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defaultThemeVersion="124226"/>
  <mc:AlternateContent xmlns:mc="http://schemas.openxmlformats.org/markup-compatibility/2006">
    <mc:Choice Requires="x15">
      <x15ac:absPath xmlns:x15ac="http://schemas.microsoft.com/office/spreadsheetml/2010/11/ac" url="https://appriver3651005261-my.sharepoint.com/personal/robert_aycock_sreb_org/Documents/2023 Summary Files/"/>
    </mc:Choice>
  </mc:AlternateContent>
  <xr:revisionPtr revIDLastSave="0" documentId="8_{6C613145-C8BD-4FCC-91B7-33497100D138}" xr6:coauthVersionLast="47" xr6:coauthVersionMax="47" xr10:uidLastSave="{00000000-0000-0000-0000-000000000000}"/>
  <bookViews>
    <workbookView xWindow="-120" yWindow="-16320" windowWidth="29040" windowHeight="15840" firstSheet="1" activeTab="6" xr2:uid="{00000000-000D-0000-FFFF-FFFF00000000}"/>
  </bookViews>
  <sheets>
    <sheet name="Distribution Tables 44-55" sheetId="24" r:id="rId1"/>
    <sheet name="OLD Tables 44-55" sheetId="23" r:id="rId2"/>
    <sheet name="TTD Tables 56-67" sheetId="22" r:id="rId3"/>
    <sheet name="OLD Tables 56-67" sheetId="21" r:id="rId4"/>
    <sheet name="Table 67b" sheetId="20" r:id="rId5"/>
    <sheet name="Old 67b" sheetId="19" r:id="rId6"/>
    <sheet name="CTD Tables 68-79" sheetId="18" r:id="rId7"/>
    <sheet name="OLD Tables 68-79" sheetId="17" r:id="rId8"/>
    <sheet name="Distribution Pivot Table" sheetId="16" r:id="rId9"/>
    <sheet name="Sheet1" sheetId="25" r:id="rId10"/>
    <sheet name="TTA Pivot Table" sheetId="15" r:id="rId11"/>
    <sheet name="Sheet2" sheetId="28" state="hidden" r:id="rId12"/>
    <sheet name="Sheet4" sheetId="29" state="hidden" r:id="rId13"/>
    <sheet name="CTA Pivot Table" sheetId="14" r:id="rId14"/>
    <sheet name="Hours Pivot Table" sheetId="26" r:id="rId15"/>
    <sheet name="03TimeToDegree" sheetId="9" r:id="rId16"/>
    <sheet name="Sheet3" sheetId="27" state="hidden" r:id="rId17"/>
    <sheet name="Format for Dist pivot" sheetId="11" r:id="rId18"/>
    <sheet name="Format for TTA pivot" sheetId="12" r:id="rId19"/>
    <sheet name="Format for CTA pivot" sheetId="13" r:id="rId20"/>
  </sheets>
  <externalReferences>
    <externalReference r:id="rId21"/>
    <externalReference r:id="rId22"/>
    <externalReference r:id="rId23"/>
  </externalReferences>
  <definedNames>
    <definedName name="\a">#N/A</definedName>
    <definedName name="\c">#N/A</definedName>
    <definedName name="\s">#N/A</definedName>
    <definedName name="\x">#N/A</definedName>
    <definedName name="\z">#N/A</definedName>
    <definedName name="__123Graph_D" localSheetId="13" hidden="1">'[1]Surveys In'!$AA$10:$AC$10</definedName>
    <definedName name="__123Graph_D" localSheetId="6" hidden="1">'[1]Surveys In'!$AA$10:$AC$10</definedName>
    <definedName name="__123Graph_D" localSheetId="8" hidden="1">'[1]Surveys In'!$AA$10:$AC$10</definedName>
    <definedName name="__123Graph_D" localSheetId="0" hidden="1">'[1]Surveys In'!$AA$10:$AC$10</definedName>
    <definedName name="__123Graph_D" localSheetId="19" hidden="1">'[1]Surveys In'!$AA$10:$AC$10</definedName>
    <definedName name="__123Graph_D" localSheetId="17" hidden="1">'[1]Surveys In'!$AA$10:$AC$10</definedName>
    <definedName name="__123Graph_D" localSheetId="18" hidden="1">'[1]Surveys In'!$AA$10:$AC$10</definedName>
    <definedName name="__123Graph_D" localSheetId="5" hidden="1">'[1]Surveys In'!$AA$10:$AC$10</definedName>
    <definedName name="__123Graph_D" localSheetId="1" hidden="1">'[1]Surveys In'!$AA$10:$AC$10</definedName>
    <definedName name="__123Graph_D" localSheetId="3" hidden="1">'[1]Surveys In'!$AA$10:$AC$10</definedName>
    <definedName name="__123Graph_D" localSheetId="7" hidden="1">'[1]Surveys In'!$AA$10:$AC$10</definedName>
    <definedName name="__123Graph_D" localSheetId="4" hidden="1">'[1]Surveys In'!$AA$10:$AC$10</definedName>
    <definedName name="__123Graph_D" localSheetId="10" hidden="1">'[1]Surveys In'!$AA$10:$AC$10</definedName>
    <definedName name="__123Graph_D" localSheetId="2" hidden="1">'[1]Surveys In'!$AA$10:$AC$10</definedName>
    <definedName name="__123Graph_D" hidden="1">'[2]Surveys In'!$AA$10:$AC$10</definedName>
    <definedName name="__123Graph_LBL_D" localSheetId="13" hidden="1">'[1]Surveys In'!$AA$10:$AC$10</definedName>
    <definedName name="__123Graph_LBL_D" localSheetId="6" hidden="1">'[1]Surveys In'!$AA$10:$AC$10</definedName>
    <definedName name="__123Graph_LBL_D" localSheetId="8" hidden="1">'[1]Surveys In'!$AA$10:$AC$10</definedName>
    <definedName name="__123Graph_LBL_D" localSheetId="0" hidden="1">'[1]Surveys In'!$AA$10:$AC$10</definedName>
    <definedName name="__123Graph_LBL_D" localSheetId="19" hidden="1">'[1]Surveys In'!$AA$10:$AC$10</definedName>
    <definedName name="__123Graph_LBL_D" localSheetId="17" hidden="1">'[1]Surveys In'!$AA$10:$AC$10</definedName>
    <definedName name="__123Graph_LBL_D" localSheetId="18" hidden="1">'[1]Surveys In'!$AA$10:$AC$10</definedName>
    <definedName name="__123Graph_LBL_D" localSheetId="5" hidden="1">'[1]Surveys In'!$AA$10:$AC$10</definedName>
    <definedName name="__123Graph_LBL_D" localSheetId="1" hidden="1">'[1]Surveys In'!$AA$10:$AC$10</definedName>
    <definedName name="__123Graph_LBL_D" localSheetId="3" hidden="1">'[1]Surveys In'!$AA$10:$AC$10</definedName>
    <definedName name="__123Graph_LBL_D" localSheetId="7" hidden="1">'[1]Surveys In'!$AA$10:$AC$10</definedName>
    <definedName name="__123Graph_LBL_D" localSheetId="4" hidden="1">'[1]Surveys In'!$AA$10:$AC$10</definedName>
    <definedName name="__123Graph_LBL_D" localSheetId="10" hidden="1">'[1]Surveys In'!$AA$10:$AC$10</definedName>
    <definedName name="__123Graph_LBL_D" localSheetId="2" hidden="1">'[1]Surveys In'!$AA$10:$AC$10</definedName>
    <definedName name="__123Graph_LBL_D" hidden="1">'[2]Surveys In'!$AA$10:$AC$10</definedName>
    <definedName name="__123Graph_X" localSheetId="13" hidden="1">'[1]Surveys In'!$AA$8:$AC$8</definedName>
    <definedName name="__123Graph_X" localSheetId="6" hidden="1">'[1]Surveys In'!$AA$8:$AC$8</definedName>
    <definedName name="__123Graph_X" localSheetId="8" hidden="1">'[1]Surveys In'!$AA$8:$AC$8</definedName>
    <definedName name="__123Graph_X" localSheetId="0" hidden="1">'[1]Surveys In'!$AA$8:$AC$8</definedName>
    <definedName name="__123Graph_X" localSheetId="19" hidden="1">'[1]Surveys In'!$AA$8:$AC$8</definedName>
    <definedName name="__123Graph_X" localSheetId="17" hidden="1">'[1]Surveys In'!$AA$8:$AC$8</definedName>
    <definedName name="__123Graph_X" localSheetId="18" hidden="1">'[1]Surveys In'!$AA$8:$AC$8</definedName>
    <definedName name="__123Graph_X" localSheetId="5" hidden="1">'[1]Surveys In'!$AA$8:$AC$8</definedName>
    <definedName name="__123Graph_X" localSheetId="1" hidden="1">'[1]Surveys In'!$AA$8:$AC$8</definedName>
    <definedName name="__123Graph_X" localSheetId="3" hidden="1">'[1]Surveys In'!$AA$8:$AC$8</definedName>
    <definedName name="__123Graph_X" localSheetId="7" hidden="1">'[1]Surveys In'!$AA$8:$AC$8</definedName>
    <definedName name="__123Graph_X" localSheetId="4" hidden="1">'[1]Surveys In'!$AA$8:$AC$8</definedName>
    <definedName name="__123Graph_X" localSheetId="10" hidden="1">'[1]Surveys In'!$AA$8:$AC$8</definedName>
    <definedName name="__123Graph_X" localSheetId="2" hidden="1">'[1]Surveys In'!$AA$8:$AC$8</definedName>
    <definedName name="__123Graph_X" hidden="1">'[2]Surveys In'!$AA$8:$AC$8</definedName>
    <definedName name="_Order1">255</definedName>
    <definedName name="APPHEAD" localSheetId="6">#REF!</definedName>
    <definedName name="APPHEAD" localSheetId="0">#REF!</definedName>
    <definedName name="APPHEAD" localSheetId="2">#REF!</definedName>
    <definedName name="APPHEAD">#REF!</definedName>
    <definedName name="APPHEAD2" localSheetId="6">#REF!</definedName>
    <definedName name="APPHEAD2" localSheetId="0">#REF!</definedName>
    <definedName name="APPHEAD2" localSheetId="2">#REF!</definedName>
    <definedName name="APPHEAD2">#REF!</definedName>
    <definedName name="CHART" localSheetId="13">'[1]Surveys In'!$A$1:$U$38</definedName>
    <definedName name="CHART" localSheetId="6">'[1]Surveys In'!$A$1:$U$38</definedName>
    <definedName name="CHART" localSheetId="8">'[1]Surveys In'!$A$1:$U$38</definedName>
    <definedName name="CHART" localSheetId="0">'[1]Surveys In'!$A$1:$U$38</definedName>
    <definedName name="CHART" localSheetId="19">'[1]Surveys In'!$A$1:$U$38</definedName>
    <definedName name="CHART" localSheetId="17">'[1]Surveys In'!$A$1:$U$38</definedName>
    <definedName name="CHART" localSheetId="18">'[1]Surveys In'!$A$1:$U$38</definedName>
    <definedName name="CHART" localSheetId="5">'[1]Surveys In'!$A$1:$U$38</definedName>
    <definedName name="CHART" localSheetId="1">'[1]Surveys In'!$A$1:$U$38</definedName>
    <definedName name="CHART" localSheetId="3">'[1]Surveys In'!$A$1:$U$38</definedName>
    <definedName name="CHART" localSheetId="7">'[1]Surveys In'!$A$1:$U$38</definedName>
    <definedName name="CHART" localSheetId="4">'[1]Surveys In'!$A$1:$U$38</definedName>
    <definedName name="CHART" localSheetId="10">'[1]Surveys In'!$A$1:$U$38</definedName>
    <definedName name="CHART" localSheetId="2">'[1]Surveys In'!$A$1:$U$38</definedName>
    <definedName name="CHART">'[2]Surveys In'!$A$1:$U$38</definedName>
    <definedName name="CHHEAD" localSheetId="6">#REF!</definedName>
    <definedName name="CHHEAD" localSheetId="0">#REF!</definedName>
    <definedName name="CHHEAD" localSheetId="2">#REF!</definedName>
    <definedName name="CHHEAD">#REF!</definedName>
    <definedName name="CHHEAD2" localSheetId="6">#REF!</definedName>
    <definedName name="CHHEAD2" localSheetId="0">#REF!</definedName>
    <definedName name="CHHEAD2" localSheetId="2">#REF!</definedName>
    <definedName name="CHHEAD2">#REF!</definedName>
    <definedName name="d" localSheetId="6">#REF!</definedName>
    <definedName name="d">#REF!</definedName>
    <definedName name="de">#REF!</definedName>
    <definedName name="MEMO" localSheetId="13">'[1]Surveys In'!$A$1:$U$41</definedName>
    <definedName name="MEMO" localSheetId="6">'[1]Surveys In'!$A$1:$U$41</definedName>
    <definedName name="MEMO" localSheetId="8">'[1]Surveys In'!$A$1:$U$41</definedName>
    <definedName name="MEMO" localSheetId="0">'[1]Surveys In'!$A$1:$U$41</definedName>
    <definedName name="MEMO" localSheetId="19">'[1]Surveys In'!$A$1:$U$41</definedName>
    <definedName name="MEMO" localSheetId="17">'[1]Surveys In'!$A$1:$U$41</definedName>
    <definedName name="MEMO" localSheetId="18">'[1]Surveys In'!$A$1:$U$41</definedName>
    <definedName name="MEMO" localSheetId="5">'[1]Surveys In'!$A$1:$U$41</definedName>
    <definedName name="MEMO" localSheetId="1">'[1]Surveys In'!$A$1:$U$41</definedName>
    <definedName name="MEMO" localSheetId="3">'[1]Surveys In'!$A$1:$U$41</definedName>
    <definedName name="MEMO" localSheetId="7">'[1]Surveys In'!$A$1:$U$41</definedName>
    <definedName name="MEMO" localSheetId="4">'[1]Surveys In'!$A$1:$U$41</definedName>
    <definedName name="MEMO" localSheetId="10">'[1]Surveys In'!$A$1:$U$41</definedName>
    <definedName name="MEMO" localSheetId="2">'[1]Surveys In'!$A$1:$U$41</definedName>
    <definedName name="MEMO">'[2]Surveys In'!$A$1:$U$41</definedName>
    <definedName name="N" localSheetId="13">'[1]Surveys In'!$I$38</definedName>
    <definedName name="N" localSheetId="6">'[1]Surveys In'!$I$38</definedName>
    <definedName name="N" localSheetId="8">'[1]Surveys In'!$I$38</definedName>
    <definedName name="N" localSheetId="0">'[1]Surveys In'!$I$38</definedName>
    <definedName name="N" localSheetId="19">'[1]Surveys In'!$I$38</definedName>
    <definedName name="N" localSheetId="17">'[1]Surveys In'!$I$38</definedName>
    <definedName name="N" localSheetId="18">'[1]Surveys In'!$I$38</definedName>
    <definedName name="N" localSheetId="5">'[1]Surveys In'!$I$38</definedName>
    <definedName name="N" localSheetId="1">'[1]Surveys In'!$I$38</definedName>
    <definedName name="N" localSheetId="3">'[1]Surveys In'!$I$38</definedName>
    <definedName name="N" localSheetId="7">'[1]Surveys In'!$I$38</definedName>
    <definedName name="N" localSheetId="4">'[1]Surveys In'!$I$38</definedName>
    <definedName name="N" localSheetId="10">'[1]Surveys In'!$I$38</definedName>
    <definedName name="N" localSheetId="2">'[1]Surveys In'!$I$38</definedName>
    <definedName name="N">'[2]Surveys In'!$I$38</definedName>
    <definedName name="NEWYEAR" localSheetId="6">#REF!</definedName>
    <definedName name="NEWYEAR" localSheetId="0">#REF!</definedName>
    <definedName name="NEWYEAR" localSheetId="2">#REF!</definedName>
    <definedName name="NEWYEAR">#REF!</definedName>
    <definedName name="PAGE_17" localSheetId="6">#REF!</definedName>
    <definedName name="PAGE_17" localSheetId="0">#REF!</definedName>
    <definedName name="PAGE_17" localSheetId="2">#REF!</definedName>
    <definedName name="PAGE_17">#REF!</definedName>
    <definedName name="PAGE_17_2" localSheetId="6">#REF!</definedName>
    <definedName name="PAGE_17_2" localSheetId="0">#REF!</definedName>
    <definedName name="PAGE_17_2" localSheetId="2">#REF!</definedName>
    <definedName name="PAGE_17_2">#REF!</definedName>
    <definedName name="PAGE1" localSheetId="6">#REF!</definedName>
    <definedName name="PAGE1" localSheetId="0">#REF!</definedName>
    <definedName name="PAGE1" localSheetId="2">#REF!</definedName>
    <definedName name="PAGE1">#REF!</definedName>
    <definedName name="PAGE1_2" localSheetId="6">#REF!</definedName>
    <definedName name="PAGE1_2" localSheetId="0">#REF!</definedName>
    <definedName name="PAGE1_2" localSheetId="2">#REF!</definedName>
    <definedName name="PAGE1_2">#REF!</definedName>
    <definedName name="PAGE10" localSheetId="6">#REF!</definedName>
    <definedName name="PAGE10" localSheetId="0">#REF!</definedName>
    <definedName name="PAGE10" localSheetId="2">#REF!</definedName>
    <definedName name="PAGE10">#REF!</definedName>
    <definedName name="PAGE10_2" localSheetId="6">#REF!</definedName>
    <definedName name="PAGE10_2" localSheetId="0">#REF!</definedName>
    <definedName name="PAGE10_2" localSheetId="2">#REF!</definedName>
    <definedName name="PAGE10_2">#REF!</definedName>
    <definedName name="PAGE11" localSheetId="6">#REF!</definedName>
    <definedName name="PAGE11" localSheetId="0">#REF!</definedName>
    <definedName name="PAGE11" localSheetId="2">#REF!</definedName>
    <definedName name="PAGE11">#REF!</definedName>
    <definedName name="PAGE11_2" localSheetId="6">#REF!</definedName>
    <definedName name="PAGE11_2" localSheetId="0">#REF!</definedName>
    <definedName name="PAGE11_2" localSheetId="2">#REF!</definedName>
    <definedName name="PAGE11_2">#REF!</definedName>
    <definedName name="PAGE12" localSheetId="6">#REF!</definedName>
    <definedName name="PAGE12" localSheetId="0">#REF!</definedName>
    <definedName name="PAGE12" localSheetId="2">#REF!</definedName>
    <definedName name="PAGE12">#REF!</definedName>
    <definedName name="PAGE12_2" localSheetId="6">#REF!</definedName>
    <definedName name="PAGE12_2" localSheetId="0">#REF!</definedName>
    <definedName name="PAGE12_2" localSheetId="2">#REF!</definedName>
    <definedName name="PAGE12_2">#REF!</definedName>
    <definedName name="PAGE13" localSheetId="6">#REF!</definedName>
    <definedName name="PAGE13" localSheetId="0">#REF!</definedName>
    <definedName name="PAGE13" localSheetId="2">#REF!</definedName>
    <definedName name="PAGE13">#REF!</definedName>
    <definedName name="PAGE13_2" localSheetId="6">#REF!</definedName>
    <definedName name="PAGE13_2" localSheetId="0">#REF!</definedName>
    <definedName name="PAGE13_2" localSheetId="2">#REF!</definedName>
    <definedName name="PAGE13_2">#REF!</definedName>
    <definedName name="PAGE14" localSheetId="6">#REF!</definedName>
    <definedName name="PAGE14" localSheetId="0">#REF!</definedName>
    <definedName name="PAGE14" localSheetId="2">#REF!</definedName>
    <definedName name="PAGE14">#REF!</definedName>
    <definedName name="PAGE14_2" localSheetId="6">#REF!</definedName>
    <definedName name="PAGE14_2" localSheetId="0">#REF!</definedName>
    <definedName name="PAGE14_2" localSheetId="2">#REF!</definedName>
    <definedName name="PAGE14_2">#REF!</definedName>
    <definedName name="PAGE15" localSheetId="6">#REF!</definedName>
    <definedName name="PAGE15" localSheetId="0">#REF!</definedName>
    <definedName name="PAGE15" localSheetId="2">#REF!</definedName>
    <definedName name="PAGE15">#REF!</definedName>
    <definedName name="PAGE15_2" localSheetId="6">#REF!</definedName>
    <definedName name="PAGE15_2" localSheetId="0">#REF!</definedName>
    <definedName name="PAGE15_2" localSheetId="2">#REF!</definedName>
    <definedName name="PAGE15_2">#REF!</definedName>
    <definedName name="PAGE16" localSheetId="6">#REF!</definedName>
    <definedName name="PAGE16" localSheetId="0">#REF!</definedName>
    <definedName name="PAGE16" localSheetId="2">#REF!</definedName>
    <definedName name="PAGE16">#REF!</definedName>
    <definedName name="PAGE16_2" localSheetId="6">#REF!</definedName>
    <definedName name="PAGE16_2" localSheetId="0">#REF!</definedName>
    <definedName name="PAGE16_2" localSheetId="2">#REF!</definedName>
    <definedName name="PAGE16_2">#REF!</definedName>
    <definedName name="PAGE17" localSheetId="6">#REF!</definedName>
    <definedName name="PAGE17" localSheetId="0">#REF!</definedName>
    <definedName name="PAGE17" localSheetId="2">#REF!</definedName>
    <definedName name="PAGE17">#REF!</definedName>
    <definedName name="PAGE17_2" localSheetId="6">#REF!</definedName>
    <definedName name="PAGE17_2" localSheetId="0">#REF!</definedName>
    <definedName name="PAGE17_2" localSheetId="2">#REF!</definedName>
    <definedName name="PAGE17_2">#REF!</definedName>
    <definedName name="PAGE18" localSheetId="6">#REF!</definedName>
    <definedName name="PAGE18" localSheetId="0">#REF!</definedName>
    <definedName name="PAGE18" localSheetId="2">#REF!</definedName>
    <definedName name="PAGE18">#REF!</definedName>
    <definedName name="PAGE18_2" localSheetId="6">#REF!</definedName>
    <definedName name="PAGE18_2" localSheetId="0">#REF!</definedName>
    <definedName name="PAGE18_2" localSheetId="2">#REF!</definedName>
    <definedName name="PAGE18_2">#REF!</definedName>
    <definedName name="PAGE19" localSheetId="6">#REF!</definedName>
    <definedName name="PAGE19" localSheetId="0">#REF!</definedName>
    <definedName name="PAGE19" localSheetId="2">#REF!</definedName>
    <definedName name="PAGE19">#REF!</definedName>
    <definedName name="PAGE19_2" localSheetId="6">#REF!</definedName>
    <definedName name="PAGE19_2" localSheetId="0">#REF!</definedName>
    <definedName name="PAGE19_2" localSheetId="2">#REF!</definedName>
    <definedName name="PAGE19_2">#REF!</definedName>
    <definedName name="PAGE2" localSheetId="6">'[3]1 Degree data'!#REF!</definedName>
    <definedName name="PAGE2" localSheetId="0">'[3]1 Degree data'!#REF!</definedName>
    <definedName name="PAGE2" localSheetId="2">'[3]1 Degree data'!#REF!</definedName>
    <definedName name="PAGE2">'[3]1 Degree data'!#REF!</definedName>
    <definedName name="PAGE2_2" localSheetId="6">#REF!</definedName>
    <definedName name="PAGE2_2" localSheetId="0">#REF!</definedName>
    <definedName name="PAGE2_2" localSheetId="2">#REF!</definedName>
    <definedName name="PAGE2_2">#REF!</definedName>
    <definedName name="PAGE20" localSheetId="6">#REF!</definedName>
    <definedName name="PAGE20" localSheetId="0">#REF!</definedName>
    <definedName name="PAGE20" localSheetId="2">#REF!</definedName>
    <definedName name="PAGE20">#REF!</definedName>
    <definedName name="PAGE20_2" localSheetId="6">#REF!</definedName>
    <definedName name="PAGE20_2" localSheetId="0">#REF!</definedName>
    <definedName name="PAGE20_2" localSheetId="2">#REF!</definedName>
    <definedName name="PAGE20_2">#REF!</definedName>
    <definedName name="PAGE3" localSheetId="6">'[3]1 Degree data'!#REF!</definedName>
    <definedName name="PAGE3" localSheetId="0">'[3]1 Degree data'!#REF!</definedName>
    <definedName name="PAGE3" localSheetId="2">'[3]1 Degree data'!#REF!</definedName>
    <definedName name="PAGE3">'[3]1 Degree data'!#REF!</definedName>
    <definedName name="PAGE3_2" localSheetId="6">#REF!</definedName>
    <definedName name="PAGE3_2" localSheetId="0">#REF!</definedName>
    <definedName name="PAGE3_2" localSheetId="2">#REF!</definedName>
    <definedName name="PAGE3_2">#REF!</definedName>
    <definedName name="PAGE4" localSheetId="6">'[3]1 Degree data'!#REF!</definedName>
    <definedName name="PAGE4" localSheetId="0">'[3]1 Degree data'!#REF!</definedName>
    <definedName name="PAGE4" localSheetId="2">'[3]1 Degree data'!#REF!</definedName>
    <definedName name="PAGE4">'[3]1 Degree data'!#REF!</definedName>
    <definedName name="PAGE4_2" localSheetId="6">#REF!</definedName>
    <definedName name="PAGE4_2" localSheetId="0">#REF!</definedName>
    <definedName name="PAGE4_2" localSheetId="2">#REF!</definedName>
    <definedName name="PAGE4_2">#REF!</definedName>
    <definedName name="PAGE5" localSheetId="6">'[3]1 Degree data'!#REF!</definedName>
    <definedName name="PAGE5" localSheetId="0">'[3]1 Degree data'!#REF!</definedName>
    <definedName name="PAGE5" localSheetId="2">'[3]1 Degree data'!#REF!</definedName>
    <definedName name="PAGE5">'[3]1 Degree data'!#REF!</definedName>
    <definedName name="PAGE5_2" localSheetId="6">#REF!</definedName>
    <definedName name="PAGE5_2" localSheetId="0">#REF!</definedName>
    <definedName name="PAGE5_2" localSheetId="2">#REF!</definedName>
    <definedName name="PAGE5_2">#REF!</definedName>
    <definedName name="PAGE6" localSheetId="6">#REF!</definedName>
    <definedName name="PAGE6" localSheetId="0">#REF!</definedName>
    <definedName name="PAGE6" localSheetId="2">#REF!</definedName>
    <definedName name="PAGE6">#REF!</definedName>
    <definedName name="PAGE6_2" localSheetId="6">#REF!</definedName>
    <definedName name="PAGE6_2" localSheetId="0">#REF!</definedName>
    <definedName name="PAGE6_2" localSheetId="2">#REF!</definedName>
    <definedName name="PAGE6_2">#REF!</definedName>
    <definedName name="PAGE7" localSheetId="6">#REF!</definedName>
    <definedName name="PAGE7" localSheetId="0">#REF!</definedName>
    <definedName name="PAGE7" localSheetId="2">#REF!</definedName>
    <definedName name="PAGE7">#REF!</definedName>
    <definedName name="PAGE7_2" localSheetId="6">#REF!</definedName>
    <definedName name="PAGE7_2" localSheetId="0">#REF!</definedName>
    <definedName name="PAGE7_2" localSheetId="2">#REF!</definedName>
    <definedName name="PAGE7_2">#REF!</definedName>
    <definedName name="PAGE8" localSheetId="6">#REF!</definedName>
    <definedName name="PAGE8" localSheetId="0">#REF!</definedName>
    <definedName name="PAGE8" localSheetId="2">#REF!</definedName>
    <definedName name="PAGE8">#REF!</definedName>
    <definedName name="PAGE8_2" localSheetId="6">#REF!</definedName>
    <definedName name="PAGE8_2" localSheetId="0">#REF!</definedName>
    <definedName name="PAGE8_2" localSheetId="2">#REF!</definedName>
    <definedName name="PAGE8_2">#REF!</definedName>
    <definedName name="PAGE9" localSheetId="6">#REF!</definedName>
    <definedName name="PAGE9" localSheetId="0">#REF!</definedName>
    <definedName name="PAGE9" localSheetId="2">#REF!</definedName>
    <definedName name="PAGE9">#REF!</definedName>
    <definedName name="PAGE9_2" localSheetId="6">#REF!</definedName>
    <definedName name="PAGE9_2" localSheetId="0">#REF!</definedName>
    <definedName name="PAGE9_2" localSheetId="2">#REF!</definedName>
    <definedName name="PAGE9_2">#REF!</definedName>
    <definedName name="PART1" localSheetId="6">'[3]1 Degree data'!#REF!</definedName>
    <definedName name="PART1" localSheetId="0">'[3]1 Degree data'!#REF!</definedName>
    <definedName name="PART1" localSheetId="2">'[3]1 Degree data'!#REF!</definedName>
    <definedName name="PART1">'[3]1 Degree data'!#REF!</definedName>
    <definedName name="PART1_2" localSheetId="6">#REF!</definedName>
    <definedName name="PART1_2" localSheetId="0">#REF!</definedName>
    <definedName name="PART1_2" localSheetId="2">#REF!</definedName>
    <definedName name="PART1_2">#REF!</definedName>
    <definedName name="PART2" localSheetId="6">#REF!</definedName>
    <definedName name="PART2" localSheetId="0">#REF!</definedName>
    <definedName name="PART2" localSheetId="2">#REF!</definedName>
    <definedName name="PART2">#REF!</definedName>
    <definedName name="PART2_2" localSheetId="6">#REF!</definedName>
    <definedName name="PART2_2" localSheetId="0">#REF!</definedName>
    <definedName name="PART2_2" localSheetId="2">#REF!</definedName>
    <definedName name="PART2_2">#REF!</definedName>
    <definedName name="PART3" localSheetId="6">#REF!</definedName>
    <definedName name="PART3" localSheetId="0">#REF!</definedName>
    <definedName name="PART3" localSheetId="2">#REF!</definedName>
    <definedName name="PART3">#REF!</definedName>
    <definedName name="PART3_2" localSheetId="6">#REF!</definedName>
    <definedName name="PART3_2" localSheetId="0">#REF!</definedName>
    <definedName name="PART3_2" localSheetId="2">#REF!</definedName>
    <definedName name="PART3_2">#REF!</definedName>
    <definedName name="PART4A" localSheetId="6">#REF!</definedName>
    <definedName name="PART4A" localSheetId="0">#REF!</definedName>
    <definedName name="PART4A" localSheetId="2">#REF!</definedName>
    <definedName name="PART4A">#REF!</definedName>
    <definedName name="PART4A_2" localSheetId="6">#REF!</definedName>
    <definedName name="PART4A_2" localSheetId="0">#REF!</definedName>
    <definedName name="PART4A_2" localSheetId="2">#REF!</definedName>
    <definedName name="PART4A_2">#REF!</definedName>
    <definedName name="PART4B" localSheetId="6">#REF!</definedName>
    <definedName name="PART4B" localSheetId="0">#REF!</definedName>
    <definedName name="PART4B" localSheetId="2">#REF!</definedName>
    <definedName name="PART4B">#REF!</definedName>
    <definedName name="PART4B_2" localSheetId="6">#REF!</definedName>
    <definedName name="PART4B_2" localSheetId="0">#REF!</definedName>
    <definedName name="PART4B_2" localSheetId="2">#REF!</definedName>
    <definedName name="PART4B_2">#REF!</definedName>
    <definedName name="PART5" localSheetId="6">#REF!</definedName>
    <definedName name="PART5" localSheetId="0">#REF!</definedName>
    <definedName name="PART5" localSheetId="2">#REF!</definedName>
    <definedName name="PART5">#REF!</definedName>
    <definedName name="PART5_2" localSheetId="6">#REF!</definedName>
    <definedName name="PART5_2" localSheetId="0">#REF!</definedName>
    <definedName name="PART5_2" localSheetId="2">#REF!</definedName>
    <definedName name="PART5_2">#REF!</definedName>
    <definedName name="PART6A" localSheetId="6">#REF!</definedName>
    <definedName name="PART6A" localSheetId="0">#REF!</definedName>
    <definedName name="PART6A" localSheetId="2">#REF!</definedName>
    <definedName name="PART6A">#REF!</definedName>
    <definedName name="PART6A_2" localSheetId="6">#REF!</definedName>
    <definedName name="PART6A_2" localSheetId="0">#REF!</definedName>
    <definedName name="PART6A_2" localSheetId="2">#REF!</definedName>
    <definedName name="PART6A_2">#REF!</definedName>
    <definedName name="PART6B" localSheetId="6">#REF!</definedName>
    <definedName name="PART6B" localSheetId="0">#REF!</definedName>
    <definedName name="PART6B" localSheetId="2">#REF!</definedName>
    <definedName name="PART6B">#REF!</definedName>
    <definedName name="PART6B_2" localSheetId="6">#REF!</definedName>
    <definedName name="PART6B_2" localSheetId="0">#REF!</definedName>
    <definedName name="PART6B_2" localSheetId="2">#REF!</definedName>
    <definedName name="PART6B_2">#REF!</definedName>
    <definedName name="PART6C" localSheetId="6">#REF!</definedName>
    <definedName name="PART6C" localSheetId="0">#REF!</definedName>
    <definedName name="PART6C" localSheetId="2">#REF!</definedName>
    <definedName name="PART6C">#REF!</definedName>
    <definedName name="PART6C_2" localSheetId="6">#REF!</definedName>
    <definedName name="PART6C_2" localSheetId="0">#REF!</definedName>
    <definedName name="PART6C_2" localSheetId="2">#REF!</definedName>
    <definedName name="PART6C_2">#REF!</definedName>
    <definedName name="PART7B" localSheetId="6">#REF!</definedName>
    <definedName name="PART7B" localSheetId="0">#REF!</definedName>
    <definedName name="PART7B" localSheetId="2">#REF!</definedName>
    <definedName name="PART7B">#REF!</definedName>
    <definedName name="PART7B_2" localSheetId="6">#REF!</definedName>
    <definedName name="PART7B_2" localSheetId="0">#REF!</definedName>
    <definedName name="PART7B_2" localSheetId="2">#REF!</definedName>
    <definedName name="PART7B_2">#REF!</definedName>
    <definedName name="PART7C" localSheetId="6">#REF!</definedName>
    <definedName name="PART7C" localSheetId="0">#REF!</definedName>
    <definedName name="PART7C" localSheetId="2">#REF!</definedName>
    <definedName name="PART7C">#REF!</definedName>
    <definedName name="PART7C_2" localSheetId="6">#REF!</definedName>
    <definedName name="PART7C_2" localSheetId="0">#REF!</definedName>
    <definedName name="PART7C_2" localSheetId="2">#REF!</definedName>
    <definedName name="PART7C_2">#REF!</definedName>
    <definedName name="PART8" localSheetId="6">#REF!</definedName>
    <definedName name="PART8" localSheetId="0">#REF!</definedName>
    <definedName name="PART8" localSheetId="2">#REF!</definedName>
    <definedName name="PART8">#REF!</definedName>
    <definedName name="PART8_2" localSheetId="6">#REF!</definedName>
    <definedName name="PART8_2" localSheetId="0">#REF!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3">'CTA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67b'!$A$1:$C$28</definedName>
    <definedName name="_xlnm.Print_Area" localSheetId="10">'TTA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2">#REF!</definedName>
    <definedName name="Print_Area_2">#REF!</definedName>
    <definedName name="Print_Area_3" localSheetId="6">#REF!</definedName>
    <definedName name="Print_Area_3" localSheetId="0">#REF!</definedName>
    <definedName name="Print_Area_3" localSheetId="2">#REF!</definedName>
    <definedName name="Print_Area_3">#REF!</definedName>
    <definedName name="_xlnm.Print_Titles" localSheetId="13">'CTA Pivot Table'!$A:$B,'CTA Pivot Table'!$2:$5</definedName>
    <definedName name="_xlnm.Print_Titles" localSheetId="8">'Distribution Pivot Table'!$A:$B,'Distribution Pivot Table'!$1:$5</definedName>
    <definedName name="_xlnm.Print_Titles" localSheetId="10">'TTA Pivot Table'!$A:$B,'TTA Pivot Table'!$2:$5</definedName>
    <definedName name="R_" localSheetId="13">'[1]Surveys In'!$D$38</definedName>
    <definedName name="R_" localSheetId="6">'[1]Surveys In'!$D$38</definedName>
    <definedName name="R_" localSheetId="8">'[1]Surveys In'!$D$38</definedName>
    <definedName name="R_" localSheetId="0">'[1]Surveys In'!$D$38</definedName>
    <definedName name="R_" localSheetId="19">'[1]Surveys In'!$D$38</definedName>
    <definedName name="R_" localSheetId="17">'[1]Surveys In'!$D$38</definedName>
    <definedName name="R_" localSheetId="18">'[1]Surveys In'!$D$38</definedName>
    <definedName name="R_" localSheetId="5">'[1]Surveys In'!$D$38</definedName>
    <definedName name="R_" localSheetId="1">'[1]Surveys In'!$D$38</definedName>
    <definedName name="R_" localSheetId="3">'[1]Surveys In'!$D$38</definedName>
    <definedName name="R_" localSheetId="7">'[1]Surveys In'!$D$38</definedName>
    <definedName name="R_" localSheetId="4">'[1]Surveys In'!$D$38</definedName>
    <definedName name="R_" localSheetId="10">'[1]Surveys In'!$D$38</definedName>
    <definedName name="R_" localSheetId="2">'[1]Surveys In'!$D$38</definedName>
    <definedName name="R_">'[2]Surveys In'!$D$38</definedName>
    <definedName name="RATIONALE" localSheetId="6">#REF!</definedName>
    <definedName name="RATIONALE" localSheetId="0">#REF!</definedName>
    <definedName name="RATIONALE" localSheetId="2">#REF!</definedName>
    <definedName name="RATIONALE">#REF!</definedName>
    <definedName name="RATIONALE_2" localSheetId="6">#REF!</definedName>
    <definedName name="RATIONALE_2" localSheetId="0">#REF!</definedName>
    <definedName name="RATIONALE_2" localSheetId="2">#REF!</definedName>
    <definedName name="RATIONALE_2">#REF!</definedName>
    <definedName name="RATIONALE2" localSheetId="6">#REF!</definedName>
    <definedName name="RATIONALE2" localSheetId="0">#REF!</definedName>
    <definedName name="RATIONALE2" localSheetId="2">#REF!</definedName>
    <definedName name="RATIONALE2">#REF!</definedName>
    <definedName name="RATIONALE2_2" localSheetId="6">#REF!</definedName>
    <definedName name="RATIONALE2_2" localSheetId="0">#REF!</definedName>
    <definedName name="RATIONALE2_2" localSheetId="2">#REF!</definedName>
    <definedName name="RATIONALE2_2">#REF!</definedName>
    <definedName name="RNG_DATA_A" localSheetId="13">'[1]Surveys In'!$AA$10:$AC$10</definedName>
    <definedName name="RNG_DATA_A" localSheetId="6">'[1]Surveys In'!$AA$10:$AC$10</definedName>
    <definedName name="RNG_DATA_A" localSheetId="8">'[1]Surveys In'!$AA$10:$AC$10</definedName>
    <definedName name="RNG_DATA_A" localSheetId="0">'[1]Surveys In'!$AA$10:$AC$10</definedName>
    <definedName name="RNG_DATA_A" localSheetId="19">'[1]Surveys In'!$AA$10:$AC$10</definedName>
    <definedName name="RNG_DATA_A" localSheetId="17">'[1]Surveys In'!$AA$10:$AC$10</definedName>
    <definedName name="RNG_DATA_A" localSheetId="18">'[1]Surveys In'!$AA$10:$AC$10</definedName>
    <definedName name="RNG_DATA_A" localSheetId="5">'[1]Surveys In'!$AA$10:$AC$10</definedName>
    <definedName name="RNG_DATA_A" localSheetId="1">'[1]Surveys In'!$AA$10:$AC$10</definedName>
    <definedName name="RNG_DATA_A" localSheetId="3">'[1]Surveys In'!$AA$10:$AC$10</definedName>
    <definedName name="RNG_DATA_A" localSheetId="7">'[1]Surveys In'!$AA$10:$AC$10</definedName>
    <definedName name="RNG_DATA_A" localSheetId="4">'[1]Surveys In'!$AA$10:$AC$10</definedName>
    <definedName name="RNG_DATA_A" localSheetId="10">'[1]Surveys In'!$AA$10:$AC$10</definedName>
    <definedName name="RNG_DATA_A" localSheetId="2">'[1]Surveys In'!$AA$10:$AC$10</definedName>
    <definedName name="RNG_DATA_A">'[2]Surveys In'!$AA$10:$AC$10</definedName>
    <definedName name="RNG_LABEL_Y" localSheetId="13">'[1]Surveys In'!$V$9</definedName>
    <definedName name="RNG_LABEL_Y" localSheetId="6">'[1]Surveys In'!$V$9</definedName>
    <definedName name="RNG_LABEL_Y" localSheetId="8">'[1]Surveys In'!$V$9</definedName>
    <definedName name="RNG_LABEL_Y" localSheetId="0">'[1]Surveys In'!$V$9</definedName>
    <definedName name="RNG_LABEL_Y" localSheetId="19">'[1]Surveys In'!$V$9</definedName>
    <definedName name="RNG_LABEL_Y" localSheetId="17">'[1]Surveys In'!$V$9</definedName>
    <definedName name="RNG_LABEL_Y" localSheetId="18">'[1]Surveys In'!$V$9</definedName>
    <definedName name="RNG_LABEL_Y" localSheetId="5">'[1]Surveys In'!$V$9</definedName>
    <definedName name="RNG_LABEL_Y" localSheetId="1">'[1]Surveys In'!$V$9</definedName>
    <definedName name="RNG_LABEL_Y" localSheetId="3">'[1]Surveys In'!$V$9</definedName>
    <definedName name="RNG_LABEL_Y" localSheetId="7">'[1]Surveys In'!$V$9</definedName>
    <definedName name="RNG_LABEL_Y" localSheetId="4">'[1]Surveys In'!$V$9</definedName>
    <definedName name="RNG_LABEL_Y" localSheetId="10">'[1]Surveys In'!$V$9</definedName>
    <definedName name="RNG_LABEL_Y" localSheetId="2">'[1]Surveys In'!$V$9</definedName>
    <definedName name="RNG_LABEL_Y">'[2]Surveys In'!$V$9</definedName>
    <definedName name="SALHEAD" localSheetId="6">#REF!</definedName>
    <definedName name="SALHEAD" localSheetId="0">#REF!</definedName>
    <definedName name="SALHEAD" localSheetId="2">#REF!</definedName>
    <definedName name="SALHEAD">#REF!</definedName>
    <definedName name="SALHEAD_2" localSheetId="6">#REF!</definedName>
    <definedName name="SALHEAD_2" localSheetId="0">#REF!</definedName>
    <definedName name="SALHEAD_2" localSheetId="2">#REF!</definedName>
    <definedName name="SALHEAD_2">#REF!</definedName>
  </definedNames>
  <calcPr calcId="191029"/>
  <pivotCaches>
    <pivotCache cacheId="894"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B10" i="9" l="1"/>
  <c r="HL10" i="9" s="1"/>
  <c r="GC10" i="9"/>
  <c r="GD10" i="9"/>
  <c r="GH10" i="9" s="1"/>
  <c r="GE10" i="9"/>
  <c r="GF10" i="9"/>
  <c r="GG10" i="9"/>
  <c r="GI10" i="9"/>
  <c r="GY10" i="9" s="1"/>
  <c r="GJ10" i="9"/>
  <c r="GK10" i="9"/>
  <c r="GL10" i="9"/>
  <c r="GP10" i="9" s="1"/>
  <c r="GM10" i="9"/>
  <c r="GN10" i="9"/>
  <c r="GO10" i="9"/>
  <c r="GQ10" i="9"/>
  <c r="GR10" i="9"/>
  <c r="GS10" i="9"/>
  <c r="GT10" i="9"/>
  <c r="GX10" i="9" s="1"/>
  <c r="GU10" i="9"/>
  <c r="GV10" i="9"/>
  <c r="GW10" i="9"/>
  <c r="GZ10" i="9"/>
  <c r="HA10" i="9"/>
  <c r="HB10" i="9"/>
  <c r="HF10" i="9" s="1"/>
  <c r="HC10" i="9"/>
  <c r="HD10" i="9"/>
  <c r="HE10" i="9"/>
  <c r="HG10" i="9"/>
  <c r="HH10" i="9"/>
  <c r="HI10" i="9"/>
  <c r="HJ10" i="9"/>
  <c r="HK10" i="9"/>
  <c r="HM10" i="9"/>
  <c r="GB11" i="9"/>
  <c r="GC11" i="9"/>
  <c r="HM11" i="9" s="1"/>
  <c r="GD11" i="9"/>
  <c r="GH11" i="9" s="1"/>
  <c r="GE11" i="9"/>
  <c r="GI11" i="9" s="1"/>
  <c r="GF11" i="9"/>
  <c r="GJ11" i="9" s="1"/>
  <c r="GG11" i="9"/>
  <c r="GK11" i="9"/>
  <c r="HA11" i="9" s="1"/>
  <c r="GL11" i="9"/>
  <c r="GP11" i="9" s="1"/>
  <c r="GM11" i="9"/>
  <c r="GQ11" i="9" s="1"/>
  <c r="GN11" i="9"/>
  <c r="GR11" i="9" s="1"/>
  <c r="GO11" i="9"/>
  <c r="GS11" i="9"/>
  <c r="GT11" i="9"/>
  <c r="GU11" i="9"/>
  <c r="GY11" i="9" s="1"/>
  <c r="GV11" i="9"/>
  <c r="GZ11" i="9" s="1"/>
  <c r="GW11" i="9"/>
  <c r="HB11" i="9"/>
  <c r="HF11" i="9" s="1"/>
  <c r="HC11" i="9"/>
  <c r="HG11" i="9" s="1"/>
  <c r="HD11" i="9"/>
  <c r="HH11" i="9" s="1"/>
  <c r="HE11" i="9"/>
  <c r="HI11" i="9"/>
  <c r="HJ11" i="9"/>
  <c r="HK11" i="9"/>
  <c r="HL11" i="9"/>
  <c r="GB12" i="9"/>
  <c r="GC12" i="9"/>
  <c r="GD12" i="9"/>
  <c r="GE12" i="9"/>
  <c r="GI12" i="9" s="1"/>
  <c r="GF12" i="9"/>
  <c r="GJ12" i="9" s="1"/>
  <c r="GG12" i="9"/>
  <c r="GK12" i="9" s="1"/>
  <c r="GH12" i="9"/>
  <c r="GL12" i="9"/>
  <c r="GM12" i="9"/>
  <c r="GQ12" i="9" s="1"/>
  <c r="GN12" i="9"/>
  <c r="GR12" i="9" s="1"/>
  <c r="GO12" i="9"/>
  <c r="GS12" i="9" s="1"/>
  <c r="GP12" i="9"/>
  <c r="GT12" i="9"/>
  <c r="GU12" i="9"/>
  <c r="GY12" i="9" s="1"/>
  <c r="GV12" i="9"/>
  <c r="GW12" i="9"/>
  <c r="GX12" i="9"/>
  <c r="HB12" i="9"/>
  <c r="HC12" i="9"/>
  <c r="HG12" i="9" s="1"/>
  <c r="HD12" i="9"/>
  <c r="HH12" i="9" s="1"/>
  <c r="HE12" i="9"/>
  <c r="HI12" i="9" s="1"/>
  <c r="HF12" i="9"/>
  <c r="HJ12" i="9"/>
  <c r="HK12" i="9"/>
  <c r="HL12" i="9"/>
  <c r="HM12" i="9"/>
  <c r="GB13" i="9"/>
  <c r="HL13" i="9" s="1"/>
  <c r="GC13" i="9"/>
  <c r="GD13" i="9"/>
  <c r="GE13" i="9"/>
  <c r="GF13" i="9"/>
  <c r="GG13" i="9"/>
  <c r="GK13" i="9" s="1"/>
  <c r="GH13" i="9"/>
  <c r="GI13" i="9"/>
  <c r="GJ13" i="9"/>
  <c r="GL13" i="9"/>
  <c r="GM13" i="9"/>
  <c r="GN13" i="9"/>
  <c r="GO13" i="9"/>
  <c r="GP13" i="9"/>
  <c r="GQ13" i="9"/>
  <c r="GR13" i="9"/>
  <c r="GT13" i="9"/>
  <c r="GU13" i="9"/>
  <c r="GV13" i="9"/>
  <c r="GX13" i="9"/>
  <c r="GY13" i="9"/>
  <c r="GZ13" i="9"/>
  <c r="HB13" i="9"/>
  <c r="HC13" i="9"/>
  <c r="HD13" i="9"/>
  <c r="HE13" i="9"/>
  <c r="HI13" i="9" s="1"/>
  <c r="HF13" i="9"/>
  <c r="HG13" i="9"/>
  <c r="HH13" i="9"/>
  <c r="HJ13" i="9"/>
  <c r="HK13" i="9"/>
  <c r="HM13" i="9"/>
  <c r="GB14" i="9"/>
  <c r="HL14" i="9" s="1"/>
  <c r="GC14" i="9"/>
  <c r="HM14" i="9" s="1"/>
  <c r="GD14" i="9"/>
  <c r="GH14" i="9" s="1"/>
  <c r="GE14" i="9"/>
  <c r="GF14" i="9"/>
  <c r="GG14" i="9"/>
  <c r="GI14" i="9"/>
  <c r="GY14" i="9" s="1"/>
  <c r="GJ14" i="9"/>
  <c r="GK14" i="9"/>
  <c r="GL14" i="9"/>
  <c r="GP14" i="9" s="1"/>
  <c r="GM14" i="9"/>
  <c r="GN14" i="9"/>
  <c r="GO14" i="9"/>
  <c r="GQ14" i="9"/>
  <c r="GR14" i="9"/>
  <c r="GS14" i="9"/>
  <c r="GT14" i="9"/>
  <c r="GU14" i="9"/>
  <c r="GV14" i="9"/>
  <c r="GW14" i="9"/>
  <c r="GZ14" i="9"/>
  <c r="HA14" i="9"/>
  <c r="HB14" i="9"/>
  <c r="HF14" i="9" s="1"/>
  <c r="HC14" i="9"/>
  <c r="HD14" i="9"/>
  <c r="HE14" i="9"/>
  <c r="HG14" i="9"/>
  <c r="HH14" i="9"/>
  <c r="HI14" i="9"/>
  <c r="HJ14" i="9"/>
  <c r="HK14" i="9"/>
  <c r="GB15" i="9"/>
  <c r="GC15" i="9"/>
  <c r="HM15" i="9" s="1"/>
  <c r="GD15" i="9"/>
  <c r="GH15" i="9" s="1"/>
  <c r="GE15" i="9"/>
  <c r="GI15" i="9" s="1"/>
  <c r="GF15" i="9"/>
  <c r="GJ15" i="9" s="1"/>
  <c r="GG15" i="9"/>
  <c r="GK15" i="9"/>
  <c r="GL15" i="9"/>
  <c r="GP15" i="9" s="1"/>
  <c r="GM15" i="9"/>
  <c r="GQ15" i="9" s="1"/>
  <c r="GN15" i="9"/>
  <c r="GR15" i="9" s="1"/>
  <c r="GO15" i="9"/>
  <c r="GS15" i="9"/>
  <c r="GT15" i="9"/>
  <c r="GU15" i="9"/>
  <c r="GV15" i="9"/>
  <c r="GW15" i="9"/>
  <c r="HB15" i="9"/>
  <c r="HF15" i="9" s="1"/>
  <c r="HC15" i="9"/>
  <c r="HG15" i="9" s="1"/>
  <c r="HD15" i="9"/>
  <c r="HH15" i="9" s="1"/>
  <c r="HE15" i="9"/>
  <c r="HI15" i="9"/>
  <c r="HJ15" i="9"/>
  <c r="HK15" i="9"/>
  <c r="HL15" i="9"/>
  <c r="GB16" i="9"/>
  <c r="GC16" i="9"/>
  <c r="GD16" i="9"/>
  <c r="GE16" i="9"/>
  <c r="GI16" i="9" s="1"/>
  <c r="GF16" i="9"/>
  <c r="GJ16" i="9" s="1"/>
  <c r="GG16" i="9"/>
  <c r="GK16" i="9" s="1"/>
  <c r="GH16" i="9"/>
  <c r="GL16" i="9"/>
  <c r="GM16" i="9"/>
  <c r="GN16" i="9"/>
  <c r="GR16" i="9" s="1"/>
  <c r="GO16" i="9"/>
  <c r="GS16" i="9" s="1"/>
  <c r="GP16" i="9"/>
  <c r="GT16" i="9"/>
  <c r="GV16" i="9"/>
  <c r="GZ16" i="9" s="1"/>
  <c r="GW16" i="9"/>
  <c r="GX16" i="9"/>
  <c r="HB16" i="9"/>
  <c r="HC16" i="9"/>
  <c r="HG16" i="9" s="1"/>
  <c r="HD16" i="9"/>
  <c r="HH16" i="9" s="1"/>
  <c r="HE16" i="9"/>
  <c r="HI16" i="9" s="1"/>
  <c r="HF16" i="9"/>
  <c r="HJ16" i="9"/>
  <c r="HK16" i="9"/>
  <c r="HL16" i="9"/>
  <c r="HM16" i="9"/>
  <c r="GB17" i="9"/>
  <c r="HL17" i="9" s="1"/>
  <c r="GC17" i="9"/>
  <c r="GD17" i="9"/>
  <c r="GE17" i="9"/>
  <c r="GF17" i="9"/>
  <c r="GG17" i="9"/>
  <c r="GK17" i="9" s="1"/>
  <c r="GH17" i="9"/>
  <c r="GI17" i="9"/>
  <c r="GJ17" i="9"/>
  <c r="GL17" i="9"/>
  <c r="GM17" i="9"/>
  <c r="GN17" i="9"/>
  <c r="GO17" i="9"/>
  <c r="GP17" i="9"/>
  <c r="GQ17" i="9"/>
  <c r="GR17" i="9"/>
  <c r="GT17" i="9"/>
  <c r="GU17" i="9"/>
  <c r="GV17" i="9"/>
  <c r="GX17" i="9"/>
  <c r="GY17" i="9"/>
  <c r="GZ17" i="9"/>
  <c r="HB17" i="9"/>
  <c r="HC17" i="9"/>
  <c r="HD17" i="9"/>
  <c r="HE17" i="9"/>
  <c r="HI17" i="9" s="1"/>
  <c r="HF17" i="9"/>
  <c r="HG17" i="9"/>
  <c r="HH17" i="9"/>
  <c r="HJ17" i="9"/>
  <c r="HK17" i="9"/>
  <c r="HM17" i="9"/>
  <c r="GB18" i="9"/>
  <c r="HL18" i="9" s="1"/>
  <c r="GC18" i="9"/>
  <c r="HM18" i="9" s="1"/>
  <c r="GD18" i="9"/>
  <c r="GH18" i="9" s="1"/>
  <c r="GE18" i="9"/>
  <c r="GF18" i="9"/>
  <c r="GG18" i="9"/>
  <c r="GI18" i="9"/>
  <c r="GJ18" i="9"/>
  <c r="GK18" i="9"/>
  <c r="GL18" i="9"/>
  <c r="GP18" i="9" s="1"/>
  <c r="GM18" i="9"/>
  <c r="GN18" i="9"/>
  <c r="GO18" i="9"/>
  <c r="GQ18" i="9"/>
  <c r="GR18" i="9"/>
  <c r="GS18" i="9"/>
  <c r="GT18" i="9"/>
  <c r="GU18" i="9"/>
  <c r="GV18" i="9"/>
  <c r="GW18" i="9"/>
  <c r="GZ18" i="9"/>
  <c r="HA18" i="9"/>
  <c r="HB18" i="9"/>
  <c r="HF18" i="9" s="1"/>
  <c r="HC18" i="9"/>
  <c r="HD18" i="9"/>
  <c r="HE18" i="9"/>
  <c r="HG18" i="9"/>
  <c r="HH18" i="9"/>
  <c r="HI18" i="9"/>
  <c r="HJ18" i="9"/>
  <c r="HK18" i="9"/>
  <c r="GB19" i="9"/>
  <c r="GC19" i="9"/>
  <c r="HM19" i="9" s="1"/>
  <c r="GD19" i="9"/>
  <c r="GH19" i="9" s="1"/>
  <c r="GE19" i="9"/>
  <c r="GI19" i="9" s="1"/>
  <c r="GF19" i="9"/>
  <c r="GJ19" i="9" s="1"/>
  <c r="GG19" i="9"/>
  <c r="GK19" i="9"/>
  <c r="GL19" i="9"/>
  <c r="GP19" i="9" s="1"/>
  <c r="GM19" i="9"/>
  <c r="GQ19" i="9" s="1"/>
  <c r="GN19" i="9"/>
  <c r="GR19" i="9" s="1"/>
  <c r="GO19" i="9"/>
  <c r="GS19" i="9"/>
  <c r="GT19" i="9"/>
  <c r="GU19" i="9"/>
  <c r="GY19" i="9" s="1"/>
  <c r="GV19" i="9"/>
  <c r="GZ19" i="9" s="1"/>
  <c r="GW19" i="9"/>
  <c r="HB19" i="9"/>
  <c r="HF19" i="9" s="1"/>
  <c r="HC19" i="9"/>
  <c r="HG19" i="9" s="1"/>
  <c r="HD19" i="9"/>
  <c r="HH19" i="9" s="1"/>
  <c r="HE19" i="9"/>
  <c r="HI19" i="9"/>
  <c r="HJ19" i="9"/>
  <c r="HK19" i="9"/>
  <c r="HL19" i="9"/>
  <c r="GB20" i="9"/>
  <c r="GC20" i="9"/>
  <c r="GD20" i="9"/>
  <c r="GE20" i="9"/>
  <c r="GI20" i="9" s="1"/>
  <c r="GF20" i="9"/>
  <c r="GJ20" i="9" s="1"/>
  <c r="GG20" i="9"/>
  <c r="GK20" i="9" s="1"/>
  <c r="GH20" i="9"/>
  <c r="GL20" i="9"/>
  <c r="GM20" i="9"/>
  <c r="GQ20" i="9" s="1"/>
  <c r="GN20" i="9"/>
  <c r="GR20" i="9" s="1"/>
  <c r="GO20" i="9"/>
  <c r="GS20" i="9" s="1"/>
  <c r="GP20" i="9"/>
  <c r="GT20" i="9"/>
  <c r="GU20" i="9"/>
  <c r="GY20" i="9" s="1"/>
  <c r="GV20" i="9"/>
  <c r="GW20" i="9"/>
  <c r="GX20" i="9"/>
  <c r="HB20" i="9"/>
  <c r="HC20" i="9"/>
  <c r="HG20" i="9" s="1"/>
  <c r="HD20" i="9"/>
  <c r="HH20" i="9" s="1"/>
  <c r="HE20" i="9"/>
  <c r="HI20" i="9" s="1"/>
  <c r="HF20" i="9"/>
  <c r="HJ20" i="9"/>
  <c r="HK20" i="9"/>
  <c r="HL20" i="9"/>
  <c r="HM20" i="9"/>
  <c r="GB21" i="9"/>
  <c r="HL21" i="9" s="1"/>
  <c r="GC21" i="9"/>
  <c r="GD21" i="9"/>
  <c r="GE21" i="9"/>
  <c r="GF21" i="9"/>
  <c r="GG21" i="9"/>
  <c r="GK21" i="9" s="1"/>
  <c r="GH21" i="9"/>
  <c r="GI21" i="9"/>
  <c r="GJ21" i="9"/>
  <c r="GL21" i="9"/>
  <c r="GM21" i="9"/>
  <c r="GN21" i="9"/>
  <c r="GO21" i="9"/>
  <c r="GP21" i="9"/>
  <c r="GQ21" i="9"/>
  <c r="GR21" i="9"/>
  <c r="GT21" i="9"/>
  <c r="GU21" i="9"/>
  <c r="GV21" i="9"/>
  <c r="GX21" i="9"/>
  <c r="GY21" i="9"/>
  <c r="GZ21" i="9"/>
  <c r="HB21" i="9"/>
  <c r="HC21" i="9"/>
  <c r="HD21" i="9"/>
  <c r="HE21" i="9"/>
  <c r="HI21" i="9" s="1"/>
  <c r="HF21" i="9"/>
  <c r="HG21" i="9"/>
  <c r="HH21" i="9"/>
  <c r="HJ21" i="9"/>
  <c r="HK21" i="9"/>
  <c r="HM21" i="9"/>
  <c r="GB22" i="9"/>
  <c r="HL22" i="9" s="1"/>
  <c r="GC22" i="9"/>
  <c r="HM22" i="9" s="1"/>
  <c r="GD22" i="9"/>
  <c r="GH22" i="9" s="1"/>
  <c r="GE22" i="9"/>
  <c r="GF22" i="9"/>
  <c r="GG22" i="9"/>
  <c r="GI22" i="9"/>
  <c r="GY22" i="9" s="1"/>
  <c r="GJ22" i="9"/>
  <c r="GK22" i="9"/>
  <c r="GL22" i="9"/>
  <c r="GP22" i="9" s="1"/>
  <c r="GM22" i="9"/>
  <c r="GN22" i="9"/>
  <c r="GO22" i="9"/>
  <c r="GQ22" i="9"/>
  <c r="GR22" i="9"/>
  <c r="GS22" i="9"/>
  <c r="GT22" i="9"/>
  <c r="GU22" i="9"/>
  <c r="GV22" i="9"/>
  <c r="GW22" i="9"/>
  <c r="GZ22" i="9"/>
  <c r="HA22" i="9"/>
  <c r="HB22" i="9"/>
  <c r="HF22" i="9" s="1"/>
  <c r="HC22" i="9"/>
  <c r="HD22" i="9"/>
  <c r="HE22" i="9"/>
  <c r="HG22" i="9"/>
  <c r="HH22" i="9"/>
  <c r="HI22" i="9"/>
  <c r="HJ22" i="9"/>
  <c r="HK22" i="9"/>
  <c r="GB23" i="9"/>
  <c r="GC23" i="9"/>
  <c r="HM23" i="9" s="1"/>
  <c r="GD23" i="9"/>
  <c r="GH23" i="9" s="1"/>
  <c r="GE23" i="9"/>
  <c r="GI23" i="9" s="1"/>
  <c r="GF23" i="9"/>
  <c r="GJ23" i="9" s="1"/>
  <c r="GG23" i="9"/>
  <c r="GK23" i="9"/>
  <c r="GL23" i="9"/>
  <c r="GP23" i="9" s="1"/>
  <c r="GM23" i="9"/>
  <c r="GQ23" i="9" s="1"/>
  <c r="GN23" i="9"/>
  <c r="GR23" i="9" s="1"/>
  <c r="GO23" i="9"/>
  <c r="GS23" i="9"/>
  <c r="HA23" i="9" s="1"/>
  <c r="GT23" i="9"/>
  <c r="GU23" i="9"/>
  <c r="GV23" i="9"/>
  <c r="GW23" i="9"/>
  <c r="HB23" i="9"/>
  <c r="HF23" i="9" s="1"/>
  <c r="HC23" i="9"/>
  <c r="HG23" i="9" s="1"/>
  <c r="HD23" i="9"/>
  <c r="HH23" i="9" s="1"/>
  <c r="HE23" i="9"/>
  <c r="HI23" i="9"/>
  <c r="HJ23" i="9"/>
  <c r="HK23" i="9"/>
  <c r="HL23" i="9"/>
  <c r="GB24" i="9"/>
  <c r="GC24" i="9"/>
  <c r="GD24" i="9"/>
  <c r="GE24" i="9"/>
  <c r="GI24" i="9" s="1"/>
  <c r="GF24" i="9"/>
  <c r="GJ24" i="9" s="1"/>
  <c r="GG24" i="9"/>
  <c r="GK24" i="9" s="1"/>
  <c r="GH24" i="9"/>
  <c r="GL24" i="9"/>
  <c r="GM24" i="9"/>
  <c r="GN24" i="9"/>
  <c r="GR24" i="9" s="1"/>
  <c r="GO24" i="9"/>
  <c r="GS24" i="9" s="1"/>
  <c r="GP24" i="9"/>
  <c r="GT24" i="9"/>
  <c r="GV24" i="9"/>
  <c r="GZ24" i="9" s="1"/>
  <c r="GW24" i="9"/>
  <c r="GX24" i="9"/>
  <c r="HB24" i="9"/>
  <c r="HC24" i="9"/>
  <c r="HG24" i="9" s="1"/>
  <c r="HD24" i="9"/>
  <c r="HH24" i="9" s="1"/>
  <c r="HE24" i="9"/>
  <c r="HI24" i="9" s="1"/>
  <c r="HF24" i="9"/>
  <c r="HJ24" i="9"/>
  <c r="HK24" i="9"/>
  <c r="HL24" i="9"/>
  <c r="HM24" i="9"/>
  <c r="GB25" i="9"/>
  <c r="HL25" i="9" s="1"/>
  <c r="GC25" i="9"/>
  <c r="GD25" i="9"/>
  <c r="GE25" i="9"/>
  <c r="GF25" i="9"/>
  <c r="GG25" i="9"/>
  <c r="GK25" i="9" s="1"/>
  <c r="GH25" i="9"/>
  <c r="GI25" i="9"/>
  <c r="GJ25" i="9"/>
  <c r="GL25" i="9"/>
  <c r="GM25" i="9"/>
  <c r="GN25" i="9"/>
  <c r="GO25" i="9"/>
  <c r="GP25" i="9"/>
  <c r="GQ25" i="9"/>
  <c r="GR25" i="9"/>
  <c r="GT25" i="9"/>
  <c r="GU25" i="9"/>
  <c r="GV25" i="9"/>
  <c r="GX25" i="9"/>
  <c r="GY25" i="9"/>
  <c r="GZ25" i="9"/>
  <c r="HB25" i="9"/>
  <c r="HC25" i="9"/>
  <c r="HD25" i="9"/>
  <c r="HE25" i="9"/>
  <c r="HI25" i="9" s="1"/>
  <c r="HF25" i="9"/>
  <c r="HG25" i="9"/>
  <c r="HH25" i="9"/>
  <c r="HJ25" i="9"/>
  <c r="HK25" i="9"/>
  <c r="HM25" i="9"/>
  <c r="GB26" i="9"/>
  <c r="HL26" i="9" s="1"/>
  <c r="GC26" i="9"/>
  <c r="HM26" i="9" s="1"/>
  <c r="GD26" i="9"/>
  <c r="GH26" i="9" s="1"/>
  <c r="GE26" i="9"/>
  <c r="GF26" i="9"/>
  <c r="GG26" i="9"/>
  <c r="GI26" i="9"/>
  <c r="GJ26" i="9"/>
  <c r="GK26" i="9"/>
  <c r="GL26" i="9"/>
  <c r="GP26" i="9" s="1"/>
  <c r="GM26" i="9"/>
  <c r="GN26" i="9"/>
  <c r="GO26" i="9"/>
  <c r="GQ26" i="9"/>
  <c r="GY26" i="9" s="1"/>
  <c r="GR26" i="9"/>
  <c r="GS26" i="9"/>
  <c r="GT26" i="9"/>
  <c r="GU26" i="9"/>
  <c r="GV26" i="9"/>
  <c r="GW26" i="9"/>
  <c r="GZ26" i="9"/>
  <c r="HA26" i="9"/>
  <c r="HB26" i="9"/>
  <c r="HF26" i="9" s="1"/>
  <c r="HC26" i="9"/>
  <c r="HD26" i="9"/>
  <c r="HE26" i="9"/>
  <c r="HG26" i="9"/>
  <c r="HH26" i="9"/>
  <c r="HI26" i="9"/>
  <c r="HJ26" i="9"/>
  <c r="HK26" i="9"/>
  <c r="GB27" i="9"/>
  <c r="GC27" i="9"/>
  <c r="HM27" i="9" s="1"/>
  <c r="GD27" i="9"/>
  <c r="GH27" i="9" s="1"/>
  <c r="GE27" i="9"/>
  <c r="GI27" i="9" s="1"/>
  <c r="GF27" i="9"/>
  <c r="GJ27" i="9" s="1"/>
  <c r="GG27" i="9"/>
  <c r="GK27" i="9"/>
  <c r="GL27" i="9"/>
  <c r="GP27" i="9" s="1"/>
  <c r="GM27" i="9"/>
  <c r="GQ27" i="9" s="1"/>
  <c r="GN27" i="9"/>
  <c r="GR27" i="9" s="1"/>
  <c r="GO27" i="9"/>
  <c r="GS27" i="9"/>
  <c r="GT27" i="9"/>
  <c r="GU27" i="9"/>
  <c r="GV27" i="9"/>
  <c r="GW27" i="9"/>
  <c r="HB27" i="9"/>
  <c r="HF27" i="9" s="1"/>
  <c r="HC27" i="9"/>
  <c r="HG27" i="9" s="1"/>
  <c r="HD27" i="9"/>
  <c r="HH27" i="9" s="1"/>
  <c r="HE27" i="9"/>
  <c r="HI27" i="9"/>
  <c r="HJ27" i="9"/>
  <c r="HK27" i="9"/>
  <c r="HL27" i="9"/>
  <c r="GB28" i="9"/>
  <c r="GC28" i="9"/>
  <c r="GD28" i="9"/>
  <c r="GE28" i="9"/>
  <c r="GI28" i="9" s="1"/>
  <c r="GF28" i="9"/>
  <c r="GJ28" i="9" s="1"/>
  <c r="GG28" i="9"/>
  <c r="GK28" i="9" s="1"/>
  <c r="GH28" i="9"/>
  <c r="GL28" i="9"/>
  <c r="GM28" i="9"/>
  <c r="GQ28" i="9" s="1"/>
  <c r="GN28" i="9"/>
  <c r="GR28" i="9" s="1"/>
  <c r="GO28" i="9"/>
  <c r="GS28" i="9" s="1"/>
  <c r="GP28" i="9"/>
  <c r="GT28" i="9"/>
  <c r="GV28" i="9"/>
  <c r="GW28" i="9"/>
  <c r="GX28" i="9"/>
  <c r="HB28" i="9"/>
  <c r="HC28" i="9"/>
  <c r="HG28" i="9" s="1"/>
  <c r="HD28" i="9"/>
  <c r="HH28" i="9" s="1"/>
  <c r="HE28" i="9"/>
  <c r="HI28" i="9" s="1"/>
  <c r="HF28" i="9"/>
  <c r="HJ28" i="9"/>
  <c r="HK28" i="9"/>
  <c r="HL28" i="9"/>
  <c r="HM28" i="9"/>
  <c r="GB29" i="9"/>
  <c r="HL29" i="9" s="1"/>
  <c r="GC29" i="9"/>
  <c r="GD29" i="9"/>
  <c r="GE29" i="9"/>
  <c r="GF29" i="9"/>
  <c r="GG29" i="9"/>
  <c r="GK29" i="9" s="1"/>
  <c r="GH29" i="9"/>
  <c r="GI29" i="9"/>
  <c r="GJ29" i="9"/>
  <c r="GL29" i="9"/>
  <c r="GM29" i="9"/>
  <c r="GN29" i="9"/>
  <c r="GO29" i="9"/>
  <c r="GP29" i="9"/>
  <c r="GQ29" i="9"/>
  <c r="GR29" i="9"/>
  <c r="GT29" i="9"/>
  <c r="GU29" i="9"/>
  <c r="GV29" i="9"/>
  <c r="GX29" i="9"/>
  <c r="GY29" i="9"/>
  <c r="GZ29" i="9"/>
  <c r="HB29" i="9"/>
  <c r="HC29" i="9"/>
  <c r="HD29" i="9"/>
  <c r="HE29" i="9"/>
  <c r="HI29" i="9" s="1"/>
  <c r="HF29" i="9"/>
  <c r="HG29" i="9"/>
  <c r="HH29" i="9"/>
  <c r="HJ29" i="9"/>
  <c r="HK29" i="9"/>
  <c r="HM29" i="9"/>
  <c r="GB30" i="9"/>
  <c r="HL30" i="9" s="1"/>
  <c r="GC30" i="9"/>
  <c r="HM30" i="9" s="1"/>
  <c r="GD30" i="9"/>
  <c r="GH30" i="9" s="1"/>
  <c r="GE30" i="9"/>
  <c r="GF30" i="9"/>
  <c r="GG30" i="9"/>
  <c r="GI30" i="9"/>
  <c r="GY30" i="9" s="1"/>
  <c r="GJ30" i="9"/>
  <c r="GK30" i="9"/>
  <c r="GL30" i="9"/>
  <c r="GP30" i="9" s="1"/>
  <c r="GM30" i="9"/>
  <c r="GN30" i="9"/>
  <c r="GO30" i="9"/>
  <c r="GQ30" i="9"/>
  <c r="GR30" i="9"/>
  <c r="GS30" i="9"/>
  <c r="GT30" i="9"/>
  <c r="GU30" i="9"/>
  <c r="GV30" i="9"/>
  <c r="GW30" i="9"/>
  <c r="GZ30" i="9"/>
  <c r="HA30" i="9"/>
  <c r="HB30" i="9"/>
  <c r="HF30" i="9" s="1"/>
  <c r="HC30" i="9"/>
  <c r="HD30" i="9"/>
  <c r="HE30" i="9"/>
  <c r="HG30" i="9"/>
  <c r="HH30" i="9"/>
  <c r="HI30" i="9"/>
  <c r="HJ30" i="9"/>
  <c r="HK30" i="9"/>
  <c r="GB31" i="9"/>
  <c r="GC31" i="9"/>
  <c r="HM31" i="9" s="1"/>
  <c r="GD31" i="9"/>
  <c r="GH31" i="9" s="1"/>
  <c r="GE31" i="9"/>
  <c r="GI31" i="9" s="1"/>
  <c r="GF31" i="9"/>
  <c r="GJ31" i="9" s="1"/>
  <c r="GG31" i="9"/>
  <c r="GK31" i="9"/>
  <c r="GL31" i="9"/>
  <c r="GP31" i="9" s="1"/>
  <c r="GM31" i="9"/>
  <c r="GQ31" i="9" s="1"/>
  <c r="GN31" i="9"/>
  <c r="GR31" i="9" s="1"/>
  <c r="GO31" i="9"/>
  <c r="GS31" i="9"/>
  <c r="HA31" i="9" s="1"/>
  <c r="GT31" i="9"/>
  <c r="GU31" i="9"/>
  <c r="GV31" i="9"/>
  <c r="GW31" i="9"/>
  <c r="HB31" i="9"/>
  <c r="HF31" i="9" s="1"/>
  <c r="HC31" i="9"/>
  <c r="HG31" i="9" s="1"/>
  <c r="HD31" i="9"/>
  <c r="HH31" i="9" s="1"/>
  <c r="HE31" i="9"/>
  <c r="HI31" i="9"/>
  <c r="HJ31" i="9"/>
  <c r="HK31" i="9"/>
  <c r="HL31" i="9"/>
  <c r="GB32" i="9"/>
  <c r="GC32" i="9"/>
  <c r="GD32" i="9"/>
  <c r="GE32" i="9"/>
  <c r="GI32" i="9" s="1"/>
  <c r="GF32" i="9"/>
  <c r="GJ32" i="9" s="1"/>
  <c r="GG32" i="9"/>
  <c r="GK32" i="9" s="1"/>
  <c r="GH32" i="9"/>
  <c r="GL32" i="9"/>
  <c r="GM32" i="9"/>
  <c r="GN32" i="9"/>
  <c r="GR32" i="9" s="1"/>
  <c r="GO32" i="9"/>
  <c r="GS32" i="9" s="1"/>
  <c r="GP32" i="9"/>
  <c r="GT32" i="9"/>
  <c r="GV32" i="9"/>
  <c r="GZ32" i="9" s="1"/>
  <c r="GW32" i="9"/>
  <c r="GX32" i="9"/>
  <c r="HB32" i="9"/>
  <c r="HC32" i="9"/>
  <c r="HG32" i="9" s="1"/>
  <c r="HD32" i="9"/>
  <c r="HH32" i="9" s="1"/>
  <c r="HE32" i="9"/>
  <c r="HI32" i="9" s="1"/>
  <c r="HF32" i="9"/>
  <c r="HJ32" i="9"/>
  <c r="HK32" i="9"/>
  <c r="HL32" i="9"/>
  <c r="HM32" i="9"/>
  <c r="GB33" i="9"/>
  <c r="HL33" i="9" s="1"/>
  <c r="GC33" i="9"/>
  <c r="GD33" i="9"/>
  <c r="GE33" i="9"/>
  <c r="GF33" i="9"/>
  <c r="GG33" i="9"/>
  <c r="GK33" i="9" s="1"/>
  <c r="GH33" i="9"/>
  <c r="GI33" i="9"/>
  <c r="GJ33" i="9"/>
  <c r="GL33" i="9"/>
  <c r="GM33" i="9"/>
  <c r="GN33" i="9"/>
  <c r="GO33" i="9"/>
  <c r="GP33" i="9"/>
  <c r="GQ33" i="9"/>
  <c r="GR33" i="9"/>
  <c r="GT33" i="9"/>
  <c r="GU33" i="9"/>
  <c r="GV33" i="9"/>
  <c r="GX33" i="9"/>
  <c r="GY33" i="9"/>
  <c r="GZ33" i="9"/>
  <c r="HB33" i="9"/>
  <c r="HC33" i="9"/>
  <c r="HD33" i="9"/>
  <c r="HE33" i="9"/>
  <c r="HI33" i="9" s="1"/>
  <c r="HF33" i="9"/>
  <c r="HG33" i="9"/>
  <c r="HH33" i="9"/>
  <c r="HJ33" i="9"/>
  <c r="HK33" i="9"/>
  <c r="HM33" i="9"/>
  <c r="GB34" i="9"/>
  <c r="HL34" i="9" s="1"/>
  <c r="GC34" i="9"/>
  <c r="HM34" i="9" s="1"/>
  <c r="GD34" i="9"/>
  <c r="GH34" i="9" s="1"/>
  <c r="GE34" i="9"/>
  <c r="GF34" i="9"/>
  <c r="GG34" i="9"/>
  <c r="GI34" i="9"/>
  <c r="GJ34" i="9"/>
  <c r="GK34" i="9"/>
  <c r="GL34" i="9"/>
  <c r="GP34" i="9" s="1"/>
  <c r="GM34" i="9"/>
  <c r="GN34" i="9"/>
  <c r="GO34" i="9"/>
  <c r="GQ34" i="9"/>
  <c r="GY34" i="9" s="1"/>
  <c r="GR34" i="9"/>
  <c r="GS34" i="9"/>
  <c r="GT34" i="9"/>
  <c r="GU34" i="9"/>
  <c r="GV34" i="9"/>
  <c r="GW34" i="9"/>
  <c r="GZ34" i="9"/>
  <c r="HA34" i="9"/>
  <c r="HB34" i="9"/>
  <c r="HF34" i="9" s="1"/>
  <c r="HC34" i="9"/>
  <c r="HD34" i="9"/>
  <c r="HE34" i="9"/>
  <c r="HG34" i="9"/>
  <c r="HH34" i="9"/>
  <c r="HI34" i="9"/>
  <c r="HJ34" i="9"/>
  <c r="HK34" i="9"/>
  <c r="GB35" i="9"/>
  <c r="GC35" i="9"/>
  <c r="HM35" i="9" s="1"/>
  <c r="GD35" i="9"/>
  <c r="GH35" i="9" s="1"/>
  <c r="GE35" i="9"/>
  <c r="GI35" i="9" s="1"/>
  <c r="GF35" i="9"/>
  <c r="GJ35" i="9" s="1"/>
  <c r="GG35" i="9"/>
  <c r="GK35" i="9"/>
  <c r="GL35" i="9"/>
  <c r="GP35" i="9" s="1"/>
  <c r="GM35" i="9"/>
  <c r="GQ35" i="9" s="1"/>
  <c r="GN35" i="9"/>
  <c r="GR35" i="9" s="1"/>
  <c r="GO35" i="9"/>
  <c r="GS35" i="9"/>
  <c r="HA35" i="9" s="1"/>
  <c r="GT35" i="9"/>
  <c r="GU35" i="9"/>
  <c r="GV35" i="9"/>
  <c r="GW35" i="9"/>
  <c r="HB35" i="9"/>
  <c r="HF35" i="9" s="1"/>
  <c r="HC35" i="9"/>
  <c r="HG35" i="9" s="1"/>
  <c r="HD35" i="9"/>
  <c r="HH35" i="9" s="1"/>
  <c r="HE35" i="9"/>
  <c r="HI35" i="9"/>
  <c r="HJ35" i="9"/>
  <c r="HK35" i="9"/>
  <c r="HL35" i="9"/>
  <c r="GB36" i="9"/>
  <c r="GC36" i="9"/>
  <c r="GD36" i="9"/>
  <c r="GE36" i="9"/>
  <c r="GI36" i="9" s="1"/>
  <c r="GF36" i="9"/>
  <c r="GJ36" i="9" s="1"/>
  <c r="GG36" i="9"/>
  <c r="GK36" i="9" s="1"/>
  <c r="GH36" i="9"/>
  <c r="GL36" i="9"/>
  <c r="GM36" i="9"/>
  <c r="GQ36" i="9" s="1"/>
  <c r="GN36" i="9"/>
  <c r="GR36" i="9" s="1"/>
  <c r="GO36" i="9"/>
  <c r="GS36" i="9" s="1"/>
  <c r="GP36" i="9"/>
  <c r="GT36" i="9"/>
  <c r="GV36" i="9"/>
  <c r="GW36" i="9"/>
  <c r="GX36" i="9"/>
  <c r="HB36" i="9"/>
  <c r="HC36" i="9"/>
  <c r="HG36" i="9" s="1"/>
  <c r="HD36" i="9"/>
  <c r="HH36" i="9" s="1"/>
  <c r="HE36" i="9"/>
  <c r="HI36" i="9" s="1"/>
  <c r="HF36" i="9"/>
  <c r="HJ36" i="9"/>
  <c r="HK36" i="9"/>
  <c r="HL36" i="9"/>
  <c r="HM36" i="9"/>
  <c r="GB37" i="9"/>
  <c r="HL37" i="9" s="1"/>
  <c r="GC37" i="9"/>
  <c r="GD37" i="9"/>
  <c r="GE37" i="9"/>
  <c r="GF37" i="9"/>
  <c r="GG37" i="9"/>
  <c r="GK37" i="9" s="1"/>
  <c r="GH37" i="9"/>
  <c r="GI37" i="9"/>
  <c r="GJ37" i="9"/>
  <c r="GL37" i="9"/>
  <c r="GM37" i="9"/>
  <c r="GN37" i="9"/>
  <c r="GO37" i="9"/>
  <c r="GP37" i="9"/>
  <c r="GQ37" i="9"/>
  <c r="GR37" i="9"/>
  <c r="GT37" i="9"/>
  <c r="GU37" i="9"/>
  <c r="GV37" i="9"/>
  <c r="GX37" i="9"/>
  <c r="GY37" i="9"/>
  <c r="GZ37" i="9"/>
  <c r="HB37" i="9"/>
  <c r="HC37" i="9"/>
  <c r="HD37" i="9"/>
  <c r="HE37" i="9"/>
  <c r="HI37" i="9" s="1"/>
  <c r="HF37" i="9"/>
  <c r="HG37" i="9"/>
  <c r="HH37" i="9"/>
  <c r="HJ37" i="9"/>
  <c r="HK37" i="9"/>
  <c r="HM37" i="9"/>
  <c r="GB38" i="9"/>
  <c r="HL38" i="9" s="1"/>
  <c r="GC38" i="9"/>
  <c r="HM38" i="9" s="1"/>
  <c r="GD38" i="9"/>
  <c r="GH38" i="9" s="1"/>
  <c r="GE38" i="9"/>
  <c r="GF38" i="9"/>
  <c r="GG38" i="9"/>
  <c r="GI38" i="9"/>
  <c r="GJ38" i="9"/>
  <c r="GK38" i="9"/>
  <c r="GL38" i="9"/>
  <c r="GP38" i="9" s="1"/>
  <c r="GM38" i="9"/>
  <c r="GN38" i="9"/>
  <c r="GO38" i="9"/>
  <c r="GQ38" i="9"/>
  <c r="GY38" i="9" s="1"/>
  <c r="GR38" i="9"/>
  <c r="GS38" i="9"/>
  <c r="GT38" i="9"/>
  <c r="GU38" i="9"/>
  <c r="GV38" i="9"/>
  <c r="GW38" i="9"/>
  <c r="GZ38" i="9"/>
  <c r="HA38" i="9"/>
  <c r="HB38" i="9"/>
  <c r="HF38" i="9" s="1"/>
  <c r="HC38" i="9"/>
  <c r="HD38" i="9"/>
  <c r="HE38" i="9"/>
  <c r="HG38" i="9"/>
  <c r="HH38" i="9"/>
  <c r="HI38" i="9"/>
  <c r="HJ38" i="9"/>
  <c r="HK38" i="9"/>
  <c r="GB39" i="9"/>
  <c r="GC39" i="9"/>
  <c r="HM39" i="9" s="1"/>
  <c r="GD39" i="9"/>
  <c r="GH39" i="9" s="1"/>
  <c r="GE39" i="9"/>
  <c r="GI39" i="9" s="1"/>
  <c r="GF39" i="9"/>
  <c r="GJ39" i="9" s="1"/>
  <c r="GG39" i="9"/>
  <c r="GK39" i="9"/>
  <c r="GL39" i="9"/>
  <c r="GP39" i="9" s="1"/>
  <c r="GM39" i="9"/>
  <c r="GQ39" i="9" s="1"/>
  <c r="GN39" i="9"/>
  <c r="GR39" i="9" s="1"/>
  <c r="GO39" i="9"/>
  <c r="GS39" i="9"/>
  <c r="HA39" i="9" s="1"/>
  <c r="GT39" i="9"/>
  <c r="GU39" i="9"/>
  <c r="GV39" i="9"/>
  <c r="GW39" i="9"/>
  <c r="HB39" i="9"/>
  <c r="HF39" i="9" s="1"/>
  <c r="HC39" i="9"/>
  <c r="HG39" i="9" s="1"/>
  <c r="HD39" i="9"/>
  <c r="HH39" i="9" s="1"/>
  <c r="HE39" i="9"/>
  <c r="HI39" i="9"/>
  <c r="HJ39" i="9"/>
  <c r="HK39" i="9"/>
  <c r="HL39" i="9"/>
  <c r="GB40" i="9"/>
  <c r="GC40" i="9"/>
  <c r="GD40" i="9"/>
  <c r="GE40" i="9"/>
  <c r="GI40" i="9" s="1"/>
  <c r="GF40" i="9"/>
  <c r="GJ40" i="9" s="1"/>
  <c r="GG40" i="9"/>
  <c r="GK40" i="9" s="1"/>
  <c r="GH40" i="9"/>
  <c r="GL40" i="9"/>
  <c r="GM40" i="9"/>
  <c r="GN40" i="9"/>
  <c r="GR40" i="9" s="1"/>
  <c r="GO40" i="9"/>
  <c r="GS40" i="9" s="1"/>
  <c r="GP40" i="9"/>
  <c r="GT40" i="9"/>
  <c r="GV40" i="9"/>
  <c r="GZ40" i="9" s="1"/>
  <c r="GW40" i="9"/>
  <c r="GX40" i="9"/>
  <c r="HB40" i="9"/>
  <c r="HC40" i="9"/>
  <c r="HG40" i="9" s="1"/>
  <c r="HD40" i="9"/>
  <c r="HH40" i="9" s="1"/>
  <c r="HE40" i="9"/>
  <c r="HI40" i="9" s="1"/>
  <c r="HF40" i="9"/>
  <c r="HJ40" i="9"/>
  <c r="HK40" i="9"/>
  <c r="HL40" i="9"/>
  <c r="HM40" i="9"/>
  <c r="GB41" i="9"/>
  <c r="GC41" i="9"/>
  <c r="GD41" i="9"/>
  <c r="GE41" i="9"/>
  <c r="GF41" i="9"/>
  <c r="GG41" i="9"/>
  <c r="GK41" i="9" s="1"/>
  <c r="GH41" i="9"/>
  <c r="GI41" i="9"/>
  <c r="GJ41" i="9"/>
  <c r="GL41" i="9"/>
  <c r="GM41" i="9"/>
  <c r="GN41" i="9"/>
  <c r="GO41" i="9"/>
  <c r="GP41" i="9"/>
  <c r="GQ41" i="9"/>
  <c r="GR41" i="9"/>
  <c r="GT41" i="9"/>
  <c r="GU41" i="9"/>
  <c r="GV41" i="9"/>
  <c r="GX41" i="9"/>
  <c r="GY41" i="9"/>
  <c r="GZ41" i="9"/>
  <c r="HB41" i="9"/>
  <c r="HC41" i="9"/>
  <c r="HD41" i="9"/>
  <c r="HE41" i="9"/>
  <c r="HI41" i="9" s="1"/>
  <c r="HF41" i="9"/>
  <c r="HG41" i="9"/>
  <c r="HH41" i="9"/>
  <c r="HJ41" i="9"/>
  <c r="HK41" i="9"/>
  <c r="HL41" i="9"/>
  <c r="HM41" i="9"/>
  <c r="GB42" i="9"/>
  <c r="GC42" i="9"/>
  <c r="GD42" i="9"/>
  <c r="GH42" i="9" s="1"/>
  <c r="GE42" i="9"/>
  <c r="GF42" i="9"/>
  <c r="GG42" i="9"/>
  <c r="GI42" i="9"/>
  <c r="GJ42" i="9"/>
  <c r="GK42" i="9"/>
  <c r="GL42" i="9"/>
  <c r="GP42" i="9" s="1"/>
  <c r="GM42" i="9"/>
  <c r="GN42" i="9"/>
  <c r="GO42" i="9"/>
  <c r="GQ42" i="9"/>
  <c r="GR42" i="9"/>
  <c r="GS42" i="9"/>
  <c r="GT42" i="9"/>
  <c r="GX42" i="9" s="1"/>
  <c r="GU42" i="9"/>
  <c r="GV42" i="9"/>
  <c r="GW42" i="9"/>
  <c r="GY42" i="9"/>
  <c r="GZ42" i="9"/>
  <c r="HA42" i="9"/>
  <c r="HB42" i="9"/>
  <c r="HF42" i="9" s="1"/>
  <c r="HC42" i="9"/>
  <c r="HD42" i="9"/>
  <c r="HE42" i="9"/>
  <c r="HG42" i="9"/>
  <c r="HH42" i="9"/>
  <c r="HI42" i="9"/>
  <c r="HJ42" i="9"/>
  <c r="HK42" i="9"/>
  <c r="HL42" i="9"/>
  <c r="HM42" i="9"/>
  <c r="GB43" i="9"/>
  <c r="GC43" i="9"/>
  <c r="HM43" i="9" s="1"/>
  <c r="GD43" i="9"/>
  <c r="GH43" i="9" s="1"/>
  <c r="GE43" i="9"/>
  <c r="GI43" i="9" s="1"/>
  <c r="GF43" i="9"/>
  <c r="GJ43" i="9" s="1"/>
  <c r="GG43" i="9"/>
  <c r="GK43" i="9"/>
  <c r="GL43" i="9"/>
  <c r="GP43" i="9" s="1"/>
  <c r="GM43" i="9"/>
  <c r="GN43" i="9"/>
  <c r="GR43" i="9" s="1"/>
  <c r="GO43" i="9"/>
  <c r="GS43" i="9"/>
  <c r="GT43" i="9"/>
  <c r="GX43" i="9" s="1"/>
  <c r="GV43" i="9"/>
  <c r="GW43" i="9"/>
  <c r="HA43" i="9"/>
  <c r="HB43" i="9"/>
  <c r="HF43" i="9" s="1"/>
  <c r="HC43" i="9"/>
  <c r="HG43" i="9" s="1"/>
  <c r="HD43" i="9"/>
  <c r="HH43" i="9" s="1"/>
  <c r="HE43" i="9"/>
  <c r="HI43" i="9"/>
  <c r="HJ43" i="9"/>
  <c r="HK43" i="9"/>
  <c r="HL43" i="9"/>
  <c r="GB44" i="9"/>
  <c r="GC44" i="9"/>
  <c r="GD44" i="9"/>
  <c r="GE44" i="9"/>
  <c r="GU44" i="9" s="1"/>
  <c r="GY44" i="9" s="1"/>
  <c r="GF44" i="9"/>
  <c r="GJ44" i="9" s="1"/>
  <c r="GG44" i="9"/>
  <c r="GK44" i="9" s="1"/>
  <c r="GH44" i="9"/>
  <c r="GI44" i="9"/>
  <c r="GL44" i="9"/>
  <c r="GM44" i="9"/>
  <c r="GQ44" i="9" s="1"/>
  <c r="GN44" i="9"/>
  <c r="GR44" i="9" s="1"/>
  <c r="GO44" i="9"/>
  <c r="GS44" i="9" s="1"/>
  <c r="GP44" i="9"/>
  <c r="GX44" i="9" s="1"/>
  <c r="GT44" i="9"/>
  <c r="GV44" i="9"/>
  <c r="GZ44" i="9" s="1"/>
  <c r="GW44" i="9"/>
  <c r="HA44" i="9" s="1"/>
  <c r="HB44" i="9"/>
  <c r="HC44" i="9"/>
  <c r="HD44" i="9"/>
  <c r="HH44" i="9" s="1"/>
  <c r="HE44" i="9"/>
  <c r="HI44" i="9" s="1"/>
  <c r="HF44" i="9"/>
  <c r="HG44" i="9"/>
  <c r="HJ44" i="9"/>
  <c r="HK44" i="9"/>
  <c r="HL44" i="9"/>
  <c r="HM44" i="9"/>
  <c r="GB45" i="9"/>
  <c r="HL45" i="9" s="1"/>
  <c r="GC45" i="9"/>
  <c r="HM45" i="9" s="1"/>
  <c r="GD45" i="9"/>
  <c r="GE45" i="9"/>
  <c r="GF45" i="9"/>
  <c r="GG45" i="9"/>
  <c r="GH45" i="9"/>
  <c r="GI45" i="9"/>
  <c r="GJ45" i="9"/>
  <c r="GK45" i="9"/>
  <c r="GL45" i="9"/>
  <c r="GM45" i="9"/>
  <c r="GN45" i="9"/>
  <c r="GO45" i="9"/>
  <c r="GP45" i="9"/>
  <c r="GQ45" i="9"/>
  <c r="GR45" i="9"/>
  <c r="GS45" i="9"/>
  <c r="GT45" i="9"/>
  <c r="GU45" i="9"/>
  <c r="GV45" i="9"/>
  <c r="GW45" i="9"/>
  <c r="GX45" i="9"/>
  <c r="GY45" i="9"/>
  <c r="GZ45" i="9"/>
  <c r="HA45" i="9"/>
  <c r="HB45" i="9"/>
  <c r="HC45" i="9"/>
  <c r="HD45" i="9"/>
  <c r="HE45" i="9"/>
  <c r="HF45" i="9"/>
  <c r="HG45" i="9"/>
  <c r="HH45" i="9"/>
  <c r="HI45" i="9"/>
  <c r="HJ45" i="9"/>
  <c r="HK45" i="9"/>
  <c r="GB46" i="9"/>
  <c r="HL46" i="9" s="1"/>
  <c r="GC46" i="9"/>
  <c r="HM46" i="9" s="1"/>
  <c r="GD46" i="9"/>
  <c r="GH46" i="9" s="1"/>
  <c r="GE46" i="9"/>
  <c r="GF46" i="9"/>
  <c r="GG46" i="9"/>
  <c r="GI46" i="9"/>
  <c r="GJ46" i="9"/>
  <c r="GK46" i="9"/>
  <c r="HA46" i="9" s="1"/>
  <c r="GL46" i="9"/>
  <c r="GP46" i="9" s="1"/>
  <c r="GM46" i="9"/>
  <c r="GQ46" i="9" s="1"/>
  <c r="GN46" i="9"/>
  <c r="GO46" i="9"/>
  <c r="GR46" i="9"/>
  <c r="GZ46" i="9" s="1"/>
  <c r="GS46" i="9"/>
  <c r="GT46" i="9"/>
  <c r="GX46" i="9" s="1"/>
  <c r="GU46" i="9"/>
  <c r="GV46" i="9"/>
  <c r="GW46" i="9"/>
  <c r="GY46" i="9"/>
  <c r="HB46" i="9"/>
  <c r="HF46" i="9" s="1"/>
  <c r="HC46" i="9"/>
  <c r="HG46" i="9" s="1"/>
  <c r="HD46" i="9"/>
  <c r="HE46" i="9"/>
  <c r="HH46" i="9"/>
  <c r="HI46" i="9"/>
  <c r="HJ46" i="9"/>
  <c r="HK46" i="9"/>
  <c r="GB47" i="9"/>
  <c r="GC47" i="9"/>
  <c r="GD47" i="9"/>
  <c r="GE47" i="9"/>
  <c r="GF47" i="9"/>
  <c r="GG47" i="9"/>
  <c r="GH47" i="9"/>
  <c r="GI47" i="9"/>
  <c r="GK47" i="9"/>
  <c r="GL47" i="9"/>
  <c r="GP47" i="9" s="1"/>
  <c r="GM47" i="9"/>
  <c r="GN47" i="9"/>
  <c r="GO47" i="9"/>
  <c r="GS47" i="9" s="1"/>
  <c r="GQ47" i="9"/>
  <c r="GR47" i="9"/>
  <c r="GT47" i="9"/>
  <c r="GU47" i="9"/>
  <c r="GW47" i="9"/>
  <c r="HA47" i="9" s="1"/>
  <c r="GY47" i="9"/>
  <c r="HB47" i="9"/>
  <c r="HF47" i="9" s="1"/>
  <c r="HC47" i="9"/>
  <c r="HD47" i="9"/>
  <c r="HE47" i="9"/>
  <c r="HG47" i="9"/>
  <c r="HH47" i="9"/>
  <c r="HI47" i="9"/>
  <c r="HJ47" i="9"/>
  <c r="HK47" i="9"/>
  <c r="HL47" i="9"/>
  <c r="HM47" i="9"/>
  <c r="GB48" i="9"/>
  <c r="GC48" i="9"/>
  <c r="HM48" i="9" s="1"/>
  <c r="GD48" i="9"/>
  <c r="GH48" i="9" s="1"/>
  <c r="GE48" i="9"/>
  <c r="GI48" i="9" s="1"/>
  <c r="GF48" i="9"/>
  <c r="GJ48" i="9" s="1"/>
  <c r="GG48" i="9"/>
  <c r="GK48" i="9"/>
  <c r="GL48" i="9"/>
  <c r="GP48" i="9" s="1"/>
  <c r="GM48" i="9"/>
  <c r="GN48" i="9"/>
  <c r="GR48" i="9" s="1"/>
  <c r="GO48" i="9"/>
  <c r="GS48" i="9"/>
  <c r="GT48" i="9"/>
  <c r="GV48" i="9"/>
  <c r="GW48" i="9"/>
  <c r="HA48" i="9"/>
  <c r="HB48" i="9"/>
  <c r="HF48" i="9" s="1"/>
  <c r="HC48" i="9"/>
  <c r="HD48" i="9"/>
  <c r="HH48" i="9" s="1"/>
  <c r="HE48" i="9"/>
  <c r="HG48" i="9"/>
  <c r="HI48" i="9"/>
  <c r="HJ48" i="9"/>
  <c r="HK48" i="9"/>
  <c r="HL48" i="9"/>
  <c r="GB49" i="9"/>
  <c r="GC49" i="9"/>
  <c r="GD49" i="9"/>
  <c r="GE49" i="9"/>
  <c r="GI49" i="9" s="1"/>
  <c r="GF49" i="9"/>
  <c r="GJ49" i="9" s="1"/>
  <c r="GG49" i="9"/>
  <c r="GW49" i="9" s="1"/>
  <c r="GH49" i="9"/>
  <c r="GL49" i="9"/>
  <c r="GM49" i="9"/>
  <c r="GQ49" i="9" s="1"/>
  <c r="GN49" i="9"/>
  <c r="GR49" i="9" s="1"/>
  <c r="GO49" i="9"/>
  <c r="GP49" i="9"/>
  <c r="GS49" i="9"/>
  <c r="GT49" i="9"/>
  <c r="GV49" i="9"/>
  <c r="GX49" i="9"/>
  <c r="HB49" i="9"/>
  <c r="HC49" i="9"/>
  <c r="HG49" i="9" s="1"/>
  <c r="HD49" i="9"/>
  <c r="HH49" i="9" s="1"/>
  <c r="HE49" i="9"/>
  <c r="HF49" i="9"/>
  <c r="HI49" i="9"/>
  <c r="HJ49" i="9"/>
  <c r="HK49" i="9"/>
  <c r="HL49" i="9"/>
  <c r="HM49" i="9"/>
  <c r="GB50" i="9"/>
  <c r="GC50" i="9"/>
  <c r="GD50" i="9"/>
  <c r="GE50" i="9"/>
  <c r="GU50" i="9" s="1"/>
  <c r="GY50" i="9" s="1"/>
  <c r="GF50" i="9"/>
  <c r="GG50" i="9"/>
  <c r="GK50" i="9" s="1"/>
  <c r="GH50" i="9"/>
  <c r="GI50" i="9"/>
  <c r="GJ50" i="9"/>
  <c r="GL50" i="9"/>
  <c r="GM50" i="9"/>
  <c r="GN50" i="9"/>
  <c r="GO50" i="9"/>
  <c r="GS50" i="9" s="1"/>
  <c r="GP50" i="9"/>
  <c r="GQ50" i="9"/>
  <c r="GR50" i="9"/>
  <c r="GT50" i="9"/>
  <c r="GV50" i="9"/>
  <c r="GW50" i="9"/>
  <c r="HA50" i="9" s="1"/>
  <c r="GX50" i="9"/>
  <c r="GZ50" i="9"/>
  <c r="HB50" i="9"/>
  <c r="HC50" i="9"/>
  <c r="HG50" i="9" s="1"/>
  <c r="HD50" i="9"/>
  <c r="HE50" i="9"/>
  <c r="HI50" i="9" s="1"/>
  <c r="HF50" i="9"/>
  <c r="HH50" i="9"/>
  <c r="HJ50" i="9"/>
  <c r="HK50" i="9"/>
  <c r="HL50" i="9"/>
  <c r="HM50" i="9"/>
  <c r="GB51" i="9"/>
  <c r="GC51" i="9"/>
  <c r="GD51" i="9"/>
  <c r="GH51" i="9" s="1"/>
  <c r="GE51" i="9"/>
  <c r="GF51" i="9"/>
  <c r="GG51" i="9"/>
  <c r="GK51" i="9" s="1"/>
  <c r="GI51" i="9"/>
  <c r="GY51" i="9" s="1"/>
  <c r="GJ51" i="9"/>
  <c r="GL51" i="9"/>
  <c r="GP51" i="9" s="1"/>
  <c r="GM51" i="9"/>
  <c r="GN51" i="9"/>
  <c r="GO51" i="9"/>
  <c r="GS51" i="9" s="1"/>
  <c r="GQ51" i="9"/>
  <c r="GR51" i="9"/>
  <c r="GT51" i="9"/>
  <c r="GU51" i="9"/>
  <c r="GV51" i="9"/>
  <c r="GZ51" i="9"/>
  <c r="HB51" i="9"/>
  <c r="HF51" i="9" s="1"/>
  <c r="HC51" i="9"/>
  <c r="HD51" i="9"/>
  <c r="HE51" i="9"/>
  <c r="HG51" i="9"/>
  <c r="HH51" i="9"/>
  <c r="HI51" i="9"/>
  <c r="HJ51" i="9"/>
  <c r="HK51" i="9"/>
  <c r="HL51" i="9"/>
  <c r="HM51" i="9"/>
  <c r="GB52" i="9"/>
  <c r="GC52" i="9"/>
  <c r="HM52" i="9" s="1"/>
  <c r="GD52" i="9"/>
  <c r="GH52" i="9" s="1"/>
  <c r="GE52" i="9"/>
  <c r="GI52" i="9" s="1"/>
  <c r="GF52" i="9"/>
  <c r="GJ52" i="9" s="1"/>
  <c r="GG52" i="9"/>
  <c r="GK52" i="9"/>
  <c r="GL52" i="9"/>
  <c r="GP52" i="9" s="1"/>
  <c r="GM52" i="9"/>
  <c r="GN52" i="9"/>
  <c r="GR52" i="9" s="1"/>
  <c r="GO52" i="9"/>
  <c r="GQ52" i="9"/>
  <c r="GS52" i="9"/>
  <c r="GT52" i="9"/>
  <c r="GV52" i="9"/>
  <c r="GW52" i="9"/>
  <c r="HA52" i="9"/>
  <c r="HB52" i="9"/>
  <c r="HF52" i="9" s="1"/>
  <c r="HC52" i="9"/>
  <c r="HG52" i="9" s="1"/>
  <c r="HD52" i="9"/>
  <c r="HH52" i="9" s="1"/>
  <c r="HE52" i="9"/>
  <c r="HI52" i="9"/>
  <c r="HJ52" i="9"/>
  <c r="HK52" i="9"/>
  <c r="HL52" i="9"/>
  <c r="GB53" i="9"/>
  <c r="GC53" i="9"/>
  <c r="GD53" i="9"/>
  <c r="GE53" i="9"/>
  <c r="GI53" i="9" s="1"/>
  <c r="GF53" i="9"/>
  <c r="GJ53" i="9" s="1"/>
  <c r="GG53" i="9"/>
  <c r="GH53" i="9"/>
  <c r="GK53" i="9"/>
  <c r="GL53" i="9"/>
  <c r="GM53" i="9"/>
  <c r="GQ53" i="9" s="1"/>
  <c r="GN53" i="9"/>
  <c r="GR53" i="9" s="1"/>
  <c r="GO53" i="9"/>
  <c r="GW53" i="9" s="1"/>
  <c r="GP53" i="9"/>
  <c r="GS53" i="9"/>
  <c r="GT53" i="9"/>
  <c r="GU53" i="9"/>
  <c r="GY53" i="9" s="1"/>
  <c r="GV53" i="9"/>
  <c r="GX53" i="9"/>
  <c r="HB53" i="9"/>
  <c r="HC53" i="9"/>
  <c r="HG53" i="9" s="1"/>
  <c r="HD53" i="9"/>
  <c r="HH53" i="9" s="1"/>
  <c r="HE53" i="9"/>
  <c r="HI53" i="9" s="1"/>
  <c r="HF53" i="9"/>
  <c r="HJ53" i="9"/>
  <c r="HK53" i="9"/>
  <c r="HL53" i="9"/>
  <c r="HM53" i="9"/>
  <c r="GB54" i="9"/>
  <c r="GC54" i="9"/>
  <c r="GD54" i="9"/>
  <c r="GE54" i="9"/>
  <c r="GF54" i="9"/>
  <c r="GG54" i="9"/>
  <c r="GK54" i="9" s="1"/>
  <c r="GH54" i="9"/>
  <c r="GI54" i="9"/>
  <c r="GJ54" i="9"/>
  <c r="GL54" i="9"/>
  <c r="GM54" i="9"/>
  <c r="GN54" i="9"/>
  <c r="GO54" i="9"/>
  <c r="GS54" i="9" s="1"/>
  <c r="GP54" i="9"/>
  <c r="GQ54" i="9"/>
  <c r="GR54" i="9"/>
  <c r="GT54" i="9"/>
  <c r="GU54" i="9"/>
  <c r="GY54" i="9" s="1"/>
  <c r="GV54" i="9"/>
  <c r="GX54" i="9"/>
  <c r="GZ54" i="9"/>
  <c r="HB54" i="9"/>
  <c r="HC54" i="9"/>
  <c r="HG54" i="9" s="1"/>
  <c r="HD54" i="9"/>
  <c r="HE54" i="9"/>
  <c r="HI54" i="9" s="1"/>
  <c r="HF54" i="9"/>
  <c r="HH54" i="9"/>
  <c r="HJ54" i="9"/>
  <c r="HK54" i="9"/>
  <c r="HL54" i="9"/>
  <c r="HM54" i="9"/>
  <c r="GB55" i="9"/>
  <c r="GC55" i="9"/>
  <c r="GD55" i="9"/>
  <c r="GH55" i="9" s="1"/>
  <c r="GE55" i="9"/>
  <c r="GF55" i="9"/>
  <c r="GG55" i="9"/>
  <c r="GK55" i="9" s="1"/>
  <c r="GI55" i="9"/>
  <c r="GY55" i="9" s="1"/>
  <c r="GJ55" i="9"/>
  <c r="GL55" i="9"/>
  <c r="GP55" i="9" s="1"/>
  <c r="GM55" i="9"/>
  <c r="GN55" i="9"/>
  <c r="GO55" i="9"/>
  <c r="GW55" i="9" s="1"/>
  <c r="GQ55" i="9"/>
  <c r="GR55" i="9"/>
  <c r="GS55" i="9"/>
  <c r="GT55" i="9"/>
  <c r="GU55" i="9"/>
  <c r="GV55" i="9"/>
  <c r="GZ55" i="9"/>
  <c r="HB55" i="9"/>
  <c r="HF55" i="9" s="1"/>
  <c r="HC55" i="9"/>
  <c r="HD55" i="9"/>
  <c r="HE55" i="9"/>
  <c r="HI55" i="9" s="1"/>
  <c r="HG55" i="9"/>
  <c r="HH55" i="9"/>
  <c r="HJ55" i="9"/>
  <c r="HK55" i="9"/>
  <c r="HL55" i="9"/>
  <c r="HM55" i="9"/>
  <c r="GB56" i="9"/>
  <c r="GC56" i="9"/>
  <c r="HM56" i="9" s="1"/>
  <c r="GD56" i="9"/>
  <c r="GH56" i="9" s="1"/>
  <c r="GE56" i="9"/>
  <c r="GI56" i="9" s="1"/>
  <c r="GF56" i="9"/>
  <c r="GJ56" i="9" s="1"/>
  <c r="GG56" i="9"/>
  <c r="GK56" i="9"/>
  <c r="GL56" i="9"/>
  <c r="GP56" i="9" s="1"/>
  <c r="GM56" i="9"/>
  <c r="GU56" i="9" s="1"/>
  <c r="GN56" i="9"/>
  <c r="GR56" i="9" s="1"/>
  <c r="GO56" i="9"/>
  <c r="GQ56" i="9"/>
  <c r="GS56" i="9"/>
  <c r="HA56" i="9" s="1"/>
  <c r="GT56" i="9"/>
  <c r="GV56" i="9"/>
  <c r="GW56" i="9"/>
  <c r="HB56" i="9"/>
  <c r="HF56" i="9" s="1"/>
  <c r="HC56" i="9"/>
  <c r="HG56" i="9" s="1"/>
  <c r="HD56" i="9"/>
  <c r="HH56" i="9" s="1"/>
  <c r="HE56" i="9"/>
  <c r="HI56" i="9"/>
  <c r="HJ56" i="9"/>
  <c r="HK56" i="9"/>
  <c r="HL56" i="9"/>
  <c r="GB57" i="9"/>
  <c r="GC57" i="9"/>
  <c r="GD57" i="9"/>
  <c r="GE57" i="9"/>
  <c r="GI57" i="9" s="1"/>
  <c r="GF57" i="9"/>
  <c r="GJ57" i="9" s="1"/>
  <c r="GG57" i="9"/>
  <c r="GH57" i="9"/>
  <c r="GK57" i="9"/>
  <c r="GL57" i="9"/>
  <c r="GM57" i="9"/>
  <c r="GQ57" i="9" s="1"/>
  <c r="GN57" i="9"/>
  <c r="GR57" i="9" s="1"/>
  <c r="GO57" i="9"/>
  <c r="GS57" i="9" s="1"/>
  <c r="GP57" i="9"/>
  <c r="GT57" i="9"/>
  <c r="GU57" i="9"/>
  <c r="GY57" i="9" s="1"/>
  <c r="GV57" i="9"/>
  <c r="GZ57" i="9" s="1"/>
  <c r="GX57" i="9"/>
  <c r="HB57" i="9"/>
  <c r="HC57" i="9"/>
  <c r="HG57" i="9" s="1"/>
  <c r="HD57" i="9"/>
  <c r="HH57" i="9" s="1"/>
  <c r="HE57" i="9"/>
  <c r="HI57" i="9" s="1"/>
  <c r="HF57" i="9"/>
  <c r="HJ57" i="9"/>
  <c r="HK57" i="9"/>
  <c r="HL57" i="9"/>
  <c r="HM57" i="9"/>
  <c r="GB58" i="9"/>
  <c r="HL58" i="9" s="1"/>
  <c r="GC58" i="9"/>
  <c r="GD58" i="9"/>
  <c r="GE58" i="9"/>
  <c r="GF58" i="9"/>
  <c r="GG58" i="9"/>
  <c r="GK58" i="9" s="1"/>
  <c r="GH58" i="9"/>
  <c r="GI58" i="9"/>
  <c r="GJ58" i="9"/>
  <c r="GL58" i="9"/>
  <c r="GM58" i="9"/>
  <c r="GN58" i="9"/>
  <c r="GO58" i="9"/>
  <c r="GS58" i="9" s="1"/>
  <c r="GP58" i="9"/>
  <c r="GR58" i="9"/>
  <c r="GT58" i="9"/>
  <c r="GV58" i="9"/>
  <c r="GX58" i="9"/>
  <c r="GZ58" i="9"/>
  <c r="HB58" i="9"/>
  <c r="HC58" i="9"/>
  <c r="HG58" i="9" s="1"/>
  <c r="HD58" i="9"/>
  <c r="HE58" i="9"/>
  <c r="HI58" i="9" s="1"/>
  <c r="HF58" i="9"/>
  <c r="HH58" i="9"/>
  <c r="HJ58" i="9"/>
  <c r="HK58" i="9"/>
  <c r="HM58" i="9"/>
  <c r="GB59" i="9"/>
  <c r="HL59" i="9" s="1"/>
  <c r="GC59" i="9"/>
  <c r="HM59" i="9" s="1"/>
  <c r="GD59" i="9"/>
  <c r="GH59" i="9" s="1"/>
  <c r="GE59" i="9"/>
  <c r="GF59" i="9"/>
  <c r="GG59" i="9"/>
  <c r="GI59" i="9"/>
  <c r="GJ59" i="9"/>
  <c r="GK59" i="9"/>
  <c r="GL59" i="9"/>
  <c r="GP59" i="9" s="1"/>
  <c r="GM59" i="9"/>
  <c r="GN59" i="9"/>
  <c r="GO59" i="9"/>
  <c r="GW59" i="9" s="1"/>
  <c r="GQ59" i="9"/>
  <c r="GR59" i="9"/>
  <c r="GT59" i="9"/>
  <c r="GU59" i="9"/>
  <c r="GV59" i="9"/>
  <c r="GY59" i="9"/>
  <c r="GZ59" i="9"/>
  <c r="HB59" i="9"/>
  <c r="HF59" i="9" s="1"/>
  <c r="HC59" i="9"/>
  <c r="HD59" i="9"/>
  <c r="HE59" i="9"/>
  <c r="HG59" i="9"/>
  <c r="HH59" i="9"/>
  <c r="HI59" i="9"/>
  <c r="HJ59" i="9"/>
  <c r="HK59" i="9"/>
  <c r="GB60" i="9"/>
  <c r="GC60" i="9"/>
  <c r="HM60" i="9" s="1"/>
  <c r="GD60" i="9"/>
  <c r="GH60" i="9" s="1"/>
  <c r="GE60" i="9"/>
  <c r="GI60" i="9" s="1"/>
  <c r="GF60" i="9"/>
  <c r="GJ60" i="9" s="1"/>
  <c r="GG60" i="9"/>
  <c r="GK60" i="9"/>
  <c r="HA60" i="9" s="1"/>
  <c r="GL60" i="9"/>
  <c r="GP60" i="9" s="1"/>
  <c r="GM60" i="9"/>
  <c r="GN60" i="9"/>
  <c r="GR60" i="9" s="1"/>
  <c r="GO60" i="9"/>
  <c r="GQ60" i="9"/>
  <c r="GS60" i="9"/>
  <c r="GT60" i="9"/>
  <c r="GU60" i="9"/>
  <c r="GY60" i="9" s="1"/>
  <c r="GV60" i="9"/>
  <c r="GZ60" i="9" s="1"/>
  <c r="GW60" i="9"/>
  <c r="HB60" i="9"/>
  <c r="HF60" i="9" s="1"/>
  <c r="HC60" i="9"/>
  <c r="HD60" i="9"/>
  <c r="HH60" i="9" s="1"/>
  <c r="HE60" i="9"/>
  <c r="HG60" i="9"/>
  <c r="HI60" i="9"/>
  <c r="HJ60" i="9"/>
  <c r="HK60" i="9"/>
  <c r="HL60" i="9"/>
  <c r="GB61" i="9"/>
  <c r="GC61" i="9"/>
  <c r="HM61" i="9" s="1"/>
  <c r="GD61" i="9"/>
  <c r="GE61" i="9"/>
  <c r="GI61" i="9" s="1"/>
  <c r="GF61" i="9"/>
  <c r="GJ61" i="9" s="1"/>
  <c r="GG61" i="9"/>
  <c r="GH61" i="9"/>
  <c r="GK61" i="9"/>
  <c r="GL61" i="9"/>
  <c r="GM61" i="9"/>
  <c r="GQ61" i="9" s="1"/>
  <c r="GN61" i="9"/>
  <c r="GR61" i="9" s="1"/>
  <c r="GO61" i="9"/>
  <c r="GP61" i="9"/>
  <c r="GT61" i="9"/>
  <c r="GV61" i="9"/>
  <c r="GX61" i="9"/>
  <c r="HB61" i="9"/>
  <c r="HC61" i="9"/>
  <c r="HG61" i="9" s="1"/>
  <c r="HD61" i="9"/>
  <c r="HH61" i="9" s="1"/>
  <c r="HE61" i="9"/>
  <c r="HF61" i="9"/>
  <c r="HI61" i="9"/>
  <c r="HJ61" i="9"/>
  <c r="HK61" i="9"/>
  <c r="HL61" i="9"/>
  <c r="GB62" i="9"/>
  <c r="HL62" i="9" s="1"/>
  <c r="GC62" i="9"/>
  <c r="GD62" i="9"/>
  <c r="GE62" i="9"/>
  <c r="GI62" i="9" s="1"/>
  <c r="GF62" i="9"/>
  <c r="GG62" i="9"/>
  <c r="GK62" i="9" s="1"/>
  <c r="GH62" i="9"/>
  <c r="GJ62" i="9"/>
  <c r="GL62" i="9"/>
  <c r="GM62" i="9"/>
  <c r="GU62" i="9" s="1"/>
  <c r="GN62" i="9"/>
  <c r="GO62" i="9"/>
  <c r="GS62" i="9" s="1"/>
  <c r="GP62" i="9"/>
  <c r="GR62" i="9"/>
  <c r="GT62" i="9"/>
  <c r="GV62" i="9"/>
  <c r="GX62" i="9"/>
  <c r="GZ62" i="9"/>
  <c r="HB62" i="9"/>
  <c r="HC62" i="9"/>
  <c r="HD62" i="9"/>
  <c r="HE62" i="9"/>
  <c r="HI62" i="9" s="1"/>
  <c r="HF62" i="9"/>
  <c r="HG62" i="9"/>
  <c r="HH62" i="9"/>
  <c r="HJ62" i="9"/>
  <c r="HK62" i="9"/>
  <c r="HM62" i="9"/>
  <c r="GB63" i="9"/>
  <c r="HL63" i="9" s="1"/>
  <c r="GC63" i="9"/>
  <c r="HM63" i="9" s="1"/>
  <c r="GD63" i="9"/>
  <c r="GH63" i="9" s="1"/>
  <c r="GE63" i="9"/>
  <c r="GF63" i="9"/>
  <c r="GG63" i="9"/>
  <c r="GI63" i="9"/>
  <c r="GJ63" i="9"/>
  <c r="GK63" i="9"/>
  <c r="GL63" i="9"/>
  <c r="GP63" i="9" s="1"/>
  <c r="GM63" i="9"/>
  <c r="GN63" i="9"/>
  <c r="GO63" i="9"/>
  <c r="GQ63" i="9"/>
  <c r="GR63" i="9"/>
  <c r="GT63" i="9"/>
  <c r="GU63" i="9"/>
  <c r="GV63" i="9"/>
  <c r="GY63" i="9"/>
  <c r="GZ63" i="9"/>
  <c r="HB63" i="9"/>
  <c r="HF63" i="9" s="1"/>
  <c r="HC63" i="9"/>
  <c r="HD63" i="9"/>
  <c r="HE63" i="9"/>
  <c r="HI63" i="9" s="1"/>
  <c r="HG63" i="9"/>
  <c r="HH63" i="9"/>
  <c r="HJ63" i="9"/>
  <c r="HK63" i="9"/>
  <c r="GB64" i="9"/>
  <c r="GC64" i="9"/>
  <c r="HM64" i="9" s="1"/>
  <c r="GD64" i="9"/>
  <c r="GH64" i="9" s="1"/>
  <c r="GE64" i="9"/>
  <c r="GI64" i="9" s="1"/>
  <c r="GF64" i="9"/>
  <c r="GJ64" i="9" s="1"/>
  <c r="GG64" i="9"/>
  <c r="GK64" i="9"/>
  <c r="GL64" i="9"/>
  <c r="GP64" i="9" s="1"/>
  <c r="GM64" i="9"/>
  <c r="GN64" i="9"/>
  <c r="GR64" i="9" s="1"/>
  <c r="GO64" i="9"/>
  <c r="GS64" i="9"/>
  <c r="GT64" i="9"/>
  <c r="GV64" i="9"/>
  <c r="GW64" i="9"/>
  <c r="HA64" i="9"/>
  <c r="HB64" i="9"/>
  <c r="HF64" i="9" s="1"/>
  <c r="HC64" i="9"/>
  <c r="HD64" i="9"/>
  <c r="HH64" i="9" s="1"/>
  <c r="HE64" i="9"/>
  <c r="HG64" i="9"/>
  <c r="HI64" i="9"/>
  <c r="HJ64" i="9"/>
  <c r="HK64" i="9"/>
  <c r="HL64" i="9"/>
  <c r="GB65" i="9"/>
  <c r="GC65" i="9"/>
  <c r="GD65" i="9"/>
  <c r="GE65" i="9"/>
  <c r="GI65" i="9" s="1"/>
  <c r="GF65" i="9"/>
  <c r="GJ65" i="9" s="1"/>
  <c r="GG65" i="9"/>
  <c r="GW65" i="9" s="1"/>
  <c r="GH65" i="9"/>
  <c r="GL65" i="9"/>
  <c r="GM65" i="9"/>
  <c r="GQ65" i="9" s="1"/>
  <c r="GN65" i="9"/>
  <c r="GR65" i="9" s="1"/>
  <c r="GO65" i="9"/>
  <c r="GP65" i="9"/>
  <c r="GS65" i="9"/>
  <c r="GT65" i="9"/>
  <c r="GV65" i="9"/>
  <c r="GX65" i="9"/>
  <c r="HB65" i="9"/>
  <c r="HC65" i="9"/>
  <c r="HG65" i="9" s="1"/>
  <c r="HD65" i="9"/>
  <c r="HH65" i="9" s="1"/>
  <c r="HE65" i="9"/>
  <c r="HF65" i="9"/>
  <c r="HI65" i="9"/>
  <c r="HJ65" i="9"/>
  <c r="HK65" i="9"/>
  <c r="HL65" i="9"/>
  <c r="HM65" i="9"/>
  <c r="GB66" i="9"/>
  <c r="HL66" i="9" s="1"/>
  <c r="GC66" i="9"/>
  <c r="GD66" i="9"/>
  <c r="GE66" i="9"/>
  <c r="GU66" i="9" s="1"/>
  <c r="GY66" i="9" s="1"/>
  <c r="GF66" i="9"/>
  <c r="GG66" i="9"/>
  <c r="GK66" i="9" s="1"/>
  <c r="GH66" i="9"/>
  <c r="GI66" i="9"/>
  <c r="GJ66" i="9"/>
  <c r="GL66" i="9"/>
  <c r="GM66" i="9"/>
  <c r="GN66" i="9"/>
  <c r="GO66" i="9"/>
  <c r="GS66" i="9" s="1"/>
  <c r="GP66" i="9"/>
  <c r="GQ66" i="9"/>
  <c r="GR66" i="9"/>
  <c r="GT66" i="9"/>
  <c r="GV66" i="9"/>
  <c r="GW66" i="9"/>
  <c r="HA66" i="9" s="1"/>
  <c r="GX66" i="9"/>
  <c r="GZ66" i="9"/>
  <c r="HB66" i="9"/>
  <c r="HC66" i="9"/>
  <c r="HG66" i="9" s="1"/>
  <c r="HD66" i="9"/>
  <c r="HE66" i="9"/>
  <c r="HI66" i="9" s="1"/>
  <c r="HF66" i="9"/>
  <c r="HH66" i="9"/>
  <c r="HJ66" i="9"/>
  <c r="HK66" i="9"/>
  <c r="HM66" i="9"/>
  <c r="GB67" i="9"/>
  <c r="HL67" i="9" s="1"/>
  <c r="GC67" i="9"/>
  <c r="GD67" i="9"/>
  <c r="GH67" i="9" s="1"/>
  <c r="GE67" i="9"/>
  <c r="GF67" i="9"/>
  <c r="GG67" i="9"/>
  <c r="GK67" i="9" s="1"/>
  <c r="HA67" i="9" s="1"/>
  <c r="GI67" i="9"/>
  <c r="GY67" i="9" s="1"/>
  <c r="GJ67" i="9"/>
  <c r="GL67" i="9"/>
  <c r="GP67" i="9" s="1"/>
  <c r="GM67" i="9"/>
  <c r="GN67" i="9"/>
  <c r="GO67" i="9"/>
  <c r="GW67" i="9" s="1"/>
  <c r="GQ67" i="9"/>
  <c r="GR67" i="9"/>
  <c r="GS67" i="9"/>
  <c r="GT67" i="9"/>
  <c r="GU67" i="9"/>
  <c r="GV67" i="9"/>
  <c r="GZ67" i="9"/>
  <c r="HB67" i="9"/>
  <c r="HF67" i="9" s="1"/>
  <c r="HC67" i="9"/>
  <c r="HD67" i="9"/>
  <c r="HE67" i="9"/>
  <c r="HI67" i="9" s="1"/>
  <c r="HG67" i="9"/>
  <c r="HH67" i="9"/>
  <c r="HJ67" i="9"/>
  <c r="HK67" i="9"/>
  <c r="HM67" i="9"/>
  <c r="GB68" i="9"/>
  <c r="GC68" i="9"/>
  <c r="HM68" i="9" s="1"/>
  <c r="GD68" i="9"/>
  <c r="GH68" i="9" s="1"/>
  <c r="GE68" i="9"/>
  <c r="GF68" i="9"/>
  <c r="GJ68" i="9" s="1"/>
  <c r="GG68" i="9"/>
  <c r="GI68" i="9"/>
  <c r="GK68" i="9"/>
  <c r="GL68" i="9"/>
  <c r="GP68" i="9" s="1"/>
  <c r="GM68" i="9"/>
  <c r="GQ68" i="9" s="1"/>
  <c r="GN68" i="9"/>
  <c r="GR68" i="9" s="1"/>
  <c r="GO68" i="9"/>
  <c r="GS68" i="9"/>
  <c r="HA68" i="9" s="1"/>
  <c r="GT68" i="9"/>
  <c r="GX68" i="9" s="1"/>
  <c r="GV68" i="9"/>
  <c r="GW68" i="9"/>
  <c r="HB68" i="9"/>
  <c r="HF68" i="9" s="1"/>
  <c r="HC68" i="9"/>
  <c r="HG68" i="9" s="1"/>
  <c r="HD68" i="9"/>
  <c r="HH68" i="9" s="1"/>
  <c r="HE68" i="9"/>
  <c r="HI68" i="9"/>
  <c r="HJ68" i="9"/>
  <c r="HK68" i="9"/>
  <c r="HL68" i="9"/>
  <c r="GB69" i="9"/>
  <c r="GC69" i="9"/>
  <c r="HM69" i="9" s="1"/>
  <c r="GD69" i="9"/>
  <c r="GE69" i="9"/>
  <c r="GI69" i="9" s="1"/>
  <c r="GF69" i="9"/>
  <c r="GJ69" i="9" s="1"/>
  <c r="GG69" i="9"/>
  <c r="GH69" i="9"/>
  <c r="GK69" i="9"/>
  <c r="GL69" i="9"/>
  <c r="GM69" i="9"/>
  <c r="GN69" i="9"/>
  <c r="GR69" i="9" s="1"/>
  <c r="GO69" i="9"/>
  <c r="GP69" i="9"/>
  <c r="GS69" i="9"/>
  <c r="GT69" i="9"/>
  <c r="GV69" i="9"/>
  <c r="GZ69" i="9" s="1"/>
  <c r="GW69" i="9"/>
  <c r="HA69" i="9" s="1"/>
  <c r="GX69" i="9"/>
  <c r="HB69" i="9"/>
  <c r="HC69" i="9"/>
  <c r="HG69" i="9" s="1"/>
  <c r="HD69" i="9"/>
  <c r="HH69" i="9" s="1"/>
  <c r="HE69" i="9"/>
  <c r="HF69" i="9"/>
  <c r="HI69" i="9"/>
  <c r="HJ69" i="9"/>
  <c r="HK69" i="9"/>
  <c r="HL69" i="9"/>
  <c r="GB70" i="9"/>
  <c r="HL70" i="9" s="1"/>
  <c r="GC70" i="9"/>
  <c r="GD70" i="9"/>
  <c r="GE70" i="9"/>
  <c r="GI70" i="9" s="1"/>
  <c r="GF70" i="9"/>
  <c r="GG70" i="9"/>
  <c r="GK70" i="9" s="1"/>
  <c r="GH70" i="9"/>
  <c r="GJ70" i="9"/>
  <c r="GL70" i="9"/>
  <c r="GM70" i="9"/>
  <c r="GN70" i="9"/>
  <c r="GO70" i="9"/>
  <c r="GS70" i="9" s="1"/>
  <c r="GP70" i="9"/>
  <c r="GR70" i="9"/>
  <c r="GT70" i="9"/>
  <c r="GV70" i="9"/>
  <c r="GW70" i="9"/>
  <c r="HA70" i="9" s="1"/>
  <c r="GX70" i="9"/>
  <c r="GZ70" i="9"/>
  <c r="HB70" i="9"/>
  <c r="HC70" i="9"/>
  <c r="HG70" i="9" s="1"/>
  <c r="HD70" i="9"/>
  <c r="HE70" i="9"/>
  <c r="HI70" i="9" s="1"/>
  <c r="HF70" i="9"/>
  <c r="HH70" i="9"/>
  <c r="HJ70" i="9"/>
  <c r="HK70" i="9"/>
  <c r="HM70" i="9"/>
  <c r="GB71" i="9"/>
  <c r="HL71" i="9" s="1"/>
  <c r="GC71" i="9"/>
  <c r="HM71" i="9" s="1"/>
  <c r="GD71" i="9"/>
  <c r="GH71" i="9" s="1"/>
  <c r="GE71" i="9"/>
  <c r="GF71" i="9"/>
  <c r="GG71" i="9"/>
  <c r="GK71" i="9" s="1"/>
  <c r="GI71" i="9"/>
  <c r="GY71" i="9" s="1"/>
  <c r="GJ71" i="9"/>
  <c r="GL71" i="9"/>
  <c r="GP71" i="9" s="1"/>
  <c r="GM71" i="9"/>
  <c r="GN71" i="9"/>
  <c r="GO71" i="9"/>
  <c r="GQ71" i="9"/>
  <c r="GR71" i="9"/>
  <c r="GS71" i="9"/>
  <c r="GT71" i="9"/>
  <c r="GU71" i="9"/>
  <c r="GV71" i="9"/>
  <c r="GZ71" i="9"/>
  <c r="HB71" i="9"/>
  <c r="HF71" i="9" s="1"/>
  <c r="HC71" i="9"/>
  <c r="HD71" i="9"/>
  <c r="HE71" i="9"/>
  <c r="HI71" i="9" s="1"/>
  <c r="HG71" i="9"/>
  <c r="HH71" i="9"/>
  <c r="HJ71" i="9"/>
  <c r="HK71" i="9"/>
  <c r="GB72" i="9"/>
  <c r="GC72" i="9"/>
  <c r="HM72" i="9" s="1"/>
  <c r="GD72" i="9"/>
  <c r="GH72" i="9" s="1"/>
  <c r="GE72" i="9"/>
  <c r="GF72" i="9"/>
  <c r="GJ72" i="9" s="1"/>
  <c r="GG72" i="9"/>
  <c r="GI72" i="9"/>
  <c r="GK72" i="9"/>
  <c r="HA72" i="9" s="1"/>
  <c r="GL72" i="9"/>
  <c r="GP72" i="9" s="1"/>
  <c r="GM72" i="9"/>
  <c r="GN72" i="9"/>
  <c r="GR72" i="9" s="1"/>
  <c r="GO72" i="9"/>
  <c r="GS72" i="9"/>
  <c r="GT72" i="9"/>
  <c r="GV72" i="9"/>
  <c r="GZ72" i="9" s="1"/>
  <c r="GW72" i="9"/>
  <c r="HB72" i="9"/>
  <c r="HF72" i="9" s="1"/>
  <c r="HC72" i="9"/>
  <c r="HD72" i="9"/>
  <c r="HH72" i="9" s="1"/>
  <c r="HE72" i="9"/>
  <c r="HG72" i="9"/>
  <c r="HI72" i="9"/>
  <c r="HJ72" i="9"/>
  <c r="HK72" i="9"/>
  <c r="HL72" i="9"/>
  <c r="GB73" i="9"/>
  <c r="GC73" i="9"/>
  <c r="HM73" i="9" s="1"/>
  <c r="GD73" i="9"/>
  <c r="GE73" i="9"/>
  <c r="GF73" i="9"/>
  <c r="GJ73" i="9" s="1"/>
  <c r="GG73" i="9"/>
  <c r="GH73" i="9"/>
  <c r="GK73" i="9"/>
  <c r="GL73" i="9"/>
  <c r="GM73" i="9"/>
  <c r="GQ73" i="9" s="1"/>
  <c r="GN73" i="9"/>
  <c r="GR73" i="9" s="1"/>
  <c r="GO73" i="9"/>
  <c r="GP73" i="9"/>
  <c r="GX73" i="9" s="1"/>
  <c r="GT73" i="9"/>
  <c r="GV73" i="9"/>
  <c r="HB73" i="9"/>
  <c r="HC73" i="9"/>
  <c r="HG73" i="9" s="1"/>
  <c r="HD73" i="9"/>
  <c r="HH73" i="9" s="1"/>
  <c r="HE73" i="9"/>
  <c r="HI73" i="9" s="1"/>
  <c r="HF73" i="9"/>
  <c r="HJ73" i="9"/>
  <c r="HK73" i="9"/>
  <c r="HL73" i="9"/>
  <c r="GB74" i="9"/>
  <c r="HL74" i="9" s="1"/>
  <c r="GC74" i="9"/>
  <c r="GD74" i="9"/>
  <c r="GE74" i="9"/>
  <c r="GI74" i="9" s="1"/>
  <c r="GF74" i="9"/>
  <c r="GG74" i="9"/>
  <c r="GH74" i="9"/>
  <c r="GJ74" i="9"/>
  <c r="GL74" i="9"/>
  <c r="GM74" i="9"/>
  <c r="GN74" i="9"/>
  <c r="GO74" i="9"/>
  <c r="GS74" i="9" s="1"/>
  <c r="GP74" i="9"/>
  <c r="GX74" i="9" s="1"/>
  <c r="GQ74" i="9"/>
  <c r="GR74" i="9"/>
  <c r="GT74" i="9"/>
  <c r="GU74" i="9"/>
  <c r="GV74" i="9"/>
  <c r="GY74" i="9"/>
  <c r="GZ74" i="9"/>
  <c r="HB74" i="9"/>
  <c r="HC74" i="9"/>
  <c r="HD74" i="9"/>
  <c r="HE74" i="9"/>
  <c r="HI74" i="9" s="1"/>
  <c r="HF74" i="9"/>
  <c r="HG74" i="9"/>
  <c r="HH74" i="9"/>
  <c r="HJ74" i="9"/>
  <c r="HK74" i="9"/>
  <c r="HM74" i="9"/>
  <c r="GB75" i="9"/>
  <c r="HL75" i="9" s="1"/>
  <c r="GC75" i="9"/>
  <c r="GD75" i="9"/>
  <c r="GH75" i="9" s="1"/>
  <c r="GE75" i="9"/>
  <c r="GF75" i="9"/>
  <c r="GG75" i="9"/>
  <c r="GK75" i="9" s="1"/>
  <c r="GI75" i="9"/>
  <c r="GJ75" i="9"/>
  <c r="GL75" i="9"/>
  <c r="GP75" i="9" s="1"/>
  <c r="GM75" i="9"/>
  <c r="GN75" i="9"/>
  <c r="GO75" i="9"/>
  <c r="GQ75" i="9"/>
  <c r="GY75" i="9" s="1"/>
  <c r="GR75" i="9"/>
  <c r="GT75" i="9"/>
  <c r="GX75" i="9" s="1"/>
  <c r="GU75" i="9"/>
  <c r="GV75" i="9"/>
  <c r="GZ75" i="9"/>
  <c r="HB75" i="9"/>
  <c r="HF75" i="9" s="1"/>
  <c r="HC75" i="9"/>
  <c r="HD75" i="9"/>
  <c r="HE75" i="9"/>
  <c r="HG75" i="9"/>
  <c r="HH75" i="9"/>
  <c r="HI75" i="9"/>
  <c r="HJ75" i="9"/>
  <c r="HK75" i="9"/>
  <c r="HM75" i="9"/>
  <c r="GB76" i="9"/>
  <c r="GC76" i="9"/>
  <c r="GD76" i="9"/>
  <c r="GH76" i="9" s="1"/>
  <c r="GE76" i="9"/>
  <c r="GF76" i="9"/>
  <c r="GJ76" i="9" s="1"/>
  <c r="GG76" i="9"/>
  <c r="GK76" i="9"/>
  <c r="GL76" i="9"/>
  <c r="GP76" i="9" s="1"/>
  <c r="GM76" i="9"/>
  <c r="GQ76" i="9" s="1"/>
  <c r="GN76" i="9"/>
  <c r="GO76" i="9"/>
  <c r="GS76" i="9" s="1"/>
  <c r="GW76" i="9"/>
  <c r="HA76" i="9" s="1"/>
  <c r="HB76" i="9"/>
  <c r="HC76" i="9"/>
  <c r="HG76" i="9" s="1"/>
  <c r="HD76" i="9"/>
  <c r="HH76" i="9" s="1"/>
  <c r="HE76" i="9"/>
  <c r="HI76" i="9" s="1"/>
  <c r="HF76" i="9"/>
  <c r="HJ76" i="9"/>
  <c r="HK76" i="9"/>
  <c r="HL76" i="9"/>
  <c r="HM76" i="9"/>
  <c r="GB77" i="9"/>
  <c r="HL77" i="9" s="1"/>
  <c r="GC77" i="9"/>
  <c r="GD77" i="9"/>
  <c r="GE77" i="9"/>
  <c r="GF77" i="9"/>
  <c r="GG77" i="9"/>
  <c r="GK77" i="9" s="1"/>
  <c r="GH77" i="9"/>
  <c r="GI77" i="9"/>
  <c r="GY77" i="9" s="1"/>
  <c r="GJ77" i="9"/>
  <c r="GL77" i="9"/>
  <c r="GM77" i="9"/>
  <c r="GN77" i="9"/>
  <c r="GO77" i="9"/>
  <c r="GS77" i="9" s="1"/>
  <c r="GP77" i="9"/>
  <c r="GQ77" i="9"/>
  <c r="GR77" i="9"/>
  <c r="GZ77" i="9" s="1"/>
  <c r="GT77" i="9"/>
  <c r="GU77" i="9"/>
  <c r="GV77" i="9"/>
  <c r="GW77" i="9"/>
  <c r="GX77" i="9"/>
  <c r="HB77" i="9"/>
  <c r="HC77" i="9"/>
  <c r="HD77" i="9"/>
  <c r="HE77" i="9"/>
  <c r="HI77" i="9" s="1"/>
  <c r="HF77" i="9"/>
  <c r="HG77" i="9"/>
  <c r="HH77" i="9"/>
  <c r="HJ77" i="9"/>
  <c r="HK77" i="9"/>
  <c r="HM77" i="9"/>
  <c r="GB78" i="9"/>
  <c r="HL78" i="9" s="1"/>
  <c r="GC78" i="9"/>
  <c r="HM78" i="9" s="1"/>
  <c r="GD78" i="9"/>
  <c r="GH78" i="9" s="1"/>
  <c r="GE78" i="9"/>
  <c r="GF78" i="9"/>
  <c r="GG78" i="9"/>
  <c r="GI78" i="9"/>
  <c r="GJ78" i="9"/>
  <c r="GK78" i="9"/>
  <c r="GL78" i="9"/>
  <c r="GP78" i="9" s="1"/>
  <c r="GM78" i="9"/>
  <c r="GN78" i="9"/>
  <c r="GO78" i="9"/>
  <c r="GQ78" i="9"/>
  <c r="GR78" i="9"/>
  <c r="GS78" i="9"/>
  <c r="GT78" i="9"/>
  <c r="GX78" i="9" s="1"/>
  <c r="GU78" i="9"/>
  <c r="GV78" i="9"/>
  <c r="GW78" i="9"/>
  <c r="GY78" i="9"/>
  <c r="GZ78" i="9"/>
  <c r="HA78" i="9"/>
  <c r="HB78" i="9"/>
  <c r="HF78" i="9" s="1"/>
  <c r="HC78" i="9"/>
  <c r="HD78" i="9"/>
  <c r="HE78" i="9"/>
  <c r="HG78" i="9"/>
  <c r="HH78" i="9"/>
  <c r="HI78" i="9"/>
  <c r="HJ78" i="9"/>
  <c r="HK78" i="9"/>
  <c r="GB79" i="9"/>
  <c r="GC79" i="9"/>
  <c r="HM79" i="9" s="1"/>
  <c r="GD79" i="9"/>
  <c r="GH79" i="9" s="1"/>
  <c r="GE79" i="9"/>
  <c r="GI79" i="9" s="1"/>
  <c r="GF79" i="9"/>
  <c r="GJ79" i="9" s="1"/>
  <c r="GG79" i="9"/>
  <c r="GK79" i="9"/>
  <c r="GL79" i="9"/>
  <c r="GP79" i="9" s="1"/>
  <c r="GM79" i="9"/>
  <c r="GQ79" i="9" s="1"/>
  <c r="GN79" i="9"/>
  <c r="GR79" i="9" s="1"/>
  <c r="GO79" i="9"/>
  <c r="GS79" i="9"/>
  <c r="GT79" i="9"/>
  <c r="GX79" i="9" s="1"/>
  <c r="GV79" i="9"/>
  <c r="GZ79" i="9" s="1"/>
  <c r="GW79" i="9"/>
  <c r="HA79" i="9"/>
  <c r="HB79" i="9"/>
  <c r="HF79" i="9" s="1"/>
  <c r="HC79" i="9"/>
  <c r="HG79" i="9" s="1"/>
  <c r="HD79" i="9"/>
  <c r="HH79" i="9" s="1"/>
  <c r="HE79" i="9"/>
  <c r="HI79" i="9"/>
  <c r="HJ79" i="9"/>
  <c r="HK79" i="9"/>
  <c r="HL79" i="9"/>
  <c r="GB80" i="9"/>
  <c r="GC80" i="9"/>
  <c r="GD80" i="9"/>
  <c r="GE80" i="9"/>
  <c r="GI80" i="9" s="1"/>
  <c r="GF80" i="9"/>
  <c r="GJ80" i="9" s="1"/>
  <c r="GG80" i="9"/>
  <c r="GH80" i="9"/>
  <c r="GL80" i="9"/>
  <c r="GM80" i="9"/>
  <c r="GQ80" i="9" s="1"/>
  <c r="GN80" i="9"/>
  <c r="GR80" i="9" s="1"/>
  <c r="GO80" i="9"/>
  <c r="GS80" i="9" s="1"/>
  <c r="GP80" i="9"/>
  <c r="GX80" i="9" s="1"/>
  <c r="GT80" i="9"/>
  <c r="GU80" i="9"/>
  <c r="GY80" i="9" s="1"/>
  <c r="GV80" i="9"/>
  <c r="HB80" i="9"/>
  <c r="HC80" i="9"/>
  <c r="HG80" i="9" s="1"/>
  <c r="HD80" i="9"/>
  <c r="HH80" i="9" s="1"/>
  <c r="HE80" i="9"/>
  <c r="HI80" i="9" s="1"/>
  <c r="HF80" i="9"/>
  <c r="HJ80" i="9"/>
  <c r="HK80" i="9"/>
  <c r="HL80" i="9"/>
  <c r="HM80" i="9"/>
  <c r="GB81" i="9"/>
  <c r="HL81" i="9" s="1"/>
  <c r="GC81" i="9"/>
  <c r="GD81" i="9"/>
  <c r="GE81" i="9"/>
  <c r="GF81" i="9"/>
  <c r="GG81" i="9"/>
  <c r="GK81" i="9" s="1"/>
  <c r="GH81" i="9"/>
  <c r="GI81" i="9"/>
  <c r="GJ81" i="9"/>
  <c r="GZ81" i="9" s="1"/>
  <c r="GL81" i="9"/>
  <c r="GM81" i="9"/>
  <c r="GN81" i="9"/>
  <c r="GO81" i="9"/>
  <c r="GS81" i="9" s="1"/>
  <c r="GP81" i="9"/>
  <c r="GQ81" i="9"/>
  <c r="GR81" i="9"/>
  <c r="GT81" i="9"/>
  <c r="GU81" i="9"/>
  <c r="GV81" i="9"/>
  <c r="GW81" i="9"/>
  <c r="HA81" i="9" s="1"/>
  <c r="GX81" i="9"/>
  <c r="GY81" i="9"/>
  <c r="HB81" i="9"/>
  <c r="HC81" i="9"/>
  <c r="HD81" i="9"/>
  <c r="HE81" i="9"/>
  <c r="HI81" i="9" s="1"/>
  <c r="HF81" i="9"/>
  <c r="HG81" i="9"/>
  <c r="HH81" i="9"/>
  <c r="HJ81" i="9"/>
  <c r="HK81" i="9"/>
  <c r="HM81" i="9"/>
  <c r="GB82" i="9"/>
  <c r="HL82" i="9" s="1"/>
  <c r="GC82" i="9"/>
  <c r="HM82" i="9" s="1"/>
  <c r="GD82" i="9"/>
  <c r="GE82" i="9"/>
  <c r="GF82" i="9"/>
  <c r="GG82" i="9"/>
  <c r="GI82" i="9"/>
  <c r="GJ82" i="9"/>
  <c r="GK82" i="9"/>
  <c r="HA82" i="9" s="1"/>
  <c r="GL82" i="9"/>
  <c r="GP82" i="9" s="1"/>
  <c r="GM82" i="9"/>
  <c r="GN82" i="9"/>
  <c r="GO82" i="9"/>
  <c r="GQ82" i="9"/>
  <c r="GR82" i="9"/>
  <c r="GS82" i="9"/>
  <c r="GU82" i="9"/>
  <c r="GV82" i="9"/>
  <c r="GW82" i="9"/>
  <c r="GY82" i="9"/>
  <c r="GZ82" i="9"/>
  <c r="HB82" i="9"/>
  <c r="HF82" i="9" s="1"/>
  <c r="HC82" i="9"/>
  <c r="HD82" i="9"/>
  <c r="HE82" i="9"/>
  <c r="HG82" i="9"/>
  <c r="HH82" i="9"/>
  <c r="HI82" i="9"/>
  <c r="HJ82" i="9"/>
  <c r="HK82" i="9"/>
  <c r="GB83" i="9"/>
  <c r="GC83" i="9"/>
  <c r="HM83" i="9" s="1"/>
  <c r="GD83" i="9"/>
  <c r="GH83" i="9" s="1"/>
  <c r="GE83" i="9"/>
  <c r="GI83" i="9" s="1"/>
  <c r="GF83" i="9"/>
  <c r="GJ83" i="9" s="1"/>
  <c r="GG83" i="9"/>
  <c r="GK83" i="9"/>
  <c r="GL83" i="9"/>
  <c r="GP83" i="9" s="1"/>
  <c r="GM83" i="9"/>
  <c r="GQ83" i="9" s="1"/>
  <c r="GN83" i="9"/>
  <c r="GR83" i="9" s="1"/>
  <c r="GO83" i="9"/>
  <c r="GS83" i="9"/>
  <c r="GT83" i="9"/>
  <c r="GW83" i="9"/>
  <c r="HA83" i="9"/>
  <c r="HB83" i="9"/>
  <c r="HF83" i="9" s="1"/>
  <c r="HC83" i="9"/>
  <c r="HG83" i="9" s="1"/>
  <c r="HD83" i="9"/>
  <c r="HH83" i="9" s="1"/>
  <c r="HE83" i="9"/>
  <c r="HI83" i="9"/>
  <c r="HJ83" i="9"/>
  <c r="HK83" i="9"/>
  <c r="HL83" i="9"/>
  <c r="GB84" i="9"/>
  <c r="GC84" i="9"/>
  <c r="GD84" i="9"/>
  <c r="GE84" i="9"/>
  <c r="GI84" i="9" s="1"/>
  <c r="GF84" i="9"/>
  <c r="GJ84" i="9" s="1"/>
  <c r="GG84" i="9"/>
  <c r="GK84" i="9" s="1"/>
  <c r="GH84" i="9"/>
  <c r="GL84" i="9"/>
  <c r="GM84" i="9"/>
  <c r="GQ84" i="9" s="1"/>
  <c r="GN84" i="9"/>
  <c r="GR84" i="9" s="1"/>
  <c r="GO84" i="9"/>
  <c r="GS84" i="9" s="1"/>
  <c r="GP84" i="9"/>
  <c r="GX84" i="9" s="1"/>
  <c r="GT84" i="9"/>
  <c r="GU84" i="9"/>
  <c r="GV84" i="9"/>
  <c r="GW84" i="9"/>
  <c r="HA84" i="9" s="1"/>
  <c r="HB84" i="9"/>
  <c r="HC84" i="9"/>
  <c r="HG84" i="9" s="1"/>
  <c r="HD84" i="9"/>
  <c r="HH84" i="9" s="1"/>
  <c r="HE84" i="9"/>
  <c r="HI84" i="9" s="1"/>
  <c r="HF84" i="9"/>
  <c r="HJ84" i="9"/>
  <c r="HK84" i="9"/>
  <c r="HL84" i="9"/>
  <c r="HM84" i="9"/>
  <c r="GB85" i="9"/>
  <c r="HL85" i="9" s="1"/>
  <c r="GC85" i="9"/>
  <c r="GD85" i="9"/>
  <c r="GE85" i="9"/>
  <c r="GF85" i="9"/>
  <c r="GG85" i="9"/>
  <c r="GK85" i="9" s="1"/>
  <c r="GH85" i="9"/>
  <c r="GI85" i="9"/>
  <c r="GY85" i="9" s="1"/>
  <c r="GJ85" i="9"/>
  <c r="GL85" i="9"/>
  <c r="GM85" i="9"/>
  <c r="GN85" i="9"/>
  <c r="GO85" i="9"/>
  <c r="GS85" i="9" s="1"/>
  <c r="GP85" i="9"/>
  <c r="GQ85" i="9"/>
  <c r="GR85" i="9"/>
  <c r="GZ85" i="9" s="1"/>
  <c r="GT85" i="9"/>
  <c r="GU85" i="9"/>
  <c r="GV85" i="9"/>
  <c r="GW85" i="9"/>
  <c r="GX85" i="9"/>
  <c r="HB85" i="9"/>
  <c r="HC85" i="9"/>
  <c r="HD85" i="9"/>
  <c r="HE85" i="9"/>
  <c r="HI85" i="9" s="1"/>
  <c r="HF85" i="9"/>
  <c r="HG85" i="9"/>
  <c r="HH85" i="9"/>
  <c r="HJ85" i="9"/>
  <c r="HK85" i="9"/>
  <c r="HM85" i="9"/>
  <c r="GB86" i="9"/>
  <c r="HL86" i="9" s="1"/>
  <c r="GC86" i="9"/>
  <c r="HM86" i="9" s="1"/>
  <c r="GD86" i="9"/>
  <c r="GH86" i="9" s="1"/>
  <c r="GE86" i="9"/>
  <c r="GF86" i="9"/>
  <c r="GG86" i="9"/>
  <c r="GI86" i="9"/>
  <c r="GJ86" i="9"/>
  <c r="GK86" i="9"/>
  <c r="GL86" i="9"/>
  <c r="GP86" i="9" s="1"/>
  <c r="GM86" i="9"/>
  <c r="GN86" i="9"/>
  <c r="GO86" i="9"/>
  <c r="GQ86" i="9"/>
  <c r="GR86" i="9"/>
  <c r="GS86" i="9"/>
  <c r="GT86" i="9"/>
  <c r="GX86" i="9" s="1"/>
  <c r="GU86" i="9"/>
  <c r="GV86" i="9"/>
  <c r="GW86" i="9"/>
  <c r="GY86" i="9"/>
  <c r="GZ86" i="9"/>
  <c r="HA86" i="9"/>
  <c r="HB86" i="9"/>
  <c r="HF86" i="9" s="1"/>
  <c r="HC86" i="9"/>
  <c r="HD86" i="9"/>
  <c r="HE86" i="9"/>
  <c r="HG86" i="9"/>
  <c r="HH86" i="9"/>
  <c r="HI86" i="9"/>
  <c r="HJ86" i="9"/>
  <c r="HK86" i="9"/>
  <c r="GB87" i="9"/>
  <c r="GC87" i="9"/>
  <c r="HM87" i="9" s="1"/>
  <c r="GD87" i="9"/>
  <c r="GH87" i="9" s="1"/>
  <c r="GE87" i="9"/>
  <c r="GI87" i="9" s="1"/>
  <c r="GF87" i="9"/>
  <c r="GJ87" i="9" s="1"/>
  <c r="GG87" i="9"/>
  <c r="GK87" i="9"/>
  <c r="GL87" i="9"/>
  <c r="GP87" i="9" s="1"/>
  <c r="GM87" i="9"/>
  <c r="GQ87" i="9" s="1"/>
  <c r="GN87" i="9"/>
  <c r="GR87" i="9" s="1"/>
  <c r="GO87" i="9"/>
  <c r="GS87" i="9"/>
  <c r="GT87" i="9"/>
  <c r="GX87" i="9" s="1"/>
  <c r="GV87" i="9"/>
  <c r="GZ87" i="9" s="1"/>
  <c r="GW87" i="9"/>
  <c r="HA87" i="9"/>
  <c r="HB87" i="9"/>
  <c r="HF87" i="9" s="1"/>
  <c r="HC87" i="9"/>
  <c r="HG87" i="9" s="1"/>
  <c r="HD87" i="9"/>
  <c r="HH87" i="9" s="1"/>
  <c r="HE87" i="9"/>
  <c r="HI87" i="9"/>
  <c r="HJ87" i="9"/>
  <c r="HK87" i="9"/>
  <c r="HL87" i="9"/>
  <c r="GB88" i="9"/>
  <c r="GC88" i="9"/>
  <c r="GD88" i="9"/>
  <c r="GE88" i="9"/>
  <c r="GI88" i="9" s="1"/>
  <c r="GF88" i="9"/>
  <c r="GJ88" i="9" s="1"/>
  <c r="GG88" i="9"/>
  <c r="GH88" i="9"/>
  <c r="GL88" i="9"/>
  <c r="GM88" i="9"/>
  <c r="GQ88" i="9" s="1"/>
  <c r="GN88" i="9"/>
  <c r="GR88" i="9" s="1"/>
  <c r="GO88" i="9"/>
  <c r="GS88" i="9" s="1"/>
  <c r="GP88" i="9"/>
  <c r="GX88" i="9" s="1"/>
  <c r="GT88" i="9"/>
  <c r="GU88" i="9"/>
  <c r="GY88" i="9" s="1"/>
  <c r="GV88" i="9"/>
  <c r="HB88" i="9"/>
  <c r="HC88" i="9"/>
  <c r="HG88" i="9" s="1"/>
  <c r="HD88" i="9"/>
  <c r="HH88" i="9" s="1"/>
  <c r="HE88" i="9"/>
  <c r="HI88" i="9" s="1"/>
  <c r="HF88" i="9"/>
  <c r="HJ88" i="9"/>
  <c r="HK88" i="9"/>
  <c r="HL88" i="9"/>
  <c r="HM88" i="9"/>
  <c r="GB89" i="9"/>
  <c r="HL89" i="9" s="1"/>
  <c r="GC89" i="9"/>
  <c r="GD89" i="9"/>
  <c r="GE89" i="9"/>
  <c r="GF89" i="9"/>
  <c r="GG89" i="9"/>
  <c r="GK89" i="9" s="1"/>
  <c r="GH89" i="9"/>
  <c r="GI89" i="9"/>
  <c r="GJ89" i="9"/>
  <c r="GZ89" i="9" s="1"/>
  <c r="GL89" i="9"/>
  <c r="GM89" i="9"/>
  <c r="GN89" i="9"/>
  <c r="GO89" i="9"/>
  <c r="GS89" i="9" s="1"/>
  <c r="GP89" i="9"/>
  <c r="GQ89" i="9"/>
  <c r="GR89" i="9"/>
  <c r="GT89" i="9"/>
  <c r="GU89" i="9"/>
  <c r="GY89" i="9" s="1"/>
  <c r="GV89" i="9"/>
  <c r="GW89" i="9"/>
  <c r="HA89" i="9" s="1"/>
  <c r="GX89" i="9"/>
  <c r="HB89" i="9"/>
  <c r="HC89" i="9"/>
  <c r="HG89" i="9" s="1"/>
  <c r="HD89" i="9"/>
  <c r="HE89" i="9"/>
  <c r="HI89" i="9" s="1"/>
  <c r="HF89" i="9"/>
  <c r="HH89" i="9"/>
  <c r="HJ89" i="9"/>
  <c r="HK89" i="9"/>
  <c r="HM89" i="9"/>
  <c r="GB90" i="9"/>
  <c r="HL90" i="9" s="1"/>
  <c r="GC90" i="9"/>
  <c r="GD90" i="9"/>
  <c r="GH90" i="9" s="1"/>
  <c r="GE90" i="9"/>
  <c r="GF90" i="9"/>
  <c r="GG90" i="9"/>
  <c r="GW90" i="9" s="1"/>
  <c r="HA90" i="9" s="1"/>
  <c r="GI90" i="9"/>
  <c r="GJ90" i="9"/>
  <c r="GK90" i="9"/>
  <c r="GL90" i="9"/>
  <c r="GP90" i="9" s="1"/>
  <c r="GM90" i="9"/>
  <c r="GN90" i="9"/>
  <c r="GO90" i="9"/>
  <c r="GQ90" i="9"/>
  <c r="GR90" i="9"/>
  <c r="GS90" i="9"/>
  <c r="GT90" i="9"/>
  <c r="GX90" i="9" s="1"/>
  <c r="GU90" i="9"/>
  <c r="GV90" i="9"/>
  <c r="GY90" i="9"/>
  <c r="GZ90" i="9"/>
  <c r="HB90" i="9"/>
  <c r="HF90" i="9" s="1"/>
  <c r="HC90" i="9"/>
  <c r="HD90" i="9"/>
  <c r="HE90" i="9"/>
  <c r="HI90" i="9" s="1"/>
  <c r="HG90" i="9"/>
  <c r="HH90" i="9"/>
  <c r="HJ90" i="9"/>
  <c r="HK90" i="9"/>
  <c r="HM90" i="9"/>
  <c r="GB91" i="9"/>
  <c r="GC91" i="9"/>
  <c r="HM91" i="9" s="1"/>
  <c r="GD91" i="9"/>
  <c r="GH91" i="9" s="1"/>
  <c r="GE91" i="9"/>
  <c r="GF91" i="9"/>
  <c r="GJ91" i="9" s="1"/>
  <c r="GG91" i="9"/>
  <c r="GI91" i="9"/>
  <c r="GK91" i="9"/>
  <c r="GL91" i="9"/>
  <c r="GP91" i="9" s="1"/>
  <c r="GM91" i="9"/>
  <c r="GQ91" i="9" s="1"/>
  <c r="GN91" i="9"/>
  <c r="GR91" i="9" s="1"/>
  <c r="GO91" i="9"/>
  <c r="GS91" i="9"/>
  <c r="GT91" i="9"/>
  <c r="GX91" i="9" s="1"/>
  <c r="GU91" i="9"/>
  <c r="GY91" i="9" s="1"/>
  <c r="GW91" i="9"/>
  <c r="HA91" i="9"/>
  <c r="HB91" i="9"/>
  <c r="HF91" i="9" s="1"/>
  <c r="HC91" i="9"/>
  <c r="HG91" i="9" s="1"/>
  <c r="HD91" i="9"/>
  <c r="HH91" i="9" s="1"/>
  <c r="HE91" i="9"/>
  <c r="HI91" i="9"/>
  <c r="HJ91" i="9"/>
  <c r="HK91" i="9"/>
  <c r="HL91" i="9"/>
  <c r="GB92" i="9"/>
  <c r="GC92" i="9"/>
  <c r="HM92" i="9" s="1"/>
  <c r="GD92" i="9"/>
  <c r="GE92" i="9"/>
  <c r="GI92" i="9" s="1"/>
  <c r="GF92" i="9"/>
  <c r="GJ92" i="9" s="1"/>
  <c r="GG92" i="9"/>
  <c r="GH92" i="9"/>
  <c r="GK92" i="9"/>
  <c r="GL92" i="9"/>
  <c r="GM92" i="9"/>
  <c r="GQ92" i="9" s="1"/>
  <c r="GN92" i="9"/>
  <c r="GR92" i="9" s="1"/>
  <c r="GO92" i="9"/>
  <c r="GS92" i="9" s="1"/>
  <c r="GP92" i="9"/>
  <c r="GT92" i="9"/>
  <c r="GV92" i="9"/>
  <c r="GW92" i="9"/>
  <c r="GX92" i="9"/>
  <c r="HB92" i="9"/>
  <c r="HC92" i="9"/>
  <c r="HG92" i="9" s="1"/>
  <c r="HD92" i="9"/>
  <c r="HH92" i="9" s="1"/>
  <c r="HE92" i="9"/>
  <c r="HF92" i="9"/>
  <c r="HI92" i="9"/>
  <c r="HJ92" i="9"/>
  <c r="HK92" i="9"/>
  <c r="HL92" i="9"/>
  <c r="GB93" i="9"/>
  <c r="HL93" i="9" s="1"/>
  <c r="GC93" i="9"/>
  <c r="GD93" i="9"/>
  <c r="GE93" i="9"/>
  <c r="GI93" i="9" s="1"/>
  <c r="GF93" i="9"/>
  <c r="GG93" i="9"/>
  <c r="GK93" i="9" s="1"/>
  <c r="GH93" i="9"/>
  <c r="GJ93" i="9"/>
  <c r="GL93" i="9"/>
  <c r="GM93" i="9"/>
  <c r="GQ93" i="9" s="1"/>
  <c r="GN93" i="9"/>
  <c r="GO93" i="9"/>
  <c r="GP93" i="9"/>
  <c r="GR93" i="9"/>
  <c r="GT93" i="9"/>
  <c r="GV93" i="9"/>
  <c r="GX93" i="9"/>
  <c r="GZ93" i="9"/>
  <c r="HB93" i="9"/>
  <c r="HC93" i="9"/>
  <c r="HD93" i="9"/>
  <c r="HE93" i="9"/>
  <c r="HI93" i="9" s="1"/>
  <c r="HF93" i="9"/>
  <c r="HG93" i="9"/>
  <c r="HH93" i="9"/>
  <c r="HJ93" i="9"/>
  <c r="HK93" i="9"/>
  <c r="HM93" i="9"/>
  <c r="GB94" i="9"/>
  <c r="HL94" i="9" s="1"/>
  <c r="GC94" i="9"/>
  <c r="HM94" i="9" s="1"/>
  <c r="GD94" i="9"/>
  <c r="GH94" i="9" s="1"/>
  <c r="GE94" i="9"/>
  <c r="GF94" i="9"/>
  <c r="GG94" i="9"/>
  <c r="GK94" i="9" s="1"/>
  <c r="GI94" i="9"/>
  <c r="GJ94" i="9"/>
  <c r="GL94" i="9"/>
  <c r="GP94" i="9" s="1"/>
  <c r="GM94" i="9"/>
  <c r="GN94" i="9"/>
  <c r="GO94" i="9"/>
  <c r="GS94" i="9" s="1"/>
  <c r="GQ94" i="9"/>
  <c r="GY94" i="9" s="1"/>
  <c r="GR94" i="9"/>
  <c r="GU94" i="9"/>
  <c r="GV94" i="9"/>
  <c r="GW94" i="9"/>
  <c r="GZ94" i="9"/>
  <c r="HB94" i="9"/>
  <c r="HF94" i="9" s="1"/>
  <c r="HC94" i="9"/>
  <c r="HD94" i="9"/>
  <c r="HE94" i="9"/>
  <c r="HG94" i="9"/>
  <c r="HH94" i="9"/>
  <c r="HI94" i="9"/>
  <c r="HJ94" i="9"/>
  <c r="HK94" i="9"/>
  <c r="GB95" i="9"/>
  <c r="GC95" i="9"/>
  <c r="HM95" i="9" s="1"/>
  <c r="GD95" i="9"/>
  <c r="GH95" i="9" s="1"/>
  <c r="GE95" i="9"/>
  <c r="GI95" i="9" s="1"/>
  <c r="GF95" i="9"/>
  <c r="GJ95" i="9" s="1"/>
  <c r="GG95" i="9"/>
  <c r="GK95" i="9"/>
  <c r="HA95" i="9" s="1"/>
  <c r="GL95" i="9"/>
  <c r="GP95" i="9" s="1"/>
  <c r="GM95" i="9"/>
  <c r="GU95" i="9" s="1"/>
  <c r="GN95" i="9"/>
  <c r="GO95" i="9"/>
  <c r="GQ95" i="9"/>
  <c r="GS95" i="9"/>
  <c r="GW95" i="9"/>
  <c r="HB95" i="9"/>
  <c r="HF95" i="9" s="1"/>
  <c r="HC95" i="9"/>
  <c r="HD95" i="9"/>
  <c r="HH95" i="9" s="1"/>
  <c r="HE95" i="9"/>
  <c r="HG95" i="9"/>
  <c r="HI95" i="9"/>
  <c r="HJ95" i="9"/>
  <c r="HK95" i="9"/>
  <c r="HL95" i="9"/>
  <c r="GB96" i="9"/>
  <c r="GC96" i="9"/>
  <c r="GD96" i="9"/>
  <c r="GE96" i="9"/>
  <c r="GI96" i="9" s="1"/>
  <c r="GF96" i="9"/>
  <c r="GJ96" i="9" s="1"/>
  <c r="GG96" i="9"/>
  <c r="GK96" i="9" s="1"/>
  <c r="GH96" i="9"/>
  <c r="GL96" i="9"/>
  <c r="GM96" i="9"/>
  <c r="GN96" i="9"/>
  <c r="GR96" i="9" s="1"/>
  <c r="GO96" i="9"/>
  <c r="GS96" i="9" s="1"/>
  <c r="GP96" i="9"/>
  <c r="GQ96" i="9"/>
  <c r="GT96" i="9"/>
  <c r="GX96" i="9"/>
  <c r="HB96" i="9"/>
  <c r="HC96" i="9"/>
  <c r="HD96" i="9"/>
  <c r="HH96" i="9" s="1"/>
  <c r="HE96" i="9"/>
  <c r="HF96" i="9"/>
  <c r="HG96" i="9"/>
  <c r="HI96" i="9"/>
  <c r="HJ96" i="9"/>
  <c r="HK96" i="9"/>
  <c r="HL96" i="9"/>
  <c r="HM96" i="9"/>
  <c r="GB97" i="9"/>
  <c r="GC97" i="9"/>
  <c r="GD97" i="9"/>
  <c r="GE97" i="9"/>
  <c r="GI97" i="9" s="1"/>
  <c r="GF97" i="9"/>
  <c r="GJ97" i="9" s="1"/>
  <c r="GG97" i="9"/>
  <c r="GK97" i="9" s="1"/>
  <c r="GH97" i="9"/>
  <c r="GL97" i="9"/>
  <c r="GM97" i="9"/>
  <c r="GQ97" i="9" s="1"/>
  <c r="GN97" i="9"/>
  <c r="GR97" i="9" s="1"/>
  <c r="GO97" i="9"/>
  <c r="GS97" i="9" s="1"/>
  <c r="GP97" i="9"/>
  <c r="GT97" i="9"/>
  <c r="GU97" i="9"/>
  <c r="GY97" i="9" s="1"/>
  <c r="GW97" i="9"/>
  <c r="HA97" i="9" s="1"/>
  <c r="GX97" i="9"/>
  <c r="HB97" i="9"/>
  <c r="HF97" i="9" s="1"/>
  <c r="HC97" i="9"/>
  <c r="HG97" i="9" s="1"/>
  <c r="HD97" i="9"/>
  <c r="HH97" i="9" s="1"/>
  <c r="HE97" i="9"/>
  <c r="HI97" i="9" s="1"/>
  <c r="HJ97" i="9"/>
  <c r="HK97" i="9"/>
  <c r="HL97" i="9"/>
  <c r="HM97" i="9"/>
  <c r="GB98" i="9"/>
  <c r="GC98" i="9"/>
  <c r="GD98" i="9"/>
  <c r="GE98" i="9"/>
  <c r="GF98" i="9"/>
  <c r="GJ98" i="9" s="1"/>
  <c r="GG98" i="9"/>
  <c r="GK98" i="9" s="1"/>
  <c r="GH98" i="9"/>
  <c r="GX98" i="9" s="1"/>
  <c r="GI98" i="9"/>
  <c r="GL98" i="9"/>
  <c r="GM98" i="9"/>
  <c r="GN98" i="9"/>
  <c r="GR98" i="9" s="1"/>
  <c r="GO98" i="9"/>
  <c r="GS98" i="9" s="1"/>
  <c r="GP98" i="9"/>
  <c r="GQ98" i="9"/>
  <c r="GT98" i="9"/>
  <c r="GU98" i="9"/>
  <c r="GV98" i="9"/>
  <c r="GW98" i="9"/>
  <c r="HA98" i="9" s="1"/>
  <c r="GY98" i="9"/>
  <c r="HB98" i="9"/>
  <c r="HC98" i="9"/>
  <c r="HD98" i="9"/>
  <c r="HH98" i="9" s="1"/>
  <c r="HE98" i="9"/>
  <c r="HI98" i="9" s="1"/>
  <c r="HF98" i="9"/>
  <c r="HG98" i="9"/>
  <c r="HJ98" i="9"/>
  <c r="HK98" i="9"/>
  <c r="HL98" i="9"/>
  <c r="HM98" i="9"/>
  <c r="GB99" i="9"/>
  <c r="HL99" i="9" s="1"/>
  <c r="GC99" i="9"/>
  <c r="GD99" i="9"/>
  <c r="GE99" i="9"/>
  <c r="GF99" i="9"/>
  <c r="GG99" i="9"/>
  <c r="GH99" i="9"/>
  <c r="GI99" i="9"/>
  <c r="GJ99" i="9"/>
  <c r="GK99" i="9"/>
  <c r="GL99" i="9"/>
  <c r="GM99" i="9"/>
  <c r="GN99" i="9"/>
  <c r="GO99" i="9"/>
  <c r="GP99" i="9"/>
  <c r="GQ99" i="9"/>
  <c r="GR99" i="9"/>
  <c r="GS99" i="9"/>
  <c r="GT99" i="9"/>
  <c r="GU99" i="9"/>
  <c r="GV99" i="9"/>
  <c r="GW99" i="9"/>
  <c r="GX99" i="9"/>
  <c r="GY99" i="9"/>
  <c r="GZ99" i="9"/>
  <c r="HA99" i="9"/>
  <c r="HB99" i="9"/>
  <c r="HC99" i="9"/>
  <c r="HD99" i="9"/>
  <c r="HE99" i="9"/>
  <c r="HF99" i="9"/>
  <c r="HG99" i="9"/>
  <c r="HH99" i="9"/>
  <c r="HI99" i="9"/>
  <c r="HJ99" i="9"/>
  <c r="HK99" i="9"/>
  <c r="HM99" i="9"/>
  <c r="GB100" i="9"/>
  <c r="GC100" i="9"/>
  <c r="HM100" i="9" s="1"/>
  <c r="GD100" i="9"/>
  <c r="GH100" i="9" s="1"/>
  <c r="GE100" i="9"/>
  <c r="GI100" i="9" s="1"/>
  <c r="GF100" i="9"/>
  <c r="GG100" i="9"/>
  <c r="GJ100" i="9"/>
  <c r="GK100" i="9"/>
  <c r="GL100" i="9"/>
  <c r="GP100" i="9" s="1"/>
  <c r="GM100" i="9"/>
  <c r="GQ100" i="9" s="1"/>
  <c r="GN100" i="9"/>
  <c r="GO100" i="9"/>
  <c r="GR100" i="9"/>
  <c r="GS100" i="9"/>
  <c r="GT100" i="9"/>
  <c r="GX100" i="9" s="1"/>
  <c r="GU100" i="9"/>
  <c r="GV100" i="9"/>
  <c r="GW100" i="9"/>
  <c r="GZ100" i="9"/>
  <c r="HA100" i="9"/>
  <c r="HB100" i="9"/>
  <c r="HF100" i="9" s="1"/>
  <c r="HC100" i="9"/>
  <c r="HG100" i="9" s="1"/>
  <c r="HD100" i="9"/>
  <c r="HE100" i="9"/>
  <c r="HH100" i="9"/>
  <c r="HI100" i="9"/>
  <c r="HJ100" i="9"/>
  <c r="HK100" i="9"/>
  <c r="HL100" i="9"/>
  <c r="GB101" i="9"/>
  <c r="GC101" i="9"/>
  <c r="GD101" i="9"/>
  <c r="GH101" i="9" s="1"/>
  <c r="GE101" i="9"/>
  <c r="GI101" i="9" s="1"/>
  <c r="GF101" i="9"/>
  <c r="GJ101" i="9" s="1"/>
  <c r="GG101" i="9"/>
  <c r="GK101" i="9" s="1"/>
  <c r="GL101" i="9"/>
  <c r="GP101" i="9" s="1"/>
  <c r="GM101" i="9"/>
  <c r="GQ101" i="9" s="1"/>
  <c r="GN101" i="9"/>
  <c r="GR101" i="9" s="1"/>
  <c r="GO101" i="9"/>
  <c r="GS101" i="9" s="1"/>
  <c r="GT101" i="9"/>
  <c r="GU101" i="9"/>
  <c r="GV101" i="9"/>
  <c r="GZ101" i="9" s="1"/>
  <c r="GW101" i="9"/>
  <c r="HB101" i="9"/>
  <c r="HF101" i="9" s="1"/>
  <c r="HC101" i="9"/>
  <c r="HG101" i="9" s="1"/>
  <c r="HD101" i="9"/>
  <c r="HH101" i="9" s="1"/>
  <c r="HE101" i="9"/>
  <c r="HI101" i="9" s="1"/>
  <c r="HJ101" i="9"/>
  <c r="HK101" i="9"/>
  <c r="HL101" i="9"/>
  <c r="HM101" i="9"/>
  <c r="GB102" i="9"/>
  <c r="GC102" i="9"/>
  <c r="GD102" i="9"/>
  <c r="GE102" i="9"/>
  <c r="GF102" i="9"/>
  <c r="GJ102" i="9" s="1"/>
  <c r="GG102" i="9"/>
  <c r="GK102" i="9" s="1"/>
  <c r="GH102" i="9"/>
  <c r="GX102" i="9" s="1"/>
  <c r="GI102" i="9"/>
  <c r="GL102" i="9"/>
  <c r="GM102" i="9"/>
  <c r="GN102" i="9"/>
  <c r="GR102" i="9" s="1"/>
  <c r="GO102" i="9"/>
  <c r="GS102" i="9" s="1"/>
  <c r="GP102" i="9"/>
  <c r="GQ102" i="9"/>
  <c r="GT102" i="9"/>
  <c r="GU102" i="9"/>
  <c r="GV102" i="9"/>
  <c r="GZ102" i="9" s="1"/>
  <c r="GW102" i="9"/>
  <c r="HA102" i="9" s="1"/>
  <c r="GY102" i="9"/>
  <c r="HB102" i="9"/>
  <c r="HC102" i="9"/>
  <c r="HD102" i="9"/>
  <c r="HH102" i="9" s="1"/>
  <c r="HE102" i="9"/>
  <c r="HI102" i="9" s="1"/>
  <c r="HF102" i="9"/>
  <c r="HG102" i="9"/>
  <c r="HJ102" i="9"/>
  <c r="HK102" i="9"/>
  <c r="HL102" i="9"/>
  <c r="HM102" i="9"/>
  <c r="GB103" i="9"/>
  <c r="HL103" i="9" s="1"/>
  <c r="GC103" i="9"/>
  <c r="GD103" i="9"/>
  <c r="GE103" i="9"/>
  <c r="GF103" i="9"/>
  <c r="GG103" i="9"/>
  <c r="GH103" i="9"/>
  <c r="GI103" i="9"/>
  <c r="GJ103" i="9"/>
  <c r="GK103" i="9"/>
  <c r="GL103" i="9"/>
  <c r="GM103" i="9"/>
  <c r="GN103" i="9"/>
  <c r="GO103" i="9"/>
  <c r="GP103" i="9"/>
  <c r="GQ103" i="9"/>
  <c r="GR103" i="9"/>
  <c r="GS103" i="9"/>
  <c r="GT103" i="9"/>
  <c r="GU103" i="9"/>
  <c r="GV103" i="9"/>
  <c r="GW103" i="9"/>
  <c r="GX103" i="9"/>
  <c r="GY103" i="9"/>
  <c r="GZ103" i="9"/>
  <c r="HA103" i="9"/>
  <c r="HB103" i="9"/>
  <c r="HC103" i="9"/>
  <c r="HD103" i="9"/>
  <c r="HE103" i="9"/>
  <c r="HF103" i="9"/>
  <c r="HG103" i="9"/>
  <c r="HH103" i="9"/>
  <c r="HI103" i="9"/>
  <c r="HJ103" i="9"/>
  <c r="HK103" i="9"/>
  <c r="HM103" i="9"/>
  <c r="GB104" i="9"/>
  <c r="GC104" i="9"/>
  <c r="HM104" i="9" s="1"/>
  <c r="GD104" i="9"/>
  <c r="GH104" i="9" s="1"/>
  <c r="GE104" i="9"/>
  <c r="GI104" i="9" s="1"/>
  <c r="GF104" i="9"/>
  <c r="GG104" i="9"/>
  <c r="GJ104" i="9"/>
  <c r="GK104" i="9"/>
  <c r="GL104" i="9"/>
  <c r="GP104" i="9" s="1"/>
  <c r="GM104" i="9"/>
  <c r="GQ104" i="9" s="1"/>
  <c r="GN104" i="9"/>
  <c r="GO104" i="9"/>
  <c r="GR104" i="9"/>
  <c r="GS104" i="9"/>
  <c r="GT104" i="9"/>
  <c r="GX104" i="9" s="1"/>
  <c r="GU104" i="9"/>
  <c r="GV104" i="9"/>
  <c r="GW104" i="9"/>
  <c r="GZ104" i="9"/>
  <c r="HA104" i="9"/>
  <c r="HB104" i="9"/>
  <c r="HF104" i="9" s="1"/>
  <c r="HC104" i="9"/>
  <c r="HG104" i="9" s="1"/>
  <c r="HD104" i="9"/>
  <c r="HE104" i="9"/>
  <c r="HH104" i="9"/>
  <c r="HI104" i="9"/>
  <c r="HJ104" i="9"/>
  <c r="HK104" i="9"/>
  <c r="HL104" i="9"/>
  <c r="GB105" i="9"/>
  <c r="GC105" i="9"/>
  <c r="GD105" i="9"/>
  <c r="GH105" i="9" s="1"/>
  <c r="GE105" i="9"/>
  <c r="GI105" i="9" s="1"/>
  <c r="GF105" i="9"/>
  <c r="GJ105" i="9" s="1"/>
  <c r="GG105" i="9"/>
  <c r="GK105" i="9" s="1"/>
  <c r="GL105" i="9"/>
  <c r="GP105" i="9" s="1"/>
  <c r="GM105" i="9"/>
  <c r="GQ105" i="9" s="1"/>
  <c r="GN105" i="9"/>
  <c r="GR105" i="9" s="1"/>
  <c r="GO105" i="9"/>
  <c r="GS105" i="9" s="1"/>
  <c r="GT105" i="9"/>
  <c r="GU105" i="9"/>
  <c r="GY105" i="9" s="1"/>
  <c r="GW105" i="9"/>
  <c r="HB105" i="9"/>
  <c r="HF105" i="9" s="1"/>
  <c r="HC105" i="9"/>
  <c r="HG105" i="9" s="1"/>
  <c r="HD105" i="9"/>
  <c r="HH105" i="9" s="1"/>
  <c r="HE105" i="9"/>
  <c r="HI105" i="9" s="1"/>
  <c r="HJ105" i="9"/>
  <c r="HK105" i="9"/>
  <c r="HL105" i="9"/>
  <c r="HM105" i="9"/>
  <c r="GB106" i="9"/>
  <c r="GC106" i="9"/>
  <c r="GD106" i="9"/>
  <c r="GE106" i="9"/>
  <c r="GF106" i="9"/>
  <c r="GJ106" i="9" s="1"/>
  <c r="GG106" i="9"/>
  <c r="GK106" i="9" s="1"/>
  <c r="GH106" i="9"/>
  <c r="GI106" i="9"/>
  <c r="GL106" i="9"/>
  <c r="GM106" i="9"/>
  <c r="GN106" i="9"/>
  <c r="GR106" i="9" s="1"/>
  <c r="GO106" i="9"/>
  <c r="GS106" i="9" s="1"/>
  <c r="GP106" i="9"/>
  <c r="GQ106" i="9"/>
  <c r="GT106" i="9"/>
  <c r="GU106" i="9"/>
  <c r="GV106" i="9"/>
  <c r="GW106" i="9"/>
  <c r="GX106" i="9"/>
  <c r="GY106" i="9"/>
  <c r="HB106" i="9"/>
  <c r="HC106" i="9"/>
  <c r="HD106" i="9"/>
  <c r="HH106" i="9" s="1"/>
  <c r="HE106" i="9"/>
  <c r="HI106" i="9" s="1"/>
  <c r="HF106" i="9"/>
  <c r="HG106" i="9"/>
  <c r="HJ106" i="9"/>
  <c r="HK106" i="9"/>
  <c r="HL106" i="9"/>
  <c r="HM106" i="9"/>
  <c r="GB107" i="9"/>
  <c r="HL107" i="9" s="1"/>
  <c r="GC107" i="9"/>
  <c r="GD107" i="9"/>
  <c r="GE107" i="9"/>
  <c r="GF107" i="9"/>
  <c r="GG107" i="9"/>
  <c r="GH107" i="9"/>
  <c r="GI107" i="9"/>
  <c r="GJ107" i="9"/>
  <c r="GK107" i="9"/>
  <c r="GL107" i="9"/>
  <c r="GM107" i="9"/>
  <c r="GN107" i="9"/>
  <c r="GO107" i="9"/>
  <c r="GP107" i="9"/>
  <c r="GQ107" i="9"/>
  <c r="GR107" i="9"/>
  <c r="GS107" i="9"/>
  <c r="GT107" i="9"/>
  <c r="GU107" i="9"/>
  <c r="GV107" i="9"/>
  <c r="GW107" i="9"/>
  <c r="GX107" i="9"/>
  <c r="GY107" i="9"/>
  <c r="GZ107" i="9"/>
  <c r="HA107" i="9"/>
  <c r="HB107" i="9"/>
  <c r="HC107" i="9"/>
  <c r="HD107" i="9"/>
  <c r="HE107" i="9"/>
  <c r="HF107" i="9"/>
  <c r="HG107" i="9"/>
  <c r="HH107" i="9"/>
  <c r="HI107" i="9"/>
  <c r="HJ107" i="9"/>
  <c r="HK107" i="9"/>
  <c r="HM107" i="9"/>
  <c r="GB108" i="9"/>
  <c r="HL108" i="9" s="1"/>
  <c r="GC108" i="9"/>
  <c r="HM108" i="9" s="1"/>
  <c r="GD108" i="9"/>
  <c r="GH108" i="9" s="1"/>
  <c r="GE108" i="9"/>
  <c r="GI108" i="9" s="1"/>
  <c r="GF108" i="9"/>
  <c r="GG108" i="9"/>
  <c r="GJ108" i="9"/>
  <c r="GK108" i="9"/>
  <c r="GL108" i="9"/>
  <c r="GM108" i="9"/>
  <c r="GQ108" i="9" s="1"/>
  <c r="GN108" i="9"/>
  <c r="GO108" i="9"/>
  <c r="GR108" i="9"/>
  <c r="GS108" i="9"/>
  <c r="GU108" i="9"/>
  <c r="GY108" i="9" s="1"/>
  <c r="GV108" i="9"/>
  <c r="GW108" i="9"/>
  <c r="GZ108" i="9"/>
  <c r="HA108" i="9"/>
  <c r="HB108" i="9"/>
  <c r="HF108" i="9" s="1"/>
  <c r="HC108" i="9"/>
  <c r="HG108" i="9" s="1"/>
  <c r="HD108" i="9"/>
  <c r="HE108" i="9"/>
  <c r="HH108" i="9"/>
  <c r="HI108" i="9"/>
  <c r="HJ108" i="9"/>
  <c r="HK108" i="9"/>
  <c r="GB109" i="9"/>
  <c r="GC109" i="9"/>
  <c r="GD109" i="9"/>
  <c r="GH109" i="9" s="1"/>
  <c r="GE109" i="9"/>
  <c r="GI109" i="9" s="1"/>
  <c r="GF109" i="9"/>
  <c r="GJ109" i="9" s="1"/>
  <c r="GG109" i="9"/>
  <c r="GK109" i="9" s="1"/>
  <c r="GL109" i="9"/>
  <c r="GM109" i="9"/>
  <c r="GQ109" i="9" s="1"/>
  <c r="GN109" i="9"/>
  <c r="GR109" i="9" s="1"/>
  <c r="GO109" i="9"/>
  <c r="GS109" i="9" s="1"/>
  <c r="GP109" i="9"/>
  <c r="GU109" i="9"/>
  <c r="GV109" i="9"/>
  <c r="GZ109" i="9" s="1"/>
  <c r="GW109" i="9"/>
  <c r="HB109" i="9"/>
  <c r="HC109" i="9"/>
  <c r="HG109" i="9" s="1"/>
  <c r="HD109" i="9"/>
  <c r="HH109" i="9" s="1"/>
  <c r="HE109" i="9"/>
  <c r="HI109" i="9" s="1"/>
  <c r="HF109" i="9"/>
  <c r="HJ109" i="9"/>
  <c r="HK109" i="9"/>
  <c r="HL109" i="9"/>
  <c r="HM109" i="9"/>
  <c r="GB110" i="9"/>
  <c r="GC110" i="9"/>
  <c r="GD110" i="9"/>
  <c r="GE110" i="9"/>
  <c r="GF110" i="9"/>
  <c r="GG110" i="9"/>
  <c r="GK110" i="9" s="1"/>
  <c r="GH110" i="9"/>
  <c r="GX110" i="9" s="1"/>
  <c r="GI110" i="9"/>
  <c r="GJ110" i="9"/>
  <c r="GL110" i="9"/>
  <c r="GM110" i="9"/>
  <c r="GN110" i="9"/>
  <c r="GR110" i="9" s="1"/>
  <c r="GO110" i="9"/>
  <c r="GS110" i="9" s="1"/>
  <c r="GP110" i="9"/>
  <c r="GQ110" i="9"/>
  <c r="GT110" i="9"/>
  <c r="GU110" i="9"/>
  <c r="GW110" i="9"/>
  <c r="HA110" i="9" s="1"/>
  <c r="GY110" i="9"/>
  <c r="HB110" i="9"/>
  <c r="HC110" i="9"/>
  <c r="HD110" i="9"/>
  <c r="HH110" i="9" s="1"/>
  <c r="HE110" i="9"/>
  <c r="HI110" i="9" s="1"/>
  <c r="HF110" i="9"/>
  <c r="HG110" i="9"/>
  <c r="HJ110" i="9"/>
  <c r="HK110" i="9"/>
  <c r="HL110" i="9"/>
  <c r="HM110" i="9"/>
  <c r="GB111" i="9"/>
  <c r="HL111" i="9" s="1"/>
  <c r="GC111" i="9"/>
  <c r="HM111" i="9" s="1"/>
  <c r="GD111" i="9"/>
  <c r="GE111" i="9"/>
  <c r="GF111" i="9"/>
  <c r="GG111" i="9"/>
  <c r="GH111" i="9"/>
  <c r="GI111" i="9"/>
  <c r="GJ111" i="9"/>
  <c r="GK111" i="9"/>
  <c r="GL111" i="9"/>
  <c r="GM111" i="9"/>
  <c r="GN111" i="9"/>
  <c r="GO111" i="9"/>
  <c r="GP111" i="9"/>
  <c r="GQ111" i="9"/>
  <c r="GR111" i="9"/>
  <c r="GS111" i="9"/>
  <c r="GT111" i="9"/>
  <c r="GU111" i="9"/>
  <c r="GV111" i="9"/>
  <c r="GW111" i="9"/>
  <c r="GX111" i="9"/>
  <c r="GY111" i="9"/>
  <c r="GZ111" i="9"/>
  <c r="HA111" i="9"/>
  <c r="HB111" i="9"/>
  <c r="HC111" i="9"/>
  <c r="HD111" i="9"/>
  <c r="HE111" i="9"/>
  <c r="HF111" i="9"/>
  <c r="HG111" i="9"/>
  <c r="HH111" i="9"/>
  <c r="HI111" i="9"/>
  <c r="HJ111" i="9"/>
  <c r="HK111" i="9"/>
  <c r="GB112" i="9"/>
  <c r="HL112" i="9" s="1"/>
  <c r="GC112" i="9"/>
  <c r="HM112" i="9" s="1"/>
  <c r="GD112" i="9"/>
  <c r="GH112" i="9" s="1"/>
  <c r="GE112" i="9"/>
  <c r="GI112" i="9" s="1"/>
  <c r="GF112" i="9"/>
  <c r="GG112" i="9"/>
  <c r="GJ112" i="9"/>
  <c r="GK112" i="9"/>
  <c r="GL112" i="9"/>
  <c r="GP112" i="9" s="1"/>
  <c r="GM112" i="9"/>
  <c r="GQ112" i="9" s="1"/>
  <c r="GN112" i="9"/>
  <c r="GV112" i="9" s="1"/>
  <c r="GO112" i="9"/>
  <c r="GS112" i="9"/>
  <c r="GU112" i="9"/>
  <c r="GW112" i="9"/>
  <c r="HA112" i="9"/>
  <c r="HB112" i="9"/>
  <c r="HF112" i="9" s="1"/>
  <c r="HC112" i="9"/>
  <c r="HG112" i="9" s="1"/>
  <c r="HD112" i="9"/>
  <c r="HE112" i="9"/>
  <c r="HH112" i="9"/>
  <c r="HI112" i="9"/>
  <c r="HJ112" i="9"/>
  <c r="HK112" i="9"/>
  <c r="GB113" i="9"/>
  <c r="GC113" i="9"/>
  <c r="GD113" i="9"/>
  <c r="GE113" i="9"/>
  <c r="GI113" i="9" s="1"/>
  <c r="GF113" i="9"/>
  <c r="GJ113" i="9" s="1"/>
  <c r="GG113" i="9"/>
  <c r="GK113" i="9" s="1"/>
  <c r="GH113" i="9"/>
  <c r="GL113" i="9"/>
  <c r="GT113" i="9" s="1"/>
  <c r="GM113" i="9"/>
  <c r="GQ113" i="9" s="1"/>
  <c r="GN113" i="9"/>
  <c r="GR113" i="9" s="1"/>
  <c r="GO113" i="9"/>
  <c r="GS113" i="9" s="1"/>
  <c r="GP113" i="9"/>
  <c r="GU113" i="9"/>
  <c r="GY113" i="9" s="1"/>
  <c r="GV113" i="9"/>
  <c r="GZ113" i="9" s="1"/>
  <c r="GW113" i="9"/>
  <c r="HB113" i="9"/>
  <c r="HC113" i="9"/>
  <c r="HG113" i="9" s="1"/>
  <c r="HD113" i="9"/>
  <c r="HH113" i="9" s="1"/>
  <c r="HE113" i="9"/>
  <c r="HI113" i="9" s="1"/>
  <c r="HF113" i="9"/>
  <c r="HJ113" i="9"/>
  <c r="HK113" i="9"/>
  <c r="HL113" i="9"/>
  <c r="HM113" i="9"/>
  <c r="GB114" i="9"/>
  <c r="GC114" i="9"/>
  <c r="GD114" i="9"/>
  <c r="GE114" i="9"/>
  <c r="GF114" i="9"/>
  <c r="GJ114" i="9" s="1"/>
  <c r="GG114" i="9"/>
  <c r="GK114" i="9" s="1"/>
  <c r="GH114" i="9"/>
  <c r="GI114" i="9"/>
  <c r="GL114" i="9"/>
  <c r="GM114" i="9"/>
  <c r="GN114" i="9"/>
  <c r="GR114" i="9" s="1"/>
  <c r="GO114" i="9"/>
  <c r="GS114" i="9" s="1"/>
  <c r="GP114" i="9"/>
  <c r="GQ114" i="9"/>
  <c r="GT114" i="9"/>
  <c r="GU114" i="9"/>
  <c r="GW114" i="9"/>
  <c r="GX114" i="9"/>
  <c r="GY114" i="9"/>
  <c r="HB114" i="9"/>
  <c r="HC114" i="9"/>
  <c r="HD114" i="9"/>
  <c r="HH114" i="9" s="1"/>
  <c r="HE114" i="9"/>
  <c r="HI114" i="9" s="1"/>
  <c r="HF114" i="9"/>
  <c r="HG114" i="9"/>
  <c r="HJ114" i="9"/>
  <c r="HK114" i="9"/>
  <c r="HL114" i="9"/>
  <c r="HM114" i="9"/>
  <c r="GB115" i="9"/>
  <c r="HL115" i="9" s="1"/>
  <c r="GC115" i="9"/>
  <c r="HM115" i="9" s="1"/>
  <c r="GD115" i="9"/>
  <c r="GH115" i="9" s="1"/>
  <c r="GE115" i="9"/>
  <c r="GF115" i="9"/>
  <c r="GG115" i="9"/>
  <c r="GI115" i="9"/>
  <c r="GJ115" i="9"/>
  <c r="GK115" i="9"/>
  <c r="GL115" i="9"/>
  <c r="GP115" i="9" s="1"/>
  <c r="GM115" i="9"/>
  <c r="GN115" i="9"/>
  <c r="GO115" i="9"/>
  <c r="GQ115" i="9"/>
  <c r="GR115" i="9"/>
  <c r="GS115" i="9"/>
  <c r="GU115" i="9"/>
  <c r="GV115" i="9"/>
  <c r="GW115" i="9"/>
  <c r="GY115" i="9"/>
  <c r="GZ115" i="9"/>
  <c r="HA115" i="9"/>
  <c r="HB115" i="9"/>
  <c r="HF115" i="9" s="1"/>
  <c r="HC115" i="9"/>
  <c r="HD115" i="9"/>
  <c r="HE115" i="9"/>
  <c r="HG115" i="9"/>
  <c r="HH115" i="9"/>
  <c r="HI115" i="9"/>
  <c r="HJ115" i="9"/>
  <c r="HK115" i="9"/>
  <c r="GB116" i="9"/>
  <c r="HL116" i="9" s="1"/>
  <c r="GC116" i="9"/>
  <c r="HM116" i="9" s="1"/>
  <c r="GD116" i="9"/>
  <c r="GH116" i="9" s="1"/>
  <c r="GE116" i="9"/>
  <c r="GI116" i="9" s="1"/>
  <c r="GF116" i="9"/>
  <c r="GG116" i="9"/>
  <c r="GJ116" i="9"/>
  <c r="GK116" i="9"/>
  <c r="GL116" i="9"/>
  <c r="GP116" i="9" s="1"/>
  <c r="GM116" i="9"/>
  <c r="GQ116" i="9" s="1"/>
  <c r="GN116" i="9"/>
  <c r="GR116" i="9" s="1"/>
  <c r="GO116" i="9"/>
  <c r="GS116" i="9"/>
  <c r="GT116" i="9"/>
  <c r="GX116" i="9" s="1"/>
  <c r="GU116" i="9"/>
  <c r="GV116" i="9"/>
  <c r="GZ116" i="9" s="1"/>
  <c r="GW116" i="9"/>
  <c r="HA116" i="9"/>
  <c r="HB116" i="9"/>
  <c r="HF116" i="9" s="1"/>
  <c r="HC116" i="9"/>
  <c r="HG116" i="9" s="1"/>
  <c r="HD116" i="9"/>
  <c r="HH116" i="9" s="1"/>
  <c r="HE116" i="9"/>
  <c r="HI116" i="9"/>
  <c r="HJ116" i="9"/>
  <c r="HK116" i="9"/>
  <c r="GB117" i="9"/>
  <c r="GC117" i="9"/>
  <c r="GD117" i="9"/>
  <c r="GE117" i="9"/>
  <c r="GI117" i="9" s="1"/>
  <c r="GF117" i="9"/>
  <c r="GJ117" i="9" s="1"/>
  <c r="GG117" i="9"/>
  <c r="GK117" i="9" s="1"/>
  <c r="GH117" i="9"/>
  <c r="GL117" i="9"/>
  <c r="GM117" i="9"/>
  <c r="GQ117" i="9" s="1"/>
  <c r="GN117" i="9"/>
  <c r="GO117" i="9"/>
  <c r="GS117" i="9" s="1"/>
  <c r="GP117" i="9"/>
  <c r="GT117" i="9"/>
  <c r="GU117" i="9"/>
  <c r="GW117" i="9"/>
  <c r="GX117" i="9"/>
  <c r="HB117" i="9"/>
  <c r="HF117" i="9" s="1"/>
  <c r="HC117" i="9"/>
  <c r="HG117" i="9" s="1"/>
  <c r="HD117" i="9"/>
  <c r="HH117" i="9" s="1"/>
  <c r="HE117" i="9"/>
  <c r="HI117" i="9" s="1"/>
  <c r="HJ117" i="9"/>
  <c r="HK117" i="9"/>
  <c r="HL117" i="9"/>
  <c r="HM117" i="9"/>
  <c r="GB118" i="9"/>
  <c r="GC118" i="9"/>
  <c r="GD118" i="9"/>
  <c r="GE118" i="9"/>
  <c r="GF118" i="9"/>
  <c r="GV118" i="9" s="1"/>
  <c r="GG118" i="9"/>
  <c r="GK118" i="9" s="1"/>
  <c r="GH118" i="9"/>
  <c r="GX118" i="9" s="1"/>
  <c r="GI118" i="9"/>
  <c r="GL118" i="9"/>
  <c r="GM118" i="9"/>
  <c r="GN118" i="9"/>
  <c r="GO118" i="9"/>
  <c r="GS118" i="9" s="1"/>
  <c r="GP118" i="9"/>
  <c r="GQ118" i="9"/>
  <c r="GR118" i="9"/>
  <c r="GT118" i="9"/>
  <c r="GU118" i="9"/>
  <c r="GW118" i="9"/>
  <c r="GY118" i="9"/>
  <c r="HB118" i="9"/>
  <c r="HC118" i="9"/>
  <c r="HD118" i="9"/>
  <c r="HH118" i="9" s="1"/>
  <c r="HE118" i="9"/>
  <c r="HI118" i="9" s="1"/>
  <c r="HF118" i="9"/>
  <c r="HG118" i="9"/>
  <c r="HJ118" i="9"/>
  <c r="HK118" i="9"/>
  <c r="HL118" i="9"/>
  <c r="HM118" i="9"/>
  <c r="GB119" i="9"/>
  <c r="HL119" i="9" s="1"/>
  <c r="GC119" i="9"/>
  <c r="HM119" i="9" s="1"/>
  <c r="GD119" i="9"/>
  <c r="GH119" i="9" s="1"/>
  <c r="GE119" i="9"/>
  <c r="GF119" i="9"/>
  <c r="GG119" i="9"/>
  <c r="GI119" i="9"/>
  <c r="GJ119" i="9"/>
  <c r="GK119" i="9"/>
  <c r="GL119" i="9"/>
  <c r="GP119" i="9" s="1"/>
  <c r="GM119" i="9"/>
  <c r="GN119" i="9"/>
  <c r="GO119" i="9"/>
  <c r="GQ119" i="9"/>
  <c r="GR119" i="9"/>
  <c r="GS119" i="9"/>
  <c r="GT119" i="9"/>
  <c r="GU119" i="9"/>
  <c r="GV119" i="9"/>
  <c r="GW119" i="9"/>
  <c r="GY119" i="9"/>
  <c r="GZ119" i="9"/>
  <c r="HA119" i="9"/>
  <c r="HB119" i="9"/>
  <c r="HF119" i="9" s="1"/>
  <c r="HC119" i="9"/>
  <c r="HD119" i="9"/>
  <c r="HE119" i="9"/>
  <c r="HG119" i="9"/>
  <c r="HH119" i="9"/>
  <c r="HI119" i="9"/>
  <c r="HJ119" i="9"/>
  <c r="HK119" i="9"/>
  <c r="GB120" i="9"/>
  <c r="GC120" i="9"/>
  <c r="GD120" i="9"/>
  <c r="GH120" i="9" s="1"/>
  <c r="GE120" i="9"/>
  <c r="GI120" i="9" s="1"/>
  <c r="GF120" i="9"/>
  <c r="GG120" i="9"/>
  <c r="GJ120" i="9"/>
  <c r="GK120" i="9"/>
  <c r="GL120" i="9"/>
  <c r="GP120" i="9" s="1"/>
  <c r="GM120" i="9"/>
  <c r="GQ120" i="9" s="1"/>
  <c r="GN120" i="9"/>
  <c r="GO120" i="9"/>
  <c r="GR120" i="9"/>
  <c r="GS120" i="9"/>
  <c r="GU120" i="9"/>
  <c r="GV120" i="9"/>
  <c r="GZ120" i="9" s="1"/>
  <c r="GW120" i="9"/>
  <c r="HA120" i="9"/>
  <c r="HB120" i="9"/>
  <c r="HF120" i="9" s="1"/>
  <c r="HC120" i="9"/>
  <c r="HG120" i="9" s="1"/>
  <c r="HD120" i="9"/>
  <c r="HE120" i="9"/>
  <c r="HH120" i="9"/>
  <c r="HI120" i="9"/>
  <c r="HJ120" i="9"/>
  <c r="HK120" i="9"/>
  <c r="HL120" i="9"/>
  <c r="HM120" i="9"/>
  <c r="GB121" i="9"/>
  <c r="GC121" i="9"/>
  <c r="GD121" i="9"/>
  <c r="GH121" i="9" s="1"/>
  <c r="GE121" i="9"/>
  <c r="GI121" i="9" s="1"/>
  <c r="GF121" i="9"/>
  <c r="GJ121" i="9" s="1"/>
  <c r="GG121" i="9"/>
  <c r="GK121" i="9" s="1"/>
  <c r="GL121" i="9"/>
  <c r="GM121" i="9"/>
  <c r="GQ121" i="9" s="1"/>
  <c r="GN121" i="9"/>
  <c r="GR121" i="9" s="1"/>
  <c r="GO121" i="9"/>
  <c r="GS121" i="9" s="1"/>
  <c r="GP121" i="9"/>
  <c r="GU121" i="9"/>
  <c r="GV121" i="9"/>
  <c r="GZ121" i="9" s="1"/>
  <c r="GW121" i="9"/>
  <c r="HA121" i="9" s="1"/>
  <c r="HB121" i="9"/>
  <c r="HC121" i="9"/>
  <c r="HG121" i="9" s="1"/>
  <c r="HD121" i="9"/>
  <c r="HH121" i="9" s="1"/>
  <c r="HE121" i="9"/>
  <c r="HI121" i="9" s="1"/>
  <c r="HF121" i="9"/>
  <c r="HJ121" i="9"/>
  <c r="HK121" i="9"/>
  <c r="HL121" i="9"/>
  <c r="HM121" i="9"/>
  <c r="GB122" i="9"/>
  <c r="GC122" i="9"/>
  <c r="GD122" i="9"/>
  <c r="GE122" i="9"/>
  <c r="GF122" i="9"/>
  <c r="GG122" i="9"/>
  <c r="GK122" i="9" s="1"/>
  <c r="GH122" i="9"/>
  <c r="GX122" i="9" s="1"/>
  <c r="GI122" i="9"/>
  <c r="GJ122" i="9"/>
  <c r="GL122" i="9"/>
  <c r="GM122" i="9"/>
  <c r="GN122" i="9"/>
  <c r="GR122" i="9" s="1"/>
  <c r="GO122" i="9"/>
  <c r="GS122" i="9" s="1"/>
  <c r="GP122" i="9"/>
  <c r="GQ122" i="9"/>
  <c r="GT122" i="9"/>
  <c r="GU122" i="9"/>
  <c r="GW122" i="9"/>
  <c r="HA122" i="9" s="1"/>
  <c r="GY122" i="9"/>
  <c r="HB122" i="9"/>
  <c r="HC122" i="9"/>
  <c r="HD122" i="9"/>
  <c r="HH122" i="9" s="1"/>
  <c r="HE122" i="9"/>
  <c r="HI122" i="9" s="1"/>
  <c r="HF122" i="9"/>
  <c r="HG122" i="9"/>
  <c r="HJ122" i="9"/>
  <c r="HK122" i="9"/>
  <c r="HL122" i="9"/>
  <c r="HM122" i="9"/>
  <c r="GB123" i="9"/>
  <c r="GC123" i="9"/>
  <c r="GD123" i="9"/>
  <c r="GE123" i="9"/>
  <c r="GF123" i="9"/>
  <c r="GG123" i="9"/>
  <c r="GH123" i="9"/>
  <c r="GI123" i="9"/>
  <c r="GJ123" i="9"/>
  <c r="GK123" i="9"/>
  <c r="GL123" i="9"/>
  <c r="GM123" i="9"/>
  <c r="GN123" i="9"/>
  <c r="GO123" i="9"/>
  <c r="GP123" i="9"/>
  <c r="GQ123" i="9"/>
  <c r="GR123" i="9"/>
  <c r="GS123" i="9"/>
  <c r="GT123" i="9"/>
  <c r="GU123" i="9"/>
  <c r="GV123" i="9"/>
  <c r="GW123" i="9"/>
  <c r="GX123" i="9"/>
  <c r="GY123" i="9"/>
  <c r="GZ123" i="9"/>
  <c r="HA123" i="9"/>
  <c r="HB123" i="9"/>
  <c r="HC123" i="9"/>
  <c r="HD123" i="9"/>
  <c r="HE123" i="9"/>
  <c r="HF123" i="9"/>
  <c r="HG123" i="9"/>
  <c r="HH123" i="9"/>
  <c r="HI123" i="9"/>
  <c r="HJ123" i="9"/>
  <c r="HK123" i="9"/>
  <c r="HL123" i="9"/>
  <c r="HM123" i="9"/>
  <c r="GB124" i="9"/>
  <c r="GC124" i="9"/>
  <c r="GD124" i="9"/>
  <c r="GH124" i="9" s="1"/>
  <c r="GE124" i="9"/>
  <c r="GI124" i="9" s="1"/>
  <c r="GF124" i="9"/>
  <c r="GJ124" i="9" s="1"/>
  <c r="GG124" i="9"/>
  <c r="GK124" i="9"/>
  <c r="GL124" i="9"/>
  <c r="GP124" i="9" s="1"/>
  <c r="GM124" i="9"/>
  <c r="GN124" i="9"/>
  <c r="GO124" i="9"/>
  <c r="GR124" i="9"/>
  <c r="GS124" i="9"/>
  <c r="GV124" i="9"/>
  <c r="GZ124" i="9" s="1"/>
  <c r="GW124" i="9"/>
  <c r="HA124" i="9"/>
  <c r="HB124" i="9"/>
  <c r="HF124" i="9" s="1"/>
  <c r="HC124" i="9"/>
  <c r="HG124" i="9" s="1"/>
  <c r="HD124" i="9"/>
  <c r="HE124" i="9"/>
  <c r="HH124" i="9"/>
  <c r="HI124" i="9"/>
  <c r="HJ124" i="9"/>
  <c r="HK124" i="9"/>
  <c r="HL124" i="9"/>
  <c r="HM124" i="9"/>
  <c r="GB125" i="9"/>
  <c r="GC125" i="9"/>
  <c r="GD125" i="9"/>
  <c r="GH125" i="9" s="1"/>
  <c r="GE125" i="9"/>
  <c r="GF125" i="9"/>
  <c r="GJ125" i="9" s="1"/>
  <c r="GG125" i="9"/>
  <c r="GK125" i="9" s="1"/>
  <c r="GL125" i="9"/>
  <c r="GM125" i="9"/>
  <c r="GQ125" i="9" s="1"/>
  <c r="GN125" i="9"/>
  <c r="GR125" i="9" s="1"/>
  <c r="GO125" i="9"/>
  <c r="GS125" i="9" s="1"/>
  <c r="GP125" i="9"/>
  <c r="GV125" i="9"/>
  <c r="GZ125" i="9" s="1"/>
  <c r="HB125" i="9"/>
  <c r="HC125" i="9"/>
  <c r="HG125" i="9" s="1"/>
  <c r="HD125" i="9"/>
  <c r="HH125" i="9" s="1"/>
  <c r="HE125" i="9"/>
  <c r="HI125" i="9" s="1"/>
  <c r="HF125" i="9"/>
  <c r="HJ125" i="9"/>
  <c r="HK125" i="9"/>
  <c r="HL125" i="9"/>
  <c r="HM125" i="9"/>
  <c r="GB126" i="9"/>
  <c r="GC126" i="9"/>
  <c r="GD126" i="9"/>
  <c r="GE126" i="9"/>
  <c r="GF126" i="9"/>
  <c r="GG126" i="9"/>
  <c r="GK126" i="9" s="1"/>
  <c r="GH126" i="9"/>
  <c r="GI126" i="9"/>
  <c r="GJ126" i="9"/>
  <c r="GL126" i="9"/>
  <c r="GM126" i="9"/>
  <c r="GN126" i="9"/>
  <c r="GR126" i="9" s="1"/>
  <c r="GO126" i="9"/>
  <c r="GS126" i="9" s="1"/>
  <c r="GQ126" i="9"/>
  <c r="GU126" i="9"/>
  <c r="GY126" i="9" s="1"/>
  <c r="GW126" i="9"/>
  <c r="HA126" i="9" s="1"/>
  <c r="HB126" i="9"/>
  <c r="HC126" i="9"/>
  <c r="HG126" i="9" s="1"/>
  <c r="HD126" i="9"/>
  <c r="HH126" i="9" s="1"/>
  <c r="HE126" i="9"/>
  <c r="HI126" i="9" s="1"/>
  <c r="HF126" i="9"/>
  <c r="HJ126" i="9"/>
  <c r="HK126" i="9"/>
  <c r="HL126" i="9"/>
  <c r="HM126" i="9"/>
  <c r="GB127" i="9"/>
  <c r="GC127" i="9"/>
  <c r="GD127" i="9"/>
  <c r="GE127" i="9"/>
  <c r="GF127" i="9"/>
  <c r="GJ127" i="9" s="1"/>
  <c r="GG127" i="9"/>
  <c r="GH127" i="9"/>
  <c r="GI127" i="9"/>
  <c r="GK127" i="9"/>
  <c r="GL127" i="9"/>
  <c r="GM127" i="9"/>
  <c r="GN127" i="9"/>
  <c r="GR127" i="9" s="1"/>
  <c r="GO127" i="9"/>
  <c r="GP127" i="9"/>
  <c r="GQ127" i="9"/>
  <c r="GS127" i="9"/>
  <c r="GT127" i="9"/>
  <c r="GU127" i="9"/>
  <c r="GV127" i="9"/>
  <c r="GZ127" i="9" s="1"/>
  <c r="GW127" i="9"/>
  <c r="GX127" i="9"/>
  <c r="GY127" i="9"/>
  <c r="HA127" i="9"/>
  <c r="HB127" i="9"/>
  <c r="HC127" i="9"/>
  <c r="HD127" i="9"/>
  <c r="HH127" i="9" s="1"/>
  <c r="HE127" i="9"/>
  <c r="HF127" i="9"/>
  <c r="HG127" i="9"/>
  <c r="HI127" i="9"/>
  <c r="HJ127" i="9"/>
  <c r="HK127" i="9"/>
  <c r="HL127" i="9"/>
  <c r="HM127" i="9"/>
  <c r="GB128" i="9"/>
  <c r="GC128" i="9"/>
  <c r="GD128" i="9"/>
  <c r="GE128" i="9"/>
  <c r="GI128" i="9" s="1"/>
  <c r="GF128" i="9"/>
  <c r="GG128" i="9"/>
  <c r="GH128" i="9"/>
  <c r="GJ128" i="9"/>
  <c r="GK128" i="9"/>
  <c r="GL128" i="9"/>
  <c r="GM128" i="9"/>
  <c r="GQ128" i="9" s="1"/>
  <c r="GN128" i="9"/>
  <c r="GO128" i="9"/>
  <c r="GP128" i="9"/>
  <c r="GR128" i="9"/>
  <c r="GS128" i="9"/>
  <c r="GT128" i="9"/>
  <c r="GU128" i="9"/>
  <c r="GY128" i="9" s="1"/>
  <c r="GV128" i="9"/>
  <c r="GW128" i="9"/>
  <c r="GX128" i="9"/>
  <c r="GZ128" i="9"/>
  <c r="HA128" i="9"/>
  <c r="HB128" i="9"/>
  <c r="HC128" i="9"/>
  <c r="HG128" i="9" s="1"/>
  <c r="HD128" i="9"/>
  <c r="HE128" i="9"/>
  <c r="HF128" i="9"/>
  <c r="HH128" i="9"/>
  <c r="HI128" i="9"/>
  <c r="HJ128" i="9"/>
  <c r="HK128" i="9"/>
  <c r="HL128" i="9"/>
  <c r="HM128" i="9"/>
  <c r="GB129" i="9"/>
  <c r="GC129" i="9"/>
  <c r="GD129" i="9"/>
  <c r="GH129" i="9" s="1"/>
  <c r="GE129" i="9"/>
  <c r="GI129" i="9" s="1"/>
  <c r="GF129" i="9"/>
  <c r="GG129" i="9"/>
  <c r="GK129" i="9" s="1"/>
  <c r="GJ129" i="9"/>
  <c r="GL129" i="9"/>
  <c r="GP129" i="9" s="1"/>
  <c r="GM129" i="9"/>
  <c r="GQ129" i="9" s="1"/>
  <c r="GN129" i="9"/>
  <c r="GO129" i="9"/>
  <c r="GS129" i="9" s="1"/>
  <c r="GR129" i="9"/>
  <c r="GT129" i="9"/>
  <c r="GU129" i="9"/>
  <c r="GY129" i="9" s="1"/>
  <c r="GV129" i="9"/>
  <c r="GW129" i="9"/>
  <c r="HA129" i="9" s="1"/>
  <c r="GZ129" i="9"/>
  <c r="HB129" i="9"/>
  <c r="HF129" i="9" s="1"/>
  <c r="HC129" i="9"/>
  <c r="HG129" i="9" s="1"/>
  <c r="HD129" i="9"/>
  <c r="HE129" i="9"/>
  <c r="HI129" i="9" s="1"/>
  <c r="HH129" i="9"/>
  <c r="HJ129" i="9"/>
  <c r="HK129" i="9"/>
  <c r="HL129" i="9"/>
  <c r="HM129" i="9"/>
  <c r="GB130" i="9"/>
  <c r="GC130" i="9"/>
  <c r="GD130" i="9"/>
  <c r="GH130" i="9" s="1"/>
  <c r="GE130" i="9"/>
  <c r="GF130" i="9"/>
  <c r="GJ130" i="9" s="1"/>
  <c r="GG130" i="9"/>
  <c r="GI130" i="9"/>
  <c r="GL130" i="9"/>
  <c r="GP130" i="9" s="1"/>
  <c r="GM130" i="9"/>
  <c r="GN130" i="9"/>
  <c r="GR130" i="9" s="1"/>
  <c r="GO130" i="9"/>
  <c r="GS130" i="9" s="1"/>
  <c r="GQ130" i="9"/>
  <c r="GT130" i="9"/>
  <c r="GU130" i="9"/>
  <c r="GV130" i="9"/>
  <c r="GZ130" i="9" s="1"/>
  <c r="GY130" i="9"/>
  <c r="HB130" i="9"/>
  <c r="HF130" i="9" s="1"/>
  <c r="HC130" i="9"/>
  <c r="HD130" i="9"/>
  <c r="HH130" i="9" s="1"/>
  <c r="HE130" i="9"/>
  <c r="HI130" i="9" s="1"/>
  <c r="HG130" i="9"/>
  <c r="HJ130" i="9"/>
  <c r="HK130" i="9"/>
  <c r="HL130" i="9"/>
  <c r="HM130" i="9"/>
  <c r="GB131" i="9"/>
  <c r="GC131" i="9"/>
  <c r="GD131" i="9"/>
  <c r="GE131" i="9"/>
  <c r="GF131" i="9"/>
  <c r="GJ131" i="9" s="1"/>
  <c r="GG131" i="9"/>
  <c r="GH131" i="9"/>
  <c r="GI131" i="9"/>
  <c r="GK131" i="9"/>
  <c r="GL131" i="9"/>
  <c r="GM131" i="9"/>
  <c r="GN131" i="9"/>
  <c r="GR131" i="9" s="1"/>
  <c r="GO131" i="9"/>
  <c r="GP131" i="9"/>
  <c r="GQ131" i="9"/>
  <c r="GS131" i="9"/>
  <c r="GT131" i="9"/>
  <c r="GU131" i="9"/>
  <c r="GV131" i="9"/>
  <c r="GZ131" i="9" s="1"/>
  <c r="GW131" i="9"/>
  <c r="GX131" i="9"/>
  <c r="GY131" i="9"/>
  <c r="HA131" i="9"/>
  <c r="HB131" i="9"/>
  <c r="HC131" i="9"/>
  <c r="HD131" i="9"/>
  <c r="HH131" i="9" s="1"/>
  <c r="HE131" i="9"/>
  <c r="HF131" i="9"/>
  <c r="HG131" i="9"/>
  <c r="HI131" i="9"/>
  <c r="HJ131" i="9"/>
  <c r="HK131" i="9"/>
  <c r="HL131" i="9"/>
  <c r="HM131" i="9"/>
  <c r="GB132" i="9"/>
  <c r="GC132" i="9"/>
  <c r="GD132" i="9"/>
  <c r="GE132" i="9"/>
  <c r="GI132" i="9" s="1"/>
  <c r="GF132" i="9"/>
  <c r="GG132" i="9"/>
  <c r="GH132" i="9"/>
  <c r="GJ132" i="9"/>
  <c r="GK132" i="9"/>
  <c r="GL132" i="9"/>
  <c r="GM132" i="9"/>
  <c r="GQ132" i="9" s="1"/>
  <c r="GN132" i="9"/>
  <c r="GO132" i="9"/>
  <c r="GP132" i="9"/>
  <c r="GR132" i="9"/>
  <c r="GS132" i="9"/>
  <c r="GT132" i="9"/>
  <c r="GU132" i="9"/>
  <c r="GY132" i="9" s="1"/>
  <c r="GV132" i="9"/>
  <c r="GW132" i="9"/>
  <c r="GX132" i="9"/>
  <c r="GZ132" i="9"/>
  <c r="HA132" i="9"/>
  <c r="HB132" i="9"/>
  <c r="HC132" i="9"/>
  <c r="HG132" i="9" s="1"/>
  <c r="HD132" i="9"/>
  <c r="HE132" i="9"/>
  <c r="HF132" i="9"/>
  <c r="HH132" i="9"/>
  <c r="HI132" i="9"/>
  <c r="HJ132" i="9"/>
  <c r="HK132" i="9"/>
  <c r="HL132" i="9"/>
  <c r="HM132" i="9"/>
  <c r="GB133" i="9"/>
  <c r="GC133" i="9"/>
  <c r="GD133" i="9"/>
  <c r="GH133" i="9" s="1"/>
  <c r="GE133" i="9"/>
  <c r="GI133" i="9" s="1"/>
  <c r="GF133" i="9"/>
  <c r="GG133" i="9"/>
  <c r="GK133" i="9" s="1"/>
  <c r="GJ133" i="9"/>
  <c r="GL133" i="9"/>
  <c r="GP133" i="9" s="1"/>
  <c r="GM133" i="9"/>
  <c r="GQ133" i="9" s="1"/>
  <c r="GN133" i="9"/>
  <c r="GO133" i="9"/>
  <c r="GS133" i="9" s="1"/>
  <c r="GR133" i="9"/>
  <c r="GT133" i="9"/>
  <c r="GU133" i="9"/>
  <c r="GY133" i="9" s="1"/>
  <c r="GV133" i="9"/>
  <c r="GW133" i="9"/>
  <c r="HA133" i="9" s="1"/>
  <c r="GZ133" i="9"/>
  <c r="HB133" i="9"/>
  <c r="HF133" i="9" s="1"/>
  <c r="HC133" i="9"/>
  <c r="HG133" i="9" s="1"/>
  <c r="HD133" i="9"/>
  <c r="HE133" i="9"/>
  <c r="HI133" i="9" s="1"/>
  <c r="HH133" i="9"/>
  <c r="HJ133" i="9"/>
  <c r="HK133" i="9"/>
  <c r="HL133" i="9"/>
  <c r="HM133" i="9"/>
  <c r="GB134" i="9"/>
  <c r="GC134" i="9"/>
  <c r="GD134" i="9"/>
  <c r="GH134" i="9" s="1"/>
  <c r="GE134" i="9"/>
  <c r="GF134" i="9"/>
  <c r="GJ134" i="9" s="1"/>
  <c r="GG134" i="9"/>
  <c r="GI134" i="9"/>
  <c r="GL134" i="9"/>
  <c r="GP134" i="9" s="1"/>
  <c r="GM134" i="9"/>
  <c r="GN134" i="9"/>
  <c r="GR134" i="9" s="1"/>
  <c r="GO134" i="9"/>
  <c r="GS134" i="9" s="1"/>
  <c r="GQ134" i="9"/>
  <c r="GT134" i="9"/>
  <c r="GU134" i="9"/>
  <c r="GV134" i="9"/>
  <c r="GZ134" i="9" s="1"/>
  <c r="GY134" i="9"/>
  <c r="HB134" i="9"/>
  <c r="HF134" i="9" s="1"/>
  <c r="HC134" i="9"/>
  <c r="HD134" i="9"/>
  <c r="HH134" i="9" s="1"/>
  <c r="HE134" i="9"/>
  <c r="HI134" i="9" s="1"/>
  <c r="HG134" i="9"/>
  <c r="HJ134" i="9"/>
  <c r="HK134" i="9"/>
  <c r="HL134" i="9"/>
  <c r="HM134" i="9"/>
  <c r="GB135" i="9"/>
  <c r="GC135" i="9"/>
  <c r="GD135" i="9"/>
  <c r="GE135" i="9"/>
  <c r="GF135" i="9"/>
  <c r="GJ135" i="9" s="1"/>
  <c r="GG135" i="9"/>
  <c r="GH135" i="9"/>
  <c r="GI135" i="9"/>
  <c r="GK135" i="9"/>
  <c r="GL135" i="9"/>
  <c r="GM135" i="9"/>
  <c r="GN135" i="9"/>
  <c r="GR135" i="9" s="1"/>
  <c r="GO135" i="9"/>
  <c r="GP135" i="9"/>
  <c r="GQ135" i="9"/>
  <c r="GS135" i="9"/>
  <c r="GT135" i="9"/>
  <c r="GU135" i="9"/>
  <c r="GV135" i="9"/>
  <c r="GZ135" i="9" s="1"/>
  <c r="GW135" i="9"/>
  <c r="GX135" i="9"/>
  <c r="GY135" i="9"/>
  <c r="HA135" i="9"/>
  <c r="HB135" i="9"/>
  <c r="HC135" i="9"/>
  <c r="HD135" i="9"/>
  <c r="HH135" i="9" s="1"/>
  <c r="HE135" i="9"/>
  <c r="HF135" i="9"/>
  <c r="HG135" i="9"/>
  <c r="HI135" i="9"/>
  <c r="HJ135" i="9"/>
  <c r="HK135" i="9"/>
  <c r="HL135" i="9"/>
  <c r="HM135" i="9"/>
  <c r="GB136" i="9"/>
  <c r="GC136" i="9"/>
  <c r="GD136" i="9"/>
  <c r="GE136" i="9"/>
  <c r="GI136" i="9" s="1"/>
  <c r="GF136" i="9"/>
  <c r="GG136" i="9"/>
  <c r="GH136" i="9"/>
  <c r="GJ136" i="9"/>
  <c r="GK136" i="9"/>
  <c r="GL136" i="9"/>
  <c r="GM136" i="9"/>
  <c r="GQ136" i="9" s="1"/>
  <c r="GN136" i="9"/>
  <c r="GO136" i="9"/>
  <c r="GP136" i="9"/>
  <c r="GR136" i="9"/>
  <c r="GS136" i="9"/>
  <c r="GT136" i="9"/>
  <c r="GU136" i="9"/>
  <c r="GY136" i="9" s="1"/>
  <c r="GV136" i="9"/>
  <c r="GW136" i="9"/>
  <c r="GX136" i="9"/>
  <c r="GZ136" i="9"/>
  <c r="HA136" i="9"/>
  <c r="HB136" i="9"/>
  <c r="HC136" i="9"/>
  <c r="HG136" i="9" s="1"/>
  <c r="HD136" i="9"/>
  <c r="HE136" i="9"/>
  <c r="HF136" i="9"/>
  <c r="HH136" i="9"/>
  <c r="HI136" i="9"/>
  <c r="HJ136" i="9"/>
  <c r="HK136" i="9"/>
  <c r="HL136" i="9"/>
  <c r="HM136" i="9"/>
  <c r="GB137" i="9"/>
  <c r="GC137" i="9"/>
  <c r="GD137" i="9"/>
  <c r="GH137" i="9" s="1"/>
  <c r="GE137" i="9"/>
  <c r="GI137" i="9" s="1"/>
  <c r="GF137" i="9"/>
  <c r="GG137" i="9"/>
  <c r="GK137" i="9" s="1"/>
  <c r="GJ137" i="9"/>
  <c r="GL137" i="9"/>
  <c r="GP137" i="9" s="1"/>
  <c r="GM137" i="9"/>
  <c r="GQ137" i="9" s="1"/>
  <c r="GN137" i="9"/>
  <c r="GO137" i="9"/>
  <c r="GS137" i="9" s="1"/>
  <c r="GR137" i="9"/>
  <c r="GT137" i="9"/>
  <c r="GU137" i="9"/>
  <c r="GY137" i="9" s="1"/>
  <c r="GV137" i="9"/>
  <c r="GW137" i="9"/>
  <c r="HA137" i="9" s="1"/>
  <c r="GZ137" i="9"/>
  <c r="HB137" i="9"/>
  <c r="HF137" i="9" s="1"/>
  <c r="HC137" i="9"/>
  <c r="HG137" i="9" s="1"/>
  <c r="HD137" i="9"/>
  <c r="HE137" i="9"/>
  <c r="HI137" i="9" s="1"/>
  <c r="HH137" i="9"/>
  <c r="HJ137" i="9"/>
  <c r="HK137" i="9"/>
  <c r="HL137" i="9"/>
  <c r="HM137" i="9"/>
  <c r="GB138" i="9"/>
  <c r="GC138" i="9"/>
  <c r="GD138" i="9"/>
  <c r="GH138" i="9" s="1"/>
  <c r="GE138" i="9"/>
  <c r="GF138" i="9"/>
  <c r="GJ138" i="9" s="1"/>
  <c r="GG138" i="9"/>
  <c r="GI138" i="9"/>
  <c r="GL138" i="9"/>
  <c r="GP138" i="9" s="1"/>
  <c r="GM138" i="9"/>
  <c r="GN138" i="9"/>
  <c r="GR138" i="9" s="1"/>
  <c r="GO138" i="9"/>
  <c r="GS138" i="9" s="1"/>
  <c r="GQ138" i="9"/>
  <c r="GT138" i="9"/>
  <c r="GU138" i="9"/>
  <c r="GV138" i="9"/>
  <c r="GZ138" i="9" s="1"/>
  <c r="GY138" i="9"/>
  <c r="HB138" i="9"/>
  <c r="HF138" i="9" s="1"/>
  <c r="HC138" i="9"/>
  <c r="HD138" i="9"/>
  <c r="HH138" i="9" s="1"/>
  <c r="HE138" i="9"/>
  <c r="HI138" i="9" s="1"/>
  <c r="HG138" i="9"/>
  <c r="HJ138" i="9"/>
  <c r="HK138" i="9"/>
  <c r="HL138" i="9"/>
  <c r="HM138" i="9"/>
  <c r="GB139" i="9"/>
  <c r="GC139" i="9"/>
  <c r="GD139" i="9"/>
  <c r="GE139" i="9"/>
  <c r="GF139" i="9"/>
  <c r="GJ139" i="9" s="1"/>
  <c r="GG139" i="9"/>
  <c r="GH139" i="9"/>
  <c r="GI139" i="9"/>
  <c r="GK139" i="9"/>
  <c r="GL139" i="9"/>
  <c r="GM139" i="9"/>
  <c r="GN139" i="9"/>
  <c r="GR139" i="9" s="1"/>
  <c r="GO139" i="9"/>
  <c r="GP139" i="9"/>
  <c r="GQ139" i="9"/>
  <c r="GS139" i="9"/>
  <c r="GT139" i="9"/>
  <c r="GU139" i="9"/>
  <c r="GV139" i="9"/>
  <c r="GZ139" i="9" s="1"/>
  <c r="GW139" i="9"/>
  <c r="GX139" i="9"/>
  <c r="GY139" i="9"/>
  <c r="HA139" i="9"/>
  <c r="HB139" i="9"/>
  <c r="HC139" i="9"/>
  <c r="HD139" i="9"/>
  <c r="HH139" i="9" s="1"/>
  <c r="HE139" i="9"/>
  <c r="HF139" i="9"/>
  <c r="HG139" i="9"/>
  <c r="HI139" i="9"/>
  <c r="HJ139" i="9"/>
  <c r="HK139" i="9"/>
  <c r="HL139" i="9"/>
  <c r="HM139" i="9"/>
  <c r="GB140" i="9"/>
  <c r="GC140" i="9"/>
  <c r="GD140" i="9"/>
  <c r="GE140" i="9"/>
  <c r="GI140" i="9" s="1"/>
  <c r="GF140" i="9"/>
  <c r="GG140" i="9"/>
  <c r="GH140" i="9"/>
  <c r="GJ140" i="9"/>
  <c r="GK140" i="9"/>
  <c r="GL140" i="9"/>
  <c r="GM140" i="9"/>
  <c r="GQ140" i="9" s="1"/>
  <c r="GN140" i="9"/>
  <c r="GO140" i="9"/>
  <c r="GP140" i="9"/>
  <c r="GR140" i="9"/>
  <c r="GS140" i="9"/>
  <c r="GT140" i="9"/>
  <c r="GU140" i="9"/>
  <c r="GY140" i="9" s="1"/>
  <c r="GV140" i="9"/>
  <c r="GW140" i="9"/>
  <c r="GX140" i="9"/>
  <c r="GZ140" i="9"/>
  <c r="HA140" i="9"/>
  <c r="HB140" i="9"/>
  <c r="HC140" i="9"/>
  <c r="HG140" i="9" s="1"/>
  <c r="HD140" i="9"/>
  <c r="HE140" i="9"/>
  <c r="HF140" i="9"/>
  <c r="HH140" i="9"/>
  <c r="HI140" i="9"/>
  <c r="HJ140" i="9"/>
  <c r="HK140" i="9"/>
  <c r="HL140" i="9"/>
  <c r="HM140" i="9"/>
  <c r="GB141" i="9"/>
  <c r="GC141" i="9"/>
  <c r="GD141" i="9"/>
  <c r="GH141" i="9" s="1"/>
  <c r="GE141" i="9"/>
  <c r="GI141" i="9" s="1"/>
  <c r="GF141" i="9"/>
  <c r="GG141" i="9"/>
  <c r="GK141" i="9" s="1"/>
  <c r="GJ141" i="9"/>
  <c r="GL141" i="9"/>
  <c r="GP141" i="9" s="1"/>
  <c r="GM141" i="9"/>
  <c r="GQ141" i="9" s="1"/>
  <c r="GN141" i="9"/>
  <c r="GO141" i="9"/>
  <c r="GS141" i="9" s="1"/>
  <c r="GR141" i="9"/>
  <c r="GT141" i="9"/>
  <c r="GU141" i="9"/>
  <c r="GY141" i="9" s="1"/>
  <c r="GV141" i="9"/>
  <c r="GW141" i="9"/>
  <c r="HA141" i="9" s="1"/>
  <c r="GZ141" i="9"/>
  <c r="HB141" i="9"/>
  <c r="HF141" i="9" s="1"/>
  <c r="HC141" i="9"/>
  <c r="HG141" i="9" s="1"/>
  <c r="HD141" i="9"/>
  <c r="HE141" i="9"/>
  <c r="HI141" i="9" s="1"/>
  <c r="HH141" i="9"/>
  <c r="HJ141" i="9"/>
  <c r="HK141" i="9"/>
  <c r="HL141" i="9"/>
  <c r="HM141" i="9"/>
  <c r="GB142" i="9"/>
  <c r="GC142" i="9"/>
  <c r="GD142" i="9"/>
  <c r="GH142" i="9" s="1"/>
  <c r="GE142" i="9"/>
  <c r="GF142" i="9"/>
  <c r="GJ142" i="9" s="1"/>
  <c r="GG142" i="9"/>
  <c r="GI142" i="9"/>
  <c r="GL142" i="9"/>
  <c r="GP142" i="9" s="1"/>
  <c r="GM142" i="9"/>
  <c r="GN142" i="9"/>
  <c r="GR142" i="9" s="1"/>
  <c r="GO142" i="9"/>
  <c r="GS142" i="9" s="1"/>
  <c r="GQ142" i="9"/>
  <c r="GT142" i="9"/>
  <c r="GU142" i="9"/>
  <c r="GV142" i="9"/>
  <c r="GZ142" i="9" s="1"/>
  <c r="GY142" i="9"/>
  <c r="HB142" i="9"/>
  <c r="HF142" i="9" s="1"/>
  <c r="HC142" i="9"/>
  <c r="HD142" i="9"/>
  <c r="HH142" i="9" s="1"/>
  <c r="HE142" i="9"/>
  <c r="HI142" i="9" s="1"/>
  <c r="HG142" i="9"/>
  <c r="HJ142" i="9"/>
  <c r="HK142" i="9"/>
  <c r="HL142" i="9"/>
  <c r="HM142" i="9"/>
  <c r="GB143" i="9"/>
  <c r="GC143" i="9"/>
  <c r="GD143" i="9"/>
  <c r="GE143" i="9"/>
  <c r="GF143" i="9"/>
  <c r="GJ143" i="9" s="1"/>
  <c r="GG143" i="9"/>
  <c r="GH143" i="9"/>
  <c r="GI143" i="9"/>
  <c r="GK143" i="9"/>
  <c r="GL143" i="9"/>
  <c r="GM143" i="9"/>
  <c r="GN143" i="9"/>
  <c r="GR143" i="9" s="1"/>
  <c r="GO143" i="9"/>
  <c r="GP143" i="9"/>
  <c r="GQ143" i="9"/>
  <c r="GS143" i="9"/>
  <c r="GT143" i="9"/>
  <c r="GU143" i="9"/>
  <c r="GV143" i="9"/>
  <c r="GZ143" i="9" s="1"/>
  <c r="GW143" i="9"/>
  <c r="GX143" i="9"/>
  <c r="GY143" i="9"/>
  <c r="HA143" i="9"/>
  <c r="HB143" i="9"/>
  <c r="HC143" i="9"/>
  <c r="HD143" i="9"/>
  <c r="HH143" i="9" s="1"/>
  <c r="HE143" i="9"/>
  <c r="HF143" i="9"/>
  <c r="HG143" i="9"/>
  <c r="HI143" i="9"/>
  <c r="HJ143" i="9"/>
  <c r="HK143" i="9"/>
  <c r="HL143" i="9"/>
  <c r="HM143" i="9"/>
  <c r="GB144" i="9"/>
  <c r="GC144" i="9"/>
  <c r="GD144" i="9"/>
  <c r="GE144" i="9"/>
  <c r="GI144" i="9" s="1"/>
  <c r="GF144" i="9"/>
  <c r="GG144" i="9"/>
  <c r="GH144" i="9"/>
  <c r="GJ144" i="9"/>
  <c r="GK144" i="9"/>
  <c r="GL144" i="9"/>
  <c r="GM144" i="9"/>
  <c r="GQ144" i="9" s="1"/>
  <c r="GN144" i="9"/>
  <c r="GO144" i="9"/>
  <c r="GP144" i="9"/>
  <c r="GR144" i="9"/>
  <c r="GS144" i="9"/>
  <c r="GT144" i="9"/>
  <c r="GU144" i="9"/>
  <c r="GY144" i="9" s="1"/>
  <c r="GV144" i="9"/>
  <c r="GW144" i="9"/>
  <c r="GX144" i="9"/>
  <c r="GZ144" i="9"/>
  <c r="HA144" i="9"/>
  <c r="HB144" i="9"/>
  <c r="HC144" i="9"/>
  <c r="HG144" i="9" s="1"/>
  <c r="HD144" i="9"/>
  <c r="HE144" i="9"/>
  <c r="HF144" i="9"/>
  <c r="HH144" i="9"/>
  <c r="HI144" i="9"/>
  <c r="HJ144" i="9"/>
  <c r="HK144" i="9"/>
  <c r="HL144" i="9"/>
  <c r="HM144" i="9"/>
  <c r="GB145" i="9"/>
  <c r="GC145" i="9"/>
  <c r="GD145" i="9"/>
  <c r="GH145" i="9" s="1"/>
  <c r="GE145" i="9"/>
  <c r="GI145" i="9" s="1"/>
  <c r="GF145" i="9"/>
  <c r="GG145" i="9"/>
  <c r="GK145" i="9" s="1"/>
  <c r="GJ145" i="9"/>
  <c r="GL145" i="9"/>
  <c r="GM145" i="9"/>
  <c r="GQ145" i="9" s="1"/>
  <c r="GN145" i="9"/>
  <c r="GO145" i="9"/>
  <c r="GS145" i="9" s="1"/>
  <c r="GR145" i="9"/>
  <c r="GU145" i="9"/>
  <c r="GY145" i="9" s="1"/>
  <c r="GV145" i="9"/>
  <c r="GW145" i="9"/>
  <c r="HA145" i="9" s="1"/>
  <c r="GZ145" i="9"/>
  <c r="HB145" i="9"/>
  <c r="HF145" i="9" s="1"/>
  <c r="HC145" i="9"/>
  <c r="HG145" i="9" s="1"/>
  <c r="HD145" i="9"/>
  <c r="HE145" i="9"/>
  <c r="HI145" i="9" s="1"/>
  <c r="HH145" i="9"/>
  <c r="HJ145" i="9"/>
  <c r="HK145" i="9"/>
  <c r="HL145" i="9"/>
  <c r="HM145" i="9"/>
  <c r="GB146" i="9"/>
  <c r="GC146" i="9"/>
  <c r="GD146" i="9"/>
  <c r="GH146" i="9" s="1"/>
  <c r="GE146" i="9"/>
  <c r="GF146" i="9"/>
  <c r="GJ146" i="9" s="1"/>
  <c r="GG146" i="9"/>
  <c r="GI146" i="9"/>
  <c r="GL146" i="9"/>
  <c r="GP146" i="9" s="1"/>
  <c r="GM146" i="9"/>
  <c r="GN146" i="9"/>
  <c r="GR146" i="9" s="1"/>
  <c r="GO146" i="9"/>
  <c r="GS146" i="9" s="1"/>
  <c r="GQ146" i="9"/>
  <c r="GT146" i="9"/>
  <c r="GU146" i="9"/>
  <c r="GY146" i="9"/>
  <c r="HB146" i="9"/>
  <c r="HF146" i="9" s="1"/>
  <c r="HC146" i="9"/>
  <c r="HD146" i="9"/>
  <c r="HH146" i="9" s="1"/>
  <c r="HE146" i="9"/>
  <c r="HI146" i="9" s="1"/>
  <c r="HG146" i="9"/>
  <c r="HJ146" i="9"/>
  <c r="HK146" i="9"/>
  <c r="HL146" i="9"/>
  <c r="HM146" i="9"/>
  <c r="GB147" i="9"/>
  <c r="GC147" i="9"/>
  <c r="GD147" i="9"/>
  <c r="GE147" i="9"/>
  <c r="GF147" i="9"/>
  <c r="GJ147" i="9" s="1"/>
  <c r="GG147" i="9"/>
  <c r="GH147" i="9"/>
  <c r="GX147" i="9" s="1"/>
  <c r="GI147" i="9"/>
  <c r="GK147" i="9"/>
  <c r="GL147" i="9"/>
  <c r="GM147" i="9"/>
  <c r="GN147" i="9"/>
  <c r="GR147" i="9" s="1"/>
  <c r="GO147" i="9"/>
  <c r="GP147" i="9"/>
  <c r="GQ147" i="9"/>
  <c r="GS147" i="9"/>
  <c r="GT147" i="9"/>
  <c r="GU147" i="9"/>
  <c r="GV147" i="9"/>
  <c r="GZ147" i="9" s="1"/>
  <c r="GW147" i="9"/>
  <c r="GY147" i="9"/>
  <c r="HA147" i="9"/>
  <c r="HB147" i="9"/>
  <c r="HC147" i="9"/>
  <c r="HD147" i="9"/>
  <c r="HH147" i="9" s="1"/>
  <c r="HE147" i="9"/>
  <c r="HF147" i="9"/>
  <c r="HG147" i="9"/>
  <c r="HI147" i="9"/>
  <c r="HJ147" i="9"/>
  <c r="HK147" i="9"/>
  <c r="HL147" i="9"/>
  <c r="HM147" i="9"/>
  <c r="GB148" i="9"/>
  <c r="GC148" i="9"/>
  <c r="GD148" i="9"/>
  <c r="GE148" i="9"/>
  <c r="GI148" i="9" s="1"/>
  <c r="GF148" i="9"/>
  <c r="GG148" i="9"/>
  <c r="GH148" i="9"/>
  <c r="GJ148" i="9"/>
  <c r="GK148" i="9"/>
  <c r="GL148" i="9"/>
  <c r="GM148" i="9"/>
  <c r="GQ148" i="9" s="1"/>
  <c r="GN148" i="9"/>
  <c r="GO148" i="9"/>
  <c r="GP148" i="9"/>
  <c r="GR148" i="9"/>
  <c r="GS148" i="9"/>
  <c r="GT148" i="9"/>
  <c r="GU148" i="9"/>
  <c r="GY148" i="9" s="1"/>
  <c r="GV148" i="9"/>
  <c r="GW148" i="9"/>
  <c r="GX148" i="9"/>
  <c r="GZ148" i="9"/>
  <c r="HA148" i="9"/>
  <c r="HB148" i="9"/>
  <c r="HC148" i="9"/>
  <c r="HG148" i="9" s="1"/>
  <c r="HD148" i="9"/>
  <c r="HE148" i="9"/>
  <c r="HF148" i="9"/>
  <c r="HH148" i="9"/>
  <c r="HI148" i="9"/>
  <c r="HJ148" i="9"/>
  <c r="HK148" i="9"/>
  <c r="HL148" i="9"/>
  <c r="HM148" i="9"/>
  <c r="GB149" i="9"/>
  <c r="GC149" i="9"/>
  <c r="GD149" i="9"/>
  <c r="GH149" i="9" s="1"/>
  <c r="GE149" i="9"/>
  <c r="GI149" i="9" s="1"/>
  <c r="GF149" i="9"/>
  <c r="GG149" i="9"/>
  <c r="GK149" i="9" s="1"/>
  <c r="GJ149" i="9"/>
  <c r="GL149" i="9"/>
  <c r="GM149" i="9"/>
  <c r="GQ149" i="9" s="1"/>
  <c r="GN149" i="9"/>
  <c r="GO149" i="9"/>
  <c r="GS149" i="9" s="1"/>
  <c r="GR149" i="9"/>
  <c r="GU149" i="9"/>
  <c r="GY149" i="9" s="1"/>
  <c r="GV149" i="9"/>
  <c r="GW149" i="9"/>
  <c r="HA149" i="9" s="1"/>
  <c r="GZ149" i="9"/>
  <c r="HB149" i="9"/>
  <c r="HF149" i="9" s="1"/>
  <c r="HC149" i="9"/>
  <c r="HG149" i="9" s="1"/>
  <c r="HD149" i="9"/>
  <c r="HE149" i="9"/>
  <c r="HI149" i="9" s="1"/>
  <c r="HH149" i="9"/>
  <c r="HJ149" i="9"/>
  <c r="HK149" i="9"/>
  <c r="HL149" i="9"/>
  <c r="HM149" i="9"/>
  <c r="GB150" i="9"/>
  <c r="GC150" i="9"/>
  <c r="GD150" i="9"/>
  <c r="GH150" i="9" s="1"/>
  <c r="GE150" i="9"/>
  <c r="GF150" i="9"/>
  <c r="GJ150" i="9" s="1"/>
  <c r="GG150" i="9"/>
  <c r="GI150" i="9"/>
  <c r="GL150" i="9"/>
  <c r="GP150" i="9" s="1"/>
  <c r="GM150" i="9"/>
  <c r="GN150" i="9"/>
  <c r="GR150" i="9" s="1"/>
  <c r="GO150" i="9"/>
  <c r="GS150" i="9" s="1"/>
  <c r="GQ150" i="9"/>
  <c r="GY150" i="9" s="1"/>
  <c r="GT150" i="9"/>
  <c r="GU150" i="9"/>
  <c r="HB150" i="9"/>
  <c r="HF150" i="9" s="1"/>
  <c r="HC150" i="9"/>
  <c r="HD150" i="9"/>
  <c r="HH150" i="9" s="1"/>
  <c r="HE150" i="9"/>
  <c r="HI150" i="9" s="1"/>
  <c r="HG150" i="9"/>
  <c r="HJ150" i="9"/>
  <c r="HK150" i="9"/>
  <c r="HL150" i="9"/>
  <c r="HM150" i="9"/>
  <c r="GB151" i="9"/>
  <c r="GC151" i="9"/>
  <c r="GD151" i="9"/>
  <c r="GE151" i="9"/>
  <c r="GF151" i="9"/>
  <c r="GJ151" i="9" s="1"/>
  <c r="GG151" i="9"/>
  <c r="GH151" i="9"/>
  <c r="GX151" i="9" s="1"/>
  <c r="GI151" i="9"/>
  <c r="GK151" i="9"/>
  <c r="GL151" i="9"/>
  <c r="GM151" i="9"/>
  <c r="GN151" i="9"/>
  <c r="GR151" i="9" s="1"/>
  <c r="GO151" i="9"/>
  <c r="GP151" i="9"/>
  <c r="GQ151" i="9"/>
  <c r="GS151" i="9"/>
  <c r="GT151" i="9"/>
  <c r="GU151" i="9"/>
  <c r="GV151" i="9"/>
  <c r="GZ151" i="9" s="1"/>
  <c r="GW151" i="9"/>
  <c r="GY151" i="9"/>
  <c r="HA151" i="9"/>
  <c r="HB151" i="9"/>
  <c r="HC151" i="9"/>
  <c r="HD151" i="9"/>
  <c r="HH151" i="9" s="1"/>
  <c r="HE151" i="9"/>
  <c r="HF151" i="9"/>
  <c r="HG151" i="9"/>
  <c r="HI151" i="9"/>
  <c r="HJ151" i="9"/>
  <c r="HK151" i="9"/>
  <c r="HL151" i="9"/>
  <c r="HM151" i="9"/>
  <c r="GB152" i="9"/>
  <c r="GC152" i="9"/>
  <c r="GD152" i="9"/>
  <c r="GE152" i="9"/>
  <c r="GI152" i="9" s="1"/>
  <c r="GF152" i="9"/>
  <c r="GG152" i="9"/>
  <c r="GH152" i="9"/>
  <c r="GJ152" i="9"/>
  <c r="GK152" i="9"/>
  <c r="GL152" i="9"/>
  <c r="GM152" i="9"/>
  <c r="GQ152" i="9" s="1"/>
  <c r="GN152" i="9"/>
  <c r="GO152" i="9"/>
  <c r="GP152" i="9"/>
  <c r="GR152" i="9"/>
  <c r="GS152" i="9"/>
  <c r="GT152" i="9"/>
  <c r="GU152" i="9"/>
  <c r="GY152" i="9" s="1"/>
  <c r="GV152" i="9"/>
  <c r="GW152" i="9"/>
  <c r="GX152" i="9"/>
  <c r="GZ152" i="9"/>
  <c r="HA152" i="9"/>
  <c r="HB152" i="9"/>
  <c r="HC152" i="9"/>
  <c r="HG152" i="9" s="1"/>
  <c r="HD152" i="9"/>
  <c r="HE152" i="9"/>
  <c r="HF152" i="9"/>
  <c r="HH152" i="9"/>
  <c r="HI152" i="9"/>
  <c r="HJ152" i="9"/>
  <c r="HK152" i="9"/>
  <c r="HL152" i="9"/>
  <c r="HM152" i="9"/>
  <c r="GB153" i="9"/>
  <c r="GC153" i="9"/>
  <c r="GD153" i="9"/>
  <c r="GH153" i="9" s="1"/>
  <c r="GE153" i="9"/>
  <c r="GI153" i="9" s="1"/>
  <c r="GF153" i="9"/>
  <c r="GG153" i="9"/>
  <c r="GK153" i="9" s="1"/>
  <c r="GJ153" i="9"/>
  <c r="GL153" i="9"/>
  <c r="GM153" i="9"/>
  <c r="GQ153" i="9" s="1"/>
  <c r="GN153" i="9"/>
  <c r="GO153" i="9"/>
  <c r="GS153" i="9" s="1"/>
  <c r="GR153" i="9"/>
  <c r="GU153" i="9"/>
  <c r="GY153" i="9" s="1"/>
  <c r="GV153" i="9"/>
  <c r="GW153" i="9"/>
  <c r="HA153" i="9" s="1"/>
  <c r="GZ153" i="9"/>
  <c r="HB153" i="9"/>
  <c r="HF153" i="9" s="1"/>
  <c r="HC153" i="9"/>
  <c r="HG153" i="9" s="1"/>
  <c r="HD153" i="9"/>
  <c r="HE153" i="9"/>
  <c r="HI153" i="9" s="1"/>
  <c r="HH153" i="9"/>
  <c r="HJ153" i="9"/>
  <c r="HK153" i="9"/>
  <c r="HL153" i="9"/>
  <c r="HM153" i="9"/>
  <c r="GB154" i="9"/>
  <c r="GC154" i="9"/>
  <c r="GD154" i="9"/>
  <c r="GH154" i="9" s="1"/>
  <c r="GE154" i="9"/>
  <c r="GF154" i="9"/>
  <c r="GJ154" i="9" s="1"/>
  <c r="GG154" i="9"/>
  <c r="GI154" i="9"/>
  <c r="GL154" i="9"/>
  <c r="GP154" i="9" s="1"/>
  <c r="GM154" i="9"/>
  <c r="GN154" i="9"/>
  <c r="GR154" i="9" s="1"/>
  <c r="GO154" i="9"/>
  <c r="GS154" i="9" s="1"/>
  <c r="GQ154" i="9"/>
  <c r="GY154" i="9" s="1"/>
  <c r="GT154" i="9"/>
  <c r="GU154" i="9"/>
  <c r="HB154" i="9"/>
  <c r="HF154" i="9" s="1"/>
  <c r="HC154" i="9"/>
  <c r="HD154" i="9"/>
  <c r="HH154" i="9" s="1"/>
  <c r="HE154" i="9"/>
  <c r="HI154" i="9" s="1"/>
  <c r="HG154" i="9"/>
  <c r="HJ154" i="9"/>
  <c r="HK154" i="9"/>
  <c r="HL154" i="9"/>
  <c r="HM154" i="9"/>
  <c r="GB155" i="9"/>
  <c r="GC155" i="9"/>
  <c r="GD155" i="9"/>
  <c r="GE155" i="9"/>
  <c r="GF155" i="9"/>
  <c r="GJ155" i="9" s="1"/>
  <c r="GG155" i="9"/>
  <c r="GH155" i="9"/>
  <c r="GX155" i="9" s="1"/>
  <c r="GI155" i="9"/>
  <c r="GK155" i="9"/>
  <c r="GL155" i="9"/>
  <c r="GM155" i="9"/>
  <c r="GN155" i="9"/>
  <c r="GR155" i="9" s="1"/>
  <c r="GO155" i="9"/>
  <c r="GP155" i="9"/>
  <c r="GQ155" i="9"/>
  <c r="GS155" i="9"/>
  <c r="GT155" i="9"/>
  <c r="GU155" i="9"/>
  <c r="GV155" i="9"/>
  <c r="GZ155" i="9" s="1"/>
  <c r="GW155" i="9"/>
  <c r="GY155" i="9"/>
  <c r="HA155" i="9"/>
  <c r="HB155" i="9"/>
  <c r="HC155" i="9"/>
  <c r="HD155" i="9"/>
  <c r="HH155" i="9" s="1"/>
  <c r="HE155" i="9"/>
  <c r="HF155" i="9"/>
  <c r="HG155" i="9"/>
  <c r="HI155" i="9"/>
  <c r="HJ155" i="9"/>
  <c r="HK155" i="9"/>
  <c r="HL155" i="9"/>
  <c r="HM155" i="9"/>
  <c r="GB156" i="9"/>
  <c r="GC156" i="9"/>
  <c r="GD156" i="9"/>
  <c r="GE156" i="9"/>
  <c r="GI156" i="9" s="1"/>
  <c r="GF156" i="9"/>
  <c r="GG156" i="9"/>
  <c r="GH156" i="9"/>
  <c r="GJ156" i="9"/>
  <c r="GK156" i="9"/>
  <c r="GL156" i="9"/>
  <c r="GM156" i="9"/>
  <c r="GQ156" i="9" s="1"/>
  <c r="GN156" i="9"/>
  <c r="GO156" i="9"/>
  <c r="GP156" i="9"/>
  <c r="GX156" i="9" s="1"/>
  <c r="GR156" i="9"/>
  <c r="GS156" i="9"/>
  <c r="GT156" i="9"/>
  <c r="GU156" i="9"/>
  <c r="GY156" i="9" s="1"/>
  <c r="GV156" i="9"/>
  <c r="GW156" i="9"/>
  <c r="GZ156" i="9"/>
  <c r="HA156" i="9"/>
  <c r="HB156" i="9"/>
  <c r="HC156" i="9"/>
  <c r="HG156" i="9" s="1"/>
  <c r="HD156" i="9"/>
  <c r="HE156" i="9"/>
  <c r="HF156" i="9"/>
  <c r="HH156" i="9"/>
  <c r="HI156" i="9"/>
  <c r="HJ156" i="9"/>
  <c r="HK156" i="9"/>
  <c r="HL156" i="9"/>
  <c r="HM156" i="9"/>
  <c r="GB157" i="9"/>
  <c r="GC157" i="9"/>
  <c r="GD157" i="9"/>
  <c r="GH157" i="9" s="1"/>
  <c r="GE157" i="9"/>
  <c r="GI157" i="9" s="1"/>
  <c r="GF157" i="9"/>
  <c r="GG157" i="9"/>
  <c r="GK157" i="9" s="1"/>
  <c r="GJ157" i="9"/>
  <c r="GL157" i="9"/>
  <c r="GM157" i="9"/>
  <c r="GQ157" i="9" s="1"/>
  <c r="GN157" i="9"/>
  <c r="GO157" i="9"/>
  <c r="GS157" i="9" s="1"/>
  <c r="GR157" i="9"/>
  <c r="GU157" i="9"/>
  <c r="GY157" i="9" s="1"/>
  <c r="GV157" i="9"/>
  <c r="GW157" i="9"/>
  <c r="HA157" i="9" s="1"/>
  <c r="GZ157" i="9"/>
  <c r="HB157" i="9"/>
  <c r="HF157" i="9" s="1"/>
  <c r="HC157" i="9"/>
  <c r="HG157" i="9" s="1"/>
  <c r="HD157" i="9"/>
  <c r="HE157" i="9"/>
  <c r="HI157" i="9" s="1"/>
  <c r="HH157" i="9"/>
  <c r="HJ157" i="9"/>
  <c r="HK157" i="9"/>
  <c r="HL157" i="9"/>
  <c r="HM157" i="9"/>
  <c r="GB158" i="9"/>
  <c r="GC158" i="9"/>
  <c r="GD158" i="9"/>
  <c r="GH158" i="9" s="1"/>
  <c r="GE158" i="9"/>
  <c r="GF158" i="9"/>
  <c r="GJ158" i="9" s="1"/>
  <c r="GG158" i="9"/>
  <c r="GI158" i="9"/>
  <c r="GL158" i="9"/>
  <c r="GP158" i="9" s="1"/>
  <c r="GM158" i="9"/>
  <c r="GN158" i="9"/>
  <c r="GR158" i="9" s="1"/>
  <c r="GO158" i="9"/>
  <c r="GS158" i="9" s="1"/>
  <c r="GQ158" i="9"/>
  <c r="GY158" i="9" s="1"/>
  <c r="GU158" i="9"/>
  <c r="HB158" i="9"/>
  <c r="HF158" i="9" s="1"/>
  <c r="HC158" i="9"/>
  <c r="HD158" i="9"/>
  <c r="HH158" i="9" s="1"/>
  <c r="HE158" i="9"/>
  <c r="HI158" i="9" s="1"/>
  <c r="HG158" i="9"/>
  <c r="HJ158" i="9"/>
  <c r="HK158" i="9"/>
  <c r="HL158" i="9"/>
  <c r="HM158" i="9"/>
  <c r="GB159" i="9"/>
  <c r="GC159" i="9"/>
  <c r="GD159" i="9"/>
  <c r="GE159" i="9"/>
  <c r="GF159" i="9"/>
  <c r="GJ159" i="9" s="1"/>
  <c r="GG159" i="9"/>
  <c r="GH159" i="9"/>
  <c r="GX159" i="9" s="1"/>
  <c r="GI159" i="9"/>
  <c r="GK159" i="9"/>
  <c r="GL159" i="9"/>
  <c r="GM159" i="9"/>
  <c r="GN159" i="9"/>
  <c r="GO159" i="9"/>
  <c r="GP159" i="9"/>
  <c r="GQ159" i="9"/>
  <c r="GS159" i="9"/>
  <c r="GT159" i="9"/>
  <c r="GU159" i="9"/>
  <c r="GW159" i="9"/>
  <c r="GY159" i="9"/>
  <c r="HA159" i="9"/>
  <c r="HB159" i="9"/>
  <c r="HC159" i="9"/>
  <c r="HD159" i="9"/>
  <c r="HH159" i="9" s="1"/>
  <c r="HE159" i="9"/>
  <c r="HF159" i="9"/>
  <c r="HG159" i="9"/>
  <c r="HI159" i="9"/>
  <c r="HJ159" i="9"/>
  <c r="HK159" i="9"/>
  <c r="HL159" i="9"/>
  <c r="HM159" i="9"/>
  <c r="GB160" i="9"/>
  <c r="GC160" i="9"/>
  <c r="GD160" i="9"/>
  <c r="GE160" i="9"/>
  <c r="GI160" i="9" s="1"/>
  <c r="GF160" i="9"/>
  <c r="GG160" i="9"/>
  <c r="GH160" i="9"/>
  <c r="GJ160" i="9"/>
  <c r="GK160" i="9"/>
  <c r="GL160" i="9"/>
  <c r="GM160" i="9"/>
  <c r="GQ160" i="9" s="1"/>
  <c r="GN160" i="9"/>
  <c r="GV160" i="9" s="1"/>
  <c r="GZ160" i="9" s="1"/>
  <c r="GO160" i="9"/>
  <c r="GP160" i="9"/>
  <c r="GS160" i="9"/>
  <c r="GT160" i="9"/>
  <c r="GX160" i="9" s="1"/>
  <c r="GU160" i="9"/>
  <c r="GY160" i="9" s="1"/>
  <c r="GW160" i="9"/>
  <c r="HA160" i="9"/>
  <c r="HB160" i="9"/>
  <c r="HF160" i="9" s="1"/>
  <c r="HC160" i="9"/>
  <c r="HG160" i="9" s="1"/>
  <c r="HD160" i="9"/>
  <c r="HH160" i="9" s="1"/>
  <c r="HE160" i="9"/>
  <c r="HI160" i="9"/>
  <c r="HJ160" i="9"/>
  <c r="HK160" i="9"/>
  <c r="HL160" i="9"/>
  <c r="HM160" i="9"/>
  <c r="GB161" i="9"/>
  <c r="GC161" i="9"/>
  <c r="GD161" i="9"/>
  <c r="GE161" i="9"/>
  <c r="GI161" i="9" s="1"/>
  <c r="GF161" i="9"/>
  <c r="GG161" i="9"/>
  <c r="GK161" i="9" s="1"/>
  <c r="GH161" i="9"/>
  <c r="GJ161" i="9"/>
  <c r="GL161" i="9"/>
  <c r="GM161" i="9"/>
  <c r="GU161" i="9" s="1"/>
  <c r="GY161" i="9" s="1"/>
  <c r="GN161" i="9"/>
  <c r="GO161" i="9"/>
  <c r="GS161" i="9" s="1"/>
  <c r="GP161" i="9"/>
  <c r="GQ161" i="9"/>
  <c r="GR161" i="9"/>
  <c r="GT161" i="9"/>
  <c r="GX161" i="9" s="1"/>
  <c r="GV161" i="9"/>
  <c r="GZ161" i="9"/>
  <c r="HB161" i="9"/>
  <c r="HF161" i="9" s="1"/>
  <c r="HC161" i="9"/>
  <c r="HD161" i="9"/>
  <c r="HE161" i="9"/>
  <c r="HG161" i="9"/>
  <c r="HH161" i="9"/>
  <c r="HI161" i="9"/>
  <c r="HJ161" i="9"/>
  <c r="HK161" i="9"/>
  <c r="HL161" i="9"/>
  <c r="HM161" i="9"/>
  <c r="GB162" i="9"/>
  <c r="GC162" i="9"/>
  <c r="GD162" i="9"/>
  <c r="GH162" i="9" s="1"/>
  <c r="GE162" i="9"/>
  <c r="GI162" i="9" s="1"/>
  <c r="GF162" i="9"/>
  <c r="GJ162" i="9" s="1"/>
  <c r="GG162" i="9"/>
  <c r="GK162" i="9" s="1"/>
  <c r="GL162" i="9"/>
  <c r="GP162" i="9" s="1"/>
  <c r="GM162" i="9"/>
  <c r="GQ162" i="9" s="1"/>
  <c r="GN162" i="9"/>
  <c r="GR162" i="9" s="1"/>
  <c r="GO162" i="9"/>
  <c r="GS162" i="9" s="1"/>
  <c r="GT162" i="9"/>
  <c r="GX162" i="9" s="1"/>
  <c r="GU162" i="9"/>
  <c r="GW162" i="9"/>
  <c r="HA162" i="9" s="1"/>
  <c r="HB162" i="9"/>
  <c r="HF162" i="9" s="1"/>
  <c r="HC162" i="9"/>
  <c r="HG162" i="9" s="1"/>
  <c r="HD162" i="9"/>
  <c r="HH162" i="9" s="1"/>
  <c r="HE162" i="9"/>
  <c r="HI162" i="9" s="1"/>
  <c r="HJ162" i="9"/>
  <c r="HK162" i="9"/>
  <c r="HL162" i="9"/>
  <c r="HM162" i="9"/>
  <c r="GB163" i="9"/>
  <c r="GC163" i="9"/>
  <c r="GD163" i="9"/>
  <c r="GE163" i="9"/>
  <c r="GF163" i="9"/>
  <c r="GJ163" i="9" s="1"/>
  <c r="GG163" i="9"/>
  <c r="GK163" i="9" s="1"/>
  <c r="GH163" i="9"/>
  <c r="GI163" i="9"/>
  <c r="GL163" i="9"/>
  <c r="GM163" i="9"/>
  <c r="GN163" i="9"/>
  <c r="GR163" i="9" s="1"/>
  <c r="GO163" i="9"/>
  <c r="GS163" i="9" s="1"/>
  <c r="GP163" i="9"/>
  <c r="GX163" i="9" s="1"/>
  <c r="GQ163" i="9"/>
  <c r="GT163" i="9"/>
  <c r="GU163" i="9"/>
  <c r="GV163" i="9"/>
  <c r="GZ163" i="9" s="1"/>
  <c r="GW163" i="9"/>
  <c r="HA163" i="9" s="1"/>
  <c r="GY163" i="9"/>
  <c r="HB163" i="9"/>
  <c r="HC163" i="9"/>
  <c r="HD163" i="9"/>
  <c r="HH163" i="9" s="1"/>
  <c r="HE163" i="9"/>
  <c r="HI163" i="9" s="1"/>
  <c r="HF163" i="9"/>
  <c r="HG163" i="9"/>
  <c r="HJ163" i="9"/>
  <c r="HK163" i="9"/>
  <c r="HL163" i="9"/>
  <c r="HM163" i="9"/>
  <c r="GB164" i="9"/>
  <c r="GC164" i="9"/>
  <c r="GD164" i="9"/>
  <c r="GE164" i="9"/>
  <c r="GF164" i="9"/>
  <c r="GG164" i="9"/>
  <c r="GK164" i="9" s="1"/>
  <c r="GH164" i="9"/>
  <c r="GI164" i="9"/>
  <c r="GJ164" i="9"/>
  <c r="GL164" i="9"/>
  <c r="GM164" i="9"/>
  <c r="GN164" i="9"/>
  <c r="GO164" i="9"/>
  <c r="GS164" i="9" s="1"/>
  <c r="GP164" i="9"/>
  <c r="GQ164" i="9"/>
  <c r="GR164" i="9"/>
  <c r="GT164" i="9"/>
  <c r="GU164" i="9"/>
  <c r="GV164" i="9"/>
  <c r="GW164" i="9"/>
  <c r="HA164" i="9" s="1"/>
  <c r="GX164" i="9"/>
  <c r="GY164" i="9"/>
  <c r="GZ164" i="9"/>
  <c r="HB164" i="9"/>
  <c r="HC164" i="9"/>
  <c r="HD164" i="9"/>
  <c r="HE164" i="9"/>
  <c r="HI164" i="9" s="1"/>
  <c r="HF164" i="9"/>
  <c r="HG164" i="9"/>
  <c r="HH164" i="9"/>
  <c r="HJ164" i="9"/>
  <c r="HK164" i="9"/>
  <c r="HL164" i="9"/>
  <c r="HM164" i="9"/>
  <c r="GB165" i="9"/>
  <c r="GC165" i="9"/>
  <c r="GD165" i="9"/>
  <c r="GH165" i="9" s="1"/>
  <c r="GE165" i="9"/>
  <c r="GF165" i="9"/>
  <c r="GG165" i="9"/>
  <c r="GI165" i="9"/>
  <c r="GJ165" i="9"/>
  <c r="GK165" i="9"/>
  <c r="GL165" i="9"/>
  <c r="GP165" i="9" s="1"/>
  <c r="GM165" i="9"/>
  <c r="GN165" i="9"/>
  <c r="GO165" i="9"/>
  <c r="GQ165" i="9"/>
  <c r="GR165" i="9"/>
  <c r="GS165" i="9"/>
  <c r="GU165" i="9"/>
  <c r="GV165" i="9"/>
  <c r="GW165" i="9"/>
  <c r="GY165" i="9"/>
  <c r="GZ165" i="9"/>
  <c r="HA165" i="9"/>
  <c r="HB165" i="9"/>
  <c r="HF165" i="9" s="1"/>
  <c r="HC165" i="9"/>
  <c r="HD165" i="9"/>
  <c r="HE165" i="9"/>
  <c r="HG165" i="9"/>
  <c r="HH165" i="9"/>
  <c r="HI165" i="9"/>
  <c r="HJ165" i="9"/>
  <c r="HK165" i="9"/>
  <c r="HL165" i="9"/>
  <c r="HM165" i="9"/>
  <c r="GB166" i="9"/>
  <c r="GC166" i="9"/>
  <c r="GD166" i="9"/>
  <c r="GH166" i="9" s="1"/>
  <c r="GE166" i="9"/>
  <c r="GI166" i="9" s="1"/>
  <c r="GF166" i="9"/>
  <c r="GJ166" i="9" s="1"/>
  <c r="GG166" i="9"/>
  <c r="GK166" i="9"/>
  <c r="GL166" i="9"/>
  <c r="GP166" i="9" s="1"/>
  <c r="GM166" i="9"/>
  <c r="GQ166" i="9" s="1"/>
  <c r="GN166" i="9"/>
  <c r="GR166" i="9" s="1"/>
  <c r="GO166" i="9"/>
  <c r="GS166" i="9"/>
  <c r="GT166" i="9"/>
  <c r="GU166" i="9"/>
  <c r="GV166" i="9"/>
  <c r="GZ166" i="9" s="1"/>
  <c r="GW166" i="9"/>
  <c r="HA166" i="9"/>
  <c r="HB166" i="9"/>
  <c r="HF166" i="9" s="1"/>
  <c r="HC166" i="9"/>
  <c r="HG166" i="9" s="1"/>
  <c r="HD166" i="9"/>
  <c r="HH166" i="9" s="1"/>
  <c r="HE166" i="9"/>
  <c r="HI166" i="9"/>
  <c r="HJ166" i="9"/>
  <c r="HK166" i="9"/>
  <c r="HL166" i="9"/>
  <c r="HM166" i="9"/>
  <c r="GB167" i="9"/>
  <c r="GC167" i="9"/>
  <c r="GD167" i="9"/>
  <c r="GE167" i="9"/>
  <c r="GI167" i="9" s="1"/>
  <c r="GF167" i="9"/>
  <c r="GJ167" i="9" s="1"/>
  <c r="GG167" i="9"/>
  <c r="GK167" i="9" s="1"/>
  <c r="GH167" i="9"/>
  <c r="GL167" i="9"/>
  <c r="GM167" i="9"/>
  <c r="GQ167" i="9" s="1"/>
  <c r="GN167" i="9"/>
  <c r="GR167" i="9" s="1"/>
  <c r="GO167" i="9"/>
  <c r="GS167" i="9" s="1"/>
  <c r="GP167" i="9"/>
  <c r="GT167" i="9"/>
  <c r="GU167" i="9"/>
  <c r="GV167" i="9"/>
  <c r="GW167" i="9"/>
  <c r="HA167" i="9" s="1"/>
  <c r="GX167" i="9"/>
  <c r="HB167" i="9"/>
  <c r="HC167" i="9"/>
  <c r="HG167" i="9" s="1"/>
  <c r="HD167" i="9"/>
  <c r="HH167" i="9" s="1"/>
  <c r="HE167" i="9"/>
  <c r="HI167" i="9" s="1"/>
  <c r="HF167" i="9"/>
  <c r="HJ167" i="9"/>
  <c r="HK167" i="9"/>
  <c r="HL167" i="9"/>
  <c r="HM167" i="9"/>
  <c r="GB168" i="9"/>
  <c r="HL168" i="9" s="1"/>
  <c r="GC168" i="9"/>
  <c r="GD168" i="9"/>
  <c r="GE168" i="9"/>
  <c r="GF168" i="9"/>
  <c r="GG168" i="9"/>
  <c r="GK168" i="9" s="1"/>
  <c r="GH168" i="9"/>
  <c r="GI168" i="9"/>
  <c r="GJ168" i="9"/>
  <c r="GL168" i="9"/>
  <c r="GM168" i="9"/>
  <c r="GN168" i="9"/>
  <c r="GO168" i="9"/>
  <c r="GS168" i="9" s="1"/>
  <c r="GP168" i="9"/>
  <c r="GQ168" i="9"/>
  <c r="GR168" i="9"/>
  <c r="GZ168" i="9" s="1"/>
  <c r="GT168" i="9"/>
  <c r="GU168" i="9"/>
  <c r="GV168" i="9"/>
  <c r="GW168" i="9"/>
  <c r="GX168" i="9"/>
  <c r="GY168" i="9"/>
  <c r="HB168" i="9"/>
  <c r="HC168" i="9"/>
  <c r="HD168" i="9"/>
  <c r="HE168" i="9"/>
  <c r="HI168" i="9" s="1"/>
  <c r="HF168" i="9"/>
  <c r="HG168" i="9"/>
  <c r="HH168" i="9"/>
  <c r="HJ168" i="9"/>
  <c r="HK168" i="9"/>
  <c r="HM168" i="9"/>
  <c r="GB169" i="9"/>
  <c r="HL169" i="9" s="1"/>
  <c r="GC169" i="9"/>
  <c r="HM169" i="9" s="1"/>
  <c r="GD169" i="9"/>
  <c r="GH169" i="9" s="1"/>
  <c r="GE169" i="9"/>
  <c r="GF169" i="9"/>
  <c r="GG169" i="9"/>
  <c r="GI169" i="9"/>
  <c r="GJ169" i="9"/>
  <c r="GK169" i="9"/>
  <c r="GL169" i="9"/>
  <c r="GP169" i="9" s="1"/>
  <c r="GM169" i="9"/>
  <c r="GN169" i="9"/>
  <c r="GO169" i="9"/>
  <c r="GQ169" i="9"/>
  <c r="GR169" i="9"/>
  <c r="GS169" i="9"/>
  <c r="GT169" i="9"/>
  <c r="GX169" i="9" s="1"/>
  <c r="GU169" i="9"/>
  <c r="GV169" i="9"/>
  <c r="GW169" i="9"/>
  <c r="GY169" i="9"/>
  <c r="GZ169" i="9"/>
  <c r="HA169" i="9"/>
  <c r="HB169" i="9"/>
  <c r="HF169" i="9" s="1"/>
  <c r="HC169" i="9"/>
  <c r="HD169" i="9"/>
  <c r="HE169" i="9"/>
  <c r="HG169" i="9"/>
  <c r="HH169" i="9"/>
  <c r="HI169" i="9"/>
  <c r="HJ169" i="9"/>
  <c r="HK169" i="9"/>
  <c r="GB170" i="9"/>
  <c r="GC170" i="9"/>
  <c r="HM170" i="9" s="1"/>
  <c r="GD170" i="9"/>
  <c r="GH170" i="9" s="1"/>
  <c r="GE170" i="9"/>
  <c r="GI170" i="9" s="1"/>
  <c r="GF170" i="9"/>
  <c r="GJ170" i="9" s="1"/>
  <c r="GG170" i="9"/>
  <c r="GK170" i="9"/>
  <c r="GL170" i="9"/>
  <c r="GP170" i="9" s="1"/>
  <c r="GM170" i="9"/>
  <c r="GQ170" i="9" s="1"/>
  <c r="GN170" i="9"/>
  <c r="GR170" i="9" s="1"/>
  <c r="GO170" i="9"/>
  <c r="GS170" i="9"/>
  <c r="GT170" i="9"/>
  <c r="GX170" i="9" s="1"/>
  <c r="GU170" i="9"/>
  <c r="GY170" i="9" s="1"/>
  <c r="GV170" i="9"/>
  <c r="GZ170" i="9" s="1"/>
  <c r="GW170" i="9"/>
  <c r="HA170" i="9"/>
  <c r="HB170" i="9"/>
  <c r="HF170" i="9" s="1"/>
  <c r="HC170" i="9"/>
  <c r="HG170" i="9" s="1"/>
  <c r="HD170" i="9"/>
  <c r="HH170" i="9" s="1"/>
  <c r="HE170" i="9"/>
  <c r="HI170" i="9"/>
  <c r="HJ170" i="9"/>
  <c r="HK170" i="9"/>
  <c r="HL170" i="9"/>
  <c r="GB171" i="9"/>
  <c r="GC171" i="9"/>
  <c r="GD171" i="9"/>
  <c r="GE171" i="9"/>
  <c r="GI171" i="9" s="1"/>
  <c r="GF171" i="9"/>
  <c r="GJ171" i="9" s="1"/>
  <c r="GG171" i="9"/>
  <c r="GK171" i="9" s="1"/>
  <c r="GH171" i="9"/>
  <c r="GL171" i="9"/>
  <c r="GM171" i="9"/>
  <c r="GQ171" i="9" s="1"/>
  <c r="GN171" i="9"/>
  <c r="GR171" i="9" s="1"/>
  <c r="GO171" i="9"/>
  <c r="GS171" i="9" s="1"/>
  <c r="GP171" i="9"/>
  <c r="GT171" i="9"/>
  <c r="GU171" i="9"/>
  <c r="GY171" i="9" s="1"/>
  <c r="GV171" i="9"/>
  <c r="GW171" i="9"/>
  <c r="GX171" i="9"/>
  <c r="HB171" i="9"/>
  <c r="HC171" i="9"/>
  <c r="HG171" i="9" s="1"/>
  <c r="HD171" i="9"/>
  <c r="HH171" i="9" s="1"/>
  <c r="HE171" i="9"/>
  <c r="HI171" i="9" s="1"/>
  <c r="HF171" i="9"/>
  <c r="HJ171" i="9"/>
  <c r="HK171" i="9"/>
  <c r="HL171" i="9"/>
  <c r="HM171" i="9"/>
  <c r="GB172" i="9"/>
  <c r="HL172" i="9" s="1"/>
  <c r="GC172" i="9"/>
  <c r="GD172" i="9"/>
  <c r="GE172" i="9"/>
  <c r="GF172" i="9"/>
  <c r="GG172" i="9"/>
  <c r="GK172" i="9" s="1"/>
  <c r="GH172" i="9"/>
  <c r="GI172" i="9"/>
  <c r="GJ172" i="9"/>
  <c r="GZ172" i="9" s="1"/>
  <c r="GL172" i="9"/>
  <c r="GM172" i="9"/>
  <c r="GN172" i="9"/>
  <c r="GO172" i="9"/>
  <c r="GS172" i="9" s="1"/>
  <c r="GP172" i="9"/>
  <c r="GQ172" i="9"/>
  <c r="GR172" i="9"/>
  <c r="GT172" i="9"/>
  <c r="GU172" i="9"/>
  <c r="GV172" i="9"/>
  <c r="GW172" i="9"/>
  <c r="HA172" i="9" s="1"/>
  <c r="GX172" i="9"/>
  <c r="GY172" i="9"/>
  <c r="HB172" i="9"/>
  <c r="HC172" i="9"/>
  <c r="HD172" i="9"/>
  <c r="HE172" i="9"/>
  <c r="HI172" i="9" s="1"/>
  <c r="HF172" i="9"/>
  <c r="HG172" i="9"/>
  <c r="HH172" i="9"/>
  <c r="HJ172" i="9"/>
  <c r="HK172" i="9"/>
  <c r="HM172" i="9"/>
  <c r="GB173" i="9"/>
  <c r="HL173" i="9" s="1"/>
  <c r="GC173" i="9"/>
  <c r="HM173" i="9" s="1"/>
  <c r="GD173" i="9"/>
  <c r="GH173" i="9" s="1"/>
  <c r="GE173" i="9"/>
  <c r="GF173" i="9"/>
  <c r="GG173" i="9"/>
  <c r="GI173" i="9"/>
  <c r="GJ173" i="9"/>
  <c r="GZ173" i="9" s="1"/>
  <c r="GK173" i="9"/>
  <c r="GL173" i="9"/>
  <c r="GP173" i="9" s="1"/>
  <c r="GM173" i="9"/>
  <c r="GN173" i="9"/>
  <c r="GO173" i="9"/>
  <c r="GQ173" i="9"/>
  <c r="GR173" i="9"/>
  <c r="GS173" i="9"/>
  <c r="GU173" i="9"/>
  <c r="GV173" i="9"/>
  <c r="GW173" i="9"/>
  <c r="GY173" i="9"/>
  <c r="HA173" i="9"/>
  <c r="HB173" i="9"/>
  <c r="HF173" i="9" s="1"/>
  <c r="HC173" i="9"/>
  <c r="HD173" i="9"/>
  <c r="HE173" i="9"/>
  <c r="HG173" i="9"/>
  <c r="HH173" i="9"/>
  <c r="HI173" i="9"/>
  <c r="HJ173" i="9"/>
  <c r="HK173" i="9"/>
  <c r="GB174" i="9"/>
  <c r="GC174" i="9"/>
  <c r="HM174" i="9" s="1"/>
  <c r="GD174" i="9"/>
  <c r="GH174" i="9" s="1"/>
  <c r="GE174" i="9"/>
  <c r="GI174" i="9" s="1"/>
  <c r="GF174" i="9"/>
  <c r="GJ174" i="9" s="1"/>
  <c r="GG174" i="9"/>
  <c r="GK174" i="9"/>
  <c r="GL174" i="9"/>
  <c r="GP174" i="9" s="1"/>
  <c r="GM174" i="9"/>
  <c r="GQ174" i="9" s="1"/>
  <c r="GN174" i="9"/>
  <c r="GR174" i="9" s="1"/>
  <c r="GO174" i="9"/>
  <c r="GS174" i="9"/>
  <c r="GU174" i="9"/>
  <c r="GY174" i="9" s="1"/>
  <c r="GW174" i="9"/>
  <c r="HA174" i="9"/>
  <c r="HB174" i="9"/>
  <c r="HF174" i="9" s="1"/>
  <c r="HC174" i="9"/>
  <c r="HG174" i="9" s="1"/>
  <c r="HD174" i="9"/>
  <c r="HH174" i="9" s="1"/>
  <c r="HE174" i="9"/>
  <c r="HI174" i="9"/>
  <c r="HJ174" i="9"/>
  <c r="HK174" i="9"/>
  <c r="HL174" i="9"/>
  <c r="GB175" i="9"/>
  <c r="GC175" i="9"/>
  <c r="GD175" i="9"/>
  <c r="GE175" i="9"/>
  <c r="GI175" i="9" s="1"/>
  <c r="GF175" i="9"/>
  <c r="GJ175" i="9" s="1"/>
  <c r="GG175" i="9"/>
  <c r="GK175" i="9" s="1"/>
  <c r="GH175" i="9"/>
  <c r="GL175" i="9"/>
  <c r="GM175" i="9"/>
  <c r="GQ175" i="9" s="1"/>
  <c r="GN175" i="9"/>
  <c r="GO175" i="9"/>
  <c r="GS175" i="9" s="1"/>
  <c r="GP175" i="9"/>
  <c r="GT175" i="9"/>
  <c r="GU175" i="9"/>
  <c r="GW175" i="9"/>
  <c r="HA175" i="9" s="1"/>
  <c r="GX175" i="9"/>
  <c r="HB175" i="9"/>
  <c r="HC175" i="9"/>
  <c r="HG175" i="9" s="1"/>
  <c r="HD175" i="9"/>
  <c r="HH175" i="9" s="1"/>
  <c r="HE175" i="9"/>
  <c r="HI175" i="9" s="1"/>
  <c r="HF175" i="9"/>
  <c r="HJ175" i="9"/>
  <c r="HK175" i="9"/>
  <c r="HL175" i="9"/>
  <c r="HM175" i="9"/>
  <c r="GB176" i="9"/>
  <c r="HL176" i="9" s="1"/>
  <c r="GC176" i="9"/>
  <c r="GD176" i="9"/>
  <c r="GE176" i="9"/>
  <c r="GF176" i="9"/>
  <c r="GG176" i="9"/>
  <c r="GK176" i="9" s="1"/>
  <c r="GH176" i="9"/>
  <c r="GX176" i="9" s="1"/>
  <c r="GI176" i="9"/>
  <c r="GJ176" i="9"/>
  <c r="GL176" i="9"/>
  <c r="GM176" i="9"/>
  <c r="GN176" i="9"/>
  <c r="GO176" i="9"/>
  <c r="GS176" i="9" s="1"/>
  <c r="GP176" i="9"/>
  <c r="GQ176" i="9"/>
  <c r="GR176" i="9"/>
  <c r="GZ176" i="9" s="1"/>
  <c r="GT176" i="9"/>
  <c r="GU176" i="9"/>
  <c r="GV176" i="9"/>
  <c r="GW176" i="9"/>
  <c r="GY176" i="9"/>
  <c r="HB176" i="9"/>
  <c r="HC176" i="9"/>
  <c r="HD176" i="9"/>
  <c r="HE176" i="9"/>
  <c r="HI176" i="9" s="1"/>
  <c r="HF176" i="9"/>
  <c r="HG176" i="9"/>
  <c r="HH176" i="9"/>
  <c r="HJ176" i="9"/>
  <c r="HK176" i="9"/>
  <c r="HM176" i="9"/>
  <c r="GB177" i="9"/>
  <c r="GC177" i="9"/>
  <c r="HM177" i="9" s="1"/>
  <c r="GD177" i="9"/>
  <c r="GH177" i="9" s="1"/>
  <c r="GE177" i="9"/>
  <c r="GF177" i="9"/>
  <c r="GJ177" i="9" s="1"/>
  <c r="GG177" i="9"/>
  <c r="GI177" i="9"/>
  <c r="GK177" i="9"/>
  <c r="GL177" i="9"/>
  <c r="GP177" i="9" s="1"/>
  <c r="GM177" i="9"/>
  <c r="GN177" i="9"/>
  <c r="GV177" i="9" s="1"/>
  <c r="GZ177" i="9" s="1"/>
  <c r="GO177" i="9"/>
  <c r="GQ177" i="9"/>
  <c r="GR177" i="9"/>
  <c r="GS177" i="9"/>
  <c r="GT177" i="9"/>
  <c r="GX177" i="9" s="1"/>
  <c r="GU177" i="9"/>
  <c r="GW177" i="9"/>
  <c r="GY177" i="9"/>
  <c r="HA177" i="9"/>
  <c r="HB177" i="9"/>
  <c r="HF177" i="9" s="1"/>
  <c r="HC177" i="9"/>
  <c r="HD177" i="9"/>
  <c r="HH177" i="9" s="1"/>
  <c r="HE177" i="9"/>
  <c r="HG177" i="9"/>
  <c r="HI177" i="9"/>
  <c r="HJ177" i="9"/>
  <c r="HK177" i="9"/>
  <c r="HL177" i="9"/>
  <c r="GB178" i="9"/>
  <c r="GC178" i="9"/>
  <c r="HM178" i="9" s="1"/>
  <c r="GD178" i="9"/>
  <c r="GH178" i="9" s="1"/>
  <c r="GE178" i="9"/>
  <c r="GI178" i="9" s="1"/>
  <c r="GF178" i="9"/>
  <c r="GJ178" i="9" s="1"/>
  <c r="GG178" i="9"/>
  <c r="GK178" i="9"/>
  <c r="GL178" i="9"/>
  <c r="GT178" i="9" s="1"/>
  <c r="GM178" i="9"/>
  <c r="GQ178" i="9" s="1"/>
  <c r="GN178" i="9"/>
  <c r="GR178" i="9" s="1"/>
  <c r="GO178" i="9"/>
  <c r="GP178" i="9"/>
  <c r="GS178" i="9"/>
  <c r="GU178" i="9"/>
  <c r="GY178" i="9" s="1"/>
  <c r="GW178" i="9"/>
  <c r="HA178" i="9"/>
  <c r="HB178" i="9"/>
  <c r="HF178" i="9" s="1"/>
  <c r="HC178" i="9"/>
  <c r="HG178" i="9" s="1"/>
  <c r="HD178" i="9"/>
  <c r="HH178" i="9" s="1"/>
  <c r="HE178" i="9"/>
  <c r="HI178" i="9"/>
  <c r="HJ178" i="9"/>
  <c r="HK178" i="9"/>
  <c r="HL178" i="9"/>
  <c r="GB179" i="9"/>
  <c r="HL179" i="9" s="1"/>
  <c r="GC179" i="9"/>
  <c r="GD179" i="9"/>
  <c r="GE179" i="9"/>
  <c r="GI179" i="9" s="1"/>
  <c r="GF179" i="9"/>
  <c r="GG179" i="9"/>
  <c r="GK179" i="9" s="1"/>
  <c r="GH179" i="9"/>
  <c r="GJ179" i="9"/>
  <c r="GL179" i="9"/>
  <c r="GM179" i="9"/>
  <c r="GQ179" i="9" s="1"/>
  <c r="GN179" i="9"/>
  <c r="GO179" i="9"/>
  <c r="GS179" i="9" s="1"/>
  <c r="GP179" i="9"/>
  <c r="GR179" i="9"/>
  <c r="GT179" i="9"/>
  <c r="GU179" i="9"/>
  <c r="GY179" i="9" s="1"/>
  <c r="GV179" i="9"/>
  <c r="GZ179" i="9" s="1"/>
  <c r="GW179" i="9"/>
  <c r="GX179" i="9"/>
  <c r="HB179" i="9"/>
  <c r="HC179" i="9"/>
  <c r="HG179" i="9" s="1"/>
  <c r="HD179" i="9"/>
  <c r="HH179" i="9" s="1"/>
  <c r="HE179" i="9"/>
  <c r="HI179" i="9" s="1"/>
  <c r="HF179" i="9"/>
  <c r="HJ179" i="9"/>
  <c r="HK179" i="9"/>
  <c r="HM179" i="9"/>
  <c r="GB180" i="9"/>
  <c r="HL180" i="9" s="1"/>
  <c r="GC180" i="9"/>
  <c r="GD180" i="9"/>
  <c r="GH180" i="9" s="1"/>
  <c r="GE180" i="9"/>
  <c r="GF180" i="9"/>
  <c r="GG180" i="9"/>
  <c r="GK180" i="9" s="1"/>
  <c r="GI180" i="9"/>
  <c r="GJ180" i="9"/>
  <c r="GZ180" i="9" s="1"/>
  <c r="GL180" i="9"/>
  <c r="GP180" i="9" s="1"/>
  <c r="GM180" i="9"/>
  <c r="GN180" i="9"/>
  <c r="GO180" i="9"/>
  <c r="GS180" i="9" s="1"/>
  <c r="GQ180" i="9"/>
  <c r="GR180" i="9"/>
  <c r="GU180" i="9"/>
  <c r="GV180" i="9"/>
  <c r="GW180" i="9"/>
  <c r="GY180" i="9"/>
  <c r="HB180" i="9"/>
  <c r="HF180" i="9" s="1"/>
  <c r="HC180" i="9"/>
  <c r="HD180" i="9"/>
  <c r="HE180" i="9"/>
  <c r="HI180" i="9" s="1"/>
  <c r="HG180" i="9"/>
  <c r="HH180" i="9"/>
  <c r="HJ180" i="9"/>
  <c r="HK180" i="9"/>
  <c r="HM180" i="9"/>
  <c r="GB181" i="9"/>
  <c r="GC181" i="9"/>
  <c r="HM181" i="9" s="1"/>
  <c r="GD181" i="9"/>
  <c r="GH181" i="9" s="1"/>
  <c r="GE181" i="9"/>
  <c r="GF181" i="9"/>
  <c r="GJ181" i="9" s="1"/>
  <c r="GG181" i="9"/>
  <c r="GI181" i="9"/>
  <c r="GK181" i="9"/>
  <c r="GL181" i="9"/>
  <c r="GM181" i="9"/>
  <c r="GN181" i="9"/>
  <c r="GV181" i="9" s="1"/>
  <c r="GO181" i="9"/>
  <c r="GQ181" i="9"/>
  <c r="GR181" i="9"/>
  <c r="GS181" i="9"/>
  <c r="GU181" i="9"/>
  <c r="GW181" i="9"/>
  <c r="GY181" i="9"/>
  <c r="HA181" i="9"/>
  <c r="HB181" i="9"/>
  <c r="HF181" i="9" s="1"/>
  <c r="HC181" i="9"/>
  <c r="HD181" i="9"/>
  <c r="HH181" i="9" s="1"/>
  <c r="HE181" i="9"/>
  <c r="HG181" i="9"/>
  <c r="HI181" i="9"/>
  <c r="HJ181" i="9"/>
  <c r="HK181" i="9"/>
  <c r="HL181" i="9"/>
  <c r="GB182" i="9"/>
  <c r="GC182" i="9"/>
  <c r="HM182" i="9" s="1"/>
  <c r="GD182" i="9"/>
  <c r="GE182" i="9"/>
  <c r="GI182" i="9" s="1"/>
  <c r="GF182" i="9"/>
  <c r="GJ182" i="9" s="1"/>
  <c r="GG182" i="9"/>
  <c r="GH182" i="9"/>
  <c r="GK182" i="9"/>
  <c r="GL182" i="9"/>
  <c r="GM182" i="9"/>
  <c r="GQ182" i="9" s="1"/>
  <c r="GN182" i="9"/>
  <c r="GR182" i="9" s="1"/>
  <c r="GO182" i="9"/>
  <c r="GS182" i="9"/>
  <c r="GU182" i="9"/>
  <c r="GY182" i="9" s="1"/>
  <c r="GV182" i="9"/>
  <c r="GZ182" i="9" s="1"/>
  <c r="GW182" i="9"/>
  <c r="HA182" i="9"/>
  <c r="HB182" i="9"/>
  <c r="HC182" i="9"/>
  <c r="HG182" i="9" s="1"/>
  <c r="HD182" i="9"/>
  <c r="HH182" i="9" s="1"/>
  <c r="HE182" i="9"/>
  <c r="HF182" i="9"/>
  <c r="HI182" i="9"/>
  <c r="HJ182" i="9"/>
  <c r="HK182" i="9"/>
  <c r="HL182" i="9"/>
  <c r="GB183" i="9"/>
  <c r="GC183" i="9"/>
  <c r="GD183" i="9"/>
  <c r="GE183" i="9"/>
  <c r="GI183" i="9" s="1"/>
  <c r="GF183" i="9"/>
  <c r="GJ183" i="9" s="1"/>
  <c r="GG183" i="9"/>
  <c r="GK183" i="9" s="1"/>
  <c r="GH183" i="9"/>
  <c r="GL183" i="9"/>
  <c r="GM183" i="9"/>
  <c r="GQ183" i="9" s="1"/>
  <c r="GN183" i="9"/>
  <c r="GR183" i="9" s="1"/>
  <c r="GO183" i="9"/>
  <c r="GS183" i="9" s="1"/>
  <c r="GP183" i="9"/>
  <c r="GT183" i="9"/>
  <c r="GU183" i="9"/>
  <c r="GV183" i="9"/>
  <c r="GW183" i="9"/>
  <c r="HA183" i="9" s="1"/>
  <c r="GX183" i="9"/>
  <c r="GZ183" i="9"/>
  <c r="HB183" i="9"/>
  <c r="HC183" i="9"/>
  <c r="HG183" i="9" s="1"/>
  <c r="HD183" i="9"/>
  <c r="HE183" i="9"/>
  <c r="HI183" i="9" s="1"/>
  <c r="HF183" i="9"/>
  <c r="HH183" i="9"/>
  <c r="HJ183" i="9"/>
  <c r="HK183" i="9"/>
  <c r="HL183" i="9"/>
  <c r="HM183" i="9"/>
  <c r="GB184" i="9"/>
  <c r="GC184" i="9"/>
  <c r="GD184" i="9"/>
  <c r="GH184" i="9" s="1"/>
  <c r="GE184" i="9"/>
  <c r="GF184" i="9"/>
  <c r="GG184" i="9"/>
  <c r="GK184" i="9" s="1"/>
  <c r="GI184" i="9"/>
  <c r="GJ184" i="9"/>
  <c r="GL184" i="9"/>
  <c r="GM184" i="9"/>
  <c r="GN184" i="9"/>
  <c r="GO184" i="9"/>
  <c r="GS184" i="9" s="1"/>
  <c r="GP184" i="9"/>
  <c r="GQ184" i="9"/>
  <c r="GR184" i="9"/>
  <c r="GU184" i="9"/>
  <c r="GV184" i="9"/>
  <c r="GW184" i="9"/>
  <c r="HA184" i="9" s="1"/>
  <c r="GY184" i="9"/>
  <c r="GZ184" i="9"/>
  <c r="HB184" i="9"/>
  <c r="HF184" i="9" s="1"/>
  <c r="HC184" i="9"/>
  <c r="HD184" i="9"/>
  <c r="HE184" i="9"/>
  <c r="HI184" i="9" s="1"/>
  <c r="HG184" i="9"/>
  <c r="HH184" i="9"/>
  <c r="HJ184" i="9"/>
  <c r="HK184" i="9"/>
  <c r="HL184" i="9"/>
  <c r="HM184" i="9"/>
  <c r="GB185" i="9"/>
  <c r="GC185" i="9"/>
  <c r="GD185" i="9"/>
  <c r="GH185" i="9" s="1"/>
  <c r="GE185" i="9"/>
  <c r="GF185" i="9"/>
  <c r="GJ185" i="9" s="1"/>
  <c r="GG185" i="9"/>
  <c r="GI185" i="9"/>
  <c r="GK185" i="9"/>
  <c r="GL185" i="9"/>
  <c r="GP185" i="9" s="1"/>
  <c r="GM185" i="9"/>
  <c r="GN185" i="9"/>
  <c r="GO185" i="9"/>
  <c r="GQ185" i="9"/>
  <c r="GS185" i="9"/>
  <c r="GT185" i="9"/>
  <c r="GX185" i="9" s="1"/>
  <c r="GU185" i="9"/>
  <c r="GW185" i="9"/>
  <c r="GY185" i="9"/>
  <c r="HA185" i="9"/>
  <c r="HB185" i="9"/>
  <c r="HF185" i="9" s="1"/>
  <c r="HC185" i="9"/>
  <c r="HD185" i="9"/>
  <c r="HH185" i="9" s="1"/>
  <c r="HE185" i="9"/>
  <c r="HG185" i="9"/>
  <c r="HI185" i="9"/>
  <c r="HJ185" i="9"/>
  <c r="HK185" i="9"/>
  <c r="HL185" i="9"/>
  <c r="HM185" i="9"/>
  <c r="GB186" i="9"/>
  <c r="GC186" i="9"/>
  <c r="GD186" i="9"/>
  <c r="GE186" i="9"/>
  <c r="GI186" i="9" s="1"/>
  <c r="GF186" i="9"/>
  <c r="GJ186" i="9" s="1"/>
  <c r="GG186" i="9"/>
  <c r="GH186" i="9"/>
  <c r="GK186" i="9"/>
  <c r="GL186" i="9"/>
  <c r="GP186" i="9" s="1"/>
  <c r="GM186" i="9"/>
  <c r="GN186" i="9"/>
  <c r="GR186" i="9" s="1"/>
  <c r="GO186" i="9"/>
  <c r="GS186" i="9"/>
  <c r="GT186" i="9"/>
  <c r="GV186" i="9"/>
  <c r="GZ186" i="9" s="1"/>
  <c r="GW186" i="9"/>
  <c r="HA186" i="9"/>
  <c r="HB186" i="9"/>
  <c r="HC186" i="9"/>
  <c r="HG186" i="9" s="1"/>
  <c r="HD186" i="9"/>
  <c r="HH186" i="9" s="1"/>
  <c r="HE186" i="9"/>
  <c r="HF186" i="9"/>
  <c r="HI186" i="9"/>
  <c r="HJ186" i="9"/>
  <c r="HK186" i="9"/>
  <c r="HL186" i="9"/>
  <c r="HM186" i="9"/>
  <c r="GB187" i="9"/>
  <c r="GC187" i="9"/>
  <c r="GD187" i="9"/>
  <c r="GE187" i="9"/>
  <c r="GI187" i="9" s="1"/>
  <c r="GF187" i="9"/>
  <c r="GJ187" i="9" s="1"/>
  <c r="GG187" i="9"/>
  <c r="GK187" i="9" s="1"/>
  <c r="GH187" i="9"/>
  <c r="GL187" i="9"/>
  <c r="GM187" i="9"/>
  <c r="GQ187" i="9" s="1"/>
  <c r="GN187" i="9"/>
  <c r="GO187" i="9"/>
  <c r="GP187" i="9"/>
  <c r="GR187" i="9"/>
  <c r="GT187" i="9"/>
  <c r="GU187" i="9"/>
  <c r="GV187" i="9"/>
  <c r="GX187" i="9"/>
  <c r="GZ187" i="9"/>
  <c r="HB187" i="9"/>
  <c r="HC187" i="9"/>
  <c r="HG187" i="9" s="1"/>
  <c r="HD187" i="9"/>
  <c r="HH187" i="9" s="1"/>
  <c r="HE187" i="9"/>
  <c r="HI187" i="9" s="1"/>
  <c r="HF187" i="9"/>
  <c r="HJ187" i="9"/>
  <c r="HK187" i="9"/>
  <c r="HL187" i="9"/>
  <c r="HM187" i="9"/>
  <c r="GB188" i="9"/>
  <c r="GC188" i="9"/>
  <c r="GD188" i="9"/>
  <c r="GH188" i="9" s="1"/>
  <c r="GE188" i="9"/>
  <c r="GF188" i="9"/>
  <c r="GG188" i="9"/>
  <c r="GK188" i="9" s="1"/>
  <c r="GI188" i="9"/>
  <c r="GJ188" i="9"/>
  <c r="GL188" i="9"/>
  <c r="GM188" i="9"/>
  <c r="GN188" i="9"/>
  <c r="GO188" i="9"/>
  <c r="GS188" i="9" s="1"/>
  <c r="GP188" i="9"/>
  <c r="GQ188" i="9"/>
  <c r="GR188" i="9"/>
  <c r="GU188" i="9"/>
  <c r="GV188" i="9"/>
  <c r="GW188" i="9"/>
  <c r="HA188" i="9" s="1"/>
  <c r="GY188" i="9"/>
  <c r="GZ188" i="9"/>
  <c r="HB188" i="9"/>
  <c r="HF188" i="9" s="1"/>
  <c r="HC188" i="9"/>
  <c r="HD188" i="9"/>
  <c r="HE188" i="9"/>
  <c r="HI188" i="9" s="1"/>
  <c r="HG188" i="9"/>
  <c r="HH188" i="9"/>
  <c r="HJ188" i="9"/>
  <c r="HK188" i="9"/>
  <c r="HL188" i="9"/>
  <c r="HM188" i="9"/>
  <c r="GB189" i="9"/>
  <c r="GC189" i="9"/>
  <c r="GD189" i="9"/>
  <c r="GH189" i="9" s="1"/>
  <c r="GE189" i="9"/>
  <c r="GF189" i="9"/>
  <c r="GJ189" i="9" s="1"/>
  <c r="GG189" i="9"/>
  <c r="GI189" i="9"/>
  <c r="GK189" i="9"/>
  <c r="GL189" i="9"/>
  <c r="GP189" i="9" s="1"/>
  <c r="GM189" i="9"/>
  <c r="GN189" i="9"/>
  <c r="GO189" i="9"/>
  <c r="GQ189" i="9"/>
  <c r="GS189" i="9"/>
  <c r="GT189" i="9"/>
  <c r="GX189" i="9" s="1"/>
  <c r="GU189" i="9"/>
  <c r="GW189" i="9"/>
  <c r="GY189" i="9"/>
  <c r="HA189" i="9"/>
  <c r="HB189" i="9"/>
  <c r="HF189" i="9" s="1"/>
  <c r="HC189" i="9"/>
  <c r="HD189" i="9"/>
  <c r="HH189" i="9" s="1"/>
  <c r="HE189" i="9"/>
  <c r="HG189" i="9"/>
  <c r="HI189" i="9"/>
  <c r="HJ189" i="9"/>
  <c r="HK189" i="9"/>
  <c r="HL189" i="9"/>
  <c r="HM189" i="9"/>
  <c r="GB190" i="9"/>
  <c r="GC190" i="9"/>
  <c r="GD190" i="9"/>
  <c r="GE190" i="9"/>
  <c r="GI190" i="9" s="1"/>
  <c r="GF190" i="9"/>
  <c r="GJ190" i="9" s="1"/>
  <c r="GG190" i="9"/>
  <c r="GH190" i="9"/>
  <c r="GK190" i="9"/>
  <c r="GL190" i="9"/>
  <c r="GM190" i="9"/>
  <c r="GN190" i="9"/>
  <c r="GR190" i="9" s="1"/>
  <c r="GO190" i="9"/>
  <c r="GP190" i="9"/>
  <c r="GS190" i="9"/>
  <c r="GT190" i="9"/>
  <c r="GX190" i="9" s="1"/>
  <c r="GW190" i="9"/>
  <c r="HA190" i="9"/>
  <c r="HB190" i="9"/>
  <c r="HF190" i="9" s="1"/>
  <c r="HC190" i="9"/>
  <c r="HG190" i="9" s="1"/>
  <c r="HD190" i="9"/>
  <c r="HH190" i="9" s="1"/>
  <c r="HE190" i="9"/>
  <c r="HI190" i="9"/>
  <c r="HJ190" i="9"/>
  <c r="HK190" i="9"/>
  <c r="HL190" i="9"/>
  <c r="HM190" i="9"/>
  <c r="GB191" i="9"/>
  <c r="GC191" i="9"/>
  <c r="GD191" i="9"/>
  <c r="GE191" i="9"/>
  <c r="GI191" i="9" s="1"/>
  <c r="GF191" i="9"/>
  <c r="GJ191" i="9" s="1"/>
  <c r="GG191" i="9"/>
  <c r="GK191" i="9" s="1"/>
  <c r="GH191" i="9"/>
  <c r="GX191" i="9" s="1"/>
  <c r="GL191" i="9"/>
  <c r="GM191" i="9"/>
  <c r="GQ191" i="9" s="1"/>
  <c r="GN191" i="9"/>
  <c r="GO191" i="9"/>
  <c r="GP191" i="9"/>
  <c r="GR191" i="9"/>
  <c r="GT191" i="9"/>
  <c r="GU191" i="9"/>
  <c r="GV191" i="9"/>
  <c r="GZ191" i="9"/>
  <c r="HB191" i="9"/>
  <c r="HC191" i="9"/>
  <c r="HG191" i="9" s="1"/>
  <c r="HD191" i="9"/>
  <c r="HH191" i="9" s="1"/>
  <c r="HE191" i="9"/>
  <c r="HI191" i="9" s="1"/>
  <c r="HF191" i="9"/>
  <c r="HJ191" i="9"/>
  <c r="HK191" i="9"/>
  <c r="HL191" i="9"/>
  <c r="HM191" i="9"/>
  <c r="GB192" i="9"/>
  <c r="GC192" i="9"/>
  <c r="GD192" i="9"/>
  <c r="GH192" i="9" s="1"/>
  <c r="GE192" i="9"/>
  <c r="GF192" i="9"/>
  <c r="GG192" i="9"/>
  <c r="GK192" i="9" s="1"/>
  <c r="GI192" i="9"/>
  <c r="GJ192" i="9"/>
  <c r="GL192" i="9"/>
  <c r="GM192" i="9"/>
  <c r="GN192" i="9"/>
  <c r="GO192" i="9"/>
  <c r="GS192" i="9" s="1"/>
  <c r="GP192" i="9"/>
  <c r="GQ192" i="9"/>
  <c r="GR192" i="9"/>
  <c r="GU192" i="9"/>
  <c r="GV192" i="9"/>
  <c r="GW192" i="9"/>
  <c r="HA192" i="9" s="1"/>
  <c r="GY192" i="9"/>
  <c r="GZ192" i="9"/>
  <c r="HB192" i="9"/>
  <c r="HF192" i="9" s="1"/>
  <c r="HC192" i="9"/>
  <c r="HD192" i="9"/>
  <c r="HE192" i="9"/>
  <c r="HI192" i="9" s="1"/>
  <c r="HG192" i="9"/>
  <c r="HH192" i="9"/>
  <c r="HJ192" i="9"/>
  <c r="HK192" i="9"/>
  <c r="HL192" i="9"/>
  <c r="HM192" i="9"/>
  <c r="GB193" i="9"/>
  <c r="GC193" i="9"/>
  <c r="GD193" i="9"/>
  <c r="GH193" i="9" s="1"/>
  <c r="GE193" i="9"/>
  <c r="GF193" i="9"/>
  <c r="GJ193" i="9" s="1"/>
  <c r="GG193" i="9"/>
  <c r="GI193" i="9"/>
  <c r="GK193" i="9"/>
  <c r="GL193" i="9"/>
  <c r="GP193" i="9" s="1"/>
  <c r="GM193" i="9"/>
  <c r="GN193" i="9"/>
  <c r="GO193" i="9"/>
  <c r="GQ193" i="9"/>
  <c r="GS193" i="9"/>
  <c r="GT193" i="9"/>
  <c r="GX193" i="9" s="1"/>
  <c r="GU193" i="9"/>
  <c r="GW193" i="9"/>
  <c r="GY193" i="9"/>
  <c r="HA193" i="9"/>
  <c r="HB193" i="9"/>
  <c r="HF193" i="9" s="1"/>
  <c r="HC193" i="9"/>
  <c r="HD193" i="9"/>
  <c r="HH193" i="9" s="1"/>
  <c r="HE193" i="9"/>
  <c r="HG193" i="9"/>
  <c r="HI193" i="9"/>
  <c r="HJ193" i="9"/>
  <c r="HK193" i="9"/>
  <c r="HL193" i="9"/>
  <c r="HM193" i="9"/>
  <c r="GB194" i="9"/>
  <c r="GC194" i="9"/>
  <c r="GD194" i="9"/>
  <c r="GE194" i="9"/>
  <c r="GI194" i="9" s="1"/>
  <c r="GF194" i="9"/>
  <c r="GJ194" i="9" s="1"/>
  <c r="GG194" i="9"/>
  <c r="GH194" i="9"/>
  <c r="GK194" i="9"/>
  <c r="GL194" i="9"/>
  <c r="GM194" i="9"/>
  <c r="GN194" i="9"/>
  <c r="GR194" i="9" s="1"/>
  <c r="GO194" i="9"/>
  <c r="GP194" i="9"/>
  <c r="GS194" i="9"/>
  <c r="GT194" i="9"/>
  <c r="GX194" i="9" s="1"/>
  <c r="GW194" i="9"/>
  <c r="HA194" i="9"/>
  <c r="HB194" i="9"/>
  <c r="HF194" i="9" s="1"/>
  <c r="HC194" i="9"/>
  <c r="HG194" i="9" s="1"/>
  <c r="HD194" i="9"/>
  <c r="HH194" i="9" s="1"/>
  <c r="HE194" i="9"/>
  <c r="HI194" i="9"/>
  <c r="HJ194" i="9"/>
  <c r="HK194" i="9"/>
  <c r="HL194" i="9"/>
  <c r="HM194" i="9"/>
  <c r="GB195" i="9"/>
  <c r="GC195" i="9"/>
  <c r="GD195" i="9"/>
  <c r="GE195" i="9"/>
  <c r="GI195" i="9" s="1"/>
  <c r="GF195" i="9"/>
  <c r="GJ195" i="9" s="1"/>
  <c r="GG195" i="9"/>
  <c r="GK195" i="9" s="1"/>
  <c r="GH195" i="9"/>
  <c r="GX195" i="9" s="1"/>
  <c r="GL195" i="9"/>
  <c r="GM195" i="9"/>
  <c r="GQ195" i="9" s="1"/>
  <c r="GN195" i="9"/>
  <c r="GO195" i="9"/>
  <c r="GP195" i="9"/>
  <c r="GR195" i="9"/>
  <c r="GT195" i="9"/>
  <c r="GU195" i="9"/>
  <c r="GV195" i="9"/>
  <c r="GZ195" i="9"/>
  <c r="HB195" i="9"/>
  <c r="HC195" i="9"/>
  <c r="HG195" i="9" s="1"/>
  <c r="HD195" i="9"/>
  <c r="HH195" i="9" s="1"/>
  <c r="HE195" i="9"/>
  <c r="HI195" i="9" s="1"/>
  <c r="HF195" i="9"/>
  <c r="HJ195" i="9"/>
  <c r="HK195" i="9"/>
  <c r="HL195" i="9"/>
  <c r="HM195" i="9"/>
  <c r="GB196" i="9"/>
  <c r="GC196" i="9"/>
  <c r="GD196" i="9"/>
  <c r="GH196" i="9" s="1"/>
  <c r="GE196" i="9"/>
  <c r="GF196" i="9"/>
  <c r="GG196" i="9"/>
  <c r="GK196" i="9" s="1"/>
  <c r="GI196" i="9"/>
  <c r="GJ196" i="9"/>
  <c r="GL196" i="9"/>
  <c r="GM196" i="9"/>
  <c r="GN196" i="9"/>
  <c r="GO196" i="9"/>
  <c r="GS196" i="9" s="1"/>
  <c r="GP196" i="9"/>
  <c r="GQ196" i="9"/>
  <c r="GR196" i="9"/>
  <c r="GT196" i="9"/>
  <c r="GU196" i="9"/>
  <c r="GV196" i="9"/>
  <c r="GW196" i="9"/>
  <c r="HA196" i="9" s="1"/>
  <c r="GY196" i="9"/>
  <c r="GZ196" i="9"/>
  <c r="HB196" i="9"/>
  <c r="HF196" i="9" s="1"/>
  <c r="HC196" i="9"/>
  <c r="HD196" i="9"/>
  <c r="HE196" i="9"/>
  <c r="HI196" i="9" s="1"/>
  <c r="HG196" i="9"/>
  <c r="HH196" i="9"/>
  <c r="HJ196" i="9"/>
  <c r="HK196" i="9"/>
  <c r="HL196" i="9"/>
  <c r="HM196" i="9"/>
  <c r="GB197" i="9"/>
  <c r="GC197" i="9"/>
  <c r="GD197" i="9"/>
  <c r="GH197" i="9" s="1"/>
  <c r="GE197" i="9"/>
  <c r="GF197" i="9"/>
  <c r="GJ197" i="9" s="1"/>
  <c r="GG197" i="9"/>
  <c r="GI197" i="9"/>
  <c r="GK197" i="9"/>
  <c r="GL197" i="9"/>
  <c r="GP197" i="9" s="1"/>
  <c r="GM197" i="9"/>
  <c r="GN197" i="9"/>
  <c r="GO197" i="9"/>
  <c r="GQ197" i="9"/>
  <c r="GS197" i="9"/>
  <c r="GT197" i="9"/>
  <c r="GX197" i="9" s="1"/>
  <c r="GU197" i="9"/>
  <c r="GW197" i="9"/>
  <c r="GY197" i="9"/>
  <c r="HA197" i="9"/>
  <c r="HB197" i="9"/>
  <c r="HF197" i="9" s="1"/>
  <c r="HC197" i="9"/>
  <c r="HD197" i="9"/>
  <c r="HH197" i="9" s="1"/>
  <c r="HE197" i="9"/>
  <c r="HG197" i="9"/>
  <c r="HI197" i="9"/>
  <c r="HJ197" i="9"/>
  <c r="HK197" i="9"/>
  <c r="HL197" i="9"/>
  <c r="HM197" i="9"/>
  <c r="GB198" i="9"/>
  <c r="GC198" i="9"/>
  <c r="GD198" i="9"/>
  <c r="GE198" i="9"/>
  <c r="GI198" i="9" s="1"/>
  <c r="GF198" i="9"/>
  <c r="GJ198" i="9" s="1"/>
  <c r="GG198" i="9"/>
  <c r="GH198" i="9"/>
  <c r="GK198" i="9"/>
  <c r="GL198" i="9"/>
  <c r="GM198" i="9"/>
  <c r="GN198" i="9"/>
  <c r="GR198" i="9" s="1"/>
  <c r="GO198" i="9"/>
  <c r="GP198" i="9"/>
  <c r="GS198" i="9"/>
  <c r="GT198" i="9"/>
  <c r="GX198" i="9" s="1"/>
  <c r="GW198" i="9"/>
  <c r="HA198" i="9"/>
  <c r="HB198" i="9"/>
  <c r="HF198" i="9" s="1"/>
  <c r="HC198" i="9"/>
  <c r="HG198" i="9" s="1"/>
  <c r="HD198" i="9"/>
  <c r="HH198" i="9" s="1"/>
  <c r="HE198" i="9"/>
  <c r="HI198" i="9"/>
  <c r="HJ198" i="9"/>
  <c r="HK198" i="9"/>
  <c r="HL198" i="9"/>
  <c r="HM198" i="9"/>
  <c r="GB199" i="9"/>
  <c r="GC199" i="9"/>
  <c r="GD199" i="9"/>
  <c r="GE199" i="9"/>
  <c r="GI199" i="9" s="1"/>
  <c r="GF199" i="9"/>
  <c r="GJ199" i="9" s="1"/>
  <c r="GG199" i="9"/>
  <c r="GK199" i="9" s="1"/>
  <c r="GH199" i="9"/>
  <c r="GL199" i="9"/>
  <c r="GP199" i="9" s="1"/>
  <c r="GM199" i="9"/>
  <c r="GQ199" i="9" s="1"/>
  <c r="GN199" i="9"/>
  <c r="GO199" i="9"/>
  <c r="GR199" i="9"/>
  <c r="GV199" i="9"/>
  <c r="GZ199" i="9" s="1"/>
  <c r="HB199" i="9"/>
  <c r="HF199" i="9" s="1"/>
  <c r="HC199" i="9"/>
  <c r="HG199" i="9" s="1"/>
  <c r="HD199" i="9"/>
  <c r="HE199" i="9"/>
  <c r="HI199" i="9" s="1"/>
  <c r="HH199" i="9"/>
  <c r="HJ199" i="9"/>
  <c r="HK199" i="9"/>
  <c r="HL199" i="9"/>
  <c r="HM199" i="9"/>
  <c r="GB200" i="9"/>
  <c r="GC200" i="9"/>
  <c r="GD200" i="9"/>
  <c r="GE200" i="9"/>
  <c r="GF200" i="9"/>
  <c r="GG200" i="9"/>
  <c r="GK200" i="9" s="1"/>
  <c r="GH200" i="9"/>
  <c r="GI200" i="9"/>
  <c r="GJ200" i="9"/>
  <c r="GL200" i="9"/>
  <c r="GM200" i="9"/>
  <c r="GN200" i="9"/>
  <c r="GO200" i="9"/>
  <c r="GS200" i="9" s="1"/>
  <c r="GP200" i="9"/>
  <c r="GQ200" i="9"/>
  <c r="GR200" i="9"/>
  <c r="GT200" i="9"/>
  <c r="GU200" i="9"/>
  <c r="GV200" i="9"/>
  <c r="GW200" i="9"/>
  <c r="HA200" i="9" s="1"/>
  <c r="GX200" i="9"/>
  <c r="GY200" i="9"/>
  <c r="GZ200" i="9"/>
  <c r="HB200" i="9"/>
  <c r="HC200" i="9"/>
  <c r="HG200" i="9" s="1"/>
  <c r="HD200" i="9"/>
  <c r="HE200" i="9"/>
  <c r="HI200" i="9" s="1"/>
  <c r="HF200" i="9"/>
  <c r="HH200" i="9"/>
  <c r="HJ200" i="9"/>
  <c r="HK200" i="9"/>
  <c r="HL200" i="9"/>
  <c r="HM200" i="9"/>
  <c r="GB201" i="9"/>
  <c r="GC201" i="9"/>
  <c r="GD201" i="9"/>
  <c r="GH201" i="9" s="1"/>
  <c r="GE201" i="9"/>
  <c r="GF201" i="9"/>
  <c r="GG201" i="9"/>
  <c r="GK201" i="9" s="1"/>
  <c r="GI201" i="9"/>
  <c r="GJ201" i="9"/>
  <c r="GL201" i="9"/>
  <c r="GP201" i="9" s="1"/>
  <c r="GM201" i="9"/>
  <c r="GN201" i="9"/>
  <c r="GO201" i="9"/>
  <c r="GS201" i="9" s="1"/>
  <c r="GQ201" i="9"/>
  <c r="GR201" i="9"/>
  <c r="GT201" i="9"/>
  <c r="GU201" i="9"/>
  <c r="GV201" i="9"/>
  <c r="GY201" i="9"/>
  <c r="GZ201" i="9"/>
  <c r="HB201" i="9"/>
  <c r="HF201" i="9" s="1"/>
  <c r="HC201" i="9"/>
  <c r="HD201" i="9"/>
  <c r="HE201" i="9"/>
  <c r="HI201" i="9" s="1"/>
  <c r="HG201" i="9"/>
  <c r="HH201" i="9"/>
  <c r="HJ201" i="9"/>
  <c r="HK201" i="9"/>
  <c r="HL201" i="9"/>
  <c r="HM201" i="9"/>
  <c r="GB202" i="9"/>
  <c r="GC202" i="9"/>
  <c r="GD202" i="9"/>
  <c r="GH202" i="9" s="1"/>
  <c r="GE202" i="9"/>
  <c r="GF202" i="9"/>
  <c r="GJ202" i="9" s="1"/>
  <c r="GG202" i="9"/>
  <c r="GI202" i="9"/>
  <c r="GK202" i="9"/>
  <c r="GL202" i="9"/>
  <c r="GP202" i="9" s="1"/>
  <c r="GM202" i="9"/>
  <c r="GN202" i="9"/>
  <c r="GR202" i="9" s="1"/>
  <c r="GO202" i="9"/>
  <c r="GQ202" i="9"/>
  <c r="GS202" i="9"/>
  <c r="GT202" i="9"/>
  <c r="GU202" i="9"/>
  <c r="GV202" i="9"/>
  <c r="GZ202" i="9" s="1"/>
  <c r="GW202" i="9"/>
  <c r="GY202" i="9"/>
  <c r="HA202" i="9"/>
  <c r="HB202" i="9"/>
  <c r="HF202" i="9" s="1"/>
  <c r="HC202" i="9"/>
  <c r="HD202" i="9"/>
  <c r="HH202" i="9" s="1"/>
  <c r="HE202" i="9"/>
  <c r="HG202" i="9"/>
  <c r="HI202" i="9"/>
  <c r="HJ202" i="9"/>
  <c r="HK202" i="9"/>
  <c r="HL202" i="9"/>
  <c r="HM202" i="9"/>
  <c r="GB203" i="9"/>
  <c r="GC203" i="9"/>
  <c r="GD203" i="9"/>
  <c r="GE203" i="9"/>
  <c r="GI203" i="9" s="1"/>
  <c r="GF203" i="9"/>
  <c r="GJ203" i="9" s="1"/>
  <c r="GG203" i="9"/>
  <c r="GH203" i="9"/>
  <c r="GK203" i="9"/>
  <c r="GL203" i="9"/>
  <c r="GM203" i="9"/>
  <c r="GQ203" i="9" s="1"/>
  <c r="GN203" i="9"/>
  <c r="GR203" i="9" s="1"/>
  <c r="GO203" i="9"/>
  <c r="GP203" i="9"/>
  <c r="GS203" i="9"/>
  <c r="GT203" i="9"/>
  <c r="GU203" i="9"/>
  <c r="GV203" i="9"/>
  <c r="GZ203" i="9" s="1"/>
  <c r="GW203" i="9"/>
  <c r="GX203" i="9"/>
  <c r="HA203" i="9"/>
  <c r="HB203" i="9"/>
  <c r="HC203" i="9"/>
  <c r="HG203" i="9" s="1"/>
  <c r="HD203" i="9"/>
  <c r="HH203" i="9" s="1"/>
  <c r="HE203" i="9"/>
  <c r="HF203" i="9"/>
  <c r="HI203" i="9"/>
  <c r="HJ203" i="9"/>
  <c r="HK203" i="9"/>
  <c r="HL203" i="9"/>
  <c r="HM203" i="9"/>
  <c r="GB204" i="9"/>
  <c r="GC204" i="9"/>
  <c r="GD204" i="9"/>
  <c r="GE204" i="9"/>
  <c r="GI204" i="9" s="1"/>
  <c r="GF204" i="9"/>
  <c r="GG204" i="9"/>
  <c r="GK204" i="9" s="1"/>
  <c r="GH204" i="9"/>
  <c r="GJ204" i="9"/>
  <c r="GL204" i="9"/>
  <c r="GM204" i="9"/>
  <c r="GQ204" i="9" s="1"/>
  <c r="GN204" i="9"/>
  <c r="GO204" i="9"/>
  <c r="GS204" i="9" s="1"/>
  <c r="GP204" i="9"/>
  <c r="GR204" i="9"/>
  <c r="GT204" i="9"/>
  <c r="GV204" i="9"/>
  <c r="GW204" i="9"/>
  <c r="HA204" i="9" s="1"/>
  <c r="GX204" i="9"/>
  <c r="GZ204" i="9"/>
  <c r="HB204" i="9"/>
  <c r="HC204" i="9"/>
  <c r="HG204" i="9" s="1"/>
  <c r="HD204" i="9"/>
  <c r="HE204" i="9"/>
  <c r="HI204" i="9" s="1"/>
  <c r="HF204" i="9"/>
  <c r="HH204" i="9"/>
  <c r="HJ204" i="9"/>
  <c r="HK204" i="9"/>
  <c r="HL204" i="9"/>
  <c r="HM204" i="9"/>
  <c r="GB205" i="9"/>
  <c r="GC205" i="9"/>
  <c r="GD205" i="9"/>
  <c r="GH205" i="9" s="1"/>
  <c r="GE205" i="9"/>
  <c r="GF205" i="9"/>
  <c r="GG205" i="9"/>
  <c r="GK205" i="9" s="1"/>
  <c r="GI205" i="9"/>
  <c r="GJ205" i="9"/>
  <c r="GL205" i="9"/>
  <c r="GP205" i="9" s="1"/>
  <c r="GM205" i="9"/>
  <c r="GN205" i="9"/>
  <c r="GO205" i="9"/>
  <c r="GS205" i="9" s="1"/>
  <c r="GQ205" i="9"/>
  <c r="GR205" i="9"/>
  <c r="GT205" i="9"/>
  <c r="GU205" i="9"/>
  <c r="GV205" i="9"/>
  <c r="GY205" i="9"/>
  <c r="GZ205" i="9"/>
  <c r="HB205" i="9"/>
  <c r="HF205" i="9" s="1"/>
  <c r="HC205" i="9"/>
  <c r="HD205" i="9"/>
  <c r="HE205" i="9"/>
  <c r="HI205" i="9" s="1"/>
  <c r="HG205" i="9"/>
  <c r="HH205" i="9"/>
  <c r="HJ205" i="9"/>
  <c r="HK205" i="9"/>
  <c r="HL205" i="9"/>
  <c r="HM205" i="9"/>
  <c r="GB206" i="9"/>
  <c r="GC206" i="9"/>
  <c r="GD206" i="9"/>
  <c r="GH206" i="9" s="1"/>
  <c r="GE206" i="9"/>
  <c r="GF206" i="9"/>
  <c r="GJ206" i="9" s="1"/>
  <c r="GG206" i="9"/>
  <c r="GI206" i="9"/>
  <c r="GK206" i="9"/>
  <c r="GL206" i="9"/>
  <c r="GP206" i="9" s="1"/>
  <c r="GM206" i="9"/>
  <c r="GN206" i="9"/>
  <c r="GR206" i="9" s="1"/>
  <c r="GO206" i="9"/>
  <c r="GQ206" i="9"/>
  <c r="GS206" i="9"/>
  <c r="GT206" i="9"/>
  <c r="GU206" i="9"/>
  <c r="GV206" i="9"/>
  <c r="GZ206" i="9" s="1"/>
  <c r="GW206" i="9"/>
  <c r="GY206" i="9"/>
  <c r="HA206" i="9"/>
  <c r="HB206" i="9"/>
  <c r="HF206" i="9" s="1"/>
  <c r="HC206" i="9"/>
  <c r="HD206" i="9"/>
  <c r="HH206" i="9" s="1"/>
  <c r="HE206" i="9"/>
  <c r="HG206" i="9"/>
  <c r="HI206" i="9"/>
  <c r="HJ206" i="9"/>
  <c r="HK206" i="9"/>
  <c r="HL206" i="9"/>
  <c r="HM206" i="9"/>
  <c r="GB207" i="9"/>
  <c r="GC207" i="9"/>
  <c r="GD207" i="9"/>
  <c r="GE207" i="9"/>
  <c r="GI207" i="9" s="1"/>
  <c r="GF207" i="9"/>
  <c r="GJ207" i="9" s="1"/>
  <c r="GG207" i="9"/>
  <c r="GH207" i="9"/>
  <c r="GK207" i="9"/>
  <c r="GL207" i="9"/>
  <c r="GM207" i="9"/>
  <c r="GQ207" i="9" s="1"/>
  <c r="GN207" i="9"/>
  <c r="GR207" i="9" s="1"/>
  <c r="GO207" i="9"/>
  <c r="GP207" i="9"/>
  <c r="GS207" i="9"/>
  <c r="GT207" i="9"/>
  <c r="GU207" i="9"/>
  <c r="GV207" i="9"/>
  <c r="GZ207" i="9" s="1"/>
  <c r="GW207" i="9"/>
  <c r="GX207" i="9"/>
  <c r="HA207" i="9"/>
  <c r="HB207" i="9"/>
  <c r="HC207" i="9"/>
  <c r="HG207" i="9" s="1"/>
  <c r="HD207" i="9"/>
  <c r="HH207" i="9" s="1"/>
  <c r="HE207" i="9"/>
  <c r="HF207" i="9"/>
  <c r="HI207" i="9"/>
  <c r="HJ207" i="9"/>
  <c r="HK207" i="9"/>
  <c r="HL207" i="9"/>
  <c r="HM207" i="9"/>
  <c r="GB208" i="9"/>
  <c r="GC208" i="9"/>
  <c r="GD208" i="9"/>
  <c r="GE208" i="9"/>
  <c r="GI208" i="9" s="1"/>
  <c r="GF208" i="9"/>
  <c r="GG208" i="9"/>
  <c r="GK208" i="9" s="1"/>
  <c r="GH208" i="9"/>
  <c r="GJ208" i="9"/>
  <c r="GL208" i="9"/>
  <c r="GM208" i="9"/>
  <c r="GQ208" i="9" s="1"/>
  <c r="GN208" i="9"/>
  <c r="GO208" i="9"/>
  <c r="GS208" i="9" s="1"/>
  <c r="GP208" i="9"/>
  <c r="GR208" i="9"/>
  <c r="GT208" i="9"/>
  <c r="GV208" i="9"/>
  <c r="GW208" i="9"/>
  <c r="HA208" i="9" s="1"/>
  <c r="GX208" i="9"/>
  <c r="GZ208" i="9"/>
  <c r="HB208" i="9"/>
  <c r="HC208" i="9"/>
  <c r="HG208" i="9" s="1"/>
  <c r="HD208" i="9"/>
  <c r="HE208" i="9"/>
  <c r="HI208" i="9" s="1"/>
  <c r="HF208" i="9"/>
  <c r="HH208" i="9"/>
  <c r="HJ208" i="9"/>
  <c r="HK208" i="9"/>
  <c r="HL208" i="9"/>
  <c r="HM208" i="9"/>
  <c r="GB209" i="9"/>
  <c r="GC209" i="9"/>
  <c r="GD209" i="9"/>
  <c r="GH209" i="9" s="1"/>
  <c r="GE209" i="9"/>
  <c r="GF209" i="9"/>
  <c r="GG209" i="9"/>
  <c r="GK209" i="9" s="1"/>
  <c r="GI209" i="9"/>
  <c r="GJ209" i="9"/>
  <c r="GL209" i="9"/>
  <c r="GP209" i="9" s="1"/>
  <c r="GM209" i="9"/>
  <c r="GN209" i="9"/>
  <c r="GO209" i="9"/>
  <c r="GS209" i="9" s="1"/>
  <c r="GQ209" i="9"/>
  <c r="GR209" i="9"/>
  <c r="GT209" i="9"/>
  <c r="GU209" i="9"/>
  <c r="GV209" i="9"/>
  <c r="GY209" i="9"/>
  <c r="GZ209" i="9"/>
  <c r="HB209" i="9"/>
  <c r="HF209" i="9" s="1"/>
  <c r="HC209" i="9"/>
  <c r="HD209" i="9"/>
  <c r="HE209" i="9"/>
  <c r="HI209" i="9" s="1"/>
  <c r="HG209" i="9"/>
  <c r="HH209" i="9"/>
  <c r="HJ209" i="9"/>
  <c r="HK209" i="9"/>
  <c r="HL209" i="9"/>
  <c r="HM209" i="9"/>
  <c r="GB210" i="9"/>
  <c r="GC210" i="9"/>
  <c r="GD210" i="9"/>
  <c r="GH210" i="9" s="1"/>
  <c r="GE210" i="9"/>
  <c r="GF210" i="9"/>
  <c r="GJ210" i="9" s="1"/>
  <c r="GG210" i="9"/>
  <c r="GI210" i="9"/>
  <c r="GK210" i="9"/>
  <c r="GL210" i="9"/>
  <c r="GP210" i="9" s="1"/>
  <c r="GM210" i="9"/>
  <c r="GN210" i="9"/>
  <c r="GR210" i="9" s="1"/>
  <c r="GO210" i="9"/>
  <c r="GQ210" i="9"/>
  <c r="GS210" i="9"/>
  <c r="GT210" i="9"/>
  <c r="GU210" i="9"/>
  <c r="GV210" i="9"/>
  <c r="GZ210" i="9" s="1"/>
  <c r="GW210" i="9"/>
  <c r="GY210" i="9"/>
  <c r="HA210" i="9"/>
  <c r="HB210" i="9"/>
  <c r="HF210" i="9" s="1"/>
  <c r="HC210" i="9"/>
  <c r="HD210" i="9"/>
  <c r="HH210" i="9" s="1"/>
  <c r="HE210" i="9"/>
  <c r="HG210" i="9"/>
  <c r="HI210" i="9"/>
  <c r="HJ210" i="9"/>
  <c r="HK210" i="9"/>
  <c r="HL210" i="9"/>
  <c r="HM210" i="9"/>
  <c r="GB211" i="9"/>
  <c r="GC211" i="9"/>
  <c r="GD211" i="9"/>
  <c r="GE211" i="9"/>
  <c r="GI211" i="9" s="1"/>
  <c r="GF211" i="9"/>
  <c r="GJ211" i="9" s="1"/>
  <c r="GG211" i="9"/>
  <c r="GH211" i="9"/>
  <c r="GK211" i="9"/>
  <c r="GL211" i="9"/>
  <c r="GM211" i="9"/>
  <c r="GQ211" i="9" s="1"/>
  <c r="GN211" i="9"/>
  <c r="GR211" i="9" s="1"/>
  <c r="GO211" i="9"/>
  <c r="GP211" i="9"/>
  <c r="GS211" i="9"/>
  <c r="GT211" i="9"/>
  <c r="GU211" i="9"/>
  <c r="GV211" i="9"/>
  <c r="GZ211" i="9" s="1"/>
  <c r="GW211" i="9"/>
  <c r="GX211" i="9"/>
  <c r="HA211" i="9"/>
  <c r="HB211" i="9"/>
  <c r="HC211" i="9"/>
  <c r="HG211" i="9" s="1"/>
  <c r="HD211" i="9"/>
  <c r="HH211" i="9" s="1"/>
  <c r="HE211" i="9"/>
  <c r="HF211" i="9"/>
  <c r="HI211" i="9"/>
  <c r="HJ211" i="9"/>
  <c r="HK211" i="9"/>
  <c r="HL211" i="9"/>
  <c r="HM211" i="9"/>
  <c r="GB212" i="9"/>
  <c r="GC212" i="9"/>
  <c r="GD212" i="9"/>
  <c r="GE212" i="9"/>
  <c r="GI212" i="9" s="1"/>
  <c r="GF212" i="9"/>
  <c r="GG212" i="9"/>
  <c r="GK212" i="9" s="1"/>
  <c r="GH212" i="9"/>
  <c r="GJ212" i="9"/>
  <c r="GL212" i="9"/>
  <c r="GM212" i="9"/>
  <c r="GQ212" i="9" s="1"/>
  <c r="GN212" i="9"/>
  <c r="GO212" i="9"/>
  <c r="GS212" i="9" s="1"/>
  <c r="GP212" i="9"/>
  <c r="GR212" i="9"/>
  <c r="GT212" i="9"/>
  <c r="GV212" i="9"/>
  <c r="GW212" i="9"/>
  <c r="HA212" i="9" s="1"/>
  <c r="GX212" i="9"/>
  <c r="GZ212" i="9"/>
  <c r="HB212" i="9"/>
  <c r="HC212" i="9"/>
  <c r="HG212" i="9" s="1"/>
  <c r="HD212" i="9"/>
  <c r="HE212" i="9"/>
  <c r="HI212" i="9" s="1"/>
  <c r="HF212" i="9"/>
  <c r="HH212" i="9"/>
  <c r="HJ212" i="9"/>
  <c r="HK212" i="9"/>
  <c r="HL212" i="9"/>
  <c r="HM212" i="9"/>
  <c r="GB213" i="9"/>
  <c r="GC213" i="9"/>
  <c r="GD213" i="9"/>
  <c r="GH213" i="9" s="1"/>
  <c r="GE213" i="9"/>
  <c r="GF213" i="9"/>
  <c r="GG213" i="9"/>
  <c r="GK213" i="9" s="1"/>
  <c r="GI213" i="9"/>
  <c r="GJ213" i="9"/>
  <c r="GL213" i="9"/>
  <c r="GP213" i="9" s="1"/>
  <c r="GM213" i="9"/>
  <c r="GN213" i="9"/>
  <c r="GO213" i="9"/>
  <c r="GS213" i="9" s="1"/>
  <c r="GQ213" i="9"/>
  <c r="GR213" i="9"/>
  <c r="GT213" i="9"/>
  <c r="GU213" i="9"/>
  <c r="GV213" i="9"/>
  <c r="GY213" i="9"/>
  <c r="GZ213" i="9"/>
  <c r="HB213" i="9"/>
  <c r="HF213" i="9" s="1"/>
  <c r="HC213" i="9"/>
  <c r="HD213" i="9"/>
  <c r="HE213" i="9"/>
  <c r="HI213" i="9" s="1"/>
  <c r="HG213" i="9"/>
  <c r="HH213" i="9"/>
  <c r="HJ213" i="9"/>
  <c r="HK213" i="9"/>
  <c r="HL213" i="9"/>
  <c r="HM213" i="9"/>
  <c r="GB214" i="9"/>
  <c r="GC214" i="9"/>
  <c r="GD214" i="9"/>
  <c r="GH214" i="9" s="1"/>
  <c r="GE214" i="9"/>
  <c r="GF214" i="9"/>
  <c r="GJ214" i="9" s="1"/>
  <c r="GG214" i="9"/>
  <c r="GI214" i="9"/>
  <c r="GK214" i="9"/>
  <c r="GL214" i="9"/>
  <c r="GP214" i="9" s="1"/>
  <c r="GM214" i="9"/>
  <c r="GN214" i="9"/>
  <c r="GR214" i="9" s="1"/>
  <c r="GO214" i="9"/>
  <c r="GQ214" i="9"/>
  <c r="GS214" i="9"/>
  <c r="GT214" i="9"/>
  <c r="GU214" i="9"/>
  <c r="GV214" i="9"/>
  <c r="GZ214" i="9" s="1"/>
  <c r="GW214" i="9"/>
  <c r="GY214" i="9"/>
  <c r="HA214" i="9"/>
  <c r="HB214" i="9"/>
  <c r="HF214" i="9" s="1"/>
  <c r="HC214" i="9"/>
  <c r="HD214" i="9"/>
  <c r="HH214" i="9" s="1"/>
  <c r="HE214" i="9"/>
  <c r="HG214" i="9"/>
  <c r="HI214" i="9"/>
  <c r="HJ214" i="9"/>
  <c r="HK214" i="9"/>
  <c r="HL214" i="9"/>
  <c r="HM214" i="9"/>
  <c r="GB215" i="9"/>
  <c r="GC215" i="9"/>
  <c r="GD215" i="9"/>
  <c r="GE215" i="9"/>
  <c r="GI215" i="9" s="1"/>
  <c r="GF215" i="9"/>
  <c r="GJ215" i="9" s="1"/>
  <c r="GG215" i="9"/>
  <c r="GH215" i="9"/>
  <c r="GK215" i="9"/>
  <c r="GL215" i="9"/>
  <c r="GM215" i="9"/>
  <c r="GQ215" i="9" s="1"/>
  <c r="GN215" i="9"/>
  <c r="GR215" i="9" s="1"/>
  <c r="GO215" i="9"/>
  <c r="GP215" i="9"/>
  <c r="GS215" i="9"/>
  <c r="GT215" i="9"/>
  <c r="GU215" i="9"/>
  <c r="GV215" i="9"/>
  <c r="GZ215" i="9" s="1"/>
  <c r="GW215" i="9"/>
  <c r="GX215" i="9"/>
  <c r="HA215" i="9"/>
  <c r="HB215" i="9"/>
  <c r="HC215" i="9"/>
  <c r="HG215" i="9" s="1"/>
  <c r="HD215" i="9"/>
  <c r="HH215" i="9" s="1"/>
  <c r="HE215" i="9"/>
  <c r="HF215" i="9"/>
  <c r="HI215" i="9"/>
  <c r="HJ215" i="9"/>
  <c r="HK215" i="9"/>
  <c r="HL215" i="9"/>
  <c r="HM215" i="9"/>
  <c r="GB216" i="9"/>
  <c r="GC216" i="9"/>
  <c r="GD216" i="9"/>
  <c r="GE216" i="9"/>
  <c r="GI216" i="9" s="1"/>
  <c r="GF216" i="9"/>
  <c r="GG216" i="9"/>
  <c r="GK216" i="9" s="1"/>
  <c r="GH216" i="9"/>
  <c r="GJ216" i="9"/>
  <c r="GL216" i="9"/>
  <c r="GM216" i="9"/>
  <c r="GQ216" i="9" s="1"/>
  <c r="GN216" i="9"/>
  <c r="GO216" i="9"/>
  <c r="GS216" i="9" s="1"/>
  <c r="GP216" i="9"/>
  <c r="GR216" i="9"/>
  <c r="GT216" i="9"/>
  <c r="GV216" i="9"/>
  <c r="GW216" i="9"/>
  <c r="HA216" i="9" s="1"/>
  <c r="GX216" i="9"/>
  <c r="GZ216" i="9"/>
  <c r="HB216" i="9"/>
  <c r="HC216" i="9"/>
  <c r="HG216" i="9" s="1"/>
  <c r="HD216" i="9"/>
  <c r="HE216" i="9"/>
  <c r="HI216" i="9" s="1"/>
  <c r="HF216" i="9"/>
  <c r="HH216" i="9"/>
  <c r="HJ216" i="9"/>
  <c r="HK216" i="9"/>
  <c r="HL216" i="9"/>
  <c r="HM216" i="9"/>
  <c r="GB217" i="9"/>
  <c r="GC217" i="9"/>
  <c r="GD217" i="9"/>
  <c r="GH217" i="9" s="1"/>
  <c r="GE217" i="9"/>
  <c r="GF217" i="9"/>
  <c r="GG217" i="9"/>
  <c r="GK217" i="9" s="1"/>
  <c r="GI217" i="9"/>
  <c r="GJ217" i="9"/>
  <c r="GL217" i="9"/>
  <c r="GP217" i="9" s="1"/>
  <c r="GM217" i="9"/>
  <c r="GN217" i="9"/>
  <c r="GO217" i="9"/>
  <c r="GS217" i="9" s="1"/>
  <c r="GQ217" i="9"/>
  <c r="GR217" i="9"/>
  <c r="GT217" i="9"/>
  <c r="GU217" i="9"/>
  <c r="GV217" i="9"/>
  <c r="GY217" i="9"/>
  <c r="GZ217" i="9"/>
  <c r="HB217" i="9"/>
  <c r="HF217" i="9" s="1"/>
  <c r="HC217" i="9"/>
  <c r="HD217" i="9"/>
  <c r="HE217" i="9"/>
  <c r="HI217" i="9" s="1"/>
  <c r="HG217" i="9"/>
  <c r="HH217" i="9"/>
  <c r="HJ217" i="9"/>
  <c r="HK217" i="9"/>
  <c r="HL217" i="9"/>
  <c r="HM217" i="9"/>
  <c r="GB218" i="9"/>
  <c r="GC218" i="9"/>
  <c r="GD218" i="9"/>
  <c r="GH218" i="9" s="1"/>
  <c r="GE218" i="9"/>
  <c r="GF218" i="9"/>
  <c r="GJ218" i="9" s="1"/>
  <c r="GG218" i="9"/>
  <c r="GI218" i="9"/>
  <c r="GK218" i="9"/>
  <c r="GL218" i="9"/>
  <c r="GP218" i="9" s="1"/>
  <c r="GM218" i="9"/>
  <c r="GN218" i="9"/>
  <c r="GR218" i="9" s="1"/>
  <c r="GO218" i="9"/>
  <c r="GQ218" i="9"/>
  <c r="GS218" i="9"/>
  <c r="GT218" i="9"/>
  <c r="GU218" i="9"/>
  <c r="GV218" i="9"/>
  <c r="GZ218" i="9" s="1"/>
  <c r="GW218" i="9"/>
  <c r="GY218" i="9"/>
  <c r="HA218" i="9"/>
  <c r="HB218" i="9"/>
  <c r="HF218" i="9" s="1"/>
  <c r="HC218" i="9"/>
  <c r="HD218" i="9"/>
  <c r="HH218" i="9" s="1"/>
  <c r="HE218" i="9"/>
  <c r="HG218" i="9"/>
  <c r="HI218" i="9"/>
  <c r="HJ218" i="9"/>
  <c r="HK218" i="9"/>
  <c r="HL218" i="9"/>
  <c r="HM218" i="9"/>
  <c r="GB219" i="9"/>
  <c r="GC219" i="9"/>
  <c r="GD219" i="9"/>
  <c r="GE219" i="9"/>
  <c r="GI219" i="9" s="1"/>
  <c r="GF219" i="9"/>
  <c r="GJ219" i="9" s="1"/>
  <c r="GG219" i="9"/>
  <c r="GH219" i="9"/>
  <c r="GK219" i="9"/>
  <c r="GL219" i="9"/>
  <c r="GM219" i="9"/>
  <c r="GQ219" i="9" s="1"/>
  <c r="GN219" i="9"/>
  <c r="GR219" i="9" s="1"/>
  <c r="GO219" i="9"/>
  <c r="GP219" i="9"/>
  <c r="GS219" i="9"/>
  <c r="GT219" i="9"/>
  <c r="GU219" i="9"/>
  <c r="GV219" i="9"/>
  <c r="GZ219" i="9" s="1"/>
  <c r="GW219" i="9"/>
  <c r="GX219" i="9"/>
  <c r="HA219" i="9"/>
  <c r="HB219" i="9"/>
  <c r="HC219" i="9"/>
  <c r="HG219" i="9" s="1"/>
  <c r="HD219" i="9"/>
  <c r="HH219" i="9" s="1"/>
  <c r="HE219" i="9"/>
  <c r="HF219" i="9"/>
  <c r="HI219" i="9"/>
  <c r="HJ219" i="9"/>
  <c r="HK219" i="9"/>
  <c r="HL219" i="9"/>
  <c r="HM219" i="9"/>
  <c r="GB220" i="9"/>
  <c r="GC220" i="9"/>
  <c r="GD220" i="9"/>
  <c r="GE220" i="9"/>
  <c r="GI220" i="9" s="1"/>
  <c r="GF220" i="9"/>
  <c r="GG220" i="9"/>
  <c r="GK220" i="9" s="1"/>
  <c r="GH220" i="9"/>
  <c r="GJ220" i="9"/>
  <c r="GL220" i="9"/>
  <c r="GM220" i="9"/>
  <c r="GQ220" i="9" s="1"/>
  <c r="GN220" i="9"/>
  <c r="GO220" i="9"/>
  <c r="GS220" i="9" s="1"/>
  <c r="GP220" i="9"/>
  <c r="GR220" i="9"/>
  <c r="GT220" i="9"/>
  <c r="GV220" i="9"/>
  <c r="GW220" i="9"/>
  <c r="HA220" i="9" s="1"/>
  <c r="GX220" i="9"/>
  <c r="GZ220" i="9"/>
  <c r="HB220" i="9"/>
  <c r="HC220" i="9"/>
  <c r="HG220" i="9" s="1"/>
  <c r="HD220" i="9"/>
  <c r="HE220" i="9"/>
  <c r="HI220" i="9" s="1"/>
  <c r="HF220" i="9"/>
  <c r="HH220" i="9"/>
  <c r="HJ220" i="9"/>
  <c r="HK220" i="9"/>
  <c r="HL220" i="9"/>
  <c r="HM220" i="9"/>
  <c r="GB221" i="9"/>
  <c r="GC221" i="9"/>
  <c r="GD221" i="9"/>
  <c r="GH221" i="9" s="1"/>
  <c r="GE221" i="9"/>
  <c r="GF221" i="9"/>
  <c r="GG221" i="9"/>
  <c r="GK221" i="9" s="1"/>
  <c r="GI221" i="9"/>
  <c r="GJ221" i="9"/>
  <c r="GL221" i="9"/>
  <c r="GP221" i="9" s="1"/>
  <c r="GM221" i="9"/>
  <c r="GN221" i="9"/>
  <c r="GO221" i="9"/>
  <c r="GS221" i="9" s="1"/>
  <c r="GQ221" i="9"/>
  <c r="GR221" i="9"/>
  <c r="GT221" i="9"/>
  <c r="GU221" i="9"/>
  <c r="GV221" i="9"/>
  <c r="GY221" i="9"/>
  <c r="GZ221" i="9"/>
  <c r="HB221" i="9"/>
  <c r="HF221" i="9" s="1"/>
  <c r="HC221" i="9"/>
  <c r="HD221" i="9"/>
  <c r="HE221" i="9"/>
  <c r="HI221" i="9" s="1"/>
  <c r="HG221" i="9"/>
  <c r="HH221" i="9"/>
  <c r="HJ221" i="9"/>
  <c r="HK221" i="9"/>
  <c r="HL221" i="9"/>
  <c r="HM221" i="9"/>
  <c r="GB222" i="9"/>
  <c r="GC222" i="9"/>
  <c r="GD222" i="9"/>
  <c r="GH222" i="9" s="1"/>
  <c r="GE222" i="9"/>
  <c r="GF222" i="9"/>
  <c r="GJ222" i="9" s="1"/>
  <c r="GG222" i="9"/>
  <c r="GI222" i="9"/>
  <c r="GK222" i="9"/>
  <c r="GL222" i="9"/>
  <c r="GP222" i="9" s="1"/>
  <c r="GM222" i="9"/>
  <c r="GN222" i="9"/>
  <c r="GR222" i="9" s="1"/>
  <c r="GO222" i="9"/>
  <c r="GQ222" i="9"/>
  <c r="GS222" i="9"/>
  <c r="GT222" i="9"/>
  <c r="GU222" i="9"/>
  <c r="GV222" i="9"/>
  <c r="GZ222" i="9" s="1"/>
  <c r="GW222" i="9"/>
  <c r="GY222" i="9"/>
  <c r="HA222" i="9"/>
  <c r="HB222" i="9"/>
  <c r="HF222" i="9" s="1"/>
  <c r="HC222" i="9"/>
  <c r="HD222" i="9"/>
  <c r="HH222" i="9" s="1"/>
  <c r="HE222" i="9"/>
  <c r="HG222" i="9"/>
  <c r="HI222" i="9"/>
  <c r="HJ222" i="9"/>
  <c r="HK222" i="9"/>
  <c r="HL222" i="9"/>
  <c r="HM222" i="9"/>
  <c r="GB223" i="9"/>
  <c r="GC223" i="9"/>
  <c r="GD223" i="9"/>
  <c r="GE223" i="9"/>
  <c r="GI223" i="9" s="1"/>
  <c r="GF223" i="9"/>
  <c r="GJ223" i="9" s="1"/>
  <c r="GG223" i="9"/>
  <c r="GH223" i="9"/>
  <c r="GK223" i="9"/>
  <c r="GL223" i="9"/>
  <c r="GM223" i="9"/>
  <c r="GQ223" i="9" s="1"/>
  <c r="GN223" i="9"/>
  <c r="GR223" i="9" s="1"/>
  <c r="GO223" i="9"/>
  <c r="GP223" i="9"/>
  <c r="GS223" i="9"/>
  <c r="GT223" i="9"/>
  <c r="GU223" i="9"/>
  <c r="GV223" i="9"/>
  <c r="GZ223" i="9" s="1"/>
  <c r="GW223" i="9"/>
  <c r="GX223" i="9"/>
  <c r="HA223" i="9"/>
  <c r="HB223" i="9"/>
  <c r="HC223" i="9"/>
  <c r="HG223" i="9" s="1"/>
  <c r="HD223" i="9"/>
  <c r="HH223" i="9" s="1"/>
  <c r="HE223" i="9"/>
  <c r="HF223" i="9"/>
  <c r="HI223" i="9"/>
  <c r="HJ223" i="9"/>
  <c r="HK223" i="9"/>
  <c r="HL223" i="9"/>
  <c r="HM223" i="9"/>
  <c r="GB224" i="9"/>
  <c r="GC224" i="9"/>
  <c r="GD224" i="9"/>
  <c r="GE224" i="9"/>
  <c r="GI224" i="9" s="1"/>
  <c r="GF224" i="9"/>
  <c r="GG224" i="9"/>
  <c r="GK224" i="9" s="1"/>
  <c r="GH224" i="9"/>
  <c r="GJ224" i="9"/>
  <c r="GL224" i="9"/>
  <c r="GM224" i="9"/>
  <c r="GQ224" i="9" s="1"/>
  <c r="GN224" i="9"/>
  <c r="GO224" i="9"/>
  <c r="GS224" i="9" s="1"/>
  <c r="GP224" i="9"/>
  <c r="GR224" i="9"/>
  <c r="GT224" i="9"/>
  <c r="GV224" i="9"/>
  <c r="GW224" i="9"/>
  <c r="HA224" i="9" s="1"/>
  <c r="GX224" i="9"/>
  <c r="GZ224" i="9"/>
  <c r="HB224" i="9"/>
  <c r="HC224" i="9"/>
  <c r="HG224" i="9" s="1"/>
  <c r="HD224" i="9"/>
  <c r="HE224" i="9"/>
  <c r="HI224" i="9" s="1"/>
  <c r="HF224" i="9"/>
  <c r="HH224" i="9"/>
  <c r="HJ224" i="9"/>
  <c r="HK224" i="9"/>
  <c r="HL224" i="9"/>
  <c r="HM224" i="9"/>
  <c r="GB225" i="9"/>
  <c r="GC225" i="9"/>
  <c r="GD225" i="9"/>
  <c r="GH225" i="9" s="1"/>
  <c r="GE225" i="9"/>
  <c r="GF225" i="9"/>
  <c r="GG225" i="9"/>
  <c r="GK225" i="9" s="1"/>
  <c r="GI225" i="9"/>
  <c r="GJ225" i="9"/>
  <c r="GL225" i="9"/>
  <c r="GP225" i="9" s="1"/>
  <c r="GM225" i="9"/>
  <c r="GN225" i="9"/>
  <c r="GO225" i="9"/>
  <c r="GS225" i="9" s="1"/>
  <c r="GQ225" i="9"/>
  <c r="GR225" i="9"/>
  <c r="GT225" i="9"/>
  <c r="GU225" i="9"/>
  <c r="GV225" i="9"/>
  <c r="GY225" i="9"/>
  <c r="GZ225" i="9"/>
  <c r="HB225" i="9"/>
  <c r="HF225" i="9" s="1"/>
  <c r="HC225" i="9"/>
  <c r="HD225" i="9"/>
  <c r="HE225" i="9"/>
  <c r="HI225" i="9" s="1"/>
  <c r="HG225" i="9"/>
  <c r="HH225" i="9"/>
  <c r="HJ225" i="9"/>
  <c r="HK225" i="9"/>
  <c r="HL225" i="9"/>
  <c r="HM225" i="9"/>
  <c r="GB226" i="9"/>
  <c r="GC226" i="9"/>
  <c r="GD226" i="9"/>
  <c r="GH226" i="9" s="1"/>
  <c r="GE226" i="9"/>
  <c r="GF226" i="9"/>
  <c r="GJ226" i="9" s="1"/>
  <c r="GG226" i="9"/>
  <c r="GI226" i="9"/>
  <c r="GK226" i="9"/>
  <c r="GL226" i="9"/>
  <c r="GP226" i="9" s="1"/>
  <c r="GM226" i="9"/>
  <c r="GN226" i="9"/>
  <c r="GR226" i="9" s="1"/>
  <c r="GO226" i="9"/>
  <c r="GQ226" i="9"/>
  <c r="GS226" i="9"/>
  <c r="GT226" i="9"/>
  <c r="GU226" i="9"/>
  <c r="GV226" i="9"/>
  <c r="GZ226" i="9" s="1"/>
  <c r="GW226" i="9"/>
  <c r="GY226" i="9"/>
  <c r="HA226" i="9"/>
  <c r="HB226" i="9"/>
  <c r="HF226" i="9" s="1"/>
  <c r="HC226" i="9"/>
  <c r="HD226" i="9"/>
  <c r="HH226" i="9" s="1"/>
  <c r="HE226" i="9"/>
  <c r="HG226" i="9"/>
  <c r="HI226" i="9"/>
  <c r="HJ226" i="9"/>
  <c r="HK226" i="9"/>
  <c r="HL226" i="9"/>
  <c r="HM226" i="9"/>
  <c r="GB227" i="9"/>
  <c r="GC227" i="9"/>
  <c r="GD227" i="9"/>
  <c r="GE227" i="9"/>
  <c r="GI227" i="9" s="1"/>
  <c r="GF227" i="9"/>
  <c r="GJ227" i="9" s="1"/>
  <c r="GG227" i="9"/>
  <c r="GH227" i="9"/>
  <c r="GK227" i="9"/>
  <c r="GL227" i="9"/>
  <c r="GM227" i="9"/>
  <c r="GQ227" i="9" s="1"/>
  <c r="GN227" i="9"/>
  <c r="GR227" i="9" s="1"/>
  <c r="GO227" i="9"/>
  <c r="GP227" i="9"/>
  <c r="GX227" i="9" s="1"/>
  <c r="GS227" i="9"/>
  <c r="GT227" i="9"/>
  <c r="GW227" i="9"/>
  <c r="HA227" i="9"/>
  <c r="HB227" i="9"/>
  <c r="HC227" i="9"/>
  <c r="HG227" i="9" s="1"/>
  <c r="HD227" i="9"/>
  <c r="HH227" i="9" s="1"/>
  <c r="HE227" i="9"/>
  <c r="HF227" i="9"/>
  <c r="HI227" i="9"/>
  <c r="HJ227" i="9"/>
  <c r="HK227" i="9"/>
  <c r="HL227" i="9"/>
  <c r="HM227" i="9"/>
  <c r="GB228" i="9"/>
  <c r="GC228" i="9"/>
  <c r="GD228" i="9"/>
  <c r="GE228" i="9"/>
  <c r="GI228" i="9" s="1"/>
  <c r="GF228" i="9"/>
  <c r="GG228" i="9"/>
  <c r="GK228" i="9" s="1"/>
  <c r="GH228" i="9"/>
  <c r="GX228" i="9" s="1"/>
  <c r="GJ228" i="9"/>
  <c r="GL228" i="9"/>
  <c r="GM228" i="9"/>
  <c r="GQ228" i="9" s="1"/>
  <c r="GN228" i="9"/>
  <c r="GO228" i="9"/>
  <c r="GS228" i="9" s="1"/>
  <c r="GP228" i="9"/>
  <c r="GR228" i="9"/>
  <c r="GT228" i="9"/>
  <c r="GV228" i="9"/>
  <c r="GZ228" i="9"/>
  <c r="HB228" i="9"/>
  <c r="HC228" i="9"/>
  <c r="HG228" i="9" s="1"/>
  <c r="HD228" i="9"/>
  <c r="HE228" i="9"/>
  <c r="HI228" i="9" s="1"/>
  <c r="HF228" i="9"/>
  <c r="HH228" i="9"/>
  <c r="HJ228" i="9"/>
  <c r="HK228" i="9"/>
  <c r="HL228" i="9"/>
  <c r="HM228" i="9"/>
  <c r="GB229" i="9"/>
  <c r="GC229" i="9"/>
  <c r="GD229" i="9"/>
  <c r="GH229" i="9" s="1"/>
  <c r="GE229" i="9"/>
  <c r="GI229" i="9" s="1"/>
  <c r="GY229" i="9" s="1"/>
  <c r="GF229" i="9"/>
  <c r="GG229" i="9"/>
  <c r="GK229" i="9" s="1"/>
  <c r="GJ229" i="9"/>
  <c r="GL229" i="9"/>
  <c r="GM229" i="9"/>
  <c r="GN229" i="9"/>
  <c r="GO229" i="9"/>
  <c r="GS229" i="9" s="1"/>
  <c r="GQ229" i="9"/>
  <c r="GR229" i="9"/>
  <c r="GU229" i="9"/>
  <c r="GV229" i="9"/>
  <c r="GZ229" i="9" s="1"/>
  <c r="HB229" i="9"/>
  <c r="HF229" i="9" s="1"/>
  <c r="HC229" i="9"/>
  <c r="HD229" i="9"/>
  <c r="HH229" i="9" s="1"/>
  <c r="HE229" i="9"/>
  <c r="HG229" i="9"/>
  <c r="HI229" i="9"/>
  <c r="HJ229" i="9"/>
  <c r="HK229" i="9"/>
  <c r="HL229" i="9"/>
  <c r="HM229" i="9"/>
  <c r="GB230" i="9"/>
  <c r="GC230" i="9"/>
  <c r="GD230" i="9"/>
  <c r="GE230" i="9"/>
  <c r="GI230" i="9" s="1"/>
  <c r="GF230" i="9"/>
  <c r="GJ230" i="9" s="1"/>
  <c r="GG230" i="9"/>
  <c r="GH230" i="9"/>
  <c r="GK230" i="9"/>
  <c r="GL230" i="9"/>
  <c r="GM230" i="9"/>
  <c r="GQ230" i="9" s="1"/>
  <c r="GN230" i="9"/>
  <c r="GR230" i="9" s="1"/>
  <c r="GO230" i="9"/>
  <c r="GP230" i="9"/>
  <c r="GS230" i="9"/>
  <c r="GT230" i="9"/>
  <c r="GU230" i="9"/>
  <c r="GV230" i="9"/>
  <c r="GZ230" i="9" s="1"/>
  <c r="GW230" i="9"/>
  <c r="GX230" i="9"/>
  <c r="HA230" i="9"/>
  <c r="HB230" i="9"/>
  <c r="HC230" i="9"/>
  <c r="HG230" i="9" s="1"/>
  <c r="HD230" i="9"/>
  <c r="HH230" i="9" s="1"/>
  <c r="HE230" i="9"/>
  <c r="HF230" i="9"/>
  <c r="HI230" i="9"/>
  <c r="HJ230" i="9"/>
  <c r="HK230" i="9"/>
  <c r="HL230" i="9"/>
  <c r="HM230" i="9"/>
  <c r="GB231" i="9"/>
  <c r="GC231" i="9"/>
  <c r="GD231" i="9"/>
  <c r="GE231" i="9"/>
  <c r="GI231" i="9" s="1"/>
  <c r="GF231" i="9"/>
  <c r="GG231" i="9"/>
  <c r="GK231" i="9" s="1"/>
  <c r="GH231" i="9"/>
  <c r="GJ231" i="9"/>
  <c r="GL231" i="9"/>
  <c r="GM231" i="9"/>
  <c r="GQ231" i="9" s="1"/>
  <c r="GN231" i="9"/>
  <c r="GO231" i="9"/>
  <c r="GS231" i="9" s="1"/>
  <c r="GP231" i="9"/>
  <c r="GR231" i="9"/>
  <c r="GT231" i="9"/>
  <c r="GU231" i="9"/>
  <c r="GV231" i="9"/>
  <c r="GW231" i="9"/>
  <c r="HA231" i="9" s="1"/>
  <c r="GX231" i="9"/>
  <c r="GZ231" i="9"/>
  <c r="HB231" i="9"/>
  <c r="HC231" i="9"/>
  <c r="HG231" i="9" s="1"/>
  <c r="HD231" i="9"/>
  <c r="HE231" i="9"/>
  <c r="HI231" i="9" s="1"/>
  <c r="HF231" i="9"/>
  <c r="HH231" i="9"/>
  <c r="HJ231" i="9"/>
  <c r="HK231" i="9"/>
  <c r="HL231" i="9"/>
  <c r="HM231" i="9"/>
  <c r="GB232" i="9"/>
  <c r="GC232" i="9"/>
  <c r="GD232" i="9"/>
  <c r="GH232" i="9" s="1"/>
  <c r="GE232" i="9"/>
  <c r="GF232" i="9"/>
  <c r="GG232" i="9"/>
  <c r="GK232" i="9" s="1"/>
  <c r="GI232" i="9"/>
  <c r="GJ232" i="9"/>
  <c r="GL232" i="9"/>
  <c r="GP232" i="9" s="1"/>
  <c r="GM232" i="9"/>
  <c r="GN232" i="9"/>
  <c r="GO232" i="9"/>
  <c r="GS232" i="9" s="1"/>
  <c r="GQ232" i="9"/>
  <c r="GR232" i="9"/>
  <c r="GT232" i="9"/>
  <c r="GX232" i="9" s="1"/>
  <c r="GU232" i="9"/>
  <c r="GV232" i="9"/>
  <c r="GW232" i="9"/>
  <c r="HA232" i="9" s="1"/>
  <c r="GY232" i="9"/>
  <c r="GZ232" i="9"/>
  <c r="HB232" i="9"/>
  <c r="HF232" i="9" s="1"/>
  <c r="HC232" i="9"/>
  <c r="HD232" i="9"/>
  <c r="HE232" i="9"/>
  <c r="HI232" i="9" s="1"/>
  <c r="HG232" i="9"/>
  <c r="HH232" i="9"/>
  <c r="HJ232" i="9"/>
  <c r="HK232" i="9"/>
  <c r="HL232" i="9"/>
  <c r="HM232" i="9"/>
  <c r="GB233" i="9"/>
  <c r="GC233" i="9"/>
  <c r="GD233" i="9"/>
  <c r="GH233" i="9" s="1"/>
  <c r="GE233" i="9"/>
  <c r="GF233" i="9"/>
  <c r="GJ233" i="9" s="1"/>
  <c r="GG233" i="9"/>
  <c r="GI233" i="9"/>
  <c r="GK233" i="9"/>
  <c r="GL233" i="9"/>
  <c r="GP233" i="9" s="1"/>
  <c r="GM233" i="9"/>
  <c r="GN233" i="9"/>
  <c r="GR233" i="9" s="1"/>
  <c r="GO233" i="9"/>
  <c r="GQ233" i="9"/>
  <c r="GS233" i="9"/>
  <c r="GT233" i="9"/>
  <c r="GX233" i="9" s="1"/>
  <c r="GU233" i="9"/>
  <c r="GV233" i="9"/>
  <c r="GZ233" i="9" s="1"/>
  <c r="GW233" i="9"/>
  <c r="GY233" i="9"/>
  <c r="HA233" i="9"/>
  <c r="HB233" i="9"/>
  <c r="HF233" i="9" s="1"/>
  <c r="HC233" i="9"/>
  <c r="HD233" i="9"/>
  <c r="HH233" i="9" s="1"/>
  <c r="HE233" i="9"/>
  <c r="HG233" i="9"/>
  <c r="HI233" i="9"/>
  <c r="HJ233" i="9"/>
  <c r="HK233" i="9"/>
  <c r="HL233" i="9"/>
  <c r="HM233" i="9"/>
  <c r="GB234" i="9"/>
  <c r="GC234" i="9"/>
  <c r="GD234" i="9"/>
  <c r="GE234" i="9"/>
  <c r="GI234" i="9" s="1"/>
  <c r="GF234" i="9"/>
  <c r="GJ234" i="9" s="1"/>
  <c r="GG234" i="9"/>
  <c r="GH234" i="9"/>
  <c r="GK234" i="9"/>
  <c r="GL234" i="9"/>
  <c r="GM234" i="9"/>
  <c r="GQ234" i="9" s="1"/>
  <c r="GN234" i="9"/>
  <c r="GR234" i="9" s="1"/>
  <c r="GO234" i="9"/>
  <c r="GP234" i="9"/>
  <c r="GS234" i="9"/>
  <c r="GT234" i="9"/>
  <c r="GU234" i="9"/>
  <c r="GV234" i="9"/>
  <c r="GZ234" i="9" s="1"/>
  <c r="GW234" i="9"/>
  <c r="GX234" i="9"/>
  <c r="HA234" i="9"/>
  <c r="HB234" i="9"/>
  <c r="HC234" i="9"/>
  <c r="HG234" i="9" s="1"/>
  <c r="HD234" i="9"/>
  <c r="HH234" i="9" s="1"/>
  <c r="HE234" i="9"/>
  <c r="HF234" i="9"/>
  <c r="HI234" i="9"/>
  <c r="HJ234" i="9"/>
  <c r="HK234" i="9"/>
  <c r="HL234" i="9"/>
  <c r="HM234" i="9"/>
  <c r="GB235" i="9"/>
  <c r="GC235" i="9"/>
  <c r="GD235" i="9"/>
  <c r="GE235" i="9"/>
  <c r="GI235" i="9" s="1"/>
  <c r="GF235" i="9"/>
  <c r="GG235" i="9"/>
  <c r="GK235" i="9" s="1"/>
  <c r="GH235" i="9"/>
  <c r="GJ235" i="9"/>
  <c r="GL235" i="9"/>
  <c r="GM235" i="9"/>
  <c r="GQ235" i="9" s="1"/>
  <c r="GN235" i="9"/>
  <c r="GO235" i="9"/>
  <c r="GS235" i="9" s="1"/>
  <c r="GP235" i="9"/>
  <c r="GR235" i="9"/>
  <c r="GT235" i="9"/>
  <c r="GU235" i="9"/>
  <c r="GV235" i="9"/>
  <c r="GW235" i="9"/>
  <c r="HA235" i="9" s="1"/>
  <c r="GX235" i="9"/>
  <c r="GZ235" i="9"/>
  <c r="HB235" i="9"/>
  <c r="HC235" i="9"/>
  <c r="HG235" i="9" s="1"/>
  <c r="HD235" i="9"/>
  <c r="HE235" i="9"/>
  <c r="HI235" i="9" s="1"/>
  <c r="HF235" i="9"/>
  <c r="HH235" i="9"/>
  <c r="HJ235" i="9"/>
  <c r="HK235" i="9"/>
  <c r="HL235" i="9"/>
  <c r="HM235" i="9"/>
  <c r="GB236" i="9"/>
  <c r="GC236" i="9"/>
  <c r="GD236" i="9"/>
  <c r="GH236" i="9" s="1"/>
  <c r="GE236" i="9"/>
  <c r="GF236" i="9"/>
  <c r="GG236" i="9"/>
  <c r="GK236" i="9" s="1"/>
  <c r="GI236" i="9"/>
  <c r="GJ236" i="9"/>
  <c r="GL236" i="9"/>
  <c r="GP236" i="9" s="1"/>
  <c r="GM236" i="9"/>
  <c r="GN236" i="9"/>
  <c r="GO236" i="9"/>
  <c r="GS236" i="9" s="1"/>
  <c r="GQ236" i="9"/>
  <c r="GR236" i="9"/>
  <c r="GU236" i="9"/>
  <c r="GV236" i="9"/>
  <c r="GW236" i="9"/>
  <c r="HA236" i="9" s="1"/>
  <c r="GY236" i="9"/>
  <c r="GZ236" i="9"/>
  <c r="HB236" i="9"/>
  <c r="HF236" i="9" s="1"/>
  <c r="HC236" i="9"/>
  <c r="HD236" i="9"/>
  <c r="HE236" i="9"/>
  <c r="HI236" i="9" s="1"/>
  <c r="HG236" i="9"/>
  <c r="HH236" i="9"/>
  <c r="HJ236" i="9"/>
  <c r="HK236" i="9"/>
  <c r="HL236" i="9"/>
  <c r="HM236" i="9"/>
  <c r="GB237" i="9"/>
  <c r="GC237" i="9"/>
  <c r="GD237" i="9"/>
  <c r="GH237" i="9" s="1"/>
  <c r="GE237" i="9"/>
  <c r="GF237" i="9"/>
  <c r="GJ237" i="9" s="1"/>
  <c r="GG237" i="9"/>
  <c r="GI237" i="9"/>
  <c r="GK237" i="9"/>
  <c r="GL237" i="9"/>
  <c r="GP237" i="9" s="1"/>
  <c r="GM237" i="9"/>
  <c r="GN237" i="9"/>
  <c r="GR237" i="9" s="1"/>
  <c r="GO237" i="9"/>
  <c r="GQ237" i="9"/>
  <c r="GS237" i="9"/>
  <c r="GT237" i="9"/>
  <c r="GX237" i="9" s="1"/>
  <c r="GU237" i="9"/>
  <c r="GW237" i="9"/>
  <c r="GY237" i="9"/>
  <c r="HA237" i="9"/>
  <c r="HB237" i="9"/>
  <c r="HF237" i="9" s="1"/>
  <c r="HC237" i="9"/>
  <c r="HD237" i="9"/>
  <c r="HH237" i="9" s="1"/>
  <c r="HE237" i="9"/>
  <c r="HG237" i="9"/>
  <c r="HI237" i="9"/>
  <c r="HJ237" i="9"/>
  <c r="HK237" i="9"/>
  <c r="HL237" i="9"/>
  <c r="HM237" i="9"/>
  <c r="GB238" i="9"/>
  <c r="GC238" i="9"/>
  <c r="GD238" i="9"/>
  <c r="GE238" i="9"/>
  <c r="GI238" i="9" s="1"/>
  <c r="GF238" i="9"/>
  <c r="GJ238" i="9" s="1"/>
  <c r="GG238" i="9"/>
  <c r="GH238" i="9"/>
  <c r="GX238" i="9" s="1"/>
  <c r="GK238" i="9"/>
  <c r="GL238" i="9"/>
  <c r="GM238" i="9"/>
  <c r="GQ238" i="9" s="1"/>
  <c r="GN238" i="9"/>
  <c r="GR238" i="9" s="1"/>
  <c r="GO238" i="9"/>
  <c r="GP238" i="9"/>
  <c r="GS238" i="9"/>
  <c r="GT238" i="9"/>
  <c r="GU238" i="9"/>
  <c r="GV238" i="9"/>
  <c r="GZ238" i="9" s="1"/>
  <c r="GW238" i="9"/>
  <c r="HA238" i="9"/>
  <c r="HB238" i="9"/>
  <c r="HC238" i="9"/>
  <c r="HG238" i="9" s="1"/>
  <c r="HD238" i="9"/>
  <c r="HH238" i="9" s="1"/>
  <c r="HE238" i="9"/>
  <c r="HF238" i="9"/>
  <c r="HI238" i="9"/>
  <c r="HJ238" i="9"/>
  <c r="HK238" i="9"/>
  <c r="HL238" i="9"/>
  <c r="HM238" i="9"/>
  <c r="GB239" i="9"/>
  <c r="GC239" i="9"/>
  <c r="GD239" i="9"/>
  <c r="GE239" i="9"/>
  <c r="GI239" i="9" s="1"/>
  <c r="GF239" i="9"/>
  <c r="GG239" i="9"/>
  <c r="GK239" i="9" s="1"/>
  <c r="GH239" i="9"/>
  <c r="GJ239" i="9"/>
  <c r="GL239" i="9"/>
  <c r="GM239" i="9"/>
  <c r="GQ239" i="9" s="1"/>
  <c r="GN239" i="9"/>
  <c r="GO239" i="9"/>
  <c r="GS239" i="9" s="1"/>
  <c r="GP239" i="9"/>
  <c r="GR239" i="9"/>
  <c r="GT239" i="9"/>
  <c r="GU239" i="9"/>
  <c r="GV239" i="9"/>
  <c r="GW239" i="9"/>
  <c r="HA239" i="9" s="1"/>
  <c r="GX239" i="9"/>
  <c r="GZ239" i="9"/>
  <c r="HB239" i="9"/>
  <c r="HC239" i="9"/>
  <c r="HG239" i="9" s="1"/>
  <c r="HD239" i="9"/>
  <c r="HE239" i="9"/>
  <c r="HI239" i="9" s="1"/>
  <c r="HF239" i="9"/>
  <c r="HH239" i="9"/>
  <c r="HJ239" i="9"/>
  <c r="HK239" i="9"/>
  <c r="HL239" i="9"/>
  <c r="HM239" i="9"/>
  <c r="GB240" i="9"/>
  <c r="GC240" i="9"/>
  <c r="GD240" i="9"/>
  <c r="GH240" i="9" s="1"/>
  <c r="GE240" i="9"/>
  <c r="GF240" i="9"/>
  <c r="GG240" i="9"/>
  <c r="GK240" i="9" s="1"/>
  <c r="GI240" i="9"/>
  <c r="GJ240" i="9"/>
  <c r="GL240" i="9"/>
  <c r="GP240" i="9" s="1"/>
  <c r="GM240" i="9"/>
  <c r="GN240" i="9"/>
  <c r="GO240" i="9"/>
  <c r="GS240" i="9" s="1"/>
  <c r="GQ240" i="9"/>
  <c r="GR240" i="9"/>
  <c r="GU240" i="9"/>
  <c r="GV240" i="9"/>
  <c r="GW240" i="9"/>
  <c r="HA240" i="9" s="1"/>
  <c r="GY240" i="9"/>
  <c r="GZ240" i="9"/>
  <c r="HB240" i="9"/>
  <c r="HF240" i="9" s="1"/>
  <c r="HC240" i="9"/>
  <c r="HD240" i="9"/>
  <c r="HE240" i="9"/>
  <c r="HI240" i="9" s="1"/>
  <c r="HG240" i="9"/>
  <c r="HH240" i="9"/>
  <c r="HJ240" i="9"/>
  <c r="HK240" i="9"/>
  <c r="HL240" i="9"/>
  <c r="HM240" i="9"/>
  <c r="GB241" i="9"/>
  <c r="GC241" i="9"/>
  <c r="GD241" i="9"/>
  <c r="GH241" i="9" s="1"/>
  <c r="GE241" i="9"/>
  <c r="GF241" i="9"/>
  <c r="GJ241" i="9" s="1"/>
  <c r="GG241" i="9"/>
  <c r="GI241" i="9"/>
  <c r="GK241" i="9"/>
  <c r="GL241" i="9"/>
  <c r="GP241" i="9" s="1"/>
  <c r="GM241" i="9"/>
  <c r="GN241" i="9"/>
  <c r="GR241" i="9" s="1"/>
  <c r="GO241" i="9"/>
  <c r="GQ241" i="9"/>
  <c r="GS241" i="9"/>
  <c r="GT241" i="9"/>
  <c r="GX241" i="9" s="1"/>
  <c r="GU241" i="9"/>
  <c r="GW241" i="9"/>
  <c r="GY241" i="9"/>
  <c r="HA241" i="9"/>
  <c r="HB241" i="9"/>
  <c r="HF241" i="9" s="1"/>
  <c r="HC241" i="9"/>
  <c r="HD241" i="9"/>
  <c r="HH241" i="9" s="1"/>
  <c r="HE241" i="9"/>
  <c r="HG241" i="9"/>
  <c r="HI241" i="9"/>
  <c r="HJ241" i="9"/>
  <c r="HK241" i="9"/>
  <c r="HL241" i="9"/>
  <c r="HM241" i="9"/>
  <c r="GB242" i="9"/>
  <c r="GC242" i="9"/>
  <c r="GD242" i="9"/>
  <c r="GE242" i="9"/>
  <c r="GI242" i="9" s="1"/>
  <c r="GF242" i="9"/>
  <c r="GJ242" i="9" s="1"/>
  <c r="GG242" i="9"/>
  <c r="GH242" i="9"/>
  <c r="GK242" i="9"/>
  <c r="GL242" i="9"/>
  <c r="GM242" i="9"/>
  <c r="GQ242" i="9" s="1"/>
  <c r="GN242" i="9"/>
  <c r="GR242" i="9" s="1"/>
  <c r="GO242" i="9"/>
  <c r="GP242" i="9"/>
  <c r="GS242" i="9"/>
  <c r="GT242" i="9"/>
  <c r="GU242" i="9"/>
  <c r="GY242" i="9" s="1"/>
  <c r="GV242" i="9"/>
  <c r="GZ242" i="9" s="1"/>
  <c r="GW242" i="9"/>
  <c r="GX242" i="9"/>
  <c r="HA242" i="9"/>
  <c r="HB242" i="9"/>
  <c r="HC242" i="9"/>
  <c r="HG242" i="9" s="1"/>
  <c r="HD242" i="9"/>
  <c r="HH242" i="9" s="1"/>
  <c r="HE242" i="9"/>
  <c r="HF242" i="9"/>
  <c r="HI242" i="9"/>
  <c r="HJ242" i="9"/>
  <c r="HK242" i="9"/>
  <c r="HL242" i="9"/>
  <c r="HM242" i="9"/>
  <c r="GB243" i="9"/>
  <c r="GC243" i="9"/>
  <c r="GD243" i="9"/>
  <c r="GE243" i="9"/>
  <c r="GI243" i="9" s="1"/>
  <c r="GF243" i="9"/>
  <c r="GG243" i="9"/>
  <c r="GK243" i="9" s="1"/>
  <c r="GH243" i="9"/>
  <c r="GJ243" i="9"/>
  <c r="GL243" i="9"/>
  <c r="GM243" i="9"/>
  <c r="GQ243" i="9" s="1"/>
  <c r="GN243" i="9"/>
  <c r="GO243" i="9"/>
  <c r="GS243" i="9" s="1"/>
  <c r="GP243" i="9"/>
  <c r="GR243" i="9"/>
  <c r="GT243" i="9"/>
  <c r="GU243" i="9"/>
  <c r="GV243" i="9"/>
  <c r="GW243" i="9"/>
  <c r="HA243" i="9" s="1"/>
  <c r="GX243" i="9"/>
  <c r="GZ243" i="9"/>
  <c r="HB243" i="9"/>
  <c r="HC243" i="9"/>
  <c r="HG243" i="9" s="1"/>
  <c r="HD243" i="9"/>
  <c r="HE243" i="9"/>
  <c r="HI243" i="9" s="1"/>
  <c r="HF243" i="9"/>
  <c r="HH243" i="9"/>
  <c r="HJ243" i="9"/>
  <c r="HK243" i="9"/>
  <c r="HL243" i="9"/>
  <c r="HM243" i="9"/>
  <c r="GB244" i="9"/>
  <c r="GC244" i="9"/>
  <c r="GD244" i="9"/>
  <c r="GH244" i="9" s="1"/>
  <c r="GE244" i="9"/>
  <c r="GF244" i="9"/>
  <c r="GG244" i="9"/>
  <c r="GK244" i="9" s="1"/>
  <c r="GI244" i="9"/>
  <c r="GJ244" i="9"/>
  <c r="GL244" i="9"/>
  <c r="GP244" i="9" s="1"/>
  <c r="GM244" i="9"/>
  <c r="GN244" i="9"/>
  <c r="GO244" i="9"/>
  <c r="GS244" i="9" s="1"/>
  <c r="GQ244" i="9"/>
  <c r="GR244" i="9"/>
  <c r="GU244" i="9"/>
  <c r="GV244" i="9"/>
  <c r="GW244" i="9"/>
  <c r="HA244" i="9" s="1"/>
  <c r="GY244" i="9"/>
  <c r="GZ244" i="9"/>
  <c r="HB244" i="9"/>
  <c r="HF244" i="9" s="1"/>
  <c r="HC244" i="9"/>
  <c r="HD244" i="9"/>
  <c r="HE244" i="9"/>
  <c r="HI244" i="9" s="1"/>
  <c r="HG244" i="9"/>
  <c r="HH244" i="9"/>
  <c r="HJ244" i="9"/>
  <c r="HK244" i="9"/>
  <c r="HL244" i="9"/>
  <c r="HM244" i="9"/>
  <c r="GB245" i="9"/>
  <c r="GC245" i="9"/>
  <c r="GD245" i="9"/>
  <c r="GH245" i="9" s="1"/>
  <c r="GE245" i="9"/>
  <c r="GF245" i="9"/>
  <c r="GJ245" i="9" s="1"/>
  <c r="GG245" i="9"/>
  <c r="GI245" i="9"/>
  <c r="GK245" i="9"/>
  <c r="GL245" i="9"/>
  <c r="GP245" i="9" s="1"/>
  <c r="GM245" i="9"/>
  <c r="GN245" i="9"/>
  <c r="GR245" i="9" s="1"/>
  <c r="GO245" i="9"/>
  <c r="GQ245" i="9"/>
  <c r="GS245" i="9"/>
  <c r="GT245" i="9"/>
  <c r="GX245" i="9" s="1"/>
  <c r="GU245" i="9"/>
  <c r="GW245" i="9"/>
  <c r="GY245" i="9"/>
  <c r="HA245" i="9"/>
  <c r="HB245" i="9"/>
  <c r="HF245" i="9" s="1"/>
  <c r="HC245" i="9"/>
  <c r="HD245" i="9"/>
  <c r="HH245" i="9" s="1"/>
  <c r="HE245" i="9"/>
  <c r="HG245" i="9"/>
  <c r="HI245" i="9"/>
  <c r="HJ245" i="9"/>
  <c r="HK245" i="9"/>
  <c r="HL245" i="9"/>
  <c r="HM245" i="9"/>
  <c r="GB246" i="9"/>
  <c r="GC246" i="9"/>
  <c r="GD246" i="9"/>
  <c r="GE246" i="9"/>
  <c r="GI246" i="9" s="1"/>
  <c r="GF246" i="9"/>
  <c r="GJ246" i="9" s="1"/>
  <c r="GG246" i="9"/>
  <c r="GH246" i="9"/>
  <c r="GX246" i="9" s="1"/>
  <c r="GK246" i="9"/>
  <c r="GL246" i="9"/>
  <c r="GM246" i="9"/>
  <c r="GQ246" i="9" s="1"/>
  <c r="GN246" i="9"/>
  <c r="GR246" i="9" s="1"/>
  <c r="GO246" i="9"/>
  <c r="GP246" i="9"/>
  <c r="GS246" i="9"/>
  <c r="GT246" i="9"/>
  <c r="GU246" i="9"/>
  <c r="GV246" i="9"/>
  <c r="GZ246" i="9" s="1"/>
  <c r="GW246" i="9"/>
  <c r="HA246" i="9"/>
  <c r="HB246" i="9"/>
  <c r="HC246" i="9"/>
  <c r="HG246" i="9" s="1"/>
  <c r="HD246" i="9"/>
  <c r="HH246" i="9" s="1"/>
  <c r="HE246" i="9"/>
  <c r="HF246" i="9"/>
  <c r="HI246" i="9"/>
  <c r="HJ246" i="9"/>
  <c r="HK246" i="9"/>
  <c r="HL246" i="9"/>
  <c r="HM246" i="9"/>
  <c r="GB247" i="9"/>
  <c r="GC247" i="9"/>
  <c r="GD247" i="9"/>
  <c r="GE247" i="9"/>
  <c r="GI247" i="9" s="1"/>
  <c r="GF247" i="9"/>
  <c r="GG247" i="9"/>
  <c r="GK247" i="9" s="1"/>
  <c r="GH247" i="9"/>
  <c r="GJ247" i="9"/>
  <c r="GL247" i="9"/>
  <c r="GM247" i="9"/>
  <c r="GQ247" i="9" s="1"/>
  <c r="GN247" i="9"/>
  <c r="GO247" i="9"/>
  <c r="GS247" i="9" s="1"/>
  <c r="GP247" i="9"/>
  <c r="GR247" i="9"/>
  <c r="GT247" i="9"/>
  <c r="GU247" i="9"/>
  <c r="GV247" i="9"/>
  <c r="GW247" i="9"/>
  <c r="HA247" i="9" s="1"/>
  <c r="GX247" i="9"/>
  <c r="GZ247" i="9"/>
  <c r="HB247" i="9"/>
  <c r="HC247" i="9"/>
  <c r="HG247" i="9" s="1"/>
  <c r="HD247" i="9"/>
  <c r="HE247" i="9"/>
  <c r="HI247" i="9" s="1"/>
  <c r="HF247" i="9"/>
  <c r="HH247" i="9"/>
  <c r="HJ247" i="9"/>
  <c r="HK247" i="9"/>
  <c r="HL247" i="9"/>
  <c r="HM247" i="9"/>
  <c r="GB248" i="9"/>
  <c r="GC248" i="9"/>
  <c r="GD248" i="9"/>
  <c r="GH248" i="9" s="1"/>
  <c r="GE248" i="9"/>
  <c r="GF248" i="9"/>
  <c r="GG248" i="9"/>
  <c r="GK248" i="9" s="1"/>
  <c r="GI248" i="9"/>
  <c r="GJ248" i="9"/>
  <c r="GL248" i="9"/>
  <c r="GP248" i="9" s="1"/>
  <c r="GM248" i="9"/>
  <c r="GN248" i="9"/>
  <c r="GO248" i="9"/>
  <c r="GS248" i="9" s="1"/>
  <c r="GQ248" i="9"/>
  <c r="GR248" i="9"/>
  <c r="GU248" i="9"/>
  <c r="GV248" i="9"/>
  <c r="GW248" i="9"/>
  <c r="HA248" i="9" s="1"/>
  <c r="GY248" i="9"/>
  <c r="GZ248" i="9"/>
  <c r="HB248" i="9"/>
  <c r="HF248" i="9" s="1"/>
  <c r="HC248" i="9"/>
  <c r="HD248" i="9"/>
  <c r="HE248" i="9"/>
  <c r="HI248" i="9" s="1"/>
  <c r="HG248" i="9"/>
  <c r="HH248" i="9"/>
  <c r="HJ248" i="9"/>
  <c r="HK248" i="9"/>
  <c r="HL248" i="9"/>
  <c r="HM248" i="9"/>
  <c r="GB249" i="9"/>
  <c r="GC249" i="9"/>
  <c r="GD249" i="9"/>
  <c r="GH249" i="9" s="1"/>
  <c r="GE249" i="9"/>
  <c r="GF249" i="9"/>
  <c r="GJ249" i="9" s="1"/>
  <c r="GG249" i="9"/>
  <c r="GI249" i="9"/>
  <c r="GK249" i="9"/>
  <c r="GL249" i="9"/>
  <c r="GP249" i="9" s="1"/>
  <c r="GM249" i="9"/>
  <c r="GN249" i="9"/>
  <c r="GR249" i="9" s="1"/>
  <c r="GO249" i="9"/>
  <c r="GQ249" i="9"/>
  <c r="GS249" i="9"/>
  <c r="GT249" i="9"/>
  <c r="GX249" i="9" s="1"/>
  <c r="GU249" i="9"/>
  <c r="GW249" i="9"/>
  <c r="GY249" i="9"/>
  <c r="HA249" i="9"/>
  <c r="HB249" i="9"/>
  <c r="HF249" i="9" s="1"/>
  <c r="HC249" i="9"/>
  <c r="HD249" i="9"/>
  <c r="HH249" i="9" s="1"/>
  <c r="HE249" i="9"/>
  <c r="HG249" i="9"/>
  <c r="HI249" i="9"/>
  <c r="HJ249" i="9"/>
  <c r="HK249" i="9"/>
  <c r="HL249" i="9"/>
  <c r="HM249" i="9"/>
  <c r="GB250" i="9"/>
  <c r="GC250" i="9"/>
  <c r="GD250" i="9"/>
  <c r="GE250" i="9"/>
  <c r="GI250" i="9" s="1"/>
  <c r="GF250" i="9"/>
  <c r="GJ250" i="9" s="1"/>
  <c r="GG250" i="9"/>
  <c r="GH250" i="9"/>
  <c r="GX250" i="9" s="1"/>
  <c r="GK250" i="9"/>
  <c r="GL250" i="9"/>
  <c r="GM250" i="9"/>
  <c r="GQ250" i="9" s="1"/>
  <c r="GN250" i="9"/>
  <c r="GR250" i="9" s="1"/>
  <c r="GO250" i="9"/>
  <c r="GP250" i="9"/>
  <c r="GS250" i="9"/>
  <c r="GT250" i="9"/>
  <c r="GU250" i="9"/>
  <c r="GV250" i="9"/>
  <c r="GZ250" i="9" s="1"/>
  <c r="GW250" i="9"/>
  <c r="HA250" i="9"/>
  <c r="HB250" i="9"/>
  <c r="HC250" i="9"/>
  <c r="HG250" i="9" s="1"/>
  <c r="HD250" i="9"/>
  <c r="HH250" i="9" s="1"/>
  <c r="HE250" i="9"/>
  <c r="HF250" i="9"/>
  <c r="HI250" i="9"/>
  <c r="HJ250" i="9"/>
  <c r="HK250" i="9"/>
  <c r="HL250" i="9"/>
  <c r="HM250" i="9"/>
  <c r="GB251" i="9"/>
  <c r="GC251" i="9"/>
  <c r="GD251" i="9"/>
  <c r="GE251" i="9"/>
  <c r="GI251" i="9" s="1"/>
  <c r="GF251" i="9"/>
  <c r="GG251" i="9"/>
  <c r="GK251" i="9" s="1"/>
  <c r="GH251" i="9"/>
  <c r="GJ251" i="9"/>
  <c r="GL251" i="9"/>
  <c r="GM251" i="9"/>
  <c r="GQ251" i="9" s="1"/>
  <c r="GN251" i="9"/>
  <c r="GO251" i="9"/>
  <c r="GS251" i="9" s="1"/>
  <c r="GP251" i="9"/>
  <c r="GR251" i="9"/>
  <c r="GT251" i="9"/>
  <c r="GU251" i="9"/>
  <c r="GV251" i="9"/>
  <c r="GW251" i="9"/>
  <c r="HA251" i="9" s="1"/>
  <c r="GX251" i="9"/>
  <c r="GZ251" i="9"/>
  <c r="HB251" i="9"/>
  <c r="HC251" i="9"/>
  <c r="HG251" i="9" s="1"/>
  <c r="HD251" i="9"/>
  <c r="HE251" i="9"/>
  <c r="HI251" i="9" s="1"/>
  <c r="HF251" i="9"/>
  <c r="HH251" i="9"/>
  <c r="HJ251" i="9"/>
  <c r="HK251" i="9"/>
  <c r="HL251" i="9"/>
  <c r="HM251" i="9"/>
  <c r="GB252" i="9"/>
  <c r="GC252" i="9"/>
  <c r="GD252" i="9"/>
  <c r="GH252" i="9" s="1"/>
  <c r="GE252" i="9"/>
  <c r="GF252" i="9"/>
  <c r="GG252" i="9"/>
  <c r="GK252" i="9" s="1"/>
  <c r="GI252" i="9"/>
  <c r="GJ252" i="9"/>
  <c r="GL252" i="9"/>
  <c r="GP252" i="9" s="1"/>
  <c r="GM252" i="9"/>
  <c r="GN252" i="9"/>
  <c r="GO252" i="9"/>
  <c r="GS252" i="9" s="1"/>
  <c r="GQ252" i="9"/>
  <c r="GR252" i="9"/>
  <c r="GU252" i="9"/>
  <c r="GV252" i="9"/>
  <c r="GW252" i="9"/>
  <c r="HA252" i="9" s="1"/>
  <c r="GY252" i="9"/>
  <c r="GZ252" i="9"/>
  <c r="HB252" i="9"/>
  <c r="HF252" i="9" s="1"/>
  <c r="HC252" i="9"/>
  <c r="HD252" i="9"/>
  <c r="HE252" i="9"/>
  <c r="HI252" i="9" s="1"/>
  <c r="HG252" i="9"/>
  <c r="HH252" i="9"/>
  <c r="HJ252" i="9"/>
  <c r="HK252" i="9"/>
  <c r="HL252" i="9"/>
  <c r="HM252" i="9"/>
  <c r="GB253" i="9"/>
  <c r="GC253" i="9"/>
  <c r="GD253" i="9"/>
  <c r="GH253" i="9" s="1"/>
  <c r="GE253" i="9"/>
  <c r="GF253" i="9"/>
  <c r="GJ253" i="9" s="1"/>
  <c r="GG253" i="9"/>
  <c r="GI253" i="9"/>
  <c r="GK253" i="9"/>
  <c r="GL253" i="9"/>
  <c r="GP253" i="9" s="1"/>
  <c r="GM253" i="9"/>
  <c r="GN253" i="9"/>
  <c r="GR253" i="9" s="1"/>
  <c r="GO253" i="9"/>
  <c r="GQ253" i="9"/>
  <c r="GS253" i="9"/>
  <c r="GT253" i="9"/>
  <c r="GX253" i="9" s="1"/>
  <c r="GU253" i="9"/>
  <c r="GW253" i="9"/>
  <c r="GY253" i="9"/>
  <c r="HA253" i="9"/>
  <c r="HB253" i="9"/>
  <c r="HF253" i="9" s="1"/>
  <c r="HC253" i="9"/>
  <c r="HD253" i="9"/>
  <c r="HH253" i="9" s="1"/>
  <c r="HE253" i="9"/>
  <c r="HG253" i="9"/>
  <c r="HI253" i="9"/>
  <c r="HJ253" i="9"/>
  <c r="HK253" i="9"/>
  <c r="HL253" i="9"/>
  <c r="HM253" i="9"/>
  <c r="GB254" i="9"/>
  <c r="GC254" i="9"/>
  <c r="GD254" i="9"/>
  <c r="GE254" i="9"/>
  <c r="GI254" i="9" s="1"/>
  <c r="GF254" i="9"/>
  <c r="GJ254" i="9" s="1"/>
  <c r="GG254" i="9"/>
  <c r="GH254" i="9"/>
  <c r="GX254" i="9" s="1"/>
  <c r="GK254" i="9"/>
  <c r="GL254" i="9"/>
  <c r="GM254" i="9"/>
  <c r="GQ254" i="9" s="1"/>
  <c r="GN254" i="9"/>
  <c r="GR254" i="9" s="1"/>
  <c r="GO254" i="9"/>
  <c r="GP254" i="9"/>
  <c r="GS254" i="9"/>
  <c r="GT254" i="9"/>
  <c r="GU254" i="9"/>
  <c r="GV254" i="9"/>
  <c r="GZ254" i="9" s="1"/>
  <c r="GW254" i="9"/>
  <c r="HA254" i="9"/>
  <c r="HB254" i="9"/>
  <c r="HC254" i="9"/>
  <c r="HG254" i="9" s="1"/>
  <c r="HD254" i="9"/>
  <c r="HH254" i="9" s="1"/>
  <c r="HE254" i="9"/>
  <c r="HF254" i="9"/>
  <c r="HI254" i="9"/>
  <c r="HJ254" i="9"/>
  <c r="HK254" i="9"/>
  <c r="HL254" i="9"/>
  <c r="HM254" i="9"/>
  <c r="GB255" i="9"/>
  <c r="GC255" i="9"/>
  <c r="GD255" i="9"/>
  <c r="GE255" i="9"/>
  <c r="GF255" i="9"/>
  <c r="GG255" i="9"/>
  <c r="GK255" i="9" s="1"/>
  <c r="GH255" i="9"/>
  <c r="GI255" i="9"/>
  <c r="GJ255" i="9"/>
  <c r="GL255" i="9"/>
  <c r="GM255" i="9"/>
  <c r="GN255" i="9"/>
  <c r="GO255" i="9"/>
  <c r="GS255" i="9" s="1"/>
  <c r="GP255" i="9"/>
  <c r="GQ255" i="9"/>
  <c r="GR255" i="9"/>
  <c r="GT255" i="9"/>
  <c r="GU255" i="9"/>
  <c r="GV255" i="9"/>
  <c r="GW255" i="9"/>
  <c r="HA255" i="9" s="1"/>
  <c r="GX255" i="9"/>
  <c r="GY255" i="9"/>
  <c r="GZ255" i="9"/>
  <c r="HB255" i="9"/>
  <c r="HC255" i="9"/>
  <c r="HD255" i="9"/>
  <c r="HE255" i="9"/>
  <c r="HI255" i="9" s="1"/>
  <c r="HF255" i="9"/>
  <c r="HG255" i="9"/>
  <c r="HH255" i="9"/>
  <c r="HJ255" i="9"/>
  <c r="HK255" i="9"/>
  <c r="HL255" i="9"/>
  <c r="HM255" i="9"/>
  <c r="GB256" i="9"/>
  <c r="GC256" i="9"/>
  <c r="GD256" i="9"/>
  <c r="GH256" i="9" s="1"/>
  <c r="GE256" i="9"/>
  <c r="GF256" i="9"/>
  <c r="GG256" i="9"/>
  <c r="GK256" i="9" s="1"/>
  <c r="GI256" i="9"/>
  <c r="GJ256" i="9"/>
  <c r="GL256" i="9"/>
  <c r="GM256" i="9"/>
  <c r="GN256" i="9"/>
  <c r="GO256" i="9"/>
  <c r="GS256" i="9" s="1"/>
  <c r="GQ256" i="9"/>
  <c r="GR256" i="9"/>
  <c r="GU256" i="9"/>
  <c r="GV256" i="9"/>
  <c r="GW256" i="9"/>
  <c r="HA256" i="9" s="1"/>
  <c r="GY256" i="9"/>
  <c r="GZ256" i="9"/>
  <c r="HB256" i="9"/>
  <c r="HF256" i="9" s="1"/>
  <c r="HC256" i="9"/>
  <c r="HD256" i="9"/>
  <c r="HE256" i="9"/>
  <c r="HI256" i="9" s="1"/>
  <c r="HG256" i="9"/>
  <c r="HH256" i="9"/>
  <c r="HJ256" i="9"/>
  <c r="HK256" i="9"/>
  <c r="HL256" i="9"/>
  <c r="HM256" i="9"/>
  <c r="GB257" i="9"/>
  <c r="GC257" i="9"/>
  <c r="GD257" i="9"/>
  <c r="GH257" i="9" s="1"/>
  <c r="GE257" i="9"/>
  <c r="GF257" i="9"/>
  <c r="GJ257" i="9" s="1"/>
  <c r="GG257" i="9"/>
  <c r="GI257" i="9"/>
  <c r="GK257" i="9"/>
  <c r="GL257" i="9"/>
  <c r="GP257" i="9" s="1"/>
  <c r="GM257" i="9"/>
  <c r="GN257" i="9"/>
  <c r="GO257" i="9"/>
  <c r="GQ257" i="9"/>
  <c r="GS257" i="9"/>
  <c r="GT257" i="9"/>
  <c r="GU257" i="9"/>
  <c r="GW257" i="9"/>
  <c r="GY257" i="9"/>
  <c r="HA257" i="9"/>
  <c r="HB257" i="9"/>
  <c r="HF257" i="9" s="1"/>
  <c r="HC257" i="9"/>
  <c r="HD257" i="9"/>
  <c r="HH257" i="9" s="1"/>
  <c r="HE257" i="9"/>
  <c r="HG257" i="9"/>
  <c r="HI257" i="9"/>
  <c r="HJ257" i="9"/>
  <c r="HK257" i="9"/>
  <c r="HL257" i="9"/>
  <c r="HM257" i="9"/>
  <c r="GB258" i="9"/>
  <c r="GC258" i="9"/>
  <c r="GD258" i="9"/>
  <c r="GE258" i="9"/>
  <c r="GI258" i="9" s="1"/>
  <c r="GF258" i="9"/>
  <c r="GJ258" i="9" s="1"/>
  <c r="GG258" i="9"/>
  <c r="GK258" i="9" s="1"/>
  <c r="GH258" i="9"/>
  <c r="GL258" i="9"/>
  <c r="GM258" i="9"/>
  <c r="GQ258" i="9" s="1"/>
  <c r="GN258" i="9"/>
  <c r="GR258" i="9" s="1"/>
  <c r="GO258" i="9"/>
  <c r="GS258" i="9" s="1"/>
  <c r="GP258" i="9"/>
  <c r="GX258" i="9" s="1"/>
  <c r="GT258" i="9"/>
  <c r="GU258" i="9"/>
  <c r="GV258" i="9"/>
  <c r="GZ258" i="9" s="1"/>
  <c r="GW258" i="9"/>
  <c r="HA258" i="9" s="1"/>
  <c r="HB258" i="9"/>
  <c r="HC258" i="9"/>
  <c r="HG258" i="9" s="1"/>
  <c r="HD258" i="9"/>
  <c r="HH258" i="9" s="1"/>
  <c r="HE258" i="9"/>
  <c r="HI258" i="9" s="1"/>
  <c r="HF258" i="9"/>
  <c r="HJ258" i="9"/>
  <c r="HK258" i="9"/>
  <c r="HL258" i="9"/>
  <c r="HM258" i="9"/>
  <c r="GB259" i="9"/>
  <c r="GC259" i="9"/>
  <c r="GD259" i="9"/>
  <c r="GE259" i="9"/>
  <c r="GF259" i="9"/>
  <c r="GG259" i="9"/>
  <c r="GK259" i="9" s="1"/>
  <c r="GH259" i="9"/>
  <c r="GI259" i="9"/>
  <c r="GJ259" i="9"/>
  <c r="GL259" i="9"/>
  <c r="GM259" i="9"/>
  <c r="GN259" i="9"/>
  <c r="GO259" i="9"/>
  <c r="GS259" i="9" s="1"/>
  <c r="GP259" i="9"/>
  <c r="GQ259" i="9"/>
  <c r="GR259" i="9"/>
  <c r="GT259" i="9"/>
  <c r="GU259" i="9"/>
  <c r="GV259" i="9"/>
  <c r="GW259" i="9"/>
  <c r="HA259" i="9" s="1"/>
  <c r="GX259" i="9"/>
  <c r="GY259" i="9"/>
  <c r="GZ259" i="9"/>
  <c r="HB259" i="9"/>
  <c r="HC259" i="9"/>
  <c r="HD259" i="9"/>
  <c r="HE259" i="9"/>
  <c r="HI259" i="9" s="1"/>
  <c r="HF259" i="9"/>
  <c r="HG259" i="9"/>
  <c r="HH259" i="9"/>
  <c r="HJ259" i="9"/>
  <c r="HK259" i="9"/>
  <c r="HL259" i="9"/>
  <c r="HM259" i="9"/>
  <c r="GB260" i="9"/>
  <c r="GC260" i="9"/>
  <c r="GD260" i="9"/>
  <c r="GH260" i="9" s="1"/>
  <c r="GE260" i="9"/>
  <c r="GF260" i="9"/>
  <c r="GG260" i="9"/>
  <c r="GK260" i="9" s="1"/>
  <c r="GI260" i="9"/>
  <c r="GJ260" i="9"/>
  <c r="GL260" i="9"/>
  <c r="GM260" i="9"/>
  <c r="GN260" i="9"/>
  <c r="GO260" i="9"/>
  <c r="GS260" i="9" s="1"/>
  <c r="GQ260" i="9"/>
  <c r="GR260" i="9"/>
  <c r="GU260" i="9"/>
  <c r="GV260" i="9"/>
  <c r="GW260" i="9"/>
  <c r="HA260" i="9" s="1"/>
  <c r="GY260" i="9"/>
  <c r="GZ260" i="9"/>
  <c r="HB260" i="9"/>
  <c r="HF260" i="9" s="1"/>
  <c r="HC260" i="9"/>
  <c r="HD260" i="9"/>
  <c r="HE260" i="9"/>
  <c r="HI260" i="9" s="1"/>
  <c r="HG260" i="9"/>
  <c r="HH260" i="9"/>
  <c r="HJ260" i="9"/>
  <c r="HK260" i="9"/>
  <c r="HL260" i="9"/>
  <c r="HM260" i="9"/>
  <c r="GB261" i="9"/>
  <c r="GC261" i="9"/>
  <c r="GD261" i="9"/>
  <c r="GH261" i="9" s="1"/>
  <c r="GE261" i="9"/>
  <c r="GF261" i="9"/>
  <c r="GJ261" i="9" s="1"/>
  <c r="GG261" i="9"/>
  <c r="GI261" i="9"/>
  <c r="GK261" i="9"/>
  <c r="GL261" i="9"/>
  <c r="GP261" i="9" s="1"/>
  <c r="GM261" i="9"/>
  <c r="GN261" i="9"/>
  <c r="GO261" i="9"/>
  <c r="GQ261" i="9"/>
  <c r="GS261" i="9"/>
  <c r="GT261" i="9"/>
  <c r="GU261" i="9"/>
  <c r="GW261" i="9"/>
  <c r="GY261" i="9"/>
  <c r="HA261" i="9"/>
  <c r="HB261" i="9"/>
  <c r="HF261" i="9" s="1"/>
  <c r="HC261" i="9"/>
  <c r="HD261" i="9"/>
  <c r="HH261" i="9" s="1"/>
  <c r="HE261" i="9"/>
  <c r="HG261" i="9"/>
  <c r="HI261" i="9"/>
  <c r="HJ261" i="9"/>
  <c r="HK261" i="9"/>
  <c r="HL261" i="9"/>
  <c r="HM261" i="9"/>
  <c r="GB262" i="9"/>
  <c r="GC262" i="9"/>
  <c r="GD262" i="9"/>
  <c r="GE262" i="9"/>
  <c r="GI262" i="9" s="1"/>
  <c r="GF262" i="9"/>
  <c r="GJ262" i="9" s="1"/>
  <c r="GG262" i="9"/>
  <c r="GK262" i="9" s="1"/>
  <c r="GH262" i="9"/>
  <c r="GX262" i="9" s="1"/>
  <c r="GL262" i="9"/>
  <c r="GM262" i="9"/>
  <c r="GQ262" i="9" s="1"/>
  <c r="GN262" i="9"/>
  <c r="GR262" i="9" s="1"/>
  <c r="GO262" i="9"/>
  <c r="GS262" i="9" s="1"/>
  <c r="GP262" i="9"/>
  <c r="GT262" i="9"/>
  <c r="GU262" i="9"/>
  <c r="GV262" i="9"/>
  <c r="GZ262" i="9" s="1"/>
  <c r="GW262" i="9"/>
  <c r="HA262" i="9" s="1"/>
  <c r="HB262" i="9"/>
  <c r="HC262" i="9"/>
  <c r="HG262" i="9" s="1"/>
  <c r="HD262" i="9"/>
  <c r="HH262" i="9" s="1"/>
  <c r="HE262" i="9"/>
  <c r="HI262" i="9" s="1"/>
  <c r="HF262" i="9"/>
  <c r="HJ262" i="9"/>
  <c r="HK262" i="9"/>
  <c r="HL262" i="9"/>
  <c r="HM262" i="9"/>
  <c r="GB263" i="9"/>
  <c r="GC263" i="9"/>
  <c r="GD263" i="9"/>
  <c r="GE263" i="9"/>
  <c r="GF263" i="9"/>
  <c r="GG263" i="9"/>
  <c r="GK263" i="9" s="1"/>
  <c r="GH263" i="9"/>
  <c r="GI263" i="9"/>
  <c r="GJ263" i="9"/>
  <c r="GL263" i="9"/>
  <c r="GM263" i="9"/>
  <c r="GN263" i="9"/>
  <c r="GO263" i="9"/>
  <c r="GS263" i="9" s="1"/>
  <c r="GP263" i="9"/>
  <c r="GQ263" i="9"/>
  <c r="GR263" i="9"/>
  <c r="GT263" i="9"/>
  <c r="GU263" i="9"/>
  <c r="GV263" i="9"/>
  <c r="GW263" i="9"/>
  <c r="HA263" i="9" s="1"/>
  <c r="GX263" i="9"/>
  <c r="GY263" i="9"/>
  <c r="GZ263" i="9"/>
  <c r="HB263" i="9"/>
  <c r="HC263" i="9"/>
  <c r="HD263" i="9"/>
  <c r="HE263" i="9"/>
  <c r="HI263" i="9" s="1"/>
  <c r="HF263" i="9"/>
  <c r="HG263" i="9"/>
  <c r="HH263" i="9"/>
  <c r="HJ263" i="9"/>
  <c r="HK263" i="9"/>
  <c r="HL263" i="9"/>
  <c r="HM263" i="9"/>
  <c r="GB264" i="9"/>
  <c r="GC264" i="9"/>
  <c r="GD264" i="9"/>
  <c r="GH264" i="9" s="1"/>
  <c r="GE264" i="9"/>
  <c r="GF264" i="9"/>
  <c r="GG264" i="9"/>
  <c r="GI264" i="9"/>
  <c r="GJ264" i="9"/>
  <c r="GK264" i="9"/>
  <c r="GL264" i="9"/>
  <c r="GP264" i="9" s="1"/>
  <c r="GM264" i="9"/>
  <c r="GN264" i="9"/>
  <c r="GO264" i="9"/>
  <c r="GQ264" i="9"/>
  <c r="GR264" i="9"/>
  <c r="GS264" i="9"/>
  <c r="GT264" i="9"/>
  <c r="GX264" i="9" s="1"/>
  <c r="GU264" i="9"/>
  <c r="GV264" i="9"/>
  <c r="GW264" i="9"/>
  <c r="GY264" i="9"/>
  <c r="GZ264" i="9"/>
  <c r="HA264" i="9"/>
  <c r="HB264" i="9"/>
  <c r="HF264" i="9" s="1"/>
  <c r="HC264" i="9"/>
  <c r="HD264" i="9"/>
  <c r="HH264" i="9" s="1"/>
  <c r="HE264" i="9"/>
  <c r="HI264" i="9" s="1"/>
  <c r="HG264" i="9"/>
  <c r="HJ264" i="9"/>
  <c r="HK264" i="9"/>
  <c r="HL264" i="9"/>
  <c r="HM264" i="9"/>
  <c r="GB265" i="9"/>
  <c r="GC265" i="9"/>
  <c r="HM265" i="9" s="1"/>
  <c r="GD265" i="9"/>
  <c r="GE265" i="9"/>
  <c r="GF265" i="9"/>
  <c r="GJ265" i="9" s="1"/>
  <c r="GG265" i="9"/>
  <c r="GH265" i="9"/>
  <c r="GI265" i="9"/>
  <c r="GK265" i="9"/>
  <c r="GL265" i="9"/>
  <c r="GM265" i="9"/>
  <c r="GN265" i="9"/>
  <c r="GO265" i="9"/>
  <c r="GP265" i="9"/>
  <c r="GQ265" i="9"/>
  <c r="GS265" i="9"/>
  <c r="GT265" i="9"/>
  <c r="GU265" i="9"/>
  <c r="GW265" i="9"/>
  <c r="GX265" i="9"/>
  <c r="GY265" i="9"/>
  <c r="HA265" i="9"/>
  <c r="HB265" i="9"/>
  <c r="HC265" i="9"/>
  <c r="HD265" i="9"/>
  <c r="HH265" i="9" s="1"/>
  <c r="HE265" i="9"/>
  <c r="HF265" i="9"/>
  <c r="HG265" i="9"/>
  <c r="HI265" i="9"/>
  <c r="HJ265" i="9"/>
  <c r="HK265" i="9"/>
  <c r="HL265" i="9"/>
  <c r="GB266" i="9"/>
  <c r="GC266" i="9"/>
  <c r="GD266" i="9"/>
  <c r="GE266" i="9"/>
  <c r="GI266" i="9" s="1"/>
  <c r="GF266" i="9"/>
  <c r="GG266" i="9"/>
  <c r="GH266" i="9"/>
  <c r="GX266" i="9" s="1"/>
  <c r="GJ266" i="9"/>
  <c r="GK266" i="9"/>
  <c r="GL266" i="9"/>
  <c r="GM266" i="9"/>
  <c r="GQ266" i="9" s="1"/>
  <c r="GN266" i="9"/>
  <c r="GO266" i="9"/>
  <c r="GP266" i="9"/>
  <c r="GR266" i="9"/>
  <c r="GS266" i="9"/>
  <c r="GT266" i="9"/>
  <c r="GU266" i="9"/>
  <c r="GV266" i="9"/>
  <c r="GW266" i="9"/>
  <c r="GZ266" i="9"/>
  <c r="HA266" i="9"/>
  <c r="HB266" i="9"/>
  <c r="HC266" i="9"/>
  <c r="HG266" i="9" s="1"/>
  <c r="HD266" i="9"/>
  <c r="HE266" i="9"/>
  <c r="HF266" i="9"/>
  <c r="HH266" i="9"/>
  <c r="HI266" i="9"/>
  <c r="HJ266" i="9"/>
  <c r="HK266" i="9"/>
  <c r="HL266" i="9"/>
  <c r="HM266" i="9"/>
  <c r="GB267" i="9"/>
  <c r="HL267" i="9" s="1"/>
  <c r="GC267" i="9"/>
  <c r="GD267" i="9"/>
  <c r="GH267" i="9" s="1"/>
  <c r="GE267" i="9"/>
  <c r="GI267" i="9" s="1"/>
  <c r="GF267" i="9"/>
  <c r="GG267" i="9"/>
  <c r="GK267" i="9" s="1"/>
  <c r="GJ267" i="9"/>
  <c r="GL267" i="9"/>
  <c r="GP267" i="9" s="1"/>
  <c r="GM267" i="9"/>
  <c r="GQ267" i="9" s="1"/>
  <c r="GN267" i="9"/>
  <c r="GO267" i="9"/>
  <c r="GS267" i="9" s="1"/>
  <c r="GR267" i="9"/>
  <c r="GT267" i="9"/>
  <c r="GX267" i="9" s="1"/>
  <c r="GU267" i="9"/>
  <c r="GY267" i="9" s="1"/>
  <c r="GV267" i="9"/>
  <c r="GW267" i="9"/>
  <c r="GZ267" i="9"/>
  <c r="HB267" i="9"/>
  <c r="HF267" i="9" s="1"/>
  <c r="HC267" i="9"/>
  <c r="HG267" i="9" s="1"/>
  <c r="HD267" i="9"/>
  <c r="HE267" i="9"/>
  <c r="HI267" i="9" s="1"/>
  <c r="HH267" i="9"/>
  <c r="HJ267" i="9"/>
  <c r="HK267" i="9"/>
  <c r="HM267" i="9"/>
  <c r="GB268" i="9"/>
  <c r="GC268" i="9"/>
  <c r="GD268" i="9"/>
  <c r="GH268" i="9" s="1"/>
  <c r="GE268" i="9"/>
  <c r="GF268" i="9"/>
  <c r="GJ268" i="9" s="1"/>
  <c r="GG268" i="9"/>
  <c r="GK268" i="9" s="1"/>
  <c r="GI268" i="9"/>
  <c r="GL268" i="9"/>
  <c r="GP268" i="9" s="1"/>
  <c r="GM268" i="9"/>
  <c r="GN268" i="9"/>
  <c r="GR268" i="9" s="1"/>
  <c r="GO268" i="9"/>
  <c r="GS268" i="9" s="1"/>
  <c r="GQ268" i="9"/>
  <c r="GT268" i="9"/>
  <c r="GX268" i="9" s="1"/>
  <c r="GU268" i="9"/>
  <c r="GV268" i="9"/>
  <c r="GW268" i="9"/>
  <c r="HA268" i="9" s="1"/>
  <c r="GY268" i="9"/>
  <c r="HB268" i="9"/>
  <c r="HF268" i="9" s="1"/>
  <c r="HC268" i="9"/>
  <c r="HD268" i="9"/>
  <c r="HH268" i="9" s="1"/>
  <c r="HE268" i="9"/>
  <c r="HI268" i="9" s="1"/>
  <c r="HG268" i="9"/>
  <c r="HJ268" i="9"/>
  <c r="HK268" i="9"/>
  <c r="HL268" i="9"/>
  <c r="HM268" i="9"/>
  <c r="GB269" i="9"/>
  <c r="GC269" i="9"/>
  <c r="HM269" i="9" s="1"/>
  <c r="GD269" i="9"/>
  <c r="GE269" i="9"/>
  <c r="GF269" i="9"/>
  <c r="GJ269" i="9" s="1"/>
  <c r="GG269" i="9"/>
  <c r="GH269" i="9"/>
  <c r="GI269" i="9"/>
  <c r="GK269" i="9"/>
  <c r="GL269" i="9"/>
  <c r="GM269" i="9"/>
  <c r="GN269" i="9"/>
  <c r="GR269" i="9" s="1"/>
  <c r="GO269" i="9"/>
  <c r="GP269" i="9"/>
  <c r="GQ269" i="9"/>
  <c r="GS269" i="9"/>
  <c r="GT269" i="9"/>
  <c r="GU269" i="9"/>
  <c r="GV269" i="9"/>
  <c r="GZ269" i="9" s="1"/>
  <c r="GW269" i="9"/>
  <c r="GX269" i="9"/>
  <c r="GY269" i="9"/>
  <c r="HA269" i="9"/>
  <c r="HB269" i="9"/>
  <c r="HC269" i="9"/>
  <c r="HD269" i="9"/>
  <c r="HH269" i="9" s="1"/>
  <c r="HE269" i="9"/>
  <c r="HF269" i="9"/>
  <c r="HG269" i="9"/>
  <c r="HI269" i="9"/>
  <c r="HJ269" i="9"/>
  <c r="HK269" i="9"/>
  <c r="HL269" i="9"/>
  <c r="GB270" i="9"/>
  <c r="GC270" i="9"/>
  <c r="GD270" i="9"/>
  <c r="GE270" i="9"/>
  <c r="GI270" i="9" s="1"/>
  <c r="GF270" i="9"/>
  <c r="GG270" i="9"/>
  <c r="GH270" i="9"/>
  <c r="GJ270" i="9"/>
  <c r="GK270" i="9"/>
  <c r="GL270" i="9"/>
  <c r="GM270" i="9"/>
  <c r="GQ270" i="9" s="1"/>
  <c r="GN270" i="9"/>
  <c r="GO270" i="9"/>
  <c r="GP270" i="9"/>
  <c r="GR270" i="9"/>
  <c r="GS270" i="9"/>
  <c r="GT270" i="9"/>
  <c r="GU270" i="9"/>
  <c r="GY270" i="9" s="1"/>
  <c r="GV270" i="9"/>
  <c r="GW270" i="9"/>
  <c r="GX270" i="9"/>
  <c r="GZ270" i="9"/>
  <c r="HA270" i="9"/>
  <c r="HB270" i="9"/>
  <c r="HC270" i="9"/>
  <c r="HG270" i="9" s="1"/>
  <c r="HD270" i="9"/>
  <c r="HE270" i="9"/>
  <c r="HF270" i="9"/>
  <c r="HH270" i="9"/>
  <c r="HI270" i="9"/>
  <c r="HJ270" i="9"/>
  <c r="HK270" i="9"/>
  <c r="HL270" i="9"/>
  <c r="HM270" i="9"/>
  <c r="GB271" i="9"/>
  <c r="HL271" i="9" s="1"/>
  <c r="GC271" i="9"/>
  <c r="GD271" i="9"/>
  <c r="GH271" i="9" s="1"/>
  <c r="GE271" i="9"/>
  <c r="GI271" i="9" s="1"/>
  <c r="GF271" i="9"/>
  <c r="GG271" i="9"/>
  <c r="GK271" i="9" s="1"/>
  <c r="GJ271" i="9"/>
  <c r="GZ271" i="9" s="1"/>
  <c r="GL271" i="9"/>
  <c r="GP271" i="9" s="1"/>
  <c r="GM271" i="9"/>
  <c r="GQ271" i="9" s="1"/>
  <c r="GN271" i="9"/>
  <c r="GO271" i="9"/>
  <c r="GS271" i="9" s="1"/>
  <c r="GR271" i="9"/>
  <c r="GT271" i="9"/>
  <c r="GU271" i="9"/>
  <c r="GY271" i="9" s="1"/>
  <c r="GV271" i="9"/>
  <c r="GW271" i="9"/>
  <c r="HA271" i="9" s="1"/>
  <c r="HB271" i="9"/>
  <c r="HF271" i="9" s="1"/>
  <c r="HC271" i="9"/>
  <c r="HG271" i="9" s="1"/>
  <c r="HD271" i="9"/>
  <c r="HE271" i="9"/>
  <c r="HI271" i="9" s="1"/>
  <c r="HH271" i="9"/>
  <c r="HJ271" i="9"/>
  <c r="HK271" i="9"/>
  <c r="HM271" i="9"/>
  <c r="GB272" i="9"/>
  <c r="GC272" i="9"/>
  <c r="GD272" i="9"/>
  <c r="GH272" i="9" s="1"/>
  <c r="GE272" i="9"/>
  <c r="GF272" i="9"/>
  <c r="GJ272" i="9" s="1"/>
  <c r="GG272" i="9"/>
  <c r="GK272" i="9" s="1"/>
  <c r="GI272" i="9"/>
  <c r="GL272" i="9"/>
  <c r="GP272" i="9" s="1"/>
  <c r="GM272" i="9"/>
  <c r="GN272" i="9"/>
  <c r="GR272" i="9" s="1"/>
  <c r="GO272" i="9"/>
  <c r="GS272" i="9" s="1"/>
  <c r="GQ272" i="9"/>
  <c r="GT272" i="9"/>
  <c r="GX272" i="9" s="1"/>
  <c r="GU272" i="9"/>
  <c r="GV272" i="9"/>
  <c r="GZ272" i="9" s="1"/>
  <c r="GW272" i="9"/>
  <c r="GY272" i="9"/>
  <c r="HB272" i="9"/>
  <c r="HF272" i="9" s="1"/>
  <c r="HC272" i="9"/>
  <c r="HD272" i="9"/>
  <c r="HH272" i="9" s="1"/>
  <c r="HE272" i="9"/>
  <c r="HI272" i="9" s="1"/>
  <c r="HG272" i="9"/>
  <c r="HJ272" i="9"/>
  <c r="HK272" i="9"/>
  <c r="HL272" i="9"/>
  <c r="HM272" i="9"/>
  <c r="GB273" i="9"/>
  <c r="GC273" i="9"/>
  <c r="GD273" i="9"/>
  <c r="GE273" i="9"/>
  <c r="GF273" i="9"/>
  <c r="GJ273" i="9" s="1"/>
  <c r="GG273" i="9"/>
  <c r="GH273" i="9"/>
  <c r="GI273" i="9"/>
  <c r="GK273" i="9"/>
  <c r="GL273" i="9"/>
  <c r="GM273" i="9"/>
  <c r="GN273" i="9"/>
  <c r="GR273" i="9" s="1"/>
  <c r="GO273" i="9"/>
  <c r="GP273" i="9"/>
  <c r="GQ273" i="9"/>
  <c r="GS273" i="9"/>
  <c r="GT273" i="9"/>
  <c r="GU273" i="9"/>
  <c r="GW273" i="9"/>
  <c r="GX273" i="9"/>
  <c r="GY273" i="9"/>
  <c r="HA273" i="9"/>
  <c r="HB273" i="9"/>
  <c r="HC273" i="9"/>
  <c r="HD273" i="9"/>
  <c r="HH273" i="9" s="1"/>
  <c r="HE273" i="9"/>
  <c r="HF273" i="9"/>
  <c r="HG273" i="9"/>
  <c r="HI273" i="9"/>
  <c r="HJ273" i="9"/>
  <c r="HK273" i="9"/>
  <c r="HL273" i="9"/>
  <c r="HM273" i="9"/>
  <c r="GB274" i="9"/>
  <c r="GC274" i="9"/>
  <c r="GD274" i="9"/>
  <c r="GE274" i="9"/>
  <c r="GI274" i="9" s="1"/>
  <c r="GF274" i="9"/>
  <c r="GG274" i="9"/>
  <c r="GH274" i="9"/>
  <c r="GJ274" i="9"/>
  <c r="GK274" i="9"/>
  <c r="GL274" i="9"/>
  <c r="GM274" i="9"/>
  <c r="GQ274" i="9" s="1"/>
  <c r="GN274" i="9"/>
  <c r="GO274" i="9"/>
  <c r="GP274" i="9"/>
  <c r="GR274" i="9"/>
  <c r="GS274" i="9"/>
  <c r="GT274" i="9"/>
  <c r="GU274" i="9"/>
  <c r="GV274" i="9"/>
  <c r="GW274" i="9"/>
  <c r="GZ274" i="9"/>
  <c r="HA274" i="9"/>
  <c r="HB274" i="9"/>
  <c r="HC274" i="9"/>
  <c r="HG274" i="9" s="1"/>
  <c r="HD274" i="9"/>
  <c r="HE274" i="9"/>
  <c r="HF274" i="9"/>
  <c r="HH274" i="9"/>
  <c r="HI274" i="9"/>
  <c r="HJ274" i="9"/>
  <c r="HK274" i="9"/>
  <c r="HL274" i="9"/>
  <c r="HM274" i="9"/>
  <c r="GB275" i="9"/>
  <c r="HL275" i="9" s="1"/>
  <c r="GC275" i="9"/>
  <c r="GD275" i="9"/>
  <c r="GH275" i="9" s="1"/>
  <c r="GE275" i="9"/>
  <c r="GI275" i="9" s="1"/>
  <c r="GF275" i="9"/>
  <c r="GG275" i="9"/>
  <c r="GK275" i="9" s="1"/>
  <c r="GJ275" i="9"/>
  <c r="GL275" i="9"/>
  <c r="GP275" i="9" s="1"/>
  <c r="GM275" i="9"/>
  <c r="GQ275" i="9" s="1"/>
  <c r="GN275" i="9"/>
  <c r="GO275" i="9"/>
  <c r="GS275" i="9" s="1"/>
  <c r="GR275" i="9"/>
  <c r="GZ275" i="9" s="1"/>
  <c r="GT275" i="9"/>
  <c r="GU275" i="9"/>
  <c r="GV275" i="9"/>
  <c r="GW275" i="9"/>
  <c r="HA275" i="9" s="1"/>
  <c r="HB275" i="9"/>
  <c r="HF275" i="9" s="1"/>
  <c r="HC275" i="9"/>
  <c r="HG275" i="9" s="1"/>
  <c r="HD275" i="9"/>
  <c r="HE275" i="9"/>
  <c r="HI275" i="9" s="1"/>
  <c r="HH275" i="9"/>
  <c r="HJ275" i="9"/>
  <c r="HK275" i="9"/>
  <c r="HM275" i="9"/>
  <c r="GB276" i="9"/>
  <c r="GC276" i="9"/>
  <c r="GD276" i="9"/>
  <c r="GH276" i="9" s="1"/>
  <c r="GE276" i="9"/>
  <c r="GF276" i="9"/>
  <c r="GJ276" i="9" s="1"/>
  <c r="GG276" i="9"/>
  <c r="GK276" i="9" s="1"/>
  <c r="GI276" i="9"/>
  <c r="GL276" i="9"/>
  <c r="GM276" i="9"/>
  <c r="GN276" i="9"/>
  <c r="GR276" i="9" s="1"/>
  <c r="GO276" i="9"/>
  <c r="GS276" i="9" s="1"/>
  <c r="GQ276" i="9"/>
  <c r="GU276" i="9"/>
  <c r="GV276" i="9"/>
  <c r="GZ276" i="9" s="1"/>
  <c r="GW276" i="9"/>
  <c r="GY276" i="9"/>
  <c r="HB276" i="9"/>
  <c r="HF276" i="9" s="1"/>
  <c r="HC276" i="9"/>
  <c r="HD276" i="9"/>
  <c r="HH276" i="9" s="1"/>
  <c r="HE276" i="9"/>
  <c r="HI276" i="9" s="1"/>
  <c r="HG276" i="9"/>
  <c r="HJ276" i="9"/>
  <c r="HK276" i="9"/>
  <c r="HL276" i="9"/>
  <c r="HM276" i="9"/>
  <c r="GB277" i="9"/>
  <c r="GC277" i="9"/>
  <c r="GD277" i="9"/>
  <c r="GE277" i="9"/>
  <c r="GF277" i="9"/>
  <c r="GJ277" i="9" s="1"/>
  <c r="GG277" i="9"/>
  <c r="GH277" i="9"/>
  <c r="GI277" i="9"/>
  <c r="GK277" i="9"/>
  <c r="GL277" i="9"/>
  <c r="GM277" i="9"/>
  <c r="GN277" i="9"/>
  <c r="GR277" i="9" s="1"/>
  <c r="GO277" i="9"/>
  <c r="GP277" i="9"/>
  <c r="GQ277" i="9"/>
  <c r="GS277" i="9"/>
  <c r="GT277" i="9"/>
  <c r="GU277" i="9"/>
  <c r="GW277" i="9"/>
  <c r="GX277" i="9"/>
  <c r="GY277" i="9"/>
  <c r="HA277" i="9"/>
  <c r="HB277" i="9"/>
  <c r="HC277" i="9"/>
  <c r="HD277" i="9"/>
  <c r="HH277" i="9" s="1"/>
  <c r="HE277" i="9"/>
  <c r="HF277" i="9"/>
  <c r="HG277" i="9"/>
  <c r="HI277" i="9"/>
  <c r="HJ277" i="9"/>
  <c r="HK277" i="9"/>
  <c r="HL277" i="9"/>
  <c r="HM277" i="9"/>
  <c r="GB278" i="9"/>
  <c r="GC278" i="9"/>
  <c r="GD278" i="9"/>
  <c r="GE278" i="9"/>
  <c r="GI278" i="9" s="1"/>
  <c r="GF278" i="9"/>
  <c r="GG278" i="9"/>
  <c r="GH278" i="9"/>
  <c r="GX278" i="9" s="1"/>
  <c r="GJ278" i="9"/>
  <c r="GK278" i="9"/>
  <c r="GL278" i="9"/>
  <c r="GM278" i="9"/>
  <c r="GQ278" i="9" s="1"/>
  <c r="GN278" i="9"/>
  <c r="GO278" i="9"/>
  <c r="GP278" i="9"/>
  <c r="GR278" i="9"/>
  <c r="GS278" i="9"/>
  <c r="GT278" i="9"/>
  <c r="GU278" i="9"/>
  <c r="GV278" i="9"/>
  <c r="GW278" i="9"/>
  <c r="GZ278" i="9"/>
  <c r="HA278" i="9"/>
  <c r="HB278" i="9"/>
  <c r="HC278" i="9"/>
  <c r="HG278" i="9" s="1"/>
  <c r="HD278" i="9"/>
  <c r="HE278" i="9"/>
  <c r="HF278" i="9"/>
  <c r="HH278" i="9"/>
  <c r="HI278" i="9"/>
  <c r="HJ278" i="9"/>
  <c r="HK278" i="9"/>
  <c r="HL278" i="9"/>
  <c r="HM278" i="9"/>
  <c r="GB279" i="9"/>
  <c r="HL279" i="9" s="1"/>
  <c r="GC279" i="9"/>
  <c r="GD279" i="9"/>
  <c r="GH279" i="9" s="1"/>
  <c r="GE279" i="9"/>
  <c r="GI279" i="9" s="1"/>
  <c r="GF279" i="9"/>
  <c r="GG279" i="9"/>
  <c r="GK279" i="9" s="1"/>
  <c r="GJ279" i="9"/>
  <c r="GL279" i="9"/>
  <c r="GP279" i="9" s="1"/>
  <c r="GM279" i="9"/>
  <c r="GQ279" i="9" s="1"/>
  <c r="GN279" i="9"/>
  <c r="GO279" i="9"/>
  <c r="GS279" i="9" s="1"/>
  <c r="GR279" i="9"/>
  <c r="GT279" i="9"/>
  <c r="GX279" i="9" s="1"/>
  <c r="GU279" i="9"/>
  <c r="GV279" i="9"/>
  <c r="GW279" i="9"/>
  <c r="HA279" i="9" s="1"/>
  <c r="GZ279" i="9"/>
  <c r="HB279" i="9"/>
  <c r="HF279" i="9" s="1"/>
  <c r="HC279" i="9"/>
  <c r="HG279" i="9" s="1"/>
  <c r="HD279" i="9"/>
  <c r="HE279" i="9"/>
  <c r="HI279" i="9" s="1"/>
  <c r="HH279" i="9"/>
  <c r="HJ279" i="9"/>
  <c r="HK279" i="9"/>
  <c r="HM279" i="9"/>
  <c r="GB280" i="9"/>
  <c r="GC280" i="9"/>
  <c r="GD280" i="9"/>
  <c r="GH280" i="9" s="1"/>
  <c r="GE280" i="9"/>
  <c r="GF280" i="9"/>
  <c r="GJ280" i="9" s="1"/>
  <c r="GG280" i="9"/>
  <c r="GK280" i="9" s="1"/>
  <c r="GI280" i="9"/>
  <c r="GL280" i="9"/>
  <c r="GP280" i="9" s="1"/>
  <c r="GM280" i="9"/>
  <c r="GN280" i="9"/>
  <c r="GR280" i="9" s="1"/>
  <c r="GO280" i="9"/>
  <c r="GS280" i="9" s="1"/>
  <c r="GQ280" i="9"/>
  <c r="GU280" i="9"/>
  <c r="GV280" i="9"/>
  <c r="GZ280" i="9" s="1"/>
  <c r="GW280" i="9"/>
  <c r="HA280" i="9" s="1"/>
  <c r="GY280" i="9"/>
  <c r="HB280" i="9"/>
  <c r="HF280" i="9" s="1"/>
  <c r="HC280" i="9"/>
  <c r="HD280" i="9"/>
  <c r="HH280" i="9" s="1"/>
  <c r="HE280" i="9"/>
  <c r="HI280" i="9" s="1"/>
  <c r="HG280" i="9"/>
  <c r="HJ280" i="9"/>
  <c r="HK280" i="9"/>
  <c r="HL280" i="9"/>
  <c r="HM280" i="9"/>
  <c r="GB281" i="9"/>
  <c r="GC281" i="9"/>
  <c r="HM281" i="9" s="1"/>
  <c r="GD281" i="9"/>
  <c r="GE281" i="9"/>
  <c r="GF281" i="9"/>
  <c r="GJ281" i="9" s="1"/>
  <c r="GG281" i="9"/>
  <c r="GH281" i="9"/>
  <c r="GI281" i="9"/>
  <c r="GK281" i="9"/>
  <c r="GL281" i="9"/>
  <c r="GM281" i="9"/>
  <c r="GN281" i="9"/>
  <c r="GR281" i="9" s="1"/>
  <c r="GO281" i="9"/>
  <c r="GP281" i="9"/>
  <c r="GQ281" i="9"/>
  <c r="GS281" i="9"/>
  <c r="GT281" i="9"/>
  <c r="GU281" i="9"/>
  <c r="GW281" i="9"/>
  <c r="GX281" i="9"/>
  <c r="GY281" i="9"/>
  <c r="HA281" i="9"/>
  <c r="HB281" i="9"/>
  <c r="HC281" i="9"/>
  <c r="HD281" i="9"/>
  <c r="HH281" i="9" s="1"/>
  <c r="HE281" i="9"/>
  <c r="HF281" i="9"/>
  <c r="HG281" i="9"/>
  <c r="HI281" i="9"/>
  <c r="HJ281" i="9"/>
  <c r="HK281" i="9"/>
  <c r="HL281" i="9"/>
  <c r="GB282" i="9"/>
  <c r="HL282" i="9" s="1"/>
  <c r="GC282" i="9"/>
  <c r="HM282" i="9" s="1"/>
  <c r="GD282" i="9"/>
  <c r="GE282" i="9"/>
  <c r="GI282" i="9" s="1"/>
  <c r="GF282" i="9"/>
  <c r="GG282" i="9"/>
  <c r="GH282" i="9"/>
  <c r="GJ282" i="9"/>
  <c r="GK282" i="9"/>
  <c r="GL282" i="9"/>
  <c r="GM282" i="9"/>
  <c r="GQ282" i="9" s="1"/>
  <c r="GN282" i="9"/>
  <c r="GO282" i="9"/>
  <c r="GP282" i="9"/>
  <c r="GX282" i="9" s="1"/>
  <c r="GR282" i="9"/>
  <c r="GS282" i="9"/>
  <c r="GT282" i="9"/>
  <c r="GU282" i="9"/>
  <c r="GV282" i="9"/>
  <c r="GW282" i="9"/>
  <c r="GZ282" i="9"/>
  <c r="HA282" i="9"/>
  <c r="HB282" i="9"/>
  <c r="HC282" i="9"/>
  <c r="HG282" i="9" s="1"/>
  <c r="HD282" i="9"/>
  <c r="HE282" i="9"/>
  <c r="HF282" i="9"/>
  <c r="HH282" i="9"/>
  <c r="HI282" i="9"/>
  <c r="HJ282" i="9"/>
  <c r="HK282" i="9"/>
  <c r="GB283" i="9"/>
  <c r="HL283" i="9" s="1"/>
  <c r="GC283" i="9"/>
  <c r="GD283" i="9"/>
  <c r="GH283" i="9" s="1"/>
  <c r="GE283" i="9"/>
  <c r="GI283" i="9" s="1"/>
  <c r="GF283" i="9"/>
  <c r="GG283" i="9"/>
  <c r="GK283" i="9" s="1"/>
  <c r="GJ283" i="9"/>
  <c r="GL283" i="9"/>
  <c r="GP283" i="9" s="1"/>
  <c r="GM283" i="9"/>
  <c r="GQ283" i="9" s="1"/>
  <c r="GN283" i="9"/>
  <c r="GO283" i="9"/>
  <c r="GS283" i="9" s="1"/>
  <c r="GR283" i="9"/>
  <c r="GT283" i="9"/>
  <c r="GX283" i="9" s="1"/>
  <c r="GU283" i="9"/>
  <c r="GY283" i="9" s="1"/>
  <c r="GV283" i="9"/>
  <c r="GW283" i="9"/>
  <c r="GZ283" i="9"/>
  <c r="HB283" i="9"/>
  <c r="HF283" i="9" s="1"/>
  <c r="HC283" i="9"/>
  <c r="HG283" i="9" s="1"/>
  <c r="HD283" i="9"/>
  <c r="HE283" i="9"/>
  <c r="HI283" i="9" s="1"/>
  <c r="HH283" i="9"/>
  <c r="HJ283" i="9"/>
  <c r="HK283" i="9"/>
  <c r="HM283" i="9"/>
  <c r="GB284" i="9"/>
  <c r="GC284" i="9"/>
  <c r="GD284" i="9"/>
  <c r="GH284" i="9" s="1"/>
  <c r="GE284" i="9"/>
  <c r="GF284" i="9"/>
  <c r="GJ284" i="9" s="1"/>
  <c r="GG284" i="9"/>
  <c r="GK284" i="9" s="1"/>
  <c r="GI284" i="9"/>
  <c r="GL284" i="9"/>
  <c r="GP284" i="9" s="1"/>
  <c r="GM284" i="9"/>
  <c r="GN284" i="9"/>
  <c r="GR284" i="9" s="1"/>
  <c r="GO284" i="9"/>
  <c r="GS284" i="9" s="1"/>
  <c r="GQ284" i="9"/>
  <c r="GT284" i="9"/>
  <c r="GX284" i="9" s="1"/>
  <c r="GU284" i="9"/>
  <c r="GV284" i="9"/>
  <c r="GW284" i="9"/>
  <c r="HA284" i="9" s="1"/>
  <c r="GY284" i="9"/>
  <c r="HB284" i="9"/>
  <c r="HF284" i="9" s="1"/>
  <c r="HC284" i="9"/>
  <c r="HD284" i="9"/>
  <c r="HH284" i="9" s="1"/>
  <c r="HE284" i="9"/>
  <c r="HI284" i="9" s="1"/>
  <c r="HG284" i="9"/>
  <c r="HJ284" i="9"/>
  <c r="HK284" i="9"/>
  <c r="HL284" i="9"/>
  <c r="HM284" i="9"/>
  <c r="GB285" i="9"/>
  <c r="GC285" i="9"/>
  <c r="HM285" i="9" s="1"/>
  <c r="GD285" i="9"/>
  <c r="GE285" i="9"/>
  <c r="GF285" i="9"/>
  <c r="GJ285" i="9" s="1"/>
  <c r="GG285" i="9"/>
  <c r="GH285" i="9"/>
  <c r="GI285" i="9"/>
  <c r="GK285" i="9"/>
  <c r="GL285" i="9"/>
  <c r="GM285" i="9"/>
  <c r="GN285" i="9"/>
  <c r="GR285" i="9" s="1"/>
  <c r="GO285" i="9"/>
  <c r="GP285" i="9"/>
  <c r="GQ285" i="9"/>
  <c r="GS285" i="9"/>
  <c r="GT285" i="9"/>
  <c r="GU285" i="9"/>
  <c r="GV285" i="9"/>
  <c r="GZ285" i="9" s="1"/>
  <c r="GW285" i="9"/>
  <c r="GX285" i="9"/>
  <c r="GY285" i="9"/>
  <c r="HA285" i="9"/>
  <c r="HB285" i="9"/>
  <c r="HC285" i="9"/>
  <c r="HD285" i="9"/>
  <c r="HH285" i="9" s="1"/>
  <c r="HE285" i="9"/>
  <c r="HF285" i="9"/>
  <c r="HG285" i="9"/>
  <c r="HI285" i="9"/>
  <c r="HJ285" i="9"/>
  <c r="HK285" i="9"/>
  <c r="HL285" i="9"/>
  <c r="GB286" i="9"/>
  <c r="HL286" i="9" s="1"/>
  <c r="GC286" i="9"/>
  <c r="HM286" i="9" s="1"/>
  <c r="GD286" i="9"/>
  <c r="GE286" i="9"/>
  <c r="GI286" i="9" s="1"/>
  <c r="GF286" i="9"/>
  <c r="GG286" i="9"/>
  <c r="GH286" i="9"/>
  <c r="GJ286" i="9"/>
  <c r="GK286" i="9"/>
  <c r="GL286" i="9"/>
  <c r="GM286" i="9"/>
  <c r="GQ286" i="9" s="1"/>
  <c r="GN286" i="9"/>
  <c r="GO286" i="9"/>
  <c r="GP286" i="9"/>
  <c r="GR286" i="9"/>
  <c r="GS286" i="9"/>
  <c r="GT286" i="9"/>
  <c r="GU286" i="9"/>
  <c r="GY286" i="9" s="1"/>
  <c r="GV286" i="9"/>
  <c r="GW286" i="9"/>
  <c r="GX286" i="9"/>
  <c r="GZ286" i="9"/>
  <c r="HA286" i="9"/>
  <c r="HB286" i="9"/>
  <c r="HC286" i="9"/>
  <c r="HG286" i="9" s="1"/>
  <c r="HD286" i="9"/>
  <c r="HE286" i="9"/>
  <c r="HF286" i="9"/>
  <c r="HH286" i="9"/>
  <c r="HI286" i="9"/>
  <c r="HJ286" i="9"/>
  <c r="HK286" i="9"/>
  <c r="GB287" i="9"/>
  <c r="HL287" i="9" s="1"/>
  <c r="GC287" i="9"/>
  <c r="GD287" i="9"/>
  <c r="GH287" i="9" s="1"/>
  <c r="GE287" i="9"/>
  <c r="GI287" i="9" s="1"/>
  <c r="GF287" i="9"/>
  <c r="GG287" i="9"/>
  <c r="GK287" i="9" s="1"/>
  <c r="GJ287" i="9"/>
  <c r="GL287" i="9"/>
  <c r="GP287" i="9" s="1"/>
  <c r="GM287" i="9"/>
  <c r="GQ287" i="9" s="1"/>
  <c r="GN287" i="9"/>
  <c r="GO287" i="9"/>
  <c r="GS287" i="9" s="1"/>
  <c r="GR287" i="9"/>
  <c r="GT287" i="9"/>
  <c r="GX287" i="9" s="1"/>
  <c r="GU287" i="9"/>
  <c r="GV287" i="9"/>
  <c r="GW287" i="9"/>
  <c r="HA287" i="9" s="1"/>
  <c r="GZ287" i="9"/>
  <c r="HB287" i="9"/>
  <c r="HF287" i="9" s="1"/>
  <c r="HC287" i="9"/>
  <c r="HG287" i="9" s="1"/>
  <c r="HD287" i="9"/>
  <c r="HE287" i="9"/>
  <c r="HI287" i="9" s="1"/>
  <c r="HH287" i="9"/>
  <c r="HJ287" i="9"/>
  <c r="HK287" i="9"/>
  <c r="HM287" i="9"/>
  <c r="GB288" i="9"/>
  <c r="GC288" i="9"/>
  <c r="GD288" i="9"/>
  <c r="GH288" i="9" s="1"/>
  <c r="GE288" i="9"/>
  <c r="GF288" i="9"/>
  <c r="GJ288" i="9" s="1"/>
  <c r="GG288" i="9"/>
  <c r="GK288" i="9" s="1"/>
  <c r="GI288" i="9"/>
  <c r="GL288" i="9"/>
  <c r="GP288" i="9" s="1"/>
  <c r="GM288" i="9"/>
  <c r="GN288" i="9"/>
  <c r="GR288" i="9" s="1"/>
  <c r="GO288" i="9"/>
  <c r="GS288" i="9" s="1"/>
  <c r="GQ288" i="9"/>
  <c r="GU288" i="9"/>
  <c r="GV288" i="9"/>
  <c r="GZ288" i="9" s="1"/>
  <c r="GW288" i="9"/>
  <c r="HA288" i="9" s="1"/>
  <c r="GY288" i="9"/>
  <c r="HB288" i="9"/>
  <c r="HF288" i="9" s="1"/>
  <c r="HC288" i="9"/>
  <c r="HD288" i="9"/>
  <c r="HH288" i="9" s="1"/>
  <c r="HE288" i="9"/>
  <c r="HI288" i="9" s="1"/>
  <c r="HG288" i="9"/>
  <c r="HJ288" i="9"/>
  <c r="HK288" i="9"/>
  <c r="HL288" i="9"/>
  <c r="HM288" i="9"/>
  <c r="GB289" i="9"/>
  <c r="GC289" i="9"/>
  <c r="GD289" i="9"/>
  <c r="GE289" i="9"/>
  <c r="GF289" i="9"/>
  <c r="GJ289" i="9" s="1"/>
  <c r="GG289" i="9"/>
  <c r="GH289" i="9"/>
  <c r="GI289" i="9"/>
  <c r="GK289" i="9"/>
  <c r="GL289" i="9"/>
  <c r="GM289" i="9"/>
  <c r="GN289" i="9"/>
  <c r="GR289" i="9" s="1"/>
  <c r="GO289" i="9"/>
  <c r="GP289" i="9"/>
  <c r="GQ289" i="9"/>
  <c r="GS289" i="9"/>
  <c r="GT289" i="9"/>
  <c r="GU289" i="9"/>
  <c r="GW289" i="9"/>
  <c r="GX289" i="9"/>
  <c r="GY289" i="9"/>
  <c r="HA289" i="9"/>
  <c r="HB289" i="9"/>
  <c r="HC289" i="9"/>
  <c r="HD289" i="9"/>
  <c r="HH289" i="9" s="1"/>
  <c r="HE289" i="9"/>
  <c r="HF289" i="9"/>
  <c r="HG289" i="9"/>
  <c r="HI289" i="9"/>
  <c r="HJ289" i="9"/>
  <c r="HK289" i="9"/>
  <c r="HL289" i="9"/>
  <c r="HM289" i="9"/>
  <c r="GB290" i="9"/>
  <c r="HL290" i="9" s="1"/>
  <c r="GC290" i="9"/>
  <c r="HM290" i="9" s="1"/>
  <c r="GD290" i="9"/>
  <c r="GE290" i="9"/>
  <c r="GI290" i="9" s="1"/>
  <c r="GF290" i="9"/>
  <c r="GG290" i="9"/>
  <c r="GH290" i="9"/>
  <c r="GJ290" i="9"/>
  <c r="GK290" i="9"/>
  <c r="GL290" i="9"/>
  <c r="GM290" i="9"/>
  <c r="GQ290" i="9" s="1"/>
  <c r="GN290" i="9"/>
  <c r="GO290" i="9"/>
  <c r="GP290" i="9"/>
  <c r="GR290" i="9"/>
  <c r="GS290" i="9"/>
  <c r="GT290" i="9"/>
  <c r="GU290" i="9"/>
  <c r="GV290" i="9"/>
  <c r="GW290" i="9"/>
  <c r="GX290" i="9"/>
  <c r="GZ290" i="9"/>
  <c r="HA290" i="9"/>
  <c r="HB290" i="9"/>
  <c r="HC290" i="9"/>
  <c r="HG290" i="9" s="1"/>
  <c r="HD290" i="9"/>
  <c r="HE290" i="9"/>
  <c r="HF290" i="9"/>
  <c r="HH290" i="9"/>
  <c r="HI290" i="9"/>
  <c r="HJ290" i="9"/>
  <c r="HK290" i="9"/>
  <c r="GB291" i="9"/>
  <c r="HL291" i="9" s="1"/>
  <c r="GC291" i="9"/>
  <c r="GD291" i="9"/>
  <c r="GH291" i="9" s="1"/>
  <c r="GE291" i="9"/>
  <c r="GI291" i="9" s="1"/>
  <c r="GF291" i="9"/>
  <c r="GG291" i="9"/>
  <c r="GK291" i="9" s="1"/>
  <c r="GJ291" i="9"/>
  <c r="GZ291" i="9" s="1"/>
  <c r="GL291" i="9"/>
  <c r="GP291" i="9" s="1"/>
  <c r="GM291" i="9"/>
  <c r="GQ291" i="9" s="1"/>
  <c r="GN291" i="9"/>
  <c r="GO291" i="9"/>
  <c r="GS291" i="9" s="1"/>
  <c r="GR291" i="9"/>
  <c r="GT291" i="9"/>
  <c r="GU291" i="9"/>
  <c r="GV291" i="9"/>
  <c r="GW291" i="9"/>
  <c r="HA291" i="9" s="1"/>
  <c r="HB291" i="9"/>
  <c r="HF291" i="9" s="1"/>
  <c r="HC291" i="9"/>
  <c r="HG291" i="9" s="1"/>
  <c r="HD291" i="9"/>
  <c r="HE291" i="9"/>
  <c r="HI291" i="9" s="1"/>
  <c r="HH291" i="9"/>
  <c r="HJ291" i="9"/>
  <c r="HK291" i="9"/>
  <c r="HM291" i="9"/>
  <c r="GB292" i="9"/>
  <c r="GC292" i="9"/>
  <c r="GD292" i="9"/>
  <c r="GH292" i="9" s="1"/>
  <c r="GE292" i="9"/>
  <c r="GF292" i="9"/>
  <c r="GJ292" i="9" s="1"/>
  <c r="GG292" i="9"/>
  <c r="GK292" i="9" s="1"/>
  <c r="GI292" i="9"/>
  <c r="GL292" i="9"/>
  <c r="GP292" i="9" s="1"/>
  <c r="GM292" i="9"/>
  <c r="GN292" i="9"/>
  <c r="GR292" i="9" s="1"/>
  <c r="GO292" i="9"/>
  <c r="GS292" i="9" s="1"/>
  <c r="GQ292" i="9"/>
  <c r="GU292" i="9"/>
  <c r="GV292" i="9"/>
  <c r="GZ292" i="9" s="1"/>
  <c r="GW292" i="9"/>
  <c r="GY292" i="9"/>
  <c r="HB292" i="9"/>
  <c r="HF292" i="9" s="1"/>
  <c r="HC292" i="9"/>
  <c r="HD292" i="9"/>
  <c r="HH292" i="9" s="1"/>
  <c r="HE292" i="9"/>
  <c r="HI292" i="9" s="1"/>
  <c r="HG292" i="9"/>
  <c r="HJ292" i="9"/>
  <c r="HK292" i="9"/>
  <c r="HL292" i="9"/>
  <c r="HM292" i="9"/>
  <c r="GB293" i="9"/>
  <c r="GC293" i="9"/>
  <c r="HM293" i="9" s="1"/>
  <c r="GD293" i="9"/>
  <c r="GE293" i="9"/>
  <c r="GF293" i="9"/>
  <c r="GJ293" i="9" s="1"/>
  <c r="GG293" i="9"/>
  <c r="GH293" i="9"/>
  <c r="GI293" i="9"/>
  <c r="GK293" i="9"/>
  <c r="GL293" i="9"/>
  <c r="GM293" i="9"/>
  <c r="GN293" i="9"/>
  <c r="GR293" i="9" s="1"/>
  <c r="GO293" i="9"/>
  <c r="GP293" i="9"/>
  <c r="GQ293" i="9"/>
  <c r="GS293" i="9"/>
  <c r="GT293" i="9"/>
  <c r="GU293" i="9"/>
  <c r="GW293" i="9"/>
  <c r="GX293" i="9"/>
  <c r="GY293" i="9"/>
  <c r="HA293" i="9"/>
  <c r="HB293" i="9"/>
  <c r="HC293" i="9"/>
  <c r="HD293" i="9"/>
  <c r="HH293" i="9" s="1"/>
  <c r="HE293" i="9"/>
  <c r="HF293" i="9"/>
  <c r="HG293" i="9"/>
  <c r="HI293" i="9"/>
  <c r="HJ293" i="9"/>
  <c r="HK293" i="9"/>
  <c r="HL293" i="9"/>
  <c r="GB294" i="9"/>
  <c r="HL294" i="9" s="1"/>
  <c r="GC294" i="9"/>
  <c r="HM294" i="9" s="1"/>
  <c r="GD294" i="9"/>
  <c r="GE294" i="9"/>
  <c r="GI294" i="9" s="1"/>
  <c r="GF294" i="9"/>
  <c r="GG294" i="9"/>
  <c r="GH294" i="9"/>
  <c r="GX294" i="9" s="1"/>
  <c r="GJ294" i="9"/>
  <c r="GK294" i="9"/>
  <c r="GL294" i="9"/>
  <c r="GM294" i="9"/>
  <c r="GQ294" i="9" s="1"/>
  <c r="GN294" i="9"/>
  <c r="GO294" i="9"/>
  <c r="GP294" i="9"/>
  <c r="GR294" i="9"/>
  <c r="GS294" i="9"/>
  <c r="GT294" i="9"/>
  <c r="GU294" i="9"/>
  <c r="GV294" i="9"/>
  <c r="GW294" i="9"/>
  <c r="GZ294" i="9"/>
  <c r="HA294" i="9"/>
  <c r="HB294" i="9"/>
  <c r="HC294" i="9"/>
  <c r="HG294" i="9" s="1"/>
  <c r="HD294" i="9"/>
  <c r="HE294" i="9"/>
  <c r="HF294" i="9"/>
  <c r="HH294" i="9"/>
  <c r="HI294" i="9"/>
  <c r="HJ294" i="9"/>
  <c r="HK294" i="9"/>
  <c r="GB295" i="9"/>
  <c r="HL295" i="9" s="1"/>
  <c r="GC295" i="9"/>
  <c r="GD295" i="9"/>
  <c r="GH295" i="9" s="1"/>
  <c r="GE295" i="9"/>
  <c r="GI295" i="9" s="1"/>
  <c r="GF295" i="9"/>
  <c r="GG295" i="9"/>
  <c r="GK295" i="9" s="1"/>
  <c r="GJ295" i="9"/>
  <c r="GL295" i="9"/>
  <c r="GP295" i="9" s="1"/>
  <c r="GM295" i="9"/>
  <c r="GQ295" i="9" s="1"/>
  <c r="GN295" i="9"/>
  <c r="GO295" i="9"/>
  <c r="GS295" i="9" s="1"/>
  <c r="GR295" i="9"/>
  <c r="GT295" i="9"/>
  <c r="GU295" i="9"/>
  <c r="GV295" i="9"/>
  <c r="GW295" i="9"/>
  <c r="HA295" i="9" s="1"/>
  <c r="GZ295" i="9"/>
  <c r="HB295" i="9"/>
  <c r="HF295" i="9" s="1"/>
  <c r="HC295" i="9"/>
  <c r="HG295" i="9" s="1"/>
  <c r="HD295" i="9"/>
  <c r="HE295" i="9"/>
  <c r="HI295" i="9" s="1"/>
  <c r="HH295" i="9"/>
  <c r="HJ295" i="9"/>
  <c r="HK295" i="9"/>
  <c r="HM295" i="9"/>
  <c r="GB296" i="9"/>
  <c r="GC296" i="9"/>
  <c r="GD296" i="9"/>
  <c r="GH296" i="9" s="1"/>
  <c r="GE296" i="9"/>
  <c r="GF296" i="9"/>
  <c r="GJ296" i="9" s="1"/>
  <c r="GG296" i="9"/>
  <c r="GK296" i="9" s="1"/>
  <c r="GI296" i="9"/>
  <c r="GL296" i="9"/>
  <c r="GM296" i="9"/>
  <c r="GN296" i="9"/>
  <c r="GR296" i="9" s="1"/>
  <c r="GO296" i="9"/>
  <c r="GS296" i="9" s="1"/>
  <c r="GQ296" i="9"/>
  <c r="GU296" i="9"/>
  <c r="GV296" i="9"/>
  <c r="GZ296" i="9" s="1"/>
  <c r="GW296" i="9"/>
  <c r="HA296" i="9" s="1"/>
  <c r="GY296" i="9"/>
  <c r="HB296" i="9"/>
  <c r="HF296" i="9" s="1"/>
  <c r="HC296" i="9"/>
  <c r="HD296" i="9"/>
  <c r="HH296" i="9" s="1"/>
  <c r="HE296" i="9"/>
  <c r="HI296" i="9" s="1"/>
  <c r="HG296" i="9"/>
  <c r="HJ296" i="9"/>
  <c r="HK296" i="9"/>
  <c r="HL296" i="9"/>
  <c r="HM296" i="9"/>
  <c r="GB297" i="9"/>
  <c r="GC297" i="9"/>
  <c r="GD297" i="9"/>
  <c r="GE297" i="9"/>
  <c r="GF297" i="9"/>
  <c r="GJ297" i="9" s="1"/>
  <c r="GG297" i="9"/>
  <c r="GH297" i="9"/>
  <c r="GI297" i="9"/>
  <c r="GK297" i="9"/>
  <c r="GL297" i="9"/>
  <c r="GM297" i="9"/>
  <c r="GN297" i="9"/>
  <c r="GR297" i="9" s="1"/>
  <c r="GO297" i="9"/>
  <c r="GP297" i="9"/>
  <c r="GQ297" i="9"/>
  <c r="GS297" i="9"/>
  <c r="GT297" i="9"/>
  <c r="GU297" i="9"/>
  <c r="GW297" i="9"/>
  <c r="GX297" i="9"/>
  <c r="GY297" i="9"/>
  <c r="HA297" i="9"/>
  <c r="HB297" i="9"/>
  <c r="HC297" i="9"/>
  <c r="HD297" i="9"/>
  <c r="HH297" i="9" s="1"/>
  <c r="HE297" i="9"/>
  <c r="HF297" i="9"/>
  <c r="HG297" i="9"/>
  <c r="HI297" i="9"/>
  <c r="HJ297" i="9"/>
  <c r="HK297" i="9"/>
  <c r="HL297" i="9"/>
  <c r="HM297" i="9"/>
  <c r="GB298" i="9"/>
  <c r="HL298" i="9" s="1"/>
  <c r="GC298" i="9"/>
  <c r="HM298" i="9" s="1"/>
  <c r="GD298" i="9"/>
  <c r="GE298" i="9"/>
  <c r="GI298" i="9" s="1"/>
  <c r="GF298" i="9"/>
  <c r="GG298" i="9"/>
  <c r="GH298" i="9"/>
  <c r="GX298" i="9" s="1"/>
  <c r="GJ298" i="9"/>
  <c r="GK298" i="9"/>
  <c r="GL298" i="9"/>
  <c r="GM298" i="9"/>
  <c r="GQ298" i="9" s="1"/>
  <c r="GN298" i="9"/>
  <c r="GO298" i="9"/>
  <c r="GP298" i="9"/>
  <c r="GR298" i="9"/>
  <c r="GS298" i="9"/>
  <c r="GT298" i="9"/>
  <c r="GU298" i="9"/>
  <c r="GV298" i="9"/>
  <c r="GW298" i="9"/>
  <c r="GZ298" i="9"/>
  <c r="HA298" i="9"/>
  <c r="HB298" i="9"/>
  <c r="HC298" i="9"/>
  <c r="HG298" i="9" s="1"/>
  <c r="HD298" i="9"/>
  <c r="HE298" i="9"/>
  <c r="HF298" i="9"/>
  <c r="HH298" i="9"/>
  <c r="HI298" i="9"/>
  <c r="HJ298" i="9"/>
  <c r="HK298" i="9"/>
  <c r="GB299" i="9"/>
  <c r="HL299" i="9" s="1"/>
  <c r="GC299" i="9"/>
  <c r="GD299" i="9"/>
  <c r="GH299" i="9" s="1"/>
  <c r="GE299" i="9"/>
  <c r="GI299" i="9" s="1"/>
  <c r="GF299" i="9"/>
  <c r="GG299" i="9"/>
  <c r="GK299" i="9" s="1"/>
  <c r="GJ299" i="9"/>
  <c r="GZ299" i="9" s="1"/>
  <c r="GL299" i="9"/>
  <c r="GP299" i="9" s="1"/>
  <c r="GM299" i="9"/>
  <c r="GQ299" i="9" s="1"/>
  <c r="GN299" i="9"/>
  <c r="GO299" i="9"/>
  <c r="GS299" i="9" s="1"/>
  <c r="GR299" i="9"/>
  <c r="GT299" i="9"/>
  <c r="GU299" i="9"/>
  <c r="GV299" i="9"/>
  <c r="GW299" i="9"/>
  <c r="HB299" i="9"/>
  <c r="HF299" i="9" s="1"/>
  <c r="HC299" i="9"/>
  <c r="HG299" i="9" s="1"/>
  <c r="HD299" i="9"/>
  <c r="HE299" i="9"/>
  <c r="HI299" i="9" s="1"/>
  <c r="HH299" i="9"/>
  <c r="HJ299" i="9"/>
  <c r="HK299" i="9"/>
  <c r="HM299" i="9"/>
  <c r="GB300" i="9"/>
  <c r="GC300" i="9"/>
  <c r="GD300" i="9"/>
  <c r="GE300" i="9"/>
  <c r="GF300" i="9"/>
  <c r="GJ300" i="9" s="1"/>
  <c r="GG300" i="9"/>
  <c r="GK300" i="9" s="1"/>
  <c r="GI300" i="9"/>
  <c r="GL300" i="9"/>
  <c r="GP300" i="9" s="1"/>
  <c r="GM300" i="9"/>
  <c r="GN300" i="9"/>
  <c r="GR300" i="9" s="1"/>
  <c r="GO300" i="9"/>
  <c r="GS300" i="9" s="1"/>
  <c r="GQ300" i="9"/>
  <c r="GU300" i="9"/>
  <c r="GW300" i="9"/>
  <c r="GY300" i="9"/>
  <c r="HB300" i="9"/>
  <c r="HF300" i="9" s="1"/>
  <c r="HC300" i="9"/>
  <c r="HD300" i="9"/>
  <c r="HH300" i="9" s="1"/>
  <c r="HE300" i="9"/>
  <c r="HI300" i="9" s="1"/>
  <c r="HG300" i="9"/>
  <c r="HJ300" i="9"/>
  <c r="HK300" i="9"/>
  <c r="HL300" i="9"/>
  <c r="HM300" i="9"/>
  <c r="GB301" i="9"/>
  <c r="GC301" i="9"/>
  <c r="GD301" i="9"/>
  <c r="GE301" i="9"/>
  <c r="GF301" i="9"/>
  <c r="GJ301" i="9" s="1"/>
  <c r="GG301" i="9"/>
  <c r="GH301" i="9"/>
  <c r="GX301" i="9" s="1"/>
  <c r="GI301" i="9"/>
  <c r="GK301" i="9"/>
  <c r="GL301" i="9"/>
  <c r="GM301" i="9"/>
  <c r="GN301" i="9"/>
  <c r="GO301" i="9"/>
  <c r="GP301" i="9"/>
  <c r="GQ301" i="9"/>
  <c r="GS301" i="9"/>
  <c r="GT301" i="9"/>
  <c r="GU301" i="9"/>
  <c r="GW301" i="9"/>
  <c r="GY301" i="9"/>
  <c r="HA301" i="9"/>
  <c r="HB301" i="9"/>
  <c r="HC301" i="9"/>
  <c r="HD301" i="9"/>
  <c r="HH301" i="9" s="1"/>
  <c r="HE301" i="9"/>
  <c r="HF301" i="9"/>
  <c r="HG301" i="9"/>
  <c r="HI301" i="9"/>
  <c r="HJ301" i="9"/>
  <c r="HK301" i="9"/>
  <c r="HL301" i="9"/>
  <c r="HM301" i="9"/>
  <c r="GB302" i="9"/>
  <c r="HL302" i="9" s="1"/>
  <c r="GC302" i="9"/>
  <c r="HM302" i="9" s="1"/>
  <c r="GD302" i="9"/>
  <c r="GE302" i="9"/>
  <c r="GI302" i="9" s="1"/>
  <c r="GF302" i="9"/>
  <c r="GG302" i="9"/>
  <c r="GH302" i="9"/>
  <c r="GX302" i="9" s="1"/>
  <c r="GJ302" i="9"/>
  <c r="GK302" i="9"/>
  <c r="GL302" i="9"/>
  <c r="GM302" i="9"/>
  <c r="GQ302" i="9" s="1"/>
  <c r="GN302" i="9"/>
  <c r="GO302" i="9"/>
  <c r="GP302" i="9"/>
  <c r="GR302" i="9"/>
  <c r="GZ302" i="9" s="1"/>
  <c r="GS302" i="9"/>
  <c r="GT302" i="9"/>
  <c r="GU302" i="9"/>
  <c r="GY302" i="9" s="1"/>
  <c r="GV302" i="9"/>
  <c r="GW302" i="9"/>
  <c r="HA302" i="9"/>
  <c r="HB302" i="9"/>
  <c r="HC302" i="9"/>
  <c r="HG302" i="9" s="1"/>
  <c r="HD302" i="9"/>
  <c r="HE302" i="9"/>
  <c r="HF302" i="9"/>
  <c r="HH302" i="9"/>
  <c r="HI302" i="9"/>
  <c r="HJ302" i="9"/>
  <c r="HK302" i="9"/>
  <c r="GB303" i="9"/>
  <c r="HL303" i="9" s="1"/>
  <c r="GC303" i="9"/>
  <c r="GD303" i="9"/>
  <c r="GH303" i="9" s="1"/>
  <c r="GE303" i="9"/>
  <c r="GI303" i="9" s="1"/>
  <c r="GF303" i="9"/>
  <c r="GG303" i="9"/>
  <c r="GK303" i="9" s="1"/>
  <c r="GJ303" i="9"/>
  <c r="GL303" i="9"/>
  <c r="GP303" i="9" s="1"/>
  <c r="GM303" i="9"/>
  <c r="GQ303" i="9" s="1"/>
  <c r="GN303" i="9"/>
  <c r="GO303" i="9"/>
  <c r="GS303" i="9"/>
  <c r="GT303" i="9"/>
  <c r="GX303" i="9" s="1"/>
  <c r="GU303" i="9"/>
  <c r="GY303" i="9" s="1"/>
  <c r="HB303" i="9"/>
  <c r="HF303" i="9" s="1"/>
  <c r="HC303" i="9"/>
  <c r="HG303" i="9" s="1"/>
  <c r="HD303" i="9"/>
  <c r="HH303" i="9" s="1"/>
  <c r="HE303" i="9"/>
  <c r="HI303" i="9" s="1"/>
  <c r="HJ303" i="9"/>
  <c r="HK303" i="9"/>
  <c r="HM303" i="9"/>
  <c r="GB304" i="9"/>
  <c r="GC304" i="9"/>
  <c r="GD304" i="9"/>
  <c r="GE304" i="9"/>
  <c r="GF304" i="9"/>
  <c r="GJ304" i="9" s="1"/>
  <c r="GG304" i="9"/>
  <c r="GH304" i="9"/>
  <c r="GI304" i="9"/>
  <c r="GK304" i="9"/>
  <c r="HA304" i="9" s="1"/>
  <c r="GL304" i="9"/>
  <c r="GM304" i="9"/>
  <c r="GN304" i="9"/>
  <c r="GR304" i="9" s="1"/>
  <c r="GO304" i="9"/>
  <c r="GP304" i="9"/>
  <c r="GQ304" i="9"/>
  <c r="GS304" i="9"/>
  <c r="GT304" i="9"/>
  <c r="GU304" i="9"/>
  <c r="GV304" i="9"/>
  <c r="GZ304" i="9" s="1"/>
  <c r="GW304" i="9"/>
  <c r="GX304" i="9"/>
  <c r="GY304" i="9"/>
  <c r="HB304" i="9"/>
  <c r="HC304" i="9"/>
  <c r="HD304" i="9"/>
  <c r="HH304" i="9" s="1"/>
  <c r="HE304" i="9"/>
  <c r="HF304" i="9"/>
  <c r="HG304" i="9"/>
  <c r="HI304" i="9"/>
  <c r="HJ304" i="9"/>
  <c r="HK304" i="9"/>
  <c r="HL304" i="9"/>
  <c r="HM304" i="9"/>
  <c r="GB305" i="9"/>
  <c r="GC305" i="9"/>
  <c r="HM305" i="9" s="1"/>
  <c r="GD305" i="9"/>
  <c r="GE305" i="9"/>
  <c r="GI305" i="9" s="1"/>
  <c r="GF305" i="9"/>
  <c r="GG305" i="9"/>
  <c r="GH305" i="9"/>
  <c r="GX305" i="9" s="1"/>
  <c r="GJ305" i="9"/>
  <c r="GK305" i="9"/>
  <c r="GL305" i="9"/>
  <c r="GM305" i="9"/>
  <c r="GQ305" i="9" s="1"/>
  <c r="GN305" i="9"/>
  <c r="GO305" i="9"/>
  <c r="GP305" i="9"/>
  <c r="GR305" i="9"/>
  <c r="GS305" i="9"/>
  <c r="GT305" i="9"/>
  <c r="GV305" i="9"/>
  <c r="GW305" i="9"/>
  <c r="GZ305" i="9"/>
  <c r="HA305" i="9"/>
  <c r="HB305" i="9"/>
  <c r="HC305" i="9"/>
  <c r="HG305" i="9" s="1"/>
  <c r="HD305" i="9"/>
  <c r="HE305" i="9"/>
  <c r="HF305" i="9"/>
  <c r="HH305" i="9"/>
  <c r="HI305" i="9"/>
  <c r="HJ305" i="9"/>
  <c r="HK305" i="9"/>
  <c r="HL305" i="9"/>
  <c r="GB306" i="9"/>
  <c r="HL306" i="9" s="1"/>
  <c r="GC306" i="9"/>
  <c r="GD306" i="9"/>
  <c r="GH306" i="9" s="1"/>
  <c r="GE306" i="9"/>
  <c r="GI306" i="9" s="1"/>
  <c r="GF306" i="9"/>
  <c r="GG306" i="9"/>
  <c r="GK306" i="9" s="1"/>
  <c r="GJ306" i="9"/>
  <c r="GZ306" i="9" s="1"/>
  <c r="GL306" i="9"/>
  <c r="GP306" i="9" s="1"/>
  <c r="GM306" i="9"/>
  <c r="GQ306" i="9" s="1"/>
  <c r="GN306" i="9"/>
  <c r="GO306" i="9"/>
  <c r="GS306" i="9" s="1"/>
  <c r="GR306" i="9"/>
  <c r="GT306" i="9"/>
  <c r="GU306" i="9"/>
  <c r="GY306" i="9" s="1"/>
  <c r="GV306" i="9"/>
  <c r="GW306" i="9"/>
  <c r="HA306" i="9" s="1"/>
  <c r="HB306" i="9"/>
  <c r="HF306" i="9" s="1"/>
  <c r="HC306" i="9"/>
  <c r="HG306" i="9" s="1"/>
  <c r="HD306" i="9"/>
  <c r="HE306" i="9"/>
  <c r="HI306" i="9" s="1"/>
  <c r="HH306" i="9"/>
  <c r="HJ306" i="9"/>
  <c r="HK306" i="9"/>
  <c r="HM306" i="9"/>
  <c r="GB307" i="9"/>
  <c r="GC307" i="9"/>
  <c r="GD307" i="9"/>
  <c r="GH307" i="9" s="1"/>
  <c r="GE307" i="9"/>
  <c r="GF307" i="9"/>
  <c r="GJ307" i="9" s="1"/>
  <c r="GG307" i="9"/>
  <c r="GK307" i="9" s="1"/>
  <c r="GI307" i="9"/>
  <c r="GL307" i="9"/>
  <c r="GP307" i="9" s="1"/>
  <c r="GM307" i="9"/>
  <c r="GN307" i="9"/>
  <c r="GR307" i="9" s="1"/>
  <c r="GO307" i="9"/>
  <c r="GS307" i="9" s="1"/>
  <c r="GQ307" i="9"/>
  <c r="GT307" i="9"/>
  <c r="GX307" i="9" s="1"/>
  <c r="GU307" i="9"/>
  <c r="GV307" i="9"/>
  <c r="GZ307" i="9" s="1"/>
  <c r="GW307" i="9"/>
  <c r="HA307" i="9" s="1"/>
  <c r="GY307" i="9"/>
  <c r="HB307" i="9"/>
  <c r="HF307" i="9" s="1"/>
  <c r="HC307" i="9"/>
  <c r="HD307" i="9"/>
  <c r="HH307" i="9" s="1"/>
  <c r="HE307" i="9"/>
  <c r="HI307" i="9" s="1"/>
  <c r="HG307" i="9"/>
  <c r="HJ307" i="9"/>
  <c r="HK307" i="9"/>
  <c r="HL307" i="9"/>
  <c r="HM307" i="9"/>
  <c r="GB308" i="9"/>
  <c r="GC308" i="9"/>
  <c r="HM308" i="9" s="1"/>
  <c r="GD308" i="9"/>
  <c r="GE308" i="9"/>
  <c r="GF308" i="9"/>
  <c r="GG308" i="9"/>
  <c r="GH308" i="9"/>
  <c r="GI308" i="9"/>
  <c r="GK308" i="9"/>
  <c r="GL308" i="9"/>
  <c r="GM308" i="9"/>
  <c r="GN308" i="9"/>
  <c r="GR308" i="9" s="1"/>
  <c r="GO308" i="9"/>
  <c r="GP308" i="9"/>
  <c r="GQ308" i="9"/>
  <c r="GS308" i="9"/>
  <c r="HA308" i="9" s="1"/>
  <c r="GT308" i="9"/>
  <c r="GU308" i="9"/>
  <c r="GW308" i="9"/>
  <c r="GX308" i="9"/>
  <c r="GY308" i="9"/>
  <c r="HB308" i="9"/>
  <c r="HC308" i="9"/>
  <c r="HD308" i="9"/>
  <c r="HH308" i="9" s="1"/>
  <c r="HE308" i="9"/>
  <c r="HF308" i="9"/>
  <c r="HG308" i="9"/>
  <c r="HI308" i="9"/>
  <c r="HJ308" i="9"/>
  <c r="HK308" i="9"/>
  <c r="HL308" i="9"/>
  <c r="GB309" i="9"/>
  <c r="GC309" i="9"/>
  <c r="HM309" i="9" s="1"/>
  <c r="GD309" i="9"/>
  <c r="GE309" i="9"/>
  <c r="GF309" i="9"/>
  <c r="GG309" i="9"/>
  <c r="GH309" i="9"/>
  <c r="GX309" i="9" s="1"/>
  <c r="GJ309" i="9"/>
  <c r="GK309" i="9"/>
  <c r="GL309" i="9"/>
  <c r="GM309" i="9"/>
  <c r="GQ309" i="9" s="1"/>
  <c r="GN309" i="9"/>
  <c r="GO309" i="9"/>
  <c r="GP309" i="9"/>
  <c r="GR309" i="9"/>
  <c r="GS309" i="9"/>
  <c r="GT309" i="9"/>
  <c r="GV309" i="9"/>
  <c r="GW309" i="9"/>
  <c r="GZ309" i="9"/>
  <c r="HA309" i="9"/>
  <c r="HB309" i="9"/>
  <c r="HC309" i="9"/>
  <c r="HG309" i="9" s="1"/>
  <c r="HD309" i="9"/>
  <c r="HE309" i="9"/>
  <c r="HF309" i="9"/>
  <c r="HH309" i="9"/>
  <c r="HI309" i="9"/>
  <c r="HJ309" i="9"/>
  <c r="HK309" i="9"/>
  <c r="HL309" i="9"/>
  <c r="GB310" i="9"/>
  <c r="HL310" i="9" s="1"/>
  <c r="GC310" i="9"/>
  <c r="GD310" i="9"/>
  <c r="GH310" i="9" s="1"/>
  <c r="GE310" i="9"/>
  <c r="GI310" i="9" s="1"/>
  <c r="GF310" i="9"/>
  <c r="GG310" i="9"/>
  <c r="GK310" i="9" s="1"/>
  <c r="GJ310" i="9"/>
  <c r="GL310" i="9"/>
  <c r="GP310" i="9" s="1"/>
  <c r="GM310" i="9"/>
  <c r="GQ310" i="9" s="1"/>
  <c r="GN310" i="9"/>
  <c r="GO310" i="9"/>
  <c r="GR310" i="9"/>
  <c r="GT310" i="9"/>
  <c r="GU310" i="9"/>
  <c r="GV310" i="9"/>
  <c r="GZ310" i="9"/>
  <c r="HB310" i="9"/>
  <c r="HF310" i="9" s="1"/>
  <c r="HC310" i="9"/>
  <c r="HG310" i="9" s="1"/>
  <c r="HD310" i="9"/>
  <c r="HE310" i="9"/>
  <c r="HI310" i="9" s="1"/>
  <c r="HH310" i="9"/>
  <c r="HJ310" i="9"/>
  <c r="HK310" i="9"/>
  <c r="HM310" i="9"/>
  <c r="GB311" i="9"/>
  <c r="GC311" i="9"/>
  <c r="GD311" i="9"/>
  <c r="GH311" i="9" s="1"/>
  <c r="GE311" i="9"/>
  <c r="GF311" i="9"/>
  <c r="GJ311" i="9" s="1"/>
  <c r="GG311" i="9"/>
  <c r="GK311" i="9" s="1"/>
  <c r="GI311" i="9"/>
  <c r="GL311" i="9"/>
  <c r="GP311" i="9" s="1"/>
  <c r="GM311" i="9"/>
  <c r="GN311" i="9"/>
  <c r="GR311" i="9" s="1"/>
  <c r="GO311" i="9"/>
  <c r="GS311" i="9" s="1"/>
  <c r="GQ311" i="9"/>
  <c r="GU311" i="9"/>
  <c r="GV311" i="9"/>
  <c r="GZ311" i="9" s="1"/>
  <c r="GW311" i="9"/>
  <c r="HA311" i="9" s="1"/>
  <c r="GY311" i="9"/>
  <c r="HB311" i="9"/>
  <c r="HF311" i="9" s="1"/>
  <c r="HC311" i="9"/>
  <c r="HD311" i="9"/>
  <c r="HH311" i="9" s="1"/>
  <c r="HE311" i="9"/>
  <c r="HI311" i="9" s="1"/>
  <c r="HG311" i="9"/>
  <c r="HJ311" i="9"/>
  <c r="HK311" i="9"/>
  <c r="HL311" i="9"/>
  <c r="HM311" i="9"/>
  <c r="GB312" i="9"/>
  <c r="GC312" i="9"/>
  <c r="GD312" i="9"/>
  <c r="GE312" i="9"/>
  <c r="GF312" i="9"/>
  <c r="GJ312" i="9" s="1"/>
  <c r="GG312" i="9"/>
  <c r="GH312" i="9"/>
  <c r="GI312" i="9"/>
  <c r="GK312" i="9"/>
  <c r="GL312" i="9"/>
  <c r="GM312" i="9"/>
  <c r="GN312" i="9"/>
  <c r="GR312" i="9" s="1"/>
  <c r="GO312" i="9"/>
  <c r="GP312" i="9"/>
  <c r="GQ312" i="9"/>
  <c r="GS312" i="9"/>
  <c r="GT312" i="9"/>
  <c r="GU312" i="9"/>
  <c r="GW312" i="9"/>
  <c r="GX312" i="9"/>
  <c r="GY312" i="9"/>
  <c r="HA312" i="9"/>
  <c r="HB312" i="9"/>
  <c r="HC312" i="9"/>
  <c r="HD312" i="9"/>
  <c r="HH312" i="9" s="1"/>
  <c r="HE312" i="9"/>
  <c r="HF312" i="9"/>
  <c r="HG312" i="9"/>
  <c r="HI312" i="9"/>
  <c r="HJ312" i="9"/>
  <c r="HK312" i="9"/>
  <c r="HL312" i="9"/>
  <c r="HM312" i="9"/>
  <c r="GB313" i="9"/>
  <c r="GC313" i="9"/>
  <c r="HM313" i="9" s="1"/>
  <c r="GD313" i="9"/>
  <c r="GE313" i="9"/>
  <c r="GI313" i="9" s="1"/>
  <c r="GF313" i="9"/>
  <c r="GG313" i="9"/>
  <c r="GH313" i="9"/>
  <c r="GJ313" i="9"/>
  <c r="GK313" i="9"/>
  <c r="GL313" i="9"/>
  <c r="GM313" i="9"/>
  <c r="GQ313" i="9" s="1"/>
  <c r="GN313" i="9"/>
  <c r="GO313" i="9"/>
  <c r="GP313" i="9"/>
  <c r="GX313" i="9" s="1"/>
  <c r="GR313" i="9"/>
  <c r="GS313" i="9"/>
  <c r="GT313" i="9"/>
  <c r="GV313" i="9"/>
  <c r="GW313" i="9"/>
  <c r="GZ313" i="9"/>
  <c r="HA313" i="9"/>
  <c r="HB313" i="9"/>
  <c r="HC313" i="9"/>
  <c r="HG313" i="9" s="1"/>
  <c r="HD313" i="9"/>
  <c r="HE313" i="9"/>
  <c r="HF313" i="9"/>
  <c r="HH313" i="9"/>
  <c r="HI313" i="9"/>
  <c r="HJ313" i="9"/>
  <c r="HK313" i="9"/>
  <c r="HL313" i="9"/>
  <c r="GB314" i="9"/>
  <c r="HL314" i="9" s="1"/>
  <c r="GC314" i="9"/>
  <c r="GD314" i="9"/>
  <c r="GH314" i="9" s="1"/>
  <c r="GE314" i="9"/>
  <c r="GI314" i="9" s="1"/>
  <c r="GF314" i="9"/>
  <c r="GG314" i="9"/>
  <c r="GK314" i="9" s="1"/>
  <c r="GJ314" i="9"/>
  <c r="GZ314" i="9" s="1"/>
  <c r="GL314" i="9"/>
  <c r="GP314" i="9" s="1"/>
  <c r="GM314" i="9"/>
  <c r="GQ314" i="9" s="1"/>
  <c r="GN314" i="9"/>
  <c r="GO314" i="9"/>
  <c r="GS314" i="9" s="1"/>
  <c r="GR314" i="9"/>
  <c r="GT314" i="9"/>
  <c r="GX314" i="9" s="1"/>
  <c r="GU314" i="9"/>
  <c r="GV314" i="9"/>
  <c r="HB314" i="9"/>
  <c r="HF314" i="9" s="1"/>
  <c r="HC314" i="9"/>
  <c r="HG314" i="9" s="1"/>
  <c r="HD314" i="9"/>
  <c r="HE314" i="9"/>
  <c r="HI314" i="9" s="1"/>
  <c r="HH314" i="9"/>
  <c r="HJ314" i="9"/>
  <c r="HK314" i="9"/>
  <c r="HM314" i="9"/>
  <c r="GB315" i="9"/>
  <c r="GC315" i="9"/>
  <c r="GD315" i="9"/>
  <c r="GH315" i="9" s="1"/>
  <c r="GE315" i="9"/>
  <c r="GF315" i="9"/>
  <c r="GJ315" i="9" s="1"/>
  <c r="GG315" i="9"/>
  <c r="GK315" i="9" s="1"/>
  <c r="GI315" i="9"/>
  <c r="GL315" i="9"/>
  <c r="GP315" i="9" s="1"/>
  <c r="GM315" i="9"/>
  <c r="GN315" i="9"/>
  <c r="GR315" i="9" s="1"/>
  <c r="GO315" i="9"/>
  <c r="GS315" i="9" s="1"/>
  <c r="GQ315" i="9"/>
  <c r="GY315" i="9" s="1"/>
  <c r="GU315" i="9"/>
  <c r="GV315" i="9"/>
  <c r="GW315" i="9"/>
  <c r="HB315" i="9"/>
  <c r="HF315" i="9" s="1"/>
  <c r="HC315" i="9"/>
  <c r="HD315" i="9"/>
  <c r="HH315" i="9" s="1"/>
  <c r="HE315" i="9"/>
  <c r="HI315" i="9" s="1"/>
  <c r="HG315" i="9"/>
  <c r="HJ315" i="9"/>
  <c r="HK315" i="9"/>
  <c r="HL315" i="9"/>
  <c r="HM315" i="9"/>
  <c r="GB316" i="9"/>
  <c r="GC316" i="9"/>
  <c r="HM316" i="9" s="1"/>
  <c r="GD316" i="9"/>
  <c r="GE316" i="9"/>
  <c r="GF316" i="9"/>
  <c r="GJ316" i="9" s="1"/>
  <c r="GG316" i="9"/>
  <c r="GH316" i="9"/>
  <c r="GI316" i="9"/>
  <c r="GK316" i="9"/>
  <c r="GL316" i="9"/>
  <c r="GM316" i="9"/>
  <c r="GN316" i="9"/>
  <c r="GR316" i="9" s="1"/>
  <c r="GO316" i="9"/>
  <c r="GP316" i="9"/>
  <c r="GQ316" i="9"/>
  <c r="GS316" i="9"/>
  <c r="GT316" i="9"/>
  <c r="GU316" i="9"/>
  <c r="GW316" i="9"/>
  <c r="GX316" i="9"/>
  <c r="GY316" i="9"/>
  <c r="HA316" i="9"/>
  <c r="HB316" i="9"/>
  <c r="HC316" i="9"/>
  <c r="HD316" i="9"/>
  <c r="HH316" i="9" s="1"/>
  <c r="HE316" i="9"/>
  <c r="HF316" i="9"/>
  <c r="HG316" i="9"/>
  <c r="HI316" i="9"/>
  <c r="HJ316" i="9"/>
  <c r="HK316" i="9"/>
  <c r="HL316" i="9"/>
  <c r="GB317" i="9"/>
  <c r="HL317" i="9" s="1"/>
  <c r="GC317" i="9"/>
  <c r="HM317" i="9" s="1"/>
  <c r="GD317" i="9"/>
  <c r="GE317" i="9"/>
  <c r="GI317" i="9" s="1"/>
  <c r="GF317" i="9"/>
  <c r="GG317" i="9"/>
  <c r="GH317" i="9"/>
  <c r="GX317" i="9" s="1"/>
  <c r="GJ317" i="9"/>
  <c r="GK317" i="9"/>
  <c r="GL317" i="9"/>
  <c r="GM317" i="9"/>
  <c r="GQ317" i="9" s="1"/>
  <c r="GN317" i="9"/>
  <c r="GO317" i="9"/>
  <c r="GP317" i="9"/>
  <c r="GR317" i="9"/>
  <c r="GS317" i="9"/>
  <c r="GT317" i="9"/>
  <c r="GV317" i="9"/>
  <c r="GW317" i="9"/>
  <c r="GZ317" i="9"/>
  <c r="HA317" i="9"/>
  <c r="HB317" i="9"/>
  <c r="HC317" i="9"/>
  <c r="HG317" i="9" s="1"/>
  <c r="HD317" i="9"/>
  <c r="HE317" i="9"/>
  <c r="HF317" i="9"/>
  <c r="HH317" i="9"/>
  <c r="HI317" i="9"/>
  <c r="HJ317" i="9"/>
  <c r="HK317" i="9"/>
  <c r="GB318" i="9"/>
  <c r="GC318" i="9"/>
  <c r="GD318" i="9"/>
  <c r="GH318" i="9" s="1"/>
  <c r="GE318" i="9"/>
  <c r="GI318" i="9" s="1"/>
  <c r="GF318" i="9"/>
  <c r="GG318" i="9"/>
  <c r="GK318" i="9" s="1"/>
  <c r="GJ318" i="9"/>
  <c r="GL318" i="9"/>
  <c r="GP318" i="9" s="1"/>
  <c r="GM318" i="9"/>
  <c r="GQ318" i="9" s="1"/>
  <c r="GN318" i="9"/>
  <c r="GO318" i="9"/>
  <c r="GS318" i="9" s="1"/>
  <c r="GR318" i="9"/>
  <c r="GT318" i="9"/>
  <c r="GX318" i="9" s="1"/>
  <c r="GU318" i="9"/>
  <c r="GY318" i="9" s="1"/>
  <c r="GV318" i="9"/>
  <c r="GZ318" i="9"/>
  <c r="HB318" i="9"/>
  <c r="HF318" i="9" s="1"/>
  <c r="HC318" i="9"/>
  <c r="HG318" i="9" s="1"/>
  <c r="HD318" i="9"/>
  <c r="HE318" i="9"/>
  <c r="HI318" i="9" s="1"/>
  <c r="HH318" i="9"/>
  <c r="HJ318" i="9"/>
  <c r="HK318" i="9"/>
  <c r="HL318" i="9"/>
  <c r="HM318" i="9"/>
  <c r="GB319" i="9"/>
  <c r="GC319" i="9"/>
  <c r="GD319" i="9"/>
  <c r="GE319" i="9"/>
  <c r="GF319" i="9"/>
  <c r="GJ319" i="9" s="1"/>
  <c r="GG319" i="9"/>
  <c r="GK319" i="9" s="1"/>
  <c r="GH319" i="9"/>
  <c r="GI319" i="9"/>
  <c r="GL319" i="9"/>
  <c r="GM319" i="9"/>
  <c r="GN319" i="9"/>
  <c r="GR319" i="9" s="1"/>
  <c r="GO319" i="9"/>
  <c r="GS319" i="9" s="1"/>
  <c r="GP319" i="9"/>
  <c r="GQ319" i="9"/>
  <c r="GT319" i="9"/>
  <c r="GX319" i="9" s="1"/>
  <c r="GU319" i="9"/>
  <c r="GV319" i="9"/>
  <c r="GW319" i="9"/>
  <c r="GY319" i="9"/>
  <c r="HB319" i="9"/>
  <c r="HF319" i="9" s="1"/>
  <c r="HC319" i="9"/>
  <c r="HD319" i="9"/>
  <c r="HH319" i="9" s="1"/>
  <c r="HE319" i="9"/>
  <c r="HI319" i="9" s="1"/>
  <c r="HG319" i="9"/>
  <c r="HJ319" i="9"/>
  <c r="HK319" i="9"/>
  <c r="HL319" i="9"/>
  <c r="HM319" i="9"/>
  <c r="GB320" i="9"/>
  <c r="HL320" i="9" s="1"/>
  <c r="GC320" i="9"/>
  <c r="HM320" i="9" s="1"/>
  <c r="GD320" i="9"/>
  <c r="GE320" i="9"/>
  <c r="GF320" i="9"/>
  <c r="GG320" i="9"/>
  <c r="GH320" i="9"/>
  <c r="GI320" i="9"/>
  <c r="GJ320" i="9"/>
  <c r="GK320" i="9"/>
  <c r="GL320" i="9"/>
  <c r="GM320" i="9"/>
  <c r="GN320" i="9"/>
  <c r="GO320" i="9"/>
  <c r="GP320" i="9"/>
  <c r="GQ320" i="9"/>
  <c r="GR320" i="9"/>
  <c r="GS320" i="9"/>
  <c r="GT320" i="9"/>
  <c r="GU320" i="9"/>
  <c r="GV320" i="9"/>
  <c r="GW320" i="9"/>
  <c r="GX320" i="9"/>
  <c r="GY320" i="9"/>
  <c r="GZ320" i="9"/>
  <c r="HA320" i="9"/>
  <c r="HB320" i="9"/>
  <c r="HC320" i="9"/>
  <c r="HD320" i="9"/>
  <c r="HE320" i="9"/>
  <c r="HF320" i="9"/>
  <c r="HG320" i="9"/>
  <c r="HH320" i="9"/>
  <c r="HI320" i="9"/>
  <c r="HJ320" i="9"/>
  <c r="HK320" i="9"/>
  <c r="GB321" i="9"/>
  <c r="GC321" i="9"/>
  <c r="GD321" i="9"/>
  <c r="GE321" i="9"/>
  <c r="GF321" i="9"/>
  <c r="GG321" i="9"/>
  <c r="GH321" i="9"/>
  <c r="GJ321" i="9"/>
  <c r="GK321" i="9"/>
  <c r="GL321" i="9"/>
  <c r="GP321" i="9" s="1"/>
  <c r="GM321" i="9"/>
  <c r="GQ321" i="9" s="1"/>
  <c r="GN321" i="9"/>
  <c r="GO321" i="9"/>
  <c r="GR321" i="9"/>
  <c r="GS321" i="9"/>
  <c r="GT321" i="9"/>
  <c r="GX321" i="9" s="1"/>
  <c r="GV321" i="9"/>
  <c r="GW321" i="9"/>
  <c r="GZ321" i="9"/>
  <c r="HA321" i="9"/>
  <c r="HB321" i="9"/>
  <c r="HC321" i="9"/>
  <c r="HG321" i="9" s="1"/>
  <c r="HD321" i="9"/>
  <c r="HE321" i="9"/>
  <c r="HF321" i="9"/>
  <c r="HH321" i="9"/>
  <c r="HI321" i="9"/>
  <c r="HJ321" i="9"/>
  <c r="HK321" i="9"/>
  <c r="HL321" i="9"/>
  <c r="HM321" i="9"/>
  <c r="GB322" i="9"/>
  <c r="GC322" i="9"/>
  <c r="GD322" i="9"/>
  <c r="GH322" i="9" s="1"/>
  <c r="GE322" i="9"/>
  <c r="GI322" i="9" s="1"/>
  <c r="GF322" i="9"/>
  <c r="GG322" i="9"/>
  <c r="GK322" i="9" s="1"/>
  <c r="GJ322" i="9"/>
  <c r="GL322" i="9"/>
  <c r="GP322" i="9" s="1"/>
  <c r="GM322" i="9"/>
  <c r="GQ322" i="9" s="1"/>
  <c r="GN322" i="9"/>
  <c r="GO322" i="9"/>
  <c r="GS322" i="9" s="1"/>
  <c r="GT322" i="9"/>
  <c r="GU322" i="9"/>
  <c r="GW322" i="9"/>
  <c r="HA322" i="9" s="1"/>
  <c r="HB322" i="9"/>
  <c r="HF322" i="9" s="1"/>
  <c r="HC322" i="9"/>
  <c r="HG322" i="9" s="1"/>
  <c r="HD322" i="9"/>
  <c r="HH322" i="9" s="1"/>
  <c r="HE322" i="9"/>
  <c r="HI322" i="9" s="1"/>
  <c r="HJ322" i="9"/>
  <c r="HK322" i="9"/>
  <c r="HL322" i="9"/>
  <c r="HM322" i="9"/>
  <c r="GB323" i="9"/>
  <c r="GC323" i="9"/>
  <c r="GD323" i="9"/>
  <c r="GH323" i="9" s="1"/>
  <c r="GE323" i="9"/>
  <c r="GF323" i="9"/>
  <c r="GJ323" i="9" s="1"/>
  <c r="GG323" i="9"/>
  <c r="GK323" i="9" s="1"/>
  <c r="GI323" i="9"/>
  <c r="GY323" i="9" s="1"/>
  <c r="GL323" i="9"/>
  <c r="GM323" i="9"/>
  <c r="GN323" i="9"/>
  <c r="GR323" i="9" s="1"/>
  <c r="GO323" i="9"/>
  <c r="GS323" i="9" s="1"/>
  <c r="GP323" i="9"/>
  <c r="GQ323" i="9"/>
  <c r="GU323" i="9"/>
  <c r="GV323" i="9"/>
  <c r="GW323" i="9"/>
  <c r="HB323" i="9"/>
  <c r="HF323" i="9" s="1"/>
  <c r="HC323" i="9"/>
  <c r="HD323" i="9"/>
  <c r="HH323" i="9" s="1"/>
  <c r="HE323" i="9"/>
  <c r="HI323" i="9" s="1"/>
  <c r="HG323" i="9"/>
  <c r="HJ323" i="9"/>
  <c r="HK323" i="9"/>
  <c r="HL323" i="9"/>
  <c r="HM323" i="9"/>
  <c r="GB324" i="9"/>
  <c r="GC324" i="9"/>
  <c r="GD324" i="9"/>
  <c r="GE324" i="9"/>
  <c r="GF324" i="9"/>
  <c r="GJ324" i="9" s="1"/>
  <c r="GG324" i="9"/>
  <c r="GH324" i="9"/>
  <c r="GI324" i="9"/>
  <c r="GK324" i="9"/>
  <c r="GL324" i="9"/>
  <c r="GM324" i="9"/>
  <c r="GN324" i="9"/>
  <c r="GR324" i="9" s="1"/>
  <c r="GO324" i="9"/>
  <c r="GP324" i="9"/>
  <c r="GQ324" i="9"/>
  <c r="GS324" i="9"/>
  <c r="GT324" i="9"/>
  <c r="GU324" i="9"/>
  <c r="GV324" i="9"/>
  <c r="GZ324" i="9" s="1"/>
  <c r="GW324" i="9"/>
  <c r="GX324" i="9"/>
  <c r="GY324" i="9"/>
  <c r="HA324" i="9"/>
  <c r="HB324" i="9"/>
  <c r="HC324" i="9"/>
  <c r="HD324" i="9"/>
  <c r="HH324" i="9" s="1"/>
  <c r="HE324" i="9"/>
  <c r="HF324" i="9"/>
  <c r="HG324" i="9"/>
  <c r="HI324" i="9"/>
  <c r="HJ324" i="9"/>
  <c r="HK324" i="9"/>
  <c r="HL324" i="9"/>
  <c r="HM324" i="9"/>
  <c r="GB325" i="9"/>
  <c r="HL325" i="9" s="1"/>
  <c r="GC325" i="9"/>
  <c r="HM325" i="9" s="1"/>
  <c r="GD325" i="9"/>
  <c r="GE325" i="9"/>
  <c r="GF325" i="9"/>
  <c r="GG325" i="9"/>
  <c r="GH325" i="9"/>
  <c r="GJ325" i="9"/>
  <c r="GK325" i="9"/>
  <c r="GL325" i="9"/>
  <c r="GP325" i="9" s="1"/>
  <c r="GM325" i="9"/>
  <c r="GQ325" i="9" s="1"/>
  <c r="GN325" i="9"/>
  <c r="GO325" i="9"/>
  <c r="GR325" i="9"/>
  <c r="GS325" i="9"/>
  <c r="GT325" i="9"/>
  <c r="GX325" i="9" s="1"/>
  <c r="GV325" i="9"/>
  <c r="GW325" i="9"/>
  <c r="GZ325" i="9"/>
  <c r="HA325" i="9"/>
  <c r="HB325" i="9"/>
  <c r="HC325" i="9"/>
  <c r="HG325" i="9" s="1"/>
  <c r="HD325" i="9"/>
  <c r="HE325" i="9"/>
  <c r="HF325" i="9"/>
  <c r="HH325" i="9"/>
  <c r="HI325" i="9"/>
  <c r="HJ325" i="9"/>
  <c r="HK325" i="9"/>
  <c r="GB326" i="9"/>
  <c r="GC326" i="9"/>
  <c r="GD326" i="9"/>
  <c r="GH326" i="9" s="1"/>
  <c r="GE326" i="9"/>
  <c r="GI326" i="9" s="1"/>
  <c r="GF326" i="9"/>
  <c r="GG326" i="9"/>
  <c r="GK326" i="9" s="1"/>
  <c r="GJ326" i="9"/>
  <c r="GL326" i="9"/>
  <c r="GP326" i="9" s="1"/>
  <c r="GM326" i="9"/>
  <c r="GQ326" i="9" s="1"/>
  <c r="GN326" i="9"/>
  <c r="GO326" i="9"/>
  <c r="GS326" i="9" s="1"/>
  <c r="GR326" i="9"/>
  <c r="GZ326" i="9" s="1"/>
  <c r="GT326" i="9"/>
  <c r="GU326" i="9"/>
  <c r="GV326" i="9"/>
  <c r="HB326" i="9"/>
  <c r="HF326" i="9" s="1"/>
  <c r="HC326" i="9"/>
  <c r="HG326" i="9" s="1"/>
  <c r="HD326" i="9"/>
  <c r="HH326" i="9" s="1"/>
  <c r="HE326" i="9"/>
  <c r="HI326" i="9" s="1"/>
  <c r="HJ326" i="9"/>
  <c r="HK326" i="9"/>
  <c r="HL326" i="9"/>
  <c r="HM326" i="9"/>
  <c r="GB327" i="9"/>
  <c r="GC327" i="9"/>
  <c r="GD327" i="9"/>
  <c r="GE327" i="9"/>
  <c r="GF327" i="9"/>
  <c r="GJ327" i="9" s="1"/>
  <c r="GG327" i="9"/>
  <c r="GK327" i="9" s="1"/>
  <c r="GH327" i="9"/>
  <c r="GI327" i="9"/>
  <c r="GY327" i="9" s="1"/>
  <c r="GL327" i="9"/>
  <c r="GM327" i="9"/>
  <c r="GN327" i="9"/>
  <c r="GR327" i="9" s="1"/>
  <c r="GO327" i="9"/>
  <c r="GS327" i="9" s="1"/>
  <c r="GP327" i="9"/>
  <c r="GQ327" i="9"/>
  <c r="GT327" i="9"/>
  <c r="GX327" i="9" s="1"/>
  <c r="GU327" i="9"/>
  <c r="GV327" i="9"/>
  <c r="GW327" i="9"/>
  <c r="HA327" i="9" s="1"/>
  <c r="HB327" i="9"/>
  <c r="HF327" i="9" s="1"/>
  <c r="HC327" i="9"/>
  <c r="HD327" i="9"/>
  <c r="HH327" i="9" s="1"/>
  <c r="HE327" i="9"/>
  <c r="HI327" i="9" s="1"/>
  <c r="HG327" i="9"/>
  <c r="HJ327" i="9"/>
  <c r="HK327" i="9"/>
  <c r="HL327" i="9"/>
  <c r="HM327" i="9"/>
  <c r="GB328" i="9"/>
  <c r="HL328" i="9" s="1"/>
  <c r="GC328" i="9"/>
  <c r="HM328" i="9" s="1"/>
  <c r="GD328" i="9"/>
  <c r="GE328" i="9"/>
  <c r="GF328" i="9"/>
  <c r="GG328" i="9"/>
  <c r="GH328" i="9"/>
  <c r="GI328" i="9"/>
  <c r="GJ328" i="9"/>
  <c r="GK328" i="9"/>
  <c r="GL328" i="9"/>
  <c r="GM328" i="9"/>
  <c r="GN328" i="9"/>
  <c r="GO328" i="9"/>
  <c r="GP328" i="9"/>
  <c r="GQ328" i="9"/>
  <c r="GR328" i="9"/>
  <c r="GS328" i="9"/>
  <c r="GT328" i="9"/>
  <c r="GU328" i="9"/>
  <c r="GV328" i="9"/>
  <c r="GW328" i="9"/>
  <c r="GX328" i="9"/>
  <c r="GY328" i="9"/>
  <c r="GZ328" i="9"/>
  <c r="HA328" i="9"/>
  <c r="HB328" i="9"/>
  <c r="HC328" i="9"/>
  <c r="HD328" i="9"/>
  <c r="HE328" i="9"/>
  <c r="HF328" i="9"/>
  <c r="HG328" i="9"/>
  <c r="HH328" i="9"/>
  <c r="HI328" i="9"/>
  <c r="HJ328" i="9"/>
  <c r="HK328" i="9"/>
  <c r="GB329" i="9"/>
  <c r="HL329" i="9" s="1"/>
  <c r="GC329" i="9"/>
  <c r="HM329" i="9" s="1"/>
  <c r="GD329" i="9"/>
  <c r="GE329" i="9"/>
  <c r="GI329" i="9" s="1"/>
  <c r="GF329" i="9"/>
  <c r="GG329" i="9"/>
  <c r="GH329" i="9"/>
  <c r="GJ329" i="9"/>
  <c r="GK329" i="9"/>
  <c r="GL329" i="9"/>
  <c r="GT329" i="9" s="1"/>
  <c r="GM329" i="9"/>
  <c r="GQ329" i="9" s="1"/>
  <c r="GN329" i="9"/>
  <c r="GO329" i="9"/>
  <c r="GR329" i="9"/>
  <c r="GS329" i="9"/>
  <c r="GV329" i="9"/>
  <c r="GW329" i="9"/>
  <c r="GZ329" i="9"/>
  <c r="HA329" i="9"/>
  <c r="HB329" i="9"/>
  <c r="HC329" i="9"/>
  <c r="HG329" i="9" s="1"/>
  <c r="HD329" i="9"/>
  <c r="HE329" i="9"/>
  <c r="HF329" i="9"/>
  <c r="HH329" i="9"/>
  <c r="HI329" i="9"/>
  <c r="HJ329" i="9"/>
  <c r="HK329" i="9"/>
  <c r="GB330" i="9"/>
  <c r="GC330" i="9"/>
  <c r="GD330" i="9"/>
  <c r="GH330" i="9" s="1"/>
  <c r="GE330" i="9"/>
  <c r="GI330" i="9" s="1"/>
  <c r="GF330" i="9"/>
  <c r="GG330" i="9"/>
  <c r="GK330" i="9" s="1"/>
  <c r="GJ330" i="9"/>
  <c r="GL330" i="9"/>
  <c r="GP330" i="9" s="1"/>
  <c r="GM330" i="9"/>
  <c r="GQ330" i="9" s="1"/>
  <c r="GN330" i="9"/>
  <c r="GO330" i="9"/>
  <c r="GS330" i="9" s="1"/>
  <c r="GR330" i="9"/>
  <c r="GT330" i="9"/>
  <c r="GX330" i="9" s="1"/>
  <c r="GU330" i="9"/>
  <c r="GV330" i="9"/>
  <c r="GZ330" i="9" s="1"/>
  <c r="HB330" i="9"/>
  <c r="HF330" i="9" s="1"/>
  <c r="HC330" i="9"/>
  <c r="HG330" i="9" s="1"/>
  <c r="HD330" i="9"/>
  <c r="HH330" i="9" s="1"/>
  <c r="HE330" i="9"/>
  <c r="HI330" i="9" s="1"/>
  <c r="HJ330" i="9"/>
  <c r="HK330" i="9"/>
  <c r="HL330" i="9"/>
  <c r="HM330" i="9"/>
  <c r="GB331" i="9"/>
  <c r="GC331" i="9"/>
  <c r="GD331" i="9"/>
  <c r="GH331" i="9" s="1"/>
  <c r="GE331" i="9"/>
  <c r="GF331" i="9"/>
  <c r="GJ331" i="9" s="1"/>
  <c r="GG331" i="9"/>
  <c r="GK331" i="9" s="1"/>
  <c r="GI331" i="9"/>
  <c r="GY331" i="9" s="1"/>
  <c r="GL331" i="9"/>
  <c r="GM331" i="9"/>
  <c r="GN331" i="9"/>
  <c r="GR331" i="9" s="1"/>
  <c r="GO331" i="9"/>
  <c r="GS331" i="9" s="1"/>
  <c r="GP331" i="9"/>
  <c r="GQ331" i="9"/>
  <c r="GU331" i="9"/>
  <c r="GV331" i="9"/>
  <c r="GW331" i="9"/>
  <c r="HA331" i="9" s="1"/>
  <c r="HB331" i="9"/>
  <c r="HF331" i="9" s="1"/>
  <c r="HC331" i="9"/>
  <c r="HD331" i="9"/>
  <c r="HH331" i="9" s="1"/>
  <c r="HE331" i="9"/>
  <c r="HI331" i="9" s="1"/>
  <c r="HG331" i="9"/>
  <c r="HJ331" i="9"/>
  <c r="HK331" i="9"/>
  <c r="HL331" i="9"/>
  <c r="HM331" i="9"/>
  <c r="GB332" i="9"/>
  <c r="GC332" i="9"/>
  <c r="HM332" i="9" s="1"/>
  <c r="GD332" i="9"/>
  <c r="GE332" i="9"/>
  <c r="GF332" i="9"/>
  <c r="GJ332" i="9" s="1"/>
  <c r="GG332" i="9"/>
  <c r="GH332" i="9"/>
  <c r="GI332" i="9"/>
  <c r="GK332" i="9"/>
  <c r="GL332" i="9"/>
  <c r="GM332" i="9"/>
  <c r="GN332" i="9"/>
  <c r="GR332" i="9" s="1"/>
  <c r="GO332" i="9"/>
  <c r="GP332" i="9"/>
  <c r="GQ332" i="9"/>
  <c r="GS332" i="9"/>
  <c r="GT332" i="9"/>
  <c r="GU332" i="9"/>
  <c r="GV332" i="9"/>
  <c r="GZ332" i="9" s="1"/>
  <c r="GW332" i="9"/>
  <c r="GX332" i="9"/>
  <c r="GY332" i="9"/>
  <c r="HA332" i="9"/>
  <c r="HB332" i="9"/>
  <c r="HC332" i="9"/>
  <c r="HD332" i="9"/>
  <c r="HH332" i="9" s="1"/>
  <c r="HE332" i="9"/>
  <c r="HF332" i="9"/>
  <c r="HG332" i="9"/>
  <c r="HI332" i="9"/>
  <c r="HJ332" i="9"/>
  <c r="HK332" i="9"/>
  <c r="HL332" i="9"/>
  <c r="GB333" i="9"/>
  <c r="HL333" i="9" s="1"/>
  <c r="GC333" i="9"/>
  <c r="HM333" i="9" s="1"/>
  <c r="GD333" i="9"/>
  <c r="GE333" i="9"/>
  <c r="GI333" i="9" s="1"/>
  <c r="GF333" i="9"/>
  <c r="GG333" i="9"/>
  <c r="GH333" i="9"/>
  <c r="GJ333" i="9"/>
  <c r="GK333" i="9"/>
  <c r="GL333" i="9"/>
  <c r="GM333" i="9"/>
  <c r="GQ333" i="9" s="1"/>
  <c r="GN333" i="9"/>
  <c r="GO333" i="9"/>
  <c r="GR333" i="9"/>
  <c r="GS333" i="9"/>
  <c r="GU333" i="9"/>
  <c r="GY333" i="9" s="1"/>
  <c r="GV333" i="9"/>
  <c r="GW333" i="9"/>
  <c r="GZ333" i="9"/>
  <c r="HA333" i="9"/>
  <c r="HB333" i="9"/>
  <c r="HF333" i="9" s="1"/>
  <c r="HC333" i="9"/>
  <c r="HG333" i="9" s="1"/>
  <c r="HD333" i="9"/>
  <c r="HE333" i="9"/>
  <c r="HH333" i="9"/>
  <c r="HI333" i="9"/>
  <c r="HJ333" i="9"/>
  <c r="HK333" i="9"/>
  <c r="GB334" i="9"/>
  <c r="GC334" i="9"/>
  <c r="GD334" i="9"/>
  <c r="GH334" i="9" s="1"/>
  <c r="GE334" i="9"/>
  <c r="GI334" i="9" s="1"/>
  <c r="GF334" i="9"/>
  <c r="GG334" i="9"/>
  <c r="GK334" i="9" s="1"/>
  <c r="GJ334" i="9"/>
  <c r="GL334" i="9"/>
  <c r="GP334" i="9" s="1"/>
  <c r="GM334" i="9"/>
  <c r="GQ334" i="9" s="1"/>
  <c r="GN334" i="9"/>
  <c r="GO334" i="9"/>
  <c r="GS334" i="9" s="1"/>
  <c r="GT334" i="9"/>
  <c r="GX334" i="9" s="1"/>
  <c r="GU334" i="9"/>
  <c r="GY334" i="9" s="1"/>
  <c r="GW334" i="9"/>
  <c r="HA334" i="9" s="1"/>
  <c r="HB334" i="9"/>
  <c r="HF334" i="9" s="1"/>
  <c r="HC334" i="9"/>
  <c r="HG334" i="9" s="1"/>
  <c r="HD334" i="9"/>
  <c r="HH334" i="9" s="1"/>
  <c r="HE334" i="9"/>
  <c r="HI334" i="9" s="1"/>
  <c r="HJ334" i="9"/>
  <c r="HK334" i="9"/>
  <c r="HL334" i="9"/>
  <c r="HM334" i="9"/>
  <c r="GB335" i="9"/>
  <c r="GC335" i="9"/>
  <c r="GD335" i="9"/>
  <c r="GH335" i="9" s="1"/>
  <c r="GE335" i="9"/>
  <c r="GF335" i="9"/>
  <c r="GJ335" i="9" s="1"/>
  <c r="GG335" i="9"/>
  <c r="GK335" i="9" s="1"/>
  <c r="GI335" i="9"/>
  <c r="GY335" i="9" s="1"/>
  <c r="GL335" i="9"/>
  <c r="GM335" i="9"/>
  <c r="GN335" i="9"/>
  <c r="GR335" i="9" s="1"/>
  <c r="GO335" i="9"/>
  <c r="GS335" i="9" s="1"/>
  <c r="GP335" i="9"/>
  <c r="GQ335" i="9"/>
  <c r="GU335" i="9"/>
  <c r="GV335" i="9"/>
  <c r="GW335" i="9"/>
  <c r="HB335" i="9"/>
  <c r="HF335" i="9" s="1"/>
  <c r="HC335" i="9"/>
  <c r="HD335" i="9"/>
  <c r="HH335" i="9" s="1"/>
  <c r="HE335" i="9"/>
  <c r="HI335" i="9" s="1"/>
  <c r="HG335" i="9"/>
  <c r="HJ335" i="9"/>
  <c r="HK335" i="9"/>
  <c r="HL335" i="9"/>
  <c r="HM335" i="9"/>
  <c r="GB336" i="9"/>
  <c r="GC336" i="9"/>
  <c r="HM336" i="9" s="1"/>
  <c r="GD336" i="9"/>
  <c r="GE336" i="9"/>
  <c r="GF336" i="9"/>
  <c r="GJ336" i="9" s="1"/>
  <c r="GG336" i="9"/>
  <c r="GH336" i="9"/>
  <c r="GI336" i="9"/>
  <c r="GK336" i="9"/>
  <c r="GL336" i="9"/>
  <c r="GM336" i="9"/>
  <c r="GN336" i="9"/>
  <c r="GR336" i="9" s="1"/>
  <c r="GO336" i="9"/>
  <c r="GP336" i="9"/>
  <c r="GQ336" i="9"/>
  <c r="GS336" i="9"/>
  <c r="GT336" i="9"/>
  <c r="GU336" i="9"/>
  <c r="GV336" i="9"/>
  <c r="GZ336" i="9" s="1"/>
  <c r="GW336" i="9"/>
  <c r="GX336" i="9"/>
  <c r="GY336" i="9"/>
  <c r="HA336" i="9"/>
  <c r="HB336" i="9"/>
  <c r="HC336" i="9"/>
  <c r="HD336" i="9"/>
  <c r="HH336" i="9" s="1"/>
  <c r="HE336" i="9"/>
  <c r="HF336" i="9"/>
  <c r="HG336" i="9"/>
  <c r="HI336" i="9"/>
  <c r="HJ336" i="9"/>
  <c r="HK336" i="9"/>
  <c r="HL336" i="9"/>
  <c r="GB337" i="9"/>
  <c r="HL337" i="9" s="1"/>
  <c r="GC337" i="9"/>
  <c r="HM337" i="9" s="1"/>
  <c r="GD337" i="9"/>
  <c r="GH337" i="9" s="1"/>
  <c r="GE337" i="9"/>
  <c r="GI337" i="9" s="1"/>
  <c r="GF337" i="9"/>
  <c r="GG337" i="9"/>
  <c r="GJ337" i="9"/>
  <c r="GK337" i="9"/>
  <c r="GL337" i="9"/>
  <c r="GP337" i="9" s="1"/>
  <c r="GM337" i="9"/>
  <c r="GQ337" i="9" s="1"/>
  <c r="GN337" i="9"/>
  <c r="GO337" i="9"/>
  <c r="GR337" i="9"/>
  <c r="GS337" i="9"/>
  <c r="GU337" i="9"/>
  <c r="GY337" i="9" s="1"/>
  <c r="GV337" i="9"/>
  <c r="GW337" i="9"/>
  <c r="GZ337" i="9"/>
  <c r="HA337" i="9"/>
  <c r="HB337" i="9"/>
  <c r="HF337" i="9" s="1"/>
  <c r="HC337" i="9"/>
  <c r="HG337" i="9" s="1"/>
  <c r="HD337" i="9"/>
  <c r="HE337" i="9"/>
  <c r="HH337" i="9"/>
  <c r="HI337" i="9"/>
  <c r="HJ337" i="9"/>
  <c r="HK337" i="9"/>
  <c r="GB338" i="9"/>
  <c r="GC338" i="9"/>
  <c r="GD338" i="9"/>
  <c r="GH338" i="9" s="1"/>
  <c r="GE338" i="9"/>
  <c r="GI338" i="9" s="1"/>
  <c r="GF338" i="9"/>
  <c r="GJ338" i="9" s="1"/>
  <c r="GG338" i="9"/>
  <c r="GK338" i="9" s="1"/>
  <c r="GL338" i="9"/>
  <c r="GP338" i="9" s="1"/>
  <c r="GM338" i="9"/>
  <c r="GQ338" i="9" s="1"/>
  <c r="GN338" i="9"/>
  <c r="GO338" i="9"/>
  <c r="GS338" i="9" s="1"/>
  <c r="GT338" i="9"/>
  <c r="GX338" i="9" s="1"/>
  <c r="GU338" i="9"/>
  <c r="HB338" i="9"/>
  <c r="HF338" i="9" s="1"/>
  <c r="HC338" i="9"/>
  <c r="HG338" i="9" s="1"/>
  <c r="HD338" i="9"/>
  <c r="HH338" i="9" s="1"/>
  <c r="HE338" i="9"/>
  <c r="HI338" i="9" s="1"/>
  <c r="HJ338" i="9"/>
  <c r="HK338" i="9"/>
  <c r="HL338" i="9"/>
  <c r="HM338" i="9"/>
  <c r="GB339" i="9"/>
  <c r="GC339" i="9"/>
  <c r="GD339" i="9"/>
  <c r="GH339" i="9" s="1"/>
  <c r="GE339" i="9"/>
  <c r="GF339" i="9"/>
  <c r="GJ339" i="9" s="1"/>
  <c r="GG339" i="9"/>
  <c r="GK339" i="9" s="1"/>
  <c r="GI339" i="9"/>
  <c r="GY339" i="9" s="1"/>
  <c r="GL339" i="9"/>
  <c r="GP339" i="9" s="1"/>
  <c r="GM339" i="9"/>
  <c r="GN339" i="9"/>
  <c r="GR339" i="9" s="1"/>
  <c r="GO339" i="9"/>
  <c r="GS339" i="9" s="1"/>
  <c r="GQ339" i="9"/>
  <c r="GU339" i="9"/>
  <c r="GV339" i="9"/>
  <c r="GW339" i="9"/>
  <c r="HB339" i="9"/>
  <c r="HC339" i="9"/>
  <c r="HD339" i="9"/>
  <c r="HH339" i="9" s="1"/>
  <c r="HE339" i="9"/>
  <c r="HI339" i="9" s="1"/>
  <c r="HF339" i="9"/>
  <c r="HG339" i="9"/>
  <c r="HJ339" i="9"/>
  <c r="HK339" i="9"/>
  <c r="HL339" i="9"/>
  <c r="HM339" i="9"/>
  <c r="GB340" i="9"/>
  <c r="GC340" i="9"/>
  <c r="HM340" i="9" s="1"/>
  <c r="GD340" i="9"/>
  <c r="GE340" i="9"/>
  <c r="GF340" i="9"/>
  <c r="GJ340" i="9" s="1"/>
  <c r="GG340" i="9"/>
  <c r="GH340" i="9"/>
  <c r="GI340" i="9"/>
  <c r="GK340" i="9"/>
  <c r="GL340" i="9"/>
  <c r="GM340" i="9"/>
  <c r="GN340" i="9"/>
  <c r="GR340" i="9" s="1"/>
  <c r="GO340" i="9"/>
  <c r="GP340" i="9"/>
  <c r="GQ340" i="9"/>
  <c r="GS340" i="9"/>
  <c r="HA340" i="9" s="1"/>
  <c r="GT340" i="9"/>
  <c r="GU340" i="9"/>
  <c r="GV340" i="9"/>
  <c r="GZ340" i="9" s="1"/>
  <c r="GW340" i="9"/>
  <c r="GX340" i="9"/>
  <c r="GY340" i="9"/>
  <c r="HB340" i="9"/>
  <c r="HC340" i="9"/>
  <c r="HD340" i="9"/>
  <c r="HH340" i="9" s="1"/>
  <c r="HE340" i="9"/>
  <c r="HF340" i="9"/>
  <c r="HG340" i="9"/>
  <c r="HI340" i="9"/>
  <c r="HJ340" i="9"/>
  <c r="HK340" i="9"/>
  <c r="HL340" i="9"/>
  <c r="GB341" i="9"/>
  <c r="HL341" i="9" s="1"/>
  <c r="GC341" i="9"/>
  <c r="HM341" i="9" s="1"/>
  <c r="GD341" i="9"/>
  <c r="GH341" i="9" s="1"/>
  <c r="GE341" i="9"/>
  <c r="GI341" i="9" s="1"/>
  <c r="GF341" i="9"/>
  <c r="GG341" i="9"/>
  <c r="GJ341" i="9"/>
  <c r="GK341" i="9"/>
  <c r="GL341" i="9"/>
  <c r="GT341" i="9" s="1"/>
  <c r="GX341" i="9" s="1"/>
  <c r="GM341" i="9"/>
  <c r="GQ341" i="9" s="1"/>
  <c r="GN341" i="9"/>
  <c r="GO341" i="9"/>
  <c r="GP341" i="9"/>
  <c r="GR341" i="9"/>
  <c r="GS341" i="9"/>
  <c r="GV341" i="9"/>
  <c r="GW341" i="9"/>
  <c r="GZ341" i="9"/>
  <c r="HA341" i="9"/>
  <c r="HB341" i="9"/>
  <c r="HF341" i="9" s="1"/>
  <c r="HC341" i="9"/>
  <c r="HG341" i="9" s="1"/>
  <c r="HD341" i="9"/>
  <c r="HE341" i="9"/>
  <c r="HH341" i="9"/>
  <c r="HI341" i="9"/>
  <c r="HJ341" i="9"/>
  <c r="HK341" i="9"/>
  <c r="GB342" i="9"/>
  <c r="GC342" i="9"/>
  <c r="GD342" i="9"/>
  <c r="GH342" i="9" s="1"/>
  <c r="GE342" i="9"/>
  <c r="GI342" i="9" s="1"/>
  <c r="GF342" i="9"/>
  <c r="GG342" i="9"/>
  <c r="GK342" i="9" s="1"/>
  <c r="GL342" i="9"/>
  <c r="GP342" i="9" s="1"/>
  <c r="GM342" i="9"/>
  <c r="GQ342" i="9" s="1"/>
  <c r="GN342" i="9"/>
  <c r="GR342" i="9" s="1"/>
  <c r="GO342" i="9"/>
  <c r="GS342" i="9" s="1"/>
  <c r="GT342" i="9"/>
  <c r="GX342" i="9" s="1"/>
  <c r="GU342" i="9"/>
  <c r="GY342" i="9" s="1"/>
  <c r="GW342" i="9"/>
  <c r="HA342" i="9" s="1"/>
  <c r="HB342" i="9"/>
  <c r="HF342" i="9" s="1"/>
  <c r="HC342" i="9"/>
  <c r="HG342" i="9" s="1"/>
  <c r="HD342" i="9"/>
  <c r="HE342" i="9"/>
  <c r="HI342" i="9" s="1"/>
  <c r="HH342" i="9"/>
  <c r="HJ342" i="9"/>
  <c r="HK342" i="9"/>
  <c r="HL342" i="9"/>
  <c r="HM342" i="9"/>
  <c r="GB343" i="9"/>
  <c r="GC343" i="9"/>
  <c r="GD343" i="9"/>
  <c r="GH343" i="9" s="1"/>
  <c r="GE343" i="9"/>
  <c r="GF343" i="9"/>
  <c r="GJ343" i="9" s="1"/>
  <c r="GG343" i="9"/>
  <c r="GK343" i="9" s="1"/>
  <c r="GI343" i="9"/>
  <c r="GL343" i="9"/>
  <c r="GM343" i="9"/>
  <c r="GN343" i="9"/>
  <c r="GR343" i="9" s="1"/>
  <c r="GO343" i="9"/>
  <c r="GS343" i="9" s="1"/>
  <c r="GQ343" i="9"/>
  <c r="GY343" i="9" s="1"/>
  <c r="GU343" i="9"/>
  <c r="GV343" i="9"/>
  <c r="GW343" i="9"/>
  <c r="HB343" i="9"/>
  <c r="HC343" i="9"/>
  <c r="HD343" i="9"/>
  <c r="HH343" i="9" s="1"/>
  <c r="HE343" i="9"/>
  <c r="HI343" i="9" s="1"/>
  <c r="HF343" i="9"/>
  <c r="HG343" i="9"/>
  <c r="HJ343" i="9"/>
  <c r="HK343" i="9"/>
  <c r="HL343" i="9"/>
  <c r="HM343" i="9"/>
  <c r="GB344" i="9"/>
  <c r="GC344" i="9"/>
  <c r="HM344" i="9" s="1"/>
  <c r="GD344" i="9"/>
  <c r="GE344" i="9"/>
  <c r="GF344" i="9"/>
  <c r="GJ344" i="9" s="1"/>
  <c r="GG344" i="9"/>
  <c r="GH344" i="9"/>
  <c r="GI344" i="9"/>
  <c r="GK344" i="9"/>
  <c r="GL344" i="9"/>
  <c r="GM344" i="9"/>
  <c r="GN344" i="9"/>
  <c r="GR344" i="9" s="1"/>
  <c r="GO344" i="9"/>
  <c r="GP344" i="9"/>
  <c r="GQ344" i="9"/>
  <c r="GS344" i="9"/>
  <c r="GT344" i="9"/>
  <c r="GU344" i="9"/>
  <c r="GV344" i="9"/>
  <c r="GZ344" i="9" s="1"/>
  <c r="GW344" i="9"/>
  <c r="GX344" i="9"/>
  <c r="GY344" i="9"/>
  <c r="HA344" i="9"/>
  <c r="HB344" i="9"/>
  <c r="HC344" i="9"/>
  <c r="HD344" i="9"/>
  <c r="HH344" i="9" s="1"/>
  <c r="HE344" i="9"/>
  <c r="HF344" i="9"/>
  <c r="HG344" i="9"/>
  <c r="HI344" i="9"/>
  <c r="HJ344" i="9"/>
  <c r="HK344" i="9"/>
  <c r="HL344" i="9"/>
  <c r="GB345" i="9"/>
  <c r="HL345" i="9" s="1"/>
  <c r="GC345" i="9"/>
  <c r="HM345" i="9" s="1"/>
  <c r="GD345" i="9"/>
  <c r="GE345" i="9"/>
  <c r="GI345" i="9" s="1"/>
  <c r="GF345" i="9"/>
  <c r="GG345" i="9"/>
  <c r="GJ345" i="9"/>
  <c r="GK345" i="9"/>
  <c r="GL345" i="9"/>
  <c r="GM345" i="9"/>
  <c r="GN345" i="9"/>
  <c r="GO345" i="9"/>
  <c r="GP345" i="9"/>
  <c r="GR345" i="9"/>
  <c r="GS345" i="9"/>
  <c r="GV345" i="9"/>
  <c r="GW345" i="9"/>
  <c r="GZ345" i="9"/>
  <c r="HA345" i="9"/>
  <c r="HB345" i="9"/>
  <c r="HF345" i="9" s="1"/>
  <c r="HC345" i="9"/>
  <c r="HG345" i="9" s="1"/>
  <c r="HD345" i="9"/>
  <c r="HE345" i="9"/>
  <c r="HH345" i="9"/>
  <c r="HI345" i="9"/>
  <c r="HJ345" i="9"/>
  <c r="HK345" i="9"/>
  <c r="GB346" i="9"/>
  <c r="GC346" i="9"/>
  <c r="GD346" i="9"/>
  <c r="GH346" i="9" s="1"/>
  <c r="GE346" i="9"/>
  <c r="GI346" i="9" s="1"/>
  <c r="GF346" i="9"/>
  <c r="GJ346" i="9" s="1"/>
  <c r="GG346" i="9"/>
  <c r="GK346" i="9" s="1"/>
  <c r="GL346" i="9"/>
  <c r="GP346" i="9" s="1"/>
  <c r="GM346" i="9"/>
  <c r="GQ346" i="9" s="1"/>
  <c r="GN346" i="9"/>
  <c r="GR346" i="9" s="1"/>
  <c r="GO346" i="9"/>
  <c r="GS346" i="9" s="1"/>
  <c r="GT346" i="9"/>
  <c r="GU346" i="9"/>
  <c r="GW346" i="9"/>
  <c r="HA346" i="9" s="1"/>
  <c r="HB346" i="9"/>
  <c r="HF346" i="9" s="1"/>
  <c r="HC346" i="9"/>
  <c r="HG346" i="9" s="1"/>
  <c r="HD346" i="9"/>
  <c r="HE346" i="9"/>
  <c r="HI346" i="9" s="1"/>
  <c r="HH346" i="9"/>
  <c r="HJ346" i="9"/>
  <c r="HK346" i="9"/>
  <c r="HL346" i="9"/>
  <c r="HM346" i="9"/>
  <c r="GB347" i="9"/>
  <c r="GC347" i="9"/>
  <c r="GD347" i="9"/>
  <c r="GE347" i="9"/>
  <c r="GF347" i="9"/>
  <c r="GJ347" i="9" s="1"/>
  <c r="GG347" i="9"/>
  <c r="GK347" i="9" s="1"/>
  <c r="GH347" i="9"/>
  <c r="GI347" i="9"/>
  <c r="GL347" i="9"/>
  <c r="GM347" i="9"/>
  <c r="GN347" i="9"/>
  <c r="GR347" i="9" s="1"/>
  <c r="GO347" i="9"/>
  <c r="GS347" i="9" s="1"/>
  <c r="GQ347" i="9"/>
  <c r="GY347" i="9" s="1"/>
  <c r="GU347" i="9"/>
  <c r="GV347" i="9"/>
  <c r="GZ347" i="9" s="1"/>
  <c r="GW347" i="9"/>
  <c r="HB347" i="9"/>
  <c r="HC347" i="9"/>
  <c r="HD347" i="9"/>
  <c r="HH347" i="9" s="1"/>
  <c r="HE347" i="9"/>
  <c r="HI347" i="9" s="1"/>
  <c r="HF347" i="9"/>
  <c r="HG347" i="9"/>
  <c r="HJ347" i="9"/>
  <c r="HK347" i="9"/>
  <c r="HL347" i="9"/>
  <c r="HM347" i="9"/>
  <c r="GB348" i="9"/>
  <c r="HL348" i="9" s="1"/>
  <c r="GC348" i="9"/>
  <c r="HM348" i="9" s="1"/>
  <c r="GD348" i="9"/>
  <c r="GE348" i="9"/>
  <c r="GF348" i="9"/>
  <c r="GG348" i="9"/>
  <c r="GH348" i="9"/>
  <c r="GI348" i="9"/>
  <c r="GJ348" i="9"/>
  <c r="GK348" i="9"/>
  <c r="GL348" i="9"/>
  <c r="GM348" i="9"/>
  <c r="GN348" i="9"/>
  <c r="GO348" i="9"/>
  <c r="GP348" i="9"/>
  <c r="GQ348" i="9"/>
  <c r="GR348" i="9"/>
  <c r="GS348" i="9"/>
  <c r="GT348" i="9"/>
  <c r="GU348" i="9"/>
  <c r="GV348" i="9"/>
  <c r="GW348" i="9"/>
  <c r="GX348" i="9"/>
  <c r="GY348" i="9"/>
  <c r="GZ348" i="9"/>
  <c r="HA348" i="9"/>
  <c r="HB348" i="9"/>
  <c r="HC348" i="9"/>
  <c r="HD348" i="9"/>
  <c r="HE348" i="9"/>
  <c r="HF348" i="9"/>
  <c r="HG348" i="9"/>
  <c r="HH348" i="9"/>
  <c r="HI348" i="9"/>
  <c r="HJ348" i="9"/>
  <c r="HK348" i="9"/>
  <c r="GB349" i="9"/>
  <c r="HL349" i="9" s="1"/>
  <c r="GC349" i="9"/>
  <c r="HM349" i="9" s="1"/>
  <c r="GD349" i="9"/>
  <c r="GE349" i="9"/>
  <c r="GI349" i="9" s="1"/>
  <c r="GF349" i="9"/>
  <c r="GG349" i="9"/>
  <c r="GJ349" i="9"/>
  <c r="GK349" i="9"/>
  <c r="GL349" i="9"/>
  <c r="GM349" i="9"/>
  <c r="GN349" i="9"/>
  <c r="GO349" i="9"/>
  <c r="GP349" i="9"/>
  <c r="GR349" i="9"/>
  <c r="GS349" i="9"/>
  <c r="GV349" i="9"/>
  <c r="GW349" i="9"/>
  <c r="GZ349" i="9"/>
  <c r="HA349" i="9"/>
  <c r="HB349" i="9"/>
  <c r="HC349" i="9"/>
  <c r="HG349" i="9" s="1"/>
  <c r="HD349" i="9"/>
  <c r="HE349" i="9"/>
  <c r="HF349" i="9"/>
  <c r="HH349" i="9"/>
  <c r="HI349" i="9"/>
  <c r="HJ349" i="9"/>
  <c r="HK349" i="9"/>
  <c r="GB350" i="9"/>
  <c r="GC350" i="9"/>
  <c r="GD350" i="9"/>
  <c r="GH350" i="9" s="1"/>
  <c r="GE350" i="9"/>
  <c r="GI350" i="9" s="1"/>
  <c r="GF350" i="9"/>
  <c r="GJ350" i="9" s="1"/>
  <c r="GG350" i="9"/>
  <c r="GK350" i="9" s="1"/>
  <c r="GL350" i="9"/>
  <c r="GP350" i="9" s="1"/>
  <c r="GM350" i="9"/>
  <c r="GQ350" i="9" s="1"/>
  <c r="GN350" i="9"/>
  <c r="GO350" i="9"/>
  <c r="GR350" i="9"/>
  <c r="GT350" i="9"/>
  <c r="GU350" i="9"/>
  <c r="GY350" i="9" s="1"/>
  <c r="HB350" i="9"/>
  <c r="HF350" i="9" s="1"/>
  <c r="HC350" i="9"/>
  <c r="HG350" i="9" s="1"/>
  <c r="HD350" i="9"/>
  <c r="HE350" i="9"/>
  <c r="HI350" i="9" s="1"/>
  <c r="HH350" i="9"/>
  <c r="HJ350" i="9"/>
  <c r="HK350" i="9"/>
  <c r="HL350" i="9"/>
  <c r="HM350" i="9"/>
  <c r="GB351" i="9"/>
  <c r="GC351" i="9"/>
  <c r="GD351" i="9"/>
  <c r="GE351" i="9"/>
  <c r="GF351" i="9"/>
  <c r="GJ351" i="9" s="1"/>
  <c r="GG351" i="9"/>
  <c r="GK351" i="9" s="1"/>
  <c r="GH351" i="9"/>
  <c r="GI351" i="9"/>
  <c r="GL351" i="9"/>
  <c r="GM351" i="9"/>
  <c r="GN351" i="9"/>
  <c r="GR351" i="9" s="1"/>
  <c r="GO351" i="9"/>
  <c r="GS351" i="9" s="1"/>
  <c r="GQ351" i="9"/>
  <c r="GU351" i="9"/>
  <c r="GV351" i="9"/>
  <c r="GZ351" i="9" s="1"/>
  <c r="GW351" i="9"/>
  <c r="GY351" i="9"/>
  <c r="HB351" i="9"/>
  <c r="HC351" i="9"/>
  <c r="HD351" i="9"/>
  <c r="HH351" i="9" s="1"/>
  <c r="HE351" i="9"/>
  <c r="HI351" i="9" s="1"/>
  <c r="HF351" i="9"/>
  <c r="HG351" i="9"/>
  <c r="HJ351" i="9"/>
  <c r="HK351" i="9"/>
  <c r="HL351" i="9"/>
  <c r="HM351" i="9"/>
  <c r="GB352" i="9"/>
  <c r="HL352" i="9" s="1"/>
  <c r="GC352" i="9"/>
  <c r="HM352" i="9" s="1"/>
  <c r="GD352" i="9"/>
  <c r="GE352" i="9"/>
  <c r="GF352" i="9"/>
  <c r="GG352" i="9"/>
  <c r="GH352" i="9"/>
  <c r="GI352" i="9"/>
  <c r="GJ352" i="9"/>
  <c r="GK352" i="9"/>
  <c r="GL352" i="9"/>
  <c r="GM352" i="9"/>
  <c r="GN352" i="9"/>
  <c r="GO352" i="9"/>
  <c r="GP352" i="9"/>
  <c r="GQ352" i="9"/>
  <c r="GR352" i="9"/>
  <c r="GS352" i="9"/>
  <c r="GT352" i="9"/>
  <c r="GU352" i="9"/>
  <c r="GV352" i="9"/>
  <c r="GW352" i="9"/>
  <c r="GX352" i="9"/>
  <c r="GY352" i="9"/>
  <c r="GZ352" i="9"/>
  <c r="HA352" i="9"/>
  <c r="HB352" i="9"/>
  <c r="HC352" i="9"/>
  <c r="HD352" i="9"/>
  <c r="HE352" i="9"/>
  <c r="HF352" i="9"/>
  <c r="HG352" i="9"/>
  <c r="HH352" i="9"/>
  <c r="HI352" i="9"/>
  <c r="HJ352" i="9"/>
  <c r="HK352" i="9"/>
  <c r="GB353" i="9"/>
  <c r="HL353" i="9" s="1"/>
  <c r="GC353" i="9"/>
  <c r="HM353" i="9" s="1"/>
  <c r="GD353" i="9"/>
  <c r="GE353" i="9"/>
  <c r="GI353" i="9" s="1"/>
  <c r="GF353" i="9"/>
  <c r="GG353" i="9"/>
  <c r="GH353" i="9"/>
  <c r="GJ353" i="9"/>
  <c r="GK353" i="9"/>
  <c r="GL353" i="9"/>
  <c r="GM353" i="9"/>
  <c r="GQ353" i="9" s="1"/>
  <c r="GN353" i="9"/>
  <c r="GO353" i="9"/>
  <c r="GP353" i="9"/>
  <c r="GR353" i="9"/>
  <c r="GS353" i="9"/>
  <c r="GT353" i="9"/>
  <c r="GX353" i="9" s="1"/>
  <c r="GV353" i="9"/>
  <c r="GW353" i="9"/>
  <c r="GZ353" i="9"/>
  <c r="HA353" i="9"/>
  <c r="HB353" i="9"/>
  <c r="HC353" i="9"/>
  <c r="HG353" i="9" s="1"/>
  <c r="HD353" i="9"/>
  <c r="HE353" i="9"/>
  <c r="HF353" i="9"/>
  <c r="HH353" i="9"/>
  <c r="HI353" i="9"/>
  <c r="HJ353" i="9"/>
  <c r="HK353" i="9"/>
  <c r="GB354" i="9"/>
  <c r="GC354" i="9"/>
  <c r="GD354" i="9"/>
  <c r="GH354" i="9" s="1"/>
  <c r="GE354" i="9"/>
  <c r="GI354" i="9" s="1"/>
  <c r="GF354" i="9"/>
  <c r="GG354" i="9"/>
  <c r="GJ354" i="9"/>
  <c r="GL354" i="9"/>
  <c r="GP354" i="9" s="1"/>
  <c r="GM354" i="9"/>
  <c r="GQ354" i="9" s="1"/>
  <c r="GN354" i="9"/>
  <c r="GO354" i="9"/>
  <c r="GS354" i="9" s="1"/>
  <c r="GR354" i="9"/>
  <c r="GT354" i="9"/>
  <c r="GU354" i="9"/>
  <c r="GY354" i="9" s="1"/>
  <c r="GV354" i="9"/>
  <c r="GZ354" i="9"/>
  <c r="HB354" i="9"/>
  <c r="HF354" i="9" s="1"/>
  <c r="HC354" i="9"/>
  <c r="HG354" i="9" s="1"/>
  <c r="HD354" i="9"/>
  <c r="HE354" i="9"/>
  <c r="HI354" i="9" s="1"/>
  <c r="HH354" i="9"/>
  <c r="HJ354" i="9"/>
  <c r="HK354" i="9"/>
  <c r="HL354" i="9"/>
  <c r="HM354" i="9"/>
  <c r="GB355" i="9"/>
  <c r="GC355" i="9"/>
  <c r="GD355" i="9"/>
  <c r="GE355" i="9"/>
  <c r="GF355" i="9"/>
  <c r="GJ355" i="9" s="1"/>
  <c r="GG355" i="9"/>
  <c r="GK355" i="9" s="1"/>
  <c r="GH355" i="9"/>
  <c r="GI355" i="9"/>
  <c r="GL355" i="9"/>
  <c r="GM355" i="9"/>
  <c r="GN355" i="9"/>
  <c r="GR355" i="9" s="1"/>
  <c r="GO355" i="9"/>
  <c r="GS355" i="9" s="1"/>
  <c r="GP355" i="9"/>
  <c r="GQ355" i="9"/>
  <c r="GT355" i="9"/>
  <c r="GX355" i="9" s="1"/>
  <c r="GU355" i="9"/>
  <c r="GV355" i="9"/>
  <c r="GW355" i="9"/>
  <c r="GY355" i="9"/>
  <c r="HB355" i="9"/>
  <c r="HF355" i="9" s="1"/>
  <c r="HC355" i="9"/>
  <c r="HD355" i="9"/>
  <c r="HH355" i="9" s="1"/>
  <c r="HE355" i="9"/>
  <c r="HI355" i="9" s="1"/>
  <c r="HG355" i="9"/>
  <c r="HJ355" i="9"/>
  <c r="HK355" i="9"/>
  <c r="HL355" i="9"/>
  <c r="HM355" i="9"/>
  <c r="GB356" i="9"/>
  <c r="HL356" i="9" s="1"/>
  <c r="GC356" i="9"/>
  <c r="HM356" i="9" s="1"/>
  <c r="GD356" i="9"/>
  <c r="GE356" i="9"/>
  <c r="GF356" i="9"/>
  <c r="GG356" i="9"/>
  <c r="GH356" i="9"/>
  <c r="GI356" i="9"/>
  <c r="GJ356" i="9"/>
  <c r="GK356" i="9"/>
  <c r="GL356" i="9"/>
  <c r="GM356" i="9"/>
  <c r="GN356" i="9"/>
  <c r="GO356" i="9"/>
  <c r="GP356" i="9"/>
  <c r="GQ356" i="9"/>
  <c r="GR356" i="9"/>
  <c r="GS356" i="9"/>
  <c r="GT356" i="9"/>
  <c r="GU356" i="9"/>
  <c r="GV356" i="9"/>
  <c r="GW356" i="9"/>
  <c r="GX356" i="9"/>
  <c r="GY356" i="9"/>
  <c r="GZ356" i="9"/>
  <c r="HA356" i="9"/>
  <c r="HB356" i="9"/>
  <c r="HC356" i="9"/>
  <c r="HD356" i="9"/>
  <c r="HE356" i="9"/>
  <c r="HF356" i="9"/>
  <c r="HG356" i="9"/>
  <c r="HH356" i="9"/>
  <c r="HI356" i="9"/>
  <c r="HJ356" i="9"/>
  <c r="HK356" i="9"/>
  <c r="GB357" i="9"/>
  <c r="HL357" i="9" s="1"/>
  <c r="GC357" i="9"/>
  <c r="HM357" i="9" s="1"/>
  <c r="GD357" i="9"/>
  <c r="GE357" i="9"/>
  <c r="GF357" i="9"/>
  <c r="GG357" i="9"/>
  <c r="GH357" i="9"/>
  <c r="GJ357" i="9"/>
  <c r="GK357" i="9"/>
  <c r="GL357" i="9"/>
  <c r="GP357" i="9" s="1"/>
  <c r="GM357" i="9"/>
  <c r="GQ357" i="9" s="1"/>
  <c r="GN357" i="9"/>
  <c r="GO357" i="9"/>
  <c r="GR357" i="9"/>
  <c r="GS357" i="9"/>
  <c r="GT357" i="9"/>
  <c r="GV357" i="9"/>
  <c r="GW357" i="9"/>
  <c r="GZ357" i="9"/>
  <c r="HA357" i="9"/>
  <c r="HB357" i="9"/>
  <c r="HC357" i="9"/>
  <c r="HG357" i="9" s="1"/>
  <c r="HD357" i="9"/>
  <c r="HE357" i="9"/>
  <c r="HF357" i="9"/>
  <c r="HH357" i="9"/>
  <c r="HI357" i="9"/>
  <c r="HJ357" i="9"/>
  <c r="HK357" i="9"/>
  <c r="GB358" i="9"/>
  <c r="GC358" i="9"/>
  <c r="GD358" i="9"/>
  <c r="GH358" i="9" s="1"/>
  <c r="GE358" i="9"/>
  <c r="GI358" i="9" s="1"/>
  <c r="GF358" i="9"/>
  <c r="GG358" i="9"/>
  <c r="GK358" i="9" s="1"/>
  <c r="GJ358" i="9"/>
  <c r="GL358" i="9"/>
  <c r="GP358" i="9" s="1"/>
  <c r="GM358" i="9"/>
  <c r="GQ358" i="9" s="1"/>
  <c r="GN358" i="9"/>
  <c r="GV358" i="9" s="1"/>
  <c r="GZ358" i="9" s="1"/>
  <c r="GO358" i="9"/>
  <c r="GS358" i="9" s="1"/>
  <c r="GR358" i="9"/>
  <c r="GT358" i="9"/>
  <c r="GU358" i="9"/>
  <c r="HB358" i="9"/>
  <c r="HF358" i="9" s="1"/>
  <c r="HC358" i="9"/>
  <c r="HG358" i="9" s="1"/>
  <c r="HD358" i="9"/>
  <c r="HH358" i="9" s="1"/>
  <c r="HE358" i="9"/>
  <c r="HI358" i="9" s="1"/>
  <c r="HJ358" i="9"/>
  <c r="HK358" i="9"/>
  <c r="HL358" i="9"/>
  <c r="HM358" i="9"/>
  <c r="GB359" i="9"/>
  <c r="GC359" i="9"/>
  <c r="GD359" i="9"/>
  <c r="GE359" i="9"/>
  <c r="GF359" i="9"/>
  <c r="GJ359" i="9" s="1"/>
  <c r="GG359" i="9"/>
  <c r="GK359" i="9" s="1"/>
  <c r="GH359" i="9"/>
  <c r="GI359" i="9"/>
  <c r="GY359" i="9" s="1"/>
  <c r="GL359" i="9"/>
  <c r="GM359" i="9"/>
  <c r="GN359" i="9"/>
  <c r="GR359" i="9" s="1"/>
  <c r="GO359" i="9"/>
  <c r="GS359" i="9" s="1"/>
  <c r="GP359" i="9"/>
  <c r="GQ359" i="9"/>
  <c r="GT359" i="9"/>
  <c r="GX359" i="9" s="1"/>
  <c r="GU359" i="9"/>
  <c r="GV359" i="9"/>
  <c r="GW359" i="9"/>
  <c r="HA359" i="9" s="1"/>
  <c r="HB359" i="9"/>
  <c r="HF359" i="9" s="1"/>
  <c r="HC359" i="9"/>
  <c r="HD359" i="9"/>
  <c r="HH359" i="9" s="1"/>
  <c r="HE359" i="9"/>
  <c r="HI359" i="9" s="1"/>
  <c r="HG359" i="9"/>
  <c r="HJ359" i="9"/>
  <c r="HK359" i="9"/>
  <c r="HL359" i="9"/>
  <c r="HM359" i="9"/>
  <c r="GB360" i="9"/>
  <c r="HL360" i="9" s="1"/>
  <c r="GC360" i="9"/>
  <c r="HM360" i="9" s="1"/>
  <c r="GD360" i="9"/>
  <c r="GE360" i="9"/>
  <c r="GF360" i="9"/>
  <c r="GG360" i="9"/>
  <c r="GH360" i="9"/>
  <c r="GI360" i="9"/>
  <c r="GJ360" i="9"/>
  <c r="GK360" i="9"/>
  <c r="GL360" i="9"/>
  <c r="GM360" i="9"/>
  <c r="GN360" i="9"/>
  <c r="GO360" i="9"/>
  <c r="GP360" i="9"/>
  <c r="GQ360" i="9"/>
  <c r="GR360" i="9"/>
  <c r="GS360" i="9"/>
  <c r="GT360" i="9"/>
  <c r="GU360" i="9"/>
  <c r="GV360" i="9"/>
  <c r="GW360" i="9"/>
  <c r="GX360" i="9"/>
  <c r="GY360" i="9"/>
  <c r="GZ360" i="9"/>
  <c r="HA360" i="9"/>
  <c r="HB360" i="9"/>
  <c r="HC360" i="9"/>
  <c r="HD360" i="9"/>
  <c r="HE360" i="9"/>
  <c r="HF360" i="9"/>
  <c r="HG360" i="9"/>
  <c r="HH360" i="9"/>
  <c r="HI360" i="9"/>
  <c r="HJ360" i="9"/>
  <c r="HK360" i="9"/>
  <c r="GB361" i="9"/>
  <c r="HL361" i="9" s="1"/>
  <c r="GC361" i="9"/>
  <c r="HM361" i="9" s="1"/>
  <c r="GD361" i="9"/>
  <c r="GE361" i="9"/>
  <c r="GF361" i="9"/>
  <c r="GG361" i="9"/>
  <c r="GH361" i="9"/>
  <c r="GJ361" i="9"/>
  <c r="GK361" i="9"/>
  <c r="GL361" i="9"/>
  <c r="GT361" i="9" s="1"/>
  <c r="GM361" i="9"/>
  <c r="GQ361" i="9" s="1"/>
  <c r="GN361" i="9"/>
  <c r="GO361" i="9"/>
  <c r="GR361" i="9"/>
  <c r="GS361" i="9"/>
  <c r="GV361" i="9"/>
  <c r="GW361" i="9"/>
  <c r="GZ361" i="9"/>
  <c r="HA361" i="9"/>
  <c r="HB361" i="9"/>
  <c r="HC361" i="9"/>
  <c r="HG361" i="9" s="1"/>
  <c r="HD361" i="9"/>
  <c r="HE361" i="9"/>
  <c r="HF361" i="9"/>
  <c r="HH361" i="9"/>
  <c r="HI361" i="9"/>
  <c r="HJ361" i="9"/>
  <c r="HK361" i="9"/>
  <c r="GB362" i="9"/>
  <c r="GC362" i="9"/>
  <c r="GD362" i="9"/>
  <c r="GH362" i="9" s="1"/>
  <c r="GE362" i="9"/>
  <c r="GI362" i="9" s="1"/>
  <c r="GF362" i="9"/>
  <c r="GG362" i="9"/>
  <c r="GK362" i="9" s="1"/>
  <c r="GJ362" i="9"/>
  <c r="GL362" i="9"/>
  <c r="GP362" i="9" s="1"/>
  <c r="GM362" i="9"/>
  <c r="GQ362" i="9" s="1"/>
  <c r="GN362" i="9"/>
  <c r="GO362" i="9"/>
  <c r="GS362" i="9" s="1"/>
  <c r="GR362" i="9"/>
  <c r="GT362" i="9"/>
  <c r="GX362" i="9" s="1"/>
  <c r="GU362" i="9"/>
  <c r="GV362" i="9"/>
  <c r="HB362" i="9"/>
  <c r="HF362" i="9" s="1"/>
  <c r="HC362" i="9"/>
  <c r="HG362" i="9" s="1"/>
  <c r="HD362" i="9"/>
  <c r="HH362" i="9" s="1"/>
  <c r="HE362" i="9"/>
  <c r="HI362" i="9" s="1"/>
  <c r="HJ362" i="9"/>
  <c r="HK362" i="9"/>
  <c r="HL362" i="9"/>
  <c r="HM362" i="9"/>
  <c r="GB363" i="9"/>
  <c r="GC363" i="9"/>
  <c r="GD363" i="9"/>
  <c r="GH363" i="9" s="1"/>
  <c r="GE363" i="9"/>
  <c r="GF363" i="9"/>
  <c r="GJ363" i="9" s="1"/>
  <c r="GG363" i="9"/>
  <c r="GK363" i="9" s="1"/>
  <c r="GI363" i="9"/>
  <c r="GY363" i="9" s="1"/>
  <c r="GL363" i="9"/>
  <c r="GM363" i="9"/>
  <c r="GN363" i="9"/>
  <c r="GR363" i="9" s="1"/>
  <c r="GO363" i="9"/>
  <c r="GS363" i="9" s="1"/>
  <c r="GP363" i="9"/>
  <c r="GQ363" i="9"/>
  <c r="GU363" i="9"/>
  <c r="GW363" i="9"/>
  <c r="HA363" i="9" s="1"/>
  <c r="HB363" i="9"/>
  <c r="HF363" i="9" s="1"/>
  <c r="HC363" i="9"/>
  <c r="HD363" i="9"/>
  <c r="HH363" i="9" s="1"/>
  <c r="HE363" i="9"/>
  <c r="HI363" i="9" s="1"/>
  <c r="HG363" i="9"/>
  <c r="HJ363" i="9"/>
  <c r="HK363" i="9"/>
  <c r="HL363" i="9"/>
  <c r="HM363" i="9"/>
  <c r="GB364" i="9"/>
  <c r="GC364" i="9"/>
  <c r="HM364" i="9" s="1"/>
  <c r="GD364" i="9"/>
  <c r="GE364" i="9"/>
  <c r="GF364" i="9"/>
  <c r="GJ364" i="9" s="1"/>
  <c r="GG364" i="9"/>
  <c r="GH364" i="9"/>
  <c r="GI364" i="9"/>
  <c r="GK364" i="9"/>
  <c r="GL364" i="9"/>
  <c r="GM364" i="9"/>
  <c r="GN364" i="9"/>
  <c r="GR364" i="9" s="1"/>
  <c r="GO364" i="9"/>
  <c r="GP364" i="9"/>
  <c r="GQ364" i="9"/>
  <c r="GS364" i="9"/>
  <c r="GT364" i="9"/>
  <c r="GU364" i="9"/>
  <c r="GV364" i="9"/>
  <c r="GW364" i="9"/>
  <c r="GX364" i="9"/>
  <c r="GY364" i="9"/>
  <c r="HA364" i="9"/>
  <c r="HB364" i="9"/>
  <c r="HC364" i="9"/>
  <c r="HD364" i="9"/>
  <c r="HH364" i="9" s="1"/>
  <c r="HE364" i="9"/>
  <c r="HF364" i="9"/>
  <c r="HG364" i="9"/>
  <c r="HI364" i="9"/>
  <c r="HJ364" i="9"/>
  <c r="HK364" i="9"/>
  <c r="HL364" i="9"/>
  <c r="GB365" i="9"/>
  <c r="HL365" i="9" s="1"/>
  <c r="GC365" i="9"/>
  <c r="HM365" i="9" s="1"/>
  <c r="GD365" i="9"/>
  <c r="GE365" i="9"/>
  <c r="GI365" i="9" s="1"/>
  <c r="GF365" i="9"/>
  <c r="GG365" i="9"/>
  <c r="GH365" i="9"/>
  <c r="GJ365" i="9"/>
  <c r="GK365" i="9"/>
  <c r="GL365" i="9"/>
  <c r="GM365" i="9"/>
  <c r="GQ365" i="9" s="1"/>
  <c r="GN365" i="9"/>
  <c r="GO365" i="9"/>
  <c r="GR365" i="9"/>
  <c r="GS365" i="9"/>
  <c r="GU365" i="9"/>
  <c r="GY365" i="9" s="1"/>
  <c r="GV365" i="9"/>
  <c r="GW365" i="9"/>
  <c r="HA365" i="9"/>
  <c r="HB365" i="9"/>
  <c r="HF365" i="9" s="1"/>
  <c r="HC365" i="9"/>
  <c r="HG365" i="9" s="1"/>
  <c r="HD365" i="9"/>
  <c r="HE365" i="9"/>
  <c r="HH365" i="9"/>
  <c r="HI365" i="9"/>
  <c r="HJ365" i="9"/>
  <c r="HK365" i="9"/>
  <c r="GB366" i="9"/>
  <c r="GC366" i="9"/>
  <c r="GD366" i="9"/>
  <c r="GH366" i="9" s="1"/>
  <c r="GE366" i="9"/>
  <c r="GI366" i="9" s="1"/>
  <c r="GF366" i="9"/>
  <c r="GG366" i="9"/>
  <c r="GK366" i="9" s="1"/>
  <c r="GJ366" i="9"/>
  <c r="GL366" i="9"/>
  <c r="GP366" i="9" s="1"/>
  <c r="GM366" i="9"/>
  <c r="GQ366" i="9" s="1"/>
  <c r="GN366" i="9"/>
  <c r="GR366" i="9" s="1"/>
  <c r="GO366" i="9"/>
  <c r="GS366" i="9" s="1"/>
  <c r="GV366" i="9"/>
  <c r="GW366" i="9"/>
  <c r="HA366" i="9" s="1"/>
  <c r="HB366" i="9"/>
  <c r="HF366" i="9" s="1"/>
  <c r="HC366" i="9"/>
  <c r="HG366" i="9" s="1"/>
  <c r="HD366" i="9"/>
  <c r="HH366" i="9" s="1"/>
  <c r="HE366" i="9"/>
  <c r="HI366" i="9" s="1"/>
  <c r="HJ366" i="9"/>
  <c r="HK366" i="9"/>
  <c r="HL366" i="9"/>
  <c r="HM366" i="9"/>
  <c r="GB367" i="9"/>
  <c r="GC367" i="9"/>
  <c r="GD367" i="9"/>
  <c r="GH367" i="9" s="1"/>
  <c r="GE367" i="9"/>
  <c r="GF367" i="9"/>
  <c r="GJ367" i="9" s="1"/>
  <c r="GG367" i="9"/>
  <c r="GK367" i="9" s="1"/>
  <c r="GI367" i="9"/>
  <c r="GY367" i="9" s="1"/>
  <c r="GL367" i="9"/>
  <c r="GM367" i="9"/>
  <c r="GN367" i="9"/>
  <c r="GR367" i="9" s="1"/>
  <c r="GO367" i="9"/>
  <c r="GS367" i="9" s="1"/>
  <c r="GP367" i="9"/>
  <c r="GQ367" i="9"/>
  <c r="GU367" i="9"/>
  <c r="HB367" i="9"/>
  <c r="HF367" i="9" s="1"/>
  <c r="HC367" i="9"/>
  <c r="HD367" i="9"/>
  <c r="HH367" i="9" s="1"/>
  <c r="HE367" i="9"/>
  <c r="HI367" i="9" s="1"/>
  <c r="HG367" i="9"/>
  <c r="HJ367" i="9"/>
  <c r="HK367" i="9"/>
  <c r="HL367" i="9"/>
  <c r="HM367" i="9"/>
  <c r="GB368" i="9"/>
  <c r="GC368" i="9"/>
  <c r="HM368" i="9" s="1"/>
  <c r="GD368" i="9"/>
  <c r="GE368" i="9"/>
  <c r="GF368" i="9"/>
  <c r="GJ368" i="9" s="1"/>
  <c r="GG368" i="9"/>
  <c r="GH368" i="9"/>
  <c r="GI368" i="9"/>
  <c r="GK368" i="9"/>
  <c r="GL368" i="9"/>
  <c r="GM368" i="9"/>
  <c r="GN368" i="9"/>
  <c r="GR368" i="9" s="1"/>
  <c r="GO368" i="9"/>
  <c r="GP368" i="9"/>
  <c r="GQ368" i="9"/>
  <c r="GS368" i="9"/>
  <c r="GT368" i="9"/>
  <c r="GU368" i="9"/>
  <c r="GV368" i="9"/>
  <c r="GW368" i="9"/>
  <c r="GX368" i="9"/>
  <c r="GY368" i="9"/>
  <c r="HA368" i="9"/>
  <c r="HB368" i="9"/>
  <c r="HC368" i="9"/>
  <c r="HD368" i="9"/>
  <c r="HH368" i="9" s="1"/>
  <c r="HE368" i="9"/>
  <c r="HF368" i="9"/>
  <c r="HG368" i="9"/>
  <c r="HI368" i="9"/>
  <c r="HJ368" i="9"/>
  <c r="HK368" i="9"/>
  <c r="HL368" i="9"/>
  <c r="GB369" i="9"/>
  <c r="HL369" i="9" s="1"/>
  <c r="GC369" i="9"/>
  <c r="HM369" i="9" s="1"/>
  <c r="GD369" i="9"/>
  <c r="GH369" i="9" s="1"/>
  <c r="GE369" i="9"/>
  <c r="GI369" i="9" s="1"/>
  <c r="GF369" i="9"/>
  <c r="GG369" i="9"/>
  <c r="GJ369" i="9"/>
  <c r="GZ369" i="9" s="1"/>
  <c r="GK369" i="9"/>
  <c r="GL369" i="9"/>
  <c r="GM369" i="9"/>
  <c r="GQ369" i="9" s="1"/>
  <c r="GN369" i="9"/>
  <c r="GO369" i="9"/>
  <c r="GR369" i="9"/>
  <c r="GS369" i="9"/>
  <c r="HA369" i="9" s="1"/>
  <c r="GU369" i="9"/>
  <c r="GY369" i="9" s="1"/>
  <c r="GV369" i="9"/>
  <c r="GW369" i="9"/>
  <c r="HB369" i="9"/>
  <c r="HF369" i="9" s="1"/>
  <c r="HC369" i="9"/>
  <c r="HG369" i="9" s="1"/>
  <c r="HD369" i="9"/>
  <c r="HE369" i="9"/>
  <c r="HH369" i="9"/>
  <c r="HI369" i="9"/>
  <c r="HJ369" i="9"/>
  <c r="HK369" i="9"/>
  <c r="GB370" i="9"/>
  <c r="GC370" i="9"/>
  <c r="GD370" i="9"/>
  <c r="GH370" i="9" s="1"/>
  <c r="GE370" i="9"/>
  <c r="GI370" i="9" s="1"/>
  <c r="GF370" i="9"/>
  <c r="GJ370" i="9" s="1"/>
  <c r="GG370" i="9"/>
  <c r="GK370" i="9" s="1"/>
  <c r="GL370" i="9"/>
  <c r="GM370" i="9"/>
  <c r="GN370" i="9"/>
  <c r="GR370" i="9" s="1"/>
  <c r="GO370" i="9"/>
  <c r="GS370" i="9" s="1"/>
  <c r="GP370" i="9"/>
  <c r="GV370" i="9"/>
  <c r="GZ370" i="9" s="1"/>
  <c r="GW370" i="9"/>
  <c r="HA370" i="9" s="1"/>
  <c r="HB370" i="9"/>
  <c r="HC370" i="9"/>
  <c r="HG370" i="9" s="1"/>
  <c r="HD370" i="9"/>
  <c r="HE370" i="9"/>
  <c r="HI370" i="9" s="1"/>
  <c r="HF370" i="9"/>
  <c r="HH370" i="9"/>
  <c r="HJ370" i="9"/>
  <c r="HK370" i="9"/>
  <c r="HL370" i="9"/>
  <c r="HM370" i="9"/>
  <c r="GB371" i="9"/>
  <c r="HL371" i="9" s="1"/>
  <c r="GC371" i="9"/>
  <c r="GD371" i="9"/>
  <c r="GH371" i="9" s="1"/>
  <c r="GE371" i="9"/>
  <c r="GF371" i="9"/>
  <c r="GG371" i="9"/>
  <c r="GK371" i="9" s="1"/>
  <c r="GI371" i="9"/>
  <c r="GJ371" i="9"/>
  <c r="GL371" i="9"/>
  <c r="GP371" i="9" s="1"/>
  <c r="GM371" i="9"/>
  <c r="GN371" i="9"/>
  <c r="GO371" i="9"/>
  <c r="GS371" i="9" s="1"/>
  <c r="GQ371" i="9"/>
  <c r="GY371" i="9" s="1"/>
  <c r="GR371" i="9"/>
  <c r="GU371" i="9"/>
  <c r="GV371" i="9"/>
  <c r="GW371" i="9"/>
  <c r="HA371" i="9" s="1"/>
  <c r="GZ371" i="9"/>
  <c r="HB371" i="9"/>
  <c r="HF371" i="9" s="1"/>
  <c r="HC371" i="9"/>
  <c r="HD371" i="9"/>
  <c r="HE371" i="9"/>
  <c r="HI371" i="9" s="1"/>
  <c r="HG371" i="9"/>
  <c r="HH371" i="9"/>
  <c r="HJ371" i="9"/>
  <c r="HK371" i="9"/>
  <c r="HM371" i="9"/>
  <c r="GB372" i="9"/>
  <c r="GC372" i="9"/>
  <c r="HM372" i="9" s="1"/>
  <c r="GD372" i="9"/>
  <c r="GH372" i="9" s="1"/>
  <c r="GE372" i="9"/>
  <c r="GF372" i="9"/>
  <c r="GJ372" i="9" s="1"/>
  <c r="GG372" i="9"/>
  <c r="GI372" i="9"/>
  <c r="GK372" i="9"/>
  <c r="GL372" i="9"/>
  <c r="GP372" i="9" s="1"/>
  <c r="GM372" i="9"/>
  <c r="GN372" i="9"/>
  <c r="GR372" i="9" s="1"/>
  <c r="GO372" i="9"/>
  <c r="GQ372" i="9"/>
  <c r="GS372" i="9"/>
  <c r="GT372" i="9"/>
  <c r="GX372" i="9" s="1"/>
  <c r="GU372" i="9"/>
  <c r="GW372" i="9"/>
  <c r="GY372" i="9"/>
  <c r="HA372" i="9"/>
  <c r="HB372" i="9"/>
  <c r="HF372" i="9" s="1"/>
  <c r="HC372" i="9"/>
  <c r="HD372" i="9"/>
  <c r="HH372" i="9" s="1"/>
  <c r="HE372" i="9"/>
  <c r="HG372" i="9"/>
  <c r="HI372" i="9"/>
  <c r="HJ372" i="9"/>
  <c r="HK372" i="9"/>
  <c r="HL372" i="9"/>
  <c r="GB373" i="9"/>
  <c r="GC373" i="9"/>
  <c r="HM373" i="9" s="1"/>
  <c r="GD373" i="9"/>
  <c r="GE373" i="9"/>
  <c r="GI373" i="9" s="1"/>
  <c r="GF373" i="9"/>
  <c r="GJ373" i="9" s="1"/>
  <c r="GG373" i="9"/>
  <c r="GH373" i="9"/>
  <c r="GX373" i="9" s="1"/>
  <c r="GK373" i="9"/>
  <c r="GL373" i="9"/>
  <c r="GM373" i="9"/>
  <c r="GQ373" i="9" s="1"/>
  <c r="GN373" i="9"/>
  <c r="GR373" i="9" s="1"/>
  <c r="GO373" i="9"/>
  <c r="GP373" i="9"/>
  <c r="GS373" i="9"/>
  <c r="GT373" i="9"/>
  <c r="GU373" i="9"/>
  <c r="GY373" i="9" s="1"/>
  <c r="GV373" i="9"/>
  <c r="GW373" i="9"/>
  <c r="HA373" i="9"/>
  <c r="HB373" i="9"/>
  <c r="HC373" i="9"/>
  <c r="HG373" i="9" s="1"/>
  <c r="HD373" i="9"/>
  <c r="HH373" i="9" s="1"/>
  <c r="HE373" i="9"/>
  <c r="HF373" i="9"/>
  <c r="HI373" i="9"/>
  <c r="HJ373" i="9"/>
  <c r="HK373" i="9"/>
  <c r="HL373" i="9"/>
  <c r="GB374" i="9"/>
  <c r="HL374" i="9" s="1"/>
  <c r="GC374" i="9"/>
  <c r="GD374" i="9"/>
  <c r="GE374" i="9"/>
  <c r="GI374" i="9" s="1"/>
  <c r="GF374" i="9"/>
  <c r="GG374" i="9"/>
  <c r="GK374" i="9" s="1"/>
  <c r="GH374" i="9"/>
  <c r="GJ374" i="9"/>
  <c r="GL374" i="9"/>
  <c r="GM374" i="9"/>
  <c r="GQ374" i="9" s="1"/>
  <c r="GN374" i="9"/>
  <c r="GO374" i="9"/>
  <c r="GS374" i="9" s="1"/>
  <c r="GP374" i="9"/>
  <c r="GR374" i="9"/>
  <c r="GZ374" i="9" s="1"/>
  <c r="GT374" i="9"/>
  <c r="GU374" i="9"/>
  <c r="GV374" i="9"/>
  <c r="GW374" i="9"/>
  <c r="HA374" i="9" s="1"/>
  <c r="GX374" i="9"/>
  <c r="HB374" i="9"/>
  <c r="HC374" i="9"/>
  <c r="HG374" i="9" s="1"/>
  <c r="HD374" i="9"/>
  <c r="HE374" i="9"/>
  <c r="HI374" i="9" s="1"/>
  <c r="HF374" i="9"/>
  <c r="HH374" i="9"/>
  <c r="HJ374" i="9"/>
  <c r="HK374" i="9"/>
  <c r="HM374" i="9"/>
  <c r="GB375" i="9"/>
  <c r="HL375" i="9" s="1"/>
  <c r="GC375" i="9"/>
  <c r="GD375" i="9"/>
  <c r="GH375" i="9" s="1"/>
  <c r="GE375" i="9"/>
  <c r="GF375" i="9"/>
  <c r="GG375" i="9"/>
  <c r="GK375" i="9" s="1"/>
  <c r="GI375" i="9"/>
  <c r="GY375" i="9" s="1"/>
  <c r="GJ375" i="9"/>
  <c r="GL375" i="9"/>
  <c r="GP375" i="9" s="1"/>
  <c r="GM375" i="9"/>
  <c r="GN375" i="9"/>
  <c r="GO375" i="9"/>
  <c r="GS375" i="9" s="1"/>
  <c r="GQ375" i="9"/>
  <c r="GR375" i="9"/>
  <c r="GU375" i="9"/>
  <c r="GV375" i="9"/>
  <c r="GW375" i="9"/>
  <c r="GZ375" i="9"/>
  <c r="HB375" i="9"/>
  <c r="HF375" i="9" s="1"/>
  <c r="HC375" i="9"/>
  <c r="HD375" i="9"/>
  <c r="HE375" i="9"/>
  <c r="HI375" i="9" s="1"/>
  <c r="HG375" i="9"/>
  <c r="HH375" i="9"/>
  <c r="HJ375" i="9"/>
  <c r="HK375" i="9"/>
  <c r="HM375" i="9"/>
  <c r="GB376" i="9"/>
  <c r="GC376" i="9"/>
  <c r="HM376" i="9" s="1"/>
  <c r="GD376" i="9"/>
  <c r="GH376" i="9" s="1"/>
  <c r="GE376" i="9"/>
  <c r="GF376" i="9"/>
  <c r="GJ376" i="9" s="1"/>
  <c r="GG376" i="9"/>
  <c r="GI376" i="9"/>
  <c r="GK376" i="9"/>
  <c r="HA376" i="9" s="1"/>
  <c r="GL376" i="9"/>
  <c r="GP376" i="9" s="1"/>
  <c r="GM376" i="9"/>
  <c r="GN376" i="9"/>
  <c r="GR376" i="9" s="1"/>
  <c r="GO376" i="9"/>
  <c r="GQ376" i="9"/>
  <c r="GS376" i="9"/>
  <c r="GT376" i="9"/>
  <c r="GU376" i="9"/>
  <c r="GV376" i="9"/>
  <c r="GZ376" i="9" s="1"/>
  <c r="GW376" i="9"/>
  <c r="GY376" i="9"/>
  <c r="HB376" i="9"/>
  <c r="HF376" i="9" s="1"/>
  <c r="HC376" i="9"/>
  <c r="HD376" i="9"/>
  <c r="HH376" i="9" s="1"/>
  <c r="HE376" i="9"/>
  <c r="HG376" i="9"/>
  <c r="HI376" i="9"/>
  <c r="HJ376" i="9"/>
  <c r="HK376" i="9"/>
  <c r="HL376" i="9"/>
  <c r="GB377" i="9"/>
  <c r="GC377" i="9"/>
  <c r="HM377" i="9" s="1"/>
  <c r="GD377" i="9"/>
  <c r="GE377" i="9"/>
  <c r="GI377" i="9" s="1"/>
  <c r="GF377" i="9"/>
  <c r="GJ377" i="9" s="1"/>
  <c r="GG377" i="9"/>
  <c r="GH377" i="9"/>
  <c r="GX377" i="9" s="1"/>
  <c r="GK377" i="9"/>
  <c r="GL377" i="9"/>
  <c r="GM377" i="9"/>
  <c r="GQ377" i="9" s="1"/>
  <c r="GN377" i="9"/>
  <c r="GR377" i="9" s="1"/>
  <c r="GO377" i="9"/>
  <c r="GP377" i="9"/>
  <c r="GS377" i="9"/>
  <c r="GT377" i="9"/>
  <c r="GV377" i="9"/>
  <c r="GW377" i="9"/>
  <c r="HA377" i="9"/>
  <c r="HB377" i="9"/>
  <c r="HC377" i="9"/>
  <c r="HG377" i="9" s="1"/>
  <c r="HD377" i="9"/>
  <c r="HH377" i="9" s="1"/>
  <c r="HE377" i="9"/>
  <c r="HF377" i="9"/>
  <c r="HI377" i="9"/>
  <c r="HJ377" i="9"/>
  <c r="HK377" i="9"/>
  <c r="HL377" i="9"/>
  <c r="GB378" i="9"/>
  <c r="HL378" i="9" s="1"/>
  <c r="GC378" i="9"/>
  <c r="GD378" i="9"/>
  <c r="GE378" i="9"/>
  <c r="GI378" i="9" s="1"/>
  <c r="GF378" i="9"/>
  <c r="GG378" i="9"/>
  <c r="GK378" i="9" s="1"/>
  <c r="GH378" i="9"/>
  <c r="GJ378" i="9"/>
  <c r="GL378" i="9"/>
  <c r="GM378" i="9"/>
  <c r="GQ378" i="9" s="1"/>
  <c r="GN378" i="9"/>
  <c r="GO378" i="9"/>
  <c r="GS378" i="9" s="1"/>
  <c r="GP378" i="9"/>
  <c r="GR378" i="9"/>
  <c r="GZ378" i="9" s="1"/>
  <c r="GT378" i="9"/>
  <c r="GU378" i="9"/>
  <c r="GV378" i="9"/>
  <c r="GW378" i="9"/>
  <c r="HA378" i="9" s="1"/>
  <c r="GX378" i="9"/>
  <c r="HB378" i="9"/>
  <c r="HC378" i="9"/>
  <c r="HG378" i="9" s="1"/>
  <c r="HD378" i="9"/>
  <c r="HE378" i="9"/>
  <c r="HI378" i="9" s="1"/>
  <c r="HF378" i="9"/>
  <c r="HH378" i="9"/>
  <c r="HJ378" i="9"/>
  <c r="HK378" i="9"/>
  <c r="HM378" i="9"/>
  <c r="GB379" i="9"/>
  <c r="HL379" i="9" s="1"/>
  <c r="GC379" i="9"/>
  <c r="GD379" i="9"/>
  <c r="GH379" i="9" s="1"/>
  <c r="GE379" i="9"/>
  <c r="GF379" i="9"/>
  <c r="GG379" i="9"/>
  <c r="GK379" i="9" s="1"/>
  <c r="GI379" i="9"/>
  <c r="GJ379" i="9"/>
  <c r="GL379" i="9"/>
  <c r="GP379" i="9" s="1"/>
  <c r="GM379" i="9"/>
  <c r="GN379" i="9"/>
  <c r="GO379" i="9"/>
  <c r="GS379" i="9" s="1"/>
  <c r="GQ379" i="9"/>
  <c r="GY379" i="9" s="1"/>
  <c r="GR379" i="9"/>
  <c r="GU379" i="9"/>
  <c r="GV379" i="9"/>
  <c r="GW379" i="9"/>
  <c r="HA379" i="9" s="1"/>
  <c r="GZ379" i="9"/>
  <c r="HB379" i="9"/>
  <c r="HF379" i="9" s="1"/>
  <c r="HC379" i="9"/>
  <c r="HD379" i="9"/>
  <c r="HE379" i="9"/>
  <c r="HI379" i="9" s="1"/>
  <c r="HG379" i="9"/>
  <c r="HH379" i="9"/>
  <c r="HJ379" i="9"/>
  <c r="HK379" i="9"/>
  <c r="HM379" i="9"/>
  <c r="GB380" i="9"/>
  <c r="GC380" i="9"/>
  <c r="HM380" i="9" s="1"/>
  <c r="GD380" i="9"/>
  <c r="GH380" i="9" s="1"/>
  <c r="GE380" i="9"/>
  <c r="GF380" i="9"/>
  <c r="GJ380" i="9" s="1"/>
  <c r="GG380" i="9"/>
  <c r="GI380" i="9"/>
  <c r="GK380" i="9"/>
  <c r="GL380" i="9"/>
  <c r="GP380" i="9" s="1"/>
  <c r="GM380" i="9"/>
  <c r="GN380" i="9"/>
  <c r="GR380" i="9" s="1"/>
  <c r="GO380" i="9"/>
  <c r="GQ380" i="9"/>
  <c r="GS380" i="9"/>
  <c r="GT380" i="9"/>
  <c r="GU380" i="9"/>
  <c r="GW380" i="9"/>
  <c r="GY380" i="9"/>
  <c r="HA380" i="9"/>
  <c r="HB380" i="9"/>
  <c r="HF380" i="9" s="1"/>
  <c r="HC380" i="9"/>
  <c r="HD380" i="9"/>
  <c r="HH380" i="9" s="1"/>
  <c r="HE380" i="9"/>
  <c r="HG380" i="9"/>
  <c r="HI380" i="9"/>
  <c r="HJ380" i="9"/>
  <c r="HK380" i="9"/>
  <c r="HL380" i="9"/>
  <c r="GB381" i="9"/>
  <c r="GC381" i="9"/>
  <c r="HM381" i="9" s="1"/>
  <c r="GD381" i="9"/>
  <c r="GE381" i="9"/>
  <c r="GI381" i="9" s="1"/>
  <c r="GF381" i="9"/>
  <c r="GJ381" i="9" s="1"/>
  <c r="GG381" i="9"/>
  <c r="GH381" i="9"/>
  <c r="GK381" i="9"/>
  <c r="GL381" i="9"/>
  <c r="GM381" i="9"/>
  <c r="GQ381" i="9" s="1"/>
  <c r="GN381" i="9"/>
  <c r="GR381" i="9" s="1"/>
  <c r="GO381" i="9"/>
  <c r="GP381" i="9"/>
  <c r="GS381" i="9"/>
  <c r="GT381" i="9"/>
  <c r="GU381" i="9"/>
  <c r="GY381" i="9" s="1"/>
  <c r="GW381" i="9"/>
  <c r="GX381" i="9"/>
  <c r="HA381" i="9"/>
  <c r="HB381" i="9"/>
  <c r="HC381" i="9"/>
  <c r="HG381" i="9" s="1"/>
  <c r="HD381" i="9"/>
  <c r="HH381" i="9" s="1"/>
  <c r="HE381" i="9"/>
  <c r="HF381" i="9"/>
  <c r="HI381" i="9"/>
  <c r="HJ381" i="9"/>
  <c r="HK381" i="9"/>
  <c r="HL381" i="9"/>
  <c r="GB382" i="9"/>
  <c r="HL382" i="9" s="1"/>
  <c r="GC382" i="9"/>
  <c r="GD382" i="9"/>
  <c r="GE382" i="9"/>
  <c r="GI382" i="9" s="1"/>
  <c r="GF382" i="9"/>
  <c r="GG382" i="9"/>
  <c r="GK382" i="9" s="1"/>
  <c r="GH382" i="9"/>
  <c r="GJ382" i="9"/>
  <c r="GL382" i="9"/>
  <c r="GM382" i="9"/>
  <c r="GQ382" i="9" s="1"/>
  <c r="GN382" i="9"/>
  <c r="GO382" i="9"/>
  <c r="GS382" i="9" s="1"/>
  <c r="GP382" i="9"/>
  <c r="GR382" i="9"/>
  <c r="GZ382" i="9" s="1"/>
  <c r="GT382" i="9"/>
  <c r="GU382" i="9"/>
  <c r="GV382" i="9"/>
  <c r="GW382" i="9"/>
  <c r="HA382" i="9" s="1"/>
  <c r="GX382" i="9"/>
  <c r="HB382" i="9"/>
  <c r="HC382" i="9"/>
  <c r="HG382" i="9" s="1"/>
  <c r="HD382" i="9"/>
  <c r="HE382" i="9"/>
  <c r="HI382" i="9" s="1"/>
  <c r="HF382" i="9"/>
  <c r="HH382" i="9"/>
  <c r="HJ382" i="9"/>
  <c r="HK382" i="9"/>
  <c r="HM382" i="9"/>
  <c r="GB383" i="9"/>
  <c r="HL383" i="9" s="1"/>
  <c r="GC383" i="9"/>
  <c r="GD383" i="9"/>
  <c r="GH383" i="9" s="1"/>
  <c r="GE383" i="9"/>
  <c r="GF383" i="9"/>
  <c r="GG383" i="9"/>
  <c r="GK383" i="9" s="1"/>
  <c r="GI383" i="9"/>
  <c r="GJ383" i="9"/>
  <c r="GL383" i="9"/>
  <c r="GP383" i="9" s="1"/>
  <c r="GM383" i="9"/>
  <c r="GN383" i="9"/>
  <c r="GO383" i="9"/>
  <c r="GS383" i="9" s="1"/>
  <c r="GQ383" i="9"/>
  <c r="GY383" i="9" s="1"/>
  <c r="GR383" i="9"/>
  <c r="GZ383" i="9" s="1"/>
  <c r="GU383" i="9"/>
  <c r="GV383" i="9"/>
  <c r="HB383" i="9"/>
  <c r="HF383" i="9" s="1"/>
  <c r="HC383" i="9"/>
  <c r="HD383" i="9"/>
  <c r="HE383" i="9"/>
  <c r="HI383" i="9" s="1"/>
  <c r="HG383" i="9"/>
  <c r="HH383" i="9"/>
  <c r="HJ383" i="9"/>
  <c r="HK383" i="9"/>
  <c r="HM383" i="9"/>
  <c r="GB384" i="9"/>
  <c r="GC384" i="9"/>
  <c r="HM384" i="9" s="1"/>
  <c r="GD384" i="9"/>
  <c r="GH384" i="9" s="1"/>
  <c r="GE384" i="9"/>
  <c r="GF384" i="9"/>
  <c r="GJ384" i="9" s="1"/>
  <c r="GG384" i="9"/>
  <c r="GI384" i="9"/>
  <c r="GK384" i="9"/>
  <c r="GL384" i="9"/>
  <c r="GP384" i="9" s="1"/>
  <c r="GM384" i="9"/>
  <c r="GN384" i="9"/>
  <c r="GR384" i="9" s="1"/>
  <c r="GO384" i="9"/>
  <c r="GQ384" i="9"/>
  <c r="GS384" i="9"/>
  <c r="GU384" i="9"/>
  <c r="GV384" i="9"/>
  <c r="GZ384" i="9" s="1"/>
  <c r="GW384" i="9"/>
  <c r="GY384" i="9"/>
  <c r="HA384" i="9"/>
  <c r="HB384" i="9"/>
  <c r="HF384" i="9" s="1"/>
  <c r="HC384" i="9"/>
  <c r="HD384" i="9"/>
  <c r="HH384" i="9" s="1"/>
  <c r="HE384" i="9"/>
  <c r="HG384" i="9"/>
  <c r="HI384" i="9"/>
  <c r="HJ384" i="9"/>
  <c r="HK384" i="9"/>
  <c r="HL384" i="9"/>
  <c r="GB385" i="9"/>
  <c r="GC385" i="9"/>
  <c r="GD385" i="9"/>
  <c r="GE385" i="9"/>
  <c r="GI385" i="9" s="1"/>
  <c r="GF385" i="9"/>
  <c r="GG385" i="9"/>
  <c r="GH385" i="9"/>
  <c r="GX385" i="9" s="1"/>
  <c r="GJ385" i="9"/>
  <c r="GK385" i="9"/>
  <c r="GL385" i="9"/>
  <c r="GM385" i="9"/>
  <c r="GQ385" i="9" s="1"/>
  <c r="GN385" i="9"/>
  <c r="GR385" i="9" s="1"/>
  <c r="GO385" i="9"/>
  <c r="GP385" i="9"/>
  <c r="GS385" i="9"/>
  <c r="GT385" i="9"/>
  <c r="GW385" i="9"/>
  <c r="HA385" i="9" s="1"/>
  <c r="HB385" i="9"/>
  <c r="HC385" i="9"/>
  <c r="HG385" i="9" s="1"/>
  <c r="HD385" i="9"/>
  <c r="HH385" i="9" s="1"/>
  <c r="HE385" i="9"/>
  <c r="HF385" i="9"/>
  <c r="HI385" i="9"/>
  <c r="HJ385" i="9"/>
  <c r="HK385" i="9"/>
  <c r="HL385" i="9"/>
  <c r="HM385" i="9"/>
  <c r="GB386" i="9"/>
  <c r="GC386" i="9"/>
  <c r="GD386" i="9"/>
  <c r="GE386" i="9"/>
  <c r="GF386" i="9"/>
  <c r="GG386" i="9"/>
  <c r="GH386" i="9"/>
  <c r="GI386" i="9"/>
  <c r="GJ386" i="9"/>
  <c r="GK386" i="9"/>
  <c r="GL386" i="9"/>
  <c r="GM386" i="9"/>
  <c r="GN386" i="9"/>
  <c r="GO386" i="9"/>
  <c r="GP386" i="9"/>
  <c r="GQ386" i="9"/>
  <c r="GR386" i="9"/>
  <c r="GS386" i="9"/>
  <c r="HA386" i="9" s="1"/>
  <c r="GT386" i="9"/>
  <c r="GU386" i="9"/>
  <c r="GV386" i="9"/>
  <c r="GW386" i="9"/>
  <c r="GX386" i="9"/>
  <c r="GY386" i="9"/>
  <c r="GZ386" i="9"/>
  <c r="HB386" i="9"/>
  <c r="HC386" i="9"/>
  <c r="HD386" i="9"/>
  <c r="HE386" i="9"/>
  <c r="HF386" i="9"/>
  <c r="HG386" i="9"/>
  <c r="HH386" i="9"/>
  <c r="HI386" i="9"/>
  <c r="HJ386" i="9"/>
  <c r="HK386" i="9"/>
  <c r="HL386" i="9"/>
  <c r="HM386" i="9"/>
  <c r="GB387" i="9"/>
  <c r="GC387" i="9"/>
  <c r="GD387" i="9"/>
  <c r="GH387" i="9" s="1"/>
  <c r="GE387" i="9"/>
  <c r="GI387" i="9" s="1"/>
  <c r="GF387" i="9"/>
  <c r="GG387" i="9"/>
  <c r="GJ387" i="9"/>
  <c r="GK387" i="9"/>
  <c r="GL387" i="9"/>
  <c r="GP387" i="9" s="1"/>
  <c r="GM387" i="9"/>
  <c r="GU387" i="9" s="1"/>
  <c r="GN387" i="9"/>
  <c r="GO387" i="9"/>
  <c r="GR387" i="9"/>
  <c r="GS387" i="9"/>
  <c r="GT387" i="9"/>
  <c r="GV387" i="9"/>
  <c r="GW387" i="9"/>
  <c r="GZ387" i="9"/>
  <c r="HA387" i="9"/>
  <c r="HB387" i="9"/>
  <c r="HF387" i="9" s="1"/>
  <c r="HC387" i="9"/>
  <c r="HG387" i="9" s="1"/>
  <c r="HD387" i="9"/>
  <c r="HE387" i="9"/>
  <c r="HH387" i="9"/>
  <c r="HI387" i="9"/>
  <c r="HJ387" i="9"/>
  <c r="HK387" i="9"/>
  <c r="HL387" i="9"/>
  <c r="HM387" i="9"/>
  <c r="GB388" i="9"/>
  <c r="GC388" i="9"/>
  <c r="GD388" i="9"/>
  <c r="GH388" i="9" s="1"/>
  <c r="GE388" i="9"/>
  <c r="GI388" i="9" s="1"/>
  <c r="GF388" i="9"/>
  <c r="GJ388" i="9" s="1"/>
  <c r="GG388" i="9"/>
  <c r="GK388" i="9" s="1"/>
  <c r="GL388" i="9"/>
  <c r="GP388" i="9" s="1"/>
  <c r="GM388" i="9"/>
  <c r="GQ388" i="9" s="1"/>
  <c r="GN388" i="9"/>
  <c r="GR388" i="9" s="1"/>
  <c r="GO388" i="9"/>
  <c r="GS388" i="9" s="1"/>
  <c r="GT388" i="9"/>
  <c r="GU388" i="9"/>
  <c r="GY388" i="9" s="1"/>
  <c r="GV388" i="9"/>
  <c r="GZ388" i="9" s="1"/>
  <c r="HB388" i="9"/>
  <c r="HF388" i="9" s="1"/>
  <c r="HC388" i="9"/>
  <c r="HG388" i="9" s="1"/>
  <c r="HD388" i="9"/>
  <c r="HH388" i="9" s="1"/>
  <c r="HE388" i="9"/>
  <c r="HI388" i="9" s="1"/>
  <c r="HJ388" i="9"/>
  <c r="HK388" i="9"/>
  <c r="HL388" i="9"/>
  <c r="HM388" i="9"/>
  <c r="GB389" i="9"/>
  <c r="GC389" i="9"/>
  <c r="GD389" i="9"/>
  <c r="GE389" i="9"/>
  <c r="GF389" i="9"/>
  <c r="GJ389" i="9" s="1"/>
  <c r="GG389" i="9"/>
  <c r="GK389" i="9" s="1"/>
  <c r="GH389" i="9"/>
  <c r="GI389" i="9"/>
  <c r="GY389" i="9" s="1"/>
  <c r="GL389" i="9"/>
  <c r="GM389" i="9"/>
  <c r="GN389" i="9"/>
  <c r="GR389" i="9" s="1"/>
  <c r="GO389" i="9"/>
  <c r="GS389" i="9" s="1"/>
  <c r="GP389" i="9"/>
  <c r="GQ389" i="9"/>
  <c r="GT389" i="9"/>
  <c r="GU389" i="9"/>
  <c r="GV389" i="9"/>
  <c r="GW389" i="9"/>
  <c r="GX389" i="9"/>
  <c r="HB389" i="9"/>
  <c r="HC389" i="9"/>
  <c r="HD389" i="9"/>
  <c r="HH389" i="9" s="1"/>
  <c r="HE389" i="9"/>
  <c r="HI389" i="9" s="1"/>
  <c r="HF389" i="9"/>
  <c r="HG389" i="9"/>
  <c r="HJ389" i="9"/>
  <c r="HK389" i="9"/>
  <c r="HL389" i="9"/>
  <c r="HM389" i="9"/>
  <c r="GB390" i="9"/>
  <c r="HL390" i="9" s="1"/>
  <c r="GC390" i="9"/>
  <c r="HM390" i="9" s="1"/>
  <c r="GD390" i="9"/>
  <c r="GE390" i="9"/>
  <c r="GF390" i="9"/>
  <c r="GG390" i="9"/>
  <c r="GH390" i="9"/>
  <c r="GI390" i="9"/>
  <c r="GJ390" i="9"/>
  <c r="GK390" i="9"/>
  <c r="GL390" i="9"/>
  <c r="GM390" i="9"/>
  <c r="GN390" i="9"/>
  <c r="GO390" i="9"/>
  <c r="GP390" i="9"/>
  <c r="GQ390" i="9"/>
  <c r="GR390" i="9"/>
  <c r="GS390" i="9"/>
  <c r="GT390" i="9"/>
  <c r="GU390" i="9"/>
  <c r="GV390" i="9"/>
  <c r="GW390" i="9"/>
  <c r="GX390" i="9"/>
  <c r="GY390" i="9"/>
  <c r="GZ390" i="9"/>
  <c r="HA390" i="9"/>
  <c r="HB390" i="9"/>
  <c r="HC390" i="9"/>
  <c r="HD390" i="9"/>
  <c r="HE390" i="9"/>
  <c r="HF390" i="9"/>
  <c r="HG390" i="9"/>
  <c r="HH390" i="9"/>
  <c r="HI390" i="9"/>
  <c r="HJ390" i="9"/>
  <c r="HK390" i="9"/>
  <c r="GB391" i="9"/>
  <c r="HL391" i="9" s="1"/>
  <c r="GC391" i="9"/>
  <c r="HM391" i="9" s="1"/>
  <c r="GD391" i="9"/>
  <c r="GH391" i="9" s="1"/>
  <c r="GE391" i="9"/>
  <c r="GI391" i="9" s="1"/>
  <c r="GF391" i="9"/>
  <c r="GG391" i="9"/>
  <c r="GJ391" i="9"/>
  <c r="GK391" i="9"/>
  <c r="GL391" i="9"/>
  <c r="GP391" i="9" s="1"/>
  <c r="GM391" i="9"/>
  <c r="GU391" i="9" s="1"/>
  <c r="GN391" i="9"/>
  <c r="GO391" i="9"/>
  <c r="GR391" i="9"/>
  <c r="GS391" i="9"/>
  <c r="GT391" i="9"/>
  <c r="GV391" i="9"/>
  <c r="GW391" i="9"/>
  <c r="GZ391" i="9"/>
  <c r="HA391" i="9"/>
  <c r="HB391" i="9"/>
  <c r="HF391" i="9" s="1"/>
  <c r="HC391" i="9"/>
  <c r="HG391" i="9" s="1"/>
  <c r="HD391" i="9"/>
  <c r="HE391" i="9"/>
  <c r="HH391" i="9"/>
  <c r="HI391" i="9"/>
  <c r="HJ391" i="9"/>
  <c r="HK391" i="9"/>
  <c r="GB392" i="9"/>
  <c r="GC392" i="9"/>
  <c r="GD392" i="9"/>
  <c r="GH392" i="9" s="1"/>
  <c r="GE392" i="9"/>
  <c r="GI392" i="9" s="1"/>
  <c r="GF392" i="9"/>
  <c r="GJ392" i="9" s="1"/>
  <c r="GG392" i="9"/>
  <c r="GK392" i="9" s="1"/>
  <c r="GL392" i="9"/>
  <c r="GP392" i="9" s="1"/>
  <c r="GM392" i="9"/>
  <c r="GQ392" i="9" s="1"/>
  <c r="GN392" i="9"/>
  <c r="GR392" i="9" s="1"/>
  <c r="GO392" i="9"/>
  <c r="GS392" i="9" s="1"/>
  <c r="GT392" i="9"/>
  <c r="GX392" i="9" s="1"/>
  <c r="GU392" i="9"/>
  <c r="GY392" i="9" s="1"/>
  <c r="GV392" i="9"/>
  <c r="GW392" i="9"/>
  <c r="HA392" i="9" s="1"/>
  <c r="HB392" i="9"/>
  <c r="HF392" i="9" s="1"/>
  <c r="HC392" i="9"/>
  <c r="HG392" i="9" s="1"/>
  <c r="HD392" i="9"/>
  <c r="HH392" i="9" s="1"/>
  <c r="HE392" i="9"/>
  <c r="HI392" i="9" s="1"/>
  <c r="HJ392" i="9"/>
  <c r="HK392" i="9"/>
  <c r="HL392" i="9"/>
  <c r="HM392" i="9"/>
  <c r="GB393" i="9"/>
  <c r="GC393" i="9"/>
  <c r="GD393" i="9"/>
  <c r="GE393" i="9"/>
  <c r="GF393" i="9"/>
  <c r="GJ393" i="9" s="1"/>
  <c r="GG393" i="9"/>
  <c r="GK393" i="9" s="1"/>
  <c r="GH393" i="9"/>
  <c r="GI393" i="9"/>
  <c r="GY393" i="9" s="1"/>
  <c r="GL393" i="9"/>
  <c r="GM393" i="9"/>
  <c r="GN393" i="9"/>
  <c r="GR393" i="9" s="1"/>
  <c r="GO393" i="9"/>
  <c r="GS393" i="9" s="1"/>
  <c r="GP393" i="9"/>
  <c r="GQ393" i="9"/>
  <c r="GT393" i="9"/>
  <c r="GU393" i="9"/>
  <c r="GV393" i="9"/>
  <c r="GW393" i="9"/>
  <c r="GX393" i="9"/>
  <c r="HB393" i="9"/>
  <c r="HC393" i="9"/>
  <c r="HD393" i="9"/>
  <c r="HH393" i="9" s="1"/>
  <c r="HE393" i="9"/>
  <c r="HI393" i="9" s="1"/>
  <c r="HF393" i="9"/>
  <c r="HG393" i="9"/>
  <c r="HJ393" i="9"/>
  <c r="HK393" i="9"/>
  <c r="HL393" i="9"/>
  <c r="HM393" i="9"/>
  <c r="GB394" i="9"/>
  <c r="HL394" i="9" s="1"/>
  <c r="GC394" i="9"/>
  <c r="HM394" i="9" s="1"/>
  <c r="GD394" i="9"/>
  <c r="GE394" i="9"/>
  <c r="GF394" i="9"/>
  <c r="GG394" i="9"/>
  <c r="GH394" i="9"/>
  <c r="GI394" i="9"/>
  <c r="GJ394" i="9"/>
  <c r="GK394" i="9"/>
  <c r="HA394" i="9" s="1"/>
  <c r="GL394" i="9"/>
  <c r="GM394" i="9"/>
  <c r="GN394" i="9"/>
  <c r="GO394" i="9"/>
  <c r="GP394" i="9"/>
  <c r="GQ394" i="9"/>
  <c r="GR394" i="9"/>
  <c r="GS394" i="9"/>
  <c r="GT394" i="9"/>
  <c r="GU394" i="9"/>
  <c r="GV394" i="9"/>
  <c r="GW394" i="9"/>
  <c r="GX394" i="9"/>
  <c r="GY394" i="9"/>
  <c r="GZ394" i="9"/>
  <c r="HB394" i="9"/>
  <c r="HC394" i="9"/>
  <c r="HD394" i="9"/>
  <c r="HE394" i="9"/>
  <c r="HF394" i="9"/>
  <c r="HG394" i="9"/>
  <c r="HH394" i="9"/>
  <c r="HI394" i="9"/>
  <c r="HJ394" i="9"/>
  <c r="HK394" i="9"/>
  <c r="GB395" i="9"/>
  <c r="GC395" i="9"/>
  <c r="GD395" i="9"/>
  <c r="GH395" i="9" s="1"/>
  <c r="GE395" i="9"/>
  <c r="GI395" i="9" s="1"/>
  <c r="GF395" i="9"/>
  <c r="GG395" i="9"/>
  <c r="GJ395" i="9"/>
  <c r="GK395" i="9"/>
  <c r="GL395" i="9"/>
  <c r="GP395" i="9" s="1"/>
  <c r="GM395" i="9"/>
  <c r="GU395" i="9" s="1"/>
  <c r="GN395" i="9"/>
  <c r="GO395" i="9"/>
  <c r="GR395" i="9"/>
  <c r="GS395" i="9"/>
  <c r="GT395" i="9"/>
  <c r="GV395" i="9"/>
  <c r="GW395" i="9"/>
  <c r="GZ395" i="9"/>
  <c r="HA395" i="9"/>
  <c r="HB395" i="9"/>
  <c r="HF395" i="9" s="1"/>
  <c r="HC395" i="9"/>
  <c r="HG395" i="9" s="1"/>
  <c r="HD395" i="9"/>
  <c r="HE395" i="9"/>
  <c r="HH395" i="9"/>
  <c r="HI395" i="9"/>
  <c r="HJ395" i="9"/>
  <c r="HK395" i="9"/>
  <c r="HL395" i="9"/>
  <c r="HM395" i="9"/>
  <c r="GB396" i="9"/>
  <c r="GC396" i="9"/>
  <c r="GD396" i="9"/>
  <c r="GH396" i="9" s="1"/>
  <c r="GE396" i="9"/>
  <c r="GI396" i="9" s="1"/>
  <c r="GF396" i="9"/>
  <c r="GJ396" i="9" s="1"/>
  <c r="GG396" i="9"/>
  <c r="GK396" i="9" s="1"/>
  <c r="GL396" i="9"/>
  <c r="GP396" i="9" s="1"/>
  <c r="GM396" i="9"/>
  <c r="GQ396" i="9" s="1"/>
  <c r="GN396" i="9"/>
  <c r="GR396" i="9" s="1"/>
  <c r="GO396" i="9"/>
  <c r="GW396" i="9" s="1"/>
  <c r="GT396" i="9"/>
  <c r="GU396" i="9"/>
  <c r="GV396" i="9"/>
  <c r="GZ396" i="9" s="1"/>
  <c r="HB396" i="9"/>
  <c r="HF396" i="9" s="1"/>
  <c r="HC396" i="9"/>
  <c r="HG396" i="9" s="1"/>
  <c r="HD396" i="9"/>
  <c r="HH396" i="9" s="1"/>
  <c r="HE396" i="9"/>
  <c r="HI396" i="9" s="1"/>
  <c r="HJ396" i="9"/>
  <c r="HK396" i="9"/>
  <c r="HL396" i="9"/>
  <c r="HM396" i="9"/>
  <c r="GB397" i="9"/>
  <c r="GC397" i="9"/>
  <c r="GD397" i="9"/>
  <c r="GE397" i="9"/>
  <c r="GF397" i="9"/>
  <c r="GJ397" i="9" s="1"/>
  <c r="GG397" i="9"/>
  <c r="GK397" i="9" s="1"/>
  <c r="GH397" i="9"/>
  <c r="GI397" i="9"/>
  <c r="GL397" i="9"/>
  <c r="GM397" i="9"/>
  <c r="GN397" i="9"/>
  <c r="GR397" i="9" s="1"/>
  <c r="GO397" i="9"/>
  <c r="GS397" i="9" s="1"/>
  <c r="GP397" i="9"/>
  <c r="GQ397" i="9"/>
  <c r="GY397" i="9" s="1"/>
  <c r="GT397" i="9"/>
  <c r="GU397" i="9"/>
  <c r="GV397" i="9"/>
  <c r="GW397" i="9"/>
  <c r="HA397" i="9" s="1"/>
  <c r="GX397" i="9"/>
  <c r="HB397" i="9"/>
  <c r="HC397" i="9"/>
  <c r="HD397" i="9"/>
  <c r="HH397" i="9" s="1"/>
  <c r="HE397" i="9"/>
  <c r="HI397" i="9" s="1"/>
  <c r="HF397" i="9"/>
  <c r="HG397" i="9"/>
  <c r="HJ397" i="9"/>
  <c r="HK397" i="9"/>
  <c r="HL397" i="9"/>
  <c r="HM397" i="9"/>
  <c r="GB398" i="9"/>
  <c r="HL398" i="9" s="1"/>
  <c r="GC398" i="9"/>
  <c r="HM398" i="9" s="1"/>
  <c r="GD398" i="9"/>
  <c r="GE398" i="9"/>
  <c r="GF398" i="9"/>
  <c r="GG398" i="9"/>
  <c r="GH398" i="9"/>
  <c r="GI398" i="9"/>
  <c r="GJ398" i="9"/>
  <c r="GK398" i="9"/>
  <c r="HA398" i="9" s="1"/>
  <c r="GL398" i="9"/>
  <c r="GM398" i="9"/>
  <c r="GN398" i="9"/>
  <c r="GO398" i="9"/>
  <c r="GP398" i="9"/>
  <c r="GQ398" i="9"/>
  <c r="GR398" i="9"/>
  <c r="GS398" i="9"/>
  <c r="GT398" i="9"/>
  <c r="GU398" i="9"/>
  <c r="GV398" i="9"/>
  <c r="GW398" i="9"/>
  <c r="GX398" i="9"/>
  <c r="GY398" i="9"/>
  <c r="GZ398" i="9"/>
  <c r="HB398" i="9"/>
  <c r="HC398" i="9"/>
  <c r="HD398" i="9"/>
  <c r="HE398" i="9"/>
  <c r="HF398" i="9"/>
  <c r="HG398" i="9"/>
  <c r="HH398" i="9"/>
  <c r="HI398" i="9"/>
  <c r="HJ398" i="9"/>
  <c r="HK398" i="9"/>
  <c r="GB399" i="9"/>
  <c r="HL399" i="9" s="1"/>
  <c r="GC399" i="9"/>
  <c r="HM399" i="9" s="1"/>
  <c r="GD399" i="9"/>
  <c r="GH399" i="9" s="1"/>
  <c r="GE399" i="9"/>
  <c r="GI399" i="9" s="1"/>
  <c r="GF399" i="9"/>
  <c r="GG399" i="9"/>
  <c r="GJ399" i="9"/>
  <c r="GK399" i="9"/>
  <c r="GL399" i="9"/>
  <c r="GP399" i="9" s="1"/>
  <c r="GM399" i="9"/>
  <c r="GU399" i="9" s="1"/>
  <c r="GN399" i="9"/>
  <c r="GO399" i="9"/>
  <c r="GR399" i="9"/>
  <c r="GS399" i="9"/>
  <c r="GT399" i="9"/>
  <c r="GV399" i="9"/>
  <c r="GW399" i="9"/>
  <c r="GZ399" i="9"/>
  <c r="HA399" i="9"/>
  <c r="HB399" i="9"/>
  <c r="HF399" i="9" s="1"/>
  <c r="HC399" i="9"/>
  <c r="HG399" i="9" s="1"/>
  <c r="HD399" i="9"/>
  <c r="HE399" i="9"/>
  <c r="HH399" i="9"/>
  <c r="HI399" i="9"/>
  <c r="HJ399" i="9"/>
  <c r="HK399" i="9"/>
  <c r="GB400" i="9"/>
  <c r="GC400" i="9"/>
  <c r="GD400" i="9"/>
  <c r="GH400" i="9" s="1"/>
  <c r="GE400" i="9"/>
  <c r="GI400" i="9" s="1"/>
  <c r="GF400" i="9"/>
  <c r="GJ400" i="9" s="1"/>
  <c r="GG400" i="9"/>
  <c r="GK400" i="9" s="1"/>
  <c r="GL400" i="9"/>
  <c r="GP400" i="9" s="1"/>
  <c r="GM400" i="9"/>
  <c r="GQ400" i="9" s="1"/>
  <c r="GN400" i="9"/>
  <c r="GR400" i="9" s="1"/>
  <c r="GO400" i="9"/>
  <c r="GS400" i="9" s="1"/>
  <c r="GT400" i="9"/>
  <c r="GU400" i="9"/>
  <c r="GV400" i="9"/>
  <c r="HB400" i="9"/>
  <c r="HF400" i="9" s="1"/>
  <c r="HC400" i="9"/>
  <c r="HG400" i="9" s="1"/>
  <c r="HD400" i="9"/>
  <c r="HH400" i="9" s="1"/>
  <c r="HE400" i="9"/>
  <c r="HI400" i="9" s="1"/>
  <c r="HJ400" i="9"/>
  <c r="HK400" i="9"/>
  <c r="HL400" i="9"/>
  <c r="HM400" i="9"/>
  <c r="GB401" i="9"/>
  <c r="GC401" i="9"/>
  <c r="GD401" i="9"/>
  <c r="GE401" i="9"/>
  <c r="GF401" i="9"/>
  <c r="GJ401" i="9" s="1"/>
  <c r="GG401" i="9"/>
  <c r="GK401" i="9" s="1"/>
  <c r="GH401" i="9"/>
  <c r="GI401" i="9"/>
  <c r="GY401" i="9" s="1"/>
  <c r="GL401" i="9"/>
  <c r="GM401" i="9"/>
  <c r="GN401" i="9"/>
  <c r="GR401" i="9" s="1"/>
  <c r="GO401" i="9"/>
  <c r="GS401" i="9" s="1"/>
  <c r="GP401" i="9"/>
  <c r="GQ401" i="9"/>
  <c r="GT401" i="9"/>
  <c r="GU401" i="9"/>
  <c r="GV401" i="9"/>
  <c r="GW401" i="9"/>
  <c r="HA401" i="9" s="1"/>
  <c r="GX401" i="9"/>
  <c r="HB401" i="9"/>
  <c r="HC401" i="9"/>
  <c r="HD401" i="9"/>
  <c r="HH401" i="9" s="1"/>
  <c r="HE401" i="9"/>
  <c r="HI401" i="9" s="1"/>
  <c r="HF401" i="9"/>
  <c r="HG401" i="9"/>
  <c r="HJ401" i="9"/>
  <c r="HK401" i="9"/>
  <c r="HL401" i="9"/>
  <c r="HM401" i="9"/>
  <c r="GB402" i="9"/>
  <c r="HL402" i="9" s="1"/>
  <c r="GC402" i="9"/>
  <c r="HM402" i="9" s="1"/>
  <c r="GD402" i="9"/>
  <c r="GE402" i="9"/>
  <c r="GF402" i="9"/>
  <c r="GG402" i="9"/>
  <c r="GH402" i="9"/>
  <c r="GI402" i="9"/>
  <c r="GJ402" i="9"/>
  <c r="GK402" i="9"/>
  <c r="HA402" i="9" s="1"/>
  <c r="GL402" i="9"/>
  <c r="GM402" i="9"/>
  <c r="GN402" i="9"/>
  <c r="GO402" i="9"/>
  <c r="GP402" i="9"/>
  <c r="GQ402" i="9"/>
  <c r="GR402" i="9"/>
  <c r="GS402" i="9"/>
  <c r="GT402" i="9"/>
  <c r="GU402" i="9"/>
  <c r="GV402" i="9"/>
  <c r="GW402" i="9"/>
  <c r="GX402" i="9"/>
  <c r="GY402" i="9"/>
  <c r="GZ402" i="9"/>
  <c r="HB402" i="9"/>
  <c r="HC402" i="9"/>
  <c r="HD402" i="9"/>
  <c r="HE402" i="9"/>
  <c r="HF402" i="9"/>
  <c r="HG402" i="9"/>
  <c r="HH402" i="9"/>
  <c r="HI402" i="9"/>
  <c r="HJ402" i="9"/>
  <c r="HK402" i="9"/>
  <c r="GB403" i="9"/>
  <c r="HL403" i="9" s="1"/>
  <c r="GC403" i="9"/>
  <c r="HM403" i="9" s="1"/>
  <c r="GD403" i="9"/>
  <c r="GH403" i="9" s="1"/>
  <c r="GE403" i="9"/>
  <c r="GI403" i="9" s="1"/>
  <c r="GF403" i="9"/>
  <c r="GG403" i="9"/>
  <c r="GJ403" i="9"/>
  <c r="GK403" i="9"/>
  <c r="GL403" i="9"/>
  <c r="GP403" i="9" s="1"/>
  <c r="GM403" i="9"/>
  <c r="GQ403" i="9" s="1"/>
  <c r="GN403" i="9"/>
  <c r="GO403" i="9"/>
  <c r="GR403" i="9"/>
  <c r="GS403" i="9"/>
  <c r="GT403" i="9"/>
  <c r="GU403" i="9"/>
  <c r="GV403" i="9"/>
  <c r="GW403" i="9"/>
  <c r="GZ403" i="9"/>
  <c r="HA403" i="9"/>
  <c r="HB403" i="9"/>
  <c r="HF403" i="9" s="1"/>
  <c r="HC403" i="9"/>
  <c r="HG403" i="9" s="1"/>
  <c r="HD403" i="9"/>
  <c r="HE403" i="9"/>
  <c r="HH403" i="9"/>
  <c r="HI403" i="9"/>
  <c r="HJ403" i="9"/>
  <c r="HK403" i="9"/>
  <c r="GB404" i="9"/>
  <c r="GC404" i="9"/>
  <c r="GD404" i="9"/>
  <c r="GH404" i="9" s="1"/>
  <c r="GE404" i="9"/>
  <c r="GI404" i="9" s="1"/>
  <c r="GF404" i="9"/>
  <c r="GJ404" i="9" s="1"/>
  <c r="GG404" i="9"/>
  <c r="GK404" i="9" s="1"/>
  <c r="GL404" i="9"/>
  <c r="GP404" i="9" s="1"/>
  <c r="GM404" i="9"/>
  <c r="GQ404" i="9" s="1"/>
  <c r="GN404" i="9"/>
  <c r="GR404" i="9" s="1"/>
  <c r="GO404" i="9"/>
  <c r="GS404" i="9" s="1"/>
  <c r="GT404" i="9"/>
  <c r="GU404" i="9"/>
  <c r="GY404" i="9" s="1"/>
  <c r="GV404" i="9"/>
  <c r="GZ404" i="9" s="1"/>
  <c r="HB404" i="9"/>
  <c r="HF404" i="9" s="1"/>
  <c r="HC404" i="9"/>
  <c r="HG404" i="9" s="1"/>
  <c r="HD404" i="9"/>
  <c r="HH404" i="9" s="1"/>
  <c r="HE404" i="9"/>
  <c r="HI404" i="9" s="1"/>
  <c r="HJ404" i="9"/>
  <c r="HK404" i="9"/>
  <c r="HL404" i="9"/>
  <c r="HM404" i="9"/>
  <c r="GB405" i="9"/>
  <c r="GC405" i="9"/>
  <c r="GD405" i="9"/>
  <c r="GE405" i="9"/>
  <c r="GF405" i="9"/>
  <c r="GJ405" i="9" s="1"/>
  <c r="GG405" i="9"/>
  <c r="GK405" i="9" s="1"/>
  <c r="GH405" i="9"/>
  <c r="GI405" i="9"/>
  <c r="GL405" i="9"/>
  <c r="GM405" i="9"/>
  <c r="GN405" i="9"/>
  <c r="GR405" i="9" s="1"/>
  <c r="GO405" i="9"/>
  <c r="GS405" i="9" s="1"/>
  <c r="GP405" i="9"/>
  <c r="GQ405" i="9"/>
  <c r="GT405" i="9"/>
  <c r="GU405" i="9"/>
  <c r="GV405" i="9"/>
  <c r="GZ405" i="9" s="1"/>
  <c r="GW405" i="9"/>
  <c r="HA405" i="9" s="1"/>
  <c r="GX405" i="9"/>
  <c r="GY405" i="9"/>
  <c r="HB405" i="9"/>
  <c r="HC405" i="9"/>
  <c r="HD405" i="9"/>
  <c r="HH405" i="9" s="1"/>
  <c r="HE405" i="9"/>
  <c r="HI405" i="9" s="1"/>
  <c r="HF405" i="9"/>
  <c r="HG405" i="9"/>
  <c r="HJ405" i="9"/>
  <c r="HK405" i="9"/>
  <c r="HL405" i="9"/>
  <c r="HM405" i="9"/>
  <c r="GB406" i="9"/>
  <c r="HL406" i="9" s="1"/>
  <c r="GC406" i="9"/>
  <c r="HM406" i="9" s="1"/>
  <c r="GD406" i="9"/>
  <c r="GE406" i="9"/>
  <c r="GF406" i="9"/>
  <c r="GG406" i="9"/>
  <c r="GH406" i="9"/>
  <c r="GI406" i="9"/>
  <c r="GJ406" i="9"/>
  <c r="GK406" i="9"/>
  <c r="GL406" i="9"/>
  <c r="GM406" i="9"/>
  <c r="GN406" i="9"/>
  <c r="GO406" i="9"/>
  <c r="GP406" i="9"/>
  <c r="GQ406" i="9"/>
  <c r="GR406" i="9"/>
  <c r="GS406" i="9"/>
  <c r="GT406" i="9"/>
  <c r="GU406" i="9"/>
  <c r="GV406" i="9"/>
  <c r="GW406" i="9"/>
  <c r="GX406" i="9"/>
  <c r="GY406" i="9"/>
  <c r="GZ406" i="9"/>
  <c r="HA406" i="9"/>
  <c r="HB406" i="9"/>
  <c r="HC406" i="9"/>
  <c r="HD406" i="9"/>
  <c r="HE406" i="9"/>
  <c r="HF406" i="9"/>
  <c r="HG406" i="9"/>
  <c r="HH406" i="9"/>
  <c r="HI406" i="9"/>
  <c r="HJ406" i="9"/>
  <c r="HK406" i="9"/>
  <c r="GB407" i="9"/>
  <c r="HL407" i="9" s="1"/>
  <c r="GC407" i="9"/>
  <c r="HM407" i="9" s="1"/>
  <c r="GD407" i="9"/>
  <c r="GH407" i="9" s="1"/>
  <c r="GE407" i="9"/>
  <c r="GI407" i="9" s="1"/>
  <c r="GF407" i="9"/>
  <c r="GG407" i="9"/>
  <c r="GJ407" i="9"/>
  <c r="GK407" i="9"/>
  <c r="GL407" i="9"/>
  <c r="GP407" i="9" s="1"/>
  <c r="GM407" i="9"/>
  <c r="GQ407" i="9" s="1"/>
  <c r="GN407" i="9"/>
  <c r="GO407" i="9"/>
  <c r="GR407" i="9"/>
  <c r="GS407" i="9"/>
  <c r="GT407" i="9"/>
  <c r="GV407" i="9"/>
  <c r="GW407" i="9"/>
  <c r="GZ407" i="9"/>
  <c r="HA407" i="9"/>
  <c r="HB407" i="9"/>
  <c r="HF407" i="9" s="1"/>
  <c r="HC407" i="9"/>
  <c r="HG407" i="9" s="1"/>
  <c r="HD407" i="9"/>
  <c r="HE407" i="9"/>
  <c r="HH407" i="9"/>
  <c r="HI407" i="9"/>
  <c r="HJ407" i="9"/>
  <c r="HK407" i="9"/>
  <c r="GB408" i="9"/>
  <c r="GC408" i="9"/>
  <c r="GD408" i="9"/>
  <c r="GH408" i="9" s="1"/>
  <c r="GE408" i="9"/>
  <c r="GI408" i="9" s="1"/>
  <c r="GF408" i="9"/>
  <c r="GJ408" i="9" s="1"/>
  <c r="GG408" i="9"/>
  <c r="GK408" i="9" s="1"/>
  <c r="GL408" i="9"/>
  <c r="GP408" i="9" s="1"/>
  <c r="GM408" i="9"/>
  <c r="GQ408" i="9" s="1"/>
  <c r="GN408" i="9"/>
  <c r="GR408" i="9" s="1"/>
  <c r="GO408" i="9"/>
  <c r="GW408" i="9" s="1"/>
  <c r="GT408" i="9"/>
  <c r="GX408" i="9" s="1"/>
  <c r="GU408" i="9"/>
  <c r="GY408" i="9" s="1"/>
  <c r="GV408" i="9"/>
  <c r="HB408" i="9"/>
  <c r="HF408" i="9" s="1"/>
  <c r="HC408" i="9"/>
  <c r="HG408" i="9" s="1"/>
  <c r="HD408" i="9"/>
  <c r="HH408" i="9" s="1"/>
  <c r="HE408" i="9"/>
  <c r="HI408" i="9" s="1"/>
  <c r="HJ408" i="9"/>
  <c r="HK408" i="9"/>
  <c r="HL408" i="9"/>
  <c r="HM408" i="9"/>
  <c r="GB409" i="9"/>
  <c r="GC409" i="9"/>
  <c r="GD409" i="9"/>
  <c r="GE409" i="9"/>
  <c r="GF409" i="9"/>
  <c r="GJ409" i="9" s="1"/>
  <c r="GG409" i="9"/>
  <c r="GK409" i="9" s="1"/>
  <c r="GH409" i="9"/>
  <c r="GI409" i="9"/>
  <c r="GY409" i="9" s="1"/>
  <c r="GL409" i="9"/>
  <c r="GM409" i="9"/>
  <c r="GN409" i="9"/>
  <c r="GR409" i="9" s="1"/>
  <c r="GO409" i="9"/>
  <c r="GS409" i="9" s="1"/>
  <c r="GP409" i="9"/>
  <c r="GQ409" i="9"/>
  <c r="GT409" i="9"/>
  <c r="GU409" i="9"/>
  <c r="GV409" i="9"/>
  <c r="GW409" i="9"/>
  <c r="GX409" i="9"/>
  <c r="HB409" i="9"/>
  <c r="HC409" i="9"/>
  <c r="HD409" i="9"/>
  <c r="HH409" i="9" s="1"/>
  <c r="HE409" i="9"/>
  <c r="HI409" i="9" s="1"/>
  <c r="HF409" i="9"/>
  <c r="HG409" i="9"/>
  <c r="HJ409" i="9"/>
  <c r="HK409" i="9"/>
  <c r="HL409" i="9"/>
  <c r="HM409" i="9"/>
  <c r="GB410" i="9"/>
  <c r="HL410" i="9" s="1"/>
  <c r="GC410" i="9"/>
  <c r="HM410" i="9" s="1"/>
  <c r="GD410" i="9"/>
  <c r="GE410" i="9"/>
  <c r="GF410" i="9"/>
  <c r="GG410" i="9"/>
  <c r="GH410" i="9"/>
  <c r="GI410" i="9"/>
  <c r="GJ410" i="9"/>
  <c r="GK410" i="9"/>
  <c r="GL410" i="9"/>
  <c r="GM410" i="9"/>
  <c r="GN410" i="9"/>
  <c r="GO410" i="9"/>
  <c r="GP410" i="9"/>
  <c r="GQ410" i="9"/>
  <c r="GR410" i="9"/>
  <c r="GS410" i="9"/>
  <c r="HA410" i="9" s="1"/>
  <c r="GT410" i="9"/>
  <c r="GU410" i="9"/>
  <c r="GV410" i="9"/>
  <c r="GW410" i="9"/>
  <c r="GX410" i="9"/>
  <c r="GY410" i="9"/>
  <c r="GZ410" i="9"/>
  <c r="HB410" i="9"/>
  <c r="HC410" i="9"/>
  <c r="HD410" i="9"/>
  <c r="HE410" i="9"/>
  <c r="HF410" i="9"/>
  <c r="HG410" i="9"/>
  <c r="HH410" i="9"/>
  <c r="HI410" i="9"/>
  <c r="HJ410" i="9"/>
  <c r="HK410" i="9"/>
  <c r="GB411" i="9"/>
  <c r="GC411" i="9"/>
  <c r="GD411" i="9"/>
  <c r="GH411" i="9" s="1"/>
  <c r="GE411" i="9"/>
  <c r="GI411" i="9" s="1"/>
  <c r="GF411" i="9"/>
  <c r="GG411" i="9"/>
  <c r="GJ411" i="9"/>
  <c r="GK411" i="9"/>
  <c r="GL411" i="9"/>
  <c r="GP411" i="9" s="1"/>
  <c r="GM411" i="9"/>
  <c r="GU411" i="9" s="1"/>
  <c r="GN411" i="9"/>
  <c r="GO411" i="9"/>
  <c r="GR411" i="9"/>
  <c r="GS411" i="9"/>
  <c r="GT411" i="9"/>
  <c r="GX411" i="9" s="1"/>
  <c r="GV411" i="9"/>
  <c r="GW411" i="9"/>
  <c r="GZ411" i="9"/>
  <c r="HA411" i="9"/>
  <c r="HB411" i="9"/>
  <c r="HF411" i="9" s="1"/>
  <c r="HC411" i="9"/>
  <c r="HG411" i="9" s="1"/>
  <c r="HD411" i="9"/>
  <c r="HE411" i="9"/>
  <c r="HH411" i="9"/>
  <c r="HI411" i="9"/>
  <c r="HJ411" i="9"/>
  <c r="HK411" i="9"/>
  <c r="HL411" i="9"/>
  <c r="HM411" i="9"/>
  <c r="GB412" i="9"/>
  <c r="GC412" i="9"/>
  <c r="GD412" i="9"/>
  <c r="GH412" i="9" s="1"/>
  <c r="GE412" i="9"/>
  <c r="GI412" i="9" s="1"/>
  <c r="GF412" i="9"/>
  <c r="GJ412" i="9" s="1"/>
  <c r="GG412" i="9"/>
  <c r="GK412" i="9" s="1"/>
  <c r="GL412" i="9"/>
  <c r="GP412" i="9" s="1"/>
  <c r="GM412" i="9"/>
  <c r="GQ412" i="9" s="1"/>
  <c r="GN412" i="9"/>
  <c r="GR412" i="9" s="1"/>
  <c r="GO412" i="9"/>
  <c r="GS412" i="9" s="1"/>
  <c r="GT412" i="9"/>
  <c r="GX412" i="9" s="1"/>
  <c r="GU412" i="9"/>
  <c r="GY412" i="9" s="1"/>
  <c r="GV412" i="9"/>
  <c r="GZ412" i="9" s="1"/>
  <c r="HB412" i="9"/>
  <c r="HF412" i="9" s="1"/>
  <c r="HC412" i="9"/>
  <c r="HG412" i="9" s="1"/>
  <c r="HD412" i="9"/>
  <c r="HH412" i="9" s="1"/>
  <c r="HE412" i="9"/>
  <c r="HI412" i="9" s="1"/>
  <c r="HJ412" i="9"/>
  <c r="HK412" i="9"/>
  <c r="HL412" i="9"/>
  <c r="HM412" i="9"/>
  <c r="GB413" i="9"/>
  <c r="GC413" i="9"/>
  <c r="GD413" i="9"/>
  <c r="GE413" i="9"/>
  <c r="GF413" i="9"/>
  <c r="GJ413" i="9" s="1"/>
  <c r="GG413" i="9"/>
  <c r="GK413" i="9" s="1"/>
  <c r="GH413" i="9"/>
  <c r="GI413" i="9"/>
  <c r="GL413" i="9"/>
  <c r="GM413" i="9"/>
  <c r="GN413" i="9"/>
  <c r="GR413" i="9" s="1"/>
  <c r="GO413" i="9"/>
  <c r="GS413" i="9" s="1"/>
  <c r="GP413" i="9"/>
  <c r="GQ413" i="9"/>
  <c r="GT413" i="9"/>
  <c r="GU413" i="9"/>
  <c r="GV413" i="9"/>
  <c r="GZ413" i="9" s="1"/>
  <c r="GW413" i="9"/>
  <c r="HA413" i="9" s="1"/>
  <c r="GX413" i="9"/>
  <c r="GY413" i="9"/>
  <c r="HB413" i="9"/>
  <c r="HC413" i="9"/>
  <c r="HD413" i="9"/>
  <c r="HH413" i="9" s="1"/>
  <c r="HE413" i="9"/>
  <c r="HI413" i="9" s="1"/>
  <c r="HF413" i="9"/>
  <c r="HG413" i="9"/>
  <c r="HJ413" i="9"/>
  <c r="HK413" i="9"/>
  <c r="HL413" i="9"/>
  <c r="HM413" i="9"/>
  <c r="GB414" i="9"/>
  <c r="GC414" i="9"/>
  <c r="GD414" i="9"/>
  <c r="GE414" i="9"/>
  <c r="GF414" i="9"/>
  <c r="GG414" i="9"/>
  <c r="GH414" i="9"/>
  <c r="GI414" i="9"/>
  <c r="GJ414" i="9"/>
  <c r="GK414" i="9"/>
  <c r="GL414" i="9"/>
  <c r="GM414" i="9"/>
  <c r="GN414" i="9"/>
  <c r="GO414" i="9"/>
  <c r="GP414" i="9"/>
  <c r="GQ414" i="9"/>
  <c r="GR414" i="9"/>
  <c r="GS414" i="9"/>
  <c r="GT414" i="9"/>
  <c r="GU414" i="9"/>
  <c r="GV414" i="9"/>
  <c r="GW414" i="9"/>
  <c r="GX414" i="9"/>
  <c r="GY414" i="9"/>
  <c r="GZ414" i="9"/>
  <c r="HA414" i="9"/>
  <c r="HB414" i="9"/>
  <c r="HC414" i="9"/>
  <c r="HD414" i="9"/>
  <c r="HE414" i="9"/>
  <c r="HF414" i="9"/>
  <c r="HG414" i="9"/>
  <c r="HH414" i="9"/>
  <c r="HI414" i="9"/>
  <c r="HJ414" i="9"/>
  <c r="HK414" i="9"/>
  <c r="HL414" i="9"/>
  <c r="HM414" i="9"/>
  <c r="GB415" i="9"/>
  <c r="GC415" i="9"/>
  <c r="GD415" i="9"/>
  <c r="GH415" i="9" s="1"/>
  <c r="GE415" i="9"/>
  <c r="GI415" i="9" s="1"/>
  <c r="GF415" i="9"/>
  <c r="GG415" i="9"/>
  <c r="GJ415" i="9"/>
  <c r="GK415" i="9"/>
  <c r="GL415" i="9"/>
  <c r="GP415" i="9" s="1"/>
  <c r="GM415" i="9"/>
  <c r="GU415" i="9" s="1"/>
  <c r="GN415" i="9"/>
  <c r="GO415" i="9"/>
  <c r="GR415" i="9"/>
  <c r="GS415" i="9"/>
  <c r="GT415" i="9"/>
  <c r="GV415" i="9"/>
  <c r="GW415" i="9"/>
  <c r="GZ415" i="9"/>
  <c r="HA415" i="9"/>
  <c r="HB415" i="9"/>
  <c r="HF415" i="9" s="1"/>
  <c r="HC415" i="9"/>
  <c r="HG415" i="9" s="1"/>
  <c r="HD415" i="9"/>
  <c r="HE415" i="9"/>
  <c r="HH415" i="9"/>
  <c r="HI415" i="9"/>
  <c r="HJ415" i="9"/>
  <c r="HK415" i="9"/>
  <c r="HL415" i="9"/>
  <c r="HM415" i="9"/>
  <c r="GB416" i="9"/>
  <c r="GC416" i="9"/>
  <c r="GD416" i="9"/>
  <c r="GH416" i="9" s="1"/>
  <c r="GE416" i="9"/>
  <c r="GI416" i="9" s="1"/>
  <c r="GF416" i="9"/>
  <c r="GJ416" i="9" s="1"/>
  <c r="GG416" i="9"/>
  <c r="GK416" i="9" s="1"/>
  <c r="GL416" i="9"/>
  <c r="GP416" i="9" s="1"/>
  <c r="GM416" i="9"/>
  <c r="GQ416" i="9" s="1"/>
  <c r="GN416" i="9"/>
  <c r="GR416" i="9" s="1"/>
  <c r="GO416" i="9"/>
  <c r="GS416" i="9" s="1"/>
  <c r="GT416" i="9"/>
  <c r="GU416" i="9"/>
  <c r="GY416" i="9" s="1"/>
  <c r="GV416" i="9"/>
  <c r="GZ416" i="9" s="1"/>
  <c r="HB416" i="9"/>
  <c r="HF416" i="9" s="1"/>
  <c r="HC416" i="9"/>
  <c r="HG416" i="9" s="1"/>
  <c r="HD416" i="9"/>
  <c r="HH416" i="9" s="1"/>
  <c r="HE416" i="9"/>
  <c r="HI416" i="9" s="1"/>
  <c r="HJ416" i="9"/>
  <c r="HK416" i="9"/>
  <c r="HL416" i="9"/>
  <c r="HM416" i="9"/>
  <c r="GB417" i="9"/>
  <c r="GC417" i="9"/>
  <c r="GD417" i="9"/>
  <c r="GE417" i="9"/>
  <c r="GF417" i="9"/>
  <c r="GJ417" i="9" s="1"/>
  <c r="GG417" i="9"/>
  <c r="GK417" i="9" s="1"/>
  <c r="GH417" i="9"/>
  <c r="GI417" i="9"/>
  <c r="GL417" i="9"/>
  <c r="GM417" i="9"/>
  <c r="GN417" i="9"/>
  <c r="GR417" i="9" s="1"/>
  <c r="GO417" i="9"/>
  <c r="GS417" i="9" s="1"/>
  <c r="GP417" i="9"/>
  <c r="GQ417" i="9"/>
  <c r="GY417" i="9" s="1"/>
  <c r="GT417" i="9"/>
  <c r="GU417" i="9"/>
  <c r="GV417" i="9"/>
  <c r="GZ417" i="9" s="1"/>
  <c r="GW417" i="9"/>
  <c r="HA417" i="9" s="1"/>
  <c r="GX417" i="9"/>
  <c r="HB417" i="9"/>
  <c r="HC417" i="9"/>
  <c r="HD417" i="9"/>
  <c r="HH417" i="9" s="1"/>
  <c r="HE417" i="9"/>
  <c r="HI417" i="9" s="1"/>
  <c r="HF417" i="9"/>
  <c r="HG417" i="9"/>
  <c r="HJ417" i="9"/>
  <c r="HK417" i="9"/>
  <c r="HL417" i="9"/>
  <c r="HM417" i="9"/>
  <c r="GB418" i="9"/>
  <c r="GC418" i="9"/>
  <c r="GD418" i="9"/>
  <c r="GE418" i="9"/>
  <c r="GF418" i="9"/>
  <c r="GG418" i="9"/>
  <c r="GH418" i="9"/>
  <c r="GI418" i="9"/>
  <c r="GJ418" i="9"/>
  <c r="GK418" i="9"/>
  <c r="GL418" i="9"/>
  <c r="GM418" i="9"/>
  <c r="GN418" i="9"/>
  <c r="GO418" i="9"/>
  <c r="GP418" i="9"/>
  <c r="GQ418" i="9"/>
  <c r="GR418" i="9"/>
  <c r="GS418" i="9"/>
  <c r="GT418" i="9"/>
  <c r="GU418" i="9"/>
  <c r="GV418" i="9"/>
  <c r="GW418" i="9"/>
  <c r="GX418" i="9"/>
  <c r="GY418" i="9"/>
  <c r="GZ418" i="9"/>
  <c r="HA418" i="9"/>
  <c r="HB418" i="9"/>
  <c r="HC418" i="9"/>
  <c r="HD418" i="9"/>
  <c r="HE418" i="9"/>
  <c r="HF418" i="9"/>
  <c r="HG418" i="9"/>
  <c r="HH418" i="9"/>
  <c r="HI418" i="9"/>
  <c r="HJ418" i="9"/>
  <c r="HK418" i="9"/>
  <c r="HL418" i="9"/>
  <c r="HM418" i="9"/>
  <c r="GB419" i="9"/>
  <c r="GC419" i="9"/>
  <c r="GD419" i="9"/>
  <c r="GH419" i="9" s="1"/>
  <c r="GE419" i="9"/>
  <c r="GI419" i="9" s="1"/>
  <c r="GF419" i="9"/>
  <c r="GG419" i="9"/>
  <c r="GJ419" i="9"/>
  <c r="GK419" i="9"/>
  <c r="GL419" i="9"/>
  <c r="GP419" i="9" s="1"/>
  <c r="GM419" i="9"/>
  <c r="GQ419" i="9" s="1"/>
  <c r="GN419" i="9"/>
  <c r="GO419" i="9"/>
  <c r="GR419" i="9"/>
  <c r="GS419" i="9"/>
  <c r="GT419" i="9"/>
  <c r="GV419" i="9"/>
  <c r="GW419" i="9"/>
  <c r="GZ419" i="9"/>
  <c r="HA419" i="9"/>
  <c r="HB419" i="9"/>
  <c r="HF419" i="9" s="1"/>
  <c r="HC419" i="9"/>
  <c r="HG419" i="9" s="1"/>
  <c r="HD419" i="9"/>
  <c r="HE419" i="9"/>
  <c r="HH419" i="9"/>
  <c r="HI419" i="9"/>
  <c r="HJ419" i="9"/>
  <c r="HK419" i="9"/>
  <c r="HL419" i="9"/>
  <c r="HM419" i="9"/>
  <c r="GB420" i="9"/>
  <c r="GC420" i="9"/>
  <c r="GD420" i="9"/>
  <c r="GH420" i="9" s="1"/>
  <c r="GE420" i="9"/>
  <c r="GI420" i="9" s="1"/>
  <c r="GF420" i="9"/>
  <c r="GJ420" i="9" s="1"/>
  <c r="GG420" i="9"/>
  <c r="GK420" i="9" s="1"/>
  <c r="GL420" i="9"/>
  <c r="GP420" i="9" s="1"/>
  <c r="GM420" i="9"/>
  <c r="GQ420" i="9" s="1"/>
  <c r="GN420" i="9"/>
  <c r="GR420" i="9" s="1"/>
  <c r="GO420" i="9"/>
  <c r="GS420" i="9" s="1"/>
  <c r="GT420" i="9"/>
  <c r="GU420" i="9"/>
  <c r="GV420" i="9"/>
  <c r="GZ420" i="9" s="1"/>
  <c r="HB420" i="9"/>
  <c r="HF420" i="9" s="1"/>
  <c r="HC420" i="9"/>
  <c r="HG420" i="9" s="1"/>
  <c r="HD420" i="9"/>
  <c r="HH420" i="9" s="1"/>
  <c r="HE420" i="9"/>
  <c r="HI420" i="9" s="1"/>
  <c r="HJ420" i="9"/>
  <c r="HK420" i="9"/>
  <c r="HL420" i="9"/>
  <c r="HM420" i="9"/>
  <c r="GB421" i="9"/>
  <c r="GC421" i="9"/>
  <c r="GD421" i="9"/>
  <c r="GE421" i="9"/>
  <c r="GF421" i="9"/>
  <c r="GJ421" i="9" s="1"/>
  <c r="GG421" i="9"/>
  <c r="GK421" i="9" s="1"/>
  <c r="GH421" i="9"/>
  <c r="GI421" i="9"/>
  <c r="GY421" i="9" s="1"/>
  <c r="GL421" i="9"/>
  <c r="GM421" i="9"/>
  <c r="GN421" i="9"/>
  <c r="GR421" i="9" s="1"/>
  <c r="GO421" i="9"/>
  <c r="GS421" i="9" s="1"/>
  <c r="GP421" i="9"/>
  <c r="GQ421" i="9"/>
  <c r="GT421" i="9"/>
  <c r="GU421" i="9"/>
  <c r="GV421" i="9"/>
  <c r="GZ421" i="9" s="1"/>
  <c r="GW421" i="9"/>
  <c r="HA421" i="9" s="1"/>
  <c r="GX421" i="9"/>
  <c r="HB421" i="9"/>
  <c r="HC421" i="9"/>
  <c r="HD421" i="9"/>
  <c r="HH421" i="9" s="1"/>
  <c r="HE421" i="9"/>
  <c r="HI421" i="9" s="1"/>
  <c r="HF421" i="9"/>
  <c r="HG421" i="9"/>
  <c r="HJ421" i="9"/>
  <c r="HK421" i="9"/>
  <c r="HL421" i="9"/>
  <c r="HM421" i="9"/>
  <c r="GB422" i="9"/>
  <c r="GC422" i="9"/>
  <c r="GD422" i="9"/>
  <c r="GE422" i="9"/>
  <c r="GF422" i="9"/>
  <c r="GG422" i="9"/>
  <c r="GH422" i="9"/>
  <c r="GI422" i="9"/>
  <c r="GJ422" i="9"/>
  <c r="GK422" i="9"/>
  <c r="GL422" i="9"/>
  <c r="GM422" i="9"/>
  <c r="GN422" i="9"/>
  <c r="GO422" i="9"/>
  <c r="GP422" i="9"/>
  <c r="GQ422" i="9"/>
  <c r="GR422" i="9"/>
  <c r="GS422" i="9"/>
  <c r="GT422" i="9"/>
  <c r="GU422" i="9"/>
  <c r="GV422" i="9"/>
  <c r="GW422" i="9"/>
  <c r="GX422" i="9"/>
  <c r="GY422" i="9"/>
  <c r="GZ422" i="9"/>
  <c r="HA422" i="9"/>
  <c r="HB422" i="9"/>
  <c r="HC422" i="9"/>
  <c r="HD422" i="9"/>
  <c r="HE422" i="9"/>
  <c r="HF422" i="9"/>
  <c r="HG422" i="9"/>
  <c r="HH422" i="9"/>
  <c r="HI422" i="9"/>
  <c r="HJ422" i="9"/>
  <c r="HK422" i="9"/>
  <c r="HL422" i="9"/>
  <c r="HM422" i="9"/>
  <c r="GB423" i="9"/>
  <c r="GC423" i="9"/>
  <c r="GD423" i="9"/>
  <c r="GH423" i="9" s="1"/>
  <c r="GE423" i="9"/>
  <c r="GI423" i="9" s="1"/>
  <c r="GF423" i="9"/>
  <c r="GG423" i="9"/>
  <c r="GJ423" i="9"/>
  <c r="GK423" i="9"/>
  <c r="GL423" i="9"/>
  <c r="GP423" i="9" s="1"/>
  <c r="GM423" i="9"/>
  <c r="GQ423" i="9" s="1"/>
  <c r="GN423" i="9"/>
  <c r="GO423" i="9"/>
  <c r="GR423" i="9"/>
  <c r="GS423" i="9"/>
  <c r="GT423" i="9"/>
  <c r="GV423" i="9"/>
  <c r="GW423" i="9"/>
  <c r="GZ423" i="9"/>
  <c r="HA423" i="9"/>
  <c r="HB423" i="9"/>
  <c r="HF423" i="9" s="1"/>
  <c r="HC423" i="9"/>
  <c r="HG423" i="9" s="1"/>
  <c r="HD423" i="9"/>
  <c r="HE423" i="9"/>
  <c r="HH423" i="9"/>
  <c r="HI423" i="9"/>
  <c r="HJ423" i="9"/>
  <c r="HK423" i="9"/>
  <c r="HL423" i="9"/>
  <c r="HM423" i="9"/>
  <c r="GB424" i="9"/>
  <c r="GC424" i="9"/>
  <c r="GD424" i="9"/>
  <c r="GH424" i="9" s="1"/>
  <c r="GE424" i="9"/>
  <c r="GI424" i="9" s="1"/>
  <c r="GF424" i="9"/>
  <c r="GJ424" i="9" s="1"/>
  <c r="GG424" i="9"/>
  <c r="GK424" i="9" s="1"/>
  <c r="GL424" i="9"/>
  <c r="GP424" i="9" s="1"/>
  <c r="GM424" i="9"/>
  <c r="GQ424" i="9" s="1"/>
  <c r="GN424" i="9"/>
  <c r="GR424" i="9" s="1"/>
  <c r="GO424" i="9"/>
  <c r="GS424" i="9" s="1"/>
  <c r="GT424" i="9"/>
  <c r="GU424" i="9"/>
  <c r="GY424" i="9" s="1"/>
  <c r="GV424" i="9"/>
  <c r="GZ424" i="9" s="1"/>
  <c r="HB424" i="9"/>
  <c r="HF424" i="9" s="1"/>
  <c r="HC424" i="9"/>
  <c r="HG424" i="9" s="1"/>
  <c r="HD424" i="9"/>
  <c r="HH424" i="9" s="1"/>
  <c r="HE424" i="9"/>
  <c r="HI424" i="9" s="1"/>
  <c r="HJ424" i="9"/>
  <c r="HK424" i="9"/>
  <c r="HL424" i="9"/>
  <c r="HM424" i="9"/>
  <c r="GB425" i="9"/>
  <c r="GC425" i="9"/>
  <c r="GD425" i="9"/>
  <c r="GE425" i="9"/>
  <c r="GF425" i="9"/>
  <c r="GJ425" i="9" s="1"/>
  <c r="GG425" i="9"/>
  <c r="GK425" i="9" s="1"/>
  <c r="GH425" i="9"/>
  <c r="GI425" i="9"/>
  <c r="GL425" i="9"/>
  <c r="GM425" i="9"/>
  <c r="GN425" i="9"/>
  <c r="GR425" i="9" s="1"/>
  <c r="GO425" i="9"/>
  <c r="GS425" i="9" s="1"/>
  <c r="GP425" i="9"/>
  <c r="GQ425" i="9"/>
  <c r="GT425" i="9"/>
  <c r="GU425" i="9"/>
  <c r="GV425" i="9"/>
  <c r="GZ425" i="9" s="1"/>
  <c r="GW425" i="9"/>
  <c r="HA425" i="9" s="1"/>
  <c r="GX425" i="9"/>
  <c r="GY425" i="9"/>
  <c r="HB425" i="9"/>
  <c r="HC425" i="9"/>
  <c r="HD425" i="9"/>
  <c r="HH425" i="9" s="1"/>
  <c r="HE425" i="9"/>
  <c r="HI425" i="9" s="1"/>
  <c r="HF425" i="9"/>
  <c r="HG425" i="9"/>
  <c r="HJ425" i="9"/>
  <c r="HK425" i="9"/>
  <c r="HL425" i="9"/>
  <c r="HM425" i="9"/>
  <c r="GB426" i="9"/>
  <c r="GC426" i="9"/>
  <c r="GD426" i="9"/>
  <c r="GE426" i="9"/>
  <c r="GF426" i="9"/>
  <c r="GG426" i="9"/>
  <c r="GH426" i="9"/>
  <c r="GI426" i="9"/>
  <c r="GJ426" i="9"/>
  <c r="GK426" i="9"/>
  <c r="GL426" i="9"/>
  <c r="GM426" i="9"/>
  <c r="GN426" i="9"/>
  <c r="GO426" i="9"/>
  <c r="GP426" i="9"/>
  <c r="GQ426" i="9"/>
  <c r="GR426" i="9"/>
  <c r="GS426" i="9"/>
  <c r="GT426" i="9"/>
  <c r="GU426" i="9"/>
  <c r="GV426" i="9"/>
  <c r="GW426" i="9"/>
  <c r="GX426" i="9"/>
  <c r="GY426" i="9"/>
  <c r="GZ426" i="9"/>
  <c r="HA426" i="9"/>
  <c r="HB426" i="9"/>
  <c r="HC426" i="9"/>
  <c r="HD426" i="9"/>
  <c r="HE426" i="9"/>
  <c r="HF426" i="9"/>
  <c r="HG426" i="9"/>
  <c r="HH426" i="9"/>
  <c r="HI426" i="9"/>
  <c r="HJ426" i="9"/>
  <c r="HK426" i="9"/>
  <c r="HL426" i="9"/>
  <c r="HM426" i="9"/>
  <c r="GB427" i="9"/>
  <c r="GC427" i="9"/>
  <c r="GD427" i="9"/>
  <c r="GH427" i="9" s="1"/>
  <c r="GE427" i="9"/>
  <c r="GI427" i="9" s="1"/>
  <c r="GF427" i="9"/>
  <c r="GG427" i="9"/>
  <c r="GJ427" i="9"/>
  <c r="GK427" i="9"/>
  <c r="GL427" i="9"/>
  <c r="GP427" i="9" s="1"/>
  <c r="GM427" i="9"/>
  <c r="GQ427" i="9" s="1"/>
  <c r="GN427" i="9"/>
  <c r="GO427" i="9"/>
  <c r="GR427" i="9"/>
  <c r="GS427" i="9"/>
  <c r="GT427" i="9"/>
  <c r="GV427" i="9"/>
  <c r="GW427" i="9"/>
  <c r="GZ427" i="9"/>
  <c r="HA427" i="9"/>
  <c r="HB427" i="9"/>
  <c r="HF427" i="9" s="1"/>
  <c r="HC427" i="9"/>
  <c r="HG427" i="9" s="1"/>
  <c r="HD427" i="9"/>
  <c r="HE427" i="9"/>
  <c r="HH427" i="9"/>
  <c r="HI427" i="9"/>
  <c r="HJ427" i="9"/>
  <c r="HK427" i="9"/>
  <c r="HL427" i="9"/>
  <c r="HM427" i="9"/>
  <c r="GB428" i="9"/>
  <c r="GC428" i="9"/>
  <c r="GD428" i="9"/>
  <c r="GH428" i="9" s="1"/>
  <c r="GE428" i="9"/>
  <c r="GI428" i="9" s="1"/>
  <c r="GF428" i="9"/>
  <c r="GJ428" i="9" s="1"/>
  <c r="GG428" i="9"/>
  <c r="GK428" i="9" s="1"/>
  <c r="GL428" i="9"/>
  <c r="GP428" i="9" s="1"/>
  <c r="GM428" i="9"/>
  <c r="GQ428" i="9" s="1"/>
  <c r="GN428" i="9"/>
  <c r="GR428" i="9" s="1"/>
  <c r="GO428" i="9"/>
  <c r="GS428" i="9" s="1"/>
  <c r="GT428" i="9"/>
  <c r="GU428" i="9"/>
  <c r="GY428" i="9" s="1"/>
  <c r="GV428" i="9"/>
  <c r="GZ428" i="9" s="1"/>
  <c r="HB428" i="9"/>
  <c r="HF428" i="9" s="1"/>
  <c r="HC428" i="9"/>
  <c r="HG428" i="9" s="1"/>
  <c r="HD428" i="9"/>
  <c r="HH428" i="9" s="1"/>
  <c r="HE428" i="9"/>
  <c r="HI428" i="9" s="1"/>
  <c r="HJ428" i="9"/>
  <c r="HK428" i="9"/>
  <c r="HL428" i="9"/>
  <c r="HM428" i="9"/>
  <c r="GB429" i="9"/>
  <c r="GC429" i="9"/>
  <c r="GD429" i="9"/>
  <c r="GE429" i="9"/>
  <c r="GF429" i="9"/>
  <c r="GJ429" i="9" s="1"/>
  <c r="GG429" i="9"/>
  <c r="GK429" i="9" s="1"/>
  <c r="GH429" i="9"/>
  <c r="GI429" i="9"/>
  <c r="GL429" i="9"/>
  <c r="GM429" i="9"/>
  <c r="GN429" i="9"/>
  <c r="GR429" i="9" s="1"/>
  <c r="GO429" i="9"/>
  <c r="GS429" i="9" s="1"/>
  <c r="GP429" i="9"/>
  <c r="GQ429" i="9"/>
  <c r="GT429" i="9"/>
  <c r="GU429" i="9"/>
  <c r="GV429" i="9"/>
  <c r="GZ429" i="9" s="1"/>
  <c r="GW429" i="9"/>
  <c r="HA429" i="9" s="1"/>
  <c r="GX429" i="9"/>
  <c r="GY429" i="9"/>
  <c r="HB429" i="9"/>
  <c r="HC429" i="9"/>
  <c r="HD429" i="9"/>
  <c r="HH429" i="9" s="1"/>
  <c r="HE429" i="9"/>
  <c r="HI429" i="9" s="1"/>
  <c r="HF429" i="9"/>
  <c r="HG429" i="9"/>
  <c r="HJ429" i="9"/>
  <c r="HK429" i="9"/>
  <c r="HL429" i="9"/>
  <c r="HM429" i="9"/>
  <c r="GB430" i="9"/>
  <c r="GC430" i="9"/>
  <c r="GD430" i="9"/>
  <c r="GE430" i="9"/>
  <c r="GF430" i="9"/>
  <c r="GG430" i="9"/>
  <c r="GH430" i="9"/>
  <c r="GI430" i="9"/>
  <c r="GJ430" i="9"/>
  <c r="GK430" i="9"/>
  <c r="GL430" i="9"/>
  <c r="GM430" i="9"/>
  <c r="GN430" i="9"/>
  <c r="GO430" i="9"/>
  <c r="GP430" i="9"/>
  <c r="GQ430" i="9"/>
  <c r="GR430" i="9"/>
  <c r="GS430" i="9"/>
  <c r="GT430" i="9"/>
  <c r="GU430" i="9"/>
  <c r="GV430" i="9"/>
  <c r="GW430" i="9"/>
  <c r="GX430" i="9"/>
  <c r="GY430" i="9"/>
  <c r="GZ430" i="9"/>
  <c r="HA430" i="9"/>
  <c r="HB430" i="9"/>
  <c r="HC430" i="9"/>
  <c r="HD430" i="9"/>
  <c r="HE430" i="9"/>
  <c r="HF430" i="9"/>
  <c r="HG430" i="9"/>
  <c r="HH430" i="9"/>
  <c r="HI430" i="9"/>
  <c r="HJ430" i="9"/>
  <c r="HK430" i="9"/>
  <c r="HL430" i="9"/>
  <c r="HM430" i="9"/>
  <c r="FX10" i="9"/>
  <c r="FY10" i="9"/>
  <c r="FX11" i="9"/>
  <c r="FY11" i="9"/>
  <c r="FX12" i="9"/>
  <c r="FY12" i="9"/>
  <c r="FX13" i="9"/>
  <c r="FY13" i="9"/>
  <c r="FX14" i="9"/>
  <c r="FY14" i="9"/>
  <c r="FX15" i="9"/>
  <c r="FY15" i="9"/>
  <c r="FX16" i="9"/>
  <c r="FY16" i="9"/>
  <c r="FX17" i="9"/>
  <c r="FY17" i="9"/>
  <c r="FX18" i="9"/>
  <c r="FY18" i="9"/>
  <c r="FX19" i="9"/>
  <c r="FY19" i="9"/>
  <c r="FX20" i="9"/>
  <c r="FY20" i="9"/>
  <c r="FX21" i="9"/>
  <c r="FY21" i="9"/>
  <c r="FX22" i="9"/>
  <c r="FY22" i="9"/>
  <c r="FX23" i="9"/>
  <c r="FY23" i="9"/>
  <c r="FX24" i="9"/>
  <c r="FY24" i="9"/>
  <c r="FX25" i="9"/>
  <c r="FY25" i="9"/>
  <c r="FX26" i="9"/>
  <c r="FY26" i="9"/>
  <c r="FX27" i="9"/>
  <c r="FY27" i="9"/>
  <c r="FX28" i="9"/>
  <c r="FY28" i="9"/>
  <c r="FX29" i="9"/>
  <c r="FY29" i="9"/>
  <c r="FX30" i="9"/>
  <c r="FY30" i="9"/>
  <c r="FX31" i="9"/>
  <c r="FY31" i="9"/>
  <c r="FX32" i="9"/>
  <c r="FY32" i="9"/>
  <c r="FX33" i="9"/>
  <c r="FY33" i="9"/>
  <c r="FX34" i="9"/>
  <c r="FY34" i="9"/>
  <c r="FX35" i="9"/>
  <c r="FY35" i="9"/>
  <c r="FX36" i="9"/>
  <c r="FY36" i="9"/>
  <c r="FX37" i="9"/>
  <c r="FY37" i="9"/>
  <c r="FX38" i="9"/>
  <c r="FY38" i="9"/>
  <c r="FX39" i="9"/>
  <c r="FY39" i="9"/>
  <c r="FX40" i="9"/>
  <c r="FY40" i="9"/>
  <c r="FX41" i="9"/>
  <c r="FY41" i="9"/>
  <c r="FX42" i="9"/>
  <c r="FY42" i="9"/>
  <c r="FX43" i="9"/>
  <c r="FY43" i="9"/>
  <c r="FX44" i="9"/>
  <c r="FY44" i="9"/>
  <c r="FX45" i="9"/>
  <c r="FY45" i="9"/>
  <c r="FX46" i="9"/>
  <c r="FY46" i="9"/>
  <c r="FX47" i="9"/>
  <c r="FY47" i="9"/>
  <c r="FX48" i="9"/>
  <c r="FY48" i="9"/>
  <c r="FX49" i="9"/>
  <c r="FY49" i="9"/>
  <c r="FX50" i="9"/>
  <c r="FY50" i="9"/>
  <c r="FX51" i="9"/>
  <c r="FY51" i="9"/>
  <c r="FX52" i="9"/>
  <c r="FY52" i="9"/>
  <c r="FX53" i="9"/>
  <c r="FY53" i="9"/>
  <c r="FX54" i="9"/>
  <c r="FY54" i="9"/>
  <c r="FX55" i="9"/>
  <c r="FY55" i="9"/>
  <c r="FX56" i="9"/>
  <c r="FY56" i="9"/>
  <c r="FX57" i="9"/>
  <c r="FY57" i="9"/>
  <c r="FX58" i="9"/>
  <c r="FY58" i="9"/>
  <c r="FX59" i="9"/>
  <c r="FY59" i="9"/>
  <c r="FX60" i="9"/>
  <c r="FY60" i="9"/>
  <c r="FX61" i="9"/>
  <c r="FY61" i="9"/>
  <c r="FX62" i="9"/>
  <c r="FY62" i="9"/>
  <c r="FX63" i="9"/>
  <c r="FY63" i="9"/>
  <c r="FX64" i="9"/>
  <c r="FY64" i="9"/>
  <c r="FX65" i="9"/>
  <c r="FY65" i="9"/>
  <c r="FX66" i="9"/>
  <c r="FY66" i="9"/>
  <c r="FX67" i="9"/>
  <c r="FY67" i="9"/>
  <c r="FX68" i="9"/>
  <c r="FY68" i="9"/>
  <c r="FX69" i="9"/>
  <c r="FY69" i="9"/>
  <c r="FX70" i="9"/>
  <c r="FY70" i="9"/>
  <c r="FX71" i="9"/>
  <c r="FY71" i="9"/>
  <c r="FX72" i="9"/>
  <c r="FY72" i="9"/>
  <c r="FX73" i="9"/>
  <c r="FY73" i="9"/>
  <c r="FX74" i="9"/>
  <c r="FY74" i="9"/>
  <c r="FX75" i="9"/>
  <c r="FY75" i="9"/>
  <c r="FX76" i="9"/>
  <c r="FY76" i="9"/>
  <c r="FX77" i="9"/>
  <c r="FY77" i="9"/>
  <c r="FX78" i="9"/>
  <c r="FY78" i="9"/>
  <c r="FX79" i="9"/>
  <c r="FY79" i="9"/>
  <c r="FX80" i="9"/>
  <c r="FY80" i="9"/>
  <c r="FX81" i="9"/>
  <c r="FY81" i="9"/>
  <c r="FX82" i="9"/>
  <c r="FY82" i="9"/>
  <c r="FX83" i="9"/>
  <c r="FY83" i="9"/>
  <c r="FX84" i="9"/>
  <c r="FY84" i="9"/>
  <c r="FX85" i="9"/>
  <c r="FY85" i="9"/>
  <c r="FX86" i="9"/>
  <c r="FY86" i="9"/>
  <c r="FX87" i="9"/>
  <c r="FY87" i="9"/>
  <c r="FX88" i="9"/>
  <c r="FY88" i="9"/>
  <c r="FX89" i="9"/>
  <c r="FY89" i="9"/>
  <c r="FX90" i="9"/>
  <c r="FY90" i="9"/>
  <c r="FX91" i="9"/>
  <c r="FY91" i="9"/>
  <c r="FX92" i="9"/>
  <c r="FY92" i="9"/>
  <c r="FX93" i="9"/>
  <c r="FY93" i="9"/>
  <c r="FX94" i="9"/>
  <c r="FY94" i="9"/>
  <c r="FX95" i="9"/>
  <c r="FY95" i="9"/>
  <c r="FX96" i="9"/>
  <c r="FY96" i="9"/>
  <c r="FX97" i="9"/>
  <c r="FY97" i="9"/>
  <c r="FX98" i="9"/>
  <c r="FY98" i="9"/>
  <c r="FX99" i="9"/>
  <c r="FY99" i="9"/>
  <c r="FX100" i="9"/>
  <c r="FY100" i="9"/>
  <c r="FX101" i="9"/>
  <c r="FY101" i="9"/>
  <c r="FX102" i="9"/>
  <c r="FY102" i="9"/>
  <c r="FX103" i="9"/>
  <c r="FY103" i="9"/>
  <c r="FX104" i="9"/>
  <c r="FY104" i="9"/>
  <c r="FX105" i="9"/>
  <c r="FY105" i="9"/>
  <c r="FX106" i="9"/>
  <c r="FY106" i="9"/>
  <c r="FX107" i="9"/>
  <c r="FY107" i="9"/>
  <c r="FX108" i="9"/>
  <c r="FY108" i="9"/>
  <c r="FX109" i="9"/>
  <c r="FY109" i="9"/>
  <c r="FX110" i="9"/>
  <c r="FY110" i="9"/>
  <c r="FX111" i="9"/>
  <c r="FY111" i="9"/>
  <c r="FX112" i="9"/>
  <c r="FY112" i="9"/>
  <c r="FX113" i="9"/>
  <c r="FY113" i="9"/>
  <c r="FX114" i="9"/>
  <c r="FY114" i="9"/>
  <c r="FX115" i="9"/>
  <c r="FY115" i="9"/>
  <c r="FX116" i="9"/>
  <c r="FY116" i="9"/>
  <c r="FX117" i="9"/>
  <c r="FY117" i="9"/>
  <c r="FX118" i="9"/>
  <c r="FY118" i="9"/>
  <c r="FX119" i="9"/>
  <c r="FY119" i="9"/>
  <c r="FX120" i="9"/>
  <c r="FY120" i="9"/>
  <c r="FX121" i="9"/>
  <c r="FY121" i="9"/>
  <c r="FX122" i="9"/>
  <c r="FY122" i="9"/>
  <c r="FX123" i="9"/>
  <c r="FY123" i="9"/>
  <c r="FX124" i="9"/>
  <c r="FY124" i="9"/>
  <c r="FX125" i="9"/>
  <c r="FY125" i="9"/>
  <c r="FX126" i="9"/>
  <c r="FY126" i="9"/>
  <c r="FX127" i="9"/>
  <c r="FY127" i="9"/>
  <c r="FX128" i="9"/>
  <c r="FY128" i="9"/>
  <c r="FX129" i="9"/>
  <c r="FY129" i="9"/>
  <c r="FX130" i="9"/>
  <c r="FY130" i="9"/>
  <c r="FX131" i="9"/>
  <c r="FY131" i="9"/>
  <c r="FX132" i="9"/>
  <c r="FY132" i="9"/>
  <c r="FX133" i="9"/>
  <c r="FY133" i="9"/>
  <c r="FX134" i="9"/>
  <c r="FY134" i="9"/>
  <c r="FX135" i="9"/>
  <c r="FY135" i="9"/>
  <c r="FX136" i="9"/>
  <c r="FY136" i="9"/>
  <c r="FX137" i="9"/>
  <c r="FY137" i="9"/>
  <c r="FX138" i="9"/>
  <c r="FY138" i="9"/>
  <c r="FX139" i="9"/>
  <c r="FY139" i="9"/>
  <c r="FX140" i="9"/>
  <c r="FY140" i="9"/>
  <c r="FX141" i="9"/>
  <c r="FY141" i="9"/>
  <c r="FX142" i="9"/>
  <c r="FY142" i="9"/>
  <c r="FX143" i="9"/>
  <c r="FY143" i="9"/>
  <c r="FX144" i="9"/>
  <c r="FY144" i="9"/>
  <c r="FX145" i="9"/>
  <c r="FY145" i="9"/>
  <c r="FX146" i="9"/>
  <c r="FY146" i="9"/>
  <c r="FX147" i="9"/>
  <c r="FY147" i="9"/>
  <c r="FX148" i="9"/>
  <c r="FY148" i="9"/>
  <c r="FX149" i="9"/>
  <c r="FY149" i="9"/>
  <c r="FX150" i="9"/>
  <c r="FY150" i="9"/>
  <c r="FX151" i="9"/>
  <c r="FY151" i="9"/>
  <c r="FX152" i="9"/>
  <c r="FY152" i="9"/>
  <c r="FX153" i="9"/>
  <c r="FY153" i="9"/>
  <c r="FX154" i="9"/>
  <c r="FY154" i="9"/>
  <c r="FX155" i="9"/>
  <c r="FY155" i="9"/>
  <c r="FX156" i="9"/>
  <c r="FY156" i="9"/>
  <c r="FX157" i="9"/>
  <c r="FY157" i="9"/>
  <c r="FX158" i="9"/>
  <c r="FY158" i="9"/>
  <c r="FX159" i="9"/>
  <c r="FY159" i="9"/>
  <c r="FX160" i="9"/>
  <c r="FY160" i="9"/>
  <c r="FX161" i="9"/>
  <c r="FY161" i="9"/>
  <c r="FX162" i="9"/>
  <c r="FY162" i="9"/>
  <c r="FX163" i="9"/>
  <c r="FY163" i="9"/>
  <c r="FX164" i="9"/>
  <c r="FY164" i="9"/>
  <c r="FX165" i="9"/>
  <c r="FY165" i="9"/>
  <c r="FX166" i="9"/>
  <c r="FY166" i="9"/>
  <c r="FX167" i="9"/>
  <c r="FY167" i="9"/>
  <c r="FX168" i="9"/>
  <c r="FY168" i="9"/>
  <c r="FX169" i="9"/>
  <c r="FY169" i="9"/>
  <c r="FX170" i="9"/>
  <c r="FY170" i="9"/>
  <c r="FX171" i="9"/>
  <c r="FY171" i="9"/>
  <c r="FX172" i="9"/>
  <c r="FY172" i="9"/>
  <c r="FX173" i="9"/>
  <c r="FY173" i="9"/>
  <c r="FX174" i="9"/>
  <c r="FY174" i="9"/>
  <c r="FX175" i="9"/>
  <c r="FY175" i="9"/>
  <c r="FX176" i="9"/>
  <c r="FY176" i="9"/>
  <c r="FX177" i="9"/>
  <c r="FY177" i="9"/>
  <c r="FX178" i="9"/>
  <c r="FY178" i="9"/>
  <c r="FX179" i="9"/>
  <c r="FY179" i="9"/>
  <c r="FX180" i="9"/>
  <c r="FY180" i="9"/>
  <c r="FX181" i="9"/>
  <c r="FY181" i="9"/>
  <c r="FX182" i="9"/>
  <c r="FY182" i="9"/>
  <c r="FX183" i="9"/>
  <c r="FY183" i="9"/>
  <c r="FX184" i="9"/>
  <c r="FY184" i="9"/>
  <c r="FX185" i="9"/>
  <c r="FY185" i="9"/>
  <c r="FX186" i="9"/>
  <c r="FY186" i="9"/>
  <c r="FX187" i="9"/>
  <c r="FY187" i="9"/>
  <c r="FX188" i="9"/>
  <c r="FY188" i="9"/>
  <c r="FX189" i="9"/>
  <c r="FY189" i="9"/>
  <c r="FX190" i="9"/>
  <c r="FY190" i="9"/>
  <c r="FX191" i="9"/>
  <c r="FY191" i="9"/>
  <c r="FX192" i="9"/>
  <c r="FY192" i="9"/>
  <c r="FX193" i="9"/>
  <c r="FY193" i="9"/>
  <c r="FX194" i="9"/>
  <c r="FY194" i="9"/>
  <c r="FX195" i="9"/>
  <c r="FY195" i="9"/>
  <c r="FX196" i="9"/>
  <c r="FY196" i="9"/>
  <c r="FX197" i="9"/>
  <c r="FY197" i="9"/>
  <c r="FX198" i="9"/>
  <c r="FY198" i="9"/>
  <c r="FX199" i="9"/>
  <c r="FY199" i="9"/>
  <c r="FX200" i="9"/>
  <c r="FY200" i="9"/>
  <c r="FX201" i="9"/>
  <c r="FY201" i="9"/>
  <c r="FX202" i="9"/>
  <c r="FY202" i="9"/>
  <c r="FX203" i="9"/>
  <c r="FY203" i="9"/>
  <c r="FX204" i="9"/>
  <c r="FY204" i="9"/>
  <c r="FX205" i="9"/>
  <c r="FY205" i="9"/>
  <c r="FX206" i="9"/>
  <c r="FY206" i="9"/>
  <c r="FX207" i="9"/>
  <c r="FY207" i="9"/>
  <c r="FX208" i="9"/>
  <c r="FY208" i="9"/>
  <c r="FX209" i="9"/>
  <c r="FY209" i="9"/>
  <c r="FX210" i="9"/>
  <c r="FY210" i="9"/>
  <c r="FX211" i="9"/>
  <c r="FY211" i="9"/>
  <c r="FX212" i="9"/>
  <c r="FY212" i="9"/>
  <c r="FX213" i="9"/>
  <c r="FY213" i="9"/>
  <c r="FX214" i="9"/>
  <c r="FY214" i="9"/>
  <c r="FX215" i="9"/>
  <c r="FY215" i="9"/>
  <c r="FX216" i="9"/>
  <c r="FY216" i="9"/>
  <c r="FX217" i="9"/>
  <c r="FY217" i="9"/>
  <c r="FX218" i="9"/>
  <c r="FY218" i="9"/>
  <c r="FX219" i="9"/>
  <c r="FY219" i="9"/>
  <c r="FX220" i="9"/>
  <c r="FY220" i="9"/>
  <c r="FX221" i="9"/>
  <c r="FY221" i="9"/>
  <c r="FX222" i="9"/>
  <c r="FY222" i="9"/>
  <c r="FX223" i="9"/>
  <c r="FY223" i="9"/>
  <c r="FX224" i="9"/>
  <c r="FY224" i="9"/>
  <c r="FX225" i="9"/>
  <c r="FY225" i="9"/>
  <c r="FX226" i="9"/>
  <c r="FY226" i="9"/>
  <c r="FX227" i="9"/>
  <c r="FY227" i="9"/>
  <c r="FX228" i="9"/>
  <c r="FY228" i="9"/>
  <c r="FX229" i="9"/>
  <c r="FY229" i="9"/>
  <c r="FX230" i="9"/>
  <c r="FY230" i="9"/>
  <c r="FX231" i="9"/>
  <c r="FY231" i="9"/>
  <c r="FX232" i="9"/>
  <c r="FY232" i="9"/>
  <c r="FX233" i="9"/>
  <c r="FY233" i="9"/>
  <c r="FX234" i="9"/>
  <c r="FY234" i="9"/>
  <c r="FX235" i="9"/>
  <c r="FY235" i="9"/>
  <c r="FX236" i="9"/>
  <c r="FY236" i="9"/>
  <c r="FX237" i="9"/>
  <c r="FY237" i="9"/>
  <c r="FX238" i="9"/>
  <c r="FY238" i="9"/>
  <c r="FX239" i="9"/>
  <c r="FY239" i="9"/>
  <c r="FX240" i="9"/>
  <c r="FY240" i="9"/>
  <c r="FX241" i="9"/>
  <c r="FY241" i="9"/>
  <c r="FX242" i="9"/>
  <c r="FY242" i="9"/>
  <c r="FX243" i="9"/>
  <c r="FY243" i="9"/>
  <c r="FX244" i="9"/>
  <c r="FY244" i="9"/>
  <c r="FX245" i="9"/>
  <c r="FY245" i="9"/>
  <c r="FX246" i="9"/>
  <c r="FY246" i="9"/>
  <c r="FX247" i="9"/>
  <c r="FY247" i="9"/>
  <c r="FX248" i="9"/>
  <c r="FY248" i="9"/>
  <c r="FX249" i="9"/>
  <c r="FY249" i="9"/>
  <c r="FX250" i="9"/>
  <c r="FY250" i="9"/>
  <c r="FX251" i="9"/>
  <c r="FY251" i="9"/>
  <c r="FX252" i="9"/>
  <c r="FY252" i="9"/>
  <c r="FX253" i="9"/>
  <c r="FY253" i="9"/>
  <c r="FX254" i="9"/>
  <c r="FY254" i="9"/>
  <c r="FX255" i="9"/>
  <c r="FY255" i="9"/>
  <c r="FX256" i="9"/>
  <c r="FY256" i="9"/>
  <c r="FX257" i="9"/>
  <c r="FY257" i="9"/>
  <c r="FX258" i="9"/>
  <c r="FY258" i="9"/>
  <c r="FX259" i="9"/>
  <c r="FY259" i="9"/>
  <c r="FX260" i="9"/>
  <c r="FY260" i="9"/>
  <c r="FX261" i="9"/>
  <c r="FY261" i="9"/>
  <c r="FX262" i="9"/>
  <c r="FY262" i="9"/>
  <c r="FX263" i="9"/>
  <c r="FY263" i="9"/>
  <c r="FX264" i="9"/>
  <c r="FY264" i="9"/>
  <c r="FX265" i="9"/>
  <c r="FY265" i="9"/>
  <c r="FX266" i="9"/>
  <c r="FY266" i="9"/>
  <c r="FX267" i="9"/>
  <c r="FY267" i="9"/>
  <c r="FX268" i="9"/>
  <c r="FY268" i="9"/>
  <c r="FX269" i="9"/>
  <c r="FY269" i="9"/>
  <c r="FX270" i="9"/>
  <c r="FY270" i="9"/>
  <c r="FX271" i="9"/>
  <c r="FY271" i="9"/>
  <c r="FX272" i="9"/>
  <c r="FY272" i="9"/>
  <c r="FX273" i="9"/>
  <c r="FY273" i="9"/>
  <c r="FX274" i="9"/>
  <c r="FY274" i="9"/>
  <c r="FX275" i="9"/>
  <c r="FY275" i="9"/>
  <c r="FX276" i="9"/>
  <c r="FY276" i="9"/>
  <c r="FX277" i="9"/>
  <c r="FY277" i="9"/>
  <c r="FX278" i="9"/>
  <c r="FY278" i="9"/>
  <c r="FX279" i="9"/>
  <c r="FY279" i="9"/>
  <c r="FX280" i="9"/>
  <c r="FY280" i="9"/>
  <c r="FX281" i="9"/>
  <c r="FY281" i="9"/>
  <c r="FX282" i="9"/>
  <c r="FY282" i="9"/>
  <c r="FX283" i="9"/>
  <c r="FY283" i="9"/>
  <c r="FX284" i="9"/>
  <c r="FY284" i="9"/>
  <c r="FX285" i="9"/>
  <c r="FY285" i="9"/>
  <c r="FX286" i="9"/>
  <c r="FY286" i="9"/>
  <c r="FX287" i="9"/>
  <c r="FY287" i="9"/>
  <c r="FX288" i="9"/>
  <c r="FY288" i="9"/>
  <c r="FX289" i="9"/>
  <c r="FY289" i="9"/>
  <c r="FX290" i="9"/>
  <c r="FY290" i="9"/>
  <c r="FX291" i="9"/>
  <c r="FY291" i="9"/>
  <c r="FX292" i="9"/>
  <c r="FY292" i="9"/>
  <c r="FX293" i="9"/>
  <c r="FY293" i="9"/>
  <c r="FX294" i="9"/>
  <c r="FY294" i="9"/>
  <c r="FX295" i="9"/>
  <c r="FY295" i="9"/>
  <c r="FX296" i="9"/>
  <c r="FY296" i="9"/>
  <c r="FX297" i="9"/>
  <c r="FY297" i="9"/>
  <c r="FX298" i="9"/>
  <c r="FY298" i="9"/>
  <c r="FX299" i="9"/>
  <c r="FY299" i="9"/>
  <c r="FX300" i="9"/>
  <c r="FY300" i="9"/>
  <c r="FX301" i="9"/>
  <c r="FY301" i="9"/>
  <c r="FX302" i="9"/>
  <c r="FY302" i="9"/>
  <c r="FX303" i="9"/>
  <c r="FY303" i="9"/>
  <c r="FX304" i="9"/>
  <c r="FY304" i="9"/>
  <c r="FX305" i="9"/>
  <c r="FY305" i="9"/>
  <c r="FX306" i="9"/>
  <c r="FY306" i="9"/>
  <c r="FX307" i="9"/>
  <c r="FY307" i="9"/>
  <c r="FX308" i="9"/>
  <c r="FY308" i="9"/>
  <c r="FX309" i="9"/>
  <c r="FY309" i="9"/>
  <c r="FX310" i="9"/>
  <c r="FY310" i="9"/>
  <c r="FX311" i="9"/>
  <c r="FY311" i="9"/>
  <c r="FX312" i="9"/>
  <c r="FY312" i="9"/>
  <c r="FX313" i="9"/>
  <c r="FY313" i="9"/>
  <c r="FX314" i="9"/>
  <c r="FY314" i="9"/>
  <c r="FX315" i="9"/>
  <c r="FY315" i="9"/>
  <c r="FX316" i="9"/>
  <c r="FY316" i="9"/>
  <c r="FX317" i="9"/>
  <c r="FY317" i="9"/>
  <c r="FX318" i="9"/>
  <c r="FY318" i="9"/>
  <c r="FX319" i="9"/>
  <c r="FY319" i="9"/>
  <c r="FX320" i="9"/>
  <c r="FY320" i="9"/>
  <c r="FX321" i="9"/>
  <c r="FY321" i="9"/>
  <c r="FX322" i="9"/>
  <c r="FY322" i="9"/>
  <c r="FX323" i="9"/>
  <c r="FY323" i="9"/>
  <c r="FX324" i="9"/>
  <c r="FY324" i="9"/>
  <c r="FX325" i="9"/>
  <c r="FY325" i="9"/>
  <c r="FX326" i="9"/>
  <c r="FY326" i="9"/>
  <c r="FX327" i="9"/>
  <c r="FY327" i="9"/>
  <c r="FX328" i="9"/>
  <c r="FY328" i="9"/>
  <c r="FX329" i="9"/>
  <c r="FY329" i="9"/>
  <c r="FX330" i="9"/>
  <c r="FY330" i="9"/>
  <c r="FX331" i="9"/>
  <c r="FY331" i="9"/>
  <c r="FX332" i="9"/>
  <c r="FY332" i="9"/>
  <c r="FX333" i="9"/>
  <c r="FY333" i="9"/>
  <c r="FX334" i="9"/>
  <c r="FY334" i="9"/>
  <c r="FX335" i="9"/>
  <c r="FY335" i="9"/>
  <c r="FX336" i="9"/>
  <c r="FY336" i="9"/>
  <c r="FX337" i="9"/>
  <c r="FY337" i="9"/>
  <c r="FX338" i="9"/>
  <c r="FY338" i="9"/>
  <c r="FX339" i="9"/>
  <c r="FY339" i="9"/>
  <c r="FX340" i="9"/>
  <c r="FY340" i="9"/>
  <c r="FX341" i="9"/>
  <c r="FY341" i="9"/>
  <c r="FX342" i="9"/>
  <c r="FY342" i="9"/>
  <c r="FX343" i="9"/>
  <c r="FY343" i="9"/>
  <c r="FX344" i="9"/>
  <c r="FY344" i="9"/>
  <c r="FX345" i="9"/>
  <c r="FY345" i="9"/>
  <c r="FX346" i="9"/>
  <c r="FY346" i="9"/>
  <c r="FX347" i="9"/>
  <c r="FY347" i="9"/>
  <c r="FX348" i="9"/>
  <c r="FY348" i="9"/>
  <c r="FX349" i="9"/>
  <c r="FY349" i="9"/>
  <c r="FX350" i="9"/>
  <c r="FY350" i="9"/>
  <c r="FX351" i="9"/>
  <c r="FY351" i="9"/>
  <c r="FX352" i="9"/>
  <c r="FY352" i="9"/>
  <c r="FX353" i="9"/>
  <c r="FY353" i="9"/>
  <c r="FX354" i="9"/>
  <c r="FY354" i="9"/>
  <c r="FX355" i="9"/>
  <c r="FY355" i="9"/>
  <c r="FX356" i="9"/>
  <c r="FY356" i="9"/>
  <c r="FX357" i="9"/>
  <c r="FY357" i="9"/>
  <c r="FX358" i="9"/>
  <c r="FY358" i="9"/>
  <c r="FX359" i="9"/>
  <c r="FY359" i="9"/>
  <c r="FX360" i="9"/>
  <c r="FY360" i="9"/>
  <c r="FX361" i="9"/>
  <c r="FY361" i="9"/>
  <c r="FX362" i="9"/>
  <c r="FY362" i="9"/>
  <c r="FX363" i="9"/>
  <c r="FY363" i="9"/>
  <c r="FX364" i="9"/>
  <c r="FY364" i="9"/>
  <c r="FX365" i="9"/>
  <c r="FY365" i="9"/>
  <c r="FX366" i="9"/>
  <c r="FY366" i="9"/>
  <c r="FX367" i="9"/>
  <c r="FY367" i="9"/>
  <c r="FX368" i="9"/>
  <c r="FY368" i="9"/>
  <c r="FX369" i="9"/>
  <c r="FY369" i="9"/>
  <c r="FX370" i="9"/>
  <c r="FY370" i="9"/>
  <c r="FX371" i="9"/>
  <c r="FY371" i="9"/>
  <c r="FX372" i="9"/>
  <c r="FY372" i="9"/>
  <c r="FX373" i="9"/>
  <c r="FY373" i="9"/>
  <c r="FX374" i="9"/>
  <c r="FY374" i="9"/>
  <c r="FX375" i="9"/>
  <c r="FY375" i="9"/>
  <c r="FX376" i="9"/>
  <c r="FY376" i="9"/>
  <c r="FX377" i="9"/>
  <c r="FY377" i="9"/>
  <c r="FX378" i="9"/>
  <c r="FY378" i="9"/>
  <c r="FX379" i="9"/>
  <c r="FY379" i="9"/>
  <c r="FX380" i="9"/>
  <c r="FY380" i="9"/>
  <c r="FX381" i="9"/>
  <c r="FY381" i="9"/>
  <c r="FX382" i="9"/>
  <c r="FY382" i="9"/>
  <c r="FX383" i="9"/>
  <c r="FY383" i="9"/>
  <c r="FX384" i="9"/>
  <c r="FY384" i="9"/>
  <c r="FX385" i="9"/>
  <c r="FY385" i="9"/>
  <c r="FX386" i="9"/>
  <c r="FY386" i="9"/>
  <c r="FX387" i="9"/>
  <c r="FY387" i="9"/>
  <c r="FX388" i="9"/>
  <c r="FY388" i="9"/>
  <c r="FX389" i="9"/>
  <c r="FY389" i="9"/>
  <c r="FX390" i="9"/>
  <c r="FY390" i="9"/>
  <c r="FX391" i="9"/>
  <c r="FY391" i="9"/>
  <c r="FX392" i="9"/>
  <c r="FY392" i="9"/>
  <c r="FX393" i="9"/>
  <c r="FY393" i="9"/>
  <c r="FX394" i="9"/>
  <c r="FY394" i="9"/>
  <c r="FX395" i="9"/>
  <c r="FY395" i="9"/>
  <c r="FX396" i="9"/>
  <c r="FY396" i="9"/>
  <c r="FX397" i="9"/>
  <c r="FY397" i="9"/>
  <c r="FX398" i="9"/>
  <c r="FY398" i="9"/>
  <c r="FX399" i="9"/>
  <c r="FY399" i="9"/>
  <c r="FX400" i="9"/>
  <c r="FY400" i="9"/>
  <c r="FX401" i="9"/>
  <c r="FY401" i="9"/>
  <c r="FX402" i="9"/>
  <c r="FY402" i="9"/>
  <c r="FX403" i="9"/>
  <c r="FY403" i="9"/>
  <c r="FX404" i="9"/>
  <c r="FY404" i="9"/>
  <c r="FX405" i="9"/>
  <c r="FY405" i="9"/>
  <c r="FX406" i="9"/>
  <c r="FY406" i="9"/>
  <c r="FX407" i="9"/>
  <c r="FY407" i="9"/>
  <c r="FX408" i="9"/>
  <c r="FY408" i="9"/>
  <c r="FX409" i="9"/>
  <c r="FY409" i="9"/>
  <c r="FX410" i="9"/>
  <c r="FY410" i="9"/>
  <c r="FX411" i="9"/>
  <c r="FY411" i="9"/>
  <c r="FX412" i="9"/>
  <c r="FY412" i="9"/>
  <c r="FX413" i="9"/>
  <c r="FY413" i="9"/>
  <c r="FX414" i="9"/>
  <c r="FY414" i="9"/>
  <c r="FX415" i="9"/>
  <c r="FY415" i="9"/>
  <c r="FX416" i="9"/>
  <c r="FY416" i="9"/>
  <c r="FX417" i="9"/>
  <c r="FY417" i="9"/>
  <c r="FX418" i="9"/>
  <c r="FY418" i="9"/>
  <c r="FX419" i="9"/>
  <c r="FY419" i="9"/>
  <c r="FX420" i="9"/>
  <c r="FY420" i="9"/>
  <c r="FX421" i="9"/>
  <c r="FY421" i="9"/>
  <c r="FX422" i="9"/>
  <c r="FY422" i="9"/>
  <c r="FX423" i="9"/>
  <c r="FY423" i="9"/>
  <c r="FX424" i="9"/>
  <c r="FY424" i="9"/>
  <c r="FX425" i="9"/>
  <c r="FY425" i="9"/>
  <c r="FX426" i="9"/>
  <c r="FY426" i="9"/>
  <c r="FX427" i="9"/>
  <c r="FY427" i="9"/>
  <c r="FX428" i="9"/>
  <c r="FY428" i="9"/>
  <c r="FX429" i="9"/>
  <c r="FY429" i="9"/>
  <c r="FX430" i="9"/>
  <c r="FY430" i="9"/>
  <c r="FT10" i="9"/>
  <c r="FU10" i="9"/>
  <c r="FT11" i="9"/>
  <c r="FU11" i="9"/>
  <c r="FT12" i="9"/>
  <c r="FU12" i="9"/>
  <c r="FT13" i="9"/>
  <c r="FU13" i="9"/>
  <c r="FT14" i="9"/>
  <c r="FU14" i="9"/>
  <c r="FT15" i="9"/>
  <c r="FU15" i="9"/>
  <c r="FT16" i="9"/>
  <c r="FU16" i="9"/>
  <c r="FT17" i="9"/>
  <c r="FU17" i="9"/>
  <c r="FT18" i="9"/>
  <c r="FU18" i="9"/>
  <c r="FT19" i="9"/>
  <c r="FU19" i="9"/>
  <c r="FT20" i="9"/>
  <c r="FU20" i="9"/>
  <c r="FT21" i="9"/>
  <c r="FU21" i="9"/>
  <c r="FT22" i="9"/>
  <c r="FU22" i="9"/>
  <c r="FT23" i="9"/>
  <c r="FU23" i="9"/>
  <c r="FT24" i="9"/>
  <c r="FU24" i="9"/>
  <c r="FT25" i="9"/>
  <c r="FU25" i="9"/>
  <c r="FT26" i="9"/>
  <c r="FU26" i="9"/>
  <c r="FT27" i="9"/>
  <c r="FU27" i="9"/>
  <c r="FT28" i="9"/>
  <c r="FU28" i="9"/>
  <c r="FT29" i="9"/>
  <c r="FU29" i="9"/>
  <c r="FT30" i="9"/>
  <c r="FU30" i="9"/>
  <c r="FT31" i="9"/>
  <c r="FU31" i="9"/>
  <c r="FT32" i="9"/>
  <c r="FU32" i="9"/>
  <c r="FT33" i="9"/>
  <c r="FU33" i="9"/>
  <c r="FT34" i="9"/>
  <c r="FU34" i="9"/>
  <c r="FT35" i="9"/>
  <c r="FU35" i="9"/>
  <c r="FT36" i="9"/>
  <c r="FU36" i="9"/>
  <c r="FT37" i="9"/>
  <c r="FU37" i="9"/>
  <c r="FT38" i="9"/>
  <c r="FU38" i="9"/>
  <c r="FT39" i="9"/>
  <c r="FU39" i="9"/>
  <c r="FT40" i="9"/>
  <c r="FU40" i="9"/>
  <c r="FT41" i="9"/>
  <c r="FU41" i="9"/>
  <c r="FT42" i="9"/>
  <c r="FU42" i="9"/>
  <c r="FT43" i="9"/>
  <c r="FU43" i="9"/>
  <c r="FT44" i="9"/>
  <c r="FU44" i="9"/>
  <c r="FT45" i="9"/>
  <c r="FU45" i="9"/>
  <c r="FT46" i="9"/>
  <c r="FU46" i="9"/>
  <c r="FT47" i="9"/>
  <c r="FU47" i="9"/>
  <c r="FT48" i="9"/>
  <c r="FU48" i="9"/>
  <c r="FT49" i="9"/>
  <c r="FU49" i="9"/>
  <c r="FT50" i="9"/>
  <c r="FU50" i="9"/>
  <c r="FT51" i="9"/>
  <c r="FU51" i="9"/>
  <c r="FT52" i="9"/>
  <c r="FU52" i="9"/>
  <c r="FT53" i="9"/>
  <c r="FU53" i="9"/>
  <c r="FT54" i="9"/>
  <c r="FU54" i="9"/>
  <c r="FT55" i="9"/>
  <c r="FU55" i="9"/>
  <c r="FT56" i="9"/>
  <c r="FU56" i="9"/>
  <c r="FT57" i="9"/>
  <c r="FU57" i="9"/>
  <c r="FT58" i="9"/>
  <c r="FU58" i="9"/>
  <c r="FT59" i="9"/>
  <c r="FU59" i="9"/>
  <c r="FT60" i="9"/>
  <c r="FU60" i="9"/>
  <c r="FT61" i="9"/>
  <c r="FU61" i="9"/>
  <c r="FT62" i="9"/>
  <c r="FU62" i="9"/>
  <c r="FT63" i="9"/>
  <c r="FU63" i="9"/>
  <c r="FT64" i="9"/>
  <c r="FU64" i="9"/>
  <c r="FT65" i="9"/>
  <c r="FU65" i="9"/>
  <c r="FT66" i="9"/>
  <c r="FU66" i="9"/>
  <c r="FT67" i="9"/>
  <c r="FU67" i="9"/>
  <c r="FT68" i="9"/>
  <c r="FU68" i="9"/>
  <c r="FT69" i="9"/>
  <c r="FU69" i="9"/>
  <c r="FT70" i="9"/>
  <c r="FU70" i="9"/>
  <c r="FT71" i="9"/>
  <c r="FU71" i="9"/>
  <c r="FT72" i="9"/>
  <c r="FU72" i="9"/>
  <c r="FT73" i="9"/>
  <c r="FU73" i="9"/>
  <c r="FT74" i="9"/>
  <c r="FU74" i="9"/>
  <c r="FT75" i="9"/>
  <c r="FU75" i="9"/>
  <c r="FT76" i="9"/>
  <c r="FU76" i="9"/>
  <c r="FT77" i="9"/>
  <c r="FU77" i="9"/>
  <c r="FT78" i="9"/>
  <c r="FU78" i="9"/>
  <c r="FT79" i="9"/>
  <c r="FU79" i="9"/>
  <c r="FT80" i="9"/>
  <c r="FU80" i="9"/>
  <c r="FT81" i="9"/>
  <c r="FU81" i="9"/>
  <c r="FT82" i="9"/>
  <c r="FU82" i="9"/>
  <c r="FT83" i="9"/>
  <c r="FU83" i="9"/>
  <c r="FT84" i="9"/>
  <c r="FU84" i="9"/>
  <c r="FT85" i="9"/>
  <c r="FU85" i="9"/>
  <c r="FT86" i="9"/>
  <c r="FU86" i="9"/>
  <c r="FT87" i="9"/>
  <c r="FU87" i="9"/>
  <c r="FT88" i="9"/>
  <c r="FU88" i="9"/>
  <c r="FT89" i="9"/>
  <c r="FU89" i="9"/>
  <c r="FT90" i="9"/>
  <c r="FU90" i="9"/>
  <c r="FT91" i="9"/>
  <c r="FU91" i="9"/>
  <c r="FT92" i="9"/>
  <c r="FU92" i="9"/>
  <c r="FT93" i="9"/>
  <c r="FU93" i="9"/>
  <c r="FT94" i="9"/>
  <c r="FU94" i="9"/>
  <c r="FT95" i="9"/>
  <c r="FU95" i="9"/>
  <c r="FT96" i="9"/>
  <c r="FU96" i="9"/>
  <c r="FT97" i="9"/>
  <c r="FU97" i="9"/>
  <c r="FT98" i="9"/>
  <c r="FU98" i="9"/>
  <c r="FT99" i="9"/>
  <c r="FU99" i="9"/>
  <c r="FT100" i="9"/>
  <c r="FU100" i="9"/>
  <c r="FT101" i="9"/>
  <c r="FU101" i="9"/>
  <c r="FT102" i="9"/>
  <c r="FU102" i="9"/>
  <c r="FT103" i="9"/>
  <c r="FU103" i="9"/>
  <c r="FT104" i="9"/>
  <c r="FU104" i="9"/>
  <c r="FT105" i="9"/>
  <c r="FU105" i="9"/>
  <c r="FT106" i="9"/>
  <c r="FU106" i="9"/>
  <c r="FT107" i="9"/>
  <c r="FU107" i="9"/>
  <c r="FT108" i="9"/>
  <c r="FU108" i="9"/>
  <c r="FT109" i="9"/>
  <c r="FU109" i="9"/>
  <c r="FT110" i="9"/>
  <c r="FU110" i="9"/>
  <c r="FT111" i="9"/>
  <c r="FU111" i="9"/>
  <c r="FT112" i="9"/>
  <c r="FU112" i="9"/>
  <c r="FT113" i="9"/>
  <c r="FU113" i="9"/>
  <c r="FT114" i="9"/>
  <c r="FU114" i="9"/>
  <c r="FT115" i="9"/>
  <c r="FU115" i="9"/>
  <c r="FT116" i="9"/>
  <c r="FU116" i="9"/>
  <c r="FT117" i="9"/>
  <c r="FU117" i="9"/>
  <c r="FT118" i="9"/>
  <c r="FU118" i="9"/>
  <c r="FT119" i="9"/>
  <c r="FU119" i="9"/>
  <c r="FT120" i="9"/>
  <c r="FU120" i="9"/>
  <c r="FT121" i="9"/>
  <c r="FU121" i="9"/>
  <c r="FT122" i="9"/>
  <c r="FU122" i="9"/>
  <c r="FT123" i="9"/>
  <c r="FU123" i="9"/>
  <c r="FT124" i="9"/>
  <c r="FU124" i="9"/>
  <c r="FT125" i="9"/>
  <c r="FU125" i="9"/>
  <c r="FT126" i="9"/>
  <c r="FU126" i="9"/>
  <c r="FT127" i="9"/>
  <c r="FU127" i="9"/>
  <c r="FT128" i="9"/>
  <c r="FU128" i="9"/>
  <c r="FT129" i="9"/>
  <c r="FU129" i="9"/>
  <c r="FT130" i="9"/>
  <c r="FU130" i="9"/>
  <c r="FT131" i="9"/>
  <c r="FU131" i="9"/>
  <c r="FT132" i="9"/>
  <c r="FU132" i="9"/>
  <c r="FT133" i="9"/>
  <c r="FU133" i="9"/>
  <c r="FT134" i="9"/>
  <c r="FU134" i="9"/>
  <c r="FT135" i="9"/>
  <c r="FU135" i="9"/>
  <c r="FT136" i="9"/>
  <c r="FU136" i="9"/>
  <c r="FT137" i="9"/>
  <c r="FU137" i="9"/>
  <c r="FT138" i="9"/>
  <c r="FU138" i="9"/>
  <c r="FT139" i="9"/>
  <c r="FU139" i="9"/>
  <c r="FT140" i="9"/>
  <c r="FU140" i="9"/>
  <c r="FT141" i="9"/>
  <c r="FU141" i="9"/>
  <c r="FT142" i="9"/>
  <c r="FU142" i="9"/>
  <c r="FT143" i="9"/>
  <c r="FU143" i="9"/>
  <c r="FT144" i="9"/>
  <c r="FU144" i="9"/>
  <c r="FT145" i="9"/>
  <c r="FU145" i="9"/>
  <c r="FT146" i="9"/>
  <c r="FU146" i="9"/>
  <c r="FT147" i="9"/>
  <c r="FU147" i="9"/>
  <c r="FT148" i="9"/>
  <c r="FU148" i="9"/>
  <c r="FT149" i="9"/>
  <c r="FU149" i="9"/>
  <c r="FT150" i="9"/>
  <c r="FU150" i="9"/>
  <c r="FT151" i="9"/>
  <c r="FU151" i="9"/>
  <c r="FT152" i="9"/>
  <c r="FU152" i="9"/>
  <c r="FT153" i="9"/>
  <c r="FU153" i="9"/>
  <c r="FT154" i="9"/>
  <c r="FU154" i="9"/>
  <c r="FT155" i="9"/>
  <c r="FU155" i="9"/>
  <c r="FT156" i="9"/>
  <c r="FU156" i="9"/>
  <c r="FT157" i="9"/>
  <c r="FU157" i="9"/>
  <c r="FT158" i="9"/>
  <c r="FU158" i="9"/>
  <c r="FT159" i="9"/>
  <c r="FU159" i="9"/>
  <c r="FT160" i="9"/>
  <c r="FU160" i="9"/>
  <c r="FT161" i="9"/>
  <c r="FU161" i="9"/>
  <c r="FT162" i="9"/>
  <c r="FU162" i="9"/>
  <c r="FT163" i="9"/>
  <c r="FU163" i="9"/>
  <c r="FT164" i="9"/>
  <c r="FU164" i="9"/>
  <c r="FT165" i="9"/>
  <c r="FU165" i="9"/>
  <c r="FT166" i="9"/>
  <c r="FU166" i="9"/>
  <c r="FT167" i="9"/>
  <c r="FU167" i="9"/>
  <c r="FT168" i="9"/>
  <c r="FU168" i="9"/>
  <c r="FT169" i="9"/>
  <c r="FU169" i="9"/>
  <c r="FT170" i="9"/>
  <c r="FU170" i="9"/>
  <c r="FT171" i="9"/>
  <c r="FU171" i="9"/>
  <c r="FT172" i="9"/>
  <c r="FU172" i="9"/>
  <c r="FT173" i="9"/>
  <c r="FU173" i="9"/>
  <c r="FT174" i="9"/>
  <c r="FU174" i="9"/>
  <c r="FT175" i="9"/>
  <c r="FU175" i="9"/>
  <c r="FT176" i="9"/>
  <c r="FU176" i="9"/>
  <c r="FT177" i="9"/>
  <c r="FU177" i="9"/>
  <c r="FT178" i="9"/>
  <c r="FU178" i="9"/>
  <c r="FT179" i="9"/>
  <c r="FU179" i="9"/>
  <c r="FT180" i="9"/>
  <c r="FU180" i="9"/>
  <c r="FT181" i="9"/>
  <c r="FU181" i="9"/>
  <c r="FT182" i="9"/>
  <c r="FU182" i="9"/>
  <c r="FT183" i="9"/>
  <c r="FU183" i="9"/>
  <c r="FT184" i="9"/>
  <c r="FU184" i="9"/>
  <c r="FT185" i="9"/>
  <c r="FU185" i="9"/>
  <c r="FT186" i="9"/>
  <c r="FU186" i="9"/>
  <c r="FT187" i="9"/>
  <c r="FU187" i="9"/>
  <c r="FT188" i="9"/>
  <c r="FU188" i="9"/>
  <c r="FT189" i="9"/>
  <c r="FU189" i="9"/>
  <c r="FT190" i="9"/>
  <c r="FU190" i="9"/>
  <c r="FT191" i="9"/>
  <c r="FU191" i="9"/>
  <c r="FT192" i="9"/>
  <c r="FU192" i="9"/>
  <c r="FT193" i="9"/>
  <c r="FU193" i="9"/>
  <c r="FT194" i="9"/>
  <c r="FU194" i="9"/>
  <c r="FT195" i="9"/>
  <c r="FU195" i="9"/>
  <c r="FT196" i="9"/>
  <c r="FU196" i="9"/>
  <c r="FT197" i="9"/>
  <c r="FU197" i="9"/>
  <c r="FT198" i="9"/>
  <c r="FU198" i="9"/>
  <c r="FT199" i="9"/>
  <c r="FU199" i="9"/>
  <c r="FT200" i="9"/>
  <c r="FU200" i="9"/>
  <c r="FT201" i="9"/>
  <c r="FU201" i="9"/>
  <c r="FT202" i="9"/>
  <c r="FU202" i="9"/>
  <c r="FT203" i="9"/>
  <c r="FU203" i="9"/>
  <c r="FT204" i="9"/>
  <c r="FU204" i="9"/>
  <c r="FT205" i="9"/>
  <c r="FU205" i="9"/>
  <c r="FT206" i="9"/>
  <c r="FU206" i="9"/>
  <c r="FT207" i="9"/>
  <c r="FU207" i="9"/>
  <c r="FT208" i="9"/>
  <c r="FU208" i="9"/>
  <c r="FT209" i="9"/>
  <c r="FU209" i="9"/>
  <c r="FT210" i="9"/>
  <c r="FU210" i="9"/>
  <c r="FT211" i="9"/>
  <c r="FU211" i="9"/>
  <c r="FT212" i="9"/>
  <c r="FU212" i="9"/>
  <c r="FT213" i="9"/>
  <c r="FU213" i="9"/>
  <c r="FT214" i="9"/>
  <c r="FU214" i="9"/>
  <c r="FT215" i="9"/>
  <c r="FU215" i="9"/>
  <c r="FT216" i="9"/>
  <c r="FU216" i="9"/>
  <c r="FT217" i="9"/>
  <c r="FU217" i="9"/>
  <c r="FT218" i="9"/>
  <c r="FU218" i="9"/>
  <c r="FT219" i="9"/>
  <c r="FU219" i="9"/>
  <c r="FT220" i="9"/>
  <c r="FU220" i="9"/>
  <c r="FT221" i="9"/>
  <c r="FU221" i="9"/>
  <c r="FT222" i="9"/>
  <c r="FU222" i="9"/>
  <c r="FT223" i="9"/>
  <c r="FU223" i="9"/>
  <c r="FT224" i="9"/>
  <c r="FU224" i="9"/>
  <c r="FT225" i="9"/>
  <c r="FU225" i="9"/>
  <c r="FT226" i="9"/>
  <c r="FU226" i="9"/>
  <c r="FT227" i="9"/>
  <c r="FU227" i="9"/>
  <c r="FT228" i="9"/>
  <c r="FU228" i="9"/>
  <c r="FT229" i="9"/>
  <c r="FU229" i="9"/>
  <c r="FT230" i="9"/>
  <c r="FU230" i="9"/>
  <c r="FT231" i="9"/>
  <c r="FU231" i="9"/>
  <c r="FT232" i="9"/>
  <c r="FU232" i="9"/>
  <c r="FT233" i="9"/>
  <c r="FU233" i="9"/>
  <c r="FT234" i="9"/>
  <c r="FU234" i="9"/>
  <c r="FT235" i="9"/>
  <c r="FU235" i="9"/>
  <c r="FT236" i="9"/>
  <c r="FU236" i="9"/>
  <c r="FT237" i="9"/>
  <c r="FU237" i="9"/>
  <c r="FT238" i="9"/>
  <c r="FU238" i="9"/>
  <c r="FT239" i="9"/>
  <c r="FU239" i="9"/>
  <c r="FT240" i="9"/>
  <c r="FU240" i="9"/>
  <c r="FT241" i="9"/>
  <c r="FU241" i="9"/>
  <c r="FT242" i="9"/>
  <c r="FU242" i="9"/>
  <c r="FT243" i="9"/>
  <c r="FU243" i="9"/>
  <c r="FT244" i="9"/>
  <c r="FU244" i="9"/>
  <c r="FT245" i="9"/>
  <c r="FU245" i="9"/>
  <c r="FT246" i="9"/>
  <c r="FU246" i="9"/>
  <c r="FT247" i="9"/>
  <c r="FU247" i="9"/>
  <c r="FT248" i="9"/>
  <c r="FU248" i="9"/>
  <c r="FT249" i="9"/>
  <c r="FU249" i="9"/>
  <c r="FT250" i="9"/>
  <c r="FU250" i="9"/>
  <c r="FT251" i="9"/>
  <c r="FU251" i="9"/>
  <c r="FT252" i="9"/>
  <c r="FU252" i="9"/>
  <c r="FT253" i="9"/>
  <c r="FU253" i="9"/>
  <c r="FT254" i="9"/>
  <c r="FU254" i="9"/>
  <c r="FT255" i="9"/>
  <c r="FU255" i="9"/>
  <c r="FT256" i="9"/>
  <c r="FU256" i="9"/>
  <c r="FT257" i="9"/>
  <c r="FU257" i="9"/>
  <c r="FT258" i="9"/>
  <c r="FU258" i="9"/>
  <c r="FT259" i="9"/>
  <c r="FU259" i="9"/>
  <c r="FT260" i="9"/>
  <c r="FU260" i="9"/>
  <c r="FT261" i="9"/>
  <c r="FU261" i="9"/>
  <c r="FT262" i="9"/>
  <c r="FU262" i="9"/>
  <c r="FT263" i="9"/>
  <c r="FU263" i="9"/>
  <c r="FT264" i="9"/>
  <c r="FU264" i="9"/>
  <c r="FT265" i="9"/>
  <c r="FU265" i="9"/>
  <c r="FT266" i="9"/>
  <c r="FU266" i="9"/>
  <c r="FT267" i="9"/>
  <c r="FU267" i="9"/>
  <c r="FT268" i="9"/>
  <c r="FU268" i="9"/>
  <c r="FT269" i="9"/>
  <c r="FU269" i="9"/>
  <c r="FT270" i="9"/>
  <c r="FU270" i="9"/>
  <c r="FT271" i="9"/>
  <c r="FU271" i="9"/>
  <c r="FT272" i="9"/>
  <c r="FU272" i="9"/>
  <c r="FT273" i="9"/>
  <c r="FU273" i="9"/>
  <c r="FT274" i="9"/>
  <c r="FU274" i="9"/>
  <c r="FT275" i="9"/>
  <c r="FU275" i="9"/>
  <c r="FT276" i="9"/>
  <c r="FU276" i="9"/>
  <c r="FT277" i="9"/>
  <c r="FU277" i="9"/>
  <c r="FT278" i="9"/>
  <c r="FU278" i="9"/>
  <c r="FT279" i="9"/>
  <c r="FU279" i="9"/>
  <c r="FT280" i="9"/>
  <c r="FU280" i="9"/>
  <c r="FT281" i="9"/>
  <c r="FU281" i="9"/>
  <c r="FT282" i="9"/>
  <c r="FU282" i="9"/>
  <c r="FT283" i="9"/>
  <c r="FU283" i="9"/>
  <c r="FT284" i="9"/>
  <c r="FU284" i="9"/>
  <c r="FT285" i="9"/>
  <c r="FU285" i="9"/>
  <c r="FT286" i="9"/>
  <c r="FU286" i="9"/>
  <c r="FT287" i="9"/>
  <c r="FU287" i="9"/>
  <c r="FT288" i="9"/>
  <c r="FU288" i="9"/>
  <c r="FT289" i="9"/>
  <c r="FU289" i="9"/>
  <c r="FT290" i="9"/>
  <c r="FU290" i="9"/>
  <c r="FT291" i="9"/>
  <c r="FU291" i="9"/>
  <c r="FT292" i="9"/>
  <c r="FU292" i="9"/>
  <c r="FT293" i="9"/>
  <c r="FU293" i="9"/>
  <c r="FT294" i="9"/>
  <c r="FU294" i="9"/>
  <c r="FT295" i="9"/>
  <c r="FU295" i="9"/>
  <c r="FT296" i="9"/>
  <c r="FU296" i="9"/>
  <c r="FT297" i="9"/>
  <c r="FU297" i="9"/>
  <c r="FT298" i="9"/>
  <c r="FU298" i="9"/>
  <c r="FT299" i="9"/>
  <c r="FU299" i="9"/>
  <c r="FT300" i="9"/>
  <c r="FU300" i="9"/>
  <c r="FT301" i="9"/>
  <c r="FU301" i="9"/>
  <c r="FT302" i="9"/>
  <c r="FU302" i="9"/>
  <c r="FT303" i="9"/>
  <c r="FU303" i="9"/>
  <c r="FT304" i="9"/>
  <c r="FU304" i="9"/>
  <c r="FT305" i="9"/>
  <c r="FU305" i="9"/>
  <c r="FT306" i="9"/>
  <c r="FU306" i="9"/>
  <c r="FT307" i="9"/>
  <c r="FU307" i="9"/>
  <c r="FT308" i="9"/>
  <c r="FU308" i="9"/>
  <c r="FT309" i="9"/>
  <c r="FU309" i="9"/>
  <c r="FT310" i="9"/>
  <c r="FU310" i="9"/>
  <c r="FT311" i="9"/>
  <c r="FU311" i="9"/>
  <c r="FT312" i="9"/>
  <c r="FU312" i="9"/>
  <c r="FT313" i="9"/>
  <c r="FU313" i="9"/>
  <c r="FT314" i="9"/>
  <c r="FU314" i="9"/>
  <c r="FT315" i="9"/>
  <c r="FU315" i="9"/>
  <c r="FT316" i="9"/>
  <c r="FU316" i="9"/>
  <c r="FT317" i="9"/>
  <c r="FU317" i="9"/>
  <c r="FT318" i="9"/>
  <c r="FU318" i="9"/>
  <c r="FT319" i="9"/>
  <c r="FU319" i="9"/>
  <c r="FT320" i="9"/>
  <c r="FU320" i="9"/>
  <c r="FT321" i="9"/>
  <c r="FU321" i="9"/>
  <c r="FT322" i="9"/>
  <c r="FU322" i="9"/>
  <c r="FT323" i="9"/>
  <c r="FU323" i="9"/>
  <c r="FT324" i="9"/>
  <c r="FU324" i="9"/>
  <c r="FT325" i="9"/>
  <c r="FU325" i="9"/>
  <c r="FT326" i="9"/>
  <c r="FU326" i="9"/>
  <c r="FT327" i="9"/>
  <c r="FU327" i="9"/>
  <c r="FT328" i="9"/>
  <c r="FU328" i="9"/>
  <c r="FT329" i="9"/>
  <c r="FU329" i="9"/>
  <c r="FT330" i="9"/>
  <c r="FU330" i="9"/>
  <c r="FT331" i="9"/>
  <c r="FU331" i="9"/>
  <c r="FT332" i="9"/>
  <c r="FU332" i="9"/>
  <c r="FT333" i="9"/>
  <c r="FU333" i="9"/>
  <c r="FT334" i="9"/>
  <c r="FU334" i="9"/>
  <c r="FT335" i="9"/>
  <c r="FU335" i="9"/>
  <c r="FT336" i="9"/>
  <c r="FU336" i="9"/>
  <c r="FT337" i="9"/>
  <c r="FU337" i="9"/>
  <c r="FT338" i="9"/>
  <c r="FU338" i="9"/>
  <c r="FT339" i="9"/>
  <c r="FU339" i="9"/>
  <c r="FT340" i="9"/>
  <c r="FU340" i="9"/>
  <c r="FT341" i="9"/>
  <c r="FU341" i="9"/>
  <c r="FT342" i="9"/>
  <c r="FU342" i="9"/>
  <c r="FT343" i="9"/>
  <c r="FU343" i="9"/>
  <c r="FT344" i="9"/>
  <c r="FU344" i="9"/>
  <c r="FT345" i="9"/>
  <c r="FU345" i="9"/>
  <c r="FT346" i="9"/>
  <c r="FU346" i="9"/>
  <c r="FT347" i="9"/>
  <c r="FU347" i="9"/>
  <c r="FT348" i="9"/>
  <c r="FU348" i="9"/>
  <c r="FT349" i="9"/>
  <c r="FU349" i="9"/>
  <c r="FT350" i="9"/>
  <c r="FU350" i="9"/>
  <c r="FT351" i="9"/>
  <c r="FU351" i="9"/>
  <c r="FT352" i="9"/>
  <c r="FU352" i="9"/>
  <c r="FT353" i="9"/>
  <c r="FU353" i="9"/>
  <c r="FT354" i="9"/>
  <c r="FU354" i="9"/>
  <c r="FT355" i="9"/>
  <c r="FU355" i="9"/>
  <c r="FT356" i="9"/>
  <c r="FU356" i="9"/>
  <c r="FT357" i="9"/>
  <c r="FU357" i="9"/>
  <c r="FT358" i="9"/>
  <c r="FU358" i="9"/>
  <c r="FT359" i="9"/>
  <c r="FU359" i="9"/>
  <c r="FT360" i="9"/>
  <c r="FU360" i="9"/>
  <c r="FT361" i="9"/>
  <c r="FU361" i="9"/>
  <c r="FT362" i="9"/>
  <c r="FU362" i="9"/>
  <c r="FT363" i="9"/>
  <c r="FU363" i="9"/>
  <c r="FT364" i="9"/>
  <c r="FU364" i="9"/>
  <c r="FT365" i="9"/>
  <c r="FU365" i="9"/>
  <c r="FT366" i="9"/>
  <c r="FU366" i="9"/>
  <c r="FT367" i="9"/>
  <c r="FU367" i="9"/>
  <c r="FT368" i="9"/>
  <c r="FU368" i="9"/>
  <c r="FT369" i="9"/>
  <c r="FU369" i="9"/>
  <c r="FT370" i="9"/>
  <c r="FU370" i="9"/>
  <c r="FT371" i="9"/>
  <c r="FU371" i="9"/>
  <c r="FT372" i="9"/>
  <c r="FU372" i="9"/>
  <c r="FT373" i="9"/>
  <c r="FU373" i="9"/>
  <c r="FT374" i="9"/>
  <c r="FU374" i="9"/>
  <c r="FT375" i="9"/>
  <c r="FU375" i="9"/>
  <c r="FT376" i="9"/>
  <c r="FU376" i="9"/>
  <c r="FT377" i="9"/>
  <c r="FU377" i="9"/>
  <c r="FT378" i="9"/>
  <c r="FU378" i="9"/>
  <c r="FT379" i="9"/>
  <c r="FU379" i="9"/>
  <c r="FT380" i="9"/>
  <c r="FU380" i="9"/>
  <c r="FT381" i="9"/>
  <c r="FU381" i="9"/>
  <c r="FT382" i="9"/>
  <c r="FU382" i="9"/>
  <c r="FT383" i="9"/>
  <c r="FU383" i="9"/>
  <c r="FT384" i="9"/>
  <c r="FU384" i="9"/>
  <c r="FT385" i="9"/>
  <c r="FU385" i="9"/>
  <c r="FT386" i="9"/>
  <c r="FU386" i="9"/>
  <c r="FT387" i="9"/>
  <c r="FU387" i="9"/>
  <c r="FT388" i="9"/>
  <c r="FU388" i="9"/>
  <c r="FT389" i="9"/>
  <c r="FU389" i="9"/>
  <c r="FT390" i="9"/>
  <c r="FU390" i="9"/>
  <c r="FT391" i="9"/>
  <c r="FU391" i="9"/>
  <c r="FT392" i="9"/>
  <c r="FU392" i="9"/>
  <c r="FT393" i="9"/>
  <c r="FU393" i="9"/>
  <c r="FT394" i="9"/>
  <c r="FU394" i="9"/>
  <c r="FT395" i="9"/>
  <c r="FU395" i="9"/>
  <c r="FT396" i="9"/>
  <c r="FU396" i="9"/>
  <c r="FT397" i="9"/>
  <c r="FU397" i="9"/>
  <c r="FT398" i="9"/>
  <c r="FU398" i="9"/>
  <c r="FT399" i="9"/>
  <c r="FU399" i="9"/>
  <c r="FT400" i="9"/>
  <c r="FU400" i="9"/>
  <c r="FT401" i="9"/>
  <c r="FU401" i="9"/>
  <c r="FT402" i="9"/>
  <c r="FU402" i="9"/>
  <c r="FT403" i="9"/>
  <c r="FU403" i="9"/>
  <c r="FT404" i="9"/>
  <c r="FU404" i="9"/>
  <c r="FT405" i="9"/>
  <c r="FU405" i="9"/>
  <c r="FT406" i="9"/>
  <c r="FU406" i="9"/>
  <c r="FT407" i="9"/>
  <c r="FU407" i="9"/>
  <c r="FT408" i="9"/>
  <c r="FU408" i="9"/>
  <c r="FT409" i="9"/>
  <c r="FU409" i="9"/>
  <c r="FT410" i="9"/>
  <c r="FU410" i="9"/>
  <c r="FT411" i="9"/>
  <c r="FU411" i="9"/>
  <c r="FT412" i="9"/>
  <c r="FU412" i="9"/>
  <c r="FT413" i="9"/>
  <c r="FU413" i="9"/>
  <c r="FT414" i="9"/>
  <c r="FU414" i="9"/>
  <c r="FT415" i="9"/>
  <c r="FU415" i="9"/>
  <c r="FT416" i="9"/>
  <c r="FU416" i="9"/>
  <c r="FT417" i="9"/>
  <c r="FU417" i="9"/>
  <c r="FT418" i="9"/>
  <c r="FU418" i="9"/>
  <c r="FT419" i="9"/>
  <c r="FU419" i="9"/>
  <c r="FT420" i="9"/>
  <c r="FU420" i="9"/>
  <c r="FT421" i="9"/>
  <c r="FU421" i="9"/>
  <c r="FT422" i="9"/>
  <c r="FU422" i="9"/>
  <c r="FT423" i="9"/>
  <c r="FU423" i="9"/>
  <c r="FT424" i="9"/>
  <c r="FU424" i="9"/>
  <c r="FT425" i="9"/>
  <c r="FU425" i="9"/>
  <c r="FT426" i="9"/>
  <c r="FU426" i="9"/>
  <c r="FT427" i="9"/>
  <c r="FU427" i="9"/>
  <c r="FT428" i="9"/>
  <c r="FU428" i="9"/>
  <c r="FT429" i="9"/>
  <c r="FU429" i="9"/>
  <c r="FT430" i="9"/>
  <c r="FU430" i="9"/>
  <c r="FL10" i="9"/>
  <c r="FN10" i="9" s="1"/>
  <c r="FP10" i="9" s="1"/>
  <c r="FM10" i="9"/>
  <c r="FO10" i="9" s="1"/>
  <c r="FQ10" i="9" s="1"/>
  <c r="FL11" i="9"/>
  <c r="FM11" i="9"/>
  <c r="FO11" i="9" s="1"/>
  <c r="FQ11" i="9" s="1"/>
  <c r="FN11" i="9"/>
  <c r="FP11" i="9" s="1"/>
  <c r="FL12" i="9"/>
  <c r="FN12" i="9" s="1"/>
  <c r="FP12" i="9" s="1"/>
  <c r="FM12" i="9"/>
  <c r="FO12" i="9"/>
  <c r="FQ12" i="9" s="1"/>
  <c r="FL13" i="9"/>
  <c r="FM13" i="9"/>
  <c r="FN13" i="9"/>
  <c r="FP13" i="9" s="1"/>
  <c r="FO13" i="9"/>
  <c r="FQ13" i="9"/>
  <c r="FL14" i="9"/>
  <c r="FN14" i="9" s="1"/>
  <c r="FP14" i="9" s="1"/>
  <c r="FM14" i="9"/>
  <c r="FO14" i="9" s="1"/>
  <c r="FQ14" i="9" s="1"/>
  <c r="FL15" i="9"/>
  <c r="FM15" i="9"/>
  <c r="FO15" i="9" s="1"/>
  <c r="FQ15" i="9" s="1"/>
  <c r="FN15" i="9"/>
  <c r="FP15" i="9" s="1"/>
  <c r="FL16" i="9"/>
  <c r="FN16" i="9" s="1"/>
  <c r="FP16" i="9" s="1"/>
  <c r="FM16" i="9"/>
  <c r="FO16" i="9"/>
  <c r="FQ16" i="9" s="1"/>
  <c r="FL17" i="9"/>
  <c r="FM17" i="9"/>
  <c r="FN17" i="9"/>
  <c r="FP17" i="9" s="1"/>
  <c r="FO17" i="9"/>
  <c r="FQ17" i="9"/>
  <c r="FL18" i="9"/>
  <c r="FN18" i="9" s="1"/>
  <c r="FP18" i="9" s="1"/>
  <c r="FM18" i="9"/>
  <c r="FO18" i="9" s="1"/>
  <c r="FQ18" i="9" s="1"/>
  <c r="FL19" i="9"/>
  <c r="FM19" i="9"/>
  <c r="FO19" i="9" s="1"/>
  <c r="FQ19" i="9" s="1"/>
  <c r="FN19" i="9"/>
  <c r="FP19" i="9" s="1"/>
  <c r="FL20" i="9"/>
  <c r="FN20" i="9" s="1"/>
  <c r="FP20" i="9" s="1"/>
  <c r="FM20" i="9"/>
  <c r="FO20" i="9"/>
  <c r="FQ20" i="9" s="1"/>
  <c r="FL21" i="9"/>
  <c r="FM21" i="9"/>
  <c r="FN21" i="9"/>
  <c r="FP21" i="9" s="1"/>
  <c r="FO21" i="9"/>
  <c r="FQ21" i="9"/>
  <c r="FL22" i="9"/>
  <c r="FN22" i="9" s="1"/>
  <c r="FP22" i="9" s="1"/>
  <c r="FM22" i="9"/>
  <c r="FO22" i="9" s="1"/>
  <c r="FQ22" i="9" s="1"/>
  <c r="FL23" i="9"/>
  <c r="FM23" i="9"/>
  <c r="FO23" i="9" s="1"/>
  <c r="FQ23" i="9" s="1"/>
  <c r="FN23" i="9"/>
  <c r="FP23" i="9" s="1"/>
  <c r="FL24" i="9"/>
  <c r="FN24" i="9" s="1"/>
  <c r="FP24" i="9" s="1"/>
  <c r="FM24" i="9"/>
  <c r="FO24" i="9"/>
  <c r="FQ24" i="9" s="1"/>
  <c r="FL25" i="9"/>
  <c r="FM25" i="9"/>
  <c r="FN25" i="9"/>
  <c r="FP25" i="9" s="1"/>
  <c r="FO25" i="9"/>
  <c r="FQ25" i="9"/>
  <c r="FL26" i="9"/>
  <c r="FN26" i="9" s="1"/>
  <c r="FP26" i="9" s="1"/>
  <c r="FM26" i="9"/>
  <c r="FO26" i="9" s="1"/>
  <c r="FQ26" i="9" s="1"/>
  <c r="FL27" i="9"/>
  <c r="FM27" i="9"/>
  <c r="FO27" i="9" s="1"/>
  <c r="FQ27" i="9" s="1"/>
  <c r="FN27" i="9"/>
  <c r="FP27" i="9" s="1"/>
  <c r="FL28" i="9"/>
  <c r="FN28" i="9" s="1"/>
  <c r="FP28" i="9" s="1"/>
  <c r="FM28" i="9"/>
  <c r="FO28" i="9"/>
  <c r="FQ28" i="9" s="1"/>
  <c r="FL29" i="9"/>
  <c r="FM29" i="9"/>
  <c r="FN29" i="9"/>
  <c r="FP29" i="9" s="1"/>
  <c r="FO29" i="9"/>
  <c r="FQ29" i="9"/>
  <c r="FL30" i="9"/>
  <c r="FN30" i="9" s="1"/>
  <c r="FP30" i="9" s="1"/>
  <c r="FM30" i="9"/>
  <c r="FO30" i="9" s="1"/>
  <c r="FQ30" i="9" s="1"/>
  <c r="FL31" i="9"/>
  <c r="FM31" i="9"/>
  <c r="FO31" i="9" s="1"/>
  <c r="FQ31" i="9" s="1"/>
  <c r="FN31" i="9"/>
  <c r="FP31" i="9" s="1"/>
  <c r="FL32" i="9"/>
  <c r="FN32" i="9" s="1"/>
  <c r="FP32" i="9" s="1"/>
  <c r="FM32" i="9"/>
  <c r="FO32" i="9"/>
  <c r="FQ32" i="9" s="1"/>
  <c r="FL33" i="9"/>
  <c r="FM33" i="9"/>
  <c r="FN33" i="9"/>
  <c r="FP33" i="9" s="1"/>
  <c r="FO33" i="9"/>
  <c r="FQ33" i="9"/>
  <c r="FL34" i="9"/>
  <c r="FN34" i="9" s="1"/>
  <c r="FP34" i="9" s="1"/>
  <c r="FM34" i="9"/>
  <c r="FO34" i="9" s="1"/>
  <c r="FQ34" i="9" s="1"/>
  <c r="FL35" i="9"/>
  <c r="FM35" i="9"/>
  <c r="FO35" i="9" s="1"/>
  <c r="FQ35" i="9" s="1"/>
  <c r="FN35" i="9"/>
  <c r="FP35" i="9" s="1"/>
  <c r="FL36" i="9"/>
  <c r="FN36" i="9" s="1"/>
  <c r="FP36" i="9" s="1"/>
  <c r="FM36" i="9"/>
  <c r="FO36" i="9"/>
  <c r="FQ36" i="9" s="1"/>
  <c r="FL37" i="9"/>
  <c r="FM37" i="9"/>
  <c r="FN37" i="9"/>
  <c r="FP37" i="9" s="1"/>
  <c r="FO37" i="9"/>
  <c r="FQ37" i="9"/>
  <c r="FL38" i="9"/>
  <c r="FN38" i="9" s="1"/>
  <c r="FP38" i="9" s="1"/>
  <c r="FM38" i="9"/>
  <c r="FO38" i="9" s="1"/>
  <c r="FQ38" i="9" s="1"/>
  <c r="FL39" i="9"/>
  <c r="FM39" i="9"/>
  <c r="FO39" i="9" s="1"/>
  <c r="FQ39" i="9" s="1"/>
  <c r="FN39" i="9"/>
  <c r="FP39" i="9" s="1"/>
  <c r="FL40" i="9"/>
  <c r="FN40" i="9" s="1"/>
  <c r="FP40" i="9" s="1"/>
  <c r="FM40" i="9"/>
  <c r="FO40" i="9"/>
  <c r="FQ40" i="9" s="1"/>
  <c r="FL41" i="9"/>
  <c r="FM41" i="9"/>
  <c r="FN41" i="9"/>
  <c r="FO41" i="9"/>
  <c r="FP41" i="9"/>
  <c r="FQ41" i="9"/>
  <c r="FL42" i="9"/>
  <c r="FN42" i="9" s="1"/>
  <c r="FM42" i="9"/>
  <c r="FO42" i="9" s="1"/>
  <c r="FP42" i="9"/>
  <c r="FQ42" i="9"/>
  <c r="FL43" i="9"/>
  <c r="FM43" i="9"/>
  <c r="FO43" i="9" s="1"/>
  <c r="FQ43" i="9" s="1"/>
  <c r="FN43" i="9"/>
  <c r="FP43" i="9" s="1"/>
  <c r="FL44" i="9"/>
  <c r="FN44" i="9" s="1"/>
  <c r="FP44" i="9" s="1"/>
  <c r="FM44" i="9"/>
  <c r="FO44" i="9"/>
  <c r="FQ44" i="9" s="1"/>
  <c r="FL45" i="9"/>
  <c r="FM45" i="9"/>
  <c r="FN45" i="9"/>
  <c r="FP45" i="9" s="1"/>
  <c r="FO45" i="9"/>
  <c r="FQ45" i="9"/>
  <c r="FL46" i="9"/>
  <c r="FN46" i="9" s="1"/>
  <c r="FP46" i="9" s="1"/>
  <c r="FM46" i="9"/>
  <c r="FO46" i="9" s="1"/>
  <c r="FQ46" i="9" s="1"/>
  <c r="FL47" i="9"/>
  <c r="FM47" i="9"/>
  <c r="FO47" i="9" s="1"/>
  <c r="FQ47" i="9" s="1"/>
  <c r="FN47" i="9"/>
  <c r="FP47" i="9" s="1"/>
  <c r="FL48" i="9"/>
  <c r="FN48" i="9" s="1"/>
  <c r="FP48" i="9" s="1"/>
  <c r="FM48" i="9"/>
  <c r="FO48" i="9"/>
  <c r="FQ48" i="9" s="1"/>
  <c r="FL49" i="9"/>
  <c r="FM49" i="9"/>
  <c r="FN49" i="9"/>
  <c r="FP49" i="9" s="1"/>
  <c r="FO49" i="9"/>
  <c r="FQ49" i="9"/>
  <c r="FL50" i="9"/>
  <c r="FN50" i="9" s="1"/>
  <c r="FP50" i="9" s="1"/>
  <c r="FM50" i="9"/>
  <c r="FO50" i="9" s="1"/>
  <c r="FQ50" i="9" s="1"/>
  <c r="FL51" i="9"/>
  <c r="FM51" i="9"/>
  <c r="FO51" i="9" s="1"/>
  <c r="FQ51" i="9" s="1"/>
  <c r="FN51" i="9"/>
  <c r="FP51" i="9" s="1"/>
  <c r="FL52" i="9"/>
  <c r="FN52" i="9" s="1"/>
  <c r="FP52" i="9" s="1"/>
  <c r="FM52" i="9"/>
  <c r="FO52" i="9"/>
  <c r="FQ52" i="9" s="1"/>
  <c r="FL53" i="9"/>
  <c r="FM53" i="9"/>
  <c r="FN53" i="9"/>
  <c r="FP53" i="9" s="1"/>
  <c r="FO53" i="9"/>
  <c r="FQ53" i="9"/>
  <c r="FL54" i="9"/>
  <c r="FN54" i="9" s="1"/>
  <c r="FP54" i="9" s="1"/>
  <c r="FM54" i="9"/>
  <c r="FO54" i="9" s="1"/>
  <c r="FQ54" i="9" s="1"/>
  <c r="FL55" i="9"/>
  <c r="FM55" i="9"/>
  <c r="FO55" i="9" s="1"/>
  <c r="FQ55" i="9" s="1"/>
  <c r="FN55" i="9"/>
  <c r="FP55" i="9" s="1"/>
  <c r="FL56" i="9"/>
  <c r="FN56" i="9" s="1"/>
  <c r="FP56" i="9" s="1"/>
  <c r="FM56" i="9"/>
  <c r="FO56" i="9"/>
  <c r="FQ56" i="9" s="1"/>
  <c r="FL57" i="9"/>
  <c r="FM57" i="9"/>
  <c r="FN57" i="9"/>
  <c r="FP57" i="9" s="1"/>
  <c r="FO57" i="9"/>
  <c r="FQ57" i="9"/>
  <c r="FL58" i="9"/>
  <c r="FN58" i="9" s="1"/>
  <c r="FP58" i="9" s="1"/>
  <c r="FM58" i="9"/>
  <c r="FO58" i="9" s="1"/>
  <c r="FQ58" i="9" s="1"/>
  <c r="FL59" i="9"/>
  <c r="FM59" i="9"/>
  <c r="FO59" i="9" s="1"/>
  <c r="FQ59" i="9" s="1"/>
  <c r="FN59" i="9"/>
  <c r="FP59" i="9" s="1"/>
  <c r="FL60" i="9"/>
  <c r="FN60" i="9" s="1"/>
  <c r="FP60" i="9" s="1"/>
  <c r="FM60" i="9"/>
  <c r="FO60" i="9"/>
  <c r="FQ60" i="9" s="1"/>
  <c r="FL61" i="9"/>
  <c r="FM61" i="9"/>
  <c r="FN61" i="9"/>
  <c r="FP61" i="9" s="1"/>
  <c r="FO61" i="9"/>
  <c r="FQ61" i="9"/>
  <c r="FL62" i="9"/>
  <c r="FN62" i="9" s="1"/>
  <c r="FP62" i="9" s="1"/>
  <c r="FM62" i="9"/>
  <c r="FO62" i="9" s="1"/>
  <c r="FQ62" i="9" s="1"/>
  <c r="FL63" i="9"/>
  <c r="FM63" i="9"/>
  <c r="FO63" i="9" s="1"/>
  <c r="FQ63" i="9" s="1"/>
  <c r="FN63" i="9"/>
  <c r="FP63" i="9" s="1"/>
  <c r="FL64" i="9"/>
  <c r="FN64" i="9" s="1"/>
  <c r="FP64" i="9" s="1"/>
  <c r="FM64" i="9"/>
  <c r="FO64" i="9"/>
  <c r="FQ64" i="9" s="1"/>
  <c r="FL65" i="9"/>
  <c r="FM65" i="9"/>
  <c r="FN65" i="9"/>
  <c r="FP65" i="9" s="1"/>
  <c r="FO65" i="9"/>
  <c r="FQ65" i="9"/>
  <c r="FL66" i="9"/>
  <c r="FN66" i="9" s="1"/>
  <c r="FP66" i="9" s="1"/>
  <c r="FM66" i="9"/>
  <c r="FO66" i="9" s="1"/>
  <c r="FQ66" i="9" s="1"/>
  <c r="FL67" i="9"/>
  <c r="FM67" i="9"/>
  <c r="FO67" i="9" s="1"/>
  <c r="FQ67" i="9" s="1"/>
  <c r="FN67" i="9"/>
  <c r="FP67" i="9" s="1"/>
  <c r="FL68" i="9"/>
  <c r="FN68" i="9" s="1"/>
  <c r="FP68" i="9" s="1"/>
  <c r="FM68" i="9"/>
  <c r="FO68" i="9"/>
  <c r="FQ68" i="9" s="1"/>
  <c r="FL69" i="9"/>
  <c r="FM69" i="9"/>
  <c r="FN69" i="9"/>
  <c r="FP69" i="9" s="1"/>
  <c r="FO69" i="9"/>
  <c r="FQ69" i="9"/>
  <c r="FL70" i="9"/>
  <c r="FN70" i="9" s="1"/>
  <c r="FP70" i="9" s="1"/>
  <c r="FM70" i="9"/>
  <c r="FO70" i="9" s="1"/>
  <c r="FQ70" i="9" s="1"/>
  <c r="FL71" i="9"/>
  <c r="FM71" i="9"/>
  <c r="FO71" i="9" s="1"/>
  <c r="FQ71" i="9" s="1"/>
  <c r="FN71" i="9"/>
  <c r="FP71" i="9" s="1"/>
  <c r="FL72" i="9"/>
  <c r="FN72" i="9" s="1"/>
  <c r="FP72" i="9" s="1"/>
  <c r="FM72" i="9"/>
  <c r="FO72" i="9"/>
  <c r="FQ72" i="9" s="1"/>
  <c r="FL73" i="9"/>
  <c r="FM73" i="9"/>
  <c r="FN73" i="9"/>
  <c r="FP73" i="9" s="1"/>
  <c r="FO73" i="9"/>
  <c r="FQ73" i="9"/>
  <c r="FL74" i="9"/>
  <c r="FN74" i="9" s="1"/>
  <c r="FP74" i="9" s="1"/>
  <c r="FM74" i="9"/>
  <c r="FO74" i="9" s="1"/>
  <c r="FQ74" i="9" s="1"/>
  <c r="FL75" i="9"/>
  <c r="FM75" i="9"/>
  <c r="FO75" i="9" s="1"/>
  <c r="FQ75" i="9" s="1"/>
  <c r="FN75" i="9"/>
  <c r="FP75" i="9" s="1"/>
  <c r="FL76" i="9"/>
  <c r="FN76" i="9" s="1"/>
  <c r="FP76" i="9" s="1"/>
  <c r="FM76" i="9"/>
  <c r="FO76" i="9"/>
  <c r="FQ76" i="9" s="1"/>
  <c r="FL77" i="9"/>
  <c r="FM77" i="9"/>
  <c r="FN77" i="9"/>
  <c r="FP77" i="9" s="1"/>
  <c r="FO77" i="9"/>
  <c r="FQ77" i="9"/>
  <c r="FL78" i="9"/>
  <c r="FN78" i="9" s="1"/>
  <c r="FP78" i="9" s="1"/>
  <c r="FM78" i="9"/>
  <c r="FO78" i="9" s="1"/>
  <c r="FQ78" i="9" s="1"/>
  <c r="FL79" i="9"/>
  <c r="FM79" i="9"/>
  <c r="FO79" i="9" s="1"/>
  <c r="FQ79" i="9" s="1"/>
  <c r="FN79" i="9"/>
  <c r="FP79" i="9" s="1"/>
  <c r="FL80" i="9"/>
  <c r="FN80" i="9" s="1"/>
  <c r="FP80" i="9" s="1"/>
  <c r="FM80" i="9"/>
  <c r="FO80" i="9"/>
  <c r="FQ80" i="9" s="1"/>
  <c r="FL81" i="9"/>
  <c r="FM81" i="9"/>
  <c r="FN81" i="9"/>
  <c r="FP81" i="9" s="1"/>
  <c r="FO81" i="9"/>
  <c r="FQ81" i="9"/>
  <c r="FL82" i="9"/>
  <c r="FN82" i="9" s="1"/>
  <c r="FP82" i="9" s="1"/>
  <c r="FM82" i="9"/>
  <c r="FO82" i="9" s="1"/>
  <c r="FQ82" i="9" s="1"/>
  <c r="FL83" i="9"/>
  <c r="FM83" i="9"/>
  <c r="FO83" i="9" s="1"/>
  <c r="FQ83" i="9" s="1"/>
  <c r="FN83" i="9"/>
  <c r="FP83" i="9" s="1"/>
  <c r="FL84" i="9"/>
  <c r="FN84" i="9" s="1"/>
  <c r="FP84" i="9" s="1"/>
  <c r="FM84" i="9"/>
  <c r="FO84" i="9"/>
  <c r="FQ84" i="9" s="1"/>
  <c r="FL85" i="9"/>
  <c r="FM85" i="9"/>
  <c r="FN85" i="9"/>
  <c r="FP85" i="9" s="1"/>
  <c r="FO85" i="9"/>
  <c r="FQ85" i="9"/>
  <c r="FL86" i="9"/>
  <c r="FN86" i="9" s="1"/>
  <c r="FP86" i="9" s="1"/>
  <c r="FM86" i="9"/>
  <c r="FO86" i="9" s="1"/>
  <c r="FQ86" i="9" s="1"/>
  <c r="FL87" i="9"/>
  <c r="FM87" i="9"/>
  <c r="FO87" i="9" s="1"/>
  <c r="FQ87" i="9" s="1"/>
  <c r="FN87" i="9"/>
  <c r="FP87" i="9" s="1"/>
  <c r="FL88" i="9"/>
  <c r="FN88" i="9" s="1"/>
  <c r="FP88" i="9" s="1"/>
  <c r="FM88" i="9"/>
  <c r="FO88" i="9"/>
  <c r="FQ88" i="9" s="1"/>
  <c r="FL89" i="9"/>
  <c r="FM89" i="9"/>
  <c r="FN89" i="9"/>
  <c r="FP89" i="9" s="1"/>
  <c r="FO89" i="9"/>
  <c r="FQ89" i="9"/>
  <c r="FL90" i="9"/>
  <c r="FN90" i="9" s="1"/>
  <c r="FP90" i="9" s="1"/>
  <c r="FM90" i="9"/>
  <c r="FO90" i="9" s="1"/>
  <c r="FQ90" i="9" s="1"/>
  <c r="FL91" i="9"/>
  <c r="FM91" i="9"/>
  <c r="FO91" i="9" s="1"/>
  <c r="FQ91" i="9" s="1"/>
  <c r="FN91" i="9"/>
  <c r="FP91" i="9" s="1"/>
  <c r="FL92" i="9"/>
  <c r="FN92" i="9" s="1"/>
  <c r="FP92" i="9" s="1"/>
  <c r="FM92" i="9"/>
  <c r="FO92" i="9"/>
  <c r="FQ92" i="9" s="1"/>
  <c r="FL93" i="9"/>
  <c r="FM93" i="9"/>
  <c r="FN93" i="9"/>
  <c r="FP93" i="9" s="1"/>
  <c r="FO93" i="9"/>
  <c r="FQ93" i="9"/>
  <c r="FL94" i="9"/>
  <c r="FN94" i="9" s="1"/>
  <c r="FP94" i="9" s="1"/>
  <c r="FM94" i="9"/>
  <c r="FO94" i="9" s="1"/>
  <c r="FQ94" i="9" s="1"/>
  <c r="FL95" i="9"/>
  <c r="FM95" i="9"/>
  <c r="FO95" i="9" s="1"/>
  <c r="FQ95" i="9" s="1"/>
  <c r="FN95" i="9"/>
  <c r="FP95" i="9" s="1"/>
  <c r="FL96" i="9"/>
  <c r="FN96" i="9" s="1"/>
  <c r="FP96" i="9" s="1"/>
  <c r="FM96" i="9"/>
  <c r="FO96" i="9"/>
  <c r="FQ96" i="9" s="1"/>
  <c r="FL97" i="9"/>
  <c r="FM97" i="9"/>
  <c r="FN97" i="9"/>
  <c r="FO97" i="9"/>
  <c r="FP97" i="9"/>
  <c r="FQ97" i="9"/>
  <c r="FL98" i="9"/>
  <c r="FN98" i="9" s="1"/>
  <c r="FP98" i="9" s="1"/>
  <c r="FM98" i="9"/>
  <c r="FO98" i="9" s="1"/>
  <c r="FQ98" i="9" s="1"/>
  <c r="FL99" i="9"/>
  <c r="FM99" i="9"/>
  <c r="FO99" i="9" s="1"/>
  <c r="FQ99" i="9" s="1"/>
  <c r="FN99" i="9"/>
  <c r="FP99" i="9" s="1"/>
  <c r="FL100" i="9"/>
  <c r="FN100" i="9" s="1"/>
  <c r="FP100" i="9" s="1"/>
  <c r="FM100" i="9"/>
  <c r="FO100" i="9"/>
  <c r="FQ100" i="9" s="1"/>
  <c r="FL101" i="9"/>
  <c r="FM101" i="9"/>
  <c r="FN101" i="9"/>
  <c r="FP101" i="9" s="1"/>
  <c r="FO101" i="9"/>
  <c r="FQ101" i="9"/>
  <c r="FL102" i="9"/>
  <c r="FN102" i="9" s="1"/>
  <c r="FP102" i="9" s="1"/>
  <c r="FM102" i="9"/>
  <c r="FO102" i="9" s="1"/>
  <c r="FQ102" i="9" s="1"/>
  <c r="FL103" i="9"/>
  <c r="FM103" i="9"/>
  <c r="FO103" i="9" s="1"/>
  <c r="FQ103" i="9" s="1"/>
  <c r="FN103" i="9"/>
  <c r="FP103" i="9" s="1"/>
  <c r="FL104" i="9"/>
  <c r="FN104" i="9" s="1"/>
  <c r="FP104" i="9" s="1"/>
  <c r="FM104" i="9"/>
  <c r="FO104" i="9"/>
  <c r="FQ104" i="9" s="1"/>
  <c r="FL105" i="9"/>
  <c r="FM105" i="9"/>
  <c r="FN105" i="9"/>
  <c r="FP105" i="9" s="1"/>
  <c r="FO105" i="9"/>
  <c r="FQ105" i="9"/>
  <c r="FL106" i="9"/>
  <c r="FN106" i="9" s="1"/>
  <c r="FP106" i="9" s="1"/>
  <c r="FM106" i="9"/>
  <c r="FO106" i="9" s="1"/>
  <c r="FQ106" i="9" s="1"/>
  <c r="FL107" i="9"/>
  <c r="FM107" i="9"/>
  <c r="FO107" i="9" s="1"/>
  <c r="FQ107" i="9" s="1"/>
  <c r="FN107" i="9"/>
  <c r="FP107" i="9" s="1"/>
  <c r="FL108" i="9"/>
  <c r="FN108" i="9" s="1"/>
  <c r="FP108" i="9" s="1"/>
  <c r="FM108" i="9"/>
  <c r="FO108" i="9"/>
  <c r="FQ108" i="9" s="1"/>
  <c r="FL109" i="9"/>
  <c r="FM109" i="9"/>
  <c r="FN109" i="9"/>
  <c r="FP109" i="9" s="1"/>
  <c r="FO109" i="9"/>
  <c r="FQ109" i="9"/>
  <c r="FL110" i="9"/>
  <c r="FN110" i="9" s="1"/>
  <c r="FP110" i="9" s="1"/>
  <c r="FM110" i="9"/>
  <c r="FO110" i="9" s="1"/>
  <c r="FQ110" i="9" s="1"/>
  <c r="FL111" i="9"/>
  <c r="FM111" i="9"/>
  <c r="FO111" i="9" s="1"/>
  <c r="FQ111" i="9" s="1"/>
  <c r="FN111" i="9"/>
  <c r="FP111" i="9" s="1"/>
  <c r="FL112" i="9"/>
  <c r="FN112" i="9" s="1"/>
  <c r="FP112" i="9" s="1"/>
  <c r="FM112" i="9"/>
  <c r="FO112" i="9"/>
  <c r="FQ112" i="9" s="1"/>
  <c r="FL113" i="9"/>
  <c r="FM113" i="9"/>
  <c r="FN113" i="9"/>
  <c r="FP113" i="9" s="1"/>
  <c r="FO113" i="9"/>
  <c r="FQ113" i="9"/>
  <c r="FL114" i="9"/>
  <c r="FN114" i="9" s="1"/>
  <c r="FP114" i="9" s="1"/>
  <c r="FM114" i="9"/>
  <c r="FO114" i="9" s="1"/>
  <c r="FQ114" i="9" s="1"/>
  <c r="FL115" i="9"/>
  <c r="FM115" i="9"/>
  <c r="FO115" i="9" s="1"/>
  <c r="FQ115" i="9" s="1"/>
  <c r="FN115" i="9"/>
  <c r="FP115" i="9" s="1"/>
  <c r="FL116" i="9"/>
  <c r="FN116" i="9" s="1"/>
  <c r="FP116" i="9" s="1"/>
  <c r="FM116" i="9"/>
  <c r="FO116" i="9"/>
  <c r="FQ116" i="9" s="1"/>
  <c r="FL117" i="9"/>
  <c r="FM117" i="9"/>
  <c r="FN117" i="9"/>
  <c r="FP117" i="9" s="1"/>
  <c r="FO117" i="9"/>
  <c r="FQ117" i="9"/>
  <c r="FL118" i="9"/>
  <c r="FN118" i="9" s="1"/>
  <c r="FP118" i="9" s="1"/>
  <c r="FM118" i="9"/>
  <c r="FO118" i="9" s="1"/>
  <c r="FQ118" i="9" s="1"/>
  <c r="FL119" i="9"/>
  <c r="FM119" i="9"/>
  <c r="FO119" i="9" s="1"/>
  <c r="FQ119" i="9" s="1"/>
  <c r="FN119" i="9"/>
  <c r="FP119" i="9" s="1"/>
  <c r="FL120" i="9"/>
  <c r="FN120" i="9" s="1"/>
  <c r="FP120" i="9" s="1"/>
  <c r="FM120" i="9"/>
  <c r="FO120" i="9"/>
  <c r="FQ120" i="9" s="1"/>
  <c r="FL121" i="9"/>
  <c r="FM121" i="9"/>
  <c r="FN121" i="9"/>
  <c r="FP121" i="9" s="1"/>
  <c r="FO121" i="9"/>
  <c r="FQ121" i="9"/>
  <c r="FL122" i="9"/>
  <c r="FN122" i="9" s="1"/>
  <c r="FP122" i="9" s="1"/>
  <c r="FM122" i="9"/>
  <c r="FO122" i="9" s="1"/>
  <c r="FQ122" i="9" s="1"/>
  <c r="FL123" i="9"/>
  <c r="FM123" i="9"/>
  <c r="FO123" i="9" s="1"/>
  <c r="FQ123" i="9" s="1"/>
  <c r="FN123" i="9"/>
  <c r="FP123" i="9" s="1"/>
  <c r="FL124" i="9"/>
  <c r="FN124" i="9" s="1"/>
  <c r="FP124" i="9" s="1"/>
  <c r="FM124" i="9"/>
  <c r="FO124" i="9"/>
  <c r="FQ124" i="9" s="1"/>
  <c r="FL125" i="9"/>
  <c r="FM125" i="9"/>
  <c r="FN125" i="9"/>
  <c r="FP125" i="9" s="1"/>
  <c r="FO125" i="9"/>
  <c r="FQ125" i="9"/>
  <c r="FL126" i="9"/>
  <c r="FN126" i="9" s="1"/>
  <c r="FP126" i="9" s="1"/>
  <c r="FM126" i="9"/>
  <c r="FO126" i="9" s="1"/>
  <c r="FQ126" i="9" s="1"/>
  <c r="FL127" i="9"/>
  <c r="FM127" i="9"/>
  <c r="FO127" i="9" s="1"/>
  <c r="FQ127" i="9" s="1"/>
  <c r="FN127" i="9"/>
  <c r="FP127" i="9" s="1"/>
  <c r="FL128" i="9"/>
  <c r="FN128" i="9" s="1"/>
  <c r="FP128" i="9" s="1"/>
  <c r="FM128" i="9"/>
  <c r="FO128" i="9"/>
  <c r="FQ128" i="9" s="1"/>
  <c r="FL129" i="9"/>
  <c r="FM129" i="9"/>
  <c r="FN129" i="9"/>
  <c r="FP129" i="9" s="1"/>
  <c r="FO129" i="9"/>
  <c r="FQ129" i="9"/>
  <c r="FL130" i="9"/>
  <c r="FN130" i="9" s="1"/>
  <c r="FP130" i="9" s="1"/>
  <c r="FM130" i="9"/>
  <c r="FO130" i="9" s="1"/>
  <c r="FQ130" i="9" s="1"/>
  <c r="FL131" i="9"/>
  <c r="FM131" i="9"/>
  <c r="FO131" i="9" s="1"/>
  <c r="FQ131" i="9" s="1"/>
  <c r="FN131" i="9"/>
  <c r="FP131" i="9" s="1"/>
  <c r="FL132" i="9"/>
  <c r="FN132" i="9" s="1"/>
  <c r="FP132" i="9" s="1"/>
  <c r="FM132" i="9"/>
  <c r="FO132" i="9"/>
  <c r="FQ132" i="9" s="1"/>
  <c r="FL133" i="9"/>
  <c r="FM133" i="9"/>
  <c r="FN133" i="9"/>
  <c r="FP133" i="9" s="1"/>
  <c r="FO133" i="9"/>
  <c r="FQ133" i="9"/>
  <c r="FL134" i="9"/>
  <c r="FN134" i="9" s="1"/>
  <c r="FP134" i="9" s="1"/>
  <c r="FM134" i="9"/>
  <c r="FO134" i="9" s="1"/>
  <c r="FQ134" i="9" s="1"/>
  <c r="FL135" i="9"/>
  <c r="FM135" i="9"/>
  <c r="FO135" i="9" s="1"/>
  <c r="FQ135" i="9" s="1"/>
  <c r="FN135" i="9"/>
  <c r="FP135" i="9" s="1"/>
  <c r="FL136" i="9"/>
  <c r="FN136" i="9" s="1"/>
  <c r="FP136" i="9" s="1"/>
  <c r="FM136" i="9"/>
  <c r="FO136" i="9" s="1"/>
  <c r="FQ136" i="9" s="1"/>
  <c r="FL137" i="9"/>
  <c r="FM137" i="9"/>
  <c r="FN137" i="9"/>
  <c r="FP137" i="9" s="1"/>
  <c r="FO137" i="9"/>
  <c r="FQ137" i="9"/>
  <c r="FL138" i="9"/>
  <c r="FN138" i="9" s="1"/>
  <c r="FP138" i="9" s="1"/>
  <c r="FM138" i="9"/>
  <c r="FO138" i="9" s="1"/>
  <c r="FQ138" i="9" s="1"/>
  <c r="FL139" i="9"/>
  <c r="FM139" i="9"/>
  <c r="FO139" i="9" s="1"/>
  <c r="FQ139" i="9" s="1"/>
  <c r="FN139" i="9"/>
  <c r="FP139" i="9" s="1"/>
  <c r="FL140" i="9"/>
  <c r="FN140" i="9" s="1"/>
  <c r="FP140" i="9" s="1"/>
  <c r="FM140" i="9"/>
  <c r="FO140" i="9" s="1"/>
  <c r="FQ140" i="9" s="1"/>
  <c r="FL141" i="9"/>
  <c r="FM141" i="9"/>
  <c r="FN141" i="9"/>
  <c r="FP141" i="9" s="1"/>
  <c r="FO141" i="9"/>
  <c r="FQ141" i="9" s="1"/>
  <c r="FL142" i="9"/>
  <c r="FN142" i="9" s="1"/>
  <c r="FP142" i="9" s="1"/>
  <c r="FM142" i="9"/>
  <c r="FO142" i="9" s="1"/>
  <c r="FQ142" i="9" s="1"/>
  <c r="FL143" i="9"/>
  <c r="FM143" i="9"/>
  <c r="FN143" i="9"/>
  <c r="FO143" i="9"/>
  <c r="FP143" i="9"/>
  <c r="FQ143" i="9"/>
  <c r="FL144" i="9"/>
  <c r="FN144" i="9" s="1"/>
  <c r="FP144" i="9" s="1"/>
  <c r="FM144" i="9"/>
  <c r="FO144" i="9"/>
  <c r="FQ144" i="9" s="1"/>
  <c r="FL145" i="9"/>
  <c r="FM145" i="9"/>
  <c r="FN145" i="9"/>
  <c r="FP145" i="9" s="1"/>
  <c r="FO145" i="9"/>
  <c r="FQ145" i="9"/>
  <c r="FL146" i="9"/>
  <c r="FN146" i="9" s="1"/>
  <c r="FP146" i="9" s="1"/>
  <c r="FM146" i="9"/>
  <c r="FO146" i="9" s="1"/>
  <c r="FQ146" i="9" s="1"/>
  <c r="FL147" i="9"/>
  <c r="FM147" i="9"/>
  <c r="FO147" i="9" s="1"/>
  <c r="FQ147" i="9" s="1"/>
  <c r="FN147" i="9"/>
  <c r="FP147" i="9" s="1"/>
  <c r="FL148" i="9"/>
  <c r="FN148" i="9" s="1"/>
  <c r="FP148" i="9" s="1"/>
  <c r="FM148" i="9"/>
  <c r="FO148" i="9"/>
  <c r="FQ148" i="9" s="1"/>
  <c r="FL149" i="9"/>
  <c r="FM149" i="9"/>
  <c r="FN149" i="9"/>
  <c r="FP149" i="9" s="1"/>
  <c r="FO149" i="9"/>
  <c r="FQ149" i="9"/>
  <c r="FL150" i="9"/>
  <c r="FN150" i="9" s="1"/>
  <c r="FP150" i="9" s="1"/>
  <c r="FM150" i="9"/>
  <c r="FO150" i="9" s="1"/>
  <c r="FQ150" i="9" s="1"/>
  <c r="FL151" i="9"/>
  <c r="FM151" i="9"/>
  <c r="FO151" i="9" s="1"/>
  <c r="FQ151" i="9" s="1"/>
  <c r="FN151" i="9"/>
  <c r="FP151" i="9" s="1"/>
  <c r="FL152" i="9"/>
  <c r="FN152" i="9" s="1"/>
  <c r="FP152" i="9" s="1"/>
  <c r="FM152" i="9"/>
  <c r="FO152" i="9"/>
  <c r="FQ152" i="9" s="1"/>
  <c r="FL153" i="9"/>
  <c r="FM153" i="9"/>
  <c r="FN153" i="9"/>
  <c r="FP153" i="9" s="1"/>
  <c r="FO153" i="9"/>
  <c r="FQ153" i="9"/>
  <c r="FL154" i="9"/>
  <c r="FN154" i="9" s="1"/>
  <c r="FP154" i="9" s="1"/>
  <c r="FM154" i="9"/>
  <c r="FO154" i="9" s="1"/>
  <c r="FQ154" i="9" s="1"/>
  <c r="FL155" i="9"/>
  <c r="FM155" i="9"/>
  <c r="FO155" i="9" s="1"/>
  <c r="FQ155" i="9" s="1"/>
  <c r="FN155" i="9"/>
  <c r="FP155" i="9" s="1"/>
  <c r="FL156" i="9"/>
  <c r="FN156" i="9" s="1"/>
  <c r="FP156" i="9" s="1"/>
  <c r="FM156" i="9"/>
  <c r="FO156" i="9"/>
  <c r="FQ156" i="9" s="1"/>
  <c r="FL157" i="9"/>
  <c r="FM157" i="9"/>
  <c r="FN157" i="9"/>
  <c r="FP157" i="9" s="1"/>
  <c r="FO157" i="9"/>
  <c r="FQ157" i="9"/>
  <c r="FL158" i="9"/>
  <c r="FN158" i="9" s="1"/>
  <c r="FP158" i="9" s="1"/>
  <c r="FM158" i="9"/>
  <c r="FO158" i="9" s="1"/>
  <c r="FQ158" i="9" s="1"/>
  <c r="FL159" i="9"/>
  <c r="FM159" i="9"/>
  <c r="FO159" i="9" s="1"/>
  <c r="FQ159" i="9" s="1"/>
  <c r="FN159" i="9"/>
  <c r="FP159" i="9" s="1"/>
  <c r="FL160" i="9"/>
  <c r="FN160" i="9" s="1"/>
  <c r="FP160" i="9" s="1"/>
  <c r="FM160" i="9"/>
  <c r="FO160" i="9"/>
  <c r="FQ160" i="9" s="1"/>
  <c r="FL161" i="9"/>
  <c r="FM161" i="9"/>
  <c r="FN161" i="9"/>
  <c r="FP161" i="9" s="1"/>
  <c r="FO161" i="9"/>
  <c r="FQ161" i="9"/>
  <c r="FL162" i="9"/>
  <c r="FN162" i="9" s="1"/>
  <c r="FP162" i="9" s="1"/>
  <c r="FM162" i="9"/>
  <c r="FO162" i="9" s="1"/>
  <c r="FQ162" i="9" s="1"/>
  <c r="FL163" i="9"/>
  <c r="FM163" i="9"/>
  <c r="FO163" i="9" s="1"/>
  <c r="FQ163" i="9" s="1"/>
  <c r="FN163" i="9"/>
  <c r="FP163" i="9" s="1"/>
  <c r="FL164" i="9"/>
  <c r="FN164" i="9" s="1"/>
  <c r="FP164" i="9" s="1"/>
  <c r="FM164" i="9"/>
  <c r="FO164" i="9"/>
  <c r="FQ164" i="9" s="1"/>
  <c r="FL165" i="9"/>
  <c r="FM165" i="9"/>
  <c r="FN165" i="9"/>
  <c r="FP165" i="9" s="1"/>
  <c r="FO165" i="9"/>
  <c r="FQ165" i="9"/>
  <c r="FL166" i="9"/>
  <c r="FN166" i="9" s="1"/>
  <c r="FP166" i="9" s="1"/>
  <c r="FM166" i="9"/>
  <c r="FO166" i="9" s="1"/>
  <c r="FQ166" i="9" s="1"/>
  <c r="FL167" i="9"/>
  <c r="FM167" i="9"/>
  <c r="FO167" i="9" s="1"/>
  <c r="FQ167" i="9" s="1"/>
  <c r="FN167" i="9"/>
  <c r="FP167" i="9" s="1"/>
  <c r="FL168" i="9"/>
  <c r="FN168" i="9" s="1"/>
  <c r="FP168" i="9" s="1"/>
  <c r="FM168" i="9"/>
  <c r="FO168" i="9"/>
  <c r="FQ168" i="9" s="1"/>
  <c r="FL169" i="9"/>
  <c r="FM169" i="9"/>
  <c r="FN169" i="9"/>
  <c r="FP169" i="9" s="1"/>
  <c r="FO169" i="9"/>
  <c r="FQ169" i="9"/>
  <c r="FL170" i="9"/>
  <c r="FN170" i="9" s="1"/>
  <c r="FP170" i="9" s="1"/>
  <c r="FM170" i="9"/>
  <c r="FO170" i="9" s="1"/>
  <c r="FQ170" i="9" s="1"/>
  <c r="FL171" i="9"/>
  <c r="FN171" i="9" s="1"/>
  <c r="FP171" i="9" s="1"/>
  <c r="FM171" i="9"/>
  <c r="FO171" i="9" s="1"/>
  <c r="FQ171" i="9" s="1"/>
  <c r="FL172" i="9"/>
  <c r="FM172" i="9"/>
  <c r="FO172" i="9" s="1"/>
  <c r="FQ172" i="9" s="1"/>
  <c r="FN172" i="9"/>
  <c r="FP172" i="9" s="1"/>
  <c r="FL173" i="9"/>
  <c r="FM173" i="9"/>
  <c r="FN173" i="9"/>
  <c r="FO173" i="9"/>
  <c r="FP173" i="9"/>
  <c r="FQ173" i="9"/>
  <c r="FL174" i="9"/>
  <c r="FN174" i="9" s="1"/>
  <c r="FP174" i="9" s="1"/>
  <c r="FM174" i="9"/>
  <c r="FO174" i="9" s="1"/>
  <c r="FQ174" i="9"/>
  <c r="FL175" i="9"/>
  <c r="FN175" i="9" s="1"/>
  <c r="FP175" i="9" s="1"/>
  <c r="FM175" i="9"/>
  <c r="FO175" i="9"/>
  <c r="FQ175" i="9" s="1"/>
  <c r="FL176" i="9"/>
  <c r="FM176" i="9"/>
  <c r="FO176" i="9" s="1"/>
  <c r="FQ176" i="9" s="1"/>
  <c r="FN176" i="9"/>
  <c r="FP176" i="9" s="1"/>
  <c r="FL177" i="9"/>
  <c r="FM177" i="9"/>
  <c r="FN177" i="9"/>
  <c r="FO177" i="9"/>
  <c r="FQ177" i="9" s="1"/>
  <c r="FP177" i="9"/>
  <c r="FL178" i="9"/>
  <c r="FN178" i="9" s="1"/>
  <c r="FM178" i="9"/>
  <c r="FO178" i="9" s="1"/>
  <c r="FQ178" i="9" s="1"/>
  <c r="FP178" i="9"/>
  <c r="FL179" i="9"/>
  <c r="FM179" i="9"/>
  <c r="FO179" i="9" s="1"/>
  <c r="FQ179" i="9" s="1"/>
  <c r="FN179" i="9"/>
  <c r="FP179" i="9" s="1"/>
  <c r="FL180" i="9"/>
  <c r="FM180" i="9"/>
  <c r="FO180" i="9" s="1"/>
  <c r="FN180" i="9"/>
  <c r="FP180" i="9" s="1"/>
  <c r="FQ180" i="9"/>
  <c r="FL181" i="9"/>
  <c r="FN181" i="9" s="1"/>
  <c r="FP181" i="9" s="1"/>
  <c r="FM181" i="9"/>
  <c r="FO181" i="9"/>
  <c r="FQ181" i="9" s="1"/>
  <c r="FL182" i="9"/>
  <c r="FM182" i="9"/>
  <c r="FO182" i="9" s="1"/>
  <c r="FQ182" i="9" s="1"/>
  <c r="FN182" i="9"/>
  <c r="FP182" i="9" s="1"/>
  <c r="FL183" i="9"/>
  <c r="FN183" i="9" s="1"/>
  <c r="FP183" i="9" s="1"/>
  <c r="FM183" i="9"/>
  <c r="FO183" i="9"/>
  <c r="FQ183" i="9" s="1"/>
  <c r="FL184" i="9"/>
  <c r="FM184" i="9"/>
  <c r="FO184" i="9" s="1"/>
  <c r="FN184" i="9"/>
  <c r="FP184" i="9" s="1"/>
  <c r="FQ184" i="9"/>
  <c r="FL185" i="9"/>
  <c r="FN185" i="9" s="1"/>
  <c r="FP185" i="9" s="1"/>
  <c r="FM185" i="9"/>
  <c r="FO185" i="9"/>
  <c r="FQ185" i="9" s="1"/>
  <c r="FL186" i="9"/>
  <c r="FM186" i="9"/>
  <c r="FO186" i="9" s="1"/>
  <c r="FQ186" i="9" s="1"/>
  <c r="FN186" i="9"/>
  <c r="FP186" i="9" s="1"/>
  <c r="FL187" i="9"/>
  <c r="FN187" i="9" s="1"/>
  <c r="FP187" i="9" s="1"/>
  <c r="FM187" i="9"/>
  <c r="FO187" i="9"/>
  <c r="FQ187" i="9" s="1"/>
  <c r="FL188" i="9"/>
  <c r="FM188" i="9"/>
  <c r="FO188" i="9" s="1"/>
  <c r="FN188" i="9"/>
  <c r="FP188" i="9" s="1"/>
  <c r="FQ188" i="9"/>
  <c r="FL189" i="9"/>
  <c r="FN189" i="9" s="1"/>
  <c r="FP189" i="9" s="1"/>
  <c r="FM189" i="9"/>
  <c r="FO189" i="9" s="1"/>
  <c r="FQ189" i="9" s="1"/>
  <c r="FL190" i="9"/>
  <c r="FM190" i="9"/>
  <c r="FN190" i="9"/>
  <c r="FP190" i="9" s="1"/>
  <c r="FO190" i="9"/>
  <c r="FQ190" i="9"/>
  <c r="FL191" i="9"/>
  <c r="FN191" i="9" s="1"/>
  <c r="FM191" i="9"/>
  <c r="FO191" i="9"/>
  <c r="FQ191" i="9" s="1"/>
  <c r="FP191" i="9"/>
  <c r="FL192" i="9"/>
  <c r="FM192" i="9"/>
  <c r="FO192" i="9" s="1"/>
  <c r="FN192" i="9"/>
  <c r="FP192" i="9" s="1"/>
  <c r="FQ192" i="9"/>
  <c r="FL193" i="9"/>
  <c r="FN193" i="9" s="1"/>
  <c r="FP193" i="9" s="1"/>
  <c r="FM193" i="9"/>
  <c r="FO193" i="9"/>
  <c r="FQ193" i="9" s="1"/>
  <c r="FL194" i="9"/>
  <c r="FM194" i="9"/>
  <c r="FN194" i="9"/>
  <c r="FP194" i="9" s="1"/>
  <c r="FO194" i="9"/>
  <c r="FQ194" i="9" s="1"/>
  <c r="FL195" i="9"/>
  <c r="FN195" i="9" s="1"/>
  <c r="FP195" i="9" s="1"/>
  <c r="FM195" i="9"/>
  <c r="FO195" i="9"/>
  <c r="FQ195" i="9" s="1"/>
  <c r="FL196" i="9"/>
  <c r="FM196" i="9"/>
  <c r="FO196" i="9" s="1"/>
  <c r="FN196" i="9"/>
  <c r="FP196" i="9" s="1"/>
  <c r="FQ196" i="9"/>
  <c r="FL197" i="9"/>
  <c r="FN197" i="9" s="1"/>
  <c r="FP197" i="9" s="1"/>
  <c r="FM197" i="9"/>
  <c r="FO197" i="9" s="1"/>
  <c r="FQ197" i="9" s="1"/>
  <c r="FL198" i="9"/>
  <c r="FM198" i="9"/>
  <c r="FN198" i="9"/>
  <c r="FP198" i="9" s="1"/>
  <c r="FO198" i="9"/>
  <c r="FQ198" i="9" s="1"/>
  <c r="FL199" i="9"/>
  <c r="FN199" i="9" s="1"/>
  <c r="FP199" i="9" s="1"/>
  <c r="FM199" i="9"/>
  <c r="FO199" i="9"/>
  <c r="FQ199" i="9"/>
  <c r="FL200" i="9"/>
  <c r="FM200" i="9"/>
  <c r="FO200" i="9" s="1"/>
  <c r="FQ200" i="9" s="1"/>
  <c r="FN200" i="9"/>
  <c r="FP200" i="9" s="1"/>
  <c r="FL201" i="9"/>
  <c r="FN201" i="9" s="1"/>
  <c r="FM201" i="9"/>
  <c r="FO201" i="9"/>
  <c r="FQ201" i="9" s="1"/>
  <c r="FP201" i="9"/>
  <c r="FL202" i="9"/>
  <c r="FM202" i="9"/>
  <c r="FO202" i="9" s="1"/>
  <c r="FQ202" i="9" s="1"/>
  <c r="FN202" i="9"/>
  <c r="FP202" i="9" s="1"/>
  <c r="FL203" i="9"/>
  <c r="FN203" i="9" s="1"/>
  <c r="FM203" i="9"/>
  <c r="FO203" i="9"/>
  <c r="FP203" i="9"/>
  <c r="FQ203" i="9"/>
  <c r="FL204" i="9"/>
  <c r="FM204" i="9"/>
  <c r="FO204" i="9" s="1"/>
  <c r="FQ204" i="9" s="1"/>
  <c r="FN204" i="9"/>
  <c r="FP204" i="9" s="1"/>
  <c r="FL205" i="9"/>
  <c r="FN205" i="9" s="1"/>
  <c r="FM205" i="9"/>
  <c r="FO205" i="9" s="1"/>
  <c r="FQ205" i="9" s="1"/>
  <c r="FP205" i="9"/>
  <c r="FL206" i="9"/>
  <c r="FM206" i="9"/>
  <c r="FO206" i="9" s="1"/>
  <c r="FQ206" i="9" s="1"/>
  <c r="FN206" i="9"/>
  <c r="FP206" i="9" s="1"/>
  <c r="FL207" i="9"/>
  <c r="FN207" i="9" s="1"/>
  <c r="FP207" i="9" s="1"/>
  <c r="FM207" i="9"/>
  <c r="FO207" i="9"/>
  <c r="FQ207" i="9" s="1"/>
  <c r="FL208" i="9"/>
  <c r="FM208" i="9"/>
  <c r="FO208" i="9" s="1"/>
  <c r="FN208" i="9"/>
  <c r="FP208" i="9" s="1"/>
  <c r="FQ208" i="9"/>
  <c r="FL209" i="9"/>
  <c r="FN209" i="9" s="1"/>
  <c r="FM209" i="9"/>
  <c r="FO209" i="9" s="1"/>
  <c r="FQ209" i="9" s="1"/>
  <c r="FP209" i="9"/>
  <c r="FL210" i="9"/>
  <c r="FM210" i="9"/>
  <c r="FN210" i="9"/>
  <c r="FP210" i="9" s="1"/>
  <c r="FO210" i="9"/>
  <c r="FQ210" i="9" s="1"/>
  <c r="FL211" i="9"/>
  <c r="FN211" i="9" s="1"/>
  <c r="FP211" i="9" s="1"/>
  <c r="FM211" i="9"/>
  <c r="FO211" i="9"/>
  <c r="FQ211" i="9" s="1"/>
  <c r="FL212" i="9"/>
  <c r="FM212" i="9"/>
  <c r="FO212" i="9" s="1"/>
  <c r="FN212" i="9"/>
  <c r="FP212" i="9" s="1"/>
  <c r="FQ212" i="9"/>
  <c r="FL213" i="9"/>
  <c r="FN213" i="9" s="1"/>
  <c r="FP213" i="9" s="1"/>
  <c r="FM213" i="9"/>
  <c r="FO213" i="9" s="1"/>
  <c r="FQ213" i="9" s="1"/>
  <c r="FL214" i="9"/>
  <c r="FM214" i="9"/>
  <c r="FN214" i="9"/>
  <c r="FP214" i="9" s="1"/>
  <c r="FO214" i="9"/>
  <c r="FQ214" i="9" s="1"/>
  <c r="FL215" i="9"/>
  <c r="FN215" i="9" s="1"/>
  <c r="FP215" i="9" s="1"/>
  <c r="FM215" i="9"/>
  <c r="FO215" i="9"/>
  <c r="FQ215" i="9"/>
  <c r="FL216" i="9"/>
  <c r="FM216" i="9"/>
  <c r="FO216" i="9" s="1"/>
  <c r="FQ216" i="9" s="1"/>
  <c r="FN216" i="9"/>
  <c r="FP216" i="9" s="1"/>
  <c r="FL217" i="9"/>
  <c r="FN217" i="9" s="1"/>
  <c r="FM217" i="9"/>
  <c r="FO217" i="9"/>
  <c r="FQ217" i="9" s="1"/>
  <c r="FP217" i="9"/>
  <c r="FL218" i="9"/>
  <c r="FM218" i="9"/>
  <c r="FO218" i="9" s="1"/>
  <c r="FQ218" i="9" s="1"/>
  <c r="FN218" i="9"/>
  <c r="FP218" i="9" s="1"/>
  <c r="FL219" i="9"/>
  <c r="FN219" i="9" s="1"/>
  <c r="FM219" i="9"/>
  <c r="FO219" i="9"/>
  <c r="FP219" i="9"/>
  <c r="FQ219" i="9"/>
  <c r="FL220" i="9"/>
  <c r="FM220" i="9"/>
  <c r="FO220" i="9" s="1"/>
  <c r="FQ220" i="9" s="1"/>
  <c r="FN220" i="9"/>
  <c r="FP220" i="9" s="1"/>
  <c r="FL221" i="9"/>
  <c r="FN221" i="9" s="1"/>
  <c r="FM221" i="9"/>
  <c r="FO221" i="9" s="1"/>
  <c r="FQ221" i="9" s="1"/>
  <c r="FP221" i="9"/>
  <c r="FL222" i="9"/>
  <c r="FM222" i="9"/>
  <c r="FO222" i="9" s="1"/>
  <c r="FQ222" i="9" s="1"/>
  <c r="FN222" i="9"/>
  <c r="FP222" i="9" s="1"/>
  <c r="FL223" i="9"/>
  <c r="FN223" i="9" s="1"/>
  <c r="FP223" i="9" s="1"/>
  <c r="FM223" i="9"/>
  <c r="FO223" i="9"/>
  <c r="FQ223" i="9" s="1"/>
  <c r="FL224" i="9"/>
  <c r="FM224" i="9"/>
  <c r="FO224" i="9" s="1"/>
  <c r="FN224" i="9"/>
  <c r="FP224" i="9" s="1"/>
  <c r="FQ224" i="9"/>
  <c r="FL225" i="9"/>
  <c r="FN225" i="9" s="1"/>
  <c r="FM225" i="9"/>
  <c r="FO225" i="9" s="1"/>
  <c r="FQ225" i="9" s="1"/>
  <c r="FP225" i="9"/>
  <c r="FL226" i="9"/>
  <c r="FM226" i="9"/>
  <c r="FN226" i="9"/>
  <c r="FP226" i="9" s="1"/>
  <c r="FO226" i="9"/>
  <c r="FQ226" i="9" s="1"/>
  <c r="FL227" i="9"/>
  <c r="FN227" i="9" s="1"/>
  <c r="FP227" i="9" s="1"/>
  <c r="FM227" i="9"/>
  <c r="FO227" i="9"/>
  <c r="FQ227" i="9" s="1"/>
  <c r="FL228" i="9"/>
  <c r="FM228" i="9"/>
  <c r="FO228" i="9" s="1"/>
  <c r="FN228" i="9"/>
  <c r="FP228" i="9" s="1"/>
  <c r="FQ228" i="9"/>
  <c r="FL229" i="9"/>
  <c r="FN229" i="9" s="1"/>
  <c r="FP229" i="9" s="1"/>
  <c r="FM229" i="9"/>
  <c r="FO229" i="9" s="1"/>
  <c r="FQ229" i="9" s="1"/>
  <c r="FL230" i="9"/>
  <c r="FM230" i="9"/>
  <c r="FN230" i="9"/>
  <c r="FP230" i="9" s="1"/>
  <c r="FO230" i="9"/>
  <c r="FQ230" i="9" s="1"/>
  <c r="FL231" i="9"/>
  <c r="FN231" i="9" s="1"/>
  <c r="FP231" i="9" s="1"/>
  <c r="FM231" i="9"/>
  <c r="FO231" i="9"/>
  <c r="FQ231" i="9"/>
  <c r="FL232" i="9"/>
  <c r="FM232" i="9"/>
  <c r="FO232" i="9" s="1"/>
  <c r="FQ232" i="9" s="1"/>
  <c r="FN232" i="9"/>
  <c r="FP232" i="9" s="1"/>
  <c r="FL233" i="9"/>
  <c r="FN233" i="9" s="1"/>
  <c r="FM233" i="9"/>
  <c r="FO233" i="9" s="1"/>
  <c r="FQ233" i="9" s="1"/>
  <c r="FP233" i="9"/>
  <c r="FL234" i="9"/>
  <c r="FM234" i="9"/>
  <c r="FO234" i="9" s="1"/>
  <c r="FQ234" i="9" s="1"/>
  <c r="FN234" i="9"/>
  <c r="FP234" i="9" s="1"/>
  <c r="FL235" i="9"/>
  <c r="FN235" i="9" s="1"/>
  <c r="FM235" i="9"/>
  <c r="FO235" i="9"/>
  <c r="FP235" i="9"/>
  <c r="FQ235" i="9"/>
  <c r="FL236" i="9"/>
  <c r="FM236" i="9"/>
  <c r="FO236" i="9" s="1"/>
  <c r="FQ236" i="9" s="1"/>
  <c r="FN236" i="9"/>
  <c r="FP236" i="9" s="1"/>
  <c r="FL237" i="9"/>
  <c r="FN237" i="9" s="1"/>
  <c r="FM237" i="9"/>
  <c r="FO237" i="9" s="1"/>
  <c r="FQ237" i="9" s="1"/>
  <c r="FP237" i="9"/>
  <c r="FL238" i="9"/>
  <c r="FM238" i="9"/>
  <c r="FO238" i="9" s="1"/>
  <c r="FQ238" i="9" s="1"/>
  <c r="FN238" i="9"/>
  <c r="FP238" i="9" s="1"/>
  <c r="FL239" i="9"/>
  <c r="FN239" i="9" s="1"/>
  <c r="FP239" i="9" s="1"/>
  <c r="FM239" i="9"/>
  <c r="FO239" i="9"/>
  <c r="FQ239" i="9" s="1"/>
  <c r="FL240" i="9"/>
  <c r="FM240" i="9"/>
  <c r="FO240" i="9" s="1"/>
  <c r="FN240" i="9"/>
  <c r="FP240" i="9" s="1"/>
  <c r="FQ240" i="9"/>
  <c r="FL241" i="9"/>
  <c r="FN241" i="9" s="1"/>
  <c r="FM241" i="9"/>
  <c r="FO241" i="9" s="1"/>
  <c r="EK241" i="9" s="1"/>
  <c r="FP241" i="9"/>
  <c r="FQ241" i="9"/>
  <c r="FL242" i="9"/>
  <c r="FM242" i="9"/>
  <c r="FN242" i="9"/>
  <c r="FO242" i="9"/>
  <c r="FP242" i="9"/>
  <c r="FQ242" i="9"/>
  <c r="FL243" i="9"/>
  <c r="FN243" i="9" s="1"/>
  <c r="FP243" i="9" s="1"/>
  <c r="FM243" i="9"/>
  <c r="FO243" i="9"/>
  <c r="FQ243" i="9"/>
  <c r="FL244" i="9"/>
  <c r="FM244" i="9"/>
  <c r="FO244" i="9" s="1"/>
  <c r="FQ244" i="9" s="1"/>
  <c r="FN244" i="9"/>
  <c r="FP244" i="9" s="1"/>
  <c r="FL245" i="9"/>
  <c r="FN245" i="9" s="1"/>
  <c r="FM245" i="9"/>
  <c r="FO245" i="9" s="1"/>
  <c r="FQ245" i="9" s="1"/>
  <c r="FP245" i="9"/>
  <c r="FL246" i="9"/>
  <c r="FM246" i="9"/>
  <c r="FO246" i="9" s="1"/>
  <c r="FQ246" i="9" s="1"/>
  <c r="FN246" i="9"/>
  <c r="FP246" i="9" s="1"/>
  <c r="FL247" i="9"/>
  <c r="FN247" i="9" s="1"/>
  <c r="FM247" i="9"/>
  <c r="FO247" i="9"/>
  <c r="FP247" i="9"/>
  <c r="FQ247" i="9"/>
  <c r="FL248" i="9"/>
  <c r="FM248" i="9"/>
  <c r="FO248" i="9" s="1"/>
  <c r="FQ248" i="9" s="1"/>
  <c r="FN248" i="9"/>
  <c r="FP248" i="9" s="1"/>
  <c r="FL249" i="9"/>
  <c r="FN249" i="9" s="1"/>
  <c r="FM249" i="9"/>
  <c r="FO249" i="9" s="1"/>
  <c r="FQ249" i="9" s="1"/>
  <c r="FP249" i="9"/>
  <c r="FL250" i="9"/>
  <c r="FM250" i="9"/>
  <c r="FO250" i="9" s="1"/>
  <c r="FQ250" i="9" s="1"/>
  <c r="FN250" i="9"/>
  <c r="FP250" i="9" s="1"/>
  <c r="FL251" i="9"/>
  <c r="FN251" i="9" s="1"/>
  <c r="FP251" i="9" s="1"/>
  <c r="FM251" i="9"/>
  <c r="FO251" i="9"/>
  <c r="FQ251" i="9" s="1"/>
  <c r="FL252" i="9"/>
  <c r="FM252" i="9"/>
  <c r="FO252" i="9" s="1"/>
  <c r="FN252" i="9"/>
  <c r="FP252" i="9" s="1"/>
  <c r="FQ252" i="9"/>
  <c r="FL253" i="9"/>
  <c r="FN253" i="9" s="1"/>
  <c r="FM253" i="9"/>
  <c r="FO253" i="9" s="1"/>
  <c r="FQ253" i="9" s="1"/>
  <c r="FP253" i="9"/>
  <c r="FL254" i="9"/>
  <c r="FM254" i="9"/>
  <c r="FN254" i="9"/>
  <c r="FP254" i="9" s="1"/>
  <c r="FO254" i="9"/>
  <c r="FQ254" i="9" s="1"/>
  <c r="FL255" i="9"/>
  <c r="FN255" i="9" s="1"/>
  <c r="FP255" i="9" s="1"/>
  <c r="FM255" i="9"/>
  <c r="FO255" i="9"/>
  <c r="FQ255" i="9" s="1"/>
  <c r="FL256" i="9"/>
  <c r="FM256" i="9"/>
  <c r="FO256" i="9" s="1"/>
  <c r="FN256" i="9"/>
  <c r="FP256" i="9" s="1"/>
  <c r="FQ256" i="9"/>
  <c r="FL257" i="9"/>
  <c r="FN257" i="9" s="1"/>
  <c r="FM257" i="9"/>
  <c r="FO257" i="9" s="1"/>
  <c r="FQ257" i="9" s="1"/>
  <c r="FP257" i="9"/>
  <c r="FL258" i="9"/>
  <c r="FM258" i="9"/>
  <c r="FN258" i="9"/>
  <c r="FP258" i="9" s="1"/>
  <c r="FO258" i="9"/>
  <c r="FQ258" i="9" s="1"/>
  <c r="FL259" i="9"/>
  <c r="FN259" i="9" s="1"/>
  <c r="FP259" i="9" s="1"/>
  <c r="FM259" i="9"/>
  <c r="FO259" i="9"/>
  <c r="FQ259" i="9"/>
  <c r="FL260" i="9"/>
  <c r="FM260" i="9"/>
  <c r="FO260" i="9" s="1"/>
  <c r="FQ260" i="9" s="1"/>
  <c r="FN260" i="9"/>
  <c r="FP260" i="9" s="1"/>
  <c r="FL261" i="9"/>
  <c r="FN261" i="9" s="1"/>
  <c r="FM261" i="9"/>
  <c r="FO261" i="9" s="1"/>
  <c r="FQ261" i="9" s="1"/>
  <c r="FP261" i="9"/>
  <c r="FL262" i="9"/>
  <c r="FM262" i="9"/>
  <c r="FO262" i="9" s="1"/>
  <c r="FQ262" i="9" s="1"/>
  <c r="FN262" i="9"/>
  <c r="FP262" i="9" s="1"/>
  <c r="FL263" i="9"/>
  <c r="FN263" i="9" s="1"/>
  <c r="FM263" i="9"/>
  <c r="FO263" i="9"/>
  <c r="FP263" i="9"/>
  <c r="FQ263" i="9"/>
  <c r="FL264" i="9"/>
  <c r="FM264" i="9"/>
  <c r="FO264" i="9" s="1"/>
  <c r="FQ264" i="9" s="1"/>
  <c r="FN264" i="9"/>
  <c r="FP264" i="9" s="1"/>
  <c r="FL265" i="9"/>
  <c r="FN265" i="9" s="1"/>
  <c r="FM265" i="9"/>
  <c r="FO265" i="9" s="1"/>
  <c r="FQ265" i="9" s="1"/>
  <c r="FP265" i="9"/>
  <c r="FL266" i="9"/>
  <c r="FM266" i="9"/>
  <c r="FO266" i="9" s="1"/>
  <c r="FQ266" i="9" s="1"/>
  <c r="FN266" i="9"/>
  <c r="FP266" i="9" s="1"/>
  <c r="FL267" i="9"/>
  <c r="FN267" i="9" s="1"/>
  <c r="FP267" i="9" s="1"/>
  <c r="FM267" i="9"/>
  <c r="FO267" i="9"/>
  <c r="FQ267" i="9" s="1"/>
  <c r="FL268" i="9"/>
  <c r="FM268" i="9"/>
  <c r="FO268" i="9" s="1"/>
  <c r="FN268" i="9"/>
  <c r="FP268" i="9" s="1"/>
  <c r="FQ268" i="9"/>
  <c r="FL269" i="9"/>
  <c r="FN269" i="9" s="1"/>
  <c r="FM269" i="9"/>
  <c r="FO269" i="9" s="1"/>
  <c r="FQ269" i="9" s="1"/>
  <c r="FP269" i="9"/>
  <c r="FL270" i="9"/>
  <c r="FM270" i="9"/>
  <c r="FN270" i="9"/>
  <c r="FP270" i="9" s="1"/>
  <c r="FO270" i="9"/>
  <c r="FQ270" i="9" s="1"/>
  <c r="FL271" i="9"/>
  <c r="FN271" i="9" s="1"/>
  <c r="FP271" i="9" s="1"/>
  <c r="FM271" i="9"/>
  <c r="FO271" i="9"/>
  <c r="FQ271" i="9" s="1"/>
  <c r="FL272" i="9"/>
  <c r="FM272" i="9"/>
  <c r="FO272" i="9" s="1"/>
  <c r="FN272" i="9"/>
  <c r="FP272" i="9" s="1"/>
  <c r="FQ272" i="9"/>
  <c r="FL273" i="9"/>
  <c r="FN273" i="9" s="1"/>
  <c r="FM273" i="9"/>
  <c r="FO273" i="9" s="1"/>
  <c r="FQ273" i="9" s="1"/>
  <c r="FP273" i="9"/>
  <c r="FL274" i="9"/>
  <c r="FM274" i="9"/>
  <c r="FN274" i="9"/>
  <c r="FP274" i="9" s="1"/>
  <c r="FO274" i="9"/>
  <c r="FQ274" i="9" s="1"/>
  <c r="FL275" i="9"/>
  <c r="FN275" i="9" s="1"/>
  <c r="FP275" i="9" s="1"/>
  <c r="FM275" i="9"/>
  <c r="FO275" i="9"/>
  <c r="FQ275" i="9"/>
  <c r="FL276" i="9"/>
  <c r="FM276" i="9"/>
  <c r="FO276" i="9" s="1"/>
  <c r="FQ276" i="9" s="1"/>
  <c r="FN276" i="9"/>
  <c r="FP276" i="9" s="1"/>
  <c r="FL277" i="9"/>
  <c r="FN277" i="9" s="1"/>
  <c r="FM277" i="9"/>
  <c r="FO277" i="9" s="1"/>
  <c r="FQ277" i="9" s="1"/>
  <c r="FP277" i="9"/>
  <c r="FL278" i="9"/>
  <c r="FM278" i="9"/>
  <c r="FO278" i="9" s="1"/>
  <c r="FQ278" i="9" s="1"/>
  <c r="FN278" i="9"/>
  <c r="FP278" i="9" s="1"/>
  <c r="FL279" i="9"/>
  <c r="FN279" i="9" s="1"/>
  <c r="FM279" i="9"/>
  <c r="FO279" i="9"/>
  <c r="FP279" i="9"/>
  <c r="FQ279" i="9"/>
  <c r="FL280" i="9"/>
  <c r="FM280" i="9"/>
  <c r="FO280" i="9" s="1"/>
  <c r="FQ280" i="9" s="1"/>
  <c r="FN280" i="9"/>
  <c r="FP280" i="9" s="1"/>
  <c r="FL281" i="9"/>
  <c r="FN281" i="9" s="1"/>
  <c r="FM281" i="9"/>
  <c r="FO281" i="9" s="1"/>
  <c r="FQ281" i="9" s="1"/>
  <c r="FP281" i="9"/>
  <c r="FL282" i="9"/>
  <c r="FM282" i="9"/>
  <c r="FO282" i="9" s="1"/>
  <c r="FQ282" i="9" s="1"/>
  <c r="FN282" i="9"/>
  <c r="FP282" i="9" s="1"/>
  <c r="FL283" i="9"/>
  <c r="FN283" i="9" s="1"/>
  <c r="FP283" i="9" s="1"/>
  <c r="FM283" i="9"/>
  <c r="FO283" i="9"/>
  <c r="FQ283" i="9" s="1"/>
  <c r="FL284" i="9"/>
  <c r="FM284" i="9"/>
  <c r="FO284" i="9" s="1"/>
  <c r="FN284" i="9"/>
  <c r="FP284" i="9" s="1"/>
  <c r="FQ284" i="9"/>
  <c r="FL285" i="9"/>
  <c r="FN285" i="9" s="1"/>
  <c r="FM285" i="9"/>
  <c r="FO285" i="9" s="1"/>
  <c r="FQ285" i="9" s="1"/>
  <c r="FP285" i="9"/>
  <c r="FL286" i="9"/>
  <c r="FM286" i="9"/>
  <c r="FN286" i="9"/>
  <c r="FP286" i="9" s="1"/>
  <c r="FO286" i="9"/>
  <c r="FQ286" i="9" s="1"/>
  <c r="FL287" i="9"/>
  <c r="FN287" i="9" s="1"/>
  <c r="FP287" i="9" s="1"/>
  <c r="FM287" i="9"/>
  <c r="FO287" i="9"/>
  <c r="FQ287" i="9" s="1"/>
  <c r="FL288" i="9"/>
  <c r="FM288" i="9"/>
  <c r="FO288" i="9" s="1"/>
  <c r="FN288" i="9"/>
  <c r="FP288" i="9" s="1"/>
  <c r="FQ288" i="9"/>
  <c r="FL289" i="9"/>
  <c r="FN289" i="9" s="1"/>
  <c r="FM289" i="9"/>
  <c r="FO289" i="9" s="1"/>
  <c r="FQ289" i="9" s="1"/>
  <c r="FP289" i="9"/>
  <c r="FL290" i="9"/>
  <c r="FM290" i="9"/>
  <c r="FN290" i="9"/>
  <c r="FP290" i="9" s="1"/>
  <c r="FO290" i="9"/>
  <c r="FQ290" i="9" s="1"/>
  <c r="FL291" i="9"/>
  <c r="FN291" i="9" s="1"/>
  <c r="FP291" i="9" s="1"/>
  <c r="FM291" i="9"/>
  <c r="FO291" i="9"/>
  <c r="FQ291" i="9"/>
  <c r="FL292" i="9"/>
  <c r="FM292" i="9"/>
  <c r="FO292" i="9" s="1"/>
  <c r="FQ292" i="9" s="1"/>
  <c r="FN292" i="9"/>
  <c r="FP292" i="9" s="1"/>
  <c r="FL293" i="9"/>
  <c r="FN293" i="9" s="1"/>
  <c r="FM293" i="9"/>
  <c r="FO293" i="9" s="1"/>
  <c r="FQ293" i="9" s="1"/>
  <c r="FP293" i="9"/>
  <c r="FL294" i="9"/>
  <c r="FM294" i="9"/>
  <c r="FO294" i="9" s="1"/>
  <c r="FQ294" i="9" s="1"/>
  <c r="FN294" i="9"/>
  <c r="FP294" i="9" s="1"/>
  <c r="FL295" i="9"/>
  <c r="FN295" i="9" s="1"/>
  <c r="FM295" i="9"/>
  <c r="FO295" i="9"/>
  <c r="FP295" i="9"/>
  <c r="FQ295" i="9"/>
  <c r="FL296" i="9"/>
  <c r="FM296" i="9"/>
  <c r="FO296" i="9" s="1"/>
  <c r="FQ296" i="9" s="1"/>
  <c r="FN296" i="9"/>
  <c r="FP296" i="9" s="1"/>
  <c r="FL297" i="9"/>
  <c r="FN297" i="9" s="1"/>
  <c r="FM297" i="9"/>
  <c r="FO297" i="9" s="1"/>
  <c r="FQ297" i="9" s="1"/>
  <c r="FP297" i="9"/>
  <c r="FL298" i="9"/>
  <c r="FM298" i="9"/>
  <c r="FO298" i="9" s="1"/>
  <c r="FQ298" i="9" s="1"/>
  <c r="FN298" i="9"/>
  <c r="FP298" i="9" s="1"/>
  <c r="FL299" i="9"/>
  <c r="FN299" i="9" s="1"/>
  <c r="FP299" i="9" s="1"/>
  <c r="FM299" i="9"/>
  <c r="FO299" i="9"/>
  <c r="FQ299" i="9" s="1"/>
  <c r="FL300" i="9"/>
  <c r="FM300" i="9"/>
  <c r="FO300" i="9" s="1"/>
  <c r="FN300" i="9"/>
  <c r="FP300" i="9" s="1"/>
  <c r="FQ300" i="9"/>
  <c r="FL301" i="9"/>
  <c r="FN301" i="9" s="1"/>
  <c r="FM301" i="9"/>
  <c r="FO301" i="9" s="1"/>
  <c r="FQ301" i="9" s="1"/>
  <c r="FP301" i="9"/>
  <c r="FL302" i="9"/>
  <c r="FM302" i="9"/>
  <c r="FN302" i="9"/>
  <c r="FP302" i="9" s="1"/>
  <c r="FO302" i="9"/>
  <c r="FQ302" i="9" s="1"/>
  <c r="FL303" i="9"/>
  <c r="FN303" i="9" s="1"/>
  <c r="FP303" i="9" s="1"/>
  <c r="FM303" i="9"/>
  <c r="FO303" i="9"/>
  <c r="FQ303" i="9" s="1"/>
  <c r="FL304" i="9"/>
  <c r="FM304" i="9"/>
  <c r="FO304" i="9" s="1"/>
  <c r="FN304" i="9"/>
  <c r="FP304" i="9" s="1"/>
  <c r="FQ304" i="9"/>
  <c r="FL305" i="9"/>
  <c r="FN305" i="9" s="1"/>
  <c r="FM305" i="9"/>
  <c r="FO305" i="9" s="1"/>
  <c r="FQ305" i="9" s="1"/>
  <c r="FP305" i="9"/>
  <c r="FL306" i="9"/>
  <c r="FM306" i="9"/>
  <c r="FN306" i="9"/>
  <c r="FP306" i="9" s="1"/>
  <c r="FO306" i="9"/>
  <c r="FQ306" i="9" s="1"/>
  <c r="FL307" i="9"/>
  <c r="FN307" i="9" s="1"/>
  <c r="FM307" i="9"/>
  <c r="FO307" i="9"/>
  <c r="FP307" i="9"/>
  <c r="FQ307" i="9"/>
  <c r="FL308" i="9"/>
  <c r="FM308" i="9"/>
  <c r="FO308" i="9" s="1"/>
  <c r="FQ308" i="9" s="1"/>
  <c r="FN308" i="9"/>
  <c r="FP308" i="9" s="1"/>
  <c r="FL309" i="9"/>
  <c r="FN309" i="9" s="1"/>
  <c r="FM309" i="9"/>
  <c r="FO309" i="9" s="1"/>
  <c r="FQ309" i="9" s="1"/>
  <c r="FP309" i="9"/>
  <c r="FL310" i="9"/>
  <c r="FM310" i="9"/>
  <c r="FO310" i="9" s="1"/>
  <c r="FQ310" i="9" s="1"/>
  <c r="FN310" i="9"/>
  <c r="FP310" i="9" s="1"/>
  <c r="FL311" i="9"/>
  <c r="FN311" i="9" s="1"/>
  <c r="FM311" i="9"/>
  <c r="FO311" i="9"/>
  <c r="FP311" i="9"/>
  <c r="FQ311" i="9"/>
  <c r="FL312" i="9"/>
  <c r="FM312" i="9"/>
  <c r="FO312" i="9" s="1"/>
  <c r="FN312" i="9"/>
  <c r="FP312" i="9"/>
  <c r="FQ312" i="9"/>
  <c r="FL313" i="9"/>
  <c r="FN313" i="9" s="1"/>
  <c r="FP313" i="9" s="1"/>
  <c r="FM313" i="9"/>
  <c r="FO313" i="9"/>
  <c r="FQ313" i="9" s="1"/>
  <c r="FL314" i="9"/>
  <c r="FM314" i="9"/>
  <c r="FN314" i="9"/>
  <c r="FP314" i="9" s="1"/>
  <c r="FO314" i="9"/>
  <c r="FQ314" i="9"/>
  <c r="FL315" i="9"/>
  <c r="FN315" i="9" s="1"/>
  <c r="FM315" i="9"/>
  <c r="FO315" i="9"/>
  <c r="FQ315" i="9" s="1"/>
  <c r="FP315" i="9"/>
  <c r="FL316" i="9"/>
  <c r="FM316" i="9"/>
  <c r="FN316" i="9"/>
  <c r="FO316" i="9"/>
  <c r="FQ316" i="9" s="1"/>
  <c r="FP316" i="9"/>
  <c r="FL317" i="9"/>
  <c r="FN317" i="9" s="1"/>
  <c r="FP317" i="9" s="1"/>
  <c r="FM317" i="9"/>
  <c r="FO317" i="9"/>
  <c r="FQ317" i="9"/>
  <c r="FL318" i="9"/>
  <c r="FN318" i="9" s="1"/>
  <c r="FM318" i="9"/>
  <c r="FO318" i="9" s="1"/>
  <c r="FP318" i="9"/>
  <c r="FQ318" i="9"/>
  <c r="FL319" i="9"/>
  <c r="FM319" i="9"/>
  <c r="FO319" i="9" s="1"/>
  <c r="FQ319" i="9" s="1"/>
  <c r="FN319" i="9"/>
  <c r="FP319" i="9" s="1"/>
  <c r="FL320" i="9"/>
  <c r="FM320" i="9"/>
  <c r="FN320" i="9"/>
  <c r="FO320" i="9"/>
  <c r="FQ320" i="9" s="1"/>
  <c r="FP320" i="9"/>
  <c r="FL321" i="9"/>
  <c r="FN321" i="9" s="1"/>
  <c r="FM321" i="9"/>
  <c r="FO321" i="9"/>
  <c r="FP321" i="9"/>
  <c r="FQ321" i="9"/>
  <c r="FL322" i="9"/>
  <c r="FN322" i="9" s="1"/>
  <c r="FP322" i="9" s="1"/>
  <c r="FM322" i="9"/>
  <c r="FO322" i="9" s="1"/>
  <c r="FQ322" i="9" s="1"/>
  <c r="FL323" i="9"/>
  <c r="FM323" i="9"/>
  <c r="FO323" i="9" s="1"/>
  <c r="FQ323" i="9" s="1"/>
  <c r="FN323" i="9"/>
  <c r="FP323" i="9" s="1"/>
  <c r="FL324" i="9"/>
  <c r="FM324" i="9"/>
  <c r="FN324" i="9"/>
  <c r="FO324" i="9"/>
  <c r="FP324" i="9"/>
  <c r="FQ324" i="9"/>
  <c r="FL325" i="9"/>
  <c r="FN325" i="9" s="1"/>
  <c r="FP325" i="9" s="1"/>
  <c r="FM325" i="9"/>
  <c r="FO325" i="9"/>
  <c r="FQ325" i="9"/>
  <c r="FL326" i="9"/>
  <c r="FN326" i="9" s="1"/>
  <c r="FP326" i="9" s="1"/>
  <c r="FM326" i="9"/>
  <c r="FO326" i="9" s="1"/>
  <c r="FQ326" i="9" s="1"/>
  <c r="FL327" i="9"/>
  <c r="FM327" i="9"/>
  <c r="FO327" i="9" s="1"/>
  <c r="FQ327" i="9" s="1"/>
  <c r="FN327" i="9"/>
  <c r="FP327" i="9" s="1"/>
  <c r="FL328" i="9"/>
  <c r="FM328" i="9"/>
  <c r="FN328" i="9"/>
  <c r="FO328" i="9"/>
  <c r="FQ328" i="9" s="1"/>
  <c r="FP328" i="9"/>
  <c r="FL329" i="9"/>
  <c r="FN329" i="9" s="1"/>
  <c r="FP329" i="9" s="1"/>
  <c r="FM329" i="9"/>
  <c r="FO329" i="9"/>
  <c r="FQ329" i="9"/>
  <c r="FL330" i="9"/>
  <c r="FN330" i="9" s="1"/>
  <c r="FP330" i="9" s="1"/>
  <c r="FM330" i="9"/>
  <c r="FO330" i="9" s="1"/>
  <c r="FQ330" i="9" s="1"/>
  <c r="FL331" i="9"/>
  <c r="FM331" i="9"/>
  <c r="FO331" i="9" s="1"/>
  <c r="FQ331" i="9" s="1"/>
  <c r="FN331" i="9"/>
  <c r="FP331" i="9" s="1"/>
  <c r="FL332" i="9"/>
  <c r="FM332" i="9"/>
  <c r="FN332" i="9"/>
  <c r="FO332" i="9"/>
  <c r="FQ332" i="9" s="1"/>
  <c r="FP332" i="9"/>
  <c r="FL333" i="9"/>
  <c r="FN333" i="9" s="1"/>
  <c r="FP333" i="9" s="1"/>
  <c r="FM333" i="9"/>
  <c r="FO333" i="9"/>
  <c r="FQ333" i="9"/>
  <c r="FL334" i="9"/>
  <c r="FN334" i="9" s="1"/>
  <c r="FM334" i="9"/>
  <c r="FO334" i="9" s="1"/>
  <c r="FP334" i="9"/>
  <c r="FQ334" i="9"/>
  <c r="FL335" i="9"/>
  <c r="FM335" i="9"/>
  <c r="FO335" i="9" s="1"/>
  <c r="FQ335" i="9" s="1"/>
  <c r="FN335" i="9"/>
  <c r="FP335" i="9" s="1"/>
  <c r="FL336" i="9"/>
  <c r="FM336" i="9"/>
  <c r="FN336" i="9"/>
  <c r="FO336" i="9"/>
  <c r="FQ336" i="9" s="1"/>
  <c r="FP336" i="9"/>
  <c r="FL337" i="9"/>
  <c r="FN337" i="9" s="1"/>
  <c r="FP337" i="9" s="1"/>
  <c r="FM337" i="9"/>
  <c r="FO337" i="9"/>
  <c r="FQ337" i="9"/>
  <c r="FL338" i="9"/>
  <c r="FN338" i="9" s="1"/>
  <c r="FP338" i="9" s="1"/>
  <c r="FM338" i="9"/>
  <c r="FO338" i="9" s="1"/>
  <c r="FQ338" i="9" s="1"/>
  <c r="FL339" i="9"/>
  <c r="FM339" i="9"/>
  <c r="FO339" i="9" s="1"/>
  <c r="FQ339" i="9" s="1"/>
  <c r="FN339" i="9"/>
  <c r="FP339" i="9" s="1"/>
  <c r="FL340" i="9"/>
  <c r="FM340" i="9"/>
  <c r="FN340" i="9"/>
  <c r="FO340" i="9"/>
  <c r="FQ340" i="9" s="1"/>
  <c r="FP340" i="9"/>
  <c r="FL341" i="9"/>
  <c r="FN341" i="9" s="1"/>
  <c r="FP341" i="9" s="1"/>
  <c r="FM341" i="9"/>
  <c r="FO341" i="9" s="1"/>
  <c r="FQ341" i="9" s="1"/>
  <c r="FL342" i="9"/>
  <c r="FN342" i="9" s="1"/>
  <c r="FP342" i="9" s="1"/>
  <c r="FM342" i="9"/>
  <c r="FO342" i="9" s="1"/>
  <c r="FQ342" i="9" s="1"/>
  <c r="FL343" i="9"/>
  <c r="FM343" i="9"/>
  <c r="FO343" i="9" s="1"/>
  <c r="FQ343" i="9" s="1"/>
  <c r="FN343" i="9"/>
  <c r="FP343" i="9" s="1"/>
  <c r="FL344" i="9"/>
  <c r="FM344" i="9"/>
  <c r="FN344" i="9"/>
  <c r="FO344" i="9"/>
  <c r="FQ344" i="9" s="1"/>
  <c r="FP344" i="9"/>
  <c r="FL345" i="9"/>
  <c r="FN345" i="9" s="1"/>
  <c r="FP345" i="9" s="1"/>
  <c r="FM345" i="9"/>
  <c r="FO345" i="9"/>
  <c r="FQ345" i="9"/>
  <c r="FL346" i="9"/>
  <c r="FN346" i="9" s="1"/>
  <c r="FP346" i="9" s="1"/>
  <c r="FM346" i="9"/>
  <c r="FO346" i="9" s="1"/>
  <c r="FQ346" i="9" s="1"/>
  <c r="FL347" i="9"/>
  <c r="FM347" i="9"/>
  <c r="FO347" i="9" s="1"/>
  <c r="FQ347" i="9" s="1"/>
  <c r="FN347" i="9"/>
  <c r="FP347" i="9" s="1"/>
  <c r="FL348" i="9"/>
  <c r="FM348" i="9"/>
  <c r="FN348" i="9"/>
  <c r="FO348" i="9"/>
  <c r="FQ348" i="9" s="1"/>
  <c r="FP348" i="9"/>
  <c r="FL349" i="9"/>
  <c r="FN349" i="9" s="1"/>
  <c r="FP349" i="9" s="1"/>
  <c r="FM349" i="9"/>
  <c r="FO349" i="9"/>
  <c r="FQ349" i="9"/>
  <c r="FL350" i="9"/>
  <c r="FN350" i="9" s="1"/>
  <c r="FP350" i="9" s="1"/>
  <c r="FM350" i="9"/>
  <c r="FO350" i="9" s="1"/>
  <c r="FQ350" i="9" s="1"/>
  <c r="FL351" i="9"/>
  <c r="FM351" i="9"/>
  <c r="FO351" i="9" s="1"/>
  <c r="FQ351" i="9" s="1"/>
  <c r="FN351" i="9"/>
  <c r="FP351" i="9" s="1"/>
  <c r="FL352" i="9"/>
  <c r="FM352" i="9"/>
  <c r="FN352" i="9"/>
  <c r="FO352" i="9"/>
  <c r="FQ352" i="9" s="1"/>
  <c r="FP352" i="9"/>
  <c r="FL353" i="9"/>
  <c r="FN353" i="9" s="1"/>
  <c r="FP353" i="9" s="1"/>
  <c r="FM353" i="9"/>
  <c r="FO353" i="9" s="1"/>
  <c r="FQ353" i="9" s="1"/>
  <c r="FL354" i="9"/>
  <c r="FN354" i="9" s="1"/>
  <c r="FP354" i="9" s="1"/>
  <c r="FM354" i="9"/>
  <c r="FO354" i="9"/>
  <c r="FQ354" i="9" s="1"/>
  <c r="FL355" i="9"/>
  <c r="FM355" i="9"/>
  <c r="FO355" i="9" s="1"/>
  <c r="FQ355" i="9" s="1"/>
  <c r="FN355" i="9"/>
  <c r="FP355" i="9" s="1"/>
  <c r="FL356" i="9"/>
  <c r="FM356" i="9"/>
  <c r="FN356" i="9"/>
  <c r="FO356" i="9"/>
  <c r="FQ356" i="9" s="1"/>
  <c r="FP356" i="9"/>
  <c r="FL357" i="9"/>
  <c r="FN357" i="9" s="1"/>
  <c r="FP357" i="9" s="1"/>
  <c r="FM357" i="9"/>
  <c r="FO357" i="9" s="1"/>
  <c r="FQ357" i="9" s="1"/>
  <c r="FL358" i="9"/>
  <c r="FN358" i="9" s="1"/>
  <c r="FP358" i="9" s="1"/>
  <c r="FM358" i="9"/>
  <c r="FO358" i="9"/>
  <c r="FQ358" i="9" s="1"/>
  <c r="FL359" i="9"/>
  <c r="FM359" i="9"/>
  <c r="FO359" i="9" s="1"/>
  <c r="FQ359" i="9" s="1"/>
  <c r="FN359" i="9"/>
  <c r="FP359" i="9" s="1"/>
  <c r="FL360" i="9"/>
  <c r="FM360" i="9"/>
  <c r="FN360" i="9"/>
  <c r="FO360" i="9"/>
  <c r="FQ360" i="9" s="1"/>
  <c r="FP360" i="9"/>
  <c r="FL361" i="9"/>
  <c r="FN361" i="9" s="1"/>
  <c r="FP361" i="9" s="1"/>
  <c r="FM361" i="9"/>
  <c r="FO361" i="9" s="1"/>
  <c r="FQ361" i="9" s="1"/>
  <c r="FL362" i="9"/>
  <c r="FN362" i="9" s="1"/>
  <c r="FP362" i="9" s="1"/>
  <c r="FM362" i="9"/>
  <c r="FO362" i="9"/>
  <c r="FQ362" i="9" s="1"/>
  <c r="FL363" i="9"/>
  <c r="FM363" i="9"/>
  <c r="FO363" i="9" s="1"/>
  <c r="FQ363" i="9" s="1"/>
  <c r="FN363" i="9"/>
  <c r="FP363" i="9" s="1"/>
  <c r="FL364" i="9"/>
  <c r="FM364" i="9"/>
  <c r="FN364" i="9"/>
  <c r="FO364" i="9"/>
  <c r="FQ364" i="9" s="1"/>
  <c r="FP364" i="9"/>
  <c r="FL365" i="9"/>
  <c r="FN365" i="9" s="1"/>
  <c r="FP365" i="9" s="1"/>
  <c r="FM365" i="9"/>
  <c r="FO365" i="9" s="1"/>
  <c r="FQ365" i="9" s="1"/>
  <c r="FL366" i="9"/>
  <c r="FN366" i="9" s="1"/>
  <c r="FP366" i="9" s="1"/>
  <c r="FM366" i="9"/>
  <c r="FO366" i="9"/>
  <c r="FQ366" i="9" s="1"/>
  <c r="FL367" i="9"/>
  <c r="FM367" i="9"/>
  <c r="FO367" i="9" s="1"/>
  <c r="FQ367" i="9" s="1"/>
  <c r="FN367" i="9"/>
  <c r="FP367" i="9" s="1"/>
  <c r="FL368" i="9"/>
  <c r="FM368" i="9"/>
  <c r="FN368" i="9"/>
  <c r="FO368" i="9"/>
  <c r="FQ368" i="9" s="1"/>
  <c r="FP368" i="9"/>
  <c r="FL369" i="9"/>
  <c r="FN369" i="9" s="1"/>
  <c r="FP369" i="9" s="1"/>
  <c r="FM369" i="9"/>
  <c r="FO369" i="9" s="1"/>
  <c r="FQ369" i="9" s="1"/>
  <c r="FL370" i="9"/>
  <c r="FN370" i="9" s="1"/>
  <c r="FP370" i="9" s="1"/>
  <c r="FM370" i="9"/>
  <c r="FO370" i="9"/>
  <c r="FQ370" i="9" s="1"/>
  <c r="FL371" i="9"/>
  <c r="FM371" i="9"/>
  <c r="FO371" i="9" s="1"/>
  <c r="FQ371" i="9" s="1"/>
  <c r="FN371" i="9"/>
  <c r="FP371" i="9" s="1"/>
  <c r="FL372" i="9"/>
  <c r="FM372" i="9"/>
  <c r="FN372" i="9"/>
  <c r="FO372" i="9"/>
  <c r="FQ372" i="9" s="1"/>
  <c r="FP372" i="9"/>
  <c r="FL373" i="9"/>
  <c r="FN373" i="9" s="1"/>
  <c r="FP373" i="9" s="1"/>
  <c r="FM373" i="9"/>
  <c r="FO373" i="9" s="1"/>
  <c r="FQ373" i="9" s="1"/>
  <c r="FL374" i="9"/>
  <c r="FN374" i="9" s="1"/>
  <c r="FP374" i="9" s="1"/>
  <c r="FM374" i="9"/>
  <c r="FO374" i="9"/>
  <c r="FQ374" i="9" s="1"/>
  <c r="FL375" i="9"/>
  <c r="FM375" i="9"/>
  <c r="FO375" i="9" s="1"/>
  <c r="FQ375" i="9" s="1"/>
  <c r="FN375" i="9"/>
  <c r="FP375" i="9" s="1"/>
  <c r="FL376" i="9"/>
  <c r="FM376" i="9"/>
  <c r="FN376" i="9"/>
  <c r="FO376" i="9"/>
  <c r="FQ376" i="9" s="1"/>
  <c r="FP376" i="9"/>
  <c r="FL377" i="9"/>
  <c r="FN377" i="9" s="1"/>
  <c r="FP377" i="9" s="1"/>
  <c r="FM377" i="9"/>
  <c r="FO377" i="9" s="1"/>
  <c r="FQ377" i="9" s="1"/>
  <c r="FL378" i="9"/>
  <c r="FN378" i="9" s="1"/>
  <c r="FP378" i="9" s="1"/>
  <c r="FM378" i="9"/>
  <c r="FO378" i="9"/>
  <c r="FQ378" i="9" s="1"/>
  <c r="FL379" i="9"/>
  <c r="FM379" i="9"/>
  <c r="FO379" i="9" s="1"/>
  <c r="FQ379" i="9" s="1"/>
  <c r="FN379" i="9"/>
  <c r="FP379" i="9" s="1"/>
  <c r="FL380" i="9"/>
  <c r="FM380" i="9"/>
  <c r="FN380" i="9"/>
  <c r="FO380" i="9"/>
  <c r="FQ380" i="9" s="1"/>
  <c r="FP380" i="9"/>
  <c r="FL381" i="9"/>
  <c r="FN381" i="9" s="1"/>
  <c r="FP381" i="9" s="1"/>
  <c r="FM381" i="9"/>
  <c r="FO381" i="9" s="1"/>
  <c r="FQ381" i="9" s="1"/>
  <c r="FL382" i="9"/>
  <c r="FN382" i="9" s="1"/>
  <c r="FP382" i="9" s="1"/>
  <c r="FM382" i="9"/>
  <c r="FO382" i="9"/>
  <c r="FQ382" i="9" s="1"/>
  <c r="FL383" i="9"/>
  <c r="FM383" i="9"/>
  <c r="FO383" i="9" s="1"/>
  <c r="FQ383" i="9" s="1"/>
  <c r="FN383" i="9"/>
  <c r="FP383" i="9" s="1"/>
  <c r="FL384" i="9"/>
  <c r="FM384" i="9"/>
  <c r="FN384" i="9"/>
  <c r="FO384" i="9"/>
  <c r="FQ384" i="9" s="1"/>
  <c r="FP384" i="9"/>
  <c r="FL385" i="9"/>
  <c r="FN385" i="9" s="1"/>
  <c r="FP385" i="9" s="1"/>
  <c r="FM385" i="9"/>
  <c r="FO385" i="9" s="1"/>
  <c r="FQ385" i="9" s="1"/>
  <c r="FL386" i="9"/>
  <c r="FN386" i="9" s="1"/>
  <c r="FP386" i="9" s="1"/>
  <c r="FM386" i="9"/>
  <c r="FO386" i="9"/>
  <c r="FQ386" i="9" s="1"/>
  <c r="FL387" i="9"/>
  <c r="FM387" i="9"/>
  <c r="FO387" i="9" s="1"/>
  <c r="FQ387" i="9" s="1"/>
  <c r="FN387" i="9"/>
  <c r="FP387" i="9" s="1"/>
  <c r="FL388" i="9"/>
  <c r="FM388" i="9"/>
  <c r="FN388" i="9"/>
  <c r="FO388" i="9"/>
  <c r="FQ388" i="9" s="1"/>
  <c r="FP388" i="9"/>
  <c r="FL389" i="9"/>
  <c r="FN389" i="9" s="1"/>
  <c r="FP389" i="9" s="1"/>
  <c r="FM389" i="9"/>
  <c r="FO389" i="9" s="1"/>
  <c r="FQ389" i="9" s="1"/>
  <c r="FL390" i="9"/>
  <c r="FN390" i="9" s="1"/>
  <c r="FP390" i="9" s="1"/>
  <c r="FM390" i="9"/>
  <c r="FO390" i="9"/>
  <c r="FQ390" i="9" s="1"/>
  <c r="FL391" i="9"/>
  <c r="FM391" i="9"/>
  <c r="FO391" i="9" s="1"/>
  <c r="FQ391" i="9" s="1"/>
  <c r="FN391" i="9"/>
  <c r="FP391" i="9" s="1"/>
  <c r="FL392" i="9"/>
  <c r="FM392" i="9"/>
  <c r="FN392" i="9"/>
  <c r="FO392" i="9"/>
  <c r="FQ392" i="9" s="1"/>
  <c r="FP392" i="9"/>
  <c r="FL393" i="9"/>
  <c r="FN393" i="9" s="1"/>
  <c r="FP393" i="9" s="1"/>
  <c r="FM393" i="9"/>
  <c r="FO393" i="9" s="1"/>
  <c r="FQ393" i="9" s="1"/>
  <c r="FL394" i="9"/>
  <c r="FN394" i="9" s="1"/>
  <c r="FP394" i="9" s="1"/>
  <c r="FM394" i="9"/>
  <c r="FO394" i="9" s="1"/>
  <c r="FQ394" i="9" s="1"/>
  <c r="FL395" i="9"/>
  <c r="FM395" i="9"/>
  <c r="FO395" i="9" s="1"/>
  <c r="FQ395" i="9" s="1"/>
  <c r="FN395" i="9"/>
  <c r="FP395" i="9" s="1"/>
  <c r="FL396" i="9"/>
  <c r="FM396" i="9"/>
  <c r="FN396" i="9"/>
  <c r="FO396" i="9"/>
  <c r="FQ396" i="9" s="1"/>
  <c r="FP396" i="9"/>
  <c r="FL397" i="9"/>
  <c r="FN397" i="9" s="1"/>
  <c r="FP397" i="9" s="1"/>
  <c r="FM397" i="9"/>
  <c r="FO397" i="9"/>
  <c r="FQ397" i="9" s="1"/>
  <c r="FL398" i="9"/>
  <c r="FN398" i="9" s="1"/>
  <c r="FP398" i="9" s="1"/>
  <c r="FM398" i="9"/>
  <c r="FO398" i="9"/>
  <c r="FQ398" i="9"/>
  <c r="FL399" i="9"/>
  <c r="FM399" i="9"/>
  <c r="FO399" i="9" s="1"/>
  <c r="FQ399" i="9" s="1"/>
  <c r="FN399" i="9"/>
  <c r="FP399" i="9" s="1"/>
  <c r="FL400" i="9"/>
  <c r="FM400" i="9"/>
  <c r="FO400" i="9" s="1"/>
  <c r="FQ400" i="9" s="1"/>
  <c r="FN400" i="9"/>
  <c r="FP400" i="9"/>
  <c r="FL401" i="9"/>
  <c r="FN401" i="9" s="1"/>
  <c r="FP401" i="9" s="1"/>
  <c r="FM401" i="9"/>
  <c r="FO401" i="9" s="1"/>
  <c r="FQ401" i="9" s="1"/>
  <c r="FL402" i="9"/>
  <c r="FN402" i="9" s="1"/>
  <c r="FP402" i="9" s="1"/>
  <c r="FM402" i="9"/>
  <c r="FO402" i="9"/>
  <c r="FQ402" i="9" s="1"/>
  <c r="FL403" i="9"/>
  <c r="FM403" i="9"/>
  <c r="FO403" i="9" s="1"/>
  <c r="FQ403" i="9" s="1"/>
  <c r="FN403" i="9"/>
  <c r="FP403" i="9" s="1"/>
  <c r="FL404" i="9"/>
  <c r="FM404" i="9"/>
  <c r="FN404" i="9"/>
  <c r="FO404" i="9"/>
  <c r="FQ404" i="9" s="1"/>
  <c r="FP404" i="9"/>
  <c r="FL405" i="9"/>
  <c r="FN405" i="9" s="1"/>
  <c r="FP405" i="9" s="1"/>
  <c r="FM405" i="9"/>
  <c r="FO405" i="9" s="1"/>
  <c r="FQ405" i="9" s="1"/>
  <c r="FL406" i="9"/>
  <c r="FN406" i="9" s="1"/>
  <c r="FP406" i="9" s="1"/>
  <c r="FM406" i="9"/>
  <c r="FO406" i="9"/>
  <c r="FQ406" i="9" s="1"/>
  <c r="FL407" i="9"/>
  <c r="FM407" i="9"/>
  <c r="FO407" i="9" s="1"/>
  <c r="FQ407" i="9" s="1"/>
  <c r="FN407" i="9"/>
  <c r="FP407" i="9" s="1"/>
  <c r="FL408" i="9"/>
  <c r="FM408" i="9"/>
  <c r="FN408" i="9"/>
  <c r="FO408" i="9"/>
  <c r="FQ408" i="9" s="1"/>
  <c r="FP408" i="9"/>
  <c r="FL409" i="9"/>
  <c r="FN409" i="9" s="1"/>
  <c r="FP409" i="9" s="1"/>
  <c r="FM409" i="9"/>
  <c r="FO409" i="9" s="1"/>
  <c r="FQ409" i="9" s="1"/>
  <c r="FL410" i="9"/>
  <c r="FN410" i="9" s="1"/>
  <c r="FP410" i="9" s="1"/>
  <c r="FM410" i="9"/>
  <c r="FO410" i="9"/>
  <c r="FQ410" i="9" s="1"/>
  <c r="FL411" i="9"/>
  <c r="FM411" i="9"/>
  <c r="FO411" i="9" s="1"/>
  <c r="FQ411" i="9" s="1"/>
  <c r="FN411" i="9"/>
  <c r="FP411" i="9" s="1"/>
  <c r="FL412" i="9"/>
  <c r="FM412" i="9"/>
  <c r="FN412" i="9"/>
  <c r="FO412" i="9"/>
  <c r="FQ412" i="9" s="1"/>
  <c r="FP412" i="9"/>
  <c r="FL413" i="9"/>
  <c r="FN413" i="9" s="1"/>
  <c r="FP413" i="9" s="1"/>
  <c r="FM413" i="9"/>
  <c r="FO413" i="9" s="1"/>
  <c r="FQ413" i="9" s="1"/>
  <c r="FL414" i="9"/>
  <c r="FN414" i="9" s="1"/>
  <c r="FP414" i="9" s="1"/>
  <c r="FM414" i="9"/>
  <c r="FO414" i="9"/>
  <c r="FQ414" i="9" s="1"/>
  <c r="FL415" i="9"/>
  <c r="FM415" i="9"/>
  <c r="FO415" i="9" s="1"/>
  <c r="FQ415" i="9" s="1"/>
  <c r="FN415" i="9"/>
  <c r="FP415" i="9" s="1"/>
  <c r="FL416" i="9"/>
  <c r="FM416" i="9"/>
  <c r="FN416" i="9"/>
  <c r="FO416" i="9"/>
  <c r="FQ416" i="9" s="1"/>
  <c r="FP416" i="9"/>
  <c r="FL417" i="9"/>
  <c r="FN417" i="9" s="1"/>
  <c r="FP417" i="9" s="1"/>
  <c r="FM417" i="9"/>
  <c r="FO417" i="9" s="1"/>
  <c r="FQ417" i="9" s="1"/>
  <c r="FL418" i="9"/>
  <c r="FN418" i="9" s="1"/>
  <c r="FP418" i="9" s="1"/>
  <c r="FM418" i="9"/>
  <c r="FO418" i="9"/>
  <c r="FQ418" i="9" s="1"/>
  <c r="FL419" i="9"/>
  <c r="FM419" i="9"/>
  <c r="FO419" i="9" s="1"/>
  <c r="FQ419" i="9" s="1"/>
  <c r="FN419" i="9"/>
  <c r="FP419" i="9" s="1"/>
  <c r="FL420" i="9"/>
  <c r="FM420" i="9"/>
  <c r="FN420" i="9"/>
  <c r="FO420" i="9"/>
  <c r="FQ420" i="9" s="1"/>
  <c r="FP420" i="9"/>
  <c r="FL421" i="9"/>
  <c r="FN421" i="9" s="1"/>
  <c r="FP421" i="9" s="1"/>
  <c r="FM421" i="9"/>
  <c r="FO421" i="9" s="1"/>
  <c r="FQ421" i="9" s="1"/>
  <c r="FL422" i="9"/>
  <c r="FN422" i="9" s="1"/>
  <c r="FP422" i="9" s="1"/>
  <c r="FM422" i="9"/>
  <c r="FO422" i="9"/>
  <c r="FQ422" i="9" s="1"/>
  <c r="FL423" i="9"/>
  <c r="FM423" i="9"/>
  <c r="FN423" i="9"/>
  <c r="FP423" i="9" s="1"/>
  <c r="FO423" i="9"/>
  <c r="FQ423" i="9" s="1"/>
  <c r="FL424" i="9"/>
  <c r="FM424" i="9"/>
  <c r="FN424" i="9"/>
  <c r="FO424" i="9"/>
  <c r="FQ424" i="9" s="1"/>
  <c r="FP424" i="9"/>
  <c r="FL425" i="9"/>
  <c r="FN425" i="9" s="1"/>
  <c r="FP425" i="9" s="1"/>
  <c r="FM425" i="9"/>
  <c r="FO425" i="9" s="1"/>
  <c r="FQ425" i="9" s="1"/>
  <c r="FL426" i="9"/>
  <c r="FN426" i="9" s="1"/>
  <c r="FP426" i="9" s="1"/>
  <c r="FM426" i="9"/>
  <c r="FO426" i="9" s="1"/>
  <c r="FQ426" i="9" s="1"/>
  <c r="FL427" i="9"/>
  <c r="FM427" i="9"/>
  <c r="FN427" i="9"/>
  <c r="FP427" i="9" s="1"/>
  <c r="FO427" i="9"/>
  <c r="FQ427" i="9" s="1"/>
  <c r="FL428" i="9"/>
  <c r="FM428" i="9"/>
  <c r="FO428" i="9" s="1"/>
  <c r="FQ428" i="9" s="1"/>
  <c r="FN428" i="9"/>
  <c r="FP428" i="9"/>
  <c r="FL429" i="9"/>
  <c r="FN429" i="9" s="1"/>
  <c r="FP429" i="9" s="1"/>
  <c r="FM429" i="9"/>
  <c r="FO429" i="9"/>
  <c r="FQ429" i="9" s="1"/>
  <c r="FL430" i="9"/>
  <c r="FN430" i="9" s="1"/>
  <c r="FP430" i="9" s="1"/>
  <c r="FM430" i="9"/>
  <c r="FO430" i="9" s="1"/>
  <c r="FQ430" i="9" s="1"/>
  <c r="FH10" i="9"/>
  <c r="FI10" i="9"/>
  <c r="FH11" i="9"/>
  <c r="FI11" i="9"/>
  <c r="FH12" i="9"/>
  <c r="FI12" i="9"/>
  <c r="FH13" i="9"/>
  <c r="FI13" i="9"/>
  <c r="FH14" i="9"/>
  <c r="FI14" i="9"/>
  <c r="FH15" i="9"/>
  <c r="FI15" i="9"/>
  <c r="FH16" i="9"/>
  <c r="FI16" i="9"/>
  <c r="FH17" i="9"/>
  <c r="FI17" i="9"/>
  <c r="FH18" i="9"/>
  <c r="FI18" i="9"/>
  <c r="FH19" i="9"/>
  <c r="FI19" i="9"/>
  <c r="FH20" i="9"/>
  <c r="FI20" i="9"/>
  <c r="FH21" i="9"/>
  <c r="FI21" i="9"/>
  <c r="FH22" i="9"/>
  <c r="FI22" i="9"/>
  <c r="FH23" i="9"/>
  <c r="FI23" i="9"/>
  <c r="FH24" i="9"/>
  <c r="FI24" i="9"/>
  <c r="FH25" i="9"/>
  <c r="FI25" i="9"/>
  <c r="FH26" i="9"/>
  <c r="FI26" i="9"/>
  <c r="FH27" i="9"/>
  <c r="FI27" i="9"/>
  <c r="FH28" i="9"/>
  <c r="FI28" i="9"/>
  <c r="FH29" i="9"/>
  <c r="FI29" i="9"/>
  <c r="FH30" i="9"/>
  <c r="FI30" i="9"/>
  <c r="FH31" i="9"/>
  <c r="FI31" i="9"/>
  <c r="FH32" i="9"/>
  <c r="FI32" i="9"/>
  <c r="FH33" i="9"/>
  <c r="FI33" i="9"/>
  <c r="FH34" i="9"/>
  <c r="FI34" i="9"/>
  <c r="FH35" i="9"/>
  <c r="FI35" i="9"/>
  <c r="FH36" i="9"/>
  <c r="FI36" i="9"/>
  <c r="FH37" i="9"/>
  <c r="FI37" i="9"/>
  <c r="FH38" i="9"/>
  <c r="FI38" i="9"/>
  <c r="FH39" i="9"/>
  <c r="FI39" i="9"/>
  <c r="FH40" i="9"/>
  <c r="FI40" i="9"/>
  <c r="FH41" i="9"/>
  <c r="FI41" i="9"/>
  <c r="FH42" i="9"/>
  <c r="FI42" i="9"/>
  <c r="FH43" i="9"/>
  <c r="FI43" i="9"/>
  <c r="FH44" i="9"/>
  <c r="FI44" i="9"/>
  <c r="FH45" i="9"/>
  <c r="FI45" i="9"/>
  <c r="FH46" i="9"/>
  <c r="FI46" i="9"/>
  <c r="FH47" i="9"/>
  <c r="FI47" i="9"/>
  <c r="FH48" i="9"/>
  <c r="FI48" i="9"/>
  <c r="FH49" i="9"/>
  <c r="FI49" i="9"/>
  <c r="FH50" i="9"/>
  <c r="FI50" i="9"/>
  <c r="FH51" i="9"/>
  <c r="FI51" i="9"/>
  <c r="FH52" i="9"/>
  <c r="FI52" i="9"/>
  <c r="FH53" i="9"/>
  <c r="FI53" i="9"/>
  <c r="FH54" i="9"/>
  <c r="FI54" i="9"/>
  <c r="FH55" i="9"/>
  <c r="FI55" i="9"/>
  <c r="FH56" i="9"/>
  <c r="FI56" i="9"/>
  <c r="FH57" i="9"/>
  <c r="FI57" i="9"/>
  <c r="FH58" i="9"/>
  <c r="FI58" i="9"/>
  <c r="FH59" i="9"/>
  <c r="FI59" i="9"/>
  <c r="FH60" i="9"/>
  <c r="FI60" i="9"/>
  <c r="FH61" i="9"/>
  <c r="FI61" i="9"/>
  <c r="FH62" i="9"/>
  <c r="FI62" i="9"/>
  <c r="FH63" i="9"/>
  <c r="FI63" i="9"/>
  <c r="FH64" i="9"/>
  <c r="FI64" i="9"/>
  <c r="FH65" i="9"/>
  <c r="FI65" i="9"/>
  <c r="FH66" i="9"/>
  <c r="FI66" i="9"/>
  <c r="FH67" i="9"/>
  <c r="FI67" i="9"/>
  <c r="FH68" i="9"/>
  <c r="FI68" i="9"/>
  <c r="FH69" i="9"/>
  <c r="FI69" i="9"/>
  <c r="FH70" i="9"/>
  <c r="FI70" i="9"/>
  <c r="FH71" i="9"/>
  <c r="FI71" i="9"/>
  <c r="FH72" i="9"/>
  <c r="FI72" i="9"/>
  <c r="FH73" i="9"/>
  <c r="FI73" i="9"/>
  <c r="FH74" i="9"/>
  <c r="FI74" i="9"/>
  <c r="FH75" i="9"/>
  <c r="FI75" i="9"/>
  <c r="FH76" i="9"/>
  <c r="FI76" i="9"/>
  <c r="FH77" i="9"/>
  <c r="FI77" i="9"/>
  <c r="FH78" i="9"/>
  <c r="FI78" i="9"/>
  <c r="FH79" i="9"/>
  <c r="FI79" i="9"/>
  <c r="FH80" i="9"/>
  <c r="FI80" i="9"/>
  <c r="FH81" i="9"/>
  <c r="FI81" i="9"/>
  <c r="FH82" i="9"/>
  <c r="FI82" i="9"/>
  <c r="FH83" i="9"/>
  <c r="FI83" i="9"/>
  <c r="FH84" i="9"/>
  <c r="FI84" i="9"/>
  <c r="FH85" i="9"/>
  <c r="FI85" i="9"/>
  <c r="FH86" i="9"/>
  <c r="FI86" i="9"/>
  <c r="FH87" i="9"/>
  <c r="FI87" i="9"/>
  <c r="FH88" i="9"/>
  <c r="FI88" i="9"/>
  <c r="FH89" i="9"/>
  <c r="FI89" i="9"/>
  <c r="FH90" i="9"/>
  <c r="FI90" i="9"/>
  <c r="FH91" i="9"/>
  <c r="FI91" i="9"/>
  <c r="FH92" i="9"/>
  <c r="FI92" i="9"/>
  <c r="FH93" i="9"/>
  <c r="FI93" i="9"/>
  <c r="FH94" i="9"/>
  <c r="FI94" i="9"/>
  <c r="FH95" i="9"/>
  <c r="FI95" i="9"/>
  <c r="FH96" i="9"/>
  <c r="FI96" i="9"/>
  <c r="FH97" i="9"/>
  <c r="FI97" i="9"/>
  <c r="FH98" i="9"/>
  <c r="FI98" i="9"/>
  <c r="FH99" i="9"/>
  <c r="FI99" i="9"/>
  <c r="FH100" i="9"/>
  <c r="FI100" i="9"/>
  <c r="FH101" i="9"/>
  <c r="FI101" i="9"/>
  <c r="FH102" i="9"/>
  <c r="FI102" i="9"/>
  <c r="FH103" i="9"/>
  <c r="FI103" i="9"/>
  <c r="FH104" i="9"/>
  <c r="FI104" i="9"/>
  <c r="FH105" i="9"/>
  <c r="FI105" i="9"/>
  <c r="FH106" i="9"/>
  <c r="FI106" i="9"/>
  <c r="FH107" i="9"/>
  <c r="FI107" i="9"/>
  <c r="FH108" i="9"/>
  <c r="FI108" i="9"/>
  <c r="FH109" i="9"/>
  <c r="FI109" i="9"/>
  <c r="FH110" i="9"/>
  <c r="FI110" i="9"/>
  <c r="FH111" i="9"/>
  <c r="FI111" i="9"/>
  <c r="FH112" i="9"/>
  <c r="FI112" i="9"/>
  <c r="FH113" i="9"/>
  <c r="FI113" i="9"/>
  <c r="FH114" i="9"/>
  <c r="FI114" i="9"/>
  <c r="FH115" i="9"/>
  <c r="FI115" i="9"/>
  <c r="FH116" i="9"/>
  <c r="FI116" i="9"/>
  <c r="FH117" i="9"/>
  <c r="FI117" i="9"/>
  <c r="FH118" i="9"/>
  <c r="FI118" i="9"/>
  <c r="FH119" i="9"/>
  <c r="FI119" i="9"/>
  <c r="FH120" i="9"/>
  <c r="FI120" i="9"/>
  <c r="FH121" i="9"/>
  <c r="FI121" i="9"/>
  <c r="FH122" i="9"/>
  <c r="FI122" i="9"/>
  <c r="FH123" i="9"/>
  <c r="FI123" i="9"/>
  <c r="FH124" i="9"/>
  <c r="FI124" i="9"/>
  <c r="FH125" i="9"/>
  <c r="FI125" i="9"/>
  <c r="FH126" i="9"/>
  <c r="FI126" i="9"/>
  <c r="FH127" i="9"/>
  <c r="FI127" i="9"/>
  <c r="FH128" i="9"/>
  <c r="FI128" i="9"/>
  <c r="FH129" i="9"/>
  <c r="FI129" i="9"/>
  <c r="FH130" i="9"/>
  <c r="FI130" i="9"/>
  <c r="FH131" i="9"/>
  <c r="FI131" i="9"/>
  <c r="FH132" i="9"/>
  <c r="FI132" i="9"/>
  <c r="FH133" i="9"/>
  <c r="FI133" i="9"/>
  <c r="FH134" i="9"/>
  <c r="FI134" i="9"/>
  <c r="FH135" i="9"/>
  <c r="FI135" i="9"/>
  <c r="FH136" i="9"/>
  <c r="FI136" i="9"/>
  <c r="FH137" i="9"/>
  <c r="FI137" i="9"/>
  <c r="FH138" i="9"/>
  <c r="FI138" i="9"/>
  <c r="FH139" i="9"/>
  <c r="FI139" i="9"/>
  <c r="FH140" i="9"/>
  <c r="FI140" i="9"/>
  <c r="FH141" i="9"/>
  <c r="FI141" i="9"/>
  <c r="FH142" i="9"/>
  <c r="FI142" i="9"/>
  <c r="FH143" i="9"/>
  <c r="FI143" i="9"/>
  <c r="FH144" i="9"/>
  <c r="FI144" i="9"/>
  <c r="FH145" i="9"/>
  <c r="FI145" i="9"/>
  <c r="FH146" i="9"/>
  <c r="FI146" i="9"/>
  <c r="FH147" i="9"/>
  <c r="FI147" i="9"/>
  <c r="FH148" i="9"/>
  <c r="FI148" i="9"/>
  <c r="FH149" i="9"/>
  <c r="FI149" i="9"/>
  <c r="FH150" i="9"/>
  <c r="FI150" i="9"/>
  <c r="FH151" i="9"/>
  <c r="FI151" i="9"/>
  <c r="FH152" i="9"/>
  <c r="FI152" i="9"/>
  <c r="FH153" i="9"/>
  <c r="FI153" i="9"/>
  <c r="FH154" i="9"/>
  <c r="FI154" i="9"/>
  <c r="FH155" i="9"/>
  <c r="FI155" i="9"/>
  <c r="FH156" i="9"/>
  <c r="FI156" i="9"/>
  <c r="FH157" i="9"/>
  <c r="FI157" i="9"/>
  <c r="FH158" i="9"/>
  <c r="FI158" i="9"/>
  <c r="FH159" i="9"/>
  <c r="FI159" i="9"/>
  <c r="FH160" i="9"/>
  <c r="FI160" i="9"/>
  <c r="FH161" i="9"/>
  <c r="FI161" i="9"/>
  <c r="FH162" i="9"/>
  <c r="FI162" i="9"/>
  <c r="FH163" i="9"/>
  <c r="FI163" i="9"/>
  <c r="FH164" i="9"/>
  <c r="FI164" i="9"/>
  <c r="FH165" i="9"/>
  <c r="FI165" i="9"/>
  <c r="FH166" i="9"/>
  <c r="FI166" i="9"/>
  <c r="FH167" i="9"/>
  <c r="FI167" i="9"/>
  <c r="FH168" i="9"/>
  <c r="FI168" i="9"/>
  <c r="FH169" i="9"/>
  <c r="FI169" i="9"/>
  <c r="FH170" i="9"/>
  <c r="FI170" i="9"/>
  <c r="FH171" i="9"/>
  <c r="FI171" i="9"/>
  <c r="FH172" i="9"/>
  <c r="FI172" i="9"/>
  <c r="FH173" i="9"/>
  <c r="FI173" i="9"/>
  <c r="FH174" i="9"/>
  <c r="FI174" i="9"/>
  <c r="FH175" i="9"/>
  <c r="FI175" i="9"/>
  <c r="FH176" i="9"/>
  <c r="FI176" i="9"/>
  <c r="FH177" i="9"/>
  <c r="FI177" i="9"/>
  <c r="FH178" i="9"/>
  <c r="FI178" i="9"/>
  <c r="FH179" i="9"/>
  <c r="FI179" i="9"/>
  <c r="FH180" i="9"/>
  <c r="FI180" i="9"/>
  <c r="FH181" i="9"/>
  <c r="FI181" i="9"/>
  <c r="FH182" i="9"/>
  <c r="FI182" i="9"/>
  <c r="FH183" i="9"/>
  <c r="FI183" i="9"/>
  <c r="FH184" i="9"/>
  <c r="FI184" i="9"/>
  <c r="FH185" i="9"/>
  <c r="FI185" i="9"/>
  <c r="FH186" i="9"/>
  <c r="FI186" i="9"/>
  <c r="FH187" i="9"/>
  <c r="FI187" i="9"/>
  <c r="FH188" i="9"/>
  <c r="FI188" i="9"/>
  <c r="FH189" i="9"/>
  <c r="FI189" i="9"/>
  <c r="FH190" i="9"/>
  <c r="FI190" i="9"/>
  <c r="FH191" i="9"/>
  <c r="FI191" i="9"/>
  <c r="FH192" i="9"/>
  <c r="FI192" i="9"/>
  <c r="FH193" i="9"/>
  <c r="FI193" i="9"/>
  <c r="FH194" i="9"/>
  <c r="FI194" i="9"/>
  <c r="FH195" i="9"/>
  <c r="FI195" i="9"/>
  <c r="FH196" i="9"/>
  <c r="FI196" i="9"/>
  <c r="FH197" i="9"/>
  <c r="FI197" i="9"/>
  <c r="FH198" i="9"/>
  <c r="FI198" i="9"/>
  <c r="FH199" i="9"/>
  <c r="FI199" i="9"/>
  <c r="FH200" i="9"/>
  <c r="FI200" i="9"/>
  <c r="FH201" i="9"/>
  <c r="FI201" i="9"/>
  <c r="FH202" i="9"/>
  <c r="FI202" i="9"/>
  <c r="FH203" i="9"/>
  <c r="FI203" i="9"/>
  <c r="FH204" i="9"/>
  <c r="FI204" i="9"/>
  <c r="FH205" i="9"/>
  <c r="FI205" i="9"/>
  <c r="FH206" i="9"/>
  <c r="FI206" i="9"/>
  <c r="FH207" i="9"/>
  <c r="FI207" i="9"/>
  <c r="FH208" i="9"/>
  <c r="FI208" i="9"/>
  <c r="FH209" i="9"/>
  <c r="FI209" i="9"/>
  <c r="FH210" i="9"/>
  <c r="FI210" i="9"/>
  <c r="FH211" i="9"/>
  <c r="FI211" i="9"/>
  <c r="FH212" i="9"/>
  <c r="FI212" i="9"/>
  <c r="FH213" i="9"/>
  <c r="FI213" i="9"/>
  <c r="FH214" i="9"/>
  <c r="FI214" i="9"/>
  <c r="FH215" i="9"/>
  <c r="FI215" i="9"/>
  <c r="FH216" i="9"/>
  <c r="FI216" i="9"/>
  <c r="FH217" i="9"/>
  <c r="FI217" i="9"/>
  <c r="FH218" i="9"/>
  <c r="FI218" i="9"/>
  <c r="FH219" i="9"/>
  <c r="FI219" i="9"/>
  <c r="FH220" i="9"/>
  <c r="FI220" i="9"/>
  <c r="FH221" i="9"/>
  <c r="FI221" i="9"/>
  <c r="FH222" i="9"/>
  <c r="FI222" i="9"/>
  <c r="FH223" i="9"/>
  <c r="FI223" i="9"/>
  <c r="FH224" i="9"/>
  <c r="FI224" i="9"/>
  <c r="FH225" i="9"/>
  <c r="FI225" i="9"/>
  <c r="FH226" i="9"/>
  <c r="FI226" i="9"/>
  <c r="FH227" i="9"/>
  <c r="FI227" i="9"/>
  <c r="FH228" i="9"/>
  <c r="FI228" i="9"/>
  <c r="FH229" i="9"/>
  <c r="FI229" i="9"/>
  <c r="FH230" i="9"/>
  <c r="FI230" i="9"/>
  <c r="FH231" i="9"/>
  <c r="FI231" i="9"/>
  <c r="FH232" i="9"/>
  <c r="FI232" i="9"/>
  <c r="FH233" i="9"/>
  <c r="FI233" i="9"/>
  <c r="FH234" i="9"/>
  <c r="FI234" i="9"/>
  <c r="FH235" i="9"/>
  <c r="FI235" i="9"/>
  <c r="FH236" i="9"/>
  <c r="FI236" i="9"/>
  <c r="FH237" i="9"/>
  <c r="FI237" i="9"/>
  <c r="FH238" i="9"/>
  <c r="FI238" i="9"/>
  <c r="FH239" i="9"/>
  <c r="FI239" i="9"/>
  <c r="FH240" i="9"/>
  <c r="FI240" i="9"/>
  <c r="FH241" i="9"/>
  <c r="FI241" i="9"/>
  <c r="FH242" i="9"/>
  <c r="FI242" i="9"/>
  <c r="FH243" i="9"/>
  <c r="FI243" i="9"/>
  <c r="FH244" i="9"/>
  <c r="FI244" i="9"/>
  <c r="FH245" i="9"/>
  <c r="FI245" i="9"/>
  <c r="FH246" i="9"/>
  <c r="FI246" i="9"/>
  <c r="FH247" i="9"/>
  <c r="FI247" i="9"/>
  <c r="FH248" i="9"/>
  <c r="FI248" i="9"/>
  <c r="FH249" i="9"/>
  <c r="FI249" i="9"/>
  <c r="FH250" i="9"/>
  <c r="FI250" i="9"/>
  <c r="FH251" i="9"/>
  <c r="FI251" i="9"/>
  <c r="FH252" i="9"/>
  <c r="FI252" i="9"/>
  <c r="FH253" i="9"/>
  <c r="FI253" i="9"/>
  <c r="FH254" i="9"/>
  <c r="FI254" i="9"/>
  <c r="FH255" i="9"/>
  <c r="FI255" i="9"/>
  <c r="FH256" i="9"/>
  <c r="FI256" i="9"/>
  <c r="FH257" i="9"/>
  <c r="FI257" i="9"/>
  <c r="FH258" i="9"/>
  <c r="FI258" i="9"/>
  <c r="FH259" i="9"/>
  <c r="FI259" i="9"/>
  <c r="FH260" i="9"/>
  <c r="FI260" i="9"/>
  <c r="FH261" i="9"/>
  <c r="FI261" i="9"/>
  <c r="FH262" i="9"/>
  <c r="FI262" i="9"/>
  <c r="FH263" i="9"/>
  <c r="FI263" i="9"/>
  <c r="FH264" i="9"/>
  <c r="FI264" i="9"/>
  <c r="FH265" i="9"/>
  <c r="FI265" i="9"/>
  <c r="FH266" i="9"/>
  <c r="FI266" i="9"/>
  <c r="FH267" i="9"/>
  <c r="FI267" i="9"/>
  <c r="FH268" i="9"/>
  <c r="FI268" i="9"/>
  <c r="FH269" i="9"/>
  <c r="FI269" i="9"/>
  <c r="FH270" i="9"/>
  <c r="FI270" i="9"/>
  <c r="FH271" i="9"/>
  <c r="FI271" i="9"/>
  <c r="FH272" i="9"/>
  <c r="FI272" i="9"/>
  <c r="FH273" i="9"/>
  <c r="FI273" i="9"/>
  <c r="FH274" i="9"/>
  <c r="FI274" i="9"/>
  <c r="FH275" i="9"/>
  <c r="FI275" i="9"/>
  <c r="FH276" i="9"/>
  <c r="FI276" i="9"/>
  <c r="FH277" i="9"/>
  <c r="FI277" i="9"/>
  <c r="FH278" i="9"/>
  <c r="FI278" i="9"/>
  <c r="FH279" i="9"/>
  <c r="FI279" i="9"/>
  <c r="FH280" i="9"/>
  <c r="FI280" i="9"/>
  <c r="FH281" i="9"/>
  <c r="FI281" i="9"/>
  <c r="FH282" i="9"/>
  <c r="FI282" i="9"/>
  <c r="FH283" i="9"/>
  <c r="FI283" i="9"/>
  <c r="FH284" i="9"/>
  <c r="FI284" i="9"/>
  <c r="FH285" i="9"/>
  <c r="FI285" i="9"/>
  <c r="FH286" i="9"/>
  <c r="FI286" i="9"/>
  <c r="FH287" i="9"/>
  <c r="FI287" i="9"/>
  <c r="FH288" i="9"/>
  <c r="FI288" i="9"/>
  <c r="FH289" i="9"/>
  <c r="FI289" i="9"/>
  <c r="FH290" i="9"/>
  <c r="FI290" i="9"/>
  <c r="FH291" i="9"/>
  <c r="FI291" i="9"/>
  <c r="FH292" i="9"/>
  <c r="FI292" i="9"/>
  <c r="FH293" i="9"/>
  <c r="FI293" i="9"/>
  <c r="FH294" i="9"/>
  <c r="FI294" i="9"/>
  <c r="FH295" i="9"/>
  <c r="FI295" i="9"/>
  <c r="FH296" i="9"/>
  <c r="FI296" i="9"/>
  <c r="FH297" i="9"/>
  <c r="FI297" i="9"/>
  <c r="FH298" i="9"/>
  <c r="FI298" i="9"/>
  <c r="FH299" i="9"/>
  <c r="FI299" i="9"/>
  <c r="FH300" i="9"/>
  <c r="FI300" i="9"/>
  <c r="FH301" i="9"/>
  <c r="FI301" i="9"/>
  <c r="FH302" i="9"/>
  <c r="FI302" i="9"/>
  <c r="FH303" i="9"/>
  <c r="FI303" i="9"/>
  <c r="FH304" i="9"/>
  <c r="FI304" i="9"/>
  <c r="FH305" i="9"/>
  <c r="FI305" i="9"/>
  <c r="FH306" i="9"/>
  <c r="FI306" i="9"/>
  <c r="FH307" i="9"/>
  <c r="FI307" i="9"/>
  <c r="FH308" i="9"/>
  <c r="FI308" i="9"/>
  <c r="FH309" i="9"/>
  <c r="FI309" i="9"/>
  <c r="FH310" i="9"/>
  <c r="FI310" i="9"/>
  <c r="FH311" i="9"/>
  <c r="FI311" i="9"/>
  <c r="FH312" i="9"/>
  <c r="FI312" i="9"/>
  <c r="FH313" i="9"/>
  <c r="FI313" i="9"/>
  <c r="FH314" i="9"/>
  <c r="FI314" i="9"/>
  <c r="FH315" i="9"/>
  <c r="FI315" i="9"/>
  <c r="FH316" i="9"/>
  <c r="FI316" i="9"/>
  <c r="FH317" i="9"/>
  <c r="FI317" i="9"/>
  <c r="FH318" i="9"/>
  <c r="FI318" i="9"/>
  <c r="FH319" i="9"/>
  <c r="FI319" i="9"/>
  <c r="FH320" i="9"/>
  <c r="FI320" i="9"/>
  <c r="FH321" i="9"/>
  <c r="FI321" i="9"/>
  <c r="FH322" i="9"/>
  <c r="FI322" i="9"/>
  <c r="FH323" i="9"/>
  <c r="FI323" i="9"/>
  <c r="FH324" i="9"/>
  <c r="FI324" i="9"/>
  <c r="FH325" i="9"/>
  <c r="FI325" i="9"/>
  <c r="FH326" i="9"/>
  <c r="FI326" i="9"/>
  <c r="FH327" i="9"/>
  <c r="FI327" i="9"/>
  <c r="FH328" i="9"/>
  <c r="FI328" i="9"/>
  <c r="FH329" i="9"/>
  <c r="FI329" i="9"/>
  <c r="FH330" i="9"/>
  <c r="FI330" i="9"/>
  <c r="FH331" i="9"/>
  <c r="FI331" i="9"/>
  <c r="FH332" i="9"/>
  <c r="FI332" i="9"/>
  <c r="FH333" i="9"/>
  <c r="FI333" i="9"/>
  <c r="FH334" i="9"/>
  <c r="FI334" i="9"/>
  <c r="FH335" i="9"/>
  <c r="FI335" i="9"/>
  <c r="FH336" i="9"/>
  <c r="FI336" i="9"/>
  <c r="FH337" i="9"/>
  <c r="FI337" i="9"/>
  <c r="FH338" i="9"/>
  <c r="FI338" i="9"/>
  <c r="FH339" i="9"/>
  <c r="FI339" i="9"/>
  <c r="FH340" i="9"/>
  <c r="FI340" i="9"/>
  <c r="FH341" i="9"/>
  <c r="FI341" i="9"/>
  <c r="FH342" i="9"/>
  <c r="FI342" i="9"/>
  <c r="FH343" i="9"/>
  <c r="FI343" i="9"/>
  <c r="FH344" i="9"/>
  <c r="FI344" i="9"/>
  <c r="FH345" i="9"/>
  <c r="FI345" i="9"/>
  <c r="FH346" i="9"/>
  <c r="FI346" i="9"/>
  <c r="FH347" i="9"/>
  <c r="FI347" i="9"/>
  <c r="FH348" i="9"/>
  <c r="FI348" i="9"/>
  <c r="FH349" i="9"/>
  <c r="FI349" i="9"/>
  <c r="FH350" i="9"/>
  <c r="FI350" i="9"/>
  <c r="FH351" i="9"/>
  <c r="FI351" i="9"/>
  <c r="FH352" i="9"/>
  <c r="FI352" i="9"/>
  <c r="FH353" i="9"/>
  <c r="FI353" i="9"/>
  <c r="FH354" i="9"/>
  <c r="FI354" i="9"/>
  <c r="FH355" i="9"/>
  <c r="FI355" i="9"/>
  <c r="FH356" i="9"/>
  <c r="FI356" i="9"/>
  <c r="FH357" i="9"/>
  <c r="FI357" i="9"/>
  <c r="FH358" i="9"/>
  <c r="FI358" i="9"/>
  <c r="FH359" i="9"/>
  <c r="FI359" i="9"/>
  <c r="FH360" i="9"/>
  <c r="FI360" i="9"/>
  <c r="FH361" i="9"/>
  <c r="FI361" i="9"/>
  <c r="FH362" i="9"/>
  <c r="FI362" i="9"/>
  <c r="FH363" i="9"/>
  <c r="FI363" i="9"/>
  <c r="FH364" i="9"/>
  <c r="FI364" i="9"/>
  <c r="FH365" i="9"/>
  <c r="FI365" i="9"/>
  <c r="FH366" i="9"/>
  <c r="FI366" i="9"/>
  <c r="FH367" i="9"/>
  <c r="FI367" i="9"/>
  <c r="FH368" i="9"/>
  <c r="FI368" i="9"/>
  <c r="FH369" i="9"/>
  <c r="FI369" i="9"/>
  <c r="FH370" i="9"/>
  <c r="FI370" i="9"/>
  <c r="FH371" i="9"/>
  <c r="FI371" i="9"/>
  <c r="FH372" i="9"/>
  <c r="FI372" i="9"/>
  <c r="FH373" i="9"/>
  <c r="FI373" i="9"/>
  <c r="FH374" i="9"/>
  <c r="FI374" i="9"/>
  <c r="FH375" i="9"/>
  <c r="FI375" i="9"/>
  <c r="FH376" i="9"/>
  <c r="FI376" i="9"/>
  <c r="FH377" i="9"/>
  <c r="FI377" i="9"/>
  <c r="FH378" i="9"/>
  <c r="FI378" i="9"/>
  <c r="FH379" i="9"/>
  <c r="FI379" i="9"/>
  <c r="FH380" i="9"/>
  <c r="FI380" i="9"/>
  <c r="FH381" i="9"/>
  <c r="FI381" i="9"/>
  <c r="FH382" i="9"/>
  <c r="FI382" i="9"/>
  <c r="FH383" i="9"/>
  <c r="FI383" i="9"/>
  <c r="FH384" i="9"/>
  <c r="FI384" i="9"/>
  <c r="FH385" i="9"/>
  <c r="FI385" i="9"/>
  <c r="FH386" i="9"/>
  <c r="FI386" i="9"/>
  <c r="FH387" i="9"/>
  <c r="FI387" i="9"/>
  <c r="FH388" i="9"/>
  <c r="FI388" i="9"/>
  <c r="FH389" i="9"/>
  <c r="FI389" i="9"/>
  <c r="FH390" i="9"/>
  <c r="FI390" i="9"/>
  <c r="FH391" i="9"/>
  <c r="FI391" i="9"/>
  <c r="FH392" i="9"/>
  <c r="FI392" i="9"/>
  <c r="FH393" i="9"/>
  <c r="FI393" i="9"/>
  <c r="FH394" i="9"/>
  <c r="FI394" i="9"/>
  <c r="FH395" i="9"/>
  <c r="FI395" i="9"/>
  <c r="FH396" i="9"/>
  <c r="FI396" i="9"/>
  <c r="FH397" i="9"/>
  <c r="FI397" i="9"/>
  <c r="FH398" i="9"/>
  <c r="FI398" i="9"/>
  <c r="FH399" i="9"/>
  <c r="FI399" i="9"/>
  <c r="FH400" i="9"/>
  <c r="FI400" i="9"/>
  <c r="FH401" i="9"/>
  <c r="FI401" i="9"/>
  <c r="FH402" i="9"/>
  <c r="FI402" i="9"/>
  <c r="FH403" i="9"/>
  <c r="FI403" i="9"/>
  <c r="FH404" i="9"/>
  <c r="FI404" i="9"/>
  <c r="FH405" i="9"/>
  <c r="FI405" i="9"/>
  <c r="FH406" i="9"/>
  <c r="FI406" i="9"/>
  <c r="FH407" i="9"/>
  <c r="FI407" i="9"/>
  <c r="FH408" i="9"/>
  <c r="FI408" i="9"/>
  <c r="FH409" i="9"/>
  <c r="FI409" i="9"/>
  <c r="FH410" i="9"/>
  <c r="FI410" i="9"/>
  <c r="FH411" i="9"/>
  <c r="FI411" i="9"/>
  <c r="FH412" i="9"/>
  <c r="FI412" i="9"/>
  <c r="FH413" i="9"/>
  <c r="FI413" i="9"/>
  <c r="FH414" i="9"/>
  <c r="FI414" i="9"/>
  <c r="FH415" i="9"/>
  <c r="FI415" i="9"/>
  <c r="FH416" i="9"/>
  <c r="FI416" i="9"/>
  <c r="FH417" i="9"/>
  <c r="FI417" i="9"/>
  <c r="FH418" i="9"/>
  <c r="FI418" i="9"/>
  <c r="FH419" i="9"/>
  <c r="FI419" i="9"/>
  <c r="FH420" i="9"/>
  <c r="FI420" i="9"/>
  <c r="FH421" i="9"/>
  <c r="FI421" i="9"/>
  <c r="FH422" i="9"/>
  <c r="FI422" i="9"/>
  <c r="FH423" i="9"/>
  <c r="FI423" i="9"/>
  <c r="FH424" i="9"/>
  <c r="FI424" i="9"/>
  <c r="FH425" i="9"/>
  <c r="FI425" i="9"/>
  <c r="FH426" i="9"/>
  <c r="FI426" i="9"/>
  <c r="FH427" i="9"/>
  <c r="FI427" i="9"/>
  <c r="FH428" i="9"/>
  <c r="FI428" i="9"/>
  <c r="FH429" i="9"/>
  <c r="FI429" i="9"/>
  <c r="FH430" i="9"/>
  <c r="FI430" i="9"/>
  <c r="FD10" i="9"/>
  <c r="FE10" i="9"/>
  <c r="FD11" i="9"/>
  <c r="FE11" i="9"/>
  <c r="FD12" i="9"/>
  <c r="FE12" i="9"/>
  <c r="FD13" i="9"/>
  <c r="FE13" i="9"/>
  <c r="FD14" i="9"/>
  <c r="FE14" i="9"/>
  <c r="FD15" i="9"/>
  <c r="FE15" i="9"/>
  <c r="FD16" i="9"/>
  <c r="FE16" i="9"/>
  <c r="FD17" i="9"/>
  <c r="FE17" i="9"/>
  <c r="FD18" i="9"/>
  <c r="FE18" i="9"/>
  <c r="FD19" i="9"/>
  <c r="FE19" i="9"/>
  <c r="FD20" i="9"/>
  <c r="FE20" i="9"/>
  <c r="FD21" i="9"/>
  <c r="FE21" i="9"/>
  <c r="FD22" i="9"/>
  <c r="FE22" i="9"/>
  <c r="FD23" i="9"/>
  <c r="FE23" i="9"/>
  <c r="FD24" i="9"/>
  <c r="FE24" i="9"/>
  <c r="FD25" i="9"/>
  <c r="FE25" i="9"/>
  <c r="FD26" i="9"/>
  <c r="FE26" i="9"/>
  <c r="FD27" i="9"/>
  <c r="FE27" i="9"/>
  <c r="FD28" i="9"/>
  <c r="FE28" i="9"/>
  <c r="FD29" i="9"/>
  <c r="FE29" i="9"/>
  <c r="FD30" i="9"/>
  <c r="FE30" i="9"/>
  <c r="FD31" i="9"/>
  <c r="FE31" i="9"/>
  <c r="FD32" i="9"/>
  <c r="FE32" i="9"/>
  <c r="FD33" i="9"/>
  <c r="FE33" i="9"/>
  <c r="FD34" i="9"/>
  <c r="FE34" i="9"/>
  <c r="FD35" i="9"/>
  <c r="FE35" i="9"/>
  <c r="FD36" i="9"/>
  <c r="FE36" i="9"/>
  <c r="FD37" i="9"/>
  <c r="FE37" i="9"/>
  <c r="FD38" i="9"/>
  <c r="FE38" i="9"/>
  <c r="FD39" i="9"/>
  <c r="FE39" i="9"/>
  <c r="FD40" i="9"/>
  <c r="FE40" i="9"/>
  <c r="FD41" i="9"/>
  <c r="FE41" i="9"/>
  <c r="FD42" i="9"/>
  <c r="FE42" i="9"/>
  <c r="FD43" i="9"/>
  <c r="FE43" i="9"/>
  <c r="FD44" i="9"/>
  <c r="FE44" i="9"/>
  <c r="FD45" i="9"/>
  <c r="FE45" i="9"/>
  <c r="FD46" i="9"/>
  <c r="FE46" i="9"/>
  <c r="FD47" i="9"/>
  <c r="FE47" i="9"/>
  <c r="FD48" i="9"/>
  <c r="FE48" i="9"/>
  <c r="FD49" i="9"/>
  <c r="FE49" i="9"/>
  <c r="FD50" i="9"/>
  <c r="FE50" i="9"/>
  <c r="FD51" i="9"/>
  <c r="FE51" i="9"/>
  <c r="FD52" i="9"/>
  <c r="FE52" i="9"/>
  <c r="FD53" i="9"/>
  <c r="FE53" i="9"/>
  <c r="FD54" i="9"/>
  <c r="FE54" i="9"/>
  <c r="FD55" i="9"/>
  <c r="FE55" i="9"/>
  <c r="FD56" i="9"/>
  <c r="FE56" i="9"/>
  <c r="FD57" i="9"/>
  <c r="FE57" i="9"/>
  <c r="FD58" i="9"/>
  <c r="FE58" i="9"/>
  <c r="FD59" i="9"/>
  <c r="FE59" i="9"/>
  <c r="FD60" i="9"/>
  <c r="FE60" i="9"/>
  <c r="FD61" i="9"/>
  <c r="FE61" i="9"/>
  <c r="FD62" i="9"/>
  <c r="FE62" i="9"/>
  <c r="FD63" i="9"/>
  <c r="FE63" i="9"/>
  <c r="FD64" i="9"/>
  <c r="FE64" i="9"/>
  <c r="FD65" i="9"/>
  <c r="FE65" i="9"/>
  <c r="FD66" i="9"/>
  <c r="FE66" i="9"/>
  <c r="FD67" i="9"/>
  <c r="FE67" i="9"/>
  <c r="FD68" i="9"/>
  <c r="FE68" i="9"/>
  <c r="FD69" i="9"/>
  <c r="FE69" i="9"/>
  <c r="FD70" i="9"/>
  <c r="FE70" i="9"/>
  <c r="FD71" i="9"/>
  <c r="FE71" i="9"/>
  <c r="FD72" i="9"/>
  <c r="FE72" i="9"/>
  <c r="FD73" i="9"/>
  <c r="FE73" i="9"/>
  <c r="FD74" i="9"/>
  <c r="FE74" i="9"/>
  <c r="FD75" i="9"/>
  <c r="FE75" i="9"/>
  <c r="FD76" i="9"/>
  <c r="FE76" i="9"/>
  <c r="FD77" i="9"/>
  <c r="FE77" i="9"/>
  <c r="FD78" i="9"/>
  <c r="FE78" i="9"/>
  <c r="FD79" i="9"/>
  <c r="FE79" i="9"/>
  <c r="FD80" i="9"/>
  <c r="FE80" i="9"/>
  <c r="FD81" i="9"/>
  <c r="FE81" i="9"/>
  <c r="FD82" i="9"/>
  <c r="FE82" i="9"/>
  <c r="FD83" i="9"/>
  <c r="FE83" i="9"/>
  <c r="FD84" i="9"/>
  <c r="FE84" i="9"/>
  <c r="FD85" i="9"/>
  <c r="FE85" i="9"/>
  <c r="FD86" i="9"/>
  <c r="FE86" i="9"/>
  <c r="FD87" i="9"/>
  <c r="FE87" i="9"/>
  <c r="FD88" i="9"/>
  <c r="FE88" i="9"/>
  <c r="FD89" i="9"/>
  <c r="FE89" i="9"/>
  <c r="FD90" i="9"/>
  <c r="FE90" i="9"/>
  <c r="FD91" i="9"/>
  <c r="FE91" i="9"/>
  <c r="FD92" i="9"/>
  <c r="FE92" i="9"/>
  <c r="FD93" i="9"/>
  <c r="FE93" i="9"/>
  <c r="FD94" i="9"/>
  <c r="FE94" i="9"/>
  <c r="FD95" i="9"/>
  <c r="FE95" i="9"/>
  <c r="FD96" i="9"/>
  <c r="FE96" i="9"/>
  <c r="FD97" i="9"/>
  <c r="FE97" i="9"/>
  <c r="FD98" i="9"/>
  <c r="FE98" i="9"/>
  <c r="FD99" i="9"/>
  <c r="FE99" i="9"/>
  <c r="FD100" i="9"/>
  <c r="FE100" i="9"/>
  <c r="FD101" i="9"/>
  <c r="FE101" i="9"/>
  <c r="FD102" i="9"/>
  <c r="FE102" i="9"/>
  <c r="FD103" i="9"/>
  <c r="FE103" i="9"/>
  <c r="FD104" i="9"/>
  <c r="FE104" i="9"/>
  <c r="FD105" i="9"/>
  <c r="FE105" i="9"/>
  <c r="FD106" i="9"/>
  <c r="FE106" i="9"/>
  <c r="FD107" i="9"/>
  <c r="FE107" i="9"/>
  <c r="FD108" i="9"/>
  <c r="FE108" i="9"/>
  <c r="FD109" i="9"/>
  <c r="FE109" i="9"/>
  <c r="FD110" i="9"/>
  <c r="FE110" i="9"/>
  <c r="FD111" i="9"/>
  <c r="FE111" i="9"/>
  <c r="FD112" i="9"/>
  <c r="FE112" i="9"/>
  <c r="FD113" i="9"/>
  <c r="FE113" i="9"/>
  <c r="FD114" i="9"/>
  <c r="FE114" i="9"/>
  <c r="FD115" i="9"/>
  <c r="FE115" i="9"/>
  <c r="FD116" i="9"/>
  <c r="FE116" i="9"/>
  <c r="FD117" i="9"/>
  <c r="FE117" i="9"/>
  <c r="FD118" i="9"/>
  <c r="FE118" i="9"/>
  <c r="FD119" i="9"/>
  <c r="FE119" i="9"/>
  <c r="FD120" i="9"/>
  <c r="FE120" i="9"/>
  <c r="FD121" i="9"/>
  <c r="FE121" i="9"/>
  <c r="FD122" i="9"/>
  <c r="FE122" i="9"/>
  <c r="FD123" i="9"/>
  <c r="FE123" i="9"/>
  <c r="FD124" i="9"/>
  <c r="FE124" i="9"/>
  <c r="FD125" i="9"/>
  <c r="FE125" i="9"/>
  <c r="FD126" i="9"/>
  <c r="FE126" i="9"/>
  <c r="FD127" i="9"/>
  <c r="FE127" i="9"/>
  <c r="FD128" i="9"/>
  <c r="FE128" i="9"/>
  <c r="FD129" i="9"/>
  <c r="FE129" i="9"/>
  <c r="FD130" i="9"/>
  <c r="FE130" i="9"/>
  <c r="FD131" i="9"/>
  <c r="FE131" i="9"/>
  <c r="FD132" i="9"/>
  <c r="FE132" i="9"/>
  <c r="FD133" i="9"/>
  <c r="FE133" i="9"/>
  <c r="FD134" i="9"/>
  <c r="FE134" i="9"/>
  <c r="FD135" i="9"/>
  <c r="FE135" i="9"/>
  <c r="FD136" i="9"/>
  <c r="FE136" i="9"/>
  <c r="FD137" i="9"/>
  <c r="FE137" i="9"/>
  <c r="FD138" i="9"/>
  <c r="FE138" i="9"/>
  <c r="FD139" i="9"/>
  <c r="FE139" i="9"/>
  <c r="FD140" i="9"/>
  <c r="FE140" i="9"/>
  <c r="FD141" i="9"/>
  <c r="FE141" i="9"/>
  <c r="FD142" i="9"/>
  <c r="FE142" i="9"/>
  <c r="FD143" i="9"/>
  <c r="FE143" i="9"/>
  <c r="FD144" i="9"/>
  <c r="FE144" i="9"/>
  <c r="FD145" i="9"/>
  <c r="FE145" i="9"/>
  <c r="FD146" i="9"/>
  <c r="FE146" i="9"/>
  <c r="FD147" i="9"/>
  <c r="FE147" i="9"/>
  <c r="FD148" i="9"/>
  <c r="FE148" i="9"/>
  <c r="FD149" i="9"/>
  <c r="FE149" i="9"/>
  <c r="FD150" i="9"/>
  <c r="FE150" i="9"/>
  <c r="FD151" i="9"/>
  <c r="FE151" i="9"/>
  <c r="FD152" i="9"/>
  <c r="FE152" i="9"/>
  <c r="FD153" i="9"/>
  <c r="FE153" i="9"/>
  <c r="FD154" i="9"/>
  <c r="FE154" i="9"/>
  <c r="FD155" i="9"/>
  <c r="FE155" i="9"/>
  <c r="FD156" i="9"/>
  <c r="FE156" i="9"/>
  <c r="FD157" i="9"/>
  <c r="FE157" i="9"/>
  <c r="FD158" i="9"/>
  <c r="FE158" i="9"/>
  <c r="FD159" i="9"/>
  <c r="FE159" i="9"/>
  <c r="FD160" i="9"/>
  <c r="FE160" i="9"/>
  <c r="FD161" i="9"/>
  <c r="FE161" i="9"/>
  <c r="FD162" i="9"/>
  <c r="FE162" i="9"/>
  <c r="FD163" i="9"/>
  <c r="FE163" i="9"/>
  <c r="FD164" i="9"/>
  <c r="FE164" i="9"/>
  <c r="FD165" i="9"/>
  <c r="FE165" i="9"/>
  <c r="FD166" i="9"/>
  <c r="FE166" i="9"/>
  <c r="FD167" i="9"/>
  <c r="FE167" i="9"/>
  <c r="FD168" i="9"/>
  <c r="FE168" i="9"/>
  <c r="FD169" i="9"/>
  <c r="FE169" i="9"/>
  <c r="FD170" i="9"/>
  <c r="FE170" i="9"/>
  <c r="FD171" i="9"/>
  <c r="FE171" i="9"/>
  <c r="FD172" i="9"/>
  <c r="FE172" i="9"/>
  <c r="FD173" i="9"/>
  <c r="FE173" i="9"/>
  <c r="FD174" i="9"/>
  <c r="FE174" i="9"/>
  <c r="FD175" i="9"/>
  <c r="FE175" i="9"/>
  <c r="FD176" i="9"/>
  <c r="FE176" i="9"/>
  <c r="FD177" i="9"/>
  <c r="FE177" i="9"/>
  <c r="FD178" i="9"/>
  <c r="FE178" i="9"/>
  <c r="FD179" i="9"/>
  <c r="FE179" i="9"/>
  <c r="FD180" i="9"/>
  <c r="FE180" i="9"/>
  <c r="FD181" i="9"/>
  <c r="FE181" i="9"/>
  <c r="FD182" i="9"/>
  <c r="FE182" i="9"/>
  <c r="FD183" i="9"/>
  <c r="FE183" i="9"/>
  <c r="FD184" i="9"/>
  <c r="FE184" i="9"/>
  <c r="FD185" i="9"/>
  <c r="FE185" i="9"/>
  <c r="FD186" i="9"/>
  <c r="FE186" i="9"/>
  <c r="FD187" i="9"/>
  <c r="FE187" i="9"/>
  <c r="FD188" i="9"/>
  <c r="FE188" i="9"/>
  <c r="FD189" i="9"/>
  <c r="FE189" i="9"/>
  <c r="FD190" i="9"/>
  <c r="FE190" i="9"/>
  <c r="FD191" i="9"/>
  <c r="FE191" i="9"/>
  <c r="FD192" i="9"/>
  <c r="FE192" i="9"/>
  <c r="FD193" i="9"/>
  <c r="FE193" i="9"/>
  <c r="FD194" i="9"/>
  <c r="FE194" i="9"/>
  <c r="FD195" i="9"/>
  <c r="FE195" i="9"/>
  <c r="FD196" i="9"/>
  <c r="FE196" i="9"/>
  <c r="FD197" i="9"/>
  <c r="FE197" i="9"/>
  <c r="FD198" i="9"/>
  <c r="FE198" i="9"/>
  <c r="FD199" i="9"/>
  <c r="FE199" i="9"/>
  <c r="FD200" i="9"/>
  <c r="FE200" i="9"/>
  <c r="FD201" i="9"/>
  <c r="FE201" i="9"/>
  <c r="FD202" i="9"/>
  <c r="FE202" i="9"/>
  <c r="FD203" i="9"/>
  <c r="FE203" i="9"/>
  <c r="FD204" i="9"/>
  <c r="FE204" i="9"/>
  <c r="FD205" i="9"/>
  <c r="FE205" i="9"/>
  <c r="FD206" i="9"/>
  <c r="FE206" i="9"/>
  <c r="FD207" i="9"/>
  <c r="FE207" i="9"/>
  <c r="FD208" i="9"/>
  <c r="FE208" i="9"/>
  <c r="FD209" i="9"/>
  <c r="FE209" i="9"/>
  <c r="FD210" i="9"/>
  <c r="FE210" i="9"/>
  <c r="FD211" i="9"/>
  <c r="FE211" i="9"/>
  <c r="FD212" i="9"/>
  <c r="FE212" i="9"/>
  <c r="FD213" i="9"/>
  <c r="FE213" i="9"/>
  <c r="FD214" i="9"/>
  <c r="FE214" i="9"/>
  <c r="FD215" i="9"/>
  <c r="FE215" i="9"/>
  <c r="FD216" i="9"/>
  <c r="FE216" i="9"/>
  <c r="FD217" i="9"/>
  <c r="FE217" i="9"/>
  <c r="FD218" i="9"/>
  <c r="FE218" i="9"/>
  <c r="FD219" i="9"/>
  <c r="FE219" i="9"/>
  <c r="FD220" i="9"/>
  <c r="FE220" i="9"/>
  <c r="FD221" i="9"/>
  <c r="FE221" i="9"/>
  <c r="FD222" i="9"/>
  <c r="FE222" i="9"/>
  <c r="FD223" i="9"/>
  <c r="FE223" i="9"/>
  <c r="FD224" i="9"/>
  <c r="FE224" i="9"/>
  <c r="FD225" i="9"/>
  <c r="FE225" i="9"/>
  <c r="FD226" i="9"/>
  <c r="FE226" i="9"/>
  <c r="FD227" i="9"/>
  <c r="FE227" i="9"/>
  <c r="FD228" i="9"/>
  <c r="FE228" i="9"/>
  <c r="FD229" i="9"/>
  <c r="FE229" i="9"/>
  <c r="FD230" i="9"/>
  <c r="FE230" i="9"/>
  <c r="FD231" i="9"/>
  <c r="FE231" i="9"/>
  <c r="FD232" i="9"/>
  <c r="FE232" i="9"/>
  <c r="FD233" i="9"/>
  <c r="FE233" i="9"/>
  <c r="FD234" i="9"/>
  <c r="FE234" i="9"/>
  <c r="FD235" i="9"/>
  <c r="FE235" i="9"/>
  <c r="FD236" i="9"/>
  <c r="FE236" i="9"/>
  <c r="FD237" i="9"/>
  <c r="FE237" i="9"/>
  <c r="FD238" i="9"/>
  <c r="FE238" i="9"/>
  <c r="FD239" i="9"/>
  <c r="FE239" i="9"/>
  <c r="FD240" i="9"/>
  <c r="FE240" i="9"/>
  <c r="FD241" i="9"/>
  <c r="FE241" i="9"/>
  <c r="FD242" i="9"/>
  <c r="FE242" i="9"/>
  <c r="FD243" i="9"/>
  <c r="FE243" i="9"/>
  <c r="FD244" i="9"/>
  <c r="FE244" i="9"/>
  <c r="FD245" i="9"/>
  <c r="FE245" i="9"/>
  <c r="FD246" i="9"/>
  <c r="FE246" i="9"/>
  <c r="FD247" i="9"/>
  <c r="FE247" i="9"/>
  <c r="FD248" i="9"/>
  <c r="FE248" i="9"/>
  <c r="FD249" i="9"/>
  <c r="FE249" i="9"/>
  <c r="FD250" i="9"/>
  <c r="FE250" i="9"/>
  <c r="FD251" i="9"/>
  <c r="FE251" i="9"/>
  <c r="FD252" i="9"/>
  <c r="FE252" i="9"/>
  <c r="FD253" i="9"/>
  <c r="FE253" i="9"/>
  <c r="FD254" i="9"/>
  <c r="FE254" i="9"/>
  <c r="FD255" i="9"/>
  <c r="FE255" i="9"/>
  <c r="FD256" i="9"/>
  <c r="FE256" i="9"/>
  <c r="FD257" i="9"/>
  <c r="FE257" i="9"/>
  <c r="FD258" i="9"/>
  <c r="FE258" i="9"/>
  <c r="FD259" i="9"/>
  <c r="FE259" i="9"/>
  <c r="FD260" i="9"/>
  <c r="FE260" i="9"/>
  <c r="FD261" i="9"/>
  <c r="FE261" i="9"/>
  <c r="FD262" i="9"/>
  <c r="FE262" i="9"/>
  <c r="FD263" i="9"/>
  <c r="FE263" i="9"/>
  <c r="FD264" i="9"/>
  <c r="FE264" i="9"/>
  <c r="FD265" i="9"/>
  <c r="FE265" i="9"/>
  <c r="FD266" i="9"/>
  <c r="FE266" i="9"/>
  <c r="FD267" i="9"/>
  <c r="FE267" i="9"/>
  <c r="FD268" i="9"/>
  <c r="FE268" i="9"/>
  <c r="FD269" i="9"/>
  <c r="FE269" i="9"/>
  <c r="FD270" i="9"/>
  <c r="FE270" i="9"/>
  <c r="FD271" i="9"/>
  <c r="FE271" i="9"/>
  <c r="FD272" i="9"/>
  <c r="FE272" i="9"/>
  <c r="FD273" i="9"/>
  <c r="FE273" i="9"/>
  <c r="FD274" i="9"/>
  <c r="FE274" i="9"/>
  <c r="FD275" i="9"/>
  <c r="FE275" i="9"/>
  <c r="FD276" i="9"/>
  <c r="FE276" i="9"/>
  <c r="FD277" i="9"/>
  <c r="FE277" i="9"/>
  <c r="FD278" i="9"/>
  <c r="FE278" i="9"/>
  <c r="FD279" i="9"/>
  <c r="FE279" i="9"/>
  <c r="FD280" i="9"/>
  <c r="FE280" i="9"/>
  <c r="FD281" i="9"/>
  <c r="FE281" i="9"/>
  <c r="FD282" i="9"/>
  <c r="FE282" i="9"/>
  <c r="FD283" i="9"/>
  <c r="FE283" i="9"/>
  <c r="FD284" i="9"/>
  <c r="FE284" i="9"/>
  <c r="FD285" i="9"/>
  <c r="FE285" i="9"/>
  <c r="FD286" i="9"/>
  <c r="FE286" i="9"/>
  <c r="FD287" i="9"/>
  <c r="FE287" i="9"/>
  <c r="FD288" i="9"/>
  <c r="FE288" i="9"/>
  <c r="FD289" i="9"/>
  <c r="FE289" i="9"/>
  <c r="FD290" i="9"/>
  <c r="FE290" i="9"/>
  <c r="FD291" i="9"/>
  <c r="FE291" i="9"/>
  <c r="FD292" i="9"/>
  <c r="FE292" i="9"/>
  <c r="FD293" i="9"/>
  <c r="FE293" i="9"/>
  <c r="FD294" i="9"/>
  <c r="FE294" i="9"/>
  <c r="FD295" i="9"/>
  <c r="FE295" i="9"/>
  <c r="FD296" i="9"/>
  <c r="FE296" i="9"/>
  <c r="FD297" i="9"/>
  <c r="FE297" i="9"/>
  <c r="FD298" i="9"/>
  <c r="FE298" i="9"/>
  <c r="FD299" i="9"/>
  <c r="FE299" i="9"/>
  <c r="FD300" i="9"/>
  <c r="FE300" i="9"/>
  <c r="FD301" i="9"/>
  <c r="FE301" i="9"/>
  <c r="FD302" i="9"/>
  <c r="FE302" i="9"/>
  <c r="FD303" i="9"/>
  <c r="FE303" i="9"/>
  <c r="FD304" i="9"/>
  <c r="FE304" i="9"/>
  <c r="FD305" i="9"/>
  <c r="FE305" i="9"/>
  <c r="FD306" i="9"/>
  <c r="FE306" i="9"/>
  <c r="FD307" i="9"/>
  <c r="FE307" i="9"/>
  <c r="FD308" i="9"/>
  <c r="FE308" i="9"/>
  <c r="FD309" i="9"/>
  <c r="FE309" i="9"/>
  <c r="FD310" i="9"/>
  <c r="FE310" i="9"/>
  <c r="FD311" i="9"/>
  <c r="FE311" i="9"/>
  <c r="FD312" i="9"/>
  <c r="FE312" i="9"/>
  <c r="FD313" i="9"/>
  <c r="FE313" i="9"/>
  <c r="FD314" i="9"/>
  <c r="FE314" i="9"/>
  <c r="FD315" i="9"/>
  <c r="FE315" i="9"/>
  <c r="FD316" i="9"/>
  <c r="FE316" i="9"/>
  <c r="FD317" i="9"/>
  <c r="FE317" i="9"/>
  <c r="FD318" i="9"/>
  <c r="FE318" i="9"/>
  <c r="FD319" i="9"/>
  <c r="FE319" i="9"/>
  <c r="FD320" i="9"/>
  <c r="FE320" i="9"/>
  <c r="FD321" i="9"/>
  <c r="FE321" i="9"/>
  <c r="FD322" i="9"/>
  <c r="FE322" i="9"/>
  <c r="FD323" i="9"/>
  <c r="FE323" i="9"/>
  <c r="FD324" i="9"/>
  <c r="FE324" i="9"/>
  <c r="FD325" i="9"/>
  <c r="FE325" i="9"/>
  <c r="FD326" i="9"/>
  <c r="FE326" i="9"/>
  <c r="FD327" i="9"/>
  <c r="FE327" i="9"/>
  <c r="FD328" i="9"/>
  <c r="FE328" i="9"/>
  <c r="FD329" i="9"/>
  <c r="FE329" i="9"/>
  <c r="FD330" i="9"/>
  <c r="FE330" i="9"/>
  <c r="FD331" i="9"/>
  <c r="FE331" i="9"/>
  <c r="FD332" i="9"/>
  <c r="FE332" i="9"/>
  <c r="FD333" i="9"/>
  <c r="FE333" i="9"/>
  <c r="FD334" i="9"/>
  <c r="FE334" i="9"/>
  <c r="FD335" i="9"/>
  <c r="FE335" i="9"/>
  <c r="FD336" i="9"/>
  <c r="FE336" i="9"/>
  <c r="FD337" i="9"/>
  <c r="FE337" i="9"/>
  <c r="FD338" i="9"/>
  <c r="FE338" i="9"/>
  <c r="FD339" i="9"/>
  <c r="FE339" i="9"/>
  <c r="FD340" i="9"/>
  <c r="FE340" i="9"/>
  <c r="FD341" i="9"/>
  <c r="FE341" i="9"/>
  <c r="FD342" i="9"/>
  <c r="FE342" i="9"/>
  <c r="FD343" i="9"/>
  <c r="FE343" i="9"/>
  <c r="FD344" i="9"/>
  <c r="FE344" i="9"/>
  <c r="FD345" i="9"/>
  <c r="FE345" i="9"/>
  <c r="FD346" i="9"/>
  <c r="FE346" i="9"/>
  <c r="FD347" i="9"/>
  <c r="FE347" i="9"/>
  <c r="FD348" i="9"/>
  <c r="FE348" i="9"/>
  <c r="FD349" i="9"/>
  <c r="FE349" i="9"/>
  <c r="FD350" i="9"/>
  <c r="FE350" i="9"/>
  <c r="FD351" i="9"/>
  <c r="FE351" i="9"/>
  <c r="FD352" i="9"/>
  <c r="FE352" i="9"/>
  <c r="FD353" i="9"/>
  <c r="FE353" i="9"/>
  <c r="FD354" i="9"/>
  <c r="FE354" i="9"/>
  <c r="FD355" i="9"/>
  <c r="FE355" i="9"/>
  <c r="FD356" i="9"/>
  <c r="FE356" i="9"/>
  <c r="FD357" i="9"/>
  <c r="FE357" i="9"/>
  <c r="FD358" i="9"/>
  <c r="FE358" i="9"/>
  <c r="FD359" i="9"/>
  <c r="FE359" i="9"/>
  <c r="FD360" i="9"/>
  <c r="FE360" i="9"/>
  <c r="FD361" i="9"/>
  <c r="FE361" i="9"/>
  <c r="FD362" i="9"/>
  <c r="FE362" i="9"/>
  <c r="FD363" i="9"/>
  <c r="FE363" i="9"/>
  <c r="FD364" i="9"/>
  <c r="FE364" i="9"/>
  <c r="FD365" i="9"/>
  <c r="FE365" i="9"/>
  <c r="FD366" i="9"/>
  <c r="FE366" i="9"/>
  <c r="FD367" i="9"/>
  <c r="FE367" i="9"/>
  <c r="FD368" i="9"/>
  <c r="FE368" i="9"/>
  <c r="FD369" i="9"/>
  <c r="FE369" i="9"/>
  <c r="FD370" i="9"/>
  <c r="FE370" i="9"/>
  <c r="FD371" i="9"/>
  <c r="FE371" i="9"/>
  <c r="FD372" i="9"/>
  <c r="FE372" i="9"/>
  <c r="FD373" i="9"/>
  <c r="FE373" i="9"/>
  <c r="FD374" i="9"/>
  <c r="FE374" i="9"/>
  <c r="FD375" i="9"/>
  <c r="FE375" i="9"/>
  <c r="FD376" i="9"/>
  <c r="FE376" i="9"/>
  <c r="FD377" i="9"/>
  <c r="FE377" i="9"/>
  <c r="FD378" i="9"/>
  <c r="FE378" i="9"/>
  <c r="FD379" i="9"/>
  <c r="FE379" i="9"/>
  <c r="FD380" i="9"/>
  <c r="FE380" i="9"/>
  <c r="FD381" i="9"/>
  <c r="FE381" i="9"/>
  <c r="FD382" i="9"/>
  <c r="FE382" i="9"/>
  <c r="FD383" i="9"/>
  <c r="FE383" i="9"/>
  <c r="FD384" i="9"/>
  <c r="FE384" i="9"/>
  <c r="FD385" i="9"/>
  <c r="FE385" i="9"/>
  <c r="FD386" i="9"/>
  <c r="FE386" i="9"/>
  <c r="FD387" i="9"/>
  <c r="FE387" i="9"/>
  <c r="FD388" i="9"/>
  <c r="FE388" i="9"/>
  <c r="FD389" i="9"/>
  <c r="FE389" i="9"/>
  <c r="FD390" i="9"/>
  <c r="FE390" i="9"/>
  <c r="FD391" i="9"/>
  <c r="FE391" i="9"/>
  <c r="FD392" i="9"/>
  <c r="FE392" i="9"/>
  <c r="FD393" i="9"/>
  <c r="FE393" i="9"/>
  <c r="FD394" i="9"/>
  <c r="FE394" i="9"/>
  <c r="FD395" i="9"/>
  <c r="FE395" i="9"/>
  <c r="FD396" i="9"/>
  <c r="FE396" i="9"/>
  <c r="FD397" i="9"/>
  <c r="FE397" i="9"/>
  <c r="FD398" i="9"/>
  <c r="FE398" i="9"/>
  <c r="FD399" i="9"/>
  <c r="FE399" i="9"/>
  <c r="FD400" i="9"/>
  <c r="FE400" i="9"/>
  <c r="FD401" i="9"/>
  <c r="FE401" i="9"/>
  <c r="FD402" i="9"/>
  <c r="FE402" i="9"/>
  <c r="FD403" i="9"/>
  <c r="FE403" i="9"/>
  <c r="FD404" i="9"/>
  <c r="FE404" i="9"/>
  <c r="FD405" i="9"/>
  <c r="FE405" i="9"/>
  <c r="FD406" i="9"/>
  <c r="FE406" i="9"/>
  <c r="FD407" i="9"/>
  <c r="FE407" i="9"/>
  <c r="FD408" i="9"/>
  <c r="FE408" i="9"/>
  <c r="FD409" i="9"/>
  <c r="FE409" i="9"/>
  <c r="FD410" i="9"/>
  <c r="FE410" i="9"/>
  <c r="FD411" i="9"/>
  <c r="FE411" i="9"/>
  <c r="FD412" i="9"/>
  <c r="FE412" i="9"/>
  <c r="FD413" i="9"/>
  <c r="FE413" i="9"/>
  <c r="FD414" i="9"/>
  <c r="FE414" i="9"/>
  <c r="FD415" i="9"/>
  <c r="FE415" i="9"/>
  <c r="FD416" i="9"/>
  <c r="FE416" i="9"/>
  <c r="FD417" i="9"/>
  <c r="FE417" i="9"/>
  <c r="FD418" i="9"/>
  <c r="FE418" i="9"/>
  <c r="FD419" i="9"/>
  <c r="FE419" i="9"/>
  <c r="FD420" i="9"/>
  <c r="FE420" i="9"/>
  <c r="FD421" i="9"/>
  <c r="FE421" i="9"/>
  <c r="FD422" i="9"/>
  <c r="FE422" i="9"/>
  <c r="FD423" i="9"/>
  <c r="FE423" i="9"/>
  <c r="FD424" i="9"/>
  <c r="FE424" i="9"/>
  <c r="FD425" i="9"/>
  <c r="FE425" i="9"/>
  <c r="FD426" i="9"/>
  <c r="FE426" i="9"/>
  <c r="FD427" i="9"/>
  <c r="FE427" i="9"/>
  <c r="FD428" i="9"/>
  <c r="FE428" i="9"/>
  <c r="FD429" i="9"/>
  <c r="FE429" i="9"/>
  <c r="FD430" i="9"/>
  <c r="FE430" i="9"/>
  <c r="EV10" i="9"/>
  <c r="EX10" i="9" s="1"/>
  <c r="EZ10" i="9" s="1"/>
  <c r="EW10" i="9"/>
  <c r="EY10" i="9"/>
  <c r="FA10" i="9" s="1"/>
  <c r="EV11" i="9"/>
  <c r="EW11" i="9"/>
  <c r="EY11" i="9" s="1"/>
  <c r="FA11" i="9" s="1"/>
  <c r="EX11" i="9"/>
  <c r="EZ11" i="9" s="1"/>
  <c r="EV12" i="9"/>
  <c r="EX12" i="9" s="1"/>
  <c r="EZ12" i="9" s="1"/>
  <c r="EW12" i="9"/>
  <c r="EY12" i="9"/>
  <c r="FA12" i="9" s="1"/>
  <c r="EV13" i="9"/>
  <c r="EW13" i="9"/>
  <c r="EY13" i="9" s="1"/>
  <c r="FA13" i="9" s="1"/>
  <c r="EX13" i="9"/>
  <c r="EZ13" i="9" s="1"/>
  <c r="EV14" i="9"/>
  <c r="EX14" i="9" s="1"/>
  <c r="EZ14" i="9" s="1"/>
  <c r="EW14" i="9"/>
  <c r="EY14" i="9"/>
  <c r="FA14" i="9" s="1"/>
  <c r="EV15" i="9"/>
  <c r="EW15" i="9"/>
  <c r="EY15" i="9" s="1"/>
  <c r="FA15" i="9" s="1"/>
  <c r="EX15" i="9"/>
  <c r="EZ15" i="9" s="1"/>
  <c r="EV16" i="9"/>
  <c r="EX16" i="9" s="1"/>
  <c r="EZ16" i="9" s="1"/>
  <c r="EW16" i="9"/>
  <c r="EY16" i="9"/>
  <c r="FA16" i="9" s="1"/>
  <c r="EV17" i="9"/>
  <c r="EW17" i="9"/>
  <c r="EY17" i="9" s="1"/>
  <c r="EX17" i="9"/>
  <c r="EZ17" i="9" s="1"/>
  <c r="FA17" i="9"/>
  <c r="EV18" i="9"/>
  <c r="EX18" i="9" s="1"/>
  <c r="EZ18" i="9" s="1"/>
  <c r="EW18" i="9"/>
  <c r="EY18" i="9"/>
  <c r="FA18" i="9"/>
  <c r="EV19" i="9"/>
  <c r="EX19" i="9" s="1"/>
  <c r="EZ19" i="9" s="1"/>
  <c r="EW19" i="9"/>
  <c r="EY19" i="9" s="1"/>
  <c r="FA19" i="9" s="1"/>
  <c r="EV20" i="9"/>
  <c r="EX20" i="9" s="1"/>
  <c r="EZ20" i="9" s="1"/>
  <c r="EW20" i="9"/>
  <c r="EY20" i="9"/>
  <c r="FA20" i="9" s="1"/>
  <c r="EV21" i="9"/>
  <c r="EW21" i="9"/>
  <c r="EX21" i="9"/>
  <c r="EZ21" i="9" s="1"/>
  <c r="EY21" i="9"/>
  <c r="FA21" i="9"/>
  <c r="EV22" i="9"/>
  <c r="EX22" i="9" s="1"/>
  <c r="EW22" i="9"/>
  <c r="EY22" i="9"/>
  <c r="EZ22" i="9"/>
  <c r="FA22" i="9"/>
  <c r="EV23" i="9"/>
  <c r="EX23" i="9" s="1"/>
  <c r="EZ23" i="9" s="1"/>
  <c r="EW23" i="9"/>
  <c r="EY23" i="9" s="1"/>
  <c r="FA23" i="9" s="1"/>
  <c r="EV24" i="9"/>
  <c r="EX24" i="9" s="1"/>
  <c r="EZ24" i="9" s="1"/>
  <c r="EW24" i="9"/>
  <c r="EY24" i="9"/>
  <c r="FA24" i="9" s="1"/>
  <c r="EV25" i="9"/>
  <c r="EW25" i="9"/>
  <c r="EX25" i="9"/>
  <c r="EZ25" i="9" s="1"/>
  <c r="EY25" i="9"/>
  <c r="FA25" i="9"/>
  <c r="EV26" i="9"/>
  <c r="EX26" i="9" s="1"/>
  <c r="EZ26" i="9" s="1"/>
  <c r="EW26" i="9"/>
  <c r="EY26" i="9"/>
  <c r="FA26" i="9"/>
  <c r="EV27" i="9"/>
  <c r="EX27" i="9" s="1"/>
  <c r="EZ27" i="9" s="1"/>
  <c r="EW27" i="9"/>
  <c r="EY27" i="9" s="1"/>
  <c r="FA27" i="9" s="1"/>
  <c r="EV28" i="9"/>
  <c r="EX28" i="9" s="1"/>
  <c r="EZ28" i="9" s="1"/>
  <c r="EW28" i="9"/>
  <c r="EY28" i="9"/>
  <c r="FA28" i="9" s="1"/>
  <c r="EV29" i="9"/>
  <c r="EW29" i="9"/>
  <c r="EX29" i="9"/>
  <c r="EZ29" i="9" s="1"/>
  <c r="EY29" i="9"/>
  <c r="FA29" i="9"/>
  <c r="EV30" i="9"/>
  <c r="EX30" i="9" s="1"/>
  <c r="EW30" i="9"/>
  <c r="EY30" i="9"/>
  <c r="EZ30" i="9"/>
  <c r="FA30" i="9"/>
  <c r="EV31" i="9"/>
  <c r="EX31" i="9" s="1"/>
  <c r="EZ31" i="9" s="1"/>
  <c r="EW31" i="9"/>
  <c r="EY31" i="9" s="1"/>
  <c r="FA31" i="9" s="1"/>
  <c r="EV32" i="9"/>
  <c r="EX32" i="9" s="1"/>
  <c r="EZ32" i="9" s="1"/>
  <c r="EW32" i="9"/>
  <c r="EY32" i="9"/>
  <c r="FA32" i="9" s="1"/>
  <c r="EV33" i="9"/>
  <c r="EW33" i="9"/>
  <c r="EX33" i="9"/>
  <c r="EZ33" i="9" s="1"/>
  <c r="EY33" i="9"/>
  <c r="FA33" i="9"/>
  <c r="EV34" i="9"/>
  <c r="EW34" i="9"/>
  <c r="EY34" i="9" s="1"/>
  <c r="FA34" i="9" s="1"/>
  <c r="EX34" i="9"/>
  <c r="EZ34" i="9"/>
  <c r="EV35" i="9"/>
  <c r="EX35" i="9" s="1"/>
  <c r="EZ35" i="9" s="1"/>
  <c r="EW35" i="9"/>
  <c r="EY35" i="9" s="1"/>
  <c r="FA35" i="9" s="1"/>
  <c r="EV36" i="9"/>
  <c r="EX36" i="9" s="1"/>
  <c r="EZ36" i="9" s="1"/>
  <c r="EW36" i="9"/>
  <c r="EY36" i="9"/>
  <c r="FA36" i="9" s="1"/>
  <c r="EV37" i="9"/>
  <c r="EW37" i="9"/>
  <c r="EX37" i="9"/>
  <c r="EZ37" i="9" s="1"/>
  <c r="EY37" i="9"/>
  <c r="FA37" i="9"/>
  <c r="EV38" i="9"/>
  <c r="EW38" i="9"/>
  <c r="EX38" i="9"/>
  <c r="EY38" i="9"/>
  <c r="EZ38" i="9"/>
  <c r="FA38" i="9"/>
  <c r="EV39" i="9"/>
  <c r="EX39" i="9" s="1"/>
  <c r="EZ39" i="9" s="1"/>
  <c r="EW39" i="9"/>
  <c r="EY39" i="9" s="1"/>
  <c r="FA39" i="9" s="1"/>
  <c r="EV40" i="9"/>
  <c r="EX40" i="9" s="1"/>
  <c r="EZ40" i="9" s="1"/>
  <c r="EW40" i="9"/>
  <c r="EY40" i="9"/>
  <c r="FA40" i="9" s="1"/>
  <c r="EV41" i="9"/>
  <c r="EW41" i="9"/>
  <c r="EX41" i="9"/>
  <c r="EY41" i="9"/>
  <c r="EZ41" i="9"/>
  <c r="FA41" i="9"/>
  <c r="EV42" i="9"/>
  <c r="EW42" i="9"/>
  <c r="EX42" i="9"/>
  <c r="EY42" i="9"/>
  <c r="EZ42" i="9"/>
  <c r="FA42" i="9"/>
  <c r="EV43" i="9"/>
  <c r="EX43" i="9" s="1"/>
  <c r="EZ43" i="9" s="1"/>
  <c r="EW43" i="9"/>
  <c r="EY43" i="9" s="1"/>
  <c r="FA43" i="9" s="1"/>
  <c r="EV44" i="9"/>
  <c r="EX44" i="9" s="1"/>
  <c r="EZ44" i="9" s="1"/>
  <c r="EW44" i="9"/>
  <c r="EY44" i="9"/>
  <c r="FA44" i="9" s="1"/>
  <c r="EV45" i="9"/>
  <c r="EW45" i="9"/>
  <c r="EX45" i="9"/>
  <c r="EZ45" i="9" s="1"/>
  <c r="EY45" i="9"/>
  <c r="FA45" i="9"/>
  <c r="EV46" i="9"/>
  <c r="EX46" i="9" s="1"/>
  <c r="EZ46" i="9" s="1"/>
  <c r="EW46" i="9"/>
  <c r="EY46" i="9" s="1"/>
  <c r="FA46" i="9" s="1"/>
  <c r="EV47" i="9"/>
  <c r="EX47" i="9" s="1"/>
  <c r="EZ47" i="9" s="1"/>
  <c r="EW47" i="9"/>
  <c r="EY47" i="9" s="1"/>
  <c r="FA47" i="9" s="1"/>
  <c r="EV48" i="9"/>
  <c r="EX48" i="9" s="1"/>
  <c r="EZ48" i="9" s="1"/>
  <c r="EW48" i="9"/>
  <c r="EY48" i="9"/>
  <c r="FA48" i="9" s="1"/>
  <c r="EV49" i="9"/>
  <c r="EW49" i="9"/>
  <c r="EX49" i="9"/>
  <c r="EZ49" i="9" s="1"/>
  <c r="EY49" i="9"/>
  <c r="FA49" i="9"/>
  <c r="EV50" i="9"/>
  <c r="EW50" i="9"/>
  <c r="EX50" i="9"/>
  <c r="EY50" i="9"/>
  <c r="EZ50" i="9"/>
  <c r="FA50" i="9"/>
  <c r="EV51" i="9"/>
  <c r="EX51" i="9" s="1"/>
  <c r="EZ51" i="9" s="1"/>
  <c r="EW51" i="9"/>
  <c r="EY51" i="9" s="1"/>
  <c r="FA51" i="9" s="1"/>
  <c r="EV52" i="9"/>
  <c r="EX52" i="9" s="1"/>
  <c r="EZ52" i="9" s="1"/>
  <c r="EW52" i="9"/>
  <c r="EY52" i="9"/>
  <c r="FA52" i="9" s="1"/>
  <c r="EV53" i="9"/>
  <c r="EW53" i="9"/>
  <c r="EX53" i="9"/>
  <c r="EZ53" i="9" s="1"/>
  <c r="EY53" i="9"/>
  <c r="FA53" i="9"/>
  <c r="EV54" i="9"/>
  <c r="EW54" i="9"/>
  <c r="EX54" i="9"/>
  <c r="EY54" i="9"/>
  <c r="EZ54" i="9"/>
  <c r="FA54" i="9"/>
  <c r="EV55" i="9"/>
  <c r="EX55" i="9" s="1"/>
  <c r="EZ55" i="9" s="1"/>
  <c r="EW55" i="9"/>
  <c r="EY55" i="9" s="1"/>
  <c r="FA55" i="9" s="1"/>
  <c r="EV56" i="9"/>
  <c r="EX56" i="9" s="1"/>
  <c r="EZ56" i="9" s="1"/>
  <c r="EW56" i="9"/>
  <c r="EY56" i="9"/>
  <c r="FA56" i="9" s="1"/>
  <c r="EV57" i="9"/>
  <c r="EW57" i="9"/>
  <c r="EX57" i="9"/>
  <c r="EZ57" i="9" s="1"/>
  <c r="EY57" i="9"/>
  <c r="FA57" i="9"/>
  <c r="EV58" i="9"/>
  <c r="EX58" i="9" s="1"/>
  <c r="EW58" i="9"/>
  <c r="EY58" i="9" s="1"/>
  <c r="FA58" i="9" s="1"/>
  <c r="EZ58" i="9"/>
  <c r="EV59" i="9"/>
  <c r="EX59" i="9" s="1"/>
  <c r="EZ59" i="9" s="1"/>
  <c r="EW59" i="9"/>
  <c r="EY59" i="9" s="1"/>
  <c r="FA59" i="9" s="1"/>
  <c r="EV60" i="9"/>
  <c r="EX60" i="9" s="1"/>
  <c r="EZ60" i="9" s="1"/>
  <c r="EW60" i="9"/>
  <c r="EY60" i="9"/>
  <c r="FA60" i="9" s="1"/>
  <c r="EV61" i="9"/>
  <c r="EW61" i="9"/>
  <c r="EX61" i="9"/>
  <c r="EZ61" i="9" s="1"/>
  <c r="EY61" i="9"/>
  <c r="FA61" i="9"/>
  <c r="EV62" i="9"/>
  <c r="EW62" i="9"/>
  <c r="EY62" i="9" s="1"/>
  <c r="FA62" i="9" s="1"/>
  <c r="EX62" i="9"/>
  <c r="EZ62" i="9"/>
  <c r="EV63" i="9"/>
  <c r="EX63" i="9" s="1"/>
  <c r="EZ63" i="9" s="1"/>
  <c r="EW63" i="9"/>
  <c r="EY63" i="9" s="1"/>
  <c r="FA63" i="9" s="1"/>
  <c r="EV64" i="9"/>
  <c r="EX64" i="9" s="1"/>
  <c r="EZ64" i="9" s="1"/>
  <c r="EW64" i="9"/>
  <c r="EY64" i="9"/>
  <c r="FA64" i="9" s="1"/>
  <c r="EV65" i="9"/>
  <c r="EW65" i="9"/>
  <c r="EX65" i="9"/>
  <c r="EZ65" i="9" s="1"/>
  <c r="EY65" i="9"/>
  <c r="FA65" i="9"/>
  <c r="EV66" i="9"/>
  <c r="EW66" i="9"/>
  <c r="EX66" i="9"/>
  <c r="EY66" i="9"/>
  <c r="EZ66" i="9"/>
  <c r="FA66" i="9"/>
  <c r="EV67" i="9"/>
  <c r="EX67" i="9" s="1"/>
  <c r="EZ67" i="9" s="1"/>
  <c r="EW67" i="9"/>
  <c r="EY67" i="9" s="1"/>
  <c r="FA67" i="9" s="1"/>
  <c r="EV68" i="9"/>
  <c r="EX68" i="9" s="1"/>
  <c r="EZ68" i="9" s="1"/>
  <c r="EW68" i="9"/>
  <c r="EY68" i="9"/>
  <c r="FA68" i="9" s="1"/>
  <c r="EV69" i="9"/>
  <c r="EW69" i="9"/>
  <c r="EX69" i="9"/>
  <c r="EZ69" i="9" s="1"/>
  <c r="EY69" i="9"/>
  <c r="FA69" i="9"/>
  <c r="EV70" i="9"/>
  <c r="EX70" i="9" s="1"/>
  <c r="EZ70" i="9" s="1"/>
  <c r="EW70" i="9"/>
  <c r="EY70" i="9"/>
  <c r="FA70" i="9"/>
  <c r="EV71" i="9"/>
  <c r="EX71" i="9" s="1"/>
  <c r="EZ71" i="9" s="1"/>
  <c r="EW71" i="9"/>
  <c r="EY71" i="9" s="1"/>
  <c r="FA71" i="9" s="1"/>
  <c r="EV72" i="9"/>
  <c r="EX72" i="9" s="1"/>
  <c r="EZ72" i="9" s="1"/>
  <c r="EW72" i="9"/>
  <c r="EY72" i="9"/>
  <c r="FA72" i="9" s="1"/>
  <c r="EV73" i="9"/>
  <c r="EW73" i="9"/>
  <c r="EX73" i="9"/>
  <c r="EZ73" i="9" s="1"/>
  <c r="EY73" i="9"/>
  <c r="FA73" i="9"/>
  <c r="EV74" i="9"/>
  <c r="EW74" i="9"/>
  <c r="EY74" i="9" s="1"/>
  <c r="FA74" i="9" s="1"/>
  <c r="EX74" i="9"/>
  <c r="EZ74" i="9"/>
  <c r="EV75" i="9"/>
  <c r="EX75" i="9" s="1"/>
  <c r="EZ75" i="9" s="1"/>
  <c r="EW75" i="9"/>
  <c r="EY75" i="9" s="1"/>
  <c r="FA75" i="9" s="1"/>
  <c r="EV76" i="9"/>
  <c r="EX76" i="9" s="1"/>
  <c r="EZ76" i="9" s="1"/>
  <c r="EW76" i="9"/>
  <c r="EY76" i="9"/>
  <c r="FA76" i="9" s="1"/>
  <c r="EV77" i="9"/>
  <c r="EW77" i="9"/>
  <c r="EX77" i="9"/>
  <c r="EZ77" i="9" s="1"/>
  <c r="EY77" i="9"/>
  <c r="FA77" i="9"/>
  <c r="EV78" i="9"/>
  <c r="EX78" i="9" s="1"/>
  <c r="EW78" i="9"/>
  <c r="EY78" i="9" s="1"/>
  <c r="FA78" i="9" s="1"/>
  <c r="EZ78" i="9"/>
  <c r="EV79" i="9"/>
  <c r="EX79" i="9" s="1"/>
  <c r="EZ79" i="9" s="1"/>
  <c r="EW79" i="9"/>
  <c r="EY79" i="9" s="1"/>
  <c r="FA79" i="9" s="1"/>
  <c r="EV80" i="9"/>
  <c r="EX80" i="9" s="1"/>
  <c r="EZ80" i="9" s="1"/>
  <c r="EW80" i="9"/>
  <c r="EY80" i="9"/>
  <c r="FA80" i="9" s="1"/>
  <c r="EV81" i="9"/>
  <c r="EW81" i="9"/>
  <c r="EX81" i="9"/>
  <c r="EZ81" i="9" s="1"/>
  <c r="EY81" i="9"/>
  <c r="FA81" i="9"/>
  <c r="EV82" i="9"/>
  <c r="EW82" i="9"/>
  <c r="EX82" i="9"/>
  <c r="EY82" i="9"/>
  <c r="EZ82" i="9"/>
  <c r="FA82" i="9"/>
  <c r="EV83" i="9"/>
  <c r="EX83" i="9" s="1"/>
  <c r="EZ83" i="9" s="1"/>
  <c r="EW83" i="9"/>
  <c r="EY83" i="9" s="1"/>
  <c r="FA83" i="9" s="1"/>
  <c r="EV84" i="9"/>
  <c r="EX84" i="9" s="1"/>
  <c r="EZ84" i="9" s="1"/>
  <c r="EW84" i="9"/>
  <c r="EY84" i="9"/>
  <c r="FA84" i="9" s="1"/>
  <c r="EV85" i="9"/>
  <c r="EW85" i="9"/>
  <c r="EX85" i="9"/>
  <c r="EZ85" i="9" s="1"/>
  <c r="EY85" i="9"/>
  <c r="FA85" i="9"/>
  <c r="EV86" i="9"/>
  <c r="EX86" i="9" s="1"/>
  <c r="EW86" i="9"/>
  <c r="EY86" i="9" s="1"/>
  <c r="FA86" i="9" s="1"/>
  <c r="EZ86" i="9"/>
  <c r="EV87" i="9"/>
  <c r="EX87" i="9" s="1"/>
  <c r="EZ87" i="9" s="1"/>
  <c r="EW87" i="9"/>
  <c r="EY87" i="9" s="1"/>
  <c r="FA87" i="9" s="1"/>
  <c r="EV88" i="9"/>
  <c r="EX88" i="9" s="1"/>
  <c r="EZ88" i="9" s="1"/>
  <c r="EW88" i="9"/>
  <c r="EY88" i="9"/>
  <c r="FA88" i="9" s="1"/>
  <c r="EV89" i="9"/>
  <c r="EW89" i="9"/>
  <c r="EX89" i="9"/>
  <c r="EZ89" i="9" s="1"/>
  <c r="EY89" i="9"/>
  <c r="FA89" i="9"/>
  <c r="EV90" i="9"/>
  <c r="EX90" i="9" s="1"/>
  <c r="EZ90" i="9" s="1"/>
  <c r="EW90" i="9"/>
  <c r="EY90" i="9" s="1"/>
  <c r="FA90" i="9" s="1"/>
  <c r="EV91" i="9"/>
  <c r="EX91" i="9" s="1"/>
  <c r="EZ91" i="9" s="1"/>
  <c r="EW91" i="9"/>
  <c r="EY91" i="9" s="1"/>
  <c r="FA91" i="9" s="1"/>
  <c r="EV92" i="9"/>
  <c r="EX92" i="9" s="1"/>
  <c r="EZ92" i="9" s="1"/>
  <c r="EW92" i="9"/>
  <c r="EY92" i="9"/>
  <c r="FA92" i="9" s="1"/>
  <c r="EV93" i="9"/>
  <c r="EW93" i="9"/>
  <c r="EX93" i="9"/>
  <c r="EZ93" i="9" s="1"/>
  <c r="EY93" i="9"/>
  <c r="FA93" i="9"/>
  <c r="EV94" i="9"/>
  <c r="EW94" i="9"/>
  <c r="EX94" i="9"/>
  <c r="EY94" i="9"/>
  <c r="EZ94" i="9"/>
  <c r="FA94" i="9"/>
  <c r="EV95" i="9"/>
  <c r="EX95" i="9" s="1"/>
  <c r="EZ95" i="9" s="1"/>
  <c r="EW95" i="9"/>
  <c r="EY95" i="9" s="1"/>
  <c r="FA95" i="9" s="1"/>
  <c r="EV96" i="9"/>
  <c r="EX96" i="9" s="1"/>
  <c r="EZ96" i="9" s="1"/>
  <c r="EW96" i="9"/>
  <c r="EY96" i="9"/>
  <c r="FA96" i="9" s="1"/>
  <c r="EV97" i="9"/>
  <c r="EW97" i="9"/>
  <c r="EX97" i="9"/>
  <c r="EY97" i="9"/>
  <c r="EZ97" i="9"/>
  <c r="FA97" i="9"/>
  <c r="EV98" i="9"/>
  <c r="EX98" i="9" s="1"/>
  <c r="EW98" i="9"/>
  <c r="EY98" i="9" s="1"/>
  <c r="FA98" i="9" s="1"/>
  <c r="EZ98" i="9"/>
  <c r="EV99" i="9"/>
  <c r="EX99" i="9" s="1"/>
  <c r="EZ99" i="9" s="1"/>
  <c r="EW99" i="9"/>
  <c r="EY99" i="9" s="1"/>
  <c r="FA99" i="9" s="1"/>
  <c r="EV100" i="9"/>
  <c r="EX100" i="9" s="1"/>
  <c r="EZ100" i="9" s="1"/>
  <c r="EW100" i="9"/>
  <c r="EY100" i="9"/>
  <c r="FA100" i="9" s="1"/>
  <c r="EV101" i="9"/>
  <c r="EW101" i="9"/>
  <c r="EX101" i="9"/>
  <c r="EZ101" i="9" s="1"/>
  <c r="EY101" i="9"/>
  <c r="FA101" i="9"/>
  <c r="EV102" i="9"/>
  <c r="EW102" i="9"/>
  <c r="EY102" i="9" s="1"/>
  <c r="FA102" i="9" s="1"/>
  <c r="EX102" i="9"/>
  <c r="EZ102" i="9"/>
  <c r="EV103" i="9"/>
  <c r="EX103" i="9" s="1"/>
  <c r="EZ103" i="9" s="1"/>
  <c r="EW103" i="9"/>
  <c r="EY103" i="9" s="1"/>
  <c r="FA103" i="9" s="1"/>
  <c r="EV104" i="9"/>
  <c r="EX104" i="9" s="1"/>
  <c r="EZ104" i="9" s="1"/>
  <c r="EW104" i="9"/>
  <c r="EY104" i="9"/>
  <c r="FA104" i="9" s="1"/>
  <c r="EV105" i="9"/>
  <c r="EW105" i="9"/>
  <c r="EX105" i="9"/>
  <c r="EZ105" i="9" s="1"/>
  <c r="EY105" i="9"/>
  <c r="FA105" i="9"/>
  <c r="EV106" i="9"/>
  <c r="EX106" i="9" s="1"/>
  <c r="EW106" i="9"/>
  <c r="EY106" i="9" s="1"/>
  <c r="FA106" i="9" s="1"/>
  <c r="EZ106" i="9"/>
  <c r="EV107" i="9"/>
  <c r="EX107" i="9" s="1"/>
  <c r="EZ107" i="9" s="1"/>
  <c r="EW107" i="9"/>
  <c r="EY107" i="9" s="1"/>
  <c r="FA107" i="9" s="1"/>
  <c r="EV108" i="9"/>
  <c r="EX108" i="9" s="1"/>
  <c r="EZ108" i="9" s="1"/>
  <c r="EW108" i="9"/>
  <c r="EY108" i="9"/>
  <c r="FA108" i="9" s="1"/>
  <c r="EV109" i="9"/>
  <c r="EW109" i="9"/>
  <c r="EX109" i="9"/>
  <c r="EZ109" i="9" s="1"/>
  <c r="EY109" i="9"/>
  <c r="FA109" i="9"/>
  <c r="EV110" i="9"/>
  <c r="EX110" i="9" s="1"/>
  <c r="EW110" i="9"/>
  <c r="EY110" i="9" s="1"/>
  <c r="FA110" i="9" s="1"/>
  <c r="EZ110" i="9"/>
  <c r="EV111" i="9"/>
  <c r="EX111" i="9" s="1"/>
  <c r="EZ111" i="9" s="1"/>
  <c r="EW111" i="9"/>
  <c r="EY111" i="9" s="1"/>
  <c r="FA111" i="9" s="1"/>
  <c r="EV112" i="9"/>
  <c r="EX112" i="9" s="1"/>
  <c r="EZ112" i="9" s="1"/>
  <c r="EW112" i="9"/>
  <c r="EY112" i="9"/>
  <c r="FA112" i="9" s="1"/>
  <c r="EV113" i="9"/>
  <c r="EW113" i="9"/>
  <c r="EX113" i="9"/>
  <c r="EZ113" i="9" s="1"/>
  <c r="EY113" i="9"/>
  <c r="FA113" i="9"/>
  <c r="EV114" i="9"/>
  <c r="EW114" i="9"/>
  <c r="EX114" i="9"/>
  <c r="EY114" i="9"/>
  <c r="EZ114" i="9"/>
  <c r="FA114" i="9"/>
  <c r="EV115" i="9"/>
  <c r="EX115" i="9" s="1"/>
  <c r="EZ115" i="9" s="1"/>
  <c r="EW115" i="9"/>
  <c r="EY115" i="9" s="1"/>
  <c r="FA115" i="9" s="1"/>
  <c r="EV116" i="9"/>
  <c r="EW116" i="9"/>
  <c r="EX116" i="9"/>
  <c r="EZ116" i="9" s="1"/>
  <c r="EY116" i="9"/>
  <c r="FA116" i="9" s="1"/>
  <c r="EV117" i="9"/>
  <c r="EW117" i="9"/>
  <c r="EX117" i="9"/>
  <c r="EY117" i="9"/>
  <c r="FA117" i="9" s="1"/>
  <c r="EZ117" i="9"/>
  <c r="EV118" i="9"/>
  <c r="EW118" i="9"/>
  <c r="EX118" i="9"/>
  <c r="EY118" i="9"/>
  <c r="EZ118" i="9"/>
  <c r="FA118" i="9"/>
  <c r="EV119" i="9"/>
  <c r="EX119" i="9" s="1"/>
  <c r="EZ119" i="9" s="1"/>
  <c r="EW119" i="9"/>
  <c r="EY119" i="9" s="1"/>
  <c r="FA119" i="9" s="1"/>
  <c r="EV120" i="9"/>
  <c r="EX120" i="9" s="1"/>
  <c r="EZ120" i="9" s="1"/>
  <c r="EW120" i="9"/>
  <c r="EY120" i="9"/>
  <c r="FA120" i="9" s="1"/>
  <c r="EV121" i="9"/>
  <c r="EW121" i="9"/>
  <c r="EX121" i="9"/>
  <c r="EY121" i="9"/>
  <c r="EZ121" i="9"/>
  <c r="FA121" i="9"/>
  <c r="EV122" i="9"/>
  <c r="EW122" i="9"/>
  <c r="EX122" i="9"/>
  <c r="EY122" i="9"/>
  <c r="EZ122" i="9"/>
  <c r="FA122" i="9"/>
  <c r="EV123" i="9"/>
  <c r="EX123" i="9" s="1"/>
  <c r="EZ123" i="9" s="1"/>
  <c r="EW123" i="9"/>
  <c r="EY123" i="9" s="1"/>
  <c r="FA123" i="9" s="1"/>
  <c r="EV124" i="9"/>
  <c r="EW124" i="9"/>
  <c r="EY124" i="9" s="1"/>
  <c r="FA124" i="9" s="1"/>
  <c r="EX124" i="9"/>
  <c r="EZ124" i="9" s="1"/>
  <c r="EV125" i="9"/>
  <c r="EW125" i="9"/>
  <c r="EX125" i="9"/>
  <c r="EZ125" i="9" s="1"/>
  <c r="EY125" i="9"/>
  <c r="FA125" i="9"/>
  <c r="EV126" i="9"/>
  <c r="EX126" i="9" s="1"/>
  <c r="EW126" i="9"/>
  <c r="EY126" i="9" s="1"/>
  <c r="FA126" i="9" s="1"/>
  <c r="EZ126" i="9"/>
  <c r="EV127" i="9"/>
  <c r="EX127" i="9" s="1"/>
  <c r="EZ127" i="9" s="1"/>
  <c r="EW127" i="9"/>
  <c r="EY127" i="9" s="1"/>
  <c r="FA127" i="9" s="1"/>
  <c r="EV128" i="9"/>
  <c r="EW128" i="9"/>
  <c r="EY128" i="9" s="1"/>
  <c r="FA128" i="9" s="1"/>
  <c r="EX128" i="9"/>
  <c r="EZ128" i="9" s="1"/>
  <c r="EV129" i="9"/>
  <c r="EW129" i="9"/>
  <c r="EX129" i="9"/>
  <c r="EZ129" i="9" s="1"/>
  <c r="EY129" i="9"/>
  <c r="FA129" i="9"/>
  <c r="EV130" i="9"/>
  <c r="EW130" i="9"/>
  <c r="EY130" i="9" s="1"/>
  <c r="FA130" i="9" s="1"/>
  <c r="EX130" i="9"/>
  <c r="EZ130" i="9"/>
  <c r="EV131" i="9"/>
  <c r="EX131" i="9" s="1"/>
  <c r="EZ131" i="9" s="1"/>
  <c r="EW131" i="9"/>
  <c r="EY131" i="9" s="1"/>
  <c r="FA131" i="9" s="1"/>
  <c r="EV132" i="9"/>
  <c r="EX132" i="9" s="1"/>
  <c r="EZ132" i="9" s="1"/>
  <c r="EW132" i="9"/>
  <c r="EY132" i="9"/>
  <c r="FA132" i="9" s="1"/>
  <c r="EV133" i="9"/>
  <c r="EW133" i="9"/>
  <c r="EX133" i="9"/>
  <c r="EY133" i="9"/>
  <c r="FA133" i="9" s="1"/>
  <c r="EZ133" i="9"/>
  <c r="EV134" i="9"/>
  <c r="EW134" i="9"/>
  <c r="EX134" i="9"/>
  <c r="EY134" i="9"/>
  <c r="EZ134" i="9"/>
  <c r="FA134" i="9"/>
  <c r="EV135" i="9"/>
  <c r="EX135" i="9" s="1"/>
  <c r="EZ135" i="9" s="1"/>
  <c r="EW135" i="9"/>
  <c r="EY135" i="9" s="1"/>
  <c r="FA135" i="9" s="1"/>
  <c r="EV136" i="9"/>
  <c r="EX136" i="9" s="1"/>
  <c r="EZ136" i="9" s="1"/>
  <c r="EW136" i="9"/>
  <c r="EY136" i="9"/>
  <c r="FA136" i="9" s="1"/>
  <c r="EV137" i="9"/>
  <c r="EW137" i="9"/>
  <c r="EX137" i="9"/>
  <c r="EZ137" i="9" s="1"/>
  <c r="EY137" i="9"/>
  <c r="FA137" i="9" s="1"/>
  <c r="EV138" i="9"/>
  <c r="EX138" i="9" s="1"/>
  <c r="EW138" i="9"/>
  <c r="EY138" i="9" s="1"/>
  <c r="FA138" i="9" s="1"/>
  <c r="EZ138" i="9"/>
  <c r="EV139" i="9"/>
  <c r="EX139" i="9" s="1"/>
  <c r="EZ139" i="9" s="1"/>
  <c r="EW139" i="9"/>
  <c r="EY139" i="9" s="1"/>
  <c r="FA139" i="9" s="1"/>
  <c r="EV140" i="9"/>
  <c r="EX140" i="9" s="1"/>
  <c r="EZ140" i="9" s="1"/>
  <c r="EW140" i="9"/>
  <c r="EY140" i="9"/>
  <c r="FA140" i="9" s="1"/>
  <c r="EV141" i="9"/>
  <c r="EW141" i="9"/>
  <c r="EX141" i="9"/>
  <c r="EZ141" i="9" s="1"/>
  <c r="EY141" i="9"/>
  <c r="FA141" i="9" s="1"/>
  <c r="EV142" i="9"/>
  <c r="EX142" i="9" s="1"/>
  <c r="EW142" i="9"/>
  <c r="EY142" i="9" s="1"/>
  <c r="FA142" i="9" s="1"/>
  <c r="EZ142" i="9"/>
  <c r="EV143" i="9"/>
  <c r="EW143" i="9"/>
  <c r="EX143" i="9"/>
  <c r="EY143" i="9"/>
  <c r="EZ143" i="9"/>
  <c r="FA143" i="9"/>
  <c r="EV144" i="9"/>
  <c r="EW144" i="9"/>
  <c r="EX144" i="9"/>
  <c r="EZ144" i="9" s="1"/>
  <c r="EY144" i="9"/>
  <c r="FA144" i="9" s="1"/>
  <c r="EV145" i="9"/>
  <c r="EW145" i="9"/>
  <c r="EX145" i="9"/>
  <c r="EY145" i="9"/>
  <c r="FA145" i="9" s="1"/>
  <c r="EZ145" i="9"/>
  <c r="EV146" i="9"/>
  <c r="EW146" i="9"/>
  <c r="EX146" i="9"/>
  <c r="EY146" i="9"/>
  <c r="EZ146" i="9"/>
  <c r="FA146" i="9"/>
  <c r="EV147" i="9"/>
  <c r="EX147" i="9" s="1"/>
  <c r="EZ147" i="9" s="1"/>
  <c r="EW147" i="9"/>
  <c r="EY147" i="9" s="1"/>
  <c r="FA147" i="9" s="1"/>
  <c r="EV148" i="9"/>
  <c r="EX148" i="9" s="1"/>
  <c r="EZ148" i="9" s="1"/>
  <c r="EW148" i="9"/>
  <c r="EY148" i="9" s="1"/>
  <c r="FA148" i="9" s="1"/>
  <c r="EV149" i="9"/>
  <c r="EW149" i="9"/>
  <c r="EX149" i="9"/>
  <c r="EY149" i="9"/>
  <c r="EZ149" i="9"/>
  <c r="FA149" i="9"/>
  <c r="EV150" i="9"/>
  <c r="EW150" i="9"/>
  <c r="EX150" i="9"/>
  <c r="EY150" i="9"/>
  <c r="EZ150" i="9"/>
  <c r="FA150" i="9"/>
  <c r="EV151" i="9"/>
  <c r="EX151" i="9" s="1"/>
  <c r="EZ151" i="9" s="1"/>
  <c r="EW151" i="9"/>
  <c r="EY151" i="9" s="1"/>
  <c r="FA151" i="9" s="1"/>
  <c r="EV152" i="9"/>
  <c r="EX152" i="9" s="1"/>
  <c r="EZ152" i="9" s="1"/>
  <c r="EW152" i="9"/>
  <c r="EY152" i="9"/>
  <c r="FA152" i="9" s="1"/>
  <c r="EV153" i="9"/>
  <c r="EW153" i="9"/>
  <c r="EX153" i="9"/>
  <c r="EZ153" i="9" s="1"/>
  <c r="EY153" i="9"/>
  <c r="FA153" i="9" s="1"/>
  <c r="EV154" i="9"/>
  <c r="EX154" i="9" s="1"/>
  <c r="EW154" i="9"/>
  <c r="EY154" i="9" s="1"/>
  <c r="FA154" i="9" s="1"/>
  <c r="EZ154" i="9"/>
  <c r="EV155" i="9"/>
  <c r="EX155" i="9" s="1"/>
  <c r="EZ155" i="9" s="1"/>
  <c r="EW155" i="9"/>
  <c r="EY155" i="9" s="1"/>
  <c r="FA155" i="9" s="1"/>
  <c r="EV156" i="9"/>
  <c r="EX156" i="9" s="1"/>
  <c r="EZ156" i="9" s="1"/>
  <c r="EW156" i="9"/>
  <c r="EY156" i="9"/>
  <c r="FA156" i="9" s="1"/>
  <c r="EV157" i="9"/>
  <c r="EW157" i="9"/>
  <c r="EX157" i="9"/>
  <c r="EZ157" i="9" s="1"/>
  <c r="EY157" i="9"/>
  <c r="FA157" i="9" s="1"/>
  <c r="EV158" i="9"/>
  <c r="EW158" i="9"/>
  <c r="EY158" i="9" s="1"/>
  <c r="EX158" i="9"/>
  <c r="EZ158" i="9"/>
  <c r="FA158" i="9"/>
  <c r="EV159" i="9"/>
  <c r="EX159" i="9" s="1"/>
  <c r="EZ159" i="9" s="1"/>
  <c r="EW159" i="9"/>
  <c r="EY159" i="9" s="1"/>
  <c r="FA159" i="9" s="1"/>
  <c r="EV160" i="9"/>
  <c r="EW160" i="9"/>
  <c r="EX160" i="9"/>
  <c r="EZ160" i="9" s="1"/>
  <c r="EY160" i="9"/>
  <c r="FA160" i="9" s="1"/>
  <c r="EV161" i="9"/>
  <c r="EW161" i="9"/>
  <c r="EX161" i="9"/>
  <c r="EZ161" i="9" s="1"/>
  <c r="EY161" i="9"/>
  <c r="FA161" i="9" s="1"/>
  <c r="EV162" i="9"/>
  <c r="EW162" i="9"/>
  <c r="EY162" i="9" s="1"/>
  <c r="FA162" i="9" s="1"/>
  <c r="EX162" i="9"/>
  <c r="EZ162" i="9"/>
  <c r="EV163" i="9"/>
  <c r="EX163" i="9" s="1"/>
  <c r="EZ163" i="9" s="1"/>
  <c r="EW163" i="9"/>
  <c r="EY163" i="9" s="1"/>
  <c r="FA163" i="9" s="1"/>
  <c r="EV164" i="9"/>
  <c r="EW164" i="9"/>
  <c r="EY164" i="9" s="1"/>
  <c r="FA164" i="9" s="1"/>
  <c r="EX164" i="9"/>
  <c r="EZ164" i="9" s="1"/>
  <c r="EV165" i="9"/>
  <c r="EW165" i="9"/>
  <c r="EX165" i="9"/>
  <c r="EZ165" i="9" s="1"/>
  <c r="EY165" i="9"/>
  <c r="FA165" i="9"/>
  <c r="EV166" i="9"/>
  <c r="EW166" i="9"/>
  <c r="EY166" i="9" s="1"/>
  <c r="EX166" i="9"/>
  <c r="EZ166" i="9"/>
  <c r="FA166" i="9"/>
  <c r="EV167" i="9"/>
  <c r="EX167" i="9" s="1"/>
  <c r="EZ167" i="9" s="1"/>
  <c r="EW167" i="9"/>
  <c r="EY167" i="9" s="1"/>
  <c r="FA167" i="9" s="1"/>
  <c r="EV168" i="9"/>
  <c r="EX168" i="9" s="1"/>
  <c r="EZ168" i="9" s="1"/>
  <c r="EW168" i="9"/>
  <c r="EY168" i="9"/>
  <c r="FA168" i="9" s="1"/>
  <c r="EV169" i="9"/>
  <c r="EW169" i="9"/>
  <c r="EX169" i="9"/>
  <c r="EY169" i="9"/>
  <c r="EZ169" i="9"/>
  <c r="FA169" i="9"/>
  <c r="EV170" i="9"/>
  <c r="EW170" i="9"/>
  <c r="EX170" i="9"/>
  <c r="EY170" i="9"/>
  <c r="EZ170" i="9"/>
  <c r="FA170" i="9"/>
  <c r="EV171" i="9"/>
  <c r="EX171" i="9" s="1"/>
  <c r="EZ171" i="9" s="1"/>
  <c r="EW171" i="9"/>
  <c r="EY171" i="9" s="1"/>
  <c r="FA171" i="9" s="1"/>
  <c r="EV172" i="9"/>
  <c r="EW172" i="9"/>
  <c r="EY172" i="9" s="1"/>
  <c r="FA172" i="9" s="1"/>
  <c r="EX172" i="9"/>
  <c r="EZ172" i="9" s="1"/>
  <c r="EV173" i="9"/>
  <c r="EW173" i="9"/>
  <c r="EX173" i="9"/>
  <c r="EZ173" i="9" s="1"/>
  <c r="EY173" i="9"/>
  <c r="FA173" i="9"/>
  <c r="EV174" i="9"/>
  <c r="EW174" i="9"/>
  <c r="EY174" i="9" s="1"/>
  <c r="FA174" i="9" s="1"/>
  <c r="EX174" i="9"/>
  <c r="EZ174" i="9"/>
  <c r="EV175" i="9"/>
  <c r="EX175" i="9" s="1"/>
  <c r="EZ175" i="9" s="1"/>
  <c r="EW175" i="9"/>
  <c r="EY175" i="9" s="1"/>
  <c r="FA175" i="9" s="1"/>
  <c r="EV176" i="9"/>
  <c r="EX176" i="9" s="1"/>
  <c r="EZ176" i="9" s="1"/>
  <c r="EW176" i="9"/>
  <c r="EY176" i="9" s="1"/>
  <c r="FA176" i="9" s="1"/>
  <c r="EV177" i="9"/>
  <c r="EW177" i="9"/>
  <c r="EX177" i="9"/>
  <c r="EY177" i="9"/>
  <c r="EZ177" i="9"/>
  <c r="FA177" i="9"/>
  <c r="EV178" i="9"/>
  <c r="EW178" i="9"/>
  <c r="EX178" i="9"/>
  <c r="EY178" i="9"/>
  <c r="EZ178" i="9"/>
  <c r="FA178" i="9"/>
  <c r="EV179" i="9"/>
  <c r="EX179" i="9" s="1"/>
  <c r="EZ179" i="9" s="1"/>
  <c r="EW179" i="9"/>
  <c r="EY179" i="9" s="1"/>
  <c r="FA179" i="9" s="1"/>
  <c r="EV180" i="9"/>
  <c r="EX180" i="9" s="1"/>
  <c r="EZ180" i="9" s="1"/>
  <c r="EW180" i="9"/>
  <c r="EY180" i="9"/>
  <c r="FA180" i="9" s="1"/>
  <c r="EV181" i="9"/>
  <c r="EW181" i="9"/>
  <c r="EX181" i="9"/>
  <c r="EZ181" i="9" s="1"/>
  <c r="EY181" i="9"/>
  <c r="FA181" i="9" s="1"/>
  <c r="EV182" i="9"/>
  <c r="EX182" i="9" s="1"/>
  <c r="EW182" i="9"/>
  <c r="EY182" i="9" s="1"/>
  <c r="FA182" i="9" s="1"/>
  <c r="EZ182" i="9"/>
  <c r="EV183" i="9"/>
  <c r="EX183" i="9" s="1"/>
  <c r="EZ183" i="9" s="1"/>
  <c r="EW183" i="9"/>
  <c r="EY183" i="9" s="1"/>
  <c r="FA183" i="9" s="1"/>
  <c r="EV184" i="9"/>
  <c r="EW184" i="9"/>
  <c r="EX184" i="9"/>
  <c r="EZ184" i="9" s="1"/>
  <c r="EY184" i="9"/>
  <c r="FA184" i="9" s="1"/>
  <c r="EV185" i="9"/>
  <c r="EW185" i="9"/>
  <c r="EY185" i="9" s="1"/>
  <c r="FA185" i="9" s="1"/>
  <c r="EX185" i="9"/>
  <c r="EZ185" i="9"/>
  <c r="EV186" i="9"/>
  <c r="EX186" i="9" s="1"/>
  <c r="EZ186" i="9" s="1"/>
  <c r="EW186" i="9"/>
  <c r="EY186" i="9"/>
  <c r="FA186" i="9" s="1"/>
  <c r="EV187" i="9"/>
  <c r="EX187" i="9" s="1"/>
  <c r="EZ187" i="9" s="1"/>
  <c r="EW187" i="9"/>
  <c r="EY187" i="9" s="1"/>
  <c r="FA187" i="9" s="1"/>
  <c r="EV188" i="9"/>
  <c r="EW188" i="9"/>
  <c r="EX188" i="9"/>
  <c r="EZ188" i="9" s="1"/>
  <c r="EY188" i="9"/>
  <c r="FA188" i="9" s="1"/>
  <c r="EV189" i="9"/>
  <c r="EW189" i="9"/>
  <c r="EY189" i="9" s="1"/>
  <c r="FA189" i="9" s="1"/>
  <c r="EX189" i="9"/>
  <c r="EZ189" i="9"/>
  <c r="EV190" i="9"/>
  <c r="EX190" i="9" s="1"/>
  <c r="EZ190" i="9" s="1"/>
  <c r="EW190" i="9"/>
  <c r="EY190" i="9"/>
  <c r="FA190" i="9" s="1"/>
  <c r="EV191" i="9"/>
  <c r="EX191" i="9" s="1"/>
  <c r="EZ191" i="9" s="1"/>
  <c r="EW191" i="9"/>
  <c r="EY191" i="9" s="1"/>
  <c r="FA191" i="9" s="1"/>
  <c r="EV192" i="9"/>
  <c r="EW192" i="9"/>
  <c r="EX192" i="9"/>
  <c r="EZ192" i="9" s="1"/>
  <c r="EY192" i="9"/>
  <c r="FA192" i="9" s="1"/>
  <c r="EV193" i="9"/>
  <c r="EW193" i="9"/>
  <c r="EY193" i="9" s="1"/>
  <c r="FA193" i="9" s="1"/>
  <c r="EX193" i="9"/>
  <c r="EZ193" i="9"/>
  <c r="EV194" i="9"/>
  <c r="EX194" i="9" s="1"/>
  <c r="EZ194" i="9" s="1"/>
  <c r="EW194" i="9"/>
  <c r="EY194" i="9"/>
  <c r="FA194" i="9" s="1"/>
  <c r="EV195" i="9"/>
  <c r="EX195" i="9" s="1"/>
  <c r="EZ195" i="9" s="1"/>
  <c r="EW195" i="9"/>
  <c r="EY195" i="9" s="1"/>
  <c r="FA195" i="9" s="1"/>
  <c r="EV196" i="9"/>
  <c r="EW196" i="9"/>
  <c r="EX196" i="9"/>
  <c r="EZ196" i="9" s="1"/>
  <c r="EY196" i="9"/>
  <c r="FA196" i="9" s="1"/>
  <c r="EV197" i="9"/>
  <c r="EW197" i="9"/>
  <c r="EY197" i="9" s="1"/>
  <c r="FA197" i="9" s="1"/>
  <c r="EX197" i="9"/>
  <c r="EZ197" i="9"/>
  <c r="EV198" i="9"/>
  <c r="EX198" i="9" s="1"/>
  <c r="EZ198" i="9" s="1"/>
  <c r="EW198" i="9"/>
  <c r="EY198" i="9"/>
  <c r="FA198" i="9" s="1"/>
  <c r="EV199" i="9"/>
  <c r="EX199" i="9" s="1"/>
  <c r="EZ199" i="9" s="1"/>
  <c r="EW199" i="9"/>
  <c r="EY199" i="9" s="1"/>
  <c r="FA199" i="9" s="1"/>
  <c r="EV200" i="9"/>
  <c r="EW200" i="9"/>
  <c r="EX200" i="9"/>
  <c r="EZ200" i="9" s="1"/>
  <c r="EY200" i="9"/>
  <c r="FA200" i="9" s="1"/>
  <c r="EV201" i="9"/>
  <c r="EW201" i="9"/>
  <c r="EY201" i="9" s="1"/>
  <c r="FA201" i="9" s="1"/>
  <c r="EX201" i="9"/>
  <c r="EZ201" i="9"/>
  <c r="EV202" i="9"/>
  <c r="EX202" i="9" s="1"/>
  <c r="EZ202" i="9" s="1"/>
  <c r="EW202" i="9"/>
  <c r="EY202" i="9"/>
  <c r="FA202" i="9" s="1"/>
  <c r="EV203" i="9"/>
  <c r="EX203" i="9" s="1"/>
  <c r="EZ203" i="9" s="1"/>
  <c r="EW203" i="9"/>
  <c r="EY203" i="9"/>
  <c r="FA203" i="9" s="1"/>
  <c r="EV204" i="9"/>
  <c r="EW204" i="9"/>
  <c r="EX204" i="9"/>
  <c r="EZ204" i="9" s="1"/>
  <c r="EY204" i="9"/>
  <c r="FA204" i="9"/>
  <c r="EV205" i="9"/>
  <c r="EW205" i="9"/>
  <c r="EY205" i="9" s="1"/>
  <c r="FA205" i="9" s="1"/>
  <c r="EX205" i="9"/>
  <c r="EZ205" i="9"/>
  <c r="EV206" i="9"/>
  <c r="EX206" i="9" s="1"/>
  <c r="EZ206" i="9" s="1"/>
  <c r="EW206" i="9"/>
  <c r="EY206" i="9"/>
  <c r="FA206" i="9" s="1"/>
  <c r="EV207" i="9"/>
  <c r="EX207" i="9" s="1"/>
  <c r="EZ207" i="9" s="1"/>
  <c r="EW207" i="9"/>
  <c r="EY207" i="9"/>
  <c r="FA207" i="9" s="1"/>
  <c r="EV208" i="9"/>
  <c r="EW208" i="9"/>
  <c r="EX208" i="9"/>
  <c r="EZ208" i="9" s="1"/>
  <c r="EY208" i="9"/>
  <c r="FA208" i="9"/>
  <c r="EV209" i="9"/>
  <c r="EW209" i="9"/>
  <c r="EX209" i="9"/>
  <c r="EY209" i="9"/>
  <c r="FA209" i="9" s="1"/>
  <c r="EZ209" i="9"/>
  <c r="EV210" i="9"/>
  <c r="EX210" i="9" s="1"/>
  <c r="EZ210" i="9" s="1"/>
  <c r="EW210" i="9"/>
  <c r="EY210" i="9"/>
  <c r="FA210" i="9" s="1"/>
  <c r="EV211" i="9"/>
  <c r="EX211" i="9" s="1"/>
  <c r="EZ211" i="9" s="1"/>
  <c r="EW211" i="9"/>
  <c r="EY211" i="9"/>
  <c r="FA211" i="9"/>
  <c r="EV212" i="9"/>
  <c r="EW212" i="9"/>
  <c r="EY212" i="9" s="1"/>
  <c r="FA212" i="9" s="1"/>
  <c r="EX212" i="9"/>
  <c r="EZ212" i="9" s="1"/>
  <c r="EV213" i="9"/>
  <c r="EW213" i="9"/>
  <c r="EX213" i="9"/>
  <c r="EY213" i="9"/>
  <c r="FA213" i="9" s="1"/>
  <c r="EZ213" i="9"/>
  <c r="EV214" i="9"/>
  <c r="EX214" i="9" s="1"/>
  <c r="EZ214" i="9" s="1"/>
  <c r="EW214" i="9"/>
  <c r="EY214" i="9"/>
  <c r="FA214" i="9" s="1"/>
  <c r="EV215" i="9"/>
  <c r="EX215" i="9" s="1"/>
  <c r="EZ215" i="9" s="1"/>
  <c r="EW215" i="9"/>
  <c r="EY215" i="9"/>
  <c r="FA215" i="9" s="1"/>
  <c r="EV216" i="9"/>
  <c r="EW216" i="9"/>
  <c r="EY216" i="9" s="1"/>
  <c r="FA216" i="9" s="1"/>
  <c r="EX216" i="9"/>
  <c r="EZ216" i="9" s="1"/>
  <c r="EV217" i="9"/>
  <c r="EW217" i="9"/>
  <c r="EY217" i="9" s="1"/>
  <c r="FA217" i="9" s="1"/>
  <c r="EX217" i="9"/>
  <c r="EZ217" i="9"/>
  <c r="EV218" i="9"/>
  <c r="EX218" i="9" s="1"/>
  <c r="EZ218" i="9" s="1"/>
  <c r="EW218" i="9"/>
  <c r="EY218" i="9"/>
  <c r="FA218" i="9" s="1"/>
  <c r="EV219" i="9"/>
  <c r="EX219" i="9" s="1"/>
  <c r="EZ219" i="9" s="1"/>
  <c r="EW219" i="9"/>
  <c r="EY219" i="9" s="1"/>
  <c r="FA219" i="9" s="1"/>
  <c r="EV220" i="9"/>
  <c r="EW220" i="9"/>
  <c r="EY220" i="9" s="1"/>
  <c r="FA220" i="9" s="1"/>
  <c r="EX220" i="9"/>
  <c r="EZ220" i="9" s="1"/>
  <c r="EV221" i="9"/>
  <c r="EW221" i="9"/>
  <c r="EX221" i="9"/>
  <c r="EY221" i="9"/>
  <c r="FA221" i="9" s="1"/>
  <c r="EZ221" i="9"/>
  <c r="EV222" i="9"/>
  <c r="EX222" i="9" s="1"/>
  <c r="EZ222" i="9" s="1"/>
  <c r="EW222" i="9"/>
  <c r="EY222" i="9"/>
  <c r="FA222" i="9" s="1"/>
  <c r="EV223" i="9"/>
  <c r="EX223" i="9" s="1"/>
  <c r="EZ223" i="9" s="1"/>
  <c r="EW223" i="9"/>
  <c r="EY223" i="9"/>
  <c r="FA223" i="9" s="1"/>
  <c r="EV224" i="9"/>
  <c r="EW224" i="9"/>
  <c r="EX224" i="9"/>
  <c r="EZ224" i="9" s="1"/>
  <c r="EY224" i="9"/>
  <c r="FA224" i="9" s="1"/>
  <c r="EV225" i="9"/>
  <c r="EW225" i="9"/>
  <c r="EX225" i="9"/>
  <c r="EY225" i="9"/>
  <c r="FA225" i="9" s="1"/>
  <c r="EZ225" i="9"/>
  <c r="EV226" i="9"/>
  <c r="EX226" i="9" s="1"/>
  <c r="EZ226" i="9" s="1"/>
  <c r="EW226" i="9"/>
  <c r="EY226" i="9"/>
  <c r="FA226" i="9" s="1"/>
  <c r="EV227" i="9"/>
  <c r="EX227" i="9" s="1"/>
  <c r="EZ227" i="9" s="1"/>
  <c r="EW227" i="9"/>
  <c r="EY227" i="9"/>
  <c r="FA227" i="9" s="1"/>
  <c r="EV228" i="9"/>
  <c r="EW228" i="9"/>
  <c r="EX228" i="9"/>
  <c r="EZ228" i="9" s="1"/>
  <c r="EY228" i="9"/>
  <c r="FA228" i="9" s="1"/>
  <c r="EV229" i="9"/>
  <c r="EW229" i="9"/>
  <c r="EY229" i="9" s="1"/>
  <c r="FA229" i="9" s="1"/>
  <c r="EX229" i="9"/>
  <c r="EZ229" i="9"/>
  <c r="EV230" i="9"/>
  <c r="EX230" i="9" s="1"/>
  <c r="EZ230" i="9" s="1"/>
  <c r="EW230" i="9"/>
  <c r="EY230" i="9" s="1"/>
  <c r="FA230" i="9" s="1"/>
  <c r="EV231" i="9"/>
  <c r="EX231" i="9" s="1"/>
  <c r="EZ231" i="9" s="1"/>
  <c r="EW231" i="9"/>
  <c r="EY231" i="9"/>
  <c r="FA231" i="9" s="1"/>
  <c r="EV232" i="9"/>
  <c r="EW232" i="9"/>
  <c r="EX232" i="9"/>
  <c r="EZ232" i="9" s="1"/>
  <c r="EY232" i="9"/>
  <c r="FA232" i="9"/>
  <c r="EV233" i="9"/>
  <c r="EW233" i="9"/>
  <c r="EY233" i="9" s="1"/>
  <c r="FA233" i="9" s="1"/>
  <c r="EX233" i="9"/>
  <c r="EZ233" i="9"/>
  <c r="EV234" i="9"/>
  <c r="EX234" i="9" s="1"/>
  <c r="EZ234" i="9" s="1"/>
  <c r="EW234" i="9"/>
  <c r="EY234" i="9"/>
  <c r="FA234" i="9" s="1"/>
  <c r="EV235" i="9"/>
  <c r="EX235" i="9" s="1"/>
  <c r="EZ235" i="9" s="1"/>
  <c r="EW235" i="9"/>
  <c r="EY235" i="9"/>
  <c r="FA235" i="9" s="1"/>
  <c r="EV236" i="9"/>
  <c r="EW236" i="9"/>
  <c r="EY236" i="9" s="1"/>
  <c r="FA236" i="9" s="1"/>
  <c r="EX236" i="9"/>
  <c r="EZ236" i="9" s="1"/>
  <c r="EV237" i="9"/>
  <c r="EW237" i="9"/>
  <c r="EX237" i="9"/>
  <c r="EY237" i="9"/>
  <c r="FA237" i="9" s="1"/>
  <c r="EZ237" i="9"/>
  <c r="EV238" i="9"/>
  <c r="EX238" i="9" s="1"/>
  <c r="EZ238" i="9" s="1"/>
  <c r="EW238" i="9"/>
  <c r="EY238" i="9"/>
  <c r="FA238" i="9" s="1"/>
  <c r="EV239" i="9"/>
  <c r="EX239" i="9" s="1"/>
  <c r="EZ239" i="9" s="1"/>
  <c r="EW239" i="9"/>
  <c r="EY239" i="9"/>
  <c r="FA239" i="9" s="1"/>
  <c r="EV240" i="9"/>
  <c r="EW240" i="9"/>
  <c r="EX240" i="9"/>
  <c r="EZ240" i="9" s="1"/>
  <c r="EY240" i="9"/>
  <c r="FA240" i="9" s="1"/>
  <c r="EV241" i="9"/>
  <c r="EW241" i="9"/>
  <c r="EX241" i="9"/>
  <c r="EY241" i="9"/>
  <c r="EZ241" i="9"/>
  <c r="FA241" i="9"/>
  <c r="EV242" i="9"/>
  <c r="EW242" i="9"/>
  <c r="EX242" i="9"/>
  <c r="EY242" i="9"/>
  <c r="EZ242" i="9"/>
  <c r="FA242" i="9"/>
  <c r="EV243" i="9"/>
  <c r="EX243" i="9" s="1"/>
  <c r="EZ243" i="9" s="1"/>
  <c r="EW243" i="9"/>
  <c r="EY243" i="9"/>
  <c r="FA243" i="9" s="1"/>
  <c r="EV244" i="9"/>
  <c r="EW244" i="9"/>
  <c r="EY244" i="9" s="1"/>
  <c r="FA244" i="9" s="1"/>
  <c r="EX244" i="9"/>
  <c r="EZ244" i="9" s="1"/>
  <c r="EV245" i="9"/>
  <c r="EW245" i="9"/>
  <c r="EX245" i="9"/>
  <c r="EY245" i="9"/>
  <c r="FA245" i="9" s="1"/>
  <c r="EZ245" i="9"/>
  <c r="EV246" i="9"/>
  <c r="EX246" i="9" s="1"/>
  <c r="EZ246" i="9" s="1"/>
  <c r="EW246" i="9"/>
  <c r="EY246" i="9"/>
  <c r="FA246" i="9" s="1"/>
  <c r="EV247" i="9"/>
  <c r="EX247" i="9" s="1"/>
  <c r="EZ247" i="9" s="1"/>
  <c r="EW247" i="9"/>
  <c r="EY247" i="9"/>
  <c r="FA247" i="9"/>
  <c r="EV248" i="9"/>
  <c r="EW248" i="9"/>
  <c r="EX248" i="9"/>
  <c r="EZ248" i="9" s="1"/>
  <c r="EY248" i="9"/>
  <c r="FA248" i="9" s="1"/>
  <c r="EV249" i="9"/>
  <c r="EW249" i="9"/>
  <c r="EY249" i="9" s="1"/>
  <c r="FA249" i="9" s="1"/>
  <c r="EX249" i="9"/>
  <c r="EZ249" i="9"/>
  <c r="EV250" i="9"/>
  <c r="EX250" i="9" s="1"/>
  <c r="EZ250" i="9" s="1"/>
  <c r="EW250" i="9"/>
  <c r="EY250" i="9"/>
  <c r="FA250" i="9" s="1"/>
  <c r="EV251" i="9"/>
  <c r="EX251" i="9" s="1"/>
  <c r="EZ251" i="9" s="1"/>
  <c r="EW251" i="9"/>
  <c r="EY251" i="9"/>
  <c r="FA251" i="9"/>
  <c r="EV252" i="9"/>
  <c r="EW252" i="9"/>
  <c r="EX252" i="9"/>
  <c r="EZ252" i="9" s="1"/>
  <c r="EY252" i="9"/>
  <c r="FA252" i="9" s="1"/>
  <c r="EV253" i="9"/>
  <c r="EW253" i="9"/>
  <c r="EY253" i="9" s="1"/>
  <c r="FA253" i="9" s="1"/>
  <c r="EX253" i="9"/>
  <c r="EZ253" i="9"/>
  <c r="EV254" i="9"/>
  <c r="EX254" i="9" s="1"/>
  <c r="EZ254" i="9" s="1"/>
  <c r="EW254" i="9"/>
  <c r="EY254" i="9"/>
  <c r="FA254" i="9" s="1"/>
  <c r="EV255" i="9"/>
  <c r="EX255" i="9" s="1"/>
  <c r="EZ255" i="9" s="1"/>
  <c r="EW255" i="9"/>
  <c r="EY255" i="9"/>
  <c r="FA255" i="9" s="1"/>
  <c r="EV256" i="9"/>
  <c r="EW256" i="9"/>
  <c r="EY256" i="9" s="1"/>
  <c r="FA256" i="9" s="1"/>
  <c r="EX256" i="9"/>
  <c r="EZ256" i="9" s="1"/>
  <c r="EV257" i="9"/>
  <c r="EW257" i="9"/>
  <c r="EX257" i="9"/>
  <c r="EY257" i="9"/>
  <c r="FA257" i="9" s="1"/>
  <c r="EZ257" i="9"/>
  <c r="EV258" i="9"/>
  <c r="EX258" i="9" s="1"/>
  <c r="EZ258" i="9" s="1"/>
  <c r="EW258" i="9"/>
  <c r="EY258" i="9"/>
  <c r="FA258" i="9"/>
  <c r="EV259" i="9"/>
  <c r="EX259" i="9" s="1"/>
  <c r="EZ259" i="9" s="1"/>
  <c r="EW259" i="9"/>
  <c r="EY259" i="9" s="1"/>
  <c r="FA259" i="9" s="1"/>
  <c r="EV260" i="9"/>
  <c r="EW260" i="9"/>
  <c r="EX260" i="9"/>
  <c r="EZ260" i="9" s="1"/>
  <c r="EY260" i="9"/>
  <c r="FA260" i="9" s="1"/>
  <c r="EV261" i="9"/>
  <c r="EW261" i="9"/>
  <c r="EX261" i="9"/>
  <c r="EY261" i="9"/>
  <c r="FA261" i="9" s="1"/>
  <c r="EZ261" i="9"/>
  <c r="EV262" i="9"/>
  <c r="EX262" i="9" s="1"/>
  <c r="EZ262" i="9" s="1"/>
  <c r="EW262" i="9"/>
  <c r="EY262" i="9"/>
  <c r="FA262" i="9"/>
  <c r="EV263" i="9"/>
  <c r="EX263" i="9" s="1"/>
  <c r="EZ263" i="9" s="1"/>
  <c r="EW263" i="9"/>
  <c r="EY263" i="9"/>
  <c r="FA263" i="9" s="1"/>
  <c r="EV264" i="9"/>
  <c r="EW264" i="9"/>
  <c r="EY264" i="9" s="1"/>
  <c r="FA264" i="9" s="1"/>
  <c r="EX264" i="9"/>
  <c r="EZ264" i="9" s="1"/>
  <c r="EV265" i="9"/>
  <c r="EW265" i="9"/>
  <c r="EX265" i="9"/>
  <c r="EY265" i="9"/>
  <c r="FA265" i="9" s="1"/>
  <c r="EZ265" i="9"/>
  <c r="EV266" i="9"/>
  <c r="EX266" i="9" s="1"/>
  <c r="EZ266" i="9" s="1"/>
  <c r="EW266" i="9"/>
  <c r="EY266" i="9"/>
  <c r="FA266" i="9" s="1"/>
  <c r="EV267" i="9"/>
  <c r="EX267" i="9" s="1"/>
  <c r="EZ267" i="9" s="1"/>
  <c r="EW267" i="9"/>
  <c r="EY267" i="9"/>
  <c r="FA267" i="9" s="1"/>
  <c r="EV268" i="9"/>
  <c r="EW268" i="9"/>
  <c r="EY268" i="9" s="1"/>
  <c r="FA268" i="9" s="1"/>
  <c r="EX268" i="9"/>
  <c r="EZ268" i="9" s="1"/>
  <c r="EV269" i="9"/>
  <c r="EW269" i="9"/>
  <c r="EY269" i="9" s="1"/>
  <c r="FA269" i="9" s="1"/>
  <c r="EX269" i="9"/>
  <c r="EZ269" i="9"/>
  <c r="EV270" i="9"/>
  <c r="EX270" i="9" s="1"/>
  <c r="EZ270" i="9" s="1"/>
  <c r="EW270" i="9"/>
  <c r="EY270" i="9"/>
  <c r="FA270" i="9" s="1"/>
  <c r="EV271" i="9"/>
  <c r="EX271" i="9" s="1"/>
  <c r="EZ271" i="9" s="1"/>
  <c r="EW271" i="9"/>
  <c r="EY271" i="9"/>
  <c r="FA271" i="9" s="1"/>
  <c r="EV272" i="9"/>
  <c r="EW272" i="9"/>
  <c r="EX272" i="9"/>
  <c r="EZ272" i="9" s="1"/>
  <c r="EY272" i="9"/>
  <c r="FA272" i="9" s="1"/>
  <c r="EV273" i="9"/>
  <c r="EW273" i="9"/>
  <c r="EY273" i="9" s="1"/>
  <c r="FA273" i="9" s="1"/>
  <c r="EX273" i="9"/>
  <c r="EZ273" i="9"/>
  <c r="EV274" i="9"/>
  <c r="EX274" i="9" s="1"/>
  <c r="EZ274" i="9" s="1"/>
  <c r="EW274" i="9"/>
  <c r="EY274" i="9"/>
  <c r="FA274" i="9" s="1"/>
  <c r="EV275" i="9"/>
  <c r="EX275" i="9" s="1"/>
  <c r="EZ275" i="9" s="1"/>
  <c r="EW275" i="9"/>
  <c r="EY275" i="9"/>
  <c r="FA275" i="9"/>
  <c r="EV276" i="9"/>
  <c r="EW276" i="9"/>
  <c r="EX276" i="9"/>
  <c r="EZ276" i="9" s="1"/>
  <c r="EY276" i="9"/>
  <c r="FA276" i="9" s="1"/>
  <c r="EV277" i="9"/>
  <c r="EW277" i="9"/>
  <c r="EY277" i="9" s="1"/>
  <c r="FA277" i="9" s="1"/>
  <c r="EX277" i="9"/>
  <c r="EZ277" i="9"/>
  <c r="EV278" i="9"/>
  <c r="EX278" i="9" s="1"/>
  <c r="EZ278" i="9" s="1"/>
  <c r="EW278" i="9"/>
  <c r="EY278" i="9"/>
  <c r="FA278" i="9" s="1"/>
  <c r="EV279" i="9"/>
  <c r="EX279" i="9" s="1"/>
  <c r="EZ279" i="9" s="1"/>
  <c r="EW279" i="9"/>
  <c r="EY279" i="9"/>
  <c r="FA279" i="9"/>
  <c r="EV280" i="9"/>
  <c r="EW280" i="9"/>
  <c r="EY280" i="9" s="1"/>
  <c r="FA280" i="9" s="1"/>
  <c r="EX280" i="9"/>
  <c r="EZ280" i="9" s="1"/>
  <c r="EV281" i="9"/>
  <c r="EW281" i="9"/>
  <c r="EY281" i="9" s="1"/>
  <c r="FA281" i="9" s="1"/>
  <c r="EX281" i="9"/>
  <c r="EZ281" i="9"/>
  <c r="EV282" i="9"/>
  <c r="EX282" i="9" s="1"/>
  <c r="EZ282" i="9" s="1"/>
  <c r="EW282" i="9"/>
  <c r="EY282" i="9"/>
  <c r="FA282" i="9" s="1"/>
  <c r="EV283" i="9"/>
  <c r="EX283" i="9" s="1"/>
  <c r="EZ283" i="9" s="1"/>
  <c r="EW283" i="9"/>
  <c r="EY283" i="9"/>
  <c r="FA283" i="9"/>
  <c r="EV284" i="9"/>
  <c r="EW284" i="9"/>
  <c r="EY284" i="9" s="1"/>
  <c r="FA284" i="9" s="1"/>
  <c r="EX284" i="9"/>
  <c r="EZ284" i="9" s="1"/>
  <c r="EV285" i="9"/>
  <c r="EW285" i="9"/>
  <c r="EY285" i="9" s="1"/>
  <c r="FA285" i="9" s="1"/>
  <c r="EX285" i="9"/>
  <c r="EZ285" i="9"/>
  <c r="EV286" i="9"/>
  <c r="EX286" i="9" s="1"/>
  <c r="EZ286" i="9" s="1"/>
  <c r="EW286" i="9"/>
  <c r="EY286" i="9"/>
  <c r="FA286" i="9" s="1"/>
  <c r="EV287" i="9"/>
  <c r="EX287" i="9" s="1"/>
  <c r="EZ287" i="9" s="1"/>
  <c r="EW287" i="9"/>
  <c r="EY287" i="9" s="1"/>
  <c r="FA287" i="9" s="1"/>
  <c r="EV288" i="9"/>
  <c r="EW288" i="9"/>
  <c r="EY288" i="9" s="1"/>
  <c r="FA288" i="9" s="1"/>
  <c r="EX288" i="9"/>
  <c r="EZ288" i="9" s="1"/>
  <c r="EV289" i="9"/>
  <c r="EW289" i="9"/>
  <c r="EX289" i="9"/>
  <c r="EY289" i="9"/>
  <c r="FA289" i="9" s="1"/>
  <c r="EZ289" i="9"/>
  <c r="EV290" i="9"/>
  <c r="EX290" i="9" s="1"/>
  <c r="EZ290" i="9" s="1"/>
  <c r="EW290" i="9"/>
  <c r="EY290" i="9"/>
  <c r="FA290" i="9"/>
  <c r="EV291" i="9"/>
  <c r="EX291" i="9" s="1"/>
  <c r="EZ291" i="9" s="1"/>
  <c r="EW291" i="9"/>
  <c r="EY291" i="9" s="1"/>
  <c r="FA291" i="9" s="1"/>
  <c r="EV292" i="9"/>
  <c r="EW292" i="9"/>
  <c r="EY292" i="9" s="1"/>
  <c r="FA292" i="9" s="1"/>
  <c r="EX292" i="9"/>
  <c r="EZ292" i="9" s="1"/>
  <c r="EV293" i="9"/>
  <c r="EW293" i="9"/>
  <c r="EX293" i="9"/>
  <c r="EY293" i="9"/>
  <c r="FA293" i="9" s="1"/>
  <c r="EZ293" i="9"/>
  <c r="EV294" i="9"/>
  <c r="EX294" i="9" s="1"/>
  <c r="EZ294" i="9" s="1"/>
  <c r="EW294" i="9"/>
  <c r="EY294" i="9" s="1"/>
  <c r="FA294" i="9" s="1"/>
  <c r="EV295" i="9"/>
  <c r="EX295" i="9" s="1"/>
  <c r="EZ295" i="9" s="1"/>
  <c r="EW295" i="9"/>
  <c r="EY295" i="9"/>
  <c r="FA295" i="9" s="1"/>
  <c r="EV296" i="9"/>
  <c r="EW296" i="9"/>
  <c r="EX296" i="9"/>
  <c r="EZ296" i="9" s="1"/>
  <c r="EY296" i="9"/>
  <c r="FA296" i="9" s="1"/>
  <c r="EV297" i="9"/>
  <c r="EW297" i="9"/>
  <c r="EX297" i="9"/>
  <c r="EY297" i="9"/>
  <c r="FA297" i="9" s="1"/>
  <c r="EZ297" i="9"/>
  <c r="EV298" i="9"/>
  <c r="EX298" i="9" s="1"/>
  <c r="EZ298" i="9" s="1"/>
  <c r="EW298" i="9"/>
  <c r="EY298" i="9"/>
  <c r="FA298" i="9" s="1"/>
  <c r="EV299" i="9"/>
  <c r="EX299" i="9" s="1"/>
  <c r="EZ299" i="9" s="1"/>
  <c r="EW299" i="9"/>
  <c r="EY299" i="9"/>
  <c r="FA299" i="9" s="1"/>
  <c r="EV300" i="9"/>
  <c r="EW300" i="9"/>
  <c r="EX300" i="9"/>
  <c r="EZ300" i="9" s="1"/>
  <c r="EY300" i="9"/>
  <c r="FA300" i="9" s="1"/>
  <c r="EV301" i="9"/>
  <c r="EW301" i="9"/>
  <c r="EX301" i="9"/>
  <c r="EY301" i="9"/>
  <c r="FA301" i="9" s="1"/>
  <c r="EZ301" i="9"/>
  <c r="EV302" i="9"/>
  <c r="EX302" i="9" s="1"/>
  <c r="EZ302" i="9" s="1"/>
  <c r="EW302" i="9"/>
  <c r="EY302" i="9" s="1"/>
  <c r="FA302" i="9" s="1"/>
  <c r="EV303" i="9"/>
  <c r="EX303" i="9" s="1"/>
  <c r="EZ303" i="9" s="1"/>
  <c r="EW303" i="9"/>
  <c r="EY303" i="9"/>
  <c r="FA303" i="9" s="1"/>
  <c r="EV304" i="9"/>
  <c r="EW304" i="9"/>
  <c r="EX304" i="9"/>
  <c r="EZ304" i="9" s="1"/>
  <c r="EY304" i="9"/>
  <c r="FA304" i="9" s="1"/>
  <c r="EV305" i="9"/>
  <c r="EW305" i="9"/>
  <c r="EY305" i="9" s="1"/>
  <c r="FA305" i="9" s="1"/>
  <c r="EX305" i="9"/>
  <c r="EZ305" i="9"/>
  <c r="EV306" i="9"/>
  <c r="EX306" i="9" s="1"/>
  <c r="EZ306" i="9" s="1"/>
  <c r="EW306" i="9"/>
  <c r="EY306" i="9"/>
  <c r="FA306" i="9"/>
  <c r="EV307" i="9"/>
  <c r="EW307" i="9"/>
  <c r="EX307" i="9"/>
  <c r="EY307" i="9"/>
  <c r="EZ307" i="9"/>
  <c r="FA307" i="9"/>
  <c r="EV308" i="9"/>
  <c r="EW308" i="9"/>
  <c r="EY308" i="9" s="1"/>
  <c r="FA308" i="9" s="1"/>
  <c r="EX308" i="9"/>
  <c r="EZ308" i="9" s="1"/>
  <c r="EV309" i="9"/>
  <c r="EW309" i="9"/>
  <c r="EX309" i="9"/>
  <c r="EY309" i="9"/>
  <c r="FA309" i="9" s="1"/>
  <c r="EZ309" i="9"/>
  <c r="EV310" i="9"/>
  <c r="EX310" i="9" s="1"/>
  <c r="EZ310" i="9" s="1"/>
  <c r="EW310" i="9"/>
  <c r="EY310" i="9"/>
  <c r="FA310" i="9" s="1"/>
  <c r="EV311" i="9"/>
  <c r="EW311" i="9"/>
  <c r="EX311" i="9"/>
  <c r="EY311" i="9"/>
  <c r="EZ311" i="9"/>
  <c r="FA311" i="9"/>
  <c r="EV312" i="9"/>
  <c r="EW312" i="9"/>
  <c r="EX312" i="9"/>
  <c r="EY312" i="9"/>
  <c r="EZ312" i="9"/>
  <c r="FA312" i="9"/>
  <c r="EV313" i="9"/>
  <c r="EW313" i="9"/>
  <c r="EX313" i="9"/>
  <c r="EY313" i="9"/>
  <c r="FA313" i="9" s="1"/>
  <c r="EZ313" i="9"/>
  <c r="EV314" i="9"/>
  <c r="EX314" i="9" s="1"/>
  <c r="EZ314" i="9" s="1"/>
  <c r="EW314" i="9"/>
  <c r="EY314" i="9"/>
  <c r="FA314" i="9" s="1"/>
  <c r="EV315" i="9"/>
  <c r="EX315" i="9" s="1"/>
  <c r="EZ315" i="9" s="1"/>
  <c r="EW315" i="9"/>
  <c r="EY315" i="9"/>
  <c r="FA315" i="9" s="1"/>
  <c r="EV316" i="9"/>
  <c r="EW316" i="9"/>
  <c r="EX316" i="9"/>
  <c r="EZ316" i="9" s="1"/>
  <c r="EY316" i="9"/>
  <c r="FA316" i="9"/>
  <c r="EV317" i="9"/>
  <c r="EW317" i="9"/>
  <c r="EY317" i="9" s="1"/>
  <c r="FA317" i="9" s="1"/>
  <c r="EX317" i="9"/>
  <c r="EZ317" i="9"/>
  <c r="EV318" i="9"/>
  <c r="EW318" i="9"/>
  <c r="EX318" i="9"/>
  <c r="EY318" i="9"/>
  <c r="EZ318" i="9"/>
  <c r="FA318" i="9"/>
  <c r="EV319" i="9"/>
  <c r="EX319" i="9" s="1"/>
  <c r="EZ319" i="9" s="1"/>
  <c r="EW319" i="9"/>
  <c r="EY319" i="9"/>
  <c r="FA319" i="9" s="1"/>
  <c r="EV320" i="9"/>
  <c r="EW320" i="9"/>
  <c r="EX320" i="9"/>
  <c r="EZ320" i="9" s="1"/>
  <c r="EY320" i="9"/>
  <c r="FA320" i="9"/>
  <c r="EV321" i="9"/>
  <c r="EW321" i="9"/>
  <c r="EX321" i="9"/>
  <c r="EY321" i="9"/>
  <c r="EZ321" i="9"/>
  <c r="FA321" i="9"/>
  <c r="EV322" i="9"/>
  <c r="EX322" i="9" s="1"/>
  <c r="EZ322" i="9" s="1"/>
  <c r="EW322" i="9"/>
  <c r="EY322" i="9"/>
  <c r="FA322" i="9" s="1"/>
  <c r="EV323" i="9"/>
  <c r="EX323" i="9" s="1"/>
  <c r="EZ323" i="9" s="1"/>
  <c r="EW323" i="9"/>
  <c r="EY323" i="9"/>
  <c r="FA323" i="9"/>
  <c r="EV324" i="9"/>
  <c r="EW324" i="9"/>
  <c r="EX324" i="9"/>
  <c r="EY324" i="9"/>
  <c r="EZ324" i="9"/>
  <c r="FA324" i="9"/>
  <c r="EV325" i="9"/>
  <c r="EW325" i="9"/>
  <c r="EY325" i="9" s="1"/>
  <c r="FA325" i="9" s="1"/>
  <c r="EX325" i="9"/>
  <c r="EZ325" i="9"/>
  <c r="EV326" i="9"/>
  <c r="EX326" i="9" s="1"/>
  <c r="EZ326" i="9" s="1"/>
  <c r="EW326" i="9"/>
  <c r="EY326" i="9"/>
  <c r="FA326" i="9" s="1"/>
  <c r="EV327" i="9"/>
  <c r="EX327" i="9" s="1"/>
  <c r="EZ327" i="9" s="1"/>
  <c r="EW327" i="9"/>
  <c r="EY327" i="9"/>
  <c r="FA327" i="9"/>
  <c r="EV328" i="9"/>
  <c r="EW328" i="9"/>
  <c r="EX328" i="9"/>
  <c r="EZ328" i="9" s="1"/>
  <c r="EY328" i="9"/>
  <c r="FA328" i="9" s="1"/>
  <c r="EV329" i="9"/>
  <c r="EW329" i="9"/>
  <c r="EY329" i="9" s="1"/>
  <c r="FA329" i="9" s="1"/>
  <c r="EX329" i="9"/>
  <c r="EZ329" i="9"/>
  <c r="EV330" i="9"/>
  <c r="EX330" i="9" s="1"/>
  <c r="EZ330" i="9" s="1"/>
  <c r="EW330" i="9"/>
  <c r="EY330" i="9"/>
  <c r="FA330" i="9" s="1"/>
  <c r="EV331" i="9"/>
  <c r="EX331" i="9" s="1"/>
  <c r="EZ331" i="9" s="1"/>
  <c r="EW331" i="9"/>
  <c r="EY331" i="9"/>
  <c r="FA331" i="9" s="1"/>
  <c r="EV332" i="9"/>
  <c r="EW332" i="9"/>
  <c r="EY332" i="9" s="1"/>
  <c r="FA332" i="9" s="1"/>
  <c r="EX332" i="9"/>
  <c r="EZ332" i="9" s="1"/>
  <c r="EV333" i="9"/>
  <c r="EW333" i="9"/>
  <c r="EX333" i="9"/>
  <c r="EY333" i="9"/>
  <c r="FA333" i="9" s="1"/>
  <c r="EZ333" i="9"/>
  <c r="EV334" i="9"/>
  <c r="EW334" i="9"/>
  <c r="EX334" i="9"/>
  <c r="EY334" i="9"/>
  <c r="EZ334" i="9"/>
  <c r="FA334" i="9"/>
  <c r="EV335" i="9"/>
  <c r="EX335" i="9" s="1"/>
  <c r="EZ335" i="9" s="1"/>
  <c r="EW335" i="9"/>
  <c r="EY335" i="9" s="1"/>
  <c r="FA335" i="9" s="1"/>
  <c r="EV336" i="9"/>
  <c r="EW336" i="9"/>
  <c r="EX336" i="9"/>
  <c r="EZ336" i="9" s="1"/>
  <c r="EY336" i="9"/>
  <c r="FA336" i="9" s="1"/>
  <c r="EV337" i="9"/>
  <c r="EW337" i="9"/>
  <c r="EX337" i="9"/>
  <c r="EY337" i="9"/>
  <c r="FA337" i="9" s="1"/>
  <c r="EZ337" i="9"/>
  <c r="EV338" i="9"/>
  <c r="EW338" i="9"/>
  <c r="EX338" i="9"/>
  <c r="EZ338" i="9" s="1"/>
  <c r="EY338" i="9"/>
  <c r="FA338" i="9"/>
  <c r="EV339" i="9"/>
  <c r="EX339" i="9" s="1"/>
  <c r="EZ339" i="9" s="1"/>
  <c r="EW339" i="9"/>
  <c r="EY339" i="9" s="1"/>
  <c r="FA339" i="9" s="1"/>
  <c r="EV340" i="9"/>
  <c r="EW340" i="9"/>
  <c r="EY340" i="9" s="1"/>
  <c r="FA340" i="9" s="1"/>
  <c r="EX340" i="9"/>
  <c r="EZ340" i="9" s="1"/>
  <c r="EV341" i="9"/>
  <c r="EX341" i="9" s="1"/>
  <c r="EZ341" i="9" s="1"/>
  <c r="EW341" i="9"/>
  <c r="EY341" i="9"/>
  <c r="FA341" i="9" s="1"/>
  <c r="EV342" i="9"/>
  <c r="EW342" i="9"/>
  <c r="EX342" i="9"/>
  <c r="EZ342" i="9" s="1"/>
  <c r="EY342" i="9"/>
  <c r="FA342" i="9"/>
  <c r="EV343" i="9"/>
  <c r="EX343" i="9" s="1"/>
  <c r="EZ343" i="9" s="1"/>
  <c r="EW343" i="9"/>
  <c r="EY343" i="9" s="1"/>
  <c r="FA343" i="9" s="1"/>
  <c r="EV344" i="9"/>
  <c r="EW344" i="9"/>
  <c r="EY344" i="9" s="1"/>
  <c r="FA344" i="9" s="1"/>
  <c r="EX344" i="9"/>
  <c r="EZ344" i="9" s="1"/>
  <c r="EV345" i="9"/>
  <c r="EX345" i="9" s="1"/>
  <c r="EZ345" i="9" s="1"/>
  <c r="EW345" i="9"/>
  <c r="EY345" i="9"/>
  <c r="FA345" i="9" s="1"/>
  <c r="EV346" i="9"/>
  <c r="EW346" i="9"/>
  <c r="EX346" i="9"/>
  <c r="EZ346" i="9" s="1"/>
  <c r="EY346" i="9"/>
  <c r="FA346" i="9"/>
  <c r="EV347" i="9"/>
  <c r="EX347" i="9" s="1"/>
  <c r="EZ347" i="9" s="1"/>
  <c r="EW347" i="9"/>
  <c r="EY347" i="9" s="1"/>
  <c r="FA347" i="9" s="1"/>
  <c r="EV348" i="9"/>
  <c r="EW348" i="9"/>
  <c r="EY348" i="9" s="1"/>
  <c r="FA348" i="9" s="1"/>
  <c r="EX348" i="9"/>
  <c r="EZ348" i="9" s="1"/>
  <c r="EV349" i="9"/>
  <c r="EX349" i="9" s="1"/>
  <c r="EZ349" i="9" s="1"/>
  <c r="EW349" i="9"/>
  <c r="EY349" i="9"/>
  <c r="FA349" i="9" s="1"/>
  <c r="EV350" i="9"/>
  <c r="EW350" i="9"/>
  <c r="EX350" i="9"/>
  <c r="EZ350" i="9" s="1"/>
  <c r="EY350" i="9"/>
  <c r="FA350" i="9"/>
  <c r="EV351" i="9"/>
  <c r="EX351" i="9" s="1"/>
  <c r="EZ351" i="9" s="1"/>
  <c r="EW351" i="9"/>
  <c r="EY351" i="9" s="1"/>
  <c r="FA351" i="9" s="1"/>
  <c r="EV352" i="9"/>
  <c r="EW352" i="9"/>
  <c r="EY352" i="9" s="1"/>
  <c r="FA352" i="9" s="1"/>
  <c r="EX352" i="9"/>
  <c r="EZ352" i="9" s="1"/>
  <c r="EV353" i="9"/>
  <c r="EX353" i="9" s="1"/>
  <c r="EZ353" i="9" s="1"/>
  <c r="EW353" i="9"/>
  <c r="EY353" i="9"/>
  <c r="FA353" i="9" s="1"/>
  <c r="EV354" i="9"/>
  <c r="EW354" i="9"/>
  <c r="EX354" i="9"/>
  <c r="EZ354" i="9" s="1"/>
  <c r="EY354" i="9"/>
  <c r="FA354" i="9"/>
  <c r="EV355" i="9"/>
  <c r="EX355" i="9" s="1"/>
  <c r="EZ355" i="9" s="1"/>
  <c r="EW355" i="9"/>
  <c r="EY355" i="9" s="1"/>
  <c r="FA355" i="9" s="1"/>
  <c r="EV356" i="9"/>
  <c r="EW356" i="9"/>
  <c r="EY356" i="9" s="1"/>
  <c r="FA356" i="9" s="1"/>
  <c r="EX356" i="9"/>
  <c r="EZ356" i="9" s="1"/>
  <c r="EV357" i="9"/>
  <c r="EX357" i="9" s="1"/>
  <c r="EZ357" i="9" s="1"/>
  <c r="EW357" i="9"/>
  <c r="EY357" i="9"/>
  <c r="FA357" i="9" s="1"/>
  <c r="EV358" i="9"/>
  <c r="EW358" i="9"/>
  <c r="EX358" i="9"/>
  <c r="EZ358" i="9" s="1"/>
  <c r="EY358" i="9"/>
  <c r="FA358" i="9"/>
  <c r="EV359" i="9"/>
  <c r="EX359" i="9" s="1"/>
  <c r="EZ359" i="9" s="1"/>
  <c r="EW359" i="9"/>
  <c r="EY359" i="9" s="1"/>
  <c r="FA359" i="9" s="1"/>
  <c r="EV360" i="9"/>
  <c r="EW360" i="9"/>
  <c r="EY360" i="9" s="1"/>
  <c r="FA360" i="9" s="1"/>
  <c r="EX360" i="9"/>
  <c r="EZ360" i="9" s="1"/>
  <c r="EV361" i="9"/>
  <c r="EX361" i="9" s="1"/>
  <c r="EZ361" i="9" s="1"/>
  <c r="EW361" i="9"/>
  <c r="EY361" i="9"/>
  <c r="FA361" i="9" s="1"/>
  <c r="EV362" i="9"/>
  <c r="EW362" i="9"/>
  <c r="EX362" i="9"/>
  <c r="EZ362" i="9" s="1"/>
  <c r="EY362" i="9"/>
  <c r="FA362" i="9"/>
  <c r="EV363" i="9"/>
  <c r="EX363" i="9" s="1"/>
  <c r="EZ363" i="9" s="1"/>
  <c r="EW363" i="9"/>
  <c r="EY363" i="9" s="1"/>
  <c r="FA363" i="9" s="1"/>
  <c r="EV364" i="9"/>
  <c r="EW364" i="9"/>
  <c r="EY364" i="9" s="1"/>
  <c r="FA364" i="9" s="1"/>
  <c r="EX364" i="9"/>
  <c r="EZ364" i="9" s="1"/>
  <c r="EV365" i="9"/>
  <c r="EX365" i="9" s="1"/>
  <c r="EZ365" i="9" s="1"/>
  <c r="EW365" i="9"/>
  <c r="EY365" i="9"/>
  <c r="FA365" i="9" s="1"/>
  <c r="EV366" i="9"/>
  <c r="EW366" i="9"/>
  <c r="EX366" i="9"/>
  <c r="EZ366" i="9" s="1"/>
  <c r="EY366" i="9"/>
  <c r="FA366" i="9"/>
  <c r="EV367" i="9"/>
  <c r="EX367" i="9" s="1"/>
  <c r="EZ367" i="9" s="1"/>
  <c r="EW367" i="9"/>
  <c r="EY367" i="9" s="1"/>
  <c r="FA367" i="9" s="1"/>
  <c r="EV368" i="9"/>
  <c r="EW368" i="9"/>
  <c r="EY368" i="9" s="1"/>
  <c r="FA368" i="9" s="1"/>
  <c r="EX368" i="9"/>
  <c r="EZ368" i="9" s="1"/>
  <c r="EV369" i="9"/>
  <c r="EX369" i="9" s="1"/>
  <c r="EZ369" i="9" s="1"/>
  <c r="EW369" i="9"/>
  <c r="EY369" i="9"/>
  <c r="FA369" i="9" s="1"/>
  <c r="EV370" i="9"/>
  <c r="EW370" i="9"/>
  <c r="EX370" i="9"/>
  <c r="EZ370" i="9" s="1"/>
  <c r="EY370" i="9"/>
  <c r="FA370" i="9"/>
  <c r="EV371" i="9"/>
  <c r="EX371" i="9" s="1"/>
  <c r="EZ371" i="9" s="1"/>
  <c r="EW371" i="9"/>
  <c r="EY371" i="9" s="1"/>
  <c r="FA371" i="9" s="1"/>
  <c r="EV372" i="9"/>
  <c r="EW372" i="9"/>
  <c r="EY372" i="9" s="1"/>
  <c r="FA372" i="9" s="1"/>
  <c r="EX372" i="9"/>
  <c r="EZ372" i="9" s="1"/>
  <c r="EV373" i="9"/>
  <c r="EW373" i="9"/>
  <c r="EX373" i="9"/>
  <c r="EZ373" i="9" s="1"/>
  <c r="EY373" i="9"/>
  <c r="FA373" i="9" s="1"/>
  <c r="EV374" i="9"/>
  <c r="EW374" i="9"/>
  <c r="EX374" i="9"/>
  <c r="EY374" i="9"/>
  <c r="EZ374" i="9"/>
  <c r="FA374" i="9"/>
  <c r="EV375" i="9"/>
  <c r="EW375" i="9"/>
  <c r="EY375" i="9" s="1"/>
  <c r="FA375" i="9" s="1"/>
  <c r="EX375" i="9"/>
  <c r="EZ375" i="9" s="1"/>
  <c r="EV376" i="9"/>
  <c r="EX376" i="9" s="1"/>
  <c r="EZ376" i="9" s="1"/>
  <c r="EW376" i="9"/>
  <c r="EY376" i="9" s="1"/>
  <c r="FA376" i="9" s="1"/>
  <c r="EV377" i="9"/>
  <c r="EW377" i="9"/>
  <c r="EX377" i="9"/>
  <c r="EZ377" i="9" s="1"/>
  <c r="EY377" i="9"/>
  <c r="FA377" i="9" s="1"/>
  <c r="EV378" i="9"/>
  <c r="EX378" i="9" s="1"/>
  <c r="EZ378" i="9" s="1"/>
  <c r="EW378" i="9"/>
  <c r="EY378" i="9"/>
  <c r="FA378" i="9"/>
  <c r="EV379" i="9"/>
  <c r="EW379" i="9"/>
  <c r="EY379" i="9" s="1"/>
  <c r="FA379" i="9" s="1"/>
  <c r="EX379" i="9"/>
  <c r="EZ379" i="9" s="1"/>
  <c r="EV380" i="9"/>
  <c r="EW380" i="9"/>
  <c r="EY380" i="9" s="1"/>
  <c r="FA380" i="9" s="1"/>
  <c r="EX380" i="9"/>
  <c r="EZ380" i="9" s="1"/>
  <c r="EV381" i="9"/>
  <c r="EW381" i="9"/>
  <c r="EX381" i="9"/>
  <c r="EY381" i="9"/>
  <c r="FA381" i="9" s="1"/>
  <c r="EZ381" i="9"/>
  <c r="EV382" i="9"/>
  <c r="EX382" i="9" s="1"/>
  <c r="EZ382" i="9" s="1"/>
  <c r="EW382" i="9"/>
  <c r="EY382" i="9"/>
  <c r="FA382" i="9"/>
  <c r="EV383" i="9"/>
  <c r="EX383" i="9" s="1"/>
  <c r="EZ383" i="9" s="1"/>
  <c r="EW383" i="9"/>
  <c r="EY383" i="9" s="1"/>
  <c r="FA383" i="9" s="1"/>
  <c r="EV384" i="9"/>
  <c r="EW384" i="9"/>
  <c r="EY384" i="9" s="1"/>
  <c r="FA384" i="9" s="1"/>
  <c r="EX384" i="9"/>
  <c r="EZ384" i="9" s="1"/>
  <c r="EV385" i="9"/>
  <c r="EW385" i="9"/>
  <c r="EX385" i="9"/>
  <c r="EY385" i="9"/>
  <c r="FA385" i="9" s="1"/>
  <c r="EZ385" i="9"/>
  <c r="EV386" i="9"/>
  <c r="EW386" i="9"/>
  <c r="EX386" i="9"/>
  <c r="EZ386" i="9" s="1"/>
  <c r="EY386" i="9"/>
  <c r="FA386" i="9"/>
  <c r="EV387" i="9"/>
  <c r="EX387" i="9" s="1"/>
  <c r="EZ387" i="9" s="1"/>
  <c r="EW387" i="9"/>
  <c r="EY387" i="9" s="1"/>
  <c r="FA387" i="9" s="1"/>
  <c r="EV388" i="9"/>
  <c r="EW388" i="9"/>
  <c r="EY388" i="9" s="1"/>
  <c r="FA388" i="9" s="1"/>
  <c r="EX388" i="9"/>
  <c r="EZ388" i="9" s="1"/>
  <c r="EV389" i="9"/>
  <c r="EW389" i="9"/>
  <c r="EX389" i="9"/>
  <c r="EY389" i="9"/>
  <c r="FA389" i="9" s="1"/>
  <c r="EZ389" i="9"/>
  <c r="EV390" i="9"/>
  <c r="EW390" i="9"/>
  <c r="EX390" i="9"/>
  <c r="EZ390" i="9" s="1"/>
  <c r="EY390" i="9"/>
  <c r="FA390" i="9"/>
  <c r="EV391" i="9"/>
  <c r="EW391" i="9"/>
  <c r="EY391" i="9" s="1"/>
  <c r="FA391" i="9" s="1"/>
  <c r="EX391" i="9"/>
  <c r="EZ391" i="9" s="1"/>
  <c r="EV392" i="9"/>
  <c r="EX392" i="9" s="1"/>
  <c r="EZ392" i="9" s="1"/>
  <c r="EW392" i="9"/>
  <c r="EY392" i="9" s="1"/>
  <c r="FA392" i="9" s="1"/>
  <c r="EV393" i="9"/>
  <c r="EW393" i="9"/>
  <c r="EX393" i="9"/>
  <c r="EZ393" i="9" s="1"/>
  <c r="EY393" i="9"/>
  <c r="FA393" i="9" s="1"/>
  <c r="EV394" i="9"/>
  <c r="EW394" i="9"/>
  <c r="EX394" i="9"/>
  <c r="EZ394" i="9" s="1"/>
  <c r="EY394" i="9"/>
  <c r="FA394" i="9"/>
  <c r="EV395" i="9"/>
  <c r="EW395" i="9"/>
  <c r="EY395" i="9" s="1"/>
  <c r="FA395" i="9" s="1"/>
  <c r="EX395" i="9"/>
  <c r="EZ395" i="9"/>
  <c r="EV396" i="9"/>
  <c r="EX396" i="9" s="1"/>
  <c r="EZ396" i="9" s="1"/>
  <c r="EW396" i="9"/>
  <c r="EY396" i="9" s="1"/>
  <c r="FA396" i="9" s="1"/>
  <c r="EV397" i="9"/>
  <c r="EX397" i="9" s="1"/>
  <c r="EZ397" i="9" s="1"/>
  <c r="EW397" i="9"/>
  <c r="EY397" i="9"/>
  <c r="FA397" i="9" s="1"/>
  <c r="EV398" i="9"/>
  <c r="EW398" i="9"/>
  <c r="EX398" i="9"/>
  <c r="EZ398" i="9" s="1"/>
  <c r="EY398" i="9"/>
  <c r="FA398" i="9"/>
  <c r="EV399" i="9"/>
  <c r="EW399" i="9"/>
  <c r="EY399" i="9" s="1"/>
  <c r="FA399" i="9" s="1"/>
  <c r="EX399" i="9"/>
  <c r="EZ399" i="9" s="1"/>
  <c r="EV400" i="9"/>
  <c r="EW400" i="9"/>
  <c r="EY400" i="9" s="1"/>
  <c r="FA400" i="9" s="1"/>
  <c r="EX400" i="9"/>
  <c r="EZ400" i="9" s="1"/>
  <c r="EV401" i="9"/>
  <c r="EW401" i="9"/>
  <c r="EX401" i="9"/>
  <c r="EZ401" i="9" s="1"/>
  <c r="EY401" i="9"/>
  <c r="FA401" i="9" s="1"/>
  <c r="EV402" i="9"/>
  <c r="EW402" i="9"/>
  <c r="EX402" i="9"/>
  <c r="EY402" i="9"/>
  <c r="EZ402" i="9"/>
  <c r="FA402" i="9"/>
  <c r="EV403" i="9"/>
  <c r="EW403" i="9"/>
  <c r="EY403" i="9" s="1"/>
  <c r="FA403" i="9" s="1"/>
  <c r="EX403" i="9"/>
  <c r="EZ403" i="9" s="1"/>
  <c r="EV404" i="9"/>
  <c r="EX404" i="9" s="1"/>
  <c r="EZ404" i="9" s="1"/>
  <c r="EW404" i="9"/>
  <c r="EY404" i="9" s="1"/>
  <c r="FA404" i="9" s="1"/>
  <c r="EV405" i="9"/>
  <c r="EW405" i="9"/>
  <c r="EX405" i="9"/>
  <c r="EZ405" i="9" s="1"/>
  <c r="EY405" i="9"/>
  <c r="FA405" i="9" s="1"/>
  <c r="EV406" i="9"/>
  <c r="EW406" i="9"/>
  <c r="EX406" i="9"/>
  <c r="EZ406" i="9" s="1"/>
  <c r="EY406" i="9"/>
  <c r="FA406" i="9"/>
  <c r="EV407" i="9"/>
  <c r="EW407" i="9"/>
  <c r="EY407" i="9" s="1"/>
  <c r="FA407" i="9" s="1"/>
  <c r="EX407" i="9"/>
  <c r="EZ407" i="9" s="1"/>
  <c r="EV408" i="9"/>
  <c r="EW408" i="9"/>
  <c r="EY408" i="9" s="1"/>
  <c r="FA408" i="9" s="1"/>
  <c r="EX408" i="9"/>
  <c r="EZ408" i="9"/>
  <c r="EV409" i="9"/>
  <c r="EW409" i="9"/>
  <c r="EX409" i="9"/>
  <c r="EZ409" i="9" s="1"/>
  <c r="EY409" i="9"/>
  <c r="FA409" i="9" s="1"/>
  <c r="EV410" i="9"/>
  <c r="EX410" i="9" s="1"/>
  <c r="EZ410" i="9" s="1"/>
  <c r="EW410" i="9"/>
  <c r="EY410" i="9"/>
  <c r="FA410" i="9"/>
  <c r="EV411" i="9"/>
  <c r="EW411" i="9"/>
  <c r="EY411" i="9" s="1"/>
  <c r="FA411" i="9" s="1"/>
  <c r="EX411" i="9"/>
  <c r="EZ411" i="9" s="1"/>
  <c r="EV412" i="9"/>
  <c r="EW412" i="9"/>
  <c r="EY412" i="9" s="1"/>
  <c r="FA412" i="9" s="1"/>
  <c r="EX412" i="9"/>
  <c r="EZ412" i="9"/>
  <c r="EV413" i="9"/>
  <c r="EW413" i="9"/>
  <c r="EX413" i="9"/>
  <c r="EZ413" i="9" s="1"/>
  <c r="EY413" i="9"/>
  <c r="FA413" i="9" s="1"/>
  <c r="EV414" i="9"/>
  <c r="EX414" i="9" s="1"/>
  <c r="EZ414" i="9" s="1"/>
  <c r="EW414" i="9"/>
  <c r="EY414" i="9"/>
  <c r="FA414" i="9"/>
  <c r="EV415" i="9"/>
  <c r="EW415" i="9"/>
  <c r="EY415" i="9" s="1"/>
  <c r="FA415" i="9" s="1"/>
  <c r="EX415" i="9"/>
  <c r="EZ415" i="9" s="1"/>
  <c r="EV416" i="9"/>
  <c r="EW416" i="9"/>
  <c r="EY416" i="9" s="1"/>
  <c r="FA416" i="9" s="1"/>
  <c r="EX416" i="9"/>
  <c r="EZ416" i="9"/>
  <c r="EV417" i="9"/>
  <c r="EX417" i="9" s="1"/>
  <c r="EZ417" i="9" s="1"/>
  <c r="EW417" i="9"/>
  <c r="EY417" i="9"/>
  <c r="FA417" i="9" s="1"/>
  <c r="EV418" i="9"/>
  <c r="EW418" i="9"/>
  <c r="EX418" i="9"/>
  <c r="EZ418" i="9" s="1"/>
  <c r="EY418" i="9"/>
  <c r="FA418" i="9"/>
  <c r="EV419" i="9"/>
  <c r="EW419" i="9"/>
  <c r="EY419" i="9" s="1"/>
  <c r="FA419" i="9" s="1"/>
  <c r="EX419" i="9"/>
  <c r="EZ419" i="9" s="1"/>
  <c r="EV420" i="9"/>
  <c r="EX420" i="9" s="1"/>
  <c r="EZ420" i="9" s="1"/>
  <c r="EW420" i="9"/>
  <c r="EY420" i="9" s="1"/>
  <c r="FA420" i="9" s="1"/>
  <c r="EV421" i="9"/>
  <c r="EW421" i="9"/>
  <c r="EX421" i="9"/>
  <c r="EZ421" i="9" s="1"/>
  <c r="EY421" i="9"/>
  <c r="FA421" i="9" s="1"/>
  <c r="EV422" i="9"/>
  <c r="EW422" i="9"/>
  <c r="EX422" i="9"/>
  <c r="EZ422" i="9" s="1"/>
  <c r="EY422" i="9"/>
  <c r="FA422" i="9"/>
  <c r="EV423" i="9"/>
  <c r="EW423" i="9"/>
  <c r="EY423" i="9" s="1"/>
  <c r="FA423" i="9" s="1"/>
  <c r="EX423" i="9"/>
  <c r="EZ423" i="9"/>
  <c r="EV424" i="9"/>
  <c r="EW424" i="9"/>
  <c r="EY424" i="9" s="1"/>
  <c r="FA424" i="9" s="1"/>
  <c r="EX424" i="9"/>
  <c r="EZ424" i="9" s="1"/>
  <c r="EV425" i="9"/>
  <c r="EX425" i="9" s="1"/>
  <c r="EZ425" i="9" s="1"/>
  <c r="EW425" i="9"/>
  <c r="EY425" i="9"/>
  <c r="FA425" i="9" s="1"/>
  <c r="EV426" i="9"/>
  <c r="EW426" i="9"/>
  <c r="EX426" i="9"/>
  <c r="EZ426" i="9" s="1"/>
  <c r="EY426" i="9"/>
  <c r="FA426" i="9"/>
  <c r="EV427" i="9"/>
  <c r="EW427" i="9"/>
  <c r="EY427" i="9" s="1"/>
  <c r="FA427" i="9" s="1"/>
  <c r="EX427" i="9"/>
  <c r="EZ427" i="9"/>
  <c r="EV428" i="9"/>
  <c r="EW428" i="9"/>
  <c r="EY428" i="9" s="1"/>
  <c r="FA428" i="9" s="1"/>
  <c r="EX428" i="9"/>
  <c r="EZ428" i="9" s="1"/>
  <c r="EV429" i="9"/>
  <c r="EX429" i="9" s="1"/>
  <c r="EZ429" i="9" s="1"/>
  <c r="EW429" i="9"/>
  <c r="EY429" i="9"/>
  <c r="FA429" i="9" s="1"/>
  <c r="EV430" i="9"/>
  <c r="EW430" i="9"/>
  <c r="EX430" i="9"/>
  <c r="EZ430" i="9" s="1"/>
  <c r="EY430" i="9"/>
  <c r="FA430" i="9"/>
  <c r="ER10" i="9"/>
  <c r="ES10" i="9"/>
  <c r="ER11" i="9"/>
  <c r="ES11" i="9"/>
  <c r="ER12" i="9"/>
  <c r="ES12" i="9"/>
  <c r="ER13" i="9"/>
  <c r="ES13" i="9"/>
  <c r="ER14" i="9"/>
  <c r="ES14" i="9"/>
  <c r="ER15" i="9"/>
  <c r="ES15" i="9"/>
  <c r="ER16" i="9"/>
  <c r="ES16" i="9"/>
  <c r="ER17" i="9"/>
  <c r="ES17" i="9"/>
  <c r="ER18" i="9"/>
  <c r="ES18" i="9"/>
  <c r="ER19" i="9"/>
  <c r="ES19" i="9"/>
  <c r="ER20" i="9"/>
  <c r="ES20" i="9"/>
  <c r="ER21" i="9"/>
  <c r="ES21" i="9"/>
  <c r="ER22" i="9"/>
  <c r="ES22" i="9"/>
  <c r="ER23" i="9"/>
  <c r="ES23" i="9"/>
  <c r="ER24" i="9"/>
  <c r="ES24" i="9"/>
  <c r="ER25" i="9"/>
  <c r="ES25" i="9"/>
  <c r="ER26" i="9"/>
  <c r="ES26" i="9"/>
  <c r="ER27" i="9"/>
  <c r="ES27" i="9"/>
  <c r="ER28" i="9"/>
  <c r="ES28" i="9"/>
  <c r="ER29" i="9"/>
  <c r="ES29" i="9"/>
  <c r="ER30" i="9"/>
  <c r="ES30" i="9"/>
  <c r="ER31" i="9"/>
  <c r="ES31" i="9"/>
  <c r="ER32" i="9"/>
  <c r="ES32" i="9"/>
  <c r="ER33" i="9"/>
  <c r="ES33" i="9"/>
  <c r="ER34" i="9"/>
  <c r="ES34" i="9"/>
  <c r="ER35" i="9"/>
  <c r="ES35" i="9"/>
  <c r="ER36" i="9"/>
  <c r="ES36" i="9"/>
  <c r="ER37" i="9"/>
  <c r="ES37" i="9"/>
  <c r="ER38" i="9"/>
  <c r="ES38" i="9"/>
  <c r="ER39" i="9"/>
  <c r="ES39" i="9"/>
  <c r="ER40" i="9"/>
  <c r="ES40" i="9"/>
  <c r="ER41" i="9"/>
  <c r="ES41" i="9"/>
  <c r="ER42" i="9"/>
  <c r="ES42" i="9"/>
  <c r="ER43" i="9"/>
  <c r="ES43" i="9"/>
  <c r="ER44" i="9"/>
  <c r="ES44" i="9"/>
  <c r="ER45" i="9"/>
  <c r="ES45" i="9"/>
  <c r="ER46" i="9"/>
  <c r="ES46" i="9"/>
  <c r="ER47" i="9"/>
  <c r="ES47" i="9"/>
  <c r="ER48" i="9"/>
  <c r="ES48" i="9"/>
  <c r="ER49" i="9"/>
  <c r="ES49" i="9"/>
  <c r="ER50" i="9"/>
  <c r="ES50" i="9"/>
  <c r="ER51" i="9"/>
  <c r="ES51" i="9"/>
  <c r="ER52" i="9"/>
  <c r="ES52" i="9"/>
  <c r="ER53" i="9"/>
  <c r="ES53" i="9"/>
  <c r="ER54" i="9"/>
  <c r="ES54" i="9"/>
  <c r="ER55" i="9"/>
  <c r="ES55" i="9"/>
  <c r="ER56" i="9"/>
  <c r="ES56" i="9"/>
  <c r="ER57" i="9"/>
  <c r="ES57" i="9"/>
  <c r="ER58" i="9"/>
  <c r="ES58" i="9"/>
  <c r="ER59" i="9"/>
  <c r="ES59" i="9"/>
  <c r="ER60" i="9"/>
  <c r="ES60" i="9"/>
  <c r="ER61" i="9"/>
  <c r="ES61" i="9"/>
  <c r="ER62" i="9"/>
  <c r="ES62" i="9"/>
  <c r="ER63" i="9"/>
  <c r="ES63" i="9"/>
  <c r="ER64" i="9"/>
  <c r="ES64" i="9"/>
  <c r="ER65" i="9"/>
  <c r="ES65" i="9"/>
  <c r="ER66" i="9"/>
  <c r="ES66" i="9"/>
  <c r="ER67" i="9"/>
  <c r="ES67" i="9"/>
  <c r="ER68" i="9"/>
  <c r="ES68" i="9"/>
  <c r="ER69" i="9"/>
  <c r="ES69" i="9"/>
  <c r="ER70" i="9"/>
  <c r="ES70" i="9"/>
  <c r="ER71" i="9"/>
  <c r="ES71" i="9"/>
  <c r="ER72" i="9"/>
  <c r="ES72" i="9"/>
  <c r="ER73" i="9"/>
  <c r="ES73" i="9"/>
  <c r="ER74" i="9"/>
  <c r="ES74" i="9"/>
  <c r="ER75" i="9"/>
  <c r="ES75" i="9"/>
  <c r="ER76" i="9"/>
  <c r="ES76" i="9"/>
  <c r="ER77" i="9"/>
  <c r="ES77" i="9"/>
  <c r="ER78" i="9"/>
  <c r="ES78" i="9"/>
  <c r="ER79" i="9"/>
  <c r="ES79" i="9"/>
  <c r="ER80" i="9"/>
  <c r="ES80" i="9"/>
  <c r="ER81" i="9"/>
  <c r="ES81" i="9"/>
  <c r="ER82" i="9"/>
  <c r="ES82" i="9"/>
  <c r="ER83" i="9"/>
  <c r="ES83" i="9"/>
  <c r="ER84" i="9"/>
  <c r="ES84" i="9"/>
  <c r="ER85" i="9"/>
  <c r="ES85" i="9"/>
  <c r="ER86" i="9"/>
  <c r="ES86" i="9"/>
  <c r="ER87" i="9"/>
  <c r="ES87" i="9"/>
  <c r="ER88" i="9"/>
  <c r="ES88" i="9"/>
  <c r="ER89" i="9"/>
  <c r="ES89" i="9"/>
  <c r="ER90" i="9"/>
  <c r="ES90" i="9"/>
  <c r="ER91" i="9"/>
  <c r="ES91" i="9"/>
  <c r="ER92" i="9"/>
  <c r="ES92" i="9"/>
  <c r="ER93" i="9"/>
  <c r="ES93" i="9"/>
  <c r="ER94" i="9"/>
  <c r="ES94" i="9"/>
  <c r="ER95" i="9"/>
  <c r="ES95" i="9"/>
  <c r="ER96" i="9"/>
  <c r="ES96" i="9"/>
  <c r="ER97" i="9"/>
  <c r="ES97" i="9"/>
  <c r="ER98" i="9"/>
  <c r="ES98" i="9"/>
  <c r="ER99" i="9"/>
  <c r="ES99" i="9"/>
  <c r="ER100" i="9"/>
  <c r="ES100" i="9"/>
  <c r="ER101" i="9"/>
  <c r="ES101" i="9"/>
  <c r="ER102" i="9"/>
  <c r="ES102" i="9"/>
  <c r="ER103" i="9"/>
  <c r="ES103" i="9"/>
  <c r="ER104" i="9"/>
  <c r="ES104" i="9"/>
  <c r="ER105" i="9"/>
  <c r="ES105" i="9"/>
  <c r="ER106" i="9"/>
  <c r="ES106" i="9"/>
  <c r="ER107" i="9"/>
  <c r="ES107" i="9"/>
  <c r="ER108" i="9"/>
  <c r="ES108" i="9"/>
  <c r="ER109" i="9"/>
  <c r="ES109" i="9"/>
  <c r="ER110" i="9"/>
  <c r="ES110" i="9"/>
  <c r="ER111" i="9"/>
  <c r="ES111" i="9"/>
  <c r="ER112" i="9"/>
  <c r="ES112" i="9"/>
  <c r="ER113" i="9"/>
  <c r="ES113" i="9"/>
  <c r="ER114" i="9"/>
  <c r="ES114" i="9"/>
  <c r="ER115" i="9"/>
  <c r="ES115" i="9"/>
  <c r="ER116" i="9"/>
  <c r="ES116" i="9"/>
  <c r="ER117" i="9"/>
  <c r="ES117" i="9"/>
  <c r="ER118" i="9"/>
  <c r="ES118" i="9"/>
  <c r="ER119" i="9"/>
  <c r="ES119" i="9"/>
  <c r="ER120" i="9"/>
  <c r="ES120" i="9"/>
  <c r="ER121" i="9"/>
  <c r="ES121" i="9"/>
  <c r="ER122" i="9"/>
  <c r="ES122" i="9"/>
  <c r="ER123" i="9"/>
  <c r="ES123" i="9"/>
  <c r="ER124" i="9"/>
  <c r="ES124" i="9"/>
  <c r="ER125" i="9"/>
  <c r="ES125" i="9"/>
  <c r="ER126" i="9"/>
  <c r="ES126" i="9"/>
  <c r="ER127" i="9"/>
  <c r="ES127" i="9"/>
  <c r="ER128" i="9"/>
  <c r="ES128" i="9"/>
  <c r="ER129" i="9"/>
  <c r="ES129" i="9"/>
  <c r="ER130" i="9"/>
  <c r="ES130" i="9"/>
  <c r="ER131" i="9"/>
  <c r="ES131" i="9"/>
  <c r="ER132" i="9"/>
  <c r="ES132" i="9"/>
  <c r="ER133" i="9"/>
  <c r="ES133" i="9"/>
  <c r="ER134" i="9"/>
  <c r="ES134" i="9"/>
  <c r="ER135" i="9"/>
  <c r="ES135" i="9"/>
  <c r="ER136" i="9"/>
  <c r="ES136" i="9"/>
  <c r="ER137" i="9"/>
  <c r="ES137" i="9"/>
  <c r="ER138" i="9"/>
  <c r="ES138" i="9"/>
  <c r="ER139" i="9"/>
  <c r="ES139" i="9"/>
  <c r="ER140" i="9"/>
  <c r="ES140" i="9"/>
  <c r="ER141" i="9"/>
  <c r="ES141" i="9"/>
  <c r="ER142" i="9"/>
  <c r="ES142" i="9"/>
  <c r="ER143" i="9"/>
  <c r="ES143" i="9"/>
  <c r="ER144" i="9"/>
  <c r="ES144" i="9"/>
  <c r="ER145" i="9"/>
  <c r="ES145" i="9"/>
  <c r="ER146" i="9"/>
  <c r="ES146" i="9"/>
  <c r="ER147" i="9"/>
  <c r="ES147" i="9"/>
  <c r="ER148" i="9"/>
  <c r="ES148" i="9"/>
  <c r="ER149" i="9"/>
  <c r="ES149" i="9"/>
  <c r="ER150" i="9"/>
  <c r="ES150" i="9"/>
  <c r="ER151" i="9"/>
  <c r="ES151" i="9"/>
  <c r="ER152" i="9"/>
  <c r="ES152" i="9"/>
  <c r="ER153" i="9"/>
  <c r="ES153" i="9"/>
  <c r="ER154" i="9"/>
  <c r="ES154" i="9"/>
  <c r="ER155" i="9"/>
  <c r="ES155" i="9"/>
  <c r="ER156" i="9"/>
  <c r="ES156" i="9"/>
  <c r="ER157" i="9"/>
  <c r="ES157" i="9"/>
  <c r="ER158" i="9"/>
  <c r="ES158" i="9"/>
  <c r="ER159" i="9"/>
  <c r="ES159" i="9"/>
  <c r="ER160" i="9"/>
  <c r="ES160" i="9"/>
  <c r="ER161" i="9"/>
  <c r="ES161" i="9"/>
  <c r="ER162" i="9"/>
  <c r="ES162" i="9"/>
  <c r="ER163" i="9"/>
  <c r="ES163" i="9"/>
  <c r="ER164" i="9"/>
  <c r="ES164" i="9"/>
  <c r="ER165" i="9"/>
  <c r="ES165" i="9"/>
  <c r="ER166" i="9"/>
  <c r="ES166" i="9"/>
  <c r="ER167" i="9"/>
  <c r="ES167" i="9"/>
  <c r="ER168" i="9"/>
  <c r="ES168" i="9"/>
  <c r="ER169" i="9"/>
  <c r="ES169" i="9"/>
  <c r="ER170" i="9"/>
  <c r="ES170" i="9"/>
  <c r="ER171" i="9"/>
  <c r="ES171" i="9"/>
  <c r="ER172" i="9"/>
  <c r="ES172" i="9"/>
  <c r="ER173" i="9"/>
  <c r="ES173" i="9"/>
  <c r="ER174" i="9"/>
  <c r="ES174" i="9"/>
  <c r="ER175" i="9"/>
  <c r="ES175" i="9"/>
  <c r="ER176" i="9"/>
  <c r="ES176" i="9"/>
  <c r="ER177" i="9"/>
  <c r="ES177" i="9"/>
  <c r="ER178" i="9"/>
  <c r="ES178" i="9"/>
  <c r="ER179" i="9"/>
  <c r="ES179" i="9"/>
  <c r="ER180" i="9"/>
  <c r="ES180" i="9"/>
  <c r="ER181" i="9"/>
  <c r="ES181" i="9"/>
  <c r="ER182" i="9"/>
  <c r="ES182" i="9"/>
  <c r="ER183" i="9"/>
  <c r="ES183" i="9"/>
  <c r="ER184" i="9"/>
  <c r="ES184" i="9"/>
  <c r="ER185" i="9"/>
  <c r="ES185" i="9"/>
  <c r="ER186" i="9"/>
  <c r="ES186" i="9"/>
  <c r="ER187" i="9"/>
  <c r="ES187" i="9"/>
  <c r="ER188" i="9"/>
  <c r="ES188" i="9"/>
  <c r="ER189" i="9"/>
  <c r="ES189" i="9"/>
  <c r="ER190" i="9"/>
  <c r="ES190" i="9"/>
  <c r="ER191" i="9"/>
  <c r="ES191" i="9"/>
  <c r="ER192" i="9"/>
  <c r="ES192" i="9"/>
  <c r="ER193" i="9"/>
  <c r="ES193" i="9"/>
  <c r="ER194" i="9"/>
  <c r="ES194" i="9"/>
  <c r="ER195" i="9"/>
  <c r="ES195" i="9"/>
  <c r="ER196" i="9"/>
  <c r="ES196" i="9"/>
  <c r="ER197" i="9"/>
  <c r="ES197" i="9"/>
  <c r="ER198" i="9"/>
  <c r="ES198" i="9"/>
  <c r="ER199" i="9"/>
  <c r="ES199" i="9"/>
  <c r="ER200" i="9"/>
  <c r="ES200" i="9"/>
  <c r="ER201" i="9"/>
  <c r="ES201" i="9"/>
  <c r="ER202" i="9"/>
  <c r="ES202" i="9"/>
  <c r="ER203" i="9"/>
  <c r="ES203" i="9"/>
  <c r="ER204" i="9"/>
  <c r="ES204" i="9"/>
  <c r="ER205" i="9"/>
  <c r="ES205" i="9"/>
  <c r="ER206" i="9"/>
  <c r="ES206" i="9"/>
  <c r="ER207" i="9"/>
  <c r="ES207" i="9"/>
  <c r="ER208" i="9"/>
  <c r="ES208" i="9"/>
  <c r="ER209" i="9"/>
  <c r="ES209" i="9"/>
  <c r="ER210" i="9"/>
  <c r="ES210" i="9"/>
  <c r="ER211" i="9"/>
  <c r="ES211" i="9"/>
  <c r="ER212" i="9"/>
  <c r="ES212" i="9"/>
  <c r="ER213" i="9"/>
  <c r="ES213" i="9"/>
  <c r="ER214" i="9"/>
  <c r="ES214" i="9"/>
  <c r="ER215" i="9"/>
  <c r="ES215" i="9"/>
  <c r="ER216" i="9"/>
  <c r="ES216" i="9"/>
  <c r="ER217" i="9"/>
  <c r="ES217" i="9"/>
  <c r="ER218" i="9"/>
  <c r="ES218" i="9"/>
  <c r="ER219" i="9"/>
  <c r="ES219" i="9"/>
  <c r="ER220" i="9"/>
  <c r="ES220" i="9"/>
  <c r="ER221" i="9"/>
  <c r="ES221" i="9"/>
  <c r="ER222" i="9"/>
  <c r="ES222" i="9"/>
  <c r="ER223" i="9"/>
  <c r="ES223" i="9"/>
  <c r="ER224" i="9"/>
  <c r="ES224" i="9"/>
  <c r="ER225" i="9"/>
  <c r="ES225" i="9"/>
  <c r="ER226" i="9"/>
  <c r="ES226" i="9"/>
  <c r="ER227" i="9"/>
  <c r="ES227" i="9"/>
  <c r="ER228" i="9"/>
  <c r="ES228" i="9"/>
  <c r="ER229" i="9"/>
  <c r="ES229" i="9"/>
  <c r="ER230" i="9"/>
  <c r="ES230" i="9"/>
  <c r="ER231" i="9"/>
  <c r="ES231" i="9"/>
  <c r="ER232" i="9"/>
  <c r="ES232" i="9"/>
  <c r="ER233" i="9"/>
  <c r="ES233" i="9"/>
  <c r="ER234" i="9"/>
  <c r="ES234" i="9"/>
  <c r="ER235" i="9"/>
  <c r="ES235" i="9"/>
  <c r="ER236" i="9"/>
  <c r="ES236" i="9"/>
  <c r="ER237" i="9"/>
  <c r="ES237" i="9"/>
  <c r="ER238" i="9"/>
  <c r="ES238" i="9"/>
  <c r="ER239" i="9"/>
  <c r="ES239" i="9"/>
  <c r="ER240" i="9"/>
  <c r="ES240" i="9"/>
  <c r="ER241" i="9"/>
  <c r="ES241" i="9"/>
  <c r="ER242" i="9"/>
  <c r="ES242" i="9"/>
  <c r="ER243" i="9"/>
  <c r="ES243" i="9"/>
  <c r="ER244" i="9"/>
  <c r="ES244" i="9"/>
  <c r="ER245" i="9"/>
  <c r="ES245" i="9"/>
  <c r="ER246" i="9"/>
  <c r="ES246" i="9"/>
  <c r="ER247" i="9"/>
  <c r="ES247" i="9"/>
  <c r="ER248" i="9"/>
  <c r="ES248" i="9"/>
  <c r="ER249" i="9"/>
  <c r="ES249" i="9"/>
  <c r="ER250" i="9"/>
  <c r="ES250" i="9"/>
  <c r="ER251" i="9"/>
  <c r="ES251" i="9"/>
  <c r="ER252" i="9"/>
  <c r="ES252" i="9"/>
  <c r="ER253" i="9"/>
  <c r="ES253" i="9"/>
  <c r="ER254" i="9"/>
  <c r="ES254" i="9"/>
  <c r="ER255" i="9"/>
  <c r="ES255" i="9"/>
  <c r="ER256" i="9"/>
  <c r="ES256" i="9"/>
  <c r="ER257" i="9"/>
  <c r="ES257" i="9"/>
  <c r="ER258" i="9"/>
  <c r="ES258" i="9"/>
  <c r="ER259" i="9"/>
  <c r="ES259" i="9"/>
  <c r="ER260" i="9"/>
  <c r="ES260" i="9"/>
  <c r="ER261" i="9"/>
  <c r="ES261" i="9"/>
  <c r="ER262" i="9"/>
  <c r="ES262" i="9"/>
  <c r="ER263" i="9"/>
  <c r="ES263" i="9"/>
  <c r="ER264" i="9"/>
  <c r="ES264" i="9"/>
  <c r="ER265" i="9"/>
  <c r="ES265" i="9"/>
  <c r="ER266" i="9"/>
  <c r="ES266" i="9"/>
  <c r="ER267" i="9"/>
  <c r="ES267" i="9"/>
  <c r="ER268" i="9"/>
  <c r="ES268" i="9"/>
  <c r="ER269" i="9"/>
  <c r="ES269" i="9"/>
  <c r="ER270" i="9"/>
  <c r="ES270" i="9"/>
  <c r="ER271" i="9"/>
  <c r="ES271" i="9"/>
  <c r="ER272" i="9"/>
  <c r="ES272" i="9"/>
  <c r="ER273" i="9"/>
  <c r="ES273" i="9"/>
  <c r="ER274" i="9"/>
  <c r="ES274" i="9"/>
  <c r="ER275" i="9"/>
  <c r="ES275" i="9"/>
  <c r="ER276" i="9"/>
  <c r="ES276" i="9"/>
  <c r="ER277" i="9"/>
  <c r="ES277" i="9"/>
  <c r="ER278" i="9"/>
  <c r="ES278" i="9"/>
  <c r="ER279" i="9"/>
  <c r="ES279" i="9"/>
  <c r="ER280" i="9"/>
  <c r="ES280" i="9"/>
  <c r="ER281" i="9"/>
  <c r="ES281" i="9"/>
  <c r="ER282" i="9"/>
  <c r="ES282" i="9"/>
  <c r="ER283" i="9"/>
  <c r="ES283" i="9"/>
  <c r="ER284" i="9"/>
  <c r="ES284" i="9"/>
  <c r="ER285" i="9"/>
  <c r="ES285" i="9"/>
  <c r="ER286" i="9"/>
  <c r="ES286" i="9"/>
  <c r="ER287" i="9"/>
  <c r="ES287" i="9"/>
  <c r="ER288" i="9"/>
  <c r="ES288" i="9"/>
  <c r="ER289" i="9"/>
  <c r="ES289" i="9"/>
  <c r="ER290" i="9"/>
  <c r="ES290" i="9"/>
  <c r="ER291" i="9"/>
  <c r="ES291" i="9"/>
  <c r="ER292" i="9"/>
  <c r="ES292" i="9"/>
  <c r="ER293" i="9"/>
  <c r="ES293" i="9"/>
  <c r="ER294" i="9"/>
  <c r="ES294" i="9"/>
  <c r="ER295" i="9"/>
  <c r="ES295" i="9"/>
  <c r="ER296" i="9"/>
  <c r="ES296" i="9"/>
  <c r="ER297" i="9"/>
  <c r="ES297" i="9"/>
  <c r="ER298" i="9"/>
  <c r="ES298" i="9"/>
  <c r="ER299" i="9"/>
  <c r="ES299" i="9"/>
  <c r="ER300" i="9"/>
  <c r="ES300" i="9"/>
  <c r="ER301" i="9"/>
  <c r="ES301" i="9"/>
  <c r="ER302" i="9"/>
  <c r="ES302" i="9"/>
  <c r="ER303" i="9"/>
  <c r="ES303" i="9"/>
  <c r="ER304" i="9"/>
  <c r="ES304" i="9"/>
  <c r="ER305" i="9"/>
  <c r="ES305" i="9"/>
  <c r="ER306" i="9"/>
  <c r="ES306" i="9"/>
  <c r="ER307" i="9"/>
  <c r="ES307" i="9"/>
  <c r="ER308" i="9"/>
  <c r="ES308" i="9"/>
  <c r="ER309" i="9"/>
  <c r="ES309" i="9"/>
  <c r="ER310" i="9"/>
  <c r="ES310" i="9"/>
  <c r="ER311" i="9"/>
  <c r="ES311" i="9"/>
  <c r="ER312" i="9"/>
  <c r="ES312" i="9"/>
  <c r="ER313" i="9"/>
  <c r="ES313" i="9"/>
  <c r="ER314" i="9"/>
  <c r="ES314" i="9"/>
  <c r="ER315" i="9"/>
  <c r="ES315" i="9"/>
  <c r="ER316" i="9"/>
  <c r="ES316" i="9"/>
  <c r="ER317" i="9"/>
  <c r="ES317" i="9"/>
  <c r="ER318" i="9"/>
  <c r="ES318" i="9"/>
  <c r="ER319" i="9"/>
  <c r="ES319" i="9"/>
  <c r="ER320" i="9"/>
  <c r="ES320" i="9"/>
  <c r="ER321" i="9"/>
  <c r="ES321" i="9"/>
  <c r="ER322" i="9"/>
  <c r="ES322" i="9"/>
  <c r="ER323" i="9"/>
  <c r="ES323" i="9"/>
  <c r="ER324" i="9"/>
  <c r="ES324" i="9"/>
  <c r="ER325" i="9"/>
  <c r="ES325" i="9"/>
  <c r="ER326" i="9"/>
  <c r="ES326" i="9"/>
  <c r="ER327" i="9"/>
  <c r="ES327" i="9"/>
  <c r="ER328" i="9"/>
  <c r="ES328" i="9"/>
  <c r="ER329" i="9"/>
  <c r="ES329" i="9"/>
  <c r="ER330" i="9"/>
  <c r="ES330" i="9"/>
  <c r="ER331" i="9"/>
  <c r="ES331" i="9"/>
  <c r="ER332" i="9"/>
  <c r="ES332" i="9"/>
  <c r="ER333" i="9"/>
  <c r="ES333" i="9"/>
  <c r="ER334" i="9"/>
  <c r="ES334" i="9"/>
  <c r="ER335" i="9"/>
  <c r="ES335" i="9"/>
  <c r="ER336" i="9"/>
  <c r="ES336" i="9"/>
  <c r="ER337" i="9"/>
  <c r="ES337" i="9"/>
  <c r="ER338" i="9"/>
  <c r="ES338" i="9"/>
  <c r="ER339" i="9"/>
  <c r="ES339" i="9"/>
  <c r="ER340" i="9"/>
  <c r="ES340" i="9"/>
  <c r="ER341" i="9"/>
  <c r="ES341" i="9"/>
  <c r="ER342" i="9"/>
  <c r="ES342" i="9"/>
  <c r="ER343" i="9"/>
  <c r="ES343" i="9"/>
  <c r="ER344" i="9"/>
  <c r="ES344" i="9"/>
  <c r="ER345" i="9"/>
  <c r="ES345" i="9"/>
  <c r="ER346" i="9"/>
  <c r="ES346" i="9"/>
  <c r="ER347" i="9"/>
  <c r="ES347" i="9"/>
  <c r="ER348" i="9"/>
  <c r="ES348" i="9"/>
  <c r="ER349" i="9"/>
  <c r="ES349" i="9"/>
  <c r="ER350" i="9"/>
  <c r="ES350" i="9"/>
  <c r="ER351" i="9"/>
  <c r="ES351" i="9"/>
  <c r="ER352" i="9"/>
  <c r="ES352" i="9"/>
  <c r="ER353" i="9"/>
  <c r="ES353" i="9"/>
  <c r="ER354" i="9"/>
  <c r="ES354" i="9"/>
  <c r="ER355" i="9"/>
  <c r="ES355" i="9"/>
  <c r="ER356" i="9"/>
  <c r="ES356" i="9"/>
  <c r="ER357" i="9"/>
  <c r="ES357" i="9"/>
  <c r="ER358" i="9"/>
  <c r="ES358" i="9"/>
  <c r="ER359" i="9"/>
  <c r="ES359" i="9"/>
  <c r="ER360" i="9"/>
  <c r="ES360" i="9"/>
  <c r="ER361" i="9"/>
  <c r="ES361" i="9"/>
  <c r="ER362" i="9"/>
  <c r="ES362" i="9"/>
  <c r="ER363" i="9"/>
  <c r="ES363" i="9"/>
  <c r="ER364" i="9"/>
  <c r="ES364" i="9"/>
  <c r="ER365" i="9"/>
  <c r="ES365" i="9"/>
  <c r="ER366" i="9"/>
  <c r="ES366" i="9"/>
  <c r="ER367" i="9"/>
  <c r="ES367" i="9"/>
  <c r="ER368" i="9"/>
  <c r="ES368" i="9"/>
  <c r="ER369" i="9"/>
  <c r="ES369" i="9"/>
  <c r="ER370" i="9"/>
  <c r="ES370" i="9"/>
  <c r="ER371" i="9"/>
  <c r="ES371" i="9"/>
  <c r="ER372" i="9"/>
  <c r="ES372" i="9"/>
  <c r="ER373" i="9"/>
  <c r="ES373" i="9"/>
  <c r="ER374" i="9"/>
  <c r="ES374" i="9"/>
  <c r="ER375" i="9"/>
  <c r="ES375" i="9"/>
  <c r="ER376" i="9"/>
  <c r="ES376" i="9"/>
  <c r="ER377" i="9"/>
  <c r="ES377" i="9"/>
  <c r="ER378" i="9"/>
  <c r="ES378" i="9"/>
  <c r="ER379" i="9"/>
  <c r="ES379" i="9"/>
  <c r="ER380" i="9"/>
  <c r="ES380" i="9"/>
  <c r="ER381" i="9"/>
  <c r="ES381" i="9"/>
  <c r="ER382" i="9"/>
  <c r="ES382" i="9"/>
  <c r="ER383" i="9"/>
  <c r="ES383" i="9"/>
  <c r="ER384" i="9"/>
  <c r="ES384" i="9"/>
  <c r="ER385" i="9"/>
  <c r="ES385" i="9"/>
  <c r="ER386" i="9"/>
  <c r="ES386" i="9"/>
  <c r="ER387" i="9"/>
  <c r="ES387" i="9"/>
  <c r="ER388" i="9"/>
  <c r="ES388" i="9"/>
  <c r="ER389" i="9"/>
  <c r="ES389" i="9"/>
  <c r="ER390" i="9"/>
  <c r="ES390" i="9"/>
  <c r="ER391" i="9"/>
  <c r="ES391" i="9"/>
  <c r="ER392" i="9"/>
  <c r="ES392" i="9"/>
  <c r="ER393" i="9"/>
  <c r="ES393" i="9"/>
  <c r="ER394" i="9"/>
  <c r="ES394" i="9"/>
  <c r="ER395" i="9"/>
  <c r="ES395" i="9"/>
  <c r="ER396" i="9"/>
  <c r="ES396" i="9"/>
  <c r="ER397" i="9"/>
  <c r="ES397" i="9"/>
  <c r="ER398" i="9"/>
  <c r="ES398" i="9"/>
  <c r="ER399" i="9"/>
  <c r="ES399" i="9"/>
  <c r="ER400" i="9"/>
  <c r="ES400" i="9"/>
  <c r="ER401" i="9"/>
  <c r="ES401" i="9"/>
  <c r="ER402" i="9"/>
  <c r="ES402" i="9"/>
  <c r="ER403" i="9"/>
  <c r="ES403" i="9"/>
  <c r="ER404" i="9"/>
  <c r="ES404" i="9"/>
  <c r="ER405" i="9"/>
  <c r="ES405" i="9"/>
  <c r="ER406" i="9"/>
  <c r="ES406" i="9"/>
  <c r="ER407" i="9"/>
  <c r="ES407" i="9"/>
  <c r="ER408" i="9"/>
  <c r="ES408" i="9"/>
  <c r="ER409" i="9"/>
  <c r="ES409" i="9"/>
  <c r="ER410" i="9"/>
  <c r="ES410" i="9"/>
  <c r="ER411" i="9"/>
  <c r="ES411" i="9"/>
  <c r="ER412" i="9"/>
  <c r="ES412" i="9"/>
  <c r="ER413" i="9"/>
  <c r="ES413" i="9"/>
  <c r="ER414" i="9"/>
  <c r="ES414" i="9"/>
  <c r="ER415" i="9"/>
  <c r="ES415" i="9"/>
  <c r="ER416" i="9"/>
  <c r="ES416" i="9"/>
  <c r="ER417" i="9"/>
  <c r="ES417" i="9"/>
  <c r="ER418" i="9"/>
  <c r="ES418" i="9"/>
  <c r="ER419" i="9"/>
  <c r="ES419" i="9"/>
  <c r="ER420" i="9"/>
  <c r="ES420" i="9"/>
  <c r="ER421" i="9"/>
  <c r="ES421" i="9"/>
  <c r="ER422" i="9"/>
  <c r="ES422" i="9"/>
  <c r="ER423" i="9"/>
  <c r="ES423" i="9"/>
  <c r="ER424" i="9"/>
  <c r="ES424" i="9"/>
  <c r="ER425" i="9"/>
  <c r="ES425" i="9"/>
  <c r="ER426" i="9"/>
  <c r="ES426" i="9"/>
  <c r="ER427" i="9"/>
  <c r="ES427" i="9"/>
  <c r="ER428" i="9"/>
  <c r="ES428" i="9"/>
  <c r="ER429" i="9"/>
  <c r="ES429" i="9"/>
  <c r="ER430" i="9"/>
  <c r="ES430" i="9"/>
  <c r="EN10" i="9"/>
  <c r="EO10" i="9"/>
  <c r="EN11" i="9"/>
  <c r="EO11" i="9"/>
  <c r="EN12" i="9"/>
  <c r="EO12" i="9"/>
  <c r="EN13" i="9"/>
  <c r="EO13" i="9"/>
  <c r="EN14" i="9"/>
  <c r="EO14" i="9"/>
  <c r="EN15" i="9"/>
  <c r="EO15" i="9"/>
  <c r="EN16" i="9"/>
  <c r="EO16" i="9"/>
  <c r="EN17" i="9"/>
  <c r="EO17" i="9"/>
  <c r="EN18" i="9"/>
  <c r="EO18" i="9"/>
  <c r="EN19" i="9"/>
  <c r="EO19" i="9"/>
  <c r="EN20" i="9"/>
  <c r="EO20" i="9"/>
  <c r="EN21" i="9"/>
  <c r="EO21" i="9"/>
  <c r="EN22" i="9"/>
  <c r="EO22" i="9"/>
  <c r="EN23" i="9"/>
  <c r="EO23" i="9"/>
  <c r="EN24" i="9"/>
  <c r="EO24" i="9"/>
  <c r="EN25" i="9"/>
  <c r="EO25" i="9"/>
  <c r="EN26" i="9"/>
  <c r="EO26" i="9"/>
  <c r="EN27" i="9"/>
  <c r="EO27" i="9"/>
  <c r="EN28" i="9"/>
  <c r="EO28" i="9"/>
  <c r="EN29" i="9"/>
  <c r="EO29" i="9"/>
  <c r="EN30" i="9"/>
  <c r="EO30" i="9"/>
  <c r="EN31" i="9"/>
  <c r="EO31" i="9"/>
  <c r="EN32" i="9"/>
  <c r="EO32" i="9"/>
  <c r="EN33" i="9"/>
  <c r="EO33" i="9"/>
  <c r="EN34" i="9"/>
  <c r="EO34" i="9"/>
  <c r="EN35" i="9"/>
  <c r="EO35" i="9"/>
  <c r="EN36" i="9"/>
  <c r="EO36" i="9"/>
  <c r="EN37" i="9"/>
  <c r="EO37" i="9"/>
  <c r="EN38" i="9"/>
  <c r="EO38" i="9"/>
  <c r="EN39" i="9"/>
  <c r="EO39" i="9"/>
  <c r="EN40" i="9"/>
  <c r="EO40" i="9"/>
  <c r="EN41" i="9"/>
  <c r="EO41" i="9"/>
  <c r="EN42" i="9"/>
  <c r="EO42" i="9"/>
  <c r="EN43" i="9"/>
  <c r="EO43" i="9"/>
  <c r="EN44" i="9"/>
  <c r="EO44" i="9"/>
  <c r="EN45" i="9"/>
  <c r="EO45" i="9"/>
  <c r="EN46" i="9"/>
  <c r="EO46" i="9"/>
  <c r="EN47" i="9"/>
  <c r="EO47" i="9"/>
  <c r="EN48" i="9"/>
  <c r="EO48" i="9"/>
  <c r="EN49" i="9"/>
  <c r="EO49" i="9"/>
  <c r="EN50" i="9"/>
  <c r="EO50" i="9"/>
  <c r="EN51" i="9"/>
  <c r="EO51" i="9"/>
  <c r="EN52" i="9"/>
  <c r="EO52" i="9"/>
  <c r="EN53" i="9"/>
  <c r="EO53" i="9"/>
  <c r="EN54" i="9"/>
  <c r="EO54" i="9"/>
  <c r="EN55" i="9"/>
  <c r="EO55" i="9"/>
  <c r="EN56" i="9"/>
  <c r="EO56" i="9"/>
  <c r="EN57" i="9"/>
  <c r="EO57" i="9"/>
  <c r="EN58" i="9"/>
  <c r="EO58" i="9"/>
  <c r="EN59" i="9"/>
  <c r="EO59" i="9"/>
  <c r="EN60" i="9"/>
  <c r="EO60" i="9"/>
  <c r="EN61" i="9"/>
  <c r="EO61" i="9"/>
  <c r="EN62" i="9"/>
  <c r="EO62" i="9"/>
  <c r="EN63" i="9"/>
  <c r="EO63" i="9"/>
  <c r="EN64" i="9"/>
  <c r="EO64" i="9"/>
  <c r="EN65" i="9"/>
  <c r="EO65" i="9"/>
  <c r="EN66" i="9"/>
  <c r="EO66" i="9"/>
  <c r="EN67" i="9"/>
  <c r="EO67" i="9"/>
  <c r="EN68" i="9"/>
  <c r="EO68" i="9"/>
  <c r="EN69" i="9"/>
  <c r="EO69" i="9"/>
  <c r="EN70" i="9"/>
  <c r="EO70" i="9"/>
  <c r="EN71" i="9"/>
  <c r="EO71" i="9"/>
  <c r="EN72" i="9"/>
  <c r="EO72" i="9"/>
  <c r="EN73" i="9"/>
  <c r="EO73" i="9"/>
  <c r="EN74" i="9"/>
  <c r="EO74" i="9"/>
  <c r="EN75" i="9"/>
  <c r="EO75" i="9"/>
  <c r="EN76" i="9"/>
  <c r="EO76" i="9"/>
  <c r="EN77" i="9"/>
  <c r="EO77" i="9"/>
  <c r="EN78" i="9"/>
  <c r="EO78" i="9"/>
  <c r="EN79" i="9"/>
  <c r="EO79" i="9"/>
  <c r="EN80" i="9"/>
  <c r="EO80" i="9"/>
  <c r="EN81" i="9"/>
  <c r="EO81" i="9"/>
  <c r="EN82" i="9"/>
  <c r="EO82" i="9"/>
  <c r="EN83" i="9"/>
  <c r="EO83" i="9"/>
  <c r="EN84" i="9"/>
  <c r="EO84" i="9"/>
  <c r="EN85" i="9"/>
  <c r="EO85" i="9"/>
  <c r="EN86" i="9"/>
  <c r="EO86" i="9"/>
  <c r="EN87" i="9"/>
  <c r="EO87" i="9"/>
  <c r="EN88" i="9"/>
  <c r="EO88" i="9"/>
  <c r="EN89" i="9"/>
  <c r="EO89" i="9"/>
  <c r="EN90" i="9"/>
  <c r="EO90" i="9"/>
  <c r="EN91" i="9"/>
  <c r="EO91" i="9"/>
  <c r="EN92" i="9"/>
  <c r="EO92" i="9"/>
  <c r="EN93" i="9"/>
  <c r="EO93" i="9"/>
  <c r="EN94" i="9"/>
  <c r="EO94" i="9"/>
  <c r="EN95" i="9"/>
  <c r="EO95" i="9"/>
  <c r="EN96" i="9"/>
  <c r="EO96" i="9"/>
  <c r="EN97" i="9"/>
  <c r="EO97" i="9"/>
  <c r="EN98" i="9"/>
  <c r="EO98" i="9"/>
  <c r="EN99" i="9"/>
  <c r="EO99" i="9"/>
  <c r="EN100" i="9"/>
  <c r="EO100" i="9"/>
  <c r="EN101" i="9"/>
  <c r="EO101" i="9"/>
  <c r="EN102" i="9"/>
  <c r="EO102" i="9"/>
  <c r="EN103" i="9"/>
  <c r="EO103" i="9"/>
  <c r="EN104" i="9"/>
  <c r="EO104" i="9"/>
  <c r="EN105" i="9"/>
  <c r="EO105" i="9"/>
  <c r="EN106" i="9"/>
  <c r="EO106" i="9"/>
  <c r="EN107" i="9"/>
  <c r="EO107" i="9"/>
  <c r="EN108" i="9"/>
  <c r="EO108" i="9"/>
  <c r="EN109" i="9"/>
  <c r="EO109" i="9"/>
  <c r="EN110" i="9"/>
  <c r="EO110" i="9"/>
  <c r="EN111" i="9"/>
  <c r="EO111" i="9"/>
  <c r="EN112" i="9"/>
  <c r="EO112" i="9"/>
  <c r="EN113" i="9"/>
  <c r="EO113" i="9"/>
  <c r="EN114" i="9"/>
  <c r="EO114" i="9"/>
  <c r="EN115" i="9"/>
  <c r="EO115" i="9"/>
  <c r="EN116" i="9"/>
  <c r="EO116" i="9"/>
  <c r="EN117" i="9"/>
  <c r="EO117" i="9"/>
  <c r="EN118" i="9"/>
  <c r="EO118" i="9"/>
  <c r="EN119" i="9"/>
  <c r="EO119" i="9"/>
  <c r="EN120" i="9"/>
  <c r="EO120" i="9"/>
  <c r="EN121" i="9"/>
  <c r="EO121" i="9"/>
  <c r="EN122" i="9"/>
  <c r="EO122" i="9"/>
  <c r="EN123" i="9"/>
  <c r="EO123" i="9"/>
  <c r="EN124" i="9"/>
  <c r="EO124" i="9"/>
  <c r="EN125" i="9"/>
  <c r="EO125" i="9"/>
  <c r="EN126" i="9"/>
  <c r="EO126" i="9"/>
  <c r="EN127" i="9"/>
  <c r="EO127" i="9"/>
  <c r="EN128" i="9"/>
  <c r="EO128" i="9"/>
  <c r="EN129" i="9"/>
  <c r="EO129" i="9"/>
  <c r="EN130" i="9"/>
  <c r="EO130" i="9"/>
  <c r="EN131" i="9"/>
  <c r="EO131" i="9"/>
  <c r="EN132" i="9"/>
  <c r="EO132" i="9"/>
  <c r="EN133" i="9"/>
  <c r="EO133" i="9"/>
  <c r="EN134" i="9"/>
  <c r="EO134" i="9"/>
  <c r="EN135" i="9"/>
  <c r="EO135" i="9"/>
  <c r="EN136" i="9"/>
  <c r="EO136" i="9"/>
  <c r="EN137" i="9"/>
  <c r="EO137" i="9"/>
  <c r="EN138" i="9"/>
  <c r="EO138" i="9"/>
  <c r="EN139" i="9"/>
  <c r="EO139" i="9"/>
  <c r="EN140" i="9"/>
  <c r="EO140" i="9"/>
  <c r="EN141" i="9"/>
  <c r="EO141" i="9"/>
  <c r="EN142" i="9"/>
  <c r="EO142" i="9"/>
  <c r="EN143" i="9"/>
  <c r="EO143" i="9"/>
  <c r="EN144" i="9"/>
  <c r="EO144" i="9"/>
  <c r="EN145" i="9"/>
  <c r="EO145" i="9"/>
  <c r="EN146" i="9"/>
  <c r="EO146" i="9"/>
  <c r="EN147" i="9"/>
  <c r="EO147" i="9"/>
  <c r="EN148" i="9"/>
  <c r="EO148" i="9"/>
  <c r="EN149" i="9"/>
  <c r="EO149" i="9"/>
  <c r="EN150" i="9"/>
  <c r="EO150" i="9"/>
  <c r="EN151" i="9"/>
  <c r="EO151" i="9"/>
  <c r="EN152" i="9"/>
  <c r="EO152" i="9"/>
  <c r="EN153" i="9"/>
  <c r="EO153" i="9"/>
  <c r="EN154" i="9"/>
  <c r="EO154" i="9"/>
  <c r="EN155" i="9"/>
  <c r="EO155" i="9"/>
  <c r="EN156" i="9"/>
  <c r="EO156" i="9"/>
  <c r="EN157" i="9"/>
  <c r="EO157" i="9"/>
  <c r="EN158" i="9"/>
  <c r="EO158" i="9"/>
  <c r="EN159" i="9"/>
  <c r="EO159" i="9"/>
  <c r="EN160" i="9"/>
  <c r="EO160" i="9"/>
  <c r="EN161" i="9"/>
  <c r="EO161" i="9"/>
  <c r="EN162" i="9"/>
  <c r="EO162" i="9"/>
  <c r="EN163" i="9"/>
  <c r="EO163" i="9"/>
  <c r="EN164" i="9"/>
  <c r="EO164" i="9"/>
  <c r="EN165" i="9"/>
  <c r="EO165" i="9"/>
  <c r="EN166" i="9"/>
  <c r="EO166" i="9"/>
  <c r="EN167" i="9"/>
  <c r="EO167" i="9"/>
  <c r="EN168" i="9"/>
  <c r="EO168" i="9"/>
  <c r="EN169" i="9"/>
  <c r="EO169" i="9"/>
  <c r="EN170" i="9"/>
  <c r="EO170" i="9"/>
  <c r="EN171" i="9"/>
  <c r="EO171" i="9"/>
  <c r="EN172" i="9"/>
  <c r="EO172" i="9"/>
  <c r="EN173" i="9"/>
  <c r="EO173" i="9"/>
  <c r="EN174" i="9"/>
  <c r="EO174" i="9"/>
  <c r="EN175" i="9"/>
  <c r="EO175" i="9"/>
  <c r="EN176" i="9"/>
  <c r="EO176" i="9"/>
  <c r="EN177" i="9"/>
  <c r="EO177" i="9"/>
  <c r="EN178" i="9"/>
  <c r="EO178" i="9"/>
  <c r="EN179" i="9"/>
  <c r="EO179" i="9"/>
  <c r="EN180" i="9"/>
  <c r="EO180" i="9"/>
  <c r="EN181" i="9"/>
  <c r="EO181" i="9"/>
  <c r="EN182" i="9"/>
  <c r="EO182" i="9"/>
  <c r="EN183" i="9"/>
  <c r="EO183" i="9"/>
  <c r="EN184" i="9"/>
  <c r="EO184" i="9"/>
  <c r="EN185" i="9"/>
  <c r="EO185" i="9"/>
  <c r="EN186" i="9"/>
  <c r="EO186" i="9"/>
  <c r="EN187" i="9"/>
  <c r="EO187" i="9"/>
  <c r="EN188" i="9"/>
  <c r="EO188" i="9"/>
  <c r="EN189" i="9"/>
  <c r="EO189" i="9"/>
  <c r="EN190" i="9"/>
  <c r="EO190" i="9"/>
  <c r="EN191" i="9"/>
  <c r="EO191" i="9"/>
  <c r="EN192" i="9"/>
  <c r="EO192" i="9"/>
  <c r="EN193" i="9"/>
  <c r="EO193" i="9"/>
  <c r="EN194" i="9"/>
  <c r="EO194" i="9"/>
  <c r="EN195" i="9"/>
  <c r="EO195" i="9"/>
  <c r="EN196" i="9"/>
  <c r="EO196" i="9"/>
  <c r="EN197" i="9"/>
  <c r="EO197" i="9"/>
  <c r="EN198" i="9"/>
  <c r="EO198" i="9"/>
  <c r="EN199" i="9"/>
  <c r="EO199" i="9"/>
  <c r="EN200" i="9"/>
  <c r="EO200" i="9"/>
  <c r="EN201" i="9"/>
  <c r="EO201" i="9"/>
  <c r="EN202" i="9"/>
  <c r="EO202" i="9"/>
  <c r="EN203" i="9"/>
  <c r="EO203" i="9"/>
  <c r="EN204" i="9"/>
  <c r="EO204" i="9"/>
  <c r="EN205" i="9"/>
  <c r="EO205" i="9"/>
  <c r="EN206" i="9"/>
  <c r="EO206" i="9"/>
  <c r="EN207" i="9"/>
  <c r="EO207" i="9"/>
  <c r="EN208" i="9"/>
  <c r="EO208" i="9"/>
  <c r="EN209" i="9"/>
  <c r="EO209" i="9"/>
  <c r="EN210" i="9"/>
  <c r="EO210" i="9"/>
  <c r="EN211" i="9"/>
  <c r="EO211" i="9"/>
  <c r="EN212" i="9"/>
  <c r="EO212" i="9"/>
  <c r="EN213" i="9"/>
  <c r="EO213" i="9"/>
  <c r="EN214" i="9"/>
  <c r="EO214" i="9"/>
  <c r="EN215" i="9"/>
  <c r="EO215" i="9"/>
  <c r="EN216" i="9"/>
  <c r="EO216" i="9"/>
  <c r="EN217" i="9"/>
  <c r="EO217" i="9"/>
  <c r="EN218" i="9"/>
  <c r="EO218" i="9"/>
  <c r="EN219" i="9"/>
  <c r="EO219" i="9"/>
  <c r="EN220" i="9"/>
  <c r="EO220" i="9"/>
  <c r="EN221" i="9"/>
  <c r="EO221" i="9"/>
  <c r="EN222" i="9"/>
  <c r="EO222" i="9"/>
  <c r="EN223" i="9"/>
  <c r="EO223" i="9"/>
  <c r="EN224" i="9"/>
  <c r="EO224" i="9"/>
  <c r="EN225" i="9"/>
  <c r="EO225" i="9"/>
  <c r="EN226" i="9"/>
  <c r="EO226" i="9"/>
  <c r="EN227" i="9"/>
  <c r="EO227" i="9"/>
  <c r="EN228" i="9"/>
  <c r="EO228" i="9"/>
  <c r="EN229" i="9"/>
  <c r="EO229" i="9"/>
  <c r="EN230" i="9"/>
  <c r="EO230" i="9"/>
  <c r="EN231" i="9"/>
  <c r="EO231" i="9"/>
  <c r="EN232" i="9"/>
  <c r="EO232" i="9"/>
  <c r="EN233" i="9"/>
  <c r="EO233" i="9"/>
  <c r="EN234" i="9"/>
  <c r="EO234" i="9"/>
  <c r="EN235" i="9"/>
  <c r="EO235" i="9"/>
  <c r="EN236" i="9"/>
  <c r="EO236" i="9"/>
  <c r="EN237" i="9"/>
  <c r="EO237" i="9"/>
  <c r="EN238" i="9"/>
  <c r="EO238" i="9"/>
  <c r="EN239" i="9"/>
  <c r="EO239" i="9"/>
  <c r="EN240" i="9"/>
  <c r="EO240" i="9"/>
  <c r="EN241" i="9"/>
  <c r="EO241" i="9"/>
  <c r="EN242" i="9"/>
  <c r="EO242" i="9"/>
  <c r="EN243" i="9"/>
  <c r="EO243" i="9"/>
  <c r="EN244" i="9"/>
  <c r="EO244" i="9"/>
  <c r="EN245" i="9"/>
  <c r="EO245" i="9"/>
  <c r="EN246" i="9"/>
  <c r="EO246" i="9"/>
  <c r="EN247" i="9"/>
  <c r="EO247" i="9"/>
  <c r="EN248" i="9"/>
  <c r="EO248" i="9"/>
  <c r="EN249" i="9"/>
  <c r="EO249" i="9"/>
  <c r="EN250" i="9"/>
  <c r="EO250" i="9"/>
  <c r="EN251" i="9"/>
  <c r="EO251" i="9"/>
  <c r="EN252" i="9"/>
  <c r="EO252" i="9"/>
  <c r="EN253" i="9"/>
  <c r="EO253" i="9"/>
  <c r="EN254" i="9"/>
  <c r="EO254" i="9"/>
  <c r="EN255" i="9"/>
  <c r="EO255" i="9"/>
  <c r="EN256" i="9"/>
  <c r="EO256" i="9"/>
  <c r="EN257" i="9"/>
  <c r="EO257" i="9"/>
  <c r="EN258" i="9"/>
  <c r="EO258" i="9"/>
  <c r="EN259" i="9"/>
  <c r="EO259" i="9"/>
  <c r="EN260" i="9"/>
  <c r="EO260" i="9"/>
  <c r="EN261" i="9"/>
  <c r="EO261" i="9"/>
  <c r="EN262" i="9"/>
  <c r="EO262" i="9"/>
  <c r="EN263" i="9"/>
  <c r="EO263" i="9"/>
  <c r="EN264" i="9"/>
  <c r="EO264" i="9"/>
  <c r="EN265" i="9"/>
  <c r="EO265" i="9"/>
  <c r="EN266" i="9"/>
  <c r="EO266" i="9"/>
  <c r="EN267" i="9"/>
  <c r="EO267" i="9"/>
  <c r="EN268" i="9"/>
  <c r="EO268" i="9"/>
  <c r="EN269" i="9"/>
  <c r="EO269" i="9"/>
  <c r="EN270" i="9"/>
  <c r="EO270" i="9"/>
  <c r="EN271" i="9"/>
  <c r="EO271" i="9"/>
  <c r="EN272" i="9"/>
  <c r="EO272" i="9"/>
  <c r="EN273" i="9"/>
  <c r="EO273" i="9"/>
  <c r="EN274" i="9"/>
  <c r="EO274" i="9"/>
  <c r="EN275" i="9"/>
  <c r="EO275" i="9"/>
  <c r="EN276" i="9"/>
  <c r="EO276" i="9"/>
  <c r="EN277" i="9"/>
  <c r="EO277" i="9"/>
  <c r="EN278" i="9"/>
  <c r="EO278" i="9"/>
  <c r="EN279" i="9"/>
  <c r="EO279" i="9"/>
  <c r="EN280" i="9"/>
  <c r="EO280" i="9"/>
  <c r="EN281" i="9"/>
  <c r="EO281" i="9"/>
  <c r="EN282" i="9"/>
  <c r="EO282" i="9"/>
  <c r="EN283" i="9"/>
  <c r="EO283" i="9"/>
  <c r="EN284" i="9"/>
  <c r="EO284" i="9"/>
  <c r="EN285" i="9"/>
  <c r="EO285" i="9"/>
  <c r="EN286" i="9"/>
  <c r="EO286" i="9"/>
  <c r="EN287" i="9"/>
  <c r="EO287" i="9"/>
  <c r="EN288" i="9"/>
  <c r="EO288" i="9"/>
  <c r="EN289" i="9"/>
  <c r="EO289" i="9"/>
  <c r="EN290" i="9"/>
  <c r="EO290" i="9"/>
  <c r="EN291" i="9"/>
  <c r="EO291" i="9"/>
  <c r="EN292" i="9"/>
  <c r="EO292" i="9"/>
  <c r="EN293" i="9"/>
  <c r="EO293" i="9"/>
  <c r="EN294" i="9"/>
  <c r="EO294" i="9"/>
  <c r="EN295" i="9"/>
  <c r="EO295" i="9"/>
  <c r="EN296" i="9"/>
  <c r="EO296" i="9"/>
  <c r="EN297" i="9"/>
  <c r="EO297" i="9"/>
  <c r="EN298" i="9"/>
  <c r="EO298" i="9"/>
  <c r="EN299" i="9"/>
  <c r="EO299" i="9"/>
  <c r="EN300" i="9"/>
  <c r="EO300" i="9"/>
  <c r="EN301" i="9"/>
  <c r="EO301" i="9"/>
  <c r="EN302" i="9"/>
  <c r="EO302" i="9"/>
  <c r="EN303" i="9"/>
  <c r="EO303" i="9"/>
  <c r="EN304" i="9"/>
  <c r="EO304" i="9"/>
  <c r="EN305" i="9"/>
  <c r="EO305" i="9"/>
  <c r="EN306" i="9"/>
  <c r="EO306" i="9"/>
  <c r="EN307" i="9"/>
  <c r="EO307" i="9"/>
  <c r="EN308" i="9"/>
  <c r="EO308" i="9"/>
  <c r="EN309" i="9"/>
  <c r="EO309" i="9"/>
  <c r="EN310" i="9"/>
  <c r="EO310" i="9"/>
  <c r="EN311" i="9"/>
  <c r="EO311" i="9"/>
  <c r="EN312" i="9"/>
  <c r="EO312" i="9"/>
  <c r="EN313" i="9"/>
  <c r="EO313" i="9"/>
  <c r="EN314" i="9"/>
  <c r="EO314" i="9"/>
  <c r="EN315" i="9"/>
  <c r="EO315" i="9"/>
  <c r="EN316" i="9"/>
  <c r="EO316" i="9"/>
  <c r="EN317" i="9"/>
  <c r="EO317" i="9"/>
  <c r="EN318" i="9"/>
  <c r="EO318" i="9"/>
  <c r="EN319" i="9"/>
  <c r="EO319" i="9"/>
  <c r="EN320" i="9"/>
  <c r="EO320" i="9"/>
  <c r="EN321" i="9"/>
  <c r="EO321" i="9"/>
  <c r="EN322" i="9"/>
  <c r="EO322" i="9"/>
  <c r="EN323" i="9"/>
  <c r="EO323" i="9"/>
  <c r="EN324" i="9"/>
  <c r="EO324" i="9"/>
  <c r="EN325" i="9"/>
  <c r="EO325" i="9"/>
  <c r="EN326" i="9"/>
  <c r="EO326" i="9"/>
  <c r="EN327" i="9"/>
  <c r="EO327" i="9"/>
  <c r="EN328" i="9"/>
  <c r="EO328" i="9"/>
  <c r="EN329" i="9"/>
  <c r="EO329" i="9"/>
  <c r="EN330" i="9"/>
  <c r="EO330" i="9"/>
  <c r="EN331" i="9"/>
  <c r="EO331" i="9"/>
  <c r="EN332" i="9"/>
  <c r="EO332" i="9"/>
  <c r="EN333" i="9"/>
  <c r="EO333" i="9"/>
  <c r="EN334" i="9"/>
  <c r="EO334" i="9"/>
  <c r="EN335" i="9"/>
  <c r="EO335" i="9"/>
  <c r="EN336" i="9"/>
  <c r="EO336" i="9"/>
  <c r="EN337" i="9"/>
  <c r="EO337" i="9"/>
  <c r="EN338" i="9"/>
  <c r="EO338" i="9"/>
  <c r="EN339" i="9"/>
  <c r="EO339" i="9"/>
  <c r="EN340" i="9"/>
  <c r="EO340" i="9"/>
  <c r="EN341" i="9"/>
  <c r="EO341" i="9"/>
  <c r="EN342" i="9"/>
  <c r="EO342" i="9"/>
  <c r="EN343" i="9"/>
  <c r="EO343" i="9"/>
  <c r="EN344" i="9"/>
  <c r="EO344" i="9"/>
  <c r="EN345" i="9"/>
  <c r="EO345" i="9"/>
  <c r="EN346" i="9"/>
  <c r="EO346" i="9"/>
  <c r="EN347" i="9"/>
  <c r="EO347" i="9"/>
  <c r="EN348" i="9"/>
  <c r="EO348" i="9"/>
  <c r="EN349" i="9"/>
  <c r="EO349" i="9"/>
  <c r="EN350" i="9"/>
  <c r="EO350" i="9"/>
  <c r="EN351" i="9"/>
  <c r="EO351" i="9"/>
  <c r="EN352" i="9"/>
  <c r="EO352" i="9"/>
  <c r="EN353" i="9"/>
  <c r="EO353" i="9"/>
  <c r="EN354" i="9"/>
  <c r="EO354" i="9"/>
  <c r="EN355" i="9"/>
  <c r="EO355" i="9"/>
  <c r="EN356" i="9"/>
  <c r="EO356" i="9"/>
  <c r="EN357" i="9"/>
  <c r="EO357" i="9"/>
  <c r="EN358" i="9"/>
  <c r="EO358" i="9"/>
  <c r="EN359" i="9"/>
  <c r="EO359" i="9"/>
  <c r="EN360" i="9"/>
  <c r="EO360" i="9"/>
  <c r="EN361" i="9"/>
  <c r="EO361" i="9"/>
  <c r="EN362" i="9"/>
  <c r="EO362" i="9"/>
  <c r="EN363" i="9"/>
  <c r="EO363" i="9"/>
  <c r="EN364" i="9"/>
  <c r="EO364" i="9"/>
  <c r="EN365" i="9"/>
  <c r="EO365" i="9"/>
  <c r="EN366" i="9"/>
  <c r="EO366" i="9"/>
  <c r="EN367" i="9"/>
  <c r="EO367" i="9"/>
  <c r="EN368" i="9"/>
  <c r="EO368" i="9"/>
  <c r="EN369" i="9"/>
  <c r="EO369" i="9"/>
  <c r="EN370" i="9"/>
  <c r="EO370" i="9"/>
  <c r="EN371" i="9"/>
  <c r="EO371" i="9"/>
  <c r="EN372" i="9"/>
  <c r="EO372" i="9"/>
  <c r="EN373" i="9"/>
  <c r="EO373" i="9"/>
  <c r="EN374" i="9"/>
  <c r="EO374" i="9"/>
  <c r="EN375" i="9"/>
  <c r="EO375" i="9"/>
  <c r="EN376" i="9"/>
  <c r="EO376" i="9"/>
  <c r="EN377" i="9"/>
  <c r="EO377" i="9"/>
  <c r="EN378" i="9"/>
  <c r="EO378" i="9"/>
  <c r="EN379" i="9"/>
  <c r="EO379" i="9"/>
  <c r="EN380" i="9"/>
  <c r="EO380" i="9"/>
  <c r="EN381" i="9"/>
  <c r="EO381" i="9"/>
  <c r="EN382" i="9"/>
  <c r="EO382" i="9"/>
  <c r="EN383" i="9"/>
  <c r="EO383" i="9"/>
  <c r="EN384" i="9"/>
  <c r="EO384" i="9"/>
  <c r="EN385" i="9"/>
  <c r="EO385" i="9"/>
  <c r="EN386" i="9"/>
  <c r="EO386" i="9"/>
  <c r="EN387" i="9"/>
  <c r="EO387" i="9"/>
  <c r="EN388" i="9"/>
  <c r="EO388" i="9"/>
  <c r="EN389" i="9"/>
  <c r="EO389" i="9"/>
  <c r="EN390" i="9"/>
  <c r="EO390" i="9"/>
  <c r="EN391" i="9"/>
  <c r="EO391" i="9"/>
  <c r="EN392" i="9"/>
  <c r="EO392" i="9"/>
  <c r="EN393" i="9"/>
  <c r="EO393" i="9"/>
  <c r="EN394" i="9"/>
  <c r="EO394" i="9"/>
  <c r="EN395" i="9"/>
  <c r="EO395" i="9"/>
  <c r="EN396" i="9"/>
  <c r="EO396" i="9"/>
  <c r="EN397" i="9"/>
  <c r="EO397" i="9"/>
  <c r="EN398" i="9"/>
  <c r="EO398" i="9"/>
  <c r="EN399" i="9"/>
  <c r="EO399" i="9"/>
  <c r="EN400" i="9"/>
  <c r="EO400" i="9"/>
  <c r="EN401" i="9"/>
  <c r="EO401" i="9"/>
  <c r="EN402" i="9"/>
  <c r="EO402" i="9"/>
  <c r="EN403" i="9"/>
  <c r="EO403" i="9"/>
  <c r="EN404" i="9"/>
  <c r="EO404" i="9"/>
  <c r="EN405" i="9"/>
  <c r="EO405" i="9"/>
  <c r="EN406" i="9"/>
  <c r="EO406" i="9"/>
  <c r="EN407" i="9"/>
  <c r="EO407" i="9"/>
  <c r="EN408" i="9"/>
  <c r="EO408" i="9"/>
  <c r="EN409" i="9"/>
  <c r="EO409" i="9"/>
  <c r="EN410" i="9"/>
  <c r="EO410" i="9"/>
  <c r="EN411" i="9"/>
  <c r="EO411" i="9"/>
  <c r="EN412" i="9"/>
  <c r="EO412" i="9"/>
  <c r="EN413" i="9"/>
  <c r="EO413" i="9"/>
  <c r="EN414" i="9"/>
  <c r="EO414" i="9"/>
  <c r="EN415" i="9"/>
  <c r="EO415" i="9"/>
  <c r="EN416" i="9"/>
  <c r="EO416" i="9"/>
  <c r="EN417" i="9"/>
  <c r="EO417" i="9"/>
  <c r="EN418" i="9"/>
  <c r="EO418" i="9"/>
  <c r="EN419" i="9"/>
  <c r="EO419" i="9"/>
  <c r="EN420" i="9"/>
  <c r="EO420" i="9"/>
  <c r="EN421" i="9"/>
  <c r="EO421" i="9"/>
  <c r="EN422" i="9"/>
  <c r="EO422" i="9"/>
  <c r="EN423" i="9"/>
  <c r="EO423" i="9"/>
  <c r="EN424" i="9"/>
  <c r="EO424" i="9"/>
  <c r="EN425" i="9"/>
  <c r="EO425" i="9"/>
  <c r="EN426" i="9"/>
  <c r="EO426" i="9"/>
  <c r="EN427" i="9"/>
  <c r="EO427" i="9"/>
  <c r="EN428" i="9"/>
  <c r="EO428" i="9"/>
  <c r="EN429" i="9"/>
  <c r="EO429" i="9"/>
  <c r="EN430" i="9"/>
  <c r="EO430" i="9"/>
  <c r="EF10" i="9"/>
  <c r="EG10" i="9"/>
  <c r="EH10" i="9"/>
  <c r="EI10" i="9"/>
  <c r="EF11" i="9"/>
  <c r="EG11" i="9"/>
  <c r="EH11" i="9"/>
  <c r="EI11" i="9"/>
  <c r="EF12" i="9"/>
  <c r="EG12" i="9"/>
  <c r="EH12" i="9"/>
  <c r="EI12" i="9"/>
  <c r="EF13" i="9"/>
  <c r="EG13" i="9"/>
  <c r="EH13" i="9"/>
  <c r="EI13" i="9"/>
  <c r="EF14" i="9"/>
  <c r="EG14" i="9"/>
  <c r="EH14" i="9"/>
  <c r="EI14" i="9"/>
  <c r="EF15" i="9"/>
  <c r="EG15" i="9"/>
  <c r="EH15" i="9"/>
  <c r="EI15" i="9"/>
  <c r="EF16" i="9"/>
  <c r="EG16" i="9"/>
  <c r="EH16" i="9"/>
  <c r="EI16" i="9"/>
  <c r="EF17" i="9"/>
  <c r="EG17" i="9"/>
  <c r="EH17" i="9"/>
  <c r="EI17" i="9"/>
  <c r="EF18" i="9"/>
  <c r="EG18" i="9"/>
  <c r="EH18" i="9"/>
  <c r="EI18" i="9"/>
  <c r="EF19" i="9"/>
  <c r="EG19" i="9"/>
  <c r="EH19" i="9"/>
  <c r="EI19" i="9"/>
  <c r="EF20" i="9"/>
  <c r="EG20" i="9"/>
  <c r="EH20" i="9"/>
  <c r="EI20" i="9"/>
  <c r="EF21" i="9"/>
  <c r="EG21" i="9"/>
  <c r="EH21" i="9"/>
  <c r="EI21" i="9"/>
  <c r="EF22" i="9"/>
  <c r="EG22" i="9"/>
  <c r="EH22" i="9"/>
  <c r="EI22" i="9"/>
  <c r="EF23" i="9"/>
  <c r="EG23" i="9"/>
  <c r="EH23" i="9"/>
  <c r="EI23" i="9"/>
  <c r="EF24" i="9"/>
  <c r="EG24" i="9"/>
  <c r="EH24" i="9"/>
  <c r="EI24" i="9"/>
  <c r="EF25" i="9"/>
  <c r="EG25" i="9"/>
  <c r="EH25" i="9"/>
  <c r="EI25" i="9"/>
  <c r="EF26" i="9"/>
  <c r="EG26" i="9"/>
  <c r="EH26" i="9"/>
  <c r="EI26" i="9"/>
  <c r="EF27" i="9"/>
  <c r="EG27" i="9"/>
  <c r="EH27" i="9"/>
  <c r="EI27" i="9"/>
  <c r="EF28" i="9"/>
  <c r="EG28" i="9"/>
  <c r="EH28" i="9"/>
  <c r="EI28" i="9"/>
  <c r="EF29" i="9"/>
  <c r="EG29" i="9"/>
  <c r="EH29" i="9"/>
  <c r="EI29" i="9"/>
  <c r="EF30" i="9"/>
  <c r="EG30" i="9"/>
  <c r="EH30" i="9"/>
  <c r="EI30" i="9"/>
  <c r="EF31" i="9"/>
  <c r="EG31" i="9"/>
  <c r="EH31" i="9"/>
  <c r="EI31" i="9"/>
  <c r="EF32" i="9"/>
  <c r="EG32" i="9"/>
  <c r="EH32" i="9"/>
  <c r="EI32" i="9"/>
  <c r="EF33" i="9"/>
  <c r="EG33" i="9"/>
  <c r="EH33" i="9"/>
  <c r="EI33" i="9"/>
  <c r="EF34" i="9"/>
  <c r="EG34" i="9"/>
  <c r="EH34" i="9"/>
  <c r="EI34" i="9"/>
  <c r="EF35" i="9"/>
  <c r="EG35" i="9"/>
  <c r="EH35" i="9"/>
  <c r="EI35" i="9"/>
  <c r="EF36" i="9"/>
  <c r="EG36" i="9"/>
  <c r="EH36" i="9"/>
  <c r="EI36" i="9"/>
  <c r="EF37" i="9"/>
  <c r="EG37" i="9"/>
  <c r="EH37" i="9"/>
  <c r="EI37" i="9"/>
  <c r="EF38" i="9"/>
  <c r="EG38" i="9"/>
  <c r="EH38" i="9"/>
  <c r="EI38" i="9"/>
  <c r="EF39" i="9"/>
  <c r="EG39" i="9"/>
  <c r="EH39" i="9"/>
  <c r="EI39" i="9"/>
  <c r="EF40" i="9"/>
  <c r="EG40" i="9"/>
  <c r="EH40" i="9"/>
  <c r="EI40" i="9"/>
  <c r="EF41" i="9"/>
  <c r="EG41" i="9"/>
  <c r="EH41" i="9"/>
  <c r="EI41" i="9"/>
  <c r="EF42" i="9"/>
  <c r="EG42" i="9"/>
  <c r="EH42" i="9"/>
  <c r="EI42" i="9"/>
  <c r="EF43" i="9"/>
  <c r="EG43" i="9"/>
  <c r="EH43" i="9"/>
  <c r="EI43" i="9"/>
  <c r="EF44" i="9"/>
  <c r="EG44" i="9"/>
  <c r="EH44" i="9"/>
  <c r="EI44" i="9"/>
  <c r="EF45" i="9"/>
  <c r="EG45" i="9"/>
  <c r="EH45" i="9"/>
  <c r="EI45" i="9"/>
  <c r="EF46" i="9"/>
  <c r="EG46" i="9"/>
  <c r="EH46" i="9"/>
  <c r="EI46" i="9"/>
  <c r="EF47" i="9"/>
  <c r="EG47" i="9"/>
  <c r="EH47" i="9"/>
  <c r="EI47" i="9"/>
  <c r="EF48" i="9"/>
  <c r="EG48" i="9"/>
  <c r="EH48" i="9"/>
  <c r="EI48" i="9"/>
  <c r="EF49" i="9"/>
  <c r="EG49" i="9"/>
  <c r="EH49" i="9"/>
  <c r="EI49" i="9"/>
  <c r="EF50" i="9"/>
  <c r="EG50" i="9"/>
  <c r="EH50" i="9"/>
  <c r="EI50" i="9"/>
  <c r="EF51" i="9"/>
  <c r="EG51" i="9"/>
  <c r="EH51" i="9"/>
  <c r="EI51" i="9"/>
  <c r="EF52" i="9"/>
  <c r="EG52" i="9"/>
  <c r="EH52" i="9"/>
  <c r="EI52" i="9"/>
  <c r="EF53" i="9"/>
  <c r="EG53" i="9"/>
  <c r="EH53" i="9"/>
  <c r="EI53" i="9"/>
  <c r="EF54" i="9"/>
  <c r="EG54" i="9"/>
  <c r="EH54" i="9"/>
  <c r="EI54" i="9"/>
  <c r="EF55" i="9"/>
  <c r="EG55" i="9"/>
  <c r="EH55" i="9"/>
  <c r="EI55" i="9"/>
  <c r="EF56" i="9"/>
  <c r="EG56" i="9"/>
  <c r="EH56" i="9"/>
  <c r="EI56" i="9"/>
  <c r="EF57" i="9"/>
  <c r="EG57" i="9"/>
  <c r="EH57" i="9"/>
  <c r="EI57" i="9"/>
  <c r="EF58" i="9"/>
  <c r="EG58" i="9"/>
  <c r="EH58" i="9"/>
  <c r="EI58" i="9"/>
  <c r="EF59" i="9"/>
  <c r="EG59" i="9"/>
  <c r="EH59" i="9"/>
  <c r="EI59" i="9"/>
  <c r="EF60" i="9"/>
  <c r="EG60" i="9"/>
  <c r="EH60" i="9"/>
  <c r="EI60" i="9"/>
  <c r="EF61" i="9"/>
  <c r="EG61" i="9"/>
  <c r="EH61" i="9"/>
  <c r="EI61" i="9"/>
  <c r="EF62" i="9"/>
  <c r="EG62" i="9"/>
  <c r="EH62" i="9"/>
  <c r="EI62" i="9"/>
  <c r="EF63" i="9"/>
  <c r="EG63" i="9"/>
  <c r="EH63" i="9"/>
  <c r="EI63" i="9"/>
  <c r="EF64" i="9"/>
  <c r="EG64" i="9"/>
  <c r="EH64" i="9"/>
  <c r="EI64" i="9"/>
  <c r="EF65" i="9"/>
  <c r="EG65" i="9"/>
  <c r="EH65" i="9"/>
  <c r="EI65" i="9"/>
  <c r="EF66" i="9"/>
  <c r="EG66" i="9"/>
  <c r="EH66" i="9"/>
  <c r="EI66" i="9"/>
  <c r="EF67" i="9"/>
  <c r="EG67" i="9"/>
  <c r="EH67" i="9"/>
  <c r="EI67" i="9"/>
  <c r="EF68" i="9"/>
  <c r="EG68" i="9"/>
  <c r="EH68" i="9"/>
  <c r="EI68" i="9"/>
  <c r="EF69" i="9"/>
  <c r="EG69" i="9"/>
  <c r="EH69" i="9"/>
  <c r="EI69" i="9"/>
  <c r="EF70" i="9"/>
  <c r="EG70" i="9"/>
  <c r="EH70" i="9"/>
  <c r="EI70" i="9"/>
  <c r="EF71" i="9"/>
  <c r="EG71" i="9"/>
  <c r="EH71" i="9"/>
  <c r="EI71" i="9"/>
  <c r="EF72" i="9"/>
  <c r="EG72" i="9"/>
  <c r="EH72" i="9"/>
  <c r="EI72" i="9"/>
  <c r="EF73" i="9"/>
  <c r="EG73" i="9"/>
  <c r="EH73" i="9"/>
  <c r="EI73" i="9"/>
  <c r="EF74" i="9"/>
  <c r="EG74" i="9"/>
  <c r="EH74" i="9"/>
  <c r="EI74" i="9"/>
  <c r="EF75" i="9"/>
  <c r="EG75" i="9"/>
  <c r="EH75" i="9"/>
  <c r="EI75" i="9"/>
  <c r="EF76" i="9"/>
  <c r="EG76" i="9"/>
  <c r="EH76" i="9"/>
  <c r="EI76" i="9"/>
  <c r="EF77" i="9"/>
  <c r="EG77" i="9"/>
  <c r="EH77" i="9"/>
  <c r="EI77" i="9"/>
  <c r="EF78" i="9"/>
  <c r="EG78" i="9"/>
  <c r="EH78" i="9"/>
  <c r="EI78" i="9"/>
  <c r="EF79" i="9"/>
  <c r="P79" i="9" s="1"/>
  <c r="EG79" i="9"/>
  <c r="EH79" i="9"/>
  <c r="EI79" i="9"/>
  <c r="EF80" i="9"/>
  <c r="EG80" i="9"/>
  <c r="EH80" i="9"/>
  <c r="EI80" i="9"/>
  <c r="EF81" i="9"/>
  <c r="EG81" i="9"/>
  <c r="EH81" i="9"/>
  <c r="EI81" i="9"/>
  <c r="EF82" i="9"/>
  <c r="EG82" i="9"/>
  <c r="EH82" i="9"/>
  <c r="EI82" i="9"/>
  <c r="EF83" i="9"/>
  <c r="EG83" i="9"/>
  <c r="EH83" i="9"/>
  <c r="EI83" i="9"/>
  <c r="EF84" i="9"/>
  <c r="EG84" i="9"/>
  <c r="EH84" i="9"/>
  <c r="EI84" i="9"/>
  <c r="EF85" i="9"/>
  <c r="EG85" i="9"/>
  <c r="EH85" i="9"/>
  <c r="EI85" i="9"/>
  <c r="EF86" i="9"/>
  <c r="EG86" i="9"/>
  <c r="EH86" i="9"/>
  <c r="EI86" i="9"/>
  <c r="EF87" i="9"/>
  <c r="EG87" i="9"/>
  <c r="EH87" i="9"/>
  <c r="EI87" i="9"/>
  <c r="EF88" i="9"/>
  <c r="EG88" i="9"/>
  <c r="EH88" i="9"/>
  <c r="EI88" i="9"/>
  <c r="EF89" i="9"/>
  <c r="EG89" i="9"/>
  <c r="EH89" i="9"/>
  <c r="EI89" i="9"/>
  <c r="EF90" i="9"/>
  <c r="EG90" i="9"/>
  <c r="EH90" i="9"/>
  <c r="EI90" i="9"/>
  <c r="EF91" i="9"/>
  <c r="EG91" i="9"/>
  <c r="EH91" i="9"/>
  <c r="EI91" i="9"/>
  <c r="EF92" i="9"/>
  <c r="EG92" i="9"/>
  <c r="EH92" i="9"/>
  <c r="EI92" i="9"/>
  <c r="EF93" i="9"/>
  <c r="EG93" i="9"/>
  <c r="EH93" i="9"/>
  <c r="EI93" i="9"/>
  <c r="EF94" i="9"/>
  <c r="EG94" i="9"/>
  <c r="EH94" i="9"/>
  <c r="EI94" i="9"/>
  <c r="EF95" i="9"/>
  <c r="EG95" i="9"/>
  <c r="EH95" i="9"/>
  <c r="EI95" i="9"/>
  <c r="EF96" i="9"/>
  <c r="EG96" i="9"/>
  <c r="EH96" i="9"/>
  <c r="EI96" i="9"/>
  <c r="EF97" i="9"/>
  <c r="EG97" i="9"/>
  <c r="EH97" i="9"/>
  <c r="EI97" i="9"/>
  <c r="EF98" i="9"/>
  <c r="EG98" i="9"/>
  <c r="EH98" i="9"/>
  <c r="EI98" i="9"/>
  <c r="EF99" i="9"/>
  <c r="EG99" i="9"/>
  <c r="EH99" i="9"/>
  <c r="EI99" i="9"/>
  <c r="EF100" i="9"/>
  <c r="EG100" i="9"/>
  <c r="EH100" i="9"/>
  <c r="EI100" i="9"/>
  <c r="EF101" i="9"/>
  <c r="EG101" i="9"/>
  <c r="EH101" i="9"/>
  <c r="EI101" i="9"/>
  <c r="EF102" i="9"/>
  <c r="EG102" i="9"/>
  <c r="EH102" i="9"/>
  <c r="EI102" i="9"/>
  <c r="EF103" i="9"/>
  <c r="EG103" i="9"/>
  <c r="EH103" i="9"/>
  <c r="EI103" i="9"/>
  <c r="EF104" i="9"/>
  <c r="EG104" i="9"/>
  <c r="EH104" i="9"/>
  <c r="EI104" i="9"/>
  <c r="EF105" i="9"/>
  <c r="EG105" i="9"/>
  <c r="EH105" i="9"/>
  <c r="EI105" i="9"/>
  <c r="EF106" i="9"/>
  <c r="EG106" i="9"/>
  <c r="EH106" i="9"/>
  <c r="EI106" i="9"/>
  <c r="EF107" i="9"/>
  <c r="EG107" i="9"/>
  <c r="EH107" i="9"/>
  <c r="EI107" i="9"/>
  <c r="EF108" i="9"/>
  <c r="EG108" i="9"/>
  <c r="EH108" i="9"/>
  <c r="EI108" i="9"/>
  <c r="EF109" i="9"/>
  <c r="EG109" i="9"/>
  <c r="EH109" i="9"/>
  <c r="EI109" i="9"/>
  <c r="EF110" i="9"/>
  <c r="EG110" i="9"/>
  <c r="EH110" i="9"/>
  <c r="EI110" i="9"/>
  <c r="EF111" i="9"/>
  <c r="P111" i="9" s="1"/>
  <c r="EG111" i="9"/>
  <c r="EH111" i="9"/>
  <c r="EI111" i="9"/>
  <c r="EF112" i="9"/>
  <c r="EG112" i="9"/>
  <c r="EH112" i="9"/>
  <c r="EI112" i="9"/>
  <c r="EF113" i="9"/>
  <c r="EG113" i="9"/>
  <c r="EH113" i="9"/>
  <c r="EI113" i="9"/>
  <c r="EF114" i="9"/>
  <c r="EG114" i="9"/>
  <c r="EH114" i="9"/>
  <c r="EI114" i="9"/>
  <c r="EF115" i="9"/>
  <c r="EG115" i="9"/>
  <c r="EH115" i="9"/>
  <c r="EI115" i="9"/>
  <c r="EF116" i="9"/>
  <c r="EG116" i="9"/>
  <c r="EH116" i="9"/>
  <c r="EI116" i="9"/>
  <c r="EF117" i="9"/>
  <c r="EG117" i="9"/>
  <c r="EH117" i="9"/>
  <c r="EI117" i="9"/>
  <c r="EF118" i="9"/>
  <c r="EG118" i="9"/>
  <c r="EH118" i="9"/>
  <c r="EI118" i="9"/>
  <c r="EF119" i="9"/>
  <c r="EG119" i="9"/>
  <c r="EH119" i="9"/>
  <c r="EI119" i="9"/>
  <c r="EF120" i="9"/>
  <c r="EG120" i="9"/>
  <c r="EH120" i="9"/>
  <c r="EI120" i="9"/>
  <c r="EF121" i="9"/>
  <c r="EG121" i="9"/>
  <c r="EH121" i="9"/>
  <c r="EI121" i="9"/>
  <c r="EF122" i="9"/>
  <c r="EG122" i="9"/>
  <c r="EH122" i="9"/>
  <c r="EI122" i="9"/>
  <c r="EF123" i="9"/>
  <c r="EG123" i="9"/>
  <c r="EH123" i="9"/>
  <c r="EI123" i="9"/>
  <c r="EF124" i="9"/>
  <c r="EG124" i="9"/>
  <c r="EH124" i="9"/>
  <c r="EI124" i="9"/>
  <c r="EF125" i="9"/>
  <c r="EG125" i="9"/>
  <c r="EH125" i="9"/>
  <c r="EI125" i="9"/>
  <c r="EF126" i="9"/>
  <c r="EG126" i="9"/>
  <c r="EH126" i="9"/>
  <c r="EI126" i="9"/>
  <c r="EF127" i="9"/>
  <c r="EG127" i="9"/>
  <c r="EH127" i="9"/>
  <c r="EI127" i="9"/>
  <c r="EF128" i="9"/>
  <c r="EG128" i="9"/>
  <c r="EH128" i="9"/>
  <c r="EI128" i="9"/>
  <c r="EF129" i="9"/>
  <c r="EG129" i="9"/>
  <c r="EH129" i="9"/>
  <c r="EI129" i="9"/>
  <c r="EF130" i="9"/>
  <c r="EG130" i="9"/>
  <c r="EH130" i="9"/>
  <c r="EI130" i="9"/>
  <c r="EF131" i="9"/>
  <c r="EG131" i="9"/>
  <c r="EH131" i="9"/>
  <c r="EI131" i="9"/>
  <c r="EF132" i="9"/>
  <c r="EG132" i="9"/>
  <c r="EH132" i="9"/>
  <c r="EI132" i="9"/>
  <c r="EF133" i="9"/>
  <c r="EG133" i="9"/>
  <c r="EH133" i="9"/>
  <c r="EI133" i="9"/>
  <c r="EF134" i="9"/>
  <c r="EG134" i="9"/>
  <c r="EH134" i="9"/>
  <c r="EI134" i="9"/>
  <c r="EF135" i="9"/>
  <c r="EG135" i="9"/>
  <c r="EH135" i="9"/>
  <c r="EI135" i="9"/>
  <c r="EF136" i="9"/>
  <c r="EG136" i="9"/>
  <c r="EH136" i="9"/>
  <c r="EI136" i="9"/>
  <c r="EF137" i="9"/>
  <c r="EG137" i="9"/>
  <c r="EH137" i="9"/>
  <c r="EI137" i="9"/>
  <c r="EF138" i="9"/>
  <c r="EG138" i="9"/>
  <c r="EH138" i="9"/>
  <c r="EI138" i="9"/>
  <c r="EF139" i="9"/>
  <c r="EG139" i="9"/>
  <c r="EH139" i="9"/>
  <c r="EI139" i="9"/>
  <c r="EF140" i="9"/>
  <c r="EG140" i="9"/>
  <c r="EH140" i="9"/>
  <c r="EI140" i="9"/>
  <c r="EF141" i="9"/>
  <c r="EG141" i="9"/>
  <c r="EH141" i="9"/>
  <c r="EI141" i="9"/>
  <c r="EF142" i="9"/>
  <c r="EG142" i="9"/>
  <c r="EH142" i="9"/>
  <c r="EI142" i="9"/>
  <c r="EF143" i="9"/>
  <c r="P143" i="9" s="1"/>
  <c r="EG143" i="9"/>
  <c r="EH143" i="9"/>
  <c r="EI143" i="9"/>
  <c r="EF144" i="9"/>
  <c r="EG144" i="9"/>
  <c r="EH144" i="9"/>
  <c r="EI144" i="9"/>
  <c r="EF145" i="9"/>
  <c r="EG145" i="9"/>
  <c r="EH145" i="9"/>
  <c r="EI145" i="9"/>
  <c r="EF146" i="9"/>
  <c r="EG146" i="9"/>
  <c r="EH146" i="9"/>
  <c r="EI146" i="9"/>
  <c r="EF147" i="9"/>
  <c r="EG147" i="9"/>
  <c r="EH147" i="9"/>
  <c r="EI147" i="9"/>
  <c r="EF148" i="9"/>
  <c r="EG148" i="9"/>
  <c r="EH148" i="9"/>
  <c r="EI148" i="9"/>
  <c r="EF149" i="9"/>
  <c r="EG149" i="9"/>
  <c r="EH149" i="9"/>
  <c r="EI149" i="9"/>
  <c r="EF150" i="9"/>
  <c r="EG150" i="9"/>
  <c r="EH150" i="9"/>
  <c r="EI150" i="9"/>
  <c r="EF151" i="9"/>
  <c r="EG151" i="9"/>
  <c r="EH151" i="9"/>
  <c r="EI151" i="9"/>
  <c r="EF152" i="9"/>
  <c r="EG152" i="9"/>
  <c r="EH152" i="9"/>
  <c r="EI152" i="9"/>
  <c r="EF153" i="9"/>
  <c r="EG153" i="9"/>
  <c r="EH153" i="9"/>
  <c r="EI153" i="9"/>
  <c r="EF154" i="9"/>
  <c r="EG154" i="9"/>
  <c r="EH154" i="9"/>
  <c r="EI154" i="9"/>
  <c r="EF155" i="9"/>
  <c r="EG155" i="9"/>
  <c r="EH155" i="9"/>
  <c r="EI155" i="9"/>
  <c r="EF156" i="9"/>
  <c r="EG156" i="9"/>
  <c r="EH156" i="9"/>
  <c r="EI156" i="9"/>
  <c r="EF157" i="9"/>
  <c r="EG157" i="9"/>
  <c r="EH157" i="9"/>
  <c r="EI157" i="9"/>
  <c r="EF158" i="9"/>
  <c r="EG158" i="9"/>
  <c r="EH158" i="9"/>
  <c r="EI158" i="9"/>
  <c r="EF159" i="9"/>
  <c r="EG159" i="9"/>
  <c r="EH159" i="9"/>
  <c r="EI159" i="9"/>
  <c r="EF160" i="9"/>
  <c r="EG160" i="9"/>
  <c r="EH160" i="9"/>
  <c r="EI160" i="9"/>
  <c r="EF161" i="9"/>
  <c r="EG161" i="9"/>
  <c r="EH161" i="9"/>
  <c r="EI161" i="9"/>
  <c r="EF162" i="9"/>
  <c r="EG162" i="9"/>
  <c r="EH162" i="9"/>
  <c r="EI162" i="9"/>
  <c r="EF163" i="9"/>
  <c r="EG163" i="9"/>
  <c r="EH163" i="9"/>
  <c r="EI163" i="9"/>
  <c r="EF164" i="9"/>
  <c r="EG164" i="9"/>
  <c r="EH164" i="9"/>
  <c r="EI164" i="9"/>
  <c r="EF165" i="9"/>
  <c r="EG165" i="9"/>
  <c r="EH165" i="9"/>
  <c r="EI165" i="9"/>
  <c r="EF166" i="9"/>
  <c r="EG166" i="9"/>
  <c r="EH166" i="9"/>
  <c r="EI166" i="9"/>
  <c r="EF167" i="9"/>
  <c r="EG167" i="9"/>
  <c r="EH167" i="9"/>
  <c r="EI167" i="9"/>
  <c r="EF168" i="9"/>
  <c r="EG168" i="9"/>
  <c r="EH168" i="9"/>
  <c r="EI168" i="9"/>
  <c r="EF169" i="9"/>
  <c r="EG169" i="9"/>
  <c r="EH169" i="9"/>
  <c r="EI169" i="9"/>
  <c r="EF170" i="9"/>
  <c r="EG170" i="9"/>
  <c r="EH170" i="9"/>
  <c r="EI170" i="9"/>
  <c r="EF171" i="9"/>
  <c r="EG171" i="9"/>
  <c r="EH171" i="9"/>
  <c r="EI171" i="9"/>
  <c r="EF172" i="9"/>
  <c r="EG172" i="9"/>
  <c r="EH172" i="9"/>
  <c r="EI172" i="9"/>
  <c r="EF173" i="9"/>
  <c r="EG173" i="9"/>
  <c r="EH173" i="9"/>
  <c r="EI173" i="9"/>
  <c r="EF174" i="9"/>
  <c r="EG174" i="9"/>
  <c r="EH174" i="9"/>
  <c r="EI174" i="9"/>
  <c r="EF175" i="9"/>
  <c r="EG175" i="9"/>
  <c r="EH175" i="9"/>
  <c r="EI175" i="9"/>
  <c r="EF176" i="9"/>
  <c r="EG176" i="9"/>
  <c r="EH176" i="9"/>
  <c r="EI176" i="9"/>
  <c r="EF177" i="9"/>
  <c r="EG177" i="9"/>
  <c r="EH177" i="9"/>
  <c r="EI177" i="9"/>
  <c r="EF178" i="9"/>
  <c r="EG178" i="9"/>
  <c r="EH178" i="9"/>
  <c r="EI178" i="9"/>
  <c r="EF179" i="9"/>
  <c r="EG179" i="9"/>
  <c r="EH179" i="9"/>
  <c r="EI179" i="9"/>
  <c r="EF180" i="9"/>
  <c r="EG180" i="9"/>
  <c r="EH180" i="9"/>
  <c r="EI180" i="9"/>
  <c r="EF181" i="9"/>
  <c r="EG181" i="9"/>
  <c r="EH181" i="9"/>
  <c r="EI181" i="9"/>
  <c r="EF182" i="9"/>
  <c r="EG182" i="9"/>
  <c r="EH182" i="9"/>
  <c r="EI182" i="9"/>
  <c r="EF183" i="9"/>
  <c r="EG183" i="9"/>
  <c r="EH183" i="9"/>
  <c r="EI183" i="9"/>
  <c r="EF184" i="9"/>
  <c r="EG184" i="9"/>
  <c r="EH184" i="9"/>
  <c r="EI184" i="9"/>
  <c r="EF185" i="9"/>
  <c r="EG185" i="9"/>
  <c r="EH185" i="9"/>
  <c r="EI185" i="9"/>
  <c r="EF186" i="9"/>
  <c r="EG186" i="9"/>
  <c r="EH186" i="9"/>
  <c r="EI186" i="9"/>
  <c r="EF187" i="9"/>
  <c r="EG187" i="9"/>
  <c r="EH187" i="9"/>
  <c r="EI187" i="9"/>
  <c r="EF188" i="9"/>
  <c r="EG188" i="9"/>
  <c r="EH188" i="9"/>
  <c r="EI188" i="9"/>
  <c r="EF189" i="9"/>
  <c r="EG189" i="9"/>
  <c r="EH189" i="9"/>
  <c r="EI189" i="9"/>
  <c r="EF190" i="9"/>
  <c r="EG190" i="9"/>
  <c r="EH190" i="9"/>
  <c r="EI190" i="9"/>
  <c r="EF191" i="9"/>
  <c r="EG191" i="9"/>
  <c r="EH191" i="9"/>
  <c r="EI191" i="9"/>
  <c r="EF192" i="9"/>
  <c r="EG192" i="9"/>
  <c r="EH192" i="9"/>
  <c r="EI192" i="9"/>
  <c r="EF193" i="9"/>
  <c r="EG193" i="9"/>
  <c r="EH193" i="9"/>
  <c r="EI193" i="9"/>
  <c r="EF194" i="9"/>
  <c r="EG194" i="9"/>
  <c r="EH194" i="9"/>
  <c r="EI194" i="9"/>
  <c r="EF195" i="9"/>
  <c r="EG195" i="9"/>
  <c r="EH195" i="9"/>
  <c r="EI195" i="9"/>
  <c r="EF196" i="9"/>
  <c r="EG196" i="9"/>
  <c r="EH196" i="9"/>
  <c r="EI196" i="9"/>
  <c r="EF197" i="9"/>
  <c r="EG197" i="9"/>
  <c r="EH197" i="9"/>
  <c r="EI197" i="9"/>
  <c r="EF198" i="9"/>
  <c r="EG198" i="9"/>
  <c r="EH198" i="9"/>
  <c r="EI198" i="9"/>
  <c r="EF199" i="9"/>
  <c r="EG199" i="9"/>
  <c r="EH199" i="9"/>
  <c r="EI199" i="9"/>
  <c r="EF200" i="9"/>
  <c r="EG200" i="9"/>
  <c r="EH200" i="9"/>
  <c r="EI200" i="9"/>
  <c r="EF201" i="9"/>
  <c r="EG201" i="9"/>
  <c r="EH201" i="9"/>
  <c r="EI201" i="9"/>
  <c r="EF202" i="9"/>
  <c r="EG202" i="9"/>
  <c r="EH202" i="9"/>
  <c r="EI202" i="9"/>
  <c r="EF203" i="9"/>
  <c r="EG203" i="9"/>
  <c r="EH203" i="9"/>
  <c r="EI203" i="9"/>
  <c r="EF204" i="9"/>
  <c r="EG204" i="9"/>
  <c r="EH204" i="9"/>
  <c r="EI204" i="9"/>
  <c r="EF205" i="9"/>
  <c r="EG205" i="9"/>
  <c r="EH205" i="9"/>
  <c r="EI205" i="9"/>
  <c r="EF206" i="9"/>
  <c r="EG206" i="9"/>
  <c r="EH206" i="9"/>
  <c r="EI206" i="9"/>
  <c r="EF207" i="9"/>
  <c r="P207" i="9" s="1"/>
  <c r="EG207" i="9"/>
  <c r="EH207" i="9"/>
  <c r="EI207" i="9"/>
  <c r="EF208" i="9"/>
  <c r="EG208" i="9"/>
  <c r="EH208" i="9"/>
  <c r="EI208" i="9"/>
  <c r="EF209" i="9"/>
  <c r="EG209" i="9"/>
  <c r="EH209" i="9"/>
  <c r="EI209" i="9"/>
  <c r="EF210" i="9"/>
  <c r="EG210" i="9"/>
  <c r="EH210" i="9"/>
  <c r="EI210" i="9"/>
  <c r="EF211" i="9"/>
  <c r="EG211" i="9"/>
  <c r="EH211" i="9"/>
  <c r="EI211" i="9"/>
  <c r="EF212" i="9"/>
  <c r="EG212" i="9"/>
  <c r="EH212" i="9"/>
  <c r="EI212" i="9"/>
  <c r="EF213" i="9"/>
  <c r="EG213" i="9"/>
  <c r="EH213" i="9"/>
  <c r="EI213" i="9"/>
  <c r="EF214" i="9"/>
  <c r="EG214" i="9"/>
  <c r="EH214" i="9"/>
  <c r="EI214" i="9"/>
  <c r="EF215" i="9"/>
  <c r="EG215" i="9"/>
  <c r="EH215" i="9"/>
  <c r="EI215" i="9"/>
  <c r="EF216" i="9"/>
  <c r="EG216" i="9"/>
  <c r="EH216" i="9"/>
  <c r="EI216" i="9"/>
  <c r="EF217" i="9"/>
  <c r="EG217" i="9"/>
  <c r="EH217" i="9"/>
  <c r="EI217" i="9"/>
  <c r="EF218" i="9"/>
  <c r="EG218" i="9"/>
  <c r="EH218" i="9"/>
  <c r="EI218" i="9"/>
  <c r="EF219" i="9"/>
  <c r="EG219" i="9"/>
  <c r="EH219" i="9"/>
  <c r="EI219" i="9"/>
  <c r="EF220" i="9"/>
  <c r="EG220" i="9"/>
  <c r="EH220" i="9"/>
  <c r="EI220" i="9"/>
  <c r="EF221" i="9"/>
  <c r="EG221" i="9"/>
  <c r="EH221" i="9"/>
  <c r="EI221" i="9"/>
  <c r="EF222" i="9"/>
  <c r="EG222" i="9"/>
  <c r="EH222" i="9"/>
  <c r="EI222" i="9"/>
  <c r="EF223" i="9"/>
  <c r="P223" i="9" s="1"/>
  <c r="EG223" i="9"/>
  <c r="EH223" i="9"/>
  <c r="EI223" i="9"/>
  <c r="EF224" i="9"/>
  <c r="EG224" i="9"/>
  <c r="EH224" i="9"/>
  <c r="EI224" i="9"/>
  <c r="EF225" i="9"/>
  <c r="EG225" i="9"/>
  <c r="EH225" i="9"/>
  <c r="EI225" i="9"/>
  <c r="EF226" i="9"/>
  <c r="EG226" i="9"/>
  <c r="EH226" i="9"/>
  <c r="EI226" i="9"/>
  <c r="EF227" i="9"/>
  <c r="EG227" i="9"/>
  <c r="EH227" i="9"/>
  <c r="EI227" i="9"/>
  <c r="EF228" i="9"/>
  <c r="EG228" i="9"/>
  <c r="EH228" i="9"/>
  <c r="EI228" i="9"/>
  <c r="EF229" i="9"/>
  <c r="EG229" i="9"/>
  <c r="EH229" i="9"/>
  <c r="EI229" i="9"/>
  <c r="EF230" i="9"/>
  <c r="EG230" i="9"/>
  <c r="EH230" i="9"/>
  <c r="EI230" i="9"/>
  <c r="EF231" i="9"/>
  <c r="EG231" i="9"/>
  <c r="EH231" i="9"/>
  <c r="EI231" i="9"/>
  <c r="EF232" i="9"/>
  <c r="EG232" i="9"/>
  <c r="EH232" i="9"/>
  <c r="EI232" i="9"/>
  <c r="EF233" i="9"/>
  <c r="EG233" i="9"/>
  <c r="EH233" i="9"/>
  <c r="EI233" i="9"/>
  <c r="EF234" i="9"/>
  <c r="EG234" i="9"/>
  <c r="EH234" i="9"/>
  <c r="EI234" i="9"/>
  <c r="EF235" i="9"/>
  <c r="EG235" i="9"/>
  <c r="EH235" i="9"/>
  <c r="EI235" i="9"/>
  <c r="EF236" i="9"/>
  <c r="EG236" i="9"/>
  <c r="EH236" i="9"/>
  <c r="EI236" i="9"/>
  <c r="EF237" i="9"/>
  <c r="EG237" i="9"/>
  <c r="EH237" i="9"/>
  <c r="EI237" i="9"/>
  <c r="EF238" i="9"/>
  <c r="EG238" i="9"/>
  <c r="EH238" i="9"/>
  <c r="EI238" i="9"/>
  <c r="EF239" i="9"/>
  <c r="P239" i="9" s="1"/>
  <c r="EG239" i="9"/>
  <c r="EH239" i="9"/>
  <c r="EI239" i="9"/>
  <c r="EF240" i="9"/>
  <c r="EG240" i="9"/>
  <c r="EH240" i="9"/>
  <c r="EI240" i="9"/>
  <c r="EF241" i="9"/>
  <c r="EG241" i="9"/>
  <c r="EH241" i="9"/>
  <c r="EI241" i="9"/>
  <c r="EJ241" i="9"/>
  <c r="EF242" i="9"/>
  <c r="EG242" i="9"/>
  <c r="EH242" i="9"/>
  <c r="EI242" i="9"/>
  <c r="EJ242" i="9"/>
  <c r="EK242" i="9"/>
  <c r="EF243" i="9"/>
  <c r="EG243" i="9"/>
  <c r="EH243" i="9"/>
  <c r="EI243" i="9"/>
  <c r="EF244" i="9"/>
  <c r="EG244" i="9"/>
  <c r="EH244" i="9"/>
  <c r="EI244" i="9"/>
  <c r="EF245" i="9"/>
  <c r="EG245" i="9"/>
  <c r="EH245" i="9"/>
  <c r="EI245" i="9"/>
  <c r="EF246" i="9"/>
  <c r="EG246" i="9"/>
  <c r="EH246" i="9"/>
  <c r="EI246" i="9"/>
  <c r="EF247" i="9"/>
  <c r="EG247" i="9"/>
  <c r="EH247" i="9"/>
  <c r="EI247" i="9"/>
  <c r="EF248" i="9"/>
  <c r="EG248" i="9"/>
  <c r="EH248" i="9"/>
  <c r="EI248" i="9"/>
  <c r="EF249" i="9"/>
  <c r="EG249" i="9"/>
  <c r="EH249" i="9"/>
  <c r="EI249" i="9"/>
  <c r="EF250" i="9"/>
  <c r="EG250" i="9"/>
  <c r="EH250" i="9"/>
  <c r="EI250" i="9"/>
  <c r="EF251" i="9"/>
  <c r="EG251" i="9"/>
  <c r="EH251" i="9"/>
  <c r="EI251" i="9"/>
  <c r="EF252" i="9"/>
  <c r="EG252" i="9"/>
  <c r="EH252" i="9"/>
  <c r="EI252" i="9"/>
  <c r="EF253" i="9"/>
  <c r="EG253" i="9"/>
  <c r="EH253" i="9"/>
  <c r="EI253" i="9"/>
  <c r="EF254" i="9"/>
  <c r="EG254" i="9"/>
  <c r="EH254" i="9"/>
  <c r="EI254" i="9"/>
  <c r="EF255" i="9"/>
  <c r="EG255" i="9"/>
  <c r="EH255" i="9"/>
  <c r="EI255" i="9"/>
  <c r="EF256" i="9"/>
  <c r="EG256" i="9"/>
  <c r="EH256" i="9"/>
  <c r="EI256" i="9"/>
  <c r="EF257" i="9"/>
  <c r="EG257" i="9"/>
  <c r="EH257" i="9"/>
  <c r="EI257" i="9"/>
  <c r="EF258" i="9"/>
  <c r="EG258" i="9"/>
  <c r="EH258" i="9"/>
  <c r="EI258" i="9"/>
  <c r="EF259" i="9"/>
  <c r="EG259" i="9"/>
  <c r="EH259" i="9"/>
  <c r="EI259" i="9"/>
  <c r="EF260" i="9"/>
  <c r="EG260" i="9"/>
  <c r="EH260" i="9"/>
  <c r="EI260" i="9"/>
  <c r="EF261" i="9"/>
  <c r="EG261" i="9"/>
  <c r="EH261" i="9"/>
  <c r="EI261" i="9"/>
  <c r="EF262" i="9"/>
  <c r="EG262" i="9"/>
  <c r="EH262" i="9"/>
  <c r="EI262" i="9"/>
  <c r="EF263" i="9"/>
  <c r="EG263" i="9"/>
  <c r="EH263" i="9"/>
  <c r="EI263" i="9"/>
  <c r="EF264" i="9"/>
  <c r="EG264" i="9"/>
  <c r="EH264" i="9"/>
  <c r="EI264" i="9"/>
  <c r="EF265" i="9"/>
  <c r="EG265" i="9"/>
  <c r="EH265" i="9"/>
  <c r="EI265" i="9"/>
  <c r="EF266" i="9"/>
  <c r="EG266" i="9"/>
  <c r="EH266" i="9"/>
  <c r="EI266" i="9"/>
  <c r="EF267" i="9"/>
  <c r="P267" i="9" s="1"/>
  <c r="EG267" i="9"/>
  <c r="EH267" i="9"/>
  <c r="EI267" i="9"/>
  <c r="EF268" i="9"/>
  <c r="EG268" i="9"/>
  <c r="EH268" i="9"/>
  <c r="EI268" i="9"/>
  <c r="EF269" i="9"/>
  <c r="EG269" i="9"/>
  <c r="EH269" i="9"/>
  <c r="EI269" i="9"/>
  <c r="EF270" i="9"/>
  <c r="EG270" i="9"/>
  <c r="EH270" i="9"/>
  <c r="EI270" i="9"/>
  <c r="EF271" i="9"/>
  <c r="EG271" i="9"/>
  <c r="EH271" i="9"/>
  <c r="EI271" i="9"/>
  <c r="EF272" i="9"/>
  <c r="EG272" i="9"/>
  <c r="EH272" i="9"/>
  <c r="EI272" i="9"/>
  <c r="EF273" i="9"/>
  <c r="EG273" i="9"/>
  <c r="EH273" i="9"/>
  <c r="EI273" i="9"/>
  <c r="EF274" i="9"/>
  <c r="EG274" i="9"/>
  <c r="EH274" i="9"/>
  <c r="EI274" i="9"/>
  <c r="EF275" i="9"/>
  <c r="EG275" i="9"/>
  <c r="EH275" i="9"/>
  <c r="EI275" i="9"/>
  <c r="EF276" i="9"/>
  <c r="EG276" i="9"/>
  <c r="EH276" i="9"/>
  <c r="EI276" i="9"/>
  <c r="EF277" i="9"/>
  <c r="EG277" i="9"/>
  <c r="EH277" i="9"/>
  <c r="EI277" i="9"/>
  <c r="EF278" i="9"/>
  <c r="EG278" i="9"/>
  <c r="EH278" i="9"/>
  <c r="EI278" i="9"/>
  <c r="EF279" i="9"/>
  <c r="EG279" i="9"/>
  <c r="EH279" i="9"/>
  <c r="EI279" i="9"/>
  <c r="EF280" i="9"/>
  <c r="EG280" i="9"/>
  <c r="EH280" i="9"/>
  <c r="EI280" i="9"/>
  <c r="EF281" i="9"/>
  <c r="EG281" i="9"/>
  <c r="EH281" i="9"/>
  <c r="EI281" i="9"/>
  <c r="EF282" i="9"/>
  <c r="EG282" i="9"/>
  <c r="EH282" i="9"/>
  <c r="EI282" i="9"/>
  <c r="EF283" i="9"/>
  <c r="P283" i="9" s="1"/>
  <c r="EG283" i="9"/>
  <c r="EH283" i="9"/>
  <c r="EI283" i="9"/>
  <c r="EF284" i="9"/>
  <c r="EG284" i="9"/>
  <c r="EH284" i="9"/>
  <c r="EI284" i="9"/>
  <c r="EF285" i="9"/>
  <c r="EG285" i="9"/>
  <c r="EH285" i="9"/>
  <c r="EI285" i="9"/>
  <c r="EF286" i="9"/>
  <c r="EG286" i="9"/>
  <c r="EH286" i="9"/>
  <c r="EI286" i="9"/>
  <c r="EF287" i="9"/>
  <c r="EG287" i="9"/>
  <c r="EH287" i="9"/>
  <c r="EI287" i="9"/>
  <c r="EF288" i="9"/>
  <c r="EG288" i="9"/>
  <c r="EH288" i="9"/>
  <c r="EI288" i="9"/>
  <c r="EF289" i="9"/>
  <c r="EG289" i="9"/>
  <c r="EH289" i="9"/>
  <c r="EI289" i="9"/>
  <c r="EF290" i="9"/>
  <c r="EG290" i="9"/>
  <c r="EH290" i="9"/>
  <c r="EI290" i="9"/>
  <c r="EF291" i="9"/>
  <c r="EG291" i="9"/>
  <c r="EH291" i="9"/>
  <c r="EI291" i="9"/>
  <c r="EF292" i="9"/>
  <c r="EG292" i="9"/>
  <c r="EH292" i="9"/>
  <c r="EI292" i="9"/>
  <c r="EF293" i="9"/>
  <c r="EG293" i="9"/>
  <c r="EH293" i="9"/>
  <c r="EI293" i="9"/>
  <c r="EF294" i="9"/>
  <c r="EG294" i="9"/>
  <c r="EH294" i="9"/>
  <c r="EI294" i="9"/>
  <c r="EF295" i="9"/>
  <c r="EG295" i="9"/>
  <c r="EH295" i="9"/>
  <c r="EI295" i="9"/>
  <c r="EF296" i="9"/>
  <c r="EG296" i="9"/>
  <c r="EH296" i="9"/>
  <c r="EI296" i="9"/>
  <c r="EF297" i="9"/>
  <c r="EG297" i="9"/>
  <c r="EH297" i="9"/>
  <c r="EI297" i="9"/>
  <c r="EF298" i="9"/>
  <c r="EG298" i="9"/>
  <c r="EH298" i="9"/>
  <c r="EI298" i="9"/>
  <c r="EF299" i="9"/>
  <c r="P299" i="9" s="1"/>
  <c r="EG299" i="9"/>
  <c r="EH299" i="9"/>
  <c r="EI299" i="9"/>
  <c r="EF300" i="9"/>
  <c r="EG300" i="9"/>
  <c r="EH300" i="9"/>
  <c r="EI300" i="9"/>
  <c r="EF301" i="9"/>
  <c r="EG301" i="9"/>
  <c r="EH301" i="9"/>
  <c r="EI301" i="9"/>
  <c r="EF302" i="9"/>
  <c r="EG302" i="9"/>
  <c r="EH302" i="9"/>
  <c r="EI302" i="9"/>
  <c r="EF303" i="9"/>
  <c r="EG303" i="9"/>
  <c r="EH303" i="9"/>
  <c r="EI303" i="9"/>
  <c r="EF304" i="9"/>
  <c r="EG304" i="9"/>
  <c r="EH304" i="9"/>
  <c r="EI304" i="9"/>
  <c r="EF305" i="9"/>
  <c r="EG305" i="9"/>
  <c r="EH305" i="9"/>
  <c r="EI305" i="9"/>
  <c r="EF306" i="9"/>
  <c r="EG306" i="9"/>
  <c r="EH306" i="9"/>
  <c r="EI306" i="9"/>
  <c r="EF307" i="9"/>
  <c r="EG307" i="9"/>
  <c r="EH307" i="9"/>
  <c r="EI307" i="9"/>
  <c r="EF308" i="9"/>
  <c r="EG308" i="9"/>
  <c r="EH308" i="9"/>
  <c r="EI308" i="9"/>
  <c r="EF309" i="9"/>
  <c r="EG309" i="9"/>
  <c r="EH309" i="9"/>
  <c r="EI309" i="9"/>
  <c r="EF310" i="9"/>
  <c r="EG310" i="9"/>
  <c r="EH310" i="9"/>
  <c r="EI310" i="9"/>
  <c r="EF311" i="9"/>
  <c r="EG311" i="9"/>
  <c r="EH311" i="9"/>
  <c r="EI311" i="9"/>
  <c r="EF312" i="9"/>
  <c r="EG312" i="9"/>
  <c r="EH312" i="9"/>
  <c r="EI312" i="9"/>
  <c r="EF313" i="9"/>
  <c r="EG313" i="9"/>
  <c r="EH313" i="9"/>
  <c r="EI313" i="9"/>
  <c r="EF314" i="9"/>
  <c r="EG314" i="9"/>
  <c r="EH314" i="9"/>
  <c r="EI314" i="9"/>
  <c r="EF315" i="9"/>
  <c r="P315" i="9" s="1"/>
  <c r="EG315" i="9"/>
  <c r="EH315" i="9"/>
  <c r="EI315" i="9"/>
  <c r="EF316" i="9"/>
  <c r="EG316" i="9"/>
  <c r="EH316" i="9"/>
  <c r="EI316" i="9"/>
  <c r="EF317" i="9"/>
  <c r="EG317" i="9"/>
  <c r="EH317" i="9"/>
  <c r="EI317" i="9"/>
  <c r="EF318" i="9"/>
  <c r="EG318" i="9"/>
  <c r="EH318" i="9"/>
  <c r="EI318" i="9"/>
  <c r="EF319" i="9"/>
  <c r="EG319" i="9"/>
  <c r="EH319" i="9"/>
  <c r="EI319" i="9"/>
  <c r="EF320" i="9"/>
  <c r="EG320" i="9"/>
  <c r="EH320" i="9"/>
  <c r="EI320" i="9"/>
  <c r="EF321" i="9"/>
  <c r="EG321" i="9"/>
  <c r="EH321" i="9"/>
  <c r="EI321" i="9"/>
  <c r="EF322" i="9"/>
  <c r="EG322" i="9"/>
  <c r="EH322" i="9"/>
  <c r="EI322" i="9"/>
  <c r="EF323" i="9"/>
  <c r="EG323" i="9"/>
  <c r="EH323" i="9"/>
  <c r="EI323" i="9"/>
  <c r="EF324" i="9"/>
  <c r="EG324" i="9"/>
  <c r="EH324" i="9"/>
  <c r="EI324" i="9"/>
  <c r="EF325" i="9"/>
  <c r="EG325" i="9"/>
  <c r="EH325" i="9"/>
  <c r="EI325" i="9"/>
  <c r="EF326" i="9"/>
  <c r="EG326" i="9"/>
  <c r="EH326" i="9"/>
  <c r="EI326" i="9"/>
  <c r="EF327" i="9"/>
  <c r="EG327" i="9"/>
  <c r="EH327" i="9"/>
  <c r="EI327" i="9"/>
  <c r="EF328" i="9"/>
  <c r="EG328" i="9"/>
  <c r="EH328" i="9"/>
  <c r="EI328" i="9"/>
  <c r="EF329" i="9"/>
  <c r="EG329" i="9"/>
  <c r="EH329" i="9"/>
  <c r="EI329" i="9"/>
  <c r="EF330" i="9"/>
  <c r="EG330" i="9"/>
  <c r="EH330" i="9"/>
  <c r="EI330" i="9"/>
  <c r="EF331" i="9"/>
  <c r="P331" i="9" s="1"/>
  <c r="EG331" i="9"/>
  <c r="EH331" i="9"/>
  <c r="EI331" i="9"/>
  <c r="EF332" i="9"/>
  <c r="EG332" i="9"/>
  <c r="EH332" i="9"/>
  <c r="EI332" i="9"/>
  <c r="EF333" i="9"/>
  <c r="EG333" i="9"/>
  <c r="EH333" i="9"/>
  <c r="EI333" i="9"/>
  <c r="EF334" i="9"/>
  <c r="EG334" i="9"/>
  <c r="EH334" i="9"/>
  <c r="EI334" i="9"/>
  <c r="EF335" i="9"/>
  <c r="EG335" i="9"/>
  <c r="EH335" i="9"/>
  <c r="EI335" i="9"/>
  <c r="EF336" i="9"/>
  <c r="EG336" i="9"/>
  <c r="EH336" i="9"/>
  <c r="EI336" i="9"/>
  <c r="EF337" i="9"/>
  <c r="EG337" i="9"/>
  <c r="EH337" i="9"/>
  <c r="EI337" i="9"/>
  <c r="EF338" i="9"/>
  <c r="EG338" i="9"/>
  <c r="EH338" i="9"/>
  <c r="EI338" i="9"/>
  <c r="EF339" i="9"/>
  <c r="EG339" i="9"/>
  <c r="EH339" i="9"/>
  <c r="EI339" i="9"/>
  <c r="EF340" i="9"/>
  <c r="EG340" i="9"/>
  <c r="EH340" i="9"/>
  <c r="EI340" i="9"/>
  <c r="EF341" i="9"/>
  <c r="EG341" i="9"/>
  <c r="EH341" i="9"/>
  <c r="EI341" i="9"/>
  <c r="EF342" i="9"/>
  <c r="EG342" i="9"/>
  <c r="EH342" i="9"/>
  <c r="EI342" i="9"/>
  <c r="EF343" i="9"/>
  <c r="EG343" i="9"/>
  <c r="EH343" i="9"/>
  <c r="EI343" i="9"/>
  <c r="EF344" i="9"/>
  <c r="EG344" i="9"/>
  <c r="EH344" i="9"/>
  <c r="EI344" i="9"/>
  <c r="EF345" i="9"/>
  <c r="EG345" i="9"/>
  <c r="EH345" i="9"/>
  <c r="EI345" i="9"/>
  <c r="EF346" i="9"/>
  <c r="EG346" i="9"/>
  <c r="EH346" i="9"/>
  <c r="EI346" i="9"/>
  <c r="EF347" i="9"/>
  <c r="EG347" i="9"/>
  <c r="EH347" i="9"/>
  <c r="EI347" i="9"/>
  <c r="EF348" i="9"/>
  <c r="EG348" i="9"/>
  <c r="EH348" i="9"/>
  <c r="EI348" i="9"/>
  <c r="EF349" i="9"/>
  <c r="EG349" i="9"/>
  <c r="EH349" i="9"/>
  <c r="EI349" i="9"/>
  <c r="EF350" i="9"/>
  <c r="EG350" i="9"/>
  <c r="EH350" i="9"/>
  <c r="EI350" i="9"/>
  <c r="EF351" i="9"/>
  <c r="EG351" i="9"/>
  <c r="EH351" i="9"/>
  <c r="EI351" i="9"/>
  <c r="EF352" i="9"/>
  <c r="EG352" i="9"/>
  <c r="EH352" i="9"/>
  <c r="EI352" i="9"/>
  <c r="EF353" i="9"/>
  <c r="EG353" i="9"/>
  <c r="EH353" i="9"/>
  <c r="EI353" i="9"/>
  <c r="EF354" i="9"/>
  <c r="EG354" i="9"/>
  <c r="EH354" i="9"/>
  <c r="EI354" i="9"/>
  <c r="EF355" i="9"/>
  <c r="EG355" i="9"/>
  <c r="EH355" i="9"/>
  <c r="EI355" i="9"/>
  <c r="EF356" i="9"/>
  <c r="EG356" i="9"/>
  <c r="EH356" i="9"/>
  <c r="EI356" i="9"/>
  <c r="EF357" i="9"/>
  <c r="EG357" i="9"/>
  <c r="EH357" i="9"/>
  <c r="EI357" i="9"/>
  <c r="EF358" i="9"/>
  <c r="EG358" i="9"/>
  <c r="EH358" i="9"/>
  <c r="EI358" i="9"/>
  <c r="EF359" i="9"/>
  <c r="EG359" i="9"/>
  <c r="EH359" i="9"/>
  <c r="EI359" i="9"/>
  <c r="EF360" i="9"/>
  <c r="EG360" i="9"/>
  <c r="EH360" i="9"/>
  <c r="EI360" i="9"/>
  <c r="EF361" i="9"/>
  <c r="EG361" i="9"/>
  <c r="EH361" i="9"/>
  <c r="EI361" i="9"/>
  <c r="EF362" i="9"/>
  <c r="EG362" i="9"/>
  <c r="EH362" i="9"/>
  <c r="EI362" i="9"/>
  <c r="EF363" i="9"/>
  <c r="EG363" i="9"/>
  <c r="EH363" i="9"/>
  <c r="EI363" i="9"/>
  <c r="EF364" i="9"/>
  <c r="EG364" i="9"/>
  <c r="EH364" i="9"/>
  <c r="EI364" i="9"/>
  <c r="EF365" i="9"/>
  <c r="EG365" i="9"/>
  <c r="EH365" i="9"/>
  <c r="EI365" i="9"/>
  <c r="EF366" i="9"/>
  <c r="EG366" i="9"/>
  <c r="EH366" i="9"/>
  <c r="EI366" i="9"/>
  <c r="EF367" i="9"/>
  <c r="EG367" i="9"/>
  <c r="EH367" i="9"/>
  <c r="EI367" i="9"/>
  <c r="EF368" i="9"/>
  <c r="EG368" i="9"/>
  <c r="EH368" i="9"/>
  <c r="EI368" i="9"/>
  <c r="EF369" i="9"/>
  <c r="EG369" i="9"/>
  <c r="EH369" i="9"/>
  <c r="EI369" i="9"/>
  <c r="EF370" i="9"/>
  <c r="EG370" i="9"/>
  <c r="EH370" i="9"/>
  <c r="EI370" i="9"/>
  <c r="EF371" i="9"/>
  <c r="EG371" i="9"/>
  <c r="EH371" i="9"/>
  <c r="EI371" i="9"/>
  <c r="EF372" i="9"/>
  <c r="EG372" i="9"/>
  <c r="EH372" i="9"/>
  <c r="EI372" i="9"/>
  <c r="EF373" i="9"/>
  <c r="EG373" i="9"/>
  <c r="EH373" i="9"/>
  <c r="EI373" i="9"/>
  <c r="EF374" i="9"/>
  <c r="EG374" i="9"/>
  <c r="EH374" i="9"/>
  <c r="EI374" i="9"/>
  <c r="EF375" i="9"/>
  <c r="EG375" i="9"/>
  <c r="EH375" i="9"/>
  <c r="EI375" i="9"/>
  <c r="EF376" i="9"/>
  <c r="EG376" i="9"/>
  <c r="EH376" i="9"/>
  <c r="EI376" i="9"/>
  <c r="EF377" i="9"/>
  <c r="EG377" i="9"/>
  <c r="EH377" i="9"/>
  <c r="EI377" i="9"/>
  <c r="EF378" i="9"/>
  <c r="EG378" i="9"/>
  <c r="EH378" i="9"/>
  <c r="EI378" i="9"/>
  <c r="EF379" i="9"/>
  <c r="EG379" i="9"/>
  <c r="EH379" i="9"/>
  <c r="EI379" i="9"/>
  <c r="EF380" i="9"/>
  <c r="EG380" i="9"/>
  <c r="EH380" i="9"/>
  <c r="EI380" i="9"/>
  <c r="EF381" i="9"/>
  <c r="EG381" i="9"/>
  <c r="EH381" i="9"/>
  <c r="EI381" i="9"/>
  <c r="EF382" i="9"/>
  <c r="EG382" i="9"/>
  <c r="EH382" i="9"/>
  <c r="EI382" i="9"/>
  <c r="EF383" i="9"/>
  <c r="EG383" i="9"/>
  <c r="EH383" i="9"/>
  <c r="EI383" i="9"/>
  <c r="EF384" i="9"/>
  <c r="EG384" i="9"/>
  <c r="EH384" i="9"/>
  <c r="EI384" i="9"/>
  <c r="EF385" i="9"/>
  <c r="EG385" i="9"/>
  <c r="EH385" i="9"/>
  <c r="EI385" i="9"/>
  <c r="EF386" i="9"/>
  <c r="EG386" i="9"/>
  <c r="EH386" i="9"/>
  <c r="EI386" i="9"/>
  <c r="EF387" i="9"/>
  <c r="EG387" i="9"/>
  <c r="EH387" i="9"/>
  <c r="EI387" i="9"/>
  <c r="EF388" i="9"/>
  <c r="EG388" i="9"/>
  <c r="EH388" i="9"/>
  <c r="EI388" i="9"/>
  <c r="EF389" i="9"/>
  <c r="EG389" i="9"/>
  <c r="EH389" i="9"/>
  <c r="EI389" i="9"/>
  <c r="EF390" i="9"/>
  <c r="EG390" i="9"/>
  <c r="EH390" i="9"/>
  <c r="EI390" i="9"/>
  <c r="EF391" i="9"/>
  <c r="EG391" i="9"/>
  <c r="EH391" i="9"/>
  <c r="EI391" i="9"/>
  <c r="EF392" i="9"/>
  <c r="EG392" i="9"/>
  <c r="EH392" i="9"/>
  <c r="EI392" i="9"/>
  <c r="EF393" i="9"/>
  <c r="EG393" i="9"/>
  <c r="EH393" i="9"/>
  <c r="EI393" i="9"/>
  <c r="EF394" i="9"/>
  <c r="EG394" i="9"/>
  <c r="EH394" i="9"/>
  <c r="EI394" i="9"/>
  <c r="EF395" i="9"/>
  <c r="EG395" i="9"/>
  <c r="EH395" i="9"/>
  <c r="EI395" i="9"/>
  <c r="EF396" i="9"/>
  <c r="EG396" i="9"/>
  <c r="EH396" i="9"/>
  <c r="EI396" i="9"/>
  <c r="EF397" i="9"/>
  <c r="EG397" i="9"/>
  <c r="EH397" i="9"/>
  <c r="EI397" i="9"/>
  <c r="EF398" i="9"/>
  <c r="EG398" i="9"/>
  <c r="EH398" i="9"/>
  <c r="EI398" i="9"/>
  <c r="EF399" i="9"/>
  <c r="EG399" i="9"/>
  <c r="EH399" i="9"/>
  <c r="EI399" i="9"/>
  <c r="EF400" i="9"/>
  <c r="EG400" i="9"/>
  <c r="EH400" i="9"/>
  <c r="EI400" i="9"/>
  <c r="EF401" i="9"/>
  <c r="EG401" i="9"/>
  <c r="EH401" i="9"/>
  <c r="EI401" i="9"/>
  <c r="EF402" i="9"/>
  <c r="EG402" i="9"/>
  <c r="EH402" i="9"/>
  <c r="EI402" i="9"/>
  <c r="EF403" i="9"/>
  <c r="EG403" i="9"/>
  <c r="EH403" i="9"/>
  <c r="EI403" i="9"/>
  <c r="EF404" i="9"/>
  <c r="EG404" i="9"/>
  <c r="EH404" i="9"/>
  <c r="EI404" i="9"/>
  <c r="EF405" i="9"/>
  <c r="EG405" i="9"/>
  <c r="EH405" i="9"/>
  <c r="EI405" i="9"/>
  <c r="EF406" i="9"/>
  <c r="EG406" i="9"/>
  <c r="EH406" i="9"/>
  <c r="EI406" i="9"/>
  <c r="EF407" i="9"/>
  <c r="EG407" i="9"/>
  <c r="EH407" i="9"/>
  <c r="EI407" i="9"/>
  <c r="EF408" i="9"/>
  <c r="EG408" i="9"/>
  <c r="EH408" i="9"/>
  <c r="EI408" i="9"/>
  <c r="EF409" i="9"/>
  <c r="EG409" i="9"/>
  <c r="EH409" i="9"/>
  <c r="EI409" i="9"/>
  <c r="EF410" i="9"/>
  <c r="EG410" i="9"/>
  <c r="EH410" i="9"/>
  <c r="EI410" i="9"/>
  <c r="EF411" i="9"/>
  <c r="EG411" i="9"/>
  <c r="EH411" i="9"/>
  <c r="EI411" i="9"/>
  <c r="EF412" i="9"/>
  <c r="EG412" i="9"/>
  <c r="EH412" i="9"/>
  <c r="EI412" i="9"/>
  <c r="EF413" i="9"/>
  <c r="EG413" i="9"/>
  <c r="EH413" i="9"/>
  <c r="EI413" i="9"/>
  <c r="EF414" i="9"/>
  <c r="EG414" i="9"/>
  <c r="EH414" i="9"/>
  <c r="EI414" i="9"/>
  <c r="EF415" i="9"/>
  <c r="EG415" i="9"/>
  <c r="EH415" i="9"/>
  <c r="EI415" i="9"/>
  <c r="EF416" i="9"/>
  <c r="EG416" i="9"/>
  <c r="EH416" i="9"/>
  <c r="EI416" i="9"/>
  <c r="EF417" i="9"/>
  <c r="EG417" i="9"/>
  <c r="EH417" i="9"/>
  <c r="EI417" i="9"/>
  <c r="EF418" i="9"/>
  <c r="EG418" i="9"/>
  <c r="EH418" i="9"/>
  <c r="EI418" i="9"/>
  <c r="EF419" i="9"/>
  <c r="EG419" i="9"/>
  <c r="EH419" i="9"/>
  <c r="EI419" i="9"/>
  <c r="EF420" i="9"/>
  <c r="EG420" i="9"/>
  <c r="EH420" i="9"/>
  <c r="EI420" i="9"/>
  <c r="EF421" i="9"/>
  <c r="EG421" i="9"/>
  <c r="EH421" i="9"/>
  <c r="EI421" i="9"/>
  <c r="EF422" i="9"/>
  <c r="EG422" i="9"/>
  <c r="EH422" i="9"/>
  <c r="EI422" i="9"/>
  <c r="EF423" i="9"/>
  <c r="EG423" i="9"/>
  <c r="EH423" i="9"/>
  <c r="EI423" i="9"/>
  <c r="EF424" i="9"/>
  <c r="EG424" i="9"/>
  <c r="EH424" i="9"/>
  <c r="EI424" i="9"/>
  <c r="EF425" i="9"/>
  <c r="EG425" i="9"/>
  <c r="EH425" i="9"/>
  <c r="EI425" i="9"/>
  <c r="EF426" i="9"/>
  <c r="EG426" i="9"/>
  <c r="EH426" i="9"/>
  <c r="EI426" i="9"/>
  <c r="EF427" i="9"/>
  <c r="EG427" i="9"/>
  <c r="EH427" i="9"/>
  <c r="EI427" i="9"/>
  <c r="EF428" i="9"/>
  <c r="EG428" i="9"/>
  <c r="EH428" i="9"/>
  <c r="EI428" i="9"/>
  <c r="EF429" i="9"/>
  <c r="EG429" i="9"/>
  <c r="EH429" i="9"/>
  <c r="EI429" i="9"/>
  <c r="EF430" i="9"/>
  <c r="EG430" i="9"/>
  <c r="EH430" i="9"/>
  <c r="EI430" i="9"/>
  <c r="EB10" i="9"/>
  <c r="EC10" i="9"/>
  <c r="EB11" i="9"/>
  <c r="EC11" i="9"/>
  <c r="EB12" i="9"/>
  <c r="EC12" i="9"/>
  <c r="EB13" i="9"/>
  <c r="EC13" i="9"/>
  <c r="EB14" i="9"/>
  <c r="EC14" i="9"/>
  <c r="EB15" i="9"/>
  <c r="EC15" i="9"/>
  <c r="EB16" i="9"/>
  <c r="EC16" i="9"/>
  <c r="EB17" i="9"/>
  <c r="EC17" i="9"/>
  <c r="EB18" i="9"/>
  <c r="EC18" i="9"/>
  <c r="EB19" i="9"/>
  <c r="EC19" i="9"/>
  <c r="EB20" i="9"/>
  <c r="EC20" i="9"/>
  <c r="EB21" i="9"/>
  <c r="EC21" i="9"/>
  <c r="EB22" i="9"/>
  <c r="EC22" i="9"/>
  <c r="EB23" i="9"/>
  <c r="EC23" i="9"/>
  <c r="EB24" i="9"/>
  <c r="EC24" i="9"/>
  <c r="EB25" i="9"/>
  <c r="P25" i="9" s="1"/>
  <c r="EC25" i="9"/>
  <c r="EB26" i="9"/>
  <c r="EC26" i="9"/>
  <c r="EB27" i="9"/>
  <c r="EC27" i="9"/>
  <c r="EB28" i="9"/>
  <c r="EC28" i="9"/>
  <c r="EB29" i="9"/>
  <c r="EC29" i="9"/>
  <c r="EB30" i="9"/>
  <c r="EC30" i="9"/>
  <c r="EB31" i="9"/>
  <c r="EC31" i="9"/>
  <c r="EB32" i="9"/>
  <c r="EC32" i="9"/>
  <c r="EB33" i="9"/>
  <c r="EC33" i="9"/>
  <c r="EB34" i="9"/>
  <c r="EC34" i="9"/>
  <c r="EB35" i="9"/>
  <c r="EC35" i="9"/>
  <c r="EB36" i="9"/>
  <c r="EC36" i="9"/>
  <c r="EB37" i="9"/>
  <c r="EC37" i="9"/>
  <c r="EB38" i="9"/>
  <c r="EC38" i="9"/>
  <c r="EB39" i="9"/>
  <c r="EC39" i="9"/>
  <c r="EB40" i="9"/>
  <c r="EC40" i="9"/>
  <c r="EB41" i="9"/>
  <c r="EC41" i="9"/>
  <c r="EB42" i="9"/>
  <c r="EC42" i="9"/>
  <c r="EB43" i="9"/>
  <c r="EC43" i="9"/>
  <c r="EB44" i="9"/>
  <c r="EC44" i="9"/>
  <c r="EB45" i="9"/>
  <c r="EC45" i="9"/>
  <c r="EB46" i="9"/>
  <c r="EC46" i="9"/>
  <c r="EB47" i="9"/>
  <c r="EC47" i="9"/>
  <c r="EB48" i="9"/>
  <c r="EC48" i="9"/>
  <c r="EB49" i="9"/>
  <c r="EC49" i="9"/>
  <c r="EB50" i="9"/>
  <c r="EC50" i="9"/>
  <c r="EB51" i="9"/>
  <c r="EC51" i="9"/>
  <c r="EB52" i="9"/>
  <c r="EC52" i="9"/>
  <c r="EB53" i="9"/>
  <c r="EC53" i="9"/>
  <c r="EB54" i="9"/>
  <c r="EC54" i="9"/>
  <c r="EB55" i="9"/>
  <c r="EC55" i="9"/>
  <c r="EB56" i="9"/>
  <c r="EC56" i="9"/>
  <c r="EB57" i="9"/>
  <c r="EC57" i="9"/>
  <c r="EB58" i="9"/>
  <c r="EC58" i="9"/>
  <c r="EB59" i="9"/>
  <c r="EC59" i="9"/>
  <c r="EB60" i="9"/>
  <c r="EC60" i="9"/>
  <c r="EB61" i="9"/>
  <c r="EC61" i="9"/>
  <c r="EB62" i="9"/>
  <c r="EC62" i="9"/>
  <c r="EB63" i="9"/>
  <c r="EC63" i="9"/>
  <c r="EB64" i="9"/>
  <c r="EC64" i="9"/>
  <c r="EB65" i="9"/>
  <c r="EC65" i="9"/>
  <c r="EB66" i="9"/>
  <c r="EC66" i="9"/>
  <c r="EB67" i="9"/>
  <c r="EC67" i="9"/>
  <c r="EB68" i="9"/>
  <c r="EC68" i="9"/>
  <c r="EB69" i="9"/>
  <c r="EC69" i="9"/>
  <c r="EB70" i="9"/>
  <c r="EC70" i="9"/>
  <c r="EB71" i="9"/>
  <c r="EC71" i="9"/>
  <c r="EB72" i="9"/>
  <c r="EC72" i="9"/>
  <c r="EB73" i="9"/>
  <c r="EC73" i="9"/>
  <c r="EB74" i="9"/>
  <c r="EC74" i="9"/>
  <c r="EB75" i="9"/>
  <c r="EC75" i="9"/>
  <c r="EB76" i="9"/>
  <c r="EC76" i="9"/>
  <c r="EB77" i="9"/>
  <c r="EC77" i="9"/>
  <c r="EB78" i="9"/>
  <c r="EC78" i="9"/>
  <c r="EB79" i="9"/>
  <c r="EC79" i="9"/>
  <c r="EB80" i="9"/>
  <c r="EC80" i="9"/>
  <c r="EB81" i="9"/>
  <c r="P81" i="9" s="1"/>
  <c r="EC81" i="9"/>
  <c r="EB82" i="9"/>
  <c r="EC82" i="9"/>
  <c r="EB83" i="9"/>
  <c r="EC83" i="9"/>
  <c r="EB84" i="9"/>
  <c r="EC84" i="9"/>
  <c r="EB85" i="9"/>
  <c r="EC85" i="9"/>
  <c r="EB86" i="9"/>
  <c r="EC86" i="9"/>
  <c r="EB87" i="9"/>
  <c r="EC87" i="9"/>
  <c r="EB88" i="9"/>
  <c r="EC88" i="9"/>
  <c r="EB89" i="9"/>
  <c r="EC89" i="9"/>
  <c r="EB90" i="9"/>
  <c r="EC90" i="9"/>
  <c r="EB91" i="9"/>
  <c r="EC91" i="9"/>
  <c r="EB92" i="9"/>
  <c r="EC92" i="9"/>
  <c r="EB93" i="9"/>
  <c r="EC93" i="9"/>
  <c r="EB94" i="9"/>
  <c r="EC94" i="9"/>
  <c r="EB95" i="9"/>
  <c r="EC95" i="9"/>
  <c r="EB96" i="9"/>
  <c r="EC96" i="9"/>
  <c r="EB97" i="9"/>
  <c r="EC97" i="9"/>
  <c r="EB98" i="9"/>
  <c r="EC98" i="9"/>
  <c r="EB99" i="9"/>
  <c r="EC99" i="9"/>
  <c r="EB100" i="9"/>
  <c r="EC100" i="9"/>
  <c r="EB101" i="9"/>
  <c r="P101" i="9" s="1"/>
  <c r="EC101" i="9"/>
  <c r="EB102" i="9"/>
  <c r="EC102" i="9"/>
  <c r="EB103" i="9"/>
  <c r="EC103" i="9"/>
  <c r="EB104" i="9"/>
  <c r="EC104" i="9"/>
  <c r="EB105" i="9"/>
  <c r="P105" i="9" s="1"/>
  <c r="EC105" i="9"/>
  <c r="EB106" i="9"/>
  <c r="EC106" i="9"/>
  <c r="EB107" i="9"/>
  <c r="EC107" i="9"/>
  <c r="EB108" i="9"/>
  <c r="EC108" i="9"/>
  <c r="EB109" i="9"/>
  <c r="EC109" i="9"/>
  <c r="EB110" i="9"/>
  <c r="EC110" i="9"/>
  <c r="EB111" i="9"/>
  <c r="EC111" i="9"/>
  <c r="EB112" i="9"/>
  <c r="EC112" i="9"/>
  <c r="EB113" i="9"/>
  <c r="EC113" i="9"/>
  <c r="EB114" i="9"/>
  <c r="EC114" i="9"/>
  <c r="EB115" i="9"/>
  <c r="EC115" i="9"/>
  <c r="EB116" i="9"/>
  <c r="EC116" i="9"/>
  <c r="EB117" i="9"/>
  <c r="EC117" i="9"/>
  <c r="EB118" i="9"/>
  <c r="EC118" i="9"/>
  <c r="EB119" i="9"/>
  <c r="EC119" i="9"/>
  <c r="EB120" i="9"/>
  <c r="EC120" i="9"/>
  <c r="EB121" i="9"/>
  <c r="P121" i="9" s="1"/>
  <c r="EC121" i="9"/>
  <c r="EB122" i="9"/>
  <c r="EC122" i="9"/>
  <c r="EB123" i="9"/>
  <c r="EC123" i="9"/>
  <c r="EB124" i="9"/>
  <c r="EC124" i="9"/>
  <c r="EB125" i="9"/>
  <c r="P125" i="9" s="1"/>
  <c r="EC125" i="9"/>
  <c r="EB126" i="9"/>
  <c r="EC126" i="9"/>
  <c r="EB127" i="9"/>
  <c r="EC127" i="9"/>
  <c r="EB128" i="9"/>
  <c r="EC128" i="9"/>
  <c r="EB129" i="9"/>
  <c r="EC129" i="9"/>
  <c r="EB130" i="9"/>
  <c r="EC130" i="9"/>
  <c r="EB131" i="9"/>
  <c r="EC131" i="9"/>
  <c r="EB132" i="9"/>
  <c r="EC132" i="9"/>
  <c r="EB133" i="9"/>
  <c r="EC133" i="9"/>
  <c r="EB134" i="9"/>
  <c r="EC134" i="9"/>
  <c r="EB135" i="9"/>
  <c r="EC135" i="9"/>
  <c r="EB136" i="9"/>
  <c r="EC136" i="9"/>
  <c r="EB137" i="9"/>
  <c r="EC137" i="9"/>
  <c r="EB138" i="9"/>
  <c r="EC138" i="9"/>
  <c r="EB139" i="9"/>
  <c r="EC139" i="9"/>
  <c r="EB140" i="9"/>
  <c r="EC140" i="9"/>
  <c r="EB141" i="9"/>
  <c r="EC141" i="9"/>
  <c r="EB142" i="9"/>
  <c r="EC142" i="9"/>
  <c r="EB143" i="9"/>
  <c r="EC143" i="9"/>
  <c r="EB144" i="9"/>
  <c r="EC144" i="9"/>
  <c r="EB145" i="9"/>
  <c r="EC145" i="9"/>
  <c r="EB146" i="9"/>
  <c r="EC146" i="9"/>
  <c r="EB147" i="9"/>
  <c r="EC147" i="9"/>
  <c r="EB148" i="9"/>
  <c r="EC148" i="9"/>
  <c r="EB149" i="9"/>
  <c r="EC149" i="9"/>
  <c r="EB150" i="9"/>
  <c r="EC150" i="9"/>
  <c r="EB151" i="9"/>
  <c r="EC151" i="9"/>
  <c r="EB152" i="9"/>
  <c r="EC152" i="9"/>
  <c r="EB153" i="9"/>
  <c r="EC153" i="9"/>
  <c r="EB154" i="9"/>
  <c r="EC154" i="9"/>
  <c r="EB155" i="9"/>
  <c r="EC155" i="9"/>
  <c r="EB156" i="9"/>
  <c r="EC156" i="9"/>
  <c r="EB157" i="9"/>
  <c r="EC157" i="9"/>
  <c r="EB158" i="9"/>
  <c r="EC158" i="9"/>
  <c r="EB159" i="9"/>
  <c r="EC159" i="9"/>
  <c r="EB160" i="9"/>
  <c r="EC160" i="9"/>
  <c r="EB161" i="9"/>
  <c r="P161" i="9" s="1"/>
  <c r="EC161" i="9"/>
  <c r="EB162" i="9"/>
  <c r="EC162" i="9"/>
  <c r="EB163" i="9"/>
  <c r="EC163" i="9"/>
  <c r="EB164" i="9"/>
  <c r="EC164" i="9"/>
  <c r="EB165" i="9"/>
  <c r="EC165" i="9"/>
  <c r="EB166" i="9"/>
  <c r="EC166" i="9"/>
  <c r="EB167" i="9"/>
  <c r="EC167" i="9"/>
  <c r="EB168" i="9"/>
  <c r="EC168" i="9"/>
  <c r="EB169" i="9"/>
  <c r="EC169" i="9"/>
  <c r="EB170" i="9"/>
  <c r="EC170" i="9"/>
  <c r="EB171" i="9"/>
  <c r="EC171" i="9"/>
  <c r="EB172" i="9"/>
  <c r="EC172" i="9"/>
  <c r="EB173" i="9"/>
  <c r="EC173" i="9"/>
  <c r="EB174" i="9"/>
  <c r="EC174" i="9"/>
  <c r="EB175" i="9"/>
  <c r="EC175" i="9"/>
  <c r="EB176" i="9"/>
  <c r="EC176" i="9"/>
  <c r="EB177" i="9"/>
  <c r="EC177" i="9"/>
  <c r="EB178" i="9"/>
  <c r="EC178" i="9"/>
  <c r="EB179" i="9"/>
  <c r="EC179" i="9"/>
  <c r="EB180" i="9"/>
  <c r="EC180" i="9"/>
  <c r="EB181" i="9"/>
  <c r="P181" i="9" s="1"/>
  <c r="EC181" i="9"/>
  <c r="EB182" i="9"/>
  <c r="EC182" i="9"/>
  <c r="EB183" i="9"/>
  <c r="EC183" i="9"/>
  <c r="EB184" i="9"/>
  <c r="EC184" i="9"/>
  <c r="EB185" i="9"/>
  <c r="EC185" i="9"/>
  <c r="EB186" i="9"/>
  <c r="EC186" i="9"/>
  <c r="EB187" i="9"/>
  <c r="EC187" i="9"/>
  <c r="EB188" i="9"/>
  <c r="EC188" i="9"/>
  <c r="EB189" i="9"/>
  <c r="EC189" i="9"/>
  <c r="EB190" i="9"/>
  <c r="EC190" i="9"/>
  <c r="EB191" i="9"/>
  <c r="EC191" i="9"/>
  <c r="EB192" i="9"/>
  <c r="EC192" i="9"/>
  <c r="EB193" i="9"/>
  <c r="EC193" i="9"/>
  <c r="EB194" i="9"/>
  <c r="EC194" i="9"/>
  <c r="EB195" i="9"/>
  <c r="EC195" i="9"/>
  <c r="EB196" i="9"/>
  <c r="EC196" i="9"/>
  <c r="EB197" i="9"/>
  <c r="EC197" i="9"/>
  <c r="EB198" i="9"/>
  <c r="EC198" i="9"/>
  <c r="EB199" i="9"/>
  <c r="EC199" i="9"/>
  <c r="EB200" i="9"/>
  <c r="EC200" i="9"/>
  <c r="EB201" i="9"/>
  <c r="P201" i="9" s="1"/>
  <c r="EC201" i="9"/>
  <c r="EB202" i="9"/>
  <c r="EC202" i="9"/>
  <c r="EB203" i="9"/>
  <c r="EC203" i="9"/>
  <c r="EB204" i="9"/>
  <c r="EC204" i="9"/>
  <c r="EB205" i="9"/>
  <c r="P205" i="9" s="1"/>
  <c r="EC205" i="9"/>
  <c r="EB206" i="9"/>
  <c r="EC206" i="9"/>
  <c r="EB207" i="9"/>
  <c r="EC207" i="9"/>
  <c r="EB208" i="9"/>
  <c r="EC208" i="9"/>
  <c r="EB209" i="9"/>
  <c r="EC209" i="9"/>
  <c r="EB210" i="9"/>
  <c r="EC210" i="9"/>
  <c r="EB211" i="9"/>
  <c r="EC211" i="9"/>
  <c r="EB212" i="9"/>
  <c r="EC212" i="9"/>
  <c r="EB213" i="9"/>
  <c r="EC213" i="9"/>
  <c r="EB214" i="9"/>
  <c r="EC214" i="9"/>
  <c r="EB215" i="9"/>
  <c r="EC215" i="9"/>
  <c r="EB216" i="9"/>
  <c r="EC216" i="9"/>
  <c r="EB217" i="9"/>
  <c r="EC217" i="9"/>
  <c r="EB218" i="9"/>
  <c r="EC218" i="9"/>
  <c r="EB219" i="9"/>
  <c r="EC219" i="9"/>
  <c r="EB220" i="9"/>
  <c r="EC220" i="9"/>
  <c r="EB221" i="9"/>
  <c r="EC221" i="9"/>
  <c r="EB222" i="9"/>
  <c r="EC222" i="9"/>
  <c r="EB223" i="9"/>
  <c r="EC223" i="9"/>
  <c r="EB224" i="9"/>
  <c r="EC224" i="9"/>
  <c r="EB225" i="9"/>
  <c r="EC225" i="9"/>
  <c r="EB226" i="9"/>
  <c r="EC226" i="9"/>
  <c r="EB227" i="9"/>
  <c r="EC227" i="9"/>
  <c r="EB228" i="9"/>
  <c r="EC228" i="9"/>
  <c r="EB229" i="9"/>
  <c r="P229" i="9" s="1"/>
  <c r="EC229" i="9"/>
  <c r="EB230" i="9"/>
  <c r="EC230" i="9"/>
  <c r="EB231" i="9"/>
  <c r="EC231" i="9"/>
  <c r="EB232" i="9"/>
  <c r="EC232" i="9"/>
  <c r="EB233" i="9"/>
  <c r="P233" i="9" s="1"/>
  <c r="EC233" i="9"/>
  <c r="EB234" i="9"/>
  <c r="EC234" i="9"/>
  <c r="EB235" i="9"/>
  <c r="EC235" i="9"/>
  <c r="EB236" i="9"/>
  <c r="EC236" i="9"/>
  <c r="EB237" i="9"/>
  <c r="EC237" i="9"/>
  <c r="EB238" i="9"/>
  <c r="EC238" i="9"/>
  <c r="EB239" i="9"/>
  <c r="EC239" i="9"/>
  <c r="EB240" i="9"/>
  <c r="EC240" i="9"/>
  <c r="EB241" i="9"/>
  <c r="EC241" i="9"/>
  <c r="EB242" i="9"/>
  <c r="EC242" i="9"/>
  <c r="EB243" i="9"/>
  <c r="EC243" i="9"/>
  <c r="EB244" i="9"/>
  <c r="EC244" i="9"/>
  <c r="EB245" i="9"/>
  <c r="EC245" i="9"/>
  <c r="EB246" i="9"/>
  <c r="EC246" i="9"/>
  <c r="EB247" i="9"/>
  <c r="EC247" i="9"/>
  <c r="EB248" i="9"/>
  <c r="EC248" i="9"/>
  <c r="EB249" i="9"/>
  <c r="EC249" i="9"/>
  <c r="EB250" i="9"/>
  <c r="EC250" i="9"/>
  <c r="EB251" i="9"/>
  <c r="EC251" i="9"/>
  <c r="EB252" i="9"/>
  <c r="EC252" i="9"/>
  <c r="EB253" i="9"/>
  <c r="P253" i="9" s="1"/>
  <c r="EC253" i="9"/>
  <c r="EB254" i="9"/>
  <c r="EC254" i="9"/>
  <c r="EB255" i="9"/>
  <c r="EC255" i="9"/>
  <c r="EB256" i="9"/>
  <c r="EC256" i="9"/>
  <c r="EB257" i="9"/>
  <c r="P257" i="9" s="1"/>
  <c r="EC257" i="9"/>
  <c r="EB258" i="9"/>
  <c r="EC258" i="9"/>
  <c r="EB259" i="9"/>
  <c r="EC259" i="9"/>
  <c r="EB260" i="9"/>
  <c r="EC260" i="9"/>
  <c r="EB261" i="9"/>
  <c r="EC261" i="9"/>
  <c r="EB262" i="9"/>
  <c r="EC262" i="9"/>
  <c r="EB263" i="9"/>
  <c r="EC263" i="9"/>
  <c r="EB264" i="9"/>
  <c r="EC264" i="9"/>
  <c r="EB265" i="9"/>
  <c r="EC265" i="9"/>
  <c r="EB266" i="9"/>
  <c r="EC266" i="9"/>
  <c r="EB267" i="9"/>
  <c r="EC267" i="9"/>
  <c r="EB268" i="9"/>
  <c r="EC268" i="9"/>
  <c r="EB269" i="9"/>
  <c r="EC269" i="9"/>
  <c r="EB270" i="9"/>
  <c r="EC270" i="9"/>
  <c r="EB271" i="9"/>
  <c r="EC271" i="9"/>
  <c r="EB272" i="9"/>
  <c r="EC272" i="9"/>
  <c r="EB273" i="9"/>
  <c r="EC273" i="9"/>
  <c r="EB274" i="9"/>
  <c r="EC274" i="9"/>
  <c r="EB275" i="9"/>
  <c r="EC275" i="9"/>
  <c r="EB276" i="9"/>
  <c r="EC276" i="9"/>
  <c r="EB277" i="9"/>
  <c r="EC277" i="9"/>
  <c r="EB278" i="9"/>
  <c r="EC278" i="9"/>
  <c r="EB279" i="9"/>
  <c r="EC279" i="9"/>
  <c r="EB280" i="9"/>
  <c r="EC280" i="9"/>
  <c r="EB281" i="9"/>
  <c r="P281" i="9" s="1"/>
  <c r="EC281" i="9"/>
  <c r="EB282" i="9"/>
  <c r="EC282" i="9"/>
  <c r="EB283" i="9"/>
  <c r="EC283" i="9"/>
  <c r="EB284" i="9"/>
  <c r="EC284" i="9"/>
  <c r="EB285" i="9"/>
  <c r="P285" i="9" s="1"/>
  <c r="EC285" i="9"/>
  <c r="EB286" i="9"/>
  <c r="EC286" i="9"/>
  <c r="EB287" i="9"/>
  <c r="EC287" i="9"/>
  <c r="EB288" i="9"/>
  <c r="EC288" i="9"/>
  <c r="EB289" i="9"/>
  <c r="EC289" i="9"/>
  <c r="EB290" i="9"/>
  <c r="EC290" i="9"/>
  <c r="EB291" i="9"/>
  <c r="EC291" i="9"/>
  <c r="EB292" i="9"/>
  <c r="EC292" i="9"/>
  <c r="EB293" i="9"/>
  <c r="EC293" i="9"/>
  <c r="EB294" i="9"/>
  <c r="EC294" i="9"/>
  <c r="EB295" i="9"/>
  <c r="EC295" i="9"/>
  <c r="EB296" i="9"/>
  <c r="EC296" i="9"/>
  <c r="EB297" i="9"/>
  <c r="EC297" i="9"/>
  <c r="EB298" i="9"/>
  <c r="EC298" i="9"/>
  <c r="EB299" i="9"/>
  <c r="EC299" i="9"/>
  <c r="EB300" i="9"/>
  <c r="EC300" i="9"/>
  <c r="EB301" i="9"/>
  <c r="EC301" i="9"/>
  <c r="EB302" i="9"/>
  <c r="EC302" i="9"/>
  <c r="EB303" i="9"/>
  <c r="EC303" i="9"/>
  <c r="EB304" i="9"/>
  <c r="EC304" i="9"/>
  <c r="EB305" i="9"/>
  <c r="EC305" i="9"/>
  <c r="EB306" i="9"/>
  <c r="EC306" i="9"/>
  <c r="EB307" i="9"/>
  <c r="EC307" i="9"/>
  <c r="EB308" i="9"/>
  <c r="EC308" i="9"/>
  <c r="EB309" i="9"/>
  <c r="P309" i="9" s="1"/>
  <c r="EC309" i="9"/>
  <c r="EB310" i="9"/>
  <c r="EC310" i="9"/>
  <c r="EB311" i="9"/>
  <c r="EC311" i="9"/>
  <c r="EB312" i="9"/>
  <c r="EC312" i="9"/>
  <c r="EB313" i="9"/>
  <c r="P313" i="9" s="1"/>
  <c r="EC313" i="9"/>
  <c r="EB314" i="9"/>
  <c r="EC314" i="9"/>
  <c r="EB315" i="9"/>
  <c r="EC315" i="9"/>
  <c r="EB316" i="9"/>
  <c r="EC316" i="9"/>
  <c r="EB317" i="9"/>
  <c r="EC317" i="9"/>
  <c r="EB318" i="9"/>
  <c r="EC318" i="9"/>
  <c r="EB319" i="9"/>
  <c r="EC319" i="9"/>
  <c r="EB320" i="9"/>
  <c r="EC320" i="9"/>
  <c r="EB321" i="9"/>
  <c r="EC321" i="9"/>
  <c r="EB322" i="9"/>
  <c r="EC322" i="9"/>
  <c r="EB323" i="9"/>
  <c r="EC323" i="9"/>
  <c r="EB324" i="9"/>
  <c r="EC324" i="9"/>
  <c r="EB325" i="9"/>
  <c r="EC325" i="9"/>
  <c r="EB326" i="9"/>
  <c r="EC326" i="9"/>
  <c r="EB327" i="9"/>
  <c r="EC327" i="9"/>
  <c r="EB328" i="9"/>
  <c r="EC328" i="9"/>
  <c r="EB329" i="9"/>
  <c r="EC329" i="9"/>
  <c r="EB330" i="9"/>
  <c r="EC330" i="9"/>
  <c r="EB331" i="9"/>
  <c r="EC331" i="9"/>
  <c r="EB332" i="9"/>
  <c r="EC332" i="9"/>
  <c r="EB333" i="9"/>
  <c r="EC333" i="9"/>
  <c r="EB334" i="9"/>
  <c r="EC334" i="9"/>
  <c r="EB335" i="9"/>
  <c r="EC335" i="9"/>
  <c r="EB336" i="9"/>
  <c r="EC336" i="9"/>
  <c r="EB337" i="9"/>
  <c r="P337" i="9" s="1"/>
  <c r="EC337" i="9"/>
  <c r="EB338" i="9"/>
  <c r="EC338" i="9"/>
  <c r="EB339" i="9"/>
  <c r="EC339" i="9"/>
  <c r="EB340" i="9"/>
  <c r="EC340" i="9"/>
  <c r="EB341" i="9"/>
  <c r="P341" i="9" s="1"/>
  <c r="EC341" i="9"/>
  <c r="EB342" i="9"/>
  <c r="EC342" i="9"/>
  <c r="EB343" i="9"/>
  <c r="EC343" i="9"/>
  <c r="EB344" i="9"/>
  <c r="EC344" i="9"/>
  <c r="EB345" i="9"/>
  <c r="EC345" i="9"/>
  <c r="EB346" i="9"/>
  <c r="EC346" i="9"/>
  <c r="EB347" i="9"/>
  <c r="EC347" i="9"/>
  <c r="EB348" i="9"/>
  <c r="EC348" i="9"/>
  <c r="EB349" i="9"/>
  <c r="EC349" i="9"/>
  <c r="EB350" i="9"/>
  <c r="EC350" i="9"/>
  <c r="EB351" i="9"/>
  <c r="EC351" i="9"/>
  <c r="EB352" i="9"/>
  <c r="EC352" i="9"/>
  <c r="EB353" i="9"/>
  <c r="EC353" i="9"/>
  <c r="EB354" i="9"/>
  <c r="EC354" i="9"/>
  <c r="EB355" i="9"/>
  <c r="EC355" i="9"/>
  <c r="EB356" i="9"/>
  <c r="EC356" i="9"/>
  <c r="EB357" i="9"/>
  <c r="EC357" i="9"/>
  <c r="EB358" i="9"/>
  <c r="EC358" i="9"/>
  <c r="EB359" i="9"/>
  <c r="EC359" i="9"/>
  <c r="EB360" i="9"/>
  <c r="EC360" i="9"/>
  <c r="EB361" i="9"/>
  <c r="EC361" i="9"/>
  <c r="EB362" i="9"/>
  <c r="EC362" i="9"/>
  <c r="EB363" i="9"/>
  <c r="EC363" i="9"/>
  <c r="EB364" i="9"/>
  <c r="EC364" i="9"/>
  <c r="EB365" i="9"/>
  <c r="EC365" i="9"/>
  <c r="EB366" i="9"/>
  <c r="EC366" i="9"/>
  <c r="EB367" i="9"/>
  <c r="EC367" i="9"/>
  <c r="EB368" i="9"/>
  <c r="EC368" i="9"/>
  <c r="EB369" i="9"/>
  <c r="EC369" i="9"/>
  <c r="EB370" i="9"/>
  <c r="EC370" i="9"/>
  <c r="EB371" i="9"/>
  <c r="EC371" i="9"/>
  <c r="EB372" i="9"/>
  <c r="EC372" i="9"/>
  <c r="EB373" i="9"/>
  <c r="EC373" i="9"/>
  <c r="EB374" i="9"/>
  <c r="EC374" i="9"/>
  <c r="EB375" i="9"/>
  <c r="EC375" i="9"/>
  <c r="EB376" i="9"/>
  <c r="EC376" i="9"/>
  <c r="EB377" i="9"/>
  <c r="EC377" i="9"/>
  <c r="EB378" i="9"/>
  <c r="EC378" i="9"/>
  <c r="EB379" i="9"/>
  <c r="EC379" i="9"/>
  <c r="EB380" i="9"/>
  <c r="EC380" i="9"/>
  <c r="EB381" i="9"/>
  <c r="EC381" i="9"/>
  <c r="EB382" i="9"/>
  <c r="EC382" i="9"/>
  <c r="EB383" i="9"/>
  <c r="EC383" i="9"/>
  <c r="EB384" i="9"/>
  <c r="EC384" i="9"/>
  <c r="EB385" i="9"/>
  <c r="EC385" i="9"/>
  <c r="EB386" i="9"/>
  <c r="EC386" i="9"/>
  <c r="EB387" i="9"/>
  <c r="EC387" i="9"/>
  <c r="EB388" i="9"/>
  <c r="EC388" i="9"/>
  <c r="EB389" i="9"/>
  <c r="EC389" i="9"/>
  <c r="EB390" i="9"/>
  <c r="EC390" i="9"/>
  <c r="EB391" i="9"/>
  <c r="EC391" i="9"/>
  <c r="EB392" i="9"/>
  <c r="EC392" i="9"/>
  <c r="EB393" i="9"/>
  <c r="EC393" i="9"/>
  <c r="EB394" i="9"/>
  <c r="EC394" i="9"/>
  <c r="EB395" i="9"/>
  <c r="EC395" i="9"/>
  <c r="EB396" i="9"/>
  <c r="EC396" i="9"/>
  <c r="EB397" i="9"/>
  <c r="EC397" i="9"/>
  <c r="EB398" i="9"/>
  <c r="EC398" i="9"/>
  <c r="EB399" i="9"/>
  <c r="EC399" i="9"/>
  <c r="EB400" i="9"/>
  <c r="EC400" i="9"/>
  <c r="EB401" i="9"/>
  <c r="EC401" i="9"/>
  <c r="EB402" i="9"/>
  <c r="EC402" i="9"/>
  <c r="EB403" i="9"/>
  <c r="EC403" i="9"/>
  <c r="EB404" i="9"/>
  <c r="EC404" i="9"/>
  <c r="EB405" i="9"/>
  <c r="EC405" i="9"/>
  <c r="EB406" i="9"/>
  <c r="EC406" i="9"/>
  <c r="EB407" i="9"/>
  <c r="EC407" i="9"/>
  <c r="EB408" i="9"/>
  <c r="EC408" i="9"/>
  <c r="EB409" i="9"/>
  <c r="EC409" i="9"/>
  <c r="EB410" i="9"/>
  <c r="EC410" i="9"/>
  <c r="EB411" i="9"/>
  <c r="EC411" i="9"/>
  <c r="EB412" i="9"/>
  <c r="EC412" i="9"/>
  <c r="EB413" i="9"/>
  <c r="EC413" i="9"/>
  <c r="EB414" i="9"/>
  <c r="EC414" i="9"/>
  <c r="EB415" i="9"/>
  <c r="EC415" i="9"/>
  <c r="EB416" i="9"/>
  <c r="EC416" i="9"/>
  <c r="EB417" i="9"/>
  <c r="EC417" i="9"/>
  <c r="EB418" i="9"/>
  <c r="EC418" i="9"/>
  <c r="EB419" i="9"/>
  <c r="EC419" i="9"/>
  <c r="EB420" i="9"/>
  <c r="EC420" i="9"/>
  <c r="EB421" i="9"/>
  <c r="EC421" i="9"/>
  <c r="EB422" i="9"/>
  <c r="EC422" i="9"/>
  <c r="EB423" i="9"/>
  <c r="EC423" i="9"/>
  <c r="EB424" i="9"/>
  <c r="EC424" i="9"/>
  <c r="EB425" i="9"/>
  <c r="EC425" i="9"/>
  <c r="EB426" i="9"/>
  <c r="EC426" i="9"/>
  <c r="EB427" i="9"/>
  <c r="EC427" i="9"/>
  <c r="EB428" i="9"/>
  <c r="EC428" i="9"/>
  <c r="EB429" i="9"/>
  <c r="EC429" i="9"/>
  <c r="EB430" i="9"/>
  <c r="EC430"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X376" i="9"/>
  <c r="DY376" i="9"/>
  <c r="DX377" i="9"/>
  <c r="DY377" i="9"/>
  <c r="DX378" i="9"/>
  <c r="DY378" i="9"/>
  <c r="DX379" i="9"/>
  <c r="DY379" i="9"/>
  <c r="DX380" i="9"/>
  <c r="DY380" i="9"/>
  <c r="DX381" i="9"/>
  <c r="DY381" i="9"/>
  <c r="DX382" i="9"/>
  <c r="DY382" i="9"/>
  <c r="DX383" i="9"/>
  <c r="DY383" i="9"/>
  <c r="DX384" i="9"/>
  <c r="DY384" i="9"/>
  <c r="DX385" i="9"/>
  <c r="DY385" i="9"/>
  <c r="DX386" i="9"/>
  <c r="DY386" i="9"/>
  <c r="DX387" i="9"/>
  <c r="DY387" i="9"/>
  <c r="DX388" i="9"/>
  <c r="DY388" i="9"/>
  <c r="DX389" i="9"/>
  <c r="DY389" i="9"/>
  <c r="DX390" i="9"/>
  <c r="DY390" i="9"/>
  <c r="DX391" i="9"/>
  <c r="DY391" i="9"/>
  <c r="DX392" i="9"/>
  <c r="DY392" i="9"/>
  <c r="DX393" i="9"/>
  <c r="DY393" i="9"/>
  <c r="DX394" i="9"/>
  <c r="DY394" i="9"/>
  <c r="DX395" i="9"/>
  <c r="DY395" i="9"/>
  <c r="DX396" i="9"/>
  <c r="DY396" i="9"/>
  <c r="DX397" i="9"/>
  <c r="DY397" i="9"/>
  <c r="DX398" i="9"/>
  <c r="DY398" i="9"/>
  <c r="DX399" i="9"/>
  <c r="DY399" i="9"/>
  <c r="DX400" i="9"/>
  <c r="DY400" i="9"/>
  <c r="DX401" i="9"/>
  <c r="DY401" i="9"/>
  <c r="DX402" i="9"/>
  <c r="DY402" i="9"/>
  <c r="DX403" i="9"/>
  <c r="DY403" i="9"/>
  <c r="DX404" i="9"/>
  <c r="DY404" i="9"/>
  <c r="DX405" i="9"/>
  <c r="DY405" i="9"/>
  <c r="DX406" i="9"/>
  <c r="DY406" i="9"/>
  <c r="DX407" i="9"/>
  <c r="DY407" i="9"/>
  <c r="DX408" i="9"/>
  <c r="DY408" i="9"/>
  <c r="DX409" i="9"/>
  <c r="DY409" i="9"/>
  <c r="DX410" i="9"/>
  <c r="DY410" i="9"/>
  <c r="DX411" i="9"/>
  <c r="DY411" i="9"/>
  <c r="DX412" i="9"/>
  <c r="DY412" i="9"/>
  <c r="DX413" i="9"/>
  <c r="DY413" i="9"/>
  <c r="DX414" i="9"/>
  <c r="DY414" i="9"/>
  <c r="DX415" i="9"/>
  <c r="DY415" i="9"/>
  <c r="DX416" i="9"/>
  <c r="DY416" i="9"/>
  <c r="DX417" i="9"/>
  <c r="DY417" i="9"/>
  <c r="DX418" i="9"/>
  <c r="DY418" i="9"/>
  <c r="DX419" i="9"/>
  <c r="DY419" i="9"/>
  <c r="DX420" i="9"/>
  <c r="DY420" i="9"/>
  <c r="DX421" i="9"/>
  <c r="DY421" i="9"/>
  <c r="DX422" i="9"/>
  <c r="DY422" i="9"/>
  <c r="DX423" i="9"/>
  <c r="DY423" i="9"/>
  <c r="DX424" i="9"/>
  <c r="DY424" i="9"/>
  <c r="DX425" i="9"/>
  <c r="DY425" i="9"/>
  <c r="DX426" i="9"/>
  <c r="DY426" i="9"/>
  <c r="DX427" i="9"/>
  <c r="DY427" i="9"/>
  <c r="DX428" i="9"/>
  <c r="DY428" i="9"/>
  <c r="DX429" i="9"/>
  <c r="DY429" i="9"/>
  <c r="DX430" i="9"/>
  <c r="DY430" i="9"/>
  <c r="DD10" i="9"/>
  <c r="DF10" i="9" s="1"/>
  <c r="DE10" i="9"/>
  <c r="DG10" i="9"/>
  <c r="DJ10" i="9"/>
  <c r="DK10" i="9"/>
  <c r="DO10" i="9"/>
  <c r="DD11" i="9"/>
  <c r="DF11" i="9" s="1"/>
  <c r="DE11" i="9"/>
  <c r="DG11" i="9" s="1"/>
  <c r="DJ11" i="9"/>
  <c r="DK11" i="9"/>
  <c r="DO11" i="9" s="1"/>
  <c r="DQ11" i="9" s="1"/>
  <c r="DD12" i="9"/>
  <c r="DE12" i="9"/>
  <c r="DF12" i="9"/>
  <c r="DG12" i="9"/>
  <c r="DJ12" i="9"/>
  <c r="DK12" i="9"/>
  <c r="DO12" i="9" s="1"/>
  <c r="DN12" i="9"/>
  <c r="DP12" i="9"/>
  <c r="DD13" i="9"/>
  <c r="DE13" i="9"/>
  <c r="DG13" i="9" s="1"/>
  <c r="DF13" i="9"/>
  <c r="DJ13" i="9"/>
  <c r="DK13" i="9"/>
  <c r="DN13" i="9"/>
  <c r="DP13" i="9" s="1"/>
  <c r="DO13" i="9"/>
  <c r="DQ13" i="9"/>
  <c r="DD14" i="9"/>
  <c r="DF14" i="9" s="1"/>
  <c r="DE14" i="9"/>
  <c r="DG14" i="9"/>
  <c r="DJ14" i="9"/>
  <c r="DK14" i="9"/>
  <c r="DO14" i="9"/>
  <c r="DD15" i="9"/>
  <c r="DF15" i="9" s="1"/>
  <c r="DE15" i="9"/>
  <c r="DG15" i="9" s="1"/>
  <c r="DJ15" i="9"/>
  <c r="DN15" i="9" s="1"/>
  <c r="DK15" i="9"/>
  <c r="DO15" i="9" s="1"/>
  <c r="DP15" i="9"/>
  <c r="DQ15" i="9"/>
  <c r="DD16" i="9"/>
  <c r="DE16" i="9"/>
  <c r="DF16" i="9"/>
  <c r="DG16" i="9"/>
  <c r="DJ16" i="9"/>
  <c r="DK16" i="9"/>
  <c r="DN16" i="9"/>
  <c r="DO16" i="9"/>
  <c r="DP16" i="9"/>
  <c r="DD17" i="9"/>
  <c r="DE17" i="9"/>
  <c r="DG17" i="9" s="1"/>
  <c r="DF17" i="9"/>
  <c r="DJ17" i="9"/>
  <c r="DK17" i="9"/>
  <c r="DN17" i="9"/>
  <c r="DP17" i="9" s="1"/>
  <c r="DO17" i="9"/>
  <c r="DQ17" i="9"/>
  <c r="DD18" i="9"/>
  <c r="DF18" i="9" s="1"/>
  <c r="DE18" i="9"/>
  <c r="DG18" i="9"/>
  <c r="DJ18" i="9"/>
  <c r="DK18" i="9"/>
  <c r="DD19" i="9"/>
  <c r="DF19" i="9" s="1"/>
  <c r="DE19" i="9"/>
  <c r="DG19" i="9" s="1"/>
  <c r="DJ19" i="9"/>
  <c r="DN19" i="9" s="1"/>
  <c r="DK19" i="9"/>
  <c r="DO19" i="9" s="1"/>
  <c r="DP19" i="9"/>
  <c r="DQ19" i="9"/>
  <c r="DD20" i="9"/>
  <c r="DE20" i="9"/>
  <c r="DF20" i="9"/>
  <c r="DG20" i="9"/>
  <c r="DJ20" i="9"/>
  <c r="DK20" i="9"/>
  <c r="DN20" i="9"/>
  <c r="DP20" i="9" s="1"/>
  <c r="DO20" i="9"/>
  <c r="DD21" i="9"/>
  <c r="DF21" i="9" s="1"/>
  <c r="DE21" i="9"/>
  <c r="DG21" i="9" s="1"/>
  <c r="DJ21" i="9"/>
  <c r="DK21" i="9"/>
  <c r="DN21" i="9"/>
  <c r="DP21" i="9" s="1"/>
  <c r="DO21" i="9"/>
  <c r="DQ21" i="9"/>
  <c r="DD22" i="9"/>
  <c r="DF22" i="9" s="1"/>
  <c r="DE22" i="9"/>
  <c r="DG22" i="9"/>
  <c r="DJ22" i="9"/>
  <c r="DK22" i="9"/>
  <c r="DO22" i="9" s="1"/>
  <c r="DD23" i="9"/>
  <c r="DE23" i="9"/>
  <c r="DG23" i="9" s="1"/>
  <c r="DF23" i="9"/>
  <c r="DJ23" i="9"/>
  <c r="DK23" i="9"/>
  <c r="DO23" i="9" s="1"/>
  <c r="DQ23" i="9" s="1"/>
  <c r="DD24" i="9"/>
  <c r="DE24" i="9"/>
  <c r="DF24" i="9"/>
  <c r="DG24" i="9"/>
  <c r="DJ24" i="9"/>
  <c r="DK24" i="9"/>
  <c r="DO24" i="9" s="1"/>
  <c r="DN24" i="9"/>
  <c r="DP24" i="9"/>
  <c r="DD25" i="9"/>
  <c r="DE25" i="9"/>
  <c r="DG25" i="9" s="1"/>
  <c r="DF25" i="9"/>
  <c r="DJ25" i="9"/>
  <c r="DP25" i="9" s="1"/>
  <c r="DK25" i="9"/>
  <c r="DN25" i="9"/>
  <c r="DO25" i="9"/>
  <c r="DQ25" i="9"/>
  <c r="DD26" i="9"/>
  <c r="DF26" i="9" s="1"/>
  <c r="DE26" i="9"/>
  <c r="DG26" i="9"/>
  <c r="DJ26" i="9"/>
  <c r="DK26" i="9"/>
  <c r="DO26" i="9"/>
  <c r="DD27" i="9"/>
  <c r="DE27" i="9"/>
  <c r="DG27" i="9" s="1"/>
  <c r="DF27" i="9"/>
  <c r="DJ27" i="9"/>
  <c r="DN27" i="9" s="1"/>
  <c r="DK27" i="9"/>
  <c r="DO27" i="9" s="1"/>
  <c r="DP27" i="9"/>
  <c r="DQ27" i="9"/>
  <c r="DD28" i="9"/>
  <c r="DE28" i="9"/>
  <c r="DF28" i="9"/>
  <c r="DG28" i="9"/>
  <c r="DJ28" i="9"/>
  <c r="DK28" i="9"/>
  <c r="DN28" i="9"/>
  <c r="DP28" i="9" s="1"/>
  <c r="DO28" i="9"/>
  <c r="DD29" i="9"/>
  <c r="DF29" i="9" s="1"/>
  <c r="DE29" i="9"/>
  <c r="DG29" i="9" s="1"/>
  <c r="DJ29" i="9"/>
  <c r="DK29" i="9"/>
  <c r="DN29" i="9"/>
  <c r="DP29" i="9" s="1"/>
  <c r="DO29" i="9"/>
  <c r="DQ29" i="9"/>
  <c r="DD30" i="9"/>
  <c r="DF30" i="9" s="1"/>
  <c r="DE30" i="9"/>
  <c r="DG30" i="9"/>
  <c r="DJ30" i="9"/>
  <c r="DK30" i="9"/>
  <c r="DD31" i="9"/>
  <c r="DF31" i="9" s="1"/>
  <c r="DE31" i="9"/>
  <c r="DG31" i="9" s="1"/>
  <c r="DJ31" i="9"/>
  <c r="DN31" i="9" s="1"/>
  <c r="DK31" i="9"/>
  <c r="DO31" i="9" s="1"/>
  <c r="DQ31" i="9" s="1"/>
  <c r="DP31" i="9"/>
  <c r="DD32" i="9"/>
  <c r="DE32" i="9"/>
  <c r="DF32" i="9"/>
  <c r="DG32" i="9"/>
  <c r="DJ32" i="9"/>
  <c r="DK32" i="9"/>
  <c r="DN32" i="9"/>
  <c r="DP32" i="9" s="1"/>
  <c r="DD33" i="9"/>
  <c r="DF33" i="9" s="1"/>
  <c r="DE33" i="9"/>
  <c r="DG33" i="9" s="1"/>
  <c r="DJ33" i="9"/>
  <c r="DK33" i="9"/>
  <c r="DN33" i="9"/>
  <c r="DP33" i="9" s="1"/>
  <c r="DO33" i="9"/>
  <c r="DQ33" i="9"/>
  <c r="DD34" i="9"/>
  <c r="DF34" i="9" s="1"/>
  <c r="DE34" i="9"/>
  <c r="DG34" i="9"/>
  <c r="DJ34" i="9"/>
  <c r="DK34" i="9"/>
  <c r="DO34" i="9"/>
  <c r="DD35" i="9"/>
  <c r="DF35" i="9" s="1"/>
  <c r="DE35" i="9"/>
  <c r="DG35" i="9" s="1"/>
  <c r="DJ35" i="9"/>
  <c r="DK35" i="9"/>
  <c r="DO35" i="9" s="1"/>
  <c r="DQ35" i="9"/>
  <c r="DD36" i="9"/>
  <c r="DE36" i="9"/>
  <c r="DF36" i="9"/>
  <c r="DG36" i="9"/>
  <c r="DJ36" i="9"/>
  <c r="DK36" i="9"/>
  <c r="DO36" i="9" s="1"/>
  <c r="DN36" i="9"/>
  <c r="DP36" i="9"/>
  <c r="DD37" i="9"/>
  <c r="DE37" i="9"/>
  <c r="DG37" i="9" s="1"/>
  <c r="DF37" i="9"/>
  <c r="DJ37" i="9"/>
  <c r="DK37" i="9"/>
  <c r="DN37" i="9"/>
  <c r="DP37" i="9" s="1"/>
  <c r="DO37" i="9"/>
  <c r="DQ37" i="9"/>
  <c r="DD38" i="9"/>
  <c r="DF38" i="9" s="1"/>
  <c r="DE38" i="9"/>
  <c r="DG38" i="9"/>
  <c r="DJ38" i="9"/>
  <c r="DK38" i="9"/>
  <c r="DO38" i="9"/>
  <c r="DD39" i="9"/>
  <c r="DF39" i="9" s="1"/>
  <c r="DE39" i="9"/>
  <c r="DG39" i="9" s="1"/>
  <c r="DJ39" i="9"/>
  <c r="DN39" i="9" s="1"/>
  <c r="DK39" i="9"/>
  <c r="DO39" i="9" s="1"/>
  <c r="DP39" i="9"/>
  <c r="DQ39" i="9"/>
  <c r="DD40" i="9"/>
  <c r="DE40" i="9"/>
  <c r="DF40" i="9"/>
  <c r="DG40" i="9"/>
  <c r="DJ40" i="9"/>
  <c r="DK40" i="9"/>
  <c r="DN40" i="9"/>
  <c r="DO40" i="9"/>
  <c r="DP40" i="9"/>
  <c r="DD41" i="9"/>
  <c r="DE41" i="9"/>
  <c r="DG41" i="9" s="1"/>
  <c r="DF41" i="9"/>
  <c r="DJ41" i="9"/>
  <c r="DK41" i="9"/>
  <c r="DN41" i="9"/>
  <c r="DO41" i="9"/>
  <c r="DP41" i="9"/>
  <c r="DQ41" i="9"/>
  <c r="DD42" i="9"/>
  <c r="DF42" i="9" s="1"/>
  <c r="DE42" i="9"/>
  <c r="DG42" i="9"/>
  <c r="DJ42" i="9"/>
  <c r="DK42" i="9"/>
  <c r="DD43" i="9"/>
  <c r="DF43" i="9" s="1"/>
  <c r="DE43" i="9"/>
  <c r="DG43" i="9" s="1"/>
  <c r="DJ43" i="9"/>
  <c r="DN43" i="9" s="1"/>
  <c r="DK43" i="9"/>
  <c r="DO43" i="9" s="1"/>
  <c r="DQ43" i="9" s="1"/>
  <c r="DP43" i="9"/>
  <c r="DD44" i="9"/>
  <c r="DE44" i="9"/>
  <c r="DF44" i="9"/>
  <c r="DG44" i="9"/>
  <c r="DJ44" i="9"/>
  <c r="DK44" i="9"/>
  <c r="DN44" i="9"/>
  <c r="DP44" i="9" s="1"/>
  <c r="DD45" i="9"/>
  <c r="DF45" i="9" s="1"/>
  <c r="DE45" i="9"/>
  <c r="DG45" i="9" s="1"/>
  <c r="DJ45" i="9"/>
  <c r="DK45" i="9"/>
  <c r="DN45" i="9"/>
  <c r="DP45" i="9" s="1"/>
  <c r="DO45" i="9"/>
  <c r="DQ45" i="9"/>
  <c r="DD46" i="9"/>
  <c r="DF46" i="9" s="1"/>
  <c r="DE46" i="9"/>
  <c r="DG46" i="9"/>
  <c r="DJ46" i="9"/>
  <c r="DK46" i="9"/>
  <c r="DO46" i="9"/>
  <c r="DD47" i="9"/>
  <c r="DE47" i="9"/>
  <c r="DG47" i="9" s="1"/>
  <c r="DF47" i="9"/>
  <c r="DJ47" i="9"/>
  <c r="DN47" i="9" s="1"/>
  <c r="DK47" i="9"/>
  <c r="DO47" i="9" s="1"/>
  <c r="DQ47" i="9"/>
  <c r="DD48" i="9"/>
  <c r="DE48" i="9"/>
  <c r="DF48" i="9"/>
  <c r="DG48" i="9"/>
  <c r="DJ48" i="9"/>
  <c r="DK48" i="9"/>
  <c r="DN48" i="9"/>
  <c r="DO48" i="9"/>
  <c r="DP48" i="9"/>
  <c r="DD49" i="9"/>
  <c r="DE49" i="9"/>
  <c r="DG49" i="9" s="1"/>
  <c r="DF49" i="9"/>
  <c r="DJ49" i="9"/>
  <c r="DK49" i="9"/>
  <c r="DN49" i="9"/>
  <c r="DP49" i="9" s="1"/>
  <c r="DO49" i="9"/>
  <c r="DQ49" i="9"/>
  <c r="DD50" i="9"/>
  <c r="DF50" i="9" s="1"/>
  <c r="DE50" i="9"/>
  <c r="DG50" i="9"/>
  <c r="DJ50" i="9"/>
  <c r="DK50" i="9"/>
  <c r="DD51" i="9"/>
  <c r="DE51" i="9"/>
  <c r="DG51" i="9" s="1"/>
  <c r="DF51" i="9"/>
  <c r="DJ51" i="9"/>
  <c r="DN51" i="9" s="1"/>
  <c r="DK51" i="9"/>
  <c r="DO51" i="9" s="1"/>
  <c r="DQ51" i="9" s="1"/>
  <c r="DP51" i="9"/>
  <c r="DD52" i="9"/>
  <c r="DE52" i="9"/>
  <c r="DF52" i="9"/>
  <c r="DG52" i="9"/>
  <c r="DJ52" i="9"/>
  <c r="DK52" i="9"/>
  <c r="DN52" i="9"/>
  <c r="DP52" i="9" s="1"/>
  <c r="DD53" i="9"/>
  <c r="DF53" i="9" s="1"/>
  <c r="DE53" i="9"/>
  <c r="DG53" i="9" s="1"/>
  <c r="DJ53" i="9"/>
  <c r="DK53" i="9"/>
  <c r="DN53" i="9"/>
  <c r="DP53" i="9" s="1"/>
  <c r="DO53" i="9"/>
  <c r="DQ53" i="9"/>
  <c r="DD54" i="9"/>
  <c r="DF54" i="9" s="1"/>
  <c r="DE54" i="9"/>
  <c r="DG54" i="9"/>
  <c r="DJ54" i="9"/>
  <c r="DK54" i="9"/>
  <c r="DO54" i="9"/>
  <c r="DD55" i="9"/>
  <c r="DF55" i="9" s="1"/>
  <c r="DE55" i="9"/>
  <c r="DG55" i="9" s="1"/>
  <c r="DJ55" i="9"/>
  <c r="DK55" i="9"/>
  <c r="DO55" i="9" s="1"/>
  <c r="DQ55" i="9"/>
  <c r="DD56" i="9"/>
  <c r="DE56" i="9"/>
  <c r="DF56" i="9"/>
  <c r="DG56" i="9"/>
  <c r="DJ56" i="9"/>
  <c r="DK56" i="9"/>
  <c r="DN56" i="9"/>
  <c r="DP56" i="9"/>
  <c r="DD57" i="9"/>
  <c r="DE57" i="9"/>
  <c r="DG57" i="9" s="1"/>
  <c r="DF57" i="9"/>
  <c r="DJ57" i="9"/>
  <c r="DK57" i="9"/>
  <c r="DN57" i="9"/>
  <c r="DP57" i="9" s="1"/>
  <c r="DO57" i="9"/>
  <c r="DQ57" i="9"/>
  <c r="DD58" i="9"/>
  <c r="DF58" i="9" s="1"/>
  <c r="DE58" i="9"/>
  <c r="DG58" i="9" s="1"/>
  <c r="DJ58" i="9"/>
  <c r="DK58" i="9"/>
  <c r="DO58" i="9" s="1"/>
  <c r="DQ58" i="9" s="1"/>
  <c r="DN58" i="9"/>
  <c r="DD59" i="9"/>
  <c r="DF59" i="9" s="1"/>
  <c r="DE59" i="9"/>
  <c r="DG59" i="9"/>
  <c r="DJ59" i="9"/>
  <c r="DN59" i="9" s="1"/>
  <c r="DP59" i="9" s="1"/>
  <c r="DK59" i="9"/>
  <c r="DD60" i="9"/>
  <c r="DE60" i="9"/>
  <c r="DG60" i="9" s="1"/>
  <c r="DF60" i="9"/>
  <c r="DJ60" i="9"/>
  <c r="DK60" i="9"/>
  <c r="DO60" i="9" s="1"/>
  <c r="DQ60" i="9"/>
  <c r="DD61" i="9"/>
  <c r="DF61" i="9" s="1"/>
  <c r="DE61" i="9"/>
  <c r="DG61" i="9"/>
  <c r="DJ61" i="9"/>
  <c r="DK61" i="9"/>
  <c r="DO61" i="9" s="1"/>
  <c r="DN61" i="9"/>
  <c r="DP61" i="9"/>
  <c r="DD62" i="9"/>
  <c r="DE62" i="9"/>
  <c r="DG62" i="9" s="1"/>
  <c r="DF62" i="9"/>
  <c r="DJ62" i="9"/>
  <c r="DK62" i="9"/>
  <c r="DN62" i="9"/>
  <c r="DO62" i="9"/>
  <c r="DQ62" i="9"/>
  <c r="DD63" i="9"/>
  <c r="DF63" i="9" s="1"/>
  <c r="DE63" i="9"/>
  <c r="DG63" i="9"/>
  <c r="DJ63" i="9"/>
  <c r="DN63" i="9" s="1"/>
  <c r="DP63" i="9" s="1"/>
  <c r="DK63" i="9"/>
  <c r="DD64" i="9"/>
  <c r="DE64" i="9"/>
  <c r="DG64" i="9" s="1"/>
  <c r="DF64" i="9"/>
  <c r="DJ64" i="9"/>
  <c r="DK64" i="9"/>
  <c r="DO64" i="9" s="1"/>
  <c r="DQ64" i="9"/>
  <c r="DD65" i="9"/>
  <c r="DF65" i="9" s="1"/>
  <c r="DE65" i="9"/>
  <c r="DG65" i="9"/>
  <c r="DJ65" i="9"/>
  <c r="DK65" i="9"/>
  <c r="DO65" i="9" s="1"/>
  <c r="DN65" i="9"/>
  <c r="DP65" i="9"/>
  <c r="DD66" i="9"/>
  <c r="DE66" i="9"/>
  <c r="DG66" i="9" s="1"/>
  <c r="DF66" i="9"/>
  <c r="DJ66" i="9"/>
  <c r="DK66" i="9"/>
  <c r="DN66" i="9"/>
  <c r="DO66" i="9"/>
  <c r="DQ66" i="9"/>
  <c r="DD67" i="9"/>
  <c r="DF67" i="9" s="1"/>
  <c r="DE67" i="9"/>
  <c r="DG67" i="9"/>
  <c r="DJ67" i="9"/>
  <c r="DN67" i="9" s="1"/>
  <c r="DP67" i="9" s="1"/>
  <c r="DK67" i="9"/>
  <c r="DD68" i="9"/>
  <c r="DE68" i="9"/>
  <c r="DG68" i="9" s="1"/>
  <c r="DF68" i="9"/>
  <c r="DJ68" i="9"/>
  <c r="DK68" i="9"/>
  <c r="DO68" i="9" s="1"/>
  <c r="DQ68" i="9"/>
  <c r="DD69" i="9"/>
  <c r="DF69" i="9" s="1"/>
  <c r="DE69" i="9"/>
  <c r="DG69" i="9"/>
  <c r="DJ69" i="9"/>
  <c r="DK69" i="9"/>
  <c r="DO69" i="9" s="1"/>
  <c r="DN69" i="9"/>
  <c r="DP69" i="9"/>
  <c r="DD70" i="9"/>
  <c r="DE70" i="9"/>
  <c r="DG70" i="9" s="1"/>
  <c r="DF70" i="9"/>
  <c r="DJ70" i="9"/>
  <c r="DK70" i="9"/>
  <c r="DN70" i="9"/>
  <c r="DO70" i="9"/>
  <c r="DQ70" i="9"/>
  <c r="DD71" i="9"/>
  <c r="DF71" i="9" s="1"/>
  <c r="DE71" i="9"/>
  <c r="DG71" i="9"/>
  <c r="DJ71" i="9"/>
  <c r="DN71" i="9" s="1"/>
  <c r="DP71" i="9" s="1"/>
  <c r="DK71" i="9"/>
  <c r="DD72" i="9"/>
  <c r="DE72" i="9"/>
  <c r="DG72" i="9" s="1"/>
  <c r="DF72" i="9"/>
  <c r="DJ72" i="9"/>
  <c r="DK72" i="9"/>
  <c r="DO72" i="9" s="1"/>
  <c r="DQ72" i="9"/>
  <c r="DD73" i="9"/>
  <c r="DF73" i="9" s="1"/>
  <c r="DE73" i="9"/>
  <c r="DG73" i="9"/>
  <c r="DJ73" i="9"/>
  <c r="DK73" i="9"/>
  <c r="DO73" i="9" s="1"/>
  <c r="DN73" i="9"/>
  <c r="DP73" i="9"/>
  <c r="DD74" i="9"/>
  <c r="DE74" i="9"/>
  <c r="DG74" i="9" s="1"/>
  <c r="DF74" i="9"/>
  <c r="DJ74" i="9"/>
  <c r="DK74" i="9"/>
  <c r="DN74" i="9"/>
  <c r="DO74" i="9"/>
  <c r="DQ74" i="9"/>
  <c r="DD75" i="9"/>
  <c r="DF75" i="9" s="1"/>
  <c r="DE75" i="9"/>
  <c r="DG75" i="9"/>
  <c r="DJ75" i="9"/>
  <c r="DN75" i="9" s="1"/>
  <c r="DP75" i="9" s="1"/>
  <c r="DK75" i="9"/>
  <c r="DD76" i="9"/>
  <c r="DE76" i="9"/>
  <c r="DG76" i="9" s="1"/>
  <c r="DF76" i="9"/>
  <c r="DJ76" i="9"/>
  <c r="DK76" i="9"/>
  <c r="DO76" i="9" s="1"/>
  <c r="DQ76" i="9"/>
  <c r="DD77" i="9"/>
  <c r="DF77" i="9" s="1"/>
  <c r="DE77" i="9"/>
  <c r="DG77" i="9"/>
  <c r="DJ77" i="9"/>
  <c r="DK77" i="9"/>
  <c r="DO77" i="9" s="1"/>
  <c r="DN77" i="9"/>
  <c r="DP77" i="9"/>
  <c r="DD78" i="9"/>
  <c r="DE78" i="9"/>
  <c r="DG78" i="9" s="1"/>
  <c r="DF78" i="9"/>
  <c r="DJ78" i="9"/>
  <c r="DK78" i="9"/>
  <c r="DN78" i="9"/>
  <c r="DO78" i="9"/>
  <c r="DQ78" i="9"/>
  <c r="DD79" i="9"/>
  <c r="DF79" i="9" s="1"/>
  <c r="DE79" i="9"/>
  <c r="DG79" i="9"/>
  <c r="DJ79" i="9"/>
  <c r="DN79" i="9" s="1"/>
  <c r="DP79" i="9" s="1"/>
  <c r="DK79" i="9"/>
  <c r="DD80" i="9"/>
  <c r="DE80" i="9"/>
  <c r="DG80" i="9" s="1"/>
  <c r="DF80" i="9"/>
  <c r="DJ80" i="9"/>
  <c r="DK80" i="9"/>
  <c r="DO80" i="9" s="1"/>
  <c r="DQ80" i="9"/>
  <c r="DD81" i="9"/>
  <c r="DF81" i="9" s="1"/>
  <c r="DE81" i="9"/>
  <c r="DG81" i="9"/>
  <c r="DJ81" i="9"/>
  <c r="DK81" i="9"/>
  <c r="DO81" i="9" s="1"/>
  <c r="DN81" i="9"/>
  <c r="DP81" i="9"/>
  <c r="DD82" i="9"/>
  <c r="DE82" i="9"/>
  <c r="DG82" i="9" s="1"/>
  <c r="DF82" i="9"/>
  <c r="DJ82" i="9"/>
  <c r="DK82" i="9"/>
  <c r="DN82" i="9"/>
  <c r="DO82" i="9"/>
  <c r="DQ82" i="9"/>
  <c r="DD83" i="9"/>
  <c r="DF83" i="9" s="1"/>
  <c r="DE83" i="9"/>
  <c r="DG83" i="9"/>
  <c r="DJ83" i="9"/>
  <c r="DN83" i="9" s="1"/>
  <c r="DP83" i="9" s="1"/>
  <c r="DK83" i="9"/>
  <c r="DD84" i="9"/>
  <c r="DE84" i="9"/>
  <c r="DG84" i="9" s="1"/>
  <c r="DF84" i="9"/>
  <c r="DJ84" i="9"/>
  <c r="DK84" i="9"/>
  <c r="DO84" i="9" s="1"/>
  <c r="DQ84" i="9"/>
  <c r="DD85" i="9"/>
  <c r="DF85" i="9" s="1"/>
  <c r="DE85" i="9"/>
  <c r="DG85" i="9"/>
  <c r="DJ85" i="9"/>
  <c r="DK85" i="9"/>
  <c r="DQ85" i="9" s="1"/>
  <c r="DN85" i="9"/>
  <c r="DO85" i="9"/>
  <c r="DP85" i="9"/>
  <c r="DD86" i="9"/>
  <c r="DE86" i="9"/>
  <c r="DF86" i="9"/>
  <c r="DG86" i="9"/>
  <c r="DJ86" i="9"/>
  <c r="DK86" i="9"/>
  <c r="DN86" i="9"/>
  <c r="DO86" i="9"/>
  <c r="DQ86" i="9" s="1"/>
  <c r="DD87" i="9"/>
  <c r="DF87" i="9" s="1"/>
  <c r="DE87" i="9"/>
  <c r="DG87" i="9" s="1"/>
  <c r="DJ87" i="9"/>
  <c r="DN87" i="9" s="1"/>
  <c r="DP87" i="9" s="1"/>
  <c r="DK87" i="9"/>
  <c r="DO87" i="9"/>
  <c r="DQ87" i="9"/>
  <c r="DD88" i="9"/>
  <c r="DE88" i="9"/>
  <c r="DG88" i="9" s="1"/>
  <c r="DF88" i="9"/>
  <c r="DJ88" i="9"/>
  <c r="DK88" i="9"/>
  <c r="DO88" i="9" s="1"/>
  <c r="DD89" i="9"/>
  <c r="DF89" i="9" s="1"/>
  <c r="DE89" i="9"/>
  <c r="DG89" i="9" s="1"/>
  <c r="DJ89" i="9"/>
  <c r="DK89" i="9"/>
  <c r="DO89" i="9" s="1"/>
  <c r="DN89" i="9"/>
  <c r="DP89" i="9"/>
  <c r="DD90" i="9"/>
  <c r="DE90" i="9"/>
  <c r="DF90" i="9"/>
  <c r="DG90" i="9"/>
  <c r="DJ90" i="9"/>
  <c r="DK90" i="9"/>
  <c r="DO90" i="9" s="1"/>
  <c r="DQ90" i="9" s="1"/>
  <c r="DN90" i="9"/>
  <c r="DD91" i="9"/>
  <c r="DF91" i="9" s="1"/>
  <c r="DE91" i="9"/>
  <c r="DG91" i="9" s="1"/>
  <c r="DJ91" i="9"/>
  <c r="DN91" i="9" s="1"/>
  <c r="DP91" i="9" s="1"/>
  <c r="DK91" i="9"/>
  <c r="DO91" i="9"/>
  <c r="DQ91" i="9" s="1"/>
  <c r="DD92" i="9"/>
  <c r="DE92" i="9"/>
  <c r="DF92" i="9"/>
  <c r="DG92" i="9"/>
  <c r="DJ92" i="9"/>
  <c r="DK92" i="9"/>
  <c r="DD93" i="9"/>
  <c r="DF93" i="9" s="1"/>
  <c r="DE93" i="9"/>
  <c r="DG93" i="9" s="1"/>
  <c r="DJ93" i="9"/>
  <c r="DK93" i="9"/>
  <c r="DO93" i="9" s="1"/>
  <c r="DN93" i="9"/>
  <c r="DP93" i="9"/>
  <c r="DQ93" i="9"/>
  <c r="DD94" i="9"/>
  <c r="DE94" i="9"/>
  <c r="DF94" i="9"/>
  <c r="DG94" i="9"/>
  <c r="DJ94" i="9"/>
  <c r="DP94" i="9" s="1"/>
  <c r="DK94" i="9"/>
  <c r="DO94" i="9" s="1"/>
  <c r="DN94" i="9"/>
  <c r="DD95" i="9"/>
  <c r="DF95" i="9" s="1"/>
  <c r="DE95" i="9"/>
  <c r="DG95" i="9"/>
  <c r="DJ95" i="9"/>
  <c r="DN95" i="9" s="1"/>
  <c r="DP95" i="9" s="1"/>
  <c r="DK95" i="9"/>
  <c r="DO95" i="9"/>
  <c r="DQ95" i="9"/>
  <c r="DD96" i="9"/>
  <c r="DE96" i="9"/>
  <c r="DF96" i="9"/>
  <c r="DG96" i="9"/>
  <c r="DJ96" i="9"/>
  <c r="DK96" i="9"/>
  <c r="DO96" i="9" s="1"/>
  <c r="DD97" i="9"/>
  <c r="DF97" i="9" s="1"/>
  <c r="DE97" i="9"/>
  <c r="DG97" i="9" s="1"/>
  <c r="DJ97" i="9"/>
  <c r="DK97" i="9"/>
  <c r="DO97" i="9" s="1"/>
  <c r="DN97" i="9"/>
  <c r="DP97" i="9"/>
  <c r="DQ97" i="9"/>
  <c r="DD98" i="9"/>
  <c r="DE98" i="9"/>
  <c r="DF98" i="9"/>
  <c r="DG98" i="9"/>
  <c r="DJ98" i="9"/>
  <c r="DK98" i="9"/>
  <c r="DN98" i="9"/>
  <c r="DD99" i="9"/>
  <c r="DF99" i="9" s="1"/>
  <c r="DE99" i="9"/>
  <c r="DG99" i="9"/>
  <c r="DJ99" i="9"/>
  <c r="DN99" i="9" s="1"/>
  <c r="DP99" i="9" s="1"/>
  <c r="DK99" i="9"/>
  <c r="DO99" i="9"/>
  <c r="DQ99" i="9" s="1"/>
  <c r="DD100" i="9"/>
  <c r="DE100" i="9"/>
  <c r="DG100" i="9" s="1"/>
  <c r="DF100" i="9"/>
  <c r="DJ100" i="9"/>
  <c r="DK100" i="9"/>
  <c r="DO100" i="9"/>
  <c r="DD101" i="9"/>
  <c r="DF101" i="9" s="1"/>
  <c r="DE101" i="9"/>
  <c r="DG101" i="9" s="1"/>
  <c r="DJ101" i="9"/>
  <c r="DK101" i="9"/>
  <c r="DN101" i="9"/>
  <c r="DP101" i="9"/>
  <c r="DD102" i="9"/>
  <c r="DE102" i="9"/>
  <c r="DF102" i="9"/>
  <c r="DG102" i="9"/>
  <c r="DJ102" i="9"/>
  <c r="DP102" i="9" s="1"/>
  <c r="DK102" i="9"/>
  <c r="DN102" i="9"/>
  <c r="DO102" i="9"/>
  <c r="DQ102" i="9"/>
  <c r="DD103" i="9"/>
  <c r="DF103" i="9" s="1"/>
  <c r="DE103" i="9"/>
  <c r="DG103" i="9"/>
  <c r="DJ103" i="9"/>
  <c r="DN103" i="9" s="1"/>
  <c r="DK103" i="9"/>
  <c r="DO103" i="9"/>
  <c r="DQ103" i="9" s="1"/>
  <c r="DD104" i="9"/>
  <c r="DE104" i="9"/>
  <c r="DG104" i="9" s="1"/>
  <c r="DF104" i="9"/>
  <c r="DJ104" i="9"/>
  <c r="DK104" i="9"/>
  <c r="DO104" i="9"/>
  <c r="DD105" i="9"/>
  <c r="DF105" i="9" s="1"/>
  <c r="DE105" i="9"/>
  <c r="DG105" i="9" s="1"/>
  <c r="DJ105" i="9"/>
  <c r="DK105" i="9"/>
  <c r="DO105" i="9" s="1"/>
  <c r="DN105" i="9"/>
  <c r="DP105" i="9"/>
  <c r="DD106" i="9"/>
  <c r="DE106" i="9"/>
  <c r="DF106" i="9"/>
  <c r="DG106" i="9"/>
  <c r="DJ106" i="9"/>
  <c r="DK106" i="9"/>
  <c r="DN106" i="9"/>
  <c r="DO106" i="9"/>
  <c r="DQ106" i="9"/>
  <c r="DD107" i="9"/>
  <c r="DF107" i="9" s="1"/>
  <c r="DE107" i="9"/>
  <c r="DG107" i="9" s="1"/>
  <c r="DJ107" i="9"/>
  <c r="DN107" i="9" s="1"/>
  <c r="DK107" i="9"/>
  <c r="DO107" i="9"/>
  <c r="DQ107" i="9" s="1"/>
  <c r="DD108" i="9"/>
  <c r="DE108" i="9"/>
  <c r="DF108" i="9"/>
  <c r="DG108" i="9"/>
  <c r="DJ108" i="9"/>
  <c r="DK108" i="9"/>
  <c r="DD109" i="9"/>
  <c r="DF109" i="9" s="1"/>
  <c r="DE109" i="9"/>
  <c r="DG109" i="9" s="1"/>
  <c r="DJ109" i="9"/>
  <c r="DK109" i="9"/>
  <c r="DO109" i="9" s="1"/>
  <c r="DN109" i="9"/>
  <c r="DP109" i="9"/>
  <c r="DQ109" i="9"/>
  <c r="DD110" i="9"/>
  <c r="DE110" i="9"/>
  <c r="DF110" i="9"/>
  <c r="DG110" i="9"/>
  <c r="DJ110" i="9"/>
  <c r="DP110" i="9" s="1"/>
  <c r="DK110" i="9"/>
  <c r="DO110" i="9" s="1"/>
  <c r="DQ110" i="9" s="1"/>
  <c r="DN110" i="9"/>
  <c r="DD111" i="9"/>
  <c r="DF111" i="9" s="1"/>
  <c r="DE111" i="9"/>
  <c r="DG111" i="9"/>
  <c r="DJ111" i="9"/>
  <c r="DN111" i="9" s="1"/>
  <c r="DK111" i="9"/>
  <c r="DO111" i="9"/>
  <c r="DQ111" i="9"/>
  <c r="DD112" i="9"/>
  <c r="DE112" i="9"/>
  <c r="DF112" i="9"/>
  <c r="DG112" i="9"/>
  <c r="DJ112" i="9"/>
  <c r="DK112" i="9"/>
  <c r="DO112" i="9" s="1"/>
  <c r="DD113" i="9"/>
  <c r="DE113" i="9"/>
  <c r="DG113" i="9" s="1"/>
  <c r="DF113" i="9"/>
  <c r="DJ113" i="9"/>
  <c r="DK113" i="9"/>
  <c r="DO113" i="9" s="1"/>
  <c r="DN113" i="9"/>
  <c r="DP113" i="9"/>
  <c r="DQ113" i="9"/>
  <c r="DD114" i="9"/>
  <c r="DE114" i="9"/>
  <c r="DF114" i="9"/>
  <c r="DG114" i="9"/>
  <c r="DJ114" i="9"/>
  <c r="DP114" i="9" s="1"/>
  <c r="DK114" i="9"/>
  <c r="DN114" i="9"/>
  <c r="DD115" i="9"/>
  <c r="DF115" i="9" s="1"/>
  <c r="DE115" i="9"/>
  <c r="DG115" i="9"/>
  <c r="DJ115" i="9"/>
  <c r="DN115" i="9" s="1"/>
  <c r="DK115" i="9"/>
  <c r="DO115" i="9"/>
  <c r="DQ115" i="9"/>
  <c r="DD116" i="9"/>
  <c r="DE116" i="9"/>
  <c r="DF116" i="9"/>
  <c r="DG116" i="9"/>
  <c r="DJ116" i="9"/>
  <c r="DK116" i="9"/>
  <c r="DO116" i="9"/>
  <c r="DD117" i="9"/>
  <c r="DE117" i="9"/>
  <c r="DG117" i="9" s="1"/>
  <c r="DF117" i="9"/>
  <c r="DJ117" i="9"/>
  <c r="DK117" i="9"/>
  <c r="DO117" i="9" s="1"/>
  <c r="DN117" i="9"/>
  <c r="DP117" i="9"/>
  <c r="DQ117" i="9"/>
  <c r="DD118" i="9"/>
  <c r="DE118" i="9"/>
  <c r="DF118" i="9"/>
  <c r="DG118" i="9"/>
  <c r="DJ118" i="9"/>
  <c r="DK118" i="9"/>
  <c r="DN118" i="9"/>
  <c r="DD119" i="9"/>
  <c r="DF119" i="9" s="1"/>
  <c r="DE119" i="9"/>
  <c r="DG119" i="9"/>
  <c r="DJ119" i="9"/>
  <c r="DN119" i="9" s="1"/>
  <c r="DK119" i="9"/>
  <c r="DO119" i="9"/>
  <c r="DQ119" i="9" s="1"/>
  <c r="DD120" i="9"/>
  <c r="DE120" i="9"/>
  <c r="DG120" i="9" s="1"/>
  <c r="DF120" i="9"/>
  <c r="DJ120" i="9"/>
  <c r="DN120" i="9" s="1"/>
  <c r="DK120" i="9"/>
  <c r="DO120" i="9"/>
  <c r="DD121" i="9"/>
  <c r="DE121" i="9"/>
  <c r="DG121" i="9" s="1"/>
  <c r="DF121" i="9"/>
  <c r="DJ121" i="9"/>
  <c r="DK121" i="9"/>
  <c r="DO121" i="9" s="1"/>
  <c r="DN121" i="9"/>
  <c r="DP121" i="9"/>
  <c r="DQ121" i="9"/>
  <c r="DD122" i="9"/>
  <c r="DE122" i="9"/>
  <c r="DF122" i="9"/>
  <c r="DG122" i="9"/>
  <c r="DJ122" i="9"/>
  <c r="DK122" i="9"/>
  <c r="DN122" i="9"/>
  <c r="DO122" i="9"/>
  <c r="DP122" i="9"/>
  <c r="DQ122" i="9"/>
  <c r="DD123" i="9"/>
  <c r="DE123" i="9"/>
  <c r="DF123" i="9"/>
  <c r="DG123" i="9"/>
  <c r="DJ123" i="9"/>
  <c r="DK123" i="9"/>
  <c r="DN123" i="9"/>
  <c r="DP123" i="9" s="1"/>
  <c r="DO123" i="9"/>
  <c r="DD124" i="9"/>
  <c r="DF124" i="9" s="1"/>
  <c r="DE124" i="9"/>
  <c r="DG124" i="9" s="1"/>
  <c r="DJ124" i="9"/>
  <c r="DK124" i="9"/>
  <c r="DO124" i="9" s="1"/>
  <c r="DD125" i="9"/>
  <c r="DF125" i="9" s="1"/>
  <c r="DE125" i="9"/>
  <c r="DG125" i="9"/>
  <c r="DJ125" i="9"/>
  <c r="DK125" i="9"/>
  <c r="DD126" i="9"/>
  <c r="DE126" i="9"/>
  <c r="DF126" i="9"/>
  <c r="DG126" i="9"/>
  <c r="DJ126" i="9"/>
  <c r="DK126" i="9"/>
  <c r="DN126" i="9"/>
  <c r="DO126" i="9"/>
  <c r="DP126" i="9"/>
  <c r="DQ126" i="9"/>
  <c r="DD127" i="9"/>
  <c r="DE127" i="9"/>
  <c r="DF127" i="9"/>
  <c r="DG127" i="9"/>
  <c r="DJ127" i="9"/>
  <c r="DK127" i="9"/>
  <c r="DQ127" i="9" s="1"/>
  <c r="DN127" i="9"/>
  <c r="DP127" i="9" s="1"/>
  <c r="DO127" i="9"/>
  <c r="DD128" i="9"/>
  <c r="DF128" i="9" s="1"/>
  <c r="DE128" i="9"/>
  <c r="DG128" i="9" s="1"/>
  <c r="DJ128" i="9"/>
  <c r="DK128" i="9"/>
  <c r="DO128" i="9" s="1"/>
  <c r="DD129" i="9"/>
  <c r="DF129" i="9" s="1"/>
  <c r="DE129" i="9"/>
  <c r="DG129" i="9"/>
  <c r="DJ129" i="9"/>
  <c r="DK129" i="9"/>
  <c r="DD130" i="9"/>
  <c r="DE130" i="9"/>
  <c r="DF130" i="9"/>
  <c r="DG130" i="9"/>
  <c r="DJ130" i="9"/>
  <c r="DK130" i="9"/>
  <c r="DN130" i="9"/>
  <c r="DO130" i="9"/>
  <c r="DP130" i="9"/>
  <c r="DQ130" i="9"/>
  <c r="DD131" i="9"/>
  <c r="DE131" i="9"/>
  <c r="DF131" i="9"/>
  <c r="DG131" i="9"/>
  <c r="DJ131" i="9"/>
  <c r="DK131" i="9"/>
  <c r="DQ131" i="9" s="1"/>
  <c r="DN131" i="9"/>
  <c r="DP131" i="9" s="1"/>
  <c r="DO131" i="9"/>
  <c r="DD132" i="9"/>
  <c r="DF132" i="9" s="1"/>
  <c r="DE132" i="9"/>
  <c r="DG132" i="9" s="1"/>
  <c r="DJ132" i="9"/>
  <c r="DK132" i="9"/>
  <c r="DO132" i="9" s="1"/>
  <c r="DD133" i="9"/>
  <c r="DF133" i="9" s="1"/>
  <c r="DE133" i="9"/>
  <c r="DG133" i="9"/>
  <c r="DJ133" i="9"/>
  <c r="DK133" i="9"/>
  <c r="DD134" i="9"/>
  <c r="DE134" i="9"/>
  <c r="DF134" i="9"/>
  <c r="DG134" i="9"/>
  <c r="DJ134" i="9"/>
  <c r="DK134" i="9"/>
  <c r="DN134" i="9"/>
  <c r="DO134" i="9"/>
  <c r="DP134" i="9"/>
  <c r="DQ134" i="9"/>
  <c r="DD135" i="9"/>
  <c r="DE135" i="9"/>
  <c r="DF135" i="9"/>
  <c r="DG135" i="9"/>
  <c r="DJ135" i="9"/>
  <c r="DK135" i="9"/>
  <c r="DN135" i="9"/>
  <c r="DP135" i="9" s="1"/>
  <c r="DO135" i="9"/>
  <c r="DD136" i="9"/>
  <c r="DF136" i="9" s="1"/>
  <c r="DE136" i="9"/>
  <c r="DG136" i="9" s="1"/>
  <c r="DJ136" i="9"/>
  <c r="DK136" i="9"/>
  <c r="DO136" i="9" s="1"/>
  <c r="DD137" i="9"/>
  <c r="DF137" i="9" s="1"/>
  <c r="DE137" i="9"/>
  <c r="DG137" i="9"/>
  <c r="DJ137" i="9"/>
  <c r="DK137" i="9"/>
  <c r="DD138" i="9"/>
  <c r="DE138" i="9"/>
  <c r="DF138" i="9"/>
  <c r="DG138" i="9"/>
  <c r="DJ138" i="9"/>
  <c r="DK138" i="9"/>
  <c r="DN138" i="9"/>
  <c r="DO138" i="9"/>
  <c r="DP138" i="9"/>
  <c r="DQ138" i="9"/>
  <c r="DD139" i="9"/>
  <c r="DE139" i="9"/>
  <c r="DF139" i="9"/>
  <c r="DG139" i="9"/>
  <c r="DJ139" i="9"/>
  <c r="DK139" i="9"/>
  <c r="DN139" i="9"/>
  <c r="DP139" i="9" s="1"/>
  <c r="DO139" i="9"/>
  <c r="DQ139" i="9" s="1"/>
  <c r="DD140" i="9"/>
  <c r="DF140" i="9" s="1"/>
  <c r="DE140" i="9"/>
  <c r="DG140" i="9" s="1"/>
  <c r="DJ140" i="9"/>
  <c r="DK140" i="9"/>
  <c r="DO140" i="9" s="1"/>
  <c r="DD141" i="9"/>
  <c r="DF141" i="9" s="1"/>
  <c r="DE141" i="9"/>
  <c r="DG141" i="9" s="1"/>
  <c r="DJ141" i="9"/>
  <c r="DK141" i="9"/>
  <c r="DD142" i="9"/>
  <c r="DE142" i="9"/>
  <c r="DF142" i="9"/>
  <c r="DG142" i="9"/>
  <c r="DJ142" i="9"/>
  <c r="DK142" i="9"/>
  <c r="DN142" i="9"/>
  <c r="DO142" i="9"/>
  <c r="DP142" i="9"/>
  <c r="DQ142" i="9"/>
  <c r="DD143" i="9"/>
  <c r="DE143" i="9"/>
  <c r="DF143" i="9"/>
  <c r="DG143" i="9"/>
  <c r="DJ143" i="9"/>
  <c r="DK143" i="9"/>
  <c r="DN143" i="9"/>
  <c r="DO143" i="9"/>
  <c r="DP143" i="9"/>
  <c r="DQ143" i="9"/>
  <c r="DD144" i="9"/>
  <c r="DF144" i="9" s="1"/>
  <c r="DE144" i="9"/>
  <c r="DG144" i="9" s="1"/>
  <c r="DJ144" i="9"/>
  <c r="DK144" i="9"/>
  <c r="DO144" i="9" s="1"/>
  <c r="DD145" i="9"/>
  <c r="DF145" i="9" s="1"/>
  <c r="DE145" i="9"/>
  <c r="DG145" i="9" s="1"/>
  <c r="DJ145" i="9"/>
  <c r="DN145" i="9" s="1"/>
  <c r="DK145" i="9"/>
  <c r="DO145" i="9" s="1"/>
  <c r="DP145" i="9"/>
  <c r="DD146" i="9"/>
  <c r="DE146" i="9"/>
  <c r="DF146" i="9"/>
  <c r="DG146" i="9"/>
  <c r="DJ146" i="9"/>
  <c r="DK146" i="9"/>
  <c r="DN146" i="9"/>
  <c r="DO146" i="9"/>
  <c r="DP146" i="9"/>
  <c r="DQ146" i="9"/>
  <c r="DD147" i="9"/>
  <c r="DE147" i="9"/>
  <c r="DG147" i="9" s="1"/>
  <c r="DF147" i="9"/>
  <c r="DJ147" i="9"/>
  <c r="DK147" i="9"/>
  <c r="DN147" i="9"/>
  <c r="DP147" i="9" s="1"/>
  <c r="DO147" i="9"/>
  <c r="DQ147" i="9" s="1"/>
  <c r="DD148" i="9"/>
  <c r="DF148" i="9" s="1"/>
  <c r="DE148" i="9"/>
  <c r="DG148" i="9" s="1"/>
  <c r="DJ148" i="9"/>
  <c r="DK148" i="9"/>
  <c r="DD149" i="9"/>
  <c r="DF149" i="9" s="1"/>
  <c r="DE149" i="9"/>
  <c r="DG149" i="9" s="1"/>
  <c r="DJ149" i="9"/>
  <c r="DK149" i="9"/>
  <c r="DO149" i="9" s="1"/>
  <c r="DD150" i="9"/>
  <c r="DE150" i="9"/>
  <c r="DF150" i="9"/>
  <c r="DG150" i="9"/>
  <c r="DJ150" i="9"/>
  <c r="DK150" i="9"/>
  <c r="DN150" i="9"/>
  <c r="DD151" i="9"/>
  <c r="DF151" i="9" s="1"/>
  <c r="DE151" i="9"/>
  <c r="DG151" i="9" s="1"/>
  <c r="DJ151" i="9"/>
  <c r="DN151" i="9" s="1"/>
  <c r="DK151" i="9"/>
  <c r="DO151" i="9" s="1"/>
  <c r="DQ151" i="9" s="1"/>
  <c r="DD152" i="9"/>
  <c r="DF152" i="9" s="1"/>
  <c r="DE152" i="9"/>
  <c r="DG152" i="9"/>
  <c r="DJ152" i="9"/>
  <c r="DK152" i="9"/>
  <c r="DO152" i="9"/>
  <c r="DQ152" i="9" s="1"/>
  <c r="DD153" i="9"/>
  <c r="DE153" i="9"/>
  <c r="DG153" i="9" s="1"/>
  <c r="DF153" i="9"/>
  <c r="DJ153" i="9"/>
  <c r="DK153" i="9"/>
  <c r="DN153" i="9"/>
  <c r="DO153" i="9"/>
  <c r="DQ153" i="9" s="1"/>
  <c r="DP153" i="9"/>
  <c r="DD154" i="9"/>
  <c r="DE154" i="9"/>
  <c r="DG154" i="9" s="1"/>
  <c r="DF154" i="9"/>
  <c r="DJ154" i="9"/>
  <c r="DK154" i="9"/>
  <c r="DN154" i="9"/>
  <c r="DP154" i="9" s="1"/>
  <c r="DD155" i="9"/>
  <c r="DF155" i="9" s="1"/>
  <c r="DE155" i="9"/>
  <c r="DG155" i="9" s="1"/>
  <c r="DJ155" i="9"/>
  <c r="DN155" i="9" s="1"/>
  <c r="DK155" i="9"/>
  <c r="DO155" i="9" s="1"/>
  <c r="DD156" i="9"/>
  <c r="DF156" i="9" s="1"/>
  <c r="DE156" i="9"/>
  <c r="DG156" i="9"/>
  <c r="DJ156" i="9"/>
  <c r="DK156" i="9"/>
  <c r="DO156" i="9"/>
  <c r="DQ156" i="9" s="1"/>
  <c r="DD157" i="9"/>
  <c r="DE157" i="9"/>
  <c r="DG157" i="9" s="1"/>
  <c r="DF157" i="9"/>
  <c r="DJ157" i="9"/>
  <c r="DK157" i="9"/>
  <c r="DN157" i="9"/>
  <c r="DO157" i="9"/>
  <c r="DQ157" i="9" s="1"/>
  <c r="DP157" i="9"/>
  <c r="DD158" i="9"/>
  <c r="DE158" i="9"/>
  <c r="DG158" i="9" s="1"/>
  <c r="DF158" i="9"/>
  <c r="DJ158" i="9"/>
  <c r="DK158" i="9"/>
  <c r="DN158" i="9"/>
  <c r="DP158" i="9" s="1"/>
  <c r="DD159" i="9"/>
  <c r="DF159" i="9" s="1"/>
  <c r="DE159" i="9"/>
  <c r="DG159" i="9" s="1"/>
  <c r="DJ159" i="9"/>
  <c r="DN159" i="9" s="1"/>
  <c r="DK159" i="9"/>
  <c r="DO159" i="9" s="1"/>
  <c r="DQ159" i="9" s="1"/>
  <c r="DD160" i="9"/>
  <c r="DF160" i="9" s="1"/>
  <c r="DE160" i="9"/>
  <c r="DG160" i="9"/>
  <c r="DJ160" i="9"/>
  <c r="DK160" i="9"/>
  <c r="DO160" i="9"/>
  <c r="DQ160" i="9" s="1"/>
  <c r="DD161" i="9"/>
  <c r="DE161" i="9"/>
  <c r="DG161" i="9" s="1"/>
  <c r="DF161" i="9"/>
  <c r="DJ161" i="9"/>
  <c r="DK161" i="9"/>
  <c r="DN161" i="9"/>
  <c r="DO161" i="9"/>
  <c r="DQ161" i="9" s="1"/>
  <c r="DP161" i="9"/>
  <c r="DD162" i="9"/>
  <c r="DE162" i="9"/>
  <c r="DG162" i="9" s="1"/>
  <c r="DF162" i="9"/>
  <c r="DJ162" i="9"/>
  <c r="DK162" i="9"/>
  <c r="DN162" i="9"/>
  <c r="DP162" i="9" s="1"/>
  <c r="DD163" i="9"/>
  <c r="DF163" i="9" s="1"/>
  <c r="DE163" i="9"/>
  <c r="DG163" i="9" s="1"/>
  <c r="DJ163" i="9"/>
  <c r="DN163" i="9" s="1"/>
  <c r="DK163" i="9"/>
  <c r="DO163" i="9" s="1"/>
  <c r="DQ163" i="9" s="1"/>
  <c r="DD164" i="9"/>
  <c r="DF164" i="9" s="1"/>
  <c r="DE164" i="9"/>
  <c r="DG164" i="9"/>
  <c r="DJ164" i="9"/>
  <c r="DK164" i="9"/>
  <c r="DO164" i="9"/>
  <c r="DQ164" i="9" s="1"/>
  <c r="DD165" i="9"/>
  <c r="DE165" i="9"/>
  <c r="DG165" i="9" s="1"/>
  <c r="DF165" i="9"/>
  <c r="DJ165" i="9"/>
  <c r="DK165" i="9"/>
  <c r="DN165" i="9"/>
  <c r="DO165" i="9"/>
  <c r="DQ165" i="9" s="1"/>
  <c r="DP165" i="9"/>
  <c r="DD166" i="9"/>
  <c r="DE166" i="9"/>
  <c r="DG166" i="9" s="1"/>
  <c r="DF166" i="9"/>
  <c r="DJ166" i="9"/>
  <c r="DK166" i="9"/>
  <c r="DN166" i="9"/>
  <c r="DP166" i="9" s="1"/>
  <c r="DD167" i="9"/>
  <c r="DF167" i="9" s="1"/>
  <c r="DE167" i="9"/>
  <c r="DG167" i="9" s="1"/>
  <c r="DJ167" i="9"/>
  <c r="DN167" i="9" s="1"/>
  <c r="DK167" i="9"/>
  <c r="DO167" i="9" s="1"/>
  <c r="DD168" i="9"/>
  <c r="DF168" i="9" s="1"/>
  <c r="DE168" i="9"/>
  <c r="DG168" i="9"/>
  <c r="DJ168" i="9"/>
  <c r="DK168" i="9"/>
  <c r="DO168" i="9"/>
  <c r="DQ168" i="9" s="1"/>
  <c r="DD169" i="9"/>
  <c r="DE169" i="9"/>
  <c r="DG169" i="9" s="1"/>
  <c r="DF169" i="9"/>
  <c r="DJ169" i="9"/>
  <c r="DK169" i="9"/>
  <c r="DN169" i="9"/>
  <c r="DO169" i="9"/>
  <c r="DQ169" i="9" s="1"/>
  <c r="DP169" i="9"/>
  <c r="DD170" i="9"/>
  <c r="DE170" i="9"/>
  <c r="DG170" i="9" s="1"/>
  <c r="DF170" i="9"/>
  <c r="DJ170" i="9"/>
  <c r="DK170" i="9"/>
  <c r="DN170" i="9"/>
  <c r="DP170" i="9" s="1"/>
  <c r="DD171" i="9"/>
  <c r="DF171" i="9" s="1"/>
  <c r="DE171" i="9"/>
  <c r="DG171" i="9" s="1"/>
  <c r="DJ171" i="9"/>
  <c r="DN171" i="9" s="1"/>
  <c r="DK171" i="9"/>
  <c r="DO171" i="9" s="1"/>
  <c r="DD172" i="9"/>
  <c r="DF172" i="9" s="1"/>
  <c r="DE172" i="9"/>
  <c r="DG172" i="9"/>
  <c r="DJ172" i="9"/>
  <c r="DK172" i="9"/>
  <c r="DO172" i="9"/>
  <c r="DQ172" i="9" s="1"/>
  <c r="DD173" i="9"/>
  <c r="DE173" i="9"/>
  <c r="DG173" i="9" s="1"/>
  <c r="DF173" i="9"/>
  <c r="DJ173" i="9"/>
  <c r="DK173" i="9"/>
  <c r="DN173" i="9"/>
  <c r="DO173" i="9"/>
  <c r="DQ173" i="9" s="1"/>
  <c r="DP173" i="9"/>
  <c r="DD174" i="9"/>
  <c r="DE174" i="9"/>
  <c r="DG174" i="9" s="1"/>
  <c r="DF174" i="9"/>
  <c r="DJ174" i="9"/>
  <c r="DK174" i="9"/>
  <c r="DN174" i="9"/>
  <c r="DP174" i="9" s="1"/>
  <c r="DD175" i="9"/>
  <c r="DF175" i="9" s="1"/>
  <c r="DE175" i="9"/>
  <c r="DG175" i="9" s="1"/>
  <c r="DJ175" i="9"/>
  <c r="DN175" i="9" s="1"/>
  <c r="DK175" i="9"/>
  <c r="DO175" i="9" s="1"/>
  <c r="DD176" i="9"/>
  <c r="DF176" i="9" s="1"/>
  <c r="DE176" i="9"/>
  <c r="DG176" i="9"/>
  <c r="DJ176" i="9"/>
  <c r="DK176" i="9"/>
  <c r="DO176" i="9"/>
  <c r="DQ176" i="9"/>
  <c r="DD177" i="9"/>
  <c r="DE177" i="9"/>
  <c r="DF177" i="9"/>
  <c r="DG177" i="9"/>
  <c r="DJ177" i="9"/>
  <c r="DK177" i="9"/>
  <c r="DN177" i="9"/>
  <c r="DO177" i="9"/>
  <c r="DQ177" i="9" s="1"/>
  <c r="DP177" i="9"/>
  <c r="DD178" i="9"/>
  <c r="DE178" i="9"/>
  <c r="DG178" i="9" s="1"/>
  <c r="DF178" i="9"/>
  <c r="DJ178" i="9"/>
  <c r="DK178" i="9"/>
  <c r="DN178" i="9"/>
  <c r="DD179" i="9"/>
  <c r="DF179" i="9" s="1"/>
  <c r="DE179" i="9"/>
  <c r="DG179" i="9" s="1"/>
  <c r="DJ179" i="9"/>
  <c r="DN179" i="9" s="1"/>
  <c r="DK179" i="9"/>
  <c r="DO179" i="9" s="1"/>
  <c r="DD180" i="9"/>
  <c r="DF180" i="9" s="1"/>
  <c r="DE180" i="9"/>
  <c r="DG180" i="9"/>
  <c r="DJ180" i="9"/>
  <c r="DK180" i="9"/>
  <c r="DO180" i="9"/>
  <c r="DQ180" i="9"/>
  <c r="DD181" i="9"/>
  <c r="DE181" i="9"/>
  <c r="DF181" i="9"/>
  <c r="DG181" i="9"/>
  <c r="DJ181" i="9"/>
  <c r="DK181" i="9"/>
  <c r="DN181" i="9"/>
  <c r="DO181" i="9"/>
  <c r="DQ181" i="9" s="1"/>
  <c r="DP181" i="9"/>
  <c r="DD182" i="9"/>
  <c r="DE182" i="9"/>
  <c r="DG182" i="9" s="1"/>
  <c r="DF182" i="9"/>
  <c r="DJ182" i="9"/>
  <c r="DK182" i="9"/>
  <c r="DN182" i="9"/>
  <c r="DP182" i="9" s="1"/>
  <c r="DD183" i="9"/>
  <c r="DF183" i="9" s="1"/>
  <c r="DE183" i="9"/>
  <c r="DG183" i="9"/>
  <c r="DJ183" i="9"/>
  <c r="DN183" i="9" s="1"/>
  <c r="DK183" i="9"/>
  <c r="DO183" i="9" s="1"/>
  <c r="DD184" i="9"/>
  <c r="DF184" i="9" s="1"/>
  <c r="DE184" i="9"/>
  <c r="DG184" i="9" s="1"/>
  <c r="DJ184" i="9"/>
  <c r="DK184" i="9"/>
  <c r="DO184" i="9"/>
  <c r="DQ184" i="9"/>
  <c r="DD185" i="9"/>
  <c r="DE185" i="9"/>
  <c r="DF185" i="9"/>
  <c r="DG185" i="9"/>
  <c r="DJ185" i="9"/>
  <c r="DK185" i="9"/>
  <c r="DQ185" i="9" s="1"/>
  <c r="DN185" i="9"/>
  <c r="DO185" i="9"/>
  <c r="DP185" i="9"/>
  <c r="DD186" i="9"/>
  <c r="DE186" i="9"/>
  <c r="DG186" i="9" s="1"/>
  <c r="DF186" i="9"/>
  <c r="DJ186" i="9"/>
  <c r="DK186" i="9"/>
  <c r="DN186" i="9"/>
  <c r="DP186" i="9" s="1"/>
  <c r="DD187" i="9"/>
  <c r="DF187" i="9" s="1"/>
  <c r="DE187" i="9"/>
  <c r="DG187" i="9"/>
  <c r="DJ187" i="9"/>
  <c r="DN187" i="9" s="1"/>
  <c r="DK187" i="9"/>
  <c r="DO187" i="9" s="1"/>
  <c r="DD188" i="9"/>
  <c r="DF188" i="9" s="1"/>
  <c r="DE188" i="9"/>
  <c r="DG188" i="9" s="1"/>
  <c r="DJ188" i="9"/>
  <c r="DK188" i="9"/>
  <c r="DO188" i="9" s="1"/>
  <c r="DQ188" i="9" s="1"/>
  <c r="DD189" i="9"/>
  <c r="DE189" i="9"/>
  <c r="DF189" i="9"/>
  <c r="DG189" i="9"/>
  <c r="DJ189" i="9"/>
  <c r="DK189" i="9"/>
  <c r="DQ189" i="9" s="1"/>
  <c r="DN189" i="9"/>
  <c r="DO189" i="9"/>
  <c r="DP189" i="9"/>
  <c r="DD190" i="9"/>
  <c r="DE190" i="9"/>
  <c r="DG190" i="9" s="1"/>
  <c r="DF190" i="9"/>
  <c r="DJ190" i="9"/>
  <c r="DK190" i="9"/>
  <c r="DN190" i="9"/>
  <c r="DP190" i="9" s="1"/>
  <c r="DO190" i="9"/>
  <c r="DQ190" i="9" s="1"/>
  <c r="DD191" i="9"/>
  <c r="DF191" i="9" s="1"/>
  <c r="DE191" i="9"/>
  <c r="DG191" i="9" s="1"/>
  <c r="DJ191" i="9"/>
  <c r="DN191" i="9" s="1"/>
  <c r="DK191" i="9"/>
  <c r="DO191" i="9" s="1"/>
  <c r="DD192" i="9"/>
  <c r="DF192" i="9" s="1"/>
  <c r="DE192" i="9"/>
  <c r="DG192" i="9" s="1"/>
  <c r="DJ192" i="9"/>
  <c r="DK192" i="9"/>
  <c r="DO192" i="9" s="1"/>
  <c r="DQ192" i="9" s="1"/>
  <c r="DD193" i="9"/>
  <c r="DE193" i="9"/>
  <c r="DF193" i="9"/>
  <c r="DG193" i="9"/>
  <c r="DJ193" i="9"/>
  <c r="DK193" i="9"/>
  <c r="DN193" i="9"/>
  <c r="DO193" i="9"/>
  <c r="DQ193" i="9" s="1"/>
  <c r="DP193" i="9"/>
  <c r="DD194" i="9"/>
  <c r="DE194" i="9"/>
  <c r="DG194" i="9" s="1"/>
  <c r="DF194" i="9"/>
  <c r="DJ194" i="9"/>
  <c r="DK194" i="9"/>
  <c r="DN194" i="9"/>
  <c r="DP194" i="9" s="1"/>
  <c r="DO194" i="9"/>
  <c r="DQ194" i="9" s="1"/>
  <c r="DD195" i="9"/>
  <c r="DF195" i="9" s="1"/>
  <c r="DE195" i="9"/>
  <c r="DG195" i="9" s="1"/>
  <c r="DJ195" i="9"/>
  <c r="DN195" i="9" s="1"/>
  <c r="DK195" i="9"/>
  <c r="DO195" i="9" s="1"/>
  <c r="DD196" i="9"/>
  <c r="DF196" i="9" s="1"/>
  <c r="DE196" i="9"/>
  <c r="DG196" i="9" s="1"/>
  <c r="DJ196" i="9"/>
  <c r="DN196" i="9" s="1"/>
  <c r="DP196" i="9" s="1"/>
  <c r="DK196" i="9"/>
  <c r="DO196" i="9" s="1"/>
  <c r="DQ196" i="9"/>
  <c r="DD197" i="9"/>
  <c r="DE197" i="9"/>
  <c r="DF197" i="9"/>
  <c r="DG197" i="9"/>
  <c r="DJ197" i="9"/>
  <c r="DK197" i="9"/>
  <c r="DN197" i="9"/>
  <c r="DO197" i="9"/>
  <c r="DP197" i="9"/>
  <c r="DQ197" i="9"/>
  <c r="DD198" i="9"/>
  <c r="DF198" i="9" s="1"/>
  <c r="DE198" i="9"/>
  <c r="DG198" i="9"/>
  <c r="DJ198" i="9"/>
  <c r="DN198" i="9" s="1"/>
  <c r="DP198" i="9" s="1"/>
  <c r="DK198" i="9"/>
  <c r="DO198" i="9" s="1"/>
  <c r="DD199" i="9"/>
  <c r="DE199" i="9"/>
  <c r="DG199" i="9" s="1"/>
  <c r="DF199" i="9"/>
  <c r="DJ199" i="9"/>
  <c r="DN199" i="9" s="1"/>
  <c r="DK199" i="9"/>
  <c r="DO199" i="9"/>
  <c r="DQ199" i="9"/>
  <c r="DD200" i="9"/>
  <c r="DF200" i="9" s="1"/>
  <c r="DE200" i="9"/>
  <c r="DG200" i="9" s="1"/>
  <c r="DJ200" i="9"/>
  <c r="DN200" i="9" s="1"/>
  <c r="DP200" i="9" s="1"/>
  <c r="DK200" i="9"/>
  <c r="DD201" i="9"/>
  <c r="DE201" i="9"/>
  <c r="DG201" i="9" s="1"/>
  <c r="DF201" i="9"/>
  <c r="DJ201" i="9"/>
  <c r="DP201" i="9" s="1"/>
  <c r="DK201" i="9"/>
  <c r="DO201" i="9" s="1"/>
  <c r="DN201" i="9"/>
  <c r="DD202" i="9"/>
  <c r="DF202" i="9" s="1"/>
  <c r="DE202" i="9"/>
  <c r="DG202" i="9"/>
  <c r="DJ202" i="9"/>
  <c r="DK202" i="9"/>
  <c r="DN202" i="9"/>
  <c r="DP202" i="9"/>
  <c r="DD203" i="9"/>
  <c r="DE203" i="9"/>
  <c r="DG203" i="9" s="1"/>
  <c r="DF203" i="9"/>
  <c r="DJ203" i="9"/>
  <c r="DN203" i="9" s="1"/>
  <c r="DK203" i="9"/>
  <c r="DO203" i="9"/>
  <c r="DQ203" i="9"/>
  <c r="DD204" i="9"/>
  <c r="DF204" i="9" s="1"/>
  <c r="DE204" i="9"/>
  <c r="DG204" i="9"/>
  <c r="DJ204" i="9"/>
  <c r="DN204" i="9" s="1"/>
  <c r="DP204" i="9" s="1"/>
  <c r="DK204" i="9"/>
  <c r="DO204" i="9" s="1"/>
  <c r="DD205" i="9"/>
  <c r="DE205" i="9"/>
  <c r="DG205" i="9" s="1"/>
  <c r="DF205" i="9"/>
  <c r="DJ205" i="9"/>
  <c r="DP205" i="9" s="1"/>
  <c r="DK205" i="9"/>
  <c r="DO205" i="9" s="1"/>
  <c r="DN205" i="9"/>
  <c r="DD206" i="9"/>
  <c r="DF206" i="9" s="1"/>
  <c r="DE206" i="9"/>
  <c r="DG206" i="9"/>
  <c r="DJ206" i="9"/>
  <c r="DK206" i="9"/>
  <c r="DO206" i="9" s="1"/>
  <c r="DQ206" i="9" s="1"/>
  <c r="DN206" i="9"/>
  <c r="DP206" i="9" s="1"/>
  <c r="DD207" i="9"/>
  <c r="DF207" i="9" s="1"/>
  <c r="DE207" i="9"/>
  <c r="DG207" i="9" s="1"/>
  <c r="DJ207" i="9"/>
  <c r="DN207" i="9" s="1"/>
  <c r="DK207" i="9"/>
  <c r="DO207" i="9"/>
  <c r="DQ207" i="9"/>
  <c r="DD208" i="9"/>
  <c r="DF208" i="9" s="1"/>
  <c r="DE208" i="9"/>
  <c r="DG208" i="9"/>
  <c r="DJ208" i="9"/>
  <c r="DN208" i="9" s="1"/>
  <c r="DP208" i="9" s="1"/>
  <c r="DK208" i="9"/>
  <c r="DO208" i="9" s="1"/>
  <c r="DD209" i="9"/>
  <c r="DE209" i="9"/>
  <c r="DG209" i="9" s="1"/>
  <c r="DF209" i="9"/>
  <c r="DJ209" i="9"/>
  <c r="DK209" i="9"/>
  <c r="DO209" i="9" s="1"/>
  <c r="DN209" i="9"/>
  <c r="DP209" i="9" s="1"/>
  <c r="DD210" i="9"/>
  <c r="DF210" i="9" s="1"/>
  <c r="DE210" i="9"/>
  <c r="DG210" i="9"/>
  <c r="DJ210" i="9"/>
  <c r="DK210" i="9"/>
  <c r="DO210" i="9" s="1"/>
  <c r="DQ210" i="9" s="1"/>
  <c r="DN210" i="9"/>
  <c r="DP210" i="9" s="1"/>
  <c r="DD211" i="9"/>
  <c r="DF211" i="9" s="1"/>
  <c r="DE211" i="9"/>
  <c r="DG211" i="9" s="1"/>
  <c r="DJ211" i="9"/>
  <c r="DN211" i="9" s="1"/>
  <c r="DK211" i="9"/>
  <c r="DO211" i="9"/>
  <c r="DQ211" i="9"/>
  <c r="DD212" i="9"/>
  <c r="DE212" i="9"/>
  <c r="DG212" i="9" s="1"/>
  <c r="DF212" i="9"/>
  <c r="DJ212" i="9"/>
  <c r="DN212" i="9" s="1"/>
  <c r="DP212" i="9" s="1"/>
  <c r="DK212" i="9"/>
  <c r="DO212" i="9"/>
  <c r="DD213" i="9"/>
  <c r="DE213" i="9"/>
  <c r="DG213" i="9" s="1"/>
  <c r="DF213" i="9"/>
  <c r="DJ213" i="9"/>
  <c r="DK213" i="9"/>
  <c r="DO213" i="9" s="1"/>
  <c r="DN213" i="9"/>
  <c r="DP213" i="9" s="1"/>
  <c r="DQ213" i="9"/>
  <c r="DD214" i="9"/>
  <c r="DF214" i="9" s="1"/>
  <c r="DE214" i="9"/>
  <c r="DG214" i="9"/>
  <c r="DJ214" i="9"/>
  <c r="DK214" i="9"/>
  <c r="DN214" i="9"/>
  <c r="DP214" i="9" s="1"/>
  <c r="DD215" i="9"/>
  <c r="DF215" i="9" s="1"/>
  <c r="DE215" i="9"/>
  <c r="DG215" i="9" s="1"/>
  <c r="DJ215" i="9"/>
  <c r="DK215" i="9"/>
  <c r="DO215" i="9"/>
  <c r="DQ215" i="9"/>
  <c r="DD216" i="9"/>
  <c r="DF216" i="9" s="1"/>
  <c r="DE216" i="9"/>
  <c r="DG216" i="9"/>
  <c r="DJ216" i="9"/>
  <c r="DN216" i="9" s="1"/>
  <c r="DK216" i="9"/>
  <c r="DP216" i="9"/>
  <c r="DD217" i="9"/>
  <c r="DE217" i="9"/>
  <c r="DG217" i="9" s="1"/>
  <c r="DF217" i="9"/>
  <c r="DJ217" i="9"/>
  <c r="DK217" i="9"/>
  <c r="DO217" i="9" s="1"/>
  <c r="DN217" i="9"/>
  <c r="DP217" i="9" s="1"/>
  <c r="DD218" i="9"/>
  <c r="DF218" i="9" s="1"/>
  <c r="DE218" i="9"/>
  <c r="DG218" i="9"/>
  <c r="DJ218" i="9"/>
  <c r="DK218" i="9"/>
  <c r="DN218" i="9"/>
  <c r="DP218" i="9" s="1"/>
  <c r="DO218" i="9"/>
  <c r="DD219" i="9"/>
  <c r="DF219" i="9" s="1"/>
  <c r="DE219" i="9"/>
  <c r="DG219" i="9" s="1"/>
  <c r="DJ219" i="9"/>
  <c r="DK219" i="9"/>
  <c r="DO219" i="9"/>
  <c r="DQ219" i="9"/>
  <c r="DD220" i="9"/>
  <c r="DE220" i="9"/>
  <c r="DG220" i="9" s="1"/>
  <c r="DF220" i="9"/>
  <c r="DJ220" i="9"/>
  <c r="DN220" i="9" s="1"/>
  <c r="DK220" i="9"/>
  <c r="DO220" i="9" s="1"/>
  <c r="DP220" i="9"/>
  <c r="DD221" i="9"/>
  <c r="DE221" i="9"/>
  <c r="DG221" i="9" s="1"/>
  <c r="DF221" i="9"/>
  <c r="DJ221" i="9"/>
  <c r="DK221" i="9"/>
  <c r="DN221" i="9"/>
  <c r="DP221" i="9" s="1"/>
  <c r="DD222" i="9"/>
  <c r="DF222" i="9" s="1"/>
  <c r="DE222" i="9"/>
  <c r="DG222" i="9"/>
  <c r="DJ222" i="9"/>
  <c r="DK222" i="9"/>
  <c r="DO222" i="9"/>
  <c r="DQ222" i="9" s="1"/>
  <c r="DD223" i="9"/>
  <c r="DF223" i="9" s="1"/>
  <c r="DE223" i="9"/>
  <c r="DG223" i="9" s="1"/>
  <c r="DJ223" i="9"/>
  <c r="DK223" i="9"/>
  <c r="DO223" i="9"/>
  <c r="DQ223" i="9" s="1"/>
  <c r="DD224" i="9"/>
  <c r="DE224" i="9"/>
  <c r="DG224" i="9" s="1"/>
  <c r="DF224" i="9"/>
  <c r="DJ224" i="9"/>
  <c r="DK224" i="9"/>
  <c r="DO224" i="9" s="1"/>
  <c r="DN224" i="9"/>
  <c r="DP224" i="9"/>
  <c r="DD225" i="9"/>
  <c r="DE225" i="9"/>
  <c r="DG225" i="9" s="1"/>
  <c r="DF225" i="9"/>
  <c r="DJ225" i="9"/>
  <c r="DK225" i="9"/>
  <c r="DO225" i="9" s="1"/>
  <c r="DN225" i="9"/>
  <c r="DP225" i="9" s="1"/>
  <c r="DD226" i="9"/>
  <c r="DF226" i="9" s="1"/>
  <c r="DE226" i="9"/>
  <c r="DG226" i="9"/>
  <c r="DJ226" i="9"/>
  <c r="DK226" i="9"/>
  <c r="DO226" i="9" s="1"/>
  <c r="DQ226" i="9" s="1"/>
  <c r="DD227" i="9"/>
  <c r="DF227" i="9" s="1"/>
  <c r="DE227" i="9"/>
  <c r="DG227" i="9" s="1"/>
  <c r="DJ227" i="9"/>
  <c r="DK227" i="9"/>
  <c r="DO227" i="9"/>
  <c r="DQ227" i="9" s="1"/>
  <c r="DD228" i="9"/>
  <c r="DE228" i="9"/>
  <c r="DF228" i="9"/>
  <c r="DG228" i="9"/>
  <c r="DJ228" i="9"/>
  <c r="DK228" i="9"/>
  <c r="DN228" i="9"/>
  <c r="DP228" i="9"/>
  <c r="DD229" i="9"/>
  <c r="DE229" i="9"/>
  <c r="DG229" i="9" s="1"/>
  <c r="DF229" i="9"/>
  <c r="DJ229" i="9"/>
  <c r="DK229" i="9"/>
  <c r="DO229" i="9" s="1"/>
  <c r="DN229" i="9"/>
  <c r="DP229" i="9" s="1"/>
  <c r="DD230" i="9"/>
  <c r="DF230" i="9" s="1"/>
  <c r="DE230" i="9"/>
  <c r="DG230" i="9"/>
  <c r="DJ230" i="9"/>
  <c r="DK230" i="9"/>
  <c r="DO230" i="9" s="1"/>
  <c r="DQ230" i="9" s="1"/>
  <c r="DD231" i="9"/>
  <c r="DF231" i="9" s="1"/>
  <c r="DE231" i="9"/>
  <c r="DG231" i="9" s="1"/>
  <c r="DJ231" i="9"/>
  <c r="DK231" i="9"/>
  <c r="DO231" i="9"/>
  <c r="DQ231" i="9" s="1"/>
  <c r="DD232" i="9"/>
  <c r="DE232" i="9"/>
  <c r="DG232" i="9" s="1"/>
  <c r="DF232" i="9"/>
  <c r="DJ232" i="9"/>
  <c r="DK232" i="9"/>
  <c r="DN232" i="9"/>
  <c r="DP232" i="9"/>
  <c r="DD233" i="9"/>
  <c r="DE233" i="9"/>
  <c r="DG233" i="9" s="1"/>
  <c r="DF233" i="9"/>
  <c r="DJ233" i="9"/>
  <c r="DK233" i="9"/>
  <c r="DO233" i="9" s="1"/>
  <c r="DN233" i="9"/>
  <c r="DP233" i="9" s="1"/>
  <c r="DD234" i="9"/>
  <c r="DF234" i="9" s="1"/>
  <c r="DE234" i="9"/>
  <c r="DG234" i="9"/>
  <c r="DJ234" i="9"/>
  <c r="DK234" i="9"/>
  <c r="DO234" i="9" s="1"/>
  <c r="DQ234" i="9"/>
  <c r="DD235" i="9"/>
  <c r="DF235" i="9" s="1"/>
  <c r="DE235" i="9"/>
  <c r="DG235" i="9" s="1"/>
  <c r="DJ235" i="9"/>
  <c r="DK235" i="9"/>
  <c r="DO235" i="9"/>
  <c r="DQ235" i="9" s="1"/>
  <c r="DD236" i="9"/>
  <c r="DE236" i="9"/>
  <c r="DG236" i="9" s="1"/>
  <c r="DF236" i="9"/>
  <c r="DJ236" i="9"/>
  <c r="DK236" i="9"/>
  <c r="DO236" i="9" s="1"/>
  <c r="DN236" i="9"/>
  <c r="DP236" i="9"/>
  <c r="DD237" i="9"/>
  <c r="DE237" i="9"/>
  <c r="DG237" i="9" s="1"/>
  <c r="DF237" i="9"/>
  <c r="DJ237" i="9"/>
  <c r="DK237" i="9"/>
  <c r="DN237" i="9"/>
  <c r="DP237" i="9" s="1"/>
  <c r="DD238" i="9"/>
  <c r="DF238" i="9" s="1"/>
  <c r="DE238" i="9"/>
  <c r="DG238" i="9"/>
  <c r="DJ238" i="9"/>
  <c r="DK238" i="9"/>
  <c r="DO238" i="9"/>
  <c r="DQ238" i="9" s="1"/>
  <c r="DD239" i="9"/>
  <c r="DF239" i="9" s="1"/>
  <c r="DE239" i="9"/>
  <c r="DG239" i="9" s="1"/>
  <c r="DJ239" i="9"/>
  <c r="DK239" i="9"/>
  <c r="DO239" i="9"/>
  <c r="DQ239" i="9" s="1"/>
  <c r="DD240" i="9"/>
  <c r="DE240" i="9"/>
  <c r="DG240" i="9" s="1"/>
  <c r="DF240" i="9"/>
  <c r="DJ240" i="9"/>
  <c r="DK240" i="9"/>
  <c r="DO240" i="9" s="1"/>
  <c r="DN240" i="9"/>
  <c r="DP240" i="9"/>
  <c r="DD241" i="9"/>
  <c r="DE241" i="9"/>
  <c r="DG241" i="9" s="1"/>
  <c r="DF241" i="9"/>
  <c r="DJ241" i="9"/>
  <c r="DK241" i="9"/>
  <c r="DO241" i="9" s="1"/>
  <c r="DN241" i="9"/>
  <c r="DP241" i="9"/>
  <c r="DQ241" i="9"/>
  <c r="DD242" i="9"/>
  <c r="DF242" i="9" s="1"/>
  <c r="DE242" i="9"/>
  <c r="DG242" i="9"/>
  <c r="DJ242" i="9"/>
  <c r="DP242" i="9" s="1"/>
  <c r="DK242" i="9"/>
  <c r="DO242" i="9" s="1"/>
  <c r="DD243" i="9"/>
  <c r="DF243" i="9" s="1"/>
  <c r="DE243" i="9"/>
  <c r="DG243" i="9"/>
  <c r="DJ243" i="9"/>
  <c r="DK243" i="9"/>
  <c r="DO243" i="9"/>
  <c r="DQ243" i="9"/>
  <c r="DD244" i="9"/>
  <c r="DE244" i="9"/>
  <c r="DG244" i="9" s="1"/>
  <c r="DF244" i="9"/>
  <c r="DJ244" i="9"/>
  <c r="DK244" i="9"/>
  <c r="DN244" i="9"/>
  <c r="DO244" i="9"/>
  <c r="DP244" i="9"/>
  <c r="DD245" i="9"/>
  <c r="DF245" i="9" s="1"/>
  <c r="DE245" i="9"/>
  <c r="DG245" i="9" s="1"/>
  <c r="DJ245" i="9"/>
  <c r="DK245" i="9"/>
  <c r="DO245" i="9" s="1"/>
  <c r="DN245" i="9"/>
  <c r="DP245" i="9"/>
  <c r="DD246" i="9"/>
  <c r="DF246" i="9" s="1"/>
  <c r="DE246" i="9"/>
  <c r="DG246" i="9" s="1"/>
  <c r="DJ246" i="9"/>
  <c r="DN246" i="9" s="1"/>
  <c r="DK246" i="9"/>
  <c r="DO246" i="9"/>
  <c r="DQ246" i="9" s="1"/>
  <c r="DD247" i="9"/>
  <c r="DF247" i="9" s="1"/>
  <c r="DE247" i="9"/>
  <c r="DG247" i="9" s="1"/>
  <c r="DJ247" i="9"/>
  <c r="DN247" i="9" s="1"/>
  <c r="DP247" i="9" s="1"/>
  <c r="DK247" i="9"/>
  <c r="DD248" i="9"/>
  <c r="DE248" i="9"/>
  <c r="DG248" i="9" s="1"/>
  <c r="DF248" i="9"/>
  <c r="DJ248" i="9"/>
  <c r="DK248" i="9"/>
  <c r="DO248" i="9" s="1"/>
  <c r="DQ248" i="9" s="1"/>
  <c r="DN248" i="9"/>
  <c r="DP248" i="9" s="1"/>
  <c r="DD249" i="9"/>
  <c r="DF249" i="9" s="1"/>
  <c r="DE249" i="9"/>
  <c r="DG249" i="9"/>
  <c r="DJ249" i="9"/>
  <c r="DK249" i="9"/>
  <c r="DN249" i="9"/>
  <c r="DP249" i="9" s="1"/>
  <c r="DO249" i="9"/>
  <c r="DQ249" i="9" s="1"/>
  <c r="DD250" i="9"/>
  <c r="DF250" i="9" s="1"/>
  <c r="DE250" i="9"/>
  <c r="DG250" i="9" s="1"/>
  <c r="DJ250" i="9"/>
  <c r="DN250" i="9" s="1"/>
  <c r="DK250" i="9"/>
  <c r="DO250" i="9"/>
  <c r="DQ250" i="9" s="1"/>
  <c r="DD251" i="9"/>
  <c r="DF251" i="9" s="1"/>
  <c r="DE251" i="9"/>
  <c r="DG251" i="9" s="1"/>
  <c r="DJ251" i="9"/>
  <c r="DN251" i="9" s="1"/>
  <c r="DP251" i="9" s="1"/>
  <c r="DK251" i="9"/>
  <c r="DD252" i="9"/>
  <c r="DE252" i="9"/>
  <c r="DG252" i="9" s="1"/>
  <c r="DF252" i="9"/>
  <c r="DJ252" i="9"/>
  <c r="DK252" i="9"/>
  <c r="DO252" i="9" s="1"/>
  <c r="DQ252" i="9" s="1"/>
  <c r="DN252" i="9"/>
  <c r="DP252" i="9" s="1"/>
  <c r="DD253" i="9"/>
  <c r="DF253" i="9" s="1"/>
  <c r="DE253" i="9"/>
  <c r="DG253" i="9"/>
  <c r="DJ253" i="9"/>
  <c r="DK253" i="9"/>
  <c r="DN253" i="9"/>
  <c r="DP253" i="9" s="1"/>
  <c r="DO253" i="9"/>
  <c r="DQ253" i="9" s="1"/>
  <c r="DD254" i="9"/>
  <c r="DF254" i="9" s="1"/>
  <c r="DE254" i="9"/>
  <c r="DG254" i="9" s="1"/>
  <c r="DJ254" i="9"/>
  <c r="DN254" i="9" s="1"/>
  <c r="DK254" i="9"/>
  <c r="DO254" i="9"/>
  <c r="DQ254" i="9" s="1"/>
  <c r="DD255" i="9"/>
  <c r="DF255" i="9" s="1"/>
  <c r="DE255" i="9"/>
  <c r="DG255" i="9" s="1"/>
  <c r="DJ255" i="9"/>
  <c r="DN255" i="9" s="1"/>
  <c r="DP255" i="9" s="1"/>
  <c r="DK255" i="9"/>
  <c r="DD256" i="9"/>
  <c r="DE256" i="9"/>
  <c r="DG256" i="9" s="1"/>
  <c r="DF256" i="9"/>
  <c r="DJ256" i="9"/>
  <c r="DK256" i="9"/>
  <c r="DO256" i="9" s="1"/>
  <c r="DN256" i="9"/>
  <c r="DP256" i="9" s="1"/>
  <c r="DQ256" i="9"/>
  <c r="DD257" i="9"/>
  <c r="DF257" i="9" s="1"/>
  <c r="DE257" i="9"/>
  <c r="DG257" i="9"/>
  <c r="DJ257" i="9"/>
  <c r="DP257" i="9" s="1"/>
  <c r="DK257" i="9"/>
  <c r="DN257" i="9"/>
  <c r="DO257" i="9"/>
  <c r="DQ257" i="9" s="1"/>
  <c r="DD258" i="9"/>
  <c r="DF258" i="9" s="1"/>
  <c r="DE258" i="9"/>
  <c r="DG258" i="9" s="1"/>
  <c r="DJ258" i="9"/>
  <c r="DN258" i="9" s="1"/>
  <c r="DK258" i="9"/>
  <c r="DO258" i="9"/>
  <c r="DQ258" i="9" s="1"/>
  <c r="DD259" i="9"/>
  <c r="DE259" i="9"/>
  <c r="DG259" i="9" s="1"/>
  <c r="DF259" i="9"/>
  <c r="DJ259" i="9"/>
  <c r="DN259" i="9" s="1"/>
  <c r="DP259" i="9" s="1"/>
  <c r="DK259" i="9"/>
  <c r="DD260" i="9"/>
  <c r="DE260" i="9"/>
  <c r="DG260" i="9" s="1"/>
  <c r="DF260" i="9"/>
  <c r="DJ260" i="9"/>
  <c r="DK260" i="9"/>
  <c r="DO260" i="9" s="1"/>
  <c r="DN260" i="9"/>
  <c r="DP260" i="9" s="1"/>
  <c r="DQ260" i="9"/>
  <c r="DD261" i="9"/>
  <c r="DF261" i="9" s="1"/>
  <c r="DE261" i="9"/>
  <c r="DG261" i="9"/>
  <c r="DJ261" i="9"/>
  <c r="DP261" i="9" s="1"/>
  <c r="DK261" i="9"/>
  <c r="DN261" i="9"/>
  <c r="DO261" i="9"/>
  <c r="DQ261" i="9" s="1"/>
  <c r="DD262" i="9"/>
  <c r="DF262" i="9" s="1"/>
  <c r="DE262" i="9"/>
  <c r="DG262" i="9" s="1"/>
  <c r="DJ262" i="9"/>
  <c r="DN262" i="9" s="1"/>
  <c r="DK262" i="9"/>
  <c r="DO262" i="9"/>
  <c r="DQ262" i="9" s="1"/>
  <c r="DD263" i="9"/>
  <c r="DE263" i="9"/>
  <c r="DG263" i="9" s="1"/>
  <c r="DF263" i="9"/>
  <c r="DJ263" i="9"/>
  <c r="DN263" i="9" s="1"/>
  <c r="DP263" i="9" s="1"/>
  <c r="DK263" i="9"/>
  <c r="DD264" i="9"/>
  <c r="DE264" i="9"/>
  <c r="DG264" i="9" s="1"/>
  <c r="DF264" i="9"/>
  <c r="DJ264" i="9"/>
  <c r="DK264" i="9"/>
  <c r="DO264" i="9" s="1"/>
  <c r="DN264" i="9"/>
  <c r="DP264" i="9" s="1"/>
  <c r="DQ264" i="9"/>
  <c r="DD265" i="9"/>
  <c r="DF265" i="9" s="1"/>
  <c r="DE265" i="9"/>
  <c r="DG265" i="9"/>
  <c r="DJ265" i="9"/>
  <c r="DK265" i="9"/>
  <c r="DN265" i="9"/>
  <c r="DP265" i="9" s="1"/>
  <c r="DO265" i="9"/>
  <c r="DQ265" i="9" s="1"/>
  <c r="DD266" i="9"/>
  <c r="DF266" i="9" s="1"/>
  <c r="DE266" i="9"/>
  <c r="DG266" i="9" s="1"/>
  <c r="DJ266" i="9"/>
  <c r="DN266" i="9" s="1"/>
  <c r="DK266" i="9"/>
  <c r="DO266" i="9"/>
  <c r="DQ266" i="9" s="1"/>
  <c r="DD267" i="9"/>
  <c r="DF267" i="9" s="1"/>
  <c r="DE267" i="9"/>
  <c r="DG267" i="9" s="1"/>
  <c r="DJ267" i="9"/>
  <c r="DN267" i="9" s="1"/>
  <c r="DP267" i="9" s="1"/>
  <c r="DK267" i="9"/>
  <c r="DD268" i="9"/>
  <c r="DE268" i="9"/>
  <c r="DG268" i="9" s="1"/>
  <c r="DF268" i="9"/>
  <c r="DJ268" i="9"/>
  <c r="DK268" i="9"/>
  <c r="DO268" i="9" s="1"/>
  <c r="DN268" i="9"/>
  <c r="DP268" i="9" s="1"/>
  <c r="DQ268" i="9"/>
  <c r="DD269" i="9"/>
  <c r="DF269" i="9" s="1"/>
  <c r="DE269" i="9"/>
  <c r="DG269" i="9"/>
  <c r="DJ269" i="9"/>
  <c r="DK269" i="9"/>
  <c r="DN269" i="9"/>
  <c r="DP269" i="9" s="1"/>
  <c r="DO269" i="9"/>
  <c r="DQ269" i="9" s="1"/>
  <c r="DD270" i="9"/>
  <c r="DF270" i="9" s="1"/>
  <c r="DE270" i="9"/>
  <c r="DG270" i="9" s="1"/>
  <c r="DJ270" i="9"/>
  <c r="DN270" i="9" s="1"/>
  <c r="DK270" i="9"/>
  <c r="DO270" i="9"/>
  <c r="DQ270" i="9" s="1"/>
  <c r="DD271" i="9"/>
  <c r="DF271" i="9" s="1"/>
  <c r="DE271" i="9"/>
  <c r="DG271" i="9" s="1"/>
  <c r="DJ271" i="9"/>
  <c r="DN271" i="9" s="1"/>
  <c r="DP271" i="9" s="1"/>
  <c r="DK271" i="9"/>
  <c r="DD272" i="9"/>
  <c r="DE272" i="9"/>
  <c r="DG272" i="9" s="1"/>
  <c r="DF272" i="9"/>
  <c r="DJ272" i="9"/>
  <c r="DK272" i="9"/>
  <c r="DO272" i="9" s="1"/>
  <c r="DQ272" i="9" s="1"/>
  <c r="DN272" i="9"/>
  <c r="DP272" i="9" s="1"/>
  <c r="DD273" i="9"/>
  <c r="DF273" i="9" s="1"/>
  <c r="DE273" i="9"/>
  <c r="DG273" i="9"/>
  <c r="DJ273" i="9"/>
  <c r="DK273" i="9"/>
  <c r="DN273" i="9"/>
  <c r="DP273" i="9" s="1"/>
  <c r="DO273" i="9"/>
  <c r="DQ273" i="9" s="1"/>
  <c r="DD274" i="9"/>
  <c r="DF274" i="9" s="1"/>
  <c r="DE274" i="9"/>
  <c r="DG274" i="9" s="1"/>
  <c r="DJ274" i="9"/>
  <c r="DN274" i="9" s="1"/>
  <c r="DK274" i="9"/>
  <c r="DO274" i="9"/>
  <c r="DQ274" i="9" s="1"/>
  <c r="DD275" i="9"/>
  <c r="DF275" i="9" s="1"/>
  <c r="DE275" i="9"/>
  <c r="DG275" i="9" s="1"/>
  <c r="DJ275" i="9"/>
  <c r="DN275" i="9" s="1"/>
  <c r="DP275" i="9" s="1"/>
  <c r="DK275" i="9"/>
  <c r="DD276" i="9"/>
  <c r="DE276" i="9"/>
  <c r="DG276" i="9" s="1"/>
  <c r="DF276" i="9"/>
  <c r="DJ276" i="9"/>
  <c r="DK276" i="9"/>
  <c r="DO276" i="9" s="1"/>
  <c r="DN276" i="9"/>
  <c r="DP276" i="9" s="1"/>
  <c r="DQ276" i="9"/>
  <c r="DD277" i="9"/>
  <c r="DF277" i="9" s="1"/>
  <c r="DE277" i="9"/>
  <c r="DG277" i="9"/>
  <c r="DJ277" i="9"/>
  <c r="DK277" i="9"/>
  <c r="DN277" i="9"/>
  <c r="DP277" i="9" s="1"/>
  <c r="DO277" i="9"/>
  <c r="DQ277" i="9" s="1"/>
  <c r="DD278" i="9"/>
  <c r="DF278" i="9" s="1"/>
  <c r="DE278" i="9"/>
  <c r="DG278" i="9" s="1"/>
  <c r="DJ278" i="9"/>
  <c r="DN278" i="9" s="1"/>
  <c r="DK278" i="9"/>
  <c r="DO278" i="9"/>
  <c r="DQ278" i="9" s="1"/>
  <c r="DD279" i="9"/>
  <c r="DF279" i="9" s="1"/>
  <c r="DE279" i="9"/>
  <c r="DG279" i="9" s="1"/>
  <c r="DJ279" i="9"/>
  <c r="DN279" i="9" s="1"/>
  <c r="DP279" i="9" s="1"/>
  <c r="DK279" i="9"/>
  <c r="DD280" i="9"/>
  <c r="DE280" i="9"/>
  <c r="DG280" i="9" s="1"/>
  <c r="DF280" i="9"/>
  <c r="DJ280" i="9"/>
  <c r="DK280" i="9"/>
  <c r="DO280" i="9" s="1"/>
  <c r="DN280" i="9"/>
  <c r="DP280" i="9" s="1"/>
  <c r="DQ280" i="9"/>
  <c r="DD281" i="9"/>
  <c r="DF281" i="9" s="1"/>
  <c r="DE281" i="9"/>
  <c r="DG281" i="9"/>
  <c r="DJ281" i="9"/>
  <c r="DK281" i="9"/>
  <c r="DN281" i="9"/>
  <c r="DP281" i="9" s="1"/>
  <c r="DO281" i="9"/>
  <c r="DQ281" i="9"/>
  <c r="DD282" i="9"/>
  <c r="DF282" i="9" s="1"/>
  <c r="DE282" i="9"/>
  <c r="DG282" i="9" s="1"/>
  <c r="DJ282" i="9"/>
  <c r="DN282" i="9" s="1"/>
  <c r="DK282" i="9"/>
  <c r="DO282" i="9"/>
  <c r="DQ282" i="9" s="1"/>
  <c r="DD283" i="9"/>
  <c r="DF283" i="9" s="1"/>
  <c r="DE283" i="9"/>
  <c r="DG283" i="9" s="1"/>
  <c r="DJ283" i="9"/>
  <c r="DN283" i="9" s="1"/>
  <c r="DP283" i="9" s="1"/>
  <c r="DK283" i="9"/>
  <c r="DD284" i="9"/>
  <c r="DE284" i="9"/>
  <c r="DG284" i="9" s="1"/>
  <c r="DF284" i="9"/>
  <c r="DJ284" i="9"/>
  <c r="DK284" i="9"/>
  <c r="DO284" i="9" s="1"/>
  <c r="DN284" i="9"/>
  <c r="DP284" i="9" s="1"/>
  <c r="DD285" i="9"/>
  <c r="DF285" i="9" s="1"/>
  <c r="DE285" i="9"/>
  <c r="DG285" i="9"/>
  <c r="DJ285" i="9"/>
  <c r="DP285" i="9" s="1"/>
  <c r="DK285" i="9"/>
  <c r="DN285" i="9"/>
  <c r="DO285" i="9"/>
  <c r="DQ285" i="9"/>
  <c r="DD286" i="9"/>
  <c r="DF286" i="9" s="1"/>
  <c r="DE286" i="9"/>
  <c r="DG286" i="9" s="1"/>
  <c r="DJ286" i="9"/>
  <c r="DN286" i="9" s="1"/>
  <c r="DK286" i="9"/>
  <c r="DO286" i="9"/>
  <c r="DQ286" i="9" s="1"/>
  <c r="DD287" i="9"/>
  <c r="DF287" i="9" s="1"/>
  <c r="DE287" i="9"/>
  <c r="DG287" i="9" s="1"/>
  <c r="DJ287" i="9"/>
  <c r="DN287" i="9" s="1"/>
  <c r="DP287" i="9" s="1"/>
  <c r="DK287" i="9"/>
  <c r="DD288" i="9"/>
  <c r="DE288" i="9"/>
  <c r="DG288" i="9" s="1"/>
  <c r="DF288" i="9"/>
  <c r="DJ288" i="9"/>
  <c r="DK288" i="9"/>
  <c r="DO288" i="9" s="1"/>
  <c r="DN288" i="9"/>
  <c r="DP288" i="9" s="1"/>
  <c r="DD289" i="9"/>
  <c r="DF289" i="9" s="1"/>
  <c r="DE289" i="9"/>
  <c r="DG289" i="9"/>
  <c r="DJ289" i="9"/>
  <c r="DK289" i="9"/>
  <c r="DN289" i="9"/>
  <c r="DP289" i="9" s="1"/>
  <c r="DO289" i="9"/>
  <c r="DQ289" i="9"/>
  <c r="DD290" i="9"/>
  <c r="DF290" i="9" s="1"/>
  <c r="DE290" i="9"/>
  <c r="DG290" i="9"/>
  <c r="DJ290" i="9"/>
  <c r="DN290" i="9" s="1"/>
  <c r="DK290" i="9"/>
  <c r="DO290" i="9"/>
  <c r="DQ290" i="9" s="1"/>
  <c r="DD291" i="9"/>
  <c r="DF291" i="9" s="1"/>
  <c r="DE291" i="9"/>
  <c r="DG291" i="9" s="1"/>
  <c r="DJ291" i="9"/>
  <c r="DN291" i="9" s="1"/>
  <c r="DP291" i="9" s="1"/>
  <c r="DK291" i="9"/>
  <c r="DO291" i="9" s="1"/>
  <c r="DD292" i="9"/>
  <c r="DE292" i="9"/>
  <c r="DG292" i="9" s="1"/>
  <c r="DF292" i="9"/>
  <c r="DJ292" i="9"/>
  <c r="DK292" i="9"/>
  <c r="DO292" i="9" s="1"/>
  <c r="DN292" i="9"/>
  <c r="DP292" i="9" s="1"/>
  <c r="DQ292" i="9"/>
  <c r="DD293" i="9"/>
  <c r="DF293" i="9" s="1"/>
  <c r="DE293" i="9"/>
  <c r="DG293" i="9"/>
  <c r="DJ293" i="9"/>
  <c r="DP293" i="9" s="1"/>
  <c r="DK293" i="9"/>
  <c r="DN293" i="9"/>
  <c r="DO293" i="9"/>
  <c r="DQ293" i="9"/>
  <c r="DD294" i="9"/>
  <c r="DF294" i="9" s="1"/>
  <c r="DE294" i="9"/>
  <c r="DG294" i="9" s="1"/>
  <c r="DJ294" i="9"/>
  <c r="DN294" i="9" s="1"/>
  <c r="DK294" i="9"/>
  <c r="DO294" i="9"/>
  <c r="DQ294" i="9"/>
  <c r="DD295" i="9"/>
  <c r="DE295" i="9"/>
  <c r="DF295" i="9"/>
  <c r="DG295" i="9"/>
  <c r="DJ295" i="9"/>
  <c r="DN295" i="9" s="1"/>
  <c r="DK295" i="9"/>
  <c r="DO295" i="9"/>
  <c r="DP295" i="9"/>
  <c r="DD296" i="9"/>
  <c r="DE296" i="9"/>
  <c r="DG296" i="9" s="1"/>
  <c r="DF296" i="9"/>
  <c r="DJ296" i="9"/>
  <c r="DK296" i="9"/>
  <c r="DO296" i="9" s="1"/>
  <c r="DN296" i="9"/>
  <c r="DP296" i="9" s="1"/>
  <c r="DQ296" i="9"/>
  <c r="DD297" i="9"/>
  <c r="DF297" i="9" s="1"/>
  <c r="DE297" i="9"/>
  <c r="DG297" i="9"/>
  <c r="DJ297" i="9"/>
  <c r="DP297" i="9" s="1"/>
  <c r="DK297" i="9"/>
  <c r="DO297" i="9" s="1"/>
  <c r="DN297" i="9"/>
  <c r="DD298" i="9"/>
  <c r="DF298" i="9" s="1"/>
  <c r="DE298" i="9"/>
  <c r="DG298" i="9" s="1"/>
  <c r="DJ298" i="9"/>
  <c r="DN298" i="9" s="1"/>
  <c r="DK298" i="9"/>
  <c r="DO298" i="9"/>
  <c r="DQ298" i="9"/>
  <c r="DD299" i="9"/>
  <c r="DF299" i="9" s="1"/>
  <c r="DE299" i="9"/>
  <c r="DG299" i="9"/>
  <c r="DJ299" i="9"/>
  <c r="DN299" i="9" s="1"/>
  <c r="DP299" i="9" s="1"/>
  <c r="DK299" i="9"/>
  <c r="DO299" i="9"/>
  <c r="DD300" i="9"/>
  <c r="DE300" i="9"/>
  <c r="DG300" i="9" s="1"/>
  <c r="DF300" i="9"/>
  <c r="DJ300" i="9"/>
  <c r="DK300" i="9"/>
  <c r="DO300" i="9" s="1"/>
  <c r="DN300" i="9"/>
  <c r="DP300" i="9" s="1"/>
  <c r="DQ300" i="9"/>
  <c r="DD301" i="9"/>
  <c r="DF301" i="9" s="1"/>
  <c r="DE301" i="9"/>
  <c r="DG301" i="9"/>
  <c r="DJ301" i="9"/>
  <c r="DK301" i="9"/>
  <c r="DO301" i="9" s="1"/>
  <c r="DN301" i="9"/>
  <c r="DP301" i="9" s="1"/>
  <c r="DD302" i="9"/>
  <c r="DF302" i="9" s="1"/>
  <c r="DE302" i="9"/>
  <c r="DG302" i="9" s="1"/>
  <c r="DJ302" i="9"/>
  <c r="DN302" i="9" s="1"/>
  <c r="DK302" i="9"/>
  <c r="DO302" i="9"/>
  <c r="DQ302" i="9"/>
  <c r="DD303" i="9"/>
  <c r="DF303" i="9" s="1"/>
  <c r="DE303" i="9"/>
  <c r="DG303" i="9"/>
  <c r="DJ303" i="9"/>
  <c r="DN303" i="9" s="1"/>
  <c r="DP303" i="9" s="1"/>
  <c r="DK303" i="9"/>
  <c r="DO303" i="9"/>
  <c r="DD304" i="9"/>
  <c r="DE304" i="9"/>
  <c r="DG304" i="9" s="1"/>
  <c r="DF304" i="9"/>
  <c r="DJ304" i="9"/>
  <c r="DK304" i="9"/>
  <c r="DO304" i="9" s="1"/>
  <c r="DN304" i="9"/>
  <c r="DP304" i="9" s="1"/>
  <c r="DQ304" i="9"/>
  <c r="DD305" i="9"/>
  <c r="DF305" i="9" s="1"/>
  <c r="DE305" i="9"/>
  <c r="DG305" i="9"/>
  <c r="DJ305" i="9"/>
  <c r="DP305" i="9" s="1"/>
  <c r="DK305" i="9"/>
  <c r="DO305" i="9" s="1"/>
  <c r="DN305" i="9"/>
  <c r="DD306" i="9"/>
  <c r="DF306" i="9" s="1"/>
  <c r="DE306" i="9"/>
  <c r="DG306" i="9" s="1"/>
  <c r="DJ306" i="9"/>
  <c r="DN306" i="9" s="1"/>
  <c r="DK306" i="9"/>
  <c r="DO306" i="9"/>
  <c r="DQ306" i="9"/>
  <c r="DD307" i="9"/>
  <c r="DE307" i="9"/>
  <c r="DG307" i="9" s="1"/>
  <c r="DF307" i="9"/>
  <c r="DJ307" i="9"/>
  <c r="DN307" i="9" s="1"/>
  <c r="DK307" i="9"/>
  <c r="DQ307" i="9" s="1"/>
  <c r="DP307" i="9"/>
  <c r="DD308" i="9"/>
  <c r="DE308" i="9"/>
  <c r="DG308" i="9" s="1"/>
  <c r="DF308" i="9"/>
  <c r="DJ308" i="9"/>
  <c r="DK308" i="9"/>
  <c r="DO308" i="9" s="1"/>
  <c r="DN308" i="9"/>
  <c r="DP308" i="9" s="1"/>
  <c r="DD309" i="9"/>
  <c r="DF309" i="9" s="1"/>
  <c r="DE309" i="9"/>
  <c r="DG309" i="9"/>
  <c r="DJ309" i="9"/>
  <c r="DP309" i="9" s="1"/>
  <c r="DK309" i="9"/>
  <c r="DN309" i="9"/>
  <c r="DO309" i="9"/>
  <c r="DQ309" i="9" s="1"/>
  <c r="DD310" i="9"/>
  <c r="DF310" i="9" s="1"/>
  <c r="DE310" i="9"/>
  <c r="DG310" i="9"/>
  <c r="DJ310" i="9"/>
  <c r="DK310" i="9"/>
  <c r="DO310" i="9"/>
  <c r="DQ310" i="9"/>
  <c r="DD311" i="9"/>
  <c r="DE311" i="9"/>
  <c r="DG311" i="9" s="1"/>
  <c r="DF311" i="9"/>
  <c r="DJ311" i="9"/>
  <c r="DN311" i="9" s="1"/>
  <c r="DK311" i="9"/>
  <c r="DQ311" i="9" s="1"/>
  <c r="DO311" i="9"/>
  <c r="DP311" i="9"/>
  <c r="DD312" i="9"/>
  <c r="DE312" i="9"/>
  <c r="DG312" i="9" s="1"/>
  <c r="DF312" i="9"/>
  <c r="DJ312" i="9"/>
  <c r="DK312" i="9"/>
  <c r="DO312" i="9" s="1"/>
  <c r="DN312" i="9"/>
  <c r="DP312" i="9"/>
  <c r="DQ312" i="9"/>
  <c r="DD313" i="9"/>
  <c r="DF313" i="9" s="1"/>
  <c r="DE313" i="9"/>
  <c r="DG313" i="9"/>
  <c r="DJ313" i="9"/>
  <c r="DK313" i="9"/>
  <c r="DO313" i="9" s="1"/>
  <c r="DD314" i="9"/>
  <c r="DF314" i="9" s="1"/>
  <c r="DE314" i="9"/>
  <c r="DG314" i="9"/>
  <c r="DJ314" i="9"/>
  <c r="DK314" i="9"/>
  <c r="DO314" i="9"/>
  <c r="DQ314" i="9" s="1"/>
  <c r="DD315" i="9"/>
  <c r="DE315" i="9"/>
  <c r="DF315" i="9"/>
  <c r="DG315" i="9"/>
  <c r="DJ315" i="9"/>
  <c r="DK315" i="9"/>
  <c r="DO315" i="9" s="1"/>
  <c r="DN315" i="9"/>
  <c r="DP315" i="9"/>
  <c r="DD316" i="9"/>
  <c r="DE316" i="9"/>
  <c r="DG316" i="9" s="1"/>
  <c r="DF316" i="9"/>
  <c r="DJ316" i="9"/>
  <c r="DK316" i="9"/>
  <c r="DO316" i="9" s="1"/>
  <c r="DN316" i="9"/>
  <c r="DP316" i="9" s="1"/>
  <c r="DD317" i="9"/>
  <c r="DF317" i="9" s="1"/>
  <c r="DE317" i="9"/>
  <c r="DG317" i="9"/>
  <c r="DJ317" i="9"/>
  <c r="DK317" i="9"/>
  <c r="DQ317" i="9" s="1"/>
  <c r="DO317" i="9"/>
  <c r="DD318" i="9"/>
  <c r="DF318" i="9" s="1"/>
  <c r="DE318" i="9"/>
  <c r="DG318" i="9" s="1"/>
  <c r="DJ318" i="9"/>
  <c r="DK318" i="9"/>
  <c r="DO318" i="9"/>
  <c r="DQ318" i="9"/>
  <c r="DD319" i="9"/>
  <c r="DE319" i="9"/>
  <c r="DG319" i="9" s="1"/>
  <c r="DF319" i="9"/>
  <c r="DJ319" i="9"/>
  <c r="DK319" i="9"/>
  <c r="DN319" i="9"/>
  <c r="DO319" i="9"/>
  <c r="DP319" i="9"/>
  <c r="DD320" i="9"/>
  <c r="DF320" i="9" s="1"/>
  <c r="DE320" i="9"/>
  <c r="DG320" i="9" s="1"/>
  <c r="DJ320" i="9"/>
  <c r="DP320" i="9" s="1"/>
  <c r="DK320" i="9"/>
  <c r="DN320" i="9"/>
  <c r="DO320" i="9"/>
  <c r="DQ320" i="9" s="1"/>
  <c r="DD321" i="9"/>
  <c r="DF321" i="9" s="1"/>
  <c r="DE321" i="9"/>
  <c r="DG321" i="9" s="1"/>
  <c r="DJ321" i="9"/>
  <c r="DK321" i="9"/>
  <c r="DN321" i="9"/>
  <c r="DO321" i="9"/>
  <c r="DP321" i="9"/>
  <c r="DQ321" i="9"/>
  <c r="DD322" i="9"/>
  <c r="DE322" i="9"/>
  <c r="DF322" i="9"/>
  <c r="DG322" i="9"/>
  <c r="DJ322" i="9"/>
  <c r="DP322" i="9" s="1"/>
  <c r="DK322" i="9"/>
  <c r="DQ322" i="9" s="1"/>
  <c r="DN322" i="9"/>
  <c r="DO322" i="9"/>
  <c r="DD323" i="9"/>
  <c r="DF323" i="9" s="1"/>
  <c r="DE323" i="9"/>
  <c r="DG323" i="9" s="1"/>
  <c r="DJ323" i="9"/>
  <c r="DN323" i="9" s="1"/>
  <c r="DP323" i="9" s="1"/>
  <c r="DK323" i="9"/>
  <c r="DO323" i="9" s="1"/>
  <c r="DQ323" i="9" s="1"/>
  <c r="DD324" i="9"/>
  <c r="DE324" i="9"/>
  <c r="DF324" i="9"/>
  <c r="DG324" i="9"/>
  <c r="DJ324" i="9"/>
  <c r="DP324" i="9" s="1"/>
  <c r="DK324" i="9"/>
  <c r="DQ324" i="9" s="1"/>
  <c r="DD325" i="9"/>
  <c r="DF325" i="9" s="1"/>
  <c r="DE325" i="9"/>
  <c r="DG325" i="9" s="1"/>
  <c r="DJ325" i="9"/>
  <c r="DK325" i="9"/>
  <c r="DN325" i="9"/>
  <c r="DO325" i="9"/>
  <c r="DP325" i="9"/>
  <c r="DQ325" i="9"/>
  <c r="DD326" i="9"/>
  <c r="DE326" i="9"/>
  <c r="DF326" i="9"/>
  <c r="DG326" i="9"/>
  <c r="DJ326" i="9"/>
  <c r="DP326" i="9" s="1"/>
  <c r="DK326" i="9"/>
  <c r="DQ326" i="9" s="1"/>
  <c r="DN326" i="9"/>
  <c r="DO326" i="9"/>
  <c r="DD327" i="9"/>
  <c r="DF327" i="9" s="1"/>
  <c r="DE327" i="9"/>
  <c r="DG327" i="9" s="1"/>
  <c r="DJ327" i="9"/>
  <c r="DN327" i="9" s="1"/>
  <c r="DK327" i="9"/>
  <c r="DO327" i="9" s="1"/>
  <c r="DQ327" i="9" s="1"/>
  <c r="DD328" i="9"/>
  <c r="DE328" i="9"/>
  <c r="DF328" i="9"/>
  <c r="DG328" i="9"/>
  <c r="DJ328" i="9"/>
  <c r="DK328" i="9"/>
  <c r="DD329" i="9"/>
  <c r="DF329" i="9" s="1"/>
  <c r="DE329" i="9"/>
  <c r="DG329" i="9" s="1"/>
  <c r="DJ329" i="9"/>
  <c r="DK329" i="9"/>
  <c r="DN329" i="9"/>
  <c r="DO329" i="9"/>
  <c r="DP329" i="9"/>
  <c r="DQ329" i="9"/>
  <c r="DD330" i="9"/>
  <c r="DE330" i="9"/>
  <c r="DF330" i="9"/>
  <c r="DG330" i="9"/>
  <c r="DJ330" i="9"/>
  <c r="DP330" i="9" s="1"/>
  <c r="DK330" i="9"/>
  <c r="DQ330" i="9" s="1"/>
  <c r="DN330" i="9"/>
  <c r="DO330" i="9"/>
  <c r="DD331" i="9"/>
  <c r="DF331" i="9" s="1"/>
  <c r="DE331" i="9"/>
  <c r="DG331" i="9" s="1"/>
  <c r="DJ331" i="9"/>
  <c r="DN331" i="9" s="1"/>
  <c r="DP331" i="9" s="1"/>
  <c r="DK331" i="9"/>
  <c r="DO331" i="9" s="1"/>
  <c r="DQ331" i="9" s="1"/>
  <c r="DD332" i="9"/>
  <c r="DE332" i="9"/>
  <c r="DF332" i="9"/>
  <c r="DG332" i="9"/>
  <c r="DJ332" i="9"/>
  <c r="DK332" i="9"/>
  <c r="DD333" i="9"/>
  <c r="DF333" i="9" s="1"/>
  <c r="DE333" i="9"/>
  <c r="DG333" i="9" s="1"/>
  <c r="DJ333" i="9"/>
  <c r="DK333" i="9"/>
  <c r="DN333" i="9"/>
  <c r="DO333" i="9"/>
  <c r="DP333" i="9"/>
  <c r="DQ333" i="9"/>
  <c r="DD334" i="9"/>
  <c r="DE334" i="9"/>
  <c r="DF334" i="9"/>
  <c r="DG334" i="9"/>
  <c r="DJ334" i="9"/>
  <c r="DP334" i="9" s="1"/>
  <c r="DK334" i="9"/>
  <c r="DQ334" i="9" s="1"/>
  <c r="DN334" i="9"/>
  <c r="DO334" i="9"/>
  <c r="DD335" i="9"/>
  <c r="DF335" i="9" s="1"/>
  <c r="DE335" i="9"/>
  <c r="DG335" i="9" s="1"/>
  <c r="DJ335" i="9"/>
  <c r="DN335" i="9" s="1"/>
  <c r="DP335" i="9" s="1"/>
  <c r="DK335" i="9"/>
  <c r="DO335" i="9" s="1"/>
  <c r="DQ335" i="9" s="1"/>
  <c r="DD336" i="9"/>
  <c r="DE336" i="9"/>
  <c r="DF336" i="9"/>
  <c r="DG336" i="9"/>
  <c r="DJ336" i="9"/>
  <c r="DK336" i="9"/>
  <c r="DD337" i="9"/>
  <c r="DF337" i="9" s="1"/>
  <c r="DE337" i="9"/>
  <c r="DG337" i="9" s="1"/>
  <c r="DJ337" i="9"/>
  <c r="DK337" i="9"/>
  <c r="DN337" i="9"/>
  <c r="DO337" i="9"/>
  <c r="DP337" i="9"/>
  <c r="DQ337" i="9"/>
  <c r="DD338" i="9"/>
  <c r="DE338" i="9"/>
  <c r="DF338" i="9"/>
  <c r="DG338" i="9"/>
  <c r="DJ338" i="9"/>
  <c r="DP338" i="9" s="1"/>
  <c r="DK338" i="9"/>
  <c r="DQ338" i="9" s="1"/>
  <c r="DN338" i="9"/>
  <c r="DO338" i="9"/>
  <c r="DD339" i="9"/>
  <c r="DF339" i="9" s="1"/>
  <c r="DE339" i="9"/>
  <c r="DG339" i="9" s="1"/>
  <c r="DJ339" i="9"/>
  <c r="DN339" i="9" s="1"/>
  <c r="DP339" i="9" s="1"/>
  <c r="DK339" i="9"/>
  <c r="DO339" i="9" s="1"/>
  <c r="DQ339" i="9" s="1"/>
  <c r="DD340" i="9"/>
  <c r="DE340" i="9"/>
  <c r="DF340" i="9"/>
  <c r="DG340" i="9"/>
  <c r="DJ340" i="9"/>
  <c r="DK340" i="9"/>
  <c r="DD341" i="9"/>
  <c r="DF341" i="9" s="1"/>
  <c r="DE341" i="9"/>
  <c r="DG341" i="9" s="1"/>
  <c r="DJ341" i="9"/>
  <c r="DK341" i="9"/>
  <c r="DN341" i="9"/>
  <c r="DO341" i="9"/>
  <c r="DP341" i="9"/>
  <c r="DQ341" i="9"/>
  <c r="DD342" i="9"/>
  <c r="DE342" i="9"/>
  <c r="DF342" i="9"/>
  <c r="DG342" i="9"/>
  <c r="DJ342" i="9"/>
  <c r="DP342" i="9" s="1"/>
  <c r="DK342" i="9"/>
  <c r="DQ342" i="9" s="1"/>
  <c r="DN342" i="9"/>
  <c r="DO342" i="9"/>
  <c r="DD343" i="9"/>
  <c r="DF343" i="9" s="1"/>
  <c r="DE343" i="9"/>
  <c r="DG343" i="9" s="1"/>
  <c r="DJ343" i="9"/>
  <c r="DN343" i="9" s="1"/>
  <c r="DP343" i="9" s="1"/>
  <c r="DK343" i="9"/>
  <c r="DO343" i="9" s="1"/>
  <c r="DQ343" i="9" s="1"/>
  <c r="DD344" i="9"/>
  <c r="DE344" i="9"/>
  <c r="DF344" i="9"/>
  <c r="DG344" i="9"/>
  <c r="DJ344" i="9"/>
  <c r="DK344" i="9"/>
  <c r="DD345" i="9"/>
  <c r="DF345" i="9" s="1"/>
  <c r="DE345" i="9"/>
  <c r="DG345" i="9" s="1"/>
  <c r="DJ345" i="9"/>
  <c r="DK345" i="9"/>
  <c r="DN345" i="9"/>
  <c r="DO345" i="9"/>
  <c r="DP345" i="9"/>
  <c r="DQ345" i="9"/>
  <c r="DD346" i="9"/>
  <c r="DE346" i="9"/>
  <c r="DF346" i="9"/>
  <c r="DG346" i="9"/>
  <c r="DJ346" i="9"/>
  <c r="DP346" i="9" s="1"/>
  <c r="DK346" i="9"/>
  <c r="DQ346" i="9" s="1"/>
  <c r="DN346" i="9"/>
  <c r="DO346" i="9"/>
  <c r="DD347" i="9"/>
  <c r="DF347" i="9" s="1"/>
  <c r="DE347" i="9"/>
  <c r="DG347" i="9" s="1"/>
  <c r="DJ347" i="9"/>
  <c r="DN347" i="9" s="1"/>
  <c r="DP347" i="9" s="1"/>
  <c r="DK347" i="9"/>
  <c r="DO347" i="9" s="1"/>
  <c r="DQ347" i="9" s="1"/>
  <c r="DD348" i="9"/>
  <c r="DE348" i="9"/>
  <c r="DF348" i="9"/>
  <c r="DG348" i="9"/>
  <c r="DJ348" i="9"/>
  <c r="DK348" i="9"/>
  <c r="DD349" i="9"/>
  <c r="DF349" i="9" s="1"/>
  <c r="DE349" i="9"/>
  <c r="DG349" i="9" s="1"/>
  <c r="DJ349" i="9"/>
  <c r="DK349" i="9"/>
  <c r="DN349" i="9"/>
  <c r="DO349" i="9"/>
  <c r="DP349" i="9"/>
  <c r="DQ349" i="9"/>
  <c r="DD350" i="9"/>
  <c r="DE350" i="9"/>
  <c r="DF350" i="9"/>
  <c r="DG350" i="9"/>
  <c r="DJ350" i="9"/>
  <c r="DP350" i="9" s="1"/>
  <c r="DK350" i="9"/>
  <c r="DQ350" i="9" s="1"/>
  <c r="DN350" i="9"/>
  <c r="DO350" i="9"/>
  <c r="DD351" i="9"/>
  <c r="DF351" i="9" s="1"/>
  <c r="DE351" i="9"/>
  <c r="DG351" i="9" s="1"/>
  <c r="DJ351" i="9"/>
  <c r="DN351" i="9" s="1"/>
  <c r="DP351" i="9" s="1"/>
  <c r="DK351" i="9"/>
  <c r="DO351" i="9" s="1"/>
  <c r="DQ351" i="9" s="1"/>
  <c r="DD352" i="9"/>
  <c r="DE352" i="9"/>
  <c r="DF352" i="9"/>
  <c r="DG352" i="9"/>
  <c r="DJ352" i="9"/>
  <c r="DK352" i="9"/>
  <c r="DD353" i="9"/>
  <c r="DF353" i="9" s="1"/>
  <c r="DE353" i="9"/>
  <c r="DG353" i="9" s="1"/>
  <c r="DJ353" i="9"/>
  <c r="DK353" i="9"/>
  <c r="DN353" i="9"/>
  <c r="DO353" i="9"/>
  <c r="DP353" i="9"/>
  <c r="DQ353" i="9"/>
  <c r="DD354" i="9"/>
  <c r="DE354" i="9"/>
  <c r="DF354" i="9"/>
  <c r="DG354" i="9"/>
  <c r="DJ354" i="9"/>
  <c r="DP354" i="9" s="1"/>
  <c r="DK354" i="9"/>
  <c r="DQ354" i="9" s="1"/>
  <c r="DN354" i="9"/>
  <c r="DO354" i="9"/>
  <c r="DD355" i="9"/>
  <c r="DF355" i="9" s="1"/>
  <c r="DE355" i="9"/>
  <c r="DG355" i="9" s="1"/>
  <c r="DJ355" i="9"/>
  <c r="DN355" i="9" s="1"/>
  <c r="DK355" i="9"/>
  <c r="DO355" i="9" s="1"/>
  <c r="DD356" i="9"/>
  <c r="DE356" i="9"/>
  <c r="DF356" i="9"/>
  <c r="DG356" i="9"/>
  <c r="DJ356" i="9"/>
  <c r="DK356" i="9"/>
  <c r="DD357" i="9"/>
  <c r="DF357" i="9" s="1"/>
  <c r="DE357" i="9"/>
  <c r="DG357" i="9" s="1"/>
  <c r="DJ357" i="9"/>
  <c r="DK357" i="9"/>
  <c r="DN357" i="9"/>
  <c r="DO357" i="9"/>
  <c r="DP357" i="9"/>
  <c r="DQ357" i="9"/>
  <c r="DD358" i="9"/>
  <c r="DE358" i="9"/>
  <c r="DF358" i="9"/>
  <c r="DG358" i="9"/>
  <c r="DJ358" i="9"/>
  <c r="DK358" i="9"/>
  <c r="DN358" i="9"/>
  <c r="DP358" i="9" s="1"/>
  <c r="DO358" i="9"/>
  <c r="DQ358" i="9" s="1"/>
  <c r="DD359" i="9"/>
  <c r="DF359" i="9" s="1"/>
  <c r="DE359" i="9"/>
  <c r="DG359" i="9" s="1"/>
  <c r="DJ359" i="9"/>
  <c r="DN359" i="9" s="1"/>
  <c r="DK359" i="9"/>
  <c r="DO359" i="9" s="1"/>
  <c r="DD360" i="9"/>
  <c r="DF360" i="9" s="1"/>
  <c r="DE360" i="9"/>
  <c r="DG360" i="9" s="1"/>
  <c r="DJ360" i="9"/>
  <c r="DK360" i="9"/>
  <c r="DD361" i="9"/>
  <c r="DE361" i="9"/>
  <c r="DF361" i="9"/>
  <c r="DG361" i="9"/>
  <c r="DJ361" i="9"/>
  <c r="DK361" i="9"/>
  <c r="DN361" i="9"/>
  <c r="DO361" i="9"/>
  <c r="DP361" i="9"/>
  <c r="DQ361" i="9"/>
  <c r="DD362" i="9"/>
  <c r="DE362" i="9"/>
  <c r="DF362" i="9"/>
  <c r="DG362" i="9"/>
  <c r="DJ362" i="9"/>
  <c r="DK362" i="9"/>
  <c r="DN362" i="9"/>
  <c r="DP362" i="9" s="1"/>
  <c r="DO362" i="9"/>
  <c r="DQ362" i="9" s="1"/>
  <c r="DD363" i="9"/>
  <c r="DF363" i="9" s="1"/>
  <c r="DE363" i="9"/>
  <c r="DG363" i="9" s="1"/>
  <c r="DJ363" i="9"/>
  <c r="DN363" i="9" s="1"/>
  <c r="DK363" i="9"/>
  <c r="DO363" i="9" s="1"/>
  <c r="DD364" i="9"/>
  <c r="DF364" i="9" s="1"/>
  <c r="DE364" i="9"/>
  <c r="DG364" i="9" s="1"/>
  <c r="DJ364" i="9"/>
  <c r="DK364" i="9"/>
  <c r="DD365" i="9"/>
  <c r="DE365" i="9"/>
  <c r="DF365" i="9"/>
  <c r="DG365" i="9"/>
  <c r="DJ365" i="9"/>
  <c r="DK365" i="9"/>
  <c r="DN365" i="9"/>
  <c r="DO365" i="9"/>
  <c r="DP365" i="9"/>
  <c r="DQ365" i="9"/>
  <c r="DD366" i="9"/>
  <c r="DE366" i="9"/>
  <c r="DF366" i="9"/>
  <c r="DG366" i="9"/>
  <c r="DJ366" i="9"/>
  <c r="DK366" i="9"/>
  <c r="DN366" i="9"/>
  <c r="DP366" i="9" s="1"/>
  <c r="DO366" i="9"/>
  <c r="DQ366" i="9" s="1"/>
  <c r="DD367" i="9"/>
  <c r="DF367" i="9" s="1"/>
  <c r="DE367" i="9"/>
  <c r="DG367" i="9" s="1"/>
  <c r="DJ367" i="9"/>
  <c r="DN367" i="9" s="1"/>
  <c r="DK367" i="9"/>
  <c r="DO367" i="9" s="1"/>
  <c r="DD368" i="9"/>
  <c r="DF368" i="9" s="1"/>
  <c r="DE368" i="9"/>
  <c r="DG368" i="9" s="1"/>
  <c r="DJ368" i="9"/>
  <c r="DK368" i="9"/>
  <c r="DD369" i="9"/>
  <c r="DE369" i="9"/>
  <c r="DF369" i="9"/>
  <c r="DG369" i="9"/>
  <c r="DJ369" i="9"/>
  <c r="DK369" i="9"/>
  <c r="DN369" i="9"/>
  <c r="DO369" i="9"/>
  <c r="DP369" i="9"/>
  <c r="DQ369" i="9"/>
  <c r="DD370" i="9"/>
  <c r="DE370" i="9"/>
  <c r="DF370" i="9"/>
  <c r="DG370" i="9"/>
  <c r="DJ370" i="9"/>
  <c r="DK370" i="9"/>
  <c r="DN370" i="9"/>
  <c r="DP370" i="9" s="1"/>
  <c r="DO370" i="9"/>
  <c r="DQ370" i="9" s="1"/>
  <c r="DD371" i="9"/>
  <c r="DF371" i="9" s="1"/>
  <c r="DE371" i="9"/>
  <c r="DG371" i="9" s="1"/>
  <c r="DJ371" i="9"/>
  <c r="DN371" i="9" s="1"/>
  <c r="DK371" i="9"/>
  <c r="DO371" i="9" s="1"/>
  <c r="DD372" i="9"/>
  <c r="DF372" i="9" s="1"/>
  <c r="DE372" i="9"/>
  <c r="DG372" i="9" s="1"/>
  <c r="DJ372" i="9"/>
  <c r="DK372" i="9"/>
  <c r="DD373" i="9"/>
  <c r="DE373" i="9"/>
  <c r="DF373" i="9"/>
  <c r="DG373" i="9"/>
  <c r="DJ373" i="9"/>
  <c r="DK373" i="9"/>
  <c r="DN373" i="9"/>
  <c r="DO373" i="9"/>
  <c r="DP373" i="9"/>
  <c r="DQ373" i="9"/>
  <c r="DD374" i="9"/>
  <c r="DE374" i="9"/>
  <c r="DF374" i="9"/>
  <c r="DG374" i="9"/>
  <c r="DJ374" i="9"/>
  <c r="DK374" i="9"/>
  <c r="DN374" i="9"/>
  <c r="DP374" i="9" s="1"/>
  <c r="DO374" i="9"/>
  <c r="DQ374" i="9" s="1"/>
  <c r="DD375" i="9"/>
  <c r="DF375" i="9" s="1"/>
  <c r="DE375" i="9"/>
  <c r="DG375" i="9" s="1"/>
  <c r="DJ375" i="9"/>
  <c r="DN375" i="9" s="1"/>
  <c r="DK375" i="9"/>
  <c r="DO375" i="9" s="1"/>
  <c r="DD376" i="9"/>
  <c r="DF376" i="9" s="1"/>
  <c r="DE376" i="9"/>
  <c r="DG376" i="9" s="1"/>
  <c r="DJ376" i="9"/>
  <c r="DK376" i="9"/>
  <c r="DD377" i="9"/>
  <c r="DE377" i="9"/>
  <c r="DF377" i="9"/>
  <c r="DG377" i="9"/>
  <c r="DJ377" i="9"/>
  <c r="DK377" i="9"/>
  <c r="DN377" i="9"/>
  <c r="DO377" i="9"/>
  <c r="DP377" i="9"/>
  <c r="DQ377" i="9"/>
  <c r="DD378" i="9"/>
  <c r="DE378" i="9"/>
  <c r="DF378" i="9"/>
  <c r="DG378" i="9"/>
  <c r="DJ378" i="9"/>
  <c r="DK378" i="9"/>
  <c r="DN378" i="9"/>
  <c r="DP378" i="9" s="1"/>
  <c r="DO378" i="9"/>
  <c r="DQ378" i="9" s="1"/>
  <c r="DD379" i="9"/>
  <c r="DF379" i="9" s="1"/>
  <c r="DE379" i="9"/>
  <c r="DG379" i="9" s="1"/>
  <c r="DJ379" i="9"/>
  <c r="DN379" i="9" s="1"/>
  <c r="DK379" i="9"/>
  <c r="DO379" i="9" s="1"/>
  <c r="DD380" i="9"/>
  <c r="DF380" i="9" s="1"/>
  <c r="DE380" i="9"/>
  <c r="DG380" i="9" s="1"/>
  <c r="DJ380" i="9"/>
  <c r="DK380" i="9"/>
  <c r="DD381" i="9"/>
  <c r="DE381" i="9"/>
  <c r="DF381" i="9"/>
  <c r="DG381" i="9"/>
  <c r="DJ381" i="9"/>
  <c r="DK381" i="9"/>
  <c r="DN381" i="9"/>
  <c r="DO381" i="9"/>
  <c r="DP381" i="9"/>
  <c r="DQ381" i="9"/>
  <c r="DD382" i="9"/>
  <c r="DE382" i="9"/>
  <c r="DF382" i="9"/>
  <c r="DG382" i="9"/>
  <c r="DJ382" i="9"/>
  <c r="DK382" i="9"/>
  <c r="DN382" i="9"/>
  <c r="DP382" i="9" s="1"/>
  <c r="DO382" i="9"/>
  <c r="DQ382" i="9" s="1"/>
  <c r="DD383" i="9"/>
  <c r="DF383" i="9" s="1"/>
  <c r="DE383" i="9"/>
  <c r="DG383" i="9" s="1"/>
  <c r="DJ383" i="9"/>
  <c r="DN383" i="9" s="1"/>
  <c r="DK383" i="9"/>
  <c r="DO383" i="9" s="1"/>
  <c r="DD384" i="9"/>
  <c r="DF384" i="9" s="1"/>
  <c r="DE384" i="9"/>
  <c r="DG384" i="9" s="1"/>
  <c r="DJ384" i="9"/>
  <c r="DK384" i="9"/>
  <c r="DD385" i="9"/>
  <c r="DE385" i="9"/>
  <c r="DF385" i="9"/>
  <c r="DG385" i="9"/>
  <c r="DJ385" i="9"/>
  <c r="DK385" i="9"/>
  <c r="DN385" i="9"/>
  <c r="DO385" i="9"/>
  <c r="DP385" i="9"/>
  <c r="DQ385" i="9"/>
  <c r="DD386" i="9"/>
  <c r="DE386" i="9"/>
  <c r="DF386" i="9"/>
  <c r="DG386" i="9"/>
  <c r="DJ386" i="9"/>
  <c r="DK386" i="9"/>
  <c r="DN386" i="9"/>
  <c r="DP386" i="9" s="1"/>
  <c r="DO386" i="9"/>
  <c r="DQ386" i="9" s="1"/>
  <c r="DD387" i="9"/>
  <c r="DF387" i="9" s="1"/>
  <c r="DE387" i="9"/>
  <c r="DG387" i="9" s="1"/>
  <c r="DJ387" i="9"/>
  <c r="DN387" i="9" s="1"/>
  <c r="DK387" i="9"/>
  <c r="DO387" i="9" s="1"/>
  <c r="DD388" i="9"/>
  <c r="DF388" i="9" s="1"/>
  <c r="DE388" i="9"/>
  <c r="DG388" i="9" s="1"/>
  <c r="DJ388" i="9"/>
  <c r="DK388" i="9"/>
  <c r="DD389" i="9"/>
  <c r="DE389" i="9"/>
  <c r="DF389" i="9"/>
  <c r="DG389" i="9"/>
  <c r="DJ389" i="9"/>
  <c r="DK389" i="9"/>
  <c r="DN389" i="9"/>
  <c r="DO389" i="9"/>
  <c r="DP389" i="9"/>
  <c r="DQ389" i="9"/>
  <c r="DD390" i="9"/>
  <c r="DE390" i="9"/>
  <c r="DF390" i="9"/>
  <c r="DG390" i="9"/>
  <c r="DJ390" i="9"/>
  <c r="DK390" i="9"/>
  <c r="DN390" i="9"/>
  <c r="DP390" i="9" s="1"/>
  <c r="DO390" i="9"/>
  <c r="DQ390" i="9" s="1"/>
  <c r="DD391" i="9"/>
  <c r="DF391" i="9" s="1"/>
  <c r="DE391" i="9"/>
  <c r="DG391" i="9" s="1"/>
  <c r="DJ391" i="9"/>
  <c r="DN391" i="9" s="1"/>
  <c r="DK391" i="9"/>
  <c r="DO391" i="9" s="1"/>
  <c r="DD392" i="9"/>
  <c r="DF392" i="9" s="1"/>
  <c r="DE392" i="9"/>
  <c r="DG392" i="9" s="1"/>
  <c r="DJ392" i="9"/>
  <c r="DK392" i="9"/>
  <c r="DD393" i="9"/>
  <c r="DE393" i="9"/>
  <c r="DF393" i="9"/>
  <c r="DG393" i="9"/>
  <c r="DJ393" i="9"/>
  <c r="DK393" i="9"/>
  <c r="DN393" i="9"/>
  <c r="DO393" i="9"/>
  <c r="DP393" i="9"/>
  <c r="DQ393" i="9"/>
  <c r="DD394" i="9"/>
  <c r="DE394" i="9"/>
  <c r="DF394" i="9"/>
  <c r="DG394" i="9"/>
  <c r="DJ394" i="9"/>
  <c r="DK394" i="9"/>
  <c r="DN394" i="9"/>
  <c r="DP394" i="9" s="1"/>
  <c r="DO394" i="9"/>
  <c r="DQ394" i="9" s="1"/>
  <c r="DD395" i="9"/>
  <c r="DF395" i="9" s="1"/>
  <c r="DE395" i="9"/>
  <c r="DG395" i="9" s="1"/>
  <c r="DJ395" i="9"/>
  <c r="DN395" i="9" s="1"/>
  <c r="DK395" i="9"/>
  <c r="DO395" i="9" s="1"/>
  <c r="DD396" i="9"/>
  <c r="DF396" i="9" s="1"/>
  <c r="DE396" i="9"/>
  <c r="DG396" i="9" s="1"/>
  <c r="DJ396" i="9"/>
  <c r="DK396" i="9"/>
  <c r="DD397" i="9"/>
  <c r="DE397" i="9"/>
  <c r="DF397" i="9"/>
  <c r="DG397" i="9"/>
  <c r="DJ397" i="9"/>
  <c r="DK397" i="9"/>
  <c r="DN397" i="9"/>
  <c r="DO397" i="9"/>
  <c r="DP397" i="9"/>
  <c r="DQ397" i="9"/>
  <c r="DD398" i="9"/>
  <c r="DE398" i="9"/>
  <c r="DF398" i="9"/>
  <c r="DG398" i="9"/>
  <c r="DJ398" i="9"/>
  <c r="DK398" i="9"/>
  <c r="DN398" i="9"/>
  <c r="DP398" i="9" s="1"/>
  <c r="DO398" i="9"/>
  <c r="DQ398" i="9" s="1"/>
  <c r="DD399" i="9"/>
  <c r="DF399" i="9" s="1"/>
  <c r="DE399" i="9"/>
  <c r="DG399" i="9" s="1"/>
  <c r="DJ399" i="9"/>
  <c r="DK399" i="9"/>
  <c r="DN399" i="9"/>
  <c r="DD400" i="9"/>
  <c r="DF400" i="9" s="1"/>
  <c r="DE400" i="9"/>
  <c r="DG400" i="9" s="1"/>
  <c r="DJ400" i="9"/>
  <c r="DK400" i="9"/>
  <c r="DN400" i="9"/>
  <c r="DO400" i="9"/>
  <c r="DP400" i="9"/>
  <c r="DQ400" i="9"/>
  <c r="DD401" i="9"/>
  <c r="DE401" i="9"/>
  <c r="DF401" i="9"/>
  <c r="DG401" i="9"/>
  <c r="DJ401" i="9"/>
  <c r="DP401" i="9" s="1"/>
  <c r="DK401" i="9"/>
  <c r="DO401" i="9" s="1"/>
  <c r="DN401" i="9"/>
  <c r="DD402" i="9"/>
  <c r="DF402" i="9" s="1"/>
  <c r="DE402" i="9"/>
  <c r="DG402" i="9" s="1"/>
  <c r="DJ402" i="9"/>
  <c r="DN402" i="9" s="1"/>
  <c r="DP402" i="9" s="1"/>
  <c r="DK402" i="9"/>
  <c r="DO402" i="9" s="1"/>
  <c r="DQ402" i="9" s="1"/>
  <c r="DD403" i="9"/>
  <c r="DE403" i="9"/>
  <c r="DF403" i="9"/>
  <c r="DG403" i="9"/>
  <c r="DJ403" i="9"/>
  <c r="DN403" i="9" s="1"/>
  <c r="DK403" i="9"/>
  <c r="DQ403" i="9" s="1"/>
  <c r="DO403" i="9"/>
  <c r="DD404" i="9"/>
  <c r="DF404" i="9" s="1"/>
  <c r="DE404" i="9"/>
  <c r="DG404" i="9" s="1"/>
  <c r="DJ404" i="9"/>
  <c r="DK404" i="9"/>
  <c r="DN404" i="9"/>
  <c r="DO404" i="9"/>
  <c r="DP404" i="9"/>
  <c r="DQ404" i="9"/>
  <c r="DD405" i="9"/>
  <c r="DE405" i="9"/>
  <c r="DF405" i="9"/>
  <c r="DG405" i="9"/>
  <c r="DJ405" i="9"/>
  <c r="DP405" i="9" s="1"/>
  <c r="DK405" i="9"/>
  <c r="DO405" i="9" s="1"/>
  <c r="DN405" i="9"/>
  <c r="DD406" i="9"/>
  <c r="DF406" i="9" s="1"/>
  <c r="DE406" i="9"/>
  <c r="DG406" i="9" s="1"/>
  <c r="DJ406" i="9"/>
  <c r="DN406" i="9" s="1"/>
  <c r="DP406" i="9" s="1"/>
  <c r="DK406" i="9"/>
  <c r="DO406" i="9" s="1"/>
  <c r="DQ406" i="9" s="1"/>
  <c r="DD407" i="9"/>
  <c r="DE407" i="9"/>
  <c r="DF407" i="9"/>
  <c r="DG407" i="9"/>
  <c r="DJ407" i="9"/>
  <c r="DN407" i="9" s="1"/>
  <c r="DK407" i="9"/>
  <c r="DQ407" i="9" s="1"/>
  <c r="DO407" i="9"/>
  <c r="DD408" i="9"/>
  <c r="DF408" i="9" s="1"/>
  <c r="DE408" i="9"/>
  <c r="DG408" i="9" s="1"/>
  <c r="DJ408" i="9"/>
  <c r="DK408" i="9"/>
  <c r="DN408" i="9"/>
  <c r="DO408" i="9"/>
  <c r="DP408" i="9"/>
  <c r="DQ408" i="9"/>
  <c r="DD409" i="9"/>
  <c r="DE409" i="9"/>
  <c r="DF409" i="9"/>
  <c r="DG409" i="9"/>
  <c r="DJ409" i="9"/>
  <c r="DP409" i="9" s="1"/>
  <c r="DK409" i="9"/>
  <c r="DO409" i="9" s="1"/>
  <c r="DN409" i="9"/>
  <c r="DD410" i="9"/>
  <c r="DF410" i="9" s="1"/>
  <c r="DE410" i="9"/>
  <c r="DG410" i="9" s="1"/>
  <c r="DJ410" i="9"/>
  <c r="DN410" i="9" s="1"/>
  <c r="DP410" i="9" s="1"/>
  <c r="DK410" i="9"/>
  <c r="DO410" i="9" s="1"/>
  <c r="DQ410" i="9" s="1"/>
  <c r="DD411" i="9"/>
  <c r="DE411" i="9"/>
  <c r="DF411" i="9"/>
  <c r="DG411" i="9"/>
  <c r="DJ411" i="9"/>
  <c r="DN411" i="9" s="1"/>
  <c r="DK411" i="9"/>
  <c r="DQ411" i="9" s="1"/>
  <c r="DO411" i="9"/>
  <c r="DD412" i="9"/>
  <c r="DF412" i="9" s="1"/>
  <c r="DE412" i="9"/>
  <c r="DG412" i="9" s="1"/>
  <c r="DJ412" i="9"/>
  <c r="DK412" i="9"/>
  <c r="DN412" i="9"/>
  <c r="DO412" i="9"/>
  <c r="DP412" i="9"/>
  <c r="DQ412" i="9"/>
  <c r="DD413" i="9"/>
  <c r="DE413" i="9"/>
  <c r="DF413" i="9"/>
  <c r="DG413" i="9"/>
  <c r="DJ413" i="9"/>
  <c r="DP413" i="9" s="1"/>
  <c r="DK413" i="9"/>
  <c r="DO413" i="9" s="1"/>
  <c r="DN413" i="9"/>
  <c r="DD414" i="9"/>
  <c r="DF414" i="9" s="1"/>
  <c r="DE414" i="9"/>
  <c r="DG414" i="9" s="1"/>
  <c r="DJ414" i="9"/>
  <c r="DN414" i="9" s="1"/>
  <c r="DP414" i="9" s="1"/>
  <c r="DK414" i="9"/>
  <c r="DO414" i="9" s="1"/>
  <c r="DQ414" i="9" s="1"/>
  <c r="DD415" i="9"/>
  <c r="DE415" i="9"/>
  <c r="DF415" i="9"/>
  <c r="DG415" i="9"/>
  <c r="DJ415" i="9"/>
  <c r="DN415" i="9" s="1"/>
  <c r="DK415" i="9"/>
  <c r="DQ415" i="9" s="1"/>
  <c r="DO415" i="9"/>
  <c r="DD416" i="9"/>
  <c r="DF416" i="9" s="1"/>
  <c r="DE416" i="9"/>
  <c r="DG416" i="9" s="1"/>
  <c r="DJ416" i="9"/>
  <c r="DK416" i="9"/>
  <c r="DN416" i="9"/>
  <c r="DO416" i="9"/>
  <c r="DP416" i="9"/>
  <c r="DQ416" i="9"/>
  <c r="DD417" i="9"/>
  <c r="DE417" i="9"/>
  <c r="DF417" i="9"/>
  <c r="DG417" i="9"/>
  <c r="DJ417" i="9"/>
  <c r="DP417" i="9" s="1"/>
  <c r="DK417" i="9"/>
  <c r="DO417" i="9" s="1"/>
  <c r="DN417" i="9"/>
  <c r="DD418" i="9"/>
  <c r="DF418" i="9" s="1"/>
  <c r="DE418" i="9"/>
  <c r="DG418" i="9" s="1"/>
  <c r="DJ418" i="9"/>
  <c r="DN418" i="9" s="1"/>
  <c r="DP418" i="9" s="1"/>
  <c r="DK418" i="9"/>
  <c r="DO418" i="9" s="1"/>
  <c r="DQ418" i="9" s="1"/>
  <c r="DD419" i="9"/>
  <c r="DE419" i="9"/>
  <c r="DF419" i="9"/>
  <c r="DG419" i="9"/>
  <c r="DJ419" i="9"/>
  <c r="DN419" i="9" s="1"/>
  <c r="DK419" i="9"/>
  <c r="DQ419" i="9" s="1"/>
  <c r="DO419" i="9"/>
  <c r="DD420" i="9"/>
  <c r="DF420" i="9" s="1"/>
  <c r="DE420" i="9"/>
  <c r="DG420" i="9" s="1"/>
  <c r="DJ420" i="9"/>
  <c r="DK420" i="9"/>
  <c r="DN420" i="9"/>
  <c r="DO420" i="9"/>
  <c r="DP420" i="9"/>
  <c r="DQ420" i="9"/>
  <c r="DD421" i="9"/>
  <c r="DE421" i="9"/>
  <c r="DF421" i="9"/>
  <c r="DG421" i="9"/>
  <c r="DJ421" i="9"/>
  <c r="DP421" i="9" s="1"/>
  <c r="DK421" i="9"/>
  <c r="DO421" i="9" s="1"/>
  <c r="DN421" i="9"/>
  <c r="DD422" i="9"/>
  <c r="DF422" i="9" s="1"/>
  <c r="DE422" i="9"/>
  <c r="DG422" i="9" s="1"/>
  <c r="DJ422" i="9"/>
  <c r="DN422" i="9" s="1"/>
  <c r="DP422" i="9" s="1"/>
  <c r="DK422" i="9"/>
  <c r="DO422" i="9" s="1"/>
  <c r="DQ422" i="9" s="1"/>
  <c r="DD423" i="9"/>
  <c r="DE423" i="9"/>
  <c r="DF423" i="9"/>
  <c r="DG423" i="9"/>
  <c r="DJ423" i="9"/>
  <c r="DN423" i="9" s="1"/>
  <c r="DK423" i="9"/>
  <c r="DQ423" i="9" s="1"/>
  <c r="DO423" i="9"/>
  <c r="DD424" i="9"/>
  <c r="DF424" i="9" s="1"/>
  <c r="DE424" i="9"/>
  <c r="DG424" i="9" s="1"/>
  <c r="DJ424" i="9"/>
  <c r="DK424" i="9"/>
  <c r="DN424" i="9"/>
  <c r="DO424" i="9"/>
  <c r="DP424" i="9"/>
  <c r="DQ424" i="9"/>
  <c r="DD425" i="9"/>
  <c r="DE425" i="9"/>
  <c r="DF425" i="9"/>
  <c r="DG425" i="9"/>
  <c r="DJ425" i="9"/>
  <c r="DP425" i="9" s="1"/>
  <c r="DK425" i="9"/>
  <c r="DO425" i="9" s="1"/>
  <c r="DN425" i="9"/>
  <c r="DD426" i="9"/>
  <c r="DF426" i="9" s="1"/>
  <c r="DE426" i="9"/>
  <c r="DG426" i="9" s="1"/>
  <c r="DJ426" i="9"/>
  <c r="DN426" i="9" s="1"/>
  <c r="DP426" i="9" s="1"/>
  <c r="DK426" i="9"/>
  <c r="DO426" i="9" s="1"/>
  <c r="DQ426" i="9" s="1"/>
  <c r="DD427" i="9"/>
  <c r="DE427" i="9"/>
  <c r="DF427" i="9"/>
  <c r="DG427" i="9"/>
  <c r="DJ427" i="9"/>
  <c r="DN427" i="9" s="1"/>
  <c r="DK427" i="9"/>
  <c r="DQ427" i="9" s="1"/>
  <c r="DO427" i="9"/>
  <c r="DD428" i="9"/>
  <c r="DF428" i="9" s="1"/>
  <c r="DE428" i="9"/>
  <c r="DG428" i="9" s="1"/>
  <c r="DJ428" i="9"/>
  <c r="DK428" i="9"/>
  <c r="DO428" i="9" s="1"/>
  <c r="DQ428" i="9" s="1"/>
  <c r="DN428" i="9"/>
  <c r="DP428" i="9"/>
  <c r="DD429" i="9"/>
  <c r="DE429" i="9"/>
  <c r="DF429" i="9"/>
  <c r="DG429" i="9"/>
  <c r="DJ429" i="9"/>
  <c r="DP429" i="9" s="1"/>
  <c r="DK429" i="9"/>
  <c r="DO429" i="9" s="1"/>
  <c r="DN429" i="9"/>
  <c r="DD430" i="9"/>
  <c r="DF430" i="9" s="1"/>
  <c r="DE430" i="9"/>
  <c r="DG430" i="9" s="1"/>
  <c r="DJ430" i="9"/>
  <c r="DN430" i="9" s="1"/>
  <c r="DP430" i="9" s="1"/>
  <c r="DK430" i="9"/>
  <c r="DO430" i="9" s="1"/>
  <c r="DQ430" i="9" s="1"/>
  <c r="CZ10" i="9"/>
  <c r="DA10" i="9"/>
  <c r="CZ11" i="9"/>
  <c r="DA11" i="9"/>
  <c r="CZ12" i="9"/>
  <c r="DA12" i="9"/>
  <c r="CZ13" i="9"/>
  <c r="DA13" i="9"/>
  <c r="CZ14" i="9"/>
  <c r="DA14" i="9"/>
  <c r="CZ15" i="9"/>
  <c r="DA15" i="9"/>
  <c r="CZ16" i="9"/>
  <c r="DA16" i="9"/>
  <c r="CZ17" i="9"/>
  <c r="DA17" i="9"/>
  <c r="CZ18" i="9"/>
  <c r="DA18" i="9"/>
  <c r="CZ19" i="9"/>
  <c r="DA19" i="9"/>
  <c r="CZ20" i="9"/>
  <c r="DA20" i="9"/>
  <c r="CZ21" i="9"/>
  <c r="DA21" i="9"/>
  <c r="CZ22" i="9"/>
  <c r="DA22" i="9"/>
  <c r="CZ23" i="9"/>
  <c r="DA23" i="9"/>
  <c r="CZ24" i="9"/>
  <c r="DA24" i="9"/>
  <c r="CZ25" i="9"/>
  <c r="DA25" i="9"/>
  <c r="CZ26" i="9"/>
  <c r="DA26" i="9"/>
  <c r="CZ27" i="9"/>
  <c r="DA27" i="9"/>
  <c r="CZ28" i="9"/>
  <c r="DA28" i="9"/>
  <c r="CZ29" i="9"/>
  <c r="DA29" i="9"/>
  <c r="CZ30" i="9"/>
  <c r="DA30" i="9"/>
  <c r="CZ31" i="9"/>
  <c r="DA31" i="9"/>
  <c r="CZ32" i="9"/>
  <c r="DA32" i="9"/>
  <c r="CZ33" i="9"/>
  <c r="DA33" i="9"/>
  <c r="CZ34" i="9"/>
  <c r="DA34" i="9"/>
  <c r="CZ35" i="9"/>
  <c r="DA35" i="9"/>
  <c r="CZ36" i="9"/>
  <c r="DA36" i="9"/>
  <c r="CZ37" i="9"/>
  <c r="DA37" i="9"/>
  <c r="CZ38" i="9"/>
  <c r="DA38" i="9"/>
  <c r="CZ39" i="9"/>
  <c r="DA39" i="9"/>
  <c r="CZ40" i="9"/>
  <c r="DA40" i="9"/>
  <c r="CZ41" i="9"/>
  <c r="DA41" i="9"/>
  <c r="CZ42" i="9"/>
  <c r="DA42" i="9"/>
  <c r="CZ43" i="9"/>
  <c r="DA43" i="9"/>
  <c r="CZ44" i="9"/>
  <c r="DA44" i="9"/>
  <c r="CZ45" i="9"/>
  <c r="DA45" i="9"/>
  <c r="CZ46" i="9"/>
  <c r="DA46" i="9"/>
  <c r="CZ47" i="9"/>
  <c r="DA47" i="9"/>
  <c r="CZ48" i="9"/>
  <c r="DA48" i="9"/>
  <c r="CZ49" i="9"/>
  <c r="DA49" i="9"/>
  <c r="CZ50" i="9"/>
  <c r="DA50" i="9"/>
  <c r="CZ51" i="9"/>
  <c r="DA51" i="9"/>
  <c r="CZ52" i="9"/>
  <c r="DA52" i="9"/>
  <c r="CZ53" i="9"/>
  <c r="DA53" i="9"/>
  <c r="CZ54" i="9"/>
  <c r="DA54" i="9"/>
  <c r="CZ55" i="9"/>
  <c r="DA55" i="9"/>
  <c r="CZ56" i="9"/>
  <c r="DA56" i="9"/>
  <c r="CZ57" i="9"/>
  <c r="DA57" i="9"/>
  <c r="CZ58" i="9"/>
  <c r="DA58" i="9"/>
  <c r="CZ59" i="9"/>
  <c r="DA59" i="9"/>
  <c r="CZ60" i="9"/>
  <c r="DA60" i="9"/>
  <c r="CZ61" i="9"/>
  <c r="DA61" i="9"/>
  <c r="CZ62" i="9"/>
  <c r="DA62" i="9"/>
  <c r="CZ63" i="9"/>
  <c r="DA63" i="9"/>
  <c r="CZ64" i="9"/>
  <c r="DA64" i="9"/>
  <c r="CZ65" i="9"/>
  <c r="DA65" i="9"/>
  <c r="CZ66" i="9"/>
  <c r="DA66" i="9"/>
  <c r="CZ67" i="9"/>
  <c r="DA67" i="9"/>
  <c r="CZ68" i="9"/>
  <c r="DA68" i="9"/>
  <c r="CZ69" i="9"/>
  <c r="DA69" i="9"/>
  <c r="CZ70" i="9"/>
  <c r="DA70" i="9"/>
  <c r="CZ71" i="9"/>
  <c r="DA71" i="9"/>
  <c r="CZ72" i="9"/>
  <c r="DA72" i="9"/>
  <c r="CZ73" i="9"/>
  <c r="DA73" i="9"/>
  <c r="CZ74" i="9"/>
  <c r="DA74" i="9"/>
  <c r="CZ75" i="9"/>
  <c r="DA75" i="9"/>
  <c r="CZ76" i="9"/>
  <c r="DA76" i="9"/>
  <c r="CZ77" i="9"/>
  <c r="DA77" i="9"/>
  <c r="CZ78" i="9"/>
  <c r="DA78" i="9"/>
  <c r="CZ79" i="9"/>
  <c r="DA79" i="9"/>
  <c r="CZ80" i="9"/>
  <c r="DA80" i="9"/>
  <c r="CZ81" i="9"/>
  <c r="DA81" i="9"/>
  <c r="CZ82" i="9"/>
  <c r="DA82" i="9"/>
  <c r="CZ83" i="9"/>
  <c r="DA83" i="9"/>
  <c r="CZ84" i="9"/>
  <c r="DA84" i="9"/>
  <c r="CZ85" i="9"/>
  <c r="DA85" i="9"/>
  <c r="CZ86" i="9"/>
  <c r="DA86" i="9"/>
  <c r="CZ87" i="9"/>
  <c r="DA87" i="9"/>
  <c r="CZ88" i="9"/>
  <c r="DA88" i="9"/>
  <c r="CZ89" i="9"/>
  <c r="DA89" i="9"/>
  <c r="CZ90" i="9"/>
  <c r="DA90" i="9"/>
  <c r="CZ91" i="9"/>
  <c r="DA91" i="9"/>
  <c r="CZ92" i="9"/>
  <c r="DA92" i="9"/>
  <c r="CZ93" i="9"/>
  <c r="DA93" i="9"/>
  <c r="CZ94" i="9"/>
  <c r="DA94" i="9"/>
  <c r="CZ95" i="9"/>
  <c r="DA95" i="9"/>
  <c r="CZ96" i="9"/>
  <c r="DA96" i="9"/>
  <c r="CZ97" i="9"/>
  <c r="DA97" i="9"/>
  <c r="CZ98" i="9"/>
  <c r="DA98" i="9"/>
  <c r="CZ99" i="9"/>
  <c r="DA99" i="9"/>
  <c r="CZ100" i="9"/>
  <c r="DA100" i="9"/>
  <c r="CZ101" i="9"/>
  <c r="DA101" i="9"/>
  <c r="CZ102" i="9"/>
  <c r="DA102" i="9"/>
  <c r="CZ103" i="9"/>
  <c r="DA103" i="9"/>
  <c r="CZ104" i="9"/>
  <c r="DA104" i="9"/>
  <c r="CZ105" i="9"/>
  <c r="DA105" i="9"/>
  <c r="CZ106" i="9"/>
  <c r="DA106" i="9"/>
  <c r="CZ107" i="9"/>
  <c r="DA107" i="9"/>
  <c r="CZ108" i="9"/>
  <c r="DA108" i="9"/>
  <c r="CZ109" i="9"/>
  <c r="DA109" i="9"/>
  <c r="CZ110" i="9"/>
  <c r="DA110" i="9"/>
  <c r="CZ111" i="9"/>
  <c r="DA111" i="9"/>
  <c r="CZ112" i="9"/>
  <c r="DA112" i="9"/>
  <c r="CZ113" i="9"/>
  <c r="DA113" i="9"/>
  <c r="CZ114" i="9"/>
  <c r="DA114" i="9"/>
  <c r="CZ115" i="9"/>
  <c r="DA115" i="9"/>
  <c r="CZ116" i="9"/>
  <c r="DA116" i="9"/>
  <c r="CZ117" i="9"/>
  <c r="DA117" i="9"/>
  <c r="CZ118" i="9"/>
  <c r="DA118" i="9"/>
  <c r="CZ119" i="9"/>
  <c r="DA119" i="9"/>
  <c r="CZ120" i="9"/>
  <c r="DA120" i="9"/>
  <c r="CZ121" i="9"/>
  <c r="DA121" i="9"/>
  <c r="CZ122" i="9"/>
  <c r="DA122" i="9"/>
  <c r="CZ123" i="9"/>
  <c r="DA123" i="9"/>
  <c r="CZ124" i="9"/>
  <c r="DA124" i="9"/>
  <c r="CZ125" i="9"/>
  <c r="DA125" i="9"/>
  <c r="CZ126" i="9"/>
  <c r="DA126" i="9"/>
  <c r="CZ127" i="9"/>
  <c r="DA127" i="9"/>
  <c r="CZ128" i="9"/>
  <c r="DA128" i="9"/>
  <c r="CZ129" i="9"/>
  <c r="DA129" i="9"/>
  <c r="CZ130" i="9"/>
  <c r="DA130" i="9"/>
  <c r="CZ131" i="9"/>
  <c r="DA131" i="9"/>
  <c r="CZ132" i="9"/>
  <c r="DA132" i="9"/>
  <c r="CZ133" i="9"/>
  <c r="DA133" i="9"/>
  <c r="CZ134" i="9"/>
  <c r="DA134" i="9"/>
  <c r="CZ135" i="9"/>
  <c r="DA135" i="9"/>
  <c r="CZ136" i="9"/>
  <c r="DA136" i="9"/>
  <c r="CZ137" i="9"/>
  <c r="DA137" i="9"/>
  <c r="CZ138" i="9"/>
  <c r="DA138" i="9"/>
  <c r="CZ139" i="9"/>
  <c r="DA139" i="9"/>
  <c r="CZ140" i="9"/>
  <c r="DA140" i="9"/>
  <c r="CZ141" i="9"/>
  <c r="DA141" i="9"/>
  <c r="CZ142" i="9"/>
  <c r="DA142" i="9"/>
  <c r="CZ143" i="9"/>
  <c r="DA143" i="9"/>
  <c r="CZ144" i="9"/>
  <c r="DA144" i="9"/>
  <c r="CZ145" i="9"/>
  <c r="DA145" i="9"/>
  <c r="CZ146" i="9"/>
  <c r="DA146" i="9"/>
  <c r="CZ147" i="9"/>
  <c r="DA147" i="9"/>
  <c r="CZ148" i="9"/>
  <c r="DA148" i="9"/>
  <c r="CZ149" i="9"/>
  <c r="DA149" i="9"/>
  <c r="CZ150" i="9"/>
  <c r="DA150" i="9"/>
  <c r="CZ151" i="9"/>
  <c r="DA151" i="9"/>
  <c r="CZ152" i="9"/>
  <c r="DA152" i="9"/>
  <c r="CZ153" i="9"/>
  <c r="DA153" i="9"/>
  <c r="CZ154" i="9"/>
  <c r="DA154" i="9"/>
  <c r="CZ155" i="9"/>
  <c r="DA155" i="9"/>
  <c r="CZ156" i="9"/>
  <c r="DA156" i="9"/>
  <c r="CZ157" i="9"/>
  <c r="DA157" i="9"/>
  <c r="CZ158" i="9"/>
  <c r="DA158" i="9"/>
  <c r="CZ159" i="9"/>
  <c r="DA159" i="9"/>
  <c r="CZ160" i="9"/>
  <c r="DA160" i="9"/>
  <c r="CZ161" i="9"/>
  <c r="DA161" i="9"/>
  <c r="CZ162" i="9"/>
  <c r="DA162" i="9"/>
  <c r="CZ163" i="9"/>
  <c r="DA163" i="9"/>
  <c r="CZ164" i="9"/>
  <c r="DA164" i="9"/>
  <c r="CZ165" i="9"/>
  <c r="DA165" i="9"/>
  <c r="CZ166" i="9"/>
  <c r="DA166" i="9"/>
  <c r="CZ167" i="9"/>
  <c r="DA167" i="9"/>
  <c r="CZ168" i="9"/>
  <c r="DA168" i="9"/>
  <c r="CZ169" i="9"/>
  <c r="DA169" i="9"/>
  <c r="CZ170" i="9"/>
  <c r="DA170" i="9"/>
  <c r="CZ171" i="9"/>
  <c r="DA171" i="9"/>
  <c r="CZ172" i="9"/>
  <c r="DA172" i="9"/>
  <c r="CZ173" i="9"/>
  <c r="DA173" i="9"/>
  <c r="CZ174" i="9"/>
  <c r="DA174" i="9"/>
  <c r="CZ175" i="9"/>
  <c r="DA175" i="9"/>
  <c r="CZ176" i="9"/>
  <c r="DA176" i="9"/>
  <c r="CZ177" i="9"/>
  <c r="DA177" i="9"/>
  <c r="CZ178" i="9"/>
  <c r="DA178" i="9"/>
  <c r="CZ179" i="9"/>
  <c r="DA179" i="9"/>
  <c r="CZ180" i="9"/>
  <c r="DA180" i="9"/>
  <c r="CZ181" i="9"/>
  <c r="DA181" i="9"/>
  <c r="CZ182" i="9"/>
  <c r="DA182" i="9"/>
  <c r="CZ183" i="9"/>
  <c r="DA183" i="9"/>
  <c r="CZ184" i="9"/>
  <c r="DA184" i="9"/>
  <c r="CZ185" i="9"/>
  <c r="DA185" i="9"/>
  <c r="CZ186" i="9"/>
  <c r="DA186" i="9"/>
  <c r="CZ187" i="9"/>
  <c r="DA187" i="9"/>
  <c r="CZ188" i="9"/>
  <c r="DA188" i="9"/>
  <c r="CZ189" i="9"/>
  <c r="DA189" i="9"/>
  <c r="CZ190" i="9"/>
  <c r="DA190" i="9"/>
  <c r="CZ191" i="9"/>
  <c r="DA191" i="9"/>
  <c r="CZ192" i="9"/>
  <c r="DA192" i="9"/>
  <c r="CZ193" i="9"/>
  <c r="DA193" i="9"/>
  <c r="CZ194" i="9"/>
  <c r="DA194" i="9"/>
  <c r="CZ195" i="9"/>
  <c r="DA195" i="9"/>
  <c r="CZ196" i="9"/>
  <c r="DA196" i="9"/>
  <c r="CZ197" i="9"/>
  <c r="DA197" i="9"/>
  <c r="CZ198" i="9"/>
  <c r="DA198" i="9"/>
  <c r="CZ199" i="9"/>
  <c r="DA199" i="9"/>
  <c r="CZ200" i="9"/>
  <c r="DA200" i="9"/>
  <c r="CZ201" i="9"/>
  <c r="DA201" i="9"/>
  <c r="CZ202" i="9"/>
  <c r="DA202" i="9"/>
  <c r="CZ203" i="9"/>
  <c r="DA203" i="9"/>
  <c r="CZ204" i="9"/>
  <c r="DA204" i="9"/>
  <c r="CZ205" i="9"/>
  <c r="DA205" i="9"/>
  <c r="CZ206" i="9"/>
  <c r="DA206" i="9"/>
  <c r="CZ207" i="9"/>
  <c r="DA207" i="9"/>
  <c r="CZ208" i="9"/>
  <c r="DA208" i="9"/>
  <c r="CZ209" i="9"/>
  <c r="DA209" i="9"/>
  <c r="CZ210" i="9"/>
  <c r="DA210" i="9"/>
  <c r="CZ211" i="9"/>
  <c r="DA211" i="9"/>
  <c r="CZ212" i="9"/>
  <c r="DA212" i="9"/>
  <c r="CZ213" i="9"/>
  <c r="DA213" i="9"/>
  <c r="CZ214" i="9"/>
  <c r="DA214" i="9"/>
  <c r="CZ215" i="9"/>
  <c r="DA215" i="9"/>
  <c r="CZ216" i="9"/>
  <c r="DA216" i="9"/>
  <c r="CZ217" i="9"/>
  <c r="DA217" i="9"/>
  <c r="CZ218" i="9"/>
  <c r="DA218" i="9"/>
  <c r="CZ219" i="9"/>
  <c r="DA219" i="9"/>
  <c r="CZ220" i="9"/>
  <c r="DA220" i="9"/>
  <c r="CZ221" i="9"/>
  <c r="DA221" i="9"/>
  <c r="CZ222" i="9"/>
  <c r="DA222" i="9"/>
  <c r="CZ223" i="9"/>
  <c r="DA223" i="9"/>
  <c r="CZ224" i="9"/>
  <c r="DA224" i="9"/>
  <c r="CZ225" i="9"/>
  <c r="DA225" i="9"/>
  <c r="CZ226" i="9"/>
  <c r="DA226" i="9"/>
  <c r="CZ227" i="9"/>
  <c r="DA227" i="9"/>
  <c r="CZ228" i="9"/>
  <c r="DA228" i="9"/>
  <c r="CZ229" i="9"/>
  <c r="DA229" i="9"/>
  <c r="CZ230" i="9"/>
  <c r="DA230" i="9"/>
  <c r="CZ231" i="9"/>
  <c r="DA231" i="9"/>
  <c r="CZ232" i="9"/>
  <c r="DA232" i="9"/>
  <c r="CZ233" i="9"/>
  <c r="DA233" i="9"/>
  <c r="CZ234" i="9"/>
  <c r="DA234" i="9"/>
  <c r="CZ235" i="9"/>
  <c r="DA235" i="9"/>
  <c r="CZ236" i="9"/>
  <c r="DA236" i="9"/>
  <c r="CZ237" i="9"/>
  <c r="DA237" i="9"/>
  <c r="CZ238" i="9"/>
  <c r="DA238" i="9"/>
  <c r="CZ239" i="9"/>
  <c r="DA239" i="9"/>
  <c r="CZ240" i="9"/>
  <c r="DA240" i="9"/>
  <c r="CZ241" i="9"/>
  <c r="DA241" i="9"/>
  <c r="CZ242" i="9"/>
  <c r="DA242" i="9"/>
  <c r="CZ243" i="9"/>
  <c r="DA243" i="9"/>
  <c r="CZ244" i="9"/>
  <c r="DA244" i="9"/>
  <c r="CZ245" i="9"/>
  <c r="DA245" i="9"/>
  <c r="CZ246" i="9"/>
  <c r="DA246" i="9"/>
  <c r="CZ247" i="9"/>
  <c r="DA247" i="9"/>
  <c r="CZ248" i="9"/>
  <c r="DA248" i="9"/>
  <c r="CZ249" i="9"/>
  <c r="DA249" i="9"/>
  <c r="CZ250" i="9"/>
  <c r="DA250" i="9"/>
  <c r="CZ251" i="9"/>
  <c r="DA251" i="9"/>
  <c r="CZ252" i="9"/>
  <c r="DA252" i="9"/>
  <c r="CZ253" i="9"/>
  <c r="DA253" i="9"/>
  <c r="CZ254" i="9"/>
  <c r="DA254" i="9"/>
  <c r="CZ255" i="9"/>
  <c r="DA255" i="9"/>
  <c r="CZ256" i="9"/>
  <c r="DA256" i="9"/>
  <c r="CZ257" i="9"/>
  <c r="DA257" i="9"/>
  <c r="CZ258" i="9"/>
  <c r="DA258" i="9"/>
  <c r="CZ259" i="9"/>
  <c r="DA259" i="9"/>
  <c r="CZ260" i="9"/>
  <c r="DA260" i="9"/>
  <c r="CZ261" i="9"/>
  <c r="DA261" i="9"/>
  <c r="CZ262" i="9"/>
  <c r="DA262" i="9"/>
  <c r="CZ263" i="9"/>
  <c r="DA263" i="9"/>
  <c r="CZ264" i="9"/>
  <c r="DA264" i="9"/>
  <c r="CZ265" i="9"/>
  <c r="DA265" i="9"/>
  <c r="CZ266" i="9"/>
  <c r="DA266" i="9"/>
  <c r="CZ267" i="9"/>
  <c r="DA267" i="9"/>
  <c r="CZ268" i="9"/>
  <c r="DA268" i="9"/>
  <c r="CZ269" i="9"/>
  <c r="DA269" i="9"/>
  <c r="CZ270" i="9"/>
  <c r="DA270" i="9"/>
  <c r="CZ271" i="9"/>
  <c r="DA271" i="9"/>
  <c r="CZ272" i="9"/>
  <c r="DA272" i="9"/>
  <c r="CZ273" i="9"/>
  <c r="DA273" i="9"/>
  <c r="CZ274" i="9"/>
  <c r="DA274" i="9"/>
  <c r="CZ275" i="9"/>
  <c r="DA275" i="9"/>
  <c r="CZ276" i="9"/>
  <c r="DA276" i="9"/>
  <c r="CZ277" i="9"/>
  <c r="DA277" i="9"/>
  <c r="CZ278" i="9"/>
  <c r="DA278" i="9"/>
  <c r="CZ279" i="9"/>
  <c r="DA279" i="9"/>
  <c r="CZ280" i="9"/>
  <c r="DA280" i="9"/>
  <c r="CZ281" i="9"/>
  <c r="DA281" i="9"/>
  <c r="CZ282" i="9"/>
  <c r="DA282" i="9"/>
  <c r="CZ283" i="9"/>
  <c r="DA283" i="9"/>
  <c r="CZ284" i="9"/>
  <c r="DA284" i="9"/>
  <c r="CZ285" i="9"/>
  <c r="DA285" i="9"/>
  <c r="CZ286" i="9"/>
  <c r="DA286" i="9"/>
  <c r="CZ287" i="9"/>
  <c r="DA287" i="9"/>
  <c r="CZ288" i="9"/>
  <c r="DA288" i="9"/>
  <c r="CZ289" i="9"/>
  <c r="DA289" i="9"/>
  <c r="CZ290" i="9"/>
  <c r="DA290" i="9"/>
  <c r="CZ291" i="9"/>
  <c r="DA291" i="9"/>
  <c r="CZ292" i="9"/>
  <c r="DA292" i="9"/>
  <c r="CZ293" i="9"/>
  <c r="DA293" i="9"/>
  <c r="CZ294" i="9"/>
  <c r="DA294" i="9"/>
  <c r="CZ295" i="9"/>
  <c r="DA295" i="9"/>
  <c r="CZ296" i="9"/>
  <c r="DA296" i="9"/>
  <c r="CZ297" i="9"/>
  <c r="DA297" i="9"/>
  <c r="CZ298" i="9"/>
  <c r="DA298" i="9"/>
  <c r="CZ299" i="9"/>
  <c r="DA299" i="9"/>
  <c r="CZ300" i="9"/>
  <c r="DA300" i="9"/>
  <c r="CZ301" i="9"/>
  <c r="DA301" i="9"/>
  <c r="CZ302" i="9"/>
  <c r="DA302" i="9"/>
  <c r="CZ303" i="9"/>
  <c r="DA303" i="9"/>
  <c r="CZ304" i="9"/>
  <c r="DA304" i="9"/>
  <c r="CZ305" i="9"/>
  <c r="DA305" i="9"/>
  <c r="CZ306" i="9"/>
  <c r="DA306" i="9"/>
  <c r="CZ307" i="9"/>
  <c r="DA307" i="9"/>
  <c r="CZ308" i="9"/>
  <c r="DA308" i="9"/>
  <c r="CZ309" i="9"/>
  <c r="DA309" i="9"/>
  <c r="CZ310" i="9"/>
  <c r="DA310" i="9"/>
  <c r="CZ311" i="9"/>
  <c r="DA311" i="9"/>
  <c r="CZ312" i="9"/>
  <c r="DA312" i="9"/>
  <c r="CZ313" i="9"/>
  <c r="DA313" i="9"/>
  <c r="CZ314" i="9"/>
  <c r="DA314" i="9"/>
  <c r="CZ315" i="9"/>
  <c r="DA315" i="9"/>
  <c r="CZ316" i="9"/>
  <c r="DA316" i="9"/>
  <c r="CZ317" i="9"/>
  <c r="DA317" i="9"/>
  <c r="CZ318" i="9"/>
  <c r="DA318" i="9"/>
  <c r="CZ319" i="9"/>
  <c r="DA319" i="9"/>
  <c r="CZ320" i="9"/>
  <c r="DA320" i="9"/>
  <c r="CZ321" i="9"/>
  <c r="DA321" i="9"/>
  <c r="CZ322" i="9"/>
  <c r="DA322" i="9"/>
  <c r="CZ323" i="9"/>
  <c r="DA323" i="9"/>
  <c r="CZ324" i="9"/>
  <c r="DA324" i="9"/>
  <c r="CZ325" i="9"/>
  <c r="DA325" i="9"/>
  <c r="CZ326" i="9"/>
  <c r="DA326" i="9"/>
  <c r="CZ327" i="9"/>
  <c r="DA327" i="9"/>
  <c r="CZ328" i="9"/>
  <c r="DA328" i="9"/>
  <c r="CZ329" i="9"/>
  <c r="DA329" i="9"/>
  <c r="CZ330" i="9"/>
  <c r="DA330" i="9"/>
  <c r="CZ331" i="9"/>
  <c r="DA331" i="9"/>
  <c r="CZ332" i="9"/>
  <c r="DA332" i="9"/>
  <c r="CZ333" i="9"/>
  <c r="DA333" i="9"/>
  <c r="CZ334" i="9"/>
  <c r="DA334" i="9"/>
  <c r="CZ335" i="9"/>
  <c r="DA335" i="9"/>
  <c r="CZ336" i="9"/>
  <c r="DA336" i="9"/>
  <c r="CZ337" i="9"/>
  <c r="DA337" i="9"/>
  <c r="CZ338" i="9"/>
  <c r="DA338" i="9"/>
  <c r="CZ339" i="9"/>
  <c r="DA339" i="9"/>
  <c r="CZ340" i="9"/>
  <c r="DA340" i="9"/>
  <c r="CZ341" i="9"/>
  <c r="DA341" i="9"/>
  <c r="CZ342" i="9"/>
  <c r="DA342" i="9"/>
  <c r="CZ343" i="9"/>
  <c r="DA343" i="9"/>
  <c r="CZ344" i="9"/>
  <c r="DA344" i="9"/>
  <c r="CZ345" i="9"/>
  <c r="DA345" i="9"/>
  <c r="CZ346" i="9"/>
  <c r="DA346" i="9"/>
  <c r="CZ347" i="9"/>
  <c r="DA347" i="9"/>
  <c r="CZ348" i="9"/>
  <c r="DA348" i="9"/>
  <c r="CZ349" i="9"/>
  <c r="DA349" i="9"/>
  <c r="CZ350" i="9"/>
  <c r="DA350" i="9"/>
  <c r="CZ351" i="9"/>
  <c r="DA351" i="9"/>
  <c r="CZ352" i="9"/>
  <c r="DA352" i="9"/>
  <c r="CZ353" i="9"/>
  <c r="DA353" i="9"/>
  <c r="CZ354" i="9"/>
  <c r="DA354" i="9"/>
  <c r="CZ355" i="9"/>
  <c r="DA355" i="9"/>
  <c r="CZ356" i="9"/>
  <c r="DA356" i="9"/>
  <c r="CZ357" i="9"/>
  <c r="DA357" i="9"/>
  <c r="CZ358" i="9"/>
  <c r="DA358" i="9"/>
  <c r="CZ359" i="9"/>
  <c r="DA359" i="9"/>
  <c r="CZ360" i="9"/>
  <c r="DA360" i="9"/>
  <c r="CZ361" i="9"/>
  <c r="DA361" i="9"/>
  <c r="CZ362" i="9"/>
  <c r="DA362" i="9"/>
  <c r="CZ363" i="9"/>
  <c r="DA363" i="9"/>
  <c r="CZ364" i="9"/>
  <c r="DA364" i="9"/>
  <c r="CZ365" i="9"/>
  <c r="DA365" i="9"/>
  <c r="CZ366" i="9"/>
  <c r="DA366" i="9"/>
  <c r="CZ367" i="9"/>
  <c r="DA367" i="9"/>
  <c r="CZ368" i="9"/>
  <c r="DA368" i="9"/>
  <c r="CZ369" i="9"/>
  <c r="DA369" i="9"/>
  <c r="CZ370" i="9"/>
  <c r="DA370" i="9"/>
  <c r="CZ371" i="9"/>
  <c r="DA371" i="9"/>
  <c r="CZ372" i="9"/>
  <c r="DA372" i="9"/>
  <c r="CZ373" i="9"/>
  <c r="DA373" i="9"/>
  <c r="CZ374" i="9"/>
  <c r="DA374" i="9"/>
  <c r="CZ375" i="9"/>
  <c r="DA375" i="9"/>
  <c r="CZ376" i="9"/>
  <c r="DA376" i="9"/>
  <c r="CZ377" i="9"/>
  <c r="DA377" i="9"/>
  <c r="CZ378" i="9"/>
  <c r="DA378" i="9"/>
  <c r="CZ379" i="9"/>
  <c r="DA379" i="9"/>
  <c r="CZ380" i="9"/>
  <c r="DA380" i="9"/>
  <c r="CZ381" i="9"/>
  <c r="DA381" i="9"/>
  <c r="CZ382" i="9"/>
  <c r="DA382" i="9"/>
  <c r="CZ383" i="9"/>
  <c r="DA383" i="9"/>
  <c r="CZ384" i="9"/>
  <c r="DA384" i="9"/>
  <c r="CZ385" i="9"/>
  <c r="DA385" i="9"/>
  <c r="CZ386" i="9"/>
  <c r="DA386" i="9"/>
  <c r="CZ387" i="9"/>
  <c r="DA387" i="9"/>
  <c r="CZ388" i="9"/>
  <c r="DA388" i="9"/>
  <c r="CZ389" i="9"/>
  <c r="DA389" i="9"/>
  <c r="CZ390" i="9"/>
  <c r="DA390" i="9"/>
  <c r="CZ391" i="9"/>
  <c r="DA391" i="9"/>
  <c r="CZ392" i="9"/>
  <c r="DA392" i="9"/>
  <c r="CZ393" i="9"/>
  <c r="DA393" i="9"/>
  <c r="CZ394" i="9"/>
  <c r="DA394" i="9"/>
  <c r="CZ395" i="9"/>
  <c r="DA395" i="9"/>
  <c r="CZ396" i="9"/>
  <c r="DA396" i="9"/>
  <c r="CZ397" i="9"/>
  <c r="DA397" i="9"/>
  <c r="CZ398" i="9"/>
  <c r="DA398" i="9"/>
  <c r="CZ399" i="9"/>
  <c r="DA399" i="9"/>
  <c r="CZ400" i="9"/>
  <c r="DA400" i="9"/>
  <c r="CZ401" i="9"/>
  <c r="DA401" i="9"/>
  <c r="CZ402" i="9"/>
  <c r="DA402" i="9"/>
  <c r="CZ403" i="9"/>
  <c r="DA403" i="9"/>
  <c r="CZ404" i="9"/>
  <c r="DA404" i="9"/>
  <c r="CZ405" i="9"/>
  <c r="DA405" i="9"/>
  <c r="CZ406" i="9"/>
  <c r="DA406" i="9"/>
  <c r="CZ407" i="9"/>
  <c r="DA407" i="9"/>
  <c r="CZ408" i="9"/>
  <c r="DA408" i="9"/>
  <c r="CZ409" i="9"/>
  <c r="DA409" i="9"/>
  <c r="CZ410" i="9"/>
  <c r="DA410" i="9"/>
  <c r="CZ411" i="9"/>
  <c r="DA411" i="9"/>
  <c r="CZ412" i="9"/>
  <c r="DA412" i="9"/>
  <c r="CZ413" i="9"/>
  <c r="DA413" i="9"/>
  <c r="CZ414" i="9"/>
  <c r="DA414" i="9"/>
  <c r="CZ415" i="9"/>
  <c r="DA415" i="9"/>
  <c r="CZ416" i="9"/>
  <c r="DA416" i="9"/>
  <c r="CZ417" i="9"/>
  <c r="DA417" i="9"/>
  <c r="CZ418" i="9"/>
  <c r="DA418" i="9"/>
  <c r="CZ419" i="9"/>
  <c r="DA419" i="9"/>
  <c r="CZ420" i="9"/>
  <c r="DA420" i="9"/>
  <c r="CZ421" i="9"/>
  <c r="DA421" i="9"/>
  <c r="CZ422" i="9"/>
  <c r="DA422" i="9"/>
  <c r="CZ423" i="9"/>
  <c r="DA423" i="9"/>
  <c r="CZ424" i="9"/>
  <c r="DA424" i="9"/>
  <c r="CZ425" i="9"/>
  <c r="DA425" i="9"/>
  <c r="CZ426" i="9"/>
  <c r="DA426" i="9"/>
  <c r="CZ427" i="9"/>
  <c r="DA427" i="9"/>
  <c r="CZ428" i="9"/>
  <c r="DA428" i="9"/>
  <c r="CZ429" i="9"/>
  <c r="DA429" i="9"/>
  <c r="CZ430" i="9"/>
  <c r="DA430" i="9"/>
  <c r="CV10" i="9"/>
  <c r="CW10" i="9"/>
  <c r="CV11" i="9"/>
  <c r="CW11" i="9"/>
  <c r="CV12" i="9"/>
  <c r="CW12" i="9"/>
  <c r="CV13" i="9"/>
  <c r="CW13" i="9"/>
  <c r="CV14" i="9"/>
  <c r="CW14" i="9"/>
  <c r="CV15" i="9"/>
  <c r="CW15" i="9"/>
  <c r="CV16" i="9"/>
  <c r="CW16" i="9"/>
  <c r="CV17" i="9"/>
  <c r="CW17" i="9"/>
  <c r="CV18" i="9"/>
  <c r="CW18" i="9"/>
  <c r="CV19" i="9"/>
  <c r="CW19" i="9"/>
  <c r="CV20" i="9"/>
  <c r="CW20" i="9"/>
  <c r="CV21" i="9"/>
  <c r="CW21" i="9"/>
  <c r="CV22" i="9"/>
  <c r="CW22" i="9"/>
  <c r="CV23" i="9"/>
  <c r="CW23" i="9"/>
  <c r="CV24" i="9"/>
  <c r="CW24" i="9"/>
  <c r="CV25" i="9"/>
  <c r="CW25" i="9"/>
  <c r="CV26" i="9"/>
  <c r="CW26" i="9"/>
  <c r="CV27" i="9"/>
  <c r="CW27" i="9"/>
  <c r="CV28" i="9"/>
  <c r="CW28" i="9"/>
  <c r="CV29" i="9"/>
  <c r="CW29" i="9"/>
  <c r="CV30" i="9"/>
  <c r="CW30" i="9"/>
  <c r="CV31" i="9"/>
  <c r="CW31" i="9"/>
  <c r="CV32" i="9"/>
  <c r="CW32" i="9"/>
  <c r="CV33" i="9"/>
  <c r="CW33" i="9"/>
  <c r="CV34" i="9"/>
  <c r="CW34" i="9"/>
  <c r="CV35" i="9"/>
  <c r="CW35" i="9"/>
  <c r="CV36" i="9"/>
  <c r="CW36" i="9"/>
  <c r="CV37" i="9"/>
  <c r="CW37" i="9"/>
  <c r="CV38" i="9"/>
  <c r="CW38" i="9"/>
  <c r="CV39" i="9"/>
  <c r="CW39" i="9"/>
  <c r="CV40" i="9"/>
  <c r="CW40" i="9"/>
  <c r="CV41" i="9"/>
  <c r="CW41" i="9"/>
  <c r="CV42" i="9"/>
  <c r="CW42" i="9"/>
  <c r="CV43" i="9"/>
  <c r="CW43" i="9"/>
  <c r="CV44" i="9"/>
  <c r="CW44" i="9"/>
  <c r="CV45" i="9"/>
  <c r="CW45" i="9"/>
  <c r="CV46" i="9"/>
  <c r="CW46" i="9"/>
  <c r="CV47" i="9"/>
  <c r="CW47" i="9"/>
  <c r="CV48" i="9"/>
  <c r="CW48" i="9"/>
  <c r="CV49" i="9"/>
  <c r="CW49" i="9"/>
  <c r="CV50" i="9"/>
  <c r="CW50" i="9"/>
  <c r="CV51" i="9"/>
  <c r="CW51" i="9"/>
  <c r="CV52" i="9"/>
  <c r="CW52" i="9"/>
  <c r="CV53" i="9"/>
  <c r="CW53" i="9"/>
  <c r="CV54" i="9"/>
  <c r="CW54" i="9"/>
  <c r="CV55" i="9"/>
  <c r="CW55" i="9"/>
  <c r="CV56" i="9"/>
  <c r="CW56" i="9"/>
  <c r="CV57" i="9"/>
  <c r="CW57" i="9"/>
  <c r="CV58" i="9"/>
  <c r="CW58" i="9"/>
  <c r="CV59" i="9"/>
  <c r="CW59" i="9"/>
  <c r="CV60" i="9"/>
  <c r="CW60" i="9"/>
  <c r="CV61" i="9"/>
  <c r="CW61" i="9"/>
  <c r="CV62" i="9"/>
  <c r="CW62" i="9"/>
  <c r="CV63" i="9"/>
  <c r="CW63" i="9"/>
  <c r="CV64" i="9"/>
  <c r="CW64" i="9"/>
  <c r="CV65" i="9"/>
  <c r="CW65" i="9"/>
  <c r="CV66" i="9"/>
  <c r="CW66" i="9"/>
  <c r="CV67" i="9"/>
  <c r="CW67" i="9"/>
  <c r="CV68" i="9"/>
  <c r="CW68" i="9"/>
  <c r="CV69" i="9"/>
  <c r="CW69" i="9"/>
  <c r="CV70" i="9"/>
  <c r="CW70" i="9"/>
  <c r="CV71" i="9"/>
  <c r="CW71" i="9"/>
  <c r="CV72" i="9"/>
  <c r="CW72" i="9"/>
  <c r="CV73" i="9"/>
  <c r="CW73" i="9"/>
  <c r="CV74" i="9"/>
  <c r="CW74" i="9"/>
  <c r="CV75" i="9"/>
  <c r="CW75" i="9"/>
  <c r="CV76" i="9"/>
  <c r="CW76" i="9"/>
  <c r="CV77" i="9"/>
  <c r="CW77" i="9"/>
  <c r="CV78" i="9"/>
  <c r="CW78" i="9"/>
  <c r="CV79" i="9"/>
  <c r="CW79" i="9"/>
  <c r="CV80" i="9"/>
  <c r="CW80" i="9"/>
  <c r="CV81" i="9"/>
  <c r="CW81" i="9"/>
  <c r="CV82" i="9"/>
  <c r="CW82" i="9"/>
  <c r="CV83" i="9"/>
  <c r="CW83" i="9"/>
  <c r="CV84" i="9"/>
  <c r="CW84" i="9"/>
  <c r="CV85" i="9"/>
  <c r="CW85" i="9"/>
  <c r="CV86" i="9"/>
  <c r="CW86" i="9"/>
  <c r="CV87" i="9"/>
  <c r="CW87" i="9"/>
  <c r="CV88" i="9"/>
  <c r="CW88" i="9"/>
  <c r="CV89" i="9"/>
  <c r="CW89" i="9"/>
  <c r="CV90" i="9"/>
  <c r="CW90" i="9"/>
  <c r="CV91" i="9"/>
  <c r="CW91" i="9"/>
  <c r="CV92" i="9"/>
  <c r="CW92" i="9"/>
  <c r="CV93" i="9"/>
  <c r="CW93" i="9"/>
  <c r="CV94" i="9"/>
  <c r="CW94" i="9"/>
  <c r="CV95" i="9"/>
  <c r="CW95" i="9"/>
  <c r="CV96" i="9"/>
  <c r="CW96" i="9"/>
  <c r="CV97" i="9"/>
  <c r="CW97" i="9"/>
  <c r="CV98" i="9"/>
  <c r="CW98" i="9"/>
  <c r="CV99" i="9"/>
  <c r="CW99" i="9"/>
  <c r="CV100" i="9"/>
  <c r="CW100" i="9"/>
  <c r="CV101" i="9"/>
  <c r="CW101" i="9"/>
  <c r="CV102" i="9"/>
  <c r="CW102" i="9"/>
  <c r="CV103" i="9"/>
  <c r="CW103" i="9"/>
  <c r="CV104" i="9"/>
  <c r="CW104" i="9"/>
  <c r="CV105" i="9"/>
  <c r="CW105" i="9"/>
  <c r="CV106" i="9"/>
  <c r="CW106" i="9"/>
  <c r="CV107" i="9"/>
  <c r="CW107" i="9"/>
  <c r="CV108" i="9"/>
  <c r="CW108" i="9"/>
  <c r="CV109" i="9"/>
  <c r="CW109" i="9"/>
  <c r="CV110" i="9"/>
  <c r="CW110" i="9"/>
  <c r="CV111" i="9"/>
  <c r="CW111" i="9"/>
  <c r="CV112" i="9"/>
  <c r="CW112" i="9"/>
  <c r="CV113" i="9"/>
  <c r="CW113" i="9"/>
  <c r="CV114" i="9"/>
  <c r="CW114" i="9"/>
  <c r="CV115" i="9"/>
  <c r="CW115" i="9"/>
  <c r="CV116" i="9"/>
  <c r="CW116" i="9"/>
  <c r="CV117" i="9"/>
  <c r="CW117" i="9"/>
  <c r="CV118" i="9"/>
  <c r="CW118" i="9"/>
  <c r="CV119" i="9"/>
  <c r="CW119" i="9"/>
  <c r="CV120" i="9"/>
  <c r="CW120" i="9"/>
  <c r="CV121" i="9"/>
  <c r="CW121" i="9"/>
  <c r="CV122" i="9"/>
  <c r="CW122" i="9"/>
  <c r="CV123" i="9"/>
  <c r="CW123" i="9"/>
  <c r="CV124" i="9"/>
  <c r="CW124" i="9"/>
  <c r="CV125" i="9"/>
  <c r="CW125" i="9"/>
  <c r="CV126" i="9"/>
  <c r="CW126" i="9"/>
  <c r="CV127" i="9"/>
  <c r="CW127" i="9"/>
  <c r="CV128" i="9"/>
  <c r="CW128" i="9"/>
  <c r="CV129" i="9"/>
  <c r="CW129" i="9"/>
  <c r="CV130" i="9"/>
  <c r="CW130" i="9"/>
  <c r="CV131" i="9"/>
  <c r="CW131" i="9"/>
  <c r="CV132" i="9"/>
  <c r="CW132" i="9"/>
  <c r="CV133" i="9"/>
  <c r="CW133" i="9"/>
  <c r="CV134" i="9"/>
  <c r="CW134" i="9"/>
  <c r="CV135" i="9"/>
  <c r="CW135" i="9"/>
  <c r="CV136" i="9"/>
  <c r="CW136" i="9"/>
  <c r="CV137" i="9"/>
  <c r="CW137" i="9"/>
  <c r="CV138" i="9"/>
  <c r="CW138" i="9"/>
  <c r="CV139" i="9"/>
  <c r="CW139" i="9"/>
  <c r="CV140" i="9"/>
  <c r="CW140" i="9"/>
  <c r="CV141" i="9"/>
  <c r="CW141" i="9"/>
  <c r="CV142" i="9"/>
  <c r="CW142" i="9"/>
  <c r="CV143" i="9"/>
  <c r="CW143" i="9"/>
  <c r="CV144" i="9"/>
  <c r="CW144" i="9"/>
  <c r="CV145" i="9"/>
  <c r="CW145" i="9"/>
  <c r="CV146" i="9"/>
  <c r="CW146" i="9"/>
  <c r="CV147" i="9"/>
  <c r="CW147" i="9"/>
  <c r="CV148" i="9"/>
  <c r="CW148" i="9"/>
  <c r="CV149" i="9"/>
  <c r="CW149" i="9"/>
  <c r="CV150" i="9"/>
  <c r="CW150" i="9"/>
  <c r="CV151" i="9"/>
  <c r="CW151" i="9"/>
  <c r="CV152" i="9"/>
  <c r="CW152" i="9"/>
  <c r="CV153" i="9"/>
  <c r="CW153" i="9"/>
  <c r="CV154" i="9"/>
  <c r="CW154" i="9"/>
  <c r="CV155" i="9"/>
  <c r="CW155" i="9"/>
  <c r="CV156" i="9"/>
  <c r="CW156" i="9"/>
  <c r="CV157" i="9"/>
  <c r="CW157" i="9"/>
  <c r="CV158" i="9"/>
  <c r="CW158" i="9"/>
  <c r="CV159" i="9"/>
  <c r="CW159" i="9"/>
  <c r="CV160" i="9"/>
  <c r="CW160" i="9"/>
  <c r="CV161" i="9"/>
  <c r="CW161" i="9"/>
  <c r="CV162" i="9"/>
  <c r="CW162" i="9"/>
  <c r="CV163" i="9"/>
  <c r="CW163" i="9"/>
  <c r="CV164" i="9"/>
  <c r="CW164" i="9"/>
  <c r="CV165" i="9"/>
  <c r="CW165" i="9"/>
  <c r="CV166" i="9"/>
  <c r="CW166" i="9"/>
  <c r="CV167" i="9"/>
  <c r="CW167" i="9"/>
  <c r="CV168" i="9"/>
  <c r="CW168" i="9"/>
  <c r="CV169" i="9"/>
  <c r="CW169" i="9"/>
  <c r="CV170" i="9"/>
  <c r="CW170" i="9"/>
  <c r="CV171" i="9"/>
  <c r="CW171" i="9"/>
  <c r="CV172" i="9"/>
  <c r="CW172" i="9"/>
  <c r="CV173" i="9"/>
  <c r="CW173" i="9"/>
  <c r="CV174" i="9"/>
  <c r="CW174" i="9"/>
  <c r="CV175" i="9"/>
  <c r="CW175" i="9"/>
  <c r="CV176" i="9"/>
  <c r="CW176" i="9"/>
  <c r="CV177" i="9"/>
  <c r="CW177" i="9"/>
  <c r="CV178" i="9"/>
  <c r="CW178" i="9"/>
  <c r="CV179" i="9"/>
  <c r="CW179" i="9"/>
  <c r="CV180" i="9"/>
  <c r="CW180" i="9"/>
  <c r="CV181" i="9"/>
  <c r="CW181" i="9"/>
  <c r="CV182" i="9"/>
  <c r="CW182" i="9"/>
  <c r="CV183" i="9"/>
  <c r="CW183" i="9"/>
  <c r="CV184" i="9"/>
  <c r="CW184" i="9"/>
  <c r="CV185" i="9"/>
  <c r="CW185" i="9"/>
  <c r="CV186" i="9"/>
  <c r="CW186" i="9"/>
  <c r="CV187" i="9"/>
  <c r="CW187" i="9"/>
  <c r="CV188" i="9"/>
  <c r="CW188" i="9"/>
  <c r="CV189" i="9"/>
  <c r="CW189" i="9"/>
  <c r="CV190" i="9"/>
  <c r="CW190" i="9"/>
  <c r="CV191" i="9"/>
  <c r="CW191" i="9"/>
  <c r="CV192" i="9"/>
  <c r="CW192" i="9"/>
  <c r="CV193" i="9"/>
  <c r="CW193" i="9"/>
  <c r="CV194" i="9"/>
  <c r="CW194" i="9"/>
  <c r="CV195" i="9"/>
  <c r="CW195" i="9"/>
  <c r="CV196" i="9"/>
  <c r="CW196" i="9"/>
  <c r="CV197" i="9"/>
  <c r="CW197" i="9"/>
  <c r="CV198" i="9"/>
  <c r="CW198" i="9"/>
  <c r="CV199" i="9"/>
  <c r="CW199" i="9"/>
  <c r="CV200" i="9"/>
  <c r="CW200" i="9"/>
  <c r="CV201" i="9"/>
  <c r="CW201" i="9"/>
  <c r="CV202" i="9"/>
  <c r="CW202" i="9"/>
  <c r="CV203" i="9"/>
  <c r="CW203" i="9"/>
  <c r="CV204" i="9"/>
  <c r="CW204" i="9"/>
  <c r="CV205" i="9"/>
  <c r="CW205" i="9"/>
  <c r="CV206" i="9"/>
  <c r="CW206" i="9"/>
  <c r="CV207" i="9"/>
  <c r="CW207" i="9"/>
  <c r="CV208" i="9"/>
  <c r="CW208" i="9"/>
  <c r="CV209" i="9"/>
  <c r="CW209" i="9"/>
  <c r="CV210" i="9"/>
  <c r="CW210" i="9"/>
  <c r="CV211" i="9"/>
  <c r="CW211" i="9"/>
  <c r="CV212" i="9"/>
  <c r="CW212" i="9"/>
  <c r="CV213" i="9"/>
  <c r="CW213" i="9"/>
  <c r="CV214" i="9"/>
  <c r="CW214" i="9"/>
  <c r="CV215" i="9"/>
  <c r="CW215" i="9"/>
  <c r="CV216" i="9"/>
  <c r="CW216" i="9"/>
  <c r="CV217" i="9"/>
  <c r="CW217" i="9"/>
  <c r="CV218" i="9"/>
  <c r="CW218" i="9"/>
  <c r="CV219" i="9"/>
  <c r="CW219" i="9"/>
  <c r="CV220" i="9"/>
  <c r="CW220" i="9"/>
  <c r="CV221" i="9"/>
  <c r="CW221" i="9"/>
  <c r="CV222" i="9"/>
  <c r="CW222" i="9"/>
  <c r="CV223" i="9"/>
  <c r="CW223" i="9"/>
  <c r="CV224" i="9"/>
  <c r="CW224" i="9"/>
  <c r="CV225" i="9"/>
  <c r="CW225" i="9"/>
  <c r="CV226" i="9"/>
  <c r="CW226" i="9"/>
  <c r="CV227" i="9"/>
  <c r="CW227" i="9"/>
  <c r="CV228" i="9"/>
  <c r="CW228" i="9"/>
  <c r="CV229" i="9"/>
  <c r="CW229" i="9"/>
  <c r="CV230" i="9"/>
  <c r="CW230" i="9"/>
  <c r="CV231" i="9"/>
  <c r="CW231" i="9"/>
  <c r="CV232" i="9"/>
  <c r="CW232" i="9"/>
  <c r="CV233" i="9"/>
  <c r="CW233" i="9"/>
  <c r="CV234" i="9"/>
  <c r="CW234" i="9"/>
  <c r="CV235" i="9"/>
  <c r="CW235" i="9"/>
  <c r="CV236" i="9"/>
  <c r="CW236" i="9"/>
  <c r="CV237" i="9"/>
  <c r="CW237" i="9"/>
  <c r="CV238" i="9"/>
  <c r="CW238" i="9"/>
  <c r="CV239" i="9"/>
  <c r="CW239" i="9"/>
  <c r="CV240" i="9"/>
  <c r="CW240" i="9"/>
  <c r="CV241" i="9"/>
  <c r="CW241" i="9"/>
  <c r="CV242" i="9"/>
  <c r="CW242" i="9"/>
  <c r="CV243" i="9"/>
  <c r="CW243" i="9"/>
  <c r="CV244" i="9"/>
  <c r="CW244" i="9"/>
  <c r="CV245" i="9"/>
  <c r="CW245" i="9"/>
  <c r="CV246" i="9"/>
  <c r="CW246" i="9"/>
  <c r="CV247" i="9"/>
  <c r="CW247" i="9"/>
  <c r="CV248" i="9"/>
  <c r="CW248" i="9"/>
  <c r="CV249" i="9"/>
  <c r="CW249" i="9"/>
  <c r="CV250" i="9"/>
  <c r="CW250" i="9"/>
  <c r="CV251" i="9"/>
  <c r="CW251" i="9"/>
  <c r="CV252" i="9"/>
  <c r="CW252" i="9"/>
  <c r="CV253" i="9"/>
  <c r="CW253" i="9"/>
  <c r="CV254" i="9"/>
  <c r="CW254" i="9"/>
  <c r="CV255" i="9"/>
  <c r="CW255" i="9"/>
  <c r="CV256" i="9"/>
  <c r="CW256" i="9"/>
  <c r="CV257" i="9"/>
  <c r="CW257" i="9"/>
  <c r="CV258" i="9"/>
  <c r="CW258" i="9"/>
  <c r="CV259" i="9"/>
  <c r="CW259" i="9"/>
  <c r="CV260" i="9"/>
  <c r="CW260" i="9"/>
  <c r="CV261" i="9"/>
  <c r="CW261" i="9"/>
  <c r="CV262" i="9"/>
  <c r="CW262" i="9"/>
  <c r="CV263" i="9"/>
  <c r="CW263" i="9"/>
  <c r="CV264" i="9"/>
  <c r="CW264" i="9"/>
  <c r="CV265" i="9"/>
  <c r="CW265" i="9"/>
  <c r="CV266" i="9"/>
  <c r="CW266" i="9"/>
  <c r="CV267" i="9"/>
  <c r="CW267" i="9"/>
  <c r="CV268" i="9"/>
  <c r="CW268" i="9"/>
  <c r="CV269" i="9"/>
  <c r="CW269" i="9"/>
  <c r="CV270" i="9"/>
  <c r="CW270" i="9"/>
  <c r="CV271" i="9"/>
  <c r="CW271" i="9"/>
  <c r="CV272" i="9"/>
  <c r="CW272" i="9"/>
  <c r="CV273" i="9"/>
  <c r="CW273" i="9"/>
  <c r="CV274" i="9"/>
  <c r="CW274" i="9"/>
  <c r="CV275" i="9"/>
  <c r="CW275" i="9"/>
  <c r="CV276" i="9"/>
  <c r="CW276" i="9"/>
  <c r="CV277" i="9"/>
  <c r="CW277" i="9"/>
  <c r="CV278" i="9"/>
  <c r="CW278" i="9"/>
  <c r="CV279" i="9"/>
  <c r="CW279" i="9"/>
  <c r="CV280" i="9"/>
  <c r="CW280" i="9"/>
  <c r="CV281" i="9"/>
  <c r="CW281" i="9"/>
  <c r="CV282" i="9"/>
  <c r="CW282" i="9"/>
  <c r="CV283" i="9"/>
  <c r="CW283" i="9"/>
  <c r="CV284" i="9"/>
  <c r="CW284" i="9"/>
  <c r="CV285" i="9"/>
  <c r="CW285" i="9"/>
  <c r="CV286" i="9"/>
  <c r="CW286" i="9"/>
  <c r="CV287" i="9"/>
  <c r="CW287" i="9"/>
  <c r="CV288" i="9"/>
  <c r="CW288" i="9"/>
  <c r="CV289" i="9"/>
  <c r="CW289" i="9"/>
  <c r="CV290" i="9"/>
  <c r="CW290" i="9"/>
  <c r="CV291" i="9"/>
  <c r="CW291" i="9"/>
  <c r="CV292" i="9"/>
  <c r="CW292" i="9"/>
  <c r="CV293" i="9"/>
  <c r="CW293" i="9"/>
  <c r="CV294" i="9"/>
  <c r="CW294" i="9"/>
  <c r="CV295" i="9"/>
  <c r="CW295" i="9"/>
  <c r="CV296" i="9"/>
  <c r="CW296" i="9"/>
  <c r="CV297" i="9"/>
  <c r="CW297" i="9"/>
  <c r="CV298" i="9"/>
  <c r="CW298" i="9"/>
  <c r="CV299" i="9"/>
  <c r="CW299" i="9"/>
  <c r="CV300" i="9"/>
  <c r="CW300" i="9"/>
  <c r="CV301" i="9"/>
  <c r="CW301" i="9"/>
  <c r="CV302" i="9"/>
  <c r="CW302" i="9"/>
  <c r="CV303" i="9"/>
  <c r="CW303" i="9"/>
  <c r="CV304" i="9"/>
  <c r="CW304" i="9"/>
  <c r="CV305" i="9"/>
  <c r="CW305" i="9"/>
  <c r="CV306" i="9"/>
  <c r="CW306" i="9"/>
  <c r="CV307" i="9"/>
  <c r="CW307" i="9"/>
  <c r="CV308" i="9"/>
  <c r="CW308" i="9"/>
  <c r="CV309" i="9"/>
  <c r="CW309" i="9"/>
  <c r="CV310" i="9"/>
  <c r="CW310" i="9"/>
  <c r="CV311" i="9"/>
  <c r="CW311" i="9"/>
  <c r="CV312" i="9"/>
  <c r="CW312" i="9"/>
  <c r="CV313" i="9"/>
  <c r="CW313" i="9"/>
  <c r="CV314" i="9"/>
  <c r="CW314" i="9"/>
  <c r="CV315" i="9"/>
  <c r="CW315" i="9"/>
  <c r="CV316" i="9"/>
  <c r="CW316" i="9"/>
  <c r="CV317" i="9"/>
  <c r="CW317" i="9"/>
  <c r="CV318" i="9"/>
  <c r="CW318" i="9"/>
  <c r="CV319" i="9"/>
  <c r="CW319" i="9"/>
  <c r="CV320" i="9"/>
  <c r="CW320" i="9"/>
  <c r="CV321" i="9"/>
  <c r="CW321" i="9"/>
  <c r="CV322" i="9"/>
  <c r="CW322" i="9"/>
  <c r="CV323" i="9"/>
  <c r="CW323" i="9"/>
  <c r="CV324" i="9"/>
  <c r="CW324" i="9"/>
  <c r="CV325" i="9"/>
  <c r="CW325" i="9"/>
  <c r="CV326" i="9"/>
  <c r="CW326" i="9"/>
  <c r="CV327" i="9"/>
  <c r="CW327" i="9"/>
  <c r="CV328" i="9"/>
  <c r="CW328" i="9"/>
  <c r="CV329" i="9"/>
  <c r="CW329" i="9"/>
  <c r="CV330" i="9"/>
  <c r="CW330" i="9"/>
  <c r="CV331" i="9"/>
  <c r="CW331" i="9"/>
  <c r="CV332" i="9"/>
  <c r="CW332" i="9"/>
  <c r="CV333" i="9"/>
  <c r="CW333" i="9"/>
  <c r="CV334" i="9"/>
  <c r="CW334" i="9"/>
  <c r="CV335" i="9"/>
  <c r="CW335" i="9"/>
  <c r="CV336" i="9"/>
  <c r="CW336" i="9"/>
  <c r="CV337" i="9"/>
  <c r="CW337" i="9"/>
  <c r="CV338" i="9"/>
  <c r="CW338" i="9"/>
  <c r="CV339" i="9"/>
  <c r="CW339" i="9"/>
  <c r="CV340" i="9"/>
  <c r="CW340" i="9"/>
  <c r="CV341" i="9"/>
  <c r="CW341" i="9"/>
  <c r="CV342" i="9"/>
  <c r="CW342" i="9"/>
  <c r="CV343" i="9"/>
  <c r="CW343" i="9"/>
  <c r="CV344" i="9"/>
  <c r="CW344" i="9"/>
  <c r="CV345" i="9"/>
  <c r="CW345" i="9"/>
  <c r="CV346" i="9"/>
  <c r="CW346" i="9"/>
  <c r="CV347" i="9"/>
  <c r="CW347" i="9"/>
  <c r="CV348" i="9"/>
  <c r="CW348" i="9"/>
  <c r="CV349" i="9"/>
  <c r="CW349" i="9"/>
  <c r="CV350" i="9"/>
  <c r="CW350" i="9"/>
  <c r="CV351" i="9"/>
  <c r="CW351" i="9"/>
  <c r="CV352" i="9"/>
  <c r="CW352" i="9"/>
  <c r="CV353" i="9"/>
  <c r="CW353" i="9"/>
  <c r="CV354" i="9"/>
  <c r="CW354" i="9"/>
  <c r="CV355" i="9"/>
  <c r="CW355" i="9"/>
  <c r="CV356" i="9"/>
  <c r="CW356" i="9"/>
  <c r="CV357" i="9"/>
  <c r="CW357" i="9"/>
  <c r="CV358" i="9"/>
  <c r="CW358" i="9"/>
  <c r="CV359" i="9"/>
  <c r="CW359" i="9"/>
  <c r="CV360" i="9"/>
  <c r="CW360" i="9"/>
  <c r="CV361" i="9"/>
  <c r="CW361" i="9"/>
  <c r="CV362" i="9"/>
  <c r="CW362" i="9"/>
  <c r="CV363" i="9"/>
  <c r="CW363" i="9"/>
  <c r="CV364" i="9"/>
  <c r="CW364" i="9"/>
  <c r="CV365" i="9"/>
  <c r="CW365" i="9"/>
  <c r="CV366" i="9"/>
  <c r="CW366" i="9"/>
  <c r="CV367" i="9"/>
  <c r="CW367" i="9"/>
  <c r="CV368" i="9"/>
  <c r="CW368" i="9"/>
  <c r="CV369" i="9"/>
  <c r="CW369" i="9"/>
  <c r="CV370" i="9"/>
  <c r="CW370" i="9"/>
  <c r="CV371" i="9"/>
  <c r="CW371" i="9"/>
  <c r="CV372" i="9"/>
  <c r="CW372" i="9"/>
  <c r="CV373" i="9"/>
  <c r="CW373" i="9"/>
  <c r="CV374" i="9"/>
  <c r="CW374" i="9"/>
  <c r="CV375" i="9"/>
  <c r="CW375" i="9"/>
  <c r="CV376" i="9"/>
  <c r="CW376" i="9"/>
  <c r="CV377" i="9"/>
  <c r="CW377" i="9"/>
  <c r="CV378" i="9"/>
  <c r="CW378" i="9"/>
  <c r="CV379" i="9"/>
  <c r="CW379" i="9"/>
  <c r="CV380" i="9"/>
  <c r="CW380" i="9"/>
  <c r="CV381" i="9"/>
  <c r="CW381" i="9"/>
  <c r="CV382" i="9"/>
  <c r="CW382" i="9"/>
  <c r="CV383" i="9"/>
  <c r="CW383" i="9"/>
  <c r="CV384" i="9"/>
  <c r="CW384" i="9"/>
  <c r="CV385" i="9"/>
  <c r="CW385" i="9"/>
  <c r="CV386" i="9"/>
  <c r="CW386" i="9"/>
  <c r="CV387" i="9"/>
  <c r="CW387" i="9"/>
  <c r="CV388" i="9"/>
  <c r="CW388" i="9"/>
  <c r="CV389" i="9"/>
  <c r="CW389" i="9"/>
  <c r="CV390" i="9"/>
  <c r="CW390" i="9"/>
  <c r="CV391" i="9"/>
  <c r="CW391" i="9"/>
  <c r="CV392" i="9"/>
  <c r="CW392" i="9"/>
  <c r="CV393" i="9"/>
  <c r="CW393" i="9"/>
  <c r="CV394" i="9"/>
  <c r="CW394" i="9"/>
  <c r="CV395" i="9"/>
  <c r="CW395" i="9"/>
  <c r="CV396" i="9"/>
  <c r="CW396" i="9"/>
  <c r="CV397" i="9"/>
  <c r="CW397" i="9"/>
  <c r="CV398" i="9"/>
  <c r="CW398" i="9"/>
  <c r="CV399" i="9"/>
  <c r="CW399" i="9"/>
  <c r="CV400" i="9"/>
  <c r="CW400" i="9"/>
  <c r="CV401" i="9"/>
  <c r="CW401" i="9"/>
  <c r="CV402" i="9"/>
  <c r="CW402" i="9"/>
  <c r="CV403" i="9"/>
  <c r="CW403" i="9"/>
  <c r="CV404" i="9"/>
  <c r="CW404" i="9"/>
  <c r="CV405" i="9"/>
  <c r="CW405" i="9"/>
  <c r="CV406" i="9"/>
  <c r="CW406" i="9"/>
  <c r="CV407" i="9"/>
  <c r="CW407" i="9"/>
  <c r="CV408" i="9"/>
  <c r="CW408" i="9"/>
  <c r="CV409" i="9"/>
  <c r="CW409" i="9"/>
  <c r="CV410" i="9"/>
  <c r="CW410" i="9"/>
  <c r="CV411" i="9"/>
  <c r="CW411" i="9"/>
  <c r="CV412" i="9"/>
  <c r="CW412" i="9"/>
  <c r="CV413" i="9"/>
  <c r="CW413" i="9"/>
  <c r="CV414" i="9"/>
  <c r="CW414" i="9"/>
  <c r="CV415" i="9"/>
  <c r="CW415" i="9"/>
  <c r="CV416" i="9"/>
  <c r="CW416" i="9"/>
  <c r="CV417" i="9"/>
  <c r="CW417" i="9"/>
  <c r="CV418" i="9"/>
  <c r="CW418" i="9"/>
  <c r="CV419" i="9"/>
  <c r="CW419" i="9"/>
  <c r="CV420" i="9"/>
  <c r="CW420" i="9"/>
  <c r="CV421" i="9"/>
  <c r="CW421" i="9"/>
  <c r="CV422" i="9"/>
  <c r="CW422" i="9"/>
  <c r="CV423" i="9"/>
  <c r="CW423" i="9"/>
  <c r="CV424" i="9"/>
  <c r="CW424" i="9"/>
  <c r="CV425" i="9"/>
  <c r="CW425" i="9"/>
  <c r="CV426" i="9"/>
  <c r="CW426" i="9"/>
  <c r="CV427" i="9"/>
  <c r="CW427" i="9"/>
  <c r="CV428" i="9"/>
  <c r="CW428" i="9"/>
  <c r="CV429" i="9"/>
  <c r="CW429" i="9"/>
  <c r="CV430" i="9"/>
  <c r="CW430" i="9"/>
  <c r="CN10" i="9"/>
  <c r="CP10" i="9" s="1"/>
  <c r="CO10" i="9"/>
  <c r="CQ10" i="9" s="1"/>
  <c r="CS10" i="9" s="1"/>
  <c r="CR10" i="9"/>
  <c r="CN11" i="9"/>
  <c r="CO11" i="9"/>
  <c r="CQ11" i="9" s="1"/>
  <c r="CS11" i="9" s="1"/>
  <c r="CP11" i="9"/>
  <c r="CR11" i="9" s="1"/>
  <c r="CN12" i="9"/>
  <c r="CP12" i="9" s="1"/>
  <c r="CR12" i="9" s="1"/>
  <c r="CO12" i="9"/>
  <c r="CQ12" i="9"/>
  <c r="CS12" i="9" s="1"/>
  <c r="CN13" i="9"/>
  <c r="CO13" i="9"/>
  <c r="CP13" i="9"/>
  <c r="CR13" i="9" s="1"/>
  <c r="CQ13" i="9"/>
  <c r="CS13" i="9"/>
  <c r="CN14" i="9"/>
  <c r="CO14" i="9"/>
  <c r="CQ14" i="9" s="1"/>
  <c r="CS14" i="9" s="1"/>
  <c r="CP14" i="9"/>
  <c r="CR14" i="9"/>
  <c r="CN15" i="9"/>
  <c r="CO15" i="9"/>
  <c r="CQ15" i="9" s="1"/>
  <c r="CS15" i="9" s="1"/>
  <c r="CP15" i="9"/>
  <c r="CR15" i="9" s="1"/>
  <c r="CN16" i="9"/>
  <c r="CP16" i="9" s="1"/>
  <c r="CR16" i="9" s="1"/>
  <c r="CO16" i="9"/>
  <c r="CQ16" i="9"/>
  <c r="CS16" i="9" s="1"/>
  <c r="CN17" i="9"/>
  <c r="CO17" i="9"/>
  <c r="CP17" i="9"/>
  <c r="CR17" i="9" s="1"/>
  <c r="CQ17" i="9"/>
  <c r="CS17" i="9"/>
  <c r="CN18" i="9"/>
  <c r="CO18" i="9"/>
  <c r="CP18" i="9"/>
  <c r="CQ18" i="9"/>
  <c r="CS18" i="9" s="1"/>
  <c r="CR18" i="9"/>
  <c r="CN19" i="9"/>
  <c r="CO19" i="9"/>
  <c r="CQ19" i="9" s="1"/>
  <c r="CS19" i="9" s="1"/>
  <c r="CP19" i="9"/>
  <c r="CR19" i="9"/>
  <c r="CN20" i="9"/>
  <c r="CP20" i="9" s="1"/>
  <c r="CR20" i="9" s="1"/>
  <c r="CO20" i="9"/>
  <c r="CQ20" i="9"/>
  <c r="CS20" i="9" s="1"/>
  <c r="CN21" i="9"/>
  <c r="CO21" i="9"/>
  <c r="CP21" i="9"/>
  <c r="CR21" i="9" s="1"/>
  <c r="CQ21" i="9"/>
  <c r="CS21" i="9"/>
  <c r="CN22" i="9"/>
  <c r="CO22" i="9"/>
  <c r="CP22" i="9"/>
  <c r="CQ22" i="9"/>
  <c r="CR22" i="9"/>
  <c r="CS22" i="9"/>
  <c r="CN23" i="9"/>
  <c r="CP23" i="9" s="1"/>
  <c r="CR23" i="9" s="1"/>
  <c r="CO23" i="9"/>
  <c r="CQ23" i="9" s="1"/>
  <c r="CS23" i="9" s="1"/>
  <c r="CN24" i="9"/>
  <c r="CP24" i="9" s="1"/>
  <c r="CR24" i="9" s="1"/>
  <c r="CO24" i="9"/>
  <c r="CQ24" i="9"/>
  <c r="CS24" i="9" s="1"/>
  <c r="CN25" i="9"/>
  <c r="CO25" i="9"/>
  <c r="CP25" i="9"/>
  <c r="CR25" i="9" s="1"/>
  <c r="CQ25" i="9"/>
  <c r="CS25" i="9"/>
  <c r="CN26" i="9"/>
  <c r="CO26" i="9"/>
  <c r="CQ26" i="9" s="1"/>
  <c r="CS26" i="9" s="1"/>
  <c r="CP26" i="9"/>
  <c r="CR26" i="9"/>
  <c r="CN27" i="9"/>
  <c r="CO27" i="9"/>
  <c r="CQ27" i="9" s="1"/>
  <c r="CS27" i="9" s="1"/>
  <c r="CP27" i="9"/>
  <c r="CR27" i="9" s="1"/>
  <c r="CN28" i="9"/>
  <c r="CP28" i="9" s="1"/>
  <c r="CR28" i="9" s="1"/>
  <c r="CO28" i="9"/>
  <c r="CQ28" i="9"/>
  <c r="CS28" i="9" s="1"/>
  <c r="CN29" i="9"/>
  <c r="CO29" i="9"/>
  <c r="CP29" i="9"/>
  <c r="CR29" i="9" s="1"/>
  <c r="CQ29" i="9"/>
  <c r="CS29" i="9"/>
  <c r="CN30" i="9"/>
  <c r="CO30" i="9"/>
  <c r="CP30" i="9"/>
  <c r="CQ30" i="9"/>
  <c r="CR30" i="9"/>
  <c r="CS30" i="9"/>
  <c r="CN31" i="9"/>
  <c r="CP31" i="9" s="1"/>
  <c r="CR31" i="9" s="1"/>
  <c r="CO31" i="9"/>
  <c r="CQ31" i="9" s="1"/>
  <c r="CS31" i="9" s="1"/>
  <c r="CN32" i="9"/>
  <c r="CP32" i="9" s="1"/>
  <c r="CR32" i="9" s="1"/>
  <c r="CO32" i="9"/>
  <c r="CQ32" i="9"/>
  <c r="CS32" i="9" s="1"/>
  <c r="CN33" i="9"/>
  <c r="CO33" i="9"/>
  <c r="CP33" i="9"/>
  <c r="CR33" i="9" s="1"/>
  <c r="CQ33" i="9"/>
  <c r="CS33" i="9"/>
  <c r="CN34" i="9"/>
  <c r="CP34" i="9" s="1"/>
  <c r="CO34" i="9"/>
  <c r="CQ34" i="9" s="1"/>
  <c r="CS34" i="9" s="1"/>
  <c r="CR34" i="9"/>
  <c r="CN35" i="9"/>
  <c r="CO35" i="9"/>
  <c r="CQ35" i="9" s="1"/>
  <c r="CS35" i="9" s="1"/>
  <c r="CP35" i="9"/>
  <c r="CR35" i="9" s="1"/>
  <c r="CN36" i="9"/>
  <c r="CP36" i="9" s="1"/>
  <c r="CR36" i="9" s="1"/>
  <c r="CO36" i="9"/>
  <c r="CQ36" i="9"/>
  <c r="CS36" i="9" s="1"/>
  <c r="CN37" i="9"/>
  <c r="CO37" i="9"/>
  <c r="CP37" i="9"/>
  <c r="CR37" i="9" s="1"/>
  <c r="CQ37" i="9"/>
  <c r="CS37" i="9"/>
  <c r="CN38" i="9"/>
  <c r="CO38" i="9"/>
  <c r="CP38" i="9"/>
  <c r="CQ38" i="9"/>
  <c r="CS38" i="9" s="1"/>
  <c r="CR38" i="9"/>
  <c r="CN39" i="9"/>
  <c r="CO39" i="9"/>
  <c r="CQ39" i="9" s="1"/>
  <c r="CS39" i="9" s="1"/>
  <c r="CP39" i="9"/>
  <c r="CR39" i="9" s="1"/>
  <c r="CN40" i="9"/>
  <c r="CP40" i="9" s="1"/>
  <c r="CR40" i="9" s="1"/>
  <c r="CO40" i="9"/>
  <c r="CQ40" i="9"/>
  <c r="CS40" i="9" s="1"/>
  <c r="CN41" i="9"/>
  <c r="CO41" i="9"/>
  <c r="CP41" i="9"/>
  <c r="CQ41" i="9"/>
  <c r="CR41" i="9"/>
  <c r="CS41" i="9"/>
  <c r="CN42" i="9"/>
  <c r="CO42" i="9"/>
  <c r="CP42" i="9"/>
  <c r="CQ42" i="9"/>
  <c r="CR42" i="9"/>
  <c r="CS42" i="9"/>
  <c r="CN43" i="9"/>
  <c r="CO43" i="9"/>
  <c r="CQ43" i="9" s="1"/>
  <c r="CS43" i="9" s="1"/>
  <c r="CP43" i="9"/>
  <c r="CR43" i="9" s="1"/>
  <c r="CN44" i="9"/>
  <c r="CP44" i="9" s="1"/>
  <c r="CR44" i="9" s="1"/>
  <c r="CO44" i="9"/>
  <c r="CQ44" i="9"/>
  <c r="CS44" i="9" s="1"/>
  <c r="CN45" i="9"/>
  <c r="CO45" i="9"/>
  <c r="CQ45" i="9" s="1"/>
  <c r="CP45" i="9"/>
  <c r="CR45" i="9" s="1"/>
  <c r="CS45" i="9"/>
  <c r="CN46" i="9"/>
  <c r="CP46" i="9" s="1"/>
  <c r="CO46" i="9"/>
  <c r="CQ46" i="9" s="1"/>
  <c r="CS46" i="9" s="1"/>
  <c r="CR46" i="9"/>
  <c r="CN47" i="9"/>
  <c r="CO47" i="9"/>
  <c r="CQ47" i="9" s="1"/>
  <c r="CS47" i="9" s="1"/>
  <c r="CP47" i="9"/>
  <c r="CR47" i="9" s="1"/>
  <c r="CN48" i="9"/>
  <c r="CP48" i="9" s="1"/>
  <c r="CR48" i="9" s="1"/>
  <c r="CO48" i="9"/>
  <c r="CQ48" i="9"/>
  <c r="CS48" i="9" s="1"/>
  <c r="CN49" i="9"/>
  <c r="CO49" i="9"/>
  <c r="CP49" i="9"/>
  <c r="CR49" i="9" s="1"/>
  <c r="CQ49" i="9"/>
  <c r="CS49" i="9"/>
  <c r="CN50" i="9"/>
  <c r="CO50" i="9"/>
  <c r="CP50" i="9"/>
  <c r="CQ50" i="9"/>
  <c r="CS50" i="9" s="1"/>
  <c r="CR50" i="9"/>
  <c r="CN51" i="9"/>
  <c r="CO51" i="9"/>
  <c r="CQ51" i="9" s="1"/>
  <c r="CS51" i="9" s="1"/>
  <c r="CP51" i="9"/>
  <c r="CR51" i="9" s="1"/>
  <c r="CN52" i="9"/>
  <c r="CP52" i="9" s="1"/>
  <c r="CR52" i="9" s="1"/>
  <c r="CO52" i="9"/>
  <c r="CQ52" i="9"/>
  <c r="CS52" i="9" s="1"/>
  <c r="CN53" i="9"/>
  <c r="CO53" i="9"/>
  <c r="CP53" i="9"/>
  <c r="CR53" i="9" s="1"/>
  <c r="CQ53" i="9"/>
  <c r="CS53" i="9"/>
  <c r="CN54" i="9"/>
  <c r="CP54" i="9" s="1"/>
  <c r="CO54" i="9"/>
  <c r="CQ54" i="9"/>
  <c r="CS54" i="9" s="1"/>
  <c r="CR54" i="9"/>
  <c r="CN55" i="9"/>
  <c r="CO55" i="9"/>
  <c r="CQ55" i="9" s="1"/>
  <c r="CS55" i="9" s="1"/>
  <c r="CP55" i="9"/>
  <c r="CR55" i="9" s="1"/>
  <c r="CN56" i="9"/>
  <c r="CP56" i="9" s="1"/>
  <c r="CR56" i="9" s="1"/>
  <c r="CO56" i="9"/>
  <c r="CQ56" i="9"/>
  <c r="CS56" i="9" s="1"/>
  <c r="CN57" i="9"/>
  <c r="CO57" i="9"/>
  <c r="CQ57" i="9" s="1"/>
  <c r="CP57" i="9"/>
  <c r="CR57" i="9" s="1"/>
  <c r="CS57" i="9"/>
  <c r="CN58" i="9"/>
  <c r="CO58" i="9"/>
  <c r="CQ58" i="9" s="1"/>
  <c r="CS58" i="9" s="1"/>
  <c r="CP58" i="9"/>
  <c r="CR58" i="9"/>
  <c r="CN59" i="9"/>
  <c r="CO59" i="9"/>
  <c r="CQ59" i="9" s="1"/>
  <c r="CS59" i="9" s="1"/>
  <c r="CP59" i="9"/>
  <c r="CR59" i="9" s="1"/>
  <c r="CN60" i="9"/>
  <c r="CP60" i="9" s="1"/>
  <c r="CR60" i="9" s="1"/>
  <c r="CO60" i="9"/>
  <c r="CQ60" i="9"/>
  <c r="CS60" i="9" s="1"/>
  <c r="CN61" i="9"/>
  <c r="CO61" i="9"/>
  <c r="CP61" i="9"/>
  <c r="CR61" i="9" s="1"/>
  <c r="CQ61" i="9"/>
  <c r="CS61" i="9"/>
  <c r="CN62" i="9"/>
  <c r="CO62" i="9"/>
  <c r="CP62" i="9"/>
  <c r="CQ62" i="9"/>
  <c r="CR62" i="9"/>
  <c r="CS62" i="9"/>
  <c r="CN63" i="9"/>
  <c r="CO63" i="9"/>
  <c r="CQ63" i="9" s="1"/>
  <c r="CS63" i="9" s="1"/>
  <c r="CP63" i="9"/>
  <c r="CR63" i="9" s="1"/>
  <c r="CN64" i="9"/>
  <c r="CP64" i="9" s="1"/>
  <c r="CR64" i="9" s="1"/>
  <c r="CO64" i="9"/>
  <c r="CQ64" i="9"/>
  <c r="CS64" i="9" s="1"/>
  <c r="CN65" i="9"/>
  <c r="CO65" i="9"/>
  <c r="CP65" i="9"/>
  <c r="CR65" i="9" s="1"/>
  <c r="CQ65" i="9"/>
  <c r="CS65" i="9"/>
  <c r="CN66" i="9"/>
  <c r="CO66" i="9"/>
  <c r="CP66" i="9"/>
  <c r="CQ66" i="9"/>
  <c r="CS66" i="9" s="1"/>
  <c r="CR66" i="9"/>
  <c r="CN67" i="9"/>
  <c r="CO67" i="9"/>
  <c r="CQ67" i="9" s="1"/>
  <c r="CS67" i="9" s="1"/>
  <c r="CP67" i="9"/>
  <c r="CR67" i="9" s="1"/>
  <c r="CN68" i="9"/>
  <c r="CP68" i="9" s="1"/>
  <c r="CR68" i="9" s="1"/>
  <c r="CO68" i="9"/>
  <c r="CQ68" i="9"/>
  <c r="CS68" i="9" s="1"/>
  <c r="CN69" i="9"/>
  <c r="CO69" i="9"/>
  <c r="CP69" i="9"/>
  <c r="CR69" i="9" s="1"/>
  <c r="CQ69" i="9"/>
  <c r="CS69" i="9"/>
  <c r="CN70" i="9"/>
  <c r="CO70" i="9"/>
  <c r="CP70" i="9"/>
  <c r="CQ70" i="9"/>
  <c r="CS70" i="9" s="1"/>
  <c r="CR70" i="9"/>
  <c r="CN71" i="9"/>
  <c r="CO71" i="9"/>
  <c r="CQ71" i="9" s="1"/>
  <c r="CS71" i="9" s="1"/>
  <c r="CP71" i="9"/>
  <c r="CR71" i="9" s="1"/>
  <c r="CN72" i="9"/>
  <c r="CP72" i="9" s="1"/>
  <c r="CR72" i="9" s="1"/>
  <c r="CO72" i="9"/>
  <c r="CQ72" i="9"/>
  <c r="CS72" i="9" s="1"/>
  <c r="CN73" i="9"/>
  <c r="CO73" i="9"/>
  <c r="CP73" i="9"/>
  <c r="CR73" i="9" s="1"/>
  <c r="CQ73" i="9"/>
  <c r="CS73" i="9"/>
  <c r="CN74" i="9"/>
  <c r="CO74" i="9"/>
  <c r="CP74" i="9"/>
  <c r="CQ74" i="9"/>
  <c r="CR74" i="9"/>
  <c r="CS74" i="9"/>
  <c r="CN75" i="9"/>
  <c r="CO75" i="9"/>
  <c r="CQ75" i="9" s="1"/>
  <c r="CS75" i="9" s="1"/>
  <c r="CP75" i="9"/>
  <c r="CR75" i="9"/>
  <c r="CN76" i="9"/>
  <c r="CP76" i="9" s="1"/>
  <c r="CR76" i="9" s="1"/>
  <c r="CO76" i="9"/>
  <c r="CQ76" i="9"/>
  <c r="CS76" i="9" s="1"/>
  <c r="CN77" i="9"/>
  <c r="CO77" i="9"/>
  <c r="CP77" i="9"/>
  <c r="CR77" i="9" s="1"/>
  <c r="CQ77" i="9"/>
  <c r="CS77" i="9"/>
  <c r="CN78" i="9"/>
  <c r="CO78" i="9"/>
  <c r="CP78" i="9"/>
  <c r="CQ78" i="9"/>
  <c r="CS78" i="9" s="1"/>
  <c r="CR78" i="9"/>
  <c r="CN79" i="9"/>
  <c r="CO79" i="9"/>
  <c r="CQ79" i="9" s="1"/>
  <c r="CS79" i="9" s="1"/>
  <c r="CP79" i="9"/>
  <c r="CR79" i="9"/>
  <c r="CN80" i="9"/>
  <c r="CP80" i="9" s="1"/>
  <c r="CR80" i="9" s="1"/>
  <c r="CO80" i="9"/>
  <c r="CQ80" i="9"/>
  <c r="CS80" i="9" s="1"/>
  <c r="CN81" i="9"/>
  <c r="CO81" i="9"/>
  <c r="CP81" i="9"/>
  <c r="CR81" i="9" s="1"/>
  <c r="CQ81" i="9"/>
  <c r="CS81" i="9"/>
  <c r="CN82" i="9"/>
  <c r="CO82" i="9"/>
  <c r="CP82" i="9"/>
  <c r="CQ82" i="9"/>
  <c r="CS82" i="9" s="1"/>
  <c r="CR82" i="9"/>
  <c r="CN83" i="9"/>
  <c r="CO83" i="9"/>
  <c r="CQ83" i="9" s="1"/>
  <c r="CS83" i="9" s="1"/>
  <c r="CP83" i="9"/>
  <c r="CR83" i="9"/>
  <c r="CN84" i="9"/>
  <c r="CP84" i="9" s="1"/>
  <c r="CR84" i="9" s="1"/>
  <c r="CO84" i="9"/>
  <c r="CQ84" i="9"/>
  <c r="CS84" i="9" s="1"/>
  <c r="CN85" i="9"/>
  <c r="CO85" i="9"/>
  <c r="CP85" i="9"/>
  <c r="CR85" i="9" s="1"/>
  <c r="CQ85" i="9"/>
  <c r="CS85" i="9"/>
  <c r="CN86" i="9"/>
  <c r="CO86" i="9"/>
  <c r="CQ86" i="9" s="1"/>
  <c r="CS86" i="9" s="1"/>
  <c r="CP86" i="9"/>
  <c r="CR86" i="9"/>
  <c r="CN87" i="9"/>
  <c r="CO87" i="9"/>
  <c r="CQ87" i="9" s="1"/>
  <c r="CS87" i="9" s="1"/>
  <c r="CP87" i="9"/>
  <c r="CR87" i="9"/>
  <c r="CN88" i="9"/>
  <c r="CP88" i="9" s="1"/>
  <c r="CR88" i="9" s="1"/>
  <c r="CO88" i="9"/>
  <c r="CQ88" i="9"/>
  <c r="CS88" i="9" s="1"/>
  <c r="CN89" i="9"/>
  <c r="CO89" i="9"/>
  <c r="CQ89" i="9" s="1"/>
  <c r="CP89" i="9"/>
  <c r="CR89" i="9" s="1"/>
  <c r="CS89" i="9"/>
  <c r="CN90" i="9"/>
  <c r="CO90" i="9"/>
  <c r="CQ90" i="9" s="1"/>
  <c r="CS90" i="9" s="1"/>
  <c r="CP90" i="9"/>
  <c r="CR90" i="9"/>
  <c r="CN91" i="9"/>
  <c r="CO91" i="9"/>
  <c r="CQ91" i="9" s="1"/>
  <c r="CS91" i="9" s="1"/>
  <c r="CP91" i="9"/>
  <c r="CR91" i="9"/>
  <c r="CN92" i="9"/>
  <c r="CP92" i="9" s="1"/>
  <c r="CR92" i="9" s="1"/>
  <c r="CO92" i="9"/>
  <c r="CQ92" i="9"/>
  <c r="CS92" i="9" s="1"/>
  <c r="CN93" i="9"/>
  <c r="CO93" i="9"/>
  <c r="CP93" i="9"/>
  <c r="CR93" i="9" s="1"/>
  <c r="CQ93" i="9"/>
  <c r="CS93" i="9"/>
  <c r="CN94" i="9"/>
  <c r="CO94" i="9"/>
  <c r="CP94" i="9"/>
  <c r="CQ94" i="9"/>
  <c r="CR94" i="9"/>
  <c r="CS94" i="9"/>
  <c r="CN95" i="9"/>
  <c r="CO95" i="9"/>
  <c r="CQ95" i="9" s="1"/>
  <c r="CS95" i="9" s="1"/>
  <c r="CP95" i="9"/>
  <c r="CR95" i="9" s="1"/>
  <c r="CN96" i="9"/>
  <c r="CP96" i="9" s="1"/>
  <c r="CR96" i="9" s="1"/>
  <c r="CO96" i="9"/>
  <c r="CQ96" i="9"/>
  <c r="CS96" i="9" s="1"/>
  <c r="CN97" i="9"/>
  <c r="CO97" i="9"/>
  <c r="CP97" i="9"/>
  <c r="CQ97" i="9"/>
  <c r="CR97" i="9"/>
  <c r="CS97" i="9"/>
  <c r="CN98" i="9"/>
  <c r="CO98" i="9"/>
  <c r="CP98" i="9"/>
  <c r="CQ98" i="9"/>
  <c r="CR98" i="9"/>
  <c r="CS98" i="9"/>
  <c r="CN99" i="9"/>
  <c r="CO99" i="9"/>
  <c r="CQ99" i="9" s="1"/>
  <c r="CS99" i="9" s="1"/>
  <c r="CP99" i="9"/>
  <c r="CR99" i="9" s="1"/>
  <c r="CN100" i="9"/>
  <c r="CP100" i="9" s="1"/>
  <c r="CR100" i="9" s="1"/>
  <c r="CO100" i="9"/>
  <c r="CQ100" i="9"/>
  <c r="CS100" i="9" s="1"/>
  <c r="CN101" i="9"/>
  <c r="CO101" i="9"/>
  <c r="CP101" i="9"/>
  <c r="CR101" i="9" s="1"/>
  <c r="CQ101" i="9"/>
  <c r="CS101" i="9"/>
  <c r="CN102" i="9"/>
  <c r="CP102" i="9" s="1"/>
  <c r="CR102" i="9" s="1"/>
  <c r="CO102" i="9"/>
  <c r="CQ102" i="9"/>
  <c r="CS102" i="9"/>
  <c r="CN103" i="9"/>
  <c r="CP103" i="9" s="1"/>
  <c r="CR103" i="9" s="1"/>
  <c r="CO103" i="9"/>
  <c r="CQ103" i="9" s="1"/>
  <c r="CS103" i="9" s="1"/>
  <c r="CN104" i="9"/>
  <c r="CP104" i="9" s="1"/>
  <c r="CR104" i="9" s="1"/>
  <c r="CO104" i="9"/>
  <c r="CQ104" i="9"/>
  <c r="CS104" i="9" s="1"/>
  <c r="CN105" i="9"/>
  <c r="CO105" i="9"/>
  <c r="CP105" i="9"/>
  <c r="CR105" i="9" s="1"/>
  <c r="CQ105" i="9"/>
  <c r="CS105" i="9"/>
  <c r="CN106" i="9"/>
  <c r="CP106" i="9" s="1"/>
  <c r="CR106" i="9" s="1"/>
  <c r="CO106" i="9"/>
  <c r="CQ106" i="9"/>
  <c r="CS106" i="9"/>
  <c r="CN107" i="9"/>
  <c r="CO107" i="9"/>
  <c r="CQ107" i="9" s="1"/>
  <c r="CS107" i="9" s="1"/>
  <c r="CP107" i="9"/>
  <c r="CR107" i="9" s="1"/>
  <c r="CN108" i="9"/>
  <c r="CP108" i="9" s="1"/>
  <c r="CR108" i="9" s="1"/>
  <c r="CO108" i="9"/>
  <c r="CQ108" i="9"/>
  <c r="CS108" i="9" s="1"/>
  <c r="CN109" i="9"/>
  <c r="CO109" i="9"/>
  <c r="CP109" i="9"/>
  <c r="CR109" i="9" s="1"/>
  <c r="CQ109" i="9"/>
  <c r="CS109" i="9"/>
  <c r="CN110" i="9"/>
  <c r="CO110" i="9"/>
  <c r="CP110" i="9"/>
  <c r="CQ110" i="9"/>
  <c r="CS110" i="9" s="1"/>
  <c r="CR110" i="9"/>
  <c r="CN111" i="9"/>
  <c r="CP111" i="9" s="1"/>
  <c r="CR111" i="9" s="1"/>
  <c r="CO111" i="9"/>
  <c r="CQ111" i="9" s="1"/>
  <c r="CS111" i="9" s="1"/>
  <c r="CN112" i="9"/>
  <c r="CP112" i="9" s="1"/>
  <c r="CR112" i="9" s="1"/>
  <c r="CO112" i="9"/>
  <c r="CQ112" i="9"/>
  <c r="CS112" i="9" s="1"/>
  <c r="CN113" i="9"/>
  <c r="CO113" i="9"/>
  <c r="CP113" i="9"/>
  <c r="CR113" i="9" s="1"/>
  <c r="CQ113" i="9"/>
  <c r="CS113" i="9"/>
  <c r="CN114" i="9"/>
  <c r="CO114" i="9"/>
  <c r="CP114" i="9"/>
  <c r="CQ114" i="9"/>
  <c r="CR114" i="9"/>
  <c r="CS114" i="9"/>
  <c r="CN115" i="9"/>
  <c r="CP115" i="9" s="1"/>
  <c r="CR115" i="9" s="1"/>
  <c r="CO115" i="9"/>
  <c r="CQ115" i="9" s="1"/>
  <c r="CS115" i="9" s="1"/>
  <c r="CN116" i="9"/>
  <c r="CP116" i="9" s="1"/>
  <c r="CR116" i="9" s="1"/>
  <c r="CO116" i="9"/>
  <c r="CQ116" i="9"/>
  <c r="CS116" i="9" s="1"/>
  <c r="CN117" i="9"/>
  <c r="CO117" i="9"/>
  <c r="CP117" i="9"/>
  <c r="CR117" i="9" s="1"/>
  <c r="CQ117" i="9"/>
  <c r="CS117" i="9"/>
  <c r="CN118" i="9"/>
  <c r="CO118" i="9"/>
  <c r="CP118" i="9"/>
  <c r="CQ118" i="9"/>
  <c r="CR118" i="9"/>
  <c r="CS118" i="9"/>
  <c r="CN119" i="9"/>
  <c r="CO119" i="9"/>
  <c r="CQ119" i="9" s="1"/>
  <c r="CS119" i="9" s="1"/>
  <c r="CP119" i="9"/>
  <c r="CR119" i="9" s="1"/>
  <c r="CN120" i="9"/>
  <c r="CP120" i="9" s="1"/>
  <c r="CR120" i="9" s="1"/>
  <c r="CO120" i="9"/>
  <c r="CQ120" i="9"/>
  <c r="CS120" i="9" s="1"/>
  <c r="CN121" i="9"/>
  <c r="CO121" i="9"/>
  <c r="CP121" i="9"/>
  <c r="CR121" i="9" s="1"/>
  <c r="CQ121" i="9"/>
  <c r="CS121" i="9"/>
  <c r="CN122" i="9"/>
  <c r="CO122" i="9"/>
  <c r="CQ122" i="9" s="1"/>
  <c r="CS122" i="9" s="1"/>
  <c r="CP122" i="9"/>
  <c r="CR122" i="9"/>
  <c r="CN123" i="9"/>
  <c r="CO123" i="9"/>
  <c r="CQ123" i="9" s="1"/>
  <c r="CS123" i="9" s="1"/>
  <c r="CP123" i="9"/>
  <c r="CR123" i="9" s="1"/>
  <c r="CN124" i="9"/>
  <c r="CP124" i="9" s="1"/>
  <c r="CR124" i="9" s="1"/>
  <c r="CO124" i="9"/>
  <c r="CQ124" i="9"/>
  <c r="CS124" i="9" s="1"/>
  <c r="CN125" i="9"/>
  <c r="CO125" i="9"/>
  <c r="CP125" i="9"/>
  <c r="CR125" i="9" s="1"/>
  <c r="CQ125" i="9"/>
  <c r="CS125" i="9"/>
  <c r="CN126" i="9"/>
  <c r="CO126" i="9"/>
  <c r="CP126" i="9"/>
  <c r="CQ126" i="9"/>
  <c r="CS126" i="9" s="1"/>
  <c r="CR126" i="9"/>
  <c r="CN127" i="9"/>
  <c r="CO127" i="9"/>
  <c r="CQ127" i="9" s="1"/>
  <c r="CS127" i="9" s="1"/>
  <c r="CP127" i="9"/>
  <c r="CR127" i="9" s="1"/>
  <c r="CN128" i="9"/>
  <c r="CP128" i="9" s="1"/>
  <c r="CR128" i="9" s="1"/>
  <c r="CO128" i="9"/>
  <c r="CQ128" i="9"/>
  <c r="CS128" i="9" s="1"/>
  <c r="CN129" i="9"/>
  <c r="CO129" i="9"/>
  <c r="CQ129" i="9" s="1"/>
  <c r="CP129" i="9"/>
  <c r="CR129" i="9" s="1"/>
  <c r="CS129" i="9"/>
  <c r="CN130" i="9"/>
  <c r="CO130" i="9"/>
  <c r="CP130" i="9"/>
  <c r="CQ130" i="9"/>
  <c r="CS130" i="9" s="1"/>
  <c r="CR130" i="9"/>
  <c r="CN131" i="9"/>
  <c r="CO131" i="9"/>
  <c r="CQ131" i="9" s="1"/>
  <c r="CS131" i="9" s="1"/>
  <c r="CP131" i="9"/>
  <c r="CR131" i="9" s="1"/>
  <c r="CN132" i="9"/>
  <c r="CP132" i="9" s="1"/>
  <c r="CR132" i="9" s="1"/>
  <c r="CO132" i="9"/>
  <c r="CQ132" i="9"/>
  <c r="CS132" i="9" s="1"/>
  <c r="CN133" i="9"/>
  <c r="CO133" i="9"/>
  <c r="CP133" i="9"/>
  <c r="CR133" i="9" s="1"/>
  <c r="CQ133" i="9"/>
  <c r="CS133" i="9"/>
  <c r="CN134" i="9"/>
  <c r="CO134" i="9"/>
  <c r="CP134" i="9"/>
  <c r="CQ134" i="9"/>
  <c r="CS134" i="9" s="1"/>
  <c r="CR134" i="9"/>
  <c r="CN135" i="9"/>
  <c r="CP135" i="9" s="1"/>
  <c r="CR135" i="9" s="1"/>
  <c r="CO135" i="9"/>
  <c r="CQ135" i="9" s="1"/>
  <c r="CS135" i="9" s="1"/>
  <c r="CN136" i="9"/>
  <c r="CP136" i="9" s="1"/>
  <c r="CR136" i="9" s="1"/>
  <c r="CO136" i="9"/>
  <c r="CQ136" i="9"/>
  <c r="CS136" i="9" s="1"/>
  <c r="CN137" i="9"/>
  <c r="CO137" i="9"/>
  <c r="CQ137" i="9" s="1"/>
  <c r="CS137" i="9" s="1"/>
  <c r="CP137" i="9"/>
  <c r="CR137" i="9" s="1"/>
  <c r="CN138" i="9"/>
  <c r="CP138" i="9" s="1"/>
  <c r="CO138" i="9"/>
  <c r="CQ138" i="9" s="1"/>
  <c r="CS138" i="9" s="1"/>
  <c r="CR138" i="9"/>
  <c r="CN139" i="9"/>
  <c r="CO139" i="9"/>
  <c r="CQ139" i="9" s="1"/>
  <c r="CS139" i="9" s="1"/>
  <c r="CP139" i="9"/>
  <c r="CR139" i="9"/>
  <c r="CN140" i="9"/>
  <c r="CP140" i="9" s="1"/>
  <c r="CR140" i="9" s="1"/>
  <c r="CO140" i="9"/>
  <c r="CQ140" i="9"/>
  <c r="CS140" i="9" s="1"/>
  <c r="CN141" i="9"/>
  <c r="CO141" i="9"/>
  <c r="CQ141" i="9" s="1"/>
  <c r="CP141" i="9"/>
  <c r="CR141" i="9" s="1"/>
  <c r="CS141" i="9"/>
  <c r="CN142" i="9"/>
  <c r="CO142" i="9"/>
  <c r="CP142" i="9"/>
  <c r="CQ142" i="9"/>
  <c r="CS142" i="9" s="1"/>
  <c r="CR142" i="9"/>
  <c r="CN143" i="9"/>
  <c r="CO143" i="9"/>
  <c r="CP143" i="9"/>
  <c r="CQ143" i="9"/>
  <c r="CR143" i="9"/>
  <c r="CS143" i="9"/>
  <c r="CN144" i="9"/>
  <c r="CP144" i="9" s="1"/>
  <c r="CR144" i="9" s="1"/>
  <c r="CO144" i="9"/>
  <c r="CQ144" i="9"/>
  <c r="CS144" i="9" s="1"/>
  <c r="CN145" i="9"/>
  <c r="CO145" i="9"/>
  <c r="CP145" i="9"/>
  <c r="CR145" i="9" s="1"/>
  <c r="CQ145" i="9"/>
  <c r="CS145" i="9"/>
  <c r="CN146" i="9"/>
  <c r="CO146" i="9"/>
  <c r="CP146" i="9"/>
  <c r="CQ146" i="9"/>
  <c r="CR146" i="9"/>
  <c r="CS146" i="9"/>
  <c r="CN147" i="9"/>
  <c r="CO147" i="9"/>
  <c r="CQ147" i="9" s="1"/>
  <c r="CS147" i="9" s="1"/>
  <c r="CP147" i="9"/>
  <c r="CR147" i="9" s="1"/>
  <c r="CN148" i="9"/>
  <c r="CP148" i="9" s="1"/>
  <c r="CR148" i="9" s="1"/>
  <c r="CO148" i="9"/>
  <c r="CQ148" i="9"/>
  <c r="CS148" i="9" s="1"/>
  <c r="CN149" i="9"/>
  <c r="CO149" i="9"/>
  <c r="CP149" i="9"/>
  <c r="CR149" i="9" s="1"/>
  <c r="CQ149" i="9"/>
  <c r="CS149" i="9"/>
  <c r="CN150" i="9"/>
  <c r="CO150" i="9"/>
  <c r="CP150" i="9"/>
  <c r="CQ150" i="9"/>
  <c r="CS150" i="9" s="1"/>
  <c r="CR150" i="9"/>
  <c r="CN151" i="9"/>
  <c r="CP151" i="9" s="1"/>
  <c r="CR151" i="9" s="1"/>
  <c r="CO151" i="9"/>
  <c r="CQ151" i="9" s="1"/>
  <c r="CS151" i="9" s="1"/>
  <c r="CN152" i="9"/>
  <c r="CP152" i="9" s="1"/>
  <c r="CR152" i="9" s="1"/>
  <c r="CO152" i="9"/>
  <c r="CQ152" i="9"/>
  <c r="CS152" i="9" s="1"/>
  <c r="CN153" i="9"/>
  <c r="CO153" i="9"/>
  <c r="CP153" i="9"/>
  <c r="CR153" i="9" s="1"/>
  <c r="CQ153" i="9"/>
  <c r="CS153" i="9"/>
  <c r="CN154" i="9"/>
  <c r="CO154" i="9"/>
  <c r="CP154" i="9"/>
  <c r="CQ154" i="9"/>
  <c r="CR154" i="9"/>
  <c r="CS154" i="9"/>
  <c r="CN155" i="9"/>
  <c r="CP155" i="9" s="1"/>
  <c r="CR155" i="9" s="1"/>
  <c r="CO155" i="9"/>
  <c r="CQ155" i="9" s="1"/>
  <c r="CS155" i="9" s="1"/>
  <c r="CN156" i="9"/>
  <c r="CP156" i="9" s="1"/>
  <c r="CR156" i="9" s="1"/>
  <c r="CO156" i="9"/>
  <c r="CQ156" i="9"/>
  <c r="CS156" i="9" s="1"/>
  <c r="CN157" i="9"/>
  <c r="CO157" i="9"/>
  <c r="CP157" i="9"/>
  <c r="CR157" i="9" s="1"/>
  <c r="CQ157" i="9"/>
  <c r="CS157" i="9"/>
  <c r="CN158" i="9"/>
  <c r="CP158" i="9" s="1"/>
  <c r="CO158" i="9"/>
  <c r="CQ158" i="9" s="1"/>
  <c r="CS158" i="9" s="1"/>
  <c r="CR158" i="9"/>
  <c r="CN159" i="9"/>
  <c r="CP159" i="9" s="1"/>
  <c r="CR159" i="9" s="1"/>
  <c r="CO159" i="9"/>
  <c r="CQ159" i="9" s="1"/>
  <c r="CS159" i="9" s="1"/>
  <c r="CN160" i="9"/>
  <c r="CP160" i="9" s="1"/>
  <c r="CR160" i="9" s="1"/>
  <c r="CO160" i="9"/>
  <c r="CQ160" i="9"/>
  <c r="CS160" i="9" s="1"/>
  <c r="CN161" i="9"/>
  <c r="CO161" i="9"/>
  <c r="CP161" i="9"/>
  <c r="CR161" i="9" s="1"/>
  <c r="CQ161" i="9"/>
  <c r="CS161" i="9"/>
  <c r="CN162" i="9"/>
  <c r="CO162" i="9"/>
  <c r="CP162" i="9"/>
  <c r="CQ162" i="9"/>
  <c r="CS162" i="9" s="1"/>
  <c r="CR162" i="9"/>
  <c r="CN163" i="9"/>
  <c r="CO163" i="9"/>
  <c r="CQ163" i="9" s="1"/>
  <c r="CS163" i="9" s="1"/>
  <c r="CP163" i="9"/>
  <c r="CR163" i="9" s="1"/>
  <c r="CN164" i="9"/>
  <c r="CP164" i="9" s="1"/>
  <c r="CR164" i="9" s="1"/>
  <c r="CO164" i="9"/>
  <c r="CQ164" i="9"/>
  <c r="CS164" i="9" s="1"/>
  <c r="CN165" i="9"/>
  <c r="CO165" i="9"/>
  <c r="CQ165" i="9" s="1"/>
  <c r="CP165" i="9"/>
  <c r="CR165" i="9" s="1"/>
  <c r="CS165" i="9"/>
  <c r="CN166" i="9"/>
  <c r="CP166" i="9" s="1"/>
  <c r="CR166" i="9" s="1"/>
  <c r="CO166" i="9"/>
  <c r="CQ166" i="9"/>
  <c r="CS166" i="9" s="1"/>
  <c r="CN167" i="9"/>
  <c r="CO167" i="9"/>
  <c r="CQ167" i="9" s="1"/>
  <c r="CS167" i="9" s="1"/>
  <c r="CP167" i="9"/>
  <c r="CR167" i="9" s="1"/>
  <c r="CN168" i="9"/>
  <c r="CP168" i="9" s="1"/>
  <c r="CR168" i="9" s="1"/>
  <c r="CO168" i="9"/>
  <c r="CQ168" i="9"/>
  <c r="CS168" i="9" s="1"/>
  <c r="CN169" i="9"/>
  <c r="CO169" i="9"/>
  <c r="CP169" i="9"/>
  <c r="CR169" i="9" s="1"/>
  <c r="CQ169" i="9"/>
  <c r="CS169" i="9"/>
  <c r="CN170" i="9"/>
  <c r="CO170" i="9"/>
  <c r="CP170" i="9"/>
  <c r="CQ170" i="9"/>
  <c r="CR170" i="9"/>
  <c r="CS170" i="9"/>
  <c r="CN171" i="9"/>
  <c r="CP171" i="9" s="1"/>
  <c r="CR171" i="9" s="1"/>
  <c r="CO171" i="9"/>
  <c r="CQ171" i="9" s="1"/>
  <c r="CS171" i="9" s="1"/>
  <c r="CN172" i="9"/>
  <c r="CP172" i="9" s="1"/>
  <c r="CR172" i="9" s="1"/>
  <c r="CO172" i="9"/>
  <c r="CQ172" i="9"/>
  <c r="CS172" i="9" s="1"/>
  <c r="CN173" i="9"/>
  <c r="CO173" i="9"/>
  <c r="CQ173" i="9" s="1"/>
  <c r="CP173" i="9"/>
  <c r="CR173" i="9" s="1"/>
  <c r="CS173" i="9"/>
  <c r="CN174" i="9"/>
  <c r="CO174" i="9"/>
  <c r="CP174" i="9"/>
  <c r="CQ174" i="9"/>
  <c r="CS174" i="9" s="1"/>
  <c r="CR174" i="9"/>
  <c r="CN175" i="9"/>
  <c r="CO175" i="9"/>
  <c r="CQ175" i="9" s="1"/>
  <c r="CS175" i="9" s="1"/>
  <c r="CP175" i="9"/>
  <c r="CR175" i="9"/>
  <c r="CN176" i="9"/>
  <c r="CP176" i="9" s="1"/>
  <c r="CR176" i="9" s="1"/>
  <c r="CO176" i="9"/>
  <c r="CQ176" i="9"/>
  <c r="CS176" i="9" s="1"/>
  <c r="CN177" i="9"/>
  <c r="CO177" i="9"/>
  <c r="CP177" i="9"/>
  <c r="CR177" i="9" s="1"/>
  <c r="CQ177" i="9"/>
  <c r="CS177" i="9"/>
  <c r="CN178" i="9"/>
  <c r="CO178" i="9"/>
  <c r="CQ178" i="9" s="1"/>
  <c r="CS178" i="9" s="1"/>
  <c r="CP178" i="9"/>
  <c r="CR178" i="9"/>
  <c r="CN179" i="9"/>
  <c r="CO179" i="9"/>
  <c r="CQ179" i="9" s="1"/>
  <c r="CS179" i="9" s="1"/>
  <c r="CP179" i="9"/>
  <c r="CR179" i="9" s="1"/>
  <c r="CN180" i="9"/>
  <c r="CP180" i="9" s="1"/>
  <c r="CR180" i="9" s="1"/>
  <c r="CO180" i="9"/>
  <c r="CQ180" i="9"/>
  <c r="CS180" i="9" s="1"/>
  <c r="CN181" i="9"/>
  <c r="CO181" i="9"/>
  <c r="CP181" i="9"/>
  <c r="CR181" i="9" s="1"/>
  <c r="CQ181" i="9"/>
  <c r="CS181" i="9"/>
  <c r="CN182" i="9"/>
  <c r="CO182" i="9"/>
  <c r="CQ182" i="9" s="1"/>
  <c r="CS182" i="9" s="1"/>
  <c r="CP182" i="9"/>
  <c r="CR182" i="9"/>
  <c r="CN183" i="9"/>
  <c r="CO183" i="9"/>
  <c r="CP183" i="9"/>
  <c r="CQ183" i="9"/>
  <c r="CR183" i="9"/>
  <c r="CS183" i="9"/>
  <c r="CN184" i="9"/>
  <c r="CP184" i="9" s="1"/>
  <c r="CR184" i="9" s="1"/>
  <c r="CO184" i="9"/>
  <c r="CQ184" i="9" s="1"/>
  <c r="CS184" i="9" s="1"/>
  <c r="CN185" i="9"/>
  <c r="CO185" i="9"/>
  <c r="CP185" i="9"/>
  <c r="CR185" i="9" s="1"/>
  <c r="CQ185" i="9"/>
  <c r="CS185" i="9" s="1"/>
  <c r="CN186" i="9"/>
  <c r="CO186" i="9"/>
  <c r="CP186" i="9"/>
  <c r="CQ186" i="9"/>
  <c r="CR186" i="9"/>
  <c r="CS186" i="9"/>
  <c r="CN187" i="9"/>
  <c r="CO187" i="9"/>
  <c r="CP187" i="9"/>
  <c r="CQ187" i="9"/>
  <c r="CR187" i="9"/>
  <c r="CS187" i="9"/>
  <c r="CN188" i="9"/>
  <c r="CP188" i="9" s="1"/>
  <c r="CR188" i="9" s="1"/>
  <c r="CO188" i="9"/>
  <c r="CQ188" i="9" s="1"/>
  <c r="CS188" i="9" s="1"/>
  <c r="CN189" i="9"/>
  <c r="CO189" i="9"/>
  <c r="CP189" i="9"/>
  <c r="CR189" i="9" s="1"/>
  <c r="CQ189" i="9"/>
  <c r="CS189" i="9" s="1"/>
  <c r="CN190" i="9"/>
  <c r="CP190" i="9" s="1"/>
  <c r="CO190" i="9"/>
  <c r="CQ190" i="9"/>
  <c r="CR190" i="9"/>
  <c r="CS190" i="9"/>
  <c r="CN191" i="9"/>
  <c r="CO191" i="9"/>
  <c r="CP191" i="9"/>
  <c r="CQ191" i="9"/>
  <c r="CR191" i="9"/>
  <c r="CS191" i="9"/>
  <c r="CN192" i="9"/>
  <c r="CP192" i="9" s="1"/>
  <c r="CR192" i="9" s="1"/>
  <c r="CO192" i="9"/>
  <c r="CQ192" i="9" s="1"/>
  <c r="CS192" i="9" s="1"/>
  <c r="CN193" i="9"/>
  <c r="CO193" i="9"/>
  <c r="CP193" i="9"/>
  <c r="CR193" i="9" s="1"/>
  <c r="CQ193" i="9"/>
  <c r="CS193" i="9" s="1"/>
  <c r="CN194" i="9"/>
  <c r="CO194" i="9"/>
  <c r="CP194" i="9"/>
  <c r="CQ194" i="9"/>
  <c r="CR194" i="9"/>
  <c r="CS194" i="9"/>
  <c r="CN195" i="9"/>
  <c r="CO195" i="9"/>
  <c r="CP195" i="9"/>
  <c r="CQ195" i="9"/>
  <c r="CR195" i="9"/>
  <c r="CS195" i="9"/>
  <c r="CN196" i="9"/>
  <c r="CP196" i="9" s="1"/>
  <c r="CR196" i="9" s="1"/>
  <c r="CO196" i="9"/>
  <c r="CQ196" i="9" s="1"/>
  <c r="CS196" i="9" s="1"/>
  <c r="CN197" i="9"/>
  <c r="CO197" i="9"/>
  <c r="CP197" i="9"/>
  <c r="CR197" i="9" s="1"/>
  <c r="CQ197" i="9"/>
  <c r="CS197" i="9" s="1"/>
  <c r="CN198" i="9"/>
  <c r="CO198" i="9"/>
  <c r="CP198" i="9"/>
  <c r="CQ198" i="9"/>
  <c r="CR198" i="9"/>
  <c r="CS198" i="9"/>
  <c r="CN199" i="9"/>
  <c r="CO199" i="9"/>
  <c r="CP199" i="9"/>
  <c r="CQ199" i="9"/>
  <c r="CR199" i="9"/>
  <c r="CS199" i="9"/>
  <c r="CN200" i="9"/>
  <c r="CP200" i="9" s="1"/>
  <c r="CR200" i="9" s="1"/>
  <c r="CO200" i="9"/>
  <c r="CQ200" i="9" s="1"/>
  <c r="CS200" i="9" s="1"/>
  <c r="CN201" i="9"/>
  <c r="CO201" i="9"/>
  <c r="CP201" i="9"/>
  <c r="CR201" i="9" s="1"/>
  <c r="CQ201" i="9"/>
  <c r="CS201" i="9" s="1"/>
  <c r="CN202" i="9"/>
  <c r="CO202" i="9"/>
  <c r="CP202" i="9"/>
  <c r="CQ202" i="9"/>
  <c r="CR202" i="9"/>
  <c r="CS202" i="9"/>
  <c r="CN203" i="9"/>
  <c r="CO203" i="9"/>
  <c r="CP203" i="9"/>
  <c r="CQ203" i="9"/>
  <c r="CR203" i="9"/>
  <c r="CS203" i="9"/>
  <c r="CN204" i="9"/>
  <c r="CP204" i="9" s="1"/>
  <c r="CR204" i="9" s="1"/>
  <c r="CO204" i="9"/>
  <c r="CQ204" i="9" s="1"/>
  <c r="CS204" i="9" s="1"/>
  <c r="CN205" i="9"/>
  <c r="CO205" i="9"/>
  <c r="CP205" i="9"/>
  <c r="CR205" i="9" s="1"/>
  <c r="CQ205" i="9"/>
  <c r="CS205" i="9" s="1"/>
  <c r="CN206" i="9"/>
  <c r="CO206" i="9"/>
  <c r="CP206" i="9"/>
  <c r="CQ206" i="9"/>
  <c r="CR206" i="9"/>
  <c r="CS206" i="9"/>
  <c r="CN207" i="9"/>
  <c r="CO207" i="9"/>
  <c r="CP207" i="9"/>
  <c r="CQ207" i="9"/>
  <c r="CS207" i="9" s="1"/>
  <c r="CR207" i="9"/>
  <c r="CN208" i="9"/>
  <c r="CP208" i="9" s="1"/>
  <c r="CR208" i="9" s="1"/>
  <c r="CO208" i="9"/>
  <c r="CQ208" i="9" s="1"/>
  <c r="CS208" i="9" s="1"/>
  <c r="CN209" i="9"/>
  <c r="CO209" i="9"/>
  <c r="CP209" i="9"/>
  <c r="CR209" i="9" s="1"/>
  <c r="CQ209" i="9"/>
  <c r="CS209" i="9" s="1"/>
  <c r="CN210" i="9"/>
  <c r="CO210" i="9"/>
  <c r="CQ210" i="9" s="1"/>
  <c r="CP210" i="9"/>
  <c r="CR210" i="9"/>
  <c r="CS210" i="9"/>
  <c r="CN211" i="9"/>
  <c r="CO211" i="9"/>
  <c r="CP211" i="9"/>
  <c r="CQ211" i="9"/>
  <c r="CS211" i="9" s="1"/>
  <c r="CR211" i="9"/>
  <c r="CN212" i="9"/>
  <c r="CP212" i="9" s="1"/>
  <c r="CR212" i="9" s="1"/>
  <c r="CO212" i="9"/>
  <c r="CQ212" i="9" s="1"/>
  <c r="CS212" i="9" s="1"/>
  <c r="CN213" i="9"/>
  <c r="CO213" i="9"/>
  <c r="CP213" i="9"/>
  <c r="CR213" i="9" s="1"/>
  <c r="CQ213" i="9"/>
  <c r="CS213" i="9" s="1"/>
  <c r="CN214" i="9"/>
  <c r="CO214" i="9"/>
  <c r="CP214" i="9"/>
  <c r="CQ214" i="9"/>
  <c r="CR214" i="9"/>
  <c r="CS214" i="9"/>
  <c r="CN215" i="9"/>
  <c r="CO215" i="9"/>
  <c r="CP215" i="9"/>
  <c r="CQ215" i="9"/>
  <c r="CS215" i="9" s="1"/>
  <c r="CR215" i="9"/>
  <c r="CN216" i="9"/>
  <c r="CP216" i="9" s="1"/>
  <c r="CR216" i="9" s="1"/>
  <c r="CO216" i="9"/>
  <c r="CQ216" i="9" s="1"/>
  <c r="CS216" i="9" s="1"/>
  <c r="CN217" i="9"/>
  <c r="CO217" i="9"/>
  <c r="CP217" i="9"/>
  <c r="CR217" i="9" s="1"/>
  <c r="CQ217" i="9"/>
  <c r="CS217" i="9" s="1"/>
  <c r="CN218" i="9"/>
  <c r="CO218" i="9"/>
  <c r="CQ218" i="9" s="1"/>
  <c r="CP218" i="9"/>
  <c r="CR218" i="9"/>
  <c r="CS218" i="9"/>
  <c r="CN219" i="9"/>
  <c r="CO219" i="9"/>
  <c r="CP219" i="9"/>
  <c r="CQ219" i="9"/>
  <c r="CS219" i="9" s="1"/>
  <c r="CR219" i="9"/>
  <c r="CN220" i="9"/>
  <c r="CP220" i="9" s="1"/>
  <c r="CR220" i="9" s="1"/>
  <c r="CO220" i="9"/>
  <c r="CQ220" i="9" s="1"/>
  <c r="CS220" i="9" s="1"/>
  <c r="CN221" i="9"/>
  <c r="CO221" i="9"/>
  <c r="CP221" i="9"/>
  <c r="CR221" i="9" s="1"/>
  <c r="CQ221" i="9"/>
  <c r="CS221" i="9" s="1"/>
  <c r="CN222" i="9"/>
  <c r="CO222" i="9"/>
  <c r="CQ222" i="9" s="1"/>
  <c r="CP222" i="9"/>
  <c r="CR222" i="9"/>
  <c r="CS222" i="9"/>
  <c r="CN223" i="9"/>
  <c r="CO223" i="9"/>
  <c r="CP223" i="9"/>
  <c r="CQ223" i="9"/>
  <c r="CS223" i="9" s="1"/>
  <c r="CR223" i="9"/>
  <c r="CN224" i="9"/>
  <c r="CP224" i="9" s="1"/>
  <c r="CR224" i="9" s="1"/>
  <c r="CO224" i="9"/>
  <c r="CQ224" i="9" s="1"/>
  <c r="CS224" i="9" s="1"/>
  <c r="CN225" i="9"/>
  <c r="CO225" i="9"/>
  <c r="CP225" i="9"/>
  <c r="CR225" i="9" s="1"/>
  <c r="CQ225" i="9"/>
  <c r="CS225" i="9" s="1"/>
  <c r="CN226" i="9"/>
  <c r="CO226" i="9"/>
  <c r="CQ226" i="9" s="1"/>
  <c r="CP226" i="9"/>
  <c r="CR226" i="9"/>
  <c r="CS226" i="9"/>
  <c r="CN227" i="9"/>
  <c r="CP227" i="9" s="1"/>
  <c r="CR227" i="9" s="1"/>
  <c r="CO227" i="9"/>
  <c r="CQ227" i="9"/>
  <c r="CS227" i="9" s="1"/>
  <c r="CN228" i="9"/>
  <c r="CP228" i="9" s="1"/>
  <c r="CR228" i="9" s="1"/>
  <c r="CO228" i="9"/>
  <c r="CQ228" i="9" s="1"/>
  <c r="CS228" i="9" s="1"/>
  <c r="CN229" i="9"/>
  <c r="CO229" i="9"/>
  <c r="CP229" i="9"/>
  <c r="CR229" i="9" s="1"/>
  <c r="CQ229" i="9"/>
  <c r="CS229" i="9" s="1"/>
  <c r="CN230" i="9"/>
  <c r="CO230" i="9"/>
  <c r="CQ230" i="9" s="1"/>
  <c r="CP230" i="9"/>
  <c r="CR230" i="9"/>
  <c r="CS230" i="9"/>
  <c r="CN231" i="9"/>
  <c r="CO231" i="9"/>
  <c r="CP231" i="9"/>
  <c r="CQ231" i="9"/>
  <c r="CS231" i="9" s="1"/>
  <c r="CR231" i="9"/>
  <c r="CN232" i="9"/>
  <c r="CP232" i="9" s="1"/>
  <c r="CR232" i="9" s="1"/>
  <c r="CO232" i="9"/>
  <c r="CQ232" i="9" s="1"/>
  <c r="CS232" i="9" s="1"/>
  <c r="CN233" i="9"/>
  <c r="CO233" i="9"/>
  <c r="CP233" i="9"/>
  <c r="CR233" i="9" s="1"/>
  <c r="CQ233" i="9"/>
  <c r="CS233" i="9" s="1"/>
  <c r="CN234" i="9"/>
  <c r="CO234" i="9"/>
  <c r="CQ234" i="9" s="1"/>
  <c r="CP234" i="9"/>
  <c r="CR234" i="9"/>
  <c r="CS234" i="9"/>
  <c r="CN235" i="9"/>
  <c r="CO235" i="9"/>
  <c r="CP235" i="9"/>
  <c r="CR235" i="9" s="1"/>
  <c r="CQ235" i="9"/>
  <c r="CS235" i="9" s="1"/>
  <c r="CN236" i="9"/>
  <c r="CP236" i="9" s="1"/>
  <c r="CR236" i="9" s="1"/>
  <c r="CO236" i="9"/>
  <c r="CQ236" i="9" s="1"/>
  <c r="CS236" i="9" s="1"/>
  <c r="CN237" i="9"/>
  <c r="CO237" i="9"/>
  <c r="CP237" i="9"/>
  <c r="CR237" i="9" s="1"/>
  <c r="CQ237" i="9"/>
  <c r="CS237" i="9" s="1"/>
  <c r="CN238" i="9"/>
  <c r="CP238" i="9" s="1"/>
  <c r="CO238" i="9"/>
  <c r="CQ238" i="9" s="1"/>
  <c r="CR238" i="9"/>
  <c r="CS238" i="9"/>
  <c r="CN239" i="9"/>
  <c r="CO239" i="9"/>
  <c r="CP239" i="9"/>
  <c r="CR239" i="9" s="1"/>
  <c r="CQ239" i="9"/>
  <c r="CS239" i="9" s="1"/>
  <c r="CN240" i="9"/>
  <c r="CP240" i="9" s="1"/>
  <c r="CR240" i="9" s="1"/>
  <c r="CO240" i="9"/>
  <c r="CQ240" i="9" s="1"/>
  <c r="CS240" i="9" s="1"/>
  <c r="CN241" i="9"/>
  <c r="CO241" i="9"/>
  <c r="CP241" i="9"/>
  <c r="CQ241" i="9"/>
  <c r="CR241" i="9"/>
  <c r="CS241" i="9"/>
  <c r="CN242" i="9"/>
  <c r="CO242" i="9"/>
  <c r="CP242" i="9"/>
  <c r="CQ242" i="9"/>
  <c r="CR242" i="9"/>
  <c r="CS242" i="9"/>
  <c r="CN243" i="9"/>
  <c r="CO243" i="9"/>
  <c r="CP243" i="9"/>
  <c r="CR243" i="9" s="1"/>
  <c r="CQ243" i="9"/>
  <c r="CS243" i="9" s="1"/>
  <c r="CN244" i="9"/>
  <c r="CP244" i="9" s="1"/>
  <c r="CR244" i="9" s="1"/>
  <c r="CO244" i="9"/>
  <c r="CQ244" i="9" s="1"/>
  <c r="CS244" i="9" s="1"/>
  <c r="CN245" i="9"/>
  <c r="CO245" i="9"/>
  <c r="CP245" i="9"/>
  <c r="CR245" i="9" s="1"/>
  <c r="CQ245" i="9"/>
  <c r="CS245" i="9" s="1"/>
  <c r="CN246" i="9"/>
  <c r="CP246" i="9" s="1"/>
  <c r="CO246" i="9"/>
  <c r="CQ246" i="9" s="1"/>
  <c r="CR246" i="9"/>
  <c r="CS246" i="9"/>
  <c r="CN247" i="9"/>
  <c r="CP247" i="9" s="1"/>
  <c r="CR247" i="9" s="1"/>
  <c r="CO247" i="9"/>
  <c r="CQ247" i="9"/>
  <c r="CS247" i="9" s="1"/>
  <c r="CN248" i="9"/>
  <c r="CP248" i="9" s="1"/>
  <c r="CR248" i="9" s="1"/>
  <c r="CO248" i="9"/>
  <c r="CQ248" i="9" s="1"/>
  <c r="CS248" i="9" s="1"/>
  <c r="CN249" i="9"/>
  <c r="CO249" i="9"/>
  <c r="CP249" i="9"/>
  <c r="CR249" i="9" s="1"/>
  <c r="CQ249" i="9"/>
  <c r="CS249" i="9" s="1"/>
  <c r="CN250" i="9"/>
  <c r="CP250" i="9" s="1"/>
  <c r="CO250" i="9"/>
  <c r="CQ250" i="9" s="1"/>
  <c r="CS250" i="9" s="1"/>
  <c r="CR250" i="9"/>
  <c r="CN251" i="9"/>
  <c r="CP251" i="9" s="1"/>
  <c r="CR251" i="9" s="1"/>
  <c r="CO251" i="9"/>
  <c r="CQ251" i="9"/>
  <c r="CS251" i="9" s="1"/>
  <c r="CN252" i="9"/>
  <c r="CP252" i="9" s="1"/>
  <c r="CR252" i="9" s="1"/>
  <c r="CO252" i="9"/>
  <c r="CQ252" i="9" s="1"/>
  <c r="CS252" i="9" s="1"/>
  <c r="CN253" i="9"/>
  <c r="CO253" i="9"/>
  <c r="CP253" i="9"/>
  <c r="CR253" i="9" s="1"/>
  <c r="CQ253" i="9"/>
  <c r="CS253" i="9" s="1"/>
  <c r="CN254" i="9"/>
  <c r="CP254" i="9" s="1"/>
  <c r="CO254" i="9"/>
  <c r="CQ254" i="9" s="1"/>
  <c r="CS254" i="9" s="1"/>
  <c r="CR254" i="9"/>
  <c r="CN255" i="9"/>
  <c r="CO255" i="9"/>
  <c r="CP255" i="9"/>
  <c r="CR255" i="9" s="1"/>
  <c r="CQ255" i="9"/>
  <c r="CS255" i="9" s="1"/>
  <c r="CN256" i="9"/>
  <c r="CP256" i="9" s="1"/>
  <c r="CR256" i="9" s="1"/>
  <c r="CO256" i="9"/>
  <c r="CQ256" i="9" s="1"/>
  <c r="CS256" i="9" s="1"/>
  <c r="CN257" i="9"/>
  <c r="CO257" i="9"/>
  <c r="CP257" i="9"/>
  <c r="CR257" i="9" s="1"/>
  <c r="CQ257" i="9"/>
  <c r="CS257" i="9" s="1"/>
  <c r="CN258" i="9"/>
  <c r="CO258" i="9"/>
  <c r="CQ258" i="9" s="1"/>
  <c r="CP258" i="9"/>
  <c r="CR258" i="9"/>
  <c r="CS258" i="9"/>
  <c r="CN259" i="9"/>
  <c r="CP259" i="9" s="1"/>
  <c r="CR259" i="9" s="1"/>
  <c r="CO259" i="9"/>
  <c r="CQ259" i="9"/>
  <c r="CS259" i="9" s="1"/>
  <c r="CN260" i="9"/>
  <c r="CP260" i="9" s="1"/>
  <c r="CR260" i="9" s="1"/>
  <c r="CO260" i="9"/>
  <c r="CQ260" i="9" s="1"/>
  <c r="CS260" i="9" s="1"/>
  <c r="CN261" i="9"/>
  <c r="CO261" i="9"/>
  <c r="CP261" i="9"/>
  <c r="CR261" i="9" s="1"/>
  <c r="CQ261" i="9"/>
  <c r="CS261" i="9" s="1"/>
  <c r="CN262" i="9"/>
  <c r="CP262" i="9" s="1"/>
  <c r="CR262" i="9" s="1"/>
  <c r="CO262" i="9"/>
  <c r="CQ262" i="9" s="1"/>
  <c r="CS262" i="9" s="1"/>
  <c r="CN263" i="9"/>
  <c r="CO263" i="9"/>
  <c r="CP263" i="9"/>
  <c r="CR263" i="9" s="1"/>
  <c r="CQ263" i="9"/>
  <c r="CS263" i="9" s="1"/>
  <c r="CN264" i="9"/>
  <c r="CP264" i="9" s="1"/>
  <c r="CR264" i="9" s="1"/>
  <c r="CO264" i="9"/>
  <c r="CQ264" i="9" s="1"/>
  <c r="CS264" i="9" s="1"/>
  <c r="CN265" i="9"/>
  <c r="CO265" i="9"/>
  <c r="CP265" i="9"/>
  <c r="CR265" i="9" s="1"/>
  <c r="CQ265" i="9"/>
  <c r="CS265" i="9" s="1"/>
  <c r="CN266" i="9"/>
  <c r="CP266" i="9" s="1"/>
  <c r="CO266" i="9"/>
  <c r="CQ266" i="9" s="1"/>
  <c r="CR266" i="9"/>
  <c r="CS266" i="9"/>
  <c r="CN267" i="9"/>
  <c r="CO267" i="9"/>
  <c r="CP267" i="9"/>
  <c r="CR267" i="9" s="1"/>
  <c r="CQ267" i="9"/>
  <c r="CS267" i="9" s="1"/>
  <c r="CN268" i="9"/>
  <c r="CP268" i="9" s="1"/>
  <c r="CR268" i="9" s="1"/>
  <c r="CO268" i="9"/>
  <c r="CQ268" i="9" s="1"/>
  <c r="CS268" i="9" s="1"/>
  <c r="CN269" i="9"/>
  <c r="CO269" i="9"/>
  <c r="CP269" i="9"/>
  <c r="CR269" i="9" s="1"/>
  <c r="CQ269" i="9"/>
  <c r="CS269" i="9" s="1"/>
  <c r="CN270" i="9"/>
  <c r="CO270" i="9"/>
  <c r="CP270" i="9"/>
  <c r="CQ270" i="9"/>
  <c r="CR270" i="9"/>
  <c r="CS270" i="9"/>
  <c r="CN271" i="9"/>
  <c r="CO271" i="9"/>
  <c r="CP271" i="9"/>
  <c r="CQ271" i="9"/>
  <c r="CR271" i="9"/>
  <c r="CS271" i="9"/>
  <c r="CN272" i="9"/>
  <c r="CP272" i="9" s="1"/>
  <c r="CR272" i="9" s="1"/>
  <c r="CO272" i="9"/>
  <c r="CQ272" i="9" s="1"/>
  <c r="CS272" i="9" s="1"/>
  <c r="CN273" i="9"/>
  <c r="CO273" i="9"/>
  <c r="CP273" i="9"/>
  <c r="CR273" i="9" s="1"/>
  <c r="CQ273" i="9"/>
  <c r="CS273" i="9" s="1"/>
  <c r="CN274" i="9"/>
  <c r="CO274" i="9"/>
  <c r="CP274" i="9"/>
  <c r="CQ274" i="9"/>
  <c r="CR274" i="9"/>
  <c r="CS274" i="9"/>
  <c r="CN275" i="9"/>
  <c r="CP275" i="9" s="1"/>
  <c r="CR275" i="9" s="1"/>
  <c r="CO275" i="9"/>
  <c r="CQ275" i="9"/>
  <c r="CS275" i="9"/>
  <c r="CN276" i="9"/>
  <c r="CP276" i="9" s="1"/>
  <c r="CR276" i="9" s="1"/>
  <c r="CO276" i="9"/>
  <c r="CQ276" i="9" s="1"/>
  <c r="CS276" i="9" s="1"/>
  <c r="CN277" i="9"/>
  <c r="CO277" i="9"/>
  <c r="CP277" i="9"/>
  <c r="CR277" i="9" s="1"/>
  <c r="CQ277" i="9"/>
  <c r="CS277" i="9" s="1"/>
  <c r="CN278" i="9"/>
  <c r="CP278" i="9" s="1"/>
  <c r="CO278" i="9"/>
  <c r="CQ278" i="9"/>
  <c r="CR278" i="9"/>
  <c r="CS278" i="9"/>
  <c r="CN279" i="9"/>
  <c r="CO279" i="9"/>
  <c r="CP279" i="9"/>
  <c r="CR279" i="9" s="1"/>
  <c r="CQ279" i="9"/>
  <c r="CS279" i="9"/>
  <c r="CN280" i="9"/>
  <c r="CP280" i="9" s="1"/>
  <c r="CR280" i="9" s="1"/>
  <c r="CO280" i="9"/>
  <c r="CQ280" i="9" s="1"/>
  <c r="CS280" i="9" s="1"/>
  <c r="CN281" i="9"/>
  <c r="CO281" i="9"/>
  <c r="CP281" i="9"/>
  <c r="CR281" i="9" s="1"/>
  <c r="CQ281" i="9"/>
  <c r="CS281" i="9" s="1"/>
  <c r="CN282" i="9"/>
  <c r="CO282" i="9"/>
  <c r="CP282" i="9"/>
  <c r="CQ282" i="9"/>
  <c r="CR282" i="9"/>
  <c r="CS282" i="9"/>
  <c r="CN283" i="9"/>
  <c r="CP283" i="9" s="1"/>
  <c r="CR283" i="9" s="1"/>
  <c r="CO283" i="9"/>
  <c r="CQ283" i="9"/>
  <c r="CS283" i="9"/>
  <c r="CN284" i="9"/>
  <c r="CP284" i="9" s="1"/>
  <c r="CR284" i="9" s="1"/>
  <c r="CO284" i="9"/>
  <c r="CQ284" i="9" s="1"/>
  <c r="CS284" i="9" s="1"/>
  <c r="CN285" i="9"/>
  <c r="CO285" i="9"/>
  <c r="CP285" i="9"/>
  <c r="CR285" i="9" s="1"/>
  <c r="CQ285" i="9"/>
  <c r="CS285" i="9" s="1"/>
  <c r="CN286" i="9"/>
  <c r="CO286" i="9"/>
  <c r="CP286" i="9"/>
  <c r="CQ286" i="9"/>
  <c r="CR286" i="9"/>
  <c r="CS286" i="9"/>
  <c r="CN287" i="9"/>
  <c r="CP287" i="9" s="1"/>
  <c r="CR287" i="9" s="1"/>
  <c r="CO287" i="9"/>
  <c r="CQ287" i="9" s="1"/>
  <c r="CS287" i="9" s="1"/>
  <c r="CN288" i="9"/>
  <c r="CP288" i="9" s="1"/>
  <c r="CR288" i="9" s="1"/>
  <c r="CO288" i="9"/>
  <c r="CQ288" i="9" s="1"/>
  <c r="CS288" i="9" s="1"/>
  <c r="CN289" i="9"/>
  <c r="CO289" i="9"/>
  <c r="CP289" i="9"/>
  <c r="CR289" i="9" s="1"/>
  <c r="CQ289" i="9"/>
  <c r="CS289" i="9" s="1"/>
  <c r="CN290" i="9"/>
  <c r="CO290" i="9"/>
  <c r="CP290" i="9"/>
  <c r="CQ290" i="9"/>
  <c r="CR290" i="9"/>
  <c r="CS290" i="9"/>
  <c r="CN291" i="9"/>
  <c r="CP291" i="9" s="1"/>
  <c r="CR291" i="9" s="1"/>
  <c r="CO291" i="9"/>
  <c r="CQ291" i="9" s="1"/>
  <c r="CS291" i="9" s="1"/>
  <c r="CN292" i="9"/>
  <c r="CP292" i="9" s="1"/>
  <c r="CR292" i="9" s="1"/>
  <c r="CO292" i="9"/>
  <c r="CQ292" i="9" s="1"/>
  <c r="CS292" i="9" s="1"/>
  <c r="CN293" i="9"/>
  <c r="CO293" i="9"/>
  <c r="CP293" i="9"/>
  <c r="CR293" i="9" s="1"/>
  <c r="CQ293" i="9"/>
  <c r="CS293" i="9" s="1"/>
  <c r="CN294" i="9"/>
  <c r="CO294" i="9"/>
  <c r="CQ294" i="9" s="1"/>
  <c r="CP294" i="9"/>
  <c r="CR294" i="9"/>
  <c r="CS294" i="9"/>
  <c r="CN295" i="9"/>
  <c r="CO295" i="9"/>
  <c r="CP295" i="9"/>
  <c r="CQ295" i="9"/>
  <c r="CR295" i="9"/>
  <c r="CS295" i="9"/>
  <c r="CN296" i="9"/>
  <c r="CP296" i="9" s="1"/>
  <c r="CR296" i="9" s="1"/>
  <c r="CO296" i="9"/>
  <c r="CQ296" i="9" s="1"/>
  <c r="CS296" i="9" s="1"/>
  <c r="CN297" i="9"/>
  <c r="CO297" i="9"/>
  <c r="CP297" i="9"/>
  <c r="CR297" i="9" s="1"/>
  <c r="CQ297" i="9"/>
  <c r="CS297" i="9" s="1"/>
  <c r="CN298" i="9"/>
  <c r="CO298" i="9"/>
  <c r="CP298" i="9"/>
  <c r="CQ298" i="9"/>
  <c r="CR298" i="9"/>
  <c r="CS298" i="9"/>
  <c r="CN299" i="9"/>
  <c r="CP299" i="9" s="1"/>
  <c r="CR299" i="9" s="1"/>
  <c r="CO299" i="9"/>
  <c r="CQ299" i="9" s="1"/>
  <c r="CS299" i="9" s="1"/>
  <c r="CN300" i="9"/>
  <c r="CP300" i="9" s="1"/>
  <c r="CR300" i="9" s="1"/>
  <c r="CO300" i="9"/>
  <c r="CQ300" i="9" s="1"/>
  <c r="CS300" i="9" s="1"/>
  <c r="CN301" i="9"/>
  <c r="CO301" i="9"/>
  <c r="CP301" i="9"/>
  <c r="CR301" i="9" s="1"/>
  <c r="CQ301" i="9"/>
  <c r="CS301" i="9" s="1"/>
  <c r="CN302" i="9"/>
  <c r="CP302" i="9" s="1"/>
  <c r="CR302" i="9" s="1"/>
  <c r="CO302" i="9"/>
  <c r="CQ302" i="9" s="1"/>
  <c r="CS302" i="9"/>
  <c r="CN303" i="9"/>
  <c r="CP303" i="9" s="1"/>
  <c r="CR303" i="9" s="1"/>
  <c r="CO303" i="9"/>
  <c r="CQ303" i="9" s="1"/>
  <c r="CS303" i="9" s="1"/>
  <c r="CN304" i="9"/>
  <c r="CP304" i="9" s="1"/>
  <c r="CR304" i="9" s="1"/>
  <c r="CO304" i="9"/>
  <c r="CQ304" i="9" s="1"/>
  <c r="CS304" i="9" s="1"/>
  <c r="CN305" i="9"/>
  <c r="CO305" i="9"/>
  <c r="CP305" i="9"/>
  <c r="CR305" i="9" s="1"/>
  <c r="CQ305" i="9"/>
  <c r="CS305" i="9" s="1"/>
  <c r="CN306" i="9"/>
  <c r="CO306" i="9"/>
  <c r="CP306" i="9"/>
  <c r="CQ306" i="9"/>
  <c r="CR306" i="9"/>
  <c r="CS306" i="9"/>
  <c r="CN307" i="9"/>
  <c r="CO307" i="9"/>
  <c r="CP307" i="9"/>
  <c r="CQ307" i="9"/>
  <c r="CR307" i="9"/>
  <c r="CS307" i="9"/>
  <c r="CN308" i="9"/>
  <c r="CP308" i="9" s="1"/>
  <c r="CR308" i="9" s="1"/>
  <c r="CO308" i="9"/>
  <c r="CQ308" i="9" s="1"/>
  <c r="CS308" i="9" s="1"/>
  <c r="CN309" i="9"/>
  <c r="CO309" i="9"/>
  <c r="CP309" i="9"/>
  <c r="CR309" i="9" s="1"/>
  <c r="CQ309" i="9"/>
  <c r="CS309" i="9" s="1"/>
  <c r="CN310" i="9"/>
  <c r="CO310" i="9"/>
  <c r="CP310" i="9"/>
  <c r="CQ310" i="9"/>
  <c r="CR310" i="9"/>
  <c r="CS310" i="9"/>
  <c r="CN311" i="9"/>
  <c r="CO311" i="9"/>
  <c r="CP311" i="9"/>
  <c r="CQ311" i="9"/>
  <c r="CR311" i="9"/>
  <c r="CS311" i="9"/>
  <c r="CN312" i="9"/>
  <c r="CO312" i="9"/>
  <c r="CP312" i="9"/>
  <c r="CQ312" i="9"/>
  <c r="CR312" i="9"/>
  <c r="CS312" i="9"/>
  <c r="CN313" i="9"/>
  <c r="CO313" i="9"/>
  <c r="CP313" i="9"/>
  <c r="CR313" i="9" s="1"/>
  <c r="CQ313" i="9"/>
  <c r="CS313" i="9" s="1"/>
  <c r="CN314" i="9"/>
  <c r="CO314" i="9"/>
  <c r="CQ314" i="9" s="1"/>
  <c r="CP314" i="9"/>
  <c r="CR314" i="9"/>
  <c r="CS314" i="9"/>
  <c r="CN315" i="9"/>
  <c r="CP315" i="9" s="1"/>
  <c r="CR315" i="9" s="1"/>
  <c r="CO315" i="9"/>
  <c r="CQ315" i="9"/>
  <c r="CS315" i="9" s="1"/>
  <c r="CN316" i="9"/>
  <c r="CP316" i="9" s="1"/>
  <c r="CR316" i="9" s="1"/>
  <c r="CO316" i="9"/>
  <c r="CQ316" i="9" s="1"/>
  <c r="CS316" i="9" s="1"/>
  <c r="CN317" i="9"/>
  <c r="CO317" i="9"/>
  <c r="CP317" i="9"/>
  <c r="CR317" i="9" s="1"/>
  <c r="CQ317" i="9"/>
  <c r="CS317" i="9" s="1"/>
  <c r="CN318" i="9"/>
  <c r="CO318" i="9"/>
  <c r="CP318" i="9"/>
  <c r="CQ318" i="9"/>
  <c r="CR318" i="9"/>
  <c r="CS318" i="9"/>
  <c r="CN319" i="9"/>
  <c r="CO319" i="9"/>
  <c r="CP319" i="9"/>
  <c r="CR319" i="9" s="1"/>
  <c r="CQ319" i="9"/>
  <c r="CS319" i="9" s="1"/>
  <c r="CN320" i="9"/>
  <c r="CP320" i="9" s="1"/>
  <c r="CR320" i="9" s="1"/>
  <c r="CO320" i="9"/>
  <c r="CQ320" i="9" s="1"/>
  <c r="CS320" i="9" s="1"/>
  <c r="CN321" i="9"/>
  <c r="CO321" i="9"/>
  <c r="CP321" i="9"/>
  <c r="CQ321" i="9"/>
  <c r="CR321" i="9"/>
  <c r="CS321" i="9"/>
  <c r="CN322" i="9"/>
  <c r="CO322" i="9"/>
  <c r="CP322" i="9"/>
  <c r="CQ322" i="9"/>
  <c r="CR322" i="9"/>
  <c r="CS322" i="9"/>
  <c r="CN323" i="9"/>
  <c r="CO323" i="9"/>
  <c r="CP323" i="9"/>
  <c r="CQ323" i="9"/>
  <c r="CR323" i="9"/>
  <c r="CS323" i="9"/>
  <c r="CN324" i="9"/>
  <c r="CO324" i="9"/>
  <c r="CP324" i="9"/>
  <c r="CQ324" i="9"/>
  <c r="CR324" i="9"/>
  <c r="CS324" i="9"/>
  <c r="CN325" i="9"/>
  <c r="CO325" i="9"/>
  <c r="CP325" i="9"/>
  <c r="CR325" i="9" s="1"/>
  <c r="CQ325" i="9"/>
  <c r="CS325" i="9" s="1"/>
  <c r="CN326" i="9"/>
  <c r="CP326" i="9" s="1"/>
  <c r="CO326" i="9"/>
  <c r="CQ326" i="9"/>
  <c r="CR326" i="9"/>
  <c r="CS326" i="9"/>
  <c r="CN327" i="9"/>
  <c r="CO327" i="9"/>
  <c r="CP327" i="9"/>
  <c r="CQ327" i="9"/>
  <c r="CS327" i="9" s="1"/>
  <c r="CR327" i="9"/>
  <c r="CN328" i="9"/>
  <c r="CP328" i="9" s="1"/>
  <c r="CR328" i="9" s="1"/>
  <c r="CO328" i="9"/>
  <c r="CQ328" i="9" s="1"/>
  <c r="CS328" i="9" s="1"/>
  <c r="CN329" i="9"/>
  <c r="CO329" i="9"/>
  <c r="CP329" i="9"/>
  <c r="CR329" i="9" s="1"/>
  <c r="CQ329" i="9"/>
  <c r="CS329" i="9" s="1"/>
  <c r="CN330" i="9"/>
  <c r="CO330" i="9"/>
  <c r="CQ330" i="9" s="1"/>
  <c r="CP330" i="9"/>
  <c r="CR330" i="9"/>
  <c r="CS330" i="9"/>
  <c r="CN331" i="9"/>
  <c r="CO331" i="9"/>
  <c r="CP331" i="9"/>
  <c r="CQ331" i="9"/>
  <c r="CS331" i="9" s="1"/>
  <c r="CR331" i="9"/>
  <c r="CN332" i="9"/>
  <c r="CP332" i="9" s="1"/>
  <c r="CR332" i="9" s="1"/>
  <c r="CO332" i="9"/>
  <c r="CQ332" i="9" s="1"/>
  <c r="CS332" i="9" s="1"/>
  <c r="CN333" i="9"/>
  <c r="CO333" i="9"/>
  <c r="CP333" i="9"/>
  <c r="CR333" i="9" s="1"/>
  <c r="CQ333" i="9"/>
  <c r="CS333" i="9" s="1"/>
  <c r="CN334" i="9"/>
  <c r="CO334" i="9"/>
  <c r="CP334" i="9"/>
  <c r="CQ334" i="9"/>
  <c r="CR334" i="9"/>
  <c r="CS334" i="9"/>
  <c r="CN335" i="9"/>
  <c r="CO335" i="9"/>
  <c r="CP335" i="9"/>
  <c r="CR335" i="9" s="1"/>
  <c r="CQ335" i="9"/>
  <c r="CS335" i="9" s="1"/>
  <c r="CN336" i="9"/>
  <c r="CP336" i="9" s="1"/>
  <c r="CR336" i="9" s="1"/>
  <c r="CO336" i="9"/>
  <c r="CQ336" i="9" s="1"/>
  <c r="CS336" i="9" s="1"/>
  <c r="CN337" i="9"/>
  <c r="CO337" i="9"/>
  <c r="CP337" i="9"/>
  <c r="CR337" i="9" s="1"/>
  <c r="CQ337" i="9"/>
  <c r="CS337" i="9" s="1"/>
  <c r="CN338" i="9"/>
  <c r="CO338" i="9"/>
  <c r="CP338" i="9"/>
  <c r="CQ338" i="9"/>
  <c r="CR338" i="9"/>
  <c r="CS338" i="9"/>
  <c r="CN339" i="9"/>
  <c r="CO339" i="9"/>
  <c r="CP339" i="9"/>
  <c r="CR339" i="9" s="1"/>
  <c r="CQ339" i="9"/>
  <c r="CS339" i="9" s="1"/>
  <c r="CN340" i="9"/>
  <c r="CP340" i="9" s="1"/>
  <c r="CR340" i="9" s="1"/>
  <c r="CO340" i="9"/>
  <c r="CQ340" i="9" s="1"/>
  <c r="CS340" i="9" s="1"/>
  <c r="CN341" i="9"/>
  <c r="CO341" i="9"/>
  <c r="CP341" i="9"/>
  <c r="CR341" i="9" s="1"/>
  <c r="CQ341" i="9"/>
  <c r="CS341" i="9" s="1"/>
  <c r="CN342" i="9"/>
  <c r="CP342" i="9" s="1"/>
  <c r="CO342" i="9"/>
  <c r="CQ342" i="9" s="1"/>
  <c r="CR342" i="9"/>
  <c r="CS342" i="9"/>
  <c r="CN343" i="9"/>
  <c r="CO343" i="9"/>
  <c r="CP343" i="9"/>
  <c r="CR343" i="9" s="1"/>
  <c r="CQ343" i="9"/>
  <c r="CS343" i="9" s="1"/>
  <c r="CN344" i="9"/>
  <c r="CP344" i="9" s="1"/>
  <c r="CR344" i="9" s="1"/>
  <c r="CO344" i="9"/>
  <c r="CQ344" i="9" s="1"/>
  <c r="CS344" i="9" s="1"/>
  <c r="CN345" i="9"/>
  <c r="CO345" i="9"/>
  <c r="CP345" i="9"/>
  <c r="CR345" i="9" s="1"/>
  <c r="CQ345" i="9"/>
  <c r="CS345" i="9" s="1"/>
  <c r="CN346" i="9"/>
  <c r="CO346" i="9"/>
  <c r="CQ346" i="9" s="1"/>
  <c r="CP346" i="9"/>
  <c r="CR346" i="9"/>
  <c r="CS346" i="9"/>
  <c r="CN347" i="9"/>
  <c r="CO347" i="9"/>
  <c r="CP347" i="9"/>
  <c r="CR347" i="9" s="1"/>
  <c r="CQ347" i="9"/>
  <c r="CS347" i="9" s="1"/>
  <c r="CN348" i="9"/>
  <c r="CP348" i="9" s="1"/>
  <c r="CR348" i="9" s="1"/>
  <c r="CO348" i="9"/>
  <c r="CQ348" i="9" s="1"/>
  <c r="CS348" i="9" s="1"/>
  <c r="CN349" i="9"/>
  <c r="CO349" i="9"/>
  <c r="CP349" i="9"/>
  <c r="CR349" i="9" s="1"/>
  <c r="CQ349" i="9"/>
  <c r="CS349" i="9" s="1"/>
  <c r="CN350" i="9"/>
  <c r="CO350" i="9"/>
  <c r="CP350" i="9"/>
  <c r="CQ350" i="9"/>
  <c r="CR350" i="9"/>
  <c r="CS350" i="9"/>
  <c r="CN351" i="9"/>
  <c r="CP351" i="9" s="1"/>
  <c r="CR351" i="9" s="1"/>
  <c r="CO351" i="9"/>
  <c r="CQ351" i="9" s="1"/>
  <c r="CS351" i="9" s="1"/>
  <c r="CN352" i="9"/>
  <c r="CP352" i="9" s="1"/>
  <c r="CR352" i="9" s="1"/>
  <c r="CO352" i="9"/>
  <c r="CQ352" i="9" s="1"/>
  <c r="CS352" i="9" s="1"/>
  <c r="CN353" i="9"/>
  <c r="CO353" i="9"/>
  <c r="CP353" i="9"/>
  <c r="CR353" i="9" s="1"/>
  <c r="CQ353" i="9"/>
  <c r="CS353" i="9" s="1"/>
  <c r="CN354" i="9"/>
  <c r="CO354" i="9"/>
  <c r="CP354" i="9"/>
  <c r="CQ354" i="9"/>
  <c r="CR354" i="9"/>
  <c r="CS354" i="9"/>
  <c r="CN355" i="9"/>
  <c r="CO355" i="9"/>
  <c r="CP355" i="9"/>
  <c r="CQ355" i="9"/>
  <c r="CS355" i="9" s="1"/>
  <c r="CR355" i="9"/>
  <c r="CN356" i="9"/>
  <c r="CP356" i="9" s="1"/>
  <c r="CR356" i="9" s="1"/>
  <c r="CO356" i="9"/>
  <c r="CQ356" i="9" s="1"/>
  <c r="CS356" i="9" s="1"/>
  <c r="CN357" i="9"/>
  <c r="CO357" i="9"/>
  <c r="CP357" i="9"/>
  <c r="CR357" i="9" s="1"/>
  <c r="CQ357" i="9"/>
  <c r="CS357" i="9" s="1"/>
  <c r="CN358" i="9"/>
  <c r="CO358" i="9"/>
  <c r="CP358" i="9"/>
  <c r="CR358" i="9" s="1"/>
  <c r="CQ358" i="9"/>
  <c r="CS358" i="9"/>
  <c r="CN359" i="9"/>
  <c r="CO359" i="9"/>
  <c r="CP359" i="9"/>
  <c r="CR359" i="9" s="1"/>
  <c r="CQ359" i="9"/>
  <c r="CS359" i="9" s="1"/>
  <c r="CN360" i="9"/>
  <c r="CO360" i="9"/>
  <c r="CQ360" i="9" s="1"/>
  <c r="CS360" i="9" s="1"/>
  <c r="CP360" i="9"/>
  <c r="CR360" i="9"/>
  <c r="CN361" i="9"/>
  <c r="CP361" i="9" s="1"/>
  <c r="CR361" i="9" s="1"/>
  <c r="CO361" i="9"/>
  <c r="CQ361" i="9"/>
  <c r="CS361" i="9" s="1"/>
  <c r="CN362" i="9"/>
  <c r="CP362" i="9" s="1"/>
  <c r="CR362" i="9" s="1"/>
  <c r="CO362" i="9"/>
  <c r="CQ362" i="9" s="1"/>
  <c r="CS362" i="9" s="1"/>
  <c r="CN363" i="9"/>
  <c r="CO363" i="9"/>
  <c r="CP363" i="9"/>
  <c r="CR363" i="9" s="1"/>
  <c r="CQ363" i="9"/>
  <c r="CS363" i="9" s="1"/>
  <c r="CN364" i="9"/>
  <c r="CO364" i="9"/>
  <c r="CQ364" i="9" s="1"/>
  <c r="CS364" i="9" s="1"/>
  <c r="CP364" i="9"/>
  <c r="CR364" i="9"/>
  <c r="CN365" i="9"/>
  <c r="CP365" i="9" s="1"/>
  <c r="CR365" i="9" s="1"/>
  <c r="CO365" i="9"/>
  <c r="CQ365" i="9"/>
  <c r="CS365" i="9" s="1"/>
  <c r="CN366" i="9"/>
  <c r="CP366" i="9" s="1"/>
  <c r="CR366" i="9" s="1"/>
  <c r="CO366" i="9"/>
  <c r="CQ366" i="9" s="1"/>
  <c r="CS366" i="9" s="1"/>
  <c r="CN367" i="9"/>
  <c r="CO367" i="9"/>
  <c r="CP367" i="9"/>
  <c r="CR367" i="9" s="1"/>
  <c r="CQ367" i="9"/>
  <c r="CS367" i="9" s="1"/>
  <c r="CN368" i="9"/>
  <c r="CO368" i="9"/>
  <c r="CQ368" i="9" s="1"/>
  <c r="CS368" i="9" s="1"/>
  <c r="CP368" i="9"/>
  <c r="CR368" i="9"/>
  <c r="CN369" i="9"/>
  <c r="CP369" i="9" s="1"/>
  <c r="CR369" i="9" s="1"/>
  <c r="CO369" i="9"/>
  <c r="CQ369" i="9"/>
  <c r="CS369" i="9" s="1"/>
  <c r="CN370" i="9"/>
  <c r="CP370" i="9" s="1"/>
  <c r="CR370" i="9" s="1"/>
  <c r="CO370" i="9"/>
  <c r="CQ370" i="9" s="1"/>
  <c r="CS370" i="9" s="1"/>
  <c r="CN371" i="9"/>
  <c r="CO371" i="9"/>
  <c r="CP371" i="9"/>
  <c r="CR371" i="9" s="1"/>
  <c r="CQ371" i="9"/>
  <c r="CS371" i="9" s="1"/>
  <c r="CN372" i="9"/>
  <c r="CO372" i="9"/>
  <c r="CQ372" i="9" s="1"/>
  <c r="CS372" i="9" s="1"/>
  <c r="CP372" i="9"/>
  <c r="CR372" i="9"/>
  <c r="CN373" i="9"/>
  <c r="CP373" i="9" s="1"/>
  <c r="CR373" i="9" s="1"/>
  <c r="CO373" i="9"/>
  <c r="CQ373" i="9"/>
  <c r="CS373" i="9" s="1"/>
  <c r="CN374" i="9"/>
  <c r="CP374" i="9" s="1"/>
  <c r="CR374" i="9" s="1"/>
  <c r="CO374" i="9"/>
  <c r="CQ374" i="9" s="1"/>
  <c r="CS374" i="9" s="1"/>
  <c r="CN375" i="9"/>
  <c r="CO375" i="9"/>
  <c r="CP375" i="9"/>
  <c r="CR375" i="9" s="1"/>
  <c r="CQ375" i="9"/>
  <c r="CS375" i="9" s="1"/>
  <c r="CN376" i="9"/>
  <c r="CO376" i="9"/>
  <c r="CQ376" i="9" s="1"/>
  <c r="CS376" i="9" s="1"/>
  <c r="CP376" i="9"/>
  <c r="CR376" i="9"/>
  <c r="CN377" i="9"/>
  <c r="CO377" i="9"/>
  <c r="CP377" i="9"/>
  <c r="CQ377" i="9"/>
  <c r="CS377" i="9" s="1"/>
  <c r="CR377" i="9"/>
  <c r="CN378" i="9"/>
  <c r="CP378" i="9" s="1"/>
  <c r="CR378" i="9" s="1"/>
  <c r="CO378" i="9"/>
  <c r="CQ378" i="9" s="1"/>
  <c r="CS378" i="9" s="1"/>
  <c r="CN379" i="9"/>
  <c r="CO379" i="9"/>
  <c r="CP379" i="9"/>
  <c r="CR379" i="9" s="1"/>
  <c r="CQ379" i="9"/>
  <c r="CS379" i="9" s="1"/>
  <c r="CN380" i="9"/>
  <c r="CO380" i="9"/>
  <c r="CQ380" i="9" s="1"/>
  <c r="CS380" i="9" s="1"/>
  <c r="CP380" i="9"/>
  <c r="CR380" i="9"/>
  <c r="CN381" i="9"/>
  <c r="CO381" i="9"/>
  <c r="CP381" i="9"/>
  <c r="CQ381" i="9"/>
  <c r="CS381" i="9" s="1"/>
  <c r="CR381" i="9"/>
  <c r="CN382" i="9"/>
  <c r="CP382" i="9" s="1"/>
  <c r="CR382" i="9" s="1"/>
  <c r="CO382" i="9"/>
  <c r="CQ382" i="9" s="1"/>
  <c r="CS382" i="9" s="1"/>
  <c r="CN383" i="9"/>
  <c r="CO383" i="9"/>
  <c r="CP383" i="9"/>
  <c r="CR383" i="9" s="1"/>
  <c r="CQ383" i="9"/>
  <c r="CS383" i="9" s="1"/>
  <c r="CN384" i="9"/>
  <c r="CO384" i="9"/>
  <c r="CQ384" i="9" s="1"/>
  <c r="CS384" i="9" s="1"/>
  <c r="CP384" i="9"/>
  <c r="CR384" i="9"/>
  <c r="CN385" i="9"/>
  <c r="CP385" i="9" s="1"/>
  <c r="CR385" i="9" s="1"/>
  <c r="CO385" i="9"/>
  <c r="CQ385" i="9"/>
  <c r="CS385" i="9" s="1"/>
  <c r="CN386" i="9"/>
  <c r="CP386" i="9" s="1"/>
  <c r="CR386" i="9" s="1"/>
  <c r="CO386" i="9"/>
  <c r="CQ386" i="9" s="1"/>
  <c r="CS386" i="9" s="1"/>
  <c r="CN387" i="9"/>
  <c r="CO387" i="9"/>
  <c r="CP387" i="9"/>
  <c r="CR387" i="9" s="1"/>
  <c r="CQ387" i="9"/>
  <c r="CS387" i="9" s="1"/>
  <c r="CN388" i="9"/>
  <c r="CO388" i="9"/>
  <c r="CQ388" i="9" s="1"/>
  <c r="CS388" i="9" s="1"/>
  <c r="CP388" i="9"/>
  <c r="CR388" i="9"/>
  <c r="CN389" i="9"/>
  <c r="CO389" i="9"/>
  <c r="CP389" i="9"/>
  <c r="CQ389" i="9"/>
  <c r="CS389" i="9" s="1"/>
  <c r="CR389" i="9"/>
  <c r="CN390" i="9"/>
  <c r="CP390" i="9" s="1"/>
  <c r="CR390" i="9" s="1"/>
  <c r="CO390" i="9"/>
  <c r="CQ390" i="9" s="1"/>
  <c r="CS390" i="9" s="1"/>
  <c r="CN391" i="9"/>
  <c r="CO391" i="9"/>
  <c r="CP391" i="9"/>
  <c r="CR391" i="9" s="1"/>
  <c r="CQ391" i="9"/>
  <c r="CS391" i="9" s="1"/>
  <c r="CN392" i="9"/>
  <c r="CO392" i="9"/>
  <c r="CQ392" i="9" s="1"/>
  <c r="CS392" i="9" s="1"/>
  <c r="CP392" i="9"/>
  <c r="CR392" i="9"/>
  <c r="CN393" i="9"/>
  <c r="CO393" i="9"/>
  <c r="CP393" i="9"/>
  <c r="CQ393" i="9"/>
  <c r="CS393" i="9" s="1"/>
  <c r="CR393" i="9"/>
  <c r="CN394" i="9"/>
  <c r="CP394" i="9" s="1"/>
  <c r="CR394" i="9" s="1"/>
  <c r="CO394" i="9"/>
  <c r="CQ394" i="9" s="1"/>
  <c r="CS394" i="9" s="1"/>
  <c r="CN395" i="9"/>
  <c r="CO395" i="9"/>
  <c r="CP395" i="9"/>
  <c r="CR395" i="9" s="1"/>
  <c r="CQ395" i="9"/>
  <c r="CS395" i="9" s="1"/>
  <c r="CN396" i="9"/>
  <c r="CO396" i="9"/>
  <c r="CQ396" i="9" s="1"/>
  <c r="CS396" i="9" s="1"/>
  <c r="CP396" i="9"/>
  <c r="CR396" i="9"/>
  <c r="CN397" i="9"/>
  <c r="CP397" i="9" s="1"/>
  <c r="CR397" i="9" s="1"/>
  <c r="CO397" i="9"/>
  <c r="CQ397" i="9"/>
  <c r="CS397" i="9" s="1"/>
  <c r="CN398" i="9"/>
  <c r="CP398" i="9" s="1"/>
  <c r="CR398" i="9" s="1"/>
  <c r="CO398" i="9"/>
  <c r="CQ398" i="9" s="1"/>
  <c r="CS398" i="9" s="1"/>
  <c r="CN399" i="9"/>
  <c r="CO399" i="9"/>
  <c r="CP399" i="9"/>
  <c r="CR399" i="9" s="1"/>
  <c r="CQ399" i="9"/>
  <c r="CS399" i="9" s="1"/>
  <c r="CN400" i="9"/>
  <c r="CO400" i="9"/>
  <c r="CQ400" i="9" s="1"/>
  <c r="CS400" i="9" s="1"/>
  <c r="CP400" i="9"/>
  <c r="CR400" i="9"/>
  <c r="CN401" i="9"/>
  <c r="CP401" i="9" s="1"/>
  <c r="CR401" i="9" s="1"/>
  <c r="CO401" i="9"/>
  <c r="CQ401" i="9" s="1"/>
  <c r="CS401" i="9" s="1"/>
  <c r="CN402" i="9"/>
  <c r="CP402" i="9" s="1"/>
  <c r="CR402" i="9" s="1"/>
  <c r="CO402" i="9"/>
  <c r="CQ402" i="9" s="1"/>
  <c r="CS402" i="9" s="1"/>
  <c r="CN403" i="9"/>
  <c r="CO403" i="9"/>
  <c r="CP403" i="9"/>
  <c r="CR403" i="9" s="1"/>
  <c r="CQ403" i="9"/>
  <c r="CS403" i="9" s="1"/>
  <c r="CN404" i="9"/>
  <c r="CO404" i="9"/>
  <c r="CQ404" i="9" s="1"/>
  <c r="CS404" i="9" s="1"/>
  <c r="CP404" i="9"/>
  <c r="CR404" i="9"/>
  <c r="CN405" i="9"/>
  <c r="CP405" i="9" s="1"/>
  <c r="CR405" i="9" s="1"/>
  <c r="CO405" i="9"/>
  <c r="CQ405" i="9" s="1"/>
  <c r="CS405" i="9" s="1"/>
  <c r="CN406" i="9"/>
  <c r="CP406" i="9" s="1"/>
  <c r="CR406" i="9" s="1"/>
  <c r="CO406" i="9"/>
  <c r="CQ406" i="9" s="1"/>
  <c r="CS406" i="9" s="1"/>
  <c r="CN407" i="9"/>
  <c r="CO407" i="9"/>
  <c r="CP407" i="9"/>
  <c r="CR407" i="9" s="1"/>
  <c r="CQ407" i="9"/>
  <c r="CS407" i="9" s="1"/>
  <c r="CN408" i="9"/>
  <c r="CO408" i="9"/>
  <c r="CP408" i="9"/>
  <c r="CQ408" i="9"/>
  <c r="CR408" i="9"/>
  <c r="CS408" i="9"/>
  <c r="CN409" i="9"/>
  <c r="CO409" i="9"/>
  <c r="CP409" i="9"/>
  <c r="CQ409" i="9"/>
  <c r="CS409" i="9" s="1"/>
  <c r="CR409" i="9"/>
  <c r="CN410" i="9"/>
  <c r="CP410" i="9" s="1"/>
  <c r="CR410" i="9" s="1"/>
  <c r="CO410" i="9"/>
  <c r="CQ410" i="9" s="1"/>
  <c r="CS410" i="9" s="1"/>
  <c r="CN411" i="9"/>
  <c r="CO411" i="9"/>
  <c r="CP411" i="9"/>
  <c r="CR411" i="9" s="1"/>
  <c r="CQ411" i="9"/>
  <c r="CS411" i="9" s="1"/>
  <c r="CN412" i="9"/>
  <c r="CO412" i="9"/>
  <c r="CP412" i="9"/>
  <c r="CQ412" i="9"/>
  <c r="CR412" i="9"/>
  <c r="CS412" i="9"/>
  <c r="CN413" i="9"/>
  <c r="CO413" i="9"/>
  <c r="CQ413" i="9" s="1"/>
  <c r="CS413" i="9" s="1"/>
  <c r="CP413" i="9"/>
  <c r="CR413" i="9"/>
  <c r="CN414" i="9"/>
  <c r="CP414" i="9" s="1"/>
  <c r="CR414" i="9" s="1"/>
  <c r="CO414" i="9"/>
  <c r="CQ414" i="9" s="1"/>
  <c r="CS414" i="9" s="1"/>
  <c r="CN415" i="9"/>
  <c r="CO415" i="9"/>
  <c r="CP415" i="9"/>
  <c r="CR415" i="9" s="1"/>
  <c r="CQ415" i="9"/>
  <c r="CS415" i="9" s="1"/>
  <c r="CN416" i="9"/>
  <c r="CO416" i="9"/>
  <c r="CQ416" i="9" s="1"/>
  <c r="CS416" i="9" s="1"/>
  <c r="CP416" i="9"/>
  <c r="CR416" i="9"/>
  <c r="CN417" i="9"/>
  <c r="CO417" i="9"/>
  <c r="CQ417" i="9" s="1"/>
  <c r="CS417" i="9" s="1"/>
  <c r="CP417" i="9"/>
  <c r="CR417" i="9"/>
  <c r="CN418" i="9"/>
  <c r="CP418" i="9" s="1"/>
  <c r="CR418" i="9" s="1"/>
  <c r="CO418" i="9"/>
  <c r="CQ418" i="9" s="1"/>
  <c r="CS418" i="9" s="1"/>
  <c r="CN419" i="9"/>
  <c r="CO419" i="9"/>
  <c r="CP419" i="9"/>
  <c r="CR419" i="9" s="1"/>
  <c r="CQ419" i="9"/>
  <c r="CS419" i="9" s="1"/>
  <c r="CN420" i="9"/>
  <c r="CO420" i="9"/>
  <c r="CP420" i="9"/>
  <c r="CQ420" i="9"/>
  <c r="CR420" i="9"/>
  <c r="CS420" i="9"/>
  <c r="CN421" i="9"/>
  <c r="CP421" i="9" s="1"/>
  <c r="CR421" i="9" s="1"/>
  <c r="CO421" i="9"/>
  <c r="CQ421" i="9"/>
  <c r="CS421" i="9" s="1"/>
  <c r="CN422" i="9"/>
  <c r="CP422" i="9" s="1"/>
  <c r="CR422" i="9" s="1"/>
  <c r="CO422" i="9"/>
  <c r="CQ422" i="9" s="1"/>
  <c r="CS422" i="9" s="1"/>
  <c r="CN423" i="9"/>
  <c r="CO423" i="9"/>
  <c r="CP423" i="9"/>
  <c r="CR423" i="9" s="1"/>
  <c r="CQ423" i="9"/>
  <c r="CS423" i="9" s="1"/>
  <c r="CN424" i="9"/>
  <c r="CO424" i="9"/>
  <c r="CP424" i="9"/>
  <c r="CQ424" i="9"/>
  <c r="CR424" i="9"/>
  <c r="CS424" i="9"/>
  <c r="CN425" i="9"/>
  <c r="CO425" i="9"/>
  <c r="CP425" i="9"/>
  <c r="CQ425" i="9"/>
  <c r="CS425" i="9" s="1"/>
  <c r="CR425" i="9"/>
  <c r="CN426" i="9"/>
  <c r="CP426" i="9" s="1"/>
  <c r="CR426" i="9" s="1"/>
  <c r="CO426" i="9"/>
  <c r="CQ426" i="9" s="1"/>
  <c r="CS426" i="9" s="1"/>
  <c r="CN427" i="9"/>
  <c r="CO427" i="9"/>
  <c r="CP427" i="9"/>
  <c r="CR427" i="9" s="1"/>
  <c r="CQ427" i="9"/>
  <c r="CS427" i="9" s="1"/>
  <c r="CN428" i="9"/>
  <c r="CO428" i="9"/>
  <c r="CP428" i="9"/>
  <c r="CQ428" i="9"/>
  <c r="CR428" i="9"/>
  <c r="CS428" i="9"/>
  <c r="CN429" i="9"/>
  <c r="CO429" i="9"/>
  <c r="CP429" i="9"/>
  <c r="CQ429" i="9"/>
  <c r="CS429" i="9" s="1"/>
  <c r="CR429" i="9"/>
  <c r="CN430" i="9"/>
  <c r="CP430" i="9" s="1"/>
  <c r="CR430" i="9" s="1"/>
  <c r="CO430" i="9"/>
  <c r="CQ430" i="9" s="1"/>
  <c r="CS430" i="9" s="1"/>
  <c r="CJ10" i="9"/>
  <c r="CK10" i="9"/>
  <c r="CJ11" i="9"/>
  <c r="CK11" i="9"/>
  <c r="CJ12" i="9"/>
  <c r="CK12" i="9"/>
  <c r="CJ13" i="9"/>
  <c r="CK13" i="9"/>
  <c r="CJ14" i="9"/>
  <c r="CK14" i="9"/>
  <c r="CJ15" i="9"/>
  <c r="CK15" i="9"/>
  <c r="CJ16" i="9"/>
  <c r="CK16" i="9"/>
  <c r="CJ17" i="9"/>
  <c r="CK17" i="9"/>
  <c r="CJ18" i="9"/>
  <c r="CK18" i="9"/>
  <c r="CJ19" i="9"/>
  <c r="CK19" i="9"/>
  <c r="CJ20" i="9"/>
  <c r="CK20" i="9"/>
  <c r="CJ21" i="9"/>
  <c r="CK21" i="9"/>
  <c r="CJ22" i="9"/>
  <c r="CK22" i="9"/>
  <c r="CJ23" i="9"/>
  <c r="CK23" i="9"/>
  <c r="CJ24" i="9"/>
  <c r="CK24" i="9"/>
  <c r="CJ25" i="9"/>
  <c r="CK25" i="9"/>
  <c r="CJ26" i="9"/>
  <c r="CK26" i="9"/>
  <c r="CJ27" i="9"/>
  <c r="CK27" i="9"/>
  <c r="CJ28" i="9"/>
  <c r="CK28" i="9"/>
  <c r="CJ29" i="9"/>
  <c r="CK29" i="9"/>
  <c r="CJ30" i="9"/>
  <c r="CK30" i="9"/>
  <c r="CJ31" i="9"/>
  <c r="CK31" i="9"/>
  <c r="CJ32" i="9"/>
  <c r="CK32" i="9"/>
  <c r="CJ33" i="9"/>
  <c r="CK33" i="9"/>
  <c r="CJ34" i="9"/>
  <c r="CK34" i="9"/>
  <c r="CJ35" i="9"/>
  <c r="CK35" i="9"/>
  <c r="CJ36" i="9"/>
  <c r="CK36" i="9"/>
  <c r="CJ37" i="9"/>
  <c r="CK37" i="9"/>
  <c r="CJ38" i="9"/>
  <c r="CK38" i="9"/>
  <c r="CJ39" i="9"/>
  <c r="CK39" i="9"/>
  <c r="CJ40" i="9"/>
  <c r="CK40" i="9"/>
  <c r="CJ41" i="9"/>
  <c r="CK41" i="9"/>
  <c r="CJ42" i="9"/>
  <c r="CK42" i="9"/>
  <c r="CJ43" i="9"/>
  <c r="CK43" i="9"/>
  <c r="CJ44" i="9"/>
  <c r="CK44" i="9"/>
  <c r="CJ45" i="9"/>
  <c r="CK45" i="9"/>
  <c r="CJ46" i="9"/>
  <c r="CK46" i="9"/>
  <c r="CJ47" i="9"/>
  <c r="CK47" i="9"/>
  <c r="CJ48" i="9"/>
  <c r="CK48" i="9"/>
  <c r="CJ49" i="9"/>
  <c r="CK49" i="9"/>
  <c r="CJ50" i="9"/>
  <c r="CK50" i="9"/>
  <c r="CJ51" i="9"/>
  <c r="CK51" i="9"/>
  <c r="CJ52" i="9"/>
  <c r="CK52" i="9"/>
  <c r="CJ53" i="9"/>
  <c r="CK53" i="9"/>
  <c r="CJ54" i="9"/>
  <c r="CK54" i="9"/>
  <c r="CJ55" i="9"/>
  <c r="CK55" i="9"/>
  <c r="CJ56" i="9"/>
  <c r="CK56" i="9"/>
  <c r="CJ57" i="9"/>
  <c r="CK57" i="9"/>
  <c r="CJ58" i="9"/>
  <c r="CK58" i="9"/>
  <c r="CJ59" i="9"/>
  <c r="CK59" i="9"/>
  <c r="CJ60" i="9"/>
  <c r="CK60" i="9"/>
  <c r="CJ61" i="9"/>
  <c r="CK61" i="9"/>
  <c r="CJ62" i="9"/>
  <c r="CK62" i="9"/>
  <c r="CJ63" i="9"/>
  <c r="CK63" i="9"/>
  <c r="CJ64" i="9"/>
  <c r="CK64" i="9"/>
  <c r="CJ65" i="9"/>
  <c r="CK65" i="9"/>
  <c r="CJ66" i="9"/>
  <c r="CK66" i="9"/>
  <c r="CJ67" i="9"/>
  <c r="CK67" i="9"/>
  <c r="CJ68" i="9"/>
  <c r="CK68" i="9"/>
  <c r="CJ69" i="9"/>
  <c r="CK69" i="9"/>
  <c r="CJ70" i="9"/>
  <c r="CK70" i="9"/>
  <c r="CJ71" i="9"/>
  <c r="CK71" i="9"/>
  <c r="CJ72" i="9"/>
  <c r="CK72" i="9"/>
  <c r="CJ73" i="9"/>
  <c r="CK73" i="9"/>
  <c r="CJ74" i="9"/>
  <c r="CK74" i="9"/>
  <c r="CJ75" i="9"/>
  <c r="CK75" i="9"/>
  <c r="CJ76" i="9"/>
  <c r="CK76" i="9"/>
  <c r="CJ77" i="9"/>
  <c r="CK77" i="9"/>
  <c r="CJ78" i="9"/>
  <c r="CK78" i="9"/>
  <c r="CJ79" i="9"/>
  <c r="CK79" i="9"/>
  <c r="CJ80" i="9"/>
  <c r="CK80" i="9"/>
  <c r="CJ81" i="9"/>
  <c r="CK81" i="9"/>
  <c r="CJ82" i="9"/>
  <c r="CK82" i="9"/>
  <c r="CJ83" i="9"/>
  <c r="CK83" i="9"/>
  <c r="CJ84" i="9"/>
  <c r="CK84" i="9"/>
  <c r="CJ85" i="9"/>
  <c r="CK85" i="9"/>
  <c r="CJ86" i="9"/>
  <c r="CK86" i="9"/>
  <c r="CJ87" i="9"/>
  <c r="CK87" i="9"/>
  <c r="CJ88" i="9"/>
  <c r="CK88" i="9"/>
  <c r="CJ89" i="9"/>
  <c r="CK89" i="9"/>
  <c r="CJ90" i="9"/>
  <c r="CK90" i="9"/>
  <c r="CJ91" i="9"/>
  <c r="CK91" i="9"/>
  <c r="CJ92" i="9"/>
  <c r="CK92" i="9"/>
  <c r="CJ93" i="9"/>
  <c r="CK93" i="9"/>
  <c r="CJ94" i="9"/>
  <c r="CK94" i="9"/>
  <c r="CJ95" i="9"/>
  <c r="CK95" i="9"/>
  <c r="CJ96" i="9"/>
  <c r="CK96" i="9"/>
  <c r="CJ97" i="9"/>
  <c r="CK97" i="9"/>
  <c r="CJ98" i="9"/>
  <c r="CK98" i="9"/>
  <c r="CJ99" i="9"/>
  <c r="CK99" i="9"/>
  <c r="CJ100" i="9"/>
  <c r="CK100" i="9"/>
  <c r="CJ101" i="9"/>
  <c r="CK101" i="9"/>
  <c r="CJ102" i="9"/>
  <c r="CK102" i="9"/>
  <c r="CJ103" i="9"/>
  <c r="CK103" i="9"/>
  <c r="CJ104" i="9"/>
  <c r="CK104" i="9"/>
  <c r="CJ105" i="9"/>
  <c r="CK105" i="9"/>
  <c r="CJ106" i="9"/>
  <c r="CK106" i="9"/>
  <c r="CJ107" i="9"/>
  <c r="CK107" i="9"/>
  <c r="CJ108" i="9"/>
  <c r="CK108" i="9"/>
  <c r="CJ109" i="9"/>
  <c r="CK109" i="9"/>
  <c r="CJ110" i="9"/>
  <c r="CK110" i="9"/>
  <c r="CJ111" i="9"/>
  <c r="CK111" i="9"/>
  <c r="CJ112" i="9"/>
  <c r="CK112" i="9"/>
  <c r="CJ113" i="9"/>
  <c r="CK113" i="9"/>
  <c r="CJ114" i="9"/>
  <c r="CK114" i="9"/>
  <c r="CJ115" i="9"/>
  <c r="CK115" i="9"/>
  <c r="CJ116" i="9"/>
  <c r="CK116" i="9"/>
  <c r="CJ117" i="9"/>
  <c r="CK117" i="9"/>
  <c r="CJ118" i="9"/>
  <c r="CK118" i="9"/>
  <c r="CJ119" i="9"/>
  <c r="CK119" i="9"/>
  <c r="CJ120" i="9"/>
  <c r="CK120" i="9"/>
  <c r="CJ121" i="9"/>
  <c r="CK121" i="9"/>
  <c r="CJ122" i="9"/>
  <c r="CK122" i="9"/>
  <c r="CJ123" i="9"/>
  <c r="CK123" i="9"/>
  <c r="CJ124" i="9"/>
  <c r="CK124" i="9"/>
  <c r="CJ125" i="9"/>
  <c r="CK125" i="9"/>
  <c r="CJ126" i="9"/>
  <c r="CK126" i="9"/>
  <c r="CJ127" i="9"/>
  <c r="CK127" i="9"/>
  <c r="CJ128" i="9"/>
  <c r="CK128" i="9"/>
  <c r="CJ129" i="9"/>
  <c r="CK129" i="9"/>
  <c r="CJ130" i="9"/>
  <c r="CK130" i="9"/>
  <c r="CJ131" i="9"/>
  <c r="CK131" i="9"/>
  <c r="CJ132" i="9"/>
  <c r="CK132" i="9"/>
  <c r="CJ133" i="9"/>
  <c r="CK133" i="9"/>
  <c r="CJ134" i="9"/>
  <c r="CK134" i="9"/>
  <c r="CJ135" i="9"/>
  <c r="CK135" i="9"/>
  <c r="CJ136" i="9"/>
  <c r="CK136" i="9"/>
  <c r="CJ137" i="9"/>
  <c r="CK137" i="9"/>
  <c r="CJ138" i="9"/>
  <c r="CK138" i="9"/>
  <c r="CJ139" i="9"/>
  <c r="CK139" i="9"/>
  <c r="CJ140" i="9"/>
  <c r="CK140" i="9"/>
  <c r="CJ141" i="9"/>
  <c r="CK141" i="9"/>
  <c r="CJ142" i="9"/>
  <c r="CK142" i="9"/>
  <c r="CJ143" i="9"/>
  <c r="CK143" i="9"/>
  <c r="CJ144" i="9"/>
  <c r="CK144" i="9"/>
  <c r="CJ145" i="9"/>
  <c r="CK145" i="9"/>
  <c r="CJ146" i="9"/>
  <c r="CK146" i="9"/>
  <c r="CJ147" i="9"/>
  <c r="CK147" i="9"/>
  <c r="CJ148" i="9"/>
  <c r="CK148" i="9"/>
  <c r="CJ149" i="9"/>
  <c r="CK149" i="9"/>
  <c r="CJ150" i="9"/>
  <c r="CK150" i="9"/>
  <c r="CJ151" i="9"/>
  <c r="CK151" i="9"/>
  <c r="CJ152" i="9"/>
  <c r="CK152" i="9"/>
  <c r="CJ153" i="9"/>
  <c r="CK153" i="9"/>
  <c r="CJ154" i="9"/>
  <c r="CK154" i="9"/>
  <c r="CJ155" i="9"/>
  <c r="CK155" i="9"/>
  <c r="CJ156" i="9"/>
  <c r="CK156" i="9"/>
  <c r="CJ157" i="9"/>
  <c r="CK157" i="9"/>
  <c r="CJ158" i="9"/>
  <c r="CK158" i="9"/>
  <c r="CJ159" i="9"/>
  <c r="CK159" i="9"/>
  <c r="CJ160" i="9"/>
  <c r="CK160" i="9"/>
  <c r="CJ161" i="9"/>
  <c r="CK161" i="9"/>
  <c r="CJ162" i="9"/>
  <c r="CK162" i="9"/>
  <c r="CJ163" i="9"/>
  <c r="CK163" i="9"/>
  <c r="CJ164" i="9"/>
  <c r="CK164" i="9"/>
  <c r="CJ165" i="9"/>
  <c r="CK165" i="9"/>
  <c r="CJ166" i="9"/>
  <c r="CK166" i="9"/>
  <c r="CJ167" i="9"/>
  <c r="CK167" i="9"/>
  <c r="CJ168" i="9"/>
  <c r="CK168" i="9"/>
  <c r="CJ169" i="9"/>
  <c r="CK169" i="9"/>
  <c r="CJ170" i="9"/>
  <c r="CK170" i="9"/>
  <c r="CJ171" i="9"/>
  <c r="CK171" i="9"/>
  <c r="CJ172" i="9"/>
  <c r="CK172" i="9"/>
  <c r="CJ173" i="9"/>
  <c r="CK173" i="9"/>
  <c r="CJ174" i="9"/>
  <c r="CK174" i="9"/>
  <c r="CJ175" i="9"/>
  <c r="CK175" i="9"/>
  <c r="CJ176" i="9"/>
  <c r="CK176" i="9"/>
  <c r="CJ177" i="9"/>
  <c r="CK177" i="9"/>
  <c r="CJ178" i="9"/>
  <c r="CK178" i="9"/>
  <c r="CJ179" i="9"/>
  <c r="CK179" i="9"/>
  <c r="CJ180" i="9"/>
  <c r="CK180" i="9"/>
  <c r="CJ181" i="9"/>
  <c r="CK181" i="9"/>
  <c r="CJ182" i="9"/>
  <c r="CK182" i="9"/>
  <c r="CJ183" i="9"/>
  <c r="CK183" i="9"/>
  <c r="CJ184" i="9"/>
  <c r="CK184" i="9"/>
  <c r="CJ185" i="9"/>
  <c r="CK185" i="9"/>
  <c r="CJ186" i="9"/>
  <c r="CK186" i="9"/>
  <c r="CJ187" i="9"/>
  <c r="CK187" i="9"/>
  <c r="CJ188" i="9"/>
  <c r="CK188" i="9"/>
  <c r="CJ189" i="9"/>
  <c r="CK189" i="9"/>
  <c r="CJ190" i="9"/>
  <c r="CK190" i="9"/>
  <c r="CJ191" i="9"/>
  <c r="CK191" i="9"/>
  <c r="CJ192" i="9"/>
  <c r="CK192" i="9"/>
  <c r="CJ193" i="9"/>
  <c r="CK193" i="9"/>
  <c r="CJ194" i="9"/>
  <c r="CK194" i="9"/>
  <c r="CJ195" i="9"/>
  <c r="CK195" i="9"/>
  <c r="CJ196" i="9"/>
  <c r="CK196" i="9"/>
  <c r="CJ197" i="9"/>
  <c r="CK197" i="9"/>
  <c r="CJ198" i="9"/>
  <c r="CK198" i="9"/>
  <c r="CJ199" i="9"/>
  <c r="CK199" i="9"/>
  <c r="CJ200" i="9"/>
  <c r="CK200" i="9"/>
  <c r="CJ201" i="9"/>
  <c r="CK201" i="9"/>
  <c r="CJ202" i="9"/>
  <c r="CK202" i="9"/>
  <c r="CJ203" i="9"/>
  <c r="CK203" i="9"/>
  <c r="CJ204" i="9"/>
  <c r="CK204" i="9"/>
  <c r="CJ205" i="9"/>
  <c r="CK205" i="9"/>
  <c r="CJ206" i="9"/>
  <c r="CK206" i="9"/>
  <c r="CJ207" i="9"/>
  <c r="CK207" i="9"/>
  <c r="CJ208" i="9"/>
  <c r="CK208" i="9"/>
  <c r="CJ209" i="9"/>
  <c r="CK209" i="9"/>
  <c r="CJ210" i="9"/>
  <c r="CK210" i="9"/>
  <c r="CJ211" i="9"/>
  <c r="CK211" i="9"/>
  <c r="CJ212" i="9"/>
  <c r="CK212" i="9"/>
  <c r="CJ213" i="9"/>
  <c r="CK213" i="9"/>
  <c r="CJ214" i="9"/>
  <c r="CK214" i="9"/>
  <c r="CJ215" i="9"/>
  <c r="CK215" i="9"/>
  <c r="CJ216" i="9"/>
  <c r="CK216" i="9"/>
  <c r="CJ217" i="9"/>
  <c r="CK217" i="9"/>
  <c r="CJ218" i="9"/>
  <c r="CK218" i="9"/>
  <c r="CJ219" i="9"/>
  <c r="CK219" i="9"/>
  <c r="CJ220" i="9"/>
  <c r="CK220" i="9"/>
  <c r="CJ221" i="9"/>
  <c r="CK221" i="9"/>
  <c r="CJ222" i="9"/>
  <c r="CK222" i="9"/>
  <c r="CJ223" i="9"/>
  <c r="CK223" i="9"/>
  <c r="CJ224" i="9"/>
  <c r="CK224" i="9"/>
  <c r="CJ225" i="9"/>
  <c r="CK225" i="9"/>
  <c r="CJ226" i="9"/>
  <c r="CK226" i="9"/>
  <c r="CJ227" i="9"/>
  <c r="CK227" i="9"/>
  <c r="CJ228" i="9"/>
  <c r="CK228" i="9"/>
  <c r="CJ229" i="9"/>
  <c r="CK229" i="9"/>
  <c r="CJ230" i="9"/>
  <c r="CK230" i="9"/>
  <c r="CJ231" i="9"/>
  <c r="CK231" i="9"/>
  <c r="CJ232" i="9"/>
  <c r="CK232" i="9"/>
  <c r="CJ233" i="9"/>
  <c r="CK233" i="9"/>
  <c r="CJ234" i="9"/>
  <c r="CK234" i="9"/>
  <c r="CJ235" i="9"/>
  <c r="CK235" i="9"/>
  <c r="CJ236" i="9"/>
  <c r="CK236" i="9"/>
  <c r="CJ237" i="9"/>
  <c r="CK237" i="9"/>
  <c r="CJ238" i="9"/>
  <c r="CK238" i="9"/>
  <c r="CJ239" i="9"/>
  <c r="CK239" i="9"/>
  <c r="CJ240" i="9"/>
  <c r="CK240" i="9"/>
  <c r="CJ241" i="9"/>
  <c r="CK241" i="9"/>
  <c r="CJ242" i="9"/>
  <c r="CK242" i="9"/>
  <c r="CJ243" i="9"/>
  <c r="CK243" i="9"/>
  <c r="CJ244" i="9"/>
  <c r="CK244" i="9"/>
  <c r="CJ245" i="9"/>
  <c r="CK245" i="9"/>
  <c r="CJ246" i="9"/>
  <c r="CK246" i="9"/>
  <c r="CJ247" i="9"/>
  <c r="CK247" i="9"/>
  <c r="CJ248" i="9"/>
  <c r="CK248" i="9"/>
  <c r="CJ249" i="9"/>
  <c r="CK249" i="9"/>
  <c r="CJ250" i="9"/>
  <c r="CK250" i="9"/>
  <c r="CJ251" i="9"/>
  <c r="CK251" i="9"/>
  <c r="CJ252" i="9"/>
  <c r="CK252" i="9"/>
  <c r="CJ253" i="9"/>
  <c r="CK253" i="9"/>
  <c r="CJ254" i="9"/>
  <c r="CK254" i="9"/>
  <c r="CJ255" i="9"/>
  <c r="CK255" i="9"/>
  <c r="CJ256" i="9"/>
  <c r="CK256" i="9"/>
  <c r="CJ257" i="9"/>
  <c r="CK257" i="9"/>
  <c r="CJ258" i="9"/>
  <c r="CK258" i="9"/>
  <c r="CJ259" i="9"/>
  <c r="CK259" i="9"/>
  <c r="CJ260" i="9"/>
  <c r="CK260" i="9"/>
  <c r="CJ261" i="9"/>
  <c r="CK261" i="9"/>
  <c r="CJ262" i="9"/>
  <c r="CK262" i="9"/>
  <c r="CJ263" i="9"/>
  <c r="CK263" i="9"/>
  <c r="CJ264" i="9"/>
  <c r="CK264" i="9"/>
  <c r="CJ265" i="9"/>
  <c r="CK265" i="9"/>
  <c r="CJ266" i="9"/>
  <c r="CK266" i="9"/>
  <c r="CJ267" i="9"/>
  <c r="CK267" i="9"/>
  <c r="CJ268" i="9"/>
  <c r="CK268" i="9"/>
  <c r="CJ269" i="9"/>
  <c r="CK269" i="9"/>
  <c r="CJ270" i="9"/>
  <c r="CK270" i="9"/>
  <c r="CJ271" i="9"/>
  <c r="CK271" i="9"/>
  <c r="CJ272" i="9"/>
  <c r="CK272" i="9"/>
  <c r="CJ273" i="9"/>
  <c r="CK273" i="9"/>
  <c r="CJ274" i="9"/>
  <c r="CK274" i="9"/>
  <c r="CJ275" i="9"/>
  <c r="CK275" i="9"/>
  <c r="CJ276" i="9"/>
  <c r="CK276" i="9"/>
  <c r="CJ277" i="9"/>
  <c r="CK277" i="9"/>
  <c r="CJ278" i="9"/>
  <c r="CK278" i="9"/>
  <c r="CJ279" i="9"/>
  <c r="CK279" i="9"/>
  <c r="CJ280" i="9"/>
  <c r="CK280" i="9"/>
  <c r="CJ281" i="9"/>
  <c r="CK281" i="9"/>
  <c r="CJ282" i="9"/>
  <c r="CK282" i="9"/>
  <c r="CJ283" i="9"/>
  <c r="CK283" i="9"/>
  <c r="CJ284" i="9"/>
  <c r="CK284" i="9"/>
  <c r="CJ285" i="9"/>
  <c r="CK285" i="9"/>
  <c r="CJ286" i="9"/>
  <c r="CK286" i="9"/>
  <c r="CJ287" i="9"/>
  <c r="CK287" i="9"/>
  <c r="CJ288" i="9"/>
  <c r="CK288" i="9"/>
  <c r="CJ289" i="9"/>
  <c r="CK289" i="9"/>
  <c r="CJ290" i="9"/>
  <c r="CK290" i="9"/>
  <c r="CJ291" i="9"/>
  <c r="CK291" i="9"/>
  <c r="CJ292" i="9"/>
  <c r="CK292" i="9"/>
  <c r="CJ293" i="9"/>
  <c r="CK293" i="9"/>
  <c r="CJ294" i="9"/>
  <c r="CK294" i="9"/>
  <c r="CJ295" i="9"/>
  <c r="CK295" i="9"/>
  <c r="CJ296" i="9"/>
  <c r="CK296" i="9"/>
  <c r="CJ297" i="9"/>
  <c r="CK297" i="9"/>
  <c r="CJ298" i="9"/>
  <c r="CK298" i="9"/>
  <c r="CJ299" i="9"/>
  <c r="CK299" i="9"/>
  <c r="CJ300" i="9"/>
  <c r="CK300" i="9"/>
  <c r="CJ301" i="9"/>
  <c r="CK301" i="9"/>
  <c r="CJ302" i="9"/>
  <c r="CK302" i="9"/>
  <c r="CJ303" i="9"/>
  <c r="CK303" i="9"/>
  <c r="CJ304" i="9"/>
  <c r="CK304" i="9"/>
  <c r="CJ305" i="9"/>
  <c r="CK305" i="9"/>
  <c r="CJ306" i="9"/>
  <c r="CK306" i="9"/>
  <c r="CJ307" i="9"/>
  <c r="CK307" i="9"/>
  <c r="CJ308" i="9"/>
  <c r="CK308" i="9"/>
  <c r="CJ309" i="9"/>
  <c r="CK309" i="9"/>
  <c r="CJ310" i="9"/>
  <c r="CK310" i="9"/>
  <c r="CJ311" i="9"/>
  <c r="CK311" i="9"/>
  <c r="CJ312" i="9"/>
  <c r="CK312" i="9"/>
  <c r="CJ313" i="9"/>
  <c r="CK313" i="9"/>
  <c r="CJ314" i="9"/>
  <c r="CK314" i="9"/>
  <c r="CJ315" i="9"/>
  <c r="CK315" i="9"/>
  <c r="CJ316" i="9"/>
  <c r="CK316" i="9"/>
  <c r="CJ317" i="9"/>
  <c r="CK317" i="9"/>
  <c r="CJ318" i="9"/>
  <c r="CK318" i="9"/>
  <c r="CJ319" i="9"/>
  <c r="CK319" i="9"/>
  <c r="CJ320" i="9"/>
  <c r="CK320" i="9"/>
  <c r="CJ321" i="9"/>
  <c r="CK321" i="9"/>
  <c r="CJ322" i="9"/>
  <c r="CK322" i="9"/>
  <c r="CJ323" i="9"/>
  <c r="CK323" i="9"/>
  <c r="CJ324" i="9"/>
  <c r="CK324" i="9"/>
  <c r="CJ325" i="9"/>
  <c r="CK325" i="9"/>
  <c r="CJ326" i="9"/>
  <c r="CK326" i="9"/>
  <c r="CJ327" i="9"/>
  <c r="CK327" i="9"/>
  <c r="CJ328" i="9"/>
  <c r="CK328" i="9"/>
  <c r="CJ329" i="9"/>
  <c r="CK329" i="9"/>
  <c r="CJ330" i="9"/>
  <c r="CK330" i="9"/>
  <c r="CJ331" i="9"/>
  <c r="CK331" i="9"/>
  <c r="CJ332" i="9"/>
  <c r="CK332" i="9"/>
  <c r="CJ333" i="9"/>
  <c r="CK333" i="9"/>
  <c r="CJ334" i="9"/>
  <c r="CK334" i="9"/>
  <c r="CJ335" i="9"/>
  <c r="CK335" i="9"/>
  <c r="CJ336" i="9"/>
  <c r="CK336" i="9"/>
  <c r="CJ337" i="9"/>
  <c r="CK337" i="9"/>
  <c r="CJ338" i="9"/>
  <c r="CK338" i="9"/>
  <c r="CJ339" i="9"/>
  <c r="CK339" i="9"/>
  <c r="CJ340" i="9"/>
  <c r="CK340" i="9"/>
  <c r="CJ341" i="9"/>
  <c r="CK341" i="9"/>
  <c r="CJ342" i="9"/>
  <c r="CK342" i="9"/>
  <c r="CJ343" i="9"/>
  <c r="CK343" i="9"/>
  <c r="CJ344" i="9"/>
  <c r="CK344" i="9"/>
  <c r="CJ345" i="9"/>
  <c r="CK345" i="9"/>
  <c r="CJ346" i="9"/>
  <c r="CK346" i="9"/>
  <c r="CJ347" i="9"/>
  <c r="CK347" i="9"/>
  <c r="CJ348" i="9"/>
  <c r="CK348" i="9"/>
  <c r="CJ349" i="9"/>
  <c r="CK349" i="9"/>
  <c r="CJ350" i="9"/>
  <c r="CK350" i="9"/>
  <c r="CJ351" i="9"/>
  <c r="CK351" i="9"/>
  <c r="CJ352" i="9"/>
  <c r="CK352" i="9"/>
  <c r="CJ353" i="9"/>
  <c r="CK353" i="9"/>
  <c r="CJ354" i="9"/>
  <c r="CK354" i="9"/>
  <c r="CJ355" i="9"/>
  <c r="CK355" i="9"/>
  <c r="CJ356" i="9"/>
  <c r="CK356" i="9"/>
  <c r="CJ357" i="9"/>
  <c r="CK357" i="9"/>
  <c r="CJ358" i="9"/>
  <c r="CK358" i="9"/>
  <c r="CJ359" i="9"/>
  <c r="CK359" i="9"/>
  <c r="CJ360" i="9"/>
  <c r="CK360" i="9"/>
  <c r="CJ361" i="9"/>
  <c r="CK361" i="9"/>
  <c r="CJ362" i="9"/>
  <c r="CK362" i="9"/>
  <c r="CJ363" i="9"/>
  <c r="CK363" i="9"/>
  <c r="CJ364" i="9"/>
  <c r="CK364" i="9"/>
  <c r="CJ365" i="9"/>
  <c r="CK365" i="9"/>
  <c r="CJ366" i="9"/>
  <c r="CK366" i="9"/>
  <c r="CJ367" i="9"/>
  <c r="CK367" i="9"/>
  <c r="CJ368" i="9"/>
  <c r="CK368" i="9"/>
  <c r="CJ369" i="9"/>
  <c r="CK369" i="9"/>
  <c r="CJ370" i="9"/>
  <c r="CK370" i="9"/>
  <c r="CJ371" i="9"/>
  <c r="CK371" i="9"/>
  <c r="CJ372" i="9"/>
  <c r="CK372" i="9"/>
  <c r="CJ373" i="9"/>
  <c r="CK373" i="9"/>
  <c r="CJ374" i="9"/>
  <c r="CK374" i="9"/>
  <c r="CJ375" i="9"/>
  <c r="CK375" i="9"/>
  <c r="CJ376" i="9"/>
  <c r="CK376" i="9"/>
  <c r="CJ377" i="9"/>
  <c r="CK377" i="9"/>
  <c r="CJ378" i="9"/>
  <c r="CK378" i="9"/>
  <c r="CJ379" i="9"/>
  <c r="CK379" i="9"/>
  <c r="CJ380" i="9"/>
  <c r="CK380" i="9"/>
  <c r="CJ381" i="9"/>
  <c r="CK381" i="9"/>
  <c r="CJ382" i="9"/>
  <c r="CK382" i="9"/>
  <c r="CJ383" i="9"/>
  <c r="CK383" i="9"/>
  <c r="CJ384" i="9"/>
  <c r="CK384" i="9"/>
  <c r="CJ385" i="9"/>
  <c r="CK385" i="9"/>
  <c r="CJ386" i="9"/>
  <c r="CK386" i="9"/>
  <c r="CJ387" i="9"/>
  <c r="CK387" i="9"/>
  <c r="CJ388" i="9"/>
  <c r="CK388" i="9"/>
  <c r="CJ389" i="9"/>
  <c r="CK389" i="9"/>
  <c r="CJ390" i="9"/>
  <c r="CK390" i="9"/>
  <c r="CJ391" i="9"/>
  <c r="CK391" i="9"/>
  <c r="CJ392" i="9"/>
  <c r="CK392" i="9"/>
  <c r="CJ393" i="9"/>
  <c r="CK393" i="9"/>
  <c r="CJ394" i="9"/>
  <c r="CK394" i="9"/>
  <c r="CJ395" i="9"/>
  <c r="CK395" i="9"/>
  <c r="CJ396" i="9"/>
  <c r="CK396" i="9"/>
  <c r="CJ397" i="9"/>
  <c r="CK397" i="9"/>
  <c r="CJ398" i="9"/>
  <c r="CK398" i="9"/>
  <c r="CJ399" i="9"/>
  <c r="CK399" i="9"/>
  <c r="CJ400" i="9"/>
  <c r="CK400" i="9"/>
  <c r="CJ401" i="9"/>
  <c r="CK401" i="9"/>
  <c r="CJ402" i="9"/>
  <c r="CK402" i="9"/>
  <c r="CJ403" i="9"/>
  <c r="CK403" i="9"/>
  <c r="CJ404" i="9"/>
  <c r="CK404" i="9"/>
  <c r="CJ405" i="9"/>
  <c r="CK405" i="9"/>
  <c r="CJ406" i="9"/>
  <c r="CK406" i="9"/>
  <c r="CJ407" i="9"/>
  <c r="CK407" i="9"/>
  <c r="CJ408" i="9"/>
  <c r="CK408" i="9"/>
  <c r="CJ409" i="9"/>
  <c r="CK409" i="9"/>
  <c r="CJ410" i="9"/>
  <c r="CK410" i="9"/>
  <c r="CJ411" i="9"/>
  <c r="CK411" i="9"/>
  <c r="CJ412" i="9"/>
  <c r="CK412" i="9"/>
  <c r="CJ413" i="9"/>
  <c r="CK413" i="9"/>
  <c r="CJ414" i="9"/>
  <c r="CK414" i="9"/>
  <c r="CJ415" i="9"/>
  <c r="CK415" i="9"/>
  <c r="CJ416" i="9"/>
  <c r="CK416" i="9"/>
  <c r="CJ417" i="9"/>
  <c r="CK417" i="9"/>
  <c r="CJ418" i="9"/>
  <c r="CK418" i="9"/>
  <c r="CJ419" i="9"/>
  <c r="CK419" i="9"/>
  <c r="CJ420" i="9"/>
  <c r="CK420" i="9"/>
  <c r="CJ421" i="9"/>
  <c r="CK421" i="9"/>
  <c r="CJ422" i="9"/>
  <c r="CK422" i="9"/>
  <c r="CJ423" i="9"/>
  <c r="CK423" i="9"/>
  <c r="CJ424" i="9"/>
  <c r="CK424" i="9"/>
  <c r="CJ425" i="9"/>
  <c r="CK425" i="9"/>
  <c r="CJ426" i="9"/>
  <c r="CK426" i="9"/>
  <c r="CJ427" i="9"/>
  <c r="CK427" i="9"/>
  <c r="CJ428" i="9"/>
  <c r="CK428" i="9"/>
  <c r="CJ429" i="9"/>
  <c r="CK429" i="9"/>
  <c r="CJ430" i="9"/>
  <c r="CK430" i="9"/>
  <c r="CF10" i="9"/>
  <c r="CG10" i="9"/>
  <c r="CF11" i="9"/>
  <c r="CG11" i="9"/>
  <c r="CF12" i="9"/>
  <c r="CG12" i="9"/>
  <c r="CF13" i="9"/>
  <c r="CG13" i="9"/>
  <c r="CF14" i="9"/>
  <c r="CG14" i="9"/>
  <c r="CF15" i="9"/>
  <c r="CG15" i="9"/>
  <c r="CF16" i="9"/>
  <c r="CG16" i="9"/>
  <c r="CF17" i="9"/>
  <c r="CG17" i="9"/>
  <c r="CF18" i="9"/>
  <c r="CG18" i="9"/>
  <c r="CF19" i="9"/>
  <c r="CG19" i="9"/>
  <c r="CF20" i="9"/>
  <c r="CG20" i="9"/>
  <c r="CF21" i="9"/>
  <c r="CG21" i="9"/>
  <c r="CF22" i="9"/>
  <c r="CG22" i="9"/>
  <c r="CF23" i="9"/>
  <c r="CG23" i="9"/>
  <c r="CF24" i="9"/>
  <c r="CG24" i="9"/>
  <c r="CF25" i="9"/>
  <c r="CG25" i="9"/>
  <c r="CF26" i="9"/>
  <c r="CG26" i="9"/>
  <c r="CF27" i="9"/>
  <c r="CG27" i="9"/>
  <c r="CF28" i="9"/>
  <c r="CG28" i="9"/>
  <c r="CF29" i="9"/>
  <c r="CG29" i="9"/>
  <c r="CF30" i="9"/>
  <c r="CG30" i="9"/>
  <c r="CF31" i="9"/>
  <c r="CG31" i="9"/>
  <c r="CF32" i="9"/>
  <c r="CG32" i="9"/>
  <c r="CF33" i="9"/>
  <c r="CG33" i="9"/>
  <c r="CF34" i="9"/>
  <c r="CG34" i="9"/>
  <c r="CF35" i="9"/>
  <c r="CG35" i="9"/>
  <c r="CF36" i="9"/>
  <c r="CG36" i="9"/>
  <c r="CF37" i="9"/>
  <c r="CG37" i="9"/>
  <c r="CF38" i="9"/>
  <c r="CG38" i="9"/>
  <c r="CF39" i="9"/>
  <c r="CG39" i="9"/>
  <c r="CF40" i="9"/>
  <c r="CG40" i="9"/>
  <c r="CF41" i="9"/>
  <c r="CG41" i="9"/>
  <c r="CF42" i="9"/>
  <c r="CG42" i="9"/>
  <c r="CF43" i="9"/>
  <c r="CG43" i="9"/>
  <c r="CF44" i="9"/>
  <c r="CG44" i="9"/>
  <c r="CF45" i="9"/>
  <c r="CG45" i="9"/>
  <c r="CF46" i="9"/>
  <c r="CG46" i="9"/>
  <c r="CF47" i="9"/>
  <c r="CG47" i="9"/>
  <c r="CF48" i="9"/>
  <c r="CG48" i="9"/>
  <c r="CF49" i="9"/>
  <c r="CG49" i="9"/>
  <c r="CF50" i="9"/>
  <c r="CG50" i="9"/>
  <c r="CF51" i="9"/>
  <c r="CG51" i="9"/>
  <c r="CF52" i="9"/>
  <c r="CG52" i="9"/>
  <c r="CF53" i="9"/>
  <c r="CG53" i="9"/>
  <c r="CF54" i="9"/>
  <c r="CG54" i="9"/>
  <c r="CF55" i="9"/>
  <c r="CG55" i="9"/>
  <c r="CF56" i="9"/>
  <c r="CG56" i="9"/>
  <c r="CF57" i="9"/>
  <c r="CG57" i="9"/>
  <c r="CF58" i="9"/>
  <c r="CG58" i="9"/>
  <c r="CF59" i="9"/>
  <c r="CG59" i="9"/>
  <c r="CF60" i="9"/>
  <c r="CG60" i="9"/>
  <c r="CF61" i="9"/>
  <c r="CG61" i="9"/>
  <c r="CF62" i="9"/>
  <c r="CG62" i="9"/>
  <c r="CF63" i="9"/>
  <c r="CG63" i="9"/>
  <c r="CF64" i="9"/>
  <c r="CG64" i="9"/>
  <c r="CF65" i="9"/>
  <c r="CG65" i="9"/>
  <c r="CF66" i="9"/>
  <c r="CG66" i="9"/>
  <c r="CF67" i="9"/>
  <c r="CG67" i="9"/>
  <c r="CF68" i="9"/>
  <c r="CG68" i="9"/>
  <c r="CF69" i="9"/>
  <c r="CG69" i="9"/>
  <c r="CF70" i="9"/>
  <c r="CG70" i="9"/>
  <c r="CF71" i="9"/>
  <c r="CG71" i="9"/>
  <c r="CF72" i="9"/>
  <c r="CG72" i="9"/>
  <c r="CF73" i="9"/>
  <c r="CG73" i="9"/>
  <c r="CF74" i="9"/>
  <c r="CG74" i="9"/>
  <c r="CF75" i="9"/>
  <c r="CG75" i="9"/>
  <c r="CF76" i="9"/>
  <c r="CG76" i="9"/>
  <c r="CF77" i="9"/>
  <c r="CG77" i="9"/>
  <c r="CF78" i="9"/>
  <c r="CG78" i="9"/>
  <c r="CF79" i="9"/>
  <c r="CG79" i="9"/>
  <c r="CF80" i="9"/>
  <c r="CG80" i="9"/>
  <c r="CF81" i="9"/>
  <c r="CG81" i="9"/>
  <c r="CF82" i="9"/>
  <c r="CG82" i="9"/>
  <c r="CF83" i="9"/>
  <c r="CG83" i="9"/>
  <c r="CF84" i="9"/>
  <c r="CG84" i="9"/>
  <c r="CF85" i="9"/>
  <c r="CG85" i="9"/>
  <c r="CF86" i="9"/>
  <c r="CG86" i="9"/>
  <c r="CF87" i="9"/>
  <c r="CG87" i="9"/>
  <c r="CF88" i="9"/>
  <c r="CG88" i="9"/>
  <c r="CF89" i="9"/>
  <c r="CG89" i="9"/>
  <c r="CF90" i="9"/>
  <c r="CG90" i="9"/>
  <c r="CF91" i="9"/>
  <c r="CG91" i="9"/>
  <c r="CF92" i="9"/>
  <c r="CG92" i="9"/>
  <c r="CF93" i="9"/>
  <c r="CG93" i="9"/>
  <c r="CF94" i="9"/>
  <c r="CG94" i="9"/>
  <c r="CF95" i="9"/>
  <c r="CG95" i="9"/>
  <c r="CF96" i="9"/>
  <c r="CG96" i="9"/>
  <c r="CF97" i="9"/>
  <c r="CG97" i="9"/>
  <c r="CF98" i="9"/>
  <c r="CG98" i="9"/>
  <c r="CF99" i="9"/>
  <c r="CG99" i="9"/>
  <c r="CF100" i="9"/>
  <c r="CG100" i="9"/>
  <c r="CF101" i="9"/>
  <c r="CG101" i="9"/>
  <c r="CF102" i="9"/>
  <c r="CG102" i="9"/>
  <c r="CF103" i="9"/>
  <c r="CG103" i="9"/>
  <c r="CF104" i="9"/>
  <c r="CG104" i="9"/>
  <c r="CF105" i="9"/>
  <c r="CG105" i="9"/>
  <c r="CF106" i="9"/>
  <c r="CG106" i="9"/>
  <c r="CF107" i="9"/>
  <c r="CG107" i="9"/>
  <c r="CF108" i="9"/>
  <c r="CG108" i="9"/>
  <c r="CF109" i="9"/>
  <c r="CG109" i="9"/>
  <c r="CF110" i="9"/>
  <c r="CG110" i="9"/>
  <c r="CF111" i="9"/>
  <c r="CG111" i="9"/>
  <c r="CF112" i="9"/>
  <c r="CG112" i="9"/>
  <c r="CF113" i="9"/>
  <c r="CG113" i="9"/>
  <c r="CF114" i="9"/>
  <c r="CG114" i="9"/>
  <c r="CF115" i="9"/>
  <c r="CG115" i="9"/>
  <c r="CF116" i="9"/>
  <c r="CG116" i="9"/>
  <c r="CF117" i="9"/>
  <c r="CG117" i="9"/>
  <c r="CF118" i="9"/>
  <c r="CG118" i="9"/>
  <c r="CF119" i="9"/>
  <c r="CG119" i="9"/>
  <c r="CF120" i="9"/>
  <c r="CG120" i="9"/>
  <c r="CF121" i="9"/>
  <c r="CG121" i="9"/>
  <c r="CF122" i="9"/>
  <c r="CG122" i="9"/>
  <c r="CF123" i="9"/>
  <c r="CG123" i="9"/>
  <c r="CF124" i="9"/>
  <c r="CG124" i="9"/>
  <c r="CF125" i="9"/>
  <c r="CG125" i="9"/>
  <c r="CF126" i="9"/>
  <c r="CG126" i="9"/>
  <c r="CF127" i="9"/>
  <c r="CG127" i="9"/>
  <c r="CF128" i="9"/>
  <c r="CG128" i="9"/>
  <c r="CF129" i="9"/>
  <c r="CG129" i="9"/>
  <c r="CF130" i="9"/>
  <c r="CG130" i="9"/>
  <c r="CF131" i="9"/>
  <c r="CG131" i="9"/>
  <c r="CF132" i="9"/>
  <c r="CG132" i="9"/>
  <c r="CF133" i="9"/>
  <c r="CG133" i="9"/>
  <c r="CF134" i="9"/>
  <c r="CG134" i="9"/>
  <c r="CF135" i="9"/>
  <c r="CG135" i="9"/>
  <c r="CF136" i="9"/>
  <c r="CG136" i="9"/>
  <c r="CF137" i="9"/>
  <c r="CG137" i="9"/>
  <c r="CF138" i="9"/>
  <c r="CG138" i="9"/>
  <c r="CF139" i="9"/>
  <c r="CG139" i="9"/>
  <c r="CF140" i="9"/>
  <c r="CG140" i="9"/>
  <c r="CF141" i="9"/>
  <c r="CG141" i="9"/>
  <c r="CF142" i="9"/>
  <c r="CG142" i="9"/>
  <c r="CF143" i="9"/>
  <c r="CG143" i="9"/>
  <c r="CF144" i="9"/>
  <c r="CG144" i="9"/>
  <c r="CF145" i="9"/>
  <c r="CG145" i="9"/>
  <c r="CF146" i="9"/>
  <c r="CG146" i="9"/>
  <c r="CF147" i="9"/>
  <c r="CG147" i="9"/>
  <c r="CF148" i="9"/>
  <c r="CG148" i="9"/>
  <c r="CF149" i="9"/>
  <c r="CG149" i="9"/>
  <c r="CF150" i="9"/>
  <c r="CG150" i="9"/>
  <c r="CF151" i="9"/>
  <c r="CG151" i="9"/>
  <c r="CF152" i="9"/>
  <c r="CG152" i="9"/>
  <c r="CF153" i="9"/>
  <c r="CG153" i="9"/>
  <c r="CF154" i="9"/>
  <c r="CG154" i="9"/>
  <c r="CF155" i="9"/>
  <c r="CG155" i="9"/>
  <c r="CF156" i="9"/>
  <c r="CG156" i="9"/>
  <c r="CF157" i="9"/>
  <c r="CG157" i="9"/>
  <c r="CF158" i="9"/>
  <c r="CG158" i="9"/>
  <c r="CF159" i="9"/>
  <c r="CG159" i="9"/>
  <c r="CF160" i="9"/>
  <c r="CG160" i="9"/>
  <c r="CF161" i="9"/>
  <c r="CG161" i="9"/>
  <c r="CF162" i="9"/>
  <c r="CG162" i="9"/>
  <c r="CF163" i="9"/>
  <c r="CG163" i="9"/>
  <c r="CF164" i="9"/>
  <c r="CG164" i="9"/>
  <c r="CF165" i="9"/>
  <c r="CG165" i="9"/>
  <c r="CF166" i="9"/>
  <c r="CG166" i="9"/>
  <c r="CF167" i="9"/>
  <c r="CG167" i="9"/>
  <c r="CF168" i="9"/>
  <c r="CG168" i="9"/>
  <c r="CF169" i="9"/>
  <c r="CG169" i="9"/>
  <c r="CF170" i="9"/>
  <c r="CG170" i="9"/>
  <c r="CF171" i="9"/>
  <c r="CG171" i="9"/>
  <c r="CF172" i="9"/>
  <c r="CG172" i="9"/>
  <c r="CF173" i="9"/>
  <c r="CG173" i="9"/>
  <c r="CF174" i="9"/>
  <c r="CG174" i="9"/>
  <c r="CF175" i="9"/>
  <c r="CG175" i="9"/>
  <c r="CF176" i="9"/>
  <c r="CG176" i="9"/>
  <c r="CF177" i="9"/>
  <c r="CG177" i="9"/>
  <c r="CF178" i="9"/>
  <c r="CG178" i="9"/>
  <c r="CF179" i="9"/>
  <c r="CG179" i="9"/>
  <c r="CF180" i="9"/>
  <c r="CG180" i="9"/>
  <c r="CF181" i="9"/>
  <c r="CG181" i="9"/>
  <c r="CF182" i="9"/>
  <c r="CG182" i="9"/>
  <c r="CF183" i="9"/>
  <c r="CG183" i="9"/>
  <c r="CF184" i="9"/>
  <c r="CG184" i="9"/>
  <c r="CF185" i="9"/>
  <c r="CG185" i="9"/>
  <c r="CF186" i="9"/>
  <c r="CG186" i="9"/>
  <c r="CF187" i="9"/>
  <c r="CG187" i="9"/>
  <c r="CF188" i="9"/>
  <c r="CG188" i="9"/>
  <c r="CF189" i="9"/>
  <c r="CG189" i="9"/>
  <c r="CF190" i="9"/>
  <c r="CG190" i="9"/>
  <c r="CF191" i="9"/>
  <c r="CG191" i="9"/>
  <c r="CF192" i="9"/>
  <c r="CG192" i="9"/>
  <c r="CF193" i="9"/>
  <c r="CG193" i="9"/>
  <c r="CF194" i="9"/>
  <c r="CG194" i="9"/>
  <c r="CF195" i="9"/>
  <c r="CG195" i="9"/>
  <c r="CF196" i="9"/>
  <c r="CG196" i="9"/>
  <c r="CF197" i="9"/>
  <c r="CG197" i="9"/>
  <c r="CF198" i="9"/>
  <c r="CG198" i="9"/>
  <c r="CF199" i="9"/>
  <c r="CG199" i="9"/>
  <c r="CF200" i="9"/>
  <c r="CG200" i="9"/>
  <c r="CF201" i="9"/>
  <c r="CG201" i="9"/>
  <c r="CF202" i="9"/>
  <c r="CG202" i="9"/>
  <c r="CF203" i="9"/>
  <c r="CG203" i="9"/>
  <c r="CF204" i="9"/>
  <c r="CG204" i="9"/>
  <c r="CF205" i="9"/>
  <c r="CG205" i="9"/>
  <c r="CF206" i="9"/>
  <c r="CG206" i="9"/>
  <c r="CF207" i="9"/>
  <c r="CG207" i="9"/>
  <c r="CF208" i="9"/>
  <c r="CG208" i="9"/>
  <c r="CF209" i="9"/>
  <c r="CG209" i="9"/>
  <c r="CF210" i="9"/>
  <c r="CG210" i="9"/>
  <c r="CF211" i="9"/>
  <c r="CG211" i="9"/>
  <c r="CF212" i="9"/>
  <c r="CG212" i="9"/>
  <c r="CF213" i="9"/>
  <c r="CG213" i="9"/>
  <c r="CF214" i="9"/>
  <c r="CG214" i="9"/>
  <c r="CF215" i="9"/>
  <c r="CG215" i="9"/>
  <c r="CF216" i="9"/>
  <c r="CG216" i="9"/>
  <c r="CF217" i="9"/>
  <c r="CG217" i="9"/>
  <c r="CF218" i="9"/>
  <c r="CG218" i="9"/>
  <c r="CF219" i="9"/>
  <c r="CG219" i="9"/>
  <c r="CF220" i="9"/>
  <c r="CG220" i="9"/>
  <c r="CF221" i="9"/>
  <c r="CG221" i="9"/>
  <c r="CF222" i="9"/>
  <c r="CG222" i="9"/>
  <c r="CF223" i="9"/>
  <c r="CG223" i="9"/>
  <c r="CF224" i="9"/>
  <c r="CG224" i="9"/>
  <c r="CF225" i="9"/>
  <c r="CG225" i="9"/>
  <c r="CF226" i="9"/>
  <c r="CG226" i="9"/>
  <c r="CF227" i="9"/>
  <c r="CG227" i="9"/>
  <c r="CF228" i="9"/>
  <c r="CG228" i="9"/>
  <c r="CF229" i="9"/>
  <c r="CG229" i="9"/>
  <c r="CF230" i="9"/>
  <c r="CG230" i="9"/>
  <c r="CF231" i="9"/>
  <c r="CG231" i="9"/>
  <c r="CF232" i="9"/>
  <c r="CG232" i="9"/>
  <c r="CF233" i="9"/>
  <c r="CG233" i="9"/>
  <c r="CF234" i="9"/>
  <c r="CG234" i="9"/>
  <c r="CF235" i="9"/>
  <c r="CG235" i="9"/>
  <c r="CF236" i="9"/>
  <c r="CG236" i="9"/>
  <c r="CF237" i="9"/>
  <c r="CG237" i="9"/>
  <c r="CF238" i="9"/>
  <c r="CG238" i="9"/>
  <c r="CF239" i="9"/>
  <c r="CG239" i="9"/>
  <c r="CF240" i="9"/>
  <c r="CG240" i="9"/>
  <c r="CF241" i="9"/>
  <c r="CG241" i="9"/>
  <c r="CF242" i="9"/>
  <c r="CG242" i="9"/>
  <c r="CF243" i="9"/>
  <c r="CG243" i="9"/>
  <c r="CF244" i="9"/>
  <c r="CG244" i="9"/>
  <c r="CF245" i="9"/>
  <c r="CG245" i="9"/>
  <c r="CF246" i="9"/>
  <c r="CG246" i="9"/>
  <c r="CF247" i="9"/>
  <c r="CG247" i="9"/>
  <c r="CF248" i="9"/>
  <c r="CG248" i="9"/>
  <c r="CF249" i="9"/>
  <c r="CG249" i="9"/>
  <c r="CF250" i="9"/>
  <c r="CG250" i="9"/>
  <c r="CF251" i="9"/>
  <c r="CG251" i="9"/>
  <c r="CF252" i="9"/>
  <c r="CG252" i="9"/>
  <c r="CF253" i="9"/>
  <c r="CG253" i="9"/>
  <c r="CF254" i="9"/>
  <c r="CG254" i="9"/>
  <c r="CF255" i="9"/>
  <c r="CG255" i="9"/>
  <c r="CF256" i="9"/>
  <c r="CG256" i="9"/>
  <c r="CF257" i="9"/>
  <c r="CG257" i="9"/>
  <c r="CF258" i="9"/>
  <c r="CG258" i="9"/>
  <c r="CF259" i="9"/>
  <c r="CG259" i="9"/>
  <c r="CF260" i="9"/>
  <c r="CG260" i="9"/>
  <c r="CF261" i="9"/>
  <c r="CG261" i="9"/>
  <c r="CF262" i="9"/>
  <c r="CG262" i="9"/>
  <c r="CF263" i="9"/>
  <c r="CG263" i="9"/>
  <c r="CF264" i="9"/>
  <c r="CG264" i="9"/>
  <c r="CF265" i="9"/>
  <c r="CG265" i="9"/>
  <c r="CF266" i="9"/>
  <c r="CG266" i="9"/>
  <c r="CF267" i="9"/>
  <c r="CG267" i="9"/>
  <c r="CF268" i="9"/>
  <c r="CG268" i="9"/>
  <c r="CF269" i="9"/>
  <c r="CG269" i="9"/>
  <c r="CF270" i="9"/>
  <c r="CG270" i="9"/>
  <c r="CF271" i="9"/>
  <c r="CG271" i="9"/>
  <c r="CF272" i="9"/>
  <c r="CG272" i="9"/>
  <c r="CF273" i="9"/>
  <c r="CG273" i="9"/>
  <c r="CF274" i="9"/>
  <c r="CG274" i="9"/>
  <c r="CF275" i="9"/>
  <c r="CG275" i="9"/>
  <c r="CF276" i="9"/>
  <c r="CG276" i="9"/>
  <c r="CF277" i="9"/>
  <c r="CG277" i="9"/>
  <c r="CF278" i="9"/>
  <c r="CG278" i="9"/>
  <c r="CF279" i="9"/>
  <c r="CG279" i="9"/>
  <c r="CF280" i="9"/>
  <c r="CG280" i="9"/>
  <c r="CF281" i="9"/>
  <c r="CG281" i="9"/>
  <c r="CF282" i="9"/>
  <c r="CG282" i="9"/>
  <c r="CF283" i="9"/>
  <c r="CG283" i="9"/>
  <c r="CF284" i="9"/>
  <c r="CG284" i="9"/>
  <c r="CF285" i="9"/>
  <c r="CG285" i="9"/>
  <c r="CF286" i="9"/>
  <c r="CG286" i="9"/>
  <c r="CF287" i="9"/>
  <c r="CG287" i="9"/>
  <c r="CF288" i="9"/>
  <c r="CG288" i="9"/>
  <c r="CF289" i="9"/>
  <c r="CG289" i="9"/>
  <c r="CF290" i="9"/>
  <c r="CG290" i="9"/>
  <c r="CF291" i="9"/>
  <c r="CG291" i="9"/>
  <c r="CF292" i="9"/>
  <c r="CG292" i="9"/>
  <c r="CF293" i="9"/>
  <c r="CG293" i="9"/>
  <c r="CF294" i="9"/>
  <c r="CG294" i="9"/>
  <c r="CF295" i="9"/>
  <c r="CG295" i="9"/>
  <c r="CF296" i="9"/>
  <c r="CG296" i="9"/>
  <c r="CF297" i="9"/>
  <c r="CG297" i="9"/>
  <c r="CF298" i="9"/>
  <c r="CG298" i="9"/>
  <c r="CF299" i="9"/>
  <c r="CG299" i="9"/>
  <c r="CF300" i="9"/>
  <c r="CG300" i="9"/>
  <c r="CF301" i="9"/>
  <c r="CG301" i="9"/>
  <c r="CF302" i="9"/>
  <c r="CG302" i="9"/>
  <c r="CF303" i="9"/>
  <c r="CG303" i="9"/>
  <c r="CF304" i="9"/>
  <c r="CG304" i="9"/>
  <c r="CF305" i="9"/>
  <c r="CG305" i="9"/>
  <c r="CF306" i="9"/>
  <c r="CG306" i="9"/>
  <c r="CF307" i="9"/>
  <c r="CG307" i="9"/>
  <c r="CF308" i="9"/>
  <c r="CG308" i="9"/>
  <c r="CF309" i="9"/>
  <c r="CG309" i="9"/>
  <c r="CF310" i="9"/>
  <c r="CG310" i="9"/>
  <c r="CF311" i="9"/>
  <c r="CG311" i="9"/>
  <c r="CF312" i="9"/>
  <c r="CG312" i="9"/>
  <c r="CF313" i="9"/>
  <c r="CG313" i="9"/>
  <c r="CF314" i="9"/>
  <c r="CG314" i="9"/>
  <c r="CF315" i="9"/>
  <c r="CG315" i="9"/>
  <c r="CF316" i="9"/>
  <c r="CG316" i="9"/>
  <c r="CF317" i="9"/>
  <c r="CG317" i="9"/>
  <c r="CF318" i="9"/>
  <c r="CG318" i="9"/>
  <c r="CF319" i="9"/>
  <c r="CG319" i="9"/>
  <c r="CF320" i="9"/>
  <c r="CG320" i="9"/>
  <c r="CF321" i="9"/>
  <c r="CG321" i="9"/>
  <c r="CF322" i="9"/>
  <c r="CG322" i="9"/>
  <c r="CF323" i="9"/>
  <c r="CG323" i="9"/>
  <c r="CF324" i="9"/>
  <c r="CG324" i="9"/>
  <c r="CF325" i="9"/>
  <c r="CG325" i="9"/>
  <c r="CF326" i="9"/>
  <c r="CG326" i="9"/>
  <c r="CF327" i="9"/>
  <c r="CG327" i="9"/>
  <c r="CF328" i="9"/>
  <c r="CG328" i="9"/>
  <c r="CF329" i="9"/>
  <c r="CG329" i="9"/>
  <c r="CF330" i="9"/>
  <c r="CG330" i="9"/>
  <c r="CF331" i="9"/>
  <c r="CG331" i="9"/>
  <c r="CF332" i="9"/>
  <c r="CG332" i="9"/>
  <c r="CF333" i="9"/>
  <c r="CG333" i="9"/>
  <c r="CF334" i="9"/>
  <c r="CG334" i="9"/>
  <c r="CF335" i="9"/>
  <c r="CG335" i="9"/>
  <c r="CF336" i="9"/>
  <c r="CG336" i="9"/>
  <c r="CF337" i="9"/>
  <c r="CG337" i="9"/>
  <c r="CF338" i="9"/>
  <c r="CG338" i="9"/>
  <c r="CF339" i="9"/>
  <c r="CG339" i="9"/>
  <c r="CF340" i="9"/>
  <c r="CG340" i="9"/>
  <c r="CF341" i="9"/>
  <c r="CG341" i="9"/>
  <c r="CF342" i="9"/>
  <c r="CG342" i="9"/>
  <c r="CF343" i="9"/>
  <c r="CG343" i="9"/>
  <c r="CF344" i="9"/>
  <c r="CG344" i="9"/>
  <c r="CF345" i="9"/>
  <c r="CG345" i="9"/>
  <c r="CF346" i="9"/>
  <c r="CG346" i="9"/>
  <c r="CF347" i="9"/>
  <c r="CG347" i="9"/>
  <c r="CF348" i="9"/>
  <c r="CG348" i="9"/>
  <c r="CF349" i="9"/>
  <c r="CG349" i="9"/>
  <c r="CF350" i="9"/>
  <c r="CG350" i="9"/>
  <c r="CF351" i="9"/>
  <c r="CG351" i="9"/>
  <c r="CF352" i="9"/>
  <c r="CG352" i="9"/>
  <c r="CF353" i="9"/>
  <c r="CG353" i="9"/>
  <c r="CF354" i="9"/>
  <c r="CG354" i="9"/>
  <c r="CF355" i="9"/>
  <c r="CG355" i="9"/>
  <c r="CF356" i="9"/>
  <c r="CG356" i="9"/>
  <c r="CF357" i="9"/>
  <c r="CG357" i="9"/>
  <c r="CF358" i="9"/>
  <c r="CG358" i="9"/>
  <c r="CF359" i="9"/>
  <c r="CG359" i="9"/>
  <c r="CF360" i="9"/>
  <c r="CG360" i="9"/>
  <c r="CF361" i="9"/>
  <c r="CG361" i="9"/>
  <c r="CF362" i="9"/>
  <c r="CG362" i="9"/>
  <c r="CF363" i="9"/>
  <c r="CG363" i="9"/>
  <c r="CF364" i="9"/>
  <c r="CG364" i="9"/>
  <c r="CF365" i="9"/>
  <c r="CG365" i="9"/>
  <c r="CF366" i="9"/>
  <c r="CG366" i="9"/>
  <c r="CF367" i="9"/>
  <c r="CG367" i="9"/>
  <c r="CF368" i="9"/>
  <c r="CG368" i="9"/>
  <c r="CF369" i="9"/>
  <c r="CG369" i="9"/>
  <c r="CF370" i="9"/>
  <c r="CG370" i="9"/>
  <c r="CF371" i="9"/>
  <c r="CG371" i="9"/>
  <c r="CF372" i="9"/>
  <c r="CG372" i="9"/>
  <c r="CF373" i="9"/>
  <c r="CG373" i="9"/>
  <c r="CF374" i="9"/>
  <c r="CG374" i="9"/>
  <c r="CF375" i="9"/>
  <c r="CG375" i="9"/>
  <c r="CF376" i="9"/>
  <c r="CG376" i="9"/>
  <c r="CF377" i="9"/>
  <c r="CG377" i="9"/>
  <c r="CF378" i="9"/>
  <c r="CG378" i="9"/>
  <c r="CF379" i="9"/>
  <c r="CG379" i="9"/>
  <c r="CF380" i="9"/>
  <c r="CG380" i="9"/>
  <c r="CF381" i="9"/>
  <c r="CG381" i="9"/>
  <c r="CF382" i="9"/>
  <c r="CG382" i="9"/>
  <c r="CF383" i="9"/>
  <c r="CG383" i="9"/>
  <c r="CF384" i="9"/>
  <c r="CG384" i="9"/>
  <c r="CF385" i="9"/>
  <c r="CG385" i="9"/>
  <c r="CF386" i="9"/>
  <c r="CG386" i="9"/>
  <c r="CF387" i="9"/>
  <c r="CG387" i="9"/>
  <c r="CF388" i="9"/>
  <c r="CG388" i="9"/>
  <c r="CF389" i="9"/>
  <c r="CG389" i="9"/>
  <c r="CF390" i="9"/>
  <c r="CG390" i="9"/>
  <c r="CF391" i="9"/>
  <c r="CG391" i="9"/>
  <c r="CF392" i="9"/>
  <c r="CG392" i="9"/>
  <c r="CF393" i="9"/>
  <c r="CG393" i="9"/>
  <c r="CF394" i="9"/>
  <c r="CG394" i="9"/>
  <c r="CF395" i="9"/>
  <c r="CG395" i="9"/>
  <c r="CF396" i="9"/>
  <c r="CG396" i="9"/>
  <c r="CF397" i="9"/>
  <c r="CG397" i="9"/>
  <c r="CF398" i="9"/>
  <c r="CG398" i="9"/>
  <c r="CF399" i="9"/>
  <c r="CG399" i="9"/>
  <c r="CF400" i="9"/>
  <c r="CG400" i="9"/>
  <c r="CF401" i="9"/>
  <c r="CG401" i="9"/>
  <c r="CF402" i="9"/>
  <c r="CG402" i="9"/>
  <c r="CF403" i="9"/>
  <c r="CG403" i="9"/>
  <c r="CF404" i="9"/>
  <c r="CG404" i="9"/>
  <c r="CF405" i="9"/>
  <c r="CG405" i="9"/>
  <c r="CF406" i="9"/>
  <c r="CG406" i="9"/>
  <c r="CF407" i="9"/>
  <c r="CG407" i="9"/>
  <c r="CF408" i="9"/>
  <c r="CG408" i="9"/>
  <c r="CF409" i="9"/>
  <c r="CG409" i="9"/>
  <c r="CF410" i="9"/>
  <c r="CG410" i="9"/>
  <c r="CF411" i="9"/>
  <c r="CG411" i="9"/>
  <c r="CF412" i="9"/>
  <c r="CG412" i="9"/>
  <c r="CF413" i="9"/>
  <c r="CG413" i="9"/>
  <c r="CF414" i="9"/>
  <c r="CG414" i="9"/>
  <c r="CF415" i="9"/>
  <c r="CG415" i="9"/>
  <c r="CF416" i="9"/>
  <c r="CG416" i="9"/>
  <c r="CF417" i="9"/>
  <c r="CG417" i="9"/>
  <c r="CF418" i="9"/>
  <c r="CG418" i="9"/>
  <c r="CF419" i="9"/>
  <c r="CG419" i="9"/>
  <c r="CF420" i="9"/>
  <c r="CG420" i="9"/>
  <c r="CF421" i="9"/>
  <c r="CG421" i="9"/>
  <c r="CF422" i="9"/>
  <c r="CG422" i="9"/>
  <c r="CF423" i="9"/>
  <c r="CG423" i="9"/>
  <c r="CF424" i="9"/>
  <c r="CG424" i="9"/>
  <c r="CF425" i="9"/>
  <c r="CG425" i="9"/>
  <c r="CF426" i="9"/>
  <c r="CG426" i="9"/>
  <c r="CF427" i="9"/>
  <c r="CG427" i="9"/>
  <c r="CF428" i="9"/>
  <c r="CG428" i="9"/>
  <c r="CF429" i="9"/>
  <c r="CG429" i="9"/>
  <c r="CF430" i="9"/>
  <c r="CG430" i="9"/>
  <c r="BX409" i="9"/>
  <c r="BY409" i="9"/>
  <c r="BZ409" i="9"/>
  <c r="CA409" i="9"/>
  <c r="BX410" i="9"/>
  <c r="BY410" i="9"/>
  <c r="BZ410" i="9"/>
  <c r="CA410" i="9"/>
  <c r="BX411" i="9"/>
  <c r="BY411" i="9"/>
  <c r="BZ411" i="9"/>
  <c r="CA411" i="9"/>
  <c r="BX412" i="9"/>
  <c r="BY412" i="9"/>
  <c r="BZ412" i="9"/>
  <c r="CA412" i="9"/>
  <c r="BX413" i="9"/>
  <c r="BY413" i="9"/>
  <c r="BZ413" i="9"/>
  <c r="CA413" i="9"/>
  <c r="BX414" i="9"/>
  <c r="BY414" i="9"/>
  <c r="Q414" i="9" s="1"/>
  <c r="BZ414" i="9"/>
  <c r="CA414" i="9"/>
  <c r="BX415" i="9"/>
  <c r="BY415" i="9"/>
  <c r="BZ415" i="9"/>
  <c r="CA415" i="9"/>
  <c r="BX416" i="9"/>
  <c r="BY416" i="9"/>
  <c r="BZ416" i="9"/>
  <c r="CA416" i="9"/>
  <c r="BX417" i="9"/>
  <c r="BY417" i="9"/>
  <c r="BZ417" i="9"/>
  <c r="CA417" i="9"/>
  <c r="BX418" i="9"/>
  <c r="BY418" i="9"/>
  <c r="Q418" i="9" s="1"/>
  <c r="BZ418" i="9"/>
  <c r="CA418" i="9"/>
  <c r="BX419" i="9"/>
  <c r="BY419" i="9"/>
  <c r="BZ419" i="9"/>
  <c r="CA419" i="9"/>
  <c r="BX420" i="9"/>
  <c r="BY420" i="9"/>
  <c r="BZ420" i="9"/>
  <c r="CA420" i="9"/>
  <c r="BX421" i="9"/>
  <c r="BY421" i="9"/>
  <c r="BZ421" i="9"/>
  <c r="CA421" i="9"/>
  <c r="BX422" i="9"/>
  <c r="BY422" i="9"/>
  <c r="Q422" i="9" s="1"/>
  <c r="BZ422" i="9"/>
  <c r="CA422" i="9"/>
  <c r="BX423" i="9"/>
  <c r="BY423" i="9"/>
  <c r="BZ423" i="9"/>
  <c r="CA423" i="9"/>
  <c r="BX424" i="9"/>
  <c r="BY424" i="9"/>
  <c r="BZ424" i="9"/>
  <c r="CA424" i="9"/>
  <c r="BX425" i="9"/>
  <c r="BY425" i="9"/>
  <c r="BZ425" i="9"/>
  <c r="CA425" i="9"/>
  <c r="BX426" i="9"/>
  <c r="BY426" i="9"/>
  <c r="Q426" i="9" s="1"/>
  <c r="BZ426" i="9"/>
  <c r="CA426" i="9"/>
  <c r="BX427" i="9"/>
  <c r="BY427" i="9"/>
  <c r="BZ427" i="9"/>
  <c r="CA427" i="9"/>
  <c r="BX428" i="9"/>
  <c r="BY428" i="9"/>
  <c r="BZ428" i="9"/>
  <c r="CA428" i="9"/>
  <c r="BX429" i="9"/>
  <c r="BY429" i="9"/>
  <c r="BZ429" i="9"/>
  <c r="CA429" i="9"/>
  <c r="BX430" i="9"/>
  <c r="BY430" i="9"/>
  <c r="Q430" i="9" s="1"/>
  <c r="BZ430" i="9"/>
  <c r="CA430" i="9"/>
  <c r="BX10" i="9"/>
  <c r="BY10" i="9"/>
  <c r="BZ10" i="9"/>
  <c r="CA10" i="9"/>
  <c r="BX11" i="9"/>
  <c r="BY11" i="9"/>
  <c r="BZ11" i="9"/>
  <c r="CA11" i="9"/>
  <c r="BX12" i="9"/>
  <c r="BY12" i="9"/>
  <c r="BZ12" i="9"/>
  <c r="CA12" i="9"/>
  <c r="BX13" i="9"/>
  <c r="BY13" i="9"/>
  <c r="BZ13" i="9"/>
  <c r="CA13" i="9"/>
  <c r="BX14" i="9"/>
  <c r="BY14" i="9"/>
  <c r="BZ14" i="9"/>
  <c r="CA14" i="9"/>
  <c r="BX15" i="9"/>
  <c r="BY15" i="9"/>
  <c r="Q15" i="9" s="1"/>
  <c r="BZ15" i="9"/>
  <c r="CA15" i="9"/>
  <c r="BX16" i="9"/>
  <c r="BY16" i="9"/>
  <c r="BZ16" i="9"/>
  <c r="CA16" i="9"/>
  <c r="BX17" i="9"/>
  <c r="BY17" i="9"/>
  <c r="BZ17" i="9"/>
  <c r="CA17" i="9"/>
  <c r="BX18" i="9"/>
  <c r="BY18" i="9"/>
  <c r="BZ18" i="9"/>
  <c r="CA18" i="9"/>
  <c r="BX19" i="9"/>
  <c r="BY19" i="9"/>
  <c r="BZ19" i="9"/>
  <c r="CA19" i="9"/>
  <c r="BX20" i="9"/>
  <c r="BY20" i="9"/>
  <c r="BZ20" i="9"/>
  <c r="CA20" i="9"/>
  <c r="BX21" i="9"/>
  <c r="BY21" i="9"/>
  <c r="BZ21" i="9"/>
  <c r="CA21" i="9"/>
  <c r="BX22" i="9"/>
  <c r="BY22" i="9"/>
  <c r="BZ22" i="9"/>
  <c r="CA22" i="9"/>
  <c r="BX23" i="9"/>
  <c r="BY23" i="9"/>
  <c r="BZ23" i="9"/>
  <c r="CA23" i="9"/>
  <c r="BX24" i="9"/>
  <c r="BY24" i="9"/>
  <c r="BZ24" i="9"/>
  <c r="CA24" i="9"/>
  <c r="BX25" i="9"/>
  <c r="BY25" i="9"/>
  <c r="BZ25" i="9"/>
  <c r="CA25" i="9"/>
  <c r="BX26" i="9"/>
  <c r="BY26" i="9"/>
  <c r="BZ26" i="9"/>
  <c r="CA26" i="9"/>
  <c r="BX27" i="9"/>
  <c r="BY27" i="9"/>
  <c r="BZ27" i="9"/>
  <c r="CA27" i="9"/>
  <c r="BX28" i="9"/>
  <c r="BY28" i="9"/>
  <c r="BZ28" i="9"/>
  <c r="CA28" i="9"/>
  <c r="BX29" i="9"/>
  <c r="BY29" i="9"/>
  <c r="BZ29" i="9"/>
  <c r="CA29" i="9"/>
  <c r="BX30" i="9"/>
  <c r="BY30" i="9"/>
  <c r="BZ30" i="9"/>
  <c r="CA30" i="9"/>
  <c r="BX31" i="9"/>
  <c r="BY31" i="9"/>
  <c r="BZ31" i="9"/>
  <c r="CA31" i="9"/>
  <c r="BX32" i="9"/>
  <c r="BY32" i="9"/>
  <c r="BZ32" i="9"/>
  <c r="CA32" i="9"/>
  <c r="BX33" i="9"/>
  <c r="BY33" i="9"/>
  <c r="BZ33" i="9"/>
  <c r="CA33" i="9"/>
  <c r="BX34" i="9"/>
  <c r="BY34" i="9"/>
  <c r="BZ34" i="9"/>
  <c r="CA34" i="9"/>
  <c r="BX35" i="9"/>
  <c r="BY35" i="9"/>
  <c r="BZ35" i="9"/>
  <c r="CA35" i="9"/>
  <c r="BX36" i="9"/>
  <c r="BY36" i="9"/>
  <c r="BZ36" i="9"/>
  <c r="CA36" i="9"/>
  <c r="BX37" i="9"/>
  <c r="BY37" i="9"/>
  <c r="BZ37" i="9"/>
  <c r="CA37" i="9"/>
  <c r="BX38" i="9"/>
  <c r="BY38" i="9"/>
  <c r="BZ38" i="9"/>
  <c r="CA38" i="9"/>
  <c r="BX39" i="9"/>
  <c r="BY39" i="9"/>
  <c r="BZ39" i="9"/>
  <c r="CA39" i="9"/>
  <c r="BX40" i="9"/>
  <c r="BY40" i="9"/>
  <c r="BZ40" i="9"/>
  <c r="CA40" i="9"/>
  <c r="BX41" i="9"/>
  <c r="BY41" i="9"/>
  <c r="BZ41" i="9"/>
  <c r="CA41" i="9"/>
  <c r="BX42" i="9"/>
  <c r="BY42" i="9"/>
  <c r="BZ42" i="9"/>
  <c r="CA42" i="9"/>
  <c r="BX43" i="9"/>
  <c r="BY43" i="9"/>
  <c r="BZ43" i="9"/>
  <c r="CA43" i="9"/>
  <c r="BX44" i="9"/>
  <c r="BY44" i="9"/>
  <c r="BZ44" i="9"/>
  <c r="CA44" i="9"/>
  <c r="BX45" i="9"/>
  <c r="BY45" i="9"/>
  <c r="BZ45" i="9"/>
  <c r="CA45" i="9"/>
  <c r="BX46" i="9"/>
  <c r="BY46" i="9"/>
  <c r="BZ46" i="9"/>
  <c r="CA46" i="9"/>
  <c r="BX47" i="9"/>
  <c r="BY47" i="9"/>
  <c r="Q47" i="9" s="1"/>
  <c r="BZ47" i="9"/>
  <c r="CA47" i="9"/>
  <c r="BX48" i="9"/>
  <c r="BY48" i="9"/>
  <c r="BZ48" i="9"/>
  <c r="CA48" i="9"/>
  <c r="BX49" i="9"/>
  <c r="BY49" i="9"/>
  <c r="BZ49" i="9"/>
  <c r="CA49" i="9"/>
  <c r="BX50" i="9"/>
  <c r="BY50" i="9"/>
  <c r="BZ50" i="9"/>
  <c r="CA50" i="9"/>
  <c r="BX51" i="9"/>
  <c r="BY51" i="9"/>
  <c r="BZ51" i="9"/>
  <c r="CA51" i="9"/>
  <c r="BX52" i="9"/>
  <c r="BY52" i="9"/>
  <c r="BZ52" i="9"/>
  <c r="CA52" i="9"/>
  <c r="BX53" i="9"/>
  <c r="BY53" i="9"/>
  <c r="BZ53" i="9"/>
  <c r="CA53" i="9"/>
  <c r="BX54" i="9"/>
  <c r="BY54" i="9"/>
  <c r="BZ54" i="9"/>
  <c r="CA54" i="9"/>
  <c r="BX55" i="9"/>
  <c r="BY55" i="9"/>
  <c r="BZ55" i="9"/>
  <c r="CA55" i="9"/>
  <c r="BX56" i="9"/>
  <c r="BY56" i="9"/>
  <c r="BZ56" i="9"/>
  <c r="CA56" i="9"/>
  <c r="BX57" i="9"/>
  <c r="BY57" i="9"/>
  <c r="BZ57" i="9"/>
  <c r="CA57" i="9"/>
  <c r="BX58" i="9"/>
  <c r="BY58" i="9"/>
  <c r="BZ58" i="9"/>
  <c r="CA58" i="9"/>
  <c r="BX59" i="9"/>
  <c r="BY59" i="9"/>
  <c r="BZ59" i="9"/>
  <c r="CA59" i="9"/>
  <c r="BX60" i="9"/>
  <c r="BY60" i="9"/>
  <c r="BZ60" i="9"/>
  <c r="CA60" i="9"/>
  <c r="BX61" i="9"/>
  <c r="BY61" i="9"/>
  <c r="BZ61" i="9"/>
  <c r="CA61" i="9"/>
  <c r="BX62" i="9"/>
  <c r="BY62" i="9"/>
  <c r="BZ62" i="9"/>
  <c r="CA62" i="9"/>
  <c r="BX63" i="9"/>
  <c r="BY63" i="9"/>
  <c r="BZ63" i="9"/>
  <c r="CA63" i="9"/>
  <c r="BX64" i="9"/>
  <c r="BY64" i="9"/>
  <c r="BZ64" i="9"/>
  <c r="CA64" i="9"/>
  <c r="BX65" i="9"/>
  <c r="BY65" i="9"/>
  <c r="BZ65" i="9"/>
  <c r="CA65" i="9"/>
  <c r="BX66" i="9"/>
  <c r="BY66" i="9"/>
  <c r="BZ66" i="9"/>
  <c r="CA66" i="9"/>
  <c r="BX67" i="9"/>
  <c r="BY67" i="9"/>
  <c r="BZ67" i="9"/>
  <c r="CA67" i="9"/>
  <c r="BX68" i="9"/>
  <c r="BY68" i="9"/>
  <c r="BZ68" i="9"/>
  <c r="CA68" i="9"/>
  <c r="BX69" i="9"/>
  <c r="BY69" i="9"/>
  <c r="BZ69" i="9"/>
  <c r="CA69" i="9"/>
  <c r="BX70" i="9"/>
  <c r="BY70" i="9"/>
  <c r="BZ70" i="9"/>
  <c r="CA70" i="9"/>
  <c r="BX71" i="9"/>
  <c r="BY71" i="9"/>
  <c r="BZ71" i="9"/>
  <c r="CA71" i="9"/>
  <c r="BX72" i="9"/>
  <c r="BY72" i="9"/>
  <c r="BZ72" i="9"/>
  <c r="CA72" i="9"/>
  <c r="BX73" i="9"/>
  <c r="BY73" i="9"/>
  <c r="BZ73" i="9"/>
  <c r="CA73" i="9"/>
  <c r="BX74" i="9"/>
  <c r="BY74" i="9"/>
  <c r="BZ74" i="9"/>
  <c r="CA74" i="9"/>
  <c r="BX75" i="9"/>
  <c r="BY75" i="9"/>
  <c r="BZ75" i="9"/>
  <c r="CA75" i="9"/>
  <c r="BX76" i="9"/>
  <c r="BY76" i="9"/>
  <c r="BZ76" i="9"/>
  <c r="CA76" i="9"/>
  <c r="BX77" i="9"/>
  <c r="BY77" i="9"/>
  <c r="BZ77" i="9"/>
  <c r="CA77" i="9"/>
  <c r="BX78" i="9"/>
  <c r="BY78" i="9"/>
  <c r="BZ78" i="9"/>
  <c r="CA78" i="9"/>
  <c r="BX79" i="9"/>
  <c r="BY79" i="9"/>
  <c r="Q79" i="9" s="1"/>
  <c r="BZ79" i="9"/>
  <c r="CA79" i="9"/>
  <c r="BX80" i="9"/>
  <c r="BY80" i="9"/>
  <c r="BZ80" i="9"/>
  <c r="CA80" i="9"/>
  <c r="BX81" i="9"/>
  <c r="BY81" i="9"/>
  <c r="BZ81" i="9"/>
  <c r="CA81" i="9"/>
  <c r="BX82" i="9"/>
  <c r="BY82" i="9"/>
  <c r="BZ82" i="9"/>
  <c r="CA82" i="9"/>
  <c r="BX83" i="9"/>
  <c r="BY83" i="9"/>
  <c r="BZ83" i="9"/>
  <c r="CA83" i="9"/>
  <c r="BX84" i="9"/>
  <c r="BY84" i="9"/>
  <c r="BZ84" i="9"/>
  <c r="CA84" i="9"/>
  <c r="BX85" i="9"/>
  <c r="BY85" i="9"/>
  <c r="BZ85" i="9"/>
  <c r="CA85" i="9"/>
  <c r="BX86" i="9"/>
  <c r="BY86" i="9"/>
  <c r="BZ86" i="9"/>
  <c r="CA86" i="9"/>
  <c r="BX87" i="9"/>
  <c r="BY87" i="9"/>
  <c r="BZ87" i="9"/>
  <c r="CA87" i="9"/>
  <c r="BX88" i="9"/>
  <c r="BY88" i="9"/>
  <c r="BZ88" i="9"/>
  <c r="CA88" i="9"/>
  <c r="BX89" i="9"/>
  <c r="BY89" i="9"/>
  <c r="BZ89" i="9"/>
  <c r="CA89" i="9"/>
  <c r="BX90" i="9"/>
  <c r="BY90" i="9"/>
  <c r="BZ90" i="9"/>
  <c r="CA90" i="9"/>
  <c r="BX91" i="9"/>
  <c r="BY91" i="9"/>
  <c r="BZ91" i="9"/>
  <c r="CA91" i="9"/>
  <c r="BX92" i="9"/>
  <c r="BY92" i="9"/>
  <c r="BZ92" i="9"/>
  <c r="CA92" i="9"/>
  <c r="BX93" i="9"/>
  <c r="BY93" i="9"/>
  <c r="BZ93" i="9"/>
  <c r="CA93" i="9"/>
  <c r="BX94" i="9"/>
  <c r="BY94" i="9"/>
  <c r="BZ94" i="9"/>
  <c r="CA94" i="9"/>
  <c r="BX95" i="9"/>
  <c r="BY95" i="9"/>
  <c r="BZ95" i="9"/>
  <c r="CA95" i="9"/>
  <c r="BX96" i="9"/>
  <c r="BY96" i="9"/>
  <c r="BZ96" i="9"/>
  <c r="CA96" i="9"/>
  <c r="BX97" i="9"/>
  <c r="BY97" i="9"/>
  <c r="BZ97" i="9"/>
  <c r="CA97" i="9"/>
  <c r="BX98" i="9"/>
  <c r="BY98" i="9"/>
  <c r="BZ98" i="9"/>
  <c r="CA98" i="9"/>
  <c r="BX99" i="9"/>
  <c r="BY99" i="9"/>
  <c r="BZ99" i="9"/>
  <c r="CA99" i="9"/>
  <c r="BX100" i="9"/>
  <c r="BY100" i="9"/>
  <c r="BZ100" i="9"/>
  <c r="CA100" i="9"/>
  <c r="BX101" i="9"/>
  <c r="BY101" i="9"/>
  <c r="BZ101" i="9"/>
  <c r="CA101" i="9"/>
  <c r="BX102" i="9"/>
  <c r="BY102" i="9"/>
  <c r="BZ102" i="9"/>
  <c r="CA102" i="9"/>
  <c r="BX103" i="9"/>
  <c r="BY103" i="9"/>
  <c r="BZ103" i="9"/>
  <c r="CA103" i="9"/>
  <c r="BX104" i="9"/>
  <c r="BY104" i="9"/>
  <c r="BZ104" i="9"/>
  <c r="CA104" i="9"/>
  <c r="BX105" i="9"/>
  <c r="BY105" i="9"/>
  <c r="BZ105" i="9"/>
  <c r="CA105" i="9"/>
  <c r="BX106" i="9"/>
  <c r="BY106" i="9"/>
  <c r="BZ106" i="9"/>
  <c r="CA106" i="9"/>
  <c r="BX107" i="9"/>
  <c r="BY107" i="9"/>
  <c r="BZ107" i="9"/>
  <c r="CA107" i="9"/>
  <c r="BX108" i="9"/>
  <c r="BY108" i="9"/>
  <c r="BZ108" i="9"/>
  <c r="CA108" i="9"/>
  <c r="BX109" i="9"/>
  <c r="BY109" i="9"/>
  <c r="BZ109" i="9"/>
  <c r="CA109" i="9"/>
  <c r="BX110" i="9"/>
  <c r="BY110" i="9"/>
  <c r="BZ110" i="9"/>
  <c r="CA110" i="9"/>
  <c r="BX111" i="9"/>
  <c r="BY111" i="9"/>
  <c r="Q111" i="9" s="1"/>
  <c r="BZ111" i="9"/>
  <c r="CA111" i="9"/>
  <c r="BX112" i="9"/>
  <c r="BY112" i="9"/>
  <c r="BZ112" i="9"/>
  <c r="CA112" i="9"/>
  <c r="BX113" i="9"/>
  <c r="BY113" i="9"/>
  <c r="BZ113" i="9"/>
  <c r="CA113" i="9"/>
  <c r="BX114" i="9"/>
  <c r="BY114" i="9"/>
  <c r="BZ114" i="9"/>
  <c r="CA114" i="9"/>
  <c r="BX115" i="9"/>
  <c r="BY115" i="9"/>
  <c r="BZ115" i="9"/>
  <c r="CA115" i="9"/>
  <c r="BX116" i="9"/>
  <c r="BY116" i="9"/>
  <c r="BZ116" i="9"/>
  <c r="CA116" i="9"/>
  <c r="BX117" i="9"/>
  <c r="BY117" i="9"/>
  <c r="BZ117" i="9"/>
  <c r="CA117" i="9"/>
  <c r="BX118" i="9"/>
  <c r="BY118" i="9"/>
  <c r="BZ118" i="9"/>
  <c r="CA118" i="9"/>
  <c r="BX119" i="9"/>
  <c r="BY119" i="9"/>
  <c r="BZ119" i="9"/>
  <c r="CA119" i="9"/>
  <c r="BX120" i="9"/>
  <c r="BY120" i="9"/>
  <c r="BZ120" i="9"/>
  <c r="CA120" i="9"/>
  <c r="BX121" i="9"/>
  <c r="BY121" i="9"/>
  <c r="BZ121" i="9"/>
  <c r="CA121" i="9"/>
  <c r="BX122" i="9"/>
  <c r="BY122" i="9"/>
  <c r="BZ122" i="9"/>
  <c r="CA122" i="9"/>
  <c r="BX123" i="9"/>
  <c r="BY123" i="9"/>
  <c r="BZ123" i="9"/>
  <c r="CA123" i="9"/>
  <c r="BX124" i="9"/>
  <c r="BY124" i="9"/>
  <c r="BZ124" i="9"/>
  <c r="CA124" i="9"/>
  <c r="BX125" i="9"/>
  <c r="BY125" i="9"/>
  <c r="BZ125" i="9"/>
  <c r="CA125" i="9"/>
  <c r="BX126" i="9"/>
  <c r="BY126" i="9"/>
  <c r="BZ126" i="9"/>
  <c r="CA126" i="9"/>
  <c r="BX127" i="9"/>
  <c r="BY127" i="9"/>
  <c r="BZ127" i="9"/>
  <c r="CA127" i="9"/>
  <c r="BX128" i="9"/>
  <c r="BY128" i="9"/>
  <c r="BZ128" i="9"/>
  <c r="CA128" i="9"/>
  <c r="BX129" i="9"/>
  <c r="BY129" i="9"/>
  <c r="BZ129" i="9"/>
  <c r="CA129" i="9"/>
  <c r="BX130" i="9"/>
  <c r="BY130" i="9"/>
  <c r="BZ130" i="9"/>
  <c r="CA130" i="9"/>
  <c r="BX131" i="9"/>
  <c r="BY131" i="9"/>
  <c r="BZ131" i="9"/>
  <c r="CA131" i="9"/>
  <c r="BX132" i="9"/>
  <c r="BY132" i="9"/>
  <c r="BZ132" i="9"/>
  <c r="CA132" i="9"/>
  <c r="BX133" i="9"/>
  <c r="BY133" i="9"/>
  <c r="BZ133" i="9"/>
  <c r="CA133" i="9"/>
  <c r="BX134" i="9"/>
  <c r="BY134" i="9"/>
  <c r="BZ134" i="9"/>
  <c r="CA134" i="9"/>
  <c r="BX135" i="9"/>
  <c r="BY135" i="9"/>
  <c r="BZ135" i="9"/>
  <c r="CA135" i="9"/>
  <c r="BX136" i="9"/>
  <c r="BY136" i="9"/>
  <c r="BZ136" i="9"/>
  <c r="CA136" i="9"/>
  <c r="BX137" i="9"/>
  <c r="BY137" i="9"/>
  <c r="BZ137" i="9"/>
  <c r="CA137" i="9"/>
  <c r="BX138" i="9"/>
  <c r="BY138" i="9"/>
  <c r="BZ138" i="9"/>
  <c r="CA138" i="9"/>
  <c r="BX139" i="9"/>
  <c r="BY139" i="9"/>
  <c r="BZ139" i="9"/>
  <c r="CA139" i="9"/>
  <c r="BX140" i="9"/>
  <c r="BY140" i="9"/>
  <c r="BZ140" i="9"/>
  <c r="CA140" i="9"/>
  <c r="BX141" i="9"/>
  <c r="BY141" i="9"/>
  <c r="BZ141" i="9"/>
  <c r="CA141" i="9"/>
  <c r="BX142" i="9"/>
  <c r="BY142" i="9"/>
  <c r="BZ142" i="9"/>
  <c r="CA142" i="9"/>
  <c r="BX143" i="9"/>
  <c r="BY143" i="9"/>
  <c r="Q143" i="9" s="1"/>
  <c r="BZ143" i="9"/>
  <c r="CA143" i="9"/>
  <c r="BX144" i="9"/>
  <c r="BY144" i="9"/>
  <c r="BZ144" i="9"/>
  <c r="CA144" i="9"/>
  <c r="BX145" i="9"/>
  <c r="BY145" i="9"/>
  <c r="BZ145" i="9"/>
  <c r="CA145" i="9"/>
  <c r="BX146" i="9"/>
  <c r="BY146" i="9"/>
  <c r="BZ146" i="9"/>
  <c r="CA146" i="9"/>
  <c r="BX147" i="9"/>
  <c r="BY147" i="9"/>
  <c r="BZ147" i="9"/>
  <c r="CA147" i="9"/>
  <c r="BX148" i="9"/>
  <c r="BY148" i="9"/>
  <c r="BZ148" i="9"/>
  <c r="CA148" i="9"/>
  <c r="BX149" i="9"/>
  <c r="BY149" i="9"/>
  <c r="BZ149" i="9"/>
  <c r="CA149" i="9"/>
  <c r="BX150" i="9"/>
  <c r="BY150" i="9"/>
  <c r="BZ150" i="9"/>
  <c r="CA150" i="9"/>
  <c r="BX151" i="9"/>
  <c r="BY151" i="9"/>
  <c r="BZ151" i="9"/>
  <c r="CA151" i="9"/>
  <c r="BX152" i="9"/>
  <c r="BY152" i="9"/>
  <c r="BZ152" i="9"/>
  <c r="CA152" i="9"/>
  <c r="BX153" i="9"/>
  <c r="BY153" i="9"/>
  <c r="BZ153" i="9"/>
  <c r="CA153" i="9"/>
  <c r="BX154" i="9"/>
  <c r="BY154" i="9"/>
  <c r="BZ154" i="9"/>
  <c r="CA154" i="9"/>
  <c r="BX155" i="9"/>
  <c r="BY155" i="9"/>
  <c r="BZ155" i="9"/>
  <c r="CA155" i="9"/>
  <c r="BX156" i="9"/>
  <c r="BY156" i="9"/>
  <c r="BZ156" i="9"/>
  <c r="CA156" i="9"/>
  <c r="BX157" i="9"/>
  <c r="BY157" i="9"/>
  <c r="BZ157" i="9"/>
  <c r="CA157" i="9"/>
  <c r="BX158" i="9"/>
  <c r="BY158" i="9"/>
  <c r="BZ158" i="9"/>
  <c r="CA158" i="9"/>
  <c r="BX159" i="9"/>
  <c r="BY159" i="9"/>
  <c r="BZ159" i="9"/>
  <c r="CA159" i="9"/>
  <c r="BX160" i="9"/>
  <c r="BY160" i="9"/>
  <c r="BZ160" i="9"/>
  <c r="CA160" i="9"/>
  <c r="BX161" i="9"/>
  <c r="BY161" i="9"/>
  <c r="BZ161" i="9"/>
  <c r="CA161" i="9"/>
  <c r="BX162" i="9"/>
  <c r="BY162" i="9"/>
  <c r="BZ162" i="9"/>
  <c r="CA162" i="9"/>
  <c r="BX163" i="9"/>
  <c r="BY163" i="9"/>
  <c r="BZ163" i="9"/>
  <c r="CA163" i="9"/>
  <c r="BX164" i="9"/>
  <c r="BY164" i="9"/>
  <c r="BZ164" i="9"/>
  <c r="CA164" i="9"/>
  <c r="BX165" i="9"/>
  <c r="BY165" i="9"/>
  <c r="BZ165" i="9"/>
  <c r="CA165" i="9"/>
  <c r="BX166" i="9"/>
  <c r="BY166" i="9"/>
  <c r="BZ166" i="9"/>
  <c r="CA166" i="9"/>
  <c r="BX167" i="9"/>
  <c r="BY167" i="9"/>
  <c r="BZ167" i="9"/>
  <c r="CA167" i="9"/>
  <c r="BX168" i="9"/>
  <c r="BY168" i="9"/>
  <c r="BZ168" i="9"/>
  <c r="CA168" i="9"/>
  <c r="BX169" i="9"/>
  <c r="BY169" i="9"/>
  <c r="BZ169" i="9"/>
  <c r="CA169" i="9"/>
  <c r="BX170" i="9"/>
  <c r="BY170" i="9"/>
  <c r="BZ170" i="9"/>
  <c r="CA170" i="9"/>
  <c r="BX171" i="9"/>
  <c r="BY171" i="9"/>
  <c r="BZ171" i="9"/>
  <c r="CA171" i="9"/>
  <c r="BX172" i="9"/>
  <c r="BY172" i="9"/>
  <c r="BZ172" i="9"/>
  <c r="CA172" i="9"/>
  <c r="BX173" i="9"/>
  <c r="BY173" i="9"/>
  <c r="BZ173" i="9"/>
  <c r="CA173" i="9"/>
  <c r="BX174" i="9"/>
  <c r="BY174" i="9"/>
  <c r="BZ174" i="9"/>
  <c r="CA174" i="9"/>
  <c r="BX175" i="9"/>
  <c r="BY175" i="9"/>
  <c r="BZ175" i="9"/>
  <c r="CA175" i="9"/>
  <c r="BX176" i="9"/>
  <c r="BY176" i="9"/>
  <c r="BZ176" i="9"/>
  <c r="CA176" i="9"/>
  <c r="BX177" i="9"/>
  <c r="BY177" i="9"/>
  <c r="BZ177" i="9"/>
  <c r="CA177" i="9"/>
  <c r="BX178" i="9"/>
  <c r="BY178" i="9"/>
  <c r="BZ178" i="9"/>
  <c r="CA178" i="9"/>
  <c r="BX179" i="9"/>
  <c r="BY179" i="9"/>
  <c r="BZ179" i="9"/>
  <c r="CA179" i="9"/>
  <c r="BX180" i="9"/>
  <c r="BY180" i="9"/>
  <c r="BZ180" i="9"/>
  <c r="CA180" i="9"/>
  <c r="BX181" i="9"/>
  <c r="BY181" i="9"/>
  <c r="BZ181" i="9"/>
  <c r="CA181" i="9"/>
  <c r="BX182" i="9"/>
  <c r="BY182" i="9"/>
  <c r="BZ182" i="9"/>
  <c r="CA182" i="9"/>
  <c r="BX183" i="9"/>
  <c r="BY183" i="9"/>
  <c r="BZ183" i="9"/>
  <c r="CA183" i="9"/>
  <c r="BX184" i="9"/>
  <c r="BY184" i="9"/>
  <c r="BZ184" i="9"/>
  <c r="CA184" i="9"/>
  <c r="BX185" i="9"/>
  <c r="BY185" i="9"/>
  <c r="BZ185" i="9"/>
  <c r="CA185" i="9"/>
  <c r="BX186" i="9"/>
  <c r="BY186" i="9"/>
  <c r="BZ186" i="9"/>
  <c r="CA186" i="9"/>
  <c r="BX187" i="9"/>
  <c r="BY187" i="9"/>
  <c r="BZ187" i="9"/>
  <c r="CA187" i="9"/>
  <c r="BX188" i="9"/>
  <c r="BY188" i="9"/>
  <c r="BZ188" i="9"/>
  <c r="CA188" i="9"/>
  <c r="BX189" i="9"/>
  <c r="BY189" i="9"/>
  <c r="BZ189" i="9"/>
  <c r="CA189" i="9"/>
  <c r="BX190" i="9"/>
  <c r="BY190" i="9"/>
  <c r="BZ190" i="9"/>
  <c r="CA190" i="9"/>
  <c r="BX191" i="9"/>
  <c r="BY191" i="9"/>
  <c r="BZ191" i="9"/>
  <c r="CA191" i="9"/>
  <c r="BX192" i="9"/>
  <c r="BY192" i="9"/>
  <c r="BZ192" i="9"/>
  <c r="CA192" i="9"/>
  <c r="BX193" i="9"/>
  <c r="BY193" i="9"/>
  <c r="BZ193" i="9"/>
  <c r="CA193" i="9"/>
  <c r="BX194" i="9"/>
  <c r="BY194" i="9"/>
  <c r="BZ194" i="9"/>
  <c r="CA194" i="9"/>
  <c r="BX195" i="9"/>
  <c r="BY195" i="9"/>
  <c r="BZ195" i="9"/>
  <c r="CA195" i="9"/>
  <c r="BX196" i="9"/>
  <c r="BY196" i="9"/>
  <c r="BZ196" i="9"/>
  <c r="CA196" i="9"/>
  <c r="BX197" i="9"/>
  <c r="BY197" i="9"/>
  <c r="BZ197" i="9"/>
  <c r="CA197" i="9"/>
  <c r="BX198" i="9"/>
  <c r="BY198" i="9"/>
  <c r="BZ198" i="9"/>
  <c r="CA198" i="9"/>
  <c r="BX199" i="9"/>
  <c r="BY199" i="9"/>
  <c r="BZ199" i="9"/>
  <c r="CA199" i="9"/>
  <c r="BX200" i="9"/>
  <c r="BY200" i="9"/>
  <c r="BZ200" i="9"/>
  <c r="CA200" i="9"/>
  <c r="BX201" i="9"/>
  <c r="BY201" i="9"/>
  <c r="BZ201" i="9"/>
  <c r="CA201" i="9"/>
  <c r="BX202" i="9"/>
  <c r="BY202" i="9"/>
  <c r="BZ202" i="9"/>
  <c r="CA202" i="9"/>
  <c r="BX203" i="9"/>
  <c r="BY203" i="9"/>
  <c r="BZ203" i="9"/>
  <c r="CA203" i="9"/>
  <c r="BX204" i="9"/>
  <c r="BY204" i="9"/>
  <c r="BZ204" i="9"/>
  <c r="CA204" i="9"/>
  <c r="BX205" i="9"/>
  <c r="BY205" i="9"/>
  <c r="BZ205" i="9"/>
  <c r="CA205" i="9"/>
  <c r="BX206" i="9"/>
  <c r="BY206" i="9"/>
  <c r="BZ206" i="9"/>
  <c r="CA206" i="9"/>
  <c r="BX207" i="9"/>
  <c r="BY207" i="9"/>
  <c r="Q207" i="9" s="1"/>
  <c r="BZ207" i="9"/>
  <c r="CA207" i="9"/>
  <c r="BX208" i="9"/>
  <c r="BY208" i="9"/>
  <c r="BZ208" i="9"/>
  <c r="CA208" i="9"/>
  <c r="BX209" i="9"/>
  <c r="BY209" i="9"/>
  <c r="BZ209" i="9"/>
  <c r="CA209" i="9"/>
  <c r="BX210" i="9"/>
  <c r="BY210" i="9"/>
  <c r="BZ210" i="9"/>
  <c r="CA210" i="9"/>
  <c r="BX211" i="9"/>
  <c r="BY211" i="9"/>
  <c r="BZ211" i="9"/>
  <c r="CA211" i="9"/>
  <c r="BX212" i="9"/>
  <c r="BY212" i="9"/>
  <c r="BZ212" i="9"/>
  <c r="CA212" i="9"/>
  <c r="BX213" i="9"/>
  <c r="BY213" i="9"/>
  <c r="BZ213" i="9"/>
  <c r="CA213" i="9"/>
  <c r="BX214" i="9"/>
  <c r="BY214" i="9"/>
  <c r="BZ214" i="9"/>
  <c r="CA214" i="9"/>
  <c r="BX215" i="9"/>
  <c r="BY215" i="9"/>
  <c r="BZ215" i="9"/>
  <c r="CA215" i="9"/>
  <c r="BX216" i="9"/>
  <c r="BY216" i="9"/>
  <c r="BZ216" i="9"/>
  <c r="CA216" i="9"/>
  <c r="BX217" i="9"/>
  <c r="BY217" i="9"/>
  <c r="BZ217" i="9"/>
  <c r="CA217" i="9"/>
  <c r="BX218" i="9"/>
  <c r="BY218" i="9"/>
  <c r="BZ218" i="9"/>
  <c r="CA218" i="9"/>
  <c r="BX219" i="9"/>
  <c r="BY219" i="9"/>
  <c r="BZ219" i="9"/>
  <c r="CA219" i="9"/>
  <c r="BX220" i="9"/>
  <c r="BY220" i="9"/>
  <c r="BZ220" i="9"/>
  <c r="CA220" i="9"/>
  <c r="BX221" i="9"/>
  <c r="BY221" i="9"/>
  <c r="BZ221" i="9"/>
  <c r="CA221" i="9"/>
  <c r="BX222" i="9"/>
  <c r="BY222" i="9"/>
  <c r="BZ222" i="9"/>
  <c r="CA222" i="9"/>
  <c r="BX223" i="9"/>
  <c r="BY223" i="9"/>
  <c r="BZ223" i="9"/>
  <c r="CA223" i="9"/>
  <c r="BX224" i="9"/>
  <c r="BY224" i="9"/>
  <c r="BZ224" i="9"/>
  <c r="CA224" i="9"/>
  <c r="BX225" i="9"/>
  <c r="BY225" i="9"/>
  <c r="BZ225" i="9"/>
  <c r="CA225" i="9"/>
  <c r="BX226" i="9"/>
  <c r="BY226" i="9"/>
  <c r="BZ226" i="9"/>
  <c r="CA226" i="9"/>
  <c r="BX227" i="9"/>
  <c r="BY227" i="9"/>
  <c r="BZ227" i="9"/>
  <c r="CA227" i="9"/>
  <c r="BX228" i="9"/>
  <c r="BY228" i="9"/>
  <c r="BZ228" i="9"/>
  <c r="CA228" i="9"/>
  <c r="BX229" i="9"/>
  <c r="BY229" i="9"/>
  <c r="BZ229" i="9"/>
  <c r="CA229" i="9"/>
  <c r="BX230" i="9"/>
  <c r="BY230" i="9"/>
  <c r="BZ230" i="9"/>
  <c r="CA230" i="9"/>
  <c r="BX231" i="9"/>
  <c r="BY231" i="9"/>
  <c r="BZ231" i="9"/>
  <c r="CA231" i="9"/>
  <c r="BX232" i="9"/>
  <c r="BY232" i="9"/>
  <c r="BZ232" i="9"/>
  <c r="CA232" i="9"/>
  <c r="BX233" i="9"/>
  <c r="BY233" i="9"/>
  <c r="BZ233" i="9"/>
  <c r="CA233" i="9"/>
  <c r="BX234" i="9"/>
  <c r="BY234" i="9"/>
  <c r="BZ234" i="9"/>
  <c r="CA234" i="9"/>
  <c r="BX235" i="9"/>
  <c r="BY235" i="9"/>
  <c r="BZ235" i="9"/>
  <c r="CA235" i="9"/>
  <c r="BX236" i="9"/>
  <c r="BY236" i="9"/>
  <c r="BZ236" i="9"/>
  <c r="CA236" i="9"/>
  <c r="BX237" i="9"/>
  <c r="BY237" i="9"/>
  <c r="BZ237" i="9"/>
  <c r="CA237" i="9"/>
  <c r="BX238" i="9"/>
  <c r="BY238" i="9"/>
  <c r="BZ238" i="9"/>
  <c r="CA238" i="9"/>
  <c r="BX239" i="9"/>
  <c r="BY239" i="9"/>
  <c r="Q239" i="9" s="1"/>
  <c r="BZ239" i="9"/>
  <c r="CA239" i="9"/>
  <c r="BX240" i="9"/>
  <c r="BY240" i="9"/>
  <c r="BZ240" i="9"/>
  <c r="CA240" i="9"/>
  <c r="BX241" i="9"/>
  <c r="BY241" i="9"/>
  <c r="BZ241" i="9"/>
  <c r="CA241" i="9"/>
  <c r="CB241" i="9"/>
  <c r="CC241" i="9"/>
  <c r="BX242" i="9"/>
  <c r="BY242" i="9"/>
  <c r="BZ242" i="9"/>
  <c r="CA242" i="9"/>
  <c r="CB242" i="9"/>
  <c r="CC242" i="9"/>
  <c r="BX243" i="9"/>
  <c r="BY243" i="9"/>
  <c r="BZ243" i="9"/>
  <c r="CA243" i="9"/>
  <c r="BX244" i="9"/>
  <c r="BY244" i="9"/>
  <c r="BZ244" i="9"/>
  <c r="CA244" i="9"/>
  <c r="BX245" i="9"/>
  <c r="BY245" i="9"/>
  <c r="BZ245" i="9"/>
  <c r="CA245" i="9"/>
  <c r="BX246" i="9"/>
  <c r="BY246" i="9"/>
  <c r="BZ246" i="9"/>
  <c r="CA246" i="9"/>
  <c r="BX247" i="9"/>
  <c r="BY247" i="9"/>
  <c r="BZ247" i="9"/>
  <c r="CA247" i="9"/>
  <c r="BX248" i="9"/>
  <c r="BY248" i="9"/>
  <c r="BZ248" i="9"/>
  <c r="CA248" i="9"/>
  <c r="BX249" i="9"/>
  <c r="BY249" i="9"/>
  <c r="BZ249" i="9"/>
  <c r="CA249" i="9"/>
  <c r="BX250" i="9"/>
  <c r="BY250" i="9"/>
  <c r="BZ250" i="9"/>
  <c r="CA250" i="9"/>
  <c r="BX251" i="9"/>
  <c r="BY251" i="9"/>
  <c r="BZ251" i="9"/>
  <c r="CA251" i="9"/>
  <c r="BX252" i="9"/>
  <c r="BY252" i="9"/>
  <c r="BZ252" i="9"/>
  <c r="CA252" i="9"/>
  <c r="BX253" i="9"/>
  <c r="BY253" i="9"/>
  <c r="BZ253" i="9"/>
  <c r="CA253" i="9"/>
  <c r="BX254" i="9"/>
  <c r="BY254" i="9"/>
  <c r="BZ254" i="9"/>
  <c r="CA254" i="9"/>
  <c r="BX255" i="9"/>
  <c r="BY255" i="9"/>
  <c r="BZ255" i="9"/>
  <c r="CA255" i="9"/>
  <c r="BX256" i="9"/>
  <c r="BY256" i="9"/>
  <c r="BZ256" i="9"/>
  <c r="CA256" i="9"/>
  <c r="BX257" i="9"/>
  <c r="BY257" i="9"/>
  <c r="BZ257" i="9"/>
  <c r="CA257" i="9"/>
  <c r="BX258" i="9"/>
  <c r="BY258" i="9"/>
  <c r="BZ258" i="9"/>
  <c r="CA258" i="9"/>
  <c r="BX259" i="9"/>
  <c r="BY259" i="9"/>
  <c r="Q259" i="9" s="1"/>
  <c r="BZ259" i="9"/>
  <c r="CA259" i="9"/>
  <c r="BX260" i="9"/>
  <c r="BY260" i="9"/>
  <c r="BZ260" i="9"/>
  <c r="CA260" i="9"/>
  <c r="BX261" i="9"/>
  <c r="BY261" i="9"/>
  <c r="BZ261" i="9"/>
  <c r="CA261" i="9"/>
  <c r="BX262" i="9"/>
  <c r="BY262" i="9"/>
  <c r="BZ262" i="9"/>
  <c r="CA262" i="9"/>
  <c r="BX263" i="9"/>
  <c r="BY263" i="9"/>
  <c r="BZ263" i="9"/>
  <c r="CA263" i="9"/>
  <c r="BX264" i="9"/>
  <c r="BY264" i="9"/>
  <c r="BZ264" i="9"/>
  <c r="CA264" i="9"/>
  <c r="BX265" i="9"/>
  <c r="BY265" i="9"/>
  <c r="BZ265" i="9"/>
  <c r="CA265" i="9"/>
  <c r="BX266" i="9"/>
  <c r="BY266" i="9"/>
  <c r="BZ266" i="9"/>
  <c r="CA266" i="9"/>
  <c r="BX267" i="9"/>
  <c r="BY267" i="9"/>
  <c r="BZ267" i="9"/>
  <c r="CA267" i="9"/>
  <c r="BX268" i="9"/>
  <c r="BY268" i="9"/>
  <c r="BZ268" i="9"/>
  <c r="CA268" i="9"/>
  <c r="BX269" i="9"/>
  <c r="BY269" i="9"/>
  <c r="BZ269" i="9"/>
  <c r="CA269" i="9"/>
  <c r="BX270" i="9"/>
  <c r="BY270" i="9"/>
  <c r="BZ270" i="9"/>
  <c r="CA270" i="9"/>
  <c r="BX271" i="9"/>
  <c r="BY271" i="9"/>
  <c r="BZ271" i="9"/>
  <c r="CA271" i="9"/>
  <c r="BX272" i="9"/>
  <c r="BY272" i="9"/>
  <c r="BZ272" i="9"/>
  <c r="CA272" i="9"/>
  <c r="BX273" i="9"/>
  <c r="BY273" i="9"/>
  <c r="BZ273" i="9"/>
  <c r="CA273" i="9"/>
  <c r="BX274" i="9"/>
  <c r="BY274" i="9"/>
  <c r="BZ274" i="9"/>
  <c r="CA274" i="9"/>
  <c r="BX275" i="9"/>
  <c r="BY275" i="9"/>
  <c r="BZ275" i="9"/>
  <c r="CA275" i="9"/>
  <c r="BX276" i="9"/>
  <c r="BY276" i="9"/>
  <c r="BZ276" i="9"/>
  <c r="CA276" i="9"/>
  <c r="BX277" i="9"/>
  <c r="BY277" i="9"/>
  <c r="BZ277" i="9"/>
  <c r="CA277" i="9"/>
  <c r="BX278" i="9"/>
  <c r="BY278" i="9"/>
  <c r="BZ278" i="9"/>
  <c r="CA278" i="9"/>
  <c r="BX279" i="9"/>
  <c r="BY279" i="9"/>
  <c r="BZ279" i="9"/>
  <c r="CA279" i="9"/>
  <c r="BX280" i="9"/>
  <c r="BY280" i="9"/>
  <c r="BZ280" i="9"/>
  <c r="CA280" i="9"/>
  <c r="BX281" i="9"/>
  <c r="BY281" i="9"/>
  <c r="BZ281" i="9"/>
  <c r="CA281" i="9"/>
  <c r="BX282" i="9"/>
  <c r="BY282" i="9"/>
  <c r="BZ282" i="9"/>
  <c r="CA282" i="9"/>
  <c r="BX283" i="9"/>
  <c r="BY283" i="9"/>
  <c r="BZ283" i="9"/>
  <c r="CA283" i="9"/>
  <c r="BX284" i="9"/>
  <c r="BY284" i="9"/>
  <c r="BZ284" i="9"/>
  <c r="CA284" i="9"/>
  <c r="BX285" i="9"/>
  <c r="BY285" i="9"/>
  <c r="BZ285" i="9"/>
  <c r="CA285" i="9"/>
  <c r="BX286" i="9"/>
  <c r="BY286" i="9"/>
  <c r="BZ286" i="9"/>
  <c r="CA286" i="9"/>
  <c r="BX287" i="9"/>
  <c r="BY287" i="9"/>
  <c r="BZ287" i="9"/>
  <c r="CA287" i="9"/>
  <c r="BX288" i="9"/>
  <c r="BY288" i="9"/>
  <c r="BZ288" i="9"/>
  <c r="CA288" i="9"/>
  <c r="BX289" i="9"/>
  <c r="BY289" i="9"/>
  <c r="BZ289" i="9"/>
  <c r="CA289" i="9"/>
  <c r="BX290" i="9"/>
  <c r="BY290" i="9"/>
  <c r="BZ290" i="9"/>
  <c r="CA290" i="9"/>
  <c r="BX291" i="9"/>
  <c r="BY291" i="9"/>
  <c r="Q291" i="9" s="1"/>
  <c r="BZ291" i="9"/>
  <c r="CA291" i="9"/>
  <c r="BX292" i="9"/>
  <c r="BY292" i="9"/>
  <c r="BZ292" i="9"/>
  <c r="CA292" i="9"/>
  <c r="BX293" i="9"/>
  <c r="BY293" i="9"/>
  <c r="BZ293" i="9"/>
  <c r="CA293" i="9"/>
  <c r="BX294" i="9"/>
  <c r="BY294" i="9"/>
  <c r="BZ294" i="9"/>
  <c r="CA294" i="9"/>
  <c r="BX295" i="9"/>
  <c r="BY295" i="9"/>
  <c r="BZ295" i="9"/>
  <c r="CA295" i="9"/>
  <c r="BX296" i="9"/>
  <c r="BY296" i="9"/>
  <c r="BZ296" i="9"/>
  <c r="CA296" i="9"/>
  <c r="BX297" i="9"/>
  <c r="BY297" i="9"/>
  <c r="BZ297" i="9"/>
  <c r="CA297" i="9"/>
  <c r="BX298" i="9"/>
  <c r="BY298" i="9"/>
  <c r="BZ298" i="9"/>
  <c r="CA298" i="9"/>
  <c r="BX299" i="9"/>
  <c r="BY299" i="9"/>
  <c r="BZ299" i="9"/>
  <c r="CA299" i="9"/>
  <c r="BX300" i="9"/>
  <c r="BY300" i="9"/>
  <c r="BZ300" i="9"/>
  <c r="CA300" i="9"/>
  <c r="BX301" i="9"/>
  <c r="BY301" i="9"/>
  <c r="BZ301" i="9"/>
  <c r="CA301" i="9"/>
  <c r="BX302" i="9"/>
  <c r="BY302" i="9"/>
  <c r="BZ302" i="9"/>
  <c r="CA302" i="9"/>
  <c r="BX303" i="9"/>
  <c r="BY303" i="9"/>
  <c r="BZ303" i="9"/>
  <c r="CA303" i="9"/>
  <c r="BX304" i="9"/>
  <c r="BY304" i="9"/>
  <c r="BZ304" i="9"/>
  <c r="CA304" i="9"/>
  <c r="BX305" i="9"/>
  <c r="BY305" i="9"/>
  <c r="BZ305" i="9"/>
  <c r="CA305" i="9"/>
  <c r="BX306" i="9"/>
  <c r="BY306" i="9"/>
  <c r="BZ306" i="9"/>
  <c r="CA306" i="9"/>
  <c r="BX307" i="9"/>
  <c r="BY307" i="9"/>
  <c r="BZ307" i="9"/>
  <c r="CA307" i="9"/>
  <c r="BX308" i="9"/>
  <c r="BY308" i="9"/>
  <c r="BZ308" i="9"/>
  <c r="CA308" i="9"/>
  <c r="BX309" i="9"/>
  <c r="BY309" i="9"/>
  <c r="BZ309" i="9"/>
  <c r="CA309" i="9"/>
  <c r="BX310" i="9"/>
  <c r="BY310" i="9"/>
  <c r="BZ310" i="9"/>
  <c r="CA310" i="9"/>
  <c r="BX311" i="9"/>
  <c r="BY311" i="9"/>
  <c r="BZ311" i="9"/>
  <c r="CA311" i="9"/>
  <c r="BX312" i="9"/>
  <c r="BY312" i="9"/>
  <c r="BZ312" i="9"/>
  <c r="CA312" i="9"/>
  <c r="BX313" i="9"/>
  <c r="BY313" i="9"/>
  <c r="BZ313" i="9"/>
  <c r="CA313" i="9"/>
  <c r="BX314" i="9"/>
  <c r="BY314" i="9"/>
  <c r="BZ314" i="9"/>
  <c r="CA314" i="9"/>
  <c r="BX315" i="9"/>
  <c r="BY315" i="9"/>
  <c r="BZ315" i="9"/>
  <c r="CA315" i="9"/>
  <c r="BX316" i="9"/>
  <c r="BY316" i="9"/>
  <c r="BZ316" i="9"/>
  <c r="CA316" i="9"/>
  <c r="BX317" i="9"/>
  <c r="BY317" i="9"/>
  <c r="BZ317" i="9"/>
  <c r="CA317" i="9"/>
  <c r="BX318" i="9"/>
  <c r="BY318" i="9"/>
  <c r="BZ318" i="9"/>
  <c r="CA318" i="9"/>
  <c r="BX319" i="9"/>
  <c r="BY319" i="9"/>
  <c r="BZ319" i="9"/>
  <c r="CA319" i="9"/>
  <c r="BX320" i="9"/>
  <c r="BY320" i="9"/>
  <c r="BZ320" i="9"/>
  <c r="CA320" i="9"/>
  <c r="BX321" i="9"/>
  <c r="BY321" i="9"/>
  <c r="BZ321" i="9"/>
  <c r="CA321" i="9"/>
  <c r="BX322" i="9"/>
  <c r="BY322" i="9"/>
  <c r="BZ322" i="9"/>
  <c r="CA322" i="9"/>
  <c r="BX323" i="9"/>
  <c r="BY323" i="9"/>
  <c r="Q323" i="9" s="1"/>
  <c r="BZ323" i="9"/>
  <c r="CA323" i="9"/>
  <c r="BX324" i="9"/>
  <c r="BY324" i="9"/>
  <c r="BZ324" i="9"/>
  <c r="CA324" i="9"/>
  <c r="BX325" i="9"/>
  <c r="BY325" i="9"/>
  <c r="BZ325" i="9"/>
  <c r="CA325" i="9"/>
  <c r="BX326" i="9"/>
  <c r="BY326" i="9"/>
  <c r="BZ326" i="9"/>
  <c r="CA326" i="9"/>
  <c r="BX327" i="9"/>
  <c r="BY327" i="9"/>
  <c r="BZ327" i="9"/>
  <c r="CA327" i="9"/>
  <c r="BX328" i="9"/>
  <c r="BY328" i="9"/>
  <c r="BZ328" i="9"/>
  <c r="CA328" i="9"/>
  <c r="BX329" i="9"/>
  <c r="BY329" i="9"/>
  <c r="BZ329" i="9"/>
  <c r="CA329" i="9"/>
  <c r="BX330" i="9"/>
  <c r="BY330" i="9"/>
  <c r="BZ330" i="9"/>
  <c r="CA330" i="9"/>
  <c r="BX331" i="9"/>
  <c r="BY331" i="9"/>
  <c r="BZ331" i="9"/>
  <c r="CA331" i="9"/>
  <c r="BX332" i="9"/>
  <c r="BY332" i="9"/>
  <c r="BZ332" i="9"/>
  <c r="CA332" i="9"/>
  <c r="BX333" i="9"/>
  <c r="BY333" i="9"/>
  <c r="BZ333" i="9"/>
  <c r="CA333" i="9"/>
  <c r="BX334" i="9"/>
  <c r="BY334" i="9"/>
  <c r="BZ334" i="9"/>
  <c r="CA334" i="9"/>
  <c r="BX335" i="9"/>
  <c r="BY335" i="9"/>
  <c r="BZ335" i="9"/>
  <c r="CA335" i="9"/>
  <c r="BX336" i="9"/>
  <c r="BY336" i="9"/>
  <c r="BZ336" i="9"/>
  <c r="CA336" i="9"/>
  <c r="BX337" i="9"/>
  <c r="BY337" i="9"/>
  <c r="BZ337" i="9"/>
  <c r="CA337" i="9"/>
  <c r="BX338" i="9"/>
  <c r="BY338" i="9"/>
  <c r="BZ338" i="9"/>
  <c r="CA338" i="9"/>
  <c r="BX339" i="9"/>
  <c r="BY339" i="9"/>
  <c r="BZ339" i="9"/>
  <c r="CA339" i="9"/>
  <c r="BX340" i="9"/>
  <c r="BY340" i="9"/>
  <c r="BZ340" i="9"/>
  <c r="CA340" i="9"/>
  <c r="BX341" i="9"/>
  <c r="BY341" i="9"/>
  <c r="BZ341" i="9"/>
  <c r="CA341" i="9"/>
  <c r="BX342" i="9"/>
  <c r="BY342" i="9"/>
  <c r="BZ342" i="9"/>
  <c r="CA342" i="9"/>
  <c r="BX343" i="9"/>
  <c r="BY343" i="9"/>
  <c r="BZ343" i="9"/>
  <c r="CA343" i="9"/>
  <c r="BX344" i="9"/>
  <c r="BY344" i="9"/>
  <c r="BZ344" i="9"/>
  <c r="CA344" i="9"/>
  <c r="BX345" i="9"/>
  <c r="BY345" i="9"/>
  <c r="BZ345" i="9"/>
  <c r="CA345" i="9"/>
  <c r="BX346" i="9"/>
  <c r="BY346" i="9"/>
  <c r="BZ346" i="9"/>
  <c r="CA346" i="9"/>
  <c r="BX347" i="9"/>
  <c r="BY347" i="9"/>
  <c r="BZ347" i="9"/>
  <c r="CA347" i="9"/>
  <c r="BX348" i="9"/>
  <c r="BY348" i="9"/>
  <c r="BZ348" i="9"/>
  <c r="CA348" i="9"/>
  <c r="BX349" i="9"/>
  <c r="BY349" i="9"/>
  <c r="BZ349" i="9"/>
  <c r="CA349" i="9"/>
  <c r="BX350" i="9"/>
  <c r="BY350" i="9"/>
  <c r="BZ350" i="9"/>
  <c r="CA350" i="9"/>
  <c r="BX351" i="9"/>
  <c r="BY351" i="9"/>
  <c r="BZ351" i="9"/>
  <c r="CA351" i="9"/>
  <c r="BX352" i="9"/>
  <c r="BY352" i="9"/>
  <c r="Q352" i="9" s="1"/>
  <c r="BZ352" i="9"/>
  <c r="CA352" i="9"/>
  <c r="BX353" i="9"/>
  <c r="BY353" i="9"/>
  <c r="BZ353" i="9"/>
  <c r="CA353" i="9"/>
  <c r="BX354" i="9"/>
  <c r="BY354" i="9"/>
  <c r="BZ354" i="9"/>
  <c r="CA354" i="9"/>
  <c r="BX355" i="9"/>
  <c r="BY355" i="9"/>
  <c r="BZ355" i="9"/>
  <c r="CA355" i="9"/>
  <c r="BX356" i="9"/>
  <c r="BY356" i="9"/>
  <c r="Q356" i="9" s="1"/>
  <c r="BZ356" i="9"/>
  <c r="CA356" i="9"/>
  <c r="BX357" i="9"/>
  <c r="BY357" i="9"/>
  <c r="BZ357" i="9"/>
  <c r="CA357" i="9"/>
  <c r="BX358" i="9"/>
  <c r="BY358" i="9"/>
  <c r="BZ358" i="9"/>
  <c r="CA358" i="9"/>
  <c r="BX359" i="9"/>
  <c r="BY359" i="9"/>
  <c r="BZ359" i="9"/>
  <c r="CA359" i="9"/>
  <c r="BX360" i="9"/>
  <c r="BY360" i="9"/>
  <c r="BZ360" i="9"/>
  <c r="CA360" i="9"/>
  <c r="BX361" i="9"/>
  <c r="BY361" i="9"/>
  <c r="BZ361" i="9"/>
  <c r="CA361" i="9"/>
  <c r="BX362" i="9"/>
  <c r="BY362" i="9"/>
  <c r="BZ362" i="9"/>
  <c r="CA362" i="9"/>
  <c r="BX363" i="9"/>
  <c r="BY363" i="9"/>
  <c r="BZ363" i="9"/>
  <c r="CA363" i="9"/>
  <c r="BX364" i="9"/>
  <c r="BY364" i="9"/>
  <c r="Q364" i="9" s="1"/>
  <c r="BZ364" i="9"/>
  <c r="CA364" i="9"/>
  <c r="BX365" i="9"/>
  <c r="BY365" i="9"/>
  <c r="BZ365" i="9"/>
  <c r="CA365" i="9"/>
  <c r="BX366" i="9"/>
  <c r="BY366" i="9"/>
  <c r="BZ366" i="9"/>
  <c r="CA366" i="9"/>
  <c r="BX367" i="9"/>
  <c r="BY367" i="9"/>
  <c r="BZ367" i="9"/>
  <c r="CA367" i="9"/>
  <c r="BX368" i="9"/>
  <c r="BY368" i="9"/>
  <c r="Q368" i="9" s="1"/>
  <c r="BZ368" i="9"/>
  <c r="CA368" i="9"/>
  <c r="BX369" i="9"/>
  <c r="BY369" i="9"/>
  <c r="BZ369" i="9"/>
  <c r="CA369" i="9"/>
  <c r="BX370" i="9"/>
  <c r="BY370" i="9"/>
  <c r="BZ370" i="9"/>
  <c r="CA370" i="9"/>
  <c r="BX371" i="9"/>
  <c r="BY371" i="9"/>
  <c r="BZ371" i="9"/>
  <c r="CA371" i="9"/>
  <c r="BX372" i="9"/>
  <c r="BY372" i="9"/>
  <c r="Q372" i="9" s="1"/>
  <c r="BZ372" i="9"/>
  <c r="CA372" i="9"/>
  <c r="BX373" i="9"/>
  <c r="BY373" i="9"/>
  <c r="BZ373" i="9"/>
  <c r="CA373" i="9"/>
  <c r="BX374" i="9"/>
  <c r="BY374" i="9"/>
  <c r="BZ374" i="9"/>
  <c r="CA374" i="9"/>
  <c r="BX375" i="9"/>
  <c r="BY375" i="9"/>
  <c r="BZ375" i="9"/>
  <c r="CA375" i="9"/>
  <c r="BX376" i="9"/>
  <c r="BY376" i="9"/>
  <c r="Q376" i="9" s="1"/>
  <c r="BZ376" i="9"/>
  <c r="CA376" i="9"/>
  <c r="BX377" i="9"/>
  <c r="BY377" i="9"/>
  <c r="BZ377" i="9"/>
  <c r="CA377" i="9"/>
  <c r="BX378" i="9"/>
  <c r="BY378" i="9"/>
  <c r="BZ378" i="9"/>
  <c r="CA378" i="9"/>
  <c r="BX379" i="9"/>
  <c r="BY379" i="9"/>
  <c r="BZ379" i="9"/>
  <c r="CA379" i="9"/>
  <c r="BX380" i="9"/>
  <c r="BY380" i="9"/>
  <c r="Q380" i="9" s="1"/>
  <c r="BZ380" i="9"/>
  <c r="CA380" i="9"/>
  <c r="BX381" i="9"/>
  <c r="BY381" i="9"/>
  <c r="BZ381" i="9"/>
  <c r="CA381" i="9"/>
  <c r="BX382" i="9"/>
  <c r="BY382" i="9"/>
  <c r="BZ382" i="9"/>
  <c r="CA382" i="9"/>
  <c r="BX383" i="9"/>
  <c r="BY383" i="9"/>
  <c r="BZ383" i="9"/>
  <c r="CA383" i="9"/>
  <c r="BX384" i="9"/>
  <c r="BY384" i="9"/>
  <c r="Q384" i="9" s="1"/>
  <c r="BZ384" i="9"/>
  <c r="CA384" i="9"/>
  <c r="BX385" i="9"/>
  <c r="BY385" i="9"/>
  <c r="BZ385" i="9"/>
  <c r="CA385" i="9"/>
  <c r="BX386" i="9"/>
  <c r="BY386" i="9"/>
  <c r="BZ386" i="9"/>
  <c r="CA386" i="9"/>
  <c r="BX387" i="9"/>
  <c r="BY387" i="9"/>
  <c r="BZ387" i="9"/>
  <c r="CA387" i="9"/>
  <c r="BX388" i="9"/>
  <c r="BY388" i="9"/>
  <c r="BZ388" i="9"/>
  <c r="CA388" i="9"/>
  <c r="BX389" i="9"/>
  <c r="BY389" i="9"/>
  <c r="BZ389" i="9"/>
  <c r="CA389" i="9"/>
  <c r="BX390" i="9"/>
  <c r="BY390" i="9"/>
  <c r="BZ390" i="9"/>
  <c r="CA390" i="9"/>
  <c r="BX391" i="9"/>
  <c r="BY391" i="9"/>
  <c r="BZ391" i="9"/>
  <c r="CA391" i="9"/>
  <c r="BX392" i="9"/>
  <c r="BY392" i="9"/>
  <c r="Q392" i="9" s="1"/>
  <c r="BZ392" i="9"/>
  <c r="CA392" i="9"/>
  <c r="BX393" i="9"/>
  <c r="BY393" i="9"/>
  <c r="BZ393" i="9"/>
  <c r="CA393" i="9"/>
  <c r="BX394" i="9"/>
  <c r="BY394" i="9"/>
  <c r="BZ394" i="9"/>
  <c r="CA394" i="9"/>
  <c r="BX395" i="9"/>
  <c r="BY395" i="9"/>
  <c r="BZ395" i="9"/>
  <c r="CA395" i="9"/>
  <c r="BX396" i="9"/>
  <c r="BY396" i="9"/>
  <c r="Q396" i="9" s="1"/>
  <c r="BZ396" i="9"/>
  <c r="CA396" i="9"/>
  <c r="BX397" i="9"/>
  <c r="BY397" i="9"/>
  <c r="BZ397" i="9"/>
  <c r="CA397" i="9"/>
  <c r="BX398" i="9"/>
  <c r="BY398" i="9"/>
  <c r="BZ398" i="9"/>
  <c r="CA398" i="9"/>
  <c r="BX399" i="9"/>
  <c r="BY399" i="9"/>
  <c r="BZ399" i="9"/>
  <c r="CA399" i="9"/>
  <c r="BX400" i="9"/>
  <c r="BY400" i="9"/>
  <c r="Q400" i="9" s="1"/>
  <c r="BZ400" i="9"/>
  <c r="CA400" i="9"/>
  <c r="BX401" i="9"/>
  <c r="BY401" i="9"/>
  <c r="BZ401" i="9"/>
  <c r="CA401" i="9"/>
  <c r="BX402" i="9"/>
  <c r="BY402" i="9"/>
  <c r="BZ402" i="9"/>
  <c r="CA402" i="9"/>
  <c r="BX403" i="9"/>
  <c r="BY403" i="9"/>
  <c r="BZ403" i="9"/>
  <c r="CA403" i="9"/>
  <c r="BX404" i="9"/>
  <c r="BY404" i="9"/>
  <c r="Q404" i="9" s="1"/>
  <c r="BZ404" i="9"/>
  <c r="CA404" i="9"/>
  <c r="BX405" i="9"/>
  <c r="BY405" i="9"/>
  <c r="BZ405" i="9"/>
  <c r="CA405" i="9"/>
  <c r="BX406" i="9"/>
  <c r="BY406" i="9"/>
  <c r="BZ406" i="9"/>
  <c r="CA406" i="9"/>
  <c r="BX407" i="9"/>
  <c r="BY407" i="9"/>
  <c r="BZ407" i="9"/>
  <c r="CA407" i="9"/>
  <c r="BX408" i="9"/>
  <c r="BY408" i="9"/>
  <c r="Q408" i="9" s="1"/>
  <c r="BZ408" i="9"/>
  <c r="CA408" i="9"/>
  <c r="Q416" i="9"/>
  <c r="Q424" i="9"/>
  <c r="Q428" i="9"/>
  <c r="BT10" i="9"/>
  <c r="BU10" i="9"/>
  <c r="BT11" i="9"/>
  <c r="BU11" i="9"/>
  <c r="BT12" i="9"/>
  <c r="BU12" i="9"/>
  <c r="BT13" i="9"/>
  <c r="BU13" i="9"/>
  <c r="BT14" i="9"/>
  <c r="BU14" i="9"/>
  <c r="BT15" i="9"/>
  <c r="BU15" i="9"/>
  <c r="BT16" i="9"/>
  <c r="BU16" i="9"/>
  <c r="BT17" i="9"/>
  <c r="BU17" i="9"/>
  <c r="BT18" i="9"/>
  <c r="BU18" i="9"/>
  <c r="BT19" i="9"/>
  <c r="BU19" i="9"/>
  <c r="BT20" i="9"/>
  <c r="BU20" i="9"/>
  <c r="BT21" i="9"/>
  <c r="BU21" i="9"/>
  <c r="BT22" i="9"/>
  <c r="BU22" i="9"/>
  <c r="BT23" i="9"/>
  <c r="BU23" i="9"/>
  <c r="BT24" i="9"/>
  <c r="BU24" i="9"/>
  <c r="BT25" i="9"/>
  <c r="BU25" i="9"/>
  <c r="BT26" i="9"/>
  <c r="BU26" i="9"/>
  <c r="BT27" i="9"/>
  <c r="BU27" i="9"/>
  <c r="BT28" i="9"/>
  <c r="BU28" i="9"/>
  <c r="BT29" i="9"/>
  <c r="BU29" i="9"/>
  <c r="BT30" i="9"/>
  <c r="BU30" i="9"/>
  <c r="BT31" i="9"/>
  <c r="BU31" i="9"/>
  <c r="BT32" i="9"/>
  <c r="BU32" i="9"/>
  <c r="BT33" i="9"/>
  <c r="BU33" i="9"/>
  <c r="BT34" i="9"/>
  <c r="BU34" i="9"/>
  <c r="BT35" i="9"/>
  <c r="BU35" i="9"/>
  <c r="BT36" i="9"/>
  <c r="BU36" i="9"/>
  <c r="BT37" i="9"/>
  <c r="BU37" i="9"/>
  <c r="BT38" i="9"/>
  <c r="BU38" i="9"/>
  <c r="BT39" i="9"/>
  <c r="BU39" i="9"/>
  <c r="BT40" i="9"/>
  <c r="BU40" i="9"/>
  <c r="BT41" i="9"/>
  <c r="BU41" i="9"/>
  <c r="BT42" i="9"/>
  <c r="BU42" i="9"/>
  <c r="BT43" i="9"/>
  <c r="BU43" i="9"/>
  <c r="BT44" i="9"/>
  <c r="BU44" i="9"/>
  <c r="BT45" i="9"/>
  <c r="BU45" i="9"/>
  <c r="BT46" i="9"/>
  <c r="BU46" i="9"/>
  <c r="BT47" i="9"/>
  <c r="BU47" i="9"/>
  <c r="BT48" i="9"/>
  <c r="BU48" i="9"/>
  <c r="BT49" i="9"/>
  <c r="BU49" i="9"/>
  <c r="BT50" i="9"/>
  <c r="BU50" i="9"/>
  <c r="BT51" i="9"/>
  <c r="BU51" i="9"/>
  <c r="BT52" i="9"/>
  <c r="BU52" i="9"/>
  <c r="BT53" i="9"/>
  <c r="BU53" i="9"/>
  <c r="BT54" i="9"/>
  <c r="BU54" i="9"/>
  <c r="BT55" i="9"/>
  <c r="BU55" i="9"/>
  <c r="BT56" i="9"/>
  <c r="BU56" i="9"/>
  <c r="BT57" i="9"/>
  <c r="BU57" i="9"/>
  <c r="BT58" i="9"/>
  <c r="BU58" i="9"/>
  <c r="BT59" i="9"/>
  <c r="BU59" i="9"/>
  <c r="BT60" i="9"/>
  <c r="BU60" i="9"/>
  <c r="BT61" i="9"/>
  <c r="BU61" i="9"/>
  <c r="BT62" i="9"/>
  <c r="BU62" i="9"/>
  <c r="BT63" i="9"/>
  <c r="BU63" i="9"/>
  <c r="BT64" i="9"/>
  <c r="BU64" i="9"/>
  <c r="BT65" i="9"/>
  <c r="BU65" i="9"/>
  <c r="BT66" i="9"/>
  <c r="BU66" i="9"/>
  <c r="BT67" i="9"/>
  <c r="BU67" i="9"/>
  <c r="BT68" i="9"/>
  <c r="BU68" i="9"/>
  <c r="BT69" i="9"/>
  <c r="BU69" i="9"/>
  <c r="BT70" i="9"/>
  <c r="BU70" i="9"/>
  <c r="BT71" i="9"/>
  <c r="BU71" i="9"/>
  <c r="BT72" i="9"/>
  <c r="BU72" i="9"/>
  <c r="BT73" i="9"/>
  <c r="BU73" i="9"/>
  <c r="BT74" i="9"/>
  <c r="BU74" i="9"/>
  <c r="BT75" i="9"/>
  <c r="BU75" i="9"/>
  <c r="BT76" i="9"/>
  <c r="BU76" i="9"/>
  <c r="BT77" i="9"/>
  <c r="BU77" i="9"/>
  <c r="BT78" i="9"/>
  <c r="BU78" i="9"/>
  <c r="BT79" i="9"/>
  <c r="BU79" i="9"/>
  <c r="BT80" i="9"/>
  <c r="BU80" i="9"/>
  <c r="BT81" i="9"/>
  <c r="BU81" i="9"/>
  <c r="BT82" i="9"/>
  <c r="BU82" i="9"/>
  <c r="BT83" i="9"/>
  <c r="BU83" i="9"/>
  <c r="BT84" i="9"/>
  <c r="BU84" i="9"/>
  <c r="BT85" i="9"/>
  <c r="BU85" i="9"/>
  <c r="BT86" i="9"/>
  <c r="BU86" i="9"/>
  <c r="BT87" i="9"/>
  <c r="BU87" i="9"/>
  <c r="BT88" i="9"/>
  <c r="BU88" i="9"/>
  <c r="BT89" i="9"/>
  <c r="BU89" i="9"/>
  <c r="BT90" i="9"/>
  <c r="BU90" i="9"/>
  <c r="BT91" i="9"/>
  <c r="BU91" i="9"/>
  <c r="BT92" i="9"/>
  <c r="BU92" i="9"/>
  <c r="BT93" i="9"/>
  <c r="BU93" i="9"/>
  <c r="BT94" i="9"/>
  <c r="BU94" i="9"/>
  <c r="BT95" i="9"/>
  <c r="BU95" i="9"/>
  <c r="BT96" i="9"/>
  <c r="BU96" i="9"/>
  <c r="BT97" i="9"/>
  <c r="BU97" i="9"/>
  <c r="BT98" i="9"/>
  <c r="BU98" i="9"/>
  <c r="BT99" i="9"/>
  <c r="BU99" i="9"/>
  <c r="BT100" i="9"/>
  <c r="BU100" i="9"/>
  <c r="BT101" i="9"/>
  <c r="BU101" i="9"/>
  <c r="BT102" i="9"/>
  <c r="BU102" i="9"/>
  <c r="BT103" i="9"/>
  <c r="BU103" i="9"/>
  <c r="BT104" i="9"/>
  <c r="BU104" i="9"/>
  <c r="BT105" i="9"/>
  <c r="BU105" i="9"/>
  <c r="BT106" i="9"/>
  <c r="BU106" i="9"/>
  <c r="BT107" i="9"/>
  <c r="BU107" i="9"/>
  <c r="BT108" i="9"/>
  <c r="BU108" i="9"/>
  <c r="BT109" i="9"/>
  <c r="BU109" i="9"/>
  <c r="BT110" i="9"/>
  <c r="BU110" i="9"/>
  <c r="BT111" i="9"/>
  <c r="BU111" i="9"/>
  <c r="BT112" i="9"/>
  <c r="BU112" i="9"/>
  <c r="BT113" i="9"/>
  <c r="BU113" i="9"/>
  <c r="BT114" i="9"/>
  <c r="BU114" i="9"/>
  <c r="BT115" i="9"/>
  <c r="BU115" i="9"/>
  <c r="BT116" i="9"/>
  <c r="BU116" i="9"/>
  <c r="BT117" i="9"/>
  <c r="BU117" i="9"/>
  <c r="BT118" i="9"/>
  <c r="BU118" i="9"/>
  <c r="BT119" i="9"/>
  <c r="BU119" i="9"/>
  <c r="BT120" i="9"/>
  <c r="BU120" i="9"/>
  <c r="BT121" i="9"/>
  <c r="BU121" i="9"/>
  <c r="BT122" i="9"/>
  <c r="BU122" i="9"/>
  <c r="BT123" i="9"/>
  <c r="BU123" i="9"/>
  <c r="BT124" i="9"/>
  <c r="BU124" i="9"/>
  <c r="BT125" i="9"/>
  <c r="BU125" i="9"/>
  <c r="BT126" i="9"/>
  <c r="BU126" i="9"/>
  <c r="BT127" i="9"/>
  <c r="BU127" i="9"/>
  <c r="BT128" i="9"/>
  <c r="BU128" i="9"/>
  <c r="BT129" i="9"/>
  <c r="BU129" i="9"/>
  <c r="BT130" i="9"/>
  <c r="BU130" i="9"/>
  <c r="BT131" i="9"/>
  <c r="BU131" i="9"/>
  <c r="BT132" i="9"/>
  <c r="BU132" i="9"/>
  <c r="BT133" i="9"/>
  <c r="BU133" i="9"/>
  <c r="BT134" i="9"/>
  <c r="BU134" i="9"/>
  <c r="BT135" i="9"/>
  <c r="BU135" i="9"/>
  <c r="BT136" i="9"/>
  <c r="BU136" i="9"/>
  <c r="BT137" i="9"/>
  <c r="BU137" i="9"/>
  <c r="BT138" i="9"/>
  <c r="BU138" i="9"/>
  <c r="BT139" i="9"/>
  <c r="BU139" i="9"/>
  <c r="BT140" i="9"/>
  <c r="BU140" i="9"/>
  <c r="BT141" i="9"/>
  <c r="BU141" i="9"/>
  <c r="BT142" i="9"/>
  <c r="BU142" i="9"/>
  <c r="BT143" i="9"/>
  <c r="BU143" i="9"/>
  <c r="BT144" i="9"/>
  <c r="BU144" i="9"/>
  <c r="BT145" i="9"/>
  <c r="BU145" i="9"/>
  <c r="BT146" i="9"/>
  <c r="BU146" i="9"/>
  <c r="BT147" i="9"/>
  <c r="BU147" i="9"/>
  <c r="BT148" i="9"/>
  <c r="BU148" i="9"/>
  <c r="BT149" i="9"/>
  <c r="BU149" i="9"/>
  <c r="BT150" i="9"/>
  <c r="BU150" i="9"/>
  <c r="BT151" i="9"/>
  <c r="BU151" i="9"/>
  <c r="BT152" i="9"/>
  <c r="BU152" i="9"/>
  <c r="BT153" i="9"/>
  <c r="BU153" i="9"/>
  <c r="BT154" i="9"/>
  <c r="BU154" i="9"/>
  <c r="BT155" i="9"/>
  <c r="BU155" i="9"/>
  <c r="BT156" i="9"/>
  <c r="BU156" i="9"/>
  <c r="BT157" i="9"/>
  <c r="BU157" i="9"/>
  <c r="BT158" i="9"/>
  <c r="BU158" i="9"/>
  <c r="BT159" i="9"/>
  <c r="BU159" i="9"/>
  <c r="BT160" i="9"/>
  <c r="BU160" i="9"/>
  <c r="BT161" i="9"/>
  <c r="BU161" i="9"/>
  <c r="BT162" i="9"/>
  <c r="BU162" i="9"/>
  <c r="BT163" i="9"/>
  <c r="BU163" i="9"/>
  <c r="BT164" i="9"/>
  <c r="BU164" i="9"/>
  <c r="BT165" i="9"/>
  <c r="BU165" i="9"/>
  <c r="BT166" i="9"/>
  <c r="BU166" i="9"/>
  <c r="BT167" i="9"/>
  <c r="BU167" i="9"/>
  <c r="BT168" i="9"/>
  <c r="BU168" i="9"/>
  <c r="BT169" i="9"/>
  <c r="BU169" i="9"/>
  <c r="BT170" i="9"/>
  <c r="BU170" i="9"/>
  <c r="BT171" i="9"/>
  <c r="BU171" i="9"/>
  <c r="BT172" i="9"/>
  <c r="BU172" i="9"/>
  <c r="BT173" i="9"/>
  <c r="BU173" i="9"/>
  <c r="BT174" i="9"/>
  <c r="BU174" i="9"/>
  <c r="BT175" i="9"/>
  <c r="BU175" i="9"/>
  <c r="BT176" i="9"/>
  <c r="BU176" i="9"/>
  <c r="BT177" i="9"/>
  <c r="BU177" i="9"/>
  <c r="BT178" i="9"/>
  <c r="BU178" i="9"/>
  <c r="BT179" i="9"/>
  <c r="BU179" i="9"/>
  <c r="BT180" i="9"/>
  <c r="BU180" i="9"/>
  <c r="BT181" i="9"/>
  <c r="BU181" i="9"/>
  <c r="BT182" i="9"/>
  <c r="BU182" i="9"/>
  <c r="BT183" i="9"/>
  <c r="BU183" i="9"/>
  <c r="BT184" i="9"/>
  <c r="BU184" i="9"/>
  <c r="BT185" i="9"/>
  <c r="BU185" i="9"/>
  <c r="BT186" i="9"/>
  <c r="BU186" i="9"/>
  <c r="BT187" i="9"/>
  <c r="BU187" i="9"/>
  <c r="BT188" i="9"/>
  <c r="BU188" i="9"/>
  <c r="BT189" i="9"/>
  <c r="BU189" i="9"/>
  <c r="BT190" i="9"/>
  <c r="BU190" i="9"/>
  <c r="BT191" i="9"/>
  <c r="BU191" i="9"/>
  <c r="BT192" i="9"/>
  <c r="BU192" i="9"/>
  <c r="BT193" i="9"/>
  <c r="BU193" i="9"/>
  <c r="BT194" i="9"/>
  <c r="BU194" i="9"/>
  <c r="BT195" i="9"/>
  <c r="BU195" i="9"/>
  <c r="BT196" i="9"/>
  <c r="BU196" i="9"/>
  <c r="BT197" i="9"/>
  <c r="BU197" i="9"/>
  <c r="BT198" i="9"/>
  <c r="BU198" i="9"/>
  <c r="BT199" i="9"/>
  <c r="BU199" i="9"/>
  <c r="BT200" i="9"/>
  <c r="BU200" i="9"/>
  <c r="BT201" i="9"/>
  <c r="BU201" i="9"/>
  <c r="BT202" i="9"/>
  <c r="BU202" i="9"/>
  <c r="BT203" i="9"/>
  <c r="BU203" i="9"/>
  <c r="BT204" i="9"/>
  <c r="BU204" i="9"/>
  <c r="BT205" i="9"/>
  <c r="BU205" i="9"/>
  <c r="BT206" i="9"/>
  <c r="BU206" i="9"/>
  <c r="BT207" i="9"/>
  <c r="BU207" i="9"/>
  <c r="BT208" i="9"/>
  <c r="BU208" i="9"/>
  <c r="BT209" i="9"/>
  <c r="BU209" i="9"/>
  <c r="BT210" i="9"/>
  <c r="BU210" i="9"/>
  <c r="BT211" i="9"/>
  <c r="BU211" i="9"/>
  <c r="BT212" i="9"/>
  <c r="BU212" i="9"/>
  <c r="BT213" i="9"/>
  <c r="BU213" i="9"/>
  <c r="BT214" i="9"/>
  <c r="BU214" i="9"/>
  <c r="BT215" i="9"/>
  <c r="BU215" i="9"/>
  <c r="BT216" i="9"/>
  <c r="BU216" i="9"/>
  <c r="BT217" i="9"/>
  <c r="BU217" i="9"/>
  <c r="BT218" i="9"/>
  <c r="BU218" i="9"/>
  <c r="BT219" i="9"/>
  <c r="BU219" i="9"/>
  <c r="BT220" i="9"/>
  <c r="BU220" i="9"/>
  <c r="BT221" i="9"/>
  <c r="BU221" i="9"/>
  <c r="BT222" i="9"/>
  <c r="BU222" i="9"/>
  <c r="BT223" i="9"/>
  <c r="BU223" i="9"/>
  <c r="BT224" i="9"/>
  <c r="BU224" i="9"/>
  <c r="BT225" i="9"/>
  <c r="BU225" i="9"/>
  <c r="BT226" i="9"/>
  <c r="BU226" i="9"/>
  <c r="BT227" i="9"/>
  <c r="BU227" i="9"/>
  <c r="BT228" i="9"/>
  <c r="BU228" i="9"/>
  <c r="BT229" i="9"/>
  <c r="BU229" i="9"/>
  <c r="BT230" i="9"/>
  <c r="BU230" i="9"/>
  <c r="BT231" i="9"/>
  <c r="BU231" i="9"/>
  <c r="BT232" i="9"/>
  <c r="BU232" i="9"/>
  <c r="BT233" i="9"/>
  <c r="BU233" i="9"/>
  <c r="BT234" i="9"/>
  <c r="BU234" i="9"/>
  <c r="BT235" i="9"/>
  <c r="BU235" i="9"/>
  <c r="BT236" i="9"/>
  <c r="BU236" i="9"/>
  <c r="BT237" i="9"/>
  <c r="BU237" i="9"/>
  <c r="BT238" i="9"/>
  <c r="BU238" i="9"/>
  <c r="BT239" i="9"/>
  <c r="BU239" i="9"/>
  <c r="BT240" i="9"/>
  <c r="BU240" i="9"/>
  <c r="BT241" i="9"/>
  <c r="BU241" i="9"/>
  <c r="BT242" i="9"/>
  <c r="BU242" i="9"/>
  <c r="BT243" i="9"/>
  <c r="BU243" i="9"/>
  <c r="BT244" i="9"/>
  <c r="BU244" i="9"/>
  <c r="BT245" i="9"/>
  <c r="BU245" i="9"/>
  <c r="BT246" i="9"/>
  <c r="BU246" i="9"/>
  <c r="BT247" i="9"/>
  <c r="BU247" i="9"/>
  <c r="BT248" i="9"/>
  <c r="BU248" i="9"/>
  <c r="BT249" i="9"/>
  <c r="BU249" i="9"/>
  <c r="BT250" i="9"/>
  <c r="BU250" i="9"/>
  <c r="BT251" i="9"/>
  <c r="BU251" i="9"/>
  <c r="BT252" i="9"/>
  <c r="BU252" i="9"/>
  <c r="BT253" i="9"/>
  <c r="BU253" i="9"/>
  <c r="BT254" i="9"/>
  <c r="BU254" i="9"/>
  <c r="BT255" i="9"/>
  <c r="BU255" i="9"/>
  <c r="BT256" i="9"/>
  <c r="BU256" i="9"/>
  <c r="BT257" i="9"/>
  <c r="BU257" i="9"/>
  <c r="BT258" i="9"/>
  <c r="BU258" i="9"/>
  <c r="BT259" i="9"/>
  <c r="BU259" i="9"/>
  <c r="BT260" i="9"/>
  <c r="BU260" i="9"/>
  <c r="BT261" i="9"/>
  <c r="BU261" i="9"/>
  <c r="BT262" i="9"/>
  <c r="BU262" i="9"/>
  <c r="BT263" i="9"/>
  <c r="BU263" i="9"/>
  <c r="BT264" i="9"/>
  <c r="BU264" i="9"/>
  <c r="BT265" i="9"/>
  <c r="BU265" i="9"/>
  <c r="BT266" i="9"/>
  <c r="BU266" i="9"/>
  <c r="BT267" i="9"/>
  <c r="BU267" i="9"/>
  <c r="BT268" i="9"/>
  <c r="BU268" i="9"/>
  <c r="BT269" i="9"/>
  <c r="BU269" i="9"/>
  <c r="BT270" i="9"/>
  <c r="BU270" i="9"/>
  <c r="BT271" i="9"/>
  <c r="BU271" i="9"/>
  <c r="BT272" i="9"/>
  <c r="BU272" i="9"/>
  <c r="BT273" i="9"/>
  <c r="BU273" i="9"/>
  <c r="BT274" i="9"/>
  <c r="BU274" i="9"/>
  <c r="BT275" i="9"/>
  <c r="BU275" i="9"/>
  <c r="BT276" i="9"/>
  <c r="BU276" i="9"/>
  <c r="BT277" i="9"/>
  <c r="BU277" i="9"/>
  <c r="BT278" i="9"/>
  <c r="BU278" i="9"/>
  <c r="BT279" i="9"/>
  <c r="BU279" i="9"/>
  <c r="BT280" i="9"/>
  <c r="BU280" i="9"/>
  <c r="BT281" i="9"/>
  <c r="BU281" i="9"/>
  <c r="BT282" i="9"/>
  <c r="BU282" i="9"/>
  <c r="BT283" i="9"/>
  <c r="BU283" i="9"/>
  <c r="BT284" i="9"/>
  <c r="BU284" i="9"/>
  <c r="BT285" i="9"/>
  <c r="BU285" i="9"/>
  <c r="BT286" i="9"/>
  <c r="BU286" i="9"/>
  <c r="BT287" i="9"/>
  <c r="BU287" i="9"/>
  <c r="BT288" i="9"/>
  <c r="BU288" i="9"/>
  <c r="BT289" i="9"/>
  <c r="BU289" i="9"/>
  <c r="BT290" i="9"/>
  <c r="BU290" i="9"/>
  <c r="BT291" i="9"/>
  <c r="BU291" i="9"/>
  <c r="BT292" i="9"/>
  <c r="BU292" i="9"/>
  <c r="BT293" i="9"/>
  <c r="BU293" i="9"/>
  <c r="BT294" i="9"/>
  <c r="BU294" i="9"/>
  <c r="BT295" i="9"/>
  <c r="BU295" i="9"/>
  <c r="BT296" i="9"/>
  <c r="BU296" i="9"/>
  <c r="BT297" i="9"/>
  <c r="BU297" i="9"/>
  <c r="BT298" i="9"/>
  <c r="BU298" i="9"/>
  <c r="BT299" i="9"/>
  <c r="BU299" i="9"/>
  <c r="BT300" i="9"/>
  <c r="BU300" i="9"/>
  <c r="BT301" i="9"/>
  <c r="BU301" i="9"/>
  <c r="BT302" i="9"/>
  <c r="BU302" i="9"/>
  <c r="BT303" i="9"/>
  <c r="BU303" i="9"/>
  <c r="BT304" i="9"/>
  <c r="BU304" i="9"/>
  <c r="BT305" i="9"/>
  <c r="BU305" i="9"/>
  <c r="BT306" i="9"/>
  <c r="BU306" i="9"/>
  <c r="BT307" i="9"/>
  <c r="BU307" i="9"/>
  <c r="BT308" i="9"/>
  <c r="BU308" i="9"/>
  <c r="BT309" i="9"/>
  <c r="BU309" i="9"/>
  <c r="BT310" i="9"/>
  <c r="BU310" i="9"/>
  <c r="BT311" i="9"/>
  <c r="BU311" i="9"/>
  <c r="BT312" i="9"/>
  <c r="BU312" i="9"/>
  <c r="BT313" i="9"/>
  <c r="BU313" i="9"/>
  <c r="BT314" i="9"/>
  <c r="BU314" i="9"/>
  <c r="BT315" i="9"/>
  <c r="BU315" i="9"/>
  <c r="BT316" i="9"/>
  <c r="BU316" i="9"/>
  <c r="BT317" i="9"/>
  <c r="BU317" i="9"/>
  <c r="BT318" i="9"/>
  <c r="BU318" i="9"/>
  <c r="BT319" i="9"/>
  <c r="BU319" i="9"/>
  <c r="BT320" i="9"/>
  <c r="BU320" i="9"/>
  <c r="BT321" i="9"/>
  <c r="BU321" i="9"/>
  <c r="BT322" i="9"/>
  <c r="BU322" i="9"/>
  <c r="BT323" i="9"/>
  <c r="BU323" i="9"/>
  <c r="BT324" i="9"/>
  <c r="BU324" i="9"/>
  <c r="BT325" i="9"/>
  <c r="BU325" i="9"/>
  <c r="BT326" i="9"/>
  <c r="BU326" i="9"/>
  <c r="BT327" i="9"/>
  <c r="BU327" i="9"/>
  <c r="BT328" i="9"/>
  <c r="BU328" i="9"/>
  <c r="BT329" i="9"/>
  <c r="BU329" i="9"/>
  <c r="BT330" i="9"/>
  <c r="BU330" i="9"/>
  <c r="BT331" i="9"/>
  <c r="BU331" i="9"/>
  <c r="BT332" i="9"/>
  <c r="BU332" i="9"/>
  <c r="BT333" i="9"/>
  <c r="BU333" i="9"/>
  <c r="BT334" i="9"/>
  <c r="BU334" i="9"/>
  <c r="BT335" i="9"/>
  <c r="BU335" i="9"/>
  <c r="BT336" i="9"/>
  <c r="BU336" i="9"/>
  <c r="BT337" i="9"/>
  <c r="BU337" i="9"/>
  <c r="BT338" i="9"/>
  <c r="BU338" i="9"/>
  <c r="BT339" i="9"/>
  <c r="BU339" i="9"/>
  <c r="BT340" i="9"/>
  <c r="BU340" i="9"/>
  <c r="BT341" i="9"/>
  <c r="BU341" i="9"/>
  <c r="BT342" i="9"/>
  <c r="BU342" i="9"/>
  <c r="BT343" i="9"/>
  <c r="BU343" i="9"/>
  <c r="BT344" i="9"/>
  <c r="BU344" i="9"/>
  <c r="BT345" i="9"/>
  <c r="BU345" i="9"/>
  <c r="BT346" i="9"/>
  <c r="BU346" i="9"/>
  <c r="BT347" i="9"/>
  <c r="BU347" i="9"/>
  <c r="BT348" i="9"/>
  <c r="BU348" i="9"/>
  <c r="BT349" i="9"/>
  <c r="BU349" i="9"/>
  <c r="BT350" i="9"/>
  <c r="BU350" i="9"/>
  <c r="BT351" i="9"/>
  <c r="BU351" i="9"/>
  <c r="BT352" i="9"/>
  <c r="BU352" i="9"/>
  <c r="BT353" i="9"/>
  <c r="BU353" i="9"/>
  <c r="BT354" i="9"/>
  <c r="BU354" i="9"/>
  <c r="BT355" i="9"/>
  <c r="BU355" i="9"/>
  <c r="BT356" i="9"/>
  <c r="BU356" i="9"/>
  <c r="BT357" i="9"/>
  <c r="BU357" i="9"/>
  <c r="BT358" i="9"/>
  <c r="BU358" i="9"/>
  <c r="BT359" i="9"/>
  <c r="BU359" i="9"/>
  <c r="BT360" i="9"/>
  <c r="BU360" i="9"/>
  <c r="BT361" i="9"/>
  <c r="BU361" i="9"/>
  <c r="BT362" i="9"/>
  <c r="BU362" i="9"/>
  <c r="BT363" i="9"/>
  <c r="BU363" i="9"/>
  <c r="BT364" i="9"/>
  <c r="BU364" i="9"/>
  <c r="BT365" i="9"/>
  <c r="BU365" i="9"/>
  <c r="BT366" i="9"/>
  <c r="BU366" i="9"/>
  <c r="BT367" i="9"/>
  <c r="BU367" i="9"/>
  <c r="BT368" i="9"/>
  <c r="BU368" i="9"/>
  <c r="BT369" i="9"/>
  <c r="BU369" i="9"/>
  <c r="BT370" i="9"/>
  <c r="BU370" i="9"/>
  <c r="BT371" i="9"/>
  <c r="BU371" i="9"/>
  <c r="BT372" i="9"/>
  <c r="BU372" i="9"/>
  <c r="BT373" i="9"/>
  <c r="BU373" i="9"/>
  <c r="BT374" i="9"/>
  <c r="BU374" i="9"/>
  <c r="BT375" i="9"/>
  <c r="BU375" i="9"/>
  <c r="BT376" i="9"/>
  <c r="BU376" i="9"/>
  <c r="BT377" i="9"/>
  <c r="BU377" i="9"/>
  <c r="BT378" i="9"/>
  <c r="BU378" i="9"/>
  <c r="BT379" i="9"/>
  <c r="BU379" i="9"/>
  <c r="BT380" i="9"/>
  <c r="BU380" i="9"/>
  <c r="BT381" i="9"/>
  <c r="BU381" i="9"/>
  <c r="BT382" i="9"/>
  <c r="BU382" i="9"/>
  <c r="BT383" i="9"/>
  <c r="BU383" i="9"/>
  <c r="BT384" i="9"/>
  <c r="BU384" i="9"/>
  <c r="BT385" i="9"/>
  <c r="BU385" i="9"/>
  <c r="BT386" i="9"/>
  <c r="BU386" i="9"/>
  <c r="BT387" i="9"/>
  <c r="BU387" i="9"/>
  <c r="BT388" i="9"/>
  <c r="BU388" i="9"/>
  <c r="BT389" i="9"/>
  <c r="BU389" i="9"/>
  <c r="BT390" i="9"/>
  <c r="BU390" i="9"/>
  <c r="BT391" i="9"/>
  <c r="BU391" i="9"/>
  <c r="BT392" i="9"/>
  <c r="BU392" i="9"/>
  <c r="BT393" i="9"/>
  <c r="BU393" i="9"/>
  <c r="BT394" i="9"/>
  <c r="BU394" i="9"/>
  <c r="BT395" i="9"/>
  <c r="BU395" i="9"/>
  <c r="BT396" i="9"/>
  <c r="BU396" i="9"/>
  <c r="BT397" i="9"/>
  <c r="BU397" i="9"/>
  <c r="BT398" i="9"/>
  <c r="BU398" i="9"/>
  <c r="BT399" i="9"/>
  <c r="BU399" i="9"/>
  <c r="BT400" i="9"/>
  <c r="BU400" i="9"/>
  <c r="BT401" i="9"/>
  <c r="BU401" i="9"/>
  <c r="BT402" i="9"/>
  <c r="BU402" i="9"/>
  <c r="BT403" i="9"/>
  <c r="BU403" i="9"/>
  <c r="BT404" i="9"/>
  <c r="BU404" i="9"/>
  <c r="BT405" i="9"/>
  <c r="BU405" i="9"/>
  <c r="BT406" i="9"/>
  <c r="BU406" i="9"/>
  <c r="BT407" i="9"/>
  <c r="BU407" i="9"/>
  <c r="BT408" i="9"/>
  <c r="BU408" i="9"/>
  <c r="BT409" i="9"/>
  <c r="BU409" i="9"/>
  <c r="BT410" i="9"/>
  <c r="BU410" i="9"/>
  <c r="BT411" i="9"/>
  <c r="BU411" i="9"/>
  <c r="BT412" i="9"/>
  <c r="BU412" i="9"/>
  <c r="BT413" i="9"/>
  <c r="BU413" i="9"/>
  <c r="BT414" i="9"/>
  <c r="BU414" i="9"/>
  <c r="BT415" i="9"/>
  <c r="BU415" i="9"/>
  <c r="BT416" i="9"/>
  <c r="BU416" i="9"/>
  <c r="BT417" i="9"/>
  <c r="BU417" i="9"/>
  <c r="BT418" i="9"/>
  <c r="BU418" i="9"/>
  <c r="BT419" i="9"/>
  <c r="BU419" i="9"/>
  <c r="BT420" i="9"/>
  <c r="BU420" i="9"/>
  <c r="BT421" i="9"/>
  <c r="BU421" i="9"/>
  <c r="BT422" i="9"/>
  <c r="BU422" i="9"/>
  <c r="BT423" i="9"/>
  <c r="BU423" i="9"/>
  <c r="BT424" i="9"/>
  <c r="BU424" i="9"/>
  <c r="BT425" i="9"/>
  <c r="BU425" i="9"/>
  <c r="BT426" i="9"/>
  <c r="BU426" i="9"/>
  <c r="BT427" i="9"/>
  <c r="BU427" i="9"/>
  <c r="BT428" i="9"/>
  <c r="BU428" i="9"/>
  <c r="BT429" i="9"/>
  <c r="BU429" i="9"/>
  <c r="BT430" i="9"/>
  <c r="BU430" i="9"/>
  <c r="BP10" i="9"/>
  <c r="BQ10" i="9"/>
  <c r="BP11" i="9"/>
  <c r="BQ11" i="9"/>
  <c r="BP12" i="9"/>
  <c r="BQ12" i="9"/>
  <c r="BP13" i="9"/>
  <c r="BQ13" i="9"/>
  <c r="BP14" i="9"/>
  <c r="BQ14" i="9"/>
  <c r="BP15" i="9"/>
  <c r="BQ15" i="9"/>
  <c r="BP16" i="9"/>
  <c r="BQ16" i="9"/>
  <c r="BP17" i="9"/>
  <c r="BQ17" i="9"/>
  <c r="BP18" i="9"/>
  <c r="BQ18" i="9"/>
  <c r="BP19" i="9"/>
  <c r="BQ19" i="9"/>
  <c r="BP20" i="9"/>
  <c r="BQ20" i="9"/>
  <c r="BP21" i="9"/>
  <c r="BQ21" i="9"/>
  <c r="BP22" i="9"/>
  <c r="BQ22" i="9"/>
  <c r="BP23" i="9"/>
  <c r="BQ23" i="9"/>
  <c r="BP24" i="9"/>
  <c r="BQ24" i="9"/>
  <c r="BP25" i="9"/>
  <c r="BQ25" i="9"/>
  <c r="BP26" i="9"/>
  <c r="BQ26" i="9"/>
  <c r="BP27" i="9"/>
  <c r="BQ27" i="9"/>
  <c r="BP28" i="9"/>
  <c r="BQ28" i="9"/>
  <c r="BP29" i="9"/>
  <c r="BQ29" i="9"/>
  <c r="BP30" i="9"/>
  <c r="BQ30" i="9"/>
  <c r="BP31" i="9"/>
  <c r="BQ31" i="9"/>
  <c r="BP32" i="9"/>
  <c r="BQ32" i="9"/>
  <c r="BP33" i="9"/>
  <c r="BQ33" i="9"/>
  <c r="BP34" i="9"/>
  <c r="BQ34" i="9"/>
  <c r="BP35" i="9"/>
  <c r="BQ35" i="9"/>
  <c r="BP36" i="9"/>
  <c r="BQ36" i="9"/>
  <c r="BP37" i="9"/>
  <c r="BQ37" i="9"/>
  <c r="BP38" i="9"/>
  <c r="BQ38" i="9"/>
  <c r="BP39" i="9"/>
  <c r="BQ39" i="9"/>
  <c r="BP40" i="9"/>
  <c r="BQ40" i="9"/>
  <c r="BP41" i="9"/>
  <c r="BQ41" i="9"/>
  <c r="BP42" i="9"/>
  <c r="BQ42" i="9"/>
  <c r="BP43" i="9"/>
  <c r="BQ43" i="9"/>
  <c r="BP44" i="9"/>
  <c r="BQ44" i="9"/>
  <c r="BP45" i="9"/>
  <c r="BQ45" i="9"/>
  <c r="BP46" i="9"/>
  <c r="BQ46" i="9"/>
  <c r="BP47" i="9"/>
  <c r="BQ47" i="9"/>
  <c r="BP48" i="9"/>
  <c r="BQ48" i="9"/>
  <c r="BP49" i="9"/>
  <c r="BQ49" i="9"/>
  <c r="BP50" i="9"/>
  <c r="BQ50" i="9"/>
  <c r="BP51" i="9"/>
  <c r="BQ51" i="9"/>
  <c r="BP52" i="9"/>
  <c r="BQ52" i="9"/>
  <c r="BP53" i="9"/>
  <c r="BQ53" i="9"/>
  <c r="BP54" i="9"/>
  <c r="BQ54" i="9"/>
  <c r="BP55" i="9"/>
  <c r="BQ55" i="9"/>
  <c r="BP56" i="9"/>
  <c r="BQ56" i="9"/>
  <c r="BP57" i="9"/>
  <c r="BQ57" i="9"/>
  <c r="BP58" i="9"/>
  <c r="BQ58" i="9"/>
  <c r="BP59" i="9"/>
  <c r="BQ59" i="9"/>
  <c r="BP60" i="9"/>
  <c r="BQ60" i="9"/>
  <c r="BP61" i="9"/>
  <c r="BQ61" i="9"/>
  <c r="BP62" i="9"/>
  <c r="BQ62" i="9"/>
  <c r="BP63" i="9"/>
  <c r="BQ63" i="9"/>
  <c r="BP64" i="9"/>
  <c r="BQ64" i="9"/>
  <c r="BP65" i="9"/>
  <c r="BQ65" i="9"/>
  <c r="BP66" i="9"/>
  <c r="BQ66" i="9"/>
  <c r="BP67" i="9"/>
  <c r="BQ67" i="9"/>
  <c r="BP68" i="9"/>
  <c r="BQ68" i="9"/>
  <c r="BP69" i="9"/>
  <c r="BQ69" i="9"/>
  <c r="BP70" i="9"/>
  <c r="BQ70" i="9"/>
  <c r="BP71" i="9"/>
  <c r="BQ71" i="9"/>
  <c r="BP72" i="9"/>
  <c r="BQ72" i="9"/>
  <c r="BP73" i="9"/>
  <c r="BQ73" i="9"/>
  <c r="BP74" i="9"/>
  <c r="BQ74" i="9"/>
  <c r="BP75" i="9"/>
  <c r="BQ75" i="9"/>
  <c r="BP76" i="9"/>
  <c r="BQ76" i="9"/>
  <c r="BP77" i="9"/>
  <c r="BQ77" i="9"/>
  <c r="BP78" i="9"/>
  <c r="BQ78" i="9"/>
  <c r="BP79" i="9"/>
  <c r="BQ79" i="9"/>
  <c r="BP80" i="9"/>
  <c r="BQ80" i="9"/>
  <c r="BP81" i="9"/>
  <c r="BQ81" i="9"/>
  <c r="BP82" i="9"/>
  <c r="BQ82" i="9"/>
  <c r="BP83" i="9"/>
  <c r="BQ83" i="9"/>
  <c r="BP84" i="9"/>
  <c r="BQ84" i="9"/>
  <c r="BP85" i="9"/>
  <c r="BQ85" i="9"/>
  <c r="BP86" i="9"/>
  <c r="BQ86" i="9"/>
  <c r="BP87" i="9"/>
  <c r="BQ87" i="9"/>
  <c r="BP88" i="9"/>
  <c r="BQ88" i="9"/>
  <c r="BP89" i="9"/>
  <c r="BQ89" i="9"/>
  <c r="BP90" i="9"/>
  <c r="BQ90" i="9"/>
  <c r="BP91" i="9"/>
  <c r="BQ91" i="9"/>
  <c r="BP92" i="9"/>
  <c r="BQ92" i="9"/>
  <c r="BP93" i="9"/>
  <c r="BQ93" i="9"/>
  <c r="BP94" i="9"/>
  <c r="BQ94" i="9"/>
  <c r="BP95" i="9"/>
  <c r="BQ95" i="9"/>
  <c r="BP96" i="9"/>
  <c r="BQ96" i="9"/>
  <c r="BP97" i="9"/>
  <c r="BQ97" i="9"/>
  <c r="BP98" i="9"/>
  <c r="BQ98" i="9"/>
  <c r="BP99" i="9"/>
  <c r="BQ99" i="9"/>
  <c r="BP100" i="9"/>
  <c r="BQ100" i="9"/>
  <c r="BP101" i="9"/>
  <c r="BQ101" i="9"/>
  <c r="BP102" i="9"/>
  <c r="BQ102" i="9"/>
  <c r="BP103" i="9"/>
  <c r="BQ103" i="9"/>
  <c r="BP104" i="9"/>
  <c r="BQ104" i="9"/>
  <c r="BP105" i="9"/>
  <c r="BQ105" i="9"/>
  <c r="BP106" i="9"/>
  <c r="BQ106" i="9"/>
  <c r="BP107" i="9"/>
  <c r="BQ107" i="9"/>
  <c r="BP108" i="9"/>
  <c r="BQ108" i="9"/>
  <c r="BP109" i="9"/>
  <c r="BQ109" i="9"/>
  <c r="BP110" i="9"/>
  <c r="BQ110" i="9"/>
  <c r="BP111" i="9"/>
  <c r="BQ111" i="9"/>
  <c r="BP112" i="9"/>
  <c r="BQ112" i="9"/>
  <c r="BP113" i="9"/>
  <c r="BQ113" i="9"/>
  <c r="BP114" i="9"/>
  <c r="BQ114" i="9"/>
  <c r="BP115" i="9"/>
  <c r="BQ115" i="9"/>
  <c r="BP116" i="9"/>
  <c r="BQ116" i="9"/>
  <c r="BP117" i="9"/>
  <c r="BQ117" i="9"/>
  <c r="BP118" i="9"/>
  <c r="BQ118" i="9"/>
  <c r="BP119" i="9"/>
  <c r="BQ119" i="9"/>
  <c r="BP120" i="9"/>
  <c r="BQ120" i="9"/>
  <c r="BP121" i="9"/>
  <c r="BQ121" i="9"/>
  <c r="BP122" i="9"/>
  <c r="BQ122" i="9"/>
  <c r="BP123" i="9"/>
  <c r="BQ123" i="9"/>
  <c r="BP124" i="9"/>
  <c r="BQ124" i="9"/>
  <c r="BP125" i="9"/>
  <c r="BQ125" i="9"/>
  <c r="BP126" i="9"/>
  <c r="BQ126" i="9"/>
  <c r="BP127" i="9"/>
  <c r="BQ127" i="9"/>
  <c r="BP128" i="9"/>
  <c r="BQ128" i="9"/>
  <c r="BP129" i="9"/>
  <c r="BQ129" i="9"/>
  <c r="BP130" i="9"/>
  <c r="BQ130" i="9"/>
  <c r="BP131" i="9"/>
  <c r="BQ131" i="9"/>
  <c r="BP132" i="9"/>
  <c r="BQ132" i="9"/>
  <c r="BP133" i="9"/>
  <c r="BQ133" i="9"/>
  <c r="BP134" i="9"/>
  <c r="BQ134" i="9"/>
  <c r="BP135" i="9"/>
  <c r="BQ135" i="9"/>
  <c r="BP136" i="9"/>
  <c r="BQ136" i="9"/>
  <c r="BP137" i="9"/>
  <c r="BQ137" i="9"/>
  <c r="BP138" i="9"/>
  <c r="BQ138" i="9"/>
  <c r="BP139" i="9"/>
  <c r="BQ139" i="9"/>
  <c r="BP140" i="9"/>
  <c r="BQ140" i="9"/>
  <c r="BP141" i="9"/>
  <c r="BQ141" i="9"/>
  <c r="BP142" i="9"/>
  <c r="BQ142" i="9"/>
  <c r="BP143" i="9"/>
  <c r="BQ143" i="9"/>
  <c r="BP144" i="9"/>
  <c r="BQ144" i="9"/>
  <c r="BP145" i="9"/>
  <c r="BQ145" i="9"/>
  <c r="BP146" i="9"/>
  <c r="BQ146" i="9"/>
  <c r="BP147" i="9"/>
  <c r="BQ147" i="9"/>
  <c r="BP148" i="9"/>
  <c r="BQ148" i="9"/>
  <c r="BP149" i="9"/>
  <c r="BQ149" i="9"/>
  <c r="BP150" i="9"/>
  <c r="BQ150" i="9"/>
  <c r="BP151" i="9"/>
  <c r="BQ151" i="9"/>
  <c r="BP152" i="9"/>
  <c r="BQ152" i="9"/>
  <c r="BP153" i="9"/>
  <c r="BQ153" i="9"/>
  <c r="BP154" i="9"/>
  <c r="BQ154" i="9"/>
  <c r="BP155" i="9"/>
  <c r="BQ155" i="9"/>
  <c r="BP156" i="9"/>
  <c r="BQ156" i="9"/>
  <c r="BP157" i="9"/>
  <c r="BQ157" i="9"/>
  <c r="BP158" i="9"/>
  <c r="BQ158" i="9"/>
  <c r="BP159" i="9"/>
  <c r="BQ159" i="9"/>
  <c r="BP160" i="9"/>
  <c r="BQ160" i="9"/>
  <c r="BP161" i="9"/>
  <c r="BQ161" i="9"/>
  <c r="BP162" i="9"/>
  <c r="BQ162" i="9"/>
  <c r="BP163" i="9"/>
  <c r="BQ163" i="9"/>
  <c r="BP164" i="9"/>
  <c r="BQ164" i="9"/>
  <c r="BP165" i="9"/>
  <c r="BQ165" i="9"/>
  <c r="BP166" i="9"/>
  <c r="BQ166" i="9"/>
  <c r="BP167" i="9"/>
  <c r="BQ167" i="9"/>
  <c r="BP168" i="9"/>
  <c r="BQ168" i="9"/>
  <c r="BP169" i="9"/>
  <c r="BQ169" i="9"/>
  <c r="BP170" i="9"/>
  <c r="BQ170" i="9"/>
  <c r="BP171" i="9"/>
  <c r="BQ171" i="9"/>
  <c r="BP172" i="9"/>
  <c r="BQ172" i="9"/>
  <c r="BP173" i="9"/>
  <c r="BQ173" i="9"/>
  <c r="BP174" i="9"/>
  <c r="BQ174" i="9"/>
  <c r="BP175" i="9"/>
  <c r="BQ175" i="9"/>
  <c r="BP176" i="9"/>
  <c r="BQ176" i="9"/>
  <c r="BP177" i="9"/>
  <c r="BQ177" i="9"/>
  <c r="BP178" i="9"/>
  <c r="BQ178" i="9"/>
  <c r="BP179" i="9"/>
  <c r="BQ179" i="9"/>
  <c r="BP180" i="9"/>
  <c r="BQ180" i="9"/>
  <c r="BP181" i="9"/>
  <c r="BQ181" i="9"/>
  <c r="BP182" i="9"/>
  <c r="BQ182" i="9"/>
  <c r="BP183" i="9"/>
  <c r="BQ183" i="9"/>
  <c r="BP184" i="9"/>
  <c r="BQ184" i="9"/>
  <c r="BP185" i="9"/>
  <c r="BQ185" i="9"/>
  <c r="BP186" i="9"/>
  <c r="BQ186" i="9"/>
  <c r="BP187" i="9"/>
  <c r="BQ187" i="9"/>
  <c r="BP188" i="9"/>
  <c r="BQ188" i="9"/>
  <c r="BP189" i="9"/>
  <c r="BQ189" i="9"/>
  <c r="BP190" i="9"/>
  <c r="BQ190" i="9"/>
  <c r="BP191" i="9"/>
  <c r="BQ191" i="9"/>
  <c r="BP192" i="9"/>
  <c r="BQ192" i="9"/>
  <c r="BP193" i="9"/>
  <c r="BQ193" i="9"/>
  <c r="BP194" i="9"/>
  <c r="BQ194" i="9"/>
  <c r="BP195" i="9"/>
  <c r="BQ195" i="9"/>
  <c r="BP196" i="9"/>
  <c r="BQ196" i="9"/>
  <c r="BP197" i="9"/>
  <c r="BQ197" i="9"/>
  <c r="BP198" i="9"/>
  <c r="BQ198" i="9"/>
  <c r="BP199" i="9"/>
  <c r="BQ199" i="9"/>
  <c r="BP200" i="9"/>
  <c r="BQ200" i="9"/>
  <c r="BP201" i="9"/>
  <c r="BQ201" i="9"/>
  <c r="BP202" i="9"/>
  <c r="BQ202" i="9"/>
  <c r="BP203" i="9"/>
  <c r="BQ203" i="9"/>
  <c r="BP204" i="9"/>
  <c r="BQ204" i="9"/>
  <c r="BP205" i="9"/>
  <c r="BQ205" i="9"/>
  <c r="BP206" i="9"/>
  <c r="BQ206" i="9"/>
  <c r="BP207" i="9"/>
  <c r="BQ207" i="9"/>
  <c r="BP208" i="9"/>
  <c r="BQ208" i="9"/>
  <c r="BP209" i="9"/>
  <c r="BQ209" i="9"/>
  <c r="BP210" i="9"/>
  <c r="BQ210" i="9"/>
  <c r="BP211" i="9"/>
  <c r="BQ211" i="9"/>
  <c r="BP212" i="9"/>
  <c r="BQ212" i="9"/>
  <c r="BP213" i="9"/>
  <c r="BQ213" i="9"/>
  <c r="BP214" i="9"/>
  <c r="BQ214" i="9"/>
  <c r="BP215" i="9"/>
  <c r="BQ215" i="9"/>
  <c r="BP216" i="9"/>
  <c r="BQ216" i="9"/>
  <c r="BP217" i="9"/>
  <c r="BQ217" i="9"/>
  <c r="BP218" i="9"/>
  <c r="BQ218" i="9"/>
  <c r="BP219" i="9"/>
  <c r="BQ219" i="9"/>
  <c r="BP220" i="9"/>
  <c r="BQ220" i="9"/>
  <c r="BP221" i="9"/>
  <c r="BQ221" i="9"/>
  <c r="BP222" i="9"/>
  <c r="BQ222" i="9"/>
  <c r="BP223" i="9"/>
  <c r="BQ223" i="9"/>
  <c r="BP224" i="9"/>
  <c r="BQ224" i="9"/>
  <c r="BP225" i="9"/>
  <c r="BQ225" i="9"/>
  <c r="BP226" i="9"/>
  <c r="BQ226" i="9"/>
  <c r="BP227" i="9"/>
  <c r="BQ227" i="9"/>
  <c r="BP228" i="9"/>
  <c r="BQ228" i="9"/>
  <c r="BP229" i="9"/>
  <c r="BQ229" i="9"/>
  <c r="BP230" i="9"/>
  <c r="BQ230" i="9"/>
  <c r="BP231" i="9"/>
  <c r="BQ231" i="9"/>
  <c r="BP232" i="9"/>
  <c r="BQ232" i="9"/>
  <c r="BP233" i="9"/>
  <c r="BQ233" i="9"/>
  <c r="BP234" i="9"/>
  <c r="BQ234" i="9"/>
  <c r="BP235" i="9"/>
  <c r="BQ235" i="9"/>
  <c r="BP236" i="9"/>
  <c r="BQ236" i="9"/>
  <c r="BP237" i="9"/>
  <c r="BQ237" i="9"/>
  <c r="BP238" i="9"/>
  <c r="BQ238" i="9"/>
  <c r="BP239" i="9"/>
  <c r="BQ239" i="9"/>
  <c r="BP240" i="9"/>
  <c r="BQ240" i="9"/>
  <c r="BP241" i="9"/>
  <c r="BQ241" i="9"/>
  <c r="BP242" i="9"/>
  <c r="BQ242" i="9"/>
  <c r="BP243" i="9"/>
  <c r="BQ243" i="9"/>
  <c r="BP244" i="9"/>
  <c r="BQ244" i="9"/>
  <c r="BP245" i="9"/>
  <c r="BQ245" i="9"/>
  <c r="BP246" i="9"/>
  <c r="BQ246" i="9"/>
  <c r="BP247" i="9"/>
  <c r="BQ247" i="9"/>
  <c r="BP248" i="9"/>
  <c r="BQ248" i="9"/>
  <c r="BP249" i="9"/>
  <c r="BQ249" i="9"/>
  <c r="BP250" i="9"/>
  <c r="BQ250" i="9"/>
  <c r="BP251" i="9"/>
  <c r="BQ251" i="9"/>
  <c r="BP252" i="9"/>
  <c r="BQ252" i="9"/>
  <c r="BP253" i="9"/>
  <c r="BQ253" i="9"/>
  <c r="BP254" i="9"/>
  <c r="BQ254" i="9"/>
  <c r="BP255" i="9"/>
  <c r="BQ255" i="9"/>
  <c r="BP256" i="9"/>
  <c r="BQ256" i="9"/>
  <c r="BP257" i="9"/>
  <c r="BQ257" i="9"/>
  <c r="BP258" i="9"/>
  <c r="BQ258" i="9"/>
  <c r="BP259" i="9"/>
  <c r="BQ259" i="9"/>
  <c r="BP260" i="9"/>
  <c r="BQ260" i="9"/>
  <c r="BP261" i="9"/>
  <c r="BQ261" i="9"/>
  <c r="BP262" i="9"/>
  <c r="BQ262" i="9"/>
  <c r="BP263" i="9"/>
  <c r="BQ263" i="9"/>
  <c r="BP264" i="9"/>
  <c r="BQ264" i="9"/>
  <c r="BP265" i="9"/>
  <c r="BQ265" i="9"/>
  <c r="BP266" i="9"/>
  <c r="BQ266" i="9"/>
  <c r="BP267" i="9"/>
  <c r="BQ267" i="9"/>
  <c r="BP268" i="9"/>
  <c r="BQ268" i="9"/>
  <c r="BP269" i="9"/>
  <c r="BQ269" i="9"/>
  <c r="BP270" i="9"/>
  <c r="BQ270" i="9"/>
  <c r="BP271" i="9"/>
  <c r="BQ271" i="9"/>
  <c r="BP272" i="9"/>
  <c r="BQ272" i="9"/>
  <c r="BP273" i="9"/>
  <c r="BQ273" i="9"/>
  <c r="BP274" i="9"/>
  <c r="BQ274" i="9"/>
  <c r="BP275" i="9"/>
  <c r="BQ275" i="9"/>
  <c r="BP276" i="9"/>
  <c r="BQ276" i="9"/>
  <c r="BP277" i="9"/>
  <c r="BQ277" i="9"/>
  <c r="BP278" i="9"/>
  <c r="BQ278" i="9"/>
  <c r="BP279" i="9"/>
  <c r="BQ279" i="9"/>
  <c r="BP280" i="9"/>
  <c r="BQ280" i="9"/>
  <c r="BP281" i="9"/>
  <c r="BQ281" i="9"/>
  <c r="BP282" i="9"/>
  <c r="BQ282" i="9"/>
  <c r="BP283" i="9"/>
  <c r="BQ283" i="9"/>
  <c r="BP284" i="9"/>
  <c r="BQ284" i="9"/>
  <c r="BP285" i="9"/>
  <c r="BQ285" i="9"/>
  <c r="BP286" i="9"/>
  <c r="BQ286" i="9"/>
  <c r="BP287" i="9"/>
  <c r="BQ287" i="9"/>
  <c r="BP288" i="9"/>
  <c r="BQ288" i="9"/>
  <c r="BP289" i="9"/>
  <c r="BQ289" i="9"/>
  <c r="BP290" i="9"/>
  <c r="BQ290" i="9"/>
  <c r="BP291" i="9"/>
  <c r="BQ291" i="9"/>
  <c r="BP292" i="9"/>
  <c r="BQ292" i="9"/>
  <c r="BP293" i="9"/>
  <c r="BQ293" i="9"/>
  <c r="BP294" i="9"/>
  <c r="BQ294" i="9"/>
  <c r="BP295" i="9"/>
  <c r="BQ295" i="9"/>
  <c r="BP296" i="9"/>
  <c r="BQ296" i="9"/>
  <c r="BP297" i="9"/>
  <c r="BQ297" i="9"/>
  <c r="BP298" i="9"/>
  <c r="BQ298" i="9"/>
  <c r="BP299" i="9"/>
  <c r="BQ299" i="9"/>
  <c r="BP300" i="9"/>
  <c r="BQ300" i="9"/>
  <c r="BP301" i="9"/>
  <c r="BQ301" i="9"/>
  <c r="BP302" i="9"/>
  <c r="BQ302" i="9"/>
  <c r="BP303" i="9"/>
  <c r="BQ303" i="9"/>
  <c r="BP304" i="9"/>
  <c r="BQ304" i="9"/>
  <c r="BP305" i="9"/>
  <c r="BQ305" i="9"/>
  <c r="BP306" i="9"/>
  <c r="BQ306" i="9"/>
  <c r="BP307" i="9"/>
  <c r="BQ307" i="9"/>
  <c r="BP308" i="9"/>
  <c r="BQ308" i="9"/>
  <c r="BP309" i="9"/>
  <c r="BQ309" i="9"/>
  <c r="BP310" i="9"/>
  <c r="BQ310" i="9"/>
  <c r="BP311" i="9"/>
  <c r="BQ311" i="9"/>
  <c r="BP312" i="9"/>
  <c r="BQ312" i="9"/>
  <c r="BP313" i="9"/>
  <c r="BQ313" i="9"/>
  <c r="BP314" i="9"/>
  <c r="BQ314" i="9"/>
  <c r="BP315" i="9"/>
  <c r="BQ315" i="9"/>
  <c r="BP316" i="9"/>
  <c r="BQ316" i="9"/>
  <c r="BP317" i="9"/>
  <c r="BQ317" i="9"/>
  <c r="BP318" i="9"/>
  <c r="BQ318" i="9"/>
  <c r="BP319" i="9"/>
  <c r="BQ319" i="9"/>
  <c r="BP320" i="9"/>
  <c r="BQ320" i="9"/>
  <c r="BP321" i="9"/>
  <c r="BQ321" i="9"/>
  <c r="BP322" i="9"/>
  <c r="BQ322" i="9"/>
  <c r="BP323" i="9"/>
  <c r="BQ323" i="9"/>
  <c r="BP324" i="9"/>
  <c r="BQ324" i="9"/>
  <c r="BP325" i="9"/>
  <c r="BQ325" i="9"/>
  <c r="BP326" i="9"/>
  <c r="BQ326" i="9"/>
  <c r="BP327" i="9"/>
  <c r="BQ327" i="9"/>
  <c r="BP328" i="9"/>
  <c r="BQ328" i="9"/>
  <c r="BP329" i="9"/>
  <c r="BQ329" i="9"/>
  <c r="BP330" i="9"/>
  <c r="BQ330" i="9"/>
  <c r="BP331" i="9"/>
  <c r="BQ331" i="9"/>
  <c r="BP332" i="9"/>
  <c r="BQ332" i="9"/>
  <c r="BP333" i="9"/>
  <c r="BQ333" i="9"/>
  <c r="BP334" i="9"/>
  <c r="BQ334" i="9"/>
  <c r="BP335" i="9"/>
  <c r="BQ335" i="9"/>
  <c r="BP336" i="9"/>
  <c r="BQ336" i="9"/>
  <c r="BP337" i="9"/>
  <c r="BQ337" i="9"/>
  <c r="BP338" i="9"/>
  <c r="BQ338" i="9"/>
  <c r="BP339" i="9"/>
  <c r="BQ339" i="9"/>
  <c r="BP340" i="9"/>
  <c r="BQ340" i="9"/>
  <c r="BP341" i="9"/>
  <c r="BQ341" i="9"/>
  <c r="BP342" i="9"/>
  <c r="BQ342" i="9"/>
  <c r="BP343" i="9"/>
  <c r="BQ343" i="9"/>
  <c r="BP344" i="9"/>
  <c r="BQ344" i="9"/>
  <c r="BP345" i="9"/>
  <c r="BQ345" i="9"/>
  <c r="BP346" i="9"/>
  <c r="BQ346" i="9"/>
  <c r="BP347" i="9"/>
  <c r="BQ347" i="9"/>
  <c r="BP348" i="9"/>
  <c r="BQ348" i="9"/>
  <c r="BP349" i="9"/>
  <c r="BQ349" i="9"/>
  <c r="BP350" i="9"/>
  <c r="BQ350" i="9"/>
  <c r="BP351" i="9"/>
  <c r="BQ351" i="9"/>
  <c r="BP352" i="9"/>
  <c r="BQ352" i="9"/>
  <c r="BP353" i="9"/>
  <c r="BQ353" i="9"/>
  <c r="BP354" i="9"/>
  <c r="BQ354" i="9"/>
  <c r="BP355" i="9"/>
  <c r="BQ355" i="9"/>
  <c r="BP356" i="9"/>
  <c r="BQ356" i="9"/>
  <c r="BP357" i="9"/>
  <c r="BQ357" i="9"/>
  <c r="BP358" i="9"/>
  <c r="BQ358" i="9"/>
  <c r="BP359" i="9"/>
  <c r="BQ359" i="9"/>
  <c r="BP360" i="9"/>
  <c r="BQ360" i="9"/>
  <c r="BP361" i="9"/>
  <c r="BQ361" i="9"/>
  <c r="BP362" i="9"/>
  <c r="BQ362" i="9"/>
  <c r="BP363" i="9"/>
  <c r="BQ363" i="9"/>
  <c r="BP364" i="9"/>
  <c r="BQ364" i="9"/>
  <c r="BP365" i="9"/>
  <c r="BQ365" i="9"/>
  <c r="BP366" i="9"/>
  <c r="BQ366" i="9"/>
  <c r="BP367" i="9"/>
  <c r="BQ367" i="9"/>
  <c r="BP368" i="9"/>
  <c r="BQ368" i="9"/>
  <c r="BP369" i="9"/>
  <c r="BQ369" i="9"/>
  <c r="BP370" i="9"/>
  <c r="BQ370" i="9"/>
  <c r="BP371" i="9"/>
  <c r="BQ371" i="9"/>
  <c r="BP372" i="9"/>
  <c r="BQ372" i="9"/>
  <c r="BP373" i="9"/>
  <c r="BQ373" i="9"/>
  <c r="BP374" i="9"/>
  <c r="BQ374" i="9"/>
  <c r="BP375" i="9"/>
  <c r="BQ375" i="9"/>
  <c r="BP376" i="9"/>
  <c r="BQ376" i="9"/>
  <c r="BP377" i="9"/>
  <c r="BQ377" i="9"/>
  <c r="BP378" i="9"/>
  <c r="BQ378" i="9"/>
  <c r="BP379" i="9"/>
  <c r="BQ379" i="9"/>
  <c r="BP380" i="9"/>
  <c r="BQ380" i="9"/>
  <c r="BP381" i="9"/>
  <c r="BQ381" i="9"/>
  <c r="BP382" i="9"/>
  <c r="BQ382" i="9"/>
  <c r="BP383" i="9"/>
  <c r="BQ383" i="9"/>
  <c r="BP384" i="9"/>
  <c r="BQ384" i="9"/>
  <c r="BP385" i="9"/>
  <c r="BQ385" i="9"/>
  <c r="BP386" i="9"/>
  <c r="BQ386" i="9"/>
  <c r="BP387" i="9"/>
  <c r="BQ387" i="9"/>
  <c r="BP388" i="9"/>
  <c r="BQ388" i="9"/>
  <c r="BP389" i="9"/>
  <c r="BQ389" i="9"/>
  <c r="BP390" i="9"/>
  <c r="BQ390" i="9"/>
  <c r="BP391" i="9"/>
  <c r="BQ391" i="9"/>
  <c r="BP392" i="9"/>
  <c r="BQ392" i="9"/>
  <c r="BP393" i="9"/>
  <c r="BQ393" i="9"/>
  <c r="BP394" i="9"/>
  <c r="BQ394" i="9"/>
  <c r="BP395" i="9"/>
  <c r="BQ395" i="9"/>
  <c r="BP396" i="9"/>
  <c r="BQ396" i="9"/>
  <c r="BP397" i="9"/>
  <c r="BQ397" i="9"/>
  <c r="BP398" i="9"/>
  <c r="BQ398" i="9"/>
  <c r="BP399" i="9"/>
  <c r="BQ399" i="9"/>
  <c r="BP400" i="9"/>
  <c r="BQ400" i="9"/>
  <c r="BP401" i="9"/>
  <c r="BQ401" i="9"/>
  <c r="BP402" i="9"/>
  <c r="BQ402" i="9"/>
  <c r="BP403" i="9"/>
  <c r="BQ403" i="9"/>
  <c r="BP404" i="9"/>
  <c r="BQ404" i="9"/>
  <c r="BP405" i="9"/>
  <c r="BQ405" i="9"/>
  <c r="BP406" i="9"/>
  <c r="BQ406" i="9"/>
  <c r="BP407" i="9"/>
  <c r="BQ407" i="9"/>
  <c r="BP408" i="9"/>
  <c r="BQ408" i="9"/>
  <c r="BP409" i="9"/>
  <c r="BQ409" i="9"/>
  <c r="BP410" i="9"/>
  <c r="BQ410" i="9"/>
  <c r="BP411" i="9"/>
  <c r="BQ411" i="9"/>
  <c r="BP412" i="9"/>
  <c r="BQ412" i="9"/>
  <c r="BP413" i="9"/>
  <c r="BQ413" i="9"/>
  <c r="BP414" i="9"/>
  <c r="BQ414" i="9"/>
  <c r="BP415" i="9"/>
  <c r="BQ415" i="9"/>
  <c r="BP416" i="9"/>
  <c r="BQ416" i="9"/>
  <c r="BP417" i="9"/>
  <c r="BQ417" i="9"/>
  <c r="BP418" i="9"/>
  <c r="BQ418" i="9"/>
  <c r="BP419" i="9"/>
  <c r="BQ419" i="9"/>
  <c r="BP420" i="9"/>
  <c r="BQ420" i="9"/>
  <c r="BP421" i="9"/>
  <c r="BQ421" i="9"/>
  <c r="BP422" i="9"/>
  <c r="BQ422" i="9"/>
  <c r="BP423" i="9"/>
  <c r="BQ423" i="9"/>
  <c r="BP424" i="9"/>
  <c r="BQ424" i="9"/>
  <c r="BP425" i="9"/>
  <c r="BQ425" i="9"/>
  <c r="BP426" i="9"/>
  <c r="BQ426" i="9"/>
  <c r="BP427" i="9"/>
  <c r="BQ427" i="9"/>
  <c r="BP428" i="9"/>
  <c r="BQ428" i="9"/>
  <c r="BP429" i="9"/>
  <c r="BQ429" i="9"/>
  <c r="BP430" i="9"/>
  <c r="BQ430" i="9"/>
  <c r="BH10" i="9"/>
  <c r="BJ10" i="9" s="1"/>
  <c r="BI10" i="9"/>
  <c r="BK10" i="9" s="1"/>
  <c r="BH11" i="9"/>
  <c r="BJ11" i="9" s="1"/>
  <c r="BI11" i="9"/>
  <c r="BK11" i="9" s="1"/>
  <c r="BH12" i="9"/>
  <c r="BI12" i="9"/>
  <c r="BJ12" i="9"/>
  <c r="BK12" i="9"/>
  <c r="BH13" i="9"/>
  <c r="BI13" i="9"/>
  <c r="BJ13" i="9"/>
  <c r="BK13" i="9"/>
  <c r="BH14" i="9"/>
  <c r="BJ14" i="9" s="1"/>
  <c r="BI14" i="9"/>
  <c r="BK14" i="9" s="1"/>
  <c r="BH15" i="9"/>
  <c r="BJ15" i="9" s="1"/>
  <c r="BI15" i="9"/>
  <c r="BK15" i="9" s="1"/>
  <c r="BH16" i="9"/>
  <c r="BI16" i="9"/>
  <c r="BJ16" i="9"/>
  <c r="BK16" i="9"/>
  <c r="BH17" i="9"/>
  <c r="BI17" i="9"/>
  <c r="BJ17" i="9"/>
  <c r="BK17" i="9"/>
  <c r="BH18" i="9"/>
  <c r="BJ18" i="9" s="1"/>
  <c r="BI18" i="9"/>
  <c r="BK18" i="9" s="1"/>
  <c r="BH19" i="9"/>
  <c r="BJ19" i="9" s="1"/>
  <c r="BI19" i="9"/>
  <c r="BK19" i="9" s="1"/>
  <c r="BH20" i="9"/>
  <c r="BI20" i="9"/>
  <c r="BJ20" i="9"/>
  <c r="BK20" i="9"/>
  <c r="BH21" i="9"/>
  <c r="BI21" i="9"/>
  <c r="BJ21" i="9"/>
  <c r="BK21" i="9"/>
  <c r="BH22" i="9"/>
  <c r="BI22" i="9"/>
  <c r="BK22" i="9" s="1"/>
  <c r="BJ22" i="9"/>
  <c r="BH23" i="9"/>
  <c r="BJ23" i="9" s="1"/>
  <c r="BI23" i="9"/>
  <c r="BK23" i="9" s="1"/>
  <c r="BH24" i="9"/>
  <c r="BI24" i="9"/>
  <c r="BJ24" i="9"/>
  <c r="BK24" i="9"/>
  <c r="BH25" i="9"/>
  <c r="BI25" i="9"/>
  <c r="BJ25" i="9"/>
  <c r="BK25" i="9"/>
  <c r="BH26" i="9"/>
  <c r="BI26" i="9"/>
  <c r="BK26" i="9" s="1"/>
  <c r="BJ26" i="9"/>
  <c r="BH27" i="9"/>
  <c r="BJ27" i="9" s="1"/>
  <c r="BI27" i="9"/>
  <c r="BK27" i="9" s="1"/>
  <c r="BH28" i="9"/>
  <c r="BI28" i="9"/>
  <c r="BJ28" i="9"/>
  <c r="BK28" i="9"/>
  <c r="BH29" i="9"/>
  <c r="BI29" i="9"/>
  <c r="BJ29" i="9"/>
  <c r="BK29" i="9"/>
  <c r="BH30" i="9"/>
  <c r="BI30" i="9"/>
  <c r="BK30" i="9" s="1"/>
  <c r="BJ30" i="9"/>
  <c r="BH31" i="9"/>
  <c r="BJ31" i="9" s="1"/>
  <c r="BI31" i="9"/>
  <c r="BK31" i="9" s="1"/>
  <c r="BH32" i="9"/>
  <c r="BI32" i="9"/>
  <c r="BJ32" i="9"/>
  <c r="BK32" i="9"/>
  <c r="BH33" i="9"/>
  <c r="BI33" i="9"/>
  <c r="BJ33" i="9"/>
  <c r="BK33" i="9"/>
  <c r="BH34" i="9"/>
  <c r="BI34" i="9"/>
  <c r="BJ34" i="9"/>
  <c r="BK34" i="9"/>
  <c r="BH35" i="9"/>
  <c r="BJ35" i="9" s="1"/>
  <c r="BI35" i="9"/>
  <c r="BK35" i="9" s="1"/>
  <c r="BH36" i="9"/>
  <c r="BI36" i="9"/>
  <c r="BJ36" i="9"/>
  <c r="BK36" i="9"/>
  <c r="BH37" i="9"/>
  <c r="BJ37" i="9" s="1"/>
  <c r="BI37" i="9"/>
  <c r="BK37" i="9" s="1"/>
  <c r="BH38" i="9"/>
  <c r="BI38" i="9"/>
  <c r="BJ38" i="9"/>
  <c r="BK38" i="9"/>
  <c r="BH39" i="9"/>
  <c r="BJ39" i="9" s="1"/>
  <c r="BI39" i="9"/>
  <c r="BK39" i="9" s="1"/>
  <c r="BH40" i="9"/>
  <c r="BI40" i="9"/>
  <c r="BJ40" i="9"/>
  <c r="BK40" i="9"/>
  <c r="BH41" i="9"/>
  <c r="BJ41" i="9" s="1"/>
  <c r="BI41" i="9"/>
  <c r="BK41" i="9" s="1"/>
  <c r="BH42" i="9"/>
  <c r="BI42" i="9"/>
  <c r="BJ42" i="9"/>
  <c r="BK42" i="9"/>
  <c r="BH43" i="9"/>
  <c r="BJ43" i="9" s="1"/>
  <c r="BI43" i="9"/>
  <c r="BK43" i="9" s="1"/>
  <c r="BH44" i="9"/>
  <c r="BI44" i="9"/>
  <c r="BJ44" i="9"/>
  <c r="BK44" i="9"/>
  <c r="BH45" i="9"/>
  <c r="BJ45" i="9" s="1"/>
  <c r="BI45" i="9"/>
  <c r="BK45" i="9" s="1"/>
  <c r="BH46" i="9"/>
  <c r="BI46" i="9"/>
  <c r="BJ46" i="9"/>
  <c r="BK46" i="9"/>
  <c r="BH47" i="9"/>
  <c r="BJ47" i="9" s="1"/>
  <c r="BI47" i="9"/>
  <c r="BK47" i="9" s="1"/>
  <c r="BH48" i="9"/>
  <c r="BI48" i="9"/>
  <c r="BJ48" i="9"/>
  <c r="BK48" i="9"/>
  <c r="BH49" i="9"/>
  <c r="BJ49" i="9" s="1"/>
  <c r="BI49" i="9"/>
  <c r="BK49" i="9" s="1"/>
  <c r="BH50" i="9"/>
  <c r="BI50" i="9"/>
  <c r="BJ50" i="9"/>
  <c r="BK50" i="9"/>
  <c r="BH51" i="9"/>
  <c r="BJ51" i="9" s="1"/>
  <c r="BI51" i="9"/>
  <c r="BK51" i="9" s="1"/>
  <c r="BH52" i="9"/>
  <c r="BI52" i="9"/>
  <c r="BJ52" i="9"/>
  <c r="BK52" i="9"/>
  <c r="BH53" i="9"/>
  <c r="BJ53" i="9" s="1"/>
  <c r="BI53" i="9"/>
  <c r="BK53" i="9" s="1"/>
  <c r="BH54" i="9"/>
  <c r="BI54" i="9"/>
  <c r="BJ54" i="9"/>
  <c r="BK54" i="9"/>
  <c r="BH55" i="9"/>
  <c r="BJ55" i="9" s="1"/>
  <c r="BI55" i="9"/>
  <c r="BK55" i="9" s="1"/>
  <c r="BH56" i="9"/>
  <c r="BI56" i="9"/>
  <c r="BJ56" i="9"/>
  <c r="BK56" i="9"/>
  <c r="BH57" i="9"/>
  <c r="BJ57" i="9" s="1"/>
  <c r="BI57" i="9"/>
  <c r="BK57" i="9" s="1"/>
  <c r="BH58" i="9"/>
  <c r="BI58" i="9"/>
  <c r="BJ58" i="9"/>
  <c r="BK58" i="9"/>
  <c r="BH59" i="9"/>
  <c r="BJ59" i="9" s="1"/>
  <c r="BI59" i="9"/>
  <c r="BK59" i="9" s="1"/>
  <c r="BH60" i="9"/>
  <c r="BI60" i="9"/>
  <c r="BJ60" i="9"/>
  <c r="BK60" i="9"/>
  <c r="BH61" i="9"/>
  <c r="BJ61" i="9" s="1"/>
  <c r="BI61" i="9"/>
  <c r="BK61" i="9" s="1"/>
  <c r="BH62" i="9"/>
  <c r="BI62" i="9"/>
  <c r="BJ62" i="9"/>
  <c r="BK62" i="9"/>
  <c r="BH63" i="9"/>
  <c r="BJ63" i="9" s="1"/>
  <c r="BI63" i="9"/>
  <c r="BK63" i="9" s="1"/>
  <c r="BH64" i="9"/>
  <c r="BI64" i="9"/>
  <c r="BJ64" i="9"/>
  <c r="BK64" i="9"/>
  <c r="BH65" i="9"/>
  <c r="BJ65" i="9" s="1"/>
  <c r="BI65" i="9"/>
  <c r="BK65" i="9" s="1"/>
  <c r="BH66" i="9"/>
  <c r="BI66" i="9"/>
  <c r="BJ66" i="9"/>
  <c r="BK66" i="9"/>
  <c r="BH67" i="9"/>
  <c r="BJ67" i="9" s="1"/>
  <c r="BI67" i="9"/>
  <c r="BK67" i="9" s="1"/>
  <c r="BH68" i="9"/>
  <c r="BI68" i="9"/>
  <c r="BJ68" i="9"/>
  <c r="BK68" i="9"/>
  <c r="BH69" i="9"/>
  <c r="BJ69" i="9" s="1"/>
  <c r="BI69" i="9"/>
  <c r="BK69" i="9" s="1"/>
  <c r="BH70" i="9"/>
  <c r="BI70" i="9"/>
  <c r="BJ70" i="9"/>
  <c r="BK70" i="9"/>
  <c r="BH71" i="9"/>
  <c r="BJ71" i="9" s="1"/>
  <c r="BI71" i="9"/>
  <c r="BK71" i="9" s="1"/>
  <c r="BH72" i="9"/>
  <c r="BI72" i="9"/>
  <c r="BJ72" i="9"/>
  <c r="BK72" i="9"/>
  <c r="BH73" i="9"/>
  <c r="BJ73" i="9" s="1"/>
  <c r="BI73" i="9"/>
  <c r="BK73" i="9" s="1"/>
  <c r="BH74" i="9"/>
  <c r="BI74" i="9"/>
  <c r="BJ74" i="9"/>
  <c r="BK74" i="9"/>
  <c r="BH75" i="9"/>
  <c r="BJ75" i="9" s="1"/>
  <c r="BI75" i="9"/>
  <c r="BK75" i="9" s="1"/>
  <c r="BH76" i="9"/>
  <c r="BI76" i="9"/>
  <c r="BJ76" i="9"/>
  <c r="BK76" i="9"/>
  <c r="BH77" i="9"/>
  <c r="BJ77" i="9" s="1"/>
  <c r="BI77" i="9"/>
  <c r="BK77" i="9" s="1"/>
  <c r="BH78" i="9"/>
  <c r="BI78" i="9"/>
  <c r="BJ78" i="9"/>
  <c r="BK78" i="9"/>
  <c r="BH79" i="9"/>
  <c r="BJ79" i="9" s="1"/>
  <c r="BI79" i="9"/>
  <c r="BK79" i="9" s="1"/>
  <c r="BH80" i="9"/>
  <c r="BI80" i="9"/>
  <c r="BJ80" i="9"/>
  <c r="BK80" i="9"/>
  <c r="BH81" i="9"/>
  <c r="BJ81" i="9" s="1"/>
  <c r="BI81" i="9"/>
  <c r="BK81" i="9" s="1"/>
  <c r="BH82" i="9"/>
  <c r="BI82" i="9"/>
  <c r="BJ82" i="9"/>
  <c r="BK82" i="9"/>
  <c r="BH83" i="9"/>
  <c r="BJ83" i="9" s="1"/>
  <c r="BI83" i="9"/>
  <c r="BK83" i="9" s="1"/>
  <c r="BH84" i="9"/>
  <c r="BI84" i="9"/>
  <c r="BJ84" i="9"/>
  <c r="BK84" i="9"/>
  <c r="BH85" i="9"/>
  <c r="BJ85" i="9" s="1"/>
  <c r="BI85" i="9"/>
  <c r="BK85" i="9" s="1"/>
  <c r="BH86" i="9"/>
  <c r="BI86" i="9"/>
  <c r="BJ86" i="9"/>
  <c r="BK86" i="9"/>
  <c r="BH87" i="9"/>
  <c r="BJ87" i="9" s="1"/>
  <c r="BI87" i="9"/>
  <c r="BK87" i="9" s="1"/>
  <c r="BH88" i="9"/>
  <c r="BI88" i="9"/>
  <c r="BJ88" i="9"/>
  <c r="BK88" i="9"/>
  <c r="BH89" i="9"/>
  <c r="BJ89" i="9" s="1"/>
  <c r="BI89" i="9"/>
  <c r="BK89" i="9" s="1"/>
  <c r="BH90" i="9"/>
  <c r="BI90" i="9"/>
  <c r="BJ90" i="9"/>
  <c r="BK90" i="9"/>
  <c r="BH91" i="9"/>
  <c r="BJ91" i="9" s="1"/>
  <c r="BI91" i="9"/>
  <c r="BK91" i="9" s="1"/>
  <c r="BH92" i="9"/>
  <c r="BI92" i="9"/>
  <c r="BJ92" i="9"/>
  <c r="BK92" i="9"/>
  <c r="BH93" i="9"/>
  <c r="BJ93" i="9" s="1"/>
  <c r="BI93" i="9"/>
  <c r="BK93" i="9" s="1"/>
  <c r="BH94" i="9"/>
  <c r="BI94" i="9"/>
  <c r="BJ94" i="9"/>
  <c r="BK94" i="9"/>
  <c r="BH95" i="9"/>
  <c r="BJ95" i="9" s="1"/>
  <c r="BI95" i="9"/>
  <c r="BK95" i="9" s="1"/>
  <c r="BH96" i="9"/>
  <c r="BI96" i="9"/>
  <c r="BJ96" i="9"/>
  <c r="BK96" i="9"/>
  <c r="BH97" i="9"/>
  <c r="BJ97" i="9" s="1"/>
  <c r="BI97" i="9"/>
  <c r="BK97" i="9" s="1"/>
  <c r="BH98" i="9"/>
  <c r="BI98" i="9"/>
  <c r="BJ98" i="9"/>
  <c r="BK98" i="9"/>
  <c r="BH99" i="9"/>
  <c r="BJ99" i="9" s="1"/>
  <c r="BI99" i="9"/>
  <c r="BK99" i="9" s="1"/>
  <c r="BH100" i="9"/>
  <c r="BI100" i="9"/>
  <c r="BJ100" i="9"/>
  <c r="BK100" i="9"/>
  <c r="BH101" i="9"/>
  <c r="BJ101" i="9" s="1"/>
  <c r="BI101" i="9"/>
  <c r="BK101" i="9" s="1"/>
  <c r="BH102" i="9"/>
  <c r="BI102" i="9"/>
  <c r="BJ102" i="9"/>
  <c r="BK102" i="9"/>
  <c r="BH103" i="9"/>
  <c r="BJ103" i="9" s="1"/>
  <c r="BI103" i="9"/>
  <c r="BK103" i="9" s="1"/>
  <c r="BH104" i="9"/>
  <c r="BI104" i="9"/>
  <c r="BJ104" i="9"/>
  <c r="BK104" i="9"/>
  <c r="BH105" i="9"/>
  <c r="BJ105" i="9" s="1"/>
  <c r="BI105" i="9"/>
  <c r="BK105" i="9" s="1"/>
  <c r="BH106" i="9"/>
  <c r="BI106" i="9"/>
  <c r="BJ106" i="9"/>
  <c r="BK106" i="9"/>
  <c r="BH107" i="9"/>
  <c r="BJ107" i="9" s="1"/>
  <c r="BI107" i="9"/>
  <c r="BK107" i="9" s="1"/>
  <c r="BH108" i="9"/>
  <c r="BI108" i="9"/>
  <c r="BJ108" i="9"/>
  <c r="BK108" i="9"/>
  <c r="BH109" i="9"/>
  <c r="BJ109" i="9" s="1"/>
  <c r="BI109" i="9"/>
  <c r="BK109" i="9" s="1"/>
  <c r="BH110" i="9"/>
  <c r="BI110" i="9"/>
  <c r="BJ110" i="9"/>
  <c r="BK110" i="9"/>
  <c r="BH111" i="9"/>
  <c r="BJ111" i="9" s="1"/>
  <c r="BI111" i="9"/>
  <c r="BK111" i="9" s="1"/>
  <c r="BH112" i="9"/>
  <c r="BI112" i="9"/>
  <c r="BJ112" i="9"/>
  <c r="BK112" i="9"/>
  <c r="BH113" i="9"/>
  <c r="BJ113" i="9" s="1"/>
  <c r="BI113" i="9"/>
  <c r="BK113" i="9" s="1"/>
  <c r="BH114" i="9"/>
  <c r="BI114" i="9"/>
  <c r="BJ114" i="9"/>
  <c r="BK114" i="9"/>
  <c r="BH115" i="9"/>
  <c r="BJ115" i="9" s="1"/>
  <c r="BI115" i="9"/>
  <c r="BK115" i="9" s="1"/>
  <c r="BH116" i="9"/>
  <c r="BI116" i="9"/>
  <c r="BJ116" i="9"/>
  <c r="BK116" i="9"/>
  <c r="BH117" i="9"/>
  <c r="BJ117" i="9" s="1"/>
  <c r="BI117" i="9"/>
  <c r="BK117" i="9" s="1"/>
  <c r="BH118" i="9"/>
  <c r="BI118" i="9"/>
  <c r="BJ118" i="9"/>
  <c r="BK118" i="9"/>
  <c r="BH119" i="9"/>
  <c r="BJ119" i="9" s="1"/>
  <c r="BI119" i="9"/>
  <c r="BK119" i="9" s="1"/>
  <c r="BH120" i="9"/>
  <c r="BI120" i="9"/>
  <c r="BJ120" i="9"/>
  <c r="BK120" i="9"/>
  <c r="BH121" i="9"/>
  <c r="BJ121" i="9" s="1"/>
  <c r="BI121" i="9"/>
  <c r="BK121" i="9" s="1"/>
  <c r="BH122" i="9"/>
  <c r="BI122" i="9"/>
  <c r="BJ122" i="9"/>
  <c r="BK122" i="9"/>
  <c r="BH123" i="9"/>
  <c r="BJ123" i="9" s="1"/>
  <c r="BI123" i="9"/>
  <c r="BK123" i="9" s="1"/>
  <c r="BH124" i="9"/>
  <c r="BI124" i="9"/>
  <c r="BJ124" i="9"/>
  <c r="BK124" i="9"/>
  <c r="BH125" i="9"/>
  <c r="BJ125" i="9" s="1"/>
  <c r="BI125" i="9"/>
  <c r="BK125" i="9" s="1"/>
  <c r="BH126" i="9"/>
  <c r="BI126" i="9"/>
  <c r="BJ126" i="9"/>
  <c r="BK126" i="9"/>
  <c r="BH127" i="9"/>
  <c r="BJ127" i="9" s="1"/>
  <c r="BI127" i="9"/>
  <c r="BK127" i="9" s="1"/>
  <c r="BH128" i="9"/>
  <c r="BI128" i="9"/>
  <c r="BJ128" i="9"/>
  <c r="BK128" i="9"/>
  <c r="BH129" i="9"/>
  <c r="BJ129" i="9" s="1"/>
  <c r="BI129" i="9"/>
  <c r="BK129" i="9" s="1"/>
  <c r="BH130" i="9"/>
  <c r="BI130" i="9"/>
  <c r="BJ130" i="9"/>
  <c r="BK130" i="9"/>
  <c r="BH131" i="9"/>
  <c r="BJ131" i="9" s="1"/>
  <c r="BI131" i="9"/>
  <c r="BK131" i="9" s="1"/>
  <c r="BH132" i="9"/>
  <c r="BI132" i="9"/>
  <c r="BJ132" i="9"/>
  <c r="BK132" i="9"/>
  <c r="BH133" i="9"/>
  <c r="BJ133" i="9" s="1"/>
  <c r="BI133" i="9"/>
  <c r="BK133" i="9" s="1"/>
  <c r="BH134" i="9"/>
  <c r="BI134" i="9"/>
  <c r="BJ134" i="9"/>
  <c r="BK134" i="9"/>
  <c r="BH135" i="9"/>
  <c r="BJ135" i="9" s="1"/>
  <c r="BI135" i="9"/>
  <c r="BK135" i="9" s="1"/>
  <c r="BH136" i="9"/>
  <c r="BI136" i="9"/>
  <c r="BJ136" i="9"/>
  <c r="BK136" i="9"/>
  <c r="BH137" i="9"/>
  <c r="BJ137" i="9" s="1"/>
  <c r="BI137" i="9"/>
  <c r="BK137" i="9" s="1"/>
  <c r="BH138" i="9"/>
  <c r="BI138" i="9"/>
  <c r="BJ138" i="9"/>
  <c r="BK138" i="9"/>
  <c r="BH139" i="9"/>
  <c r="BJ139" i="9" s="1"/>
  <c r="BI139" i="9"/>
  <c r="BK139" i="9" s="1"/>
  <c r="BH140" i="9"/>
  <c r="BI140" i="9"/>
  <c r="BJ140" i="9"/>
  <c r="BK140" i="9"/>
  <c r="BH141" i="9"/>
  <c r="BJ141" i="9" s="1"/>
  <c r="BI141" i="9"/>
  <c r="BK141" i="9" s="1"/>
  <c r="BH142" i="9"/>
  <c r="BI142" i="9"/>
  <c r="BJ142" i="9"/>
  <c r="BK142" i="9"/>
  <c r="BH143" i="9"/>
  <c r="BJ143" i="9" s="1"/>
  <c r="BI143" i="9"/>
  <c r="BK143" i="9" s="1"/>
  <c r="BH144" i="9"/>
  <c r="BI144" i="9"/>
  <c r="BJ144" i="9"/>
  <c r="BK144" i="9"/>
  <c r="BH145" i="9"/>
  <c r="BJ145" i="9" s="1"/>
  <c r="BI145" i="9"/>
  <c r="BK145" i="9" s="1"/>
  <c r="BH146" i="9"/>
  <c r="BI146" i="9"/>
  <c r="BJ146" i="9"/>
  <c r="BK146" i="9"/>
  <c r="BH147" i="9"/>
  <c r="BJ147" i="9" s="1"/>
  <c r="BI147" i="9"/>
  <c r="BK147" i="9" s="1"/>
  <c r="BH148" i="9"/>
  <c r="BI148" i="9"/>
  <c r="BJ148" i="9"/>
  <c r="BK148" i="9"/>
  <c r="BH149" i="9"/>
  <c r="BJ149" i="9" s="1"/>
  <c r="BI149" i="9"/>
  <c r="BK149" i="9" s="1"/>
  <c r="BH150" i="9"/>
  <c r="BI150" i="9"/>
  <c r="BJ150" i="9"/>
  <c r="BK150" i="9"/>
  <c r="BH151" i="9"/>
  <c r="BJ151" i="9" s="1"/>
  <c r="BI151" i="9"/>
  <c r="BK151" i="9" s="1"/>
  <c r="BH152" i="9"/>
  <c r="BI152" i="9"/>
  <c r="BJ152" i="9"/>
  <c r="BK152" i="9"/>
  <c r="BH153" i="9"/>
  <c r="BJ153" i="9" s="1"/>
  <c r="BI153" i="9"/>
  <c r="BK153" i="9" s="1"/>
  <c r="BH154" i="9"/>
  <c r="BI154" i="9"/>
  <c r="BJ154" i="9"/>
  <c r="BK154" i="9"/>
  <c r="BH155" i="9"/>
  <c r="BJ155" i="9" s="1"/>
  <c r="BI155" i="9"/>
  <c r="BK155" i="9" s="1"/>
  <c r="BH156" i="9"/>
  <c r="BI156" i="9"/>
  <c r="BJ156" i="9"/>
  <c r="BK156" i="9"/>
  <c r="BH157" i="9"/>
  <c r="BJ157" i="9" s="1"/>
  <c r="BI157" i="9"/>
  <c r="BK157" i="9" s="1"/>
  <c r="BH158" i="9"/>
  <c r="BI158" i="9"/>
  <c r="BJ158" i="9"/>
  <c r="BK158" i="9"/>
  <c r="BH159" i="9"/>
  <c r="BJ159" i="9" s="1"/>
  <c r="BI159" i="9"/>
  <c r="BK159" i="9" s="1"/>
  <c r="BH160" i="9"/>
  <c r="BI160" i="9"/>
  <c r="BJ160" i="9"/>
  <c r="BK160" i="9"/>
  <c r="BH161" i="9"/>
  <c r="BJ161" i="9" s="1"/>
  <c r="BI161" i="9"/>
  <c r="BK161" i="9" s="1"/>
  <c r="BH162" i="9"/>
  <c r="BI162" i="9"/>
  <c r="BJ162" i="9"/>
  <c r="BK162" i="9"/>
  <c r="BH163" i="9"/>
  <c r="BJ163" i="9" s="1"/>
  <c r="BI163" i="9"/>
  <c r="BK163" i="9" s="1"/>
  <c r="BH164" i="9"/>
  <c r="BI164" i="9"/>
  <c r="BJ164" i="9"/>
  <c r="BK164" i="9"/>
  <c r="BH165" i="9"/>
  <c r="BJ165" i="9" s="1"/>
  <c r="BI165" i="9"/>
  <c r="BK165" i="9" s="1"/>
  <c r="BH166" i="9"/>
  <c r="BI166" i="9"/>
  <c r="BJ166" i="9"/>
  <c r="BK166" i="9"/>
  <c r="BH167" i="9"/>
  <c r="BJ167" i="9" s="1"/>
  <c r="BI167" i="9"/>
  <c r="BK167" i="9" s="1"/>
  <c r="BH168" i="9"/>
  <c r="BI168" i="9"/>
  <c r="BJ168" i="9"/>
  <c r="BK168" i="9"/>
  <c r="BH169" i="9"/>
  <c r="BJ169" i="9" s="1"/>
  <c r="BI169" i="9"/>
  <c r="BK169" i="9" s="1"/>
  <c r="BH170" i="9"/>
  <c r="BI170" i="9"/>
  <c r="BJ170" i="9"/>
  <c r="BK170" i="9"/>
  <c r="BH171" i="9"/>
  <c r="BJ171" i="9" s="1"/>
  <c r="BI171" i="9"/>
  <c r="BK171" i="9" s="1"/>
  <c r="BH172" i="9"/>
  <c r="BI172" i="9"/>
  <c r="BJ172" i="9"/>
  <c r="BK172" i="9"/>
  <c r="BH173" i="9"/>
  <c r="BJ173" i="9" s="1"/>
  <c r="BI173" i="9"/>
  <c r="BK173" i="9" s="1"/>
  <c r="BH174" i="9"/>
  <c r="BI174" i="9"/>
  <c r="BJ174" i="9"/>
  <c r="BK174" i="9"/>
  <c r="BH175" i="9"/>
  <c r="BJ175" i="9" s="1"/>
  <c r="BI175" i="9"/>
  <c r="BK175" i="9" s="1"/>
  <c r="BH176" i="9"/>
  <c r="BI176" i="9"/>
  <c r="BJ176" i="9"/>
  <c r="BK176" i="9"/>
  <c r="BH177" i="9"/>
  <c r="BJ177" i="9" s="1"/>
  <c r="BI177" i="9"/>
  <c r="BK177" i="9" s="1"/>
  <c r="BH178" i="9"/>
  <c r="BI178" i="9"/>
  <c r="BJ178" i="9"/>
  <c r="BK178" i="9"/>
  <c r="BH179" i="9"/>
  <c r="BJ179" i="9" s="1"/>
  <c r="BI179" i="9"/>
  <c r="BK179" i="9" s="1"/>
  <c r="BH180" i="9"/>
  <c r="BI180" i="9"/>
  <c r="BJ180" i="9"/>
  <c r="BK180" i="9"/>
  <c r="BH181" i="9"/>
  <c r="BJ181" i="9" s="1"/>
  <c r="BI181" i="9"/>
  <c r="BK181" i="9" s="1"/>
  <c r="BH182" i="9"/>
  <c r="BI182" i="9"/>
  <c r="BJ182" i="9"/>
  <c r="BK182" i="9"/>
  <c r="BH183" i="9"/>
  <c r="BI183" i="9"/>
  <c r="BK183" i="9" s="1"/>
  <c r="BJ183" i="9"/>
  <c r="BH184" i="9"/>
  <c r="BJ184" i="9" s="1"/>
  <c r="BI184" i="9"/>
  <c r="BK184" i="9"/>
  <c r="BH185" i="9"/>
  <c r="BJ185" i="9" s="1"/>
  <c r="BI185" i="9"/>
  <c r="BK185" i="9" s="1"/>
  <c r="BH186" i="9"/>
  <c r="BI186" i="9"/>
  <c r="BJ186" i="9"/>
  <c r="BK186" i="9"/>
  <c r="BH187" i="9"/>
  <c r="BI187" i="9"/>
  <c r="BK187" i="9" s="1"/>
  <c r="BJ187" i="9"/>
  <c r="BH188" i="9"/>
  <c r="BI188" i="9"/>
  <c r="BJ188" i="9"/>
  <c r="BK188" i="9"/>
  <c r="BH189" i="9"/>
  <c r="BJ189" i="9" s="1"/>
  <c r="BI189" i="9"/>
  <c r="BK189" i="9" s="1"/>
  <c r="BH190" i="9"/>
  <c r="BI190" i="9"/>
  <c r="BJ190" i="9"/>
  <c r="BK190" i="9"/>
  <c r="BH191" i="9"/>
  <c r="BI191" i="9"/>
  <c r="BK191" i="9" s="1"/>
  <c r="BJ191" i="9"/>
  <c r="BH192" i="9"/>
  <c r="BI192" i="9"/>
  <c r="BJ192" i="9"/>
  <c r="BK192" i="9"/>
  <c r="BH193" i="9"/>
  <c r="BJ193" i="9" s="1"/>
  <c r="BI193" i="9"/>
  <c r="BK193" i="9" s="1"/>
  <c r="BH194" i="9"/>
  <c r="BI194" i="9"/>
  <c r="BJ194" i="9"/>
  <c r="BK194" i="9"/>
  <c r="BH195" i="9"/>
  <c r="BI195" i="9"/>
  <c r="BK195" i="9" s="1"/>
  <c r="BJ195" i="9"/>
  <c r="BH196" i="9"/>
  <c r="BI196" i="9"/>
  <c r="BJ196" i="9"/>
  <c r="BK196" i="9"/>
  <c r="BH197" i="9"/>
  <c r="BJ197" i="9" s="1"/>
  <c r="BI197" i="9"/>
  <c r="BK197" i="9" s="1"/>
  <c r="BH198" i="9"/>
  <c r="BI198" i="9"/>
  <c r="BJ198" i="9"/>
  <c r="BK198" i="9"/>
  <c r="BH199" i="9"/>
  <c r="BI199" i="9"/>
  <c r="BK199" i="9" s="1"/>
  <c r="BJ199" i="9"/>
  <c r="BH200" i="9"/>
  <c r="BI200" i="9"/>
  <c r="BJ200" i="9"/>
  <c r="BK200" i="9"/>
  <c r="BH201" i="9"/>
  <c r="BJ201" i="9" s="1"/>
  <c r="BI201" i="9"/>
  <c r="BK201" i="9" s="1"/>
  <c r="BH202" i="9"/>
  <c r="BI202" i="9"/>
  <c r="BJ202" i="9"/>
  <c r="BK202" i="9"/>
  <c r="BH203" i="9"/>
  <c r="BI203" i="9"/>
  <c r="BJ203" i="9"/>
  <c r="BK203" i="9"/>
  <c r="BH204" i="9"/>
  <c r="BI204" i="9"/>
  <c r="BJ204" i="9"/>
  <c r="BK204" i="9"/>
  <c r="BH205" i="9"/>
  <c r="BJ205" i="9" s="1"/>
  <c r="BI205" i="9"/>
  <c r="BK205" i="9" s="1"/>
  <c r="BH206" i="9"/>
  <c r="BI206" i="9"/>
  <c r="BJ206" i="9"/>
  <c r="BK206" i="9"/>
  <c r="BH207" i="9"/>
  <c r="BJ207" i="9" s="1"/>
  <c r="BI207" i="9"/>
  <c r="BK207" i="9" s="1"/>
  <c r="BH208" i="9"/>
  <c r="BI208" i="9"/>
  <c r="BJ208" i="9"/>
  <c r="BK208" i="9"/>
  <c r="BH209" i="9"/>
  <c r="BJ209" i="9" s="1"/>
  <c r="BI209" i="9"/>
  <c r="BK209" i="9" s="1"/>
  <c r="BH210" i="9"/>
  <c r="BI210" i="9"/>
  <c r="BJ210" i="9"/>
  <c r="BK210" i="9"/>
  <c r="BH211" i="9"/>
  <c r="BJ211" i="9" s="1"/>
  <c r="BI211" i="9"/>
  <c r="BK211" i="9" s="1"/>
  <c r="BH212" i="9"/>
  <c r="BI212" i="9"/>
  <c r="BJ212" i="9"/>
  <c r="BK212" i="9"/>
  <c r="BH213" i="9"/>
  <c r="BJ213" i="9" s="1"/>
  <c r="BI213" i="9"/>
  <c r="BK213" i="9" s="1"/>
  <c r="BH214" i="9"/>
  <c r="BI214" i="9"/>
  <c r="BJ214" i="9"/>
  <c r="BK214" i="9"/>
  <c r="BH215" i="9"/>
  <c r="BJ215" i="9" s="1"/>
  <c r="BI215" i="9"/>
  <c r="BK215" i="9" s="1"/>
  <c r="BH216" i="9"/>
  <c r="BI216" i="9"/>
  <c r="BJ216" i="9"/>
  <c r="BK216" i="9"/>
  <c r="BH217" i="9"/>
  <c r="BJ217" i="9" s="1"/>
  <c r="BI217" i="9"/>
  <c r="BK217" i="9" s="1"/>
  <c r="BH218" i="9"/>
  <c r="BI218" i="9"/>
  <c r="BJ218" i="9"/>
  <c r="BK218" i="9"/>
  <c r="BH219" i="9"/>
  <c r="BJ219" i="9" s="1"/>
  <c r="BI219" i="9"/>
  <c r="BK219" i="9" s="1"/>
  <c r="BH220" i="9"/>
  <c r="BI220" i="9"/>
  <c r="BJ220" i="9"/>
  <c r="BK220" i="9"/>
  <c r="BH221" i="9"/>
  <c r="BJ221" i="9" s="1"/>
  <c r="BI221" i="9"/>
  <c r="BK221" i="9" s="1"/>
  <c r="BH222" i="9"/>
  <c r="BI222" i="9"/>
  <c r="BJ222" i="9"/>
  <c r="BK222" i="9"/>
  <c r="BH223" i="9"/>
  <c r="BJ223" i="9" s="1"/>
  <c r="BI223" i="9"/>
  <c r="BK223" i="9" s="1"/>
  <c r="BH224" i="9"/>
  <c r="BI224" i="9"/>
  <c r="BJ224" i="9"/>
  <c r="BK224" i="9"/>
  <c r="BH225" i="9"/>
  <c r="BJ225" i="9" s="1"/>
  <c r="BI225" i="9"/>
  <c r="BK225" i="9" s="1"/>
  <c r="BH226" i="9"/>
  <c r="BI226" i="9"/>
  <c r="BJ226" i="9"/>
  <c r="BK226" i="9"/>
  <c r="BH227" i="9"/>
  <c r="BJ227" i="9" s="1"/>
  <c r="BI227" i="9"/>
  <c r="BK227" i="9" s="1"/>
  <c r="BH228" i="9"/>
  <c r="BI228" i="9"/>
  <c r="BJ228" i="9"/>
  <c r="BK228" i="9"/>
  <c r="BH229" i="9"/>
  <c r="BJ229" i="9" s="1"/>
  <c r="BI229" i="9"/>
  <c r="BK229" i="9" s="1"/>
  <c r="BH230" i="9"/>
  <c r="BI230" i="9"/>
  <c r="BJ230" i="9"/>
  <c r="BK230" i="9"/>
  <c r="BH231" i="9"/>
  <c r="BJ231" i="9" s="1"/>
  <c r="BI231" i="9"/>
  <c r="BK231" i="9" s="1"/>
  <c r="BH232" i="9"/>
  <c r="BI232" i="9"/>
  <c r="BJ232" i="9"/>
  <c r="BK232" i="9"/>
  <c r="BH233" i="9"/>
  <c r="BJ233" i="9" s="1"/>
  <c r="BI233" i="9"/>
  <c r="BK233" i="9" s="1"/>
  <c r="BH234" i="9"/>
  <c r="BI234" i="9"/>
  <c r="BJ234" i="9"/>
  <c r="BK234" i="9"/>
  <c r="BH235" i="9"/>
  <c r="BJ235" i="9" s="1"/>
  <c r="BI235" i="9"/>
  <c r="BK235" i="9" s="1"/>
  <c r="BH236" i="9"/>
  <c r="BI236" i="9"/>
  <c r="BJ236" i="9"/>
  <c r="BK236" i="9"/>
  <c r="BH237" i="9"/>
  <c r="BJ237" i="9" s="1"/>
  <c r="BI237" i="9"/>
  <c r="BK237" i="9" s="1"/>
  <c r="BH238" i="9"/>
  <c r="BI238" i="9"/>
  <c r="BJ238" i="9"/>
  <c r="BK238" i="9"/>
  <c r="BH239" i="9"/>
  <c r="BJ239" i="9" s="1"/>
  <c r="BI239" i="9"/>
  <c r="BK239" i="9" s="1"/>
  <c r="BH240" i="9"/>
  <c r="BI240" i="9"/>
  <c r="BJ240" i="9"/>
  <c r="BK240" i="9"/>
  <c r="BH241" i="9"/>
  <c r="BJ241" i="9" s="1"/>
  <c r="BI241" i="9"/>
  <c r="BK241" i="9" s="1"/>
  <c r="BH242" i="9"/>
  <c r="BI242" i="9"/>
  <c r="BJ242" i="9"/>
  <c r="BK242" i="9"/>
  <c r="BH243" i="9"/>
  <c r="BJ243" i="9" s="1"/>
  <c r="BI243" i="9"/>
  <c r="BK243" i="9" s="1"/>
  <c r="BH244" i="9"/>
  <c r="BI244" i="9"/>
  <c r="BJ244" i="9"/>
  <c r="BK244" i="9"/>
  <c r="BH245" i="9"/>
  <c r="BJ245" i="9" s="1"/>
  <c r="BI245" i="9"/>
  <c r="BK245" i="9" s="1"/>
  <c r="BH246" i="9"/>
  <c r="BI246" i="9"/>
  <c r="BJ246" i="9"/>
  <c r="BK246" i="9"/>
  <c r="BH247" i="9"/>
  <c r="BJ247" i="9" s="1"/>
  <c r="BI247" i="9"/>
  <c r="BK247" i="9" s="1"/>
  <c r="BH248" i="9"/>
  <c r="BI248" i="9"/>
  <c r="BJ248" i="9"/>
  <c r="BK248" i="9"/>
  <c r="BH249" i="9"/>
  <c r="BJ249" i="9" s="1"/>
  <c r="BI249" i="9"/>
  <c r="BK249" i="9" s="1"/>
  <c r="BH250" i="9"/>
  <c r="BI250" i="9"/>
  <c r="BJ250" i="9"/>
  <c r="BK250" i="9"/>
  <c r="BH251" i="9"/>
  <c r="BJ251" i="9" s="1"/>
  <c r="BI251" i="9"/>
  <c r="BK251" i="9" s="1"/>
  <c r="BH252" i="9"/>
  <c r="BI252" i="9"/>
  <c r="BJ252" i="9"/>
  <c r="BK252" i="9"/>
  <c r="BH253" i="9"/>
  <c r="BJ253" i="9" s="1"/>
  <c r="BI253" i="9"/>
  <c r="BK253" i="9" s="1"/>
  <c r="BH254" i="9"/>
  <c r="BI254" i="9"/>
  <c r="BJ254" i="9"/>
  <c r="BK254" i="9"/>
  <c r="BH255" i="9"/>
  <c r="BJ255" i="9" s="1"/>
  <c r="BI255" i="9"/>
  <c r="BK255" i="9" s="1"/>
  <c r="BH256" i="9"/>
  <c r="BI256" i="9"/>
  <c r="BJ256" i="9"/>
  <c r="BK256" i="9"/>
  <c r="BH257" i="9"/>
  <c r="BJ257" i="9" s="1"/>
  <c r="BI257" i="9"/>
  <c r="BK257" i="9" s="1"/>
  <c r="BH258" i="9"/>
  <c r="BI258" i="9"/>
  <c r="BJ258" i="9"/>
  <c r="BK258" i="9"/>
  <c r="BH259" i="9"/>
  <c r="BJ259" i="9" s="1"/>
  <c r="BI259" i="9"/>
  <c r="BK259" i="9" s="1"/>
  <c r="BH260" i="9"/>
  <c r="BI260" i="9"/>
  <c r="BJ260" i="9"/>
  <c r="BK260" i="9"/>
  <c r="BH261" i="9"/>
  <c r="BJ261" i="9" s="1"/>
  <c r="BI261" i="9"/>
  <c r="BK261" i="9" s="1"/>
  <c r="BH262" i="9"/>
  <c r="BI262" i="9"/>
  <c r="BJ262" i="9"/>
  <c r="BK262" i="9"/>
  <c r="BH263" i="9"/>
  <c r="BJ263" i="9" s="1"/>
  <c r="BI263" i="9"/>
  <c r="BK263" i="9" s="1"/>
  <c r="BH264" i="9"/>
  <c r="BI264" i="9"/>
  <c r="BJ264" i="9"/>
  <c r="BK264" i="9"/>
  <c r="BH265" i="9"/>
  <c r="BJ265" i="9" s="1"/>
  <c r="BI265" i="9"/>
  <c r="BK265" i="9" s="1"/>
  <c r="BH266" i="9"/>
  <c r="BI266" i="9"/>
  <c r="BJ266" i="9"/>
  <c r="BK266" i="9"/>
  <c r="BH267" i="9"/>
  <c r="BJ267" i="9" s="1"/>
  <c r="BI267" i="9"/>
  <c r="BK267" i="9" s="1"/>
  <c r="BH268" i="9"/>
  <c r="BI268" i="9"/>
  <c r="BJ268" i="9"/>
  <c r="BK268" i="9"/>
  <c r="BH269" i="9"/>
  <c r="BJ269" i="9" s="1"/>
  <c r="BI269" i="9"/>
  <c r="BK269" i="9" s="1"/>
  <c r="BH270" i="9"/>
  <c r="BI270" i="9"/>
  <c r="BJ270" i="9"/>
  <c r="BK270" i="9"/>
  <c r="BH271" i="9"/>
  <c r="BJ271" i="9" s="1"/>
  <c r="BI271" i="9"/>
  <c r="BK271" i="9" s="1"/>
  <c r="BH272" i="9"/>
  <c r="BI272" i="9"/>
  <c r="BJ272" i="9"/>
  <c r="BK272" i="9"/>
  <c r="BH273" i="9"/>
  <c r="BJ273" i="9" s="1"/>
  <c r="BI273" i="9"/>
  <c r="BK273" i="9" s="1"/>
  <c r="BH274" i="9"/>
  <c r="BI274" i="9"/>
  <c r="BJ274" i="9"/>
  <c r="BK274" i="9"/>
  <c r="BH275" i="9"/>
  <c r="BJ275" i="9" s="1"/>
  <c r="BI275" i="9"/>
  <c r="BK275" i="9" s="1"/>
  <c r="BH276" i="9"/>
  <c r="BI276" i="9"/>
  <c r="BJ276" i="9"/>
  <c r="BK276" i="9"/>
  <c r="BH277" i="9"/>
  <c r="BJ277" i="9" s="1"/>
  <c r="BI277" i="9"/>
  <c r="BK277" i="9" s="1"/>
  <c r="BH278" i="9"/>
  <c r="BI278" i="9"/>
  <c r="BJ278" i="9"/>
  <c r="BK278" i="9"/>
  <c r="BH279" i="9"/>
  <c r="BJ279" i="9" s="1"/>
  <c r="BI279" i="9"/>
  <c r="BK279" i="9" s="1"/>
  <c r="BH280" i="9"/>
  <c r="BI280" i="9"/>
  <c r="BJ280" i="9"/>
  <c r="BK280" i="9"/>
  <c r="BH281" i="9"/>
  <c r="BJ281" i="9" s="1"/>
  <c r="BI281" i="9"/>
  <c r="BK281" i="9" s="1"/>
  <c r="BH282" i="9"/>
  <c r="BI282" i="9"/>
  <c r="BJ282" i="9"/>
  <c r="BK282" i="9"/>
  <c r="BH283" i="9"/>
  <c r="BJ283" i="9" s="1"/>
  <c r="BI283" i="9"/>
  <c r="BK283" i="9" s="1"/>
  <c r="BH284" i="9"/>
  <c r="BI284" i="9"/>
  <c r="BJ284" i="9"/>
  <c r="BK284" i="9"/>
  <c r="BH285" i="9"/>
  <c r="BJ285" i="9" s="1"/>
  <c r="BI285" i="9"/>
  <c r="BK285" i="9" s="1"/>
  <c r="BH286" i="9"/>
  <c r="BI286" i="9"/>
  <c r="BJ286" i="9"/>
  <c r="BK286" i="9"/>
  <c r="BH287" i="9"/>
  <c r="BJ287" i="9" s="1"/>
  <c r="BI287" i="9"/>
  <c r="BK287" i="9" s="1"/>
  <c r="BH288" i="9"/>
  <c r="BI288" i="9"/>
  <c r="BJ288" i="9"/>
  <c r="BK288" i="9"/>
  <c r="BH289" i="9"/>
  <c r="BJ289" i="9" s="1"/>
  <c r="BI289" i="9"/>
  <c r="BK289" i="9" s="1"/>
  <c r="BH290" i="9"/>
  <c r="BI290" i="9"/>
  <c r="BJ290" i="9"/>
  <c r="BK290" i="9"/>
  <c r="BH291" i="9"/>
  <c r="BJ291" i="9" s="1"/>
  <c r="BI291" i="9"/>
  <c r="BK291" i="9" s="1"/>
  <c r="BH292" i="9"/>
  <c r="BI292" i="9"/>
  <c r="BJ292" i="9"/>
  <c r="BK292" i="9"/>
  <c r="BH293" i="9"/>
  <c r="BJ293" i="9" s="1"/>
  <c r="BI293" i="9"/>
  <c r="BK293" i="9" s="1"/>
  <c r="BH294" i="9"/>
  <c r="BI294" i="9"/>
  <c r="BJ294" i="9"/>
  <c r="BK294" i="9"/>
  <c r="BH295" i="9"/>
  <c r="BJ295" i="9" s="1"/>
  <c r="BI295" i="9"/>
  <c r="BK295" i="9" s="1"/>
  <c r="BH296" i="9"/>
  <c r="BI296" i="9"/>
  <c r="BJ296" i="9"/>
  <c r="BK296" i="9"/>
  <c r="BH297" i="9"/>
  <c r="BJ297" i="9" s="1"/>
  <c r="BI297" i="9"/>
  <c r="BK297" i="9" s="1"/>
  <c r="BH298" i="9"/>
  <c r="BI298" i="9"/>
  <c r="BJ298" i="9"/>
  <c r="BK298" i="9"/>
  <c r="BH299" i="9"/>
  <c r="BJ299" i="9" s="1"/>
  <c r="BI299" i="9"/>
  <c r="BK299" i="9" s="1"/>
  <c r="BH300" i="9"/>
  <c r="BI300" i="9"/>
  <c r="BJ300" i="9"/>
  <c r="BK300" i="9"/>
  <c r="BH301" i="9"/>
  <c r="BJ301" i="9" s="1"/>
  <c r="BI301" i="9"/>
  <c r="BK301" i="9" s="1"/>
  <c r="BH302" i="9"/>
  <c r="BI302" i="9"/>
  <c r="BJ302" i="9"/>
  <c r="BK302" i="9"/>
  <c r="BH303" i="9"/>
  <c r="BJ303" i="9" s="1"/>
  <c r="BI303" i="9"/>
  <c r="BK303" i="9" s="1"/>
  <c r="BH304" i="9"/>
  <c r="BI304" i="9"/>
  <c r="BJ304" i="9"/>
  <c r="BK304" i="9"/>
  <c r="BH305" i="9"/>
  <c r="BJ305" i="9" s="1"/>
  <c r="BI305" i="9"/>
  <c r="BK305" i="9" s="1"/>
  <c r="BH306" i="9"/>
  <c r="BI306" i="9"/>
  <c r="BJ306" i="9"/>
  <c r="BK306" i="9"/>
  <c r="BH307" i="9"/>
  <c r="BJ307" i="9" s="1"/>
  <c r="BI307" i="9"/>
  <c r="BK307" i="9" s="1"/>
  <c r="BH308" i="9"/>
  <c r="BI308" i="9"/>
  <c r="BJ308" i="9"/>
  <c r="BK308" i="9"/>
  <c r="BH309" i="9"/>
  <c r="BJ309" i="9" s="1"/>
  <c r="BI309" i="9"/>
  <c r="BK309" i="9" s="1"/>
  <c r="BH310" i="9"/>
  <c r="BI310" i="9"/>
  <c r="BJ310" i="9"/>
  <c r="BK310" i="9"/>
  <c r="BH311" i="9"/>
  <c r="BJ311" i="9" s="1"/>
  <c r="BI311" i="9"/>
  <c r="BK311" i="9" s="1"/>
  <c r="BH312" i="9"/>
  <c r="BI312" i="9"/>
  <c r="BJ312" i="9"/>
  <c r="BK312" i="9"/>
  <c r="BH313" i="9"/>
  <c r="BJ313" i="9" s="1"/>
  <c r="BI313" i="9"/>
  <c r="BK313" i="9" s="1"/>
  <c r="BH314" i="9"/>
  <c r="BI314" i="9"/>
  <c r="BJ314" i="9"/>
  <c r="BK314" i="9"/>
  <c r="BH315" i="9"/>
  <c r="BJ315" i="9" s="1"/>
  <c r="BI315" i="9"/>
  <c r="BK315" i="9" s="1"/>
  <c r="BH316" i="9"/>
  <c r="BI316" i="9"/>
  <c r="BJ316" i="9"/>
  <c r="BK316" i="9"/>
  <c r="BH317" i="9"/>
  <c r="BJ317" i="9" s="1"/>
  <c r="BI317" i="9"/>
  <c r="BK317" i="9" s="1"/>
  <c r="BH318" i="9"/>
  <c r="BI318" i="9"/>
  <c r="BJ318" i="9"/>
  <c r="BK318" i="9"/>
  <c r="BH319" i="9"/>
  <c r="BJ319" i="9" s="1"/>
  <c r="BI319" i="9"/>
  <c r="BK319" i="9" s="1"/>
  <c r="BH320" i="9"/>
  <c r="BI320" i="9"/>
  <c r="BJ320" i="9"/>
  <c r="BK320" i="9"/>
  <c r="BH321" i="9"/>
  <c r="BJ321" i="9" s="1"/>
  <c r="BI321" i="9"/>
  <c r="BK321" i="9" s="1"/>
  <c r="BH322" i="9"/>
  <c r="BI322" i="9"/>
  <c r="BJ322" i="9"/>
  <c r="BK322" i="9"/>
  <c r="BH323" i="9"/>
  <c r="BJ323" i="9" s="1"/>
  <c r="BI323" i="9"/>
  <c r="BK323" i="9" s="1"/>
  <c r="BH324" i="9"/>
  <c r="BI324" i="9"/>
  <c r="BJ324" i="9"/>
  <c r="BK324" i="9"/>
  <c r="BH325" i="9"/>
  <c r="BJ325" i="9" s="1"/>
  <c r="BI325" i="9"/>
  <c r="BK325" i="9" s="1"/>
  <c r="BH326" i="9"/>
  <c r="BI326" i="9"/>
  <c r="BJ326" i="9"/>
  <c r="BK326" i="9"/>
  <c r="BH327" i="9"/>
  <c r="BJ327" i="9" s="1"/>
  <c r="BI327" i="9"/>
  <c r="BK327" i="9" s="1"/>
  <c r="BH328" i="9"/>
  <c r="BI328" i="9"/>
  <c r="BJ328" i="9"/>
  <c r="BK328" i="9"/>
  <c r="BH329" i="9"/>
  <c r="BJ329" i="9" s="1"/>
  <c r="BI329" i="9"/>
  <c r="BK329" i="9" s="1"/>
  <c r="BH330" i="9"/>
  <c r="BI330" i="9"/>
  <c r="BJ330" i="9"/>
  <c r="BK330" i="9"/>
  <c r="BH331" i="9"/>
  <c r="BJ331" i="9" s="1"/>
  <c r="BI331" i="9"/>
  <c r="BK331" i="9" s="1"/>
  <c r="BH332" i="9"/>
  <c r="BI332" i="9"/>
  <c r="BJ332" i="9"/>
  <c r="BK332" i="9"/>
  <c r="BH333" i="9"/>
  <c r="BJ333" i="9" s="1"/>
  <c r="BI333" i="9"/>
  <c r="BK333" i="9" s="1"/>
  <c r="BH334" i="9"/>
  <c r="BJ334" i="9" s="1"/>
  <c r="BI334" i="9"/>
  <c r="BK334" i="9" s="1"/>
  <c r="BH335" i="9"/>
  <c r="BI335" i="9"/>
  <c r="BJ335" i="9"/>
  <c r="BK335" i="9"/>
  <c r="BH336" i="9"/>
  <c r="BI336" i="9"/>
  <c r="BJ336" i="9"/>
  <c r="BK336" i="9"/>
  <c r="BH337" i="9"/>
  <c r="BJ337" i="9" s="1"/>
  <c r="BI337" i="9"/>
  <c r="BK337" i="9" s="1"/>
  <c r="BH338" i="9"/>
  <c r="BJ338" i="9" s="1"/>
  <c r="BI338" i="9"/>
  <c r="BK338" i="9" s="1"/>
  <c r="BH339" i="9"/>
  <c r="BI339" i="9"/>
  <c r="BJ339" i="9"/>
  <c r="BK339" i="9"/>
  <c r="BH340" i="9"/>
  <c r="BI340" i="9"/>
  <c r="BJ340" i="9"/>
  <c r="BK340" i="9"/>
  <c r="BH341" i="9"/>
  <c r="BJ341" i="9" s="1"/>
  <c r="BI341" i="9"/>
  <c r="BK341" i="9" s="1"/>
  <c r="BH342" i="9"/>
  <c r="BJ342" i="9" s="1"/>
  <c r="BI342" i="9"/>
  <c r="BK342" i="9" s="1"/>
  <c r="BH343" i="9"/>
  <c r="BI343" i="9"/>
  <c r="BJ343" i="9"/>
  <c r="BK343" i="9"/>
  <c r="BH344" i="9"/>
  <c r="BI344" i="9"/>
  <c r="BJ344" i="9"/>
  <c r="BK344" i="9"/>
  <c r="BH345" i="9"/>
  <c r="BJ345" i="9" s="1"/>
  <c r="BI345" i="9"/>
  <c r="BK345" i="9" s="1"/>
  <c r="BH346" i="9"/>
  <c r="BJ346" i="9" s="1"/>
  <c r="BI346" i="9"/>
  <c r="BK346" i="9" s="1"/>
  <c r="BH347" i="9"/>
  <c r="BI347" i="9"/>
  <c r="BJ347" i="9"/>
  <c r="BK347" i="9"/>
  <c r="BH348" i="9"/>
  <c r="BI348" i="9"/>
  <c r="BJ348" i="9"/>
  <c r="BK348" i="9"/>
  <c r="BH349" i="9"/>
  <c r="BJ349" i="9" s="1"/>
  <c r="BI349" i="9"/>
  <c r="BK349" i="9" s="1"/>
  <c r="BH350" i="9"/>
  <c r="BJ350" i="9" s="1"/>
  <c r="BI350" i="9"/>
  <c r="BK350" i="9" s="1"/>
  <c r="BH351" i="9"/>
  <c r="BI351" i="9"/>
  <c r="BJ351" i="9"/>
  <c r="BK351" i="9"/>
  <c r="BH352" i="9"/>
  <c r="BI352" i="9"/>
  <c r="BJ352" i="9"/>
  <c r="BK352" i="9"/>
  <c r="BH353" i="9"/>
  <c r="BJ353" i="9" s="1"/>
  <c r="BI353" i="9"/>
  <c r="BK353" i="9" s="1"/>
  <c r="BH354" i="9"/>
  <c r="BJ354" i="9" s="1"/>
  <c r="BI354" i="9"/>
  <c r="BK354" i="9" s="1"/>
  <c r="BH355" i="9"/>
  <c r="BI355" i="9"/>
  <c r="BJ355" i="9"/>
  <c r="BK355" i="9"/>
  <c r="BH356" i="9"/>
  <c r="BI356" i="9"/>
  <c r="BJ356" i="9"/>
  <c r="BK356" i="9"/>
  <c r="BH357" i="9"/>
  <c r="BJ357" i="9" s="1"/>
  <c r="BI357" i="9"/>
  <c r="BK357" i="9" s="1"/>
  <c r="BH358" i="9"/>
  <c r="BJ358" i="9" s="1"/>
  <c r="BI358" i="9"/>
  <c r="BK358" i="9" s="1"/>
  <c r="BH359" i="9"/>
  <c r="BI359" i="9"/>
  <c r="BJ359" i="9"/>
  <c r="BK359" i="9"/>
  <c r="BH360" i="9"/>
  <c r="BI360" i="9"/>
  <c r="BJ360" i="9"/>
  <c r="BK360" i="9"/>
  <c r="BH361" i="9"/>
  <c r="BJ361" i="9" s="1"/>
  <c r="BI361" i="9"/>
  <c r="BK361" i="9" s="1"/>
  <c r="BH362" i="9"/>
  <c r="BJ362" i="9" s="1"/>
  <c r="BI362" i="9"/>
  <c r="BK362" i="9" s="1"/>
  <c r="BH363" i="9"/>
  <c r="BI363" i="9"/>
  <c r="BJ363" i="9"/>
  <c r="BK363" i="9"/>
  <c r="BH364" i="9"/>
  <c r="BI364" i="9"/>
  <c r="BJ364" i="9"/>
  <c r="BK364" i="9"/>
  <c r="BH365" i="9"/>
  <c r="BJ365" i="9" s="1"/>
  <c r="BI365" i="9"/>
  <c r="BK365" i="9" s="1"/>
  <c r="BH366" i="9"/>
  <c r="BJ366" i="9" s="1"/>
  <c r="BI366" i="9"/>
  <c r="BK366" i="9" s="1"/>
  <c r="BH367" i="9"/>
  <c r="BI367" i="9"/>
  <c r="BJ367" i="9"/>
  <c r="BK367" i="9"/>
  <c r="BH368" i="9"/>
  <c r="BI368" i="9"/>
  <c r="BJ368" i="9"/>
  <c r="BK368" i="9"/>
  <c r="BH369" i="9"/>
  <c r="BJ369" i="9" s="1"/>
  <c r="BI369" i="9"/>
  <c r="BK369" i="9" s="1"/>
  <c r="BH370" i="9"/>
  <c r="BJ370" i="9" s="1"/>
  <c r="BI370" i="9"/>
  <c r="BK370" i="9" s="1"/>
  <c r="BH371" i="9"/>
  <c r="BI371" i="9"/>
  <c r="BJ371" i="9"/>
  <c r="BK371" i="9"/>
  <c r="BH372" i="9"/>
  <c r="BI372" i="9"/>
  <c r="BJ372" i="9"/>
  <c r="BK372" i="9"/>
  <c r="BH373" i="9"/>
  <c r="BJ373" i="9" s="1"/>
  <c r="BI373" i="9"/>
  <c r="BK373" i="9" s="1"/>
  <c r="BH374" i="9"/>
  <c r="BJ374" i="9" s="1"/>
  <c r="BI374" i="9"/>
  <c r="BK374" i="9" s="1"/>
  <c r="BH375" i="9"/>
  <c r="BI375" i="9"/>
  <c r="BJ375" i="9"/>
  <c r="BK375" i="9"/>
  <c r="BH376" i="9"/>
  <c r="BI376" i="9"/>
  <c r="BJ376" i="9"/>
  <c r="BK376" i="9"/>
  <c r="BH377" i="9"/>
  <c r="BJ377" i="9" s="1"/>
  <c r="BI377" i="9"/>
  <c r="BK377" i="9" s="1"/>
  <c r="BH378" i="9"/>
  <c r="BJ378" i="9" s="1"/>
  <c r="BI378" i="9"/>
  <c r="BK378" i="9" s="1"/>
  <c r="BH379" i="9"/>
  <c r="BI379" i="9"/>
  <c r="BJ379" i="9"/>
  <c r="BK379" i="9"/>
  <c r="BH380" i="9"/>
  <c r="BI380" i="9"/>
  <c r="BJ380" i="9"/>
  <c r="BK380" i="9"/>
  <c r="BH381" i="9"/>
  <c r="BJ381" i="9" s="1"/>
  <c r="BI381" i="9"/>
  <c r="BK381" i="9" s="1"/>
  <c r="BH382" i="9"/>
  <c r="BJ382" i="9" s="1"/>
  <c r="BI382" i="9"/>
  <c r="BK382" i="9" s="1"/>
  <c r="BH383" i="9"/>
  <c r="BI383" i="9"/>
  <c r="BJ383" i="9"/>
  <c r="BK383" i="9"/>
  <c r="BH384" i="9"/>
  <c r="BI384" i="9"/>
  <c r="BJ384" i="9"/>
  <c r="BK384" i="9"/>
  <c r="BH385" i="9"/>
  <c r="BJ385" i="9" s="1"/>
  <c r="BI385" i="9"/>
  <c r="BK385" i="9" s="1"/>
  <c r="BH386" i="9"/>
  <c r="BJ386" i="9" s="1"/>
  <c r="BI386" i="9"/>
  <c r="BK386" i="9" s="1"/>
  <c r="BH387" i="9"/>
  <c r="BI387" i="9"/>
  <c r="BJ387" i="9"/>
  <c r="BK387" i="9"/>
  <c r="BH388" i="9"/>
  <c r="BI388" i="9"/>
  <c r="BJ388" i="9"/>
  <c r="BK388" i="9"/>
  <c r="BH389" i="9"/>
  <c r="BJ389" i="9" s="1"/>
  <c r="BI389" i="9"/>
  <c r="BK389" i="9" s="1"/>
  <c r="BH390" i="9"/>
  <c r="BJ390" i="9" s="1"/>
  <c r="BI390" i="9"/>
  <c r="BK390" i="9" s="1"/>
  <c r="BH391" i="9"/>
  <c r="BI391" i="9"/>
  <c r="BJ391" i="9"/>
  <c r="BK391" i="9"/>
  <c r="BH392" i="9"/>
  <c r="BI392" i="9"/>
  <c r="BJ392" i="9"/>
  <c r="BK392" i="9"/>
  <c r="BH393" i="9"/>
  <c r="BJ393" i="9" s="1"/>
  <c r="BI393" i="9"/>
  <c r="BK393" i="9" s="1"/>
  <c r="BH394" i="9"/>
  <c r="BJ394" i="9" s="1"/>
  <c r="BI394" i="9"/>
  <c r="BK394" i="9" s="1"/>
  <c r="BH395" i="9"/>
  <c r="BI395" i="9"/>
  <c r="BJ395" i="9"/>
  <c r="BK395" i="9"/>
  <c r="BH396" i="9"/>
  <c r="BI396" i="9"/>
  <c r="BJ396" i="9"/>
  <c r="BK396" i="9"/>
  <c r="BH397" i="9"/>
  <c r="BJ397" i="9" s="1"/>
  <c r="BI397" i="9"/>
  <c r="BK397" i="9" s="1"/>
  <c r="BH398" i="9"/>
  <c r="BJ398" i="9" s="1"/>
  <c r="BI398" i="9"/>
  <c r="BK398" i="9" s="1"/>
  <c r="BH399" i="9"/>
  <c r="BI399" i="9"/>
  <c r="BJ399" i="9"/>
  <c r="BK399" i="9"/>
  <c r="BH400" i="9"/>
  <c r="BI400" i="9"/>
  <c r="BJ400" i="9"/>
  <c r="BK400" i="9"/>
  <c r="BH401" i="9"/>
  <c r="BJ401" i="9" s="1"/>
  <c r="BI401" i="9"/>
  <c r="BK401" i="9"/>
  <c r="BH402" i="9"/>
  <c r="BJ402" i="9" s="1"/>
  <c r="BI402" i="9"/>
  <c r="BK402" i="9" s="1"/>
  <c r="BH403" i="9"/>
  <c r="BJ403" i="9" s="1"/>
  <c r="BI403" i="9"/>
  <c r="BK403" i="9"/>
  <c r="BH404" i="9"/>
  <c r="BI404" i="9"/>
  <c r="BJ404" i="9"/>
  <c r="BK404" i="9"/>
  <c r="BH405" i="9"/>
  <c r="BI405" i="9"/>
  <c r="BJ405" i="9"/>
  <c r="BK405" i="9"/>
  <c r="BH406" i="9"/>
  <c r="BJ406" i="9" s="1"/>
  <c r="BI406" i="9"/>
  <c r="BK406" i="9" s="1"/>
  <c r="BH407" i="9"/>
  <c r="BJ407" i="9" s="1"/>
  <c r="BI407" i="9"/>
  <c r="BK407" i="9"/>
  <c r="BH408" i="9"/>
  <c r="BI408" i="9"/>
  <c r="BJ408" i="9"/>
  <c r="BK408" i="9"/>
  <c r="BH409" i="9"/>
  <c r="BI409" i="9"/>
  <c r="BJ409" i="9"/>
  <c r="BK409" i="9"/>
  <c r="BH410" i="9"/>
  <c r="BJ410" i="9" s="1"/>
  <c r="BI410" i="9"/>
  <c r="BK410" i="9" s="1"/>
  <c r="BH411" i="9"/>
  <c r="BJ411" i="9" s="1"/>
  <c r="BI411" i="9"/>
  <c r="BK411" i="9"/>
  <c r="BH412" i="9"/>
  <c r="BI412" i="9"/>
  <c r="BJ412" i="9"/>
  <c r="BK412" i="9"/>
  <c r="BH413" i="9"/>
  <c r="BI413" i="9"/>
  <c r="BJ413" i="9"/>
  <c r="BK413" i="9"/>
  <c r="BH414" i="9"/>
  <c r="BJ414" i="9" s="1"/>
  <c r="BI414" i="9"/>
  <c r="BK414" i="9" s="1"/>
  <c r="BH415" i="9"/>
  <c r="BJ415" i="9" s="1"/>
  <c r="BI415" i="9"/>
  <c r="BK415" i="9"/>
  <c r="BH416" i="9"/>
  <c r="BI416" i="9"/>
  <c r="BJ416" i="9"/>
  <c r="BK416" i="9"/>
  <c r="BH417" i="9"/>
  <c r="BI417" i="9"/>
  <c r="BJ417" i="9"/>
  <c r="BK417" i="9"/>
  <c r="BH418" i="9"/>
  <c r="BI418" i="9"/>
  <c r="BK418" i="9" s="1"/>
  <c r="BJ418" i="9"/>
  <c r="BH419" i="9"/>
  <c r="BJ419" i="9" s="1"/>
  <c r="BI419" i="9"/>
  <c r="BK419" i="9"/>
  <c r="BH420" i="9"/>
  <c r="BI420" i="9"/>
  <c r="BJ420" i="9"/>
  <c r="BK420" i="9"/>
  <c r="BH421" i="9"/>
  <c r="BI421" i="9"/>
  <c r="BJ421" i="9"/>
  <c r="BK421" i="9"/>
  <c r="BH422" i="9"/>
  <c r="BJ422" i="9" s="1"/>
  <c r="BI422" i="9"/>
  <c r="BK422" i="9" s="1"/>
  <c r="BH423" i="9"/>
  <c r="BJ423" i="9" s="1"/>
  <c r="BI423" i="9"/>
  <c r="BK423" i="9"/>
  <c r="BH424" i="9"/>
  <c r="BI424" i="9"/>
  <c r="BJ424" i="9"/>
  <c r="BK424" i="9"/>
  <c r="BH425" i="9"/>
  <c r="BI425" i="9"/>
  <c r="BJ425" i="9"/>
  <c r="BK425" i="9"/>
  <c r="BH426" i="9"/>
  <c r="BJ426" i="9" s="1"/>
  <c r="BI426" i="9"/>
  <c r="BK426" i="9" s="1"/>
  <c r="BH427" i="9"/>
  <c r="BI427" i="9"/>
  <c r="BJ427" i="9"/>
  <c r="BK427" i="9"/>
  <c r="BH428" i="9"/>
  <c r="BI428" i="9"/>
  <c r="BJ428" i="9"/>
  <c r="BK428" i="9"/>
  <c r="BH429" i="9"/>
  <c r="BI429" i="9"/>
  <c r="BJ429" i="9"/>
  <c r="BK429" i="9"/>
  <c r="BH430" i="9"/>
  <c r="BJ430" i="9" s="1"/>
  <c r="BI430" i="9"/>
  <c r="BK430" i="9" s="1"/>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D376" i="9"/>
  <c r="BE376" i="9"/>
  <c r="BD377" i="9"/>
  <c r="BE377" i="9"/>
  <c r="BD378" i="9"/>
  <c r="BE378" i="9"/>
  <c r="BD379" i="9"/>
  <c r="BE379" i="9"/>
  <c r="BD380" i="9"/>
  <c r="BE380" i="9"/>
  <c r="BD381" i="9"/>
  <c r="BE381" i="9"/>
  <c r="BD382" i="9"/>
  <c r="BE382" i="9"/>
  <c r="BD383" i="9"/>
  <c r="BE383" i="9"/>
  <c r="BD384" i="9"/>
  <c r="BE384" i="9"/>
  <c r="BD385" i="9"/>
  <c r="BE385" i="9"/>
  <c r="BD386" i="9"/>
  <c r="BE386" i="9"/>
  <c r="BD387" i="9"/>
  <c r="BE387" i="9"/>
  <c r="BD388" i="9"/>
  <c r="BE388" i="9"/>
  <c r="BD389" i="9"/>
  <c r="BE389" i="9"/>
  <c r="BD390" i="9"/>
  <c r="BE390" i="9"/>
  <c r="BD391" i="9"/>
  <c r="BE391" i="9"/>
  <c r="BD392" i="9"/>
  <c r="BE392" i="9"/>
  <c r="BD393" i="9"/>
  <c r="BE393" i="9"/>
  <c r="BD394" i="9"/>
  <c r="BE394" i="9"/>
  <c r="BD395" i="9"/>
  <c r="BE395" i="9"/>
  <c r="BD396" i="9"/>
  <c r="BE396" i="9"/>
  <c r="BD397" i="9"/>
  <c r="BE397" i="9"/>
  <c r="BD398" i="9"/>
  <c r="BE398" i="9"/>
  <c r="BD399" i="9"/>
  <c r="BE399" i="9"/>
  <c r="BD400" i="9"/>
  <c r="BE400" i="9"/>
  <c r="BD401" i="9"/>
  <c r="BE401" i="9"/>
  <c r="BD402" i="9"/>
  <c r="BE402" i="9"/>
  <c r="BD403" i="9"/>
  <c r="BE403" i="9"/>
  <c r="BD404" i="9"/>
  <c r="BE404" i="9"/>
  <c r="BD405" i="9"/>
  <c r="BE405" i="9"/>
  <c r="BD406" i="9"/>
  <c r="BE406" i="9"/>
  <c r="BD407" i="9"/>
  <c r="BE407" i="9"/>
  <c r="BD408" i="9"/>
  <c r="BE408" i="9"/>
  <c r="BD409" i="9"/>
  <c r="BE409" i="9"/>
  <c r="BD410" i="9"/>
  <c r="BE410" i="9"/>
  <c r="BD411" i="9"/>
  <c r="BE411" i="9"/>
  <c r="BD412" i="9"/>
  <c r="BE412" i="9"/>
  <c r="BD413" i="9"/>
  <c r="BE413" i="9"/>
  <c r="BD414" i="9"/>
  <c r="BE414" i="9"/>
  <c r="BD415" i="9"/>
  <c r="BE415" i="9"/>
  <c r="BD416" i="9"/>
  <c r="BE416" i="9"/>
  <c r="BD417" i="9"/>
  <c r="BE417" i="9"/>
  <c r="BD418" i="9"/>
  <c r="BE418" i="9"/>
  <c r="BD419" i="9"/>
  <c r="BE419" i="9"/>
  <c r="BD420" i="9"/>
  <c r="BE420" i="9"/>
  <c r="BD421" i="9"/>
  <c r="BE421" i="9"/>
  <c r="BD422" i="9"/>
  <c r="BE422" i="9"/>
  <c r="BD423" i="9"/>
  <c r="BE423" i="9"/>
  <c r="BD424" i="9"/>
  <c r="BE424" i="9"/>
  <c r="BD425" i="9"/>
  <c r="BE425" i="9"/>
  <c r="BD426" i="9"/>
  <c r="BE426" i="9"/>
  <c r="BD427" i="9"/>
  <c r="BE427" i="9"/>
  <c r="BD428" i="9"/>
  <c r="BE428" i="9"/>
  <c r="BD429" i="9"/>
  <c r="BE429" i="9"/>
  <c r="BD430" i="9"/>
  <c r="BE430" i="9"/>
  <c r="AZ10" i="9"/>
  <c r="BA10" i="9"/>
  <c r="AZ11" i="9"/>
  <c r="BA11" i="9"/>
  <c r="AZ12" i="9"/>
  <c r="BA12" i="9"/>
  <c r="AZ13" i="9"/>
  <c r="BA13" i="9"/>
  <c r="AZ14" i="9"/>
  <c r="BA14" i="9"/>
  <c r="AZ15" i="9"/>
  <c r="BA15" i="9"/>
  <c r="AZ16" i="9"/>
  <c r="BA16" i="9"/>
  <c r="AZ17" i="9"/>
  <c r="BA17" i="9"/>
  <c r="AZ18" i="9"/>
  <c r="BA18" i="9"/>
  <c r="AZ19" i="9"/>
  <c r="BA19" i="9"/>
  <c r="AZ20" i="9"/>
  <c r="BA20" i="9"/>
  <c r="AZ21" i="9"/>
  <c r="BA21" i="9"/>
  <c r="AZ22" i="9"/>
  <c r="BA22" i="9"/>
  <c r="AZ23" i="9"/>
  <c r="BA23" i="9"/>
  <c r="AZ24" i="9"/>
  <c r="BA24" i="9"/>
  <c r="AZ25" i="9"/>
  <c r="BA25" i="9"/>
  <c r="AZ26" i="9"/>
  <c r="BA26" i="9"/>
  <c r="AZ27" i="9"/>
  <c r="BA27" i="9"/>
  <c r="AZ28" i="9"/>
  <c r="BA28" i="9"/>
  <c r="AZ29" i="9"/>
  <c r="BA29" i="9"/>
  <c r="AZ30" i="9"/>
  <c r="BA30" i="9"/>
  <c r="AZ31" i="9"/>
  <c r="BA31" i="9"/>
  <c r="AZ32" i="9"/>
  <c r="BA32" i="9"/>
  <c r="AZ33" i="9"/>
  <c r="BA33" i="9"/>
  <c r="AZ34" i="9"/>
  <c r="BA34" i="9"/>
  <c r="AZ35" i="9"/>
  <c r="BA35" i="9"/>
  <c r="AZ36" i="9"/>
  <c r="BA36" i="9"/>
  <c r="AZ37" i="9"/>
  <c r="BA37" i="9"/>
  <c r="AZ38" i="9"/>
  <c r="BA38" i="9"/>
  <c r="AZ39" i="9"/>
  <c r="BA39" i="9"/>
  <c r="AZ40" i="9"/>
  <c r="BA40" i="9"/>
  <c r="AZ41" i="9"/>
  <c r="BA41" i="9"/>
  <c r="AZ42" i="9"/>
  <c r="BA42" i="9"/>
  <c r="AZ43" i="9"/>
  <c r="BA43" i="9"/>
  <c r="AZ44" i="9"/>
  <c r="BA44" i="9"/>
  <c r="AZ45" i="9"/>
  <c r="BA45" i="9"/>
  <c r="AZ46" i="9"/>
  <c r="BA46" i="9"/>
  <c r="AZ47" i="9"/>
  <c r="BA47" i="9"/>
  <c r="AZ48" i="9"/>
  <c r="BA48" i="9"/>
  <c r="AZ49" i="9"/>
  <c r="BA49" i="9"/>
  <c r="AZ50" i="9"/>
  <c r="BA50" i="9"/>
  <c r="AZ51" i="9"/>
  <c r="BA51" i="9"/>
  <c r="AZ52" i="9"/>
  <c r="BA52" i="9"/>
  <c r="AZ53" i="9"/>
  <c r="BA53" i="9"/>
  <c r="AZ54" i="9"/>
  <c r="BA54" i="9"/>
  <c r="AZ55" i="9"/>
  <c r="BA55" i="9"/>
  <c r="AZ56" i="9"/>
  <c r="BA56" i="9"/>
  <c r="AZ57" i="9"/>
  <c r="BA57" i="9"/>
  <c r="AZ58" i="9"/>
  <c r="BA58" i="9"/>
  <c r="AZ59" i="9"/>
  <c r="BA59" i="9"/>
  <c r="AZ60" i="9"/>
  <c r="BA60" i="9"/>
  <c r="AZ61" i="9"/>
  <c r="BA61" i="9"/>
  <c r="AZ62" i="9"/>
  <c r="BA62" i="9"/>
  <c r="AZ63" i="9"/>
  <c r="BA63" i="9"/>
  <c r="AZ64" i="9"/>
  <c r="BA64" i="9"/>
  <c r="AZ65" i="9"/>
  <c r="BA65" i="9"/>
  <c r="AZ66" i="9"/>
  <c r="BA66" i="9"/>
  <c r="AZ67" i="9"/>
  <c r="BA67" i="9"/>
  <c r="AZ68" i="9"/>
  <c r="BA68" i="9"/>
  <c r="AZ69" i="9"/>
  <c r="BA69" i="9"/>
  <c r="AZ70" i="9"/>
  <c r="BA70" i="9"/>
  <c r="AZ71" i="9"/>
  <c r="BA71" i="9"/>
  <c r="AZ72" i="9"/>
  <c r="BA72" i="9"/>
  <c r="AZ73" i="9"/>
  <c r="BA73" i="9"/>
  <c r="AZ74" i="9"/>
  <c r="BA74" i="9"/>
  <c r="AZ75" i="9"/>
  <c r="BA75" i="9"/>
  <c r="AZ76" i="9"/>
  <c r="BA76" i="9"/>
  <c r="AZ77" i="9"/>
  <c r="BA77" i="9"/>
  <c r="AZ78" i="9"/>
  <c r="BA78" i="9"/>
  <c r="AZ79" i="9"/>
  <c r="BA79" i="9"/>
  <c r="AZ80" i="9"/>
  <c r="BA80" i="9"/>
  <c r="AZ81" i="9"/>
  <c r="BA81" i="9"/>
  <c r="AZ82" i="9"/>
  <c r="BA82" i="9"/>
  <c r="AZ83" i="9"/>
  <c r="BA83" i="9"/>
  <c r="AZ84" i="9"/>
  <c r="BA84" i="9"/>
  <c r="AZ85" i="9"/>
  <c r="BA85" i="9"/>
  <c r="AZ86" i="9"/>
  <c r="BA86" i="9"/>
  <c r="AZ87" i="9"/>
  <c r="BA87" i="9"/>
  <c r="AZ88" i="9"/>
  <c r="BA88" i="9"/>
  <c r="AZ89" i="9"/>
  <c r="BA89" i="9"/>
  <c r="AZ90" i="9"/>
  <c r="BA90" i="9"/>
  <c r="AZ91" i="9"/>
  <c r="BA91" i="9"/>
  <c r="AZ92" i="9"/>
  <c r="BA92" i="9"/>
  <c r="AZ93" i="9"/>
  <c r="BA93" i="9"/>
  <c r="AZ94" i="9"/>
  <c r="BA94" i="9"/>
  <c r="AZ95" i="9"/>
  <c r="BA95" i="9"/>
  <c r="AZ96" i="9"/>
  <c r="BA96" i="9"/>
  <c r="AZ97" i="9"/>
  <c r="BA97" i="9"/>
  <c r="AZ98" i="9"/>
  <c r="BA98" i="9"/>
  <c r="AZ99" i="9"/>
  <c r="BA99" i="9"/>
  <c r="AZ100" i="9"/>
  <c r="BA100" i="9"/>
  <c r="AZ101" i="9"/>
  <c r="BA101" i="9"/>
  <c r="AZ102" i="9"/>
  <c r="BA102" i="9"/>
  <c r="AZ103" i="9"/>
  <c r="BA103" i="9"/>
  <c r="AZ104" i="9"/>
  <c r="BA104" i="9"/>
  <c r="AZ105" i="9"/>
  <c r="BA105" i="9"/>
  <c r="AZ106" i="9"/>
  <c r="BA106" i="9"/>
  <c r="AZ107" i="9"/>
  <c r="BA107" i="9"/>
  <c r="AZ108" i="9"/>
  <c r="BA108" i="9"/>
  <c r="AZ109" i="9"/>
  <c r="BA109" i="9"/>
  <c r="AZ110" i="9"/>
  <c r="BA110" i="9"/>
  <c r="AZ111" i="9"/>
  <c r="BA111" i="9"/>
  <c r="AZ112" i="9"/>
  <c r="BA112" i="9"/>
  <c r="AZ113" i="9"/>
  <c r="BA113" i="9"/>
  <c r="AZ114" i="9"/>
  <c r="BA114" i="9"/>
  <c r="AZ115" i="9"/>
  <c r="BA115" i="9"/>
  <c r="AZ116" i="9"/>
  <c r="BA116" i="9"/>
  <c r="AZ117" i="9"/>
  <c r="BA117" i="9"/>
  <c r="AZ118" i="9"/>
  <c r="BA118" i="9"/>
  <c r="AZ119" i="9"/>
  <c r="BA119" i="9"/>
  <c r="AZ120" i="9"/>
  <c r="BA120" i="9"/>
  <c r="AZ121" i="9"/>
  <c r="BA121" i="9"/>
  <c r="AZ122" i="9"/>
  <c r="BA122" i="9"/>
  <c r="AZ123" i="9"/>
  <c r="BA123" i="9"/>
  <c r="AZ124" i="9"/>
  <c r="BA124" i="9"/>
  <c r="AZ125" i="9"/>
  <c r="BA125" i="9"/>
  <c r="AZ126" i="9"/>
  <c r="BA126" i="9"/>
  <c r="AZ127" i="9"/>
  <c r="BA127" i="9"/>
  <c r="AZ128" i="9"/>
  <c r="BA128" i="9"/>
  <c r="AZ129" i="9"/>
  <c r="BA129" i="9"/>
  <c r="AZ130" i="9"/>
  <c r="BA130" i="9"/>
  <c r="AZ131" i="9"/>
  <c r="BA131" i="9"/>
  <c r="AZ132" i="9"/>
  <c r="BA132" i="9"/>
  <c r="AZ133" i="9"/>
  <c r="BA133" i="9"/>
  <c r="AZ134" i="9"/>
  <c r="BA134" i="9"/>
  <c r="AZ135" i="9"/>
  <c r="BA135" i="9"/>
  <c r="AZ136" i="9"/>
  <c r="BA136" i="9"/>
  <c r="AZ137" i="9"/>
  <c r="BA137" i="9"/>
  <c r="AZ138" i="9"/>
  <c r="BA138" i="9"/>
  <c r="AZ139" i="9"/>
  <c r="BA139" i="9"/>
  <c r="AZ140" i="9"/>
  <c r="BA140" i="9"/>
  <c r="AZ141" i="9"/>
  <c r="BA141" i="9"/>
  <c r="AZ142" i="9"/>
  <c r="BA142" i="9"/>
  <c r="AZ143" i="9"/>
  <c r="BA143" i="9"/>
  <c r="AZ144" i="9"/>
  <c r="BA144" i="9"/>
  <c r="AZ145" i="9"/>
  <c r="BA145" i="9"/>
  <c r="AZ146" i="9"/>
  <c r="BA146" i="9"/>
  <c r="AZ147" i="9"/>
  <c r="BA147" i="9"/>
  <c r="AZ148" i="9"/>
  <c r="BA148" i="9"/>
  <c r="AZ149" i="9"/>
  <c r="BA149" i="9"/>
  <c r="AZ150" i="9"/>
  <c r="BA150" i="9"/>
  <c r="AZ151" i="9"/>
  <c r="BA151" i="9"/>
  <c r="AZ152" i="9"/>
  <c r="BA152" i="9"/>
  <c r="AZ153" i="9"/>
  <c r="BA153" i="9"/>
  <c r="AZ154" i="9"/>
  <c r="BA154" i="9"/>
  <c r="AZ155" i="9"/>
  <c r="BA155" i="9"/>
  <c r="AZ156" i="9"/>
  <c r="BA156" i="9"/>
  <c r="AZ157" i="9"/>
  <c r="BA157" i="9"/>
  <c r="AZ158" i="9"/>
  <c r="BA158" i="9"/>
  <c r="AZ159" i="9"/>
  <c r="BA159" i="9"/>
  <c r="AZ160" i="9"/>
  <c r="BA160" i="9"/>
  <c r="AZ161" i="9"/>
  <c r="BA161" i="9"/>
  <c r="AZ162" i="9"/>
  <c r="BA162" i="9"/>
  <c r="AZ163" i="9"/>
  <c r="BA163" i="9"/>
  <c r="AZ164" i="9"/>
  <c r="BA164" i="9"/>
  <c r="AZ165" i="9"/>
  <c r="BA165" i="9"/>
  <c r="AZ166" i="9"/>
  <c r="BA166" i="9"/>
  <c r="AZ167" i="9"/>
  <c r="BA167" i="9"/>
  <c r="AZ168" i="9"/>
  <c r="BA168" i="9"/>
  <c r="AZ169" i="9"/>
  <c r="BA169" i="9"/>
  <c r="AZ170" i="9"/>
  <c r="BA170" i="9"/>
  <c r="AZ171" i="9"/>
  <c r="BA171" i="9"/>
  <c r="AZ172" i="9"/>
  <c r="BA172" i="9"/>
  <c r="AZ173" i="9"/>
  <c r="BA173" i="9"/>
  <c r="AZ174" i="9"/>
  <c r="BA174" i="9"/>
  <c r="AZ175" i="9"/>
  <c r="BA175" i="9"/>
  <c r="AZ176" i="9"/>
  <c r="BA176" i="9"/>
  <c r="AZ177" i="9"/>
  <c r="BA177" i="9"/>
  <c r="AZ178" i="9"/>
  <c r="BA178" i="9"/>
  <c r="AZ179" i="9"/>
  <c r="BA179" i="9"/>
  <c r="AZ180" i="9"/>
  <c r="BA180" i="9"/>
  <c r="AZ181" i="9"/>
  <c r="BA181" i="9"/>
  <c r="AZ182" i="9"/>
  <c r="BA182" i="9"/>
  <c r="AZ183" i="9"/>
  <c r="BA183" i="9"/>
  <c r="AZ184" i="9"/>
  <c r="BA184" i="9"/>
  <c r="AZ185" i="9"/>
  <c r="BA185" i="9"/>
  <c r="AZ186" i="9"/>
  <c r="BA186" i="9"/>
  <c r="AZ187" i="9"/>
  <c r="BA187" i="9"/>
  <c r="AZ188" i="9"/>
  <c r="BA188" i="9"/>
  <c r="AZ189" i="9"/>
  <c r="BA189" i="9"/>
  <c r="AZ190" i="9"/>
  <c r="BA190" i="9"/>
  <c r="AZ191" i="9"/>
  <c r="BA191" i="9"/>
  <c r="AZ192" i="9"/>
  <c r="BA192" i="9"/>
  <c r="AZ193" i="9"/>
  <c r="BA193" i="9"/>
  <c r="AZ194" i="9"/>
  <c r="BA194" i="9"/>
  <c r="AZ195" i="9"/>
  <c r="BA195" i="9"/>
  <c r="AZ196" i="9"/>
  <c r="BA196" i="9"/>
  <c r="AZ197" i="9"/>
  <c r="BA197" i="9"/>
  <c r="AZ198" i="9"/>
  <c r="BA198" i="9"/>
  <c r="AZ199" i="9"/>
  <c r="BA199" i="9"/>
  <c r="AZ200" i="9"/>
  <c r="BA200" i="9"/>
  <c r="AZ201" i="9"/>
  <c r="BA201" i="9"/>
  <c r="AZ202" i="9"/>
  <c r="BA202" i="9"/>
  <c r="AZ203" i="9"/>
  <c r="BA203" i="9"/>
  <c r="AZ204" i="9"/>
  <c r="BA204" i="9"/>
  <c r="AZ205" i="9"/>
  <c r="BA205" i="9"/>
  <c r="AZ206" i="9"/>
  <c r="BA206" i="9"/>
  <c r="AZ207" i="9"/>
  <c r="BA207" i="9"/>
  <c r="AZ208" i="9"/>
  <c r="BA208" i="9"/>
  <c r="AZ209" i="9"/>
  <c r="BA209" i="9"/>
  <c r="AZ210" i="9"/>
  <c r="BA210" i="9"/>
  <c r="AZ211" i="9"/>
  <c r="BA211" i="9"/>
  <c r="AZ212" i="9"/>
  <c r="BA212" i="9"/>
  <c r="AZ213" i="9"/>
  <c r="BA213" i="9"/>
  <c r="AZ214" i="9"/>
  <c r="BA214" i="9"/>
  <c r="AZ215" i="9"/>
  <c r="BA215" i="9"/>
  <c r="AZ216" i="9"/>
  <c r="BA216" i="9"/>
  <c r="AZ217" i="9"/>
  <c r="BA217" i="9"/>
  <c r="AZ218" i="9"/>
  <c r="BA218" i="9"/>
  <c r="AZ219" i="9"/>
  <c r="BA219" i="9"/>
  <c r="AZ220" i="9"/>
  <c r="BA220" i="9"/>
  <c r="AZ221" i="9"/>
  <c r="BA221" i="9"/>
  <c r="AZ222" i="9"/>
  <c r="BA222" i="9"/>
  <c r="AZ223" i="9"/>
  <c r="BA223" i="9"/>
  <c r="AZ224" i="9"/>
  <c r="BA224" i="9"/>
  <c r="AZ225" i="9"/>
  <c r="BA225" i="9"/>
  <c r="AZ226" i="9"/>
  <c r="BA226" i="9"/>
  <c r="AZ227" i="9"/>
  <c r="BA227" i="9"/>
  <c r="AZ228" i="9"/>
  <c r="BA228" i="9"/>
  <c r="AZ229" i="9"/>
  <c r="BA229" i="9"/>
  <c r="AZ230" i="9"/>
  <c r="BA230" i="9"/>
  <c r="AZ231" i="9"/>
  <c r="BA231" i="9"/>
  <c r="AZ232" i="9"/>
  <c r="BA232" i="9"/>
  <c r="AZ233" i="9"/>
  <c r="BA233" i="9"/>
  <c r="AZ234" i="9"/>
  <c r="BA234" i="9"/>
  <c r="AZ235" i="9"/>
  <c r="BA235" i="9"/>
  <c r="AZ236" i="9"/>
  <c r="BA236" i="9"/>
  <c r="AZ237" i="9"/>
  <c r="BA237" i="9"/>
  <c r="AZ238" i="9"/>
  <c r="BA238" i="9"/>
  <c r="AZ239" i="9"/>
  <c r="BA239" i="9"/>
  <c r="AZ240" i="9"/>
  <c r="BA240" i="9"/>
  <c r="AZ241" i="9"/>
  <c r="BA241" i="9"/>
  <c r="AZ242" i="9"/>
  <c r="BA242" i="9"/>
  <c r="AZ243" i="9"/>
  <c r="BA243" i="9"/>
  <c r="AZ244" i="9"/>
  <c r="BA244" i="9"/>
  <c r="AZ245" i="9"/>
  <c r="BA245" i="9"/>
  <c r="AZ246" i="9"/>
  <c r="BA246" i="9"/>
  <c r="AZ247" i="9"/>
  <c r="BA247" i="9"/>
  <c r="AZ248" i="9"/>
  <c r="BA248" i="9"/>
  <c r="AZ249" i="9"/>
  <c r="BA249" i="9"/>
  <c r="AZ250" i="9"/>
  <c r="BA250" i="9"/>
  <c r="AZ251" i="9"/>
  <c r="BA251" i="9"/>
  <c r="AZ252" i="9"/>
  <c r="BA252" i="9"/>
  <c r="AZ253" i="9"/>
  <c r="BA253" i="9"/>
  <c r="AZ254" i="9"/>
  <c r="BA254" i="9"/>
  <c r="AZ255" i="9"/>
  <c r="BA255" i="9"/>
  <c r="AZ256" i="9"/>
  <c r="BA256" i="9"/>
  <c r="AZ257" i="9"/>
  <c r="BA257" i="9"/>
  <c r="AZ258" i="9"/>
  <c r="BA258" i="9"/>
  <c r="AZ259" i="9"/>
  <c r="BA259" i="9"/>
  <c r="AZ260" i="9"/>
  <c r="BA260" i="9"/>
  <c r="AZ261" i="9"/>
  <c r="BA261" i="9"/>
  <c r="AZ262" i="9"/>
  <c r="BA262" i="9"/>
  <c r="AZ263" i="9"/>
  <c r="BA263" i="9"/>
  <c r="AZ264" i="9"/>
  <c r="BA264" i="9"/>
  <c r="AZ265" i="9"/>
  <c r="BA265" i="9"/>
  <c r="AZ266" i="9"/>
  <c r="BA266" i="9"/>
  <c r="AZ267" i="9"/>
  <c r="BA267" i="9"/>
  <c r="AZ268" i="9"/>
  <c r="BA268" i="9"/>
  <c r="AZ269" i="9"/>
  <c r="BA269" i="9"/>
  <c r="AZ270" i="9"/>
  <c r="BA270" i="9"/>
  <c r="AZ271" i="9"/>
  <c r="BA271" i="9"/>
  <c r="AZ272" i="9"/>
  <c r="BA272" i="9"/>
  <c r="AZ273" i="9"/>
  <c r="BA273" i="9"/>
  <c r="AZ274" i="9"/>
  <c r="BA274" i="9"/>
  <c r="AZ275" i="9"/>
  <c r="BA275" i="9"/>
  <c r="AZ276" i="9"/>
  <c r="BA276" i="9"/>
  <c r="AZ277" i="9"/>
  <c r="BA277" i="9"/>
  <c r="AZ278" i="9"/>
  <c r="BA278" i="9"/>
  <c r="AZ279" i="9"/>
  <c r="BA279" i="9"/>
  <c r="AZ280" i="9"/>
  <c r="BA280" i="9"/>
  <c r="AZ281" i="9"/>
  <c r="BA281" i="9"/>
  <c r="AZ282" i="9"/>
  <c r="BA282" i="9"/>
  <c r="AZ283" i="9"/>
  <c r="BA283" i="9"/>
  <c r="AZ284" i="9"/>
  <c r="BA284" i="9"/>
  <c r="AZ285" i="9"/>
  <c r="BA285" i="9"/>
  <c r="AZ286" i="9"/>
  <c r="BA286" i="9"/>
  <c r="AZ287" i="9"/>
  <c r="BA287" i="9"/>
  <c r="AZ288" i="9"/>
  <c r="BA288" i="9"/>
  <c r="AZ289" i="9"/>
  <c r="BA289" i="9"/>
  <c r="AZ290" i="9"/>
  <c r="BA290" i="9"/>
  <c r="AZ291" i="9"/>
  <c r="BA291" i="9"/>
  <c r="AZ292" i="9"/>
  <c r="BA292" i="9"/>
  <c r="AZ293" i="9"/>
  <c r="BA293" i="9"/>
  <c r="AZ294" i="9"/>
  <c r="BA294" i="9"/>
  <c r="AZ295" i="9"/>
  <c r="BA295" i="9"/>
  <c r="AZ296" i="9"/>
  <c r="BA296" i="9"/>
  <c r="AZ297" i="9"/>
  <c r="BA297" i="9"/>
  <c r="AZ298" i="9"/>
  <c r="BA298" i="9"/>
  <c r="AZ299" i="9"/>
  <c r="BA299" i="9"/>
  <c r="AZ300" i="9"/>
  <c r="BA300" i="9"/>
  <c r="AZ301" i="9"/>
  <c r="BA301" i="9"/>
  <c r="AZ302" i="9"/>
  <c r="BA302" i="9"/>
  <c r="AZ303" i="9"/>
  <c r="BA303" i="9"/>
  <c r="AZ304" i="9"/>
  <c r="BA304" i="9"/>
  <c r="AZ305" i="9"/>
  <c r="BA305" i="9"/>
  <c r="AZ306" i="9"/>
  <c r="BA306" i="9"/>
  <c r="AZ307" i="9"/>
  <c r="BA307" i="9"/>
  <c r="AZ308" i="9"/>
  <c r="BA308" i="9"/>
  <c r="AZ309" i="9"/>
  <c r="BA309" i="9"/>
  <c r="AZ310" i="9"/>
  <c r="BA310" i="9"/>
  <c r="AZ311" i="9"/>
  <c r="BA311" i="9"/>
  <c r="AZ312" i="9"/>
  <c r="BA312" i="9"/>
  <c r="AZ313" i="9"/>
  <c r="BA313" i="9"/>
  <c r="AZ314" i="9"/>
  <c r="BA314" i="9"/>
  <c r="AZ315" i="9"/>
  <c r="BA315" i="9"/>
  <c r="AZ316" i="9"/>
  <c r="BA316" i="9"/>
  <c r="AZ317" i="9"/>
  <c r="BA317" i="9"/>
  <c r="AZ318" i="9"/>
  <c r="BA318" i="9"/>
  <c r="AZ319" i="9"/>
  <c r="BA319" i="9"/>
  <c r="AZ320" i="9"/>
  <c r="BA320" i="9"/>
  <c r="AZ321" i="9"/>
  <c r="BA321" i="9"/>
  <c r="AZ322" i="9"/>
  <c r="BA322" i="9"/>
  <c r="AZ323" i="9"/>
  <c r="BA323" i="9"/>
  <c r="AZ324" i="9"/>
  <c r="BA324" i="9"/>
  <c r="AZ325" i="9"/>
  <c r="BA325" i="9"/>
  <c r="AZ326" i="9"/>
  <c r="BA326" i="9"/>
  <c r="AZ327" i="9"/>
  <c r="BA327" i="9"/>
  <c r="AZ328" i="9"/>
  <c r="BA328" i="9"/>
  <c r="AZ329" i="9"/>
  <c r="BA329" i="9"/>
  <c r="AZ330" i="9"/>
  <c r="BA330" i="9"/>
  <c r="AZ331" i="9"/>
  <c r="BA331" i="9"/>
  <c r="AZ332" i="9"/>
  <c r="BA332" i="9"/>
  <c r="AZ333" i="9"/>
  <c r="BA333" i="9"/>
  <c r="AZ334" i="9"/>
  <c r="BA334" i="9"/>
  <c r="AZ335" i="9"/>
  <c r="BA335" i="9"/>
  <c r="AZ336" i="9"/>
  <c r="BA336" i="9"/>
  <c r="AZ337" i="9"/>
  <c r="BA337" i="9"/>
  <c r="AZ338" i="9"/>
  <c r="BA338" i="9"/>
  <c r="AZ339" i="9"/>
  <c r="BA339" i="9"/>
  <c r="AZ340" i="9"/>
  <c r="BA340" i="9"/>
  <c r="AZ341" i="9"/>
  <c r="BA341" i="9"/>
  <c r="AZ342" i="9"/>
  <c r="BA342" i="9"/>
  <c r="AZ343" i="9"/>
  <c r="BA343" i="9"/>
  <c r="AZ344" i="9"/>
  <c r="BA344" i="9"/>
  <c r="AZ345" i="9"/>
  <c r="BA345" i="9"/>
  <c r="AZ346" i="9"/>
  <c r="BA346" i="9"/>
  <c r="AZ347" i="9"/>
  <c r="BA347" i="9"/>
  <c r="AZ348" i="9"/>
  <c r="BA348" i="9"/>
  <c r="AZ349" i="9"/>
  <c r="BA349" i="9"/>
  <c r="AZ350" i="9"/>
  <c r="BA350" i="9"/>
  <c r="AZ351" i="9"/>
  <c r="BA351" i="9"/>
  <c r="AZ352" i="9"/>
  <c r="BA352" i="9"/>
  <c r="AZ353" i="9"/>
  <c r="BA353" i="9"/>
  <c r="AZ354" i="9"/>
  <c r="BA354" i="9"/>
  <c r="AZ355" i="9"/>
  <c r="BA355" i="9"/>
  <c r="AZ356" i="9"/>
  <c r="BA356" i="9"/>
  <c r="AZ357" i="9"/>
  <c r="BA357" i="9"/>
  <c r="AZ358" i="9"/>
  <c r="BA358" i="9"/>
  <c r="AZ359" i="9"/>
  <c r="BA359" i="9"/>
  <c r="AZ360" i="9"/>
  <c r="BA360" i="9"/>
  <c r="AZ361" i="9"/>
  <c r="BA361" i="9"/>
  <c r="AZ362" i="9"/>
  <c r="BA362" i="9"/>
  <c r="AZ363" i="9"/>
  <c r="BA363" i="9"/>
  <c r="AZ364" i="9"/>
  <c r="BA364" i="9"/>
  <c r="AZ365" i="9"/>
  <c r="BA365" i="9"/>
  <c r="AZ366" i="9"/>
  <c r="BA366" i="9"/>
  <c r="AZ367" i="9"/>
  <c r="BA367" i="9"/>
  <c r="AZ368" i="9"/>
  <c r="BA368" i="9"/>
  <c r="AZ369" i="9"/>
  <c r="BA369" i="9"/>
  <c r="AZ370" i="9"/>
  <c r="BA370" i="9"/>
  <c r="AZ371" i="9"/>
  <c r="BA371" i="9"/>
  <c r="AZ372" i="9"/>
  <c r="BA372" i="9"/>
  <c r="AZ373" i="9"/>
  <c r="BA373" i="9"/>
  <c r="AZ374" i="9"/>
  <c r="BA374" i="9"/>
  <c r="AZ375" i="9"/>
  <c r="BA375" i="9"/>
  <c r="AZ376" i="9"/>
  <c r="BA376" i="9"/>
  <c r="AZ377" i="9"/>
  <c r="BA377" i="9"/>
  <c r="AZ378" i="9"/>
  <c r="BA378" i="9"/>
  <c r="AZ379" i="9"/>
  <c r="BA379" i="9"/>
  <c r="AZ380" i="9"/>
  <c r="BA380" i="9"/>
  <c r="AZ381" i="9"/>
  <c r="BA381" i="9"/>
  <c r="AZ382" i="9"/>
  <c r="BA382" i="9"/>
  <c r="AZ383" i="9"/>
  <c r="BA383" i="9"/>
  <c r="AZ384" i="9"/>
  <c r="BA384" i="9"/>
  <c r="AZ385" i="9"/>
  <c r="BA385" i="9"/>
  <c r="AZ386" i="9"/>
  <c r="BA386" i="9"/>
  <c r="AZ387" i="9"/>
  <c r="BA387" i="9"/>
  <c r="AZ388" i="9"/>
  <c r="BA388" i="9"/>
  <c r="AZ389" i="9"/>
  <c r="BA389" i="9"/>
  <c r="AZ390" i="9"/>
  <c r="BA390" i="9"/>
  <c r="AZ391" i="9"/>
  <c r="BA391" i="9"/>
  <c r="AZ392" i="9"/>
  <c r="BA392" i="9"/>
  <c r="AZ393" i="9"/>
  <c r="BA393" i="9"/>
  <c r="AZ394" i="9"/>
  <c r="BA394" i="9"/>
  <c r="AZ395" i="9"/>
  <c r="BA395" i="9"/>
  <c r="AZ396" i="9"/>
  <c r="BA396" i="9"/>
  <c r="AZ397" i="9"/>
  <c r="BA397" i="9"/>
  <c r="AZ398" i="9"/>
  <c r="BA398" i="9"/>
  <c r="AZ399" i="9"/>
  <c r="BA399" i="9"/>
  <c r="AZ400" i="9"/>
  <c r="BA400" i="9"/>
  <c r="AZ401" i="9"/>
  <c r="BA401" i="9"/>
  <c r="AZ402" i="9"/>
  <c r="BA402" i="9"/>
  <c r="AZ403" i="9"/>
  <c r="BA403" i="9"/>
  <c r="AZ404" i="9"/>
  <c r="BA404" i="9"/>
  <c r="AZ405" i="9"/>
  <c r="BA405" i="9"/>
  <c r="AZ406" i="9"/>
  <c r="BA406" i="9"/>
  <c r="AZ407" i="9"/>
  <c r="BA407" i="9"/>
  <c r="AZ408" i="9"/>
  <c r="BA408" i="9"/>
  <c r="AZ409" i="9"/>
  <c r="BA409" i="9"/>
  <c r="AZ410" i="9"/>
  <c r="BA410" i="9"/>
  <c r="AZ411" i="9"/>
  <c r="BA411" i="9"/>
  <c r="AZ412" i="9"/>
  <c r="BA412" i="9"/>
  <c r="AZ413" i="9"/>
  <c r="BA413" i="9"/>
  <c r="AZ414" i="9"/>
  <c r="BA414" i="9"/>
  <c r="AZ415" i="9"/>
  <c r="BA415" i="9"/>
  <c r="AZ416" i="9"/>
  <c r="BA416" i="9"/>
  <c r="AZ417" i="9"/>
  <c r="BA417" i="9"/>
  <c r="AZ418" i="9"/>
  <c r="BA418" i="9"/>
  <c r="AZ419" i="9"/>
  <c r="BA419" i="9"/>
  <c r="AZ420" i="9"/>
  <c r="BA420" i="9"/>
  <c r="AZ421" i="9"/>
  <c r="BA421" i="9"/>
  <c r="AZ422" i="9"/>
  <c r="BA422" i="9"/>
  <c r="AZ423" i="9"/>
  <c r="BA423" i="9"/>
  <c r="AZ424" i="9"/>
  <c r="BA424" i="9"/>
  <c r="AZ425" i="9"/>
  <c r="BA425" i="9"/>
  <c r="AZ426" i="9"/>
  <c r="BA426" i="9"/>
  <c r="AZ427" i="9"/>
  <c r="BA427" i="9"/>
  <c r="AZ428" i="9"/>
  <c r="BA428" i="9"/>
  <c r="AZ429" i="9"/>
  <c r="BA429" i="9"/>
  <c r="AZ430" i="9"/>
  <c r="BA430" i="9"/>
  <c r="AR10" i="9"/>
  <c r="AT10" i="9" s="1"/>
  <c r="AV10" i="9" s="1"/>
  <c r="AS10" i="9"/>
  <c r="AU10" i="9" s="1"/>
  <c r="AW10" i="9"/>
  <c r="AR11" i="9"/>
  <c r="AT11" i="9" s="1"/>
  <c r="AV11" i="9" s="1"/>
  <c r="AS11" i="9"/>
  <c r="AU11" i="9"/>
  <c r="AW11" i="9" s="1"/>
  <c r="AR12" i="9"/>
  <c r="AS12" i="9"/>
  <c r="AU12" i="9" s="1"/>
  <c r="AW12" i="9" s="1"/>
  <c r="AT12" i="9"/>
  <c r="AV12" i="9" s="1"/>
  <c r="AR13" i="9"/>
  <c r="AT13" i="9" s="1"/>
  <c r="AS13" i="9"/>
  <c r="AU13" i="9"/>
  <c r="AW13" i="9" s="1"/>
  <c r="AV13" i="9"/>
  <c r="AR14" i="9"/>
  <c r="AT14" i="9" s="1"/>
  <c r="AV14" i="9" s="1"/>
  <c r="AS14" i="9"/>
  <c r="AU14" i="9" s="1"/>
  <c r="AW14" i="9"/>
  <c r="AR15" i="9"/>
  <c r="AT15" i="9" s="1"/>
  <c r="AV15" i="9" s="1"/>
  <c r="AS15" i="9"/>
  <c r="AU15" i="9"/>
  <c r="AW15" i="9" s="1"/>
  <c r="AR16" i="9"/>
  <c r="AS16" i="9"/>
  <c r="AU16" i="9" s="1"/>
  <c r="AW16" i="9" s="1"/>
  <c r="AT16" i="9"/>
  <c r="AV16" i="9" s="1"/>
  <c r="AR17" i="9"/>
  <c r="AT17" i="9" s="1"/>
  <c r="AV17" i="9" s="1"/>
  <c r="AS17" i="9"/>
  <c r="AU17" i="9"/>
  <c r="AW17" i="9" s="1"/>
  <c r="AR18" i="9"/>
  <c r="AT18" i="9" s="1"/>
  <c r="AV18" i="9" s="1"/>
  <c r="AS18" i="9"/>
  <c r="AU18" i="9" s="1"/>
  <c r="AW18" i="9"/>
  <c r="AR19" i="9"/>
  <c r="AT19" i="9" s="1"/>
  <c r="AV19" i="9" s="1"/>
  <c r="AS19" i="9"/>
  <c r="AU19" i="9"/>
  <c r="AW19" i="9" s="1"/>
  <c r="AR20" i="9"/>
  <c r="AS20" i="9"/>
  <c r="AU20" i="9" s="1"/>
  <c r="AW20" i="9" s="1"/>
  <c r="AT20" i="9"/>
  <c r="AV20" i="9" s="1"/>
  <c r="AR21" i="9"/>
  <c r="AS21" i="9"/>
  <c r="AT21" i="9"/>
  <c r="AU21" i="9"/>
  <c r="AW21" i="9" s="1"/>
  <c r="AV21" i="9"/>
  <c r="AR22" i="9"/>
  <c r="AT22" i="9" s="1"/>
  <c r="AV22" i="9" s="1"/>
  <c r="AS22" i="9"/>
  <c r="AU22" i="9" s="1"/>
  <c r="AW22" i="9" s="1"/>
  <c r="AR23" i="9"/>
  <c r="AT23" i="9" s="1"/>
  <c r="AV23" i="9" s="1"/>
  <c r="AS23" i="9"/>
  <c r="AU23" i="9"/>
  <c r="AW23" i="9" s="1"/>
  <c r="AR24" i="9"/>
  <c r="AS24" i="9"/>
  <c r="AU24" i="9" s="1"/>
  <c r="AW24" i="9" s="1"/>
  <c r="AT24" i="9"/>
  <c r="AV24" i="9" s="1"/>
  <c r="AR25" i="9"/>
  <c r="AS25" i="9"/>
  <c r="AT25" i="9"/>
  <c r="AU25" i="9"/>
  <c r="AW25" i="9" s="1"/>
  <c r="AV25" i="9"/>
  <c r="AR26" i="9"/>
  <c r="AT26" i="9" s="1"/>
  <c r="AV26" i="9" s="1"/>
  <c r="AS26" i="9"/>
  <c r="AU26" i="9" s="1"/>
  <c r="AW26" i="9" s="1"/>
  <c r="AR27" i="9"/>
  <c r="AT27" i="9" s="1"/>
  <c r="AV27" i="9" s="1"/>
  <c r="AS27" i="9"/>
  <c r="AU27" i="9"/>
  <c r="AW27" i="9" s="1"/>
  <c r="AR28" i="9"/>
  <c r="AS28" i="9"/>
  <c r="AU28" i="9" s="1"/>
  <c r="AW28" i="9" s="1"/>
  <c r="AT28" i="9"/>
  <c r="AV28" i="9" s="1"/>
  <c r="AR29" i="9"/>
  <c r="AT29" i="9" s="1"/>
  <c r="AV29" i="9" s="1"/>
  <c r="AS29" i="9"/>
  <c r="AU29" i="9"/>
  <c r="AW29" i="9" s="1"/>
  <c r="AR30" i="9"/>
  <c r="AT30" i="9" s="1"/>
  <c r="AV30" i="9" s="1"/>
  <c r="AS30" i="9"/>
  <c r="AU30" i="9" s="1"/>
  <c r="AW30" i="9" s="1"/>
  <c r="AR31" i="9"/>
  <c r="AT31" i="9" s="1"/>
  <c r="AV31" i="9" s="1"/>
  <c r="AS31" i="9"/>
  <c r="AU31" i="9"/>
  <c r="AW31" i="9" s="1"/>
  <c r="AR32" i="9"/>
  <c r="AS32" i="9"/>
  <c r="AU32" i="9" s="1"/>
  <c r="AW32" i="9" s="1"/>
  <c r="AT32" i="9"/>
  <c r="AV32" i="9" s="1"/>
  <c r="AR33" i="9"/>
  <c r="AS33" i="9"/>
  <c r="AT33" i="9"/>
  <c r="AU33" i="9"/>
  <c r="AW33" i="9" s="1"/>
  <c r="AV33" i="9"/>
  <c r="AR34" i="9"/>
  <c r="AT34" i="9" s="1"/>
  <c r="AV34" i="9" s="1"/>
  <c r="AS34" i="9"/>
  <c r="AU34" i="9" s="1"/>
  <c r="AW34" i="9"/>
  <c r="AR35" i="9"/>
  <c r="AT35" i="9" s="1"/>
  <c r="AV35" i="9" s="1"/>
  <c r="AS35" i="9"/>
  <c r="AU35" i="9"/>
  <c r="AW35" i="9" s="1"/>
  <c r="AR36" i="9"/>
  <c r="AS36" i="9"/>
  <c r="AU36" i="9" s="1"/>
  <c r="AW36" i="9" s="1"/>
  <c r="AT36" i="9"/>
  <c r="AV36" i="9" s="1"/>
  <c r="AR37" i="9"/>
  <c r="AT37" i="9" s="1"/>
  <c r="AS37" i="9"/>
  <c r="AU37" i="9"/>
  <c r="AW37" i="9" s="1"/>
  <c r="AV37" i="9"/>
  <c r="AR38" i="9"/>
  <c r="AT38" i="9" s="1"/>
  <c r="AV38" i="9" s="1"/>
  <c r="AS38" i="9"/>
  <c r="AU38" i="9" s="1"/>
  <c r="AW38" i="9" s="1"/>
  <c r="AR39" i="9"/>
  <c r="AT39" i="9" s="1"/>
  <c r="AV39" i="9" s="1"/>
  <c r="AS39" i="9"/>
  <c r="AU39" i="9"/>
  <c r="AW39" i="9" s="1"/>
  <c r="AR40" i="9"/>
  <c r="AS40" i="9"/>
  <c r="AU40" i="9" s="1"/>
  <c r="AW40" i="9" s="1"/>
  <c r="AT40" i="9"/>
  <c r="AV40" i="9" s="1"/>
  <c r="AR41" i="9"/>
  <c r="AS41" i="9"/>
  <c r="AT41" i="9"/>
  <c r="AU41" i="9"/>
  <c r="AV41" i="9"/>
  <c r="AW41" i="9"/>
  <c r="AR42" i="9"/>
  <c r="AS42" i="9"/>
  <c r="AT42" i="9"/>
  <c r="AU42" i="9"/>
  <c r="AV42" i="9"/>
  <c r="AW42" i="9"/>
  <c r="AR43" i="9"/>
  <c r="AT43" i="9" s="1"/>
  <c r="AV43" i="9" s="1"/>
  <c r="AS43" i="9"/>
  <c r="AU43" i="9"/>
  <c r="AW43" i="9" s="1"/>
  <c r="AR44" i="9"/>
  <c r="AS44" i="9"/>
  <c r="AU44" i="9" s="1"/>
  <c r="AW44" i="9" s="1"/>
  <c r="AT44" i="9"/>
  <c r="AV44" i="9" s="1"/>
  <c r="AR45" i="9"/>
  <c r="AT45" i="9" s="1"/>
  <c r="AS45" i="9"/>
  <c r="AU45" i="9"/>
  <c r="AW45" i="9" s="1"/>
  <c r="AV45" i="9"/>
  <c r="AR46" i="9"/>
  <c r="AT46" i="9" s="1"/>
  <c r="AV46" i="9" s="1"/>
  <c r="AS46" i="9"/>
  <c r="AU46" i="9" s="1"/>
  <c r="AW46" i="9"/>
  <c r="AR47" i="9"/>
  <c r="AT47" i="9" s="1"/>
  <c r="AV47" i="9" s="1"/>
  <c r="AS47" i="9"/>
  <c r="AU47" i="9"/>
  <c r="AW47" i="9" s="1"/>
  <c r="AR48" i="9"/>
  <c r="AS48" i="9"/>
  <c r="AU48" i="9" s="1"/>
  <c r="AW48" i="9" s="1"/>
  <c r="AT48" i="9"/>
  <c r="AV48" i="9" s="1"/>
  <c r="AR49" i="9"/>
  <c r="AT49" i="9" s="1"/>
  <c r="AV49" i="9" s="1"/>
  <c r="AS49" i="9"/>
  <c r="AU49" i="9"/>
  <c r="AW49" i="9" s="1"/>
  <c r="AR50" i="9"/>
  <c r="AT50" i="9" s="1"/>
  <c r="AV50" i="9" s="1"/>
  <c r="AS50" i="9"/>
  <c r="AU50" i="9" s="1"/>
  <c r="AW50" i="9"/>
  <c r="AR51" i="9"/>
  <c r="AT51" i="9" s="1"/>
  <c r="AV51" i="9" s="1"/>
  <c r="AS51" i="9"/>
  <c r="AU51" i="9"/>
  <c r="AW51" i="9" s="1"/>
  <c r="AR52" i="9"/>
  <c r="AS52" i="9"/>
  <c r="AU52" i="9" s="1"/>
  <c r="AW52" i="9" s="1"/>
  <c r="AT52" i="9"/>
  <c r="AV52" i="9" s="1"/>
  <c r="AR53" i="9"/>
  <c r="AT53" i="9" s="1"/>
  <c r="AS53" i="9"/>
  <c r="AU53" i="9"/>
  <c r="AW53" i="9" s="1"/>
  <c r="AV53" i="9"/>
  <c r="AR54" i="9"/>
  <c r="AT54" i="9" s="1"/>
  <c r="AV54" i="9" s="1"/>
  <c r="AS54" i="9"/>
  <c r="AU54" i="9" s="1"/>
  <c r="AW54" i="9" s="1"/>
  <c r="AR55" i="9"/>
  <c r="AT55" i="9" s="1"/>
  <c r="AV55" i="9" s="1"/>
  <c r="AS55" i="9"/>
  <c r="AU55" i="9"/>
  <c r="AW55" i="9" s="1"/>
  <c r="AR56" i="9"/>
  <c r="AS56" i="9"/>
  <c r="AU56" i="9" s="1"/>
  <c r="AW56" i="9" s="1"/>
  <c r="AT56" i="9"/>
  <c r="AV56" i="9" s="1"/>
  <c r="AR57" i="9"/>
  <c r="AT57" i="9" s="1"/>
  <c r="AV57" i="9" s="1"/>
  <c r="AS57" i="9"/>
  <c r="AU57" i="9"/>
  <c r="AW57" i="9" s="1"/>
  <c r="AR58" i="9"/>
  <c r="AT58" i="9" s="1"/>
  <c r="AV58" i="9" s="1"/>
  <c r="AS58" i="9"/>
  <c r="AU58" i="9" s="1"/>
  <c r="AW58" i="9" s="1"/>
  <c r="AR59" i="9"/>
  <c r="AT59" i="9" s="1"/>
  <c r="AV59" i="9" s="1"/>
  <c r="AS59" i="9"/>
  <c r="AU59" i="9"/>
  <c r="AW59" i="9" s="1"/>
  <c r="AR60" i="9"/>
  <c r="AS60" i="9"/>
  <c r="AU60" i="9" s="1"/>
  <c r="AW60" i="9" s="1"/>
  <c r="AT60" i="9"/>
  <c r="AV60" i="9" s="1"/>
  <c r="AR61" i="9"/>
  <c r="AT61" i="9" s="1"/>
  <c r="AV61" i="9" s="1"/>
  <c r="AS61" i="9"/>
  <c r="AU61" i="9"/>
  <c r="AW61" i="9" s="1"/>
  <c r="AR62" i="9"/>
  <c r="AT62" i="9" s="1"/>
  <c r="AV62" i="9" s="1"/>
  <c r="AS62" i="9"/>
  <c r="AU62" i="9" s="1"/>
  <c r="AW62" i="9"/>
  <c r="AR63" i="9"/>
  <c r="AT63" i="9" s="1"/>
  <c r="AV63" i="9" s="1"/>
  <c r="AS63" i="9"/>
  <c r="AU63" i="9"/>
  <c r="AW63" i="9" s="1"/>
  <c r="AR64" i="9"/>
  <c r="AS64" i="9"/>
  <c r="AU64" i="9" s="1"/>
  <c r="AW64" i="9" s="1"/>
  <c r="AT64" i="9"/>
  <c r="AV64" i="9" s="1"/>
  <c r="AR65" i="9"/>
  <c r="AS65" i="9"/>
  <c r="AT65" i="9"/>
  <c r="AU65" i="9"/>
  <c r="AW65" i="9" s="1"/>
  <c r="AV65" i="9"/>
  <c r="AR66" i="9"/>
  <c r="AT66" i="9" s="1"/>
  <c r="AV66" i="9" s="1"/>
  <c r="AS66" i="9"/>
  <c r="AU66" i="9" s="1"/>
  <c r="AW66" i="9" s="1"/>
  <c r="AR67" i="9"/>
  <c r="AT67" i="9" s="1"/>
  <c r="AV67" i="9" s="1"/>
  <c r="AS67" i="9"/>
  <c r="AU67" i="9"/>
  <c r="AW67" i="9" s="1"/>
  <c r="AR68" i="9"/>
  <c r="AS68" i="9"/>
  <c r="AU68" i="9" s="1"/>
  <c r="AW68" i="9" s="1"/>
  <c r="AT68" i="9"/>
  <c r="AV68" i="9" s="1"/>
  <c r="AR69" i="9"/>
  <c r="AT69" i="9" s="1"/>
  <c r="AV69" i="9" s="1"/>
  <c r="AS69" i="9"/>
  <c r="AU69" i="9"/>
  <c r="AW69" i="9" s="1"/>
  <c r="AR70" i="9"/>
  <c r="AT70" i="9" s="1"/>
  <c r="AV70" i="9" s="1"/>
  <c r="AS70" i="9"/>
  <c r="AU70" i="9" s="1"/>
  <c r="AW70" i="9" s="1"/>
  <c r="AR71" i="9"/>
  <c r="AT71" i="9" s="1"/>
  <c r="AV71" i="9" s="1"/>
  <c r="AS71" i="9"/>
  <c r="AU71" i="9"/>
  <c r="AW71" i="9" s="1"/>
  <c r="AR72" i="9"/>
  <c r="AS72" i="9"/>
  <c r="AU72" i="9" s="1"/>
  <c r="AW72" i="9" s="1"/>
  <c r="AT72" i="9"/>
  <c r="AV72" i="9" s="1"/>
  <c r="AR73" i="9"/>
  <c r="AS73" i="9"/>
  <c r="AT73" i="9"/>
  <c r="AU73" i="9"/>
  <c r="AW73" i="9" s="1"/>
  <c r="AV73" i="9"/>
  <c r="AR74" i="9"/>
  <c r="AT74" i="9" s="1"/>
  <c r="AV74" i="9" s="1"/>
  <c r="AS74" i="9"/>
  <c r="AU74" i="9" s="1"/>
  <c r="AW74" i="9"/>
  <c r="AR75" i="9"/>
  <c r="AT75" i="9" s="1"/>
  <c r="AV75" i="9" s="1"/>
  <c r="AS75" i="9"/>
  <c r="AU75" i="9"/>
  <c r="AW75" i="9" s="1"/>
  <c r="AR76" i="9"/>
  <c r="AS76" i="9"/>
  <c r="AU76" i="9" s="1"/>
  <c r="AW76" i="9" s="1"/>
  <c r="AT76" i="9"/>
  <c r="AV76" i="9" s="1"/>
  <c r="AR77" i="9"/>
  <c r="AS77" i="9"/>
  <c r="AT77" i="9"/>
  <c r="AU77" i="9"/>
  <c r="AW77" i="9" s="1"/>
  <c r="AV77" i="9"/>
  <c r="AR78" i="9"/>
  <c r="AT78" i="9" s="1"/>
  <c r="AV78" i="9" s="1"/>
  <c r="AS78" i="9"/>
  <c r="AU78" i="9" s="1"/>
  <c r="AW78" i="9" s="1"/>
  <c r="AR79" i="9"/>
  <c r="AT79" i="9" s="1"/>
  <c r="AV79" i="9" s="1"/>
  <c r="AS79" i="9"/>
  <c r="AU79" i="9"/>
  <c r="AW79" i="9" s="1"/>
  <c r="AR80" i="9"/>
  <c r="AS80" i="9"/>
  <c r="AU80" i="9" s="1"/>
  <c r="AW80" i="9" s="1"/>
  <c r="AT80" i="9"/>
  <c r="AV80" i="9" s="1"/>
  <c r="AR81" i="9"/>
  <c r="AS81" i="9"/>
  <c r="AT81" i="9"/>
  <c r="AU81" i="9"/>
  <c r="AW81" i="9" s="1"/>
  <c r="AV81" i="9"/>
  <c r="AR82" i="9"/>
  <c r="AT82" i="9" s="1"/>
  <c r="AV82" i="9" s="1"/>
  <c r="AS82" i="9"/>
  <c r="AU82" i="9" s="1"/>
  <c r="AW82" i="9" s="1"/>
  <c r="AR83" i="9"/>
  <c r="AT83" i="9" s="1"/>
  <c r="AV83" i="9" s="1"/>
  <c r="AS83" i="9"/>
  <c r="AU83" i="9"/>
  <c r="AW83" i="9" s="1"/>
  <c r="AR84" i="9"/>
  <c r="AS84" i="9"/>
  <c r="AU84" i="9" s="1"/>
  <c r="AW84" i="9" s="1"/>
  <c r="AT84" i="9"/>
  <c r="AV84" i="9" s="1"/>
  <c r="AR85" i="9"/>
  <c r="AT85" i="9" s="1"/>
  <c r="AV85" i="9" s="1"/>
  <c r="AS85" i="9"/>
  <c r="AU85" i="9"/>
  <c r="AW85" i="9" s="1"/>
  <c r="AR86" i="9"/>
  <c r="AT86" i="9" s="1"/>
  <c r="AV86" i="9" s="1"/>
  <c r="AS86" i="9"/>
  <c r="AU86" i="9" s="1"/>
  <c r="AW86" i="9" s="1"/>
  <c r="AR87" i="9"/>
  <c r="AT87" i="9" s="1"/>
  <c r="AV87" i="9" s="1"/>
  <c r="AS87" i="9"/>
  <c r="AU87" i="9"/>
  <c r="AW87" i="9" s="1"/>
  <c r="AR88" i="9"/>
  <c r="AS88" i="9"/>
  <c r="AU88" i="9" s="1"/>
  <c r="AW88" i="9" s="1"/>
  <c r="AT88" i="9"/>
  <c r="AV88" i="9" s="1"/>
  <c r="AR89" i="9"/>
  <c r="AT89" i="9" s="1"/>
  <c r="AS89" i="9"/>
  <c r="AU89" i="9"/>
  <c r="AW89" i="9" s="1"/>
  <c r="AV89" i="9"/>
  <c r="AR90" i="9"/>
  <c r="AT90" i="9" s="1"/>
  <c r="AV90" i="9" s="1"/>
  <c r="AS90" i="9"/>
  <c r="AU90" i="9" s="1"/>
  <c r="AW90" i="9" s="1"/>
  <c r="AR91" i="9"/>
  <c r="AT91" i="9" s="1"/>
  <c r="AV91" i="9" s="1"/>
  <c r="AS91" i="9"/>
  <c r="AU91" i="9"/>
  <c r="AW91" i="9" s="1"/>
  <c r="AR92" i="9"/>
  <c r="AS92" i="9"/>
  <c r="AU92" i="9" s="1"/>
  <c r="AW92" i="9" s="1"/>
  <c r="AT92" i="9"/>
  <c r="AV92" i="9" s="1"/>
  <c r="AR93" i="9"/>
  <c r="AS93" i="9"/>
  <c r="AT93" i="9"/>
  <c r="AU93" i="9"/>
  <c r="AW93" i="9" s="1"/>
  <c r="AV93" i="9"/>
  <c r="AR94" i="9"/>
  <c r="AT94" i="9" s="1"/>
  <c r="AV94" i="9" s="1"/>
  <c r="AS94" i="9"/>
  <c r="AU94" i="9" s="1"/>
  <c r="AW94" i="9" s="1"/>
  <c r="AR95" i="9"/>
  <c r="AT95" i="9" s="1"/>
  <c r="AV95" i="9" s="1"/>
  <c r="AS95" i="9"/>
  <c r="AU95" i="9"/>
  <c r="AW95" i="9" s="1"/>
  <c r="AR96" i="9"/>
  <c r="AS96" i="9"/>
  <c r="AU96" i="9" s="1"/>
  <c r="AW96" i="9" s="1"/>
  <c r="AT96" i="9"/>
  <c r="AV96" i="9" s="1"/>
  <c r="AR97" i="9"/>
  <c r="AS97" i="9"/>
  <c r="AT97" i="9"/>
  <c r="AU97" i="9"/>
  <c r="AV97" i="9"/>
  <c r="AW97" i="9"/>
  <c r="AR98" i="9"/>
  <c r="AT98" i="9" s="1"/>
  <c r="AV98" i="9" s="1"/>
  <c r="AS98" i="9"/>
  <c r="AU98" i="9" s="1"/>
  <c r="AW98" i="9"/>
  <c r="AR99" i="9"/>
  <c r="AT99" i="9" s="1"/>
  <c r="AV99" i="9" s="1"/>
  <c r="AS99" i="9"/>
  <c r="AU99" i="9"/>
  <c r="AW99" i="9" s="1"/>
  <c r="AR100" i="9"/>
  <c r="AS100" i="9"/>
  <c r="AU100" i="9" s="1"/>
  <c r="AW100" i="9" s="1"/>
  <c r="AT100" i="9"/>
  <c r="AV100" i="9" s="1"/>
  <c r="AR101" i="9"/>
  <c r="AS101" i="9"/>
  <c r="AT101" i="9"/>
  <c r="AU101" i="9"/>
  <c r="AW101" i="9" s="1"/>
  <c r="AV101" i="9"/>
  <c r="AR102" i="9"/>
  <c r="AT102" i="9" s="1"/>
  <c r="AV102" i="9" s="1"/>
  <c r="AS102" i="9"/>
  <c r="AU102" i="9" s="1"/>
  <c r="AW102" i="9" s="1"/>
  <c r="AR103" i="9"/>
  <c r="AT103" i="9" s="1"/>
  <c r="AV103" i="9" s="1"/>
  <c r="AS103" i="9"/>
  <c r="AU103" i="9"/>
  <c r="AW103" i="9" s="1"/>
  <c r="AR104" i="9"/>
  <c r="AS104" i="9"/>
  <c r="AU104" i="9" s="1"/>
  <c r="AW104" i="9" s="1"/>
  <c r="AT104" i="9"/>
  <c r="AV104" i="9" s="1"/>
  <c r="AR105" i="9"/>
  <c r="AS105" i="9"/>
  <c r="AT105" i="9"/>
  <c r="AU105" i="9"/>
  <c r="AW105" i="9" s="1"/>
  <c r="AV105" i="9"/>
  <c r="AR106" i="9"/>
  <c r="AT106" i="9" s="1"/>
  <c r="AV106" i="9" s="1"/>
  <c r="AS106" i="9"/>
  <c r="AU106" i="9" s="1"/>
  <c r="AW106" i="9"/>
  <c r="AR107" i="9"/>
  <c r="AT107" i="9" s="1"/>
  <c r="AV107" i="9" s="1"/>
  <c r="AS107" i="9"/>
  <c r="AU107" i="9"/>
  <c r="AW107" i="9" s="1"/>
  <c r="AR108" i="9"/>
  <c r="AS108" i="9"/>
  <c r="AU108" i="9" s="1"/>
  <c r="AW108" i="9" s="1"/>
  <c r="AT108" i="9"/>
  <c r="AV108" i="9" s="1"/>
  <c r="AR109" i="9"/>
  <c r="AT109" i="9" s="1"/>
  <c r="AS109" i="9"/>
  <c r="AU109" i="9"/>
  <c r="AW109" i="9" s="1"/>
  <c r="AV109" i="9"/>
  <c r="AR110" i="9"/>
  <c r="AT110" i="9" s="1"/>
  <c r="AV110" i="9" s="1"/>
  <c r="AS110" i="9"/>
  <c r="AU110" i="9" s="1"/>
  <c r="AW110" i="9" s="1"/>
  <c r="AR111" i="9"/>
  <c r="AT111" i="9" s="1"/>
  <c r="AV111" i="9" s="1"/>
  <c r="AS111" i="9"/>
  <c r="AU111" i="9"/>
  <c r="AW111" i="9" s="1"/>
  <c r="AR112" i="9"/>
  <c r="AS112" i="9"/>
  <c r="AU112" i="9" s="1"/>
  <c r="AW112" i="9" s="1"/>
  <c r="AT112" i="9"/>
  <c r="AV112" i="9" s="1"/>
  <c r="AR113" i="9"/>
  <c r="AS113" i="9"/>
  <c r="AT113" i="9"/>
  <c r="AU113" i="9"/>
  <c r="AW113" i="9" s="1"/>
  <c r="AV113" i="9"/>
  <c r="AR114" i="9"/>
  <c r="AT114" i="9" s="1"/>
  <c r="AV114" i="9" s="1"/>
  <c r="AS114" i="9"/>
  <c r="AU114" i="9" s="1"/>
  <c r="AW114" i="9" s="1"/>
  <c r="AR115" i="9"/>
  <c r="AT115" i="9" s="1"/>
  <c r="AV115" i="9" s="1"/>
  <c r="AS115" i="9"/>
  <c r="AU115" i="9"/>
  <c r="AW115" i="9" s="1"/>
  <c r="AR116" i="9"/>
  <c r="AS116" i="9"/>
  <c r="AU116" i="9" s="1"/>
  <c r="AW116" i="9" s="1"/>
  <c r="AT116" i="9"/>
  <c r="AV116" i="9" s="1"/>
  <c r="AR117" i="9"/>
  <c r="AT117" i="9" s="1"/>
  <c r="AV117" i="9" s="1"/>
  <c r="AS117" i="9"/>
  <c r="AU117" i="9"/>
  <c r="AW117" i="9" s="1"/>
  <c r="AR118" i="9"/>
  <c r="AT118" i="9" s="1"/>
  <c r="AV118" i="9" s="1"/>
  <c r="AS118" i="9"/>
  <c r="AU118" i="9" s="1"/>
  <c r="AW118" i="9"/>
  <c r="AR119" i="9"/>
  <c r="AT119" i="9" s="1"/>
  <c r="AV119" i="9" s="1"/>
  <c r="AS119" i="9"/>
  <c r="AU119" i="9"/>
  <c r="AW119" i="9" s="1"/>
  <c r="AR120" i="9"/>
  <c r="AS120" i="9"/>
  <c r="AU120" i="9" s="1"/>
  <c r="AW120" i="9" s="1"/>
  <c r="AT120" i="9"/>
  <c r="AV120" i="9" s="1"/>
  <c r="AR121" i="9"/>
  <c r="AT121" i="9" s="1"/>
  <c r="AS121" i="9"/>
  <c r="AU121" i="9"/>
  <c r="AW121" i="9" s="1"/>
  <c r="AV121" i="9"/>
  <c r="AR122" i="9"/>
  <c r="AT122" i="9" s="1"/>
  <c r="AV122" i="9" s="1"/>
  <c r="AS122" i="9"/>
  <c r="AU122" i="9" s="1"/>
  <c r="AW122" i="9" s="1"/>
  <c r="AR123" i="9"/>
  <c r="AT123" i="9" s="1"/>
  <c r="AV123" i="9" s="1"/>
  <c r="AS123" i="9"/>
  <c r="AU123" i="9"/>
  <c r="AW123" i="9" s="1"/>
  <c r="AR124" i="9"/>
  <c r="AS124" i="9"/>
  <c r="AU124" i="9" s="1"/>
  <c r="AW124" i="9" s="1"/>
  <c r="AT124" i="9"/>
  <c r="AV124" i="9" s="1"/>
  <c r="AR125" i="9"/>
  <c r="AT125" i="9" s="1"/>
  <c r="AV125" i="9" s="1"/>
  <c r="AS125" i="9"/>
  <c r="AU125" i="9"/>
  <c r="AW125" i="9" s="1"/>
  <c r="AR126" i="9"/>
  <c r="AT126" i="9" s="1"/>
  <c r="AV126" i="9" s="1"/>
  <c r="AS126" i="9"/>
  <c r="AU126" i="9" s="1"/>
  <c r="AW126" i="9" s="1"/>
  <c r="AR127" i="9"/>
  <c r="AT127" i="9" s="1"/>
  <c r="AV127" i="9" s="1"/>
  <c r="AS127" i="9"/>
  <c r="AU127" i="9"/>
  <c r="AW127" i="9" s="1"/>
  <c r="AR128" i="9"/>
  <c r="AS128" i="9"/>
  <c r="AU128" i="9" s="1"/>
  <c r="AW128" i="9" s="1"/>
  <c r="AT128" i="9"/>
  <c r="AV128" i="9" s="1"/>
  <c r="AR129" i="9"/>
  <c r="AS129" i="9"/>
  <c r="AT129" i="9"/>
  <c r="AU129" i="9"/>
  <c r="AW129" i="9" s="1"/>
  <c r="AV129" i="9"/>
  <c r="AR130" i="9"/>
  <c r="AT130" i="9" s="1"/>
  <c r="AV130" i="9" s="1"/>
  <c r="AS130" i="9"/>
  <c r="AU130" i="9" s="1"/>
  <c r="AW130" i="9"/>
  <c r="AR131" i="9"/>
  <c r="AT131" i="9" s="1"/>
  <c r="AV131" i="9" s="1"/>
  <c r="AS131" i="9"/>
  <c r="AU131" i="9"/>
  <c r="AW131" i="9" s="1"/>
  <c r="AR132" i="9"/>
  <c r="AS132" i="9"/>
  <c r="AU132" i="9" s="1"/>
  <c r="AW132" i="9" s="1"/>
  <c r="AT132" i="9"/>
  <c r="AV132" i="9" s="1"/>
  <c r="AR133" i="9"/>
  <c r="AT133" i="9" s="1"/>
  <c r="AS133" i="9"/>
  <c r="AU133" i="9"/>
  <c r="AW133" i="9" s="1"/>
  <c r="AV133" i="9"/>
  <c r="AR134" i="9"/>
  <c r="AT134" i="9" s="1"/>
  <c r="AV134" i="9" s="1"/>
  <c r="AS134" i="9"/>
  <c r="AU134" i="9" s="1"/>
  <c r="AW134" i="9" s="1"/>
  <c r="AR135" i="9"/>
  <c r="AT135" i="9" s="1"/>
  <c r="AV135" i="9" s="1"/>
  <c r="AS135" i="9"/>
  <c r="AU135" i="9"/>
  <c r="AW135" i="9" s="1"/>
  <c r="AR136" i="9"/>
  <c r="AS136" i="9"/>
  <c r="AU136" i="9" s="1"/>
  <c r="AW136" i="9" s="1"/>
  <c r="AT136" i="9"/>
  <c r="AV136" i="9" s="1"/>
  <c r="AR137" i="9"/>
  <c r="AT137" i="9" s="1"/>
  <c r="AV137" i="9" s="1"/>
  <c r="AS137" i="9"/>
  <c r="AU137" i="9"/>
  <c r="AW137" i="9" s="1"/>
  <c r="AR138" i="9"/>
  <c r="AT138" i="9" s="1"/>
  <c r="AV138" i="9" s="1"/>
  <c r="AS138" i="9"/>
  <c r="AU138" i="9" s="1"/>
  <c r="AW138" i="9" s="1"/>
  <c r="AR139" i="9"/>
  <c r="AT139" i="9" s="1"/>
  <c r="AV139" i="9" s="1"/>
  <c r="AS139" i="9"/>
  <c r="AU139" i="9"/>
  <c r="AW139" i="9" s="1"/>
  <c r="AR140" i="9"/>
  <c r="AS140" i="9"/>
  <c r="AU140" i="9" s="1"/>
  <c r="AW140" i="9" s="1"/>
  <c r="AT140" i="9"/>
  <c r="AV140" i="9" s="1"/>
  <c r="AR141" i="9"/>
  <c r="AT141" i="9" s="1"/>
  <c r="AV141" i="9" s="1"/>
  <c r="AS141" i="9"/>
  <c r="AU141" i="9"/>
  <c r="AW141" i="9" s="1"/>
  <c r="AR142" i="9"/>
  <c r="AT142" i="9" s="1"/>
  <c r="AV142" i="9" s="1"/>
  <c r="AS142" i="9"/>
  <c r="AU142" i="9" s="1"/>
  <c r="AW142" i="9" s="1"/>
  <c r="AR143" i="9"/>
  <c r="AS143" i="9"/>
  <c r="AT143" i="9"/>
  <c r="AU143" i="9"/>
  <c r="AV143" i="9"/>
  <c r="AW143" i="9"/>
  <c r="AR144" i="9"/>
  <c r="AS144" i="9"/>
  <c r="AU144" i="9" s="1"/>
  <c r="AW144" i="9" s="1"/>
  <c r="AT144" i="9"/>
  <c r="AV144" i="9" s="1"/>
  <c r="AR145" i="9"/>
  <c r="AS145" i="9"/>
  <c r="AT145" i="9"/>
  <c r="AU145" i="9"/>
  <c r="AW145" i="9" s="1"/>
  <c r="AV145" i="9"/>
  <c r="AR146" i="9"/>
  <c r="AT146" i="9" s="1"/>
  <c r="AV146" i="9" s="1"/>
  <c r="AS146" i="9"/>
  <c r="AU146" i="9" s="1"/>
  <c r="AW146" i="9" s="1"/>
  <c r="AR147" i="9"/>
  <c r="AT147" i="9" s="1"/>
  <c r="AV147" i="9" s="1"/>
  <c r="AS147" i="9"/>
  <c r="AU147" i="9"/>
  <c r="AW147" i="9" s="1"/>
  <c r="AR148" i="9"/>
  <c r="AS148" i="9"/>
  <c r="AU148" i="9" s="1"/>
  <c r="AW148" i="9" s="1"/>
  <c r="AT148" i="9"/>
  <c r="AV148" i="9" s="1"/>
  <c r="AR149" i="9"/>
  <c r="AT149" i="9" s="1"/>
  <c r="AS149" i="9"/>
  <c r="AU149" i="9"/>
  <c r="AW149" i="9" s="1"/>
  <c r="AV149" i="9"/>
  <c r="AR150" i="9"/>
  <c r="AT150" i="9" s="1"/>
  <c r="AV150" i="9" s="1"/>
  <c r="AS150" i="9"/>
  <c r="AU150" i="9" s="1"/>
  <c r="AW150" i="9" s="1"/>
  <c r="AR151" i="9"/>
  <c r="AT151" i="9" s="1"/>
  <c r="AV151" i="9" s="1"/>
  <c r="AS151" i="9"/>
  <c r="AU151" i="9"/>
  <c r="AW151" i="9" s="1"/>
  <c r="AR152" i="9"/>
  <c r="AS152" i="9"/>
  <c r="AU152" i="9" s="1"/>
  <c r="AW152" i="9" s="1"/>
  <c r="AT152" i="9"/>
  <c r="AV152" i="9" s="1"/>
  <c r="AR153" i="9"/>
  <c r="AT153" i="9" s="1"/>
  <c r="AV153" i="9" s="1"/>
  <c r="AS153" i="9"/>
  <c r="AU153" i="9"/>
  <c r="AW153" i="9" s="1"/>
  <c r="AR154" i="9"/>
  <c r="AT154" i="9" s="1"/>
  <c r="AV154" i="9" s="1"/>
  <c r="AS154" i="9"/>
  <c r="AU154" i="9" s="1"/>
  <c r="AW154" i="9" s="1"/>
  <c r="AR155" i="9"/>
  <c r="AT155" i="9" s="1"/>
  <c r="AV155" i="9" s="1"/>
  <c r="AS155" i="9"/>
  <c r="AU155" i="9"/>
  <c r="AW155" i="9" s="1"/>
  <c r="AR156" i="9"/>
  <c r="AS156" i="9"/>
  <c r="AU156" i="9" s="1"/>
  <c r="AW156" i="9" s="1"/>
  <c r="AT156" i="9"/>
  <c r="AV156" i="9" s="1"/>
  <c r="AR157" i="9"/>
  <c r="AT157" i="9" s="1"/>
  <c r="AS157" i="9"/>
  <c r="AU157" i="9"/>
  <c r="AW157" i="9" s="1"/>
  <c r="AV157" i="9"/>
  <c r="AR158" i="9"/>
  <c r="AT158" i="9" s="1"/>
  <c r="AV158" i="9" s="1"/>
  <c r="AS158" i="9"/>
  <c r="AU158" i="9" s="1"/>
  <c r="AW158" i="9" s="1"/>
  <c r="AR159" i="9"/>
  <c r="AT159" i="9" s="1"/>
  <c r="AV159" i="9" s="1"/>
  <c r="AS159" i="9"/>
  <c r="AU159" i="9"/>
  <c r="AW159" i="9" s="1"/>
  <c r="AR160" i="9"/>
  <c r="AS160" i="9"/>
  <c r="AU160" i="9" s="1"/>
  <c r="AW160" i="9" s="1"/>
  <c r="AT160" i="9"/>
  <c r="AV160" i="9" s="1"/>
  <c r="AR161" i="9"/>
  <c r="AS161" i="9"/>
  <c r="AT161" i="9"/>
  <c r="AU161" i="9"/>
  <c r="AW161" i="9" s="1"/>
  <c r="AV161" i="9"/>
  <c r="AR162" i="9"/>
  <c r="AT162" i="9" s="1"/>
  <c r="AV162" i="9" s="1"/>
  <c r="AS162" i="9"/>
  <c r="AU162" i="9" s="1"/>
  <c r="AW162" i="9" s="1"/>
  <c r="AR163" i="9"/>
  <c r="AT163" i="9" s="1"/>
  <c r="AV163" i="9" s="1"/>
  <c r="AS163" i="9"/>
  <c r="AU163" i="9"/>
  <c r="AW163" i="9" s="1"/>
  <c r="AR164" i="9"/>
  <c r="AS164" i="9"/>
  <c r="AU164" i="9" s="1"/>
  <c r="AW164" i="9" s="1"/>
  <c r="AT164" i="9"/>
  <c r="AV164" i="9" s="1"/>
  <c r="AR165" i="9"/>
  <c r="AT165" i="9" s="1"/>
  <c r="AV165" i="9" s="1"/>
  <c r="AS165" i="9"/>
  <c r="AU165" i="9"/>
  <c r="AW165" i="9" s="1"/>
  <c r="AR166" i="9"/>
  <c r="AT166" i="9" s="1"/>
  <c r="AV166" i="9" s="1"/>
  <c r="AS166" i="9"/>
  <c r="AU166" i="9"/>
  <c r="AW166" i="9"/>
  <c r="AR167" i="9"/>
  <c r="AT167" i="9" s="1"/>
  <c r="AV167" i="9" s="1"/>
  <c r="AS167" i="9"/>
  <c r="AU167" i="9"/>
  <c r="AW167" i="9" s="1"/>
  <c r="AR168" i="9"/>
  <c r="AS168" i="9"/>
  <c r="AU168" i="9" s="1"/>
  <c r="AW168" i="9" s="1"/>
  <c r="AT168" i="9"/>
  <c r="AV168" i="9" s="1"/>
  <c r="AR169" i="9"/>
  <c r="AT169" i="9" s="1"/>
  <c r="AV169" i="9" s="1"/>
  <c r="AS169" i="9"/>
  <c r="AU169" i="9"/>
  <c r="AW169" i="9" s="1"/>
  <c r="AR170" i="9"/>
  <c r="AS170" i="9"/>
  <c r="AT170" i="9"/>
  <c r="AV170" i="9" s="1"/>
  <c r="AU170" i="9"/>
  <c r="AW170" i="9"/>
  <c r="AR171" i="9"/>
  <c r="AT171" i="9" s="1"/>
  <c r="AV171" i="9" s="1"/>
  <c r="AS171" i="9"/>
  <c r="AU171" i="9"/>
  <c r="AW171" i="9" s="1"/>
  <c r="AR172" i="9"/>
  <c r="AS172" i="9"/>
  <c r="AU172" i="9" s="1"/>
  <c r="AW172" i="9" s="1"/>
  <c r="AT172" i="9"/>
  <c r="AV172" i="9" s="1"/>
  <c r="AR173" i="9"/>
  <c r="AT173" i="9" s="1"/>
  <c r="AV173" i="9" s="1"/>
  <c r="AS173" i="9"/>
  <c r="AU173" i="9"/>
  <c r="AW173" i="9"/>
  <c r="AR174" i="9"/>
  <c r="AT174" i="9" s="1"/>
  <c r="AV174" i="9" s="1"/>
  <c r="AS174" i="9"/>
  <c r="AU174" i="9"/>
  <c r="AW174" i="9"/>
  <c r="AR175" i="9"/>
  <c r="AT175" i="9" s="1"/>
  <c r="AV175" i="9" s="1"/>
  <c r="AS175" i="9"/>
  <c r="AU175" i="9"/>
  <c r="AW175" i="9" s="1"/>
  <c r="AR176" i="9"/>
  <c r="AS176" i="9"/>
  <c r="AT176" i="9"/>
  <c r="AV176" i="9" s="1"/>
  <c r="AU176" i="9"/>
  <c r="AW176" i="9"/>
  <c r="AR177" i="9"/>
  <c r="AT177" i="9" s="1"/>
  <c r="AV177" i="9" s="1"/>
  <c r="AS177" i="9"/>
  <c r="AU177" i="9"/>
  <c r="AW177" i="9"/>
  <c r="AR178" i="9"/>
  <c r="AS178" i="9"/>
  <c r="AT178" i="9"/>
  <c r="AV178" i="9" s="1"/>
  <c r="AU178" i="9"/>
  <c r="AW178" i="9"/>
  <c r="AR179" i="9"/>
  <c r="AS179" i="9"/>
  <c r="AT179" i="9"/>
  <c r="AU179" i="9"/>
  <c r="AV179" i="9"/>
  <c r="AW179" i="9"/>
  <c r="AR180" i="9"/>
  <c r="AS180" i="9"/>
  <c r="AT180" i="9"/>
  <c r="AV180" i="9" s="1"/>
  <c r="AU180" i="9"/>
  <c r="AW180" i="9"/>
  <c r="AR181" i="9"/>
  <c r="AS181" i="9"/>
  <c r="AT181" i="9"/>
  <c r="AU181" i="9"/>
  <c r="AV181" i="9"/>
  <c r="AW181" i="9"/>
  <c r="AR182" i="9"/>
  <c r="AS182" i="9"/>
  <c r="AT182" i="9"/>
  <c r="AV182" i="9" s="1"/>
  <c r="AU182" i="9"/>
  <c r="AW182" i="9"/>
  <c r="AR183" i="9"/>
  <c r="AT183" i="9" s="1"/>
  <c r="AV183" i="9" s="1"/>
  <c r="AS183" i="9"/>
  <c r="AU183" i="9"/>
  <c r="AW183" i="9" s="1"/>
  <c r="AR184" i="9"/>
  <c r="AS184" i="9"/>
  <c r="AU184" i="9" s="1"/>
  <c r="AW184" i="9" s="1"/>
  <c r="AT184" i="9"/>
  <c r="AV184" i="9" s="1"/>
  <c r="AR185" i="9"/>
  <c r="AT185" i="9" s="1"/>
  <c r="AV185" i="9" s="1"/>
  <c r="AS185" i="9"/>
  <c r="AU185" i="9"/>
  <c r="AW185" i="9" s="1"/>
  <c r="AR186" i="9"/>
  <c r="AS186" i="9"/>
  <c r="AT186" i="9"/>
  <c r="AV186" i="9" s="1"/>
  <c r="AU186" i="9"/>
  <c r="AW186" i="9"/>
  <c r="AR187" i="9"/>
  <c r="AS187" i="9"/>
  <c r="AU187" i="9" s="1"/>
  <c r="AW187" i="9" s="1"/>
  <c r="AT187" i="9"/>
  <c r="AV187" i="9"/>
  <c r="AR188" i="9"/>
  <c r="AT188" i="9" s="1"/>
  <c r="AV188" i="9" s="1"/>
  <c r="AS188" i="9"/>
  <c r="AU188" i="9" s="1"/>
  <c r="AW188" i="9" s="1"/>
  <c r="AR189" i="9"/>
  <c r="AT189" i="9" s="1"/>
  <c r="AV189" i="9" s="1"/>
  <c r="AS189" i="9"/>
  <c r="AU189" i="9"/>
  <c r="AW189" i="9" s="1"/>
  <c r="AR190" i="9"/>
  <c r="AS190" i="9"/>
  <c r="AT190" i="9"/>
  <c r="AV190" i="9" s="1"/>
  <c r="AU190" i="9"/>
  <c r="AW190" i="9"/>
  <c r="AR191" i="9"/>
  <c r="AS191" i="9"/>
  <c r="AU191" i="9" s="1"/>
  <c r="AW191" i="9" s="1"/>
  <c r="AT191" i="9"/>
  <c r="AV191" i="9"/>
  <c r="AR192" i="9"/>
  <c r="AT192" i="9" s="1"/>
  <c r="AV192" i="9" s="1"/>
  <c r="AS192" i="9"/>
  <c r="AU192" i="9" s="1"/>
  <c r="AW192" i="9" s="1"/>
  <c r="AR193" i="9"/>
  <c r="AT193" i="9" s="1"/>
  <c r="AV193" i="9" s="1"/>
  <c r="AS193" i="9"/>
  <c r="AU193" i="9"/>
  <c r="AW193" i="9" s="1"/>
  <c r="AR194" i="9"/>
  <c r="AS194" i="9"/>
  <c r="AT194" i="9"/>
  <c r="AV194" i="9" s="1"/>
  <c r="AU194" i="9"/>
  <c r="AW194" i="9"/>
  <c r="AR195" i="9"/>
  <c r="AT195" i="9" s="1"/>
  <c r="AV195" i="9" s="1"/>
  <c r="AS195" i="9"/>
  <c r="AU195" i="9" s="1"/>
  <c r="AW195" i="9" s="1"/>
  <c r="AR196" i="9"/>
  <c r="AT196" i="9" s="1"/>
  <c r="AV196" i="9" s="1"/>
  <c r="AS196" i="9"/>
  <c r="AU196" i="9" s="1"/>
  <c r="AW196" i="9" s="1"/>
  <c r="AR197" i="9"/>
  <c r="AT197" i="9" s="1"/>
  <c r="AV197" i="9" s="1"/>
  <c r="AS197" i="9"/>
  <c r="AU197" i="9"/>
  <c r="AW197" i="9" s="1"/>
  <c r="AR198" i="9"/>
  <c r="AS198" i="9"/>
  <c r="AT198" i="9"/>
  <c r="AV198" i="9" s="1"/>
  <c r="AU198" i="9"/>
  <c r="AW198" i="9"/>
  <c r="AR199" i="9"/>
  <c r="AS199" i="9"/>
  <c r="AU199" i="9" s="1"/>
  <c r="AW199" i="9" s="1"/>
  <c r="AT199" i="9"/>
  <c r="AV199" i="9"/>
  <c r="AR200" i="9"/>
  <c r="AT200" i="9" s="1"/>
  <c r="AV200" i="9" s="1"/>
  <c r="AS200" i="9"/>
  <c r="AU200" i="9" s="1"/>
  <c r="AW200" i="9" s="1"/>
  <c r="AR201" i="9"/>
  <c r="AT201" i="9" s="1"/>
  <c r="AV201" i="9" s="1"/>
  <c r="AS201" i="9"/>
  <c r="AU201" i="9"/>
  <c r="AW201" i="9" s="1"/>
  <c r="AR202" i="9"/>
  <c r="AS202" i="9"/>
  <c r="AT202" i="9"/>
  <c r="AV202" i="9" s="1"/>
  <c r="AU202" i="9"/>
  <c r="AW202" i="9"/>
  <c r="AR203" i="9"/>
  <c r="AS203" i="9"/>
  <c r="AT203" i="9"/>
  <c r="AU203" i="9"/>
  <c r="AV203" i="9"/>
  <c r="AW203" i="9"/>
  <c r="AR204" i="9"/>
  <c r="AT204" i="9" s="1"/>
  <c r="AV204" i="9" s="1"/>
  <c r="AS204" i="9"/>
  <c r="AU204" i="9" s="1"/>
  <c r="AW204" i="9" s="1"/>
  <c r="AR205" i="9"/>
  <c r="AT205" i="9" s="1"/>
  <c r="AV205" i="9" s="1"/>
  <c r="AS205" i="9"/>
  <c r="AU205" i="9"/>
  <c r="AW205" i="9" s="1"/>
  <c r="AR206" i="9"/>
  <c r="AS206" i="9"/>
  <c r="AT206" i="9"/>
  <c r="AV206" i="9" s="1"/>
  <c r="AU206" i="9"/>
  <c r="AW206" i="9"/>
  <c r="AR207" i="9"/>
  <c r="AS207" i="9"/>
  <c r="AT207" i="9"/>
  <c r="AU207" i="9"/>
  <c r="AV207" i="9"/>
  <c r="AW207" i="9"/>
  <c r="AR208" i="9"/>
  <c r="AT208" i="9" s="1"/>
  <c r="AV208" i="9" s="1"/>
  <c r="AS208" i="9"/>
  <c r="AU208" i="9" s="1"/>
  <c r="AW208" i="9" s="1"/>
  <c r="AR209" i="9"/>
  <c r="AT209" i="9" s="1"/>
  <c r="AV209" i="9" s="1"/>
  <c r="AS209" i="9"/>
  <c r="AU209" i="9"/>
  <c r="AW209" i="9" s="1"/>
  <c r="AR210" i="9"/>
  <c r="AS210" i="9"/>
  <c r="AT210" i="9"/>
  <c r="AV210" i="9" s="1"/>
  <c r="AU210" i="9"/>
  <c r="AW210" i="9"/>
  <c r="AR211" i="9"/>
  <c r="AS211" i="9"/>
  <c r="AT211" i="9"/>
  <c r="AU211" i="9"/>
  <c r="AV211" i="9"/>
  <c r="AW211" i="9"/>
  <c r="AR212" i="9"/>
  <c r="AT212" i="9" s="1"/>
  <c r="AV212" i="9" s="1"/>
  <c r="AS212" i="9"/>
  <c r="AU212" i="9" s="1"/>
  <c r="AW212" i="9" s="1"/>
  <c r="AR213" i="9"/>
  <c r="AT213" i="9" s="1"/>
  <c r="AV213" i="9" s="1"/>
  <c r="AS213" i="9"/>
  <c r="AU213" i="9"/>
  <c r="AW213" i="9" s="1"/>
  <c r="AR214" i="9"/>
  <c r="AS214" i="9"/>
  <c r="AT214" i="9"/>
  <c r="AV214" i="9" s="1"/>
  <c r="AU214" i="9"/>
  <c r="AW214" i="9"/>
  <c r="AR215" i="9"/>
  <c r="AT215" i="9" s="1"/>
  <c r="AS215" i="9"/>
  <c r="AU215" i="9" s="1"/>
  <c r="AW215" i="9" s="1"/>
  <c r="AV215" i="9"/>
  <c r="AR216" i="9"/>
  <c r="AT216" i="9" s="1"/>
  <c r="AV216" i="9" s="1"/>
  <c r="AS216" i="9"/>
  <c r="AU216" i="9" s="1"/>
  <c r="AW216" i="9" s="1"/>
  <c r="AR217" i="9"/>
  <c r="AT217" i="9" s="1"/>
  <c r="AV217" i="9" s="1"/>
  <c r="AS217" i="9"/>
  <c r="AU217" i="9"/>
  <c r="AW217" i="9" s="1"/>
  <c r="AR218" i="9"/>
  <c r="AS218" i="9"/>
  <c r="AT218" i="9"/>
  <c r="AV218" i="9" s="1"/>
  <c r="AU218" i="9"/>
  <c r="AW218" i="9"/>
  <c r="AR219" i="9"/>
  <c r="AS219" i="9"/>
  <c r="AU219" i="9" s="1"/>
  <c r="AW219" i="9" s="1"/>
  <c r="AT219" i="9"/>
  <c r="AV219" i="9"/>
  <c r="AR220" i="9"/>
  <c r="AT220" i="9" s="1"/>
  <c r="AV220" i="9" s="1"/>
  <c r="AS220" i="9"/>
  <c r="AU220" i="9" s="1"/>
  <c r="AW220" i="9" s="1"/>
  <c r="AR221" i="9"/>
  <c r="AT221" i="9" s="1"/>
  <c r="AV221" i="9" s="1"/>
  <c r="AS221" i="9"/>
  <c r="AU221" i="9"/>
  <c r="AW221" i="9" s="1"/>
  <c r="AR222" i="9"/>
  <c r="AS222" i="9"/>
  <c r="AT222" i="9"/>
  <c r="AV222" i="9" s="1"/>
  <c r="AU222" i="9"/>
  <c r="AW222" i="9"/>
  <c r="AR223" i="9"/>
  <c r="AS223" i="9"/>
  <c r="AT223" i="9"/>
  <c r="AU223" i="9"/>
  <c r="AV223" i="9"/>
  <c r="AW223" i="9"/>
  <c r="AR224" i="9"/>
  <c r="AT224" i="9" s="1"/>
  <c r="AV224" i="9" s="1"/>
  <c r="AS224" i="9"/>
  <c r="AU224" i="9" s="1"/>
  <c r="AW224" i="9" s="1"/>
  <c r="AR225" i="9"/>
  <c r="AT225" i="9" s="1"/>
  <c r="AV225" i="9" s="1"/>
  <c r="AS225" i="9"/>
  <c r="AU225" i="9"/>
  <c r="AW225" i="9" s="1"/>
  <c r="AR226" i="9"/>
  <c r="AS226" i="9"/>
  <c r="AT226" i="9"/>
  <c r="AV226" i="9" s="1"/>
  <c r="AU226" i="9"/>
  <c r="AW226" i="9"/>
  <c r="AR227" i="9"/>
  <c r="AS227" i="9"/>
  <c r="AT227" i="9"/>
  <c r="AU227" i="9"/>
  <c r="AV227" i="9"/>
  <c r="AW227" i="9"/>
  <c r="AR228" i="9"/>
  <c r="AT228" i="9" s="1"/>
  <c r="AV228" i="9" s="1"/>
  <c r="AS228" i="9"/>
  <c r="AU228" i="9" s="1"/>
  <c r="AW228" i="9" s="1"/>
  <c r="AR229" i="9"/>
  <c r="AT229" i="9" s="1"/>
  <c r="AV229" i="9" s="1"/>
  <c r="AS229" i="9"/>
  <c r="AU229" i="9"/>
  <c r="AW229" i="9" s="1"/>
  <c r="AR230" i="9"/>
  <c r="AS230" i="9"/>
  <c r="AT230" i="9"/>
  <c r="AV230" i="9" s="1"/>
  <c r="AU230" i="9"/>
  <c r="AW230" i="9"/>
  <c r="AR231" i="9"/>
  <c r="AS231" i="9"/>
  <c r="AU231" i="9" s="1"/>
  <c r="AW231" i="9" s="1"/>
  <c r="AT231" i="9"/>
  <c r="AV231" i="9"/>
  <c r="AR232" i="9"/>
  <c r="AT232" i="9" s="1"/>
  <c r="AV232" i="9" s="1"/>
  <c r="AS232" i="9"/>
  <c r="AU232" i="9" s="1"/>
  <c r="AW232" i="9" s="1"/>
  <c r="AR233" i="9"/>
  <c r="AT233" i="9" s="1"/>
  <c r="AV233" i="9" s="1"/>
  <c r="AS233" i="9"/>
  <c r="AU233" i="9"/>
  <c r="AW233" i="9" s="1"/>
  <c r="AR234" i="9"/>
  <c r="AS234" i="9"/>
  <c r="AT234" i="9"/>
  <c r="AV234" i="9" s="1"/>
  <c r="AU234" i="9"/>
  <c r="AW234" i="9"/>
  <c r="AR235" i="9"/>
  <c r="AT235" i="9" s="1"/>
  <c r="AS235" i="9"/>
  <c r="AU235" i="9" s="1"/>
  <c r="AW235" i="9" s="1"/>
  <c r="AV235" i="9"/>
  <c r="AR236" i="9"/>
  <c r="AT236" i="9" s="1"/>
  <c r="AV236" i="9" s="1"/>
  <c r="AS236" i="9"/>
  <c r="AU236" i="9" s="1"/>
  <c r="AW236" i="9" s="1"/>
  <c r="AR237" i="9"/>
  <c r="AT237" i="9" s="1"/>
  <c r="AV237" i="9" s="1"/>
  <c r="AS237" i="9"/>
  <c r="AU237" i="9"/>
  <c r="AW237" i="9" s="1"/>
  <c r="AR238" i="9"/>
  <c r="AS238" i="9"/>
  <c r="AT238" i="9"/>
  <c r="AV238" i="9" s="1"/>
  <c r="AU238" i="9"/>
  <c r="AW238" i="9"/>
  <c r="AR239" i="9"/>
  <c r="AS239" i="9"/>
  <c r="AU239" i="9" s="1"/>
  <c r="AW239" i="9" s="1"/>
  <c r="AT239" i="9"/>
  <c r="AV239" i="9"/>
  <c r="AR240" i="9"/>
  <c r="AT240" i="9" s="1"/>
  <c r="AV240" i="9" s="1"/>
  <c r="AS240" i="9"/>
  <c r="AU240" i="9" s="1"/>
  <c r="AW240" i="9" s="1"/>
  <c r="AR241" i="9"/>
  <c r="AS241" i="9"/>
  <c r="AT241" i="9"/>
  <c r="AU241" i="9"/>
  <c r="AV241" i="9"/>
  <c r="AW241" i="9"/>
  <c r="AR242" i="9"/>
  <c r="AS242" i="9"/>
  <c r="AT242" i="9"/>
  <c r="AU242" i="9"/>
  <c r="AV242" i="9"/>
  <c r="AW242" i="9"/>
  <c r="AR243" i="9"/>
  <c r="AT243" i="9" s="1"/>
  <c r="AS243" i="9"/>
  <c r="AU243" i="9" s="1"/>
  <c r="AW243" i="9" s="1"/>
  <c r="AV243" i="9"/>
  <c r="AR244" i="9"/>
  <c r="AT244" i="9" s="1"/>
  <c r="AV244" i="9" s="1"/>
  <c r="AS244" i="9"/>
  <c r="AU244" i="9" s="1"/>
  <c r="AW244" i="9" s="1"/>
  <c r="AR245" i="9"/>
  <c r="AT245" i="9" s="1"/>
  <c r="AV245" i="9" s="1"/>
  <c r="AS245" i="9"/>
  <c r="AU245" i="9"/>
  <c r="AW245" i="9" s="1"/>
  <c r="AR246" i="9"/>
  <c r="AS246" i="9"/>
  <c r="AU246" i="9" s="1"/>
  <c r="AT246" i="9"/>
  <c r="AV246" i="9" s="1"/>
  <c r="AW246" i="9"/>
  <c r="AR247" i="9"/>
  <c r="AS247" i="9"/>
  <c r="AT247" i="9"/>
  <c r="AU247" i="9"/>
  <c r="AW247" i="9" s="1"/>
  <c r="AV247" i="9"/>
  <c r="AR248" i="9"/>
  <c r="AT248" i="9" s="1"/>
  <c r="AV248" i="9" s="1"/>
  <c r="AS248" i="9"/>
  <c r="AU248" i="9" s="1"/>
  <c r="AW248" i="9" s="1"/>
  <c r="AR249" i="9"/>
  <c r="AT249" i="9" s="1"/>
  <c r="AV249" i="9" s="1"/>
  <c r="AS249" i="9"/>
  <c r="AU249" i="9"/>
  <c r="AW249" i="9" s="1"/>
  <c r="AR250" i="9"/>
  <c r="AS250" i="9"/>
  <c r="AT250" i="9"/>
  <c r="AV250" i="9" s="1"/>
  <c r="AU250" i="9"/>
  <c r="AW250" i="9"/>
  <c r="AR251" i="9"/>
  <c r="AT251" i="9" s="1"/>
  <c r="AS251" i="9"/>
  <c r="AU251" i="9" s="1"/>
  <c r="AW251" i="9" s="1"/>
  <c r="AV251" i="9"/>
  <c r="AR252" i="9"/>
  <c r="AT252" i="9" s="1"/>
  <c r="AV252" i="9" s="1"/>
  <c r="AS252" i="9"/>
  <c r="AU252" i="9" s="1"/>
  <c r="AW252" i="9" s="1"/>
  <c r="AR253" i="9"/>
  <c r="AT253" i="9" s="1"/>
  <c r="AV253" i="9" s="1"/>
  <c r="AS253" i="9"/>
  <c r="AU253" i="9"/>
  <c r="AW253" i="9" s="1"/>
  <c r="AR254" i="9"/>
  <c r="AS254" i="9"/>
  <c r="AT254" i="9"/>
  <c r="AV254" i="9" s="1"/>
  <c r="AU254" i="9"/>
  <c r="AW254" i="9"/>
  <c r="AR255" i="9"/>
  <c r="AT255" i="9" s="1"/>
  <c r="AS255" i="9"/>
  <c r="AU255" i="9" s="1"/>
  <c r="AW255" i="9" s="1"/>
  <c r="AV255" i="9"/>
  <c r="AR256" i="9"/>
  <c r="AT256" i="9" s="1"/>
  <c r="AV256" i="9" s="1"/>
  <c r="AS256" i="9"/>
  <c r="AU256" i="9" s="1"/>
  <c r="AW256" i="9" s="1"/>
  <c r="AR257" i="9"/>
  <c r="AT257" i="9" s="1"/>
  <c r="AV257" i="9" s="1"/>
  <c r="AS257" i="9"/>
  <c r="AU257" i="9"/>
  <c r="AW257" i="9" s="1"/>
  <c r="AR258" i="9"/>
  <c r="AS258" i="9"/>
  <c r="AT258" i="9"/>
  <c r="AV258" i="9" s="1"/>
  <c r="AU258" i="9"/>
  <c r="AW258" i="9"/>
  <c r="AR259" i="9"/>
  <c r="AT259" i="9" s="1"/>
  <c r="AV259" i="9" s="1"/>
  <c r="AS259" i="9"/>
  <c r="AU259" i="9" s="1"/>
  <c r="AW259" i="9" s="1"/>
  <c r="AR260" i="9"/>
  <c r="AT260" i="9" s="1"/>
  <c r="AV260" i="9" s="1"/>
  <c r="AS260" i="9"/>
  <c r="AU260" i="9" s="1"/>
  <c r="AW260" i="9" s="1"/>
  <c r="AR261" i="9"/>
  <c r="AT261" i="9" s="1"/>
  <c r="AV261" i="9" s="1"/>
  <c r="AS261" i="9"/>
  <c r="AU261" i="9"/>
  <c r="AW261" i="9" s="1"/>
  <c r="AR262" i="9"/>
  <c r="AS262" i="9"/>
  <c r="AT262" i="9"/>
  <c r="AV262" i="9" s="1"/>
  <c r="AU262" i="9"/>
  <c r="AW262" i="9"/>
  <c r="AR263" i="9"/>
  <c r="AS263" i="9"/>
  <c r="AT263" i="9"/>
  <c r="AU263" i="9"/>
  <c r="AV263" i="9"/>
  <c r="AW263" i="9"/>
  <c r="AR264" i="9"/>
  <c r="AT264" i="9" s="1"/>
  <c r="AV264" i="9" s="1"/>
  <c r="AS264" i="9"/>
  <c r="AU264" i="9" s="1"/>
  <c r="AW264" i="9" s="1"/>
  <c r="AR265" i="9"/>
  <c r="AT265" i="9" s="1"/>
  <c r="AV265" i="9" s="1"/>
  <c r="AS265" i="9"/>
  <c r="AU265" i="9"/>
  <c r="AW265" i="9" s="1"/>
  <c r="AR266" i="9"/>
  <c r="AS266" i="9"/>
  <c r="AT266" i="9"/>
  <c r="AV266" i="9" s="1"/>
  <c r="AU266" i="9"/>
  <c r="AW266" i="9"/>
  <c r="AR267" i="9"/>
  <c r="AS267" i="9"/>
  <c r="AU267" i="9" s="1"/>
  <c r="AW267" i="9" s="1"/>
  <c r="AT267" i="9"/>
  <c r="AV267" i="9"/>
  <c r="AR268" i="9"/>
  <c r="AT268" i="9" s="1"/>
  <c r="AV268" i="9" s="1"/>
  <c r="AS268" i="9"/>
  <c r="AU268" i="9" s="1"/>
  <c r="AW268" i="9" s="1"/>
  <c r="AR269" i="9"/>
  <c r="AT269" i="9" s="1"/>
  <c r="AV269" i="9" s="1"/>
  <c r="AS269" i="9"/>
  <c r="AU269" i="9"/>
  <c r="AW269" i="9" s="1"/>
  <c r="AR270" i="9"/>
  <c r="AS270" i="9"/>
  <c r="AT270" i="9"/>
  <c r="AV270" i="9" s="1"/>
  <c r="AU270" i="9"/>
  <c r="AW270" i="9"/>
  <c r="AR271" i="9"/>
  <c r="AT271" i="9" s="1"/>
  <c r="AS271" i="9"/>
  <c r="AU271" i="9" s="1"/>
  <c r="AW271" i="9" s="1"/>
  <c r="AV271" i="9"/>
  <c r="AR272" i="9"/>
  <c r="AT272" i="9" s="1"/>
  <c r="AV272" i="9" s="1"/>
  <c r="AS272" i="9"/>
  <c r="AU272" i="9" s="1"/>
  <c r="AW272" i="9" s="1"/>
  <c r="AR273" i="9"/>
  <c r="AT273" i="9" s="1"/>
  <c r="AV273" i="9" s="1"/>
  <c r="AS273" i="9"/>
  <c r="AU273" i="9"/>
  <c r="AW273" i="9" s="1"/>
  <c r="AR274" i="9"/>
  <c r="AS274" i="9"/>
  <c r="AT274" i="9"/>
  <c r="AV274" i="9" s="1"/>
  <c r="AU274" i="9"/>
  <c r="AW274" i="9"/>
  <c r="AR275" i="9"/>
  <c r="AT275" i="9" s="1"/>
  <c r="AV275" i="9" s="1"/>
  <c r="AS275" i="9"/>
  <c r="AU275" i="9"/>
  <c r="AW275" i="9" s="1"/>
  <c r="AR276" i="9"/>
  <c r="AT276" i="9" s="1"/>
  <c r="AV276" i="9" s="1"/>
  <c r="AS276" i="9"/>
  <c r="AU276" i="9" s="1"/>
  <c r="AW276" i="9" s="1"/>
  <c r="AR277" i="9"/>
  <c r="AT277" i="9" s="1"/>
  <c r="AV277" i="9" s="1"/>
  <c r="AS277" i="9"/>
  <c r="AU277" i="9"/>
  <c r="AW277" i="9" s="1"/>
  <c r="AR278" i="9"/>
  <c r="AS278" i="9"/>
  <c r="AU278" i="9" s="1"/>
  <c r="AW278" i="9" s="1"/>
  <c r="AT278" i="9"/>
  <c r="AV278" i="9" s="1"/>
  <c r="AR279" i="9"/>
  <c r="AS279" i="9"/>
  <c r="AU279" i="9" s="1"/>
  <c r="AW279" i="9" s="1"/>
  <c r="AT279" i="9"/>
  <c r="AV279" i="9"/>
  <c r="AR280" i="9"/>
  <c r="AT280" i="9" s="1"/>
  <c r="AV280" i="9" s="1"/>
  <c r="AS280" i="9"/>
  <c r="AU280" i="9" s="1"/>
  <c r="AW280" i="9" s="1"/>
  <c r="AR281" i="9"/>
  <c r="AT281" i="9" s="1"/>
  <c r="AV281" i="9" s="1"/>
  <c r="AS281" i="9"/>
  <c r="AU281" i="9"/>
  <c r="AW281" i="9" s="1"/>
  <c r="AR282" i="9"/>
  <c r="AS282" i="9"/>
  <c r="AU282" i="9" s="1"/>
  <c r="AW282" i="9" s="1"/>
  <c r="AT282" i="9"/>
  <c r="AV282" i="9" s="1"/>
  <c r="AR283" i="9"/>
  <c r="AT283" i="9" s="1"/>
  <c r="AV283" i="9" s="1"/>
  <c r="AS283" i="9"/>
  <c r="AU283" i="9" s="1"/>
  <c r="AW283" i="9" s="1"/>
  <c r="AR284" i="9"/>
  <c r="AT284" i="9" s="1"/>
  <c r="AV284" i="9" s="1"/>
  <c r="AS284" i="9"/>
  <c r="AU284" i="9" s="1"/>
  <c r="AW284" i="9" s="1"/>
  <c r="AR285" i="9"/>
  <c r="AT285" i="9" s="1"/>
  <c r="AV285" i="9" s="1"/>
  <c r="AS285" i="9"/>
  <c r="AU285" i="9"/>
  <c r="AW285" i="9" s="1"/>
  <c r="AR286" i="9"/>
  <c r="AS286" i="9"/>
  <c r="AT286" i="9"/>
  <c r="AV286" i="9" s="1"/>
  <c r="AU286" i="9"/>
  <c r="AW286" i="9"/>
  <c r="AR287" i="9"/>
  <c r="AS287" i="9"/>
  <c r="AU287" i="9" s="1"/>
  <c r="AW287" i="9" s="1"/>
  <c r="AT287" i="9"/>
  <c r="AV287" i="9"/>
  <c r="AR288" i="9"/>
  <c r="AT288" i="9" s="1"/>
  <c r="AV288" i="9" s="1"/>
  <c r="AS288" i="9"/>
  <c r="AU288" i="9" s="1"/>
  <c r="AW288" i="9" s="1"/>
  <c r="AR289" i="9"/>
  <c r="AT289" i="9" s="1"/>
  <c r="AV289" i="9" s="1"/>
  <c r="AS289" i="9"/>
  <c r="AU289" i="9"/>
  <c r="AW289" i="9" s="1"/>
  <c r="AR290" i="9"/>
  <c r="AS290" i="9"/>
  <c r="AU290" i="9" s="1"/>
  <c r="AT290" i="9"/>
  <c r="AV290" i="9" s="1"/>
  <c r="AW290" i="9"/>
  <c r="AR291" i="9"/>
  <c r="AS291" i="9"/>
  <c r="AT291" i="9"/>
  <c r="AU291" i="9"/>
  <c r="AW291" i="9" s="1"/>
  <c r="AV291" i="9"/>
  <c r="AR292" i="9"/>
  <c r="AT292" i="9" s="1"/>
  <c r="AV292" i="9" s="1"/>
  <c r="AS292" i="9"/>
  <c r="AU292" i="9" s="1"/>
  <c r="AW292" i="9" s="1"/>
  <c r="AR293" i="9"/>
  <c r="AT293" i="9" s="1"/>
  <c r="AV293" i="9" s="1"/>
  <c r="AS293" i="9"/>
  <c r="AU293" i="9"/>
  <c r="AW293" i="9" s="1"/>
  <c r="AR294" i="9"/>
  <c r="AS294" i="9"/>
  <c r="AT294" i="9"/>
  <c r="AV294" i="9" s="1"/>
  <c r="AU294" i="9"/>
  <c r="AW294" i="9"/>
  <c r="AR295" i="9"/>
  <c r="AS295" i="9"/>
  <c r="AT295" i="9"/>
  <c r="AU295" i="9"/>
  <c r="AW295" i="9" s="1"/>
  <c r="AV295" i="9"/>
  <c r="AR296" i="9"/>
  <c r="AT296" i="9" s="1"/>
  <c r="AV296" i="9" s="1"/>
  <c r="AS296" i="9"/>
  <c r="AU296" i="9" s="1"/>
  <c r="AW296" i="9" s="1"/>
  <c r="AR297" i="9"/>
  <c r="AT297" i="9" s="1"/>
  <c r="AV297" i="9" s="1"/>
  <c r="AS297" i="9"/>
  <c r="AU297" i="9"/>
  <c r="AW297" i="9" s="1"/>
  <c r="AR298" i="9"/>
  <c r="AS298" i="9"/>
  <c r="AT298" i="9"/>
  <c r="AU298" i="9"/>
  <c r="AV298" i="9"/>
  <c r="AW298" i="9"/>
  <c r="AR299" i="9"/>
  <c r="AT299" i="9" s="1"/>
  <c r="AS299" i="9"/>
  <c r="AU299" i="9" s="1"/>
  <c r="AW299" i="9" s="1"/>
  <c r="AV299" i="9"/>
  <c r="AR300" i="9"/>
  <c r="AT300" i="9" s="1"/>
  <c r="AV300" i="9" s="1"/>
  <c r="AS300" i="9"/>
  <c r="AU300" i="9" s="1"/>
  <c r="AW300" i="9" s="1"/>
  <c r="AR301" i="9"/>
  <c r="AT301" i="9" s="1"/>
  <c r="AV301" i="9" s="1"/>
  <c r="AS301" i="9"/>
  <c r="AU301" i="9"/>
  <c r="AW301" i="9" s="1"/>
  <c r="AR302" i="9"/>
  <c r="AS302" i="9"/>
  <c r="AU302" i="9" s="1"/>
  <c r="AT302" i="9"/>
  <c r="AV302" i="9" s="1"/>
  <c r="AW302" i="9"/>
  <c r="AR303" i="9"/>
  <c r="AT303" i="9" s="1"/>
  <c r="AV303" i="9" s="1"/>
  <c r="AS303" i="9"/>
  <c r="AU303" i="9"/>
  <c r="AW303" i="9" s="1"/>
  <c r="AR304" i="9"/>
  <c r="AT304" i="9" s="1"/>
  <c r="AV304" i="9" s="1"/>
  <c r="AS304" i="9"/>
  <c r="AU304" i="9" s="1"/>
  <c r="AW304" i="9" s="1"/>
  <c r="AR305" i="9"/>
  <c r="AT305" i="9" s="1"/>
  <c r="AV305" i="9" s="1"/>
  <c r="AS305" i="9"/>
  <c r="AU305" i="9"/>
  <c r="AW305" i="9" s="1"/>
  <c r="AR306" i="9"/>
  <c r="AS306" i="9"/>
  <c r="AT306" i="9"/>
  <c r="AV306" i="9" s="1"/>
  <c r="AU306" i="9"/>
  <c r="AW306" i="9"/>
  <c r="AR307" i="9"/>
  <c r="AS307" i="9"/>
  <c r="AT307" i="9"/>
  <c r="AU307" i="9"/>
  <c r="AV307" i="9"/>
  <c r="AW307" i="9"/>
  <c r="AR308" i="9"/>
  <c r="AT308" i="9" s="1"/>
  <c r="AV308" i="9" s="1"/>
  <c r="AS308" i="9"/>
  <c r="AU308" i="9" s="1"/>
  <c r="AW308" i="9" s="1"/>
  <c r="AR309" i="9"/>
  <c r="AT309" i="9" s="1"/>
  <c r="AV309" i="9" s="1"/>
  <c r="AS309" i="9"/>
  <c r="AU309" i="9"/>
  <c r="AW309" i="9" s="1"/>
  <c r="AR310" i="9"/>
  <c r="AS310" i="9"/>
  <c r="AT310" i="9"/>
  <c r="AV310" i="9" s="1"/>
  <c r="AU310" i="9"/>
  <c r="AW310" i="9"/>
  <c r="AR311" i="9"/>
  <c r="AS311" i="9"/>
  <c r="AT311" i="9"/>
  <c r="AU311" i="9"/>
  <c r="AV311" i="9"/>
  <c r="AW311" i="9"/>
  <c r="AR312" i="9"/>
  <c r="AS312" i="9"/>
  <c r="AT312" i="9"/>
  <c r="AU312" i="9"/>
  <c r="AV312" i="9"/>
  <c r="AW312" i="9"/>
  <c r="AR313" i="9"/>
  <c r="AT313" i="9" s="1"/>
  <c r="AV313" i="9" s="1"/>
  <c r="AS313" i="9"/>
  <c r="AU313" i="9"/>
  <c r="AW313" i="9" s="1"/>
  <c r="AR314" i="9"/>
  <c r="AS314" i="9"/>
  <c r="AT314" i="9"/>
  <c r="AV314" i="9" s="1"/>
  <c r="AU314" i="9"/>
  <c r="AW314" i="9"/>
  <c r="AR315" i="9"/>
  <c r="AS315" i="9"/>
  <c r="AT315" i="9"/>
  <c r="AU315" i="9"/>
  <c r="AV315" i="9"/>
  <c r="AW315" i="9"/>
  <c r="AR316" i="9"/>
  <c r="AT316" i="9" s="1"/>
  <c r="AV316" i="9" s="1"/>
  <c r="AS316" i="9"/>
  <c r="AU316" i="9" s="1"/>
  <c r="AW316" i="9" s="1"/>
  <c r="AR317" i="9"/>
  <c r="AT317" i="9" s="1"/>
  <c r="AV317" i="9" s="1"/>
  <c r="AS317" i="9"/>
  <c r="AU317" i="9"/>
  <c r="AW317" i="9" s="1"/>
  <c r="AR318" i="9"/>
  <c r="AS318" i="9"/>
  <c r="AT318" i="9"/>
  <c r="AU318" i="9"/>
  <c r="AV318" i="9"/>
  <c r="AW318" i="9"/>
  <c r="AR319" i="9"/>
  <c r="AS319" i="9"/>
  <c r="AU319" i="9" s="1"/>
  <c r="AW319" i="9" s="1"/>
  <c r="AT319" i="9"/>
  <c r="AV319" i="9"/>
  <c r="AR320" i="9"/>
  <c r="AT320" i="9" s="1"/>
  <c r="AV320" i="9" s="1"/>
  <c r="AS320" i="9"/>
  <c r="AU320" i="9" s="1"/>
  <c r="AW320" i="9" s="1"/>
  <c r="AR321" i="9"/>
  <c r="AS321" i="9"/>
  <c r="AT321" i="9"/>
  <c r="AU321" i="9"/>
  <c r="AV321" i="9"/>
  <c r="AW321" i="9"/>
  <c r="AR322" i="9"/>
  <c r="AS322" i="9"/>
  <c r="AU322" i="9" s="1"/>
  <c r="AW322" i="9" s="1"/>
  <c r="AT322" i="9"/>
  <c r="AV322" i="9" s="1"/>
  <c r="AR323" i="9"/>
  <c r="AS323" i="9"/>
  <c r="AT323" i="9"/>
  <c r="AU323" i="9"/>
  <c r="AW323" i="9" s="1"/>
  <c r="AV323" i="9"/>
  <c r="AR324" i="9"/>
  <c r="AS324" i="9"/>
  <c r="AT324" i="9"/>
  <c r="AU324" i="9"/>
  <c r="AV324" i="9"/>
  <c r="AW324" i="9"/>
  <c r="AR325" i="9"/>
  <c r="AT325" i="9" s="1"/>
  <c r="AV325" i="9" s="1"/>
  <c r="AS325" i="9"/>
  <c r="AU325" i="9"/>
  <c r="AW325" i="9" s="1"/>
  <c r="AR326" i="9"/>
  <c r="AS326" i="9"/>
  <c r="AT326" i="9"/>
  <c r="AV326" i="9" s="1"/>
  <c r="AU326" i="9"/>
  <c r="AW326" i="9"/>
  <c r="AR327" i="9"/>
  <c r="AS327" i="9"/>
  <c r="AU327" i="9" s="1"/>
  <c r="AW327" i="9" s="1"/>
  <c r="AT327" i="9"/>
  <c r="AV327" i="9"/>
  <c r="AR328" i="9"/>
  <c r="AT328" i="9" s="1"/>
  <c r="AV328" i="9" s="1"/>
  <c r="AS328" i="9"/>
  <c r="AU328" i="9" s="1"/>
  <c r="AW328" i="9" s="1"/>
  <c r="AR329" i="9"/>
  <c r="AS329" i="9"/>
  <c r="AT329" i="9"/>
  <c r="AV329" i="9" s="1"/>
  <c r="AU329" i="9"/>
  <c r="AW329" i="9" s="1"/>
  <c r="AR330" i="9"/>
  <c r="AS330" i="9"/>
  <c r="AT330" i="9"/>
  <c r="AU330" i="9"/>
  <c r="AV330" i="9"/>
  <c r="AW330" i="9"/>
  <c r="AR331" i="9"/>
  <c r="AS331" i="9"/>
  <c r="AT331" i="9"/>
  <c r="AU331" i="9"/>
  <c r="AV331" i="9"/>
  <c r="AW331" i="9"/>
  <c r="AR332" i="9"/>
  <c r="AT332" i="9" s="1"/>
  <c r="AV332" i="9" s="1"/>
  <c r="AS332" i="9"/>
  <c r="AU332" i="9" s="1"/>
  <c r="AW332" i="9" s="1"/>
  <c r="AR333" i="9"/>
  <c r="AT333" i="9" s="1"/>
  <c r="AV333" i="9" s="1"/>
  <c r="AS333" i="9"/>
  <c r="AU333" i="9"/>
  <c r="AW333" i="9" s="1"/>
  <c r="AR334" i="9"/>
  <c r="AS334" i="9"/>
  <c r="AT334" i="9"/>
  <c r="AU334" i="9"/>
  <c r="AV334" i="9"/>
  <c r="AW334" i="9"/>
  <c r="AR335" i="9"/>
  <c r="AS335" i="9"/>
  <c r="AT335" i="9"/>
  <c r="AU335" i="9"/>
  <c r="AW335" i="9" s="1"/>
  <c r="AV335" i="9"/>
  <c r="AR336" i="9"/>
  <c r="AT336" i="9" s="1"/>
  <c r="AV336" i="9" s="1"/>
  <c r="AS336" i="9"/>
  <c r="AU336" i="9" s="1"/>
  <c r="AW336" i="9" s="1"/>
  <c r="AR337" i="9"/>
  <c r="AS337" i="9"/>
  <c r="AT337" i="9"/>
  <c r="AV337" i="9" s="1"/>
  <c r="AU337" i="9"/>
  <c r="AW337" i="9" s="1"/>
  <c r="AR338" i="9"/>
  <c r="AS338" i="9"/>
  <c r="AT338" i="9"/>
  <c r="AU338" i="9"/>
  <c r="AV338" i="9"/>
  <c r="AW338" i="9"/>
  <c r="AR339" i="9"/>
  <c r="AT339" i="9" s="1"/>
  <c r="AV339" i="9" s="1"/>
  <c r="AS339" i="9"/>
  <c r="AU339" i="9" s="1"/>
  <c r="AW339" i="9" s="1"/>
  <c r="AR340" i="9"/>
  <c r="AT340" i="9" s="1"/>
  <c r="AV340" i="9" s="1"/>
  <c r="AS340" i="9"/>
  <c r="AU340" i="9" s="1"/>
  <c r="AW340" i="9" s="1"/>
  <c r="AR341" i="9"/>
  <c r="AT341" i="9" s="1"/>
  <c r="AV341" i="9" s="1"/>
  <c r="AS341" i="9"/>
  <c r="AU341" i="9"/>
  <c r="AW341" i="9" s="1"/>
  <c r="AR342" i="9"/>
  <c r="AS342" i="9"/>
  <c r="AT342" i="9"/>
  <c r="AU342" i="9"/>
  <c r="AV342" i="9"/>
  <c r="AW342" i="9"/>
  <c r="AR343" i="9"/>
  <c r="AT343" i="9" s="1"/>
  <c r="AV343" i="9" s="1"/>
  <c r="AS343" i="9"/>
  <c r="AU343" i="9" s="1"/>
  <c r="AW343" i="9" s="1"/>
  <c r="AR344" i="9"/>
  <c r="AT344" i="9" s="1"/>
  <c r="AV344" i="9" s="1"/>
  <c r="AS344" i="9"/>
  <c r="AU344" i="9" s="1"/>
  <c r="AW344" i="9" s="1"/>
  <c r="AR345" i="9"/>
  <c r="AS345" i="9"/>
  <c r="AT345" i="9"/>
  <c r="AV345" i="9" s="1"/>
  <c r="AU345" i="9"/>
  <c r="AW345" i="9" s="1"/>
  <c r="AR346" i="9"/>
  <c r="AS346" i="9"/>
  <c r="AT346" i="9"/>
  <c r="AV346" i="9" s="1"/>
  <c r="AU346" i="9"/>
  <c r="AW346" i="9"/>
  <c r="AR347" i="9"/>
  <c r="AT347" i="9" s="1"/>
  <c r="AS347" i="9"/>
  <c r="AU347" i="9" s="1"/>
  <c r="AW347" i="9" s="1"/>
  <c r="AV347" i="9"/>
  <c r="AR348" i="9"/>
  <c r="AT348" i="9" s="1"/>
  <c r="AV348" i="9" s="1"/>
  <c r="AS348" i="9"/>
  <c r="AU348" i="9" s="1"/>
  <c r="AW348" i="9" s="1"/>
  <c r="AR349" i="9"/>
  <c r="AS349" i="9"/>
  <c r="AT349" i="9"/>
  <c r="AV349" i="9" s="1"/>
  <c r="AU349" i="9"/>
  <c r="AW349" i="9" s="1"/>
  <c r="AR350" i="9"/>
  <c r="AS350" i="9"/>
  <c r="AU350" i="9" s="1"/>
  <c r="AW350" i="9" s="1"/>
  <c r="AT350" i="9"/>
  <c r="AV350" i="9"/>
  <c r="AR351" i="9"/>
  <c r="AS351" i="9"/>
  <c r="AU351" i="9" s="1"/>
  <c r="AW351" i="9" s="1"/>
  <c r="AT351" i="9"/>
  <c r="AV351" i="9"/>
  <c r="AR352" i="9"/>
  <c r="AT352" i="9" s="1"/>
  <c r="AV352" i="9" s="1"/>
  <c r="AS352" i="9"/>
  <c r="AU352" i="9" s="1"/>
  <c r="AW352" i="9" s="1"/>
  <c r="AR353" i="9"/>
  <c r="AT353" i="9" s="1"/>
  <c r="AV353" i="9" s="1"/>
  <c r="AS353" i="9"/>
  <c r="AU353" i="9"/>
  <c r="AW353" i="9" s="1"/>
  <c r="AR354" i="9"/>
  <c r="AS354" i="9"/>
  <c r="AT354" i="9"/>
  <c r="AV354" i="9" s="1"/>
  <c r="AU354" i="9"/>
  <c r="AW354" i="9"/>
  <c r="AR355" i="9"/>
  <c r="AS355" i="9"/>
  <c r="AU355" i="9" s="1"/>
  <c r="AT355" i="9"/>
  <c r="AV355" i="9"/>
  <c r="AW355" i="9"/>
  <c r="AR356" i="9"/>
  <c r="AS356" i="9"/>
  <c r="AU356" i="9" s="1"/>
  <c r="AW356" i="9" s="1"/>
  <c r="AT356" i="9"/>
  <c r="AV356" i="9"/>
  <c r="AR357" i="9"/>
  <c r="AT357" i="9" s="1"/>
  <c r="AV357" i="9" s="1"/>
  <c r="AS357" i="9"/>
  <c r="AU357" i="9" s="1"/>
  <c r="AW357" i="9" s="1"/>
  <c r="AR358" i="9"/>
  <c r="AT358" i="9" s="1"/>
  <c r="AV358" i="9" s="1"/>
  <c r="AS358" i="9"/>
  <c r="AU358" i="9"/>
  <c r="AW358" i="9" s="1"/>
  <c r="AR359" i="9"/>
  <c r="AS359" i="9"/>
  <c r="AT359" i="9"/>
  <c r="AV359" i="9" s="1"/>
  <c r="AU359" i="9"/>
  <c r="AW359" i="9"/>
  <c r="AR360" i="9"/>
  <c r="AS360" i="9"/>
  <c r="AU360" i="9" s="1"/>
  <c r="AW360" i="9" s="1"/>
  <c r="AT360" i="9"/>
  <c r="AV360" i="9"/>
  <c r="AR361" i="9"/>
  <c r="AT361" i="9" s="1"/>
  <c r="AV361" i="9" s="1"/>
  <c r="AS361" i="9"/>
  <c r="AU361" i="9" s="1"/>
  <c r="AW361" i="9" s="1"/>
  <c r="AR362" i="9"/>
  <c r="AT362" i="9" s="1"/>
  <c r="AV362" i="9" s="1"/>
  <c r="AS362" i="9"/>
  <c r="AU362" i="9"/>
  <c r="AW362" i="9" s="1"/>
  <c r="AR363" i="9"/>
  <c r="AS363" i="9"/>
  <c r="AT363" i="9"/>
  <c r="AV363" i="9" s="1"/>
  <c r="AU363" i="9"/>
  <c r="AW363" i="9"/>
  <c r="AR364" i="9"/>
  <c r="AS364" i="9"/>
  <c r="AU364" i="9" s="1"/>
  <c r="AW364" i="9" s="1"/>
  <c r="AT364" i="9"/>
  <c r="AV364" i="9"/>
  <c r="AR365" i="9"/>
  <c r="AS365" i="9"/>
  <c r="AT365" i="9"/>
  <c r="AU365" i="9"/>
  <c r="AV365" i="9"/>
  <c r="AW365" i="9"/>
  <c r="AR366" i="9"/>
  <c r="AT366" i="9" s="1"/>
  <c r="AV366" i="9" s="1"/>
  <c r="AS366" i="9"/>
  <c r="AU366" i="9"/>
  <c r="AW366" i="9" s="1"/>
  <c r="AR367" i="9"/>
  <c r="AS367" i="9"/>
  <c r="AT367" i="9"/>
  <c r="AV367" i="9" s="1"/>
  <c r="AU367" i="9"/>
  <c r="AW367" i="9"/>
  <c r="AR368" i="9"/>
  <c r="AS368" i="9"/>
  <c r="AU368" i="9" s="1"/>
  <c r="AW368" i="9" s="1"/>
  <c r="AT368" i="9"/>
  <c r="AV368" i="9"/>
  <c r="AR369" i="9"/>
  <c r="AT369" i="9" s="1"/>
  <c r="AV369" i="9" s="1"/>
  <c r="AS369" i="9"/>
  <c r="AU369" i="9" s="1"/>
  <c r="AW369" i="9" s="1"/>
  <c r="AR370" i="9"/>
  <c r="AT370" i="9" s="1"/>
  <c r="AV370" i="9" s="1"/>
  <c r="AS370" i="9"/>
  <c r="AU370" i="9"/>
  <c r="AW370" i="9" s="1"/>
  <c r="AR371" i="9"/>
  <c r="AS371" i="9"/>
  <c r="AT371" i="9"/>
  <c r="AV371" i="9" s="1"/>
  <c r="AU371" i="9"/>
  <c r="AW371" i="9"/>
  <c r="AR372" i="9"/>
  <c r="AT372" i="9" s="1"/>
  <c r="AV372" i="9" s="1"/>
  <c r="AS372" i="9"/>
  <c r="AU372" i="9" s="1"/>
  <c r="AW372" i="9" s="1"/>
  <c r="AR373" i="9"/>
  <c r="AT373" i="9" s="1"/>
  <c r="AV373" i="9" s="1"/>
  <c r="AS373" i="9"/>
  <c r="AU373" i="9" s="1"/>
  <c r="AW373" i="9" s="1"/>
  <c r="AR374" i="9"/>
  <c r="AS374" i="9"/>
  <c r="AT374" i="9"/>
  <c r="AU374" i="9"/>
  <c r="AW374" i="9" s="1"/>
  <c r="AV374" i="9"/>
  <c r="AR375" i="9"/>
  <c r="AS375" i="9"/>
  <c r="AT375" i="9"/>
  <c r="AV375" i="9" s="1"/>
  <c r="AU375" i="9"/>
  <c r="AW375" i="9"/>
  <c r="AR376" i="9"/>
  <c r="AS376" i="9"/>
  <c r="AU376" i="9" s="1"/>
  <c r="AW376" i="9" s="1"/>
  <c r="AT376" i="9"/>
  <c r="AV376" i="9"/>
  <c r="AR377" i="9"/>
  <c r="AS377" i="9"/>
  <c r="AT377" i="9"/>
  <c r="AU377" i="9"/>
  <c r="AV377" i="9"/>
  <c r="AW377" i="9"/>
  <c r="AR378" i="9"/>
  <c r="AT378" i="9" s="1"/>
  <c r="AV378" i="9" s="1"/>
  <c r="AS378" i="9"/>
  <c r="AU378" i="9"/>
  <c r="AW378" i="9" s="1"/>
  <c r="AR379" i="9"/>
  <c r="AS379" i="9"/>
  <c r="AT379" i="9"/>
  <c r="AV379" i="9" s="1"/>
  <c r="AU379" i="9"/>
  <c r="AW379" i="9"/>
  <c r="AR380" i="9"/>
  <c r="AS380" i="9"/>
  <c r="AT380" i="9"/>
  <c r="AU380" i="9"/>
  <c r="AV380" i="9"/>
  <c r="AW380" i="9"/>
  <c r="AR381" i="9"/>
  <c r="AT381" i="9" s="1"/>
  <c r="AV381" i="9" s="1"/>
  <c r="AS381" i="9"/>
  <c r="AU381" i="9" s="1"/>
  <c r="AW381" i="9" s="1"/>
  <c r="AR382" i="9"/>
  <c r="AT382" i="9" s="1"/>
  <c r="AV382" i="9" s="1"/>
  <c r="AS382" i="9"/>
  <c r="AU382" i="9"/>
  <c r="AW382" i="9" s="1"/>
  <c r="AR383" i="9"/>
  <c r="AS383" i="9"/>
  <c r="AT383" i="9"/>
  <c r="AV383" i="9" s="1"/>
  <c r="AU383" i="9"/>
  <c r="AW383" i="9"/>
  <c r="AR384" i="9"/>
  <c r="AS384" i="9"/>
  <c r="AU384" i="9" s="1"/>
  <c r="AW384" i="9" s="1"/>
  <c r="AT384" i="9"/>
  <c r="AV384" i="9"/>
  <c r="AR385" i="9"/>
  <c r="AT385" i="9" s="1"/>
  <c r="AV385" i="9" s="1"/>
  <c r="AS385" i="9"/>
  <c r="AU385" i="9" s="1"/>
  <c r="AW385" i="9" s="1"/>
  <c r="AR386" i="9"/>
  <c r="AT386" i="9" s="1"/>
  <c r="AV386" i="9" s="1"/>
  <c r="AS386" i="9"/>
  <c r="AU386" i="9"/>
  <c r="AW386" i="9" s="1"/>
  <c r="AR387" i="9"/>
  <c r="AS387" i="9"/>
  <c r="AT387" i="9"/>
  <c r="AV387" i="9" s="1"/>
  <c r="AU387" i="9"/>
  <c r="AW387" i="9"/>
  <c r="AR388" i="9"/>
  <c r="AS388" i="9"/>
  <c r="AU388" i="9" s="1"/>
  <c r="AW388" i="9" s="1"/>
  <c r="AT388" i="9"/>
  <c r="AV388" i="9"/>
  <c r="AR389" i="9"/>
  <c r="AT389" i="9" s="1"/>
  <c r="AV389" i="9" s="1"/>
  <c r="AS389" i="9"/>
  <c r="AU389" i="9" s="1"/>
  <c r="AW389" i="9" s="1"/>
  <c r="AR390" i="9"/>
  <c r="AT390" i="9" s="1"/>
  <c r="AV390" i="9" s="1"/>
  <c r="AS390" i="9"/>
  <c r="AU390" i="9"/>
  <c r="AW390" i="9" s="1"/>
  <c r="AR391" i="9"/>
  <c r="AS391" i="9"/>
  <c r="AT391" i="9"/>
  <c r="AV391" i="9" s="1"/>
  <c r="AU391" i="9"/>
  <c r="AW391" i="9"/>
  <c r="AR392" i="9"/>
  <c r="AS392" i="9"/>
  <c r="AU392" i="9" s="1"/>
  <c r="AW392" i="9" s="1"/>
  <c r="AT392" i="9"/>
  <c r="AV392" i="9"/>
  <c r="AR393" i="9"/>
  <c r="AT393" i="9" s="1"/>
  <c r="AV393" i="9" s="1"/>
  <c r="AS393" i="9"/>
  <c r="AU393" i="9" s="1"/>
  <c r="AW393" i="9" s="1"/>
  <c r="AR394" i="9"/>
  <c r="AT394" i="9" s="1"/>
  <c r="AV394" i="9" s="1"/>
  <c r="AS394" i="9"/>
  <c r="AU394" i="9"/>
  <c r="AW394" i="9" s="1"/>
  <c r="AR395" i="9"/>
  <c r="AS395" i="9"/>
  <c r="AT395" i="9"/>
  <c r="AV395" i="9" s="1"/>
  <c r="AU395" i="9"/>
  <c r="AW395" i="9"/>
  <c r="AR396" i="9"/>
  <c r="AT396" i="9" s="1"/>
  <c r="AV396" i="9" s="1"/>
  <c r="AS396" i="9"/>
  <c r="AU396" i="9" s="1"/>
  <c r="AW396" i="9" s="1"/>
  <c r="AR397" i="9"/>
  <c r="AT397" i="9" s="1"/>
  <c r="AV397" i="9" s="1"/>
  <c r="AS397" i="9"/>
  <c r="AU397" i="9" s="1"/>
  <c r="AW397" i="9" s="1"/>
  <c r="AR398" i="9"/>
  <c r="AT398" i="9" s="1"/>
  <c r="AV398" i="9" s="1"/>
  <c r="AS398" i="9"/>
  <c r="AU398" i="9"/>
  <c r="AW398" i="9" s="1"/>
  <c r="AR399" i="9"/>
  <c r="AS399" i="9"/>
  <c r="AT399" i="9"/>
  <c r="AV399" i="9" s="1"/>
  <c r="AU399" i="9"/>
  <c r="AW399" i="9"/>
  <c r="AR400" i="9"/>
  <c r="AS400" i="9"/>
  <c r="AU400" i="9" s="1"/>
  <c r="AW400" i="9" s="1"/>
  <c r="AT400" i="9"/>
  <c r="AV400" i="9"/>
  <c r="AR401" i="9"/>
  <c r="AT401" i="9" s="1"/>
  <c r="AV401" i="9" s="1"/>
  <c r="AS401" i="9"/>
  <c r="AU401" i="9" s="1"/>
  <c r="AW401" i="9" s="1"/>
  <c r="AR402" i="9"/>
  <c r="AT402" i="9" s="1"/>
  <c r="AV402" i="9" s="1"/>
  <c r="AS402" i="9"/>
  <c r="AU402" i="9"/>
  <c r="AW402" i="9" s="1"/>
  <c r="AR403" i="9"/>
  <c r="AS403" i="9"/>
  <c r="AT403" i="9"/>
  <c r="AV403" i="9" s="1"/>
  <c r="AU403" i="9"/>
  <c r="AW403" i="9"/>
  <c r="AR404" i="9"/>
  <c r="AT404" i="9" s="1"/>
  <c r="AV404" i="9" s="1"/>
  <c r="AS404" i="9"/>
  <c r="AU404" i="9" s="1"/>
  <c r="AW404" i="9" s="1"/>
  <c r="AR405" i="9"/>
  <c r="AT405" i="9" s="1"/>
  <c r="AV405" i="9" s="1"/>
  <c r="AS405" i="9"/>
  <c r="AU405" i="9" s="1"/>
  <c r="AW405" i="9" s="1"/>
  <c r="AR406" i="9"/>
  <c r="AT406" i="9" s="1"/>
  <c r="AV406" i="9" s="1"/>
  <c r="AS406" i="9"/>
  <c r="AU406" i="9"/>
  <c r="AW406" i="9" s="1"/>
  <c r="AR407" i="9"/>
  <c r="AS407" i="9"/>
  <c r="AT407" i="9"/>
  <c r="AV407" i="9" s="1"/>
  <c r="AU407" i="9"/>
  <c r="AW407" i="9"/>
  <c r="AR408" i="9"/>
  <c r="AS408" i="9"/>
  <c r="AT408" i="9"/>
  <c r="AU408" i="9"/>
  <c r="AW408" i="9" s="1"/>
  <c r="AV408" i="9"/>
  <c r="AR409" i="9"/>
  <c r="AT409" i="9" s="1"/>
  <c r="AV409" i="9" s="1"/>
  <c r="AS409" i="9"/>
  <c r="AU409" i="9" s="1"/>
  <c r="AW409" i="9" s="1"/>
  <c r="AR410" i="9"/>
  <c r="AT410" i="9" s="1"/>
  <c r="AV410" i="9" s="1"/>
  <c r="AS410" i="9"/>
  <c r="AU410" i="9"/>
  <c r="AW410" i="9" s="1"/>
  <c r="AR411" i="9"/>
  <c r="AS411" i="9"/>
  <c r="AU411" i="9" s="1"/>
  <c r="AW411" i="9" s="1"/>
  <c r="AT411" i="9"/>
  <c r="AV411" i="9" s="1"/>
  <c r="AR412" i="9"/>
  <c r="AT412" i="9" s="1"/>
  <c r="AV412" i="9" s="1"/>
  <c r="AS412" i="9"/>
  <c r="AU412" i="9" s="1"/>
  <c r="AW412" i="9" s="1"/>
  <c r="AR413" i="9"/>
  <c r="AT413" i="9" s="1"/>
  <c r="AV413" i="9" s="1"/>
  <c r="AS413" i="9"/>
  <c r="AU413" i="9" s="1"/>
  <c r="AW413" i="9" s="1"/>
  <c r="AR414" i="9"/>
  <c r="AT414" i="9" s="1"/>
  <c r="AV414" i="9" s="1"/>
  <c r="AS414" i="9"/>
  <c r="AU414" i="9"/>
  <c r="AW414" i="9" s="1"/>
  <c r="AR415" i="9"/>
  <c r="AS415" i="9"/>
  <c r="AU415" i="9" s="1"/>
  <c r="AW415" i="9" s="1"/>
  <c r="AT415" i="9"/>
  <c r="AV415" i="9" s="1"/>
  <c r="AR416" i="9"/>
  <c r="AS416" i="9"/>
  <c r="AT416" i="9"/>
  <c r="AU416" i="9"/>
  <c r="AW416" i="9" s="1"/>
  <c r="AV416" i="9"/>
  <c r="AR417" i="9"/>
  <c r="AT417" i="9" s="1"/>
  <c r="AV417" i="9" s="1"/>
  <c r="AS417" i="9"/>
  <c r="AU417" i="9" s="1"/>
  <c r="AW417" i="9" s="1"/>
  <c r="AR418" i="9"/>
  <c r="AT418" i="9" s="1"/>
  <c r="AV418" i="9" s="1"/>
  <c r="AS418" i="9"/>
  <c r="AU418" i="9"/>
  <c r="AW418" i="9" s="1"/>
  <c r="AR419" i="9"/>
  <c r="AS419" i="9"/>
  <c r="AT419" i="9"/>
  <c r="AV419" i="9" s="1"/>
  <c r="AU419" i="9"/>
  <c r="AW419" i="9"/>
  <c r="AR420" i="9"/>
  <c r="AT420" i="9" s="1"/>
  <c r="AV420" i="9" s="1"/>
  <c r="AS420" i="9"/>
  <c r="AU420" i="9" s="1"/>
  <c r="AW420" i="9" s="1"/>
  <c r="AR421" i="9"/>
  <c r="AT421" i="9" s="1"/>
  <c r="AV421" i="9" s="1"/>
  <c r="AS421" i="9"/>
  <c r="AU421" i="9" s="1"/>
  <c r="AW421" i="9" s="1"/>
  <c r="AR422" i="9"/>
  <c r="AT422" i="9" s="1"/>
  <c r="AV422" i="9" s="1"/>
  <c r="AS422" i="9"/>
  <c r="AU422" i="9"/>
  <c r="AW422" i="9" s="1"/>
  <c r="AR423" i="9"/>
  <c r="AS423" i="9"/>
  <c r="AT423" i="9"/>
  <c r="AV423" i="9" s="1"/>
  <c r="AU423" i="9"/>
  <c r="AW423" i="9"/>
  <c r="AR424" i="9"/>
  <c r="AS424" i="9"/>
  <c r="AU424" i="9" s="1"/>
  <c r="AW424" i="9" s="1"/>
  <c r="AT424" i="9"/>
  <c r="AV424" i="9"/>
  <c r="AR425" i="9"/>
  <c r="AT425" i="9" s="1"/>
  <c r="AV425" i="9" s="1"/>
  <c r="AS425" i="9"/>
  <c r="AU425" i="9" s="1"/>
  <c r="AW425" i="9" s="1"/>
  <c r="AR426" i="9"/>
  <c r="AT426" i="9" s="1"/>
  <c r="AV426" i="9" s="1"/>
  <c r="AS426" i="9"/>
  <c r="AU426" i="9"/>
  <c r="AW426" i="9" s="1"/>
  <c r="AR427" i="9"/>
  <c r="AS427" i="9"/>
  <c r="AT427" i="9"/>
  <c r="AV427" i="9" s="1"/>
  <c r="AU427" i="9"/>
  <c r="AW427" i="9"/>
  <c r="AR428" i="9"/>
  <c r="AS428" i="9"/>
  <c r="AU428" i="9" s="1"/>
  <c r="AW428" i="9" s="1"/>
  <c r="AT428" i="9"/>
  <c r="AV428" i="9"/>
  <c r="AR429" i="9"/>
  <c r="AT429" i="9" s="1"/>
  <c r="AV429" i="9" s="1"/>
  <c r="AS429" i="9"/>
  <c r="AU429" i="9" s="1"/>
  <c r="AW429" i="9" s="1"/>
  <c r="AR430" i="9"/>
  <c r="AT430" i="9" s="1"/>
  <c r="AV430" i="9" s="1"/>
  <c r="AS430" i="9"/>
  <c r="AU430" i="9"/>
  <c r="AW430" i="9" s="1"/>
  <c r="AN10" i="9"/>
  <c r="AO10" i="9"/>
  <c r="AN11" i="9"/>
  <c r="AO11" i="9"/>
  <c r="AN12" i="9"/>
  <c r="AO12" i="9"/>
  <c r="AN13" i="9"/>
  <c r="AO13" i="9"/>
  <c r="AN14" i="9"/>
  <c r="AO14" i="9"/>
  <c r="AN15" i="9"/>
  <c r="AO15" i="9"/>
  <c r="AN16" i="9"/>
  <c r="AO16" i="9"/>
  <c r="AN17" i="9"/>
  <c r="AO17" i="9"/>
  <c r="AN18" i="9"/>
  <c r="AO18" i="9"/>
  <c r="AN19" i="9"/>
  <c r="AO19" i="9"/>
  <c r="AN20" i="9"/>
  <c r="AO20" i="9"/>
  <c r="AN21" i="9"/>
  <c r="AO21" i="9"/>
  <c r="AN22" i="9"/>
  <c r="AO22" i="9"/>
  <c r="AN23" i="9"/>
  <c r="AO23" i="9"/>
  <c r="AN24" i="9"/>
  <c r="AO24" i="9"/>
  <c r="AN25" i="9"/>
  <c r="AO25" i="9"/>
  <c r="AN26" i="9"/>
  <c r="AO26" i="9"/>
  <c r="AN27" i="9"/>
  <c r="AO27" i="9"/>
  <c r="AN28" i="9"/>
  <c r="AO28" i="9"/>
  <c r="AN29" i="9"/>
  <c r="AO29" i="9"/>
  <c r="AN30" i="9"/>
  <c r="AO30" i="9"/>
  <c r="AN31" i="9"/>
  <c r="AO31" i="9"/>
  <c r="AN32" i="9"/>
  <c r="AO32" i="9"/>
  <c r="AN33" i="9"/>
  <c r="AO33" i="9"/>
  <c r="AN34" i="9"/>
  <c r="AO34" i="9"/>
  <c r="AN35" i="9"/>
  <c r="AO35" i="9"/>
  <c r="AN36" i="9"/>
  <c r="AO36" i="9"/>
  <c r="AN37" i="9"/>
  <c r="AO37" i="9"/>
  <c r="AN38" i="9"/>
  <c r="AO38" i="9"/>
  <c r="AN39" i="9"/>
  <c r="AO39" i="9"/>
  <c r="AN40" i="9"/>
  <c r="AO40" i="9"/>
  <c r="AN41" i="9"/>
  <c r="AO41" i="9"/>
  <c r="AN42" i="9"/>
  <c r="AO42" i="9"/>
  <c r="AN43" i="9"/>
  <c r="AO43" i="9"/>
  <c r="AN44" i="9"/>
  <c r="AO44" i="9"/>
  <c r="AN45" i="9"/>
  <c r="AO45" i="9"/>
  <c r="AN46" i="9"/>
  <c r="AO46" i="9"/>
  <c r="AN47" i="9"/>
  <c r="AO47" i="9"/>
  <c r="AN48" i="9"/>
  <c r="AO48" i="9"/>
  <c r="AN49" i="9"/>
  <c r="AO49" i="9"/>
  <c r="AN50" i="9"/>
  <c r="AO50" i="9"/>
  <c r="AN51" i="9"/>
  <c r="AO51" i="9"/>
  <c r="AN52" i="9"/>
  <c r="AO52" i="9"/>
  <c r="AN53" i="9"/>
  <c r="AO53" i="9"/>
  <c r="AN54" i="9"/>
  <c r="AO54" i="9"/>
  <c r="AN55" i="9"/>
  <c r="AO55" i="9"/>
  <c r="AN56" i="9"/>
  <c r="AO56" i="9"/>
  <c r="AN57" i="9"/>
  <c r="AO57" i="9"/>
  <c r="AN58" i="9"/>
  <c r="AO58" i="9"/>
  <c r="AN59" i="9"/>
  <c r="AO59" i="9"/>
  <c r="AN60" i="9"/>
  <c r="AO60" i="9"/>
  <c r="AN61" i="9"/>
  <c r="AO61" i="9"/>
  <c r="AN62" i="9"/>
  <c r="AO62" i="9"/>
  <c r="AN63" i="9"/>
  <c r="AO63" i="9"/>
  <c r="AN64" i="9"/>
  <c r="AO64" i="9"/>
  <c r="AN65" i="9"/>
  <c r="AO65" i="9"/>
  <c r="AN66" i="9"/>
  <c r="AO66" i="9"/>
  <c r="AN67" i="9"/>
  <c r="AO67" i="9"/>
  <c r="AN68" i="9"/>
  <c r="AO68" i="9"/>
  <c r="AN69" i="9"/>
  <c r="AO69" i="9"/>
  <c r="AN70" i="9"/>
  <c r="AO70" i="9"/>
  <c r="AN71" i="9"/>
  <c r="AO71" i="9"/>
  <c r="AN72" i="9"/>
  <c r="AO72" i="9"/>
  <c r="AN73" i="9"/>
  <c r="AO73" i="9"/>
  <c r="AN74" i="9"/>
  <c r="AO74" i="9"/>
  <c r="AN75" i="9"/>
  <c r="AO75" i="9"/>
  <c r="AN76" i="9"/>
  <c r="AO76" i="9"/>
  <c r="AN77" i="9"/>
  <c r="AO77" i="9"/>
  <c r="AN78" i="9"/>
  <c r="AO78" i="9"/>
  <c r="AN79" i="9"/>
  <c r="AO79" i="9"/>
  <c r="AN80" i="9"/>
  <c r="AO80" i="9"/>
  <c r="AN81" i="9"/>
  <c r="AO81" i="9"/>
  <c r="AN82" i="9"/>
  <c r="AO82" i="9"/>
  <c r="AN83" i="9"/>
  <c r="AO83" i="9"/>
  <c r="AN84" i="9"/>
  <c r="AO84" i="9"/>
  <c r="AN85" i="9"/>
  <c r="AO85" i="9"/>
  <c r="AN86" i="9"/>
  <c r="AO86" i="9"/>
  <c r="AN87" i="9"/>
  <c r="AO87" i="9"/>
  <c r="AN88" i="9"/>
  <c r="AO88" i="9"/>
  <c r="AN89" i="9"/>
  <c r="AO89" i="9"/>
  <c r="AN90" i="9"/>
  <c r="AO90" i="9"/>
  <c r="AN91" i="9"/>
  <c r="AO91" i="9"/>
  <c r="AN92" i="9"/>
  <c r="AO92" i="9"/>
  <c r="AN93" i="9"/>
  <c r="AO93" i="9"/>
  <c r="AN94" i="9"/>
  <c r="AO94" i="9"/>
  <c r="AN95" i="9"/>
  <c r="AO95" i="9"/>
  <c r="AN96" i="9"/>
  <c r="AO96" i="9"/>
  <c r="AN97" i="9"/>
  <c r="AO97" i="9"/>
  <c r="AN98" i="9"/>
  <c r="AO98" i="9"/>
  <c r="AN99" i="9"/>
  <c r="AO99" i="9"/>
  <c r="AN100" i="9"/>
  <c r="AO100" i="9"/>
  <c r="AN101" i="9"/>
  <c r="AO101" i="9"/>
  <c r="AN102" i="9"/>
  <c r="AO102" i="9"/>
  <c r="AN103" i="9"/>
  <c r="AO103" i="9"/>
  <c r="AN104" i="9"/>
  <c r="AO104" i="9"/>
  <c r="AN105" i="9"/>
  <c r="AO105" i="9"/>
  <c r="AN106" i="9"/>
  <c r="AO106" i="9"/>
  <c r="AN107" i="9"/>
  <c r="AO107" i="9"/>
  <c r="AN108" i="9"/>
  <c r="AO108" i="9"/>
  <c r="AN109" i="9"/>
  <c r="AO109" i="9"/>
  <c r="AN110" i="9"/>
  <c r="AO110" i="9"/>
  <c r="AN111" i="9"/>
  <c r="AO111" i="9"/>
  <c r="AN112" i="9"/>
  <c r="AO112" i="9"/>
  <c r="AN113" i="9"/>
  <c r="AO113" i="9"/>
  <c r="AN114" i="9"/>
  <c r="AO114" i="9"/>
  <c r="AN115" i="9"/>
  <c r="AO115" i="9"/>
  <c r="AN116" i="9"/>
  <c r="AO116" i="9"/>
  <c r="AN117" i="9"/>
  <c r="AO117" i="9"/>
  <c r="AN118" i="9"/>
  <c r="AO118" i="9"/>
  <c r="AN119" i="9"/>
  <c r="AO119" i="9"/>
  <c r="AN120" i="9"/>
  <c r="AO120" i="9"/>
  <c r="AN121" i="9"/>
  <c r="AO121" i="9"/>
  <c r="AN122" i="9"/>
  <c r="AO122" i="9"/>
  <c r="AN123" i="9"/>
  <c r="AO123" i="9"/>
  <c r="AN124" i="9"/>
  <c r="AO124" i="9"/>
  <c r="AN125" i="9"/>
  <c r="AO125" i="9"/>
  <c r="AN126" i="9"/>
  <c r="AO126" i="9"/>
  <c r="AN127" i="9"/>
  <c r="AO127" i="9"/>
  <c r="AN128" i="9"/>
  <c r="AO128" i="9"/>
  <c r="AN129" i="9"/>
  <c r="AO129" i="9"/>
  <c r="AN130" i="9"/>
  <c r="AO130" i="9"/>
  <c r="AN131" i="9"/>
  <c r="AO131" i="9"/>
  <c r="AN132" i="9"/>
  <c r="AO132" i="9"/>
  <c r="AN133" i="9"/>
  <c r="AO133" i="9"/>
  <c r="AN134" i="9"/>
  <c r="AO134" i="9"/>
  <c r="AN135" i="9"/>
  <c r="AO135" i="9"/>
  <c r="AN136" i="9"/>
  <c r="AO136" i="9"/>
  <c r="AN137" i="9"/>
  <c r="AO137" i="9"/>
  <c r="AN138" i="9"/>
  <c r="AO138" i="9"/>
  <c r="AN139" i="9"/>
  <c r="AO139" i="9"/>
  <c r="AN140" i="9"/>
  <c r="AO140" i="9"/>
  <c r="AN141" i="9"/>
  <c r="AO141" i="9"/>
  <c r="AN142" i="9"/>
  <c r="AO142" i="9"/>
  <c r="AN143" i="9"/>
  <c r="AO143" i="9"/>
  <c r="AN144" i="9"/>
  <c r="AO144" i="9"/>
  <c r="AN145" i="9"/>
  <c r="AO145" i="9"/>
  <c r="AN146" i="9"/>
  <c r="AO146" i="9"/>
  <c r="AN147" i="9"/>
  <c r="AO147" i="9"/>
  <c r="AN148" i="9"/>
  <c r="AO148" i="9"/>
  <c r="AN149" i="9"/>
  <c r="AO149" i="9"/>
  <c r="AN150" i="9"/>
  <c r="AO150" i="9"/>
  <c r="AN151" i="9"/>
  <c r="AO151" i="9"/>
  <c r="AN152" i="9"/>
  <c r="AO152" i="9"/>
  <c r="AN153" i="9"/>
  <c r="AO153" i="9"/>
  <c r="AN154" i="9"/>
  <c r="AO154" i="9"/>
  <c r="AN155" i="9"/>
  <c r="AO155" i="9"/>
  <c r="AN156" i="9"/>
  <c r="AO156" i="9"/>
  <c r="AN157" i="9"/>
  <c r="AO157" i="9"/>
  <c r="AN158" i="9"/>
  <c r="AO158" i="9"/>
  <c r="AN159" i="9"/>
  <c r="AO159" i="9"/>
  <c r="AN160" i="9"/>
  <c r="AO160" i="9"/>
  <c r="AN161" i="9"/>
  <c r="AO161" i="9"/>
  <c r="AN162" i="9"/>
  <c r="AO162" i="9"/>
  <c r="AN163" i="9"/>
  <c r="AO163" i="9"/>
  <c r="AN164" i="9"/>
  <c r="AO164" i="9"/>
  <c r="AN165" i="9"/>
  <c r="AO165" i="9"/>
  <c r="AN166" i="9"/>
  <c r="AO166" i="9"/>
  <c r="AN167" i="9"/>
  <c r="AO167" i="9"/>
  <c r="AN168" i="9"/>
  <c r="AO168" i="9"/>
  <c r="AN169" i="9"/>
  <c r="AO169" i="9"/>
  <c r="AN170" i="9"/>
  <c r="AO170" i="9"/>
  <c r="AN171" i="9"/>
  <c r="AO171" i="9"/>
  <c r="AN172" i="9"/>
  <c r="AO172" i="9"/>
  <c r="AN173" i="9"/>
  <c r="AO173" i="9"/>
  <c r="AN174" i="9"/>
  <c r="AO174" i="9"/>
  <c r="AN175" i="9"/>
  <c r="AO175" i="9"/>
  <c r="AN176" i="9"/>
  <c r="AO176" i="9"/>
  <c r="AN177" i="9"/>
  <c r="AO177" i="9"/>
  <c r="AN178" i="9"/>
  <c r="AO178" i="9"/>
  <c r="AN179" i="9"/>
  <c r="AO179" i="9"/>
  <c r="AN180" i="9"/>
  <c r="AO180" i="9"/>
  <c r="AN181" i="9"/>
  <c r="AO181" i="9"/>
  <c r="AN182" i="9"/>
  <c r="AO182" i="9"/>
  <c r="AN183" i="9"/>
  <c r="AO183" i="9"/>
  <c r="AN184" i="9"/>
  <c r="AO184" i="9"/>
  <c r="AN185" i="9"/>
  <c r="AO185" i="9"/>
  <c r="AN186" i="9"/>
  <c r="AO186" i="9"/>
  <c r="AN187" i="9"/>
  <c r="AO187" i="9"/>
  <c r="AN188" i="9"/>
  <c r="AO188" i="9"/>
  <c r="AN189" i="9"/>
  <c r="AO189" i="9"/>
  <c r="AN190" i="9"/>
  <c r="AO190" i="9"/>
  <c r="AN191" i="9"/>
  <c r="AO191" i="9"/>
  <c r="AN192" i="9"/>
  <c r="AO192" i="9"/>
  <c r="AN193" i="9"/>
  <c r="AO193" i="9"/>
  <c r="AN194" i="9"/>
  <c r="AO194" i="9"/>
  <c r="AN195" i="9"/>
  <c r="AO195" i="9"/>
  <c r="AN196" i="9"/>
  <c r="AO196" i="9"/>
  <c r="AN197" i="9"/>
  <c r="AO197" i="9"/>
  <c r="AN198" i="9"/>
  <c r="AO198" i="9"/>
  <c r="AN199" i="9"/>
  <c r="AO199" i="9"/>
  <c r="AN200" i="9"/>
  <c r="AO200" i="9"/>
  <c r="AN201" i="9"/>
  <c r="AO201" i="9"/>
  <c r="AN202" i="9"/>
  <c r="AO202" i="9"/>
  <c r="AN203" i="9"/>
  <c r="AO203" i="9"/>
  <c r="AN204" i="9"/>
  <c r="AO204" i="9"/>
  <c r="AN205" i="9"/>
  <c r="AO205" i="9"/>
  <c r="AN206" i="9"/>
  <c r="AO206" i="9"/>
  <c r="AN207" i="9"/>
  <c r="AO207" i="9"/>
  <c r="AN208" i="9"/>
  <c r="AO208" i="9"/>
  <c r="AN209" i="9"/>
  <c r="AO209" i="9"/>
  <c r="AN210" i="9"/>
  <c r="AO210" i="9"/>
  <c r="AN211" i="9"/>
  <c r="AO211" i="9"/>
  <c r="AN212" i="9"/>
  <c r="AO212" i="9"/>
  <c r="AN213" i="9"/>
  <c r="AO213" i="9"/>
  <c r="AN214" i="9"/>
  <c r="AO214" i="9"/>
  <c r="AN215" i="9"/>
  <c r="AO215" i="9"/>
  <c r="AN216" i="9"/>
  <c r="AO216" i="9"/>
  <c r="AN217" i="9"/>
  <c r="AO217" i="9"/>
  <c r="AN218" i="9"/>
  <c r="AO218" i="9"/>
  <c r="AN219" i="9"/>
  <c r="AO219" i="9"/>
  <c r="AN220" i="9"/>
  <c r="AO220" i="9"/>
  <c r="AN221" i="9"/>
  <c r="AO221" i="9"/>
  <c r="AN222" i="9"/>
  <c r="AO222" i="9"/>
  <c r="AN223" i="9"/>
  <c r="AO223" i="9"/>
  <c r="AN224" i="9"/>
  <c r="AO224" i="9"/>
  <c r="AN225" i="9"/>
  <c r="AO225" i="9"/>
  <c r="AN226" i="9"/>
  <c r="AO226" i="9"/>
  <c r="AN227" i="9"/>
  <c r="AO227" i="9"/>
  <c r="AN228" i="9"/>
  <c r="AO228" i="9"/>
  <c r="AN229" i="9"/>
  <c r="AO229" i="9"/>
  <c r="AN230" i="9"/>
  <c r="AO230" i="9"/>
  <c r="AN231" i="9"/>
  <c r="AO231" i="9"/>
  <c r="AN232" i="9"/>
  <c r="AO232" i="9"/>
  <c r="AN233" i="9"/>
  <c r="AO233" i="9"/>
  <c r="AN234" i="9"/>
  <c r="AO234" i="9"/>
  <c r="AN235" i="9"/>
  <c r="AO235" i="9"/>
  <c r="AN236" i="9"/>
  <c r="AO236" i="9"/>
  <c r="AN237" i="9"/>
  <c r="AO237" i="9"/>
  <c r="AN238" i="9"/>
  <c r="AO238" i="9"/>
  <c r="AN239" i="9"/>
  <c r="AO239" i="9"/>
  <c r="AN240" i="9"/>
  <c r="AO240" i="9"/>
  <c r="AN241" i="9"/>
  <c r="AO241" i="9"/>
  <c r="AN242" i="9"/>
  <c r="AO242" i="9"/>
  <c r="AN243" i="9"/>
  <c r="AO243" i="9"/>
  <c r="AN244" i="9"/>
  <c r="AO244" i="9"/>
  <c r="AN245" i="9"/>
  <c r="AO245" i="9"/>
  <c r="AN246" i="9"/>
  <c r="AO246" i="9"/>
  <c r="AN247" i="9"/>
  <c r="AO247" i="9"/>
  <c r="AN248" i="9"/>
  <c r="AO248" i="9"/>
  <c r="AN249" i="9"/>
  <c r="AO249" i="9"/>
  <c r="AN250" i="9"/>
  <c r="AO250" i="9"/>
  <c r="AN251" i="9"/>
  <c r="AO251" i="9"/>
  <c r="AN252" i="9"/>
  <c r="AO252" i="9"/>
  <c r="AN253" i="9"/>
  <c r="AO253" i="9"/>
  <c r="AN254" i="9"/>
  <c r="AO254" i="9"/>
  <c r="AN255" i="9"/>
  <c r="AO255" i="9"/>
  <c r="AN256" i="9"/>
  <c r="AO256" i="9"/>
  <c r="AN257" i="9"/>
  <c r="AO257" i="9"/>
  <c r="AN258" i="9"/>
  <c r="AO258" i="9"/>
  <c r="AN259" i="9"/>
  <c r="AO259" i="9"/>
  <c r="AN260" i="9"/>
  <c r="AO260" i="9"/>
  <c r="AN261" i="9"/>
  <c r="AO261" i="9"/>
  <c r="AN262" i="9"/>
  <c r="AO262" i="9"/>
  <c r="AN263" i="9"/>
  <c r="AO263" i="9"/>
  <c r="AN264" i="9"/>
  <c r="AO264" i="9"/>
  <c r="AN265" i="9"/>
  <c r="AO265" i="9"/>
  <c r="AN266" i="9"/>
  <c r="AO266" i="9"/>
  <c r="AN267" i="9"/>
  <c r="AO267" i="9"/>
  <c r="AN268" i="9"/>
  <c r="AO268" i="9"/>
  <c r="AN269" i="9"/>
  <c r="AO269" i="9"/>
  <c r="AN270" i="9"/>
  <c r="AO270" i="9"/>
  <c r="AN271" i="9"/>
  <c r="AO271" i="9"/>
  <c r="AN272" i="9"/>
  <c r="AO272" i="9"/>
  <c r="AN273" i="9"/>
  <c r="AO273" i="9"/>
  <c r="AN274" i="9"/>
  <c r="AO274" i="9"/>
  <c r="AN275" i="9"/>
  <c r="AO275" i="9"/>
  <c r="AN276" i="9"/>
  <c r="AO276" i="9"/>
  <c r="AN277" i="9"/>
  <c r="AO277" i="9"/>
  <c r="AN278" i="9"/>
  <c r="AO278" i="9"/>
  <c r="AN279" i="9"/>
  <c r="AO279" i="9"/>
  <c r="AN280" i="9"/>
  <c r="AO280" i="9"/>
  <c r="AN281" i="9"/>
  <c r="AO281" i="9"/>
  <c r="AN282" i="9"/>
  <c r="AO282" i="9"/>
  <c r="AN283" i="9"/>
  <c r="AO283" i="9"/>
  <c r="AN284" i="9"/>
  <c r="AO284" i="9"/>
  <c r="AN285" i="9"/>
  <c r="AO285" i="9"/>
  <c r="AN286" i="9"/>
  <c r="AO286" i="9"/>
  <c r="AN287" i="9"/>
  <c r="AO287" i="9"/>
  <c r="AN288" i="9"/>
  <c r="AO288" i="9"/>
  <c r="AN289" i="9"/>
  <c r="AO289" i="9"/>
  <c r="AN290" i="9"/>
  <c r="AO290" i="9"/>
  <c r="AN291" i="9"/>
  <c r="AO291" i="9"/>
  <c r="AN292" i="9"/>
  <c r="AO292" i="9"/>
  <c r="AN293" i="9"/>
  <c r="AO293" i="9"/>
  <c r="AN294" i="9"/>
  <c r="AO294" i="9"/>
  <c r="AN295" i="9"/>
  <c r="AO295" i="9"/>
  <c r="AN296" i="9"/>
  <c r="AO296" i="9"/>
  <c r="AN297" i="9"/>
  <c r="AO297" i="9"/>
  <c r="AN298" i="9"/>
  <c r="AO298" i="9"/>
  <c r="AN299" i="9"/>
  <c r="AO299" i="9"/>
  <c r="AN300" i="9"/>
  <c r="AO300" i="9"/>
  <c r="AN301" i="9"/>
  <c r="AO301" i="9"/>
  <c r="AN302" i="9"/>
  <c r="AO302" i="9"/>
  <c r="AN303" i="9"/>
  <c r="AO303" i="9"/>
  <c r="AN304" i="9"/>
  <c r="AO304" i="9"/>
  <c r="AN305" i="9"/>
  <c r="AO305" i="9"/>
  <c r="AN306" i="9"/>
  <c r="AO306" i="9"/>
  <c r="AN307" i="9"/>
  <c r="AO307" i="9"/>
  <c r="AN308" i="9"/>
  <c r="AO308" i="9"/>
  <c r="AN309" i="9"/>
  <c r="AO309" i="9"/>
  <c r="AN310" i="9"/>
  <c r="AO310" i="9"/>
  <c r="AN311" i="9"/>
  <c r="AO311" i="9"/>
  <c r="AN312" i="9"/>
  <c r="AO312" i="9"/>
  <c r="AN313" i="9"/>
  <c r="AO313" i="9"/>
  <c r="AN314" i="9"/>
  <c r="AO314" i="9"/>
  <c r="AN315" i="9"/>
  <c r="AO315" i="9"/>
  <c r="AN316" i="9"/>
  <c r="AO316" i="9"/>
  <c r="AN317" i="9"/>
  <c r="AO317" i="9"/>
  <c r="AN318" i="9"/>
  <c r="AO318" i="9"/>
  <c r="AN319" i="9"/>
  <c r="AO319" i="9"/>
  <c r="AN320" i="9"/>
  <c r="AO320" i="9"/>
  <c r="AN321" i="9"/>
  <c r="AO321" i="9"/>
  <c r="AN322" i="9"/>
  <c r="AO322" i="9"/>
  <c r="AN323" i="9"/>
  <c r="AO323" i="9"/>
  <c r="AN324" i="9"/>
  <c r="AO324" i="9"/>
  <c r="AN325" i="9"/>
  <c r="AO325" i="9"/>
  <c r="AN326" i="9"/>
  <c r="AO326" i="9"/>
  <c r="AN327" i="9"/>
  <c r="AO327" i="9"/>
  <c r="AN328" i="9"/>
  <c r="AO328" i="9"/>
  <c r="AN329" i="9"/>
  <c r="AO329" i="9"/>
  <c r="AN330" i="9"/>
  <c r="AO330" i="9"/>
  <c r="AN331" i="9"/>
  <c r="AO331" i="9"/>
  <c r="AN332" i="9"/>
  <c r="AO332" i="9"/>
  <c r="AN333" i="9"/>
  <c r="AO333" i="9"/>
  <c r="AN334" i="9"/>
  <c r="AO334" i="9"/>
  <c r="AN335" i="9"/>
  <c r="AO335" i="9"/>
  <c r="AN336" i="9"/>
  <c r="AO336" i="9"/>
  <c r="AN337" i="9"/>
  <c r="AO337" i="9"/>
  <c r="AN338" i="9"/>
  <c r="AO338" i="9"/>
  <c r="AN339" i="9"/>
  <c r="AO339" i="9"/>
  <c r="AN340" i="9"/>
  <c r="AO340" i="9"/>
  <c r="AN341" i="9"/>
  <c r="AO341" i="9"/>
  <c r="AN342" i="9"/>
  <c r="AO342" i="9"/>
  <c r="AN343" i="9"/>
  <c r="AO343" i="9"/>
  <c r="AN344" i="9"/>
  <c r="AO344" i="9"/>
  <c r="AN345" i="9"/>
  <c r="AO345" i="9"/>
  <c r="AN346" i="9"/>
  <c r="AO346" i="9"/>
  <c r="AN347" i="9"/>
  <c r="AO347" i="9"/>
  <c r="AN348" i="9"/>
  <c r="AO348" i="9"/>
  <c r="AN349" i="9"/>
  <c r="AO349" i="9"/>
  <c r="AN350" i="9"/>
  <c r="AO350" i="9"/>
  <c r="AN351" i="9"/>
  <c r="AO351" i="9"/>
  <c r="AN352" i="9"/>
  <c r="AO352" i="9"/>
  <c r="AN353" i="9"/>
  <c r="AO353" i="9"/>
  <c r="AN354" i="9"/>
  <c r="AO354" i="9"/>
  <c r="AN355" i="9"/>
  <c r="AO355" i="9"/>
  <c r="AN356" i="9"/>
  <c r="AO356" i="9"/>
  <c r="AN357" i="9"/>
  <c r="AO357" i="9"/>
  <c r="AN358" i="9"/>
  <c r="AO358" i="9"/>
  <c r="AN359" i="9"/>
  <c r="AO359" i="9"/>
  <c r="AN360" i="9"/>
  <c r="AO360" i="9"/>
  <c r="AN361" i="9"/>
  <c r="AO361" i="9"/>
  <c r="AN362" i="9"/>
  <c r="AO362" i="9"/>
  <c r="AN363" i="9"/>
  <c r="AO363" i="9"/>
  <c r="AN364" i="9"/>
  <c r="AO364" i="9"/>
  <c r="AN365" i="9"/>
  <c r="AO365" i="9"/>
  <c r="AN366" i="9"/>
  <c r="AO366" i="9"/>
  <c r="AN367" i="9"/>
  <c r="AO367" i="9"/>
  <c r="AN368" i="9"/>
  <c r="AO368" i="9"/>
  <c r="AN369" i="9"/>
  <c r="AO369" i="9"/>
  <c r="AN370" i="9"/>
  <c r="AO370" i="9"/>
  <c r="AN371" i="9"/>
  <c r="AO371" i="9"/>
  <c r="AN372" i="9"/>
  <c r="AO372" i="9"/>
  <c r="AN373" i="9"/>
  <c r="AO373" i="9"/>
  <c r="AN374" i="9"/>
  <c r="AO374" i="9"/>
  <c r="AN375" i="9"/>
  <c r="AO375" i="9"/>
  <c r="AN376" i="9"/>
  <c r="AO376" i="9"/>
  <c r="AN377" i="9"/>
  <c r="AO377" i="9"/>
  <c r="AN378" i="9"/>
  <c r="AO378" i="9"/>
  <c r="AN379" i="9"/>
  <c r="AO379" i="9"/>
  <c r="AN380" i="9"/>
  <c r="AO380" i="9"/>
  <c r="AN381" i="9"/>
  <c r="AO381" i="9"/>
  <c r="AN382" i="9"/>
  <c r="AO382" i="9"/>
  <c r="AN383" i="9"/>
  <c r="AO383" i="9"/>
  <c r="AN384" i="9"/>
  <c r="AO384" i="9"/>
  <c r="AN385" i="9"/>
  <c r="AO385" i="9"/>
  <c r="AN386" i="9"/>
  <c r="AO386" i="9"/>
  <c r="AN387" i="9"/>
  <c r="AO387" i="9"/>
  <c r="AN388" i="9"/>
  <c r="AO388" i="9"/>
  <c r="AN389" i="9"/>
  <c r="AO389" i="9"/>
  <c r="AN390" i="9"/>
  <c r="AO390" i="9"/>
  <c r="AN391" i="9"/>
  <c r="AO391" i="9"/>
  <c r="AN392" i="9"/>
  <c r="AO392" i="9"/>
  <c r="AN393" i="9"/>
  <c r="AO393" i="9"/>
  <c r="AN394" i="9"/>
  <c r="AO394" i="9"/>
  <c r="AN395" i="9"/>
  <c r="AO395" i="9"/>
  <c r="AN396" i="9"/>
  <c r="AO396" i="9"/>
  <c r="AN397" i="9"/>
  <c r="AO397" i="9"/>
  <c r="AN398" i="9"/>
  <c r="AO398" i="9"/>
  <c r="AN399" i="9"/>
  <c r="AO399" i="9"/>
  <c r="AN400" i="9"/>
  <c r="AO400" i="9"/>
  <c r="AN401" i="9"/>
  <c r="AO401" i="9"/>
  <c r="AN402" i="9"/>
  <c r="AO402" i="9"/>
  <c r="AN403" i="9"/>
  <c r="AO403" i="9"/>
  <c r="AN404" i="9"/>
  <c r="AO404" i="9"/>
  <c r="AN405" i="9"/>
  <c r="AO405" i="9"/>
  <c r="AN406" i="9"/>
  <c r="AO406" i="9"/>
  <c r="AN407" i="9"/>
  <c r="AO407" i="9"/>
  <c r="AN408" i="9"/>
  <c r="AO408" i="9"/>
  <c r="AN409" i="9"/>
  <c r="AO409" i="9"/>
  <c r="AN410" i="9"/>
  <c r="AO410" i="9"/>
  <c r="AN411" i="9"/>
  <c r="AO411" i="9"/>
  <c r="AN412" i="9"/>
  <c r="AO412" i="9"/>
  <c r="AN413" i="9"/>
  <c r="AO413" i="9"/>
  <c r="AN414" i="9"/>
  <c r="AO414" i="9"/>
  <c r="AN415" i="9"/>
  <c r="AO415" i="9"/>
  <c r="AN416" i="9"/>
  <c r="AO416" i="9"/>
  <c r="AN417" i="9"/>
  <c r="AO417" i="9"/>
  <c r="AN418" i="9"/>
  <c r="AO418" i="9"/>
  <c r="AN419" i="9"/>
  <c r="AO419" i="9"/>
  <c r="AN420" i="9"/>
  <c r="AO420" i="9"/>
  <c r="AN421" i="9"/>
  <c r="AO421" i="9"/>
  <c r="AN422" i="9"/>
  <c r="AO422" i="9"/>
  <c r="AN423" i="9"/>
  <c r="AO423" i="9"/>
  <c r="AN424" i="9"/>
  <c r="AO424" i="9"/>
  <c r="AN425" i="9"/>
  <c r="AO425" i="9"/>
  <c r="AN426" i="9"/>
  <c r="AO426" i="9"/>
  <c r="AN427" i="9"/>
  <c r="AO427" i="9"/>
  <c r="AN428" i="9"/>
  <c r="AO428" i="9"/>
  <c r="AN429" i="9"/>
  <c r="AO429" i="9"/>
  <c r="AN430" i="9"/>
  <c r="AO430" i="9"/>
  <c r="AJ10" i="9"/>
  <c r="AK10" i="9"/>
  <c r="AJ11" i="9"/>
  <c r="AK11" i="9"/>
  <c r="AJ12" i="9"/>
  <c r="AK12" i="9"/>
  <c r="AJ13" i="9"/>
  <c r="AK13" i="9"/>
  <c r="AJ14" i="9"/>
  <c r="AK14" i="9"/>
  <c r="AJ15" i="9"/>
  <c r="AK15" i="9"/>
  <c r="AJ16" i="9"/>
  <c r="AK16" i="9"/>
  <c r="AJ17" i="9"/>
  <c r="AK17" i="9"/>
  <c r="AJ18" i="9"/>
  <c r="AK18" i="9"/>
  <c r="AJ19" i="9"/>
  <c r="AK19" i="9"/>
  <c r="AJ20" i="9"/>
  <c r="AK20" i="9"/>
  <c r="AJ21" i="9"/>
  <c r="AK21" i="9"/>
  <c r="AJ22" i="9"/>
  <c r="AK22" i="9"/>
  <c r="AJ23" i="9"/>
  <c r="AK23" i="9"/>
  <c r="AJ24" i="9"/>
  <c r="AK24" i="9"/>
  <c r="AJ25" i="9"/>
  <c r="AK25" i="9"/>
  <c r="AJ26" i="9"/>
  <c r="AK26" i="9"/>
  <c r="AJ27" i="9"/>
  <c r="AK27" i="9"/>
  <c r="AJ28" i="9"/>
  <c r="AK28" i="9"/>
  <c r="AJ29" i="9"/>
  <c r="AK29" i="9"/>
  <c r="AJ30" i="9"/>
  <c r="AK30" i="9"/>
  <c r="AJ31" i="9"/>
  <c r="AK31" i="9"/>
  <c r="AJ32" i="9"/>
  <c r="AK32" i="9"/>
  <c r="AJ33" i="9"/>
  <c r="AK33" i="9"/>
  <c r="AJ34" i="9"/>
  <c r="AK34" i="9"/>
  <c r="AJ35" i="9"/>
  <c r="AK35" i="9"/>
  <c r="AJ36" i="9"/>
  <c r="AK36" i="9"/>
  <c r="AJ37" i="9"/>
  <c r="AK37" i="9"/>
  <c r="AJ38" i="9"/>
  <c r="AK38" i="9"/>
  <c r="AJ39" i="9"/>
  <c r="AK39" i="9"/>
  <c r="AJ40" i="9"/>
  <c r="AK40" i="9"/>
  <c r="AJ41" i="9"/>
  <c r="AK41" i="9"/>
  <c r="AJ42" i="9"/>
  <c r="AK42" i="9"/>
  <c r="AJ43" i="9"/>
  <c r="AK43" i="9"/>
  <c r="AJ44" i="9"/>
  <c r="AK44" i="9"/>
  <c r="AJ45" i="9"/>
  <c r="AK45" i="9"/>
  <c r="AJ46" i="9"/>
  <c r="AK46" i="9"/>
  <c r="AJ47" i="9"/>
  <c r="AK47" i="9"/>
  <c r="AJ48" i="9"/>
  <c r="AK48" i="9"/>
  <c r="AJ49" i="9"/>
  <c r="AK49" i="9"/>
  <c r="AJ50" i="9"/>
  <c r="AK50" i="9"/>
  <c r="AJ51" i="9"/>
  <c r="AK51" i="9"/>
  <c r="AJ52" i="9"/>
  <c r="AK52" i="9"/>
  <c r="AJ53" i="9"/>
  <c r="AK53" i="9"/>
  <c r="AJ54" i="9"/>
  <c r="AK54" i="9"/>
  <c r="AJ55" i="9"/>
  <c r="AK55" i="9"/>
  <c r="AJ56" i="9"/>
  <c r="AK56" i="9"/>
  <c r="AJ57" i="9"/>
  <c r="AK57" i="9"/>
  <c r="AJ58" i="9"/>
  <c r="AK58" i="9"/>
  <c r="AJ59" i="9"/>
  <c r="AK59" i="9"/>
  <c r="AJ60" i="9"/>
  <c r="AK60" i="9"/>
  <c r="AJ61" i="9"/>
  <c r="AK61" i="9"/>
  <c r="AJ62" i="9"/>
  <c r="AK62" i="9"/>
  <c r="AJ63" i="9"/>
  <c r="AK63" i="9"/>
  <c r="AJ64" i="9"/>
  <c r="AK64" i="9"/>
  <c r="AJ65" i="9"/>
  <c r="AK65" i="9"/>
  <c r="AJ66" i="9"/>
  <c r="AK66" i="9"/>
  <c r="AJ67" i="9"/>
  <c r="AK67" i="9"/>
  <c r="AJ68" i="9"/>
  <c r="AK68" i="9"/>
  <c r="AJ69" i="9"/>
  <c r="AK69" i="9"/>
  <c r="AJ70" i="9"/>
  <c r="AK70" i="9"/>
  <c r="AJ71" i="9"/>
  <c r="AK71" i="9"/>
  <c r="AJ72" i="9"/>
  <c r="AK72" i="9"/>
  <c r="AJ73" i="9"/>
  <c r="AK73" i="9"/>
  <c r="AJ74" i="9"/>
  <c r="AK74" i="9"/>
  <c r="AJ75" i="9"/>
  <c r="AK75" i="9"/>
  <c r="AJ76" i="9"/>
  <c r="AK76" i="9"/>
  <c r="AJ77" i="9"/>
  <c r="AK77" i="9"/>
  <c r="AJ78" i="9"/>
  <c r="AK78" i="9"/>
  <c r="AJ79" i="9"/>
  <c r="AK79" i="9"/>
  <c r="AJ80" i="9"/>
  <c r="AK80" i="9"/>
  <c r="AJ81" i="9"/>
  <c r="AK81" i="9"/>
  <c r="AJ82" i="9"/>
  <c r="AK82" i="9"/>
  <c r="AJ83" i="9"/>
  <c r="AK83" i="9"/>
  <c r="AJ84" i="9"/>
  <c r="AK84" i="9"/>
  <c r="AJ85" i="9"/>
  <c r="AK85" i="9"/>
  <c r="AJ86" i="9"/>
  <c r="AK86" i="9"/>
  <c r="AJ87" i="9"/>
  <c r="AK87" i="9"/>
  <c r="AJ88" i="9"/>
  <c r="AK88" i="9"/>
  <c r="AJ89" i="9"/>
  <c r="AK89" i="9"/>
  <c r="AJ90" i="9"/>
  <c r="AK90" i="9"/>
  <c r="AJ91" i="9"/>
  <c r="AK91" i="9"/>
  <c r="AJ92" i="9"/>
  <c r="AK92" i="9"/>
  <c r="AJ93" i="9"/>
  <c r="AK93" i="9"/>
  <c r="AJ94" i="9"/>
  <c r="AK94" i="9"/>
  <c r="AJ95" i="9"/>
  <c r="AK95" i="9"/>
  <c r="AJ96" i="9"/>
  <c r="AK96" i="9"/>
  <c r="AJ97" i="9"/>
  <c r="AK97" i="9"/>
  <c r="AJ98" i="9"/>
  <c r="AK98" i="9"/>
  <c r="AJ99" i="9"/>
  <c r="AK99" i="9"/>
  <c r="AJ100" i="9"/>
  <c r="AK100" i="9"/>
  <c r="AJ101" i="9"/>
  <c r="AK101" i="9"/>
  <c r="AJ102" i="9"/>
  <c r="AK102" i="9"/>
  <c r="AJ103" i="9"/>
  <c r="AK103" i="9"/>
  <c r="AJ104" i="9"/>
  <c r="AK104" i="9"/>
  <c r="AJ105" i="9"/>
  <c r="AK105" i="9"/>
  <c r="AJ106" i="9"/>
  <c r="AK106" i="9"/>
  <c r="AJ107" i="9"/>
  <c r="AK107" i="9"/>
  <c r="AJ108" i="9"/>
  <c r="AK108" i="9"/>
  <c r="AJ109" i="9"/>
  <c r="AK109" i="9"/>
  <c r="AJ110" i="9"/>
  <c r="AK110" i="9"/>
  <c r="AJ111" i="9"/>
  <c r="AK111" i="9"/>
  <c r="AJ112" i="9"/>
  <c r="AK112" i="9"/>
  <c r="AJ113" i="9"/>
  <c r="AK113" i="9"/>
  <c r="AJ114" i="9"/>
  <c r="AK114" i="9"/>
  <c r="AJ115" i="9"/>
  <c r="AK115" i="9"/>
  <c r="AJ116" i="9"/>
  <c r="AK116" i="9"/>
  <c r="AJ117" i="9"/>
  <c r="AK117" i="9"/>
  <c r="AJ118" i="9"/>
  <c r="AK118" i="9"/>
  <c r="AJ119" i="9"/>
  <c r="AK119" i="9"/>
  <c r="AJ120" i="9"/>
  <c r="AK120" i="9"/>
  <c r="AJ121" i="9"/>
  <c r="AK121" i="9"/>
  <c r="AJ122" i="9"/>
  <c r="AK122" i="9"/>
  <c r="AJ123" i="9"/>
  <c r="AK123" i="9"/>
  <c r="AJ124" i="9"/>
  <c r="AK124" i="9"/>
  <c r="AJ125" i="9"/>
  <c r="AK125" i="9"/>
  <c r="AJ126" i="9"/>
  <c r="AK126" i="9"/>
  <c r="AJ127" i="9"/>
  <c r="AK127" i="9"/>
  <c r="AJ128" i="9"/>
  <c r="AK128" i="9"/>
  <c r="AJ129" i="9"/>
  <c r="AK129" i="9"/>
  <c r="AJ130" i="9"/>
  <c r="AK130" i="9"/>
  <c r="AJ131" i="9"/>
  <c r="AK131" i="9"/>
  <c r="AJ132" i="9"/>
  <c r="AK132" i="9"/>
  <c r="AJ133" i="9"/>
  <c r="AK133" i="9"/>
  <c r="AJ134" i="9"/>
  <c r="AK134" i="9"/>
  <c r="AJ135" i="9"/>
  <c r="AK135" i="9"/>
  <c r="AJ136" i="9"/>
  <c r="AK136" i="9"/>
  <c r="AJ137" i="9"/>
  <c r="AK137" i="9"/>
  <c r="AJ138" i="9"/>
  <c r="AK138" i="9"/>
  <c r="AJ139" i="9"/>
  <c r="AK139" i="9"/>
  <c r="AJ140" i="9"/>
  <c r="AK140" i="9"/>
  <c r="AJ141" i="9"/>
  <c r="AK141" i="9"/>
  <c r="AJ142" i="9"/>
  <c r="AK142" i="9"/>
  <c r="AJ143" i="9"/>
  <c r="AK143" i="9"/>
  <c r="AJ144" i="9"/>
  <c r="AK144" i="9"/>
  <c r="AJ145" i="9"/>
  <c r="AK145" i="9"/>
  <c r="AJ146" i="9"/>
  <c r="AK146" i="9"/>
  <c r="AJ147" i="9"/>
  <c r="AK147" i="9"/>
  <c r="AJ148" i="9"/>
  <c r="AK148" i="9"/>
  <c r="AJ149" i="9"/>
  <c r="AK149" i="9"/>
  <c r="AJ150" i="9"/>
  <c r="AK150" i="9"/>
  <c r="AJ151" i="9"/>
  <c r="AK151" i="9"/>
  <c r="AJ152" i="9"/>
  <c r="AK152" i="9"/>
  <c r="AJ153" i="9"/>
  <c r="AK153" i="9"/>
  <c r="AJ154" i="9"/>
  <c r="AK154" i="9"/>
  <c r="AJ155" i="9"/>
  <c r="AK155" i="9"/>
  <c r="AJ156" i="9"/>
  <c r="AK156" i="9"/>
  <c r="AJ157" i="9"/>
  <c r="AK157" i="9"/>
  <c r="AJ158" i="9"/>
  <c r="AK158" i="9"/>
  <c r="AJ159" i="9"/>
  <c r="AK159" i="9"/>
  <c r="AJ160" i="9"/>
  <c r="AK160" i="9"/>
  <c r="AJ161" i="9"/>
  <c r="AK161" i="9"/>
  <c r="AJ162" i="9"/>
  <c r="AK162" i="9"/>
  <c r="AJ163" i="9"/>
  <c r="AK163" i="9"/>
  <c r="AJ164" i="9"/>
  <c r="AK164" i="9"/>
  <c r="AJ165" i="9"/>
  <c r="AK165" i="9"/>
  <c r="AJ166" i="9"/>
  <c r="AK166" i="9"/>
  <c r="AJ167" i="9"/>
  <c r="AK167" i="9"/>
  <c r="AJ168" i="9"/>
  <c r="AK168" i="9"/>
  <c r="AJ169" i="9"/>
  <c r="AK169" i="9"/>
  <c r="AJ170" i="9"/>
  <c r="AK170" i="9"/>
  <c r="AJ171" i="9"/>
  <c r="AK171" i="9"/>
  <c r="AJ172" i="9"/>
  <c r="AK172" i="9"/>
  <c r="AJ173" i="9"/>
  <c r="AK173" i="9"/>
  <c r="AJ174" i="9"/>
  <c r="AK174" i="9"/>
  <c r="AJ175" i="9"/>
  <c r="AK175" i="9"/>
  <c r="AJ176" i="9"/>
  <c r="AK176" i="9"/>
  <c r="AJ177" i="9"/>
  <c r="AK177" i="9"/>
  <c r="AJ178" i="9"/>
  <c r="AK178" i="9"/>
  <c r="AJ179" i="9"/>
  <c r="AK179" i="9"/>
  <c r="AJ180" i="9"/>
  <c r="AK180" i="9"/>
  <c r="AJ181" i="9"/>
  <c r="AK181" i="9"/>
  <c r="AJ182" i="9"/>
  <c r="AK182" i="9"/>
  <c r="AJ183" i="9"/>
  <c r="AK183" i="9"/>
  <c r="AJ184" i="9"/>
  <c r="AK184" i="9"/>
  <c r="AJ185" i="9"/>
  <c r="AK185" i="9"/>
  <c r="AJ186" i="9"/>
  <c r="AK186" i="9"/>
  <c r="AJ187" i="9"/>
  <c r="AK187" i="9"/>
  <c r="AJ188" i="9"/>
  <c r="AK188" i="9"/>
  <c r="AJ189" i="9"/>
  <c r="AK189" i="9"/>
  <c r="AJ190" i="9"/>
  <c r="AK190" i="9"/>
  <c r="AJ191" i="9"/>
  <c r="AK191" i="9"/>
  <c r="AJ192" i="9"/>
  <c r="AK192" i="9"/>
  <c r="AJ193" i="9"/>
  <c r="AK193" i="9"/>
  <c r="AJ194" i="9"/>
  <c r="AK194" i="9"/>
  <c r="AJ195" i="9"/>
  <c r="AK195" i="9"/>
  <c r="AJ196" i="9"/>
  <c r="AK196" i="9"/>
  <c r="AJ197" i="9"/>
  <c r="AK197" i="9"/>
  <c r="AJ198" i="9"/>
  <c r="AK198" i="9"/>
  <c r="AJ199" i="9"/>
  <c r="AK199" i="9"/>
  <c r="AJ200" i="9"/>
  <c r="AK200" i="9"/>
  <c r="AJ201" i="9"/>
  <c r="AK201" i="9"/>
  <c r="AJ202" i="9"/>
  <c r="AK202" i="9"/>
  <c r="AJ203" i="9"/>
  <c r="AK203" i="9"/>
  <c r="AJ204" i="9"/>
  <c r="AK204" i="9"/>
  <c r="AJ205" i="9"/>
  <c r="AK205" i="9"/>
  <c r="AJ206" i="9"/>
  <c r="AK206" i="9"/>
  <c r="AJ207" i="9"/>
  <c r="AK207" i="9"/>
  <c r="AJ208" i="9"/>
  <c r="AK208" i="9"/>
  <c r="AJ209" i="9"/>
  <c r="AK209" i="9"/>
  <c r="AJ210" i="9"/>
  <c r="AK210" i="9"/>
  <c r="AJ211" i="9"/>
  <c r="AK211" i="9"/>
  <c r="AJ212" i="9"/>
  <c r="AK212" i="9"/>
  <c r="AJ213" i="9"/>
  <c r="AK213" i="9"/>
  <c r="AJ214" i="9"/>
  <c r="AK214" i="9"/>
  <c r="AJ215" i="9"/>
  <c r="AK215" i="9"/>
  <c r="AJ216" i="9"/>
  <c r="AK216" i="9"/>
  <c r="AJ217" i="9"/>
  <c r="AK217" i="9"/>
  <c r="AJ218" i="9"/>
  <c r="AK218" i="9"/>
  <c r="AJ219" i="9"/>
  <c r="AK219" i="9"/>
  <c r="AJ220" i="9"/>
  <c r="AK220" i="9"/>
  <c r="AJ221" i="9"/>
  <c r="AK221" i="9"/>
  <c r="AJ222" i="9"/>
  <c r="AK222" i="9"/>
  <c r="AJ223" i="9"/>
  <c r="AK223" i="9"/>
  <c r="AJ224" i="9"/>
  <c r="AK224" i="9"/>
  <c r="AJ225" i="9"/>
  <c r="AK225" i="9"/>
  <c r="AJ226" i="9"/>
  <c r="AK226" i="9"/>
  <c r="AJ227" i="9"/>
  <c r="AK227" i="9"/>
  <c r="AJ228" i="9"/>
  <c r="AK228" i="9"/>
  <c r="AJ229" i="9"/>
  <c r="AK229" i="9"/>
  <c r="AJ230" i="9"/>
  <c r="AK230" i="9"/>
  <c r="AJ231" i="9"/>
  <c r="AK231" i="9"/>
  <c r="AJ232" i="9"/>
  <c r="AK232" i="9"/>
  <c r="AJ233" i="9"/>
  <c r="AK233" i="9"/>
  <c r="AJ234" i="9"/>
  <c r="AK234" i="9"/>
  <c r="AJ235" i="9"/>
  <c r="AK235" i="9"/>
  <c r="AJ236" i="9"/>
  <c r="AK236" i="9"/>
  <c r="AJ237" i="9"/>
  <c r="AK237" i="9"/>
  <c r="AJ238" i="9"/>
  <c r="AK238" i="9"/>
  <c r="AJ239" i="9"/>
  <c r="AK239" i="9"/>
  <c r="AJ240" i="9"/>
  <c r="AK240" i="9"/>
  <c r="AJ241" i="9"/>
  <c r="AK241" i="9"/>
  <c r="AJ242" i="9"/>
  <c r="AK242" i="9"/>
  <c r="AJ243" i="9"/>
  <c r="AK243" i="9"/>
  <c r="AJ244" i="9"/>
  <c r="AK244" i="9"/>
  <c r="AJ245" i="9"/>
  <c r="AK245" i="9"/>
  <c r="AJ246" i="9"/>
  <c r="AK246" i="9"/>
  <c r="AJ247" i="9"/>
  <c r="AK247" i="9"/>
  <c r="AJ248" i="9"/>
  <c r="AK248" i="9"/>
  <c r="AJ249" i="9"/>
  <c r="AK249" i="9"/>
  <c r="AJ250" i="9"/>
  <c r="AK250" i="9"/>
  <c r="AJ251" i="9"/>
  <c r="AK251" i="9"/>
  <c r="AJ252" i="9"/>
  <c r="AK252" i="9"/>
  <c r="AJ253" i="9"/>
  <c r="AK253" i="9"/>
  <c r="AJ254" i="9"/>
  <c r="AK254" i="9"/>
  <c r="AJ255" i="9"/>
  <c r="AK255" i="9"/>
  <c r="AJ256" i="9"/>
  <c r="AK256" i="9"/>
  <c r="AJ257" i="9"/>
  <c r="AK257" i="9"/>
  <c r="AJ258" i="9"/>
  <c r="AK258" i="9"/>
  <c r="AJ259" i="9"/>
  <c r="AK259" i="9"/>
  <c r="AJ260" i="9"/>
  <c r="AK260" i="9"/>
  <c r="AJ261" i="9"/>
  <c r="AK261" i="9"/>
  <c r="AJ262" i="9"/>
  <c r="AK262" i="9"/>
  <c r="AJ263" i="9"/>
  <c r="AK263" i="9"/>
  <c r="AJ264" i="9"/>
  <c r="AK264" i="9"/>
  <c r="AJ265" i="9"/>
  <c r="AK265" i="9"/>
  <c r="AJ266" i="9"/>
  <c r="AK266" i="9"/>
  <c r="AJ267" i="9"/>
  <c r="AK267" i="9"/>
  <c r="AJ268" i="9"/>
  <c r="AK268" i="9"/>
  <c r="AJ269" i="9"/>
  <c r="AK269" i="9"/>
  <c r="AJ270" i="9"/>
  <c r="AK270" i="9"/>
  <c r="AJ271" i="9"/>
  <c r="AK271" i="9"/>
  <c r="AJ272" i="9"/>
  <c r="AK272" i="9"/>
  <c r="AJ273" i="9"/>
  <c r="AK273" i="9"/>
  <c r="AJ274" i="9"/>
  <c r="AK274" i="9"/>
  <c r="AJ275" i="9"/>
  <c r="AK275" i="9"/>
  <c r="AJ276" i="9"/>
  <c r="AK276" i="9"/>
  <c r="AJ277" i="9"/>
  <c r="AK277" i="9"/>
  <c r="AJ278" i="9"/>
  <c r="AK278" i="9"/>
  <c r="AJ279" i="9"/>
  <c r="AK279" i="9"/>
  <c r="AJ280" i="9"/>
  <c r="AK280" i="9"/>
  <c r="AJ281" i="9"/>
  <c r="AK281" i="9"/>
  <c r="AJ282" i="9"/>
  <c r="AK282" i="9"/>
  <c r="AJ283" i="9"/>
  <c r="AK283" i="9"/>
  <c r="AJ284" i="9"/>
  <c r="AK284" i="9"/>
  <c r="AJ285" i="9"/>
  <c r="AK285" i="9"/>
  <c r="AJ286" i="9"/>
  <c r="AK286" i="9"/>
  <c r="AJ287" i="9"/>
  <c r="AK287" i="9"/>
  <c r="AJ288" i="9"/>
  <c r="AK288" i="9"/>
  <c r="AJ289" i="9"/>
  <c r="AK289" i="9"/>
  <c r="AJ290" i="9"/>
  <c r="AK290" i="9"/>
  <c r="AJ291" i="9"/>
  <c r="AK291" i="9"/>
  <c r="AJ292" i="9"/>
  <c r="AK292" i="9"/>
  <c r="AJ293" i="9"/>
  <c r="AK293" i="9"/>
  <c r="AJ294" i="9"/>
  <c r="AK294" i="9"/>
  <c r="AJ295" i="9"/>
  <c r="AK295" i="9"/>
  <c r="AJ296" i="9"/>
  <c r="AK296" i="9"/>
  <c r="AJ297" i="9"/>
  <c r="AK297" i="9"/>
  <c r="AJ298" i="9"/>
  <c r="AK298" i="9"/>
  <c r="AJ299" i="9"/>
  <c r="AK299" i="9"/>
  <c r="AJ300" i="9"/>
  <c r="AK300" i="9"/>
  <c r="AJ301" i="9"/>
  <c r="AK301" i="9"/>
  <c r="AJ302" i="9"/>
  <c r="AK302" i="9"/>
  <c r="AJ303" i="9"/>
  <c r="AK303" i="9"/>
  <c r="AJ304" i="9"/>
  <c r="AK304" i="9"/>
  <c r="AJ305" i="9"/>
  <c r="AK305" i="9"/>
  <c r="AJ306" i="9"/>
  <c r="AK306" i="9"/>
  <c r="AJ307" i="9"/>
  <c r="AK307" i="9"/>
  <c r="AJ308" i="9"/>
  <c r="AK308" i="9"/>
  <c r="AJ309" i="9"/>
  <c r="AK309" i="9"/>
  <c r="AJ310" i="9"/>
  <c r="AK310" i="9"/>
  <c r="AJ311" i="9"/>
  <c r="AK311" i="9"/>
  <c r="AJ312" i="9"/>
  <c r="AK312" i="9"/>
  <c r="AJ313" i="9"/>
  <c r="AK313" i="9"/>
  <c r="AJ314" i="9"/>
  <c r="AK314" i="9"/>
  <c r="AJ315" i="9"/>
  <c r="AK315" i="9"/>
  <c r="AJ316" i="9"/>
  <c r="AK316" i="9"/>
  <c r="AJ317" i="9"/>
  <c r="AK317" i="9"/>
  <c r="AJ318" i="9"/>
  <c r="AK318" i="9"/>
  <c r="AJ319" i="9"/>
  <c r="AK319" i="9"/>
  <c r="AJ320" i="9"/>
  <c r="AK320" i="9"/>
  <c r="AJ321" i="9"/>
  <c r="AK321" i="9"/>
  <c r="AJ322" i="9"/>
  <c r="AK322" i="9"/>
  <c r="AJ323" i="9"/>
  <c r="AK323" i="9"/>
  <c r="AJ324" i="9"/>
  <c r="AK324" i="9"/>
  <c r="AJ325" i="9"/>
  <c r="AK325" i="9"/>
  <c r="AJ326" i="9"/>
  <c r="AK326" i="9"/>
  <c r="AJ327" i="9"/>
  <c r="AK327" i="9"/>
  <c r="AJ328" i="9"/>
  <c r="AK328" i="9"/>
  <c r="AJ329" i="9"/>
  <c r="AK329" i="9"/>
  <c r="AJ330" i="9"/>
  <c r="AK330" i="9"/>
  <c r="AJ331" i="9"/>
  <c r="AK331" i="9"/>
  <c r="AJ332" i="9"/>
  <c r="AK332" i="9"/>
  <c r="AJ333" i="9"/>
  <c r="AK333" i="9"/>
  <c r="AJ334" i="9"/>
  <c r="AK334" i="9"/>
  <c r="AJ335" i="9"/>
  <c r="AK335" i="9"/>
  <c r="AJ336" i="9"/>
  <c r="AK336" i="9"/>
  <c r="AJ337" i="9"/>
  <c r="AK337" i="9"/>
  <c r="AJ338" i="9"/>
  <c r="AK338" i="9"/>
  <c r="AJ339" i="9"/>
  <c r="AK339" i="9"/>
  <c r="AJ340" i="9"/>
  <c r="AK340" i="9"/>
  <c r="AJ341" i="9"/>
  <c r="AK341" i="9"/>
  <c r="AJ342" i="9"/>
  <c r="AK342" i="9"/>
  <c r="AJ343" i="9"/>
  <c r="AK343" i="9"/>
  <c r="AJ344" i="9"/>
  <c r="AK344" i="9"/>
  <c r="AJ345" i="9"/>
  <c r="AK345" i="9"/>
  <c r="AJ346" i="9"/>
  <c r="AK346" i="9"/>
  <c r="AJ347" i="9"/>
  <c r="AK347" i="9"/>
  <c r="AJ348" i="9"/>
  <c r="AK348" i="9"/>
  <c r="AJ349" i="9"/>
  <c r="AK349" i="9"/>
  <c r="AJ350" i="9"/>
  <c r="AK350" i="9"/>
  <c r="AJ351" i="9"/>
  <c r="AK351" i="9"/>
  <c r="AJ352" i="9"/>
  <c r="AK352" i="9"/>
  <c r="AJ353" i="9"/>
  <c r="AK353" i="9"/>
  <c r="AJ354" i="9"/>
  <c r="AK354" i="9"/>
  <c r="AJ355" i="9"/>
  <c r="AK355" i="9"/>
  <c r="AJ356" i="9"/>
  <c r="AK356" i="9"/>
  <c r="AJ357" i="9"/>
  <c r="AK357" i="9"/>
  <c r="AJ358" i="9"/>
  <c r="AK358" i="9"/>
  <c r="AJ359" i="9"/>
  <c r="AK359" i="9"/>
  <c r="AJ360" i="9"/>
  <c r="AK360" i="9"/>
  <c r="AJ361" i="9"/>
  <c r="AK361" i="9"/>
  <c r="AJ362" i="9"/>
  <c r="AK362" i="9"/>
  <c r="AJ363" i="9"/>
  <c r="AK363" i="9"/>
  <c r="AJ364" i="9"/>
  <c r="AK364" i="9"/>
  <c r="AJ365" i="9"/>
  <c r="AK365" i="9"/>
  <c r="AJ366" i="9"/>
  <c r="AK366" i="9"/>
  <c r="AJ367" i="9"/>
  <c r="AK367" i="9"/>
  <c r="AJ368" i="9"/>
  <c r="AK368" i="9"/>
  <c r="AJ369" i="9"/>
  <c r="AK369" i="9"/>
  <c r="AJ370" i="9"/>
  <c r="AK370" i="9"/>
  <c r="AJ371" i="9"/>
  <c r="AK371" i="9"/>
  <c r="AJ372" i="9"/>
  <c r="AK372" i="9"/>
  <c r="AJ373" i="9"/>
  <c r="AK373" i="9"/>
  <c r="AJ374" i="9"/>
  <c r="AK374" i="9"/>
  <c r="AJ375" i="9"/>
  <c r="AK375" i="9"/>
  <c r="AJ376" i="9"/>
  <c r="AK376" i="9"/>
  <c r="AJ377" i="9"/>
  <c r="AK377" i="9"/>
  <c r="AJ378" i="9"/>
  <c r="AK378" i="9"/>
  <c r="AJ379" i="9"/>
  <c r="AK379" i="9"/>
  <c r="AJ380" i="9"/>
  <c r="AK380" i="9"/>
  <c r="AJ381" i="9"/>
  <c r="AK381" i="9"/>
  <c r="AJ382" i="9"/>
  <c r="AK382" i="9"/>
  <c r="AJ383" i="9"/>
  <c r="AK383" i="9"/>
  <c r="AJ384" i="9"/>
  <c r="AK384" i="9"/>
  <c r="AJ385" i="9"/>
  <c r="AK385" i="9"/>
  <c r="AJ386" i="9"/>
  <c r="AK386" i="9"/>
  <c r="AJ387" i="9"/>
  <c r="AK387" i="9"/>
  <c r="AJ388" i="9"/>
  <c r="AK388" i="9"/>
  <c r="AJ389" i="9"/>
  <c r="AK389" i="9"/>
  <c r="AJ390" i="9"/>
  <c r="AK390" i="9"/>
  <c r="AJ391" i="9"/>
  <c r="AK391" i="9"/>
  <c r="AJ392" i="9"/>
  <c r="AK392" i="9"/>
  <c r="AJ393" i="9"/>
  <c r="AK393" i="9"/>
  <c r="AJ394" i="9"/>
  <c r="AK394" i="9"/>
  <c r="AJ395" i="9"/>
  <c r="AK395" i="9"/>
  <c r="AJ396" i="9"/>
  <c r="AK396" i="9"/>
  <c r="AJ397" i="9"/>
  <c r="AK397" i="9"/>
  <c r="AJ398" i="9"/>
  <c r="AK398" i="9"/>
  <c r="AJ399" i="9"/>
  <c r="AK399" i="9"/>
  <c r="AJ400" i="9"/>
  <c r="AK400" i="9"/>
  <c r="AJ401" i="9"/>
  <c r="AK401" i="9"/>
  <c r="AJ402" i="9"/>
  <c r="AK402" i="9"/>
  <c r="AJ403" i="9"/>
  <c r="AK403" i="9"/>
  <c r="AJ404" i="9"/>
  <c r="AK404" i="9"/>
  <c r="AJ405" i="9"/>
  <c r="AK405" i="9"/>
  <c r="AJ406" i="9"/>
  <c r="AK406" i="9"/>
  <c r="AJ407" i="9"/>
  <c r="AK407" i="9"/>
  <c r="AJ408" i="9"/>
  <c r="AK408" i="9"/>
  <c r="AJ409" i="9"/>
  <c r="AK409" i="9"/>
  <c r="AJ410" i="9"/>
  <c r="AK410" i="9"/>
  <c r="AJ411" i="9"/>
  <c r="AK411" i="9"/>
  <c r="AJ412" i="9"/>
  <c r="AK412" i="9"/>
  <c r="AJ413" i="9"/>
  <c r="AK413" i="9"/>
  <c r="AJ414" i="9"/>
  <c r="AK414" i="9"/>
  <c r="AJ415" i="9"/>
  <c r="AK415" i="9"/>
  <c r="AJ416" i="9"/>
  <c r="AK416" i="9"/>
  <c r="AJ417" i="9"/>
  <c r="AK417" i="9"/>
  <c r="AJ418" i="9"/>
  <c r="AK418" i="9"/>
  <c r="AJ419" i="9"/>
  <c r="AK419" i="9"/>
  <c r="AJ420" i="9"/>
  <c r="AK420" i="9"/>
  <c r="AJ421" i="9"/>
  <c r="AK421" i="9"/>
  <c r="AJ422" i="9"/>
  <c r="AK422" i="9"/>
  <c r="AJ423" i="9"/>
  <c r="AK423" i="9"/>
  <c r="AJ424" i="9"/>
  <c r="AK424" i="9"/>
  <c r="AJ425" i="9"/>
  <c r="AK425" i="9"/>
  <c r="AJ426" i="9"/>
  <c r="AK426" i="9"/>
  <c r="AJ427" i="9"/>
  <c r="AK427" i="9"/>
  <c r="AJ428" i="9"/>
  <c r="AK428" i="9"/>
  <c r="AJ429" i="9"/>
  <c r="AK429" i="9"/>
  <c r="AJ430" i="9"/>
  <c r="AK430" i="9"/>
  <c r="AB10" i="9"/>
  <c r="AC10" i="9"/>
  <c r="AD10" i="9"/>
  <c r="AE10" i="9"/>
  <c r="AB11" i="9"/>
  <c r="AC11" i="9"/>
  <c r="AD11" i="9"/>
  <c r="AE11" i="9"/>
  <c r="AB12" i="9"/>
  <c r="AC12" i="9"/>
  <c r="AD12" i="9"/>
  <c r="AE12" i="9"/>
  <c r="AB13" i="9"/>
  <c r="AC13" i="9"/>
  <c r="AD13" i="9"/>
  <c r="AE13" i="9"/>
  <c r="AB14" i="9"/>
  <c r="AC14" i="9"/>
  <c r="AD14" i="9"/>
  <c r="AE14" i="9"/>
  <c r="AB15" i="9"/>
  <c r="AC15" i="9"/>
  <c r="AD15" i="9"/>
  <c r="AE15" i="9"/>
  <c r="AB16" i="9"/>
  <c r="AC16" i="9"/>
  <c r="Q16" i="9" s="1"/>
  <c r="AD16" i="9"/>
  <c r="AE16" i="9"/>
  <c r="AB17" i="9"/>
  <c r="AC17" i="9"/>
  <c r="AD17" i="9"/>
  <c r="AE17" i="9"/>
  <c r="AB18" i="9"/>
  <c r="AC18" i="9"/>
  <c r="AD18" i="9"/>
  <c r="AE18" i="9"/>
  <c r="AB19" i="9"/>
  <c r="AC19" i="9"/>
  <c r="AD19" i="9"/>
  <c r="AE19" i="9"/>
  <c r="AB20" i="9"/>
  <c r="AC20" i="9"/>
  <c r="Q20" i="9" s="1"/>
  <c r="AD20" i="9"/>
  <c r="AE20" i="9"/>
  <c r="AB21" i="9"/>
  <c r="AC21" i="9"/>
  <c r="AD21" i="9"/>
  <c r="AE21" i="9"/>
  <c r="AB22" i="9"/>
  <c r="AC22" i="9"/>
  <c r="AD22" i="9"/>
  <c r="AE22" i="9"/>
  <c r="AB23" i="9"/>
  <c r="AC23" i="9"/>
  <c r="AD23" i="9"/>
  <c r="AE23" i="9"/>
  <c r="AB24" i="9"/>
  <c r="AC24" i="9"/>
  <c r="AD24" i="9"/>
  <c r="AE24" i="9"/>
  <c r="AB25" i="9"/>
  <c r="AC25" i="9"/>
  <c r="AD25" i="9"/>
  <c r="AE25" i="9"/>
  <c r="AB26" i="9"/>
  <c r="AC26" i="9"/>
  <c r="AD26" i="9"/>
  <c r="AE26" i="9"/>
  <c r="AB27" i="9"/>
  <c r="AC27" i="9"/>
  <c r="AD27" i="9"/>
  <c r="AE27" i="9"/>
  <c r="AB28" i="9"/>
  <c r="AC28" i="9"/>
  <c r="AD28" i="9"/>
  <c r="AE28" i="9"/>
  <c r="AB29" i="9"/>
  <c r="AC29" i="9"/>
  <c r="AD29" i="9"/>
  <c r="AE29" i="9"/>
  <c r="AB30" i="9"/>
  <c r="AC30" i="9"/>
  <c r="AD30" i="9"/>
  <c r="AE30" i="9"/>
  <c r="AB31" i="9"/>
  <c r="AC31" i="9"/>
  <c r="AD31" i="9"/>
  <c r="AE31" i="9"/>
  <c r="AB32" i="9"/>
  <c r="AC32" i="9"/>
  <c r="Q32" i="9" s="1"/>
  <c r="AD32" i="9"/>
  <c r="AE32" i="9"/>
  <c r="AB33" i="9"/>
  <c r="AC33" i="9"/>
  <c r="AD33" i="9"/>
  <c r="AE33" i="9"/>
  <c r="AB34" i="9"/>
  <c r="AC34" i="9"/>
  <c r="AD34" i="9"/>
  <c r="AE34" i="9"/>
  <c r="AB35" i="9"/>
  <c r="AC35" i="9"/>
  <c r="AD35" i="9"/>
  <c r="AE35" i="9"/>
  <c r="AB36" i="9"/>
  <c r="AC36" i="9"/>
  <c r="AD36" i="9"/>
  <c r="AE36" i="9"/>
  <c r="AB37" i="9"/>
  <c r="AC37" i="9"/>
  <c r="AD37" i="9"/>
  <c r="AE37" i="9"/>
  <c r="AB38" i="9"/>
  <c r="AC38" i="9"/>
  <c r="AD38" i="9"/>
  <c r="AE38" i="9"/>
  <c r="AB39" i="9"/>
  <c r="AC39" i="9"/>
  <c r="AD39" i="9"/>
  <c r="AE39" i="9"/>
  <c r="AB40" i="9"/>
  <c r="AC40" i="9"/>
  <c r="AD40" i="9"/>
  <c r="AE40" i="9"/>
  <c r="AB41" i="9"/>
  <c r="AC41" i="9"/>
  <c r="AD41" i="9"/>
  <c r="AE41" i="9"/>
  <c r="AB42" i="9"/>
  <c r="AC42" i="9"/>
  <c r="AD42" i="9"/>
  <c r="AE42" i="9"/>
  <c r="AB43" i="9"/>
  <c r="AC43" i="9"/>
  <c r="AD43" i="9"/>
  <c r="AE43" i="9"/>
  <c r="AB44" i="9"/>
  <c r="AC44" i="9"/>
  <c r="AD44" i="9"/>
  <c r="AE44" i="9"/>
  <c r="AB45" i="9"/>
  <c r="AC45" i="9"/>
  <c r="AD45" i="9"/>
  <c r="AE45" i="9"/>
  <c r="AB46" i="9"/>
  <c r="AC46" i="9"/>
  <c r="AD46" i="9"/>
  <c r="AE46" i="9"/>
  <c r="AB47" i="9"/>
  <c r="AC47" i="9"/>
  <c r="AD47" i="9"/>
  <c r="AE47" i="9"/>
  <c r="AB48" i="9"/>
  <c r="AC48" i="9"/>
  <c r="Q48" i="9" s="1"/>
  <c r="AD48" i="9"/>
  <c r="AE48" i="9"/>
  <c r="AB49" i="9"/>
  <c r="AC49" i="9"/>
  <c r="AD49" i="9"/>
  <c r="AE49" i="9"/>
  <c r="AB50" i="9"/>
  <c r="AC50" i="9"/>
  <c r="AD50" i="9"/>
  <c r="AE50" i="9"/>
  <c r="AB51" i="9"/>
  <c r="AC51" i="9"/>
  <c r="AD51" i="9"/>
  <c r="AE51" i="9"/>
  <c r="AB52" i="9"/>
  <c r="AC52" i="9"/>
  <c r="Q52" i="9" s="1"/>
  <c r="AD52" i="9"/>
  <c r="AE52" i="9"/>
  <c r="AB53" i="9"/>
  <c r="AC53" i="9"/>
  <c r="AD53" i="9"/>
  <c r="AE53" i="9"/>
  <c r="AB54" i="9"/>
  <c r="AC54" i="9"/>
  <c r="AD54" i="9"/>
  <c r="AE54" i="9"/>
  <c r="AB55" i="9"/>
  <c r="AC55" i="9"/>
  <c r="AD55" i="9"/>
  <c r="AE55" i="9"/>
  <c r="AB56" i="9"/>
  <c r="AC56" i="9"/>
  <c r="AD56" i="9"/>
  <c r="AE56" i="9"/>
  <c r="AB57" i="9"/>
  <c r="AC57" i="9"/>
  <c r="AD57" i="9"/>
  <c r="AE57" i="9"/>
  <c r="AB58" i="9"/>
  <c r="AC58" i="9"/>
  <c r="AD58" i="9"/>
  <c r="AE58" i="9"/>
  <c r="AB59" i="9"/>
  <c r="AC59" i="9"/>
  <c r="AD59" i="9"/>
  <c r="AE59" i="9"/>
  <c r="AB60" i="9"/>
  <c r="AC60" i="9"/>
  <c r="AD60" i="9"/>
  <c r="AE60" i="9"/>
  <c r="AB61" i="9"/>
  <c r="AC61" i="9"/>
  <c r="AD61" i="9"/>
  <c r="AE61" i="9"/>
  <c r="AB62" i="9"/>
  <c r="AC62" i="9"/>
  <c r="AD62" i="9"/>
  <c r="AE62" i="9"/>
  <c r="AB63" i="9"/>
  <c r="AC63" i="9"/>
  <c r="AD63" i="9"/>
  <c r="AE63" i="9"/>
  <c r="AB64" i="9"/>
  <c r="AC64" i="9"/>
  <c r="Q64" i="9" s="1"/>
  <c r="AD64" i="9"/>
  <c r="AE64" i="9"/>
  <c r="AB65" i="9"/>
  <c r="AC65" i="9"/>
  <c r="AD65" i="9"/>
  <c r="AE65" i="9"/>
  <c r="AB66" i="9"/>
  <c r="AC66" i="9"/>
  <c r="AD66" i="9"/>
  <c r="AE66" i="9"/>
  <c r="AB67" i="9"/>
  <c r="AC67" i="9"/>
  <c r="AD67" i="9"/>
  <c r="AE67" i="9"/>
  <c r="AB68" i="9"/>
  <c r="AC68" i="9"/>
  <c r="AD68" i="9"/>
  <c r="AE68" i="9"/>
  <c r="AB69" i="9"/>
  <c r="AC69" i="9"/>
  <c r="AD69" i="9"/>
  <c r="AE69" i="9"/>
  <c r="AB70" i="9"/>
  <c r="AC70" i="9"/>
  <c r="AD70" i="9"/>
  <c r="AE70" i="9"/>
  <c r="AB71" i="9"/>
  <c r="AC71" i="9"/>
  <c r="AD71" i="9"/>
  <c r="AE71" i="9"/>
  <c r="AB72" i="9"/>
  <c r="AC72" i="9"/>
  <c r="AD72" i="9"/>
  <c r="AE72" i="9"/>
  <c r="AB73" i="9"/>
  <c r="AC73" i="9"/>
  <c r="AD73" i="9"/>
  <c r="AE73" i="9"/>
  <c r="AB74" i="9"/>
  <c r="AC74" i="9"/>
  <c r="AD74" i="9"/>
  <c r="AE74" i="9"/>
  <c r="AB75" i="9"/>
  <c r="AC75" i="9"/>
  <c r="AD75" i="9"/>
  <c r="AE75" i="9"/>
  <c r="AB76" i="9"/>
  <c r="AC76" i="9"/>
  <c r="AD76" i="9"/>
  <c r="AE76" i="9"/>
  <c r="AB77" i="9"/>
  <c r="AC77" i="9"/>
  <c r="AD77" i="9"/>
  <c r="AE77" i="9"/>
  <c r="AB78" i="9"/>
  <c r="AC78" i="9"/>
  <c r="AD78" i="9"/>
  <c r="AE78" i="9"/>
  <c r="AB79" i="9"/>
  <c r="AC79" i="9"/>
  <c r="AD79" i="9"/>
  <c r="AE79" i="9"/>
  <c r="AB80" i="9"/>
  <c r="AC80" i="9"/>
  <c r="Q80" i="9" s="1"/>
  <c r="AD80" i="9"/>
  <c r="AE80" i="9"/>
  <c r="AB81" i="9"/>
  <c r="AC81" i="9"/>
  <c r="AD81" i="9"/>
  <c r="AE81" i="9"/>
  <c r="AB82" i="9"/>
  <c r="AC82" i="9"/>
  <c r="AD82" i="9"/>
  <c r="AE82" i="9"/>
  <c r="AB83" i="9"/>
  <c r="AC83" i="9"/>
  <c r="AD83" i="9"/>
  <c r="AE83" i="9"/>
  <c r="AB84" i="9"/>
  <c r="AC84" i="9"/>
  <c r="Q84" i="9" s="1"/>
  <c r="AD84" i="9"/>
  <c r="AE84" i="9"/>
  <c r="AB85" i="9"/>
  <c r="AC85" i="9"/>
  <c r="AD85" i="9"/>
  <c r="AE85" i="9"/>
  <c r="AB86" i="9"/>
  <c r="AC86" i="9"/>
  <c r="AD86" i="9"/>
  <c r="AE86" i="9"/>
  <c r="AB87" i="9"/>
  <c r="AC87" i="9"/>
  <c r="AD87" i="9"/>
  <c r="AE87" i="9"/>
  <c r="AB88" i="9"/>
  <c r="AC88" i="9"/>
  <c r="AD88" i="9"/>
  <c r="AE88" i="9"/>
  <c r="AB89" i="9"/>
  <c r="AC89" i="9"/>
  <c r="AD89" i="9"/>
  <c r="AE89" i="9"/>
  <c r="AB90" i="9"/>
  <c r="AC90" i="9"/>
  <c r="AD90" i="9"/>
  <c r="AE90" i="9"/>
  <c r="AB91" i="9"/>
  <c r="AC91" i="9"/>
  <c r="AD91" i="9"/>
  <c r="AE91" i="9"/>
  <c r="AB92" i="9"/>
  <c r="AC92" i="9"/>
  <c r="AD92" i="9"/>
  <c r="AE92" i="9"/>
  <c r="AB93" i="9"/>
  <c r="AC93" i="9"/>
  <c r="AD93" i="9"/>
  <c r="AE93" i="9"/>
  <c r="AB94" i="9"/>
  <c r="AC94" i="9"/>
  <c r="AD94" i="9"/>
  <c r="AE94" i="9"/>
  <c r="AB95" i="9"/>
  <c r="AC95" i="9"/>
  <c r="AD95" i="9"/>
  <c r="AE95" i="9"/>
  <c r="AB96" i="9"/>
  <c r="AC96" i="9"/>
  <c r="Q96" i="9" s="1"/>
  <c r="AD96" i="9"/>
  <c r="AE96" i="9"/>
  <c r="AB97" i="9"/>
  <c r="AC97" i="9"/>
  <c r="AD97" i="9"/>
  <c r="AE97" i="9"/>
  <c r="AB98" i="9"/>
  <c r="AC98" i="9"/>
  <c r="AD98" i="9"/>
  <c r="AE98" i="9"/>
  <c r="AB99" i="9"/>
  <c r="AC99" i="9"/>
  <c r="AD99" i="9"/>
  <c r="AE99" i="9"/>
  <c r="AB100" i="9"/>
  <c r="AC100" i="9"/>
  <c r="AD100" i="9"/>
  <c r="AE100" i="9"/>
  <c r="AB101" i="9"/>
  <c r="AC101" i="9"/>
  <c r="AD101" i="9"/>
  <c r="AE101" i="9"/>
  <c r="AB102" i="9"/>
  <c r="AC102" i="9"/>
  <c r="AD102" i="9"/>
  <c r="AE102" i="9"/>
  <c r="AB103" i="9"/>
  <c r="AC103" i="9"/>
  <c r="AD103" i="9"/>
  <c r="AE103" i="9"/>
  <c r="AB104" i="9"/>
  <c r="AC104" i="9"/>
  <c r="AD104" i="9"/>
  <c r="AE104" i="9"/>
  <c r="AB105" i="9"/>
  <c r="AC105" i="9"/>
  <c r="AD105" i="9"/>
  <c r="AE105" i="9"/>
  <c r="AB106" i="9"/>
  <c r="AC106" i="9"/>
  <c r="AD106" i="9"/>
  <c r="AE106" i="9"/>
  <c r="AB107" i="9"/>
  <c r="AC107" i="9"/>
  <c r="AD107" i="9"/>
  <c r="AE107" i="9"/>
  <c r="AB108" i="9"/>
  <c r="AC108" i="9"/>
  <c r="AD108" i="9"/>
  <c r="AE108" i="9"/>
  <c r="AB109" i="9"/>
  <c r="AC109" i="9"/>
  <c r="AD109" i="9"/>
  <c r="AE109" i="9"/>
  <c r="AB110" i="9"/>
  <c r="AC110" i="9"/>
  <c r="AD110" i="9"/>
  <c r="AE110" i="9"/>
  <c r="AB111" i="9"/>
  <c r="AC111" i="9"/>
  <c r="AD111" i="9"/>
  <c r="AE111" i="9"/>
  <c r="AB112" i="9"/>
  <c r="AC112" i="9"/>
  <c r="Q112" i="9" s="1"/>
  <c r="AD112" i="9"/>
  <c r="AE112" i="9"/>
  <c r="AB113" i="9"/>
  <c r="AC113" i="9"/>
  <c r="AD113" i="9"/>
  <c r="AE113" i="9"/>
  <c r="AB114" i="9"/>
  <c r="AC114" i="9"/>
  <c r="AD114" i="9"/>
  <c r="AE114" i="9"/>
  <c r="AB115" i="9"/>
  <c r="AC115" i="9"/>
  <c r="AD115" i="9"/>
  <c r="AE115" i="9"/>
  <c r="AB116" i="9"/>
  <c r="AC116" i="9"/>
  <c r="Q116" i="9" s="1"/>
  <c r="AD116" i="9"/>
  <c r="AE116" i="9"/>
  <c r="AB117" i="9"/>
  <c r="AC117" i="9"/>
  <c r="AD117" i="9"/>
  <c r="AE117" i="9"/>
  <c r="AB118" i="9"/>
  <c r="AC118" i="9"/>
  <c r="AD118" i="9"/>
  <c r="AE118" i="9"/>
  <c r="AB119" i="9"/>
  <c r="AC119" i="9"/>
  <c r="AD119" i="9"/>
  <c r="AE119" i="9"/>
  <c r="AB120" i="9"/>
  <c r="AC120" i="9"/>
  <c r="AD120" i="9"/>
  <c r="AE120" i="9"/>
  <c r="AB121" i="9"/>
  <c r="AC121" i="9"/>
  <c r="AD121" i="9"/>
  <c r="AE121" i="9"/>
  <c r="AB122" i="9"/>
  <c r="AC122" i="9"/>
  <c r="AD122" i="9"/>
  <c r="AE122" i="9"/>
  <c r="AB123" i="9"/>
  <c r="AC123" i="9"/>
  <c r="AD123" i="9"/>
  <c r="AE123" i="9"/>
  <c r="AB124" i="9"/>
  <c r="AC124" i="9"/>
  <c r="AD124" i="9"/>
  <c r="AE124" i="9"/>
  <c r="AB125" i="9"/>
  <c r="AC125" i="9"/>
  <c r="AD125" i="9"/>
  <c r="AE125" i="9"/>
  <c r="AB126" i="9"/>
  <c r="AC126" i="9"/>
  <c r="AD126" i="9"/>
  <c r="AE126" i="9"/>
  <c r="AB127" i="9"/>
  <c r="AC127" i="9"/>
  <c r="AD127" i="9"/>
  <c r="AE127" i="9"/>
  <c r="AB128" i="9"/>
  <c r="AC128" i="9"/>
  <c r="Q128" i="9" s="1"/>
  <c r="AD128" i="9"/>
  <c r="AE128" i="9"/>
  <c r="AB129" i="9"/>
  <c r="AC129" i="9"/>
  <c r="AD129" i="9"/>
  <c r="AE129" i="9"/>
  <c r="AB130" i="9"/>
  <c r="AC130" i="9"/>
  <c r="AD130" i="9"/>
  <c r="AE130" i="9"/>
  <c r="AB131" i="9"/>
  <c r="AC131" i="9"/>
  <c r="AD131" i="9"/>
  <c r="AE131" i="9"/>
  <c r="AB132" i="9"/>
  <c r="AC132" i="9"/>
  <c r="AD132" i="9"/>
  <c r="AE132" i="9"/>
  <c r="AB133" i="9"/>
  <c r="AC133" i="9"/>
  <c r="AD133" i="9"/>
  <c r="AE133" i="9"/>
  <c r="AB134" i="9"/>
  <c r="AC134" i="9"/>
  <c r="AD134" i="9"/>
  <c r="AE134" i="9"/>
  <c r="AB135" i="9"/>
  <c r="AC135" i="9"/>
  <c r="AD135" i="9"/>
  <c r="AE135" i="9"/>
  <c r="AB136" i="9"/>
  <c r="AC136" i="9"/>
  <c r="AD136" i="9"/>
  <c r="AE136" i="9"/>
  <c r="AB137" i="9"/>
  <c r="AC137" i="9"/>
  <c r="AD137" i="9"/>
  <c r="AE137" i="9"/>
  <c r="AB138" i="9"/>
  <c r="AC138" i="9"/>
  <c r="AD138" i="9"/>
  <c r="AE138" i="9"/>
  <c r="AB139" i="9"/>
  <c r="AC139" i="9"/>
  <c r="AD139" i="9"/>
  <c r="AE139" i="9"/>
  <c r="AB140" i="9"/>
  <c r="AC140" i="9"/>
  <c r="AD140" i="9"/>
  <c r="AE140" i="9"/>
  <c r="AB141" i="9"/>
  <c r="AC141" i="9"/>
  <c r="AD141" i="9"/>
  <c r="AE141" i="9"/>
  <c r="AB142" i="9"/>
  <c r="AC142" i="9"/>
  <c r="AD142" i="9"/>
  <c r="AE142" i="9"/>
  <c r="AB143" i="9"/>
  <c r="AC143" i="9"/>
  <c r="AD143" i="9"/>
  <c r="AE143" i="9"/>
  <c r="AB144" i="9"/>
  <c r="AC144" i="9"/>
  <c r="Q144" i="9" s="1"/>
  <c r="AD144" i="9"/>
  <c r="AE144" i="9"/>
  <c r="AB145" i="9"/>
  <c r="AC145" i="9"/>
  <c r="AD145" i="9"/>
  <c r="AE145" i="9"/>
  <c r="AB146" i="9"/>
  <c r="AC146" i="9"/>
  <c r="AD146" i="9"/>
  <c r="AE146" i="9"/>
  <c r="AB147" i="9"/>
  <c r="AC147" i="9"/>
  <c r="AD147" i="9"/>
  <c r="AE147" i="9"/>
  <c r="AB148" i="9"/>
  <c r="AC148" i="9"/>
  <c r="Q148" i="9" s="1"/>
  <c r="AD148" i="9"/>
  <c r="AE148" i="9"/>
  <c r="AB149" i="9"/>
  <c r="AC149" i="9"/>
  <c r="AD149" i="9"/>
  <c r="AE149" i="9"/>
  <c r="AB150" i="9"/>
  <c r="AC150" i="9"/>
  <c r="AD150" i="9"/>
  <c r="AE150" i="9"/>
  <c r="AB151" i="9"/>
  <c r="AC151" i="9"/>
  <c r="AD151" i="9"/>
  <c r="AE151" i="9"/>
  <c r="AB152" i="9"/>
  <c r="AC152" i="9"/>
  <c r="AD152" i="9"/>
  <c r="AE152" i="9"/>
  <c r="AB153" i="9"/>
  <c r="AC153" i="9"/>
  <c r="AD153" i="9"/>
  <c r="AE153" i="9"/>
  <c r="AB154" i="9"/>
  <c r="AC154" i="9"/>
  <c r="AD154" i="9"/>
  <c r="AE154" i="9"/>
  <c r="AB155" i="9"/>
  <c r="AC155" i="9"/>
  <c r="AD155" i="9"/>
  <c r="AE155" i="9"/>
  <c r="AB156" i="9"/>
  <c r="AC156" i="9"/>
  <c r="AD156" i="9"/>
  <c r="AE156" i="9"/>
  <c r="AB157" i="9"/>
  <c r="AC157" i="9"/>
  <c r="AD157" i="9"/>
  <c r="AE157" i="9"/>
  <c r="AB158" i="9"/>
  <c r="AC158" i="9"/>
  <c r="AD158" i="9"/>
  <c r="AE158" i="9"/>
  <c r="AB159" i="9"/>
  <c r="AC159" i="9"/>
  <c r="AD159" i="9"/>
  <c r="AE159" i="9"/>
  <c r="AB160" i="9"/>
  <c r="AC160" i="9"/>
  <c r="Q160" i="9" s="1"/>
  <c r="AD160" i="9"/>
  <c r="AE160" i="9"/>
  <c r="AB161" i="9"/>
  <c r="AC161" i="9"/>
  <c r="AD161" i="9"/>
  <c r="AE161" i="9"/>
  <c r="AB162" i="9"/>
  <c r="AC162" i="9"/>
  <c r="AD162" i="9"/>
  <c r="AE162" i="9"/>
  <c r="AB163" i="9"/>
  <c r="AC163" i="9"/>
  <c r="AD163" i="9"/>
  <c r="AE163" i="9"/>
  <c r="AB164" i="9"/>
  <c r="AC164" i="9"/>
  <c r="AD164" i="9"/>
  <c r="AE164" i="9"/>
  <c r="AB165" i="9"/>
  <c r="AC165" i="9"/>
  <c r="AD165" i="9"/>
  <c r="AE165" i="9"/>
  <c r="AB166" i="9"/>
  <c r="AC166" i="9"/>
  <c r="AD166" i="9"/>
  <c r="AE166" i="9"/>
  <c r="AB167" i="9"/>
  <c r="AC167" i="9"/>
  <c r="AD167" i="9"/>
  <c r="AE167" i="9"/>
  <c r="AB168" i="9"/>
  <c r="AC168" i="9"/>
  <c r="AD168" i="9"/>
  <c r="AE168" i="9"/>
  <c r="AB169" i="9"/>
  <c r="AC169" i="9"/>
  <c r="AD169" i="9"/>
  <c r="AE169" i="9"/>
  <c r="AB170" i="9"/>
  <c r="AC170" i="9"/>
  <c r="AD170" i="9"/>
  <c r="AE170" i="9"/>
  <c r="AB171" i="9"/>
  <c r="AC171" i="9"/>
  <c r="AD171" i="9"/>
  <c r="AE171" i="9"/>
  <c r="AB172" i="9"/>
  <c r="AC172" i="9"/>
  <c r="AD172" i="9"/>
  <c r="AE172" i="9"/>
  <c r="AB173" i="9"/>
  <c r="AC173" i="9"/>
  <c r="AD173" i="9"/>
  <c r="AE173" i="9"/>
  <c r="AB174" i="9"/>
  <c r="AC174" i="9"/>
  <c r="AD174" i="9"/>
  <c r="AE174" i="9"/>
  <c r="AB175" i="9"/>
  <c r="AC175" i="9"/>
  <c r="AD175" i="9"/>
  <c r="AE175" i="9"/>
  <c r="AB176" i="9"/>
  <c r="AC176" i="9"/>
  <c r="Q176" i="9" s="1"/>
  <c r="AD176" i="9"/>
  <c r="AE176" i="9"/>
  <c r="AB177" i="9"/>
  <c r="AC177" i="9"/>
  <c r="AD177" i="9"/>
  <c r="AE177" i="9"/>
  <c r="AB178" i="9"/>
  <c r="AC178" i="9"/>
  <c r="AD178" i="9"/>
  <c r="AE178" i="9"/>
  <c r="AB179" i="9"/>
  <c r="AC179" i="9"/>
  <c r="AD179" i="9"/>
  <c r="AE179" i="9"/>
  <c r="AB180" i="9"/>
  <c r="AC180" i="9"/>
  <c r="Q180" i="9" s="1"/>
  <c r="AD180" i="9"/>
  <c r="AE180" i="9"/>
  <c r="AB181" i="9"/>
  <c r="AC181" i="9"/>
  <c r="AD181" i="9"/>
  <c r="AE181" i="9"/>
  <c r="AB182" i="9"/>
  <c r="AC182" i="9"/>
  <c r="AD182" i="9"/>
  <c r="AE182" i="9"/>
  <c r="AB183" i="9"/>
  <c r="AC183" i="9"/>
  <c r="AD183" i="9"/>
  <c r="AE183" i="9"/>
  <c r="AB184" i="9"/>
  <c r="AC184" i="9"/>
  <c r="AD184" i="9"/>
  <c r="AE184" i="9"/>
  <c r="AB185" i="9"/>
  <c r="AC185" i="9"/>
  <c r="AD185" i="9"/>
  <c r="AE185" i="9"/>
  <c r="AB186" i="9"/>
  <c r="AC186" i="9"/>
  <c r="AD186" i="9"/>
  <c r="AE186" i="9"/>
  <c r="AB187" i="9"/>
  <c r="AC187" i="9"/>
  <c r="AD187" i="9"/>
  <c r="AE187" i="9"/>
  <c r="AB188" i="9"/>
  <c r="AC188" i="9"/>
  <c r="AD188" i="9"/>
  <c r="AE188" i="9"/>
  <c r="AB189" i="9"/>
  <c r="AC189" i="9"/>
  <c r="AD189" i="9"/>
  <c r="AE189" i="9"/>
  <c r="AB190" i="9"/>
  <c r="AC190" i="9"/>
  <c r="AD190" i="9"/>
  <c r="AE190" i="9"/>
  <c r="AB191" i="9"/>
  <c r="AC191" i="9"/>
  <c r="AD191" i="9"/>
  <c r="AE191" i="9"/>
  <c r="AB192" i="9"/>
  <c r="AC192" i="9"/>
  <c r="Q192" i="9" s="1"/>
  <c r="AD192" i="9"/>
  <c r="AE192" i="9"/>
  <c r="AB193" i="9"/>
  <c r="AC193" i="9"/>
  <c r="AD193" i="9"/>
  <c r="AE193" i="9"/>
  <c r="AB194" i="9"/>
  <c r="AC194" i="9"/>
  <c r="AD194" i="9"/>
  <c r="AE194" i="9"/>
  <c r="AB195" i="9"/>
  <c r="AC195" i="9"/>
  <c r="AD195" i="9"/>
  <c r="AE195" i="9"/>
  <c r="AB196" i="9"/>
  <c r="AC196" i="9"/>
  <c r="AD196" i="9"/>
  <c r="AE196" i="9"/>
  <c r="AB197" i="9"/>
  <c r="AC197" i="9"/>
  <c r="AD197" i="9"/>
  <c r="AE197" i="9"/>
  <c r="AB198" i="9"/>
  <c r="AC198" i="9"/>
  <c r="AD198" i="9"/>
  <c r="AE198" i="9"/>
  <c r="AB199" i="9"/>
  <c r="AC199" i="9"/>
  <c r="AD199" i="9"/>
  <c r="AE199" i="9"/>
  <c r="AB200" i="9"/>
  <c r="AC200" i="9"/>
  <c r="AD200" i="9"/>
  <c r="AE200" i="9"/>
  <c r="AB201" i="9"/>
  <c r="AC201" i="9"/>
  <c r="AD201" i="9"/>
  <c r="AE201" i="9"/>
  <c r="AB202" i="9"/>
  <c r="AC202" i="9"/>
  <c r="AD202" i="9"/>
  <c r="AE202" i="9"/>
  <c r="AB203" i="9"/>
  <c r="AC203" i="9"/>
  <c r="AD203" i="9"/>
  <c r="AE203" i="9"/>
  <c r="AB204" i="9"/>
  <c r="AC204" i="9"/>
  <c r="AD204" i="9"/>
  <c r="AE204" i="9"/>
  <c r="AB205" i="9"/>
  <c r="AC205" i="9"/>
  <c r="AD205" i="9"/>
  <c r="AE205" i="9"/>
  <c r="AB206" i="9"/>
  <c r="AC206" i="9"/>
  <c r="AD206" i="9"/>
  <c r="AE206" i="9"/>
  <c r="AB207" i="9"/>
  <c r="AC207" i="9"/>
  <c r="AD207" i="9"/>
  <c r="AE207" i="9"/>
  <c r="AB208" i="9"/>
  <c r="AC208" i="9"/>
  <c r="AD208" i="9"/>
  <c r="AE208" i="9"/>
  <c r="AB209" i="9"/>
  <c r="AC209" i="9"/>
  <c r="AD209" i="9"/>
  <c r="AE209" i="9"/>
  <c r="AB210" i="9"/>
  <c r="AC210" i="9"/>
  <c r="AD210" i="9"/>
  <c r="AE210" i="9"/>
  <c r="AB211" i="9"/>
  <c r="AC211" i="9"/>
  <c r="AD211" i="9"/>
  <c r="AE211" i="9"/>
  <c r="AB212" i="9"/>
  <c r="AC212" i="9"/>
  <c r="AD212" i="9"/>
  <c r="AE212" i="9"/>
  <c r="AB213" i="9"/>
  <c r="AC213" i="9"/>
  <c r="AD213" i="9"/>
  <c r="AE213" i="9"/>
  <c r="AB214" i="9"/>
  <c r="AC214" i="9"/>
  <c r="AD214" i="9"/>
  <c r="AE214" i="9"/>
  <c r="AB215" i="9"/>
  <c r="AC215" i="9"/>
  <c r="AD215" i="9"/>
  <c r="AE215" i="9"/>
  <c r="AB216" i="9"/>
  <c r="AC216" i="9"/>
  <c r="AD216" i="9"/>
  <c r="AE216" i="9"/>
  <c r="AB217" i="9"/>
  <c r="AC217" i="9"/>
  <c r="AD217" i="9"/>
  <c r="AE217" i="9"/>
  <c r="AB218" i="9"/>
  <c r="AC218" i="9"/>
  <c r="AD218" i="9"/>
  <c r="AE218" i="9"/>
  <c r="AB219" i="9"/>
  <c r="AC219" i="9"/>
  <c r="AD219" i="9"/>
  <c r="AE219" i="9"/>
  <c r="AB220" i="9"/>
  <c r="AC220" i="9"/>
  <c r="AD220" i="9"/>
  <c r="AE220" i="9"/>
  <c r="AB221" i="9"/>
  <c r="AC221" i="9"/>
  <c r="AD221" i="9"/>
  <c r="AE221" i="9"/>
  <c r="AB222" i="9"/>
  <c r="AC222" i="9"/>
  <c r="AD222" i="9"/>
  <c r="AE222" i="9"/>
  <c r="AB223" i="9"/>
  <c r="AC223" i="9"/>
  <c r="AD223" i="9"/>
  <c r="AE223" i="9"/>
  <c r="AB224" i="9"/>
  <c r="AC224" i="9"/>
  <c r="AD224" i="9"/>
  <c r="AE224" i="9"/>
  <c r="AB225" i="9"/>
  <c r="AC225" i="9"/>
  <c r="AD225" i="9"/>
  <c r="AE225" i="9"/>
  <c r="AB226" i="9"/>
  <c r="AC226" i="9"/>
  <c r="AD226" i="9"/>
  <c r="AE226" i="9"/>
  <c r="AB227" i="9"/>
  <c r="AC227" i="9"/>
  <c r="AD227" i="9"/>
  <c r="AE227" i="9"/>
  <c r="AB228" i="9"/>
  <c r="AC228" i="9"/>
  <c r="AD228" i="9"/>
  <c r="AE228" i="9"/>
  <c r="AB229" i="9"/>
  <c r="AC229" i="9"/>
  <c r="AD229" i="9"/>
  <c r="AE229" i="9"/>
  <c r="AB230" i="9"/>
  <c r="AC230" i="9"/>
  <c r="AD230" i="9"/>
  <c r="AE230" i="9"/>
  <c r="AB231" i="9"/>
  <c r="AC231" i="9"/>
  <c r="AD231" i="9"/>
  <c r="AE231" i="9"/>
  <c r="AB232" i="9"/>
  <c r="AC232" i="9"/>
  <c r="AD232" i="9"/>
  <c r="AE232" i="9"/>
  <c r="AB233" i="9"/>
  <c r="AC233" i="9"/>
  <c r="AD233" i="9"/>
  <c r="AE233" i="9"/>
  <c r="AB234" i="9"/>
  <c r="AC234" i="9"/>
  <c r="AD234" i="9"/>
  <c r="AE234" i="9"/>
  <c r="AB235" i="9"/>
  <c r="AC235" i="9"/>
  <c r="AD235" i="9"/>
  <c r="AE235" i="9"/>
  <c r="AB236" i="9"/>
  <c r="AC236" i="9"/>
  <c r="AD236" i="9"/>
  <c r="AE236" i="9"/>
  <c r="AB237" i="9"/>
  <c r="AC237" i="9"/>
  <c r="AD237" i="9"/>
  <c r="AE237" i="9"/>
  <c r="AB238" i="9"/>
  <c r="AC238" i="9"/>
  <c r="AD238" i="9"/>
  <c r="AE238" i="9"/>
  <c r="AB239" i="9"/>
  <c r="AC239" i="9"/>
  <c r="AD239" i="9"/>
  <c r="AE239" i="9"/>
  <c r="AB240" i="9"/>
  <c r="AC240" i="9"/>
  <c r="AD240" i="9"/>
  <c r="AE240" i="9"/>
  <c r="AB241" i="9"/>
  <c r="AC241" i="9"/>
  <c r="AD241" i="9"/>
  <c r="AE241" i="9"/>
  <c r="AF241" i="9"/>
  <c r="BL241" i="9" s="1"/>
  <c r="AG241" i="9"/>
  <c r="BM241" i="9" s="1"/>
  <c r="AB242" i="9"/>
  <c r="AC242" i="9"/>
  <c r="AD242" i="9"/>
  <c r="AE242" i="9"/>
  <c r="AF242" i="9"/>
  <c r="BL242" i="9" s="1"/>
  <c r="AG242" i="9"/>
  <c r="BM242" i="9" s="1"/>
  <c r="AB243" i="9"/>
  <c r="AC243" i="9"/>
  <c r="AD243" i="9"/>
  <c r="AE243" i="9"/>
  <c r="AB244" i="9"/>
  <c r="AC244" i="9"/>
  <c r="AD244" i="9"/>
  <c r="AE244" i="9"/>
  <c r="AB245" i="9"/>
  <c r="AC245" i="9"/>
  <c r="AD245" i="9"/>
  <c r="AE245" i="9"/>
  <c r="AB246" i="9"/>
  <c r="AC246" i="9"/>
  <c r="AD246" i="9"/>
  <c r="AE246" i="9"/>
  <c r="AB247" i="9"/>
  <c r="AC247" i="9"/>
  <c r="AD247" i="9"/>
  <c r="AE247" i="9"/>
  <c r="AB248" i="9"/>
  <c r="AC248" i="9"/>
  <c r="AD248" i="9"/>
  <c r="AE248" i="9"/>
  <c r="AB249" i="9"/>
  <c r="AC249" i="9"/>
  <c r="AD249" i="9"/>
  <c r="AE249" i="9"/>
  <c r="AB250" i="9"/>
  <c r="AC250" i="9"/>
  <c r="AD250" i="9"/>
  <c r="AE250" i="9"/>
  <c r="AB251" i="9"/>
  <c r="AC251" i="9"/>
  <c r="AD251" i="9"/>
  <c r="AE251" i="9"/>
  <c r="AB252" i="9"/>
  <c r="AC252" i="9"/>
  <c r="AD252" i="9"/>
  <c r="AE252" i="9"/>
  <c r="AB253" i="9"/>
  <c r="AC253" i="9"/>
  <c r="AD253" i="9"/>
  <c r="AE253" i="9"/>
  <c r="AB254" i="9"/>
  <c r="AC254" i="9"/>
  <c r="AD254" i="9"/>
  <c r="AE254" i="9"/>
  <c r="AB255" i="9"/>
  <c r="AC255" i="9"/>
  <c r="AD255" i="9"/>
  <c r="AE255" i="9"/>
  <c r="AB256" i="9"/>
  <c r="AC256" i="9"/>
  <c r="AD256" i="9"/>
  <c r="AE256" i="9"/>
  <c r="AB257" i="9"/>
  <c r="AC257" i="9"/>
  <c r="AD257" i="9"/>
  <c r="AE257" i="9"/>
  <c r="AB258" i="9"/>
  <c r="AC258" i="9"/>
  <c r="AD258" i="9"/>
  <c r="AE258" i="9"/>
  <c r="AB259" i="9"/>
  <c r="AC259" i="9"/>
  <c r="AD259" i="9"/>
  <c r="AE259" i="9"/>
  <c r="AB260" i="9"/>
  <c r="AC260" i="9"/>
  <c r="AD260" i="9"/>
  <c r="AE260" i="9"/>
  <c r="AB261" i="9"/>
  <c r="AC261" i="9"/>
  <c r="AD261" i="9"/>
  <c r="AE261" i="9"/>
  <c r="AB262" i="9"/>
  <c r="AC262" i="9"/>
  <c r="AD262" i="9"/>
  <c r="AE262" i="9"/>
  <c r="AB263" i="9"/>
  <c r="AC263" i="9"/>
  <c r="AD263" i="9"/>
  <c r="AE263" i="9"/>
  <c r="AB264" i="9"/>
  <c r="AC264" i="9"/>
  <c r="AD264" i="9"/>
  <c r="AE264" i="9"/>
  <c r="AB265" i="9"/>
  <c r="AC265" i="9"/>
  <c r="AD265" i="9"/>
  <c r="AE265" i="9"/>
  <c r="AB266" i="9"/>
  <c r="AC266" i="9"/>
  <c r="AD266" i="9"/>
  <c r="AE266" i="9"/>
  <c r="AB267" i="9"/>
  <c r="AC267" i="9"/>
  <c r="AD267" i="9"/>
  <c r="AE267" i="9"/>
  <c r="AB268" i="9"/>
  <c r="AC268" i="9"/>
  <c r="AD268" i="9"/>
  <c r="AE268" i="9"/>
  <c r="AB269" i="9"/>
  <c r="AC269" i="9"/>
  <c r="AD269" i="9"/>
  <c r="AE269" i="9"/>
  <c r="AB270" i="9"/>
  <c r="AC270" i="9"/>
  <c r="AD270" i="9"/>
  <c r="AE270" i="9"/>
  <c r="AB271" i="9"/>
  <c r="AC271" i="9"/>
  <c r="AD271" i="9"/>
  <c r="AE271" i="9"/>
  <c r="AB272" i="9"/>
  <c r="AC272" i="9"/>
  <c r="AD272" i="9"/>
  <c r="AE272" i="9"/>
  <c r="AB273" i="9"/>
  <c r="AC273" i="9"/>
  <c r="AD273" i="9"/>
  <c r="AE273" i="9"/>
  <c r="AB274" i="9"/>
  <c r="AC274" i="9"/>
  <c r="AD274" i="9"/>
  <c r="AE274" i="9"/>
  <c r="AB275" i="9"/>
  <c r="AC275" i="9"/>
  <c r="AD275" i="9"/>
  <c r="AE275" i="9"/>
  <c r="AB276" i="9"/>
  <c r="AC276" i="9"/>
  <c r="AD276" i="9"/>
  <c r="AE276" i="9"/>
  <c r="AB277" i="9"/>
  <c r="AC277" i="9"/>
  <c r="AD277" i="9"/>
  <c r="AE277" i="9"/>
  <c r="AB278" i="9"/>
  <c r="AC278" i="9"/>
  <c r="AD278" i="9"/>
  <c r="AE278" i="9"/>
  <c r="AB279" i="9"/>
  <c r="AC279" i="9"/>
  <c r="AD279" i="9"/>
  <c r="AE279" i="9"/>
  <c r="AB280" i="9"/>
  <c r="AC280" i="9"/>
  <c r="AD280" i="9"/>
  <c r="AE280" i="9"/>
  <c r="AB281" i="9"/>
  <c r="AC281" i="9"/>
  <c r="AD281" i="9"/>
  <c r="AE281" i="9"/>
  <c r="AB282" i="9"/>
  <c r="AC282" i="9"/>
  <c r="AD282" i="9"/>
  <c r="AE282" i="9"/>
  <c r="AB283" i="9"/>
  <c r="AC283" i="9"/>
  <c r="AD283" i="9"/>
  <c r="AE283" i="9"/>
  <c r="AB284" i="9"/>
  <c r="AC284" i="9"/>
  <c r="AD284" i="9"/>
  <c r="AE284" i="9"/>
  <c r="AB285" i="9"/>
  <c r="AC285" i="9"/>
  <c r="AD285" i="9"/>
  <c r="AE285" i="9"/>
  <c r="AB286" i="9"/>
  <c r="AC286" i="9"/>
  <c r="AD286" i="9"/>
  <c r="AE286" i="9"/>
  <c r="AB287" i="9"/>
  <c r="AC287" i="9"/>
  <c r="AD287" i="9"/>
  <c r="AE287" i="9"/>
  <c r="AB288" i="9"/>
  <c r="AC288" i="9"/>
  <c r="AD288" i="9"/>
  <c r="AE288" i="9"/>
  <c r="AB289" i="9"/>
  <c r="AC289" i="9"/>
  <c r="AD289" i="9"/>
  <c r="AE289" i="9"/>
  <c r="AB290" i="9"/>
  <c r="AC290" i="9"/>
  <c r="AD290" i="9"/>
  <c r="AE290" i="9"/>
  <c r="AB291" i="9"/>
  <c r="AC291" i="9"/>
  <c r="AD291" i="9"/>
  <c r="AE291" i="9"/>
  <c r="AB292" i="9"/>
  <c r="AC292" i="9"/>
  <c r="AD292" i="9"/>
  <c r="AE292" i="9"/>
  <c r="AB293" i="9"/>
  <c r="AC293" i="9"/>
  <c r="AD293" i="9"/>
  <c r="AE293" i="9"/>
  <c r="AB294" i="9"/>
  <c r="AC294" i="9"/>
  <c r="AD294" i="9"/>
  <c r="AE294" i="9"/>
  <c r="AB295" i="9"/>
  <c r="AC295" i="9"/>
  <c r="AD295" i="9"/>
  <c r="AE295" i="9"/>
  <c r="AB296" i="9"/>
  <c r="AC296" i="9"/>
  <c r="AD296" i="9"/>
  <c r="AE296" i="9"/>
  <c r="AB297" i="9"/>
  <c r="AC297" i="9"/>
  <c r="AD297" i="9"/>
  <c r="AE297" i="9"/>
  <c r="AB298" i="9"/>
  <c r="AC298" i="9"/>
  <c r="AD298" i="9"/>
  <c r="AE298" i="9"/>
  <c r="AB299" i="9"/>
  <c r="AC299" i="9"/>
  <c r="AD299" i="9"/>
  <c r="AE299" i="9"/>
  <c r="AB300" i="9"/>
  <c r="AC300" i="9"/>
  <c r="AD300" i="9"/>
  <c r="AE300" i="9"/>
  <c r="AB301" i="9"/>
  <c r="AC301" i="9"/>
  <c r="AD301" i="9"/>
  <c r="AE301" i="9"/>
  <c r="AB302" i="9"/>
  <c r="AC302" i="9"/>
  <c r="AD302" i="9"/>
  <c r="AE302" i="9"/>
  <c r="AB303" i="9"/>
  <c r="AC303" i="9"/>
  <c r="AD303" i="9"/>
  <c r="AE303" i="9"/>
  <c r="AB304" i="9"/>
  <c r="AC304" i="9"/>
  <c r="AD304" i="9"/>
  <c r="AE304" i="9"/>
  <c r="AB305" i="9"/>
  <c r="AC305" i="9"/>
  <c r="AD305" i="9"/>
  <c r="AE305" i="9"/>
  <c r="AB306" i="9"/>
  <c r="AC306" i="9"/>
  <c r="AD306" i="9"/>
  <c r="AE306" i="9"/>
  <c r="AB307" i="9"/>
  <c r="AC307" i="9"/>
  <c r="AD307" i="9"/>
  <c r="AE307" i="9"/>
  <c r="AB308" i="9"/>
  <c r="AC308" i="9"/>
  <c r="AD308" i="9"/>
  <c r="AE308" i="9"/>
  <c r="AB309" i="9"/>
  <c r="AC309" i="9"/>
  <c r="AD309" i="9"/>
  <c r="AE309" i="9"/>
  <c r="AB310" i="9"/>
  <c r="AC310" i="9"/>
  <c r="AD310" i="9"/>
  <c r="AE310" i="9"/>
  <c r="AB311" i="9"/>
  <c r="AC311" i="9"/>
  <c r="AD311" i="9"/>
  <c r="AE311" i="9"/>
  <c r="AB312" i="9"/>
  <c r="AC312" i="9"/>
  <c r="AD312" i="9"/>
  <c r="AE312" i="9"/>
  <c r="AB313" i="9"/>
  <c r="AC313" i="9"/>
  <c r="AD313" i="9"/>
  <c r="AE313" i="9"/>
  <c r="AB314" i="9"/>
  <c r="AC314" i="9"/>
  <c r="AD314" i="9"/>
  <c r="AE314" i="9"/>
  <c r="AB315" i="9"/>
  <c r="AC315" i="9"/>
  <c r="AD315" i="9"/>
  <c r="AE315" i="9"/>
  <c r="AB316" i="9"/>
  <c r="AC316" i="9"/>
  <c r="AD316" i="9"/>
  <c r="AE316" i="9"/>
  <c r="AB317" i="9"/>
  <c r="AC317" i="9"/>
  <c r="AD317" i="9"/>
  <c r="AE317" i="9"/>
  <c r="AB318" i="9"/>
  <c r="AC318" i="9"/>
  <c r="AD318" i="9"/>
  <c r="AE318" i="9"/>
  <c r="AB319" i="9"/>
  <c r="AC319" i="9"/>
  <c r="AD319" i="9"/>
  <c r="AE319" i="9"/>
  <c r="AB320" i="9"/>
  <c r="AC320" i="9"/>
  <c r="AD320" i="9"/>
  <c r="AE320" i="9"/>
  <c r="AB321" i="9"/>
  <c r="AC321" i="9"/>
  <c r="AD321" i="9"/>
  <c r="AE321" i="9"/>
  <c r="AB322" i="9"/>
  <c r="AC322" i="9"/>
  <c r="AD322" i="9"/>
  <c r="AE322" i="9"/>
  <c r="AB323" i="9"/>
  <c r="AC323" i="9"/>
  <c r="AD323" i="9"/>
  <c r="AE323" i="9"/>
  <c r="AB324" i="9"/>
  <c r="AC324" i="9"/>
  <c r="AD324" i="9"/>
  <c r="AE324" i="9"/>
  <c r="AB325" i="9"/>
  <c r="AC325" i="9"/>
  <c r="AD325" i="9"/>
  <c r="AE325" i="9"/>
  <c r="AB326" i="9"/>
  <c r="AC326" i="9"/>
  <c r="AD326" i="9"/>
  <c r="AE326" i="9"/>
  <c r="AB327" i="9"/>
  <c r="AC327" i="9"/>
  <c r="AD327" i="9"/>
  <c r="AE327" i="9"/>
  <c r="AB328" i="9"/>
  <c r="AC328" i="9"/>
  <c r="AD328" i="9"/>
  <c r="AE328" i="9"/>
  <c r="AB329" i="9"/>
  <c r="AC329" i="9"/>
  <c r="AD329" i="9"/>
  <c r="AE329" i="9"/>
  <c r="AB330" i="9"/>
  <c r="AC330" i="9"/>
  <c r="AD330" i="9"/>
  <c r="AE330" i="9"/>
  <c r="AB331" i="9"/>
  <c r="AC331" i="9"/>
  <c r="AD331" i="9"/>
  <c r="AE331" i="9"/>
  <c r="AB332" i="9"/>
  <c r="AC332" i="9"/>
  <c r="AD332" i="9"/>
  <c r="AE332" i="9"/>
  <c r="AB333" i="9"/>
  <c r="AC333" i="9"/>
  <c r="AD333" i="9"/>
  <c r="AE333" i="9"/>
  <c r="AB334" i="9"/>
  <c r="AC334" i="9"/>
  <c r="AD334" i="9"/>
  <c r="AE334" i="9"/>
  <c r="AB335" i="9"/>
  <c r="AC335" i="9"/>
  <c r="AD335" i="9"/>
  <c r="AE335" i="9"/>
  <c r="AB336" i="9"/>
  <c r="AC336" i="9"/>
  <c r="AD336" i="9"/>
  <c r="AE336" i="9"/>
  <c r="AB337" i="9"/>
  <c r="AC337" i="9"/>
  <c r="AD337" i="9"/>
  <c r="AE337" i="9"/>
  <c r="AB338" i="9"/>
  <c r="AC338" i="9"/>
  <c r="AD338" i="9"/>
  <c r="AE338" i="9"/>
  <c r="AB339" i="9"/>
  <c r="AC339" i="9"/>
  <c r="AD339" i="9"/>
  <c r="AE339" i="9"/>
  <c r="AB340" i="9"/>
  <c r="AC340" i="9"/>
  <c r="AD340" i="9"/>
  <c r="AE340" i="9"/>
  <c r="AB341" i="9"/>
  <c r="AC341" i="9"/>
  <c r="AD341" i="9"/>
  <c r="AE341" i="9"/>
  <c r="AB342" i="9"/>
  <c r="AC342" i="9"/>
  <c r="AD342" i="9"/>
  <c r="AE342" i="9"/>
  <c r="AB343" i="9"/>
  <c r="AC343" i="9"/>
  <c r="AD343" i="9"/>
  <c r="AE343" i="9"/>
  <c r="AB344" i="9"/>
  <c r="AC344" i="9"/>
  <c r="AD344" i="9"/>
  <c r="AE344" i="9"/>
  <c r="AB345" i="9"/>
  <c r="AC345" i="9"/>
  <c r="AD345" i="9"/>
  <c r="AE345" i="9"/>
  <c r="AB346" i="9"/>
  <c r="P346" i="9" s="1"/>
  <c r="AC346" i="9"/>
  <c r="AD346" i="9"/>
  <c r="AE346" i="9"/>
  <c r="AB347" i="9"/>
  <c r="AC347" i="9"/>
  <c r="AD347" i="9"/>
  <c r="AE347" i="9"/>
  <c r="AB348" i="9"/>
  <c r="AC348" i="9"/>
  <c r="AD348" i="9"/>
  <c r="AE348" i="9"/>
  <c r="AB349" i="9"/>
  <c r="AC349" i="9"/>
  <c r="AD349" i="9"/>
  <c r="AE349" i="9"/>
  <c r="AB350" i="9"/>
  <c r="AC350" i="9"/>
  <c r="AD350" i="9"/>
  <c r="AE350" i="9"/>
  <c r="AB351" i="9"/>
  <c r="AC351" i="9"/>
  <c r="AD351" i="9"/>
  <c r="AE351" i="9"/>
  <c r="AB352" i="9"/>
  <c r="AC352" i="9"/>
  <c r="AD352" i="9"/>
  <c r="AE352" i="9"/>
  <c r="AB353" i="9"/>
  <c r="AC353" i="9"/>
  <c r="AD353" i="9"/>
  <c r="AE353" i="9"/>
  <c r="AB354" i="9"/>
  <c r="AC354" i="9"/>
  <c r="AD354" i="9"/>
  <c r="AE354" i="9"/>
  <c r="AB355" i="9"/>
  <c r="AC355" i="9"/>
  <c r="AD355" i="9"/>
  <c r="AE355" i="9"/>
  <c r="AB356" i="9"/>
  <c r="AC356" i="9"/>
  <c r="AD356" i="9"/>
  <c r="AE356" i="9"/>
  <c r="AB357" i="9"/>
  <c r="AC357" i="9"/>
  <c r="AD357" i="9"/>
  <c r="AE357" i="9"/>
  <c r="AB358" i="9"/>
  <c r="AC358" i="9"/>
  <c r="AD358" i="9"/>
  <c r="AE358" i="9"/>
  <c r="AB359" i="9"/>
  <c r="AC359" i="9"/>
  <c r="AD359" i="9"/>
  <c r="AE359" i="9"/>
  <c r="AB360" i="9"/>
  <c r="AC360" i="9"/>
  <c r="AD360" i="9"/>
  <c r="AE360" i="9"/>
  <c r="AB361" i="9"/>
  <c r="AC361" i="9"/>
  <c r="AD361" i="9"/>
  <c r="AE361" i="9"/>
  <c r="AB362" i="9"/>
  <c r="AC362" i="9"/>
  <c r="AD362" i="9"/>
  <c r="AE362" i="9"/>
  <c r="AB363" i="9"/>
  <c r="AC363" i="9"/>
  <c r="AD363" i="9"/>
  <c r="AE363" i="9"/>
  <c r="AB364" i="9"/>
  <c r="AC364" i="9"/>
  <c r="AD364" i="9"/>
  <c r="AE364" i="9"/>
  <c r="AB365" i="9"/>
  <c r="AC365" i="9"/>
  <c r="AD365" i="9"/>
  <c r="AE365" i="9"/>
  <c r="AB366" i="9"/>
  <c r="AC366" i="9"/>
  <c r="AD366" i="9"/>
  <c r="AE366" i="9"/>
  <c r="AB367" i="9"/>
  <c r="AC367" i="9"/>
  <c r="AD367" i="9"/>
  <c r="AE367" i="9"/>
  <c r="AB368" i="9"/>
  <c r="AC368" i="9"/>
  <c r="AD368" i="9"/>
  <c r="AE368" i="9"/>
  <c r="AB369" i="9"/>
  <c r="AC369" i="9"/>
  <c r="AD369" i="9"/>
  <c r="AE369" i="9"/>
  <c r="AB370" i="9"/>
  <c r="AC370" i="9"/>
  <c r="AD370" i="9"/>
  <c r="AE370" i="9"/>
  <c r="AB371" i="9"/>
  <c r="AC371" i="9"/>
  <c r="AD371" i="9"/>
  <c r="AE371" i="9"/>
  <c r="AB372" i="9"/>
  <c r="AC372" i="9"/>
  <c r="AD372" i="9"/>
  <c r="AE372" i="9"/>
  <c r="AB373" i="9"/>
  <c r="AC373" i="9"/>
  <c r="AD373" i="9"/>
  <c r="AE373" i="9"/>
  <c r="AB374" i="9"/>
  <c r="AC374" i="9"/>
  <c r="AD374" i="9"/>
  <c r="AE374" i="9"/>
  <c r="AB375" i="9"/>
  <c r="P375" i="9" s="1"/>
  <c r="AC375" i="9"/>
  <c r="AD375" i="9"/>
  <c r="AE375" i="9"/>
  <c r="AB376" i="9"/>
  <c r="AC376" i="9"/>
  <c r="AD376" i="9"/>
  <c r="AE376" i="9"/>
  <c r="AB377" i="9"/>
  <c r="AC377" i="9"/>
  <c r="AD377" i="9"/>
  <c r="AE377" i="9"/>
  <c r="AB378" i="9"/>
  <c r="AC378" i="9"/>
  <c r="AD378" i="9"/>
  <c r="AE378" i="9"/>
  <c r="AB379" i="9"/>
  <c r="AC379" i="9"/>
  <c r="AD379" i="9"/>
  <c r="AE379" i="9"/>
  <c r="AB380" i="9"/>
  <c r="AC380" i="9"/>
  <c r="AD380" i="9"/>
  <c r="AE380" i="9"/>
  <c r="AB381" i="9"/>
  <c r="AC381" i="9"/>
  <c r="AD381" i="9"/>
  <c r="AE381" i="9"/>
  <c r="AB382" i="9"/>
  <c r="AC382" i="9"/>
  <c r="AD382" i="9"/>
  <c r="AE382" i="9"/>
  <c r="AB383" i="9"/>
  <c r="AC383" i="9"/>
  <c r="AD383" i="9"/>
  <c r="AE383" i="9"/>
  <c r="AB384" i="9"/>
  <c r="AC384" i="9"/>
  <c r="AD384" i="9"/>
  <c r="AE384" i="9"/>
  <c r="AB385" i="9"/>
  <c r="AC385" i="9"/>
  <c r="AD385" i="9"/>
  <c r="AE385" i="9"/>
  <c r="AB386" i="9"/>
  <c r="AC386" i="9"/>
  <c r="AD386" i="9"/>
  <c r="AE386" i="9"/>
  <c r="AB387" i="9"/>
  <c r="AC387" i="9"/>
  <c r="AD387" i="9"/>
  <c r="AE387" i="9"/>
  <c r="AB388" i="9"/>
  <c r="AC388" i="9"/>
  <c r="AD388" i="9"/>
  <c r="AE388" i="9"/>
  <c r="AB389" i="9"/>
  <c r="AC389" i="9"/>
  <c r="AD389" i="9"/>
  <c r="AE389" i="9"/>
  <c r="AB390" i="9"/>
  <c r="AC390" i="9"/>
  <c r="AD390" i="9"/>
  <c r="AE390" i="9"/>
  <c r="AB391" i="9"/>
  <c r="P391" i="9" s="1"/>
  <c r="AC391" i="9"/>
  <c r="AD391" i="9"/>
  <c r="AE391" i="9"/>
  <c r="AB392" i="9"/>
  <c r="AC392" i="9"/>
  <c r="AD392" i="9"/>
  <c r="AE392" i="9"/>
  <c r="AB393" i="9"/>
  <c r="AC393" i="9"/>
  <c r="AD393" i="9"/>
  <c r="AE393" i="9"/>
  <c r="AB394" i="9"/>
  <c r="AC394" i="9"/>
  <c r="AD394" i="9"/>
  <c r="AE394" i="9"/>
  <c r="AB395" i="9"/>
  <c r="AC395" i="9"/>
  <c r="AD395" i="9"/>
  <c r="AE395" i="9"/>
  <c r="AB396" i="9"/>
  <c r="AC396" i="9"/>
  <c r="AD396" i="9"/>
  <c r="AE396" i="9"/>
  <c r="AB397" i="9"/>
  <c r="AC397" i="9"/>
  <c r="AD397" i="9"/>
  <c r="AE397" i="9"/>
  <c r="AB398" i="9"/>
  <c r="AC398" i="9"/>
  <c r="AD398" i="9"/>
  <c r="AE398" i="9"/>
  <c r="AB399" i="9"/>
  <c r="AC399" i="9"/>
  <c r="AD399" i="9"/>
  <c r="AE399" i="9"/>
  <c r="AB400" i="9"/>
  <c r="AC400" i="9"/>
  <c r="AD400" i="9"/>
  <c r="AE400" i="9"/>
  <c r="AB401" i="9"/>
  <c r="AC401" i="9"/>
  <c r="AD401" i="9"/>
  <c r="AE401" i="9"/>
  <c r="AB402" i="9"/>
  <c r="AC402" i="9"/>
  <c r="AD402" i="9"/>
  <c r="AE402" i="9"/>
  <c r="AB403" i="9"/>
  <c r="AC403" i="9"/>
  <c r="AD403" i="9"/>
  <c r="AE403" i="9"/>
  <c r="AB404" i="9"/>
  <c r="AC404" i="9"/>
  <c r="AD404" i="9"/>
  <c r="AE404" i="9"/>
  <c r="AB405" i="9"/>
  <c r="AC405" i="9"/>
  <c r="AD405" i="9"/>
  <c r="AE405" i="9"/>
  <c r="AB406" i="9"/>
  <c r="AC406" i="9"/>
  <c r="AD406" i="9"/>
  <c r="AE406" i="9"/>
  <c r="AB407" i="9"/>
  <c r="P407" i="9" s="1"/>
  <c r="AC407" i="9"/>
  <c r="AD407" i="9"/>
  <c r="AE407" i="9"/>
  <c r="AB408" i="9"/>
  <c r="AC408" i="9"/>
  <c r="AD408" i="9"/>
  <c r="AE408" i="9"/>
  <c r="AB409" i="9"/>
  <c r="AC409" i="9"/>
  <c r="AD409" i="9"/>
  <c r="AE409" i="9"/>
  <c r="AB410" i="9"/>
  <c r="AC410" i="9"/>
  <c r="AD410" i="9"/>
  <c r="AE410" i="9"/>
  <c r="AB411" i="9"/>
  <c r="AC411" i="9"/>
  <c r="AD411" i="9"/>
  <c r="AE411" i="9"/>
  <c r="AB412" i="9"/>
  <c r="AC412" i="9"/>
  <c r="AD412" i="9"/>
  <c r="AE412" i="9"/>
  <c r="AB413" i="9"/>
  <c r="AC413" i="9"/>
  <c r="AD413" i="9"/>
  <c r="AE413" i="9"/>
  <c r="AB414" i="9"/>
  <c r="AC414" i="9"/>
  <c r="AD414" i="9"/>
  <c r="AE414" i="9"/>
  <c r="AB415" i="9"/>
  <c r="AC415" i="9"/>
  <c r="AD415" i="9"/>
  <c r="AE415" i="9"/>
  <c r="AB416" i="9"/>
  <c r="AC416" i="9"/>
  <c r="AD416" i="9"/>
  <c r="AE416" i="9"/>
  <c r="AB417" i="9"/>
  <c r="AC417" i="9"/>
  <c r="AD417" i="9"/>
  <c r="AE417" i="9"/>
  <c r="AB418" i="9"/>
  <c r="AC418" i="9"/>
  <c r="AD418" i="9"/>
  <c r="AE418" i="9"/>
  <c r="AB419" i="9"/>
  <c r="AC419" i="9"/>
  <c r="AD419" i="9"/>
  <c r="AE419" i="9"/>
  <c r="AB420" i="9"/>
  <c r="AC420" i="9"/>
  <c r="AD420" i="9"/>
  <c r="AE420" i="9"/>
  <c r="AB421" i="9"/>
  <c r="AC421" i="9"/>
  <c r="AD421" i="9"/>
  <c r="AE421" i="9"/>
  <c r="AB422" i="9"/>
  <c r="AC422" i="9"/>
  <c r="AD422" i="9"/>
  <c r="AE422" i="9"/>
  <c r="AB423" i="9"/>
  <c r="AC423" i="9"/>
  <c r="AD423" i="9"/>
  <c r="AE423" i="9"/>
  <c r="AB424" i="9"/>
  <c r="AC424" i="9"/>
  <c r="AD424" i="9"/>
  <c r="AE424" i="9"/>
  <c r="AB425" i="9"/>
  <c r="AC425" i="9"/>
  <c r="AD425" i="9"/>
  <c r="AE425" i="9"/>
  <c r="AB426" i="9"/>
  <c r="AC426" i="9"/>
  <c r="AD426" i="9"/>
  <c r="AE426" i="9"/>
  <c r="AB427" i="9"/>
  <c r="AC427" i="9"/>
  <c r="AD427" i="9"/>
  <c r="AE427" i="9"/>
  <c r="AB428" i="9"/>
  <c r="AC428" i="9"/>
  <c r="AD428" i="9"/>
  <c r="AE428" i="9"/>
  <c r="AB429" i="9"/>
  <c r="AC429" i="9"/>
  <c r="AD429" i="9"/>
  <c r="AE429" i="9"/>
  <c r="AB430" i="9"/>
  <c r="AC430" i="9"/>
  <c r="AD430" i="9"/>
  <c r="AE430" i="9"/>
  <c r="X10" i="9"/>
  <c r="Y10" i="9"/>
  <c r="X11" i="9"/>
  <c r="Y11" i="9"/>
  <c r="X12" i="9"/>
  <c r="Y12" i="9"/>
  <c r="X13" i="9"/>
  <c r="Y13" i="9"/>
  <c r="X14" i="9"/>
  <c r="Y14" i="9"/>
  <c r="X15" i="9"/>
  <c r="Y15" i="9"/>
  <c r="X16" i="9"/>
  <c r="Y16" i="9"/>
  <c r="X17" i="9"/>
  <c r="Y17" i="9"/>
  <c r="X18" i="9"/>
  <c r="Y18" i="9"/>
  <c r="X19" i="9"/>
  <c r="Y19" i="9"/>
  <c r="X20" i="9"/>
  <c r="Y20" i="9"/>
  <c r="X21" i="9"/>
  <c r="Y21" i="9"/>
  <c r="X22" i="9"/>
  <c r="Y22" i="9"/>
  <c r="X23" i="9"/>
  <c r="Y23" i="9"/>
  <c r="X24" i="9"/>
  <c r="Y24" i="9"/>
  <c r="X25" i="9"/>
  <c r="Y25" i="9"/>
  <c r="X26" i="9"/>
  <c r="Y26" i="9"/>
  <c r="X27" i="9"/>
  <c r="Y27" i="9"/>
  <c r="X28" i="9"/>
  <c r="Y28" i="9"/>
  <c r="X29" i="9"/>
  <c r="Y29" i="9"/>
  <c r="X30" i="9"/>
  <c r="Y30" i="9"/>
  <c r="X31" i="9"/>
  <c r="Y31" i="9"/>
  <c r="X32" i="9"/>
  <c r="Y32" i="9"/>
  <c r="X33" i="9"/>
  <c r="Y33" i="9"/>
  <c r="X34" i="9"/>
  <c r="Y34" i="9"/>
  <c r="X35" i="9"/>
  <c r="Y35" i="9"/>
  <c r="X36" i="9"/>
  <c r="Y36" i="9"/>
  <c r="X37" i="9"/>
  <c r="Y37" i="9"/>
  <c r="X38" i="9"/>
  <c r="Y38" i="9"/>
  <c r="X39" i="9"/>
  <c r="Y39" i="9"/>
  <c r="X40" i="9"/>
  <c r="Y40" i="9"/>
  <c r="X41" i="9"/>
  <c r="Y41" i="9"/>
  <c r="X42" i="9"/>
  <c r="Y42" i="9"/>
  <c r="X43" i="9"/>
  <c r="Y43" i="9"/>
  <c r="X44" i="9"/>
  <c r="Y44" i="9"/>
  <c r="X45" i="9"/>
  <c r="Y45" i="9"/>
  <c r="X46" i="9"/>
  <c r="Y46" i="9"/>
  <c r="X47" i="9"/>
  <c r="Y47" i="9"/>
  <c r="X48" i="9"/>
  <c r="Y48" i="9"/>
  <c r="X49" i="9"/>
  <c r="Y49" i="9"/>
  <c r="X50" i="9"/>
  <c r="Y50" i="9"/>
  <c r="X51" i="9"/>
  <c r="Y51" i="9"/>
  <c r="X52" i="9"/>
  <c r="Y52" i="9"/>
  <c r="X53" i="9"/>
  <c r="Y53" i="9"/>
  <c r="X54" i="9"/>
  <c r="Y54" i="9"/>
  <c r="X55" i="9"/>
  <c r="Y55" i="9"/>
  <c r="X56" i="9"/>
  <c r="Y56" i="9"/>
  <c r="X57" i="9"/>
  <c r="Y57" i="9"/>
  <c r="X58" i="9"/>
  <c r="Y58" i="9"/>
  <c r="X59" i="9"/>
  <c r="Y59" i="9"/>
  <c r="X60" i="9"/>
  <c r="Y60" i="9"/>
  <c r="X61" i="9"/>
  <c r="Y61" i="9"/>
  <c r="X62" i="9"/>
  <c r="Y62" i="9"/>
  <c r="X63" i="9"/>
  <c r="Y63" i="9"/>
  <c r="X64" i="9"/>
  <c r="Y64" i="9"/>
  <c r="X65" i="9"/>
  <c r="Y65" i="9"/>
  <c r="X66" i="9"/>
  <c r="Y66" i="9"/>
  <c r="X67" i="9"/>
  <c r="Y67" i="9"/>
  <c r="X68" i="9"/>
  <c r="Y68" i="9"/>
  <c r="X69" i="9"/>
  <c r="Y69" i="9"/>
  <c r="X70" i="9"/>
  <c r="Y70" i="9"/>
  <c r="X71" i="9"/>
  <c r="Y71" i="9"/>
  <c r="X72" i="9"/>
  <c r="Y72" i="9"/>
  <c r="X73" i="9"/>
  <c r="Y73" i="9"/>
  <c r="X74" i="9"/>
  <c r="Y74" i="9"/>
  <c r="X75" i="9"/>
  <c r="Y75" i="9"/>
  <c r="X76" i="9"/>
  <c r="Y76" i="9"/>
  <c r="X77" i="9"/>
  <c r="Y77" i="9"/>
  <c r="X78" i="9"/>
  <c r="Y78" i="9"/>
  <c r="X79" i="9"/>
  <c r="Y79" i="9"/>
  <c r="X80" i="9"/>
  <c r="Y80" i="9"/>
  <c r="X81" i="9"/>
  <c r="Y81" i="9"/>
  <c r="X82" i="9"/>
  <c r="Y82" i="9"/>
  <c r="X83" i="9"/>
  <c r="Y83" i="9"/>
  <c r="X84" i="9"/>
  <c r="Y84" i="9"/>
  <c r="X85" i="9"/>
  <c r="Y85" i="9"/>
  <c r="X86" i="9"/>
  <c r="Y86" i="9"/>
  <c r="X87" i="9"/>
  <c r="Y87" i="9"/>
  <c r="X88" i="9"/>
  <c r="Y88" i="9"/>
  <c r="X89" i="9"/>
  <c r="Y89" i="9"/>
  <c r="X90" i="9"/>
  <c r="Y90" i="9"/>
  <c r="X91" i="9"/>
  <c r="Y91" i="9"/>
  <c r="X92" i="9"/>
  <c r="Y92" i="9"/>
  <c r="X93" i="9"/>
  <c r="Y93" i="9"/>
  <c r="X94" i="9"/>
  <c r="Y94" i="9"/>
  <c r="X95" i="9"/>
  <c r="Y95" i="9"/>
  <c r="X96" i="9"/>
  <c r="Y96" i="9"/>
  <c r="X97" i="9"/>
  <c r="Y97" i="9"/>
  <c r="X98" i="9"/>
  <c r="Y98" i="9"/>
  <c r="X99" i="9"/>
  <c r="Y99" i="9"/>
  <c r="X100" i="9"/>
  <c r="Y100" i="9"/>
  <c r="X101" i="9"/>
  <c r="Y101" i="9"/>
  <c r="X102" i="9"/>
  <c r="Y102" i="9"/>
  <c r="X103" i="9"/>
  <c r="Y103" i="9"/>
  <c r="X104" i="9"/>
  <c r="Y104" i="9"/>
  <c r="X105" i="9"/>
  <c r="Y105" i="9"/>
  <c r="X106" i="9"/>
  <c r="Y106" i="9"/>
  <c r="X107" i="9"/>
  <c r="Y107" i="9"/>
  <c r="X108" i="9"/>
  <c r="Y108" i="9"/>
  <c r="X109" i="9"/>
  <c r="Y109" i="9"/>
  <c r="X110" i="9"/>
  <c r="Y110" i="9"/>
  <c r="X111" i="9"/>
  <c r="Y111" i="9"/>
  <c r="X112" i="9"/>
  <c r="Y112" i="9"/>
  <c r="X113" i="9"/>
  <c r="Y113" i="9"/>
  <c r="X114" i="9"/>
  <c r="Y114" i="9"/>
  <c r="X115" i="9"/>
  <c r="Y115" i="9"/>
  <c r="X116" i="9"/>
  <c r="Y116" i="9"/>
  <c r="X117" i="9"/>
  <c r="Y117" i="9"/>
  <c r="X118" i="9"/>
  <c r="Y118" i="9"/>
  <c r="X119" i="9"/>
  <c r="Y119" i="9"/>
  <c r="X120" i="9"/>
  <c r="Y120" i="9"/>
  <c r="X121" i="9"/>
  <c r="Y121" i="9"/>
  <c r="X122" i="9"/>
  <c r="Y122" i="9"/>
  <c r="X123" i="9"/>
  <c r="Y123" i="9"/>
  <c r="X124" i="9"/>
  <c r="Y124" i="9"/>
  <c r="X125" i="9"/>
  <c r="Y125" i="9"/>
  <c r="X126" i="9"/>
  <c r="Y126" i="9"/>
  <c r="X127" i="9"/>
  <c r="Y127" i="9"/>
  <c r="X128" i="9"/>
  <c r="Y128" i="9"/>
  <c r="X129" i="9"/>
  <c r="Y129" i="9"/>
  <c r="X130" i="9"/>
  <c r="Y130" i="9"/>
  <c r="X131" i="9"/>
  <c r="Y131" i="9"/>
  <c r="X132" i="9"/>
  <c r="Y132" i="9"/>
  <c r="X133" i="9"/>
  <c r="Y133" i="9"/>
  <c r="X134" i="9"/>
  <c r="Y134" i="9"/>
  <c r="X135" i="9"/>
  <c r="Y135" i="9"/>
  <c r="X136" i="9"/>
  <c r="Y136" i="9"/>
  <c r="X137" i="9"/>
  <c r="Y137" i="9"/>
  <c r="X138" i="9"/>
  <c r="Y138" i="9"/>
  <c r="X139" i="9"/>
  <c r="Y139" i="9"/>
  <c r="X140" i="9"/>
  <c r="Y140" i="9"/>
  <c r="X141" i="9"/>
  <c r="Y141" i="9"/>
  <c r="X142" i="9"/>
  <c r="Y142" i="9"/>
  <c r="X143" i="9"/>
  <c r="Y143" i="9"/>
  <c r="X144" i="9"/>
  <c r="Y144" i="9"/>
  <c r="X145" i="9"/>
  <c r="Y145" i="9"/>
  <c r="X146" i="9"/>
  <c r="Y146" i="9"/>
  <c r="X147" i="9"/>
  <c r="Y147" i="9"/>
  <c r="X148" i="9"/>
  <c r="Y148" i="9"/>
  <c r="X149" i="9"/>
  <c r="Y149" i="9"/>
  <c r="X150" i="9"/>
  <c r="Y150" i="9"/>
  <c r="X151" i="9"/>
  <c r="Y151" i="9"/>
  <c r="X152" i="9"/>
  <c r="Y152" i="9"/>
  <c r="X153" i="9"/>
  <c r="Y153" i="9"/>
  <c r="X154" i="9"/>
  <c r="Y154" i="9"/>
  <c r="X155" i="9"/>
  <c r="Y155" i="9"/>
  <c r="X156" i="9"/>
  <c r="Y156" i="9"/>
  <c r="X157" i="9"/>
  <c r="Y157" i="9"/>
  <c r="X158" i="9"/>
  <c r="Y158" i="9"/>
  <c r="X159" i="9"/>
  <c r="Y159" i="9"/>
  <c r="X160" i="9"/>
  <c r="Y160" i="9"/>
  <c r="X161" i="9"/>
  <c r="Y161" i="9"/>
  <c r="X162" i="9"/>
  <c r="Y162" i="9"/>
  <c r="X163" i="9"/>
  <c r="Y163" i="9"/>
  <c r="X164" i="9"/>
  <c r="Y164" i="9"/>
  <c r="X165" i="9"/>
  <c r="Y165" i="9"/>
  <c r="X166" i="9"/>
  <c r="Y166" i="9"/>
  <c r="X167" i="9"/>
  <c r="Y167" i="9"/>
  <c r="X168" i="9"/>
  <c r="Y168" i="9"/>
  <c r="X169" i="9"/>
  <c r="Y169" i="9"/>
  <c r="X170" i="9"/>
  <c r="Y170" i="9"/>
  <c r="X171" i="9"/>
  <c r="Y171" i="9"/>
  <c r="X172" i="9"/>
  <c r="Y172" i="9"/>
  <c r="X173" i="9"/>
  <c r="Y173" i="9"/>
  <c r="X174" i="9"/>
  <c r="Y174" i="9"/>
  <c r="X175" i="9"/>
  <c r="Y175" i="9"/>
  <c r="X176" i="9"/>
  <c r="Y176" i="9"/>
  <c r="X177" i="9"/>
  <c r="Y177" i="9"/>
  <c r="X178" i="9"/>
  <c r="Y178" i="9"/>
  <c r="X179" i="9"/>
  <c r="Y179" i="9"/>
  <c r="X180" i="9"/>
  <c r="Y180" i="9"/>
  <c r="X181" i="9"/>
  <c r="Y181" i="9"/>
  <c r="X182" i="9"/>
  <c r="Y182" i="9"/>
  <c r="X183" i="9"/>
  <c r="Y183" i="9"/>
  <c r="X184" i="9"/>
  <c r="Y184" i="9"/>
  <c r="X185" i="9"/>
  <c r="Y185" i="9"/>
  <c r="X186" i="9"/>
  <c r="Y186" i="9"/>
  <c r="X187" i="9"/>
  <c r="Y187" i="9"/>
  <c r="X188" i="9"/>
  <c r="Y188" i="9"/>
  <c r="X189" i="9"/>
  <c r="Y189" i="9"/>
  <c r="X190" i="9"/>
  <c r="Y190" i="9"/>
  <c r="X191" i="9"/>
  <c r="Y191" i="9"/>
  <c r="X192" i="9"/>
  <c r="Y192" i="9"/>
  <c r="X193" i="9"/>
  <c r="Y193" i="9"/>
  <c r="X194" i="9"/>
  <c r="Y194" i="9"/>
  <c r="X195" i="9"/>
  <c r="Y195" i="9"/>
  <c r="X196" i="9"/>
  <c r="Y196" i="9"/>
  <c r="X197" i="9"/>
  <c r="Y197" i="9"/>
  <c r="X198" i="9"/>
  <c r="Y198" i="9"/>
  <c r="X199" i="9"/>
  <c r="Y199" i="9"/>
  <c r="X200" i="9"/>
  <c r="Y200" i="9"/>
  <c r="X201" i="9"/>
  <c r="Y201" i="9"/>
  <c r="X202" i="9"/>
  <c r="Y202" i="9"/>
  <c r="X203" i="9"/>
  <c r="Y203" i="9"/>
  <c r="X204" i="9"/>
  <c r="Y204" i="9"/>
  <c r="X205" i="9"/>
  <c r="Y205" i="9"/>
  <c r="X206" i="9"/>
  <c r="Y206" i="9"/>
  <c r="X207" i="9"/>
  <c r="Y207" i="9"/>
  <c r="X208" i="9"/>
  <c r="Y208" i="9"/>
  <c r="X209" i="9"/>
  <c r="Y209" i="9"/>
  <c r="X210" i="9"/>
  <c r="Y210" i="9"/>
  <c r="X211" i="9"/>
  <c r="Y211" i="9"/>
  <c r="X212" i="9"/>
  <c r="Y212" i="9"/>
  <c r="X213" i="9"/>
  <c r="Y213" i="9"/>
  <c r="X214" i="9"/>
  <c r="Y214" i="9"/>
  <c r="X215" i="9"/>
  <c r="Y215" i="9"/>
  <c r="X216" i="9"/>
  <c r="Y216" i="9"/>
  <c r="X217" i="9"/>
  <c r="Y217" i="9"/>
  <c r="X218" i="9"/>
  <c r="Y218" i="9"/>
  <c r="X219" i="9"/>
  <c r="Y219" i="9"/>
  <c r="X220" i="9"/>
  <c r="Y220" i="9"/>
  <c r="X221" i="9"/>
  <c r="Y221" i="9"/>
  <c r="X222" i="9"/>
  <c r="Y222" i="9"/>
  <c r="X223" i="9"/>
  <c r="Y223" i="9"/>
  <c r="X224" i="9"/>
  <c r="Y224" i="9"/>
  <c r="X225" i="9"/>
  <c r="Y225" i="9"/>
  <c r="X226" i="9"/>
  <c r="Y226" i="9"/>
  <c r="X227" i="9"/>
  <c r="Y227" i="9"/>
  <c r="X228" i="9"/>
  <c r="Y228" i="9"/>
  <c r="X229" i="9"/>
  <c r="Y229" i="9"/>
  <c r="X230" i="9"/>
  <c r="Y230" i="9"/>
  <c r="X231" i="9"/>
  <c r="Y231" i="9"/>
  <c r="X232" i="9"/>
  <c r="Y232" i="9"/>
  <c r="X233" i="9"/>
  <c r="Y233" i="9"/>
  <c r="X234" i="9"/>
  <c r="Y234" i="9"/>
  <c r="X235" i="9"/>
  <c r="Y235" i="9"/>
  <c r="X236" i="9"/>
  <c r="Y236" i="9"/>
  <c r="X237" i="9"/>
  <c r="Y237" i="9"/>
  <c r="X238" i="9"/>
  <c r="Y238" i="9"/>
  <c r="X239" i="9"/>
  <c r="Y239" i="9"/>
  <c r="X240" i="9"/>
  <c r="Y240" i="9"/>
  <c r="X241" i="9"/>
  <c r="Y241" i="9"/>
  <c r="X242" i="9"/>
  <c r="Y242" i="9"/>
  <c r="X243" i="9"/>
  <c r="Y243" i="9"/>
  <c r="X244" i="9"/>
  <c r="Y244" i="9"/>
  <c r="X245" i="9"/>
  <c r="Y245" i="9"/>
  <c r="X246" i="9"/>
  <c r="Y246" i="9"/>
  <c r="X247" i="9"/>
  <c r="Y247" i="9"/>
  <c r="X248" i="9"/>
  <c r="Y248" i="9"/>
  <c r="X249" i="9"/>
  <c r="Y249" i="9"/>
  <c r="X250" i="9"/>
  <c r="Y250" i="9"/>
  <c r="X251" i="9"/>
  <c r="Y251" i="9"/>
  <c r="X252" i="9"/>
  <c r="Y252" i="9"/>
  <c r="X253" i="9"/>
  <c r="Y253" i="9"/>
  <c r="X254" i="9"/>
  <c r="Y254" i="9"/>
  <c r="X255" i="9"/>
  <c r="Y255" i="9"/>
  <c r="X256" i="9"/>
  <c r="Y256" i="9"/>
  <c r="X257" i="9"/>
  <c r="Y257" i="9"/>
  <c r="X258" i="9"/>
  <c r="Y258" i="9"/>
  <c r="X259" i="9"/>
  <c r="Y259" i="9"/>
  <c r="X260" i="9"/>
  <c r="Y260" i="9"/>
  <c r="X261" i="9"/>
  <c r="Y261" i="9"/>
  <c r="X262" i="9"/>
  <c r="Y262" i="9"/>
  <c r="X263" i="9"/>
  <c r="Y263" i="9"/>
  <c r="X264" i="9"/>
  <c r="Y264" i="9"/>
  <c r="X265" i="9"/>
  <c r="Y265" i="9"/>
  <c r="X266" i="9"/>
  <c r="Y266" i="9"/>
  <c r="X267" i="9"/>
  <c r="Y267" i="9"/>
  <c r="X268" i="9"/>
  <c r="Y268" i="9"/>
  <c r="X269" i="9"/>
  <c r="Y269" i="9"/>
  <c r="X270" i="9"/>
  <c r="Y270" i="9"/>
  <c r="X271" i="9"/>
  <c r="Y271" i="9"/>
  <c r="X272" i="9"/>
  <c r="Y272" i="9"/>
  <c r="X273" i="9"/>
  <c r="Y273" i="9"/>
  <c r="X274" i="9"/>
  <c r="Y274" i="9"/>
  <c r="X275" i="9"/>
  <c r="Y275" i="9"/>
  <c r="X276" i="9"/>
  <c r="Y276" i="9"/>
  <c r="X277" i="9"/>
  <c r="Y277" i="9"/>
  <c r="X278" i="9"/>
  <c r="Y278" i="9"/>
  <c r="X279" i="9"/>
  <c r="Y279" i="9"/>
  <c r="X280" i="9"/>
  <c r="Y280" i="9"/>
  <c r="X281" i="9"/>
  <c r="Y281" i="9"/>
  <c r="X282" i="9"/>
  <c r="Y282" i="9"/>
  <c r="X283" i="9"/>
  <c r="Y283" i="9"/>
  <c r="X284" i="9"/>
  <c r="Y284" i="9"/>
  <c r="X285" i="9"/>
  <c r="Y285" i="9"/>
  <c r="X286" i="9"/>
  <c r="Y286" i="9"/>
  <c r="X287" i="9"/>
  <c r="Y287" i="9"/>
  <c r="X288" i="9"/>
  <c r="Y288" i="9"/>
  <c r="X289" i="9"/>
  <c r="Y289" i="9"/>
  <c r="X290" i="9"/>
  <c r="Y290" i="9"/>
  <c r="X291" i="9"/>
  <c r="Y291" i="9"/>
  <c r="X292" i="9"/>
  <c r="Y292" i="9"/>
  <c r="X293" i="9"/>
  <c r="Y293" i="9"/>
  <c r="X294" i="9"/>
  <c r="Y294" i="9"/>
  <c r="X295" i="9"/>
  <c r="Y295" i="9"/>
  <c r="X296" i="9"/>
  <c r="Y296" i="9"/>
  <c r="X297" i="9"/>
  <c r="Y297" i="9"/>
  <c r="X298" i="9"/>
  <c r="Y298" i="9"/>
  <c r="X299" i="9"/>
  <c r="Y299" i="9"/>
  <c r="X300" i="9"/>
  <c r="Y300" i="9"/>
  <c r="X301" i="9"/>
  <c r="Y301" i="9"/>
  <c r="X302" i="9"/>
  <c r="Y302" i="9"/>
  <c r="X303" i="9"/>
  <c r="Y303" i="9"/>
  <c r="X304" i="9"/>
  <c r="Y304" i="9"/>
  <c r="X305" i="9"/>
  <c r="Y305" i="9"/>
  <c r="X306" i="9"/>
  <c r="Y306" i="9"/>
  <c r="X307" i="9"/>
  <c r="Y307" i="9"/>
  <c r="X308" i="9"/>
  <c r="Y308" i="9"/>
  <c r="X309" i="9"/>
  <c r="Y309" i="9"/>
  <c r="X310" i="9"/>
  <c r="Y310" i="9"/>
  <c r="X311" i="9"/>
  <c r="Y311" i="9"/>
  <c r="X312" i="9"/>
  <c r="Y312" i="9"/>
  <c r="X313" i="9"/>
  <c r="Y313" i="9"/>
  <c r="X314" i="9"/>
  <c r="Y314" i="9"/>
  <c r="X315" i="9"/>
  <c r="Y315" i="9"/>
  <c r="X316" i="9"/>
  <c r="Y316" i="9"/>
  <c r="X317" i="9"/>
  <c r="Y317" i="9"/>
  <c r="X318" i="9"/>
  <c r="Y318" i="9"/>
  <c r="X319" i="9"/>
  <c r="Y319" i="9"/>
  <c r="X320" i="9"/>
  <c r="Y320" i="9"/>
  <c r="X321" i="9"/>
  <c r="Y321" i="9"/>
  <c r="X322" i="9"/>
  <c r="Y322" i="9"/>
  <c r="X323" i="9"/>
  <c r="Y323" i="9"/>
  <c r="X324" i="9"/>
  <c r="Y324" i="9"/>
  <c r="X325" i="9"/>
  <c r="Y325" i="9"/>
  <c r="X326" i="9"/>
  <c r="Y326" i="9"/>
  <c r="X327" i="9"/>
  <c r="Y327" i="9"/>
  <c r="X328" i="9"/>
  <c r="Y328" i="9"/>
  <c r="X329" i="9"/>
  <c r="Y329" i="9"/>
  <c r="X330" i="9"/>
  <c r="Y330" i="9"/>
  <c r="X331" i="9"/>
  <c r="Y331" i="9"/>
  <c r="X332" i="9"/>
  <c r="Y332" i="9"/>
  <c r="X333" i="9"/>
  <c r="Y333" i="9"/>
  <c r="X334" i="9"/>
  <c r="Y334" i="9"/>
  <c r="X335" i="9"/>
  <c r="Y335" i="9"/>
  <c r="X336" i="9"/>
  <c r="Y336" i="9"/>
  <c r="X337" i="9"/>
  <c r="Y337" i="9"/>
  <c r="X338" i="9"/>
  <c r="Y338" i="9"/>
  <c r="X339" i="9"/>
  <c r="Y339" i="9"/>
  <c r="X340" i="9"/>
  <c r="Y340" i="9"/>
  <c r="X341" i="9"/>
  <c r="Y341" i="9"/>
  <c r="X342" i="9"/>
  <c r="Y342" i="9"/>
  <c r="X343" i="9"/>
  <c r="Y343" i="9"/>
  <c r="X344" i="9"/>
  <c r="Y344" i="9"/>
  <c r="X345" i="9"/>
  <c r="Y345" i="9"/>
  <c r="X346" i="9"/>
  <c r="Y346" i="9"/>
  <c r="X347" i="9"/>
  <c r="Y347" i="9"/>
  <c r="X348" i="9"/>
  <c r="Y348" i="9"/>
  <c r="X349" i="9"/>
  <c r="Y349" i="9"/>
  <c r="X350" i="9"/>
  <c r="Y350" i="9"/>
  <c r="X351" i="9"/>
  <c r="Y351" i="9"/>
  <c r="X352" i="9"/>
  <c r="Y352" i="9"/>
  <c r="X353" i="9"/>
  <c r="Y353" i="9"/>
  <c r="X354" i="9"/>
  <c r="Y354" i="9"/>
  <c r="X355" i="9"/>
  <c r="Y355" i="9"/>
  <c r="X356" i="9"/>
  <c r="Y356" i="9"/>
  <c r="X357" i="9"/>
  <c r="Y357" i="9"/>
  <c r="X358" i="9"/>
  <c r="Y358" i="9"/>
  <c r="X359" i="9"/>
  <c r="Y359" i="9"/>
  <c r="X360" i="9"/>
  <c r="Y360" i="9"/>
  <c r="X361" i="9"/>
  <c r="Y361" i="9"/>
  <c r="X362" i="9"/>
  <c r="Y362" i="9"/>
  <c r="X363" i="9"/>
  <c r="Y363" i="9"/>
  <c r="X364" i="9"/>
  <c r="Y364" i="9"/>
  <c r="X365" i="9"/>
  <c r="Y365" i="9"/>
  <c r="X366" i="9"/>
  <c r="Y366" i="9"/>
  <c r="X367" i="9"/>
  <c r="Y367" i="9"/>
  <c r="X368" i="9"/>
  <c r="Y368" i="9"/>
  <c r="X369" i="9"/>
  <c r="Y369" i="9"/>
  <c r="X370" i="9"/>
  <c r="Y370" i="9"/>
  <c r="X371" i="9"/>
  <c r="Y371" i="9"/>
  <c r="X372" i="9"/>
  <c r="Y372" i="9"/>
  <c r="X373" i="9"/>
  <c r="Y373" i="9"/>
  <c r="X374" i="9"/>
  <c r="Y374" i="9"/>
  <c r="X375" i="9"/>
  <c r="Y375" i="9"/>
  <c r="X376" i="9"/>
  <c r="Y376" i="9"/>
  <c r="X377" i="9"/>
  <c r="Y377" i="9"/>
  <c r="X378" i="9"/>
  <c r="Y378" i="9"/>
  <c r="X379" i="9"/>
  <c r="Y379" i="9"/>
  <c r="X380" i="9"/>
  <c r="Y380" i="9"/>
  <c r="X381" i="9"/>
  <c r="Y381" i="9"/>
  <c r="X382" i="9"/>
  <c r="Y382" i="9"/>
  <c r="X383" i="9"/>
  <c r="Y383" i="9"/>
  <c r="X384" i="9"/>
  <c r="Y384" i="9"/>
  <c r="X385" i="9"/>
  <c r="Y385" i="9"/>
  <c r="X386" i="9"/>
  <c r="Y386" i="9"/>
  <c r="X387" i="9"/>
  <c r="Y387" i="9"/>
  <c r="X388" i="9"/>
  <c r="Y388" i="9"/>
  <c r="X389" i="9"/>
  <c r="Y389" i="9"/>
  <c r="X390" i="9"/>
  <c r="Y390" i="9"/>
  <c r="X391" i="9"/>
  <c r="Y391" i="9"/>
  <c r="X392" i="9"/>
  <c r="Y392" i="9"/>
  <c r="X393" i="9"/>
  <c r="Y393" i="9"/>
  <c r="X394" i="9"/>
  <c r="Y394" i="9"/>
  <c r="X395" i="9"/>
  <c r="Y395" i="9"/>
  <c r="X396" i="9"/>
  <c r="Y396" i="9"/>
  <c r="X397" i="9"/>
  <c r="Y397" i="9"/>
  <c r="X398" i="9"/>
  <c r="Y398" i="9"/>
  <c r="X399" i="9"/>
  <c r="Y399" i="9"/>
  <c r="X400" i="9"/>
  <c r="Y400" i="9"/>
  <c r="X401" i="9"/>
  <c r="Y401" i="9"/>
  <c r="X402" i="9"/>
  <c r="Y402" i="9"/>
  <c r="X403" i="9"/>
  <c r="Y403" i="9"/>
  <c r="X404" i="9"/>
  <c r="Y404" i="9"/>
  <c r="X405" i="9"/>
  <c r="Y405" i="9"/>
  <c r="X406" i="9"/>
  <c r="Y406" i="9"/>
  <c r="X407" i="9"/>
  <c r="Y407" i="9"/>
  <c r="X408" i="9"/>
  <c r="Y408" i="9"/>
  <c r="X409" i="9"/>
  <c r="Y409" i="9"/>
  <c r="X410" i="9"/>
  <c r="Y410" i="9"/>
  <c r="X411" i="9"/>
  <c r="Y411" i="9"/>
  <c r="X412" i="9"/>
  <c r="Y412" i="9"/>
  <c r="X413" i="9"/>
  <c r="Y413" i="9"/>
  <c r="X414" i="9"/>
  <c r="Y414" i="9"/>
  <c r="X415" i="9"/>
  <c r="Y415" i="9"/>
  <c r="X416" i="9"/>
  <c r="Y416" i="9"/>
  <c r="X417" i="9"/>
  <c r="Y417" i="9"/>
  <c r="X418" i="9"/>
  <c r="Y418" i="9"/>
  <c r="X419" i="9"/>
  <c r="Y419" i="9"/>
  <c r="X420" i="9"/>
  <c r="Y420" i="9"/>
  <c r="X421" i="9"/>
  <c r="Y421" i="9"/>
  <c r="X422" i="9"/>
  <c r="Y422" i="9"/>
  <c r="X423" i="9"/>
  <c r="Y423" i="9"/>
  <c r="X424" i="9"/>
  <c r="Y424" i="9"/>
  <c r="X425" i="9"/>
  <c r="Y425" i="9"/>
  <c r="X426" i="9"/>
  <c r="Y426" i="9"/>
  <c r="X427" i="9"/>
  <c r="Y427" i="9"/>
  <c r="X428" i="9"/>
  <c r="Y428" i="9"/>
  <c r="X429" i="9"/>
  <c r="Y429" i="9"/>
  <c r="X430" i="9"/>
  <c r="Y430" i="9"/>
  <c r="N10" i="9"/>
  <c r="O10" i="9"/>
  <c r="P10" i="9"/>
  <c r="Q10" i="9"/>
  <c r="N11" i="9"/>
  <c r="O11" i="9"/>
  <c r="P11" i="9"/>
  <c r="Q11" i="9"/>
  <c r="N12" i="9"/>
  <c r="O12" i="9"/>
  <c r="P12" i="9"/>
  <c r="Q12" i="9"/>
  <c r="N13" i="9"/>
  <c r="O13" i="9"/>
  <c r="N14" i="9"/>
  <c r="O14" i="9"/>
  <c r="P14" i="9"/>
  <c r="Q14" i="9"/>
  <c r="N15" i="9"/>
  <c r="O15" i="9"/>
  <c r="N16" i="9"/>
  <c r="O16" i="9"/>
  <c r="P16" i="9"/>
  <c r="N17" i="9"/>
  <c r="O17" i="9"/>
  <c r="N18" i="9"/>
  <c r="O18" i="9"/>
  <c r="P18" i="9"/>
  <c r="Q18" i="9"/>
  <c r="N19" i="9"/>
  <c r="O19" i="9"/>
  <c r="P19" i="9"/>
  <c r="Q19" i="9"/>
  <c r="N20" i="9"/>
  <c r="O20" i="9"/>
  <c r="P20" i="9"/>
  <c r="N21" i="9"/>
  <c r="O21" i="9"/>
  <c r="N22" i="9"/>
  <c r="O22" i="9"/>
  <c r="P22" i="9"/>
  <c r="Q22" i="9"/>
  <c r="N23" i="9"/>
  <c r="O23" i="9"/>
  <c r="P23" i="9"/>
  <c r="Q23" i="9"/>
  <c r="N24" i="9"/>
  <c r="O24" i="9"/>
  <c r="P24" i="9"/>
  <c r="Q24" i="9"/>
  <c r="N25" i="9"/>
  <c r="O25" i="9"/>
  <c r="N26" i="9"/>
  <c r="O26" i="9"/>
  <c r="P26" i="9"/>
  <c r="Q26" i="9"/>
  <c r="N27" i="9"/>
  <c r="O27" i="9"/>
  <c r="P27" i="9"/>
  <c r="Q27" i="9"/>
  <c r="N28" i="9"/>
  <c r="O28" i="9"/>
  <c r="P28" i="9"/>
  <c r="Q28" i="9"/>
  <c r="N29" i="9"/>
  <c r="O29" i="9"/>
  <c r="P29" i="9"/>
  <c r="N30" i="9"/>
  <c r="O30" i="9"/>
  <c r="P30" i="9"/>
  <c r="Q30" i="9"/>
  <c r="N31" i="9"/>
  <c r="O31" i="9"/>
  <c r="Q31" i="9"/>
  <c r="N32" i="9"/>
  <c r="O32" i="9"/>
  <c r="P32" i="9"/>
  <c r="N33" i="9"/>
  <c r="O33" i="9"/>
  <c r="N34" i="9"/>
  <c r="O34" i="9"/>
  <c r="P34" i="9"/>
  <c r="Q34" i="9"/>
  <c r="N35" i="9"/>
  <c r="O35" i="9"/>
  <c r="P35" i="9"/>
  <c r="Q35" i="9"/>
  <c r="N36" i="9"/>
  <c r="O36" i="9"/>
  <c r="P36" i="9"/>
  <c r="Q36" i="9"/>
  <c r="N37" i="9"/>
  <c r="O37" i="9"/>
  <c r="N38" i="9"/>
  <c r="O38" i="9"/>
  <c r="P38" i="9"/>
  <c r="Q38" i="9"/>
  <c r="N39" i="9"/>
  <c r="O39" i="9"/>
  <c r="P39" i="9"/>
  <c r="Q39" i="9"/>
  <c r="N40" i="9"/>
  <c r="O40" i="9"/>
  <c r="P40" i="9"/>
  <c r="Q40" i="9"/>
  <c r="N41" i="9"/>
  <c r="O41" i="9"/>
  <c r="N42" i="9"/>
  <c r="O42" i="9"/>
  <c r="P42" i="9"/>
  <c r="Q42" i="9"/>
  <c r="N43" i="9"/>
  <c r="O43" i="9"/>
  <c r="P43" i="9"/>
  <c r="Q43" i="9"/>
  <c r="N44" i="9"/>
  <c r="O44" i="9"/>
  <c r="P44" i="9"/>
  <c r="Q44" i="9"/>
  <c r="N45" i="9"/>
  <c r="O45" i="9"/>
  <c r="N46" i="9"/>
  <c r="O46" i="9"/>
  <c r="P46" i="9"/>
  <c r="Q46" i="9"/>
  <c r="N47" i="9"/>
  <c r="O47" i="9"/>
  <c r="N48" i="9"/>
  <c r="O48" i="9"/>
  <c r="P48" i="9"/>
  <c r="N49" i="9"/>
  <c r="O49" i="9"/>
  <c r="N50" i="9"/>
  <c r="O50" i="9"/>
  <c r="P50" i="9"/>
  <c r="Q50" i="9"/>
  <c r="N51" i="9"/>
  <c r="O51" i="9"/>
  <c r="P51" i="9"/>
  <c r="Q51" i="9"/>
  <c r="N52" i="9"/>
  <c r="O52" i="9"/>
  <c r="P52" i="9"/>
  <c r="N53" i="9"/>
  <c r="O53" i="9"/>
  <c r="N54" i="9"/>
  <c r="O54" i="9"/>
  <c r="P54" i="9"/>
  <c r="Q54" i="9"/>
  <c r="N55" i="9"/>
  <c r="O55" i="9"/>
  <c r="P55" i="9"/>
  <c r="Q55" i="9"/>
  <c r="N56" i="9"/>
  <c r="O56" i="9"/>
  <c r="P56" i="9"/>
  <c r="Q56" i="9"/>
  <c r="N57" i="9"/>
  <c r="O57" i="9"/>
  <c r="N58" i="9"/>
  <c r="O58" i="9"/>
  <c r="P58" i="9"/>
  <c r="Q58" i="9"/>
  <c r="N59" i="9"/>
  <c r="O59" i="9"/>
  <c r="P59" i="9"/>
  <c r="Q59" i="9"/>
  <c r="N60" i="9"/>
  <c r="O60" i="9"/>
  <c r="P60" i="9"/>
  <c r="Q60" i="9"/>
  <c r="N61" i="9"/>
  <c r="O61" i="9"/>
  <c r="N62" i="9"/>
  <c r="O62" i="9"/>
  <c r="P62" i="9"/>
  <c r="Q62" i="9"/>
  <c r="N63" i="9"/>
  <c r="O63" i="9"/>
  <c r="Q63" i="9"/>
  <c r="N64" i="9"/>
  <c r="O64" i="9"/>
  <c r="P64" i="9"/>
  <c r="N65" i="9"/>
  <c r="O65" i="9"/>
  <c r="N66" i="9"/>
  <c r="O66" i="9"/>
  <c r="P66" i="9"/>
  <c r="Q66" i="9"/>
  <c r="N67" i="9"/>
  <c r="O67" i="9"/>
  <c r="P67" i="9"/>
  <c r="Q67" i="9"/>
  <c r="N68" i="9"/>
  <c r="O68" i="9"/>
  <c r="P68" i="9"/>
  <c r="Q68" i="9"/>
  <c r="N69" i="9"/>
  <c r="O69" i="9"/>
  <c r="N70" i="9"/>
  <c r="O70" i="9"/>
  <c r="P70" i="9"/>
  <c r="Q70" i="9"/>
  <c r="N71" i="9"/>
  <c r="O71" i="9"/>
  <c r="P71" i="9"/>
  <c r="Q71" i="9"/>
  <c r="N72" i="9"/>
  <c r="O72" i="9"/>
  <c r="P72" i="9"/>
  <c r="Q72" i="9"/>
  <c r="N73" i="9"/>
  <c r="O73" i="9"/>
  <c r="N74" i="9"/>
  <c r="O74" i="9"/>
  <c r="P74" i="9"/>
  <c r="Q74" i="9"/>
  <c r="N75" i="9"/>
  <c r="O75" i="9"/>
  <c r="P75" i="9"/>
  <c r="Q75" i="9"/>
  <c r="N76" i="9"/>
  <c r="O76" i="9"/>
  <c r="P76" i="9"/>
  <c r="Q76" i="9"/>
  <c r="N77" i="9"/>
  <c r="O77" i="9"/>
  <c r="N78" i="9"/>
  <c r="O78" i="9"/>
  <c r="P78" i="9"/>
  <c r="Q78" i="9"/>
  <c r="N79" i="9"/>
  <c r="O79" i="9"/>
  <c r="N80" i="9"/>
  <c r="O80" i="9"/>
  <c r="P80" i="9"/>
  <c r="N81" i="9"/>
  <c r="O81" i="9"/>
  <c r="N82" i="9"/>
  <c r="O82" i="9"/>
  <c r="P82" i="9"/>
  <c r="Q82" i="9"/>
  <c r="N83" i="9"/>
  <c r="O83" i="9"/>
  <c r="P83" i="9"/>
  <c r="Q83" i="9"/>
  <c r="N84" i="9"/>
  <c r="O84" i="9"/>
  <c r="P84" i="9"/>
  <c r="N85" i="9"/>
  <c r="O85" i="9"/>
  <c r="N86" i="9"/>
  <c r="O86" i="9"/>
  <c r="P86" i="9"/>
  <c r="Q86" i="9"/>
  <c r="N87" i="9"/>
  <c r="O87" i="9"/>
  <c r="P87" i="9"/>
  <c r="Q87" i="9"/>
  <c r="N88" i="9"/>
  <c r="O88" i="9"/>
  <c r="P88" i="9"/>
  <c r="Q88" i="9"/>
  <c r="N89" i="9"/>
  <c r="O89" i="9"/>
  <c r="N90" i="9"/>
  <c r="O90" i="9"/>
  <c r="P90" i="9"/>
  <c r="Q90" i="9"/>
  <c r="N91" i="9"/>
  <c r="O91" i="9"/>
  <c r="P91" i="9"/>
  <c r="Q91" i="9"/>
  <c r="N92" i="9"/>
  <c r="O92" i="9"/>
  <c r="P92" i="9"/>
  <c r="Q92" i="9"/>
  <c r="N93" i="9"/>
  <c r="O93" i="9"/>
  <c r="N94" i="9"/>
  <c r="O94" i="9"/>
  <c r="P94" i="9"/>
  <c r="Q94" i="9"/>
  <c r="N95" i="9"/>
  <c r="O95" i="9"/>
  <c r="Q95" i="9"/>
  <c r="N96" i="9"/>
  <c r="O96" i="9"/>
  <c r="P96" i="9"/>
  <c r="N97" i="9"/>
  <c r="O97" i="9"/>
  <c r="N98" i="9"/>
  <c r="O98" i="9"/>
  <c r="P98" i="9"/>
  <c r="Q98" i="9"/>
  <c r="N99" i="9"/>
  <c r="O99" i="9"/>
  <c r="P99" i="9"/>
  <c r="Q99" i="9"/>
  <c r="N100" i="9"/>
  <c r="O100" i="9"/>
  <c r="P100" i="9"/>
  <c r="Q100" i="9"/>
  <c r="N101" i="9"/>
  <c r="O101" i="9"/>
  <c r="N102" i="9"/>
  <c r="O102" i="9"/>
  <c r="P102" i="9"/>
  <c r="Q102" i="9"/>
  <c r="N103" i="9"/>
  <c r="O103" i="9"/>
  <c r="P103" i="9"/>
  <c r="Q103" i="9"/>
  <c r="N104" i="9"/>
  <c r="O104" i="9"/>
  <c r="P104" i="9"/>
  <c r="Q104" i="9"/>
  <c r="N105" i="9"/>
  <c r="O105" i="9"/>
  <c r="N106" i="9"/>
  <c r="O106" i="9"/>
  <c r="P106" i="9"/>
  <c r="Q106" i="9"/>
  <c r="N107" i="9"/>
  <c r="O107" i="9"/>
  <c r="P107" i="9"/>
  <c r="Q107" i="9"/>
  <c r="N108" i="9"/>
  <c r="O108" i="9"/>
  <c r="P108" i="9"/>
  <c r="Q108" i="9"/>
  <c r="N109" i="9"/>
  <c r="O109" i="9"/>
  <c r="N110" i="9"/>
  <c r="O110" i="9"/>
  <c r="P110" i="9"/>
  <c r="Q110" i="9"/>
  <c r="N111" i="9"/>
  <c r="O111" i="9"/>
  <c r="N112" i="9"/>
  <c r="O112" i="9"/>
  <c r="P112" i="9"/>
  <c r="N113" i="9"/>
  <c r="O113" i="9"/>
  <c r="N114" i="9"/>
  <c r="O114" i="9"/>
  <c r="P114" i="9"/>
  <c r="Q114" i="9"/>
  <c r="N115" i="9"/>
  <c r="O115" i="9"/>
  <c r="P115" i="9"/>
  <c r="Q115" i="9"/>
  <c r="N116" i="9"/>
  <c r="O116" i="9"/>
  <c r="P116" i="9"/>
  <c r="N117" i="9"/>
  <c r="O117" i="9"/>
  <c r="N118" i="9"/>
  <c r="O118" i="9"/>
  <c r="P118" i="9"/>
  <c r="Q118" i="9"/>
  <c r="N119" i="9"/>
  <c r="O119" i="9"/>
  <c r="P119" i="9"/>
  <c r="Q119" i="9"/>
  <c r="N120" i="9"/>
  <c r="O120" i="9"/>
  <c r="P120" i="9"/>
  <c r="Q120" i="9"/>
  <c r="N121" i="9"/>
  <c r="O121" i="9"/>
  <c r="N122" i="9"/>
  <c r="O122" i="9"/>
  <c r="P122" i="9"/>
  <c r="Q122" i="9"/>
  <c r="N123" i="9"/>
  <c r="O123" i="9"/>
  <c r="P123" i="9"/>
  <c r="Q123" i="9"/>
  <c r="N124" i="9"/>
  <c r="O124" i="9"/>
  <c r="P124" i="9"/>
  <c r="Q124" i="9"/>
  <c r="N125" i="9"/>
  <c r="O125" i="9"/>
  <c r="N126" i="9"/>
  <c r="O126" i="9"/>
  <c r="P126" i="9"/>
  <c r="Q126" i="9"/>
  <c r="N127" i="9"/>
  <c r="O127" i="9"/>
  <c r="Q127" i="9"/>
  <c r="N128" i="9"/>
  <c r="O128" i="9"/>
  <c r="P128" i="9"/>
  <c r="N129" i="9"/>
  <c r="O129" i="9"/>
  <c r="N130" i="9"/>
  <c r="O130" i="9"/>
  <c r="P130" i="9"/>
  <c r="Q130" i="9"/>
  <c r="N131" i="9"/>
  <c r="O131" i="9"/>
  <c r="P131" i="9"/>
  <c r="Q131" i="9"/>
  <c r="N132" i="9"/>
  <c r="O132" i="9"/>
  <c r="P132" i="9"/>
  <c r="Q132" i="9"/>
  <c r="N133" i="9"/>
  <c r="O133" i="9"/>
  <c r="N134" i="9"/>
  <c r="O134" i="9"/>
  <c r="P134" i="9"/>
  <c r="Q134" i="9"/>
  <c r="N135" i="9"/>
  <c r="O135" i="9"/>
  <c r="P135" i="9"/>
  <c r="Q135" i="9"/>
  <c r="N136" i="9"/>
  <c r="O136" i="9"/>
  <c r="P136" i="9"/>
  <c r="Q136" i="9"/>
  <c r="N137" i="9"/>
  <c r="O137" i="9"/>
  <c r="N138" i="9"/>
  <c r="O138" i="9"/>
  <c r="P138" i="9"/>
  <c r="Q138" i="9"/>
  <c r="N139" i="9"/>
  <c r="O139" i="9"/>
  <c r="P139" i="9"/>
  <c r="Q139" i="9"/>
  <c r="N140" i="9"/>
  <c r="O140" i="9"/>
  <c r="P140" i="9"/>
  <c r="Q140" i="9"/>
  <c r="N141" i="9"/>
  <c r="O141" i="9"/>
  <c r="N142" i="9"/>
  <c r="O142" i="9"/>
  <c r="P142" i="9"/>
  <c r="Q142" i="9"/>
  <c r="N143" i="9"/>
  <c r="O143" i="9"/>
  <c r="N144" i="9"/>
  <c r="O144" i="9"/>
  <c r="P144" i="9"/>
  <c r="N145" i="9"/>
  <c r="O145" i="9"/>
  <c r="N146" i="9"/>
  <c r="O146" i="9"/>
  <c r="P146" i="9"/>
  <c r="Q146" i="9"/>
  <c r="N147" i="9"/>
  <c r="O147" i="9"/>
  <c r="P147" i="9"/>
  <c r="Q147" i="9"/>
  <c r="N148" i="9"/>
  <c r="O148" i="9"/>
  <c r="P148" i="9"/>
  <c r="N149" i="9"/>
  <c r="O149" i="9"/>
  <c r="N150" i="9"/>
  <c r="O150" i="9"/>
  <c r="P150" i="9"/>
  <c r="Q150" i="9"/>
  <c r="N151" i="9"/>
  <c r="O151" i="9"/>
  <c r="P151" i="9"/>
  <c r="Q151" i="9"/>
  <c r="N152" i="9"/>
  <c r="O152" i="9"/>
  <c r="P152" i="9"/>
  <c r="Q152" i="9"/>
  <c r="N153" i="9"/>
  <c r="O153" i="9"/>
  <c r="N154" i="9"/>
  <c r="O154" i="9"/>
  <c r="P154" i="9"/>
  <c r="Q154" i="9"/>
  <c r="N155" i="9"/>
  <c r="O155" i="9"/>
  <c r="P155" i="9"/>
  <c r="Q155" i="9"/>
  <c r="N156" i="9"/>
  <c r="O156" i="9"/>
  <c r="P156" i="9"/>
  <c r="Q156" i="9"/>
  <c r="N157" i="9"/>
  <c r="O157" i="9"/>
  <c r="N158" i="9"/>
  <c r="O158" i="9"/>
  <c r="P158" i="9"/>
  <c r="Q158" i="9"/>
  <c r="N159" i="9"/>
  <c r="O159" i="9"/>
  <c r="Q159" i="9"/>
  <c r="N160" i="9"/>
  <c r="O160" i="9"/>
  <c r="P160" i="9"/>
  <c r="N161" i="9"/>
  <c r="O161" i="9"/>
  <c r="N162" i="9"/>
  <c r="O162" i="9"/>
  <c r="P162" i="9"/>
  <c r="Q162" i="9"/>
  <c r="N163" i="9"/>
  <c r="O163" i="9"/>
  <c r="P163" i="9"/>
  <c r="Q163" i="9"/>
  <c r="N164" i="9"/>
  <c r="O164" i="9"/>
  <c r="P164" i="9"/>
  <c r="Q164" i="9"/>
  <c r="N165" i="9"/>
  <c r="O165" i="9"/>
  <c r="N166" i="9"/>
  <c r="O166" i="9"/>
  <c r="P166" i="9"/>
  <c r="Q166" i="9"/>
  <c r="N167" i="9"/>
  <c r="O167" i="9"/>
  <c r="P167" i="9"/>
  <c r="Q167" i="9"/>
  <c r="N168" i="9"/>
  <c r="O168" i="9"/>
  <c r="P168" i="9"/>
  <c r="Q168" i="9"/>
  <c r="N169" i="9"/>
  <c r="O169" i="9"/>
  <c r="N170" i="9"/>
  <c r="O170" i="9"/>
  <c r="P170" i="9"/>
  <c r="Q170" i="9"/>
  <c r="N171" i="9"/>
  <c r="O171" i="9"/>
  <c r="P171" i="9"/>
  <c r="Q171" i="9"/>
  <c r="N172" i="9"/>
  <c r="O172" i="9"/>
  <c r="P172" i="9"/>
  <c r="Q172" i="9"/>
  <c r="N173" i="9"/>
  <c r="O173" i="9"/>
  <c r="N174" i="9"/>
  <c r="O174" i="9"/>
  <c r="P174" i="9"/>
  <c r="Q174" i="9"/>
  <c r="N175" i="9"/>
  <c r="O175" i="9"/>
  <c r="Q175" i="9"/>
  <c r="N176" i="9"/>
  <c r="O176" i="9"/>
  <c r="P176" i="9"/>
  <c r="N177" i="9"/>
  <c r="O177" i="9"/>
  <c r="N178" i="9"/>
  <c r="O178" i="9"/>
  <c r="P178" i="9"/>
  <c r="Q178" i="9"/>
  <c r="N179" i="9"/>
  <c r="O179" i="9"/>
  <c r="P179" i="9"/>
  <c r="Q179" i="9"/>
  <c r="N180" i="9"/>
  <c r="O180" i="9"/>
  <c r="P180" i="9"/>
  <c r="N181" i="9"/>
  <c r="O181" i="9"/>
  <c r="N182" i="9"/>
  <c r="O182" i="9"/>
  <c r="P182" i="9"/>
  <c r="Q182" i="9"/>
  <c r="N183" i="9"/>
  <c r="O183" i="9"/>
  <c r="P183" i="9"/>
  <c r="Q183" i="9"/>
  <c r="N184" i="9"/>
  <c r="O184" i="9"/>
  <c r="P184" i="9"/>
  <c r="Q184" i="9"/>
  <c r="N185" i="9"/>
  <c r="O185" i="9"/>
  <c r="N186" i="9"/>
  <c r="O186" i="9"/>
  <c r="P186" i="9"/>
  <c r="Q186" i="9"/>
  <c r="N187" i="9"/>
  <c r="O187" i="9"/>
  <c r="P187" i="9"/>
  <c r="Q187" i="9"/>
  <c r="N188" i="9"/>
  <c r="O188" i="9"/>
  <c r="P188" i="9"/>
  <c r="Q188" i="9"/>
  <c r="N189" i="9"/>
  <c r="O189" i="9"/>
  <c r="N190" i="9"/>
  <c r="O190" i="9"/>
  <c r="P190" i="9"/>
  <c r="Q190" i="9"/>
  <c r="N191" i="9"/>
  <c r="O191" i="9"/>
  <c r="Q191" i="9"/>
  <c r="N192" i="9"/>
  <c r="O192" i="9"/>
  <c r="P192" i="9"/>
  <c r="N193" i="9"/>
  <c r="O193" i="9"/>
  <c r="N194" i="9"/>
  <c r="O194" i="9"/>
  <c r="P194" i="9"/>
  <c r="Q194" i="9"/>
  <c r="N195" i="9"/>
  <c r="O195" i="9"/>
  <c r="P195" i="9"/>
  <c r="Q195" i="9"/>
  <c r="N196" i="9"/>
  <c r="O196" i="9"/>
  <c r="P196" i="9"/>
  <c r="Q196" i="9"/>
  <c r="N197" i="9"/>
  <c r="O197" i="9"/>
  <c r="N198" i="9"/>
  <c r="O198" i="9"/>
  <c r="P198" i="9"/>
  <c r="Q198" i="9"/>
  <c r="N199" i="9"/>
  <c r="O199" i="9"/>
  <c r="P199" i="9"/>
  <c r="Q199" i="9"/>
  <c r="N200" i="9"/>
  <c r="O200" i="9"/>
  <c r="P200" i="9"/>
  <c r="Q200" i="9"/>
  <c r="N201" i="9"/>
  <c r="O201" i="9"/>
  <c r="N202" i="9"/>
  <c r="O202" i="9"/>
  <c r="P202" i="9"/>
  <c r="Q202" i="9"/>
  <c r="N203" i="9"/>
  <c r="O203" i="9"/>
  <c r="P203" i="9"/>
  <c r="Q203" i="9"/>
  <c r="N204" i="9"/>
  <c r="O204" i="9"/>
  <c r="P204" i="9"/>
  <c r="Q204" i="9"/>
  <c r="N205" i="9"/>
  <c r="O205" i="9"/>
  <c r="N206" i="9"/>
  <c r="O206" i="9"/>
  <c r="P206" i="9"/>
  <c r="Q206" i="9"/>
  <c r="N207" i="9"/>
  <c r="O207" i="9"/>
  <c r="N208" i="9"/>
  <c r="O208" i="9"/>
  <c r="P208" i="9"/>
  <c r="Q208" i="9"/>
  <c r="N209" i="9"/>
  <c r="O209" i="9"/>
  <c r="N210" i="9"/>
  <c r="O210" i="9"/>
  <c r="P210" i="9"/>
  <c r="Q210" i="9"/>
  <c r="N211" i="9"/>
  <c r="O211" i="9"/>
  <c r="P211" i="9"/>
  <c r="Q211" i="9"/>
  <c r="N212" i="9"/>
  <c r="O212" i="9"/>
  <c r="P212" i="9"/>
  <c r="Q212" i="9"/>
  <c r="N213" i="9"/>
  <c r="O213" i="9"/>
  <c r="N214" i="9"/>
  <c r="O214" i="9"/>
  <c r="P214" i="9"/>
  <c r="Q214" i="9"/>
  <c r="N215" i="9"/>
  <c r="O215" i="9"/>
  <c r="P215" i="9"/>
  <c r="Q215" i="9"/>
  <c r="N216" i="9"/>
  <c r="O216" i="9"/>
  <c r="P216" i="9"/>
  <c r="Q216" i="9"/>
  <c r="N217" i="9"/>
  <c r="O217" i="9"/>
  <c r="N218" i="9"/>
  <c r="O218" i="9"/>
  <c r="P218" i="9"/>
  <c r="Q218" i="9"/>
  <c r="N219" i="9"/>
  <c r="O219" i="9"/>
  <c r="P219" i="9"/>
  <c r="Q219" i="9"/>
  <c r="N220" i="9"/>
  <c r="O220" i="9"/>
  <c r="P220" i="9"/>
  <c r="Q220" i="9"/>
  <c r="N221" i="9"/>
  <c r="O221" i="9"/>
  <c r="N222" i="9"/>
  <c r="O222" i="9"/>
  <c r="P222" i="9"/>
  <c r="Q222" i="9"/>
  <c r="N223" i="9"/>
  <c r="O223" i="9"/>
  <c r="Q223" i="9"/>
  <c r="N224" i="9"/>
  <c r="O224" i="9"/>
  <c r="P224" i="9"/>
  <c r="Q224" i="9"/>
  <c r="N225" i="9"/>
  <c r="O225" i="9"/>
  <c r="N226" i="9"/>
  <c r="O226" i="9"/>
  <c r="P226" i="9"/>
  <c r="Q226" i="9"/>
  <c r="N227" i="9"/>
  <c r="O227" i="9"/>
  <c r="P227" i="9"/>
  <c r="Q227" i="9"/>
  <c r="N228" i="9"/>
  <c r="O228" i="9"/>
  <c r="P228" i="9"/>
  <c r="Q228" i="9"/>
  <c r="N229" i="9"/>
  <c r="O229" i="9"/>
  <c r="N230" i="9"/>
  <c r="O230" i="9"/>
  <c r="P230" i="9"/>
  <c r="Q230" i="9"/>
  <c r="N231" i="9"/>
  <c r="O231" i="9"/>
  <c r="P231" i="9"/>
  <c r="Q231" i="9"/>
  <c r="N232" i="9"/>
  <c r="O232" i="9"/>
  <c r="P232" i="9"/>
  <c r="Q232" i="9"/>
  <c r="N233" i="9"/>
  <c r="O233" i="9"/>
  <c r="N234" i="9"/>
  <c r="O234" i="9"/>
  <c r="P234" i="9"/>
  <c r="Q234" i="9"/>
  <c r="N235" i="9"/>
  <c r="O235" i="9"/>
  <c r="P235" i="9"/>
  <c r="Q235" i="9"/>
  <c r="N236" i="9"/>
  <c r="O236" i="9"/>
  <c r="P236" i="9"/>
  <c r="Q236" i="9"/>
  <c r="N237" i="9"/>
  <c r="O237" i="9"/>
  <c r="N238" i="9"/>
  <c r="O238" i="9"/>
  <c r="P238" i="9"/>
  <c r="Q238" i="9"/>
  <c r="N239" i="9"/>
  <c r="O239" i="9"/>
  <c r="N240" i="9"/>
  <c r="O240" i="9"/>
  <c r="P240" i="9"/>
  <c r="Q240" i="9"/>
  <c r="N241" i="9"/>
  <c r="O241" i="9"/>
  <c r="N242" i="9"/>
  <c r="O242" i="9"/>
  <c r="P242" i="9"/>
  <c r="Q242" i="9"/>
  <c r="N243" i="9"/>
  <c r="O243" i="9"/>
  <c r="P243" i="9"/>
  <c r="Q243" i="9"/>
  <c r="N244" i="9"/>
  <c r="O244" i="9"/>
  <c r="P244" i="9"/>
  <c r="Q244" i="9"/>
  <c r="N245" i="9"/>
  <c r="O245" i="9"/>
  <c r="N246" i="9"/>
  <c r="O246" i="9"/>
  <c r="P246" i="9"/>
  <c r="Q246" i="9"/>
  <c r="N247" i="9"/>
  <c r="O247" i="9"/>
  <c r="P247" i="9"/>
  <c r="Q247" i="9"/>
  <c r="N248" i="9"/>
  <c r="O248" i="9"/>
  <c r="P248" i="9"/>
  <c r="Q248" i="9"/>
  <c r="N249" i="9"/>
  <c r="O249" i="9"/>
  <c r="N250" i="9"/>
  <c r="O250" i="9"/>
  <c r="P250" i="9"/>
  <c r="Q250" i="9"/>
  <c r="N251" i="9"/>
  <c r="O251" i="9"/>
  <c r="Q251" i="9"/>
  <c r="N252" i="9"/>
  <c r="O252" i="9"/>
  <c r="P252" i="9"/>
  <c r="Q252" i="9"/>
  <c r="N253" i="9"/>
  <c r="O253" i="9"/>
  <c r="N254" i="9"/>
  <c r="O254" i="9"/>
  <c r="P254" i="9"/>
  <c r="Q254" i="9"/>
  <c r="N255" i="9"/>
  <c r="O255" i="9"/>
  <c r="P255" i="9"/>
  <c r="Q255" i="9"/>
  <c r="N256" i="9"/>
  <c r="O256" i="9"/>
  <c r="P256" i="9"/>
  <c r="Q256" i="9"/>
  <c r="N257" i="9"/>
  <c r="O257" i="9"/>
  <c r="N258" i="9"/>
  <c r="O258" i="9"/>
  <c r="P258" i="9"/>
  <c r="Q258" i="9"/>
  <c r="N259" i="9"/>
  <c r="O259" i="9"/>
  <c r="P259" i="9"/>
  <c r="N260" i="9"/>
  <c r="O260" i="9"/>
  <c r="P260" i="9"/>
  <c r="Q260" i="9"/>
  <c r="N261" i="9"/>
  <c r="O261" i="9"/>
  <c r="N262" i="9"/>
  <c r="O262" i="9"/>
  <c r="P262" i="9"/>
  <c r="Q262" i="9"/>
  <c r="N263" i="9"/>
  <c r="O263" i="9"/>
  <c r="P263" i="9"/>
  <c r="Q263" i="9"/>
  <c r="N264" i="9"/>
  <c r="O264" i="9"/>
  <c r="P264" i="9"/>
  <c r="Q264" i="9"/>
  <c r="N265" i="9"/>
  <c r="O265" i="9"/>
  <c r="N266" i="9"/>
  <c r="O266" i="9"/>
  <c r="P266" i="9"/>
  <c r="Q266" i="9"/>
  <c r="N267" i="9"/>
  <c r="O267" i="9"/>
  <c r="Q267" i="9"/>
  <c r="N268" i="9"/>
  <c r="O268" i="9"/>
  <c r="P268" i="9"/>
  <c r="Q268" i="9"/>
  <c r="N269" i="9"/>
  <c r="O269" i="9"/>
  <c r="N270" i="9"/>
  <c r="O270" i="9"/>
  <c r="P270" i="9"/>
  <c r="Q270" i="9"/>
  <c r="N271" i="9"/>
  <c r="O271" i="9"/>
  <c r="P271" i="9"/>
  <c r="Q271" i="9"/>
  <c r="N272" i="9"/>
  <c r="O272" i="9"/>
  <c r="P272" i="9"/>
  <c r="Q272" i="9"/>
  <c r="N273" i="9"/>
  <c r="O273" i="9"/>
  <c r="N274" i="9"/>
  <c r="O274" i="9"/>
  <c r="P274" i="9"/>
  <c r="Q274" i="9"/>
  <c r="N275" i="9"/>
  <c r="O275" i="9"/>
  <c r="P275" i="9"/>
  <c r="Q275" i="9"/>
  <c r="N276" i="9"/>
  <c r="O276" i="9"/>
  <c r="P276" i="9"/>
  <c r="Q276" i="9"/>
  <c r="N277" i="9"/>
  <c r="O277" i="9"/>
  <c r="N278" i="9"/>
  <c r="O278" i="9"/>
  <c r="P278" i="9"/>
  <c r="Q278" i="9"/>
  <c r="N279" i="9"/>
  <c r="O279" i="9"/>
  <c r="P279" i="9"/>
  <c r="Q279" i="9"/>
  <c r="N280" i="9"/>
  <c r="O280" i="9"/>
  <c r="P280" i="9"/>
  <c r="Q280" i="9"/>
  <c r="N281" i="9"/>
  <c r="O281" i="9"/>
  <c r="N282" i="9"/>
  <c r="O282" i="9"/>
  <c r="P282" i="9"/>
  <c r="Q282" i="9"/>
  <c r="N283" i="9"/>
  <c r="O283" i="9"/>
  <c r="Q283" i="9"/>
  <c r="N284" i="9"/>
  <c r="O284" i="9"/>
  <c r="P284" i="9"/>
  <c r="Q284" i="9"/>
  <c r="N285" i="9"/>
  <c r="O285" i="9"/>
  <c r="N286" i="9"/>
  <c r="O286" i="9"/>
  <c r="P286" i="9"/>
  <c r="Q286" i="9"/>
  <c r="N287" i="9"/>
  <c r="O287" i="9"/>
  <c r="P287" i="9"/>
  <c r="Q287" i="9"/>
  <c r="N288" i="9"/>
  <c r="O288" i="9"/>
  <c r="P288" i="9"/>
  <c r="Q288" i="9"/>
  <c r="N289" i="9"/>
  <c r="O289" i="9"/>
  <c r="N290" i="9"/>
  <c r="O290" i="9"/>
  <c r="P290" i="9"/>
  <c r="Q290" i="9"/>
  <c r="N291" i="9"/>
  <c r="O291" i="9"/>
  <c r="P291" i="9"/>
  <c r="N292" i="9"/>
  <c r="O292" i="9"/>
  <c r="P292" i="9"/>
  <c r="Q292" i="9"/>
  <c r="N293" i="9"/>
  <c r="O293" i="9"/>
  <c r="N294" i="9"/>
  <c r="O294" i="9"/>
  <c r="P294" i="9"/>
  <c r="Q294" i="9"/>
  <c r="N295" i="9"/>
  <c r="O295" i="9"/>
  <c r="P295" i="9"/>
  <c r="Q295" i="9"/>
  <c r="N296" i="9"/>
  <c r="O296" i="9"/>
  <c r="P296" i="9"/>
  <c r="Q296" i="9"/>
  <c r="N297" i="9"/>
  <c r="O297" i="9"/>
  <c r="N298" i="9"/>
  <c r="O298" i="9"/>
  <c r="P298" i="9"/>
  <c r="Q298" i="9"/>
  <c r="N299" i="9"/>
  <c r="O299" i="9"/>
  <c r="Q299" i="9"/>
  <c r="N300" i="9"/>
  <c r="O300" i="9"/>
  <c r="P300" i="9"/>
  <c r="Q300" i="9"/>
  <c r="N301" i="9"/>
  <c r="O301" i="9"/>
  <c r="N302" i="9"/>
  <c r="O302" i="9"/>
  <c r="P302" i="9"/>
  <c r="Q302" i="9"/>
  <c r="N303" i="9"/>
  <c r="O303" i="9"/>
  <c r="P303" i="9"/>
  <c r="Q303" i="9"/>
  <c r="N304" i="9"/>
  <c r="O304" i="9"/>
  <c r="P304" i="9"/>
  <c r="Q304" i="9"/>
  <c r="N305" i="9"/>
  <c r="O305" i="9"/>
  <c r="N306" i="9"/>
  <c r="O306" i="9"/>
  <c r="P306" i="9"/>
  <c r="Q306" i="9"/>
  <c r="N307" i="9"/>
  <c r="O307" i="9"/>
  <c r="P307" i="9"/>
  <c r="Q307" i="9"/>
  <c r="N308" i="9"/>
  <c r="O308" i="9"/>
  <c r="P308" i="9"/>
  <c r="Q308" i="9"/>
  <c r="N309" i="9"/>
  <c r="O309" i="9"/>
  <c r="N310" i="9"/>
  <c r="O310" i="9"/>
  <c r="P310" i="9"/>
  <c r="Q310" i="9"/>
  <c r="N311" i="9"/>
  <c r="O311" i="9"/>
  <c r="P311" i="9"/>
  <c r="Q311" i="9"/>
  <c r="N312" i="9"/>
  <c r="O312" i="9"/>
  <c r="P312" i="9"/>
  <c r="Q312" i="9"/>
  <c r="N313" i="9"/>
  <c r="O313" i="9"/>
  <c r="N314" i="9"/>
  <c r="O314" i="9"/>
  <c r="P314" i="9"/>
  <c r="Q314" i="9"/>
  <c r="N315" i="9"/>
  <c r="O315" i="9"/>
  <c r="Q315" i="9"/>
  <c r="N316" i="9"/>
  <c r="O316" i="9"/>
  <c r="P316" i="9"/>
  <c r="Q316" i="9"/>
  <c r="N317" i="9"/>
  <c r="O317" i="9"/>
  <c r="N318" i="9"/>
  <c r="O318" i="9"/>
  <c r="P318" i="9"/>
  <c r="Q318" i="9"/>
  <c r="N319" i="9"/>
  <c r="O319" i="9"/>
  <c r="P319" i="9"/>
  <c r="Q319" i="9"/>
  <c r="N320" i="9"/>
  <c r="O320" i="9"/>
  <c r="P320" i="9"/>
  <c r="Q320" i="9"/>
  <c r="N321" i="9"/>
  <c r="O321" i="9"/>
  <c r="N322" i="9"/>
  <c r="O322" i="9"/>
  <c r="P322" i="9"/>
  <c r="Q322" i="9"/>
  <c r="N323" i="9"/>
  <c r="O323" i="9"/>
  <c r="P323" i="9"/>
  <c r="N324" i="9"/>
  <c r="O324" i="9"/>
  <c r="P324" i="9"/>
  <c r="Q324" i="9"/>
  <c r="N325" i="9"/>
  <c r="O325" i="9"/>
  <c r="N326" i="9"/>
  <c r="O326" i="9"/>
  <c r="P326" i="9"/>
  <c r="Q326" i="9"/>
  <c r="N327" i="9"/>
  <c r="O327" i="9"/>
  <c r="P327" i="9"/>
  <c r="Q327" i="9"/>
  <c r="N328" i="9"/>
  <c r="O328" i="9"/>
  <c r="P328" i="9"/>
  <c r="Q328" i="9"/>
  <c r="N329" i="9"/>
  <c r="O329" i="9"/>
  <c r="N330" i="9"/>
  <c r="O330" i="9"/>
  <c r="P330" i="9"/>
  <c r="Q330" i="9"/>
  <c r="N331" i="9"/>
  <c r="O331" i="9"/>
  <c r="Q331" i="9"/>
  <c r="N332" i="9"/>
  <c r="O332" i="9"/>
  <c r="P332" i="9"/>
  <c r="Q332" i="9"/>
  <c r="N333" i="9"/>
  <c r="O333" i="9"/>
  <c r="N334" i="9"/>
  <c r="O334" i="9"/>
  <c r="P334" i="9"/>
  <c r="Q334" i="9"/>
  <c r="N335" i="9"/>
  <c r="O335" i="9"/>
  <c r="P335" i="9"/>
  <c r="Q335" i="9"/>
  <c r="N336" i="9"/>
  <c r="O336" i="9"/>
  <c r="P336" i="9"/>
  <c r="Q336" i="9"/>
  <c r="N337" i="9"/>
  <c r="O337" i="9"/>
  <c r="N338" i="9"/>
  <c r="O338" i="9"/>
  <c r="P338" i="9"/>
  <c r="Q338" i="9"/>
  <c r="N339" i="9"/>
  <c r="O339" i="9"/>
  <c r="P339" i="9"/>
  <c r="Q339" i="9"/>
  <c r="N340" i="9"/>
  <c r="O340" i="9"/>
  <c r="P340" i="9"/>
  <c r="Q340" i="9"/>
  <c r="N341" i="9"/>
  <c r="O341" i="9"/>
  <c r="N342" i="9"/>
  <c r="O342" i="9"/>
  <c r="P342" i="9"/>
  <c r="Q342" i="9"/>
  <c r="N343" i="9"/>
  <c r="O343" i="9"/>
  <c r="P343" i="9"/>
  <c r="Q343" i="9"/>
  <c r="N344" i="9"/>
  <c r="O344" i="9"/>
  <c r="P344" i="9"/>
  <c r="Q344" i="9"/>
  <c r="N345" i="9"/>
  <c r="O345" i="9"/>
  <c r="N346" i="9"/>
  <c r="O346" i="9"/>
  <c r="Q346" i="9"/>
  <c r="N347" i="9"/>
  <c r="O347" i="9"/>
  <c r="P347" i="9"/>
  <c r="Q347" i="9"/>
  <c r="N348" i="9"/>
  <c r="O348" i="9"/>
  <c r="P348" i="9"/>
  <c r="Q348" i="9"/>
  <c r="N349" i="9"/>
  <c r="O349" i="9"/>
  <c r="N350" i="9"/>
  <c r="O350" i="9"/>
  <c r="P350" i="9"/>
  <c r="Q350" i="9"/>
  <c r="N351" i="9"/>
  <c r="O351" i="9"/>
  <c r="P351" i="9"/>
  <c r="Q351" i="9"/>
  <c r="N352" i="9"/>
  <c r="O352" i="9"/>
  <c r="P352" i="9"/>
  <c r="N353" i="9"/>
  <c r="O353" i="9"/>
  <c r="N354" i="9"/>
  <c r="O354" i="9"/>
  <c r="P354" i="9"/>
  <c r="Q354" i="9"/>
  <c r="N355" i="9"/>
  <c r="O355" i="9"/>
  <c r="P355" i="9"/>
  <c r="Q355" i="9"/>
  <c r="N356" i="9"/>
  <c r="O356" i="9"/>
  <c r="P356" i="9"/>
  <c r="N357" i="9"/>
  <c r="O357" i="9"/>
  <c r="N358" i="9"/>
  <c r="O358" i="9"/>
  <c r="P358" i="9"/>
  <c r="Q358" i="9"/>
  <c r="N359" i="9"/>
  <c r="O359" i="9"/>
  <c r="P359" i="9"/>
  <c r="Q359" i="9"/>
  <c r="N360" i="9"/>
  <c r="O360" i="9"/>
  <c r="P360" i="9"/>
  <c r="Q360" i="9"/>
  <c r="N361" i="9"/>
  <c r="O361" i="9"/>
  <c r="N362" i="9"/>
  <c r="O362" i="9"/>
  <c r="P362" i="9"/>
  <c r="Q362" i="9"/>
  <c r="N363" i="9"/>
  <c r="O363" i="9"/>
  <c r="P363" i="9"/>
  <c r="Q363" i="9"/>
  <c r="N364" i="9"/>
  <c r="O364" i="9"/>
  <c r="P364" i="9"/>
  <c r="N365" i="9"/>
  <c r="O365" i="9"/>
  <c r="N366" i="9"/>
  <c r="O366" i="9"/>
  <c r="P366" i="9"/>
  <c r="Q366" i="9"/>
  <c r="N367" i="9"/>
  <c r="O367" i="9"/>
  <c r="P367" i="9"/>
  <c r="Q367" i="9"/>
  <c r="N368" i="9"/>
  <c r="O368" i="9"/>
  <c r="P368" i="9"/>
  <c r="N369" i="9"/>
  <c r="O369" i="9"/>
  <c r="N370" i="9"/>
  <c r="O370" i="9"/>
  <c r="P370" i="9"/>
  <c r="Q370" i="9"/>
  <c r="N371" i="9"/>
  <c r="O371" i="9"/>
  <c r="P371" i="9"/>
  <c r="Q371" i="9"/>
  <c r="N372" i="9"/>
  <c r="O372" i="9"/>
  <c r="P372" i="9"/>
  <c r="N373" i="9"/>
  <c r="O373" i="9"/>
  <c r="N374" i="9"/>
  <c r="O374" i="9"/>
  <c r="P374" i="9"/>
  <c r="Q374" i="9"/>
  <c r="N375" i="9"/>
  <c r="O375" i="9"/>
  <c r="Q375" i="9"/>
  <c r="N376" i="9"/>
  <c r="O376" i="9"/>
  <c r="P376" i="9"/>
  <c r="N377" i="9"/>
  <c r="O377" i="9"/>
  <c r="N378" i="9"/>
  <c r="O378" i="9"/>
  <c r="P378" i="9"/>
  <c r="Q378" i="9"/>
  <c r="N379" i="9"/>
  <c r="O379" i="9"/>
  <c r="P379" i="9"/>
  <c r="Q379" i="9"/>
  <c r="N380" i="9"/>
  <c r="O380" i="9"/>
  <c r="P380" i="9"/>
  <c r="N381" i="9"/>
  <c r="O381" i="9"/>
  <c r="N382" i="9"/>
  <c r="O382" i="9"/>
  <c r="P382" i="9"/>
  <c r="Q382" i="9"/>
  <c r="N383" i="9"/>
  <c r="O383" i="9"/>
  <c r="P383" i="9"/>
  <c r="Q383" i="9"/>
  <c r="N384" i="9"/>
  <c r="O384" i="9"/>
  <c r="P384" i="9"/>
  <c r="N385" i="9"/>
  <c r="O385" i="9"/>
  <c r="N386" i="9"/>
  <c r="O386" i="9"/>
  <c r="P386" i="9"/>
  <c r="Q386" i="9"/>
  <c r="N387" i="9"/>
  <c r="O387" i="9"/>
  <c r="P387" i="9"/>
  <c r="Q387" i="9"/>
  <c r="N388" i="9"/>
  <c r="O388" i="9"/>
  <c r="P388" i="9"/>
  <c r="Q388" i="9"/>
  <c r="N389" i="9"/>
  <c r="O389" i="9"/>
  <c r="N390" i="9"/>
  <c r="O390" i="9"/>
  <c r="P390" i="9"/>
  <c r="Q390" i="9"/>
  <c r="N391" i="9"/>
  <c r="O391" i="9"/>
  <c r="Q391" i="9"/>
  <c r="N392" i="9"/>
  <c r="O392" i="9"/>
  <c r="P392" i="9"/>
  <c r="N393" i="9"/>
  <c r="O393" i="9"/>
  <c r="N394" i="9"/>
  <c r="O394" i="9"/>
  <c r="P394" i="9"/>
  <c r="Q394" i="9"/>
  <c r="N395" i="9"/>
  <c r="O395" i="9"/>
  <c r="P395" i="9"/>
  <c r="Q395" i="9"/>
  <c r="N396" i="9"/>
  <c r="O396" i="9"/>
  <c r="P396" i="9"/>
  <c r="N397" i="9"/>
  <c r="O397" i="9"/>
  <c r="N398" i="9"/>
  <c r="O398" i="9"/>
  <c r="P398" i="9"/>
  <c r="Q398" i="9"/>
  <c r="N399" i="9"/>
  <c r="O399" i="9"/>
  <c r="P399" i="9"/>
  <c r="Q399" i="9"/>
  <c r="N400" i="9"/>
  <c r="O400" i="9"/>
  <c r="P400" i="9"/>
  <c r="N401" i="9"/>
  <c r="O401" i="9"/>
  <c r="N402" i="9"/>
  <c r="O402" i="9"/>
  <c r="P402" i="9"/>
  <c r="Q402" i="9"/>
  <c r="N403" i="9"/>
  <c r="O403" i="9"/>
  <c r="P403" i="9"/>
  <c r="Q403" i="9"/>
  <c r="N404" i="9"/>
  <c r="O404" i="9"/>
  <c r="P404" i="9"/>
  <c r="N405" i="9"/>
  <c r="O405" i="9"/>
  <c r="N406" i="9"/>
  <c r="O406" i="9"/>
  <c r="P406" i="9"/>
  <c r="Q406" i="9"/>
  <c r="N407" i="9"/>
  <c r="O407" i="9"/>
  <c r="Q407" i="9"/>
  <c r="N408" i="9"/>
  <c r="O408" i="9"/>
  <c r="P408" i="9"/>
  <c r="N409" i="9"/>
  <c r="O409" i="9"/>
  <c r="N410" i="9"/>
  <c r="O410" i="9"/>
  <c r="P410" i="9"/>
  <c r="Q410" i="9"/>
  <c r="N411" i="9"/>
  <c r="O411" i="9"/>
  <c r="P411" i="9"/>
  <c r="Q411" i="9"/>
  <c r="N412" i="9"/>
  <c r="O412" i="9"/>
  <c r="P412" i="9"/>
  <c r="Q412" i="9"/>
  <c r="N413" i="9"/>
  <c r="O413" i="9"/>
  <c r="N414" i="9"/>
  <c r="O414" i="9"/>
  <c r="P414" i="9"/>
  <c r="N415" i="9"/>
  <c r="O415" i="9"/>
  <c r="P415" i="9"/>
  <c r="Q415" i="9"/>
  <c r="N416" i="9"/>
  <c r="O416" i="9"/>
  <c r="P416" i="9"/>
  <c r="N417" i="9"/>
  <c r="O417" i="9"/>
  <c r="N418" i="9"/>
  <c r="O418" i="9"/>
  <c r="P418" i="9"/>
  <c r="N419" i="9"/>
  <c r="O419" i="9"/>
  <c r="P419" i="9"/>
  <c r="Q419" i="9"/>
  <c r="N420" i="9"/>
  <c r="O420" i="9"/>
  <c r="P420" i="9"/>
  <c r="N421" i="9"/>
  <c r="O421" i="9"/>
  <c r="N422" i="9"/>
  <c r="O422" i="9"/>
  <c r="P422" i="9"/>
  <c r="N423" i="9"/>
  <c r="O423" i="9"/>
  <c r="P423" i="9"/>
  <c r="Q423" i="9"/>
  <c r="N424" i="9"/>
  <c r="O424" i="9"/>
  <c r="P424" i="9"/>
  <c r="N425" i="9"/>
  <c r="O425" i="9"/>
  <c r="N426" i="9"/>
  <c r="O426" i="9"/>
  <c r="P426" i="9"/>
  <c r="N427" i="9"/>
  <c r="O427" i="9"/>
  <c r="P427" i="9"/>
  <c r="Q427" i="9"/>
  <c r="N428" i="9"/>
  <c r="O428" i="9"/>
  <c r="P428" i="9"/>
  <c r="N429" i="9"/>
  <c r="O429" i="9"/>
  <c r="N430" i="9"/>
  <c r="O430" i="9"/>
  <c r="P430" i="9"/>
  <c r="J10" i="9"/>
  <c r="K10" i="9"/>
  <c r="J11" i="9"/>
  <c r="K11" i="9"/>
  <c r="J12" i="9"/>
  <c r="K12" i="9"/>
  <c r="J13" i="9"/>
  <c r="K13" i="9"/>
  <c r="J14" i="9"/>
  <c r="K14" i="9"/>
  <c r="J15" i="9"/>
  <c r="K15" i="9"/>
  <c r="J16" i="9"/>
  <c r="K16" i="9"/>
  <c r="J17" i="9"/>
  <c r="K17" i="9"/>
  <c r="J18" i="9"/>
  <c r="K18" i="9"/>
  <c r="J19" i="9"/>
  <c r="K19" i="9"/>
  <c r="J20" i="9"/>
  <c r="K20" i="9"/>
  <c r="J21" i="9"/>
  <c r="K21" i="9"/>
  <c r="J22" i="9"/>
  <c r="K22" i="9"/>
  <c r="J23" i="9"/>
  <c r="K23" i="9"/>
  <c r="J24" i="9"/>
  <c r="K24" i="9"/>
  <c r="J25" i="9"/>
  <c r="K25" i="9"/>
  <c r="J26" i="9"/>
  <c r="K26" i="9"/>
  <c r="J27" i="9"/>
  <c r="K27" i="9"/>
  <c r="J28" i="9"/>
  <c r="K28" i="9"/>
  <c r="J29" i="9"/>
  <c r="K29" i="9"/>
  <c r="J30" i="9"/>
  <c r="K30" i="9"/>
  <c r="J31" i="9"/>
  <c r="K31" i="9"/>
  <c r="J32" i="9"/>
  <c r="K32" i="9"/>
  <c r="J33" i="9"/>
  <c r="K33" i="9"/>
  <c r="J34" i="9"/>
  <c r="K34" i="9"/>
  <c r="J35" i="9"/>
  <c r="K35" i="9"/>
  <c r="J36" i="9"/>
  <c r="K36" i="9"/>
  <c r="J37" i="9"/>
  <c r="K37" i="9"/>
  <c r="J38" i="9"/>
  <c r="K38" i="9"/>
  <c r="J39" i="9"/>
  <c r="K39" i="9"/>
  <c r="J40" i="9"/>
  <c r="K40" i="9"/>
  <c r="J41" i="9"/>
  <c r="K41" i="9"/>
  <c r="J42" i="9"/>
  <c r="K42" i="9"/>
  <c r="J43" i="9"/>
  <c r="K43" i="9"/>
  <c r="J44" i="9"/>
  <c r="K44" i="9"/>
  <c r="J45" i="9"/>
  <c r="K45" i="9"/>
  <c r="J46" i="9"/>
  <c r="K46" i="9"/>
  <c r="J47" i="9"/>
  <c r="K47" i="9"/>
  <c r="J48" i="9"/>
  <c r="K48" i="9"/>
  <c r="J49" i="9"/>
  <c r="K49" i="9"/>
  <c r="J50" i="9"/>
  <c r="K50" i="9"/>
  <c r="J51" i="9"/>
  <c r="K51" i="9"/>
  <c r="J52" i="9"/>
  <c r="K52" i="9"/>
  <c r="J53" i="9"/>
  <c r="K53" i="9"/>
  <c r="J54" i="9"/>
  <c r="K54" i="9"/>
  <c r="J55" i="9"/>
  <c r="K55" i="9"/>
  <c r="J56" i="9"/>
  <c r="K56" i="9"/>
  <c r="J57" i="9"/>
  <c r="K57" i="9"/>
  <c r="J58" i="9"/>
  <c r="K58" i="9"/>
  <c r="J59" i="9"/>
  <c r="K59" i="9"/>
  <c r="J60" i="9"/>
  <c r="K60" i="9"/>
  <c r="J61" i="9"/>
  <c r="K61" i="9"/>
  <c r="J62" i="9"/>
  <c r="K62" i="9"/>
  <c r="J63" i="9"/>
  <c r="K63" i="9"/>
  <c r="J64" i="9"/>
  <c r="K64" i="9"/>
  <c r="J65" i="9"/>
  <c r="K65" i="9"/>
  <c r="J66" i="9"/>
  <c r="K66" i="9"/>
  <c r="J67" i="9"/>
  <c r="K67" i="9"/>
  <c r="J68" i="9"/>
  <c r="K68" i="9"/>
  <c r="J69" i="9"/>
  <c r="K69" i="9"/>
  <c r="J70" i="9"/>
  <c r="K70" i="9"/>
  <c r="J71" i="9"/>
  <c r="K71" i="9"/>
  <c r="J72" i="9"/>
  <c r="K72" i="9"/>
  <c r="J73" i="9"/>
  <c r="K73" i="9"/>
  <c r="J74" i="9"/>
  <c r="K74" i="9"/>
  <c r="J75" i="9"/>
  <c r="K75" i="9"/>
  <c r="J76" i="9"/>
  <c r="K76" i="9"/>
  <c r="J77" i="9"/>
  <c r="K77" i="9"/>
  <c r="J78" i="9"/>
  <c r="K78" i="9"/>
  <c r="J79" i="9"/>
  <c r="K79" i="9"/>
  <c r="J80" i="9"/>
  <c r="K80" i="9"/>
  <c r="J81" i="9"/>
  <c r="K81" i="9"/>
  <c r="J82" i="9"/>
  <c r="K82" i="9"/>
  <c r="J83" i="9"/>
  <c r="K83" i="9"/>
  <c r="J84" i="9"/>
  <c r="K84" i="9"/>
  <c r="J85" i="9"/>
  <c r="K85" i="9"/>
  <c r="J86" i="9"/>
  <c r="K86" i="9"/>
  <c r="J87" i="9"/>
  <c r="K87" i="9"/>
  <c r="J88" i="9"/>
  <c r="K88" i="9"/>
  <c r="J89" i="9"/>
  <c r="K89" i="9"/>
  <c r="J90" i="9"/>
  <c r="K90" i="9"/>
  <c r="J91" i="9"/>
  <c r="K91" i="9"/>
  <c r="J92" i="9"/>
  <c r="K92" i="9"/>
  <c r="J93" i="9"/>
  <c r="K93" i="9"/>
  <c r="J94" i="9"/>
  <c r="K94" i="9"/>
  <c r="J95" i="9"/>
  <c r="K95" i="9"/>
  <c r="J96" i="9"/>
  <c r="K96" i="9"/>
  <c r="J97" i="9"/>
  <c r="K97" i="9"/>
  <c r="J98" i="9"/>
  <c r="K98" i="9"/>
  <c r="J99" i="9"/>
  <c r="K99" i="9"/>
  <c r="J100" i="9"/>
  <c r="K100" i="9"/>
  <c r="J101" i="9"/>
  <c r="K101" i="9"/>
  <c r="J102" i="9"/>
  <c r="K102" i="9"/>
  <c r="J103" i="9"/>
  <c r="K103" i="9"/>
  <c r="J104" i="9"/>
  <c r="K104" i="9"/>
  <c r="J105" i="9"/>
  <c r="K105" i="9"/>
  <c r="J106" i="9"/>
  <c r="K106" i="9"/>
  <c r="J107" i="9"/>
  <c r="K107" i="9"/>
  <c r="J108" i="9"/>
  <c r="K108" i="9"/>
  <c r="J109" i="9"/>
  <c r="K109" i="9"/>
  <c r="J110" i="9"/>
  <c r="K110" i="9"/>
  <c r="J111" i="9"/>
  <c r="K111" i="9"/>
  <c r="J112" i="9"/>
  <c r="K112" i="9"/>
  <c r="J113" i="9"/>
  <c r="K113" i="9"/>
  <c r="J114" i="9"/>
  <c r="K114" i="9"/>
  <c r="J115" i="9"/>
  <c r="K115" i="9"/>
  <c r="J116" i="9"/>
  <c r="K116" i="9"/>
  <c r="J117" i="9"/>
  <c r="K117" i="9"/>
  <c r="J118" i="9"/>
  <c r="K118" i="9"/>
  <c r="J119" i="9"/>
  <c r="K119" i="9"/>
  <c r="J120" i="9"/>
  <c r="K120" i="9"/>
  <c r="J121" i="9"/>
  <c r="K121" i="9"/>
  <c r="J122" i="9"/>
  <c r="K122" i="9"/>
  <c r="J123" i="9"/>
  <c r="K123" i="9"/>
  <c r="J124" i="9"/>
  <c r="K124" i="9"/>
  <c r="J125" i="9"/>
  <c r="K125" i="9"/>
  <c r="J126" i="9"/>
  <c r="K126" i="9"/>
  <c r="J127" i="9"/>
  <c r="K127" i="9"/>
  <c r="J128" i="9"/>
  <c r="K128" i="9"/>
  <c r="J129" i="9"/>
  <c r="K129" i="9"/>
  <c r="J130" i="9"/>
  <c r="K130" i="9"/>
  <c r="J131" i="9"/>
  <c r="K131" i="9"/>
  <c r="J132" i="9"/>
  <c r="K132" i="9"/>
  <c r="J133" i="9"/>
  <c r="K133" i="9"/>
  <c r="J134" i="9"/>
  <c r="K134" i="9"/>
  <c r="J135" i="9"/>
  <c r="K135" i="9"/>
  <c r="J136" i="9"/>
  <c r="K136" i="9"/>
  <c r="J137" i="9"/>
  <c r="K137" i="9"/>
  <c r="J138" i="9"/>
  <c r="K138" i="9"/>
  <c r="J139" i="9"/>
  <c r="K139" i="9"/>
  <c r="J140" i="9"/>
  <c r="K140" i="9"/>
  <c r="J141" i="9"/>
  <c r="K141" i="9"/>
  <c r="J142" i="9"/>
  <c r="K142" i="9"/>
  <c r="J143" i="9"/>
  <c r="K143" i="9"/>
  <c r="J144" i="9"/>
  <c r="K144" i="9"/>
  <c r="J145" i="9"/>
  <c r="K145" i="9"/>
  <c r="J146" i="9"/>
  <c r="K146" i="9"/>
  <c r="J147" i="9"/>
  <c r="K147" i="9"/>
  <c r="J148" i="9"/>
  <c r="K148" i="9"/>
  <c r="J149" i="9"/>
  <c r="K149" i="9"/>
  <c r="J150" i="9"/>
  <c r="K150" i="9"/>
  <c r="J151" i="9"/>
  <c r="K151" i="9"/>
  <c r="J152" i="9"/>
  <c r="K152" i="9"/>
  <c r="J153" i="9"/>
  <c r="K153" i="9"/>
  <c r="J154" i="9"/>
  <c r="K154" i="9"/>
  <c r="J155" i="9"/>
  <c r="K155" i="9"/>
  <c r="J156" i="9"/>
  <c r="K156" i="9"/>
  <c r="J157" i="9"/>
  <c r="K157" i="9"/>
  <c r="J158" i="9"/>
  <c r="K158" i="9"/>
  <c r="J159" i="9"/>
  <c r="K159" i="9"/>
  <c r="J160" i="9"/>
  <c r="K160" i="9"/>
  <c r="J161" i="9"/>
  <c r="K161" i="9"/>
  <c r="J162" i="9"/>
  <c r="K162" i="9"/>
  <c r="J163" i="9"/>
  <c r="K163" i="9"/>
  <c r="J164" i="9"/>
  <c r="K164" i="9"/>
  <c r="J165" i="9"/>
  <c r="K165" i="9"/>
  <c r="J166" i="9"/>
  <c r="K166" i="9"/>
  <c r="J167" i="9"/>
  <c r="K167" i="9"/>
  <c r="J168" i="9"/>
  <c r="K168" i="9"/>
  <c r="J169" i="9"/>
  <c r="K169" i="9"/>
  <c r="J170" i="9"/>
  <c r="K170" i="9"/>
  <c r="J171" i="9"/>
  <c r="K171" i="9"/>
  <c r="J172" i="9"/>
  <c r="K172" i="9"/>
  <c r="J173" i="9"/>
  <c r="K173" i="9"/>
  <c r="J174" i="9"/>
  <c r="K174" i="9"/>
  <c r="J175" i="9"/>
  <c r="K175" i="9"/>
  <c r="J176" i="9"/>
  <c r="K176" i="9"/>
  <c r="J177" i="9"/>
  <c r="K177" i="9"/>
  <c r="J178" i="9"/>
  <c r="K178" i="9"/>
  <c r="J179" i="9"/>
  <c r="K179" i="9"/>
  <c r="J180" i="9"/>
  <c r="K180" i="9"/>
  <c r="J181" i="9"/>
  <c r="K181" i="9"/>
  <c r="J182" i="9"/>
  <c r="K182" i="9"/>
  <c r="J183" i="9"/>
  <c r="K183" i="9"/>
  <c r="J184" i="9"/>
  <c r="K184" i="9"/>
  <c r="J185" i="9"/>
  <c r="K185" i="9"/>
  <c r="J186" i="9"/>
  <c r="K186" i="9"/>
  <c r="J187" i="9"/>
  <c r="K187" i="9"/>
  <c r="J188" i="9"/>
  <c r="K188" i="9"/>
  <c r="J189" i="9"/>
  <c r="K189" i="9"/>
  <c r="J190" i="9"/>
  <c r="K190" i="9"/>
  <c r="J191" i="9"/>
  <c r="K191" i="9"/>
  <c r="J192" i="9"/>
  <c r="K192" i="9"/>
  <c r="J193" i="9"/>
  <c r="K193" i="9"/>
  <c r="J194" i="9"/>
  <c r="K194" i="9"/>
  <c r="J195" i="9"/>
  <c r="K195" i="9"/>
  <c r="J196" i="9"/>
  <c r="K196" i="9"/>
  <c r="J197" i="9"/>
  <c r="K197" i="9"/>
  <c r="J198" i="9"/>
  <c r="K198" i="9"/>
  <c r="J199" i="9"/>
  <c r="K199" i="9"/>
  <c r="J200" i="9"/>
  <c r="K200" i="9"/>
  <c r="J201" i="9"/>
  <c r="K201" i="9"/>
  <c r="J202" i="9"/>
  <c r="K202" i="9"/>
  <c r="J203" i="9"/>
  <c r="K203" i="9"/>
  <c r="J204" i="9"/>
  <c r="K204" i="9"/>
  <c r="J205" i="9"/>
  <c r="K205" i="9"/>
  <c r="J206" i="9"/>
  <c r="K206" i="9"/>
  <c r="J207" i="9"/>
  <c r="K207" i="9"/>
  <c r="J208" i="9"/>
  <c r="K208" i="9"/>
  <c r="J209" i="9"/>
  <c r="K209" i="9"/>
  <c r="J210" i="9"/>
  <c r="K210" i="9"/>
  <c r="J211" i="9"/>
  <c r="K211" i="9"/>
  <c r="J212" i="9"/>
  <c r="K212" i="9"/>
  <c r="J213" i="9"/>
  <c r="K213" i="9"/>
  <c r="J214" i="9"/>
  <c r="K214" i="9"/>
  <c r="J215" i="9"/>
  <c r="K215" i="9"/>
  <c r="J216" i="9"/>
  <c r="K216" i="9"/>
  <c r="J217" i="9"/>
  <c r="K217" i="9"/>
  <c r="J218" i="9"/>
  <c r="K218" i="9"/>
  <c r="J219" i="9"/>
  <c r="K219" i="9"/>
  <c r="J220" i="9"/>
  <c r="K220" i="9"/>
  <c r="J221" i="9"/>
  <c r="K221" i="9"/>
  <c r="J222" i="9"/>
  <c r="K222" i="9"/>
  <c r="J223" i="9"/>
  <c r="K223" i="9"/>
  <c r="J224" i="9"/>
  <c r="K224" i="9"/>
  <c r="J225" i="9"/>
  <c r="K225" i="9"/>
  <c r="J226" i="9"/>
  <c r="K226" i="9"/>
  <c r="J227" i="9"/>
  <c r="K227" i="9"/>
  <c r="J228" i="9"/>
  <c r="K228" i="9"/>
  <c r="J229" i="9"/>
  <c r="K229" i="9"/>
  <c r="J230" i="9"/>
  <c r="K230" i="9"/>
  <c r="J231" i="9"/>
  <c r="K231" i="9"/>
  <c r="J232" i="9"/>
  <c r="K232" i="9"/>
  <c r="J233" i="9"/>
  <c r="K233" i="9"/>
  <c r="J234" i="9"/>
  <c r="K234" i="9"/>
  <c r="J235" i="9"/>
  <c r="K235" i="9"/>
  <c r="J236" i="9"/>
  <c r="K236" i="9"/>
  <c r="J237" i="9"/>
  <c r="K237" i="9"/>
  <c r="J238" i="9"/>
  <c r="K238" i="9"/>
  <c r="J239" i="9"/>
  <c r="K239" i="9"/>
  <c r="J240" i="9"/>
  <c r="K240" i="9"/>
  <c r="J241" i="9"/>
  <c r="K241" i="9"/>
  <c r="J242" i="9"/>
  <c r="K242" i="9"/>
  <c r="J243" i="9"/>
  <c r="K243" i="9"/>
  <c r="J244" i="9"/>
  <c r="K244" i="9"/>
  <c r="J245" i="9"/>
  <c r="K245" i="9"/>
  <c r="J246" i="9"/>
  <c r="K246" i="9"/>
  <c r="J247" i="9"/>
  <c r="K247" i="9"/>
  <c r="J248" i="9"/>
  <c r="K248" i="9"/>
  <c r="J249" i="9"/>
  <c r="K249" i="9"/>
  <c r="J250" i="9"/>
  <c r="K250" i="9"/>
  <c r="J251" i="9"/>
  <c r="K251" i="9"/>
  <c r="J252" i="9"/>
  <c r="K252" i="9"/>
  <c r="J253" i="9"/>
  <c r="K253" i="9"/>
  <c r="J254" i="9"/>
  <c r="K254" i="9"/>
  <c r="J255" i="9"/>
  <c r="K255" i="9"/>
  <c r="J256" i="9"/>
  <c r="K256" i="9"/>
  <c r="J257" i="9"/>
  <c r="K257" i="9"/>
  <c r="J258" i="9"/>
  <c r="K258" i="9"/>
  <c r="J259" i="9"/>
  <c r="K259" i="9"/>
  <c r="J260" i="9"/>
  <c r="K260" i="9"/>
  <c r="J261" i="9"/>
  <c r="K261" i="9"/>
  <c r="J262" i="9"/>
  <c r="K262" i="9"/>
  <c r="J263" i="9"/>
  <c r="K263" i="9"/>
  <c r="J264" i="9"/>
  <c r="K264" i="9"/>
  <c r="J265" i="9"/>
  <c r="K265" i="9"/>
  <c r="J266" i="9"/>
  <c r="K266" i="9"/>
  <c r="J267" i="9"/>
  <c r="K267" i="9"/>
  <c r="J268" i="9"/>
  <c r="K268" i="9"/>
  <c r="J269" i="9"/>
  <c r="K269" i="9"/>
  <c r="J270" i="9"/>
  <c r="K270" i="9"/>
  <c r="J271" i="9"/>
  <c r="K271" i="9"/>
  <c r="J272" i="9"/>
  <c r="K272" i="9"/>
  <c r="J273" i="9"/>
  <c r="K273" i="9"/>
  <c r="J274" i="9"/>
  <c r="K274" i="9"/>
  <c r="J275" i="9"/>
  <c r="K275" i="9"/>
  <c r="J276" i="9"/>
  <c r="K276" i="9"/>
  <c r="J277" i="9"/>
  <c r="K277" i="9"/>
  <c r="J278" i="9"/>
  <c r="K278" i="9"/>
  <c r="J279" i="9"/>
  <c r="K279" i="9"/>
  <c r="J280" i="9"/>
  <c r="K280" i="9"/>
  <c r="J281" i="9"/>
  <c r="K281" i="9"/>
  <c r="J282" i="9"/>
  <c r="K282" i="9"/>
  <c r="J283" i="9"/>
  <c r="K283" i="9"/>
  <c r="J284" i="9"/>
  <c r="K284" i="9"/>
  <c r="J285" i="9"/>
  <c r="K285" i="9"/>
  <c r="J286" i="9"/>
  <c r="K286" i="9"/>
  <c r="J287" i="9"/>
  <c r="K287" i="9"/>
  <c r="J288" i="9"/>
  <c r="K288" i="9"/>
  <c r="J289" i="9"/>
  <c r="K289" i="9"/>
  <c r="J290" i="9"/>
  <c r="K290" i="9"/>
  <c r="J291" i="9"/>
  <c r="K291" i="9"/>
  <c r="J292" i="9"/>
  <c r="K292" i="9"/>
  <c r="J293" i="9"/>
  <c r="K293" i="9"/>
  <c r="J294" i="9"/>
  <c r="K294" i="9"/>
  <c r="J295" i="9"/>
  <c r="K295" i="9"/>
  <c r="J296" i="9"/>
  <c r="K296" i="9"/>
  <c r="J297" i="9"/>
  <c r="K297" i="9"/>
  <c r="J298" i="9"/>
  <c r="K298" i="9"/>
  <c r="J299" i="9"/>
  <c r="K299" i="9"/>
  <c r="J300" i="9"/>
  <c r="K300" i="9"/>
  <c r="J301" i="9"/>
  <c r="K301" i="9"/>
  <c r="J302" i="9"/>
  <c r="K302" i="9"/>
  <c r="J303" i="9"/>
  <c r="K303" i="9"/>
  <c r="J304" i="9"/>
  <c r="K304" i="9"/>
  <c r="J305" i="9"/>
  <c r="K305" i="9"/>
  <c r="J306" i="9"/>
  <c r="K306" i="9"/>
  <c r="J307" i="9"/>
  <c r="K307" i="9"/>
  <c r="J308" i="9"/>
  <c r="K308" i="9"/>
  <c r="J309" i="9"/>
  <c r="K309" i="9"/>
  <c r="J310" i="9"/>
  <c r="K310" i="9"/>
  <c r="J311" i="9"/>
  <c r="K311" i="9"/>
  <c r="J312" i="9"/>
  <c r="K312" i="9"/>
  <c r="J313" i="9"/>
  <c r="K313" i="9"/>
  <c r="J314" i="9"/>
  <c r="K314" i="9"/>
  <c r="J315" i="9"/>
  <c r="K315" i="9"/>
  <c r="J316" i="9"/>
  <c r="K316" i="9"/>
  <c r="J317" i="9"/>
  <c r="K317" i="9"/>
  <c r="J318" i="9"/>
  <c r="K318" i="9"/>
  <c r="J319" i="9"/>
  <c r="K319" i="9"/>
  <c r="J320" i="9"/>
  <c r="K320" i="9"/>
  <c r="J321" i="9"/>
  <c r="K321" i="9"/>
  <c r="J322" i="9"/>
  <c r="K322" i="9"/>
  <c r="J323" i="9"/>
  <c r="K323" i="9"/>
  <c r="J324" i="9"/>
  <c r="K324" i="9"/>
  <c r="J325" i="9"/>
  <c r="K325" i="9"/>
  <c r="J326" i="9"/>
  <c r="K326" i="9"/>
  <c r="J327" i="9"/>
  <c r="K327" i="9"/>
  <c r="J328" i="9"/>
  <c r="K328" i="9"/>
  <c r="J329" i="9"/>
  <c r="K329" i="9"/>
  <c r="J330" i="9"/>
  <c r="K330" i="9"/>
  <c r="J331" i="9"/>
  <c r="K331" i="9"/>
  <c r="J332" i="9"/>
  <c r="K332" i="9"/>
  <c r="J333" i="9"/>
  <c r="K333" i="9"/>
  <c r="J334" i="9"/>
  <c r="K334" i="9"/>
  <c r="J335" i="9"/>
  <c r="K335" i="9"/>
  <c r="J336" i="9"/>
  <c r="K336" i="9"/>
  <c r="J337" i="9"/>
  <c r="K337" i="9"/>
  <c r="J338" i="9"/>
  <c r="K338" i="9"/>
  <c r="J339" i="9"/>
  <c r="K339" i="9"/>
  <c r="J340" i="9"/>
  <c r="K340" i="9"/>
  <c r="J341" i="9"/>
  <c r="K341" i="9"/>
  <c r="J342" i="9"/>
  <c r="K342" i="9"/>
  <c r="J343" i="9"/>
  <c r="K343" i="9"/>
  <c r="J344" i="9"/>
  <c r="K344" i="9"/>
  <c r="J345" i="9"/>
  <c r="K345" i="9"/>
  <c r="J346" i="9"/>
  <c r="K346" i="9"/>
  <c r="J347" i="9"/>
  <c r="K347" i="9"/>
  <c r="J348" i="9"/>
  <c r="K348" i="9"/>
  <c r="J349" i="9"/>
  <c r="K349" i="9"/>
  <c r="J350" i="9"/>
  <c r="K350" i="9"/>
  <c r="J351" i="9"/>
  <c r="K351" i="9"/>
  <c r="J352" i="9"/>
  <c r="K352" i="9"/>
  <c r="J353" i="9"/>
  <c r="K353" i="9"/>
  <c r="J354" i="9"/>
  <c r="K354" i="9"/>
  <c r="J355" i="9"/>
  <c r="K355" i="9"/>
  <c r="J356" i="9"/>
  <c r="K356" i="9"/>
  <c r="J357" i="9"/>
  <c r="K357" i="9"/>
  <c r="J358" i="9"/>
  <c r="K358" i="9"/>
  <c r="J359" i="9"/>
  <c r="K359" i="9"/>
  <c r="J360" i="9"/>
  <c r="K360" i="9"/>
  <c r="J361" i="9"/>
  <c r="K361" i="9"/>
  <c r="J362" i="9"/>
  <c r="K362" i="9"/>
  <c r="J363" i="9"/>
  <c r="K363" i="9"/>
  <c r="J364" i="9"/>
  <c r="K364" i="9"/>
  <c r="J365" i="9"/>
  <c r="K365" i="9"/>
  <c r="J366" i="9"/>
  <c r="K366" i="9"/>
  <c r="J367" i="9"/>
  <c r="K367" i="9"/>
  <c r="J368" i="9"/>
  <c r="K368" i="9"/>
  <c r="J369" i="9"/>
  <c r="K369" i="9"/>
  <c r="J370" i="9"/>
  <c r="K370" i="9"/>
  <c r="J371" i="9"/>
  <c r="K371" i="9"/>
  <c r="J372" i="9"/>
  <c r="K372" i="9"/>
  <c r="J373" i="9"/>
  <c r="K373" i="9"/>
  <c r="J374" i="9"/>
  <c r="K374" i="9"/>
  <c r="J375" i="9"/>
  <c r="K375" i="9"/>
  <c r="J376" i="9"/>
  <c r="K376" i="9"/>
  <c r="J377" i="9"/>
  <c r="K377" i="9"/>
  <c r="J378" i="9"/>
  <c r="K378" i="9"/>
  <c r="J379" i="9"/>
  <c r="K379" i="9"/>
  <c r="J380" i="9"/>
  <c r="K380" i="9"/>
  <c r="J381" i="9"/>
  <c r="K381" i="9"/>
  <c r="J382" i="9"/>
  <c r="K382" i="9"/>
  <c r="J383" i="9"/>
  <c r="K383" i="9"/>
  <c r="J384" i="9"/>
  <c r="K384" i="9"/>
  <c r="J385" i="9"/>
  <c r="K385" i="9"/>
  <c r="J386" i="9"/>
  <c r="K386" i="9"/>
  <c r="J387" i="9"/>
  <c r="K387" i="9"/>
  <c r="J388" i="9"/>
  <c r="K388" i="9"/>
  <c r="J389" i="9"/>
  <c r="K389" i="9"/>
  <c r="J390" i="9"/>
  <c r="K390" i="9"/>
  <c r="J391" i="9"/>
  <c r="K391" i="9"/>
  <c r="J392" i="9"/>
  <c r="K392" i="9"/>
  <c r="J393" i="9"/>
  <c r="K393" i="9"/>
  <c r="J394" i="9"/>
  <c r="K394" i="9"/>
  <c r="J395" i="9"/>
  <c r="K395" i="9"/>
  <c r="J396" i="9"/>
  <c r="K396" i="9"/>
  <c r="J397" i="9"/>
  <c r="K397" i="9"/>
  <c r="J398" i="9"/>
  <c r="K398" i="9"/>
  <c r="J399" i="9"/>
  <c r="K399" i="9"/>
  <c r="J400" i="9"/>
  <c r="K400" i="9"/>
  <c r="J401" i="9"/>
  <c r="K401" i="9"/>
  <c r="J402" i="9"/>
  <c r="K402" i="9"/>
  <c r="J403" i="9"/>
  <c r="K403" i="9"/>
  <c r="J404" i="9"/>
  <c r="K404" i="9"/>
  <c r="J405" i="9"/>
  <c r="K405" i="9"/>
  <c r="J406" i="9"/>
  <c r="K406" i="9"/>
  <c r="J407" i="9"/>
  <c r="K407" i="9"/>
  <c r="J408" i="9"/>
  <c r="K408" i="9"/>
  <c r="J409" i="9"/>
  <c r="K409" i="9"/>
  <c r="J410" i="9"/>
  <c r="K410" i="9"/>
  <c r="J411" i="9"/>
  <c r="K411" i="9"/>
  <c r="J412" i="9"/>
  <c r="K412" i="9"/>
  <c r="J413" i="9"/>
  <c r="K413" i="9"/>
  <c r="J414" i="9"/>
  <c r="K414" i="9"/>
  <c r="J415" i="9"/>
  <c r="K415" i="9"/>
  <c r="J416" i="9"/>
  <c r="K416" i="9"/>
  <c r="J417" i="9"/>
  <c r="K417" i="9"/>
  <c r="J418" i="9"/>
  <c r="K418" i="9"/>
  <c r="J419" i="9"/>
  <c r="K419" i="9"/>
  <c r="J420" i="9"/>
  <c r="K420" i="9"/>
  <c r="J421" i="9"/>
  <c r="K421" i="9"/>
  <c r="J422" i="9"/>
  <c r="K422" i="9"/>
  <c r="J423" i="9"/>
  <c r="K423" i="9"/>
  <c r="J424" i="9"/>
  <c r="K424" i="9"/>
  <c r="J425" i="9"/>
  <c r="K425" i="9"/>
  <c r="J426" i="9"/>
  <c r="K426" i="9"/>
  <c r="J427" i="9"/>
  <c r="K427" i="9"/>
  <c r="J428" i="9"/>
  <c r="K428" i="9"/>
  <c r="J429" i="9"/>
  <c r="K429" i="9"/>
  <c r="J430" i="9"/>
  <c r="K430" i="9"/>
  <c r="GX423" i="9" l="1"/>
  <c r="GX407" i="9"/>
  <c r="GX388" i="9"/>
  <c r="GX428" i="9"/>
  <c r="GX416" i="9"/>
  <c r="GZ401" i="9"/>
  <c r="GZ397" i="9"/>
  <c r="GX387" i="9"/>
  <c r="GX424" i="9"/>
  <c r="GX427" i="9"/>
  <c r="GX415" i="9"/>
  <c r="GY403" i="9"/>
  <c r="GZ400" i="9"/>
  <c r="HA393" i="9"/>
  <c r="GY420" i="9"/>
  <c r="GX404" i="9"/>
  <c r="GX403" i="9"/>
  <c r="GY400" i="9"/>
  <c r="GX399" i="9"/>
  <c r="GY396" i="9"/>
  <c r="GZ393" i="9"/>
  <c r="GZ408" i="9"/>
  <c r="GX420" i="9"/>
  <c r="GX400" i="9"/>
  <c r="GX396" i="9"/>
  <c r="HA389" i="9"/>
  <c r="GX419" i="9"/>
  <c r="GY411" i="9"/>
  <c r="HA409" i="9"/>
  <c r="GX395" i="9"/>
  <c r="GZ392" i="9"/>
  <c r="GZ389" i="9"/>
  <c r="GZ409" i="9"/>
  <c r="GX391" i="9"/>
  <c r="GY387" i="9"/>
  <c r="GW424" i="9"/>
  <c r="HA424" i="9" s="1"/>
  <c r="GU423" i="9"/>
  <c r="GY423" i="9" s="1"/>
  <c r="GU419" i="9"/>
  <c r="GY419" i="9" s="1"/>
  <c r="GW416" i="9"/>
  <c r="HA416" i="9" s="1"/>
  <c r="GW400" i="9"/>
  <c r="HA400" i="9" s="1"/>
  <c r="GV385" i="9"/>
  <c r="GZ385" i="9" s="1"/>
  <c r="GQ349" i="9"/>
  <c r="GU349" i="9"/>
  <c r="GY349" i="9" s="1"/>
  <c r="GX329" i="9"/>
  <c r="GP296" i="9"/>
  <c r="GT296" i="9"/>
  <c r="GW420" i="9"/>
  <c r="HA420" i="9" s="1"/>
  <c r="GP347" i="9"/>
  <c r="GT347" i="9"/>
  <c r="GX347" i="9" s="1"/>
  <c r="GR334" i="9"/>
  <c r="GV334" i="9"/>
  <c r="GZ334" i="9" s="1"/>
  <c r="GU385" i="9"/>
  <c r="GY385" i="9" s="1"/>
  <c r="GT384" i="9"/>
  <c r="GX384" i="9" s="1"/>
  <c r="GX376" i="9"/>
  <c r="GQ370" i="9"/>
  <c r="GU370" i="9"/>
  <c r="GZ368" i="9"/>
  <c r="GP365" i="9"/>
  <c r="GT365" i="9"/>
  <c r="GX365" i="9" s="1"/>
  <c r="GZ364" i="9"/>
  <c r="GI325" i="9"/>
  <c r="GU325" i="9"/>
  <c r="GI321" i="9"/>
  <c r="GU321" i="9"/>
  <c r="GY321" i="9" s="1"/>
  <c r="GS310" i="9"/>
  <c r="GW310" i="9"/>
  <c r="HA310" i="9" s="1"/>
  <c r="GW428" i="9"/>
  <c r="HA428" i="9" s="1"/>
  <c r="GW412" i="9"/>
  <c r="HA412" i="9" s="1"/>
  <c r="GU407" i="9"/>
  <c r="GY407" i="9" s="1"/>
  <c r="GW404" i="9"/>
  <c r="HA404" i="9" s="1"/>
  <c r="GW388" i="9"/>
  <c r="HA388" i="9" s="1"/>
  <c r="GQ345" i="9"/>
  <c r="GU345" i="9"/>
  <c r="GQ190" i="9"/>
  <c r="GU190" i="9"/>
  <c r="GY190" i="9" s="1"/>
  <c r="GY382" i="9"/>
  <c r="GT379" i="9"/>
  <c r="GX379" i="9" s="1"/>
  <c r="GZ377" i="9"/>
  <c r="GY374" i="9"/>
  <c r="GT371" i="9"/>
  <c r="GX371" i="9" s="1"/>
  <c r="GP369" i="9"/>
  <c r="GT369" i="9"/>
  <c r="GX369" i="9" s="1"/>
  <c r="GX357" i="9"/>
  <c r="GU427" i="9"/>
  <c r="GY427" i="9" s="1"/>
  <c r="GY162" i="9"/>
  <c r="GQ415" i="9"/>
  <c r="GY415" i="9" s="1"/>
  <c r="GQ411" i="9"/>
  <c r="GS408" i="9"/>
  <c r="HA408" i="9" s="1"/>
  <c r="GQ399" i="9"/>
  <c r="GY399" i="9" s="1"/>
  <c r="GS396" i="9"/>
  <c r="HA396" i="9" s="1"/>
  <c r="GQ395" i="9"/>
  <c r="GY395" i="9" s="1"/>
  <c r="GQ391" i="9"/>
  <c r="GY391" i="9" s="1"/>
  <c r="GQ387" i="9"/>
  <c r="GW383" i="9"/>
  <c r="HA383" i="9" s="1"/>
  <c r="GV380" i="9"/>
  <c r="GZ380" i="9" s="1"/>
  <c r="GU377" i="9"/>
  <c r="GY377" i="9" s="1"/>
  <c r="HA375" i="9"/>
  <c r="GV372" i="9"/>
  <c r="GZ372" i="9" s="1"/>
  <c r="GZ365" i="9"/>
  <c r="GI361" i="9"/>
  <c r="GU361" i="9"/>
  <c r="GP333" i="9"/>
  <c r="GT333" i="9"/>
  <c r="GX333" i="9" s="1"/>
  <c r="GP351" i="9"/>
  <c r="GT351" i="9"/>
  <c r="GZ366" i="9"/>
  <c r="GZ362" i="9"/>
  <c r="GS350" i="9"/>
  <c r="GW350" i="9"/>
  <c r="GT343" i="9"/>
  <c r="GV338" i="9"/>
  <c r="GZ338" i="9" s="1"/>
  <c r="GR322" i="9"/>
  <c r="GV322" i="9"/>
  <c r="GZ322" i="9" s="1"/>
  <c r="GH349" i="9"/>
  <c r="GT349" i="9"/>
  <c r="GX349" i="9" s="1"/>
  <c r="GX380" i="9"/>
  <c r="GX361" i="9"/>
  <c r="GK354" i="9"/>
  <c r="GW354" i="9"/>
  <c r="HA354" i="9" s="1"/>
  <c r="GJ342" i="9"/>
  <c r="GV342" i="9"/>
  <c r="GJ308" i="9"/>
  <c r="GV308" i="9"/>
  <c r="GZ308" i="9" s="1"/>
  <c r="GI309" i="9"/>
  <c r="GU309" i="9"/>
  <c r="GT383" i="9"/>
  <c r="GX383" i="9" s="1"/>
  <c r="GV381" i="9"/>
  <c r="GZ381" i="9" s="1"/>
  <c r="GY378" i="9"/>
  <c r="GT375" i="9"/>
  <c r="GX375" i="9" s="1"/>
  <c r="GZ373" i="9"/>
  <c r="GI357" i="9"/>
  <c r="GU357" i="9"/>
  <c r="GH345" i="9"/>
  <c r="GT345" i="9"/>
  <c r="GT367" i="9"/>
  <c r="GX367" i="9" s="1"/>
  <c r="GY362" i="9"/>
  <c r="GP361" i="9"/>
  <c r="GZ359" i="9"/>
  <c r="GX350" i="9"/>
  <c r="GP343" i="9"/>
  <c r="HA339" i="9"/>
  <c r="GR338" i="9"/>
  <c r="GT335" i="9"/>
  <c r="GX335" i="9" s="1"/>
  <c r="GY330" i="9"/>
  <c r="GP329" i="9"/>
  <c r="GZ327" i="9"/>
  <c r="GT323" i="9"/>
  <c r="GX323" i="9" s="1"/>
  <c r="GW318" i="9"/>
  <c r="HA318" i="9" s="1"/>
  <c r="GP256" i="9"/>
  <c r="GT256" i="9"/>
  <c r="HA351" i="9"/>
  <c r="GZ339" i="9"/>
  <c r="GR257" i="9"/>
  <c r="GV257" i="9"/>
  <c r="GZ257" i="9" s="1"/>
  <c r="GX306" i="9"/>
  <c r="GR301" i="9"/>
  <c r="GV301" i="9"/>
  <c r="GU366" i="9"/>
  <c r="GY366" i="9" s="1"/>
  <c r="GV363" i="9"/>
  <c r="GZ363" i="9" s="1"/>
  <c r="GW358" i="9"/>
  <c r="HA358" i="9" s="1"/>
  <c r="GX354" i="9"/>
  <c r="GV346" i="9"/>
  <c r="GZ346" i="9" s="1"/>
  <c r="HA343" i="9"/>
  <c r="GT339" i="9"/>
  <c r="GX339" i="9" s="1"/>
  <c r="GT337" i="9"/>
  <c r="GX337" i="9" s="1"/>
  <c r="GZ331" i="9"/>
  <c r="GW326" i="9"/>
  <c r="HA326" i="9" s="1"/>
  <c r="GY322" i="9"/>
  <c r="HA315" i="9"/>
  <c r="GU313" i="9"/>
  <c r="GY313" i="9" s="1"/>
  <c r="GH300" i="9"/>
  <c r="GT300" i="9"/>
  <c r="GX300" i="9" s="1"/>
  <c r="GX291" i="9"/>
  <c r="GP276" i="9"/>
  <c r="GT276" i="9"/>
  <c r="GX276" i="9" s="1"/>
  <c r="GR265" i="9"/>
  <c r="GV265" i="9"/>
  <c r="GZ265" i="9" s="1"/>
  <c r="GP260" i="9"/>
  <c r="GT260" i="9"/>
  <c r="GX260" i="9" s="1"/>
  <c r="GT370" i="9"/>
  <c r="GX370" i="9" s="1"/>
  <c r="GT366" i="9"/>
  <c r="GX366" i="9" s="1"/>
  <c r="HA355" i="9"/>
  <c r="GY346" i="9"/>
  <c r="GZ343" i="9"/>
  <c r="GW338" i="9"/>
  <c r="HA338" i="9" s="1"/>
  <c r="GU329" i="9"/>
  <c r="GY329" i="9" s="1"/>
  <c r="GX322" i="9"/>
  <c r="HA319" i="9"/>
  <c r="GZ315" i="9"/>
  <c r="GW314" i="9"/>
  <c r="HA314" i="9" s="1"/>
  <c r="GV312" i="9"/>
  <c r="GZ312" i="9" s="1"/>
  <c r="GT311" i="9"/>
  <c r="GX311" i="9" s="1"/>
  <c r="GY310" i="9"/>
  <c r="HA276" i="9"/>
  <c r="GR261" i="9"/>
  <c r="GV261" i="9"/>
  <c r="GZ261" i="9" s="1"/>
  <c r="GW367" i="9"/>
  <c r="HA367" i="9" s="1"/>
  <c r="GT363" i="9"/>
  <c r="GX363" i="9" s="1"/>
  <c r="GY358" i="9"/>
  <c r="GZ355" i="9"/>
  <c r="GX346" i="9"/>
  <c r="GU341" i="9"/>
  <c r="GY341" i="9" s="1"/>
  <c r="HA335" i="9"/>
  <c r="GT331" i="9"/>
  <c r="GX331" i="9" s="1"/>
  <c r="GY326" i="9"/>
  <c r="HA323" i="9"/>
  <c r="GZ319" i="9"/>
  <c r="GX310" i="9"/>
  <c r="GV367" i="9"/>
  <c r="GZ367" i="9" s="1"/>
  <c r="GW362" i="9"/>
  <c r="HA362" i="9" s="1"/>
  <c r="GX358" i="9"/>
  <c r="GU353" i="9"/>
  <c r="GY353" i="9" s="1"/>
  <c r="GV350" i="9"/>
  <c r="GZ350" i="9" s="1"/>
  <c r="HA347" i="9"/>
  <c r="GY338" i="9"/>
  <c r="GZ335" i="9"/>
  <c r="GW330" i="9"/>
  <c r="HA330" i="9" s="1"/>
  <c r="GX326" i="9"/>
  <c r="GZ323" i="9"/>
  <c r="GU317" i="9"/>
  <c r="GY317" i="9" s="1"/>
  <c r="GV316" i="9"/>
  <c r="GZ316" i="9" s="1"/>
  <c r="GT315" i="9"/>
  <c r="GX315" i="9" s="1"/>
  <c r="GY314" i="9"/>
  <c r="GU305" i="9"/>
  <c r="GY305" i="9" s="1"/>
  <c r="GR303" i="9"/>
  <c r="GV303" i="9"/>
  <c r="GZ303" i="9" s="1"/>
  <c r="GX274" i="9"/>
  <c r="GW303" i="9"/>
  <c r="HA303" i="9" s="1"/>
  <c r="GY299" i="9"/>
  <c r="GZ284" i="9"/>
  <c r="HA283" i="9"/>
  <c r="GZ268" i="9"/>
  <c r="HA267" i="9"/>
  <c r="GY266" i="9"/>
  <c r="GV253" i="9"/>
  <c r="GZ253" i="9" s="1"/>
  <c r="GT252" i="9"/>
  <c r="GX252" i="9" s="1"/>
  <c r="GV249" i="9"/>
  <c r="GZ249" i="9" s="1"/>
  <c r="GT248" i="9"/>
  <c r="GX248" i="9" s="1"/>
  <c r="GV245" i="9"/>
  <c r="GZ245" i="9" s="1"/>
  <c r="GT244" i="9"/>
  <c r="GX244" i="9" s="1"/>
  <c r="GV241" i="9"/>
  <c r="GZ241" i="9" s="1"/>
  <c r="GT240" i="9"/>
  <c r="GX240" i="9" s="1"/>
  <c r="GV237" i="9"/>
  <c r="GZ237" i="9" s="1"/>
  <c r="GT236" i="9"/>
  <c r="GX236" i="9" s="1"/>
  <c r="GX299" i="9"/>
  <c r="GY294" i="9"/>
  <c r="GV293" i="9"/>
  <c r="GZ293" i="9" s="1"/>
  <c r="GT292" i="9"/>
  <c r="GX292" i="9" s="1"/>
  <c r="GY291" i="9"/>
  <c r="HA272" i="9"/>
  <c r="GY262" i="9"/>
  <c r="GY258" i="9"/>
  <c r="GY274" i="9"/>
  <c r="GY254" i="9"/>
  <c r="GY250" i="9"/>
  <c r="GY246" i="9"/>
  <c r="GY238" i="9"/>
  <c r="GY234" i="9"/>
  <c r="GY230" i="9"/>
  <c r="GY298" i="9"/>
  <c r="GY278" i="9"/>
  <c r="GV273" i="9"/>
  <c r="GZ273" i="9" s="1"/>
  <c r="GP229" i="9"/>
  <c r="GT229" i="9"/>
  <c r="HA300" i="9"/>
  <c r="GV297" i="9"/>
  <c r="GZ297" i="9" s="1"/>
  <c r="GY295" i="9"/>
  <c r="GY290" i="9"/>
  <c r="GV277" i="9"/>
  <c r="GZ277" i="9" s="1"/>
  <c r="GY275" i="9"/>
  <c r="GX271" i="9"/>
  <c r="GY251" i="9"/>
  <c r="GY247" i="9"/>
  <c r="GY243" i="9"/>
  <c r="GY239" i="9"/>
  <c r="GY235" i="9"/>
  <c r="GY231" i="9"/>
  <c r="GV300" i="9"/>
  <c r="GZ300" i="9" s="1"/>
  <c r="HA299" i="9"/>
  <c r="GX295" i="9"/>
  <c r="HA292" i="9"/>
  <c r="GV289" i="9"/>
  <c r="GZ289" i="9" s="1"/>
  <c r="GT288" i="9"/>
  <c r="GX288" i="9" s="1"/>
  <c r="GY287" i="9"/>
  <c r="GY282" i="9"/>
  <c r="GV281" i="9"/>
  <c r="GZ281" i="9" s="1"/>
  <c r="GT280" i="9"/>
  <c r="GX280" i="9" s="1"/>
  <c r="GY279" i="9"/>
  <c r="GX275" i="9"/>
  <c r="GX261" i="9"/>
  <c r="GX257" i="9"/>
  <c r="GQ198" i="9"/>
  <c r="GU198" i="9"/>
  <c r="GQ194" i="9"/>
  <c r="GU194" i="9"/>
  <c r="GY194" i="9" s="1"/>
  <c r="GQ186" i="9"/>
  <c r="GU186" i="9"/>
  <c r="GR175" i="9"/>
  <c r="GV175" i="9"/>
  <c r="GZ175" i="9" s="1"/>
  <c r="GX225" i="9"/>
  <c r="GX221" i="9"/>
  <c r="GX217" i="9"/>
  <c r="GX213" i="9"/>
  <c r="GX209" i="9"/>
  <c r="GX205" i="9"/>
  <c r="GX201" i="9"/>
  <c r="GP182" i="9"/>
  <c r="GT182" i="9"/>
  <c r="GX182" i="9" s="1"/>
  <c r="GV227" i="9"/>
  <c r="GZ227" i="9" s="1"/>
  <c r="GX226" i="9"/>
  <c r="GX222" i="9"/>
  <c r="GX218" i="9"/>
  <c r="GX214" i="9"/>
  <c r="GX210" i="9"/>
  <c r="GX206" i="9"/>
  <c r="GX202" i="9"/>
  <c r="GR189" i="9"/>
  <c r="GV189" i="9"/>
  <c r="GZ189" i="9" s="1"/>
  <c r="GW228" i="9"/>
  <c r="HA228" i="9" s="1"/>
  <c r="GU227" i="9"/>
  <c r="GY227" i="9" s="1"/>
  <c r="GY223" i="9"/>
  <c r="GY219" i="9"/>
  <c r="GY215" i="9"/>
  <c r="GY211" i="9"/>
  <c r="GY207" i="9"/>
  <c r="GY203" i="9"/>
  <c r="GR197" i="9"/>
  <c r="GV197" i="9"/>
  <c r="GZ197" i="9" s="1"/>
  <c r="GR193" i="9"/>
  <c r="GV193" i="9"/>
  <c r="GZ193" i="9" s="1"/>
  <c r="GS191" i="9"/>
  <c r="GW191" i="9"/>
  <c r="HA191" i="9" s="1"/>
  <c r="GS187" i="9"/>
  <c r="GW187" i="9"/>
  <c r="HA187" i="9" s="1"/>
  <c r="GX186" i="9"/>
  <c r="GR185" i="9"/>
  <c r="GV185" i="9"/>
  <c r="GZ185" i="9" s="1"/>
  <c r="GZ181" i="9"/>
  <c r="GS199" i="9"/>
  <c r="GW199" i="9"/>
  <c r="HA199" i="9" s="1"/>
  <c r="GS195" i="9"/>
  <c r="GW195" i="9"/>
  <c r="HA195" i="9" s="1"/>
  <c r="GX178" i="9"/>
  <c r="GW229" i="9"/>
  <c r="HA229" i="9" s="1"/>
  <c r="GU228" i="9"/>
  <c r="GY228" i="9" s="1"/>
  <c r="GW225" i="9"/>
  <c r="HA225" i="9" s="1"/>
  <c r="GU224" i="9"/>
  <c r="GY224" i="9" s="1"/>
  <c r="GW221" i="9"/>
  <c r="HA221" i="9" s="1"/>
  <c r="GU220" i="9"/>
  <c r="GY220" i="9" s="1"/>
  <c r="GW217" i="9"/>
  <c r="HA217" i="9" s="1"/>
  <c r="GU216" i="9"/>
  <c r="GY216" i="9" s="1"/>
  <c r="GW213" i="9"/>
  <c r="HA213" i="9" s="1"/>
  <c r="GU212" i="9"/>
  <c r="GY212" i="9" s="1"/>
  <c r="GW209" i="9"/>
  <c r="HA209" i="9" s="1"/>
  <c r="GU208" i="9"/>
  <c r="GY208" i="9" s="1"/>
  <c r="GW205" i="9"/>
  <c r="HA205" i="9" s="1"/>
  <c r="GU204" i="9"/>
  <c r="GY204" i="9" s="1"/>
  <c r="GW201" i="9"/>
  <c r="HA201" i="9" s="1"/>
  <c r="GX196" i="9"/>
  <c r="GP181" i="9"/>
  <c r="GT181" i="9"/>
  <c r="GV198" i="9"/>
  <c r="GZ198" i="9" s="1"/>
  <c r="GV194" i="9"/>
  <c r="GZ194" i="9" s="1"/>
  <c r="GV190" i="9"/>
  <c r="GZ190" i="9" s="1"/>
  <c r="GR159" i="9"/>
  <c r="GV159" i="9"/>
  <c r="GZ159" i="9" s="1"/>
  <c r="GP149" i="9"/>
  <c r="GT149" i="9"/>
  <c r="GK130" i="9"/>
  <c r="GW130" i="9"/>
  <c r="HA130" i="9" s="1"/>
  <c r="GT180" i="9"/>
  <c r="GX180" i="9" s="1"/>
  <c r="GT173" i="9"/>
  <c r="GX173" i="9" s="1"/>
  <c r="GK150" i="9"/>
  <c r="GW150" i="9"/>
  <c r="HA150" i="9" s="1"/>
  <c r="GK134" i="9"/>
  <c r="GW134" i="9"/>
  <c r="HA134" i="9" s="1"/>
  <c r="GZ167" i="9"/>
  <c r="GK138" i="9"/>
  <c r="GW138" i="9"/>
  <c r="HA138" i="9" s="1"/>
  <c r="GU199" i="9"/>
  <c r="GY199" i="9" s="1"/>
  <c r="GY195" i="9"/>
  <c r="GY191" i="9"/>
  <c r="GY187" i="9"/>
  <c r="GY183" i="9"/>
  <c r="HA176" i="9"/>
  <c r="GY175" i="9"/>
  <c r="GV174" i="9"/>
  <c r="GZ174" i="9" s="1"/>
  <c r="HA168" i="9"/>
  <c r="GY167" i="9"/>
  <c r="GP157" i="9"/>
  <c r="GT157" i="9"/>
  <c r="GX157" i="9" s="1"/>
  <c r="GK142" i="9"/>
  <c r="GW142" i="9"/>
  <c r="HA142" i="9" s="1"/>
  <c r="GT199" i="9"/>
  <c r="GX199" i="9" s="1"/>
  <c r="GT192" i="9"/>
  <c r="GX192" i="9" s="1"/>
  <c r="GT188" i="9"/>
  <c r="GX188" i="9" s="1"/>
  <c r="GT184" i="9"/>
  <c r="GX184" i="9" s="1"/>
  <c r="GV178" i="9"/>
  <c r="GZ178" i="9" s="1"/>
  <c r="GT165" i="9"/>
  <c r="GX165" i="9" s="1"/>
  <c r="GK158" i="9"/>
  <c r="GW158" i="9"/>
  <c r="HA158" i="9" s="1"/>
  <c r="GP145" i="9"/>
  <c r="GT145" i="9"/>
  <c r="GX145" i="9" s="1"/>
  <c r="GT174" i="9"/>
  <c r="GX174" i="9" s="1"/>
  <c r="HA171" i="9"/>
  <c r="GY166" i="9"/>
  <c r="GP153" i="9"/>
  <c r="GT153" i="9"/>
  <c r="GK146" i="9"/>
  <c r="GW146" i="9"/>
  <c r="HA146" i="9" s="1"/>
  <c r="HA180" i="9"/>
  <c r="HA179" i="9"/>
  <c r="GZ171" i="9"/>
  <c r="GX166" i="9"/>
  <c r="GV162" i="9"/>
  <c r="GZ162" i="9" s="1"/>
  <c r="GK154" i="9"/>
  <c r="GW154" i="9"/>
  <c r="HA154" i="9" s="1"/>
  <c r="GT158" i="9"/>
  <c r="GX158" i="9" s="1"/>
  <c r="GX154" i="9"/>
  <c r="GX150" i="9"/>
  <c r="GX146" i="9"/>
  <c r="GX142" i="9"/>
  <c r="GX138" i="9"/>
  <c r="GX134" i="9"/>
  <c r="GX130" i="9"/>
  <c r="GX119" i="9"/>
  <c r="GZ118" i="9"/>
  <c r="GR160" i="9"/>
  <c r="GX141" i="9"/>
  <c r="GX137" i="9"/>
  <c r="GX133" i="9"/>
  <c r="GX129" i="9"/>
  <c r="GP126" i="9"/>
  <c r="GT126" i="9"/>
  <c r="GX126" i="9" s="1"/>
  <c r="GQ124" i="9"/>
  <c r="GU124" i="9"/>
  <c r="GY95" i="9"/>
  <c r="GW161" i="9"/>
  <c r="HA161" i="9" s="1"/>
  <c r="GR117" i="9"/>
  <c r="GV117" i="9"/>
  <c r="GZ117" i="9" s="1"/>
  <c r="GX113" i="9"/>
  <c r="GI125" i="9"/>
  <c r="GU125" i="9"/>
  <c r="GY125" i="9" s="1"/>
  <c r="GV158" i="9"/>
  <c r="GZ158" i="9" s="1"/>
  <c r="GV154" i="9"/>
  <c r="GZ154" i="9" s="1"/>
  <c r="GV150" i="9"/>
  <c r="GZ150" i="9" s="1"/>
  <c r="GV146" i="9"/>
  <c r="GZ146" i="9" s="1"/>
  <c r="GT115" i="9"/>
  <c r="GX115" i="9" s="1"/>
  <c r="GP108" i="9"/>
  <c r="GT108" i="9"/>
  <c r="GX108" i="9" s="1"/>
  <c r="GV126" i="9"/>
  <c r="GZ126" i="9" s="1"/>
  <c r="GT125" i="9"/>
  <c r="GX125" i="9" s="1"/>
  <c r="GV122" i="9"/>
  <c r="GZ122" i="9" s="1"/>
  <c r="GT121" i="9"/>
  <c r="GX121" i="9" s="1"/>
  <c r="GJ118" i="9"/>
  <c r="GY116" i="9"/>
  <c r="HA113" i="9"/>
  <c r="GR112" i="9"/>
  <c r="GZ112" i="9" s="1"/>
  <c r="GV110" i="9"/>
  <c r="GZ110" i="9" s="1"/>
  <c r="GT109" i="9"/>
  <c r="GX109" i="9" s="1"/>
  <c r="GX105" i="9"/>
  <c r="GY104" i="9"/>
  <c r="GZ98" i="9"/>
  <c r="GS93" i="9"/>
  <c r="GW93" i="9"/>
  <c r="HA93" i="9" s="1"/>
  <c r="HA114" i="9"/>
  <c r="GK80" i="9"/>
  <c r="GW80" i="9"/>
  <c r="GY120" i="9"/>
  <c r="HA117" i="9"/>
  <c r="GV114" i="9"/>
  <c r="GZ114" i="9" s="1"/>
  <c r="HA106" i="9"/>
  <c r="HA101" i="9"/>
  <c r="GV97" i="9"/>
  <c r="GZ97" i="9" s="1"/>
  <c r="GR95" i="9"/>
  <c r="GV95" i="9"/>
  <c r="GT124" i="9"/>
  <c r="GX124" i="9" s="1"/>
  <c r="GT120" i="9"/>
  <c r="GX120" i="9" s="1"/>
  <c r="GZ106" i="9"/>
  <c r="GQ72" i="9"/>
  <c r="GU72" i="9"/>
  <c r="GY72" i="9" s="1"/>
  <c r="GW125" i="9"/>
  <c r="HA125" i="9" s="1"/>
  <c r="HA118" i="9"/>
  <c r="GY117" i="9"/>
  <c r="GY112" i="9"/>
  <c r="HA109" i="9"/>
  <c r="HA105" i="9"/>
  <c r="GY101" i="9"/>
  <c r="GK88" i="9"/>
  <c r="GW88" i="9"/>
  <c r="HA88" i="9" s="1"/>
  <c r="GH82" i="9"/>
  <c r="GT82" i="9"/>
  <c r="GT112" i="9"/>
  <c r="GX112" i="9" s="1"/>
  <c r="GV105" i="9"/>
  <c r="GZ105" i="9" s="1"/>
  <c r="GX101" i="9"/>
  <c r="GY100" i="9"/>
  <c r="HA92" i="9"/>
  <c r="GY121" i="9"/>
  <c r="GY109" i="9"/>
  <c r="HA94" i="9"/>
  <c r="GU87" i="9"/>
  <c r="GY87" i="9" s="1"/>
  <c r="GU79" i="9"/>
  <c r="GY79" i="9" s="1"/>
  <c r="GU64" i="9"/>
  <c r="GS63" i="9"/>
  <c r="GW63" i="9"/>
  <c r="HA63" i="9" s="1"/>
  <c r="GS61" i="9"/>
  <c r="GW61" i="9"/>
  <c r="HA61" i="9" s="1"/>
  <c r="GY56" i="9"/>
  <c r="GU48" i="9"/>
  <c r="GQ43" i="9"/>
  <c r="GU43" i="9"/>
  <c r="GS17" i="9"/>
  <c r="GW17" i="9"/>
  <c r="HA17" i="9" s="1"/>
  <c r="GS13" i="9"/>
  <c r="GW13" i="9"/>
  <c r="HA13" i="9" s="1"/>
  <c r="GZ92" i="9"/>
  <c r="GI76" i="9"/>
  <c r="GU76" i="9"/>
  <c r="GY76" i="9" s="1"/>
  <c r="GQ69" i="9"/>
  <c r="GU69" i="9"/>
  <c r="GW96" i="9"/>
  <c r="HA96" i="9" s="1"/>
  <c r="GT94" i="9"/>
  <c r="GX94" i="9" s="1"/>
  <c r="GU93" i="9"/>
  <c r="GY93" i="9" s="1"/>
  <c r="GU92" i="9"/>
  <c r="GY92" i="9" s="1"/>
  <c r="GZ84" i="9"/>
  <c r="GK74" i="9"/>
  <c r="GW74" i="9"/>
  <c r="HA55" i="9"/>
  <c r="GV96" i="9"/>
  <c r="GZ96" i="9" s="1"/>
  <c r="GT95" i="9"/>
  <c r="GX95" i="9" s="1"/>
  <c r="HA85" i="9"/>
  <c r="GY84" i="9"/>
  <c r="GV83" i="9"/>
  <c r="GZ83" i="9" s="1"/>
  <c r="HA77" i="9"/>
  <c r="GR76" i="9"/>
  <c r="GV76" i="9"/>
  <c r="GZ76" i="9" s="1"/>
  <c r="GU96" i="9"/>
  <c r="GY96" i="9" s="1"/>
  <c r="GU83" i="9"/>
  <c r="GY83" i="9" s="1"/>
  <c r="GW73" i="9"/>
  <c r="GS73" i="9"/>
  <c r="GI73" i="9"/>
  <c r="GU73" i="9"/>
  <c r="GQ58" i="9"/>
  <c r="GU58" i="9"/>
  <c r="GY58" i="9" s="1"/>
  <c r="HA53" i="9"/>
  <c r="GX83" i="9"/>
  <c r="GV91" i="9"/>
  <c r="GZ91" i="9" s="1"/>
  <c r="GZ88" i="9"/>
  <c r="GZ80" i="9"/>
  <c r="GS75" i="9"/>
  <c r="GW75" i="9"/>
  <c r="HA75" i="9" s="1"/>
  <c r="GQ70" i="9"/>
  <c r="GU70" i="9"/>
  <c r="GY70" i="9" s="1"/>
  <c r="GW71" i="9"/>
  <c r="HA71" i="9" s="1"/>
  <c r="GU68" i="9"/>
  <c r="GY68" i="9" s="1"/>
  <c r="GX67" i="9"/>
  <c r="GU65" i="9"/>
  <c r="GY65" i="9" s="1"/>
  <c r="GK65" i="9"/>
  <c r="HA65" i="9" s="1"/>
  <c r="GQ64" i="9"/>
  <c r="GQ62" i="9"/>
  <c r="GY62" i="9" s="1"/>
  <c r="GW58" i="9"/>
  <c r="HA58" i="9" s="1"/>
  <c r="GW57" i="9"/>
  <c r="HA57" i="9" s="1"/>
  <c r="GX56" i="9"/>
  <c r="GX55" i="9"/>
  <c r="GZ53" i="9"/>
  <c r="GU49" i="9"/>
  <c r="GY49" i="9" s="1"/>
  <c r="GK49" i="9"/>
  <c r="HA49" i="9" s="1"/>
  <c r="GQ48" i="9"/>
  <c r="GJ47" i="9"/>
  <c r="GV47" i="9"/>
  <c r="GZ47" i="9" s="1"/>
  <c r="GS41" i="9"/>
  <c r="GW41" i="9"/>
  <c r="HA41" i="9" s="1"/>
  <c r="GS37" i="9"/>
  <c r="GW37" i="9"/>
  <c r="HA37" i="9" s="1"/>
  <c r="GZ36" i="9"/>
  <c r="GY35" i="9"/>
  <c r="GS33" i="9"/>
  <c r="GW33" i="9"/>
  <c r="GS29" i="9"/>
  <c r="GW29" i="9"/>
  <c r="GZ28" i="9"/>
  <c r="GY27" i="9"/>
  <c r="GS25" i="9"/>
  <c r="GW25" i="9"/>
  <c r="HA25" i="9" s="1"/>
  <c r="GS21" i="9"/>
  <c r="GW21" i="9"/>
  <c r="GZ20" i="9"/>
  <c r="HA19" i="9"/>
  <c r="HA15" i="9"/>
  <c r="GX59" i="9"/>
  <c r="GX71" i="9"/>
  <c r="GW62" i="9"/>
  <c r="HA62" i="9" s="1"/>
  <c r="GX60" i="9"/>
  <c r="GS59" i="9"/>
  <c r="HA59" i="9" s="1"/>
  <c r="GX72" i="9"/>
  <c r="GZ64" i="9"/>
  <c r="GZ61" i="9"/>
  <c r="GW51" i="9"/>
  <c r="HA51" i="9" s="1"/>
  <c r="GZ48" i="9"/>
  <c r="GX47" i="9"/>
  <c r="GT76" i="9"/>
  <c r="GX76" i="9" s="1"/>
  <c r="GZ73" i="9"/>
  <c r="GX63" i="9"/>
  <c r="GU61" i="9"/>
  <c r="GY61" i="9" s="1"/>
  <c r="GZ52" i="9"/>
  <c r="GQ40" i="9"/>
  <c r="GU40" i="9"/>
  <c r="GY40" i="9" s="1"/>
  <c r="GQ32" i="9"/>
  <c r="GU32" i="9"/>
  <c r="GQ24" i="9"/>
  <c r="GU24" i="9"/>
  <c r="GY24" i="9" s="1"/>
  <c r="GX64" i="9"/>
  <c r="GZ56" i="9"/>
  <c r="GU52" i="9"/>
  <c r="GY52" i="9" s="1"/>
  <c r="GX48" i="9"/>
  <c r="GQ16" i="9"/>
  <c r="GU16" i="9"/>
  <c r="GZ68" i="9"/>
  <c r="GZ65" i="9"/>
  <c r="GW54" i="9"/>
  <c r="HA54" i="9" s="1"/>
  <c r="GX52" i="9"/>
  <c r="GX51" i="9"/>
  <c r="GZ49" i="9"/>
  <c r="HA27" i="9"/>
  <c r="GY18" i="9"/>
  <c r="GU36" i="9"/>
  <c r="GY36" i="9" s="1"/>
  <c r="GZ35" i="9"/>
  <c r="GU28" i="9"/>
  <c r="GY28" i="9" s="1"/>
  <c r="GZ27" i="9"/>
  <c r="HA40" i="9"/>
  <c r="GX38" i="9"/>
  <c r="GX35" i="9"/>
  <c r="HA32" i="9"/>
  <c r="GX30" i="9"/>
  <c r="GX27" i="9"/>
  <c r="HA24" i="9"/>
  <c r="GX22" i="9"/>
  <c r="GX19" i="9"/>
  <c r="HA16" i="9"/>
  <c r="GX14" i="9"/>
  <c r="GX11" i="9"/>
  <c r="GZ39" i="9"/>
  <c r="GZ31" i="9"/>
  <c r="GZ23" i="9"/>
  <c r="GZ15" i="9"/>
  <c r="GZ43" i="9"/>
  <c r="GY39" i="9"/>
  <c r="GY31" i="9"/>
  <c r="GY23" i="9"/>
  <c r="GY15" i="9"/>
  <c r="GX39" i="9"/>
  <c r="HA36" i="9"/>
  <c r="GX34" i="9"/>
  <c r="GX31" i="9"/>
  <c r="HA28" i="9"/>
  <c r="GX26" i="9"/>
  <c r="GX23" i="9"/>
  <c r="HA20" i="9"/>
  <c r="GX18" i="9"/>
  <c r="GX15" i="9"/>
  <c r="HA12" i="9"/>
  <c r="GZ12" i="9"/>
  <c r="P251" i="9"/>
  <c r="P191" i="9"/>
  <c r="P175" i="9"/>
  <c r="P159" i="9"/>
  <c r="P127" i="9"/>
  <c r="P95" i="9"/>
  <c r="P63" i="9"/>
  <c r="P47" i="9"/>
  <c r="P31" i="9"/>
  <c r="P15" i="9"/>
  <c r="P429" i="9"/>
  <c r="P405" i="9"/>
  <c r="P361" i="9"/>
  <c r="P357" i="9"/>
  <c r="P17" i="9"/>
  <c r="P13" i="9"/>
  <c r="P425" i="9"/>
  <c r="P421" i="9"/>
  <c r="P417" i="9"/>
  <c r="P413" i="9"/>
  <c r="P409" i="9"/>
  <c r="P401" i="9"/>
  <c r="P397" i="9"/>
  <c r="P393" i="9"/>
  <c r="P389" i="9"/>
  <c r="P385" i="9"/>
  <c r="P381" i="9"/>
  <c r="P377" i="9"/>
  <c r="P373" i="9"/>
  <c r="P369" i="9"/>
  <c r="P365" i="9"/>
  <c r="P353" i="9"/>
  <c r="P349" i="9"/>
  <c r="P345" i="9"/>
  <c r="P333" i="9"/>
  <c r="P329" i="9"/>
  <c r="P325" i="9"/>
  <c r="P321" i="9"/>
  <c r="P317" i="9"/>
  <c r="P305" i="9"/>
  <c r="P301" i="9"/>
  <c r="P297" i="9"/>
  <c r="P293" i="9"/>
  <c r="P289" i="9"/>
  <c r="P277" i="9"/>
  <c r="P273" i="9"/>
  <c r="P269" i="9"/>
  <c r="P265" i="9"/>
  <c r="P261" i="9"/>
  <c r="P249" i="9"/>
  <c r="P245" i="9"/>
  <c r="P241" i="9"/>
  <c r="P237" i="9"/>
  <c r="P225" i="9"/>
  <c r="P221" i="9"/>
  <c r="P217" i="9"/>
  <c r="P213" i="9"/>
  <c r="P209" i="9"/>
  <c r="P197" i="9"/>
  <c r="P193" i="9"/>
  <c r="P189" i="9"/>
  <c r="P185" i="9"/>
  <c r="P177" i="9"/>
  <c r="P173" i="9"/>
  <c r="P169" i="9"/>
  <c r="P165" i="9"/>
  <c r="P157" i="9"/>
  <c r="P153" i="9"/>
  <c r="P149" i="9"/>
  <c r="P145" i="9"/>
  <c r="P141" i="9"/>
  <c r="P137" i="9"/>
  <c r="P133" i="9"/>
  <c r="P129" i="9"/>
  <c r="P117" i="9"/>
  <c r="P113" i="9"/>
  <c r="P109" i="9"/>
  <c r="P97" i="9"/>
  <c r="P93" i="9"/>
  <c r="P89" i="9"/>
  <c r="P85" i="9"/>
  <c r="P77" i="9"/>
  <c r="P73" i="9"/>
  <c r="P69" i="9"/>
  <c r="P65" i="9"/>
  <c r="P61" i="9"/>
  <c r="P57" i="9"/>
  <c r="P53" i="9"/>
  <c r="P49" i="9"/>
  <c r="P45" i="9"/>
  <c r="P41" i="9"/>
  <c r="P37" i="9"/>
  <c r="P33" i="9"/>
  <c r="P21" i="9"/>
  <c r="DM242" i="9"/>
  <c r="DI242" i="9"/>
  <c r="DO392" i="9"/>
  <c r="DQ392" i="9" s="1"/>
  <c r="DO376" i="9"/>
  <c r="DQ376" i="9" s="1"/>
  <c r="DQ332" i="9"/>
  <c r="DH242" i="9"/>
  <c r="DL242" i="9"/>
  <c r="DN392" i="9"/>
  <c r="DP392" i="9" s="1"/>
  <c r="DP376" i="9"/>
  <c r="DN376" i="9"/>
  <c r="DP348" i="9"/>
  <c r="DP332" i="9"/>
  <c r="DP427" i="9"/>
  <c r="DP423" i="9"/>
  <c r="DP419" i="9"/>
  <c r="DP415" i="9"/>
  <c r="DP411" i="9"/>
  <c r="DP407" i="9"/>
  <c r="DP403" i="9"/>
  <c r="DQ388" i="9"/>
  <c r="DO388" i="9"/>
  <c r="DO372" i="9"/>
  <c r="DQ372" i="9" s="1"/>
  <c r="DO399" i="9"/>
  <c r="DQ399" i="9"/>
  <c r="DP388" i="9"/>
  <c r="DN388" i="9"/>
  <c r="DN372" i="9"/>
  <c r="DP372" i="9" s="1"/>
  <c r="DP399" i="9"/>
  <c r="DQ384" i="9"/>
  <c r="DO384" i="9"/>
  <c r="DO368" i="9"/>
  <c r="DQ368" i="9" s="1"/>
  <c r="DQ429" i="9"/>
  <c r="DQ425" i="9"/>
  <c r="DQ421" i="9"/>
  <c r="DQ417" i="9"/>
  <c r="DQ413" i="9"/>
  <c r="DQ409" i="9"/>
  <c r="DQ405" i="9"/>
  <c r="DQ401" i="9"/>
  <c r="DN384" i="9"/>
  <c r="DP384" i="9" s="1"/>
  <c r="DP368" i="9"/>
  <c r="DN368" i="9"/>
  <c r="DI241" i="9"/>
  <c r="DM241" i="9"/>
  <c r="DQ396" i="9"/>
  <c r="DO396" i="9"/>
  <c r="DO380" i="9"/>
  <c r="DQ380" i="9" s="1"/>
  <c r="DO364" i="9"/>
  <c r="DQ364" i="9" s="1"/>
  <c r="DL241" i="9"/>
  <c r="DH241" i="9"/>
  <c r="DN396" i="9"/>
  <c r="DP396" i="9" s="1"/>
  <c r="DN380" i="9"/>
  <c r="DP380" i="9" s="1"/>
  <c r="DP364" i="9"/>
  <c r="DN364" i="9"/>
  <c r="DP336" i="9"/>
  <c r="DQ395" i="9"/>
  <c r="DQ391" i="9"/>
  <c r="DQ387" i="9"/>
  <c r="DQ383" i="9"/>
  <c r="DQ379" i="9"/>
  <c r="DQ375" i="9"/>
  <c r="DQ371" i="9"/>
  <c r="DQ367" i="9"/>
  <c r="DQ363" i="9"/>
  <c r="DO360" i="9"/>
  <c r="DQ360" i="9" s="1"/>
  <c r="DQ359" i="9"/>
  <c r="DO356" i="9"/>
  <c r="DQ356" i="9" s="1"/>
  <c r="DQ355" i="9"/>
  <c r="DO352" i="9"/>
  <c r="DQ352" i="9" s="1"/>
  <c r="DO348" i="9"/>
  <c r="DQ348" i="9" s="1"/>
  <c r="DO344" i="9"/>
  <c r="DQ344" i="9" s="1"/>
  <c r="DO340" i="9"/>
  <c r="DQ340" i="9" s="1"/>
  <c r="DO336" i="9"/>
  <c r="DQ336" i="9" s="1"/>
  <c r="DO332" i="9"/>
  <c r="DO328" i="9"/>
  <c r="DQ328" i="9" s="1"/>
  <c r="DO324" i="9"/>
  <c r="DN310" i="9"/>
  <c r="DP310" i="9"/>
  <c r="DO275" i="9"/>
  <c r="DQ275" i="9" s="1"/>
  <c r="DP395" i="9"/>
  <c r="DP391" i="9"/>
  <c r="DP387" i="9"/>
  <c r="DP383" i="9"/>
  <c r="DP379" i="9"/>
  <c r="DP375" i="9"/>
  <c r="DP371" i="9"/>
  <c r="DP367" i="9"/>
  <c r="DP363" i="9"/>
  <c r="DN360" i="9"/>
  <c r="DP360" i="9" s="1"/>
  <c r="DP359" i="9"/>
  <c r="DN356" i="9"/>
  <c r="DP356" i="9" s="1"/>
  <c r="DP355" i="9"/>
  <c r="DN352" i="9"/>
  <c r="DP352" i="9" s="1"/>
  <c r="DN348" i="9"/>
  <c r="DN344" i="9"/>
  <c r="DP344" i="9" s="1"/>
  <c r="DN340" i="9"/>
  <c r="DP340" i="9" s="1"/>
  <c r="DN336" i="9"/>
  <c r="DN332" i="9"/>
  <c r="DN328" i="9"/>
  <c r="DP328" i="9" s="1"/>
  <c r="DP327" i="9"/>
  <c r="DN324" i="9"/>
  <c r="DQ313" i="9"/>
  <c r="DO263" i="9"/>
  <c r="DQ263" i="9" s="1"/>
  <c r="DO255" i="9"/>
  <c r="DQ255" i="9"/>
  <c r="DN219" i="9"/>
  <c r="DP219" i="9" s="1"/>
  <c r="DO214" i="9"/>
  <c r="DQ214" i="9" s="1"/>
  <c r="DN314" i="9"/>
  <c r="DP314" i="9" s="1"/>
  <c r="DQ305" i="9"/>
  <c r="DQ303" i="9"/>
  <c r="DQ301" i="9"/>
  <c r="DQ299" i="9"/>
  <c r="DQ297" i="9"/>
  <c r="DQ288" i="9"/>
  <c r="DQ308" i="9"/>
  <c r="DQ295" i="9"/>
  <c r="DQ284" i="9"/>
  <c r="DO271" i="9"/>
  <c r="DQ271" i="9" s="1"/>
  <c r="DO221" i="9"/>
  <c r="DQ221" i="9" s="1"/>
  <c r="DN318" i="9"/>
  <c r="DP318" i="9"/>
  <c r="DQ291" i="9"/>
  <c r="DO251" i="9"/>
  <c r="DQ251" i="9" s="1"/>
  <c r="DO237" i="9"/>
  <c r="DQ237" i="9" s="1"/>
  <c r="DQ315" i="9"/>
  <c r="DO287" i="9"/>
  <c r="DQ287" i="9"/>
  <c r="DO259" i="9"/>
  <c r="DQ259" i="9" s="1"/>
  <c r="DQ316" i="9"/>
  <c r="DO283" i="9"/>
  <c r="DQ283" i="9" s="1"/>
  <c r="DO267" i="9"/>
  <c r="DQ267" i="9"/>
  <c r="DQ228" i="9"/>
  <c r="DO228" i="9"/>
  <c r="DQ218" i="9"/>
  <c r="DQ319" i="9"/>
  <c r="DO307" i="9"/>
  <c r="DO279" i="9"/>
  <c r="DQ279" i="9"/>
  <c r="DO247" i="9"/>
  <c r="DQ247" i="9" s="1"/>
  <c r="DN317" i="9"/>
  <c r="DP317" i="9" s="1"/>
  <c r="DN313" i="9"/>
  <c r="DP313" i="9" s="1"/>
  <c r="DN235" i="9"/>
  <c r="DP235" i="9" s="1"/>
  <c r="DQ229" i="9"/>
  <c r="DQ216" i="9"/>
  <c r="DQ209" i="9"/>
  <c r="DQ205" i="9"/>
  <c r="DO202" i="9"/>
  <c r="DQ202" i="9" s="1"/>
  <c r="DQ198" i="9"/>
  <c r="DN192" i="9"/>
  <c r="DP192" i="9"/>
  <c r="DN180" i="9"/>
  <c r="DP180" i="9" s="1"/>
  <c r="DQ242" i="9"/>
  <c r="DN239" i="9"/>
  <c r="DP239" i="9" s="1"/>
  <c r="DQ233" i="9"/>
  <c r="DN223" i="9"/>
  <c r="DP223" i="9"/>
  <c r="DQ220" i="9"/>
  <c r="DQ217" i="9"/>
  <c r="DQ201" i="9"/>
  <c r="DN243" i="9"/>
  <c r="DP243" i="9" s="1"/>
  <c r="DQ236" i="9"/>
  <c r="DN188" i="9"/>
  <c r="DP188" i="9" s="1"/>
  <c r="DP306" i="9"/>
  <c r="DP302" i="9"/>
  <c r="DP298" i="9"/>
  <c r="DP294" i="9"/>
  <c r="DP290" i="9"/>
  <c r="DP286" i="9"/>
  <c r="DP282" i="9"/>
  <c r="DP278" i="9"/>
  <c r="DP274" i="9"/>
  <c r="DP270" i="9"/>
  <c r="DP266" i="9"/>
  <c r="DP262" i="9"/>
  <c r="DP258" i="9"/>
  <c r="DP254" i="9"/>
  <c r="DP250" i="9"/>
  <c r="DP246" i="9"/>
  <c r="DQ245" i="9"/>
  <c r="DN227" i="9"/>
  <c r="DP227" i="9" s="1"/>
  <c r="DN215" i="9"/>
  <c r="DP215" i="9" s="1"/>
  <c r="DQ212" i="9"/>
  <c r="DP178" i="9"/>
  <c r="DQ240" i="9"/>
  <c r="DQ224" i="9"/>
  <c r="DP222" i="9"/>
  <c r="DQ208" i="9"/>
  <c r="DQ204" i="9"/>
  <c r="DO200" i="9"/>
  <c r="DQ200" i="9" s="1"/>
  <c r="DQ244" i="9"/>
  <c r="DO232" i="9"/>
  <c r="DQ232" i="9" s="1"/>
  <c r="DN231" i="9"/>
  <c r="DP231" i="9"/>
  <c r="DQ225" i="9"/>
  <c r="DO216" i="9"/>
  <c r="DN184" i="9"/>
  <c r="DP184" i="9"/>
  <c r="DN172" i="9"/>
  <c r="DP172" i="9" s="1"/>
  <c r="DN242" i="9"/>
  <c r="DN238" i="9"/>
  <c r="DP238" i="9" s="1"/>
  <c r="DN234" i="9"/>
  <c r="DP234" i="9" s="1"/>
  <c r="DN230" i="9"/>
  <c r="DP230" i="9" s="1"/>
  <c r="DN226" i="9"/>
  <c r="DP226" i="9" s="1"/>
  <c r="DN222" i="9"/>
  <c r="DQ162" i="9"/>
  <c r="DQ154" i="9"/>
  <c r="DN176" i="9"/>
  <c r="DP176" i="9" s="1"/>
  <c r="DN168" i="9"/>
  <c r="DP168" i="9"/>
  <c r="DN160" i="9"/>
  <c r="DP160" i="9" s="1"/>
  <c r="DN152" i="9"/>
  <c r="DP152" i="9"/>
  <c r="DQ186" i="9"/>
  <c r="DN149" i="9"/>
  <c r="DP149" i="9" s="1"/>
  <c r="DP211" i="9"/>
  <c r="DP207" i="9"/>
  <c r="DP203" i="9"/>
  <c r="DP199" i="9"/>
  <c r="DQ174" i="9"/>
  <c r="DN133" i="9"/>
  <c r="DP133" i="9"/>
  <c r="DN164" i="9"/>
  <c r="DP164" i="9" s="1"/>
  <c r="DN156" i="9"/>
  <c r="DP156" i="9"/>
  <c r="DP150" i="9"/>
  <c r="DO186" i="9"/>
  <c r="DO182" i="9"/>
  <c r="DQ182" i="9" s="1"/>
  <c r="DO178" i="9"/>
  <c r="DQ178" i="9" s="1"/>
  <c r="DO174" i="9"/>
  <c r="DO170" i="9"/>
  <c r="DQ170" i="9" s="1"/>
  <c r="DO166" i="9"/>
  <c r="DQ166" i="9" s="1"/>
  <c r="DO162" i="9"/>
  <c r="DO158" i="9"/>
  <c r="DQ158" i="9" s="1"/>
  <c r="DO154" i="9"/>
  <c r="DO150" i="9"/>
  <c r="DQ150" i="9" s="1"/>
  <c r="DO133" i="9"/>
  <c r="DQ133" i="9"/>
  <c r="DP124" i="9"/>
  <c r="DQ145" i="9"/>
  <c r="DO141" i="9"/>
  <c r="DQ141" i="9" s="1"/>
  <c r="DO129" i="9"/>
  <c r="DQ129" i="9"/>
  <c r="DQ195" i="9"/>
  <c r="DQ191" i="9"/>
  <c r="DQ187" i="9"/>
  <c r="DQ183" i="9"/>
  <c r="DQ179" i="9"/>
  <c r="DQ175" i="9"/>
  <c r="DQ171" i="9"/>
  <c r="DQ167" i="9"/>
  <c r="DQ155" i="9"/>
  <c r="DO148" i="9"/>
  <c r="DQ148" i="9" s="1"/>
  <c r="DN141" i="9"/>
  <c r="DP141" i="9"/>
  <c r="DQ135" i="9"/>
  <c r="DN129" i="9"/>
  <c r="DP129" i="9"/>
  <c r="DN108" i="9"/>
  <c r="DP108" i="9" s="1"/>
  <c r="DP195" i="9"/>
  <c r="DP191" i="9"/>
  <c r="DP187" i="9"/>
  <c r="DP183" i="9"/>
  <c r="DP179" i="9"/>
  <c r="DP175" i="9"/>
  <c r="DP171" i="9"/>
  <c r="DP167" i="9"/>
  <c r="DP163" i="9"/>
  <c r="DP159" i="9"/>
  <c r="DP155" i="9"/>
  <c r="DP151" i="9"/>
  <c r="DN148" i="9"/>
  <c r="DP148" i="9" s="1"/>
  <c r="DO137" i="9"/>
  <c r="DQ137" i="9" s="1"/>
  <c r="DQ123" i="9"/>
  <c r="DN92" i="9"/>
  <c r="DP92" i="9"/>
  <c r="DQ149" i="9"/>
  <c r="DN137" i="9"/>
  <c r="DP137" i="9" s="1"/>
  <c r="DO125" i="9"/>
  <c r="DQ125" i="9"/>
  <c r="DO114" i="9"/>
  <c r="DQ114" i="9" s="1"/>
  <c r="DO101" i="9"/>
  <c r="DQ101" i="9"/>
  <c r="DN125" i="9"/>
  <c r="DP125" i="9"/>
  <c r="DN144" i="9"/>
  <c r="DP144" i="9" s="1"/>
  <c r="DN140" i="9"/>
  <c r="DP140" i="9" s="1"/>
  <c r="DN136" i="9"/>
  <c r="DP136" i="9" s="1"/>
  <c r="DN132" i="9"/>
  <c r="DP132" i="9" s="1"/>
  <c r="DN128" i="9"/>
  <c r="DP128" i="9" s="1"/>
  <c r="DN124" i="9"/>
  <c r="DP120" i="9"/>
  <c r="DO118" i="9"/>
  <c r="DQ118" i="9" s="1"/>
  <c r="DO98" i="9"/>
  <c r="DQ98" i="9" s="1"/>
  <c r="DO67" i="9"/>
  <c r="DQ67" i="9" s="1"/>
  <c r="DQ112" i="9"/>
  <c r="DQ96" i="9"/>
  <c r="DN68" i="9"/>
  <c r="DP68" i="9"/>
  <c r="DQ59" i="9"/>
  <c r="DO59" i="9"/>
  <c r="DO32" i="9"/>
  <c r="DQ32" i="9" s="1"/>
  <c r="DQ120" i="9"/>
  <c r="DP118" i="9"/>
  <c r="DQ116" i="9"/>
  <c r="DN112" i="9"/>
  <c r="DP112" i="9" s="1"/>
  <c r="DP98" i="9"/>
  <c r="DN96" i="9"/>
  <c r="DP96" i="9"/>
  <c r="DP86" i="9"/>
  <c r="DO71" i="9"/>
  <c r="DQ71" i="9" s="1"/>
  <c r="DN116" i="9"/>
  <c r="DP116" i="9" s="1"/>
  <c r="DQ100" i="9"/>
  <c r="DN60" i="9"/>
  <c r="DP60" i="9"/>
  <c r="DN23" i="9"/>
  <c r="DP23" i="9" s="1"/>
  <c r="DQ144" i="9"/>
  <c r="DQ140" i="9"/>
  <c r="DQ136" i="9"/>
  <c r="DQ132" i="9"/>
  <c r="DQ128" i="9"/>
  <c r="DQ124" i="9"/>
  <c r="DN100" i="9"/>
  <c r="DP100" i="9"/>
  <c r="DQ94" i="9"/>
  <c r="DQ83" i="9"/>
  <c r="DO83" i="9"/>
  <c r="DO79" i="9"/>
  <c r="DQ79" i="9" s="1"/>
  <c r="DQ75" i="9"/>
  <c r="DO75" i="9"/>
  <c r="DN72" i="9"/>
  <c r="DP72" i="9"/>
  <c r="DQ63" i="9"/>
  <c r="DO63" i="9"/>
  <c r="DO108" i="9"/>
  <c r="DQ108" i="9" s="1"/>
  <c r="DQ104" i="9"/>
  <c r="DO92" i="9"/>
  <c r="DQ92" i="9" s="1"/>
  <c r="DQ88" i="9"/>
  <c r="DN84" i="9"/>
  <c r="DP84" i="9"/>
  <c r="DN80" i="9"/>
  <c r="DP80" i="9" s="1"/>
  <c r="DN76" i="9"/>
  <c r="DP76" i="9"/>
  <c r="DQ30" i="9"/>
  <c r="DO30" i="9"/>
  <c r="DP106" i="9"/>
  <c r="DQ105" i="9"/>
  <c r="DN104" i="9"/>
  <c r="DP104" i="9" s="1"/>
  <c r="DP90" i="9"/>
  <c r="DQ89" i="9"/>
  <c r="DN88" i="9"/>
  <c r="DP88" i="9" s="1"/>
  <c r="DN64" i="9"/>
  <c r="DP64" i="9"/>
  <c r="DN30" i="9"/>
  <c r="DP30" i="9" s="1"/>
  <c r="DN54" i="9"/>
  <c r="DP54" i="9"/>
  <c r="DQ52" i="9"/>
  <c r="DO52" i="9"/>
  <c r="DO50" i="9"/>
  <c r="DQ50" i="9" s="1"/>
  <c r="DN35" i="9"/>
  <c r="DP35" i="9" s="1"/>
  <c r="DP47" i="9"/>
  <c r="DP82" i="9"/>
  <c r="DP78" i="9"/>
  <c r="DP74" i="9"/>
  <c r="DP70" i="9"/>
  <c r="DP66" i="9"/>
  <c r="DP62" i="9"/>
  <c r="DQ56" i="9"/>
  <c r="DO56" i="9"/>
  <c r="DP119" i="9"/>
  <c r="DP115" i="9"/>
  <c r="DP111" i="9"/>
  <c r="DP107" i="9"/>
  <c r="DP103" i="9"/>
  <c r="DQ81" i="9"/>
  <c r="DQ77" i="9"/>
  <c r="DQ73" i="9"/>
  <c r="DQ69" i="9"/>
  <c r="DQ65" i="9"/>
  <c r="DQ61" i="9"/>
  <c r="DN55" i="9"/>
  <c r="DP55" i="9"/>
  <c r="DQ42" i="9"/>
  <c r="DO42" i="9"/>
  <c r="DO44" i="9"/>
  <c r="DQ44" i="9" s="1"/>
  <c r="DN42" i="9"/>
  <c r="DP42" i="9"/>
  <c r="DO18" i="9"/>
  <c r="DQ18" i="9" s="1"/>
  <c r="DN11" i="9"/>
  <c r="DP11" i="9" s="1"/>
  <c r="DQ20" i="9"/>
  <c r="DN18" i="9"/>
  <c r="DP18" i="9"/>
  <c r="DP58" i="9"/>
  <c r="DQ48" i="9"/>
  <c r="DQ46" i="9"/>
  <c r="DQ34" i="9"/>
  <c r="DQ10" i="9"/>
  <c r="DN46" i="9"/>
  <c r="DP46" i="9"/>
  <c r="DQ36" i="9"/>
  <c r="DN34" i="9"/>
  <c r="DP34" i="9" s="1"/>
  <c r="DQ24" i="9"/>
  <c r="DQ22" i="9"/>
  <c r="DQ12" i="9"/>
  <c r="DN10" i="9"/>
  <c r="DP10" i="9"/>
  <c r="DN22" i="9"/>
  <c r="DP22" i="9" s="1"/>
  <c r="DN50" i="9"/>
  <c r="DP50" i="9"/>
  <c r="DQ38" i="9"/>
  <c r="DQ28" i="9"/>
  <c r="DQ26" i="9"/>
  <c r="DQ14" i="9"/>
  <c r="DQ54" i="9"/>
  <c r="DQ40" i="9"/>
  <c r="DN38" i="9"/>
  <c r="DP38" i="9"/>
  <c r="DN26" i="9"/>
  <c r="DP26" i="9" s="1"/>
  <c r="DQ16" i="9"/>
  <c r="DN14" i="9"/>
  <c r="DP14" i="9"/>
  <c r="Q420" i="9"/>
  <c r="Q417" i="9"/>
  <c r="Q409" i="9"/>
  <c r="Q405" i="9"/>
  <c r="Q401" i="9"/>
  <c r="Q397" i="9"/>
  <c r="Q393" i="9"/>
  <c r="Q389" i="9"/>
  <c r="Q385" i="9"/>
  <c r="Q381" i="9"/>
  <c r="Q377" i="9"/>
  <c r="Q373" i="9"/>
  <c r="Q369" i="9"/>
  <c r="Q365" i="9"/>
  <c r="Q361" i="9"/>
  <c r="Q357" i="9"/>
  <c r="Q353" i="9"/>
  <c r="Q429" i="9"/>
  <c r="Q425" i="9"/>
  <c r="Q421" i="9"/>
  <c r="Q413" i="9"/>
  <c r="Q349" i="9"/>
  <c r="Q345" i="9"/>
  <c r="Q341" i="9"/>
  <c r="Q337" i="9"/>
  <c r="Q333" i="9"/>
  <c r="Q329" i="9"/>
  <c r="Q325" i="9"/>
  <c r="Q321" i="9"/>
  <c r="Q317" i="9"/>
  <c r="Q313" i="9"/>
  <c r="Q309" i="9"/>
  <c r="Q305" i="9"/>
  <c r="Q301" i="9"/>
  <c r="Q297" i="9"/>
  <c r="Q293" i="9"/>
  <c r="Q289" i="9"/>
  <c r="Q285" i="9"/>
  <c r="Q281" i="9"/>
  <c r="Q277" i="9"/>
  <c r="Q273" i="9"/>
  <c r="Q269" i="9"/>
  <c r="Q265" i="9"/>
  <c r="Q261" i="9"/>
  <c r="Q257" i="9"/>
  <c r="Q253" i="9"/>
  <c r="Q249" i="9"/>
  <c r="Q245" i="9"/>
  <c r="Q241" i="9"/>
  <c r="Q237" i="9"/>
  <c r="Q233" i="9"/>
  <c r="Q229" i="9"/>
  <c r="Q225" i="9"/>
  <c r="Q221" i="9"/>
  <c r="Q217" i="9"/>
  <c r="Q213" i="9"/>
  <c r="Q209" i="9"/>
  <c r="Q205" i="9"/>
  <c r="Q201" i="9"/>
  <c r="Q197" i="9"/>
  <c r="Q193" i="9"/>
  <c r="Q189" i="9"/>
  <c r="Q185" i="9"/>
  <c r="Q181" i="9"/>
  <c r="Q177" i="9"/>
  <c r="Q173" i="9"/>
  <c r="Q169" i="9"/>
  <c r="Q165" i="9"/>
  <c r="Q161" i="9"/>
  <c r="Q157" i="9"/>
  <c r="Q153" i="9"/>
  <c r="Q149" i="9"/>
  <c r="Q145" i="9"/>
  <c r="Q141" i="9"/>
  <c r="Q137" i="9"/>
  <c r="Q133" i="9"/>
  <c r="Q129" i="9"/>
  <c r="Q125" i="9"/>
  <c r="Q121" i="9"/>
  <c r="Q117" i="9"/>
  <c r="Q113" i="9"/>
  <c r="Q109" i="9"/>
  <c r="Q105" i="9"/>
  <c r="Q101" i="9"/>
  <c r="Q97" i="9"/>
  <c r="Q93" i="9"/>
  <c r="Q89" i="9"/>
  <c r="Q85" i="9"/>
  <c r="Q81" i="9"/>
  <c r="Q77" i="9"/>
  <c r="Q73" i="9"/>
  <c r="Q69" i="9"/>
  <c r="Q65" i="9"/>
  <c r="Q61" i="9"/>
  <c r="Q57" i="9"/>
  <c r="Q53" i="9"/>
  <c r="Q49" i="9"/>
  <c r="Q45" i="9"/>
  <c r="Q41" i="9"/>
  <c r="Q37" i="9"/>
  <c r="Q33" i="9"/>
  <c r="Q29" i="9"/>
  <c r="Q25" i="9"/>
  <c r="Q21" i="9"/>
  <c r="Q17" i="9"/>
  <c r="Q13" i="9"/>
  <c r="GY73" i="9" l="1"/>
  <c r="GY69" i="9"/>
  <c r="GX181" i="9"/>
  <c r="GY186" i="9"/>
  <c r="GZ342" i="9"/>
  <c r="GX351" i="9"/>
  <c r="GY345" i="9"/>
  <c r="HA29" i="9"/>
  <c r="HA74" i="9"/>
  <c r="GY43" i="9"/>
  <c r="GY64" i="9"/>
  <c r="GX153" i="9"/>
  <c r="GX149" i="9"/>
  <c r="GX229" i="9"/>
  <c r="GY370" i="9"/>
  <c r="HA21" i="9"/>
  <c r="HA33" i="9"/>
  <c r="HA73" i="9"/>
  <c r="GY48" i="9"/>
  <c r="GX256" i="9"/>
  <c r="GX345" i="9"/>
  <c r="GX343" i="9"/>
  <c r="GY325" i="9"/>
  <c r="GX296" i="9"/>
  <c r="GY16" i="9"/>
  <c r="GY32" i="9"/>
  <c r="GX82" i="9"/>
  <c r="GZ95" i="9"/>
  <c r="HA80" i="9"/>
  <c r="GY124" i="9"/>
  <c r="GY198" i="9"/>
  <c r="GZ301" i="9"/>
  <c r="GY309" i="9"/>
  <c r="HA350" i="9"/>
  <c r="GY361" i="9"/>
  <c r="GY357" i="9"/>
  <c r="DS241" i="9"/>
  <c r="DU241" i="9"/>
  <c r="DR242" i="9"/>
  <c r="DT242" i="9"/>
  <c r="DR241" i="9"/>
  <c r="DT241" i="9"/>
  <c r="DU242" i="9"/>
  <c r="DS242" i="9"/>
  <c r="EJ41" i="9" l="1"/>
  <c r="EJ97" i="9"/>
  <c r="EJ145" i="9"/>
  <c r="EJ149" i="9"/>
  <c r="EJ153" i="9"/>
  <c r="EJ157" i="9"/>
  <c r="EJ161" i="9"/>
  <c r="EJ165" i="9"/>
  <c r="EJ233" i="9"/>
  <c r="EJ237" i="9"/>
  <c r="EJ247" i="9"/>
  <c r="EJ251" i="9"/>
  <c r="EJ255" i="9"/>
  <c r="EJ259" i="9"/>
  <c r="EJ267" i="9"/>
  <c r="EJ315" i="9"/>
  <c r="EJ318" i="9"/>
  <c r="EJ319" i="9"/>
  <c r="EJ324" i="9"/>
  <c r="EJ327" i="9"/>
  <c r="EJ331" i="9"/>
  <c r="EJ332" i="9"/>
  <c r="EJ334" i="9"/>
  <c r="EJ335" i="9"/>
  <c r="CC12" i="9"/>
  <c r="CB15" i="9"/>
  <c r="CC15" i="9"/>
  <c r="CC16" i="9"/>
  <c r="CB19" i="9"/>
  <c r="CC19" i="9"/>
  <c r="CC20" i="9"/>
  <c r="CB23" i="9"/>
  <c r="CC23" i="9"/>
  <c r="CC24" i="9"/>
  <c r="CB27" i="9"/>
  <c r="CC28" i="9"/>
  <c r="CC31" i="9"/>
  <c r="CC32" i="9"/>
  <c r="CB35" i="9"/>
  <c r="CC35" i="9"/>
  <c r="CC36" i="9"/>
  <c r="CB39" i="9"/>
  <c r="CC39" i="9"/>
  <c r="CC40" i="9"/>
  <c r="CC43" i="9"/>
  <c r="CC44" i="9"/>
  <c r="CB47" i="9"/>
  <c r="CC47" i="9"/>
  <c r="CC48" i="9"/>
  <c r="CB49" i="9"/>
  <c r="CB51" i="9"/>
  <c r="CC51" i="9"/>
  <c r="CC52" i="9"/>
  <c r="CB55" i="9"/>
  <c r="CC55" i="9"/>
  <c r="CC56" i="9"/>
  <c r="CB57" i="9"/>
  <c r="CB59" i="9"/>
  <c r="CC59" i="9"/>
  <c r="CC60" i="9"/>
  <c r="CB61" i="9"/>
  <c r="CB63" i="9"/>
  <c r="CC64" i="9"/>
  <c r="CB65" i="9"/>
  <c r="CC67" i="9"/>
  <c r="CC68" i="9"/>
  <c r="CB69" i="9"/>
  <c r="CB71" i="9"/>
  <c r="CB73" i="9"/>
  <c r="CB75" i="9"/>
  <c r="CC75" i="9"/>
  <c r="CC76" i="9"/>
  <c r="CB79" i="9"/>
  <c r="CC79" i="9"/>
  <c r="CC80" i="9"/>
  <c r="CB81" i="9"/>
  <c r="CB83" i="9"/>
  <c r="CC83" i="9"/>
  <c r="CB85" i="9"/>
  <c r="CC87" i="9"/>
  <c r="CB89" i="9"/>
  <c r="CB91" i="9"/>
  <c r="CC91" i="9"/>
  <c r="CB93" i="9"/>
  <c r="CB99" i="9"/>
  <c r="CC99" i="9"/>
  <c r="CB103" i="9"/>
  <c r="CC103" i="9"/>
  <c r="CB107" i="9"/>
  <c r="CC107" i="9"/>
  <c r="CB111" i="9"/>
  <c r="CC111" i="9"/>
  <c r="CB115" i="9"/>
  <c r="CC115" i="9"/>
  <c r="CB119" i="9"/>
  <c r="CC119" i="9"/>
  <c r="CB123" i="9"/>
  <c r="CB124" i="9"/>
  <c r="CB127" i="9"/>
  <c r="CB128" i="9"/>
  <c r="CC132" i="9"/>
  <c r="CC134" i="9"/>
  <c r="CB136" i="9"/>
  <c r="CC136" i="9"/>
  <c r="CC138" i="9"/>
  <c r="CB140" i="9"/>
  <c r="CC140" i="9"/>
  <c r="CC142" i="9"/>
  <c r="CB144" i="9"/>
  <c r="CC144" i="9"/>
  <c r="CB148" i="9"/>
  <c r="CC148" i="9"/>
  <c r="CB152" i="9"/>
  <c r="CC152" i="9"/>
  <c r="CC154" i="9"/>
  <c r="CB156" i="9"/>
  <c r="CC156" i="9"/>
  <c r="CC158" i="9"/>
  <c r="CB160" i="9"/>
  <c r="CC160" i="9"/>
  <c r="CC163" i="9"/>
  <c r="CC164" i="9"/>
  <c r="CB167" i="9"/>
  <c r="CC167" i="9"/>
  <c r="CC168" i="9"/>
  <c r="CB171" i="9"/>
  <c r="CC171" i="9"/>
  <c r="CC172" i="9"/>
  <c r="CB175" i="9"/>
  <c r="CC175" i="9"/>
  <c r="CC176" i="9"/>
  <c r="CB179" i="9"/>
  <c r="CC179" i="9"/>
  <c r="CC180" i="9"/>
  <c r="CB183" i="9"/>
  <c r="CC183" i="9"/>
  <c r="CB184" i="9"/>
  <c r="CB187" i="9"/>
  <c r="CC187" i="9"/>
  <c r="CC188" i="9"/>
  <c r="CB191" i="9"/>
  <c r="CB192" i="9"/>
  <c r="CC195" i="9"/>
  <c r="CB199" i="9"/>
  <c r="CC199" i="9"/>
  <c r="CC200" i="9"/>
  <c r="CB203" i="9"/>
  <c r="CC203" i="9"/>
  <c r="CC204" i="9"/>
  <c r="CB207" i="9"/>
  <c r="CC207" i="9"/>
  <c r="CB211" i="9"/>
  <c r="CC212" i="9"/>
  <c r="CB215" i="9"/>
  <c r="CC215" i="9"/>
  <c r="CB219" i="9"/>
  <c r="CC219" i="9"/>
  <c r="CC220" i="9"/>
  <c r="CB223" i="9"/>
  <c r="CC227" i="9"/>
  <c r="CC228" i="9"/>
  <c r="CC231" i="9"/>
  <c r="CC234" i="9"/>
  <c r="CC238" i="9"/>
  <c r="CC244" i="9"/>
  <c r="CC248" i="9"/>
  <c r="CC252" i="9"/>
  <c r="CC260" i="9"/>
  <c r="CC261" i="9"/>
  <c r="CC265" i="9"/>
  <c r="CB269" i="9"/>
  <c r="CC269" i="9"/>
  <c r="CC272" i="9"/>
  <c r="CB273" i="9"/>
  <c r="CC274" i="9"/>
  <c r="CC276" i="9"/>
  <c r="CB277" i="9"/>
  <c r="CC278" i="9"/>
  <c r="CC280" i="9"/>
  <c r="CC282" i="9"/>
  <c r="CC284" i="9"/>
  <c r="CB285" i="9"/>
  <c r="CC286" i="9"/>
  <c r="CC288" i="9"/>
  <c r="CB289" i="9"/>
  <c r="CC292" i="9"/>
  <c r="CB293" i="9"/>
  <c r="CC294" i="9"/>
  <c r="CC296" i="9"/>
  <c r="CB297" i="9"/>
  <c r="CC298" i="9"/>
  <c r="CC300" i="9"/>
  <c r="CB301" i="9"/>
  <c r="CC304" i="9"/>
  <c r="CB305" i="9"/>
  <c r="CC308" i="9"/>
  <c r="CB309" i="9"/>
  <c r="CC310" i="9"/>
  <c r="CC312" i="9"/>
  <c r="CB313" i="9"/>
  <c r="CC314" i="9"/>
  <c r="CC316" i="9"/>
  <c r="CB317" i="9"/>
  <c r="CC318" i="9"/>
  <c r="CC320" i="9"/>
  <c r="CB321" i="9"/>
  <c r="CC322" i="9"/>
  <c r="CC324" i="9"/>
  <c r="CB325" i="9"/>
  <c r="CC326" i="9"/>
  <c r="CC328" i="9"/>
  <c r="CB329" i="9"/>
  <c r="CC330" i="9"/>
  <c r="CC332" i="9"/>
  <c r="CB333" i="9"/>
  <c r="CC336" i="9"/>
  <c r="CC338" i="9"/>
  <c r="CB341" i="9"/>
  <c r="CC342" i="9"/>
  <c r="CC344" i="9"/>
  <c r="CB345" i="9"/>
  <c r="CC348" i="9"/>
  <c r="CB349" i="9"/>
  <c r="CC350" i="9"/>
  <c r="CC352" i="9"/>
  <c r="CB353" i="9"/>
  <c r="CC354" i="9"/>
  <c r="CC356" i="9"/>
  <c r="CB357" i="9"/>
  <c r="CC357" i="9"/>
  <c r="CC358" i="9"/>
  <c r="CC360" i="9"/>
  <c r="CB361" i="9"/>
  <c r="CC361" i="9"/>
  <c r="CC364" i="9"/>
  <c r="CB365" i="9"/>
  <c r="CC365" i="9"/>
  <c r="CC366" i="9"/>
  <c r="CB369" i="9"/>
  <c r="CC370" i="9"/>
  <c r="CB371" i="9"/>
  <c r="CC373" i="9"/>
  <c r="CC374" i="9"/>
  <c r="CB377" i="9"/>
  <c r="CC377" i="9"/>
  <c r="CB381" i="9"/>
  <c r="CC381" i="9"/>
  <c r="CB385" i="9"/>
  <c r="CC385" i="9"/>
  <c r="CB389" i="9"/>
  <c r="CC389" i="9"/>
  <c r="CC390" i="9"/>
  <c r="CB393" i="9"/>
  <c r="CC397" i="9"/>
  <c r="CC398" i="9"/>
  <c r="CB401" i="9"/>
  <c r="CC401" i="9"/>
  <c r="CC402" i="9"/>
  <c r="CB405" i="9"/>
  <c r="CC405" i="9"/>
  <c r="CB407" i="9"/>
  <c r="CB409" i="9"/>
  <c r="CC409" i="9"/>
  <c r="CC417" i="9"/>
  <c r="CB421" i="9"/>
  <c r="CC421" i="9"/>
  <c r="CB425" i="9"/>
  <c r="CC425"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U12" i="9"/>
  <c r="T12" i="9"/>
  <c r="U11" i="9"/>
  <c r="T11" i="9"/>
  <c r="U10" i="9"/>
  <c r="T10" i="9"/>
  <c r="HC9" i="9"/>
  <c r="HG9" i="9" s="1"/>
  <c r="HB9" i="9"/>
  <c r="HF9" i="9" s="1"/>
  <c r="GM9" i="9"/>
  <c r="GL9" i="9"/>
  <c r="GE9" i="9"/>
  <c r="GI9" i="9" s="1"/>
  <c r="GD9" i="9"/>
  <c r="GC9" i="9"/>
  <c r="GB9" i="9"/>
  <c r="FY9" i="9"/>
  <c r="FX9" i="9"/>
  <c r="FU9" i="9"/>
  <c r="FT9" i="9"/>
  <c r="FL9" i="9"/>
  <c r="EW9" i="9"/>
  <c r="EV9" i="9"/>
  <c r="ES9" i="9"/>
  <c r="ER9" i="9"/>
  <c r="EO9" i="9"/>
  <c r="EN9" i="9"/>
  <c r="EI9" i="9"/>
  <c r="EH9" i="9"/>
  <c r="EX9" i="9" s="1"/>
  <c r="EZ9" i="9" s="1"/>
  <c r="EG9" i="9"/>
  <c r="FM9" i="9" s="1"/>
  <c r="EF9" i="9"/>
  <c r="EC9" i="9"/>
  <c r="FI9" i="9" s="1"/>
  <c r="EB9" i="9"/>
  <c r="FH9" i="9" s="1"/>
  <c r="DY9" i="9"/>
  <c r="FE9" i="9" s="1"/>
  <c r="DX9" i="9"/>
  <c r="FD9" i="9" s="1"/>
  <c r="CO9" i="9"/>
  <c r="CN9" i="9"/>
  <c r="CK9" i="9"/>
  <c r="CJ9" i="9"/>
  <c r="CG9" i="9"/>
  <c r="CF9" i="9"/>
  <c r="CA9" i="9"/>
  <c r="BZ9" i="9"/>
  <c r="BY9" i="9"/>
  <c r="DE9" i="9" s="1"/>
  <c r="BX9" i="9"/>
  <c r="DD9" i="9" s="1"/>
  <c r="BU9" i="9"/>
  <c r="DA9" i="9" s="1"/>
  <c r="BT9" i="9"/>
  <c r="CZ9" i="9" s="1"/>
  <c r="BQ9" i="9"/>
  <c r="CW9" i="9" s="1"/>
  <c r="BP9" i="9"/>
  <c r="CV9" i="9" s="1"/>
  <c r="AS9" i="9"/>
  <c r="AR9" i="9"/>
  <c r="AO9" i="9"/>
  <c r="AN9" i="9"/>
  <c r="AK9" i="9"/>
  <c r="AJ9" i="9"/>
  <c r="AE9" i="9"/>
  <c r="AD9" i="9"/>
  <c r="AC9" i="9"/>
  <c r="AB9" i="9"/>
  <c r="BH9" i="9" s="1"/>
  <c r="Y9" i="9"/>
  <c r="X9" i="9"/>
  <c r="U9" i="9"/>
  <c r="T9" i="9"/>
  <c r="O9" i="9"/>
  <c r="N9" i="9"/>
  <c r="K9" i="9"/>
  <c r="J9" i="9"/>
  <c r="B17" i="20"/>
  <c r="B16" i="19"/>
  <c r="B24" i="19"/>
  <c r="C25" i="19"/>
  <c r="C21" i="20"/>
  <c r="C10" i="20"/>
  <c r="C11" i="19"/>
  <c r="B22" i="19"/>
  <c r="C14" i="20"/>
  <c r="C15" i="19"/>
  <c r="B19" i="20"/>
  <c r="C24" i="19"/>
  <c r="B19" i="19"/>
  <c r="C19" i="20"/>
  <c r="B17" i="19"/>
  <c r="B25" i="19"/>
  <c r="C24" i="20"/>
  <c r="B26" i="20"/>
  <c r="C11" i="20"/>
  <c r="C14" i="19"/>
  <c r="C27" i="19"/>
  <c r="C12" i="20"/>
  <c r="C25" i="20"/>
  <c r="B25" i="20"/>
  <c r="C10" i="19"/>
  <c r="B26" i="19"/>
  <c r="B10" i="20"/>
  <c r="C26" i="20"/>
  <c r="C15" i="20"/>
  <c r="C19" i="19"/>
  <c r="B24" i="20"/>
  <c r="C20" i="19"/>
  <c r="B10" i="19"/>
  <c r="B27" i="19"/>
  <c r="B21" i="20"/>
  <c r="B11" i="20"/>
  <c r="B20" i="19"/>
  <c r="C17" i="20"/>
  <c r="C16" i="20"/>
  <c r="C21" i="19"/>
  <c r="C9" i="19"/>
  <c r="B22" i="20"/>
  <c r="B11" i="19"/>
  <c r="B9" i="20"/>
  <c r="C27" i="20"/>
  <c r="B20" i="20"/>
  <c r="C12" i="19"/>
  <c r="B14" i="20"/>
  <c r="B12" i="19"/>
  <c r="B15" i="20"/>
  <c r="C26" i="19"/>
  <c r="C16" i="19"/>
  <c r="B12" i="20"/>
  <c r="B27" i="20"/>
  <c r="B16" i="20"/>
  <c r="B15" i="19"/>
  <c r="C22" i="20"/>
  <c r="B21" i="19"/>
  <c r="C20" i="20"/>
  <c r="C9" i="20"/>
  <c r="C17" i="19"/>
  <c r="B9" i="19"/>
  <c r="C22" i="19"/>
  <c r="EJ338" i="9" l="1"/>
  <c r="EJ330" i="9"/>
  <c r="EJ322" i="9"/>
  <c r="EJ314" i="9"/>
  <c r="EJ310" i="9"/>
  <c r="EJ306" i="9"/>
  <c r="EJ298" i="9"/>
  <c r="EJ294" i="9"/>
  <c r="EJ290" i="9"/>
  <c r="EJ286" i="9"/>
  <c r="EJ282" i="9"/>
  <c r="EJ278" i="9"/>
  <c r="EJ274" i="9"/>
  <c r="EJ270" i="9"/>
  <c r="EJ266" i="9"/>
  <c r="EJ262" i="9"/>
  <c r="EJ258" i="9"/>
  <c r="EJ254" i="9"/>
  <c r="EJ250" i="9"/>
  <c r="EJ246" i="9"/>
  <c r="EJ240" i="9"/>
  <c r="EJ236" i="9"/>
  <c r="EJ232" i="9"/>
  <c r="EJ228" i="9"/>
  <c r="EJ224" i="9"/>
  <c r="EJ220" i="9"/>
  <c r="EJ216" i="9"/>
  <c r="EJ212" i="9"/>
  <c r="EJ208" i="9"/>
  <c r="EJ204" i="9"/>
  <c r="EJ200" i="9"/>
  <c r="EJ192" i="9"/>
  <c r="EJ188" i="9"/>
  <c r="EJ184" i="9"/>
  <c r="EJ404" i="9"/>
  <c r="EJ141" i="9"/>
  <c r="EJ137" i="9"/>
  <c r="EJ133" i="9"/>
  <c r="EJ125" i="9"/>
  <c r="EJ121" i="9"/>
  <c r="EJ117" i="9"/>
  <c r="EJ113" i="9"/>
  <c r="EJ109" i="9"/>
  <c r="EJ101" i="9"/>
  <c r="EJ93" i="9"/>
  <c r="EJ89" i="9"/>
  <c r="EJ85" i="9"/>
  <c r="EJ81" i="9"/>
  <c r="EJ77" i="9"/>
  <c r="EJ69" i="9"/>
  <c r="EJ65" i="9"/>
  <c r="EJ61" i="9"/>
  <c r="EJ57" i="9"/>
  <c r="EJ53" i="9"/>
  <c r="EJ49" i="9"/>
  <c r="EJ45" i="9"/>
  <c r="EK180" i="9"/>
  <c r="DI401" i="9"/>
  <c r="DM401" i="9"/>
  <c r="DI352" i="9"/>
  <c r="DM352" i="9"/>
  <c r="DI314" i="9"/>
  <c r="DM314" i="9"/>
  <c r="DH277" i="9"/>
  <c r="DL277" i="9"/>
  <c r="DI212" i="9"/>
  <c r="DM212" i="9"/>
  <c r="DL184" i="9"/>
  <c r="DH184" i="9"/>
  <c r="DH107" i="9"/>
  <c r="DL107" i="9"/>
  <c r="DM68" i="9"/>
  <c r="DI68" i="9"/>
  <c r="DL15" i="9"/>
  <c r="DH15" i="9"/>
  <c r="DI417" i="9"/>
  <c r="DM417" i="9"/>
  <c r="DI336" i="9"/>
  <c r="DM336" i="9"/>
  <c r="DM260" i="9"/>
  <c r="DI260" i="9"/>
  <c r="DM160" i="9"/>
  <c r="DI160" i="9"/>
  <c r="DI76" i="9"/>
  <c r="DM76" i="9"/>
  <c r="DI421" i="9"/>
  <c r="DM421" i="9"/>
  <c r="DM402" i="9"/>
  <c r="DI402" i="9"/>
  <c r="DL389" i="9"/>
  <c r="DH389" i="9"/>
  <c r="DM373" i="9"/>
  <c r="DI373" i="9"/>
  <c r="DI361" i="9"/>
  <c r="DM361" i="9"/>
  <c r="DH353" i="9"/>
  <c r="DL353" i="9"/>
  <c r="DH341" i="9"/>
  <c r="DL341" i="9"/>
  <c r="DM326" i="9"/>
  <c r="DI326" i="9"/>
  <c r="DI316" i="9"/>
  <c r="DM316" i="9"/>
  <c r="DM304" i="9"/>
  <c r="DI304" i="9"/>
  <c r="DI292" i="9"/>
  <c r="DM292" i="9"/>
  <c r="DI278" i="9"/>
  <c r="DM278" i="9"/>
  <c r="DI265" i="9"/>
  <c r="DM265" i="9"/>
  <c r="DM231" i="9"/>
  <c r="DI231" i="9"/>
  <c r="DH215" i="9"/>
  <c r="DL215" i="9"/>
  <c r="DI200" i="9"/>
  <c r="DM200" i="9"/>
  <c r="DH187" i="9"/>
  <c r="DL187" i="9"/>
  <c r="DI175" i="9"/>
  <c r="DM175" i="9"/>
  <c r="DM164" i="9"/>
  <c r="DI164" i="9"/>
  <c r="DM152" i="9"/>
  <c r="DI152" i="9"/>
  <c r="DH140" i="9"/>
  <c r="DL140" i="9"/>
  <c r="DH124" i="9"/>
  <c r="DL124" i="9"/>
  <c r="DI107" i="9"/>
  <c r="DM107" i="9"/>
  <c r="DH91" i="9"/>
  <c r="DL91" i="9"/>
  <c r="DM79" i="9"/>
  <c r="DI79" i="9"/>
  <c r="DL69" i="9"/>
  <c r="DH69" i="9"/>
  <c r="DM59" i="9"/>
  <c r="DI59" i="9"/>
  <c r="DL51" i="9"/>
  <c r="DH51" i="9"/>
  <c r="DM39" i="9"/>
  <c r="DI39" i="9"/>
  <c r="DL27" i="9"/>
  <c r="DH27" i="9"/>
  <c r="DI15" i="9"/>
  <c r="DM15" i="9"/>
  <c r="DM385" i="9"/>
  <c r="DI385" i="9"/>
  <c r="DH361" i="9"/>
  <c r="DL361" i="9"/>
  <c r="DH325" i="9"/>
  <c r="DL325" i="9"/>
  <c r="DH289" i="9"/>
  <c r="DL289" i="9"/>
  <c r="DI228" i="9"/>
  <c r="DM228" i="9"/>
  <c r="DH175" i="9"/>
  <c r="DL175" i="9"/>
  <c r="DL123" i="9"/>
  <c r="DH123" i="9"/>
  <c r="DH79" i="9"/>
  <c r="DL79" i="9"/>
  <c r="DH59" i="9"/>
  <c r="DL59" i="9"/>
  <c r="DL39" i="9"/>
  <c r="DH39" i="9"/>
  <c r="DL385" i="9"/>
  <c r="DH385" i="9"/>
  <c r="DI324" i="9"/>
  <c r="DM324" i="9"/>
  <c r="DI227" i="9"/>
  <c r="DM227" i="9"/>
  <c r="DI148" i="9"/>
  <c r="DM148" i="9"/>
  <c r="DI12" i="9"/>
  <c r="DM12" i="9"/>
  <c r="DI409" i="9"/>
  <c r="DM409" i="9"/>
  <c r="DM398" i="9"/>
  <c r="DI398" i="9"/>
  <c r="DM381" i="9"/>
  <c r="DI381" i="9"/>
  <c r="DL369" i="9"/>
  <c r="DH369" i="9"/>
  <c r="DM358" i="9"/>
  <c r="DI358" i="9"/>
  <c r="DH349" i="9"/>
  <c r="DL349" i="9"/>
  <c r="DH333" i="9"/>
  <c r="DL333" i="9"/>
  <c r="DM322" i="9"/>
  <c r="DI322" i="9"/>
  <c r="DM312" i="9"/>
  <c r="DI312" i="9"/>
  <c r="DI298" i="9"/>
  <c r="DM298" i="9"/>
  <c r="DI286" i="9"/>
  <c r="DM286" i="9"/>
  <c r="DI274" i="9"/>
  <c r="DM274" i="9"/>
  <c r="DM252" i="9"/>
  <c r="DI252" i="9"/>
  <c r="DH223" i="9"/>
  <c r="DL223" i="9"/>
  <c r="DM207" i="9"/>
  <c r="DI207" i="9"/>
  <c r="DI195" i="9"/>
  <c r="DM195" i="9"/>
  <c r="DH183" i="9"/>
  <c r="DL183" i="9"/>
  <c r="DI171" i="9"/>
  <c r="DM171" i="9"/>
  <c r="DL160" i="9"/>
  <c r="DH160" i="9"/>
  <c r="DH148" i="9"/>
  <c r="DL148" i="9"/>
  <c r="DH136" i="9"/>
  <c r="DL136" i="9"/>
  <c r="DH119" i="9"/>
  <c r="DL119" i="9"/>
  <c r="DH103" i="9"/>
  <c r="DL103" i="9"/>
  <c r="DL85" i="9"/>
  <c r="DH85" i="9"/>
  <c r="DM75" i="9"/>
  <c r="DI75" i="9"/>
  <c r="DL65" i="9"/>
  <c r="DH65" i="9"/>
  <c r="DI56" i="9"/>
  <c r="DM56" i="9"/>
  <c r="DM47" i="9"/>
  <c r="DI47" i="9"/>
  <c r="DM35" i="9"/>
  <c r="DI35" i="9"/>
  <c r="DL23" i="9"/>
  <c r="DH23" i="9"/>
  <c r="DL152" i="9"/>
  <c r="DH152" i="9"/>
  <c r="DI360" i="9"/>
  <c r="DM360" i="9"/>
  <c r="DM276" i="9"/>
  <c r="DI276" i="9"/>
  <c r="DI183" i="9"/>
  <c r="DM183" i="9"/>
  <c r="DI87" i="9"/>
  <c r="DM87" i="9"/>
  <c r="DI36" i="9"/>
  <c r="DM36" i="9"/>
  <c r="DH409" i="9"/>
  <c r="DL409" i="9"/>
  <c r="DM397" i="9"/>
  <c r="DI397" i="9"/>
  <c r="DL381" i="9"/>
  <c r="DH381" i="9"/>
  <c r="DM366" i="9"/>
  <c r="DI366" i="9"/>
  <c r="DI357" i="9"/>
  <c r="DM357" i="9"/>
  <c r="DI348" i="9"/>
  <c r="DM348" i="9"/>
  <c r="DI332" i="9"/>
  <c r="DM332" i="9"/>
  <c r="DH321" i="9"/>
  <c r="DL321" i="9"/>
  <c r="DM310" i="9"/>
  <c r="DI310" i="9"/>
  <c r="DH297" i="9"/>
  <c r="DL297" i="9"/>
  <c r="DH285" i="9"/>
  <c r="DL285" i="9"/>
  <c r="DH273" i="9"/>
  <c r="DL273" i="9"/>
  <c r="DM248" i="9"/>
  <c r="DI248" i="9"/>
  <c r="DI220" i="9"/>
  <c r="DM220" i="9"/>
  <c r="DH207" i="9"/>
  <c r="DL207" i="9"/>
  <c r="DL192" i="9"/>
  <c r="DH192" i="9"/>
  <c r="DM180" i="9"/>
  <c r="DI180" i="9"/>
  <c r="DH171" i="9"/>
  <c r="DL171" i="9"/>
  <c r="DI158" i="9"/>
  <c r="DM158" i="9"/>
  <c r="DI144" i="9"/>
  <c r="DM144" i="9"/>
  <c r="DM134" i="9"/>
  <c r="DI134" i="9"/>
  <c r="DM115" i="9"/>
  <c r="DI115" i="9"/>
  <c r="DM99" i="9"/>
  <c r="DI99" i="9"/>
  <c r="DM83" i="9"/>
  <c r="DI83" i="9"/>
  <c r="DH75" i="9"/>
  <c r="DL75" i="9"/>
  <c r="DM64" i="9"/>
  <c r="DI64" i="9"/>
  <c r="DI55" i="9"/>
  <c r="DM55" i="9"/>
  <c r="DL47" i="9"/>
  <c r="DH47" i="9"/>
  <c r="DL35" i="9"/>
  <c r="DH35" i="9"/>
  <c r="DI20" i="9"/>
  <c r="DM20" i="9"/>
  <c r="DH421" i="9"/>
  <c r="DL421" i="9"/>
  <c r="DH371" i="9"/>
  <c r="DL371" i="9"/>
  <c r="DM338" i="9"/>
  <c r="DI338" i="9"/>
  <c r="DH301" i="9"/>
  <c r="DL301" i="9"/>
  <c r="DI261" i="9"/>
  <c r="DM261" i="9"/>
  <c r="DI199" i="9"/>
  <c r="DM199" i="9"/>
  <c r="DI163" i="9"/>
  <c r="DM163" i="9"/>
  <c r="DL89" i="9"/>
  <c r="DH89" i="9"/>
  <c r="DH49" i="9"/>
  <c r="DL49" i="9"/>
  <c r="DI24" i="9"/>
  <c r="DM24" i="9"/>
  <c r="DM370" i="9"/>
  <c r="DI370" i="9"/>
  <c r="DM288" i="9"/>
  <c r="DI288" i="9"/>
  <c r="DM172" i="9"/>
  <c r="DI172" i="9"/>
  <c r="DI103" i="9"/>
  <c r="DM103" i="9"/>
  <c r="DH57" i="9"/>
  <c r="DL57" i="9"/>
  <c r="DL407" i="9"/>
  <c r="DH407" i="9"/>
  <c r="DL393" i="9"/>
  <c r="DH393" i="9"/>
  <c r="DM377" i="9"/>
  <c r="DI377" i="9"/>
  <c r="DM365" i="9"/>
  <c r="DI365" i="9"/>
  <c r="DH357" i="9"/>
  <c r="DL357" i="9"/>
  <c r="DH345" i="9"/>
  <c r="DL345" i="9"/>
  <c r="DM330" i="9"/>
  <c r="DI330" i="9"/>
  <c r="DI320" i="9"/>
  <c r="DM320" i="9"/>
  <c r="DH309" i="9"/>
  <c r="DL309" i="9"/>
  <c r="DM296" i="9"/>
  <c r="DI296" i="9"/>
  <c r="DM284" i="9"/>
  <c r="DI284" i="9"/>
  <c r="DM272" i="9"/>
  <c r="DI272" i="9"/>
  <c r="DI244" i="9"/>
  <c r="DM244" i="9"/>
  <c r="DM219" i="9"/>
  <c r="DI219" i="9"/>
  <c r="DI204" i="9"/>
  <c r="DM204" i="9"/>
  <c r="DH191" i="9"/>
  <c r="DL191" i="9"/>
  <c r="DI179" i="9"/>
  <c r="DM179" i="9"/>
  <c r="DM168" i="9"/>
  <c r="DI168" i="9"/>
  <c r="DM156" i="9"/>
  <c r="DI156" i="9"/>
  <c r="DH144" i="9"/>
  <c r="DL144" i="9"/>
  <c r="DI132" i="9"/>
  <c r="DM132" i="9"/>
  <c r="DH115" i="9"/>
  <c r="DL115" i="9"/>
  <c r="DH99" i="9"/>
  <c r="DL99" i="9"/>
  <c r="DH83" i="9"/>
  <c r="DL83" i="9"/>
  <c r="DL73" i="9"/>
  <c r="DH73" i="9"/>
  <c r="DH63" i="9"/>
  <c r="DL63" i="9"/>
  <c r="DL55" i="9"/>
  <c r="DH55" i="9"/>
  <c r="DI44" i="9"/>
  <c r="DM44" i="9"/>
  <c r="DI32" i="9"/>
  <c r="DM32" i="9"/>
  <c r="DM19" i="9"/>
  <c r="DI19" i="9"/>
  <c r="DH401" i="9"/>
  <c r="DL401" i="9"/>
  <c r="DH313" i="9"/>
  <c r="DL313" i="9"/>
  <c r="DH211" i="9"/>
  <c r="DL211" i="9"/>
  <c r="DM119" i="9"/>
  <c r="DI119" i="9"/>
  <c r="DI48" i="9"/>
  <c r="DM48" i="9"/>
  <c r="DI425" i="9"/>
  <c r="DM425" i="9"/>
  <c r="DI405" i="9"/>
  <c r="DM405" i="9"/>
  <c r="DM390" i="9"/>
  <c r="DI390" i="9"/>
  <c r="DL377" i="9"/>
  <c r="DH377" i="9"/>
  <c r="DL365" i="9"/>
  <c r="DH365" i="9"/>
  <c r="DI356" i="9"/>
  <c r="DM356" i="9"/>
  <c r="DI344" i="9"/>
  <c r="DM344" i="9"/>
  <c r="DH329" i="9"/>
  <c r="DL329" i="9"/>
  <c r="DI318" i="9"/>
  <c r="DM318" i="9"/>
  <c r="DM308" i="9"/>
  <c r="DI308" i="9"/>
  <c r="DI294" i="9"/>
  <c r="DM294" i="9"/>
  <c r="DI282" i="9"/>
  <c r="DM282" i="9"/>
  <c r="DI269" i="9"/>
  <c r="DM269" i="9"/>
  <c r="DM238" i="9"/>
  <c r="DI238" i="9"/>
  <c r="DH219" i="9"/>
  <c r="DL219" i="9"/>
  <c r="DM203" i="9"/>
  <c r="DI203" i="9"/>
  <c r="DM188" i="9"/>
  <c r="DI188" i="9"/>
  <c r="DH179" i="9"/>
  <c r="DL179" i="9"/>
  <c r="DI167" i="9"/>
  <c r="DM167" i="9"/>
  <c r="DL156" i="9"/>
  <c r="DH156" i="9"/>
  <c r="DM142" i="9"/>
  <c r="DI142" i="9"/>
  <c r="DH128" i="9"/>
  <c r="DL128" i="9"/>
  <c r="DM111" i="9"/>
  <c r="DI111" i="9"/>
  <c r="DL93" i="9"/>
  <c r="DH93" i="9"/>
  <c r="DL81" i="9"/>
  <c r="DH81" i="9"/>
  <c r="DL61" i="9"/>
  <c r="DH61" i="9"/>
  <c r="DI52" i="9"/>
  <c r="DM52" i="9"/>
  <c r="DI43" i="9"/>
  <c r="DM43" i="9"/>
  <c r="DI31" i="9"/>
  <c r="DM31" i="9"/>
  <c r="DL19" i="9"/>
  <c r="DH19" i="9"/>
  <c r="DM138" i="9"/>
  <c r="DI138" i="9"/>
  <c r="DM350" i="9"/>
  <c r="DI350" i="9"/>
  <c r="DM300" i="9"/>
  <c r="DI300" i="9"/>
  <c r="DH199" i="9"/>
  <c r="DL199" i="9"/>
  <c r="DI136" i="9"/>
  <c r="DM136" i="9"/>
  <c r="DM67" i="9"/>
  <c r="DI67" i="9"/>
  <c r="DM23" i="9"/>
  <c r="DI23" i="9"/>
  <c r="DH425" i="9"/>
  <c r="DL425" i="9"/>
  <c r="DH405" i="9"/>
  <c r="DL405" i="9"/>
  <c r="DM389" i="9"/>
  <c r="DI389" i="9"/>
  <c r="DM374" i="9"/>
  <c r="DI374" i="9"/>
  <c r="DI364" i="9"/>
  <c r="DM364" i="9"/>
  <c r="DM354" i="9"/>
  <c r="DI354" i="9"/>
  <c r="DM342" i="9"/>
  <c r="DI342" i="9"/>
  <c r="DI328" i="9"/>
  <c r="DM328" i="9"/>
  <c r="DH317" i="9"/>
  <c r="DL317" i="9"/>
  <c r="DH305" i="9"/>
  <c r="DL305" i="9"/>
  <c r="DH293" i="9"/>
  <c r="DL293" i="9"/>
  <c r="DM280" i="9"/>
  <c r="DI280" i="9"/>
  <c r="DH269" i="9"/>
  <c r="DL269" i="9"/>
  <c r="DM234" i="9"/>
  <c r="DI234" i="9"/>
  <c r="DI215" i="9"/>
  <c r="DM215" i="9"/>
  <c r="DH203" i="9"/>
  <c r="DL203" i="9"/>
  <c r="DI187" i="9"/>
  <c r="DM187" i="9"/>
  <c r="DM176" i="9"/>
  <c r="DI176" i="9"/>
  <c r="DH167" i="9"/>
  <c r="DL167" i="9"/>
  <c r="DI154" i="9"/>
  <c r="DM154" i="9"/>
  <c r="DI140" i="9"/>
  <c r="DM140" i="9"/>
  <c r="DL127" i="9"/>
  <c r="DH127" i="9"/>
  <c r="DH111" i="9"/>
  <c r="DL111" i="9"/>
  <c r="DI91" i="9"/>
  <c r="DM91" i="9"/>
  <c r="DI80" i="9"/>
  <c r="DM80" i="9"/>
  <c r="DH71" i="9"/>
  <c r="DL71" i="9"/>
  <c r="DM60" i="9"/>
  <c r="DI60" i="9"/>
  <c r="DI51" i="9"/>
  <c r="DM51" i="9"/>
  <c r="DI40" i="9"/>
  <c r="DM40" i="9"/>
  <c r="DI28" i="9"/>
  <c r="DM28" i="9"/>
  <c r="DI16" i="9"/>
  <c r="DM16" i="9"/>
  <c r="CC413" i="9"/>
  <c r="CC429" i="9"/>
  <c r="CB417" i="9"/>
  <c r="CB53" i="9"/>
  <c r="CC386" i="9"/>
  <c r="CC362" i="9"/>
  <c r="CC334" i="9"/>
  <c r="CC306" i="9"/>
  <c r="CC302" i="9"/>
  <c r="CC290" i="9"/>
  <c r="CC216" i="9"/>
  <c r="CC184" i="9"/>
  <c r="CB120" i="9"/>
  <c r="CC27" i="9"/>
  <c r="CC393" i="9"/>
  <c r="CC369" i="9"/>
  <c r="CC257" i="9"/>
  <c r="CC223" i="9"/>
  <c r="CC191" i="9"/>
  <c r="CC127" i="9"/>
  <c r="CC123" i="9"/>
  <c r="CB67" i="9"/>
  <c r="CB43" i="9"/>
  <c r="CB31" i="9"/>
  <c r="CB11" i="9"/>
  <c r="CB413" i="9"/>
  <c r="CB397" i="9"/>
  <c r="CB373" i="9"/>
  <c r="CB337" i="9"/>
  <c r="CB281" i="9"/>
  <c r="CB227" i="9"/>
  <c r="CB195" i="9"/>
  <c r="CB163" i="9"/>
  <c r="CB131" i="9"/>
  <c r="CB95" i="9"/>
  <c r="CB429" i="9"/>
  <c r="CC340" i="9"/>
  <c r="CC264" i="9"/>
  <c r="CC146" i="9"/>
  <c r="CC423" i="9"/>
  <c r="CC53" i="9"/>
  <c r="CC121" i="9"/>
  <c r="CC117" i="9"/>
  <c r="CC109" i="9"/>
  <c r="CC105" i="9"/>
  <c r="CC101" i="9"/>
  <c r="CC93" i="9"/>
  <c r="CB398" i="9"/>
  <c r="CB394" i="9"/>
  <c r="CB390" i="9"/>
  <c r="CB386" i="9"/>
  <c r="CB382" i="9"/>
  <c r="CB378" i="9"/>
  <c r="CB374" i="9"/>
  <c r="CB370" i="9"/>
  <c r="CB366" i="9"/>
  <c r="CB362" i="9"/>
  <c r="CB358" i="9"/>
  <c r="CB354" i="9"/>
  <c r="CB346" i="9"/>
  <c r="CB338" i="9"/>
  <c r="CB334" i="9"/>
  <c r="CB330" i="9"/>
  <c r="CB326" i="9"/>
  <c r="CB318" i="9"/>
  <c r="CB314" i="9"/>
  <c r="CB310" i="9"/>
  <c r="CB302" i="9"/>
  <c r="CB298" i="9"/>
  <c r="CB294" i="9"/>
  <c r="CB286" i="9"/>
  <c r="CB282" i="9"/>
  <c r="CB266" i="9"/>
  <c r="CB262" i="9"/>
  <c r="CB258" i="9"/>
  <c r="CB254" i="9"/>
  <c r="CB250" i="9"/>
  <c r="CB246" i="9"/>
  <c r="CB240" i="9"/>
  <c r="CB236" i="9"/>
  <c r="CB232" i="9"/>
  <c r="CB180" i="9"/>
  <c r="CB176" i="9"/>
  <c r="CB172" i="9"/>
  <c r="CB168" i="9"/>
  <c r="CB116" i="9"/>
  <c r="CB112" i="9"/>
  <c r="GU9" i="9"/>
  <c r="CC211" i="9"/>
  <c r="CC339" i="9"/>
  <c r="CC275" i="9"/>
  <c r="AU9" i="9"/>
  <c r="AW9" i="9" s="1"/>
  <c r="DF9" i="9"/>
  <c r="CB9" i="9" s="1"/>
  <c r="DH9" i="9" s="1"/>
  <c r="CB399" i="9"/>
  <c r="CB395" i="9"/>
  <c r="CB387" i="9"/>
  <c r="CB383" i="9"/>
  <c r="CB347" i="9"/>
  <c r="CB315" i="9"/>
  <c r="CB299" i="9"/>
  <c r="CB283" i="9"/>
  <c r="CB267" i="9"/>
  <c r="CB263" i="9"/>
  <c r="CB259" i="9"/>
  <c r="CB255" i="9"/>
  <c r="CB251" i="9"/>
  <c r="CB247" i="9"/>
  <c r="CB243" i="9"/>
  <c r="GQ9" i="9"/>
  <c r="GH9" i="9"/>
  <c r="CC415" i="9"/>
  <c r="CC411" i="9"/>
  <c r="CC267" i="9"/>
  <c r="CC263" i="9"/>
  <c r="CC259" i="9"/>
  <c r="CC255" i="9"/>
  <c r="CC251" i="9"/>
  <c r="CC247" i="9"/>
  <c r="CC243" i="9"/>
  <c r="CC237" i="9"/>
  <c r="CC233" i="9"/>
  <c r="CC229" i="9"/>
  <c r="CC225" i="9"/>
  <c r="CC217" i="9"/>
  <c r="CC209" i="9"/>
  <c r="CC201" i="9"/>
  <c r="CC193" i="9"/>
  <c r="CC189" i="9"/>
  <c r="CC185" i="9"/>
  <c r="CC129" i="9"/>
  <c r="CC125" i="9"/>
  <c r="CC208" i="9"/>
  <c r="CC162" i="9"/>
  <c r="EK321" i="9"/>
  <c r="EJ429" i="9"/>
  <c r="EJ425" i="9"/>
  <c r="EJ421" i="9"/>
  <c r="EJ413" i="9"/>
  <c r="EJ409" i="9"/>
  <c r="EJ401" i="9"/>
  <c r="EJ397" i="9"/>
  <c r="EJ393" i="9"/>
  <c r="EJ389" i="9"/>
  <c r="EJ381" i="9"/>
  <c r="EJ377" i="9"/>
  <c r="EJ369" i="9"/>
  <c r="EJ365" i="9"/>
  <c r="EJ361" i="9"/>
  <c r="EJ357" i="9"/>
  <c r="EJ349" i="9"/>
  <c r="EJ345" i="9"/>
  <c r="CB92" i="9"/>
  <c r="CB88" i="9"/>
  <c r="CB84" i="9"/>
  <c r="CB80" i="9"/>
  <c r="CB76" i="9"/>
  <c r="CB72" i="9"/>
  <c r="CB68" i="9"/>
  <c r="CB64" i="9"/>
  <c r="CB60" i="9"/>
  <c r="CB56" i="9"/>
  <c r="CB52" i="9"/>
  <c r="CB48" i="9"/>
  <c r="CB44" i="9"/>
  <c r="CB16" i="9"/>
  <c r="EK395" i="9"/>
  <c r="EK391" i="9"/>
  <c r="EK311" i="9"/>
  <c r="EK307" i="9"/>
  <c r="EK165" i="9"/>
  <c r="EJ138" i="9"/>
  <c r="EJ122" i="9"/>
  <c r="EJ106" i="9"/>
  <c r="EJ102" i="9"/>
  <c r="EK93" i="9"/>
  <c r="EK53" i="9"/>
  <c r="EK49" i="9"/>
  <c r="EK314" i="9"/>
  <c r="DG9" i="9"/>
  <c r="CC9" i="9" s="1"/>
  <c r="DI9" i="9" s="1"/>
  <c r="HE9" i="9"/>
  <c r="HI9" i="9" s="1"/>
  <c r="BI9" i="9"/>
  <c r="CP9" i="9"/>
  <c r="CR9" i="9" s="1"/>
  <c r="EY9" i="9"/>
  <c r="FA9" i="9" s="1"/>
  <c r="FN9" i="9"/>
  <c r="EJ9" i="9" s="1"/>
  <c r="GY9" i="9"/>
  <c r="AF40" i="9"/>
  <c r="BL40" i="9" s="1"/>
  <c r="CQ9" i="9"/>
  <c r="CS9" i="9" s="1"/>
  <c r="AG28" i="9"/>
  <c r="BM28" i="9" s="1"/>
  <c r="FO9" i="9"/>
  <c r="FQ9" i="9" s="1"/>
  <c r="AG12" i="9"/>
  <c r="BM12" i="9" s="1"/>
  <c r="AG72" i="9"/>
  <c r="BM72" i="9" s="1"/>
  <c r="AG31" i="9"/>
  <c r="BM31" i="9" s="1"/>
  <c r="AG27" i="9"/>
  <c r="BM27" i="9" s="1"/>
  <c r="AG11" i="9"/>
  <c r="BM11" i="9" s="1"/>
  <c r="CC325" i="9"/>
  <c r="HD9" i="9"/>
  <c r="HH9" i="9" s="1"/>
  <c r="GP9" i="9"/>
  <c r="AF23" i="9"/>
  <c r="BL23" i="9" s="1"/>
  <c r="AG29" i="9"/>
  <c r="BM29" i="9" s="1"/>
  <c r="AF13" i="9"/>
  <c r="BL13" i="9" s="1"/>
  <c r="AG15" i="9"/>
  <c r="BM15" i="9" s="1"/>
  <c r="DJ9" i="9"/>
  <c r="AT9" i="9"/>
  <c r="AV9" i="9" s="1"/>
  <c r="GT9" i="9"/>
  <c r="AG40" i="9"/>
  <c r="BM40" i="9" s="1"/>
  <c r="AF15" i="9"/>
  <c r="BL15" i="9" s="1"/>
  <c r="CB265" i="9"/>
  <c r="CB261" i="9"/>
  <c r="CB257" i="9"/>
  <c r="CB253" i="9"/>
  <c r="CB249" i="9"/>
  <c r="CB245" i="9"/>
  <c r="CB239" i="9"/>
  <c r="CB237" i="9"/>
  <c r="CB235" i="9"/>
  <c r="CB233" i="9"/>
  <c r="CB231" i="9"/>
  <c r="CB229" i="9"/>
  <c r="CB225" i="9"/>
  <c r="CB221" i="9"/>
  <c r="CB217" i="9"/>
  <c r="CB213" i="9"/>
  <c r="CB209" i="9"/>
  <c r="CB205" i="9"/>
  <c r="CB201" i="9"/>
  <c r="CB197" i="9"/>
  <c r="CB193" i="9"/>
  <c r="CB189" i="9"/>
  <c r="CB185" i="9"/>
  <c r="CB181" i="9"/>
  <c r="CB177" i="9"/>
  <c r="CB173" i="9"/>
  <c r="CB169" i="9"/>
  <c r="CB165" i="9"/>
  <c r="CB161" i="9"/>
  <c r="CB159" i="9"/>
  <c r="CB157" i="9"/>
  <c r="CB155" i="9"/>
  <c r="CB153" i="9"/>
  <c r="CB151" i="9"/>
  <c r="CB149" i="9"/>
  <c r="CB147" i="9"/>
  <c r="CB145" i="9"/>
  <c r="CB268" i="9"/>
  <c r="CB264" i="9"/>
  <c r="CB260" i="9"/>
  <c r="CB256" i="9"/>
  <c r="CB252" i="9"/>
  <c r="CB248" i="9"/>
  <c r="CB244" i="9"/>
  <c r="CB238" i="9"/>
  <c r="CB234" i="9"/>
  <c r="CB202" i="9"/>
  <c r="CC427" i="9"/>
  <c r="CC419" i="9"/>
  <c r="CC213" i="9"/>
  <c r="CB427" i="9"/>
  <c r="CB423" i="9"/>
  <c r="CB419" i="9"/>
  <c r="CB415" i="9"/>
  <c r="CB411" i="9"/>
  <c r="CB403" i="9"/>
  <c r="CB391" i="9"/>
  <c r="CB379" i="9"/>
  <c r="CB375" i="9"/>
  <c r="CB367" i="9"/>
  <c r="CB363" i="9"/>
  <c r="CB359" i="9"/>
  <c r="CB355" i="9"/>
  <c r="CB351" i="9"/>
  <c r="CB343" i="9"/>
  <c r="CB339" i="9"/>
  <c r="CB335" i="9"/>
  <c r="CB331" i="9"/>
  <c r="CB327" i="9"/>
  <c r="CB323" i="9"/>
  <c r="CB319" i="9"/>
  <c r="CB311" i="9"/>
  <c r="CB307" i="9"/>
  <c r="CB303" i="9"/>
  <c r="CB295" i="9"/>
  <c r="CB291" i="9"/>
  <c r="CB287" i="9"/>
  <c r="CB279" i="9"/>
  <c r="CB275" i="9"/>
  <c r="CB271" i="9"/>
  <c r="CB430" i="9"/>
  <c r="CB376" i="9"/>
  <c r="CB344" i="9"/>
  <c r="CB328" i="9"/>
  <c r="CB58" i="9"/>
  <c r="CB54" i="9"/>
  <c r="CB50" i="9"/>
  <c r="CB46" i="9"/>
  <c r="CC346" i="9"/>
  <c r="CC256" i="9"/>
  <c r="CC150" i="9"/>
  <c r="CC143" i="9"/>
  <c r="CC141" i="9"/>
  <c r="CC139" i="9"/>
  <c r="CC137" i="9"/>
  <c r="CC135" i="9"/>
  <c r="CC133" i="9"/>
  <c r="CC131" i="9"/>
  <c r="CC42" i="9"/>
  <c r="CB198" i="9"/>
  <c r="CB182" i="9"/>
  <c r="CB158" i="9"/>
  <c r="CB154" i="9"/>
  <c r="CB150" i="9"/>
  <c r="CB146" i="9"/>
  <c r="CB142" i="9"/>
  <c r="CB138" i="9"/>
  <c r="CB134" i="9"/>
  <c r="CB94" i="9"/>
  <c r="CB90" i="9"/>
  <c r="CB86" i="9"/>
  <c r="CB82" i="9"/>
  <c r="CB78" i="9"/>
  <c r="CB74" i="9"/>
  <c r="CB70" i="9"/>
  <c r="CB66" i="9"/>
  <c r="CB62" i="9"/>
  <c r="CB143" i="9"/>
  <c r="CB141" i="9"/>
  <c r="CB139" i="9"/>
  <c r="CB137" i="9"/>
  <c r="CB135" i="9"/>
  <c r="CB133" i="9"/>
  <c r="CB129" i="9"/>
  <c r="CB125" i="9"/>
  <c r="CB121" i="9"/>
  <c r="CB117" i="9"/>
  <c r="CB113" i="9"/>
  <c r="CB105" i="9"/>
  <c r="CB101" i="9"/>
  <c r="CC72" i="9"/>
  <c r="CC113" i="9"/>
  <c r="CC81" i="9"/>
  <c r="CC49" i="9"/>
  <c r="CC430" i="9"/>
  <c r="CC428" i="9"/>
  <c r="CC426" i="9"/>
  <c r="CC424" i="9"/>
  <c r="CC422" i="9"/>
  <c r="CC420" i="9"/>
  <c r="CC418" i="9"/>
  <c r="CC416" i="9"/>
  <c r="CC414" i="9"/>
  <c r="CC412" i="9"/>
  <c r="CC410" i="9"/>
  <c r="CC408" i="9"/>
  <c r="CC406" i="9"/>
  <c r="CC404" i="9"/>
  <c r="CC400" i="9"/>
  <c r="CC396" i="9"/>
  <c r="CC394" i="9"/>
  <c r="CC392" i="9"/>
  <c r="CC388" i="9"/>
  <c r="CC384" i="9"/>
  <c r="CC382" i="9"/>
  <c r="CC380" i="9"/>
  <c r="CC378" i="9"/>
  <c r="CC376" i="9"/>
  <c r="CC372" i="9"/>
  <c r="CC368" i="9"/>
  <c r="CC270" i="9"/>
  <c r="CC268" i="9"/>
  <c r="CC266" i="9"/>
  <c r="CC262" i="9"/>
  <c r="CC258" i="9"/>
  <c r="CC254" i="9"/>
  <c r="CC250" i="9"/>
  <c r="CC246" i="9"/>
  <c r="CC240" i="9"/>
  <c r="CC236" i="9"/>
  <c r="CC232" i="9"/>
  <c r="CC230" i="9"/>
  <c r="CC226" i="9"/>
  <c r="CC224" i="9"/>
  <c r="CC222" i="9"/>
  <c r="CC218" i="9"/>
  <c r="CC214" i="9"/>
  <c r="CC210" i="9"/>
  <c r="CC206" i="9"/>
  <c r="CC202" i="9"/>
  <c r="CC198" i="9"/>
  <c r="CC196" i="9"/>
  <c r="CC194" i="9"/>
  <c r="CC192" i="9"/>
  <c r="CC190" i="9"/>
  <c r="CC186" i="9"/>
  <c r="CC182" i="9"/>
  <c r="CC178" i="9"/>
  <c r="CC174" i="9"/>
  <c r="CC170" i="9"/>
  <c r="CC166" i="9"/>
  <c r="CC89" i="9"/>
  <c r="CC85" i="9"/>
  <c r="CC77" i="9"/>
  <c r="CC73" i="9"/>
  <c r="CC69" i="9"/>
  <c r="CC65" i="9"/>
  <c r="CC61" i="9"/>
  <c r="CC57" i="9"/>
  <c r="CC45" i="9"/>
  <c r="CC38" i="9"/>
  <c r="CC34" i="9"/>
  <c r="CC30" i="9"/>
  <c r="CC26" i="9"/>
  <c r="CC22" i="9"/>
  <c r="CC18" i="9"/>
  <c r="CC14" i="9"/>
  <c r="CC10" i="9"/>
  <c r="CB109" i="9"/>
  <c r="CB77" i="9"/>
  <c r="CB45" i="9"/>
  <c r="CB37" i="9"/>
  <c r="CB33" i="9"/>
  <c r="CB29" i="9"/>
  <c r="CB25" i="9"/>
  <c r="CB21" i="9"/>
  <c r="CB17" i="9"/>
  <c r="CB13" i="9"/>
  <c r="CB428" i="9"/>
  <c r="CB426" i="9"/>
  <c r="CB424" i="9"/>
  <c r="CB422" i="9"/>
  <c r="CB420" i="9"/>
  <c r="CB418" i="9"/>
  <c r="CB416" i="9"/>
  <c r="CB414" i="9"/>
  <c r="CB412" i="9"/>
  <c r="CB410" i="9"/>
  <c r="CB408" i="9"/>
  <c r="CB406" i="9"/>
  <c r="CB404" i="9"/>
  <c r="CB402" i="9"/>
  <c r="CB400" i="9"/>
  <c r="CB396" i="9"/>
  <c r="CB392" i="9"/>
  <c r="CB388" i="9"/>
  <c r="CB384" i="9"/>
  <c r="CB380" i="9"/>
  <c r="CB372" i="9"/>
  <c r="CB368" i="9"/>
  <c r="CB364" i="9"/>
  <c r="CB360" i="9"/>
  <c r="CB356" i="9"/>
  <c r="CB352" i="9"/>
  <c r="CB350" i="9"/>
  <c r="CB348" i="9"/>
  <c r="CB342" i="9"/>
  <c r="CB340" i="9"/>
  <c r="CB336" i="9"/>
  <c r="CB332" i="9"/>
  <c r="CB324" i="9"/>
  <c r="CB322" i="9"/>
  <c r="CB320" i="9"/>
  <c r="CB316" i="9"/>
  <c r="CB312" i="9"/>
  <c r="CB308" i="9"/>
  <c r="CB306" i="9"/>
  <c r="CB304" i="9"/>
  <c r="CB300" i="9"/>
  <c r="CB296" i="9"/>
  <c r="CB292" i="9"/>
  <c r="CB290" i="9"/>
  <c r="CB288" i="9"/>
  <c r="CB284" i="9"/>
  <c r="CB280" i="9"/>
  <c r="CB278" i="9"/>
  <c r="CB276" i="9"/>
  <c r="CB274" i="9"/>
  <c r="CB272" i="9"/>
  <c r="CB270" i="9"/>
  <c r="CB230" i="9"/>
  <c r="CB228" i="9"/>
  <c r="CB226" i="9"/>
  <c r="CB224" i="9"/>
  <c r="CB222" i="9"/>
  <c r="CB220" i="9"/>
  <c r="CB218" i="9"/>
  <c r="CB216" i="9"/>
  <c r="CB214" i="9"/>
  <c r="CB212" i="9"/>
  <c r="CB210" i="9"/>
  <c r="CB208" i="9"/>
  <c r="CB206" i="9"/>
  <c r="CB204" i="9"/>
  <c r="CB200" i="9"/>
  <c r="CB196" i="9"/>
  <c r="CB194" i="9"/>
  <c r="CB190" i="9"/>
  <c r="CB188" i="9"/>
  <c r="CB186" i="9"/>
  <c r="CB178" i="9"/>
  <c r="CB174" i="9"/>
  <c r="CB170" i="9"/>
  <c r="CB166" i="9"/>
  <c r="CB162" i="9"/>
  <c r="CB97" i="9"/>
  <c r="CB87" i="9"/>
  <c r="CB40" i="9"/>
  <c r="CB38" i="9"/>
  <c r="CB36" i="9"/>
  <c r="CB34" i="9"/>
  <c r="CB32" i="9"/>
  <c r="CB30" i="9"/>
  <c r="CB28" i="9"/>
  <c r="CB26" i="9"/>
  <c r="CB24" i="9"/>
  <c r="CB22" i="9"/>
  <c r="CB20" i="9"/>
  <c r="CB18" i="9"/>
  <c r="CB14" i="9"/>
  <c r="CB12" i="9"/>
  <c r="CB10" i="9"/>
  <c r="CC130" i="9"/>
  <c r="CC128" i="9"/>
  <c r="CC126" i="9"/>
  <c r="CC124" i="9"/>
  <c r="CC122" i="9"/>
  <c r="CC120" i="9"/>
  <c r="CC118" i="9"/>
  <c r="CC116" i="9"/>
  <c r="CC114" i="9"/>
  <c r="CC112" i="9"/>
  <c r="CC110" i="9"/>
  <c r="CC108" i="9"/>
  <c r="CC106" i="9"/>
  <c r="CC104" i="9"/>
  <c r="CC102" i="9"/>
  <c r="CC100" i="9"/>
  <c r="CC98" i="9"/>
  <c r="CB164" i="9"/>
  <c r="CB132" i="9"/>
  <c r="CB100" i="9"/>
  <c r="CB96" i="9"/>
  <c r="CB130" i="9"/>
  <c r="CB126" i="9"/>
  <c r="CB122" i="9"/>
  <c r="CB118" i="9"/>
  <c r="CB114" i="9"/>
  <c r="CB110" i="9"/>
  <c r="CB108" i="9"/>
  <c r="CB106" i="9"/>
  <c r="CB104" i="9"/>
  <c r="CB102" i="9"/>
  <c r="CB98" i="9"/>
  <c r="CC95" i="9"/>
  <c r="CC71" i="9"/>
  <c r="CC63" i="9"/>
  <c r="CC407" i="9"/>
  <c r="CC403" i="9"/>
  <c r="CC399" i="9"/>
  <c r="CC395" i="9"/>
  <c r="CC391" i="9"/>
  <c r="CC387" i="9"/>
  <c r="CC383" i="9"/>
  <c r="CC379" i="9"/>
  <c r="CC375" i="9"/>
  <c r="CC371" i="9"/>
  <c r="CC367" i="9"/>
  <c r="CC363" i="9"/>
  <c r="CC359" i="9"/>
  <c r="CC355" i="9"/>
  <c r="CC353" i="9"/>
  <c r="CC351" i="9"/>
  <c r="CC349" i="9"/>
  <c r="CC347" i="9"/>
  <c r="CC345" i="9"/>
  <c r="CC343" i="9"/>
  <c r="CC341" i="9"/>
  <c r="CC337" i="9"/>
  <c r="CC335" i="9"/>
  <c r="CC333" i="9"/>
  <c r="CC331" i="9"/>
  <c r="CC329" i="9"/>
  <c r="CC327" i="9"/>
  <c r="CC323" i="9"/>
  <c r="CC321" i="9"/>
  <c r="CC319" i="9"/>
  <c r="CC317" i="9"/>
  <c r="CC315" i="9"/>
  <c r="CC313" i="9"/>
  <c r="CC311" i="9"/>
  <c r="CC309" i="9"/>
  <c r="CC307" i="9"/>
  <c r="CC305" i="9"/>
  <c r="CC303" i="9"/>
  <c r="CC301" i="9"/>
  <c r="CC299" i="9"/>
  <c r="CC297" i="9"/>
  <c r="CC295" i="9"/>
  <c r="CC293" i="9"/>
  <c r="CC291" i="9"/>
  <c r="CC289" i="9"/>
  <c r="CC287" i="9"/>
  <c r="CC285" i="9"/>
  <c r="CC283" i="9"/>
  <c r="CC281" i="9"/>
  <c r="CC279" i="9"/>
  <c r="CC277" i="9"/>
  <c r="CC273" i="9"/>
  <c r="CC271" i="9"/>
  <c r="CC253" i="9"/>
  <c r="CC249" i="9"/>
  <c r="CC245" i="9"/>
  <c r="CC239" i="9"/>
  <c r="CC235" i="9"/>
  <c r="CC221" i="9"/>
  <c r="CC205" i="9"/>
  <c r="CC197" i="9"/>
  <c r="CC181" i="9"/>
  <c r="CC177" i="9"/>
  <c r="CC173" i="9"/>
  <c r="CC169" i="9"/>
  <c r="CC165" i="9"/>
  <c r="CC161" i="9"/>
  <c r="CC159" i="9"/>
  <c r="CC157" i="9"/>
  <c r="CC155" i="9"/>
  <c r="CC153" i="9"/>
  <c r="CC151" i="9"/>
  <c r="CC149" i="9"/>
  <c r="CC147" i="9"/>
  <c r="CC145" i="9"/>
  <c r="CC96" i="9"/>
  <c r="CC94" i="9"/>
  <c r="CC92" i="9"/>
  <c r="CC90" i="9"/>
  <c r="CC88" i="9"/>
  <c r="CC86" i="9"/>
  <c r="CC84" i="9"/>
  <c r="CC82" i="9"/>
  <c r="CC78" i="9"/>
  <c r="CC74" i="9"/>
  <c r="CC70" i="9"/>
  <c r="CC66" i="9"/>
  <c r="CC62" i="9"/>
  <c r="CC58" i="9"/>
  <c r="CC54" i="9"/>
  <c r="CC50" i="9"/>
  <c r="CC46" i="9"/>
  <c r="CC41" i="9"/>
  <c r="CC37" i="9"/>
  <c r="CC33" i="9"/>
  <c r="CC29" i="9"/>
  <c r="CC25" i="9"/>
  <c r="CC21" i="9"/>
  <c r="CC17" i="9"/>
  <c r="CC13" i="9"/>
  <c r="CC11" i="9"/>
  <c r="EK41" i="9"/>
  <c r="EK25" i="9"/>
  <c r="EJ143" i="9"/>
  <c r="EJ35" i="9"/>
  <c r="EJ321" i="9"/>
  <c r="EJ311" i="9"/>
  <c r="EJ307" i="9"/>
  <c r="EK42" i="9"/>
  <c r="EK22" i="9"/>
  <c r="EK143" i="9"/>
  <c r="EJ320" i="9"/>
  <c r="EJ316" i="9"/>
  <c r="EJ312" i="9"/>
  <c r="EJ280" i="9"/>
  <c r="EJ252" i="9"/>
  <c r="EJ22" i="9"/>
  <c r="EJ14" i="9"/>
  <c r="EJ42" i="9"/>
  <c r="EK334" i="9"/>
  <c r="EK324" i="9"/>
  <c r="EK318" i="9"/>
  <c r="EK312" i="9"/>
  <c r="EK97" i="9"/>
  <c r="EK10" i="9"/>
  <c r="EJ34" i="9"/>
  <c r="EK9" i="9"/>
  <c r="FP9" i="9"/>
  <c r="GF9" i="9"/>
  <c r="P9" i="9"/>
  <c r="AZ9" i="9"/>
  <c r="GG9" i="9"/>
  <c r="Q9" i="9"/>
  <c r="BA9" i="9"/>
  <c r="GN9" i="9"/>
  <c r="BD9" i="9"/>
  <c r="GO9" i="9"/>
  <c r="DK9" i="9"/>
  <c r="BE9" i="9"/>
  <c r="EJ402" i="9" l="1"/>
  <c r="EK184" i="9"/>
  <c r="EK268" i="9"/>
  <c r="EK364" i="9"/>
  <c r="EJ260" i="9"/>
  <c r="EK133" i="9"/>
  <c r="EK400" i="9"/>
  <c r="EJ96" i="9"/>
  <c r="EJ239" i="9"/>
  <c r="EJ359" i="9"/>
  <c r="EJ119" i="9"/>
  <c r="EK94" i="9"/>
  <c r="EK375" i="9"/>
  <c r="EK387" i="9"/>
  <c r="EJ390" i="9"/>
  <c r="EJ171" i="9"/>
  <c r="EJ118" i="9"/>
  <c r="EK205" i="9"/>
  <c r="EK237" i="9"/>
  <c r="EK271" i="9"/>
  <c r="EK303" i="9"/>
  <c r="EK335" i="9"/>
  <c r="EK345" i="9"/>
  <c r="EK207" i="9"/>
  <c r="EK239" i="9"/>
  <c r="EK273" i="9"/>
  <c r="EK309" i="9"/>
  <c r="EK341" i="9"/>
  <c r="EK281" i="9"/>
  <c r="EK168" i="9"/>
  <c r="EK362" i="9"/>
  <c r="EK394" i="9"/>
  <c r="EK430" i="9"/>
  <c r="EJ376" i="9"/>
  <c r="EK243" i="9"/>
  <c r="EK211" i="9"/>
  <c r="EK102" i="9"/>
  <c r="EK12" i="9"/>
  <c r="EK44" i="9"/>
  <c r="EK76" i="9"/>
  <c r="EK108" i="9"/>
  <c r="EK140" i="9"/>
  <c r="EJ12" i="9"/>
  <c r="EJ156" i="9"/>
  <c r="EJ172" i="9"/>
  <c r="EJ238" i="9"/>
  <c r="EJ362" i="9"/>
  <c r="EJ410" i="9"/>
  <c r="EJ25" i="9"/>
  <c r="EJ283" i="9"/>
  <c r="EK57" i="9"/>
  <c r="EK73" i="9"/>
  <c r="EK95" i="9"/>
  <c r="EK188" i="9"/>
  <c r="EK204" i="9"/>
  <c r="EK220" i="9"/>
  <c r="EK236" i="9"/>
  <c r="EK254" i="9"/>
  <c r="EK272" i="9"/>
  <c r="EK288" i="9"/>
  <c r="EK304" i="9"/>
  <c r="EK322" i="9"/>
  <c r="EK340" i="9"/>
  <c r="EK372" i="9"/>
  <c r="EJ194" i="9"/>
  <c r="EJ226" i="9"/>
  <c r="EJ276" i="9"/>
  <c r="EJ308" i="9"/>
  <c r="EJ352" i="9"/>
  <c r="EJ384" i="9"/>
  <c r="EJ420" i="9"/>
  <c r="EK105" i="9"/>
  <c r="EK121" i="9"/>
  <c r="EK137" i="9"/>
  <c r="EK18" i="9"/>
  <c r="EK50" i="9"/>
  <c r="EK86" i="9"/>
  <c r="EK150" i="9"/>
  <c r="EK408" i="9"/>
  <c r="EJ19" i="9"/>
  <c r="EJ50" i="9"/>
  <c r="EJ68" i="9"/>
  <c r="EJ84" i="9"/>
  <c r="EJ191" i="9"/>
  <c r="EJ207" i="9"/>
  <c r="EJ223" i="9"/>
  <c r="EJ245" i="9"/>
  <c r="EJ273" i="9"/>
  <c r="EJ295" i="9"/>
  <c r="EJ313" i="9"/>
  <c r="EJ339" i="9"/>
  <c r="EJ367" i="9"/>
  <c r="EJ399" i="9"/>
  <c r="EJ31" i="9"/>
  <c r="EJ63" i="9"/>
  <c r="EJ95" i="9"/>
  <c r="EJ127" i="9"/>
  <c r="EK159" i="9"/>
  <c r="EK177" i="9"/>
  <c r="EK359" i="9"/>
  <c r="EK381" i="9"/>
  <c r="EK405" i="9"/>
  <c r="EK423" i="9"/>
  <c r="EK158" i="9"/>
  <c r="EJ120" i="9"/>
  <c r="EK328" i="9"/>
  <c r="EJ179" i="9"/>
  <c r="EK89" i="9"/>
  <c r="EJ126" i="9"/>
  <c r="EK181" i="9"/>
  <c r="EK213" i="9"/>
  <c r="EK247" i="9"/>
  <c r="EK279" i="9"/>
  <c r="EK343" i="9"/>
  <c r="EJ353" i="9"/>
  <c r="EJ385" i="9"/>
  <c r="EJ417" i="9"/>
  <c r="EK183" i="9"/>
  <c r="EK215" i="9"/>
  <c r="EK249" i="9"/>
  <c r="EK285" i="9"/>
  <c r="EK317" i="9"/>
  <c r="EK144" i="9"/>
  <c r="EK176" i="9"/>
  <c r="EK370" i="9"/>
  <c r="EK402" i="9"/>
  <c r="EJ302" i="9"/>
  <c r="EK68" i="9"/>
  <c r="EJ354" i="9"/>
  <c r="EJ271" i="9"/>
  <c r="EK51" i="9"/>
  <c r="EK200" i="9"/>
  <c r="EK284" i="9"/>
  <c r="EJ300" i="9"/>
  <c r="EJ64" i="9"/>
  <c r="EJ203" i="9"/>
  <c r="EJ309" i="9"/>
  <c r="EJ55" i="9"/>
  <c r="EJ151" i="9"/>
  <c r="EK21" i="9"/>
  <c r="EK355" i="9"/>
  <c r="EK419" i="9"/>
  <c r="EK104" i="9"/>
  <c r="EJ234" i="9"/>
  <c r="EJ279" i="9"/>
  <c r="EK186" i="9"/>
  <c r="EK252" i="9"/>
  <c r="EK320" i="9"/>
  <c r="EJ348" i="9"/>
  <c r="EK135" i="9"/>
  <c r="EK404" i="9"/>
  <c r="EJ15" i="9"/>
  <c r="EJ189" i="9"/>
  <c r="EJ59" i="9"/>
  <c r="EK157" i="9"/>
  <c r="EK421" i="9"/>
  <c r="EK399" i="9"/>
  <c r="EK409" i="9"/>
  <c r="EK110" i="9"/>
  <c r="EK16" i="9"/>
  <c r="EK48" i="9"/>
  <c r="EK80" i="9"/>
  <c r="EK112" i="9"/>
  <c r="EK350" i="9"/>
  <c r="EJ16" i="9"/>
  <c r="EJ36" i="9"/>
  <c r="EJ158" i="9"/>
  <c r="EJ174" i="9"/>
  <c r="EJ268" i="9"/>
  <c r="EJ370" i="9"/>
  <c r="EJ418" i="9"/>
  <c r="EJ29" i="9"/>
  <c r="EJ287" i="9"/>
  <c r="EK59" i="9"/>
  <c r="EK75" i="9"/>
  <c r="EK190" i="9"/>
  <c r="EK206" i="9"/>
  <c r="EK222" i="9"/>
  <c r="EK238" i="9"/>
  <c r="EK258" i="9"/>
  <c r="EK274" i="9"/>
  <c r="EK290" i="9"/>
  <c r="EK306" i="9"/>
  <c r="EK344" i="9"/>
  <c r="EK376" i="9"/>
  <c r="EJ198" i="9"/>
  <c r="EJ230" i="9"/>
  <c r="EJ356" i="9"/>
  <c r="EJ388" i="9"/>
  <c r="EJ424" i="9"/>
  <c r="EK107" i="9"/>
  <c r="EK123" i="9"/>
  <c r="EK139" i="9"/>
  <c r="EK54" i="9"/>
  <c r="EK98" i="9"/>
  <c r="EK154" i="9"/>
  <c r="EK412" i="9"/>
  <c r="EJ23" i="9"/>
  <c r="EJ52" i="9"/>
  <c r="EJ70" i="9"/>
  <c r="EJ86" i="9"/>
  <c r="EJ193" i="9"/>
  <c r="EJ209" i="9"/>
  <c r="EJ225" i="9"/>
  <c r="EJ249" i="9"/>
  <c r="EJ275" i="9"/>
  <c r="EJ297" i="9"/>
  <c r="EJ317" i="9"/>
  <c r="EJ341" i="9"/>
  <c r="EJ371" i="9"/>
  <c r="EJ403" i="9"/>
  <c r="EJ67" i="9"/>
  <c r="EJ99" i="9"/>
  <c r="EJ131" i="9"/>
  <c r="EK11" i="9"/>
  <c r="EK27" i="9"/>
  <c r="EK145" i="9"/>
  <c r="EK161" i="9"/>
  <c r="EK179" i="9"/>
  <c r="EK363" i="9"/>
  <c r="EK383" i="9"/>
  <c r="EK407" i="9"/>
  <c r="EK425" i="9"/>
  <c r="EK416" i="9"/>
  <c r="EJ124" i="9"/>
  <c r="EK392" i="9"/>
  <c r="EJ419" i="9"/>
  <c r="EJ98" i="9"/>
  <c r="EJ130" i="9"/>
  <c r="EK185" i="9"/>
  <c r="EK217" i="9"/>
  <c r="EK251" i="9"/>
  <c r="EK283" i="9"/>
  <c r="EK315" i="9"/>
  <c r="EK187" i="9"/>
  <c r="EK219" i="9"/>
  <c r="EK253" i="9"/>
  <c r="EK289" i="9"/>
  <c r="EK148" i="9"/>
  <c r="EK374" i="9"/>
  <c r="EK406" i="9"/>
  <c r="EJ326" i="9"/>
  <c r="EK132" i="9"/>
  <c r="EJ152" i="9"/>
  <c r="EK216" i="9"/>
  <c r="EJ18" i="9"/>
  <c r="EK101" i="9"/>
  <c r="EK78" i="9"/>
  <c r="EJ80" i="9"/>
  <c r="EJ219" i="9"/>
  <c r="EJ333" i="9"/>
  <c r="EJ87" i="9"/>
  <c r="EK37" i="9"/>
  <c r="EJ382" i="9"/>
  <c r="EJ32" i="9"/>
  <c r="EJ154" i="9"/>
  <c r="EJ406" i="9"/>
  <c r="EK71" i="9"/>
  <c r="EK234" i="9"/>
  <c r="EK302" i="9"/>
  <c r="EJ222" i="9"/>
  <c r="EJ416" i="9"/>
  <c r="EK46" i="9"/>
  <c r="EJ82" i="9"/>
  <c r="EJ243" i="9"/>
  <c r="EJ395" i="9"/>
  <c r="EK23" i="9"/>
  <c r="EK175" i="9"/>
  <c r="EK377" i="9"/>
  <c r="EK118" i="9"/>
  <c r="EK138" i="9"/>
  <c r="EK20" i="9"/>
  <c r="EK52" i="9"/>
  <c r="EK84" i="9"/>
  <c r="EK116" i="9"/>
  <c r="EK426" i="9"/>
  <c r="EJ20" i="9"/>
  <c r="EJ38" i="9"/>
  <c r="EJ144" i="9"/>
  <c r="EJ160" i="9"/>
  <c r="EJ176" i="9"/>
  <c r="EJ272" i="9"/>
  <c r="EJ378" i="9"/>
  <c r="EJ422" i="9"/>
  <c r="EJ33" i="9"/>
  <c r="EJ169" i="9"/>
  <c r="EJ303" i="9"/>
  <c r="EK61" i="9"/>
  <c r="EK77" i="9"/>
  <c r="EK192" i="9"/>
  <c r="EK208" i="9"/>
  <c r="EK224" i="9"/>
  <c r="EK240" i="9"/>
  <c r="EK260" i="9"/>
  <c r="EK276" i="9"/>
  <c r="EK292" i="9"/>
  <c r="EK308" i="9"/>
  <c r="EK326" i="9"/>
  <c r="EK348" i="9"/>
  <c r="EK380" i="9"/>
  <c r="EJ202" i="9"/>
  <c r="EJ244" i="9"/>
  <c r="EJ284" i="9"/>
  <c r="EJ360" i="9"/>
  <c r="EJ392" i="9"/>
  <c r="EJ428" i="9"/>
  <c r="EK109" i="9"/>
  <c r="EK125" i="9"/>
  <c r="EK141" i="9"/>
  <c r="EK26" i="9"/>
  <c r="EK62" i="9"/>
  <c r="EK106" i="9"/>
  <c r="EK166" i="9"/>
  <c r="EK420" i="9"/>
  <c r="EJ54" i="9"/>
  <c r="EJ72" i="9"/>
  <c r="EJ88" i="9"/>
  <c r="EJ195" i="9"/>
  <c r="EJ211" i="9"/>
  <c r="EJ227" i="9"/>
  <c r="EJ253" i="9"/>
  <c r="EJ277" i="9"/>
  <c r="EJ299" i="9"/>
  <c r="EJ343" i="9"/>
  <c r="EJ375" i="9"/>
  <c r="EJ407" i="9"/>
  <c r="EJ39" i="9"/>
  <c r="EJ71" i="9"/>
  <c r="EJ103" i="9"/>
  <c r="EJ135" i="9"/>
  <c r="EK13" i="9"/>
  <c r="EK29" i="9"/>
  <c r="EK147" i="9"/>
  <c r="EK163" i="9"/>
  <c r="EK347" i="9"/>
  <c r="EK365" i="9"/>
  <c r="EK385" i="9"/>
  <c r="EK411" i="9"/>
  <c r="EK427" i="9"/>
  <c r="EJ60" i="9"/>
  <c r="EJ128" i="9"/>
  <c r="EJ155" i="9"/>
  <c r="EJ134" i="9"/>
  <c r="EK189" i="9"/>
  <c r="EK221" i="9"/>
  <c r="EK255" i="9"/>
  <c r="EK287" i="9"/>
  <c r="EK319" i="9"/>
  <c r="EK191" i="9"/>
  <c r="EK223" i="9"/>
  <c r="EK257" i="9"/>
  <c r="EK293" i="9"/>
  <c r="EK325" i="9"/>
  <c r="EK152" i="9"/>
  <c r="EK342" i="9"/>
  <c r="EK378" i="9"/>
  <c r="EK410" i="9"/>
  <c r="EJ105" i="9"/>
  <c r="EK100" i="9"/>
  <c r="EJ190" i="9"/>
  <c r="EK87" i="9"/>
  <c r="EK250" i="9"/>
  <c r="EK336" i="9"/>
  <c r="EJ218" i="9"/>
  <c r="EK117" i="9"/>
  <c r="EK130" i="9"/>
  <c r="EJ11" i="9"/>
  <c r="EJ187" i="9"/>
  <c r="EJ291" i="9"/>
  <c r="EJ427" i="9"/>
  <c r="EK155" i="9"/>
  <c r="EJ112" i="9"/>
  <c r="EK72" i="9"/>
  <c r="EK136" i="9"/>
  <c r="EJ10" i="9"/>
  <c r="EJ358" i="9"/>
  <c r="EK91" i="9"/>
  <c r="EK218" i="9"/>
  <c r="EK286" i="9"/>
  <c r="EK368" i="9"/>
  <c r="EJ304" i="9"/>
  <c r="EK119" i="9"/>
  <c r="EK82" i="9"/>
  <c r="EJ48" i="9"/>
  <c r="EJ205" i="9"/>
  <c r="EJ269" i="9"/>
  <c r="EJ337" i="9"/>
  <c r="EJ27" i="9"/>
  <c r="EJ123" i="9"/>
  <c r="EK39" i="9"/>
  <c r="EK357" i="9"/>
  <c r="EJ116" i="9"/>
  <c r="EJ414" i="9"/>
  <c r="EK256" i="9"/>
  <c r="EK275" i="9"/>
  <c r="EK277" i="9"/>
  <c r="EK172" i="9"/>
  <c r="EK142" i="9"/>
  <c r="EK24" i="9"/>
  <c r="EK56" i="9"/>
  <c r="EK88" i="9"/>
  <c r="EK120" i="9"/>
  <c r="EJ24" i="9"/>
  <c r="EJ40" i="9"/>
  <c r="EJ146" i="9"/>
  <c r="EJ162" i="9"/>
  <c r="EJ180" i="9"/>
  <c r="EJ342" i="9"/>
  <c r="EJ386" i="9"/>
  <c r="EJ426" i="9"/>
  <c r="EJ37" i="9"/>
  <c r="EJ173" i="9"/>
  <c r="EK14" i="9"/>
  <c r="EK63" i="9"/>
  <c r="EK81" i="9"/>
  <c r="EK146" i="9"/>
  <c r="EK194" i="9"/>
  <c r="EK210" i="9"/>
  <c r="EK226" i="9"/>
  <c r="EK244" i="9"/>
  <c r="EK262" i="9"/>
  <c r="EK278" i="9"/>
  <c r="EK294" i="9"/>
  <c r="EK310" i="9"/>
  <c r="EK330" i="9"/>
  <c r="EK352" i="9"/>
  <c r="EK384" i="9"/>
  <c r="EJ206" i="9"/>
  <c r="EJ248" i="9"/>
  <c r="EJ288" i="9"/>
  <c r="EJ364" i="9"/>
  <c r="EJ396" i="9"/>
  <c r="EK111" i="9"/>
  <c r="EK127" i="9"/>
  <c r="EK30" i="9"/>
  <c r="EK66" i="9"/>
  <c r="EK114" i="9"/>
  <c r="EK170" i="9"/>
  <c r="EK424" i="9"/>
  <c r="EJ56" i="9"/>
  <c r="EJ74" i="9"/>
  <c r="EJ90" i="9"/>
  <c r="EJ197" i="9"/>
  <c r="EJ213" i="9"/>
  <c r="EJ229" i="9"/>
  <c r="EJ257" i="9"/>
  <c r="EJ281" i="9"/>
  <c r="EJ301" i="9"/>
  <c r="EJ323" i="9"/>
  <c r="EJ347" i="9"/>
  <c r="EJ379" i="9"/>
  <c r="EJ411" i="9"/>
  <c r="EJ43" i="9"/>
  <c r="EJ75" i="9"/>
  <c r="EJ107" i="9"/>
  <c r="EJ139" i="9"/>
  <c r="EK15" i="9"/>
  <c r="EK31" i="9"/>
  <c r="EK149" i="9"/>
  <c r="EK167" i="9"/>
  <c r="EK349" i="9"/>
  <c r="EK367" i="9"/>
  <c r="EK389" i="9"/>
  <c r="EK413" i="9"/>
  <c r="EK429" i="9"/>
  <c r="EK361" i="9"/>
  <c r="EJ100" i="9"/>
  <c r="EJ132" i="9"/>
  <c r="EJ159" i="9"/>
  <c r="EK193" i="9"/>
  <c r="EK225" i="9"/>
  <c r="EK259" i="9"/>
  <c r="EK291" i="9"/>
  <c r="EK323" i="9"/>
  <c r="EK195" i="9"/>
  <c r="EK227" i="9"/>
  <c r="EK261" i="9"/>
  <c r="EK297" i="9"/>
  <c r="EK329" i="9"/>
  <c r="EK156" i="9"/>
  <c r="EK346" i="9"/>
  <c r="EK382" i="9"/>
  <c r="EK414" i="9"/>
  <c r="EK36" i="9"/>
  <c r="EJ30" i="9"/>
  <c r="EJ168" i="9"/>
  <c r="EJ17" i="9"/>
  <c r="EK69" i="9"/>
  <c r="EK232" i="9"/>
  <c r="EK300" i="9"/>
  <c r="EJ412" i="9"/>
  <c r="EJ46" i="9"/>
  <c r="EJ265" i="9"/>
  <c r="EJ391" i="9"/>
  <c r="EK173" i="9"/>
  <c r="EK401" i="9"/>
  <c r="EK40" i="9"/>
  <c r="EJ170" i="9"/>
  <c r="EJ21" i="9"/>
  <c r="EK55" i="9"/>
  <c r="EK202" i="9"/>
  <c r="EK270" i="9"/>
  <c r="EK338" i="9"/>
  <c r="EJ264" i="9"/>
  <c r="EJ380" i="9"/>
  <c r="EK103" i="9"/>
  <c r="EJ66" i="9"/>
  <c r="EJ221" i="9"/>
  <c r="EJ293" i="9"/>
  <c r="EJ363" i="9"/>
  <c r="EJ91" i="9"/>
  <c r="EK403" i="9"/>
  <c r="EK209" i="9"/>
  <c r="EK339" i="9"/>
  <c r="EK245" i="9"/>
  <c r="EK366" i="9"/>
  <c r="EK28" i="9"/>
  <c r="EK60" i="9"/>
  <c r="EK92" i="9"/>
  <c r="EK124" i="9"/>
  <c r="EJ26" i="9"/>
  <c r="EJ148" i="9"/>
  <c r="EJ164" i="9"/>
  <c r="EJ182" i="9"/>
  <c r="EJ346" i="9"/>
  <c r="EJ394" i="9"/>
  <c r="EJ430" i="9"/>
  <c r="EJ177" i="9"/>
  <c r="EK43" i="9"/>
  <c r="EK65" i="9"/>
  <c r="EK83" i="9"/>
  <c r="EK162" i="9"/>
  <c r="EK196" i="9"/>
  <c r="EK212" i="9"/>
  <c r="EK228" i="9"/>
  <c r="EK246" i="9"/>
  <c r="EK264" i="9"/>
  <c r="EK280" i="9"/>
  <c r="EK296" i="9"/>
  <c r="EK332" i="9"/>
  <c r="EK356" i="9"/>
  <c r="EK388" i="9"/>
  <c r="EJ210" i="9"/>
  <c r="EJ292" i="9"/>
  <c r="EJ328" i="9"/>
  <c r="EJ368" i="9"/>
  <c r="EJ400" i="9"/>
  <c r="EK113" i="9"/>
  <c r="EK129" i="9"/>
  <c r="EK34" i="9"/>
  <c r="EK70" i="9"/>
  <c r="EK122" i="9"/>
  <c r="EK174" i="9"/>
  <c r="EK428" i="9"/>
  <c r="EJ58" i="9"/>
  <c r="EJ76" i="9"/>
  <c r="EJ92" i="9"/>
  <c r="EJ183" i="9"/>
  <c r="EJ199" i="9"/>
  <c r="EJ215" i="9"/>
  <c r="EJ231" i="9"/>
  <c r="EJ261" i="9"/>
  <c r="EJ285" i="9"/>
  <c r="EJ305" i="9"/>
  <c r="EJ325" i="9"/>
  <c r="EJ351" i="9"/>
  <c r="EJ383" i="9"/>
  <c r="EJ415" i="9"/>
  <c r="EJ47" i="9"/>
  <c r="EJ79" i="9"/>
  <c r="EJ111" i="9"/>
  <c r="EK17" i="9"/>
  <c r="EK33" i="9"/>
  <c r="EK58" i="9"/>
  <c r="EK151" i="9"/>
  <c r="EK169" i="9"/>
  <c r="EK351" i="9"/>
  <c r="EK369" i="9"/>
  <c r="EK393" i="9"/>
  <c r="EK415" i="9"/>
  <c r="EK371" i="9"/>
  <c r="EJ104" i="9"/>
  <c r="EJ136" i="9"/>
  <c r="EJ366" i="9"/>
  <c r="EJ163" i="9"/>
  <c r="EJ110" i="9"/>
  <c r="EJ142" i="9"/>
  <c r="EK197" i="9"/>
  <c r="EK229" i="9"/>
  <c r="EK263" i="9"/>
  <c r="EK295" i="9"/>
  <c r="EK327" i="9"/>
  <c r="EK199" i="9"/>
  <c r="EK231" i="9"/>
  <c r="EK265" i="9"/>
  <c r="EK301" i="9"/>
  <c r="EK333" i="9"/>
  <c r="EK160" i="9"/>
  <c r="EK354" i="9"/>
  <c r="EK386" i="9"/>
  <c r="EK418" i="9"/>
  <c r="EJ340" i="9"/>
  <c r="EJ344" i="9"/>
  <c r="EK134" i="9"/>
  <c r="EJ175" i="9"/>
  <c r="EK313" i="9"/>
  <c r="EK398" i="9"/>
  <c r="EK32" i="9"/>
  <c r="EK64" i="9"/>
  <c r="EK96" i="9"/>
  <c r="EK128" i="9"/>
  <c r="EJ28" i="9"/>
  <c r="EJ150" i="9"/>
  <c r="EJ166" i="9"/>
  <c r="EJ186" i="9"/>
  <c r="EJ350" i="9"/>
  <c r="EJ398" i="9"/>
  <c r="EJ13" i="9"/>
  <c r="EJ181" i="9"/>
  <c r="EK47" i="9"/>
  <c r="EK67" i="9"/>
  <c r="EK85" i="9"/>
  <c r="EK182" i="9"/>
  <c r="EK198" i="9"/>
  <c r="EK214" i="9"/>
  <c r="EK230" i="9"/>
  <c r="EK248" i="9"/>
  <c r="EK266" i="9"/>
  <c r="EK282" i="9"/>
  <c r="EK298" i="9"/>
  <c r="EK316" i="9"/>
  <c r="EK360" i="9"/>
  <c r="EK396" i="9"/>
  <c r="EJ214" i="9"/>
  <c r="EJ256" i="9"/>
  <c r="EJ296" i="9"/>
  <c r="EJ336" i="9"/>
  <c r="EJ372" i="9"/>
  <c r="EJ408" i="9"/>
  <c r="EK99" i="9"/>
  <c r="EK115" i="9"/>
  <c r="EK131" i="9"/>
  <c r="EK38" i="9"/>
  <c r="EK74" i="9"/>
  <c r="EK126" i="9"/>
  <c r="EK178" i="9"/>
  <c r="EJ44" i="9"/>
  <c r="EJ62" i="9"/>
  <c r="EJ78" i="9"/>
  <c r="EJ94" i="9"/>
  <c r="EJ185" i="9"/>
  <c r="EJ201" i="9"/>
  <c r="EJ217" i="9"/>
  <c r="EJ235" i="9"/>
  <c r="EJ263" i="9"/>
  <c r="EJ289" i="9"/>
  <c r="EJ329" i="9"/>
  <c r="EJ355" i="9"/>
  <c r="EJ387" i="9"/>
  <c r="EJ423" i="9"/>
  <c r="EJ51" i="9"/>
  <c r="EJ83" i="9"/>
  <c r="EJ115" i="9"/>
  <c r="EJ147" i="9"/>
  <c r="EK19" i="9"/>
  <c r="EK35" i="9"/>
  <c r="EK90" i="9"/>
  <c r="EK153" i="9"/>
  <c r="EK171" i="9"/>
  <c r="EK353" i="9"/>
  <c r="EK373" i="9"/>
  <c r="EK397" i="9"/>
  <c r="EK417" i="9"/>
  <c r="EK379" i="9"/>
  <c r="EJ108" i="9"/>
  <c r="EJ140" i="9"/>
  <c r="EJ374" i="9"/>
  <c r="EJ167" i="9"/>
  <c r="EK79" i="9"/>
  <c r="EK45" i="9"/>
  <c r="EJ114" i="9"/>
  <c r="EJ178" i="9"/>
  <c r="EK201" i="9"/>
  <c r="EK233" i="9"/>
  <c r="EK267" i="9"/>
  <c r="EK299" i="9"/>
  <c r="EK331" i="9"/>
  <c r="EJ373" i="9"/>
  <c r="EJ405" i="9"/>
  <c r="EK203" i="9"/>
  <c r="EK235" i="9"/>
  <c r="EK269" i="9"/>
  <c r="EK305" i="9"/>
  <c r="EK337" i="9"/>
  <c r="EK164" i="9"/>
  <c r="EK358" i="9"/>
  <c r="EK390" i="9"/>
  <c r="EK422" i="9"/>
  <c r="EJ73" i="9"/>
  <c r="EJ129" i="9"/>
  <c r="EJ196" i="9"/>
  <c r="DI287" i="9"/>
  <c r="DM287" i="9"/>
  <c r="DI387" i="9"/>
  <c r="DM387" i="9"/>
  <c r="DI104" i="9"/>
  <c r="DM104" i="9"/>
  <c r="DH270" i="9"/>
  <c r="DL270" i="9"/>
  <c r="DH29" i="9"/>
  <c r="DL29" i="9"/>
  <c r="DM85" i="9"/>
  <c r="DI85" i="9"/>
  <c r="DM410" i="9"/>
  <c r="DI410" i="9"/>
  <c r="DM346" i="9"/>
  <c r="DI346" i="9"/>
  <c r="DL248" i="9"/>
  <c r="DH248" i="9"/>
  <c r="DM146" i="9"/>
  <c r="DI146" i="9"/>
  <c r="DR55" i="9"/>
  <c r="DT55" i="9" s="1"/>
  <c r="DS47" i="9"/>
  <c r="DU47" i="9" s="1"/>
  <c r="DI74" i="9"/>
  <c r="DM74" i="9"/>
  <c r="DM305" i="9"/>
  <c r="DI305" i="9"/>
  <c r="DM95" i="9"/>
  <c r="DI95" i="9"/>
  <c r="DH34" i="9"/>
  <c r="DL34" i="9"/>
  <c r="DL200" i="9"/>
  <c r="DH200" i="9"/>
  <c r="DH384" i="9"/>
  <c r="DL384" i="9"/>
  <c r="DM45" i="9"/>
  <c r="DI45" i="9"/>
  <c r="DI368" i="9"/>
  <c r="DM368" i="9"/>
  <c r="DH150" i="9"/>
  <c r="DL150" i="9"/>
  <c r="DL173" i="9"/>
  <c r="DH173" i="9"/>
  <c r="DL68" i="9"/>
  <c r="DH68" i="9"/>
  <c r="DL283" i="9"/>
  <c r="DH283" i="9"/>
  <c r="DL366" i="9"/>
  <c r="DH366" i="9"/>
  <c r="DH281" i="9"/>
  <c r="DL281" i="9"/>
  <c r="DS52" i="9"/>
  <c r="DU52" i="9" s="1"/>
  <c r="DS261" i="9"/>
  <c r="DU261" i="9"/>
  <c r="DS55" i="9"/>
  <c r="DU55" i="9" s="1"/>
  <c r="DR285" i="9"/>
  <c r="DT285" i="9"/>
  <c r="DR103" i="9"/>
  <c r="DT103" i="9"/>
  <c r="DR333" i="9"/>
  <c r="DT333" i="9" s="1"/>
  <c r="DU148" i="9"/>
  <c r="DS148" i="9"/>
  <c r="DR175" i="9"/>
  <c r="DT175" i="9"/>
  <c r="DR140" i="9"/>
  <c r="DT140" i="9"/>
  <c r="DS265" i="9"/>
  <c r="DU265" i="9" s="1"/>
  <c r="DS361" i="9"/>
  <c r="DU361" i="9" s="1"/>
  <c r="DI33" i="9"/>
  <c r="DM33" i="9"/>
  <c r="DI66" i="9"/>
  <c r="DM66" i="9"/>
  <c r="DM90" i="9"/>
  <c r="DI90" i="9"/>
  <c r="DM153" i="9"/>
  <c r="DI153" i="9"/>
  <c r="DM177" i="9"/>
  <c r="DI177" i="9"/>
  <c r="DI249" i="9"/>
  <c r="DM249" i="9"/>
  <c r="DM285" i="9"/>
  <c r="DI285" i="9"/>
  <c r="DM301" i="9"/>
  <c r="DI301" i="9"/>
  <c r="DM317" i="9"/>
  <c r="DI317" i="9"/>
  <c r="DM335" i="9"/>
  <c r="DI335" i="9"/>
  <c r="DI353" i="9"/>
  <c r="DM353" i="9"/>
  <c r="DI383" i="9"/>
  <c r="DM383" i="9"/>
  <c r="DM71" i="9"/>
  <c r="DI71" i="9"/>
  <c r="DH106" i="9"/>
  <c r="DL106" i="9"/>
  <c r="DL96" i="9"/>
  <c r="DH96" i="9"/>
  <c r="DM102" i="9"/>
  <c r="DI102" i="9"/>
  <c r="DM118" i="9"/>
  <c r="DI118" i="9"/>
  <c r="DL12" i="9"/>
  <c r="DH12" i="9"/>
  <c r="DH30" i="9"/>
  <c r="DL30" i="9"/>
  <c r="DH162" i="9"/>
  <c r="DL162" i="9"/>
  <c r="DH194" i="9"/>
  <c r="DL194" i="9"/>
  <c r="DH214" i="9"/>
  <c r="DL214" i="9"/>
  <c r="DH230" i="9"/>
  <c r="DL230" i="9"/>
  <c r="DL288" i="9"/>
  <c r="DH288" i="9"/>
  <c r="DL312" i="9"/>
  <c r="DH312" i="9"/>
  <c r="DL342" i="9"/>
  <c r="DH342" i="9"/>
  <c r="DH372" i="9"/>
  <c r="DL372" i="9"/>
  <c r="DL404" i="9"/>
  <c r="DH404" i="9"/>
  <c r="DL420" i="9"/>
  <c r="DH420" i="9"/>
  <c r="DH25" i="9"/>
  <c r="DL25" i="9"/>
  <c r="DM34" i="9"/>
  <c r="DI34" i="9"/>
  <c r="DI77" i="9"/>
  <c r="DM77" i="9"/>
  <c r="DI186" i="9"/>
  <c r="DM186" i="9"/>
  <c r="DM210" i="9"/>
  <c r="DI210" i="9"/>
  <c r="DI236" i="9"/>
  <c r="DM236" i="9"/>
  <c r="DM268" i="9"/>
  <c r="DI268" i="9"/>
  <c r="DI384" i="9"/>
  <c r="DM384" i="9"/>
  <c r="DI408" i="9"/>
  <c r="DM408" i="9"/>
  <c r="DI424" i="9"/>
  <c r="DM424" i="9"/>
  <c r="DL101" i="9"/>
  <c r="DH101" i="9"/>
  <c r="DL135" i="9"/>
  <c r="DH135" i="9"/>
  <c r="DH74" i="9"/>
  <c r="DL74" i="9"/>
  <c r="DL142" i="9"/>
  <c r="DH142" i="9"/>
  <c r="DI131" i="9"/>
  <c r="DM131" i="9"/>
  <c r="DM256" i="9"/>
  <c r="DI256" i="9"/>
  <c r="DH328" i="9"/>
  <c r="DL328" i="9"/>
  <c r="DL291" i="9"/>
  <c r="DH291" i="9"/>
  <c r="DL331" i="9"/>
  <c r="DH331" i="9"/>
  <c r="DH367" i="9"/>
  <c r="DL367" i="9"/>
  <c r="DL423" i="9"/>
  <c r="DH423" i="9"/>
  <c r="DL244" i="9"/>
  <c r="DH244" i="9"/>
  <c r="DH147" i="9"/>
  <c r="DL147" i="9"/>
  <c r="DL165" i="9"/>
  <c r="DH165" i="9"/>
  <c r="DL197" i="9"/>
  <c r="DH197" i="9"/>
  <c r="DL229" i="9"/>
  <c r="DH229" i="9"/>
  <c r="DH253" i="9"/>
  <c r="DL253" i="9"/>
  <c r="DL60" i="9"/>
  <c r="DH60" i="9"/>
  <c r="DL92" i="9"/>
  <c r="DH92" i="9"/>
  <c r="DI208" i="9"/>
  <c r="DM208" i="9"/>
  <c r="DM251" i="9"/>
  <c r="DI251" i="9"/>
  <c r="DL263" i="9"/>
  <c r="DH263" i="9"/>
  <c r="DH395" i="9"/>
  <c r="DL395" i="9"/>
  <c r="DL180" i="9"/>
  <c r="DH180" i="9"/>
  <c r="DH262" i="9"/>
  <c r="DL262" i="9"/>
  <c r="DH314" i="9"/>
  <c r="DL314" i="9"/>
  <c r="DL358" i="9"/>
  <c r="DH358" i="9"/>
  <c r="DL390" i="9"/>
  <c r="DH390" i="9"/>
  <c r="DM423" i="9"/>
  <c r="DI423" i="9"/>
  <c r="DH195" i="9"/>
  <c r="DL195" i="9"/>
  <c r="DL31" i="9"/>
  <c r="DH31" i="9"/>
  <c r="DM369" i="9"/>
  <c r="DI369" i="9"/>
  <c r="DI306" i="9"/>
  <c r="DM306" i="9"/>
  <c r="DS16" i="9"/>
  <c r="DU16" i="9" s="1"/>
  <c r="DR111" i="9"/>
  <c r="DT111" i="9"/>
  <c r="DR167" i="9"/>
  <c r="DT167" i="9" s="1"/>
  <c r="DS215" i="9"/>
  <c r="DU215" i="9"/>
  <c r="DR293" i="9"/>
  <c r="DT293" i="9"/>
  <c r="DS43" i="9"/>
  <c r="DU43" i="9"/>
  <c r="DS282" i="9"/>
  <c r="DU282" i="9" s="1"/>
  <c r="DR329" i="9"/>
  <c r="DT329" i="9" s="1"/>
  <c r="DS48" i="9"/>
  <c r="DU48" i="9" s="1"/>
  <c r="DR401" i="9"/>
  <c r="DT401" i="9"/>
  <c r="DR99" i="9"/>
  <c r="DT99" i="9" s="1"/>
  <c r="DS204" i="9"/>
  <c r="DU204" i="9"/>
  <c r="DS103" i="9"/>
  <c r="DU103" i="9"/>
  <c r="DS24" i="9"/>
  <c r="DU24" i="9" s="1"/>
  <c r="DS199" i="9"/>
  <c r="DU199" i="9"/>
  <c r="DR371" i="9"/>
  <c r="DT371" i="9" s="1"/>
  <c r="DS144" i="9"/>
  <c r="DU144" i="9"/>
  <c r="DR273" i="9"/>
  <c r="DT273" i="9"/>
  <c r="DR321" i="9"/>
  <c r="DT321" i="9"/>
  <c r="DU36" i="9"/>
  <c r="DS36" i="9"/>
  <c r="DS360" i="9"/>
  <c r="DU360" i="9"/>
  <c r="DT148" i="9"/>
  <c r="DR148" i="9"/>
  <c r="DS195" i="9"/>
  <c r="DU195" i="9"/>
  <c r="DS274" i="9"/>
  <c r="DU274" i="9" s="1"/>
  <c r="DS12" i="9"/>
  <c r="DU12" i="9" s="1"/>
  <c r="DR325" i="9"/>
  <c r="DT325" i="9"/>
  <c r="DR124" i="9"/>
  <c r="DT124" i="9"/>
  <c r="DS175" i="9"/>
  <c r="DU175" i="9" s="1"/>
  <c r="DR353" i="9"/>
  <c r="DT353" i="9"/>
  <c r="DR277" i="9"/>
  <c r="DT277" i="9"/>
  <c r="DI37" i="9"/>
  <c r="DM37" i="9"/>
  <c r="DI319" i="9"/>
  <c r="DM319" i="9"/>
  <c r="DI120" i="9"/>
  <c r="DM120" i="9"/>
  <c r="DH290" i="9"/>
  <c r="DL290" i="9"/>
  <c r="DH422" i="9"/>
  <c r="DL422" i="9"/>
  <c r="DI190" i="9"/>
  <c r="DM190" i="9"/>
  <c r="DH78" i="9"/>
  <c r="DL78" i="9"/>
  <c r="DH375" i="9"/>
  <c r="DL375" i="9"/>
  <c r="DH231" i="9"/>
  <c r="DL231" i="9"/>
  <c r="DI325" i="9"/>
  <c r="DM325" i="9"/>
  <c r="DL267" i="9"/>
  <c r="DH267" i="9"/>
  <c r="DH318" i="9"/>
  <c r="DL318" i="9"/>
  <c r="DR93" i="9"/>
  <c r="DT93" i="9" s="1"/>
  <c r="DU284" i="9"/>
  <c r="DS284" i="9"/>
  <c r="DR47" i="9"/>
  <c r="DT47" i="9" s="1"/>
  <c r="DR27" i="9"/>
  <c r="DT27" i="9" s="1"/>
  <c r="DM197" i="9"/>
  <c r="DI197" i="9"/>
  <c r="DI341" i="9"/>
  <c r="DM341" i="9"/>
  <c r="DM106" i="9"/>
  <c r="DI106" i="9"/>
  <c r="DH170" i="9"/>
  <c r="DL170" i="9"/>
  <c r="DL350" i="9"/>
  <c r="DH350" i="9"/>
  <c r="DM10" i="9"/>
  <c r="DI10" i="9"/>
  <c r="DI428" i="9"/>
  <c r="DM428" i="9"/>
  <c r="DH379" i="9"/>
  <c r="DL379" i="9"/>
  <c r="DH261" i="9"/>
  <c r="DL261" i="9"/>
  <c r="DM259" i="9"/>
  <c r="DI259" i="9"/>
  <c r="DL398" i="9"/>
  <c r="DH398" i="9"/>
  <c r="DI27" i="9"/>
  <c r="DM27" i="9"/>
  <c r="DS136" i="9"/>
  <c r="DU136" i="9"/>
  <c r="DS167" i="9"/>
  <c r="DU167" i="9" s="1"/>
  <c r="DR207" i="9"/>
  <c r="DT207" i="9"/>
  <c r="DR107" i="9"/>
  <c r="DT107" i="9"/>
  <c r="DI13" i="9"/>
  <c r="DM13" i="9"/>
  <c r="DM46" i="9"/>
  <c r="DI46" i="9"/>
  <c r="DI78" i="9"/>
  <c r="DM78" i="9"/>
  <c r="DI96" i="9"/>
  <c r="DM96" i="9"/>
  <c r="DI159" i="9"/>
  <c r="DM159" i="9"/>
  <c r="DI205" i="9"/>
  <c r="DM205" i="9"/>
  <c r="DI273" i="9"/>
  <c r="DM273" i="9"/>
  <c r="DI291" i="9"/>
  <c r="DM291" i="9"/>
  <c r="DI307" i="9"/>
  <c r="DM307" i="9"/>
  <c r="DM323" i="9"/>
  <c r="DI323" i="9"/>
  <c r="DM343" i="9"/>
  <c r="DI343" i="9"/>
  <c r="DI363" i="9"/>
  <c r="DM363" i="9"/>
  <c r="DI395" i="9"/>
  <c r="DM395" i="9"/>
  <c r="DH114" i="9"/>
  <c r="DL114" i="9"/>
  <c r="DL164" i="9"/>
  <c r="DH164" i="9"/>
  <c r="DI108" i="9"/>
  <c r="DM108" i="9"/>
  <c r="DI124" i="9"/>
  <c r="DM124" i="9"/>
  <c r="DL20" i="9"/>
  <c r="DH20" i="9"/>
  <c r="DL36" i="9"/>
  <c r="DH36" i="9"/>
  <c r="DH174" i="9"/>
  <c r="DL174" i="9"/>
  <c r="DL204" i="9"/>
  <c r="DH204" i="9"/>
  <c r="DL220" i="9"/>
  <c r="DH220" i="9"/>
  <c r="DH274" i="9"/>
  <c r="DL274" i="9"/>
  <c r="DL296" i="9"/>
  <c r="DH296" i="9"/>
  <c r="DL322" i="9"/>
  <c r="DH322" i="9"/>
  <c r="DH352" i="9"/>
  <c r="DL352" i="9"/>
  <c r="DH388" i="9"/>
  <c r="DL388" i="9"/>
  <c r="DH410" i="9"/>
  <c r="DL410" i="9"/>
  <c r="DH426" i="9"/>
  <c r="DL426" i="9"/>
  <c r="DH37" i="9"/>
  <c r="DL37" i="9"/>
  <c r="DM14" i="9"/>
  <c r="DI14" i="9"/>
  <c r="DM57" i="9"/>
  <c r="DI57" i="9"/>
  <c r="DI166" i="9"/>
  <c r="DM166" i="9"/>
  <c r="DI194" i="9"/>
  <c r="DM194" i="9"/>
  <c r="DM222" i="9"/>
  <c r="DI222" i="9"/>
  <c r="DI250" i="9"/>
  <c r="DM250" i="9"/>
  <c r="DI372" i="9"/>
  <c r="DM372" i="9"/>
  <c r="DM394" i="9"/>
  <c r="DI394" i="9"/>
  <c r="DM414" i="9"/>
  <c r="DI414" i="9"/>
  <c r="DM430" i="9"/>
  <c r="DI430" i="9"/>
  <c r="DL117" i="9"/>
  <c r="DH117" i="9"/>
  <c r="DH141" i="9"/>
  <c r="DL141" i="9"/>
  <c r="DH86" i="9"/>
  <c r="DL86" i="9"/>
  <c r="DH154" i="9"/>
  <c r="DL154" i="9"/>
  <c r="DM137" i="9"/>
  <c r="DI137" i="9"/>
  <c r="DH430" i="9"/>
  <c r="DL430" i="9"/>
  <c r="DL307" i="9"/>
  <c r="DH307" i="9"/>
  <c r="DL343" i="9"/>
  <c r="DH343" i="9"/>
  <c r="DH391" i="9"/>
  <c r="DL391" i="9"/>
  <c r="DM419" i="9"/>
  <c r="DI419" i="9"/>
  <c r="DL256" i="9"/>
  <c r="DH256" i="9"/>
  <c r="DL153" i="9"/>
  <c r="DH153" i="9"/>
  <c r="DL177" i="9"/>
  <c r="DH177" i="9"/>
  <c r="DL209" i="9"/>
  <c r="DH209" i="9"/>
  <c r="DH235" i="9"/>
  <c r="DL235" i="9"/>
  <c r="DH265" i="9"/>
  <c r="DL265" i="9"/>
  <c r="DL16" i="9"/>
  <c r="DH16" i="9"/>
  <c r="DL72" i="9"/>
  <c r="DH72" i="9"/>
  <c r="DM185" i="9"/>
  <c r="DI185" i="9"/>
  <c r="DI229" i="9"/>
  <c r="DM229" i="9"/>
  <c r="DM263" i="9"/>
  <c r="DI263" i="9"/>
  <c r="DH243" i="9"/>
  <c r="DL243" i="9"/>
  <c r="DL299" i="9"/>
  <c r="DH299" i="9"/>
  <c r="DL112" i="9"/>
  <c r="DH112" i="9"/>
  <c r="DL240" i="9"/>
  <c r="DH240" i="9"/>
  <c r="DH286" i="9"/>
  <c r="DL286" i="9"/>
  <c r="DL330" i="9"/>
  <c r="DH330" i="9"/>
  <c r="DL370" i="9"/>
  <c r="DH370" i="9"/>
  <c r="DI105" i="9"/>
  <c r="DM105" i="9"/>
  <c r="DI340" i="9"/>
  <c r="DM340" i="9"/>
  <c r="DH337" i="9"/>
  <c r="DL337" i="9"/>
  <c r="DI123" i="9"/>
  <c r="DM123" i="9"/>
  <c r="DL120" i="9"/>
  <c r="DH120" i="9"/>
  <c r="DM386" i="9"/>
  <c r="DI386" i="9"/>
  <c r="DR127" i="9"/>
  <c r="DT127" i="9"/>
  <c r="DS176" i="9"/>
  <c r="DU176" i="9" s="1"/>
  <c r="DU234" i="9"/>
  <c r="DS234" i="9"/>
  <c r="DU354" i="9"/>
  <c r="DS354" i="9"/>
  <c r="DS138" i="9"/>
  <c r="DU138" i="9"/>
  <c r="DS111" i="9"/>
  <c r="DU111" i="9"/>
  <c r="DU390" i="9"/>
  <c r="DS390" i="9"/>
  <c r="DS119" i="9"/>
  <c r="DU119" i="9" s="1"/>
  <c r="DS19" i="9"/>
  <c r="DU19" i="9"/>
  <c r="DS168" i="9"/>
  <c r="DU168" i="9" s="1"/>
  <c r="DS219" i="9"/>
  <c r="DU219" i="9"/>
  <c r="DS296" i="9"/>
  <c r="DU296" i="9" s="1"/>
  <c r="DR393" i="9"/>
  <c r="DT393" i="9"/>
  <c r="DS172" i="9"/>
  <c r="DU172" i="9" s="1"/>
  <c r="DS99" i="9"/>
  <c r="DU99" i="9" s="1"/>
  <c r="DR381" i="9"/>
  <c r="DT381" i="9" s="1"/>
  <c r="DT152" i="9"/>
  <c r="DR152" i="9"/>
  <c r="DT160" i="9"/>
  <c r="DR160" i="9"/>
  <c r="DS207" i="9"/>
  <c r="DU207" i="9"/>
  <c r="DS381" i="9"/>
  <c r="DU381" i="9" s="1"/>
  <c r="DR39" i="9"/>
  <c r="DT39" i="9" s="1"/>
  <c r="DS39" i="9"/>
  <c r="DU39" i="9"/>
  <c r="DU79" i="9"/>
  <c r="DS79" i="9"/>
  <c r="DI92" i="9"/>
  <c r="DM92" i="9"/>
  <c r="DI253" i="9"/>
  <c r="DM253" i="9"/>
  <c r="DL108" i="9"/>
  <c r="DH108" i="9"/>
  <c r="DL196" i="9"/>
  <c r="DH196" i="9"/>
  <c r="DI240" i="9"/>
  <c r="DM240" i="9"/>
  <c r="DH137" i="9"/>
  <c r="DL137" i="9"/>
  <c r="DL335" i="9"/>
  <c r="DH335" i="9"/>
  <c r="DL201" i="9"/>
  <c r="DH201" i="9"/>
  <c r="DL64" i="9"/>
  <c r="DH64" i="9"/>
  <c r="DM125" i="9"/>
  <c r="DI125" i="9"/>
  <c r="DH266" i="9"/>
  <c r="DL266" i="9"/>
  <c r="DL43" i="9"/>
  <c r="DH43" i="9"/>
  <c r="DU342" i="9"/>
  <c r="DS342" i="9"/>
  <c r="DT156" i="9"/>
  <c r="DR156" i="9"/>
  <c r="DU156" i="9"/>
  <c r="DS156" i="9"/>
  <c r="DU366" i="9"/>
  <c r="DS366" i="9"/>
  <c r="DR369" i="9"/>
  <c r="DT369" i="9" s="1"/>
  <c r="DR69" i="9"/>
  <c r="DT69" i="9"/>
  <c r="DS260" i="9"/>
  <c r="DU260" i="9"/>
  <c r="DM157" i="9"/>
  <c r="DI157" i="9"/>
  <c r="DM359" i="9"/>
  <c r="DI359" i="9"/>
  <c r="DM122" i="9"/>
  <c r="DI122" i="9"/>
  <c r="DH218" i="9"/>
  <c r="DL218" i="9"/>
  <c r="DL424" i="9"/>
  <c r="DH424" i="9"/>
  <c r="DM192" i="9"/>
  <c r="DI192" i="9"/>
  <c r="DI392" i="9"/>
  <c r="DM392" i="9"/>
  <c r="DH82" i="9"/>
  <c r="DL82" i="9"/>
  <c r="DL303" i="9"/>
  <c r="DH303" i="9"/>
  <c r="DI213" i="9"/>
  <c r="DM213" i="9"/>
  <c r="DL233" i="9"/>
  <c r="DH233" i="9"/>
  <c r="DM129" i="9"/>
  <c r="DI129" i="9"/>
  <c r="DL236" i="9"/>
  <c r="DH236" i="9"/>
  <c r="DM264" i="9"/>
  <c r="DI264" i="9"/>
  <c r="DR71" i="9"/>
  <c r="DT71" i="9"/>
  <c r="DT219" i="9"/>
  <c r="DR219" i="9"/>
  <c r="DR63" i="9"/>
  <c r="DT63" i="9" s="1"/>
  <c r="DS87" i="9"/>
  <c r="DU87" i="9" s="1"/>
  <c r="DS336" i="9"/>
  <c r="DU336" i="9"/>
  <c r="DI17" i="9"/>
  <c r="DM17" i="9"/>
  <c r="DM50" i="9"/>
  <c r="DI50" i="9"/>
  <c r="DI82" i="9"/>
  <c r="DM82" i="9"/>
  <c r="DM145" i="9"/>
  <c r="DI145" i="9"/>
  <c r="DM161" i="9"/>
  <c r="DI161" i="9"/>
  <c r="DM221" i="9"/>
  <c r="DI221" i="9"/>
  <c r="DM277" i="9"/>
  <c r="DI277" i="9"/>
  <c r="DM293" i="9"/>
  <c r="DI293" i="9"/>
  <c r="DM309" i="9"/>
  <c r="DI309" i="9"/>
  <c r="DM327" i="9"/>
  <c r="DI327" i="9"/>
  <c r="DI345" i="9"/>
  <c r="DM345" i="9"/>
  <c r="DI367" i="9"/>
  <c r="DM367" i="9"/>
  <c r="DI399" i="9"/>
  <c r="DM399" i="9"/>
  <c r="DH118" i="9"/>
  <c r="DL118" i="9"/>
  <c r="DM110" i="9"/>
  <c r="DI110" i="9"/>
  <c r="DM126" i="9"/>
  <c r="DI126" i="9"/>
  <c r="DH22" i="9"/>
  <c r="DL22" i="9"/>
  <c r="DH38" i="9"/>
  <c r="DL38" i="9"/>
  <c r="DH178" i="9"/>
  <c r="DL178" i="9"/>
  <c r="DH206" i="9"/>
  <c r="DL206" i="9"/>
  <c r="DH222" i="9"/>
  <c r="DL222" i="9"/>
  <c r="DL276" i="9"/>
  <c r="DH276" i="9"/>
  <c r="DL300" i="9"/>
  <c r="DH300" i="9"/>
  <c r="DH324" i="9"/>
  <c r="DL324" i="9"/>
  <c r="DH356" i="9"/>
  <c r="DL356" i="9"/>
  <c r="DH392" i="9"/>
  <c r="DL392" i="9"/>
  <c r="DL412" i="9"/>
  <c r="DH412" i="9"/>
  <c r="DL428" i="9"/>
  <c r="DH428" i="9"/>
  <c r="DH45" i="9"/>
  <c r="DL45" i="9"/>
  <c r="DM18" i="9"/>
  <c r="DI18" i="9"/>
  <c r="DI61" i="9"/>
  <c r="DM61" i="9"/>
  <c r="DI170" i="9"/>
  <c r="DM170" i="9"/>
  <c r="DM196" i="9"/>
  <c r="DI196" i="9"/>
  <c r="DI224" i="9"/>
  <c r="DM224" i="9"/>
  <c r="DI254" i="9"/>
  <c r="DM254" i="9"/>
  <c r="DI376" i="9"/>
  <c r="DM376" i="9"/>
  <c r="DI396" i="9"/>
  <c r="DM396" i="9"/>
  <c r="DI416" i="9"/>
  <c r="DM416" i="9"/>
  <c r="DM49" i="9"/>
  <c r="DI49" i="9"/>
  <c r="DL121" i="9"/>
  <c r="DH121" i="9"/>
  <c r="DL143" i="9"/>
  <c r="DH143" i="9"/>
  <c r="DH90" i="9"/>
  <c r="DL90" i="9"/>
  <c r="DH158" i="9"/>
  <c r="DL158" i="9"/>
  <c r="DI139" i="9"/>
  <c r="DM139" i="9"/>
  <c r="DH46" i="9"/>
  <c r="DL46" i="9"/>
  <c r="DL271" i="9"/>
  <c r="DH271" i="9"/>
  <c r="DL311" i="9"/>
  <c r="DH311" i="9"/>
  <c r="DL351" i="9"/>
  <c r="DH351" i="9"/>
  <c r="DL403" i="9"/>
  <c r="DH403" i="9"/>
  <c r="DM427" i="9"/>
  <c r="DI427" i="9"/>
  <c r="DL260" i="9"/>
  <c r="DH260" i="9"/>
  <c r="DH155" i="9"/>
  <c r="DL155" i="9"/>
  <c r="DL181" i="9"/>
  <c r="DH181" i="9"/>
  <c r="DL213" i="9"/>
  <c r="DH213" i="9"/>
  <c r="DL237" i="9"/>
  <c r="DH237" i="9"/>
  <c r="DL44" i="9"/>
  <c r="DH44" i="9"/>
  <c r="DL76" i="9"/>
  <c r="DH76" i="9"/>
  <c r="DM189" i="9"/>
  <c r="DI189" i="9"/>
  <c r="DM233" i="9"/>
  <c r="DI233" i="9"/>
  <c r="DM267" i="9"/>
  <c r="DI267" i="9"/>
  <c r="DL247" i="9"/>
  <c r="DH247" i="9"/>
  <c r="DL315" i="9"/>
  <c r="DH315" i="9"/>
  <c r="DI275" i="9"/>
  <c r="DM275" i="9"/>
  <c r="DL116" i="9"/>
  <c r="DH116" i="9"/>
  <c r="DH246" i="9"/>
  <c r="DL246" i="9"/>
  <c r="DH294" i="9"/>
  <c r="DL294" i="9"/>
  <c r="DL334" i="9"/>
  <c r="DH334" i="9"/>
  <c r="DL374" i="9"/>
  <c r="DH374" i="9"/>
  <c r="DI109" i="9"/>
  <c r="DM109" i="9"/>
  <c r="DH429" i="9"/>
  <c r="DL429" i="9"/>
  <c r="DL373" i="9"/>
  <c r="DH373" i="9"/>
  <c r="DI127" i="9"/>
  <c r="DM127" i="9"/>
  <c r="DM184" i="9"/>
  <c r="DI184" i="9"/>
  <c r="DH53" i="9"/>
  <c r="DL53" i="9"/>
  <c r="DU40" i="9"/>
  <c r="DS40" i="9"/>
  <c r="DS80" i="9"/>
  <c r="DU80" i="9"/>
  <c r="DS140" i="9"/>
  <c r="DU140" i="9"/>
  <c r="DS187" i="9"/>
  <c r="DU187" i="9"/>
  <c r="DR269" i="9"/>
  <c r="DT269" i="9" s="1"/>
  <c r="DR317" i="9"/>
  <c r="DT317" i="9"/>
  <c r="DS364" i="9"/>
  <c r="DU364" i="9" s="1"/>
  <c r="DR425" i="9"/>
  <c r="DT425" i="9"/>
  <c r="DR199" i="9"/>
  <c r="DT199" i="9"/>
  <c r="DR128" i="9"/>
  <c r="DT128" i="9"/>
  <c r="DR179" i="9"/>
  <c r="DT179" i="9"/>
  <c r="DS356" i="9"/>
  <c r="DU356" i="9" s="1"/>
  <c r="DS405" i="9"/>
  <c r="DU405" i="9" s="1"/>
  <c r="DR211" i="9"/>
  <c r="DT211" i="9"/>
  <c r="DS32" i="9"/>
  <c r="DU32" i="9" s="1"/>
  <c r="DS132" i="9"/>
  <c r="DU132" i="9"/>
  <c r="DS179" i="9"/>
  <c r="DU179" i="9" s="1"/>
  <c r="DS244" i="9"/>
  <c r="DU244" i="9"/>
  <c r="DR309" i="9"/>
  <c r="DT309" i="9"/>
  <c r="DR357" i="9"/>
  <c r="DT357" i="9" s="1"/>
  <c r="DR301" i="9"/>
  <c r="DT301" i="9" s="1"/>
  <c r="DS20" i="9"/>
  <c r="DU20" i="9" s="1"/>
  <c r="DR171" i="9"/>
  <c r="DT171" i="9"/>
  <c r="DS220" i="9"/>
  <c r="DU220" i="9"/>
  <c r="DR297" i="9"/>
  <c r="DT297" i="9" s="1"/>
  <c r="DS348" i="9"/>
  <c r="DU348" i="9"/>
  <c r="DS183" i="9"/>
  <c r="DU183" i="9"/>
  <c r="DR119" i="9"/>
  <c r="DT119" i="9" s="1"/>
  <c r="DS171" i="9"/>
  <c r="DU171" i="9" s="1"/>
  <c r="DT223" i="9"/>
  <c r="DR223" i="9"/>
  <c r="DS298" i="9"/>
  <c r="DU298" i="9"/>
  <c r="DR349" i="9"/>
  <c r="DT349" i="9" s="1"/>
  <c r="DS227" i="9"/>
  <c r="DU227" i="9"/>
  <c r="DR59" i="9"/>
  <c r="DT59" i="9"/>
  <c r="DS228" i="9"/>
  <c r="DU228" i="9"/>
  <c r="DR91" i="9"/>
  <c r="DT91" i="9" s="1"/>
  <c r="DS200" i="9"/>
  <c r="DU200" i="9"/>
  <c r="DS278" i="9"/>
  <c r="DU278" i="9"/>
  <c r="DS76" i="9"/>
  <c r="DU76" i="9"/>
  <c r="DS417" i="9"/>
  <c r="DU417" i="9"/>
  <c r="DS352" i="9"/>
  <c r="DU352" i="9" s="1"/>
  <c r="DI70" i="9"/>
  <c r="DM70" i="9"/>
  <c r="DM355" i="9"/>
  <c r="DI355" i="9"/>
  <c r="DL100" i="9"/>
  <c r="DH100" i="9"/>
  <c r="DH166" i="9"/>
  <c r="DL166" i="9"/>
  <c r="DL316" i="9"/>
  <c r="DH316" i="9"/>
  <c r="DH380" i="9"/>
  <c r="DL380" i="9"/>
  <c r="DM38" i="9"/>
  <c r="DI38" i="9"/>
  <c r="DI388" i="9"/>
  <c r="DM388" i="9"/>
  <c r="DL146" i="9"/>
  <c r="DH146" i="9"/>
  <c r="DL295" i="9"/>
  <c r="DH295" i="9"/>
  <c r="DL169" i="9"/>
  <c r="DH169" i="9"/>
  <c r="DH399" i="9"/>
  <c r="DL399" i="9"/>
  <c r="DL394" i="9"/>
  <c r="DH394" i="9"/>
  <c r="DI93" i="9"/>
  <c r="DM93" i="9"/>
  <c r="DM393" i="9"/>
  <c r="DI393" i="9"/>
  <c r="DS60" i="9"/>
  <c r="DU60" i="9" s="1"/>
  <c r="DS389" i="9"/>
  <c r="DU389" i="9"/>
  <c r="DS203" i="9"/>
  <c r="DU203" i="9"/>
  <c r="DT192" i="9"/>
  <c r="DR192" i="9"/>
  <c r="DR385" i="9"/>
  <c r="DT385" i="9" s="1"/>
  <c r="DS231" i="9"/>
  <c r="DU231" i="9"/>
  <c r="DS68" i="9"/>
  <c r="DU68" i="9"/>
  <c r="DI41" i="9"/>
  <c r="DM41" i="9"/>
  <c r="DM289" i="9"/>
  <c r="DI289" i="9"/>
  <c r="DH110" i="9"/>
  <c r="DL110" i="9"/>
  <c r="DL272" i="9"/>
  <c r="DH272" i="9"/>
  <c r="DH33" i="9"/>
  <c r="DL33" i="9"/>
  <c r="DI246" i="9"/>
  <c r="DM246" i="9"/>
  <c r="DL113" i="9"/>
  <c r="DH113" i="9"/>
  <c r="DH376" i="9"/>
  <c r="DL376" i="9"/>
  <c r="DL339" i="9"/>
  <c r="DH339" i="9"/>
  <c r="DL205" i="9"/>
  <c r="DH205" i="9"/>
  <c r="DI101" i="9"/>
  <c r="DM101" i="9"/>
  <c r="DS28" i="9"/>
  <c r="DU28" i="9" s="1"/>
  <c r="DR305" i="9"/>
  <c r="DT305" i="9" s="1"/>
  <c r="DS294" i="9"/>
  <c r="DU294" i="9" s="1"/>
  <c r="DR115" i="9"/>
  <c r="DT115" i="9"/>
  <c r="DR49" i="9"/>
  <c r="DT49" i="9"/>
  <c r="DS314" i="9"/>
  <c r="DU314" i="9" s="1"/>
  <c r="DM21" i="9"/>
  <c r="DI21" i="9"/>
  <c r="DM54" i="9"/>
  <c r="DI54" i="9"/>
  <c r="DI84" i="9"/>
  <c r="DM84" i="9"/>
  <c r="DI147" i="9"/>
  <c r="DM147" i="9"/>
  <c r="DM165" i="9"/>
  <c r="DI165" i="9"/>
  <c r="DM235" i="9"/>
  <c r="DI235" i="9"/>
  <c r="DI279" i="9"/>
  <c r="DM279" i="9"/>
  <c r="DI295" i="9"/>
  <c r="DM295" i="9"/>
  <c r="DI311" i="9"/>
  <c r="DM311" i="9"/>
  <c r="DI329" i="9"/>
  <c r="DM329" i="9"/>
  <c r="DM347" i="9"/>
  <c r="DI347" i="9"/>
  <c r="DI371" i="9"/>
  <c r="DM371" i="9"/>
  <c r="DM403" i="9"/>
  <c r="DI403" i="9"/>
  <c r="DH98" i="9"/>
  <c r="DL98" i="9"/>
  <c r="DL122" i="9"/>
  <c r="DH122" i="9"/>
  <c r="DI112" i="9"/>
  <c r="DM112" i="9"/>
  <c r="DI128" i="9"/>
  <c r="DM128" i="9"/>
  <c r="DL24" i="9"/>
  <c r="DH24" i="9"/>
  <c r="DL40" i="9"/>
  <c r="DH40" i="9"/>
  <c r="DH186" i="9"/>
  <c r="DL186" i="9"/>
  <c r="DL208" i="9"/>
  <c r="DH208" i="9"/>
  <c r="DL224" i="9"/>
  <c r="DH224" i="9"/>
  <c r="DH278" i="9"/>
  <c r="DL278" i="9"/>
  <c r="DL304" i="9"/>
  <c r="DH304" i="9"/>
  <c r="DH332" i="9"/>
  <c r="DL332" i="9"/>
  <c r="DH360" i="9"/>
  <c r="DL360" i="9"/>
  <c r="DH396" i="9"/>
  <c r="DL396" i="9"/>
  <c r="DH414" i="9"/>
  <c r="DL414" i="9"/>
  <c r="DH13" i="9"/>
  <c r="DL13" i="9"/>
  <c r="DL77" i="9"/>
  <c r="DH77" i="9"/>
  <c r="DM22" i="9"/>
  <c r="DI22" i="9"/>
  <c r="DI65" i="9"/>
  <c r="DM65" i="9"/>
  <c r="DI174" i="9"/>
  <c r="DM174" i="9"/>
  <c r="DM198" i="9"/>
  <c r="DI198" i="9"/>
  <c r="DM226" i="9"/>
  <c r="DI226" i="9"/>
  <c r="DI258" i="9"/>
  <c r="DM258" i="9"/>
  <c r="DM378" i="9"/>
  <c r="DI378" i="9"/>
  <c r="DI400" i="9"/>
  <c r="DM400" i="9"/>
  <c r="DM418" i="9"/>
  <c r="DI418" i="9"/>
  <c r="DI81" i="9"/>
  <c r="DM81" i="9"/>
  <c r="DH125" i="9"/>
  <c r="DL125" i="9"/>
  <c r="DH62" i="9"/>
  <c r="DL62" i="9"/>
  <c r="DH94" i="9"/>
  <c r="DL94" i="9"/>
  <c r="DH182" i="9"/>
  <c r="DL182" i="9"/>
  <c r="DM141" i="9"/>
  <c r="DI141" i="9"/>
  <c r="DH50" i="9"/>
  <c r="DL50" i="9"/>
  <c r="DL275" i="9"/>
  <c r="DH275" i="9"/>
  <c r="DL319" i="9"/>
  <c r="DH319" i="9"/>
  <c r="DL355" i="9"/>
  <c r="DH355" i="9"/>
  <c r="DL411" i="9"/>
  <c r="DH411" i="9"/>
  <c r="DH202" i="9"/>
  <c r="DL202" i="9"/>
  <c r="DL264" i="9"/>
  <c r="DH264" i="9"/>
  <c r="DL157" i="9"/>
  <c r="DH157" i="9"/>
  <c r="DL185" i="9"/>
  <c r="DH185" i="9"/>
  <c r="DL217" i="9"/>
  <c r="DH217" i="9"/>
  <c r="DH239" i="9"/>
  <c r="DL239" i="9"/>
  <c r="DL48" i="9"/>
  <c r="DH48" i="9"/>
  <c r="DL80" i="9"/>
  <c r="DH80" i="9"/>
  <c r="DM193" i="9"/>
  <c r="DI193" i="9"/>
  <c r="DM237" i="9"/>
  <c r="DI237" i="9"/>
  <c r="DM411" i="9"/>
  <c r="DI411" i="9"/>
  <c r="DL251" i="9"/>
  <c r="DH251" i="9"/>
  <c r="DL347" i="9"/>
  <c r="DH347" i="9"/>
  <c r="DM339" i="9"/>
  <c r="DI339" i="9"/>
  <c r="DL168" i="9"/>
  <c r="DH168" i="9"/>
  <c r="DH250" i="9"/>
  <c r="DL250" i="9"/>
  <c r="DH298" i="9"/>
  <c r="DL298" i="9"/>
  <c r="DL338" i="9"/>
  <c r="DH338" i="9"/>
  <c r="DL378" i="9"/>
  <c r="DH378" i="9"/>
  <c r="DM117" i="9"/>
  <c r="DI117" i="9"/>
  <c r="DH95" i="9"/>
  <c r="DL95" i="9"/>
  <c r="DL397" i="9"/>
  <c r="DH397" i="9"/>
  <c r="DI191" i="9"/>
  <c r="DM191" i="9"/>
  <c r="DI216" i="9"/>
  <c r="DM216" i="9"/>
  <c r="DH417" i="9"/>
  <c r="DL417" i="9"/>
  <c r="DT19" i="9"/>
  <c r="DR19" i="9"/>
  <c r="DR61" i="9"/>
  <c r="DT61" i="9" s="1"/>
  <c r="DU238" i="9"/>
  <c r="DS238" i="9"/>
  <c r="DS308" i="9"/>
  <c r="DU308" i="9"/>
  <c r="DR73" i="9"/>
  <c r="DT73" i="9" s="1"/>
  <c r="DR407" i="9"/>
  <c r="DT407" i="9" s="1"/>
  <c r="DS288" i="9"/>
  <c r="DU288" i="9" s="1"/>
  <c r="DR89" i="9"/>
  <c r="DT89" i="9"/>
  <c r="DS64" i="9"/>
  <c r="DU64" i="9" s="1"/>
  <c r="DS115" i="9"/>
  <c r="DU115" i="9" s="1"/>
  <c r="DS397" i="9"/>
  <c r="DU397" i="9" s="1"/>
  <c r="DR23" i="9"/>
  <c r="DT23" i="9" s="1"/>
  <c r="DR65" i="9"/>
  <c r="DT65" i="9" s="1"/>
  <c r="DU398" i="9"/>
  <c r="DS398" i="9"/>
  <c r="DS385" i="9"/>
  <c r="DU385" i="9"/>
  <c r="DR51" i="9"/>
  <c r="DT51" i="9" s="1"/>
  <c r="DU152" i="9"/>
  <c r="DS152" i="9"/>
  <c r="DU326" i="9"/>
  <c r="DS326" i="9"/>
  <c r="DS373" i="9"/>
  <c r="DU373" i="9" s="1"/>
  <c r="DT184" i="9"/>
  <c r="DR184" i="9"/>
  <c r="DI155" i="9"/>
  <c r="DM155" i="9"/>
  <c r="DI303" i="9"/>
  <c r="DM303" i="9"/>
  <c r="DH14" i="9"/>
  <c r="DL14" i="9"/>
  <c r="DL216" i="9"/>
  <c r="DH216" i="9"/>
  <c r="DH406" i="9"/>
  <c r="DL406" i="9"/>
  <c r="DI270" i="9"/>
  <c r="DM270" i="9"/>
  <c r="DL105" i="9"/>
  <c r="DH105" i="9"/>
  <c r="DM133" i="9"/>
  <c r="DI133" i="9"/>
  <c r="DL427" i="9"/>
  <c r="DH427" i="9"/>
  <c r="DH257" i="9"/>
  <c r="DL257" i="9"/>
  <c r="DM255" i="9"/>
  <c r="DI255" i="9"/>
  <c r="DL232" i="9"/>
  <c r="DH232" i="9"/>
  <c r="DM334" i="9"/>
  <c r="DI334" i="9"/>
  <c r="DS67" i="9"/>
  <c r="DU67" i="9" s="1"/>
  <c r="DR377" i="9"/>
  <c r="DT377" i="9" s="1"/>
  <c r="DS377" i="9"/>
  <c r="DU377" i="9"/>
  <c r="DU83" i="9"/>
  <c r="DS83" i="9"/>
  <c r="DR85" i="9"/>
  <c r="DT85" i="9"/>
  <c r="DR123" i="9"/>
  <c r="DT123" i="9"/>
  <c r="DS304" i="9"/>
  <c r="DU304" i="9"/>
  <c r="DM94" i="9"/>
  <c r="DI94" i="9"/>
  <c r="DI321" i="9"/>
  <c r="DM321" i="9"/>
  <c r="DH132" i="9"/>
  <c r="DL132" i="9"/>
  <c r="DH320" i="9"/>
  <c r="DL320" i="9"/>
  <c r="DM218" i="9"/>
  <c r="DI218" i="9"/>
  <c r="DL139" i="9"/>
  <c r="DH139" i="9"/>
  <c r="DL252" i="9"/>
  <c r="DH252" i="9"/>
  <c r="DH282" i="9"/>
  <c r="DL282" i="9"/>
  <c r="DM362" i="9"/>
  <c r="DI362" i="9"/>
  <c r="DR405" i="9"/>
  <c r="DT405" i="9" s="1"/>
  <c r="DS344" i="9"/>
  <c r="DU344" i="9" s="1"/>
  <c r="DR345" i="9"/>
  <c r="DT345" i="9"/>
  <c r="DS158" i="9"/>
  <c r="DU158" i="9"/>
  <c r="DS316" i="9"/>
  <c r="DU316" i="9" s="1"/>
  <c r="DI25" i="9"/>
  <c r="DM25" i="9"/>
  <c r="DI58" i="9"/>
  <c r="DM58" i="9"/>
  <c r="DM86" i="9"/>
  <c r="DI86" i="9"/>
  <c r="DM149" i="9"/>
  <c r="DI149" i="9"/>
  <c r="DM169" i="9"/>
  <c r="DI169" i="9"/>
  <c r="DI239" i="9"/>
  <c r="DM239" i="9"/>
  <c r="DM281" i="9"/>
  <c r="DI281" i="9"/>
  <c r="DM297" i="9"/>
  <c r="DI297" i="9"/>
  <c r="DM313" i="9"/>
  <c r="DI313" i="9"/>
  <c r="DM331" i="9"/>
  <c r="DI331" i="9"/>
  <c r="DI349" i="9"/>
  <c r="DM349" i="9"/>
  <c r="DI375" i="9"/>
  <c r="DM375" i="9"/>
  <c r="DM407" i="9"/>
  <c r="DI407" i="9"/>
  <c r="DH102" i="9"/>
  <c r="DL102" i="9"/>
  <c r="DL126" i="9"/>
  <c r="DH126" i="9"/>
  <c r="DM98" i="9"/>
  <c r="DI98" i="9"/>
  <c r="DM114" i="9"/>
  <c r="DI114" i="9"/>
  <c r="DM130" i="9"/>
  <c r="DI130" i="9"/>
  <c r="DH26" i="9"/>
  <c r="DL26" i="9"/>
  <c r="DH87" i="9"/>
  <c r="DL87" i="9"/>
  <c r="DL188" i="9"/>
  <c r="DH188" i="9"/>
  <c r="DH210" i="9"/>
  <c r="DL210" i="9"/>
  <c r="DH226" i="9"/>
  <c r="DL226" i="9"/>
  <c r="DL280" i="9"/>
  <c r="DH280" i="9"/>
  <c r="DH306" i="9"/>
  <c r="DL306" i="9"/>
  <c r="DH336" i="9"/>
  <c r="DL336" i="9"/>
  <c r="DH364" i="9"/>
  <c r="DL364" i="9"/>
  <c r="DL400" i="9"/>
  <c r="DH400" i="9"/>
  <c r="DL416" i="9"/>
  <c r="DH416" i="9"/>
  <c r="DH17" i="9"/>
  <c r="DL17" i="9"/>
  <c r="DL109" i="9"/>
  <c r="DH109" i="9"/>
  <c r="DM26" i="9"/>
  <c r="DI26" i="9"/>
  <c r="DI69" i="9"/>
  <c r="DM69" i="9"/>
  <c r="DI178" i="9"/>
  <c r="DM178" i="9"/>
  <c r="DM202" i="9"/>
  <c r="DI202" i="9"/>
  <c r="DM230" i="9"/>
  <c r="DI230" i="9"/>
  <c r="DI262" i="9"/>
  <c r="DM262" i="9"/>
  <c r="DI380" i="9"/>
  <c r="DM380" i="9"/>
  <c r="DI404" i="9"/>
  <c r="DM404" i="9"/>
  <c r="DI420" i="9"/>
  <c r="DM420" i="9"/>
  <c r="DM113" i="9"/>
  <c r="DI113" i="9"/>
  <c r="DH129" i="9"/>
  <c r="DL129" i="9"/>
  <c r="DH66" i="9"/>
  <c r="DL66" i="9"/>
  <c r="DL134" i="9"/>
  <c r="DH134" i="9"/>
  <c r="DH198" i="9"/>
  <c r="DL198" i="9"/>
  <c r="DI143" i="9"/>
  <c r="DM143" i="9"/>
  <c r="DH54" i="9"/>
  <c r="DL54" i="9"/>
  <c r="DL279" i="9"/>
  <c r="DH279" i="9"/>
  <c r="DL323" i="9"/>
  <c r="DH323" i="9"/>
  <c r="DL359" i="9"/>
  <c r="DH359" i="9"/>
  <c r="DL415" i="9"/>
  <c r="DH415" i="9"/>
  <c r="DH234" i="9"/>
  <c r="DL234" i="9"/>
  <c r="DL268" i="9"/>
  <c r="DH268" i="9"/>
  <c r="DH159" i="9"/>
  <c r="DL159" i="9"/>
  <c r="DL189" i="9"/>
  <c r="DH189" i="9"/>
  <c r="DL221" i="9"/>
  <c r="DH221" i="9"/>
  <c r="DH245" i="9"/>
  <c r="DL245" i="9"/>
  <c r="DL52" i="9"/>
  <c r="DH52" i="9"/>
  <c r="DL84" i="9"/>
  <c r="DH84" i="9"/>
  <c r="DM201" i="9"/>
  <c r="DI201" i="9"/>
  <c r="DI243" i="9"/>
  <c r="DM243" i="9"/>
  <c r="DM415" i="9"/>
  <c r="DI415" i="9"/>
  <c r="DL255" i="9"/>
  <c r="DH255" i="9"/>
  <c r="DH383" i="9"/>
  <c r="DL383" i="9"/>
  <c r="DM211" i="9"/>
  <c r="DI211" i="9"/>
  <c r="DL172" i="9"/>
  <c r="DH172" i="9"/>
  <c r="DH254" i="9"/>
  <c r="DL254" i="9"/>
  <c r="DH302" i="9"/>
  <c r="DL302" i="9"/>
  <c r="DL346" i="9"/>
  <c r="DH346" i="9"/>
  <c r="DL382" i="9"/>
  <c r="DH382" i="9"/>
  <c r="DM121" i="9"/>
  <c r="DI121" i="9"/>
  <c r="DL131" i="9"/>
  <c r="DH131" i="9"/>
  <c r="DH413" i="9"/>
  <c r="DL413" i="9"/>
  <c r="DI223" i="9"/>
  <c r="DM223" i="9"/>
  <c r="DI290" i="9"/>
  <c r="DM290" i="9"/>
  <c r="DI429" i="9"/>
  <c r="DM429" i="9"/>
  <c r="DS51" i="9"/>
  <c r="DU51" i="9"/>
  <c r="DS91" i="9"/>
  <c r="DU91" i="9"/>
  <c r="DS154" i="9"/>
  <c r="DU154" i="9"/>
  <c r="DR203" i="9"/>
  <c r="DT203" i="9"/>
  <c r="DS328" i="9"/>
  <c r="DU328" i="9" s="1"/>
  <c r="DS31" i="9"/>
  <c r="DU31" i="9"/>
  <c r="DS269" i="9"/>
  <c r="DU269" i="9" s="1"/>
  <c r="DS318" i="9"/>
  <c r="DU318" i="9"/>
  <c r="DS425" i="9"/>
  <c r="DU425" i="9"/>
  <c r="DR313" i="9"/>
  <c r="DT313" i="9"/>
  <c r="DU44" i="9"/>
  <c r="DS44" i="9"/>
  <c r="DR83" i="9"/>
  <c r="DT83" i="9" s="1"/>
  <c r="DR144" i="9"/>
  <c r="DT144" i="9"/>
  <c r="DR191" i="9"/>
  <c r="DT191" i="9"/>
  <c r="DS320" i="9"/>
  <c r="DU320" i="9" s="1"/>
  <c r="DR57" i="9"/>
  <c r="DT57" i="9" s="1"/>
  <c r="DS163" i="9"/>
  <c r="DU163" i="9"/>
  <c r="DR75" i="9"/>
  <c r="DT75" i="9"/>
  <c r="DS357" i="9"/>
  <c r="DU357" i="9" s="1"/>
  <c r="DR409" i="9"/>
  <c r="DT409" i="9" s="1"/>
  <c r="DR136" i="9"/>
  <c r="DT136" i="9"/>
  <c r="DR183" i="9"/>
  <c r="DT183" i="9"/>
  <c r="DS409" i="9"/>
  <c r="DU409" i="9" s="1"/>
  <c r="DS324" i="9"/>
  <c r="DU324" i="9"/>
  <c r="DR79" i="9"/>
  <c r="DT79" i="9" s="1"/>
  <c r="DR289" i="9"/>
  <c r="DT289" i="9"/>
  <c r="DS15" i="9"/>
  <c r="DU15" i="9" s="1"/>
  <c r="DS107" i="9"/>
  <c r="DU107" i="9" s="1"/>
  <c r="DT215" i="9"/>
  <c r="DR215" i="9"/>
  <c r="DS292" i="9"/>
  <c r="DU292" i="9"/>
  <c r="DR341" i="9"/>
  <c r="DT341" i="9" s="1"/>
  <c r="DS212" i="9"/>
  <c r="DU212" i="9"/>
  <c r="DS401" i="9"/>
  <c r="DU401" i="9" s="1"/>
  <c r="DM181" i="9"/>
  <c r="DI181" i="9"/>
  <c r="DI337" i="9"/>
  <c r="DM337" i="9"/>
  <c r="DL32" i="9"/>
  <c r="DH32" i="9"/>
  <c r="DH348" i="9"/>
  <c r="DL348" i="9"/>
  <c r="DM214" i="9"/>
  <c r="DI214" i="9"/>
  <c r="DM426" i="9"/>
  <c r="DI426" i="9"/>
  <c r="DH344" i="9"/>
  <c r="DL344" i="9"/>
  <c r="DL149" i="9"/>
  <c r="DH149" i="9"/>
  <c r="DM217" i="9"/>
  <c r="DI217" i="9"/>
  <c r="DL362" i="9"/>
  <c r="DH362" i="9"/>
  <c r="DH227" i="9"/>
  <c r="DL227" i="9"/>
  <c r="DS350" i="9"/>
  <c r="DU350" i="9" s="1"/>
  <c r="DS330" i="9"/>
  <c r="DU330" i="9" s="1"/>
  <c r="DU322" i="9"/>
  <c r="DS322" i="9"/>
  <c r="DS402" i="9"/>
  <c r="DU402" i="9" s="1"/>
  <c r="DM11" i="9"/>
  <c r="DI11" i="9"/>
  <c r="DM271" i="9"/>
  <c r="DI271" i="9"/>
  <c r="DI391" i="9"/>
  <c r="DM391" i="9"/>
  <c r="DH18" i="9"/>
  <c r="DL18" i="9"/>
  <c r="DL292" i="9"/>
  <c r="DH292" i="9"/>
  <c r="DL408" i="9"/>
  <c r="DH408" i="9"/>
  <c r="DI89" i="9"/>
  <c r="DM89" i="9"/>
  <c r="DI412" i="9"/>
  <c r="DM412" i="9"/>
  <c r="DI135" i="9"/>
  <c r="DM135" i="9"/>
  <c r="DH151" i="9"/>
  <c r="DL151" i="9"/>
  <c r="DI225" i="9"/>
  <c r="DM225" i="9"/>
  <c r="DL326" i="9"/>
  <c r="DH326" i="9"/>
  <c r="DH67" i="9"/>
  <c r="DL67" i="9"/>
  <c r="DR421" i="9"/>
  <c r="DT421" i="9"/>
  <c r="DS332" i="9"/>
  <c r="DU332" i="9" s="1"/>
  <c r="DS56" i="9"/>
  <c r="DU56" i="9" s="1"/>
  <c r="DS286" i="9"/>
  <c r="DU286" i="9" s="1"/>
  <c r="DR361" i="9"/>
  <c r="DT361" i="9"/>
  <c r="DR187" i="9"/>
  <c r="DT187" i="9"/>
  <c r="DS421" i="9"/>
  <c r="DU421" i="9"/>
  <c r="DI29" i="9"/>
  <c r="DM29" i="9"/>
  <c r="DI62" i="9"/>
  <c r="DM62" i="9"/>
  <c r="DI88" i="9"/>
  <c r="DM88" i="9"/>
  <c r="DI151" i="9"/>
  <c r="DM151" i="9"/>
  <c r="DM173" i="9"/>
  <c r="DI173" i="9"/>
  <c r="DI245" i="9"/>
  <c r="DM245" i="9"/>
  <c r="DI283" i="9"/>
  <c r="DM283" i="9"/>
  <c r="DI299" i="9"/>
  <c r="DM299" i="9"/>
  <c r="DI315" i="9"/>
  <c r="DM315" i="9"/>
  <c r="DI333" i="9"/>
  <c r="DM333" i="9"/>
  <c r="DM351" i="9"/>
  <c r="DI351" i="9"/>
  <c r="DI379" i="9"/>
  <c r="DM379" i="9"/>
  <c r="DM63" i="9"/>
  <c r="DI63" i="9"/>
  <c r="DL104" i="9"/>
  <c r="DH104" i="9"/>
  <c r="DL130" i="9"/>
  <c r="DH130" i="9"/>
  <c r="DI100" i="9"/>
  <c r="DM100" i="9"/>
  <c r="DI116" i="9"/>
  <c r="DM116" i="9"/>
  <c r="DH10" i="9"/>
  <c r="DL10" i="9"/>
  <c r="DL28" i="9"/>
  <c r="DH28" i="9"/>
  <c r="DL97" i="9"/>
  <c r="DH97" i="9"/>
  <c r="DH190" i="9"/>
  <c r="DL190" i="9"/>
  <c r="DL212" i="9"/>
  <c r="DH212" i="9"/>
  <c r="DL228" i="9"/>
  <c r="DH228" i="9"/>
  <c r="DL284" i="9"/>
  <c r="DH284" i="9"/>
  <c r="DL308" i="9"/>
  <c r="DH308" i="9"/>
  <c r="DH340" i="9"/>
  <c r="DL340" i="9"/>
  <c r="DH368" i="9"/>
  <c r="DL368" i="9"/>
  <c r="DH402" i="9"/>
  <c r="DL402" i="9"/>
  <c r="DH418" i="9"/>
  <c r="DL418" i="9"/>
  <c r="DH21" i="9"/>
  <c r="DL21" i="9"/>
  <c r="DM30" i="9"/>
  <c r="DI30" i="9"/>
  <c r="DI73" i="9"/>
  <c r="DM73" i="9"/>
  <c r="DI182" i="9"/>
  <c r="DM182" i="9"/>
  <c r="DM206" i="9"/>
  <c r="DI206" i="9"/>
  <c r="DI232" i="9"/>
  <c r="DM232" i="9"/>
  <c r="DI266" i="9"/>
  <c r="DM266" i="9"/>
  <c r="DM382" i="9"/>
  <c r="DI382" i="9"/>
  <c r="DM406" i="9"/>
  <c r="DI406" i="9"/>
  <c r="DM422" i="9"/>
  <c r="DI422" i="9"/>
  <c r="DM72" i="9"/>
  <c r="DI72" i="9"/>
  <c r="DH133" i="9"/>
  <c r="DL133" i="9"/>
  <c r="DH70" i="9"/>
  <c r="DL70" i="9"/>
  <c r="DL138" i="9"/>
  <c r="DH138" i="9"/>
  <c r="DM42" i="9"/>
  <c r="DI42" i="9"/>
  <c r="DM150" i="9"/>
  <c r="DI150" i="9"/>
  <c r="DH58" i="9"/>
  <c r="DL58" i="9"/>
  <c r="DL287" i="9"/>
  <c r="DH287" i="9"/>
  <c r="DL327" i="9"/>
  <c r="DH327" i="9"/>
  <c r="DH363" i="9"/>
  <c r="DL363" i="9"/>
  <c r="DL419" i="9"/>
  <c r="DH419" i="9"/>
  <c r="DH238" i="9"/>
  <c r="DL238" i="9"/>
  <c r="DL145" i="9"/>
  <c r="DH145" i="9"/>
  <c r="DL161" i="9"/>
  <c r="DH161" i="9"/>
  <c r="DL193" i="9"/>
  <c r="DH193" i="9"/>
  <c r="DL225" i="9"/>
  <c r="DH225" i="9"/>
  <c r="DH249" i="9"/>
  <c r="DL249" i="9"/>
  <c r="DL56" i="9"/>
  <c r="DH56" i="9"/>
  <c r="DL88" i="9"/>
  <c r="DH88" i="9"/>
  <c r="DI162" i="9"/>
  <c r="DM162" i="9"/>
  <c r="DI209" i="9"/>
  <c r="DM209" i="9"/>
  <c r="DM247" i="9"/>
  <c r="DI247" i="9"/>
  <c r="DL259" i="9"/>
  <c r="DH259" i="9"/>
  <c r="DH387" i="9"/>
  <c r="DL387" i="9"/>
  <c r="DL176" i="9"/>
  <c r="DH176" i="9"/>
  <c r="DH258" i="9"/>
  <c r="DL258" i="9"/>
  <c r="DH310" i="9"/>
  <c r="DL310" i="9"/>
  <c r="DL354" i="9"/>
  <c r="DH354" i="9"/>
  <c r="DL386" i="9"/>
  <c r="DH386" i="9"/>
  <c r="DI53" i="9"/>
  <c r="DM53" i="9"/>
  <c r="DH163" i="9"/>
  <c r="DL163" i="9"/>
  <c r="DL11" i="9"/>
  <c r="DH11" i="9"/>
  <c r="DI257" i="9"/>
  <c r="DM257" i="9"/>
  <c r="DI302" i="9"/>
  <c r="DM302" i="9"/>
  <c r="DI413" i="9"/>
  <c r="DM413" i="9"/>
  <c r="DU280" i="9"/>
  <c r="DS280" i="9"/>
  <c r="DU374" i="9"/>
  <c r="DS374" i="9"/>
  <c r="DS23" i="9"/>
  <c r="DU23" i="9" s="1"/>
  <c r="DS300" i="9"/>
  <c r="DU300" i="9"/>
  <c r="DR81" i="9"/>
  <c r="DT81" i="9" s="1"/>
  <c r="DS142" i="9"/>
  <c r="DU142" i="9"/>
  <c r="DU188" i="9"/>
  <c r="DS188" i="9"/>
  <c r="DR365" i="9"/>
  <c r="DT365" i="9"/>
  <c r="DS272" i="9"/>
  <c r="DU272" i="9" s="1"/>
  <c r="DS365" i="9"/>
  <c r="DU365" i="9" s="1"/>
  <c r="DS370" i="9"/>
  <c r="DU370" i="9" s="1"/>
  <c r="DS338" i="9"/>
  <c r="DU338" i="9" s="1"/>
  <c r="DT35" i="9"/>
  <c r="DR35" i="9"/>
  <c r="DS134" i="9"/>
  <c r="DU134" i="9"/>
  <c r="DS180" i="9"/>
  <c r="DU180" i="9" s="1"/>
  <c r="DS248" i="9"/>
  <c r="DU248" i="9"/>
  <c r="DS310" i="9"/>
  <c r="DU310" i="9" s="1"/>
  <c r="DS276" i="9"/>
  <c r="DU276" i="9" s="1"/>
  <c r="DS35" i="9"/>
  <c r="DU35" i="9"/>
  <c r="DS75" i="9"/>
  <c r="DU75" i="9" s="1"/>
  <c r="DS252" i="9"/>
  <c r="DU252" i="9"/>
  <c r="DS312" i="9"/>
  <c r="DU312" i="9"/>
  <c r="DS358" i="9"/>
  <c r="DU358" i="9" s="1"/>
  <c r="DS59" i="9"/>
  <c r="DU59" i="9" s="1"/>
  <c r="DU164" i="9"/>
  <c r="DS164" i="9"/>
  <c r="DR389" i="9"/>
  <c r="DT389" i="9" s="1"/>
  <c r="DU160" i="9"/>
  <c r="DS160" i="9"/>
  <c r="DR15" i="9"/>
  <c r="DT15" i="9" s="1"/>
  <c r="CC97" i="9"/>
  <c r="CB41" i="9"/>
  <c r="CB42" i="9"/>
  <c r="AF24" i="9"/>
  <c r="BL24" i="9" s="1"/>
  <c r="AG23" i="9"/>
  <c r="BM23" i="9" s="1"/>
  <c r="AF39" i="9"/>
  <c r="BL39" i="9" s="1"/>
  <c r="AG35" i="9"/>
  <c r="BM35" i="9" s="1"/>
  <c r="AF32" i="9"/>
  <c r="BL32" i="9" s="1"/>
  <c r="AF37" i="9"/>
  <c r="BL37" i="9" s="1"/>
  <c r="AG13" i="9"/>
  <c r="BM13" i="9" s="1"/>
  <c r="AG32" i="9"/>
  <c r="BM32" i="9" s="1"/>
  <c r="AG25" i="9"/>
  <c r="BM25" i="9" s="1"/>
  <c r="GX9" i="9"/>
  <c r="AF10" i="9"/>
  <c r="BL10" i="9" s="1"/>
  <c r="AF29" i="9"/>
  <c r="BL29" i="9" s="1"/>
  <c r="AG18" i="9"/>
  <c r="BM18" i="9" s="1"/>
  <c r="AG21" i="9"/>
  <c r="BM21" i="9" s="1"/>
  <c r="AF26" i="9"/>
  <c r="BL26" i="9" s="1"/>
  <c r="AG71" i="9"/>
  <c r="BM71" i="9" s="1"/>
  <c r="AF25" i="9"/>
  <c r="BL25" i="9" s="1"/>
  <c r="AG33" i="9"/>
  <c r="BM33" i="9" s="1"/>
  <c r="DN9" i="9"/>
  <c r="DP9" i="9" s="1"/>
  <c r="HJ9" i="9" s="1"/>
  <c r="GW9" i="9"/>
  <c r="GS9" i="9"/>
  <c r="BJ9" i="9"/>
  <c r="AF9" i="9" s="1"/>
  <c r="DO9" i="9"/>
  <c r="DQ9" i="9" s="1"/>
  <c r="HK9" i="9" s="1"/>
  <c r="BK9" i="9"/>
  <c r="AG9" i="9" s="1"/>
  <c r="GJ9" i="9"/>
  <c r="GV9" i="9"/>
  <c r="GR9" i="9"/>
  <c r="GK9" i="9"/>
  <c r="DR11" i="9" l="1"/>
  <c r="DT11" i="9" s="1"/>
  <c r="DR225" i="9"/>
  <c r="DT225" i="9"/>
  <c r="DS351" i="9"/>
  <c r="DU351" i="9"/>
  <c r="DR189" i="9"/>
  <c r="DT189" i="9"/>
  <c r="DU202" i="9"/>
  <c r="DS202" i="9"/>
  <c r="DU334" i="9"/>
  <c r="DS334" i="9"/>
  <c r="DS237" i="9"/>
  <c r="DU237" i="9"/>
  <c r="DR213" i="9"/>
  <c r="DT213" i="9"/>
  <c r="DS221" i="9"/>
  <c r="DU221" i="9"/>
  <c r="DR303" i="9"/>
  <c r="DT303" i="9" s="1"/>
  <c r="DR43" i="9"/>
  <c r="DT43" i="9" s="1"/>
  <c r="DR16" i="9"/>
  <c r="DT16" i="9" s="1"/>
  <c r="DS197" i="9"/>
  <c r="DU197" i="9"/>
  <c r="DR229" i="9"/>
  <c r="DT229" i="9"/>
  <c r="DS346" i="9"/>
  <c r="DU346" i="9" s="1"/>
  <c r="DT310" i="9"/>
  <c r="DR310" i="9"/>
  <c r="DS62" i="9"/>
  <c r="DU62" i="9"/>
  <c r="DS380" i="9"/>
  <c r="DU380" i="9" s="1"/>
  <c r="DR102" i="9"/>
  <c r="DT102" i="9"/>
  <c r="DR320" i="9"/>
  <c r="DT320" i="9" s="1"/>
  <c r="DR380" i="9"/>
  <c r="DT380" i="9" s="1"/>
  <c r="DR222" i="9"/>
  <c r="DT222" i="9"/>
  <c r="DS123" i="9"/>
  <c r="DU123" i="9"/>
  <c r="DR154" i="9"/>
  <c r="DT154" i="9"/>
  <c r="DS291" i="9"/>
  <c r="DU291" i="9"/>
  <c r="DR170" i="9"/>
  <c r="DT170" i="9"/>
  <c r="DM97" i="9"/>
  <c r="DI97" i="9"/>
  <c r="DR387" i="9"/>
  <c r="DT387" i="9" s="1"/>
  <c r="DS162" i="9"/>
  <c r="DU162" i="9"/>
  <c r="DR238" i="9"/>
  <c r="DT238" i="9"/>
  <c r="DS232" i="9"/>
  <c r="DU232" i="9"/>
  <c r="DT368" i="9"/>
  <c r="DR368" i="9"/>
  <c r="DS283" i="9"/>
  <c r="DU283" i="9"/>
  <c r="DS88" i="9"/>
  <c r="DU88" i="9"/>
  <c r="DS225" i="9"/>
  <c r="DU225" i="9"/>
  <c r="DS89" i="9"/>
  <c r="DU89" i="9" s="1"/>
  <c r="DS391" i="9"/>
  <c r="DU391" i="9"/>
  <c r="DS337" i="9"/>
  <c r="DU337" i="9"/>
  <c r="DS290" i="9"/>
  <c r="DU290" i="9"/>
  <c r="DR254" i="9"/>
  <c r="DT254" i="9"/>
  <c r="DR54" i="9"/>
  <c r="DT54" i="9"/>
  <c r="DR66" i="9"/>
  <c r="DT66" i="9"/>
  <c r="DS404" i="9"/>
  <c r="DU404" i="9"/>
  <c r="DT364" i="9"/>
  <c r="DR364" i="9"/>
  <c r="DR226" i="9"/>
  <c r="DT226" i="9"/>
  <c r="DR26" i="9"/>
  <c r="DT26" i="9"/>
  <c r="DS349" i="9"/>
  <c r="DU349" i="9"/>
  <c r="DR406" i="9"/>
  <c r="DT406" i="9" s="1"/>
  <c r="DS155" i="9"/>
  <c r="DU155" i="9"/>
  <c r="DT239" i="9"/>
  <c r="DR239" i="9"/>
  <c r="DR182" i="9"/>
  <c r="DT182" i="9"/>
  <c r="DU81" i="9"/>
  <c r="DS81" i="9"/>
  <c r="DS258" i="9"/>
  <c r="DU258" i="9"/>
  <c r="DS65" i="9"/>
  <c r="DU65" i="9" s="1"/>
  <c r="DR414" i="9"/>
  <c r="DT414" i="9"/>
  <c r="DR186" i="9"/>
  <c r="DT186" i="9"/>
  <c r="DS112" i="9"/>
  <c r="DU112" i="9"/>
  <c r="DS371" i="9"/>
  <c r="DU371" i="9"/>
  <c r="DS295" i="9"/>
  <c r="DU295" i="9"/>
  <c r="DS147" i="9"/>
  <c r="DU147" i="9"/>
  <c r="DR33" i="9"/>
  <c r="DT33" i="9"/>
  <c r="DS41" i="9"/>
  <c r="DU41" i="9"/>
  <c r="DR53" i="9"/>
  <c r="DT53" i="9"/>
  <c r="DR429" i="9"/>
  <c r="DT429" i="9"/>
  <c r="DR294" i="9"/>
  <c r="DT294" i="9"/>
  <c r="DR90" i="9"/>
  <c r="DT90" i="9"/>
  <c r="DS416" i="9"/>
  <c r="DU416" i="9"/>
  <c r="DS224" i="9"/>
  <c r="DU224" i="9"/>
  <c r="DR392" i="9"/>
  <c r="DT392" i="9" s="1"/>
  <c r="DR38" i="9"/>
  <c r="DT38" i="9"/>
  <c r="DR118" i="9"/>
  <c r="DT118" i="9"/>
  <c r="DS105" i="9"/>
  <c r="DU105" i="9" s="1"/>
  <c r="DR391" i="9"/>
  <c r="DT391" i="9"/>
  <c r="DS372" i="9"/>
  <c r="DU372" i="9" s="1"/>
  <c r="DS166" i="9"/>
  <c r="DU166" i="9"/>
  <c r="DR426" i="9"/>
  <c r="DT426" i="9"/>
  <c r="DS124" i="9"/>
  <c r="DU124" i="9"/>
  <c r="DS395" i="9"/>
  <c r="DU395" i="9"/>
  <c r="DS307" i="9"/>
  <c r="DU307" i="9"/>
  <c r="DS159" i="9"/>
  <c r="DU159" i="9"/>
  <c r="DS13" i="9"/>
  <c r="DU13" i="9"/>
  <c r="DR261" i="9"/>
  <c r="DT261" i="9"/>
  <c r="DT231" i="9"/>
  <c r="DR231" i="9"/>
  <c r="DR422" i="9"/>
  <c r="DT422" i="9"/>
  <c r="DS37" i="9"/>
  <c r="DU37" i="9"/>
  <c r="DS208" i="9"/>
  <c r="DU208" i="9"/>
  <c r="DS424" i="9"/>
  <c r="DU424" i="9"/>
  <c r="DS236" i="9"/>
  <c r="DU236" i="9"/>
  <c r="DR372" i="9"/>
  <c r="DT372" i="9" s="1"/>
  <c r="DR230" i="9"/>
  <c r="DT230" i="9"/>
  <c r="DR30" i="9"/>
  <c r="DT30" i="9" s="1"/>
  <c r="DS353" i="9"/>
  <c r="DU353" i="9" s="1"/>
  <c r="DS368" i="9"/>
  <c r="DU368" i="9" s="1"/>
  <c r="DR34" i="9"/>
  <c r="DT34" i="9" s="1"/>
  <c r="DR270" i="9"/>
  <c r="DT270" i="9"/>
  <c r="DT354" i="9"/>
  <c r="DR354" i="9"/>
  <c r="DT138" i="9"/>
  <c r="DR138" i="9"/>
  <c r="DR84" i="9"/>
  <c r="DT84" i="9" s="1"/>
  <c r="DR109" i="9"/>
  <c r="DT109" i="9"/>
  <c r="DS281" i="9"/>
  <c r="DU281" i="9" s="1"/>
  <c r="DS393" i="9"/>
  <c r="DU393" i="9"/>
  <c r="DS427" i="9"/>
  <c r="DU427" i="9"/>
  <c r="DS327" i="9"/>
  <c r="DU327" i="9"/>
  <c r="DT236" i="9"/>
  <c r="DR236" i="9"/>
  <c r="DT120" i="9"/>
  <c r="DR120" i="9"/>
  <c r="DR177" i="9"/>
  <c r="DT177" i="9"/>
  <c r="DS369" i="9"/>
  <c r="DU369" i="9"/>
  <c r="DT244" i="9"/>
  <c r="DR244" i="9"/>
  <c r="DR96" i="9"/>
  <c r="DT96" i="9" s="1"/>
  <c r="DR70" i="9"/>
  <c r="DT70" i="9"/>
  <c r="DS178" i="9"/>
  <c r="DU178" i="9"/>
  <c r="DR417" i="9"/>
  <c r="DT417" i="9"/>
  <c r="DR94" i="9"/>
  <c r="DT94" i="9"/>
  <c r="DR376" i="9"/>
  <c r="DT376" i="9" s="1"/>
  <c r="DS93" i="9"/>
  <c r="DU93" i="9" s="1"/>
  <c r="DR45" i="9"/>
  <c r="DT45" i="9" s="1"/>
  <c r="DS399" i="9"/>
  <c r="DU399" i="9"/>
  <c r="DS108" i="9"/>
  <c r="DU108" i="9"/>
  <c r="DS104" i="9"/>
  <c r="DU104" i="9"/>
  <c r="DT259" i="9"/>
  <c r="DR259" i="9"/>
  <c r="DR88" i="9"/>
  <c r="DT88" i="9" s="1"/>
  <c r="DR193" i="9"/>
  <c r="DT193" i="9"/>
  <c r="DT419" i="9"/>
  <c r="DR419" i="9"/>
  <c r="DU406" i="9"/>
  <c r="DS406" i="9"/>
  <c r="DU206" i="9"/>
  <c r="DS206" i="9"/>
  <c r="DT212" i="9"/>
  <c r="DR212" i="9"/>
  <c r="DR104" i="9"/>
  <c r="DT104" i="9" s="1"/>
  <c r="DR408" i="9"/>
  <c r="DT408" i="9" s="1"/>
  <c r="DS271" i="9"/>
  <c r="DU271" i="9" s="1"/>
  <c r="DS217" i="9"/>
  <c r="DU217" i="9"/>
  <c r="DU214" i="9"/>
  <c r="DS214" i="9"/>
  <c r="DS181" i="9"/>
  <c r="DU181" i="9" s="1"/>
  <c r="DR382" i="9"/>
  <c r="DT382" i="9" s="1"/>
  <c r="DR172" i="9"/>
  <c r="DT172" i="9" s="1"/>
  <c r="DS415" i="9"/>
  <c r="DU415" i="9"/>
  <c r="DR52" i="9"/>
  <c r="DT52" i="9" s="1"/>
  <c r="DR359" i="9"/>
  <c r="DT359" i="9"/>
  <c r="DS130" i="9"/>
  <c r="DU130" i="9"/>
  <c r="DS331" i="9"/>
  <c r="DU331" i="9"/>
  <c r="DT232" i="9"/>
  <c r="DR232" i="9"/>
  <c r="DU133" i="9"/>
  <c r="DS133" i="9"/>
  <c r="DT216" i="9"/>
  <c r="DR216" i="9"/>
  <c r="DR347" i="9"/>
  <c r="DT347" i="9"/>
  <c r="DS193" i="9"/>
  <c r="DU193" i="9"/>
  <c r="DR217" i="9"/>
  <c r="DT217" i="9"/>
  <c r="DR275" i="9"/>
  <c r="DT275" i="9" s="1"/>
  <c r="DU418" i="9"/>
  <c r="DS418" i="9"/>
  <c r="DU226" i="9"/>
  <c r="DS226" i="9"/>
  <c r="DS22" i="9"/>
  <c r="DU22" i="9" s="1"/>
  <c r="DR40" i="9"/>
  <c r="DT40" i="9" s="1"/>
  <c r="DT122" i="9"/>
  <c r="DR122" i="9"/>
  <c r="DS347" i="9"/>
  <c r="DU347" i="9" s="1"/>
  <c r="DR272" i="9"/>
  <c r="DT272" i="9"/>
  <c r="DT295" i="9"/>
  <c r="DR295" i="9"/>
  <c r="DS355" i="9"/>
  <c r="DU355" i="9"/>
  <c r="DU184" i="9"/>
  <c r="DS184" i="9"/>
  <c r="DT247" i="9"/>
  <c r="DR247" i="9"/>
  <c r="DR76" i="9"/>
  <c r="DT76" i="9" s="1"/>
  <c r="DR181" i="9"/>
  <c r="DT181" i="9"/>
  <c r="DT403" i="9"/>
  <c r="DR403" i="9"/>
  <c r="DR143" i="9"/>
  <c r="DT143" i="9"/>
  <c r="DU196" i="9"/>
  <c r="DS196" i="9"/>
  <c r="DS309" i="9"/>
  <c r="DU309" i="9" s="1"/>
  <c r="DS161" i="9"/>
  <c r="DU161" i="9"/>
  <c r="DU129" i="9"/>
  <c r="DS129" i="9"/>
  <c r="DR335" i="9"/>
  <c r="DT335" i="9" s="1"/>
  <c r="DR108" i="9"/>
  <c r="DT108" i="9" s="1"/>
  <c r="DT370" i="9"/>
  <c r="DR370" i="9"/>
  <c r="DR112" i="9"/>
  <c r="DT112" i="9" s="1"/>
  <c r="DR153" i="9"/>
  <c r="DT153" i="9"/>
  <c r="DR343" i="9"/>
  <c r="DT343" i="9"/>
  <c r="DU430" i="9"/>
  <c r="DS430" i="9"/>
  <c r="DS57" i="9"/>
  <c r="DU57" i="9"/>
  <c r="DR296" i="9"/>
  <c r="DT296" i="9" s="1"/>
  <c r="DR31" i="9"/>
  <c r="DT31" i="9" s="1"/>
  <c r="DT358" i="9"/>
  <c r="DR358" i="9"/>
  <c r="DR92" i="9"/>
  <c r="DT92" i="9" s="1"/>
  <c r="DT197" i="9"/>
  <c r="DR197" i="9"/>
  <c r="DT423" i="9"/>
  <c r="DR423" i="9"/>
  <c r="DU210" i="9"/>
  <c r="DS210" i="9"/>
  <c r="DR342" i="9"/>
  <c r="DT342" i="9" s="1"/>
  <c r="DR12" i="9"/>
  <c r="DT12" i="9" s="1"/>
  <c r="DS335" i="9"/>
  <c r="DU335" i="9"/>
  <c r="DT68" i="9"/>
  <c r="DR68" i="9"/>
  <c r="DS45" i="9"/>
  <c r="DU45" i="9"/>
  <c r="DS95" i="9"/>
  <c r="DU95" i="9" s="1"/>
  <c r="DS410" i="9"/>
  <c r="DU410" i="9" s="1"/>
  <c r="DT287" i="9"/>
  <c r="DR287" i="9"/>
  <c r="DR28" i="9"/>
  <c r="DT28" i="9"/>
  <c r="DT362" i="9"/>
  <c r="DR362" i="9"/>
  <c r="DS86" i="9"/>
  <c r="DU86" i="9"/>
  <c r="DU94" i="9"/>
  <c r="DS94" i="9"/>
  <c r="DR397" i="9"/>
  <c r="DT397" i="9"/>
  <c r="DR264" i="9"/>
  <c r="DT264" i="9"/>
  <c r="DR169" i="9"/>
  <c r="DT169" i="9"/>
  <c r="DR424" i="9"/>
  <c r="DT424" i="9"/>
  <c r="DT204" i="9"/>
  <c r="DR204" i="9"/>
  <c r="DT180" i="9"/>
  <c r="DR180" i="9"/>
  <c r="DR163" i="9"/>
  <c r="DT163" i="9"/>
  <c r="DR21" i="9"/>
  <c r="DT21" i="9" s="1"/>
  <c r="DS333" i="9"/>
  <c r="DU333" i="9"/>
  <c r="DR151" i="9"/>
  <c r="DT151" i="9"/>
  <c r="DR159" i="9"/>
  <c r="DT159" i="9"/>
  <c r="DR336" i="9"/>
  <c r="DT336" i="9" s="1"/>
  <c r="DS58" i="9"/>
  <c r="DU58" i="9"/>
  <c r="DU109" i="9"/>
  <c r="DS109" i="9"/>
  <c r="DR46" i="9"/>
  <c r="DT46" i="9" s="1"/>
  <c r="DT22" i="9"/>
  <c r="DR22" i="9"/>
  <c r="DR218" i="9"/>
  <c r="DT218" i="9"/>
  <c r="DS250" i="9"/>
  <c r="DU250" i="9"/>
  <c r="DR174" i="9"/>
  <c r="DT174" i="9"/>
  <c r="DT318" i="9"/>
  <c r="DR318" i="9"/>
  <c r="DR328" i="9"/>
  <c r="DT328" i="9"/>
  <c r="DR74" i="9"/>
  <c r="DT74" i="9" s="1"/>
  <c r="DS66" i="9"/>
  <c r="DU66" i="9"/>
  <c r="DS302" i="9"/>
  <c r="DU302" i="9" s="1"/>
  <c r="DS53" i="9"/>
  <c r="DU53" i="9"/>
  <c r="DR258" i="9"/>
  <c r="DT258" i="9"/>
  <c r="DR363" i="9"/>
  <c r="DT363" i="9"/>
  <c r="DT133" i="9"/>
  <c r="DR133" i="9"/>
  <c r="DS182" i="9"/>
  <c r="DU182" i="9"/>
  <c r="DR418" i="9"/>
  <c r="DT418" i="9"/>
  <c r="DR190" i="9"/>
  <c r="DT190" i="9"/>
  <c r="DS116" i="9"/>
  <c r="DU116" i="9" s="1"/>
  <c r="DS315" i="9"/>
  <c r="DU315" i="9" s="1"/>
  <c r="DS29" i="9"/>
  <c r="DU29" i="9" s="1"/>
  <c r="DR67" i="9"/>
  <c r="DT67" i="9"/>
  <c r="DS135" i="9"/>
  <c r="DU135" i="9"/>
  <c r="DR348" i="9"/>
  <c r="DT348" i="9"/>
  <c r="DR413" i="9"/>
  <c r="DT413" i="9"/>
  <c r="DS243" i="9"/>
  <c r="DU243" i="9"/>
  <c r="DR245" i="9"/>
  <c r="DT245" i="9"/>
  <c r="DR198" i="9"/>
  <c r="DT198" i="9"/>
  <c r="DS262" i="9"/>
  <c r="DU262" i="9"/>
  <c r="DS69" i="9"/>
  <c r="DU69" i="9" s="1"/>
  <c r="DR306" i="9"/>
  <c r="DT306" i="9" s="1"/>
  <c r="DS25" i="9"/>
  <c r="DU25" i="9"/>
  <c r="DR132" i="9"/>
  <c r="DT132" i="9"/>
  <c r="DR14" i="9"/>
  <c r="DT14" i="9"/>
  <c r="DS216" i="9"/>
  <c r="DU216" i="9"/>
  <c r="DR250" i="9"/>
  <c r="DT250" i="9"/>
  <c r="DR50" i="9"/>
  <c r="DT50" i="9" s="1"/>
  <c r="DR62" i="9"/>
  <c r="DT62" i="9"/>
  <c r="DS400" i="9"/>
  <c r="DU400" i="9" s="1"/>
  <c r="DR360" i="9"/>
  <c r="DT360" i="9"/>
  <c r="DR98" i="9"/>
  <c r="DT98" i="9" s="1"/>
  <c r="DS329" i="9"/>
  <c r="DU329" i="9"/>
  <c r="DS101" i="9"/>
  <c r="DU101" i="9" s="1"/>
  <c r="DR110" i="9"/>
  <c r="DT110" i="9"/>
  <c r="DS70" i="9"/>
  <c r="DU70" i="9" s="1"/>
  <c r="DS127" i="9"/>
  <c r="DU127" i="9"/>
  <c r="DR155" i="9"/>
  <c r="DT155" i="9"/>
  <c r="DS139" i="9"/>
  <c r="DU139" i="9"/>
  <c r="DU376" i="9"/>
  <c r="DS376" i="9"/>
  <c r="DS170" i="9"/>
  <c r="DU170" i="9"/>
  <c r="DR324" i="9"/>
  <c r="DT324" i="9"/>
  <c r="DR206" i="9"/>
  <c r="DT206" i="9"/>
  <c r="DS367" i="9"/>
  <c r="DU367" i="9" s="1"/>
  <c r="DS392" i="9"/>
  <c r="DU392" i="9" s="1"/>
  <c r="DT137" i="9"/>
  <c r="DR137" i="9"/>
  <c r="DS253" i="9"/>
  <c r="DU253" i="9"/>
  <c r="DR337" i="9"/>
  <c r="DT337" i="9" s="1"/>
  <c r="DT235" i="9"/>
  <c r="DR235" i="9"/>
  <c r="DR86" i="9"/>
  <c r="DT86" i="9" s="1"/>
  <c r="DR388" i="9"/>
  <c r="DT388" i="9" s="1"/>
  <c r="DR274" i="9"/>
  <c r="DT274" i="9" s="1"/>
  <c r="DS273" i="9"/>
  <c r="DU273" i="9"/>
  <c r="DS78" i="9"/>
  <c r="DU78" i="9" s="1"/>
  <c r="DS428" i="9"/>
  <c r="DU428" i="9"/>
  <c r="DR78" i="9"/>
  <c r="DT78" i="9" s="1"/>
  <c r="DS120" i="9"/>
  <c r="DU120" i="9"/>
  <c r="DR195" i="9"/>
  <c r="DT195" i="9"/>
  <c r="DR314" i="9"/>
  <c r="DT314" i="9" s="1"/>
  <c r="DR367" i="9"/>
  <c r="DT367" i="9" s="1"/>
  <c r="DS384" i="9"/>
  <c r="DU384" i="9" s="1"/>
  <c r="DS186" i="9"/>
  <c r="DU186" i="9"/>
  <c r="DR194" i="9"/>
  <c r="DT194" i="9"/>
  <c r="DS33" i="9"/>
  <c r="DU33" i="9" s="1"/>
  <c r="DR281" i="9"/>
  <c r="DT281" i="9"/>
  <c r="DT384" i="9"/>
  <c r="DR384" i="9"/>
  <c r="DS387" i="9"/>
  <c r="DU387" i="9"/>
  <c r="DU422" i="9"/>
  <c r="DS422" i="9"/>
  <c r="DT130" i="9"/>
  <c r="DR130" i="9"/>
  <c r="DU121" i="9"/>
  <c r="DS121" i="9"/>
  <c r="DT126" i="9"/>
  <c r="DR126" i="9"/>
  <c r="DU218" i="9"/>
  <c r="DS218" i="9"/>
  <c r="DS339" i="9"/>
  <c r="DU339" i="9"/>
  <c r="DR339" i="9"/>
  <c r="DT339" i="9" s="1"/>
  <c r="DS38" i="9"/>
  <c r="DU38" i="9" s="1"/>
  <c r="DT315" i="9"/>
  <c r="DR315" i="9"/>
  <c r="DS18" i="9"/>
  <c r="DU18" i="9" s="1"/>
  <c r="DU50" i="9"/>
  <c r="DS50" i="9"/>
  <c r="DT196" i="9"/>
  <c r="DR196" i="9"/>
  <c r="DT240" i="9"/>
  <c r="DR240" i="9"/>
  <c r="DR350" i="9"/>
  <c r="DT350" i="9" s="1"/>
  <c r="DT142" i="9"/>
  <c r="DR142" i="9"/>
  <c r="DS90" i="9"/>
  <c r="DU90" i="9" s="1"/>
  <c r="DT283" i="9"/>
  <c r="DR283" i="9"/>
  <c r="DR58" i="9"/>
  <c r="DT58" i="9"/>
  <c r="DT10" i="9"/>
  <c r="DR10" i="9"/>
  <c r="DR17" i="9"/>
  <c r="DT17" i="9"/>
  <c r="DS239" i="9"/>
  <c r="DU239" i="9"/>
  <c r="DR298" i="9"/>
  <c r="DT298" i="9"/>
  <c r="DT396" i="9"/>
  <c r="DR396" i="9"/>
  <c r="DS84" i="9"/>
  <c r="DU84" i="9"/>
  <c r="DS17" i="9"/>
  <c r="DU17" i="9" s="1"/>
  <c r="DS96" i="9"/>
  <c r="DU96" i="9"/>
  <c r="DR290" i="9"/>
  <c r="DT290" i="9" s="1"/>
  <c r="DU247" i="9"/>
  <c r="DS247" i="9"/>
  <c r="DR56" i="9"/>
  <c r="DT56" i="9" s="1"/>
  <c r="DR161" i="9"/>
  <c r="DT161" i="9"/>
  <c r="DS150" i="9"/>
  <c r="DU150" i="9"/>
  <c r="DS382" i="9"/>
  <c r="DU382" i="9" s="1"/>
  <c r="DR308" i="9"/>
  <c r="DT308" i="9" s="1"/>
  <c r="DS63" i="9"/>
  <c r="DU63" i="9" s="1"/>
  <c r="DS173" i="9"/>
  <c r="DU173" i="9" s="1"/>
  <c r="DR292" i="9"/>
  <c r="DT292" i="9"/>
  <c r="DS11" i="9"/>
  <c r="DU11" i="9" s="1"/>
  <c r="DR149" i="9"/>
  <c r="DT149" i="9"/>
  <c r="DT346" i="9"/>
  <c r="DR346" i="9"/>
  <c r="DS211" i="9"/>
  <c r="DU211" i="9"/>
  <c r="DR268" i="9"/>
  <c r="DT268" i="9" s="1"/>
  <c r="DR323" i="9"/>
  <c r="DT323" i="9"/>
  <c r="DU113" i="9"/>
  <c r="DS113" i="9"/>
  <c r="DR416" i="9"/>
  <c r="DT416" i="9"/>
  <c r="DT188" i="9"/>
  <c r="DR188" i="9"/>
  <c r="DS114" i="9"/>
  <c r="DU114" i="9" s="1"/>
  <c r="DS407" i="9"/>
  <c r="DU407" i="9" s="1"/>
  <c r="DS313" i="9"/>
  <c r="DU313" i="9" s="1"/>
  <c r="DS169" i="9"/>
  <c r="DU169" i="9" s="1"/>
  <c r="DR252" i="9"/>
  <c r="DT252" i="9"/>
  <c r="DU255" i="9"/>
  <c r="DS255" i="9"/>
  <c r="DR105" i="9"/>
  <c r="DT105" i="9"/>
  <c r="DS117" i="9"/>
  <c r="DU117" i="9" s="1"/>
  <c r="DT251" i="9"/>
  <c r="DR251" i="9"/>
  <c r="DT80" i="9"/>
  <c r="DR80" i="9"/>
  <c r="DR185" i="9"/>
  <c r="DT185" i="9"/>
  <c r="DT411" i="9"/>
  <c r="DR411" i="9"/>
  <c r="DU198" i="9"/>
  <c r="DS198" i="9"/>
  <c r="DR77" i="9"/>
  <c r="DT77" i="9" s="1"/>
  <c r="DT224" i="9"/>
  <c r="DR224" i="9"/>
  <c r="DR24" i="9"/>
  <c r="DT24" i="9" s="1"/>
  <c r="DS235" i="9"/>
  <c r="DU235" i="9"/>
  <c r="DU54" i="9"/>
  <c r="DS54" i="9"/>
  <c r="DR113" i="9"/>
  <c r="DT113" i="9"/>
  <c r="DT394" i="9"/>
  <c r="DR394" i="9"/>
  <c r="DT146" i="9"/>
  <c r="DR146" i="9"/>
  <c r="DR316" i="9"/>
  <c r="DT316" i="9" s="1"/>
  <c r="DR374" i="9"/>
  <c r="DT374" i="9" s="1"/>
  <c r="DT116" i="9"/>
  <c r="DR116" i="9"/>
  <c r="DS267" i="9"/>
  <c r="DU267" i="9" s="1"/>
  <c r="DR44" i="9"/>
  <c r="DT44" i="9" s="1"/>
  <c r="DR351" i="9"/>
  <c r="DT351" i="9"/>
  <c r="DR121" i="9"/>
  <c r="DT121" i="9"/>
  <c r="DR428" i="9"/>
  <c r="DT428" i="9"/>
  <c r="DS126" i="9"/>
  <c r="DU126" i="9"/>
  <c r="DS293" i="9"/>
  <c r="DU293" i="9" s="1"/>
  <c r="DU145" i="9"/>
  <c r="DS145" i="9"/>
  <c r="DR233" i="9"/>
  <c r="DT233" i="9"/>
  <c r="DS122" i="9"/>
  <c r="DU122" i="9"/>
  <c r="DU125" i="9"/>
  <c r="DS125" i="9"/>
  <c r="DT330" i="9"/>
  <c r="DR330" i="9"/>
  <c r="DR299" i="9"/>
  <c r="DT299" i="9" s="1"/>
  <c r="DS185" i="9"/>
  <c r="DU185" i="9"/>
  <c r="DR256" i="9"/>
  <c r="DT256" i="9"/>
  <c r="DT307" i="9"/>
  <c r="DR307" i="9"/>
  <c r="DU414" i="9"/>
  <c r="DS414" i="9"/>
  <c r="DU222" i="9"/>
  <c r="DS222" i="9"/>
  <c r="DS14" i="9"/>
  <c r="DU14" i="9" s="1"/>
  <c r="DR36" i="9"/>
  <c r="DT36" i="9" s="1"/>
  <c r="DT164" i="9"/>
  <c r="DR164" i="9"/>
  <c r="DS343" i="9"/>
  <c r="DU343" i="9" s="1"/>
  <c r="DR398" i="9"/>
  <c r="DT398" i="9"/>
  <c r="DU106" i="9"/>
  <c r="DS106" i="9"/>
  <c r="DR267" i="9"/>
  <c r="DT267" i="9" s="1"/>
  <c r="DT263" i="9"/>
  <c r="DR263" i="9"/>
  <c r="DR60" i="9"/>
  <c r="DT60" i="9" s="1"/>
  <c r="DR165" i="9"/>
  <c r="DT165" i="9"/>
  <c r="DS256" i="9"/>
  <c r="DU256" i="9"/>
  <c r="DR135" i="9"/>
  <c r="DT135" i="9"/>
  <c r="DR420" i="9"/>
  <c r="DT420" i="9"/>
  <c r="DR312" i="9"/>
  <c r="DT312" i="9"/>
  <c r="DS118" i="9"/>
  <c r="DU118" i="9" s="1"/>
  <c r="DU71" i="9"/>
  <c r="DS71" i="9"/>
  <c r="DS317" i="9"/>
  <c r="DU317" i="9" s="1"/>
  <c r="DS177" i="9"/>
  <c r="DU177" i="9" s="1"/>
  <c r="DR173" i="9"/>
  <c r="DT173" i="9"/>
  <c r="DU305" i="9"/>
  <c r="DS305" i="9"/>
  <c r="DS146" i="9"/>
  <c r="DU146" i="9"/>
  <c r="DU85" i="9"/>
  <c r="DS85" i="9"/>
  <c r="DS30" i="9"/>
  <c r="DU30" i="9" s="1"/>
  <c r="DT415" i="9"/>
  <c r="DR415" i="9"/>
  <c r="DR338" i="9"/>
  <c r="DT338" i="9" s="1"/>
  <c r="DT100" i="9"/>
  <c r="DR100" i="9"/>
  <c r="DS189" i="9"/>
  <c r="DU189" i="9"/>
  <c r="DS157" i="9"/>
  <c r="DU157" i="9"/>
  <c r="DU263" i="9"/>
  <c r="DS263" i="9"/>
  <c r="DU137" i="9"/>
  <c r="DS137" i="9"/>
  <c r="DR322" i="9"/>
  <c r="DT322" i="9" s="1"/>
  <c r="DT390" i="9"/>
  <c r="DR390" i="9"/>
  <c r="DR291" i="9"/>
  <c r="DT291" i="9" s="1"/>
  <c r="DS285" i="9"/>
  <c r="DU285" i="9" s="1"/>
  <c r="DR340" i="9"/>
  <c r="DT340" i="9"/>
  <c r="DS223" i="9"/>
  <c r="DU223" i="9"/>
  <c r="DT129" i="9"/>
  <c r="DR129" i="9"/>
  <c r="DR202" i="9"/>
  <c r="DT202" i="9"/>
  <c r="DR278" i="9"/>
  <c r="DT278" i="9"/>
  <c r="DS279" i="9"/>
  <c r="DU279" i="9" s="1"/>
  <c r="DR356" i="9"/>
  <c r="DT356" i="9"/>
  <c r="DR82" i="9"/>
  <c r="DT82" i="9" s="1"/>
  <c r="DR265" i="9"/>
  <c r="DT265" i="9"/>
  <c r="DR410" i="9"/>
  <c r="DT410" i="9" s="1"/>
  <c r="DS27" i="9"/>
  <c r="DU27" i="9"/>
  <c r="DH42" i="9"/>
  <c r="DL42" i="9"/>
  <c r="DS257" i="9"/>
  <c r="DU257" i="9"/>
  <c r="DU209" i="9"/>
  <c r="DS209" i="9"/>
  <c r="DR249" i="9"/>
  <c r="DT249" i="9"/>
  <c r="DS266" i="9"/>
  <c r="DU266" i="9" s="1"/>
  <c r="DS73" i="9"/>
  <c r="DU73" i="9" s="1"/>
  <c r="DR402" i="9"/>
  <c r="DT402" i="9" s="1"/>
  <c r="DS100" i="9"/>
  <c r="DU100" i="9" s="1"/>
  <c r="DS379" i="9"/>
  <c r="DU379" i="9" s="1"/>
  <c r="DS299" i="9"/>
  <c r="DU299" i="9"/>
  <c r="DS151" i="9"/>
  <c r="DU151" i="9"/>
  <c r="DS412" i="9"/>
  <c r="DU412" i="9"/>
  <c r="DR18" i="9"/>
  <c r="DT18" i="9" s="1"/>
  <c r="DT227" i="9"/>
  <c r="DR227" i="9"/>
  <c r="DR344" i="9"/>
  <c r="DT344" i="9" s="1"/>
  <c r="DS429" i="9"/>
  <c r="DU429" i="9"/>
  <c r="DR302" i="9"/>
  <c r="DT302" i="9" s="1"/>
  <c r="DR383" i="9"/>
  <c r="DT383" i="9"/>
  <c r="DR234" i="9"/>
  <c r="DT234" i="9"/>
  <c r="DS420" i="9"/>
  <c r="DU420" i="9"/>
  <c r="DR87" i="9"/>
  <c r="DT87" i="9" s="1"/>
  <c r="DS375" i="9"/>
  <c r="DU375" i="9"/>
  <c r="DS321" i="9"/>
  <c r="DU321" i="9"/>
  <c r="DR257" i="9"/>
  <c r="DT257" i="9"/>
  <c r="DS270" i="9"/>
  <c r="DU270" i="9" s="1"/>
  <c r="DS303" i="9"/>
  <c r="DU303" i="9"/>
  <c r="DS191" i="9"/>
  <c r="DU191" i="9"/>
  <c r="DT125" i="9"/>
  <c r="DR125" i="9"/>
  <c r="DS174" i="9"/>
  <c r="DU174" i="9" s="1"/>
  <c r="DR13" i="9"/>
  <c r="DT13" i="9"/>
  <c r="DR332" i="9"/>
  <c r="DT332" i="9" s="1"/>
  <c r="DS128" i="9"/>
  <c r="DU128" i="9"/>
  <c r="DS311" i="9"/>
  <c r="DU311" i="9"/>
  <c r="DS246" i="9"/>
  <c r="DU246" i="9"/>
  <c r="DR399" i="9"/>
  <c r="DT399" i="9" s="1"/>
  <c r="DS388" i="9"/>
  <c r="DU388" i="9" s="1"/>
  <c r="DR166" i="9"/>
  <c r="DT166" i="9"/>
  <c r="DS275" i="9"/>
  <c r="DU275" i="9"/>
  <c r="DR158" i="9"/>
  <c r="DT158" i="9"/>
  <c r="DS254" i="9"/>
  <c r="DU254" i="9"/>
  <c r="DU61" i="9"/>
  <c r="DS61" i="9"/>
  <c r="DR178" i="9"/>
  <c r="DT178" i="9"/>
  <c r="DS345" i="9"/>
  <c r="DU345" i="9" s="1"/>
  <c r="DS82" i="9"/>
  <c r="DU82" i="9"/>
  <c r="DS213" i="9"/>
  <c r="DU213" i="9"/>
  <c r="DS240" i="9"/>
  <c r="DU240" i="9"/>
  <c r="DS92" i="9"/>
  <c r="DU92" i="9" s="1"/>
  <c r="DS340" i="9"/>
  <c r="DU340" i="9"/>
  <c r="DR286" i="9"/>
  <c r="DT286" i="9" s="1"/>
  <c r="DT243" i="9"/>
  <c r="DR243" i="9"/>
  <c r="DR430" i="9"/>
  <c r="DT430" i="9"/>
  <c r="DT141" i="9"/>
  <c r="DR141" i="9"/>
  <c r="DS194" i="9"/>
  <c r="DU194" i="9"/>
  <c r="DR37" i="9"/>
  <c r="DT37" i="9"/>
  <c r="DR352" i="9"/>
  <c r="DT352" i="9" s="1"/>
  <c r="DR114" i="9"/>
  <c r="DT114" i="9"/>
  <c r="DU205" i="9"/>
  <c r="DS205" i="9"/>
  <c r="DS341" i="9"/>
  <c r="DU341" i="9"/>
  <c r="DS325" i="9"/>
  <c r="DU325" i="9" s="1"/>
  <c r="DS190" i="9"/>
  <c r="DU190" i="9"/>
  <c r="DS319" i="9"/>
  <c r="DU319" i="9" s="1"/>
  <c r="DS306" i="9"/>
  <c r="DU306" i="9"/>
  <c r="DR262" i="9"/>
  <c r="DT262" i="9"/>
  <c r="DR253" i="9"/>
  <c r="DT253" i="9"/>
  <c r="DR147" i="9"/>
  <c r="DT147" i="9"/>
  <c r="DS131" i="9"/>
  <c r="DU131" i="9"/>
  <c r="DU77" i="9"/>
  <c r="DS77" i="9"/>
  <c r="DR162" i="9"/>
  <c r="DT162" i="9"/>
  <c r="DS383" i="9"/>
  <c r="DU383" i="9" s="1"/>
  <c r="DR150" i="9"/>
  <c r="DT150" i="9"/>
  <c r="DS74" i="9"/>
  <c r="DU74" i="9" s="1"/>
  <c r="DR29" i="9"/>
  <c r="DT29" i="9"/>
  <c r="DS287" i="9"/>
  <c r="DU287" i="9" s="1"/>
  <c r="DT228" i="9"/>
  <c r="DR228" i="9"/>
  <c r="DU426" i="9"/>
  <c r="DS426" i="9"/>
  <c r="DT255" i="9"/>
  <c r="DR255" i="9"/>
  <c r="DU362" i="9"/>
  <c r="DS362" i="9"/>
  <c r="DT427" i="9"/>
  <c r="DR427" i="9"/>
  <c r="DT319" i="9"/>
  <c r="DR319" i="9"/>
  <c r="DR304" i="9"/>
  <c r="DT304" i="9"/>
  <c r="DT271" i="9"/>
  <c r="DR271" i="9"/>
  <c r="DR276" i="9"/>
  <c r="DT276" i="9"/>
  <c r="DR201" i="9"/>
  <c r="DT201" i="9"/>
  <c r="DR117" i="9"/>
  <c r="DT117" i="9"/>
  <c r="DU34" i="9"/>
  <c r="DS34" i="9"/>
  <c r="DS413" i="9"/>
  <c r="DU413" i="9"/>
  <c r="DS245" i="9"/>
  <c r="DU245" i="9"/>
  <c r="DS143" i="9"/>
  <c r="DU143" i="9"/>
  <c r="DR210" i="9"/>
  <c r="DT210" i="9"/>
  <c r="DR282" i="9"/>
  <c r="DT282" i="9"/>
  <c r="DR95" i="9"/>
  <c r="DT95" i="9" s="1"/>
  <c r="DR246" i="9"/>
  <c r="DT246" i="9"/>
  <c r="DU396" i="9"/>
  <c r="DS396" i="9"/>
  <c r="DR266" i="9"/>
  <c r="DT266" i="9"/>
  <c r="DU229" i="9"/>
  <c r="DS229" i="9"/>
  <c r="DS363" i="9"/>
  <c r="DU363" i="9"/>
  <c r="DR379" i="9"/>
  <c r="DT379" i="9" s="1"/>
  <c r="DR375" i="9"/>
  <c r="DT375" i="9"/>
  <c r="DR395" i="9"/>
  <c r="DT395" i="9" s="1"/>
  <c r="DS408" i="9"/>
  <c r="DU408" i="9"/>
  <c r="DR25" i="9"/>
  <c r="DT25" i="9" s="1"/>
  <c r="DR214" i="9"/>
  <c r="DT214" i="9"/>
  <c r="DR106" i="9"/>
  <c r="DT106" i="9" s="1"/>
  <c r="DS249" i="9"/>
  <c r="DU249" i="9"/>
  <c r="DH41" i="9"/>
  <c r="DL41" i="9"/>
  <c r="DR386" i="9"/>
  <c r="DT386" i="9" s="1"/>
  <c r="DT176" i="9"/>
  <c r="DR176" i="9"/>
  <c r="DT145" i="9"/>
  <c r="DR145" i="9"/>
  <c r="DR327" i="9"/>
  <c r="DT327" i="9" s="1"/>
  <c r="DU42" i="9"/>
  <c r="DS42" i="9"/>
  <c r="DS72" i="9"/>
  <c r="DU72" i="9" s="1"/>
  <c r="DR284" i="9"/>
  <c r="DT284" i="9"/>
  <c r="DR97" i="9"/>
  <c r="DT97" i="9"/>
  <c r="DR326" i="9"/>
  <c r="DT326" i="9" s="1"/>
  <c r="DR32" i="9"/>
  <c r="DT32" i="9" s="1"/>
  <c r="DR131" i="9"/>
  <c r="DT131" i="9"/>
  <c r="DS201" i="9"/>
  <c r="DU201" i="9"/>
  <c r="DR221" i="9"/>
  <c r="DT221" i="9"/>
  <c r="DT279" i="9"/>
  <c r="DR279" i="9"/>
  <c r="DT134" i="9"/>
  <c r="DR134" i="9"/>
  <c r="DU230" i="9"/>
  <c r="DS230" i="9"/>
  <c r="DS26" i="9"/>
  <c r="DU26" i="9" s="1"/>
  <c r="DR400" i="9"/>
  <c r="DT400" i="9" s="1"/>
  <c r="DR280" i="9"/>
  <c r="DT280" i="9"/>
  <c r="DU98" i="9"/>
  <c r="DS98" i="9"/>
  <c r="DS297" i="9"/>
  <c r="DU297" i="9" s="1"/>
  <c r="DU149" i="9"/>
  <c r="DS149" i="9"/>
  <c r="DR139" i="9"/>
  <c r="DT139" i="9"/>
  <c r="DT378" i="9"/>
  <c r="DR378" i="9"/>
  <c r="DR168" i="9"/>
  <c r="DT168" i="9" s="1"/>
  <c r="DS411" i="9"/>
  <c r="DU411" i="9"/>
  <c r="DR48" i="9"/>
  <c r="DT48" i="9"/>
  <c r="DR157" i="9"/>
  <c r="DT157" i="9"/>
  <c r="DR355" i="9"/>
  <c r="DT355" i="9"/>
  <c r="DU141" i="9"/>
  <c r="DS141" i="9"/>
  <c r="DS378" i="9"/>
  <c r="DU378" i="9" s="1"/>
  <c r="DT208" i="9"/>
  <c r="DR208" i="9"/>
  <c r="DS403" i="9"/>
  <c r="DU403" i="9"/>
  <c r="DS165" i="9"/>
  <c r="DU165" i="9"/>
  <c r="DS21" i="9"/>
  <c r="DU21" i="9"/>
  <c r="DR205" i="9"/>
  <c r="DT205" i="9"/>
  <c r="DS289" i="9"/>
  <c r="DU289" i="9"/>
  <c r="DR373" i="9"/>
  <c r="DT373" i="9" s="1"/>
  <c r="DT334" i="9"/>
  <c r="DR334" i="9"/>
  <c r="DS233" i="9"/>
  <c r="DU233" i="9"/>
  <c r="DR237" i="9"/>
  <c r="DT237" i="9"/>
  <c r="DR260" i="9"/>
  <c r="DT260" i="9"/>
  <c r="DT311" i="9"/>
  <c r="DR311" i="9"/>
  <c r="DS49" i="9"/>
  <c r="DU49" i="9" s="1"/>
  <c r="DR412" i="9"/>
  <c r="DT412" i="9"/>
  <c r="DR300" i="9"/>
  <c r="DT300" i="9" s="1"/>
  <c r="DS110" i="9"/>
  <c r="DU110" i="9" s="1"/>
  <c r="DS277" i="9"/>
  <c r="DU277" i="9" s="1"/>
  <c r="DS264" i="9"/>
  <c r="DU264" i="9"/>
  <c r="DU192" i="9"/>
  <c r="DS192" i="9"/>
  <c r="DS359" i="9"/>
  <c r="DU359" i="9"/>
  <c r="DT64" i="9"/>
  <c r="DR64" i="9"/>
  <c r="DS386" i="9"/>
  <c r="DU386" i="9" s="1"/>
  <c r="DT72" i="9"/>
  <c r="DR72" i="9"/>
  <c r="DR209" i="9"/>
  <c r="DT209" i="9"/>
  <c r="DS419" i="9"/>
  <c r="DU419" i="9"/>
  <c r="DS394" i="9"/>
  <c r="DU394" i="9" s="1"/>
  <c r="DT220" i="9"/>
  <c r="DR220" i="9"/>
  <c r="DR20" i="9"/>
  <c r="DT20" i="9"/>
  <c r="DS323" i="9"/>
  <c r="DU323" i="9" s="1"/>
  <c r="DS46" i="9"/>
  <c r="DU46" i="9" s="1"/>
  <c r="DU259" i="9"/>
  <c r="DS259" i="9"/>
  <c r="DS10" i="9"/>
  <c r="DU10" i="9" s="1"/>
  <c r="DS423" i="9"/>
  <c r="DU423" i="9"/>
  <c r="DU251" i="9"/>
  <c r="DS251" i="9"/>
  <c r="DR331" i="9"/>
  <c r="DT331" i="9" s="1"/>
  <c r="DR101" i="9"/>
  <c r="DT101" i="9"/>
  <c r="DS268" i="9"/>
  <c r="DU268" i="9" s="1"/>
  <c r="DR404" i="9"/>
  <c r="DT404" i="9"/>
  <c r="DR288" i="9"/>
  <c r="DT288" i="9" s="1"/>
  <c r="DS102" i="9"/>
  <c r="DU102" i="9" s="1"/>
  <c r="DU301" i="9"/>
  <c r="DS301" i="9"/>
  <c r="DS153" i="9"/>
  <c r="DU153" i="9"/>
  <c r="DT366" i="9"/>
  <c r="DR366" i="9"/>
  <c r="DT200" i="9"/>
  <c r="DR200" i="9"/>
  <c r="DR248" i="9"/>
  <c r="DT248" i="9"/>
  <c r="AG20" i="9"/>
  <c r="BM20" i="9" s="1"/>
  <c r="AF38" i="9"/>
  <c r="BL38" i="9" s="1"/>
  <c r="AG14" i="9"/>
  <c r="BM14" i="9" s="1"/>
  <c r="AG19" i="9"/>
  <c r="BM19" i="9" s="1"/>
  <c r="AF34" i="9"/>
  <c r="BL34" i="9" s="1"/>
  <c r="AG22" i="9"/>
  <c r="BM22" i="9" s="1"/>
  <c r="AF27" i="9"/>
  <c r="AF18" i="9"/>
  <c r="BL18" i="9" s="1"/>
  <c r="AG34" i="9"/>
  <c r="BM34" i="9" s="1"/>
  <c r="AG24" i="9"/>
  <c r="BM24" i="9" s="1"/>
  <c r="AF12" i="9"/>
  <c r="AF36" i="9"/>
  <c r="BL36" i="9" s="1"/>
  <c r="AG10" i="9"/>
  <c r="BM10" i="9" s="1"/>
  <c r="AF22" i="9"/>
  <c r="BL22" i="9" s="1"/>
  <c r="AG36" i="9"/>
  <c r="BM36" i="9" s="1"/>
  <c r="AG30" i="9"/>
  <c r="BM30" i="9" s="1"/>
  <c r="AF35" i="9"/>
  <c r="BL35" i="9" s="1"/>
  <c r="AF19" i="9"/>
  <c r="BL19" i="9" s="1"/>
  <c r="AG38" i="9"/>
  <c r="BM38" i="9" s="1"/>
  <c r="AF31" i="9"/>
  <c r="BL31" i="9" s="1"/>
  <c r="AF30" i="9"/>
  <c r="BL30" i="9" s="1"/>
  <c r="AG17" i="9"/>
  <c r="BM17" i="9" s="1"/>
  <c r="AF11" i="9"/>
  <c r="AF28" i="9"/>
  <c r="BL28" i="9" s="1"/>
  <c r="AG39" i="9"/>
  <c r="BM39" i="9" s="1"/>
  <c r="AG16" i="9"/>
  <c r="BM16" i="9" s="1"/>
  <c r="AF33" i="9"/>
  <c r="BL33" i="9" s="1"/>
  <c r="AF20" i="9"/>
  <c r="AF17" i="9"/>
  <c r="BL17" i="9" s="1"/>
  <c r="AF21" i="9"/>
  <c r="BL21" i="9" s="1"/>
  <c r="AF16" i="9"/>
  <c r="BL16" i="9" s="1"/>
  <c r="AG26" i="9"/>
  <c r="BM26" i="9" s="1"/>
  <c r="AF14" i="9"/>
  <c r="BL14" i="9" s="1"/>
  <c r="AG37" i="9"/>
  <c r="BM37" i="9" s="1"/>
  <c r="HA9" i="9"/>
  <c r="GZ9" i="9"/>
  <c r="DM9" i="9"/>
  <c r="BM9" i="9"/>
  <c r="DL9" i="9"/>
  <c r="BL9" i="9"/>
  <c r="DS97" i="9" l="1"/>
  <c r="DU97" i="9"/>
  <c r="DR41" i="9"/>
  <c r="DT41" i="9"/>
  <c r="DT42" i="9"/>
  <c r="DR42" i="9"/>
  <c r="BL12" i="9"/>
  <c r="BL20" i="9"/>
  <c r="BL11" i="9"/>
  <c r="BL27" i="9"/>
  <c r="DS9" i="9"/>
  <c r="DU9" i="9" s="1"/>
  <c r="HM9" i="9" s="1"/>
  <c r="DR9" i="9"/>
  <c r="DT9" i="9" s="1"/>
  <c r="HL9" i="9" s="1"/>
  <c r="T41" i="9" l="1"/>
  <c r="U41" i="9"/>
  <c r="T42" i="9"/>
  <c r="U42" i="9"/>
  <c r="T43" i="9"/>
  <c r="U43" i="9"/>
  <c r="T44" i="9"/>
  <c r="U44" i="9"/>
  <c r="T45" i="9"/>
  <c r="U45" i="9"/>
  <c r="T46" i="9"/>
  <c r="U46" i="9"/>
  <c r="T47" i="9"/>
  <c r="U47" i="9"/>
  <c r="T48" i="9"/>
  <c r="U48" i="9"/>
  <c r="T49" i="9"/>
  <c r="U49" i="9"/>
  <c r="T50" i="9"/>
  <c r="U50" i="9"/>
  <c r="T51" i="9"/>
  <c r="U51" i="9"/>
  <c r="T52" i="9"/>
  <c r="U52" i="9"/>
  <c r="T53" i="9"/>
  <c r="U53" i="9"/>
  <c r="T54" i="9"/>
  <c r="U54" i="9"/>
  <c r="T55" i="9"/>
  <c r="U55" i="9"/>
  <c r="T56" i="9"/>
  <c r="U56" i="9"/>
  <c r="T57" i="9"/>
  <c r="U57" i="9"/>
  <c r="T58" i="9"/>
  <c r="U58" i="9"/>
  <c r="T59" i="9"/>
  <c r="U59" i="9"/>
  <c r="T60" i="9"/>
  <c r="U60" i="9"/>
  <c r="T61" i="9"/>
  <c r="U61" i="9"/>
  <c r="T62" i="9"/>
  <c r="U62" i="9"/>
  <c r="T63" i="9"/>
  <c r="U63" i="9"/>
  <c r="T64" i="9"/>
  <c r="U64" i="9"/>
  <c r="T65" i="9"/>
  <c r="U65" i="9"/>
  <c r="T66" i="9"/>
  <c r="U66" i="9"/>
  <c r="T67" i="9"/>
  <c r="U67" i="9"/>
  <c r="T68" i="9"/>
  <c r="U68" i="9"/>
  <c r="T69" i="9"/>
  <c r="U69" i="9"/>
  <c r="T70" i="9"/>
  <c r="U70" i="9"/>
  <c r="T71" i="9"/>
  <c r="T72" i="9"/>
  <c r="T73" i="9"/>
  <c r="U73" i="9"/>
  <c r="T74" i="9"/>
  <c r="U74" i="9"/>
  <c r="T75" i="9"/>
  <c r="U75" i="9"/>
  <c r="T76" i="9"/>
  <c r="U76" i="9"/>
  <c r="T77" i="9"/>
  <c r="U77" i="9"/>
  <c r="T78" i="9"/>
  <c r="U78" i="9"/>
  <c r="T79" i="9"/>
  <c r="U79" i="9"/>
  <c r="T80" i="9"/>
  <c r="U80" i="9"/>
  <c r="T81" i="9"/>
  <c r="U81" i="9"/>
  <c r="T82" i="9"/>
  <c r="U82" i="9"/>
  <c r="T83" i="9"/>
  <c r="U83" i="9"/>
  <c r="T84" i="9"/>
  <c r="U84" i="9"/>
  <c r="T85" i="9"/>
  <c r="U85" i="9"/>
  <c r="T86" i="9"/>
  <c r="U86" i="9"/>
  <c r="T87" i="9"/>
  <c r="U87" i="9"/>
  <c r="T88" i="9"/>
  <c r="U88" i="9"/>
  <c r="T89" i="9"/>
  <c r="U89" i="9"/>
  <c r="T90" i="9"/>
  <c r="U90" i="9"/>
  <c r="T91" i="9"/>
  <c r="U91" i="9"/>
  <c r="T92" i="9"/>
  <c r="U92" i="9"/>
  <c r="T93" i="9"/>
  <c r="U93" i="9"/>
  <c r="T94" i="9"/>
  <c r="U94" i="9"/>
  <c r="T95" i="9"/>
  <c r="U95" i="9"/>
  <c r="T96" i="9"/>
  <c r="U96" i="9"/>
  <c r="T97" i="9"/>
  <c r="U97" i="9"/>
  <c r="T98" i="9"/>
  <c r="U98" i="9"/>
  <c r="T99" i="9"/>
  <c r="U99" i="9"/>
  <c r="T100" i="9"/>
  <c r="U100" i="9"/>
  <c r="T101" i="9"/>
  <c r="U101" i="9"/>
  <c r="T102" i="9"/>
  <c r="U102" i="9"/>
  <c r="T103" i="9"/>
  <c r="U103" i="9"/>
  <c r="T104" i="9"/>
  <c r="U104" i="9"/>
  <c r="T105" i="9"/>
  <c r="U105" i="9"/>
  <c r="T106" i="9"/>
  <c r="U106" i="9"/>
  <c r="T107" i="9"/>
  <c r="U107" i="9"/>
  <c r="T108" i="9"/>
  <c r="U108" i="9"/>
  <c r="T109" i="9"/>
  <c r="U109" i="9"/>
  <c r="T110" i="9"/>
  <c r="U110" i="9"/>
  <c r="T111" i="9"/>
  <c r="U111" i="9"/>
  <c r="T112" i="9"/>
  <c r="U112" i="9"/>
  <c r="T113" i="9"/>
  <c r="U113" i="9"/>
  <c r="T114" i="9"/>
  <c r="U114" i="9"/>
  <c r="T115" i="9"/>
  <c r="U115" i="9"/>
  <c r="T116" i="9"/>
  <c r="U116" i="9"/>
  <c r="T117" i="9"/>
  <c r="U117" i="9"/>
  <c r="T118" i="9"/>
  <c r="U118" i="9"/>
  <c r="T119" i="9"/>
  <c r="U119" i="9"/>
  <c r="T120" i="9"/>
  <c r="U120" i="9"/>
  <c r="T121" i="9"/>
  <c r="U121" i="9"/>
  <c r="T122" i="9"/>
  <c r="U122" i="9"/>
  <c r="T123" i="9"/>
  <c r="U123" i="9"/>
  <c r="T124" i="9"/>
  <c r="U124" i="9"/>
  <c r="T125" i="9"/>
  <c r="U125" i="9"/>
  <c r="T126" i="9"/>
  <c r="U126" i="9"/>
  <c r="T127" i="9"/>
  <c r="U127" i="9"/>
  <c r="T128" i="9"/>
  <c r="U128" i="9"/>
  <c r="T129" i="9"/>
  <c r="U129" i="9"/>
  <c r="T130" i="9"/>
  <c r="U130" i="9"/>
  <c r="T131" i="9"/>
  <c r="U131" i="9"/>
  <c r="T132" i="9"/>
  <c r="U132" i="9"/>
  <c r="T133" i="9"/>
  <c r="U133" i="9"/>
  <c r="T134" i="9"/>
  <c r="U134" i="9"/>
  <c r="T135" i="9"/>
  <c r="U135" i="9"/>
  <c r="T136" i="9"/>
  <c r="U136" i="9"/>
  <c r="T137" i="9"/>
  <c r="U137" i="9"/>
  <c r="T138" i="9"/>
  <c r="U138" i="9"/>
  <c r="T139" i="9"/>
  <c r="U139" i="9"/>
  <c r="T140" i="9"/>
  <c r="U140" i="9"/>
  <c r="T141" i="9"/>
  <c r="U141" i="9"/>
  <c r="T142" i="9"/>
  <c r="U142" i="9"/>
  <c r="T143" i="9"/>
  <c r="U143" i="9"/>
  <c r="T144" i="9"/>
  <c r="U144" i="9"/>
  <c r="T145" i="9"/>
  <c r="U145" i="9"/>
  <c r="T146" i="9"/>
  <c r="U146" i="9"/>
  <c r="T147" i="9"/>
  <c r="U147" i="9"/>
  <c r="T148" i="9"/>
  <c r="U148" i="9"/>
  <c r="T149" i="9"/>
  <c r="U149" i="9"/>
  <c r="T150" i="9"/>
  <c r="U150" i="9"/>
  <c r="T151" i="9"/>
  <c r="U151" i="9"/>
  <c r="T152" i="9"/>
  <c r="U152" i="9"/>
  <c r="T153" i="9"/>
  <c r="U153" i="9"/>
  <c r="T154" i="9"/>
  <c r="U154" i="9"/>
  <c r="T155" i="9"/>
  <c r="U155" i="9"/>
  <c r="T156" i="9"/>
  <c r="U156" i="9"/>
  <c r="T157" i="9"/>
  <c r="U157" i="9"/>
  <c r="T158" i="9"/>
  <c r="U158" i="9"/>
  <c r="T159" i="9"/>
  <c r="U159" i="9"/>
  <c r="T160" i="9"/>
  <c r="U160" i="9"/>
  <c r="T161" i="9"/>
  <c r="U161" i="9"/>
  <c r="T162" i="9"/>
  <c r="U162" i="9"/>
  <c r="T163" i="9"/>
  <c r="U163" i="9"/>
  <c r="T164" i="9"/>
  <c r="U164" i="9"/>
  <c r="T165" i="9"/>
  <c r="U165" i="9"/>
  <c r="T166" i="9"/>
  <c r="U166" i="9"/>
  <c r="T167" i="9"/>
  <c r="U167" i="9"/>
  <c r="T168" i="9"/>
  <c r="U168" i="9"/>
  <c r="T169" i="9"/>
  <c r="U169" i="9"/>
  <c r="T170" i="9"/>
  <c r="U170" i="9"/>
  <c r="T171" i="9"/>
  <c r="U171" i="9"/>
  <c r="T172" i="9"/>
  <c r="U172" i="9"/>
  <c r="T173" i="9"/>
  <c r="U173" i="9"/>
  <c r="T174" i="9"/>
  <c r="U174" i="9"/>
  <c r="T175" i="9"/>
  <c r="U175" i="9"/>
  <c r="T176" i="9"/>
  <c r="U176" i="9"/>
  <c r="T177" i="9"/>
  <c r="U177" i="9"/>
  <c r="T178" i="9"/>
  <c r="U178" i="9"/>
  <c r="T179" i="9"/>
  <c r="U179" i="9"/>
  <c r="T180" i="9"/>
  <c r="U180" i="9"/>
  <c r="T181" i="9"/>
  <c r="U181" i="9"/>
  <c r="T182" i="9"/>
  <c r="U182" i="9"/>
  <c r="T183" i="9"/>
  <c r="U183" i="9"/>
  <c r="T184" i="9"/>
  <c r="U184" i="9"/>
  <c r="T185" i="9"/>
  <c r="U185" i="9"/>
  <c r="T186" i="9"/>
  <c r="U186" i="9"/>
  <c r="T187" i="9"/>
  <c r="U187" i="9"/>
  <c r="T188" i="9"/>
  <c r="U188" i="9"/>
  <c r="T189" i="9"/>
  <c r="U189" i="9"/>
  <c r="T190" i="9"/>
  <c r="U190" i="9"/>
  <c r="T191" i="9"/>
  <c r="U191" i="9"/>
  <c r="T192" i="9"/>
  <c r="U192" i="9"/>
  <c r="T193" i="9"/>
  <c r="U193" i="9"/>
  <c r="T194" i="9"/>
  <c r="U194" i="9"/>
  <c r="T195" i="9"/>
  <c r="U195" i="9"/>
  <c r="T196" i="9"/>
  <c r="U196" i="9"/>
  <c r="T197" i="9"/>
  <c r="U197" i="9"/>
  <c r="T198" i="9"/>
  <c r="U198" i="9"/>
  <c r="T199" i="9"/>
  <c r="U199" i="9"/>
  <c r="T200" i="9"/>
  <c r="U200" i="9"/>
  <c r="T201" i="9"/>
  <c r="U201" i="9"/>
  <c r="T202" i="9"/>
  <c r="U202" i="9"/>
  <c r="T203" i="9"/>
  <c r="U203" i="9"/>
  <c r="T204" i="9"/>
  <c r="U204" i="9"/>
  <c r="T205" i="9"/>
  <c r="U205" i="9"/>
  <c r="T206" i="9"/>
  <c r="U206" i="9"/>
  <c r="T207" i="9"/>
  <c r="U207" i="9"/>
  <c r="T208" i="9"/>
  <c r="U208" i="9"/>
  <c r="T209" i="9"/>
  <c r="U209" i="9"/>
  <c r="T210" i="9"/>
  <c r="U210" i="9"/>
  <c r="T211" i="9"/>
  <c r="U211" i="9"/>
  <c r="T212" i="9"/>
  <c r="U212" i="9"/>
  <c r="T213" i="9"/>
  <c r="U213" i="9"/>
  <c r="T214" i="9"/>
  <c r="U214" i="9"/>
  <c r="T215" i="9"/>
  <c r="U215" i="9"/>
  <c r="T216" i="9"/>
  <c r="U216" i="9"/>
  <c r="T217" i="9"/>
  <c r="U217" i="9"/>
  <c r="T218" i="9"/>
  <c r="U218" i="9"/>
  <c r="T219" i="9"/>
  <c r="U219" i="9"/>
  <c r="T220" i="9"/>
  <c r="U220" i="9"/>
  <c r="T221" i="9"/>
  <c r="U221" i="9"/>
  <c r="T222" i="9"/>
  <c r="U222" i="9"/>
  <c r="T223" i="9"/>
  <c r="U223" i="9"/>
  <c r="T224" i="9"/>
  <c r="U224" i="9"/>
  <c r="T225" i="9"/>
  <c r="U225" i="9"/>
  <c r="T226" i="9"/>
  <c r="U226" i="9"/>
  <c r="T227" i="9"/>
  <c r="U227" i="9"/>
  <c r="T228" i="9"/>
  <c r="U228" i="9"/>
  <c r="T229" i="9"/>
  <c r="U229" i="9"/>
  <c r="T230" i="9"/>
  <c r="U230" i="9"/>
  <c r="T231" i="9"/>
  <c r="U231" i="9"/>
  <c r="T232" i="9"/>
  <c r="U232" i="9"/>
  <c r="T233" i="9"/>
  <c r="U233" i="9"/>
  <c r="T234" i="9"/>
  <c r="U234" i="9"/>
  <c r="T235" i="9"/>
  <c r="U235" i="9"/>
  <c r="T236" i="9"/>
  <c r="U236" i="9"/>
  <c r="T237" i="9"/>
  <c r="U237" i="9"/>
  <c r="T238" i="9"/>
  <c r="U238" i="9"/>
  <c r="T239" i="9"/>
  <c r="U239" i="9"/>
  <c r="T240" i="9"/>
  <c r="U240" i="9"/>
  <c r="T243" i="9"/>
  <c r="U243" i="9"/>
  <c r="T244" i="9"/>
  <c r="U244" i="9"/>
  <c r="T245" i="9"/>
  <c r="U245" i="9"/>
  <c r="T246" i="9"/>
  <c r="U246" i="9"/>
  <c r="T247" i="9"/>
  <c r="U247" i="9"/>
  <c r="T248" i="9"/>
  <c r="U248" i="9"/>
  <c r="T249" i="9"/>
  <c r="U249" i="9"/>
  <c r="T250" i="9"/>
  <c r="U250" i="9"/>
  <c r="T251" i="9"/>
  <c r="U251" i="9"/>
  <c r="T252" i="9"/>
  <c r="U252" i="9"/>
  <c r="T253" i="9"/>
  <c r="U253" i="9"/>
  <c r="T254" i="9"/>
  <c r="U254" i="9"/>
  <c r="T255" i="9"/>
  <c r="U255" i="9"/>
  <c r="T256" i="9"/>
  <c r="U256" i="9"/>
  <c r="T257" i="9"/>
  <c r="U257" i="9"/>
  <c r="T258" i="9"/>
  <c r="U258" i="9"/>
  <c r="T259" i="9"/>
  <c r="U259" i="9"/>
  <c r="T260" i="9"/>
  <c r="U260" i="9"/>
  <c r="T261" i="9"/>
  <c r="U261" i="9"/>
  <c r="T262" i="9"/>
  <c r="U262" i="9"/>
  <c r="T263" i="9"/>
  <c r="U263" i="9"/>
  <c r="T264" i="9"/>
  <c r="U264" i="9"/>
  <c r="T265" i="9"/>
  <c r="U265" i="9"/>
  <c r="T266" i="9"/>
  <c r="U266" i="9"/>
  <c r="T267" i="9"/>
  <c r="U267" i="9"/>
  <c r="T268" i="9"/>
  <c r="U268" i="9"/>
  <c r="T269" i="9"/>
  <c r="U269" i="9"/>
  <c r="T270" i="9"/>
  <c r="U270" i="9"/>
  <c r="T271" i="9"/>
  <c r="U271" i="9"/>
  <c r="T272" i="9"/>
  <c r="U272" i="9"/>
  <c r="T273" i="9"/>
  <c r="U273" i="9"/>
  <c r="T274" i="9"/>
  <c r="U274" i="9"/>
  <c r="T275" i="9"/>
  <c r="U275" i="9"/>
  <c r="T276" i="9"/>
  <c r="U276" i="9"/>
  <c r="T277" i="9"/>
  <c r="U277" i="9"/>
  <c r="T278" i="9"/>
  <c r="U278" i="9"/>
  <c r="T279" i="9"/>
  <c r="U279" i="9"/>
  <c r="T280" i="9"/>
  <c r="U280" i="9"/>
  <c r="T281" i="9"/>
  <c r="U281" i="9"/>
  <c r="T282" i="9"/>
  <c r="U282" i="9"/>
  <c r="T283" i="9"/>
  <c r="U283" i="9"/>
  <c r="T284" i="9"/>
  <c r="U284" i="9"/>
  <c r="T285" i="9"/>
  <c r="U285" i="9"/>
  <c r="T286" i="9"/>
  <c r="U286" i="9"/>
  <c r="T287" i="9"/>
  <c r="U287" i="9"/>
  <c r="T288" i="9"/>
  <c r="U288" i="9"/>
  <c r="T289" i="9"/>
  <c r="U289" i="9"/>
  <c r="T290" i="9"/>
  <c r="U290" i="9"/>
  <c r="T291" i="9"/>
  <c r="U291" i="9"/>
  <c r="T292" i="9"/>
  <c r="U292" i="9"/>
  <c r="T293" i="9"/>
  <c r="U293" i="9"/>
  <c r="T294" i="9"/>
  <c r="U294" i="9"/>
  <c r="T295" i="9"/>
  <c r="U295" i="9"/>
  <c r="T296" i="9"/>
  <c r="U296" i="9"/>
  <c r="T297" i="9"/>
  <c r="U297" i="9"/>
  <c r="T298" i="9"/>
  <c r="U298" i="9"/>
  <c r="T299" i="9"/>
  <c r="U299" i="9"/>
  <c r="T300" i="9"/>
  <c r="U300" i="9"/>
  <c r="T301" i="9"/>
  <c r="U301" i="9"/>
  <c r="T302" i="9"/>
  <c r="U302" i="9"/>
  <c r="T303" i="9"/>
  <c r="U303" i="9"/>
  <c r="T304" i="9"/>
  <c r="U304" i="9"/>
  <c r="T305" i="9"/>
  <c r="U305" i="9"/>
  <c r="T306" i="9"/>
  <c r="U306" i="9"/>
  <c r="T307" i="9"/>
  <c r="U307" i="9"/>
  <c r="T308" i="9"/>
  <c r="U308" i="9"/>
  <c r="T309" i="9"/>
  <c r="U309" i="9"/>
  <c r="T310" i="9"/>
  <c r="U310" i="9"/>
  <c r="T311" i="9"/>
  <c r="U311" i="9"/>
  <c r="T312" i="9"/>
  <c r="U312" i="9"/>
  <c r="T313" i="9"/>
  <c r="U313" i="9"/>
  <c r="T314" i="9"/>
  <c r="U314" i="9"/>
  <c r="T315" i="9"/>
  <c r="U315" i="9"/>
  <c r="T316" i="9"/>
  <c r="U316" i="9"/>
  <c r="T317" i="9"/>
  <c r="U317" i="9"/>
  <c r="T318" i="9"/>
  <c r="U318" i="9"/>
  <c r="T319" i="9"/>
  <c r="U319" i="9"/>
  <c r="T320" i="9"/>
  <c r="U320" i="9"/>
  <c r="T321" i="9"/>
  <c r="U321" i="9"/>
  <c r="T322" i="9"/>
  <c r="U322" i="9"/>
  <c r="T323" i="9"/>
  <c r="U323" i="9"/>
  <c r="T324" i="9"/>
  <c r="U324" i="9"/>
  <c r="T325" i="9"/>
  <c r="U325" i="9"/>
  <c r="T326" i="9"/>
  <c r="U326" i="9"/>
  <c r="T327" i="9"/>
  <c r="U327" i="9"/>
  <c r="T328" i="9"/>
  <c r="U328" i="9"/>
  <c r="T329" i="9"/>
  <c r="U329" i="9"/>
  <c r="T330" i="9"/>
  <c r="U330" i="9"/>
  <c r="T331" i="9"/>
  <c r="U331" i="9"/>
  <c r="T332" i="9"/>
  <c r="U332" i="9"/>
  <c r="T333" i="9"/>
  <c r="U333" i="9"/>
  <c r="T334" i="9"/>
  <c r="U334" i="9"/>
  <c r="T335" i="9"/>
  <c r="U335" i="9"/>
  <c r="T336" i="9"/>
  <c r="U336" i="9"/>
  <c r="T337" i="9"/>
  <c r="U337" i="9"/>
  <c r="T338" i="9"/>
  <c r="U338" i="9"/>
  <c r="T339" i="9"/>
  <c r="U339" i="9"/>
  <c r="T340" i="9"/>
  <c r="U340" i="9"/>
  <c r="T341" i="9"/>
  <c r="U341" i="9"/>
  <c r="T342" i="9"/>
  <c r="U342" i="9"/>
  <c r="T343" i="9"/>
  <c r="U343" i="9"/>
  <c r="T344" i="9"/>
  <c r="U344" i="9"/>
  <c r="T345" i="9"/>
  <c r="U345" i="9"/>
  <c r="T346" i="9"/>
  <c r="U346" i="9"/>
  <c r="T347" i="9"/>
  <c r="U347" i="9"/>
  <c r="T348" i="9"/>
  <c r="U348" i="9"/>
  <c r="T349" i="9"/>
  <c r="U349" i="9"/>
  <c r="T350" i="9"/>
  <c r="U350" i="9"/>
  <c r="T351" i="9"/>
  <c r="U351" i="9"/>
  <c r="T352" i="9"/>
  <c r="U352" i="9"/>
  <c r="T353" i="9"/>
  <c r="U353" i="9"/>
  <c r="T354" i="9"/>
  <c r="U354" i="9"/>
  <c r="T355" i="9"/>
  <c r="U355" i="9"/>
  <c r="T356" i="9"/>
  <c r="U356" i="9"/>
  <c r="T357" i="9"/>
  <c r="U357" i="9"/>
  <c r="T358" i="9"/>
  <c r="U358" i="9"/>
  <c r="T359" i="9"/>
  <c r="U359" i="9"/>
  <c r="T360" i="9"/>
  <c r="U360" i="9"/>
  <c r="T361" i="9"/>
  <c r="U361" i="9"/>
  <c r="T362" i="9"/>
  <c r="U362" i="9"/>
  <c r="T363" i="9"/>
  <c r="U363" i="9"/>
  <c r="T364" i="9"/>
  <c r="U364" i="9"/>
  <c r="T365" i="9"/>
  <c r="U365" i="9"/>
  <c r="T366" i="9"/>
  <c r="U366" i="9"/>
  <c r="T367" i="9"/>
  <c r="U367" i="9"/>
  <c r="T368" i="9"/>
  <c r="U368" i="9"/>
  <c r="T369" i="9"/>
  <c r="U369" i="9"/>
  <c r="T370" i="9"/>
  <c r="U370" i="9"/>
  <c r="T371" i="9"/>
  <c r="U371"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88" i="9"/>
  <c r="U388" i="9"/>
  <c r="T389" i="9"/>
  <c r="U389" i="9"/>
  <c r="T390" i="9"/>
  <c r="U390" i="9"/>
  <c r="T391" i="9"/>
  <c r="U391" i="9"/>
  <c r="T392" i="9"/>
  <c r="U392" i="9"/>
  <c r="T393" i="9"/>
  <c r="U393" i="9"/>
  <c r="T394" i="9"/>
  <c r="U394" i="9"/>
  <c r="T395" i="9"/>
  <c r="U395" i="9"/>
  <c r="T396" i="9"/>
  <c r="U396" i="9"/>
  <c r="T397" i="9"/>
  <c r="U397" i="9"/>
  <c r="T398" i="9"/>
  <c r="U398" i="9"/>
  <c r="T399" i="9"/>
  <c r="U399" i="9"/>
  <c r="T400" i="9"/>
  <c r="U400" i="9"/>
  <c r="T401" i="9"/>
  <c r="U401" i="9"/>
  <c r="T402" i="9"/>
  <c r="U402" i="9"/>
  <c r="T403" i="9"/>
  <c r="U403" i="9"/>
  <c r="T404" i="9"/>
  <c r="U404" i="9"/>
  <c r="T405" i="9"/>
  <c r="U405" i="9"/>
  <c r="T406" i="9"/>
  <c r="U406" i="9"/>
  <c r="T407" i="9"/>
  <c r="U407" i="9"/>
  <c r="T408" i="9"/>
  <c r="U408" i="9"/>
  <c r="T409" i="9"/>
  <c r="U409" i="9"/>
  <c r="T410" i="9"/>
  <c r="U410" i="9"/>
  <c r="T411" i="9"/>
  <c r="U411" i="9"/>
  <c r="T412" i="9"/>
  <c r="U412" i="9"/>
  <c r="T413" i="9"/>
  <c r="U413" i="9"/>
  <c r="T414" i="9"/>
  <c r="U414" i="9"/>
  <c r="T415" i="9"/>
  <c r="U415" i="9"/>
  <c r="T416" i="9"/>
  <c r="U416" i="9"/>
  <c r="T417" i="9"/>
  <c r="U417" i="9"/>
  <c r="T418" i="9"/>
  <c r="U418" i="9"/>
  <c r="T419" i="9"/>
  <c r="U419" i="9"/>
  <c r="T420" i="9"/>
  <c r="U420" i="9"/>
  <c r="T421" i="9"/>
  <c r="U421" i="9"/>
  <c r="T422" i="9"/>
  <c r="U422" i="9"/>
  <c r="T423" i="9"/>
  <c r="U423" i="9"/>
  <c r="T424" i="9"/>
  <c r="U424" i="9"/>
  <c r="T425" i="9"/>
  <c r="U425" i="9"/>
  <c r="T426" i="9"/>
  <c r="U426" i="9"/>
  <c r="T427" i="9"/>
  <c r="U427" i="9"/>
  <c r="T428" i="9"/>
  <c r="U428" i="9"/>
  <c r="T429" i="9"/>
  <c r="U429" i="9"/>
  <c r="T430" i="9"/>
  <c r="U430" i="9"/>
  <c r="AF430" i="9" l="1"/>
  <c r="BL430" i="9" s="1"/>
  <c r="AF410" i="9"/>
  <c r="BL410" i="9" s="1"/>
  <c r="AF394" i="9"/>
  <c r="BL394" i="9" s="1"/>
  <c r="AF382" i="9"/>
  <c r="BL382" i="9" s="1"/>
  <c r="AF362" i="9"/>
  <c r="BL362" i="9" s="1"/>
  <c r="AF346" i="9"/>
  <c r="BL346" i="9" s="1"/>
  <c r="AF330" i="9"/>
  <c r="BL330" i="9" s="1"/>
  <c r="AF314" i="9"/>
  <c r="BL314" i="9" s="1"/>
  <c r="AF298" i="9"/>
  <c r="BL298" i="9" s="1"/>
  <c r="AF282" i="9"/>
  <c r="BL282" i="9" s="1"/>
  <c r="AF266" i="9"/>
  <c r="BL266" i="9" s="1"/>
  <c r="AF258" i="9"/>
  <c r="BL258" i="9" s="1"/>
  <c r="AF240" i="9"/>
  <c r="BL240" i="9" s="1"/>
  <c r="AF220" i="9"/>
  <c r="BL220" i="9" s="1"/>
  <c r="AF212" i="9"/>
  <c r="BL212" i="9" s="1"/>
  <c r="AF204" i="9"/>
  <c r="BL204" i="9" s="1"/>
  <c r="AF196" i="9"/>
  <c r="BL196" i="9" s="1"/>
  <c r="AF192" i="9"/>
  <c r="BL192" i="9" s="1"/>
  <c r="AF184" i="9"/>
  <c r="BL184" i="9" s="1"/>
  <c r="AF176" i="9"/>
  <c r="BL176" i="9" s="1"/>
  <c r="AF152" i="9"/>
  <c r="BL152" i="9" s="1"/>
  <c r="AF140" i="9"/>
  <c r="BL140" i="9" s="1"/>
  <c r="AF136" i="9"/>
  <c r="BL136" i="9" s="1"/>
  <c r="AF128" i="9"/>
  <c r="BL128" i="9" s="1"/>
  <c r="AF124" i="9"/>
  <c r="BL124" i="9" s="1"/>
  <c r="AF116" i="9"/>
  <c r="BL116" i="9" s="1"/>
  <c r="AF112" i="9"/>
  <c r="BL112" i="9" s="1"/>
  <c r="AF108" i="9"/>
  <c r="BL108" i="9" s="1"/>
  <c r="AF100" i="9"/>
  <c r="BL100" i="9" s="1"/>
  <c r="AF96" i="9"/>
  <c r="BL96" i="9" s="1"/>
  <c r="AF92" i="9"/>
  <c r="BL92" i="9" s="1"/>
  <c r="AF88" i="9"/>
  <c r="BL88" i="9" s="1"/>
  <c r="AF80" i="9"/>
  <c r="BL80" i="9" s="1"/>
  <c r="AF71" i="9"/>
  <c r="BL71" i="9" s="1"/>
  <c r="AF67" i="9"/>
  <c r="BL67" i="9" s="1"/>
  <c r="AF59" i="9"/>
  <c r="BL59" i="9" s="1"/>
  <c r="AF55" i="9"/>
  <c r="BL55" i="9" s="1"/>
  <c r="AF51" i="9"/>
  <c r="BL51" i="9" s="1"/>
  <c r="AF43" i="9"/>
  <c r="BL43" i="9" s="1"/>
  <c r="AG429" i="9"/>
  <c r="BM429" i="9" s="1"/>
  <c r="AG425" i="9"/>
  <c r="BM425" i="9" s="1"/>
  <c r="AG421" i="9"/>
  <c r="BM421" i="9" s="1"/>
  <c r="AG417" i="9"/>
  <c r="BM417" i="9" s="1"/>
  <c r="AG413" i="9"/>
  <c r="BM413" i="9" s="1"/>
  <c r="AG409" i="9"/>
  <c r="BM409" i="9" s="1"/>
  <c r="AG405" i="9"/>
  <c r="BM405" i="9" s="1"/>
  <c r="AG401" i="9"/>
  <c r="BM401" i="9" s="1"/>
  <c r="AG397" i="9"/>
  <c r="BM397" i="9" s="1"/>
  <c r="AG393" i="9"/>
  <c r="BM393" i="9" s="1"/>
  <c r="AG389" i="9"/>
  <c r="BM389" i="9" s="1"/>
  <c r="AG385" i="9"/>
  <c r="BM385" i="9" s="1"/>
  <c r="AG381" i="9"/>
  <c r="BM381" i="9" s="1"/>
  <c r="AG377" i="9"/>
  <c r="BM377" i="9" s="1"/>
  <c r="AG373" i="9"/>
  <c r="BM373" i="9" s="1"/>
  <c r="AG369" i="9"/>
  <c r="BM369" i="9" s="1"/>
  <c r="AG365" i="9"/>
  <c r="BM365" i="9" s="1"/>
  <c r="AG361" i="9"/>
  <c r="BM361" i="9" s="1"/>
  <c r="AG357" i="9"/>
  <c r="BM357" i="9" s="1"/>
  <c r="AG353" i="9"/>
  <c r="BM353" i="9" s="1"/>
  <c r="AG349" i="9"/>
  <c r="BM349" i="9" s="1"/>
  <c r="AG345" i="9"/>
  <c r="BM345" i="9" s="1"/>
  <c r="AG341" i="9"/>
  <c r="BM341" i="9" s="1"/>
  <c r="AG337" i="9"/>
  <c r="BM337" i="9" s="1"/>
  <c r="AG333" i="9"/>
  <c r="BM333" i="9" s="1"/>
  <c r="AG329" i="9"/>
  <c r="BM329" i="9" s="1"/>
  <c r="AG325" i="9"/>
  <c r="BM325" i="9" s="1"/>
  <c r="AG321" i="9"/>
  <c r="BM321" i="9" s="1"/>
  <c r="AG317" i="9"/>
  <c r="BM317" i="9" s="1"/>
  <c r="AG313" i="9"/>
  <c r="BM313" i="9" s="1"/>
  <c r="AG309" i="9"/>
  <c r="BM309" i="9" s="1"/>
  <c r="AG305" i="9"/>
  <c r="BM305" i="9" s="1"/>
  <c r="AG301" i="9"/>
  <c r="BM301" i="9" s="1"/>
  <c r="AG297" i="9"/>
  <c r="BM297" i="9" s="1"/>
  <c r="AG293" i="9"/>
  <c r="BM293" i="9" s="1"/>
  <c r="AG289" i="9"/>
  <c r="BM289" i="9" s="1"/>
  <c r="AG285" i="9"/>
  <c r="BM285" i="9" s="1"/>
  <c r="AG281" i="9"/>
  <c r="BM281" i="9" s="1"/>
  <c r="AG277" i="9"/>
  <c r="BM277" i="9" s="1"/>
  <c r="AG273" i="9"/>
  <c r="BM273" i="9" s="1"/>
  <c r="AG269" i="9"/>
  <c r="BM269" i="9" s="1"/>
  <c r="AG265" i="9"/>
  <c r="BM265" i="9" s="1"/>
  <c r="AG261" i="9"/>
  <c r="BM261" i="9" s="1"/>
  <c r="AG257" i="9"/>
  <c r="BM257" i="9" s="1"/>
  <c r="AG253" i="9"/>
  <c r="BM253" i="9" s="1"/>
  <c r="AG249" i="9"/>
  <c r="BM249" i="9" s="1"/>
  <c r="AG245" i="9"/>
  <c r="BM245" i="9" s="1"/>
  <c r="AG239" i="9"/>
  <c r="BM239" i="9" s="1"/>
  <c r="AG235" i="9"/>
  <c r="BM235" i="9" s="1"/>
  <c r="AG231" i="9"/>
  <c r="BM231" i="9" s="1"/>
  <c r="AG227" i="9"/>
  <c r="BM227" i="9" s="1"/>
  <c r="AG223" i="9"/>
  <c r="BM223" i="9" s="1"/>
  <c r="AG219" i="9"/>
  <c r="BM219" i="9" s="1"/>
  <c r="AG215" i="9"/>
  <c r="BM215" i="9" s="1"/>
  <c r="AG211" i="9"/>
  <c r="BM211" i="9" s="1"/>
  <c r="AG207" i="9"/>
  <c r="BM207" i="9" s="1"/>
  <c r="AG203" i="9"/>
  <c r="BM203" i="9" s="1"/>
  <c r="AG199" i="9"/>
  <c r="BM199" i="9" s="1"/>
  <c r="AG195" i="9"/>
  <c r="BM195" i="9" s="1"/>
  <c r="AG191" i="9"/>
  <c r="BM191" i="9" s="1"/>
  <c r="AG187" i="9"/>
  <c r="BM187" i="9" s="1"/>
  <c r="AG183" i="9"/>
  <c r="BM183" i="9" s="1"/>
  <c r="AG179" i="9"/>
  <c r="BM179" i="9" s="1"/>
  <c r="AG175" i="9"/>
  <c r="BM175" i="9" s="1"/>
  <c r="AG171" i="9"/>
  <c r="BM171" i="9" s="1"/>
  <c r="AG167" i="9"/>
  <c r="BM167" i="9" s="1"/>
  <c r="AG163" i="9"/>
  <c r="BM163" i="9" s="1"/>
  <c r="AG159" i="9"/>
  <c r="BM159" i="9" s="1"/>
  <c r="AG155" i="9"/>
  <c r="BM155" i="9" s="1"/>
  <c r="AG151" i="9"/>
  <c r="BM151" i="9" s="1"/>
  <c r="AG147" i="9"/>
  <c r="BM147" i="9" s="1"/>
  <c r="AG143" i="9"/>
  <c r="BM143" i="9" s="1"/>
  <c r="AG139" i="9"/>
  <c r="BM139" i="9" s="1"/>
  <c r="AG135" i="9"/>
  <c r="BM135" i="9" s="1"/>
  <c r="AG131" i="9"/>
  <c r="BM131" i="9" s="1"/>
  <c r="AG127" i="9"/>
  <c r="BM127" i="9" s="1"/>
  <c r="AG123" i="9"/>
  <c r="BM123" i="9" s="1"/>
  <c r="AG119" i="9"/>
  <c r="BM119" i="9" s="1"/>
  <c r="AG115" i="9"/>
  <c r="BM115" i="9" s="1"/>
  <c r="AG111" i="9"/>
  <c r="BM111" i="9" s="1"/>
  <c r="AG107" i="9"/>
  <c r="BM107" i="9" s="1"/>
  <c r="AG103" i="9"/>
  <c r="BM103" i="9" s="1"/>
  <c r="AG99" i="9"/>
  <c r="BM99" i="9" s="1"/>
  <c r="AG95" i="9"/>
  <c r="BM95" i="9" s="1"/>
  <c r="AG91" i="9"/>
  <c r="BM91" i="9" s="1"/>
  <c r="AG87" i="9"/>
  <c r="BM87" i="9" s="1"/>
  <c r="AG83" i="9"/>
  <c r="BM83" i="9" s="1"/>
  <c r="AG79" i="9"/>
  <c r="BM79" i="9" s="1"/>
  <c r="AG75" i="9"/>
  <c r="BM75" i="9" s="1"/>
  <c r="AG70" i="9"/>
  <c r="BM70" i="9" s="1"/>
  <c r="AG66" i="9"/>
  <c r="BM66" i="9" s="1"/>
  <c r="AG62" i="9"/>
  <c r="BM62" i="9" s="1"/>
  <c r="AG58" i="9"/>
  <c r="BM58" i="9" s="1"/>
  <c r="AG54" i="9"/>
  <c r="BM54" i="9" s="1"/>
  <c r="AG50" i="9"/>
  <c r="BM50" i="9" s="1"/>
  <c r="AG46" i="9"/>
  <c r="BM46" i="9" s="1"/>
  <c r="AG42" i="9"/>
  <c r="BM42" i="9" s="1"/>
  <c r="AF422" i="9"/>
  <c r="BL422" i="9" s="1"/>
  <c r="AF390" i="9"/>
  <c r="BL390" i="9" s="1"/>
  <c r="AF366" i="9"/>
  <c r="BL366" i="9" s="1"/>
  <c r="AF338" i="9"/>
  <c r="BL338" i="9" s="1"/>
  <c r="AF310" i="9"/>
  <c r="BL310" i="9" s="1"/>
  <c r="AF286" i="9"/>
  <c r="BL286" i="9" s="1"/>
  <c r="AF262" i="9"/>
  <c r="BL262" i="9" s="1"/>
  <c r="AF246" i="9"/>
  <c r="BL246" i="9" s="1"/>
  <c r="AF228" i="9"/>
  <c r="BL228" i="9" s="1"/>
  <c r="AF216" i="9"/>
  <c r="BL216" i="9" s="1"/>
  <c r="AF208" i="9"/>
  <c r="BL208" i="9" s="1"/>
  <c r="AF200" i="9"/>
  <c r="BL200" i="9" s="1"/>
  <c r="AF188" i="9"/>
  <c r="BL188" i="9" s="1"/>
  <c r="AF180" i="9"/>
  <c r="BL180" i="9" s="1"/>
  <c r="AF168" i="9"/>
  <c r="BL168" i="9" s="1"/>
  <c r="AF148" i="9"/>
  <c r="BL148" i="9" s="1"/>
  <c r="AF144" i="9"/>
  <c r="BL144" i="9" s="1"/>
  <c r="AF132" i="9"/>
  <c r="BL132" i="9" s="1"/>
  <c r="AF120" i="9"/>
  <c r="BL120" i="9" s="1"/>
  <c r="AF104" i="9"/>
  <c r="BL104" i="9" s="1"/>
  <c r="AF84" i="9"/>
  <c r="BL84" i="9" s="1"/>
  <c r="AF76" i="9"/>
  <c r="BL76" i="9" s="1"/>
  <c r="AF63" i="9"/>
  <c r="BL63" i="9" s="1"/>
  <c r="AF47" i="9"/>
  <c r="BL47" i="9" s="1"/>
  <c r="AF429" i="9"/>
  <c r="BL429" i="9" s="1"/>
  <c r="AF425" i="9"/>
  <c r="BL425" i="9" s="1"/>
  <c r="AF421" i="9"/>
  <c r="BL421" i="9" s="1"/>
  <c r="AF417" i="9"/>
  <c r="BL417" i="9" s="1"/>
  <c r="AF413" i="9"/>
  <c r="BL413" i="9" s="1"/>
  <c r="AF409" i="9"/>
  <c r="BL409" i="9" s="1"/>
  <c r="AF405" i="9"/>
  <c r="BL405" i="9" s="1"/>
  <c r="AF401" i="9"/>
  <c r="BL401" i="9" s="1"/>
  <c r="AF397" i="9"/>
  <c r="BL397" i="9" s="1"/>
  <c r="AF393" i="9"/>
  <c r="BL393" i="9" s="1"/>
  <c r="AF389" i="9"/>
  <c r="BL389" i="9" s="1"/>
  <c r="AF385" i="9"/>
  <c r="BL385" i="9" s="1"/>
  <c r="AF381" i="9"/>
  <c r="BL381" i="9" s="1"/>
  <c r="AF377" i="9"/>
  <c r="BL377" i="9" s="1"/>
  <c r="AF373" i="9"/>
  <c r="BL373" i="9" s="1"/>
  <c r="AF369" i="9"/>
  <c r="BL369" i="9" s="1"/>
  <c r="AF365" i="9"/>
  <c r="BL365" i="9" s="1"/>
  <c r="AF361" i="9"/>
  <c r="BL361" i="9" s="1"/>
  <c r="AF357" i="9"/>
  <c r="BL357" i="9" s="1"/>
  <c r="AF353" i="9"/>
  <c r="BL353" i="9" s="1"/>
  <c r="AF349" i="9"/>
  <c r="BL349" i="9" s="1"/>
  <c r="AF345" i="9"/>
  <c r="BL345" i="9" s="1"/>
  <c r="AF341" i="9"/>
  <c r="BL341" i="9" s="1"/>
  <c r="AF337" i="9"/>
  <c r="BL337" i="9" s="1"/>
  <c r="AF333" i="9"/>
  <c r="BL333" i="9" s="1"/>
  <c r="AF329" i="9"/>
  <c r="BL329" i="9" s="1"/>
  <c r="AF325" i="9"/>
  <c r="BL325" i="9" s="1"/>
  <c r="AF321" i="9"/>
  <c r="BL321" i="9" s="1"/>
  <c r="AF317" i="9"/>
  <c r="BL317" i="9" s="1"/>
  <c r="AF313" i="9"/>
  <c r="BL313" i="9" s="1"/>
  <c r="AF309" i="9"/>
  <c r="BL309" i="9" s="1"/>
  <c r="AF305" i="9"/>
  <c r="BL305" i="9" s="1"/>
  <c r="AF301" i="9"/>
  <c r="BL301" i="9" s="1"/>
  <c r="AF297" i="9"/>
  <c r="BL297" i="9" s="1"/>
  <c r="AF293" i="9"/>
  <c r="BL293" i="9" s="1"/>
  <c r="AF289" i="9"/>
  <c r="BL289" i="9" s="1"/>
  <c r="AF285" i="9"/>
  <c r="BL285" i="9" s="1"/>
  <c r="AF281" i="9"/>
  <c r="BL281" i="9" s="1"/>
  <c r="AF277" i="9"/>
  <c r="BL277" i="9" s="1"/>
  <c r="AF273" i="9"/>
  <c r="BL273" i="9" s="1"/>
  <c r="AF269" i="9"/>
  <c r="BL269" i="9" s="1"/>
  <c r="AF265" i="9"/>
  <c r="BL265" i="9" s="1"/>
  <c r="AF261" i="9"/>
  <c r="BL261" i="9" s="1"/>
  <c r="AF257" i="9"/>
  <c r="BL257" i="9" s="1"/>
  <c r="AF253" i="9"/>
  <c r="BL253" i="9" s="1"/>
  <c r="AF249" i="9"/>
  <c r="BL249" i="9" s="1"/>
  <c r="AF245" i="9"/>
  <c r="BL245" i="9" s="1"/>
  <c r="AF239" i="9"/>
  <c r="BL239" i="9" s="1"/>
  <c r="AF235" i="9"/>
  <c r="BL235" i="9" s="1"/>
  <c r="AF231" i="9"/>
  <c r="BL231" i="9" s="1"/>
  <c r="AF227" i="9"/>
  <c r="BL227" i="9" s="1"/>
  <c r="AF223" i="9"/>
  <c r="BL223" i="9" s="1"/>
  <c r="AF219" i="9"/>
  <c r="BL219" i="9" s="1"/>
  <c r="AF215" i="9"/>
  <c r="BL215" i="9" s="1"/>
  <c r="AF211" i="9"/>
  <c r="BL211" i="9" s="1"/>
  <c r="AF207" i="9"/>
  <c r="BL207" i="9" s="1"/>
  <c r="AF203" i="9"/>
  <c r="BL203" i="9" s="1"/>
  <c r="AF199" i="9"/>
  <c r="BL199" i="9" s="1"/>
  <c r="AF195" i="9"/>
  <c r="BL195" i="9" s="1"/>
  <c r="AF191" i="9"/>
  <c r="BL191" i="9" s="1"/>
  <c r="AF187" i="9"/>
  <c r="BL187" i="9" s="1"/>
  <c r="AF183" i="9"/>
  <c r="BL183" i="9" s="1"/>
  <c r="AF179" i="9"/>
  <c r="BL179" i="9" s="1"/>
  <c r="AF175" i="9"/>
  <c r="BL175" i="9" s="1"/>
  <c r="AF171" i="9"/>
  <c r="BL171" i="9" s="1"/>
  <c r="AF167" i="9"/>
  <c r="BL167" i="9" s="1"/>
  <c r="AF163" i="9"/>
  <c r="BL163" i="9" s="1"/>
  <c r="AF159" i="9"/>
  <c r="BL159" i="9" s="1"/>
  <c r="AF155" i="9"/>
  <c r="BL155" i="9" s="1"/>
  <c r="AF151" i="9"/>
  <c r="BL151" i="9" s="1"/>
  <c r="AF147" i="9"/>
  <c r="BL147" i="9" s="1"/>
  <c r="AF143" i="9"/>
  <c r="BL143" i="9" s="1"/>
  <c r="AF139" i="9"/>
  <c r="BL139" i="9" s="1"/>
  <c r="AF135" i="9"/>
  <c r="BL135" i="9" s="1"/>
  <c r="AF131" i="9"/>
  <c r="BL131" i="9" s="1"/>
  <c r="AF127" i="9"/>
  <c r="BL127" i="9" s="1"/>
  <c r="AF123" i="9"/>
  <c r="BL123" i="9" s="1"/>
  <c r="AF119" i="9"/>
  <c r="BL119" i="9" s="1"/>
  <c r="AF115" i="9"/>
  <c r="BL115" i="9" s="1"/>
  <c r="AF111" i="9"/>
  <c r="BL111" i="9" s="1"/>
  <c r="AF107" i="9"/>
  <c r="BL107" i="9" s="1"/>
  <c r="AF103" i="9"/>
  <c r="BL103" i="9" s="1"/>
  <c r="AF99" i="9"/>
  <c r="BL99" i="9" s="1"/>
  <c r="AF95" i="9"/>
  <c r="BL95" i="9" s="1"/>
  <c r="AF91" i="9"/>
  <c r="BL91" i="9" s="1"/>
  <c r="AF87" i="9"/>
  <c r="BL87" i="9" s="1"/>
  <c r="AF83" i="9"/>
  <c r="BL83" i="9" s="1"/>
  <c r="AF79" i="9"/>
  <c r="BL79" i="9" s="1"/>
  <c r="AF75" i="9"/>
  <c r="BL75" i="9" s="1"/>
  <c r="AF70" i="9"/>
  <c r="BL70" i="9" s="1"/>
  <c r="AF66" i="9"/>
  <c r="BL66" i="9" s="1"/>
  <c r="AF62" i="9"/>
  <c r="BL62" i="9" s="1"/>
  <c r="AF58" i="9"/>
  <c r="BL58" i="9" s="1"/>
  <c r="AF54" i="9"/>
  <c r="BL54" i="9" s="1"/>
  <c r="AF50" i="9"/>
  <c r="BL50" i="9" s="1"/>
  <c r="AF46" i="9"/>
  <c r="BL46" i="9" s="1"/>
  <c r="AF42" i="9"/>
  <c r="BL42" i="9" s="1"/>
  <c r="AF414" i="9"/>
  <c r="BL414" i="9" s="1"/>
  <c r="AF386" i="9"/>
  <c r="BL386" i="9" s="1"/>
  <c r="AF354" i="9"/>
  <c r="BL354" i="9" s="1"/>
  <c r="AF322" i="9"/>
  <c r="BL322" i="9" s="1"/>
  <c r="AF290" i="9"/>
  <c r="BL290" i="9" s="1"/>
  <c r="AF250" i="9"/>
  <c r="BL250" i="9" s="1"/>
  <c r="AF164" i="9"/>
  <c r="BL164" i="9" s="1"/>
  <c r="AG412" i="9"/>
  <c r="BM412" i="9" s="1"/>
  <c r="AG392" i="9"/>
  <c r="BM392" i="9" s="1"/>
  <c r="AG376" i="9"/>
  <c r="BM376" i="9" s="1"/>
  <c r="AG356" i="9"/>
  <c r="BM356" i="9" s="1"/>
  <c r="AG332" i="9"/>
  <c r="BM332" i="9" s="1"/>
  <c r="AG312" i="9"/>
  <c r="BM312" i="9" s="1"/>
  <c r="AG292" i="9"/>
  <c r="BM292" i="9" s="1"/>
  <c r="AG276" i="9"/>
  <c r="BM276" i="9" s="1"/>
  <c r="AG260" i="9"/>
  <c r="BM260" i="9" s="1"/>
  <c r="AG244" i="9"/>
  <c r="BM244" i="9" s="1"/>
  <c r="AG222" i="9"/>
  <c r="BM222" i="9" s="1"/>
  <c r="AG202" i="9"/>
  <c r="BM202" i="9" s="1"/>
  <c r="AG182" i="9"/>
  <c r="BM182" i="9" s="1"/>
  <c r="AG162" i="9"/>
  <c r="BM162" i="9" s="1"/>
  <c r="AG142" i="9"/>
  <c r="BM142" i="9" s="1"/>
  <c r="AG126" i="9"/>
  <c r="BM126" i="9" s="1"/>
  <c r="AG110" i="9"/>
  <c r="BM110" i="9" s="1"/>
  <c r="AG94" i="9"/>
  <c r="BM94" i="9" s="1"/>
  <c r="AG86" i="9"/>
  <c r="BM86" i="9" s="1"/>
  <c r="AG69" i="9"/>
  <c r="BM69" i="9" s="1"/>
  <c r="AG57" i="9"/>
  <c r="BM57" i="9" s="1"/>
  <c r="AF428" i="9"/>
  <c r="BL428" i="9" s="1"/>
  <c r="AF424" i="9"/>
  <c r="BL424" i="9" s="1"/>
  <c r="AF420" i="9"/>
  <c r="BL420" i="9" s="1"/>
  <c r="AF416" i="9"/>
  <c r="BL416" i="9" s="1"/>
  <c r="AF412" i="9"/>
  <c r="BL412" i="9" s="1"/>
  <c r="AF408" i="9"/>
  <c r="BL408" i="9" s="1"/>
  <c r="AF404" i="9"/>
  <c r="BL404" i="9" s="1"/>
  <c r="AF400" i="9"/>
  <c r="BL400" i="9" s="1"/>
  <c r="AF396" i="9"/>
  <c r="BL396" i="9" s="1"/>
  <c r="AF392" i="9"/>
  <c r="BL392" i="9" s="1"/>
  <c r="AF388" i="9"/>
  <c r="BL388" i="9" s="1"/>
  <c r="AF384" i="9"/>
  <c r="BL384" i="9" s="1"/>
  <c r="AF380" i="9"/>
  <c r="BL380" i="9" s="1"/>
  <c r="AF376" i="9"/>
  <c r="BL376" i="9" s="1"/>
  <c r="AF372" i="9"/>
  <c r="BL372" i="9" s="1"/>
  <c r="AF368" i="9"/>
  <c r="BL368" i="9" s="1"/>
  <c r="AF364" i="9"/>
  <c r="BL364" i="9" s="1"/>
  <c r="AF360" i="9"/>
  <c r="BL360" i="9" s="1"/>
  <c r="AF356" i="9"/>
  <c r="BL356" i="9" s="1"/>
  <c r="AF352" i="9"/>
  <c r="BL352" i="9" s="1"/>
  <c r="AF348" i="9"/>
  <c r="BL348" i="9" s="1"/>
  <c r="AF344" i="9"/>
  <c r="BL344" i="9" s="1"/>
  <c r="AF340" i="9"/>
  <c r="BL340" i="9" s="1"/>
  <c r="AF336" i="9"/>
  <c r="BL336" i="9" s="1"/>
  <c r="AF332" i="9"/>
  <c r="BL332" i="9" s="1"/>
  <c r="AF328" i="9"/>
  <c r="BL328" i="9" s="1"/>
  <c r="AF324" i="9"/>
  <c r="BL324" i="9" s="1"/>
  <c r="AF320" i="9"/>
  <c r="BL320" i="9" s="1"/>
  <c r="AF316" i="9"/>
  <c r="BL316" i="9" s="1"/>
  <c r="AF312" i="9"/>
  <c r="BL312" i="9" s="1"/>
  <c r="AF308" i="9"/>
  <c r="BL308" i="9" s="1"/>
  <c r="AF304" i="9"/>
  <c r="BL304" i="9" s="1"/>
  <c r="AF300" i="9"/>
  <c r="BL300" i="9" s="1"/>
  <c r="AF296" i="9"/>
  <c r="BL296" i="9" s="1"/>
  <c r="AF292" i="9"/>
  <c r="BL292" i="9" s="1"/>
  <c r="AF288" i="9"/>
  <c r="BL288" i="9" s="1"/>
  <c r="AF284" i="9"/>
  <c r="BL284" i="9" s="1"/>
  <c r="AF280" i="9"/>
  <c r="BL280" i="9" s="1"/>
  <c r="AF276" i="9"/>
  <c r="BL276" i="9" s="1"/>
  <c r="AF272" i="9"/>
  <c r="BL272" i="9" s="1"/>
  <c r="AF268" i="9"/>
  <c r="BL268" i="9" s="1"/>
  <c r="AF264" i="9"/>
  <c r="BL264" i="9" s="1"/>
  <c r="AF260" i="9"/>
  <c r="BL260" i="9" s="1"/>
  <c r="AF256" i="9"/>
  <c r="BL256" i="9" s="1"/>
  <c r="AF252" i="9"/>
  <c r="BL252" i="9" s="1"/>
  <c r="AF248" i="9"/>
  <c r="BL248" i="9" s="1"/>
  <c r="AF244" i="9"/>
  <c r="BL244" i="9" s="1"/>
  <c r="AF238" i="9"/>
  <c r="BL238" i="9" s="1"/>
  <c r="AF234" i="9"/>
  <c r="BL234" i="9" s="1"/>
  <c r="AF230" i="9"/>
  <c r="BL230" i="9" s="1"/>
  <c r="AF226" i="9"/>
  <c r="BL226" i="9" s="1"/>
  <c r="AF222" i="9"/>
  <c r="BL222" i="9" s="1"/>
  <c r="AF218" i="9"/>
  <c r="BL218" i="9" s="1"/>
  <c r="AF214" i="9"/>
  <c r="BL214" i="9" s="1"/>
  <c r="AF210" i="9"/>
  <c r="BL210" i="9" s="1"/>
  <c r="AF206" i="9"/>
  <c r="BL206" i="9" s="1"/>
  <c r="AF202" i="9"/>
  <c r="BL202" i="9" s="1"/>
  <c r="AF198" i="9"/>
  <c r="BL198" i="9" s="1"/>
  <c r="AF194" i="9"/>
  <c r="BL194" i="9" s="1"/>
  <c r="AF190" i="9"/>
  <c r="BL190" i="9" s="1"/>
  <c r="AF186" i="9"/>
  <c r="BL186" i="9" s="1"/>
  <c r="AF182" i="9"/>
  <c r="BL182" i="9" s="1"/>
  <c r="AF178" i="9"/>
  <c r="BL178" i="9" s="1"/>
  <c r="AF174" i="9"/>
  <c r="BL174" i="9" s="1"/>
  <c r="AF170" i="9"/>
  <c r="BL170" i="9" s="1"/>
  <c r="AF166" i="9"/>
  <c r="BL166" i="9" s="1"/>
  <c r="AF162" i="9"/>
  <c r="BL162" i="9" s="1"/>
  <c r="AF158" i="9"/>
  <c r="BL158" i="9" s="1"/>
  <c r="AF154" i="9"/>
  <c r="BL154" i="9" s="1"/>
  <c r="AF150" i="9"/>
  <c r="BL150" i="9" s="1"/>
  <c r="AF146" i="9"/>
  <c r="BL146" i="9" s="1"/>
  <c r="AF142" i="9"/>
  <c r="BL142" i="9" s="1"/>
  <c r="AF138" i="9"/>
  <c r="BL138" i="9" s="1"/>
  <c r="AF134" i="9"/>
  <c r="BL134" i="9" s="1"/>
  <c r="AF130" i="9"/>
  <c r="BL130" i="9" s="1"/>
  <c r="AF126" i="9"/>
  <c r="BL126" i="9" s="1"/>
  <c r="AF122" i="9"/>
  <c r="BL122" i="9" s="1"/>
  <c r="AF118" i="9"/>
  <c r="BL118" i="9" s="1"/>
  <c r="AF114" i="9"/>
  <c r="BL114" i="9" s="1"/>
  <c r="AF110" i="9"/>
  <c r="BL110" i="9" s="1"/>
  <c r="AF106" i="9"/>
  <c r="BL106" i="9" s="1"/>
  <c r="AF102" i="9"/>
  <c r="BL102" i="9" s="1"/>
  <c r="AF98" i="9"/>
  <c r="BL98" i="9" s="1"/>
  <c r="AF94" i="9"/>
  <c r="BL94" i="9" s="1"/>
  <c r="AF90" i="9"/>
  <c r="BL90" i="9" s="1"/>
  <c r="AF86" i="9"/>
  <c r="BL86" i="9" s="1"/>
  <c r="AF82" i="9"/>
  <c r="BL82" i="9" s="1"/>
  <c r="AF78" i="9"/>
  <c r="BL78" i="9" s="1"/>
  <c r="AF74" i="9"/>
  <c r="BL74" i="9" s="1"/>
  <c r="AF69" i="9"/>
  <c r="BL69" i="9" s="1"/>
  <c r="AF65" i="9"/>
  <c r="BL65" i="9" s="1"/>
  <c r="AF61" i="9"/>
  <c r="BL61" i="9" s="1"/>
  <c r="AF57" i="9"/>
  <c r="BL57" i="9" s="1"/>
  <c r="AF53" i="9"/>
  <c r="BL53" i="9" s="1"/>
  <c r="AF49" i="9"/>
  <c r="BL49" i="9" s="1"/>
  <c r="AF45" i="9"/>
  <c r="BL45" i="9" s="1"/>
  <c r="AF41" i="9"/>
  <c r="BL41" i="9" s="1"/>
  <c r="AF426" i="9"/>
  <c r="BL426" i="9" s="1"/>
  <c r="AF406" i="9"/>
  <c r="BL406" i="9" s="1"/>
  <c r="AF374" i="9"/>
  <c r="BL374" i="9" s="1"/>
  <c r="AF350" i="9"/>
  <c r="BL350" i="9" s="1"/>
  <c r="AF326" i="9"/>
  <c r="BL326" i="9" s="1"/>
  <c r="AF302" i="9"/>
  <c r="BL302" i="9" s="1"/>
  <c r="AF278" i="9"/>
  <c r="BL278" i="9" s="1"/>
  <c r="AF254" i="9"/>
  <c r="BL254" i="9" s="1"/>
  <c r="AF224" i="9"/>
  <c r="BL224" i="9" s="1"/>
  <c r="AF172" i="9"/>
  <c r="BL172" i="9" s="1"/>
  <c r="AG424" i="9"/>
  <c r="BM424" i="9" s="1"/>
  <c r="AG400" i="9"/>
  <c r="BM400" i="9" s="1"/>
  <c r="AG380" i="9"/>
  <c r="BM380" i="9" s="1"/>
  <c r="AG364" i="9"/>
  <c r="BM364" i="9" s="1"/>
  <c r="AG340" i="9"/>
  <c r="BM340" i="9" s="1"/>
  <c r="AG320" i="9"/>
  <c r="BM320" i="9" s="1"/>
  <c r="AG308" i="9"/>
  <c r="BM308" i="9" s="1"/>
  <c r="AG296" i="9"/>
  <c r="BM296" i="9" s="1"/>
  <c r="AG284" i="9"/>
  <c r="BM284" i="9" s="1"/>
  <c r="AG268" i="9"/>
  <c r="BM268" i="9" s="1"/>
  <c r="AG252" i="9"/>
  <c r="BM252" i="9" s="1"/>
  <c r="AG234" i="9"/>
  <c r="BM234" i="9" s="1"/>
  <c r="AG218" i="9"/>
  <c r="BM218" i="9" s="1"/>
  <c r="AG206" i="9"/>
  <c r="BM206" i="9" s="1"/>
  <c r="AG190" i="9"/>
  <c r="BM190" i="9" s="1"/>
  <c r="AG174" i="9"/>
  <c r="BM174" i="9" s="1"/>
  <c r="AG154" i="9"/>
  <c r="BM154" i="9" s="1"/>
  <c r="AG138" i="9"/>
  <c r="BM138" i="9" s="1"/>
  <c r="AG118" i="9"/>
  <c r="BM118" i="9" s="1"/>
  <c r="AG106" i="9"/>
  <c r="BM106" i="9" s="1"/>
  <c r="AG82" i="9"/>
  <c r="BM82" i="9" s="1"/>
  <c r="AG53" i="9"/>
  <c r="BM53" i="9" s="1"/>
  <c r="AG427" i="9"/>
  <c r="BM427" i="9" s="1"/>
  <c r="AG423" i="9"/>
  <c r="BM423" i="9" s="1"/>
  <c r="AG419" i="9"/>
  <c r="BM419" i="9" s="1"/>
  <c r="AG415" i="9"/>
  <c r="BM415" i="9" s="1"/>
  <c r="AG411" i="9"/>
  <c r="BM411" i="9" s="1"/>
  <c r="AG407" i="9"/>
  <c r="BM407" i="9" s="1"/>
  <c r="AG403" i="9"/>
  <c r="BM403" i="9" s="1"/>
  <c r="AG399" i="9"/>
  <c r="BM399" i="9" s="1"/>
  <c r="AG395" i="9"/>
  <c r="BM395" i="9" s="1"/>
  <c r="AG391" i="9"/>
  <c r="BM391" i="9" s="1"/>
  <c r="AG387" i="9"/>
  <c r="BM387" i="9" s="1"/>
  <c r="AG383" i="9"/>
  <c r="BM383" i="9" s="1"/>
  <c r="AG379" i="9"/>
  <c r="BM379" i="9" s="1"/>
  <c r="AG375" i="9"/>
  <c r="BM375" i="9" s="1"/>
  <c r="AG371" i="9"/>
  <c r="BM371" i="9" s="1"/>
  <c r="AG367" i="9"/>
  <c r="BM367" i="9" s="1"/>
  <c r="AG363" i="9"/>
  <c r="BM363" i="9" s="1"/>
  <c r="AG359" i="9"/>
  <c r="BM359" i="9" s="1"/>
  <c r="AG355" i="9"/>
  <c r="BM355" i="9" s="1"/>
  <c r="AG351" i="9"/>
  <c r="BM351" i="9" s="1"/>
  <c r="AG347" i="9"/>
  <c r="BM347" i="9" s="1"/>
  <c r="AG343" i="9"/>
  <c r="BM343" i="9" s="1"/>
  <c r="AG339" i="9"/>
  <c r="BM339" i="9" s="1"/>
  <c r="AG335" i="9"/>
  <c r="BM335" i="9" s="1"/>
  <c r="AG331" i="9"/>
  <c r="BM331" i="9" s="1"/>
  <c r="AG327" i="9"/>
  <c r="BM327" i="9" s="1"/>
  <c r="AG323" i="9"/>
  <c r="BM323" i="9" s="1"/>
  <c r="AG319" i="9"/>
  <c r="BM319" i="9" s="1"/>
  <c r="AG315" i="9"/>
  <c r="BM315" i="9" s="1"/>
  <c r="AG311" i="9"/>
  <c r="BM311" i="9" s="1"/>
  <c r="AG307" i="9"/>
  <c r="BM307" i="9" s="1"/>
  <c r="AG303" i="9"/>
  <c r="BM303" i="9" s="1"/>
  <c r="AG299" i="9"/>
  <c r="BM299" i="9" s="1"/>
  <c r="AG295" i="9"/>
  <c r="BM295" i="9" s="1"/>
  <c r="AG291" i="9"/>
  <c r="BM291" i="9" s="1"/>
  <c r="AG287" i="9"/>
  <c r="BM287" i="9" s="1"/>
  <c r="AG283" i="9"/>
  <c r="BM283" i="9" s="1"/>
  <c r="AG279" i="9"/>
  <c r="BM279" i="9" s="1"/>
  <c r="AG275" i="9"/>
  <c r="BM275" i="9" s="1"/>
  <c r="AG271" i="9"/>
  <c r="BM271" i="9" s="1"/>
  <c r="AG267" i="9"/>
  <c r="BM267" i="9" s="1"/>
  <c r="AG263" i="9"/>
  <c r="BM263" i="9" s="1"/>
  <c r="AG259" i="9"/>
  <c r="BM259" i="9" s="1"/>
  <c r="AG255" i="9"/>
  <c r="BM255" i="9" s="1"/>
  <c r="AG251" i="9"/>
  <c r="BM251" i="9" s="1"/>
  <c r="AG247" i="9"/>
  <c r="BM247" i="9" s="1"/>
  <c r="AG243" i="9"/>
  <c r="BM243" i="9" s="1"/>
  <c r="AG237" i="9"/>
  <c r="BM237" i="9" s="1"/>
  <c r="AG233" i="9"/>
  <c r="BM233" i="9" s="1"/>
  <c r="AG229" i="9"/>
  <c r="BM229" i="9" s="1"/>
  <c r="AG225" i="9"/>
  <c r="BM225" i="9" s="1"/>
  <c r="AG221" i="9"/>
  <c r="BM221" i="9" s="1"/>
  <c r="AG217" i="9"/>
  <c r="BM217" i="9" s="1"/>
  <c r="AG213" i="9"/>
  <c r="BM213" i="9" s="1"/>
  <c r="AG209" i="9"/>
  <c r="BM209" i="9" s="1"/>
  <c r="AG205" i="9"/>
  <c r="BM205" i="9" s="1"/>
  <c r="AG201" i="9"/>
  <c r="BM201" i="9" s="1"/>
  <c r="AG197" i="9"/>
  <c r="BM197" i="9" s="1"/>
  <c r="AG193" i="9"/>
  <c r="BM193" i="9" s="1"/>
  <c r="AG189" i="9"/>
  <c r="BM189" i="9" s="1"/>
  <c r="AG185" i="9"/>
  <c r="BM185" i="9" s="1"/>
  <c r="AG181" i="9"/>
  <c r="BM181" i="9" s="1"/>
  <c r="AG177" i="9"/>
  <c r="BM177" i="9" s="1"/>
  <c r="AG173" i="9"/>
  <c r="BM173" i="9" s="1"/>
  <c r="AG169" i="9"/>
  <c r="BM169" i="9" s="1"/>
  <c r="AG165" i="9"/>
  <c r="BM165" i="9" s="1"/>
  <c r="AG161" i="9"/>
  <c r="BM161" i="9" s="1"/>
  <c r="AG157" i="9"/>
  <c r="BM157" i="9" s="1"/>
  <c r="AG153" i="9"/>
  <c r="BM153" i="9" s="1"/>
  <c r="AG149" i="9"/>
  <c r="BM149" i="9" s="1"/>
  <c r="AG145" i="9"/>
  <c r="BM145" i="9" s="1"/>
  <c r="AG141" i="9"/>
  <c r="BM141" i="9" s="1"/>
  <c r="AG137" i="9"/>
  <c r="BM137" i="9" s="1"/>
  <c r="AG133" i="9"/>
  <c r="BM133" i="9" s="1"/>
  <c r="AG129" i="9"/>
  <c r="BM129" i="9" s="1"/>
  <c r="AG125" i="9"/>
  <c r="BM125" i="9" s="1"/>
  <c r="AG121" i="9"/>
  <c r="BM121" i="9" s="1"/>
  <c r="AG117" i="9"/>
  <c r="BM117" i="9" s="1"/>
  <c r="AG113" i="9"/>
  <c r="BM113" i="9" s="1"/>
  <c r="AG109" i="9"/>
  <c r="BM109" i="9" s="1"/>
  <c r="AG105" i="9"/>
  <c r="BM105" i="9" s="1"/>
  <c r="AG101" i="9"/>
  <c r="BM101" i="9" s="1"/>
  <c r="AG97" i="9"/>
  <c r="BM97" i="9" s="1"/>
  <c r="AG93" i="9"/>
  <c r="BM93" i="9" s="1"/>
  <c r="AG89" i="9"/>
  <c r="BM89" i="9" s="1"/>
  <c r="AG85" i="9"/>
  <c r="BM85" i="9" s="1"/>
  <c r="AG81" i="9"/>
  <c r="BM81" i="9" s="1"/>
  <c r="AG77" i="9"/>
  <c r="BM77" i="9" s="1"/>
  <c r="AG73" i="9"/>
  <c r="BM73" i="9" s="1"/>
  <c r="AG68" i="9"/>
  <c r="BM68" i="9" s="1"/>
  <c r="AG64" i="9"/>
  <c r="BM64" i="9" s="1"/>
  <c r="AG60" i="9"/>
  <c r="BM60" i="9" s="1"/>
  <c r="AG56" i="9"/>
  <c r="BM56" i="9" s="1"/>
  <c r="AG52" i="9"/>
  <c r="BM52" i="9" s="1"/>
  <c r="AG48" i="9"/>
  <c r="BM48" i="9" s="1"/>
  <c r="AG44" i="9"/>
  <c r="BM44" i="9" s="1"/>
  <c r="AF402" i="9"/>
  <c r="BL402" i="9" s="1"/>
  <c r="AF370" i="9"/>
  <c r="BL370" i="9" s="1"/>
  <c r="AF342" i="9"/>
  <c r="BL342" i="9" s="1"/>
  <c r="AF318" i="9"/>
  <c r="BL318" i="9" s="1"/>
  <c r="AF294" i="9"/>
  <c r="BL294" i="9" s="1"/>
  <c r="AF270" i="9"/>
  <c r="BL270" i="9" s="1"/>
  <c r="AF236" i="9"/>
  <c r="BL236" i="9" s="1"/>
  <c r="AF160" i="9"/>
  <c r="BL160" i="9" s="1"/>
  <c r="AG416" i="9"/>
  <c r="BM416" i="9" s="1"/>
  <c r="AG396" i="9"/>
  <c r="BM396" i="9" s="1"/>
  <c r="AG384" i="9"/>
  <c r="BM384" i="9" s="1"/>
  <c r="AG368" i="9"/>
  <c r="BM368" i="9" s="1"/>
  <c r="AG352" i="9"/>
  <c r="BM352" i="9" s="1"/>
  <c r="AG344" i="9"/>
  <c r="BM344" i="9" s="1"/>
  <c r="AG324" i="9"/>
  <c r="BM324" i="9" s="1"/>
  <c r="AG304" i="9"/>
  <c r="BM304" i="9" s="1"/>
  <c r="AG288" i="9"/>
  <c r="BM288" i="9" s="1"/>
  <c r="AG272" i="9"/>
  <c r="BM272" i="9" s="1"/>
  <c r="AG256" i="9"/>
  <c r="BM256" i="9" s="1"/>
  <c r="AG238" i="9"/>
  <c r="BM238" i="9" s="1"/>
  <c r="AG226" i="9"/>
  <c r="BM226" i="9" s="1"/>
  <c r="AG210" i="9"/>
  <c r="BM210" i="9" s="1"/>
  <c r="AG194" i="9"/>
  <c r="BM194" i="9" s="1"/>
  <c r="AG178" i="9"/>
  <c r="BM178" i="9" s="1"/>
  <c r="AG166" i="9"/>
  <c r="BM166" i="9" s="1"/>
  <c r="AG158" i="9"/>
  <c r="BM158" i="9" s="1"/>
  <c r="AG146" i="9"/>
  <c r="BM146" i="9" s="1"/>
  <c r="AG134" i="9"/>
  <c r="BM134" i="9" s="1"/>
  <c r="AG122" i="9"/>
  <c r="BM122" i="9" s="1"/>
  <c r="AG114" i="9"/>
  <c r="BM114" i="9" s="1"/>
  <c r="AG98" i="9"/>
  <c r="BM98" i="9" s="1"/>
  <c r="AG90" i="9"/>
  <c r="BM90" i="9" s="1"/>
  <c r="AG74" i="9"/>
  <c r="BM74" i="9" s="1"/>
  <c r="AG65" i="9"/>
  <c r="BM65" i="9" s="1"/>
  <c r="AG61" i="9"/>
  <c r="BM61" i="9" s="1"/>
  <c r="AG45" i="9"/>
  <c r="BM45" i="9" s="1"/>
  <c r="AG41" i="9"/>
  <c r="BM41" i="9" s="1"/>
  <c r="AF427" i="9"/>
  <c r="BL427" i="9" s="1"/>
  <c r="AF423" i="9"/>
  <c r="BL423" i="9" s="1"/>
  <c r="AF419" i="9"/>
  <c r="BL419" i="9" s="1"/>
  <c r="AF415" i="9"/>
  <c r="BL415" i="9" s="1"/>
  <c r="AF411" i="9"/>
  <c r="BL411" i="9" s="1"/>
  <c r="AF407" i="9"/>
  <c r="BL407" i="9" s="1"/>
  <c r="AF403" i="9"/>
  <c r="BL403" i="9" s="1"/>
  <c r="AF399" i="9"/>
  <c r="BL399" i="9" s="1"/>
  <c r="AF395" i="9"/>
  <c r="BL395" i="9" s="1"/>
  <c r="AF391" i="9"/>
  <c r="BL391" i="9" s="1"/>
  <c r="AF387" i="9"/>
  <c r="BL387" i="9" s="1"/>
  <c r="AF383" i="9"/>
  <c r="BL383" i="9" s="1"/>
  <c r="AF379" i="9"/>
  <c r="BL379" i="9" s="1"/>
  <c r="AF375" i="9"/>
  <c r="BL375" i="9" s="1"/>
  <c r="AF371" i="9"/>
  <c r="BL371" i="9" s="1"/>
  <c r="AF367" i="9"/>
  <c r="BL367" i="9" s="1"/>
  <c r="AF363" i="9"/>
  <c r="BL363" i="9" s="1"/>
  <c r="AF359" i="9"/>
  <c r="BL359" i="9" s="1"/>
  <c r="AF355" i="9"/>
  <c r="BL355" i="9" s="1"/>
  <c r="AF351" i="9"/>
  <c r="BL351" i="9" s="1"/>
  <c r="AF347" i="9"/>
  <c r="BL347" i="9" s="1"/>
  <c r="AF343" i="9"/>
  <c r="BL343" i="9" s="1"/>
  <c r="AF339" i="9"/>
  <c r="BL339" i="9" s="1"/>
  <c r="AF335" i="9"/>
  <c r="BL335" i="9" s="1"/>
  <c r="AF331" i="9"/>
  <c r="BL331" i="9" s="1"/>
  <c r="AF327" i="9"/>
  <c r="BL327" i="9" s="1"/>
  <c r="AF323" i="9"/>
  <c r="BL323" i="9" s="1"/>
  <c r="AF319" i="9"/>
  <c r="BL319" i="9" s="1"/>
  <c r="AF315" i="9"/>
  <c r="BL315" i="9" s="1"/>
  <c r="AF311" i="9"/>
  <c r="BL311" i="9" s="1"/>
  <c r="AF307" i="9"/>
  <c r="BL307" i="9" s="1"/>
  <c r="AF303" i="9"/>
  <c r="BL303" i="9" s="1"/>
  <c r="AF299" i="9"/>
  <c r="BL299" i="9" s="1"/>
  <c r="AF295" i="9"/>
  <c r="BL295" i="9" s="1"/>
  <c r="AF291" i="9"/>
  <c r="BL291" i="9" s="1"/>
  <c r="AF287" i="9"/>
  <c r="BL287" i="9" s="1"/>
  <c r="AF283" i="9"/>
  <c r="BL283" i="9" s="1"/>
  <c r="AF279" i="9"/>
  <c r="BL279" i="9" s="1"/>
  <c r="AF275" i="9"/>
  <c r="BL275" i="9" s="1"/>
  <c r="AF271" i="9"/>
  <c r="BL271" i="9" s="1"/>
  <c r="AF267" i="9"/>
  <c r="BL267" i="9" s="1"/>
  <c r="AF263" i="9"/>
  <c r="BL263" i="9" s="1"/>
  <c r="AF259" i="9"/>
  <c r="BL259" i="9" s="1"/>
  <c r="AF255" i="9"/>
  <c r="BL255" i="9" s="1"/>
  <c r="AF251" i="9"/>
  <c r="BL251" i="9" s="1"/>
  <c r="AF247" i="9"/>
  <c r="BL247" i="9" s="1"/>
  <c r="AF243" i="9"/>
  <c r="BL243" i="9" s="1"/>
  <c r="AF237" i="9"/>
  <c r="BL237" i="9" s="1"/>
  <c r="AF233" i="9"/>
  <c r="BL233" i="9" s="1"/>
  <c r="AF229" i="9"/>
  <c r="BL229" i="9" s="1"/>
  <c r="AF225" i="9"/>
  <c r="BL225" i="9" s="1"/>
  <c r="AF221" i="9"/>
  <c r="BL221" i="9" s="1"/>
  <c r="AF217" i="9"/>
  <c r="BL217" i="9" s="1"/>
  <c r="AF213" i="9"/>
  <c r="BL213" i="9" s="1"/>
  <c r="AF209" i="9"/>
  <c r="BL209" i="9" s="1"/>
  <c r="AF205" i="9"/>
  <c r="BL205" i="9" s="1"/>
  <c r="AF201" i="9"/>
  <c r="BL201" i="9" s="1"/>
  <c r="AF197" i="9"/>
  <c r="BL197" i="9" s="1"/>
  <c r="AF193" i="9"/>
  <c r="BL193" i="9" s="1"/>
  <c r="AF189" i="9"/>
  <c r="BL189" i="9" s="1"/>
  <c r="AF185" i="9"/>
  <c r="BL185" i="9" s="1"/>
  <c r="AF181" i="9"/>
  <c r="BL181" i="9" s="1"/>
  <c r="AF177" i="9"/>
  <c r="BL177" i="9" s="1"/>
  <c r="AF173" i="9"/>
  <c r="BL173" i="9" s="1"/>
  <c r="AF169" i="9"/>
  <c r="BL169" i="9" s="1"/>
  <c r="AF165" i="9"/>
  <c r="BL165" i="9" s="1"/>
  <c r="AF161" i="9"/>
  <c r="BL161" i="9" s="1"/>
  <c r="AF157" i="9"/>
  <c r="BL157" i="9" s="1"/>
  <c r="AF153" i="9"/>
  <c r="BL153" i="9" s="1"/>
  <c r="AF149" i="9"/>
  <c r="BL149" i="9" s="1"/>
  <c r="AF145" i="9"/>
  <c r="BL145" i="9" s="1"/>
  <c r="AF141" i="9"/>
  <c r="BL141" i="9" s="1"/>
  <c r="AF137" i="9"/>
  <c r="BL137" i="9" s="1"/>
  <c r="AF133" i="9"/>
  <c r="BL133" i="9" s="1"/>
  <c r="AF129" i="9"/>
  <c r="BL129" i="9" s="1"/>
  <c r="AF125" i="9"/>
  <c r="BL125" i="9" s="1"/>
  <c r="AF121" i="9"/>
  <c r="BL121" i="9" s="1"/>
  <c r="AF117" i="9"/>
  <c r="BL117" i="9" s="1"/>
  <c r="AF113" i="9"/>
  <c r="BL113" i="9" s="1"/>
  <c r="AF109" i="9"/>
  <c r="BL109" i="9" s="1"/>
  <c r="AF105" i="9"/>
  <c r="BL105" i="9" s="1"/>
  <c r="AF101" i="9"/>
  <c r="BL101" i="9" s="1"/>
  <c r="AF97" i="9"/>
  <c r="BL97" i="9" s="1"/>
  <c r="AF93" i="9"/>
  <c r="BL93" i="9" s="1"/>
  <c r="AF89" i="9"/>
  <c r="BL89" i="9" s="1"/>
  <c r="AF85" i="9"/>
  <c r="BL85" i="9" s="1"/>
  <c r="AF81" i="9"/>
  <c r="BL81" i="9" s="1"/>
  <c r="AF77" i="9"/>
  <c r="BL77" i="9" s="1"/>
  <c r="AF73" i="9"/>
  <c r="BL73" i="9" s="1"/>
  <c r="AF68" i="9"/>
  <c r="BL68" i="9" s="1"/>
  <c r="AF64" i="9"/>
  <c r="BL64" i="9" s="1"/>
  <c r="AF60" i="9"/>
  <c r="BL60" i="9" s="1"/>
  <c r="AF56" i="9"/>
  <c r="BL56" i="9" s="1"/>
  <c r="AF52" i="9"/>
  <c r="BL52" i="9" s="1"/>
  <c r="AF48" i="9"/>
  <c r="BL48" i="9" s="1"/>
  <c r="AF44" i="9"/>
  <c r="BL44" i="9" s="1"/>
  <c r="AF418" i="9"/>
  <c r="BL418" i="9" s="1"/>
  <c r="AF398" i="9"/>
  <c r="BL398" i="9" s="1"/>
  <c r="AF378" i="9"/>
  <c r="BL378" i="9" s="1"/>
  <c r="AF358" i="9"/>
  <c r="BL358" i="9" s="1"/>
  <c r="AF334" i="9"/>
  <c r="BL334" i="9" s="1"/>
  <c r="AF306" i="9"/>
  <c r="BL306" i="9" s="1"/>
  <c r="AF274" i="9"/>
  <c r="BL274" i="9" s="1"/>
  <c r="AF232" i="9"/>
  <c r="BL232" i="9" s="1"/>
  <c r="AF156" i="9"/>
  <c r="BL156" i="9" s="1"/>
  <c r="AG428" i="9"/>
  <c r="BM428" i="9" s="1"/>
  <c r="AG420" i="9"/>
  <c r="BM420" i="9" s="1"/>
  <c r="AG408" i="9"/>
  <c r="BM408" i="9" s="1"/>
  <c r="AG404" i="9"/>
  <c r="BM404" i="9" s="1"/>
  <c r="AG388" i="9"/>
  <c r="BM388" i="9" s="1"/>
  <c r="AG372" i="9"/>
  <c r="BM372" i="9" s="1"/>
  <c r="AG360" i="9"/>
  <c r="BM360" i="9" s="1"/>
  <c r="AG348" i="9"/>
  <c r="BM348" i="9" s="1"/>
  <c r="AG336" i="9"/>
  <c r="BM336" i="9" s="1"/>
  <c r="AG328" i="9"/>
  <c r="BM328" i="9" s="1"/>
  <c r="AG316" i="9"/>
  <c r="BM316" i="9" s="1"/>
  <c r="AG300" i="9"/>
  <c r="BM300" i="9" s="1"/>
  <c r="AG280" i="9"/>
  <c r="BM280" i="9" s="1"/>
  <c r="AG264" i="9"/>
  <c r="BM264" i="9" s="1"/>
  <c r="AG248" i="9"/>
  <c r="BM248" i="9" s="1"/>
  <c r="AG230" i="9"/>
  <c r="BM230" i="9" s="1"/>
  <c r="AG214" i="9"/>
  <c r="BM214" i="9" s="1"/>
  <c r="AG198" i="9"/>
  <c r="BM198" i="9" s="1"/>
  <c r="AG186" i="9"/>
  <c r="BM186" i="9" s="1"/>
  <c r="AG170" i="9"/>
  <c r="BM170" i="9" s="1"/>
  <c r="AG150" i="9"/>
  <c r="BM150" i="9" s="1"/>
  <c r="AG130" i="9"/>
  <c r="BM130" i="9" s="1"/>
  <c r="AG102" i="9"/>
  <c r="BM102" i="9" s="1"/>
  <c r="AG78" i="9"/>
  <c r="BM78" i="9" s="1"/>
  <c r="AG49" i="9"/>
  <c r="BM49" i="9" s="1"/>
  <c r="AG430" i="9"/>
  <c r="BM430" i="9" s="1"/>
  <c r="AG426" i="9"/>
  <c r="BM426" i="9" s="1"/>
  <c r="AG422" i="9"/>
  <c r="BM422" i="9" s="1"/>
  <c r="AG418" i="9"/>
  <c r="BM418" i="9" s="1"/>
  <c r="AG414" i="9"/>
  <c r="BM414" i="9" s="1"/>
  <c r="AG410" i="9"/>
  <c r="BM410" i="9" s="1"/>
  <c r="AG406" i="9"/>
  <c r="BM406" i="9" s="1"/>
  <c r="AG402" i="9"/>
  <c r="BM402" i="9" s="1"/>
  <c r="AG398" i="9"/>
  <c r="BM398" i="9" s="1"/>
  <c r="AG394" i="9"/>
  <c r="BM394" i="9" s="1"/>
  <c r="AG390" i="9"/>
  <c r="BM390" i="9" s="1"/>
  <c r="AG386" i="9"/>
  <c r="BM386" i="9" s="1"/>
  <c r="AG382" i="9"/>
  <c r="BM382" i="9" s="1"/>
  <c r="AG378" i="9"/>
  <c r="BM378" i="9" s="1"/>
  <c r="AG374" i="9"/>
  <c r="BM374" i="9" s="1"/>
  <c r="AG370" i="9"/>
  <c r="BM370" i="9" s="1"/>
  <c r="AG366" i="9"/>
  <c r="BM366" i="9" s="1"/>
  <c r="AG362" i="9"/>
  <c r="BM362" i="9" s="1"/>
  <c r="AG358" i="9"/>
  <c r="BM358" i="9" s="1"/>
  <c r="AG354" i="9"/>
  <c r="BM354" i="9" s="1"/>
  <c r="AG350" i="9"/>
  <c r="BM350" i="9" s="1"/>
  <c r="AG346" i="9"/>
  <c r="BM346" i="9" s="1"/>
  <c r="AG342" i="9"/>
  <c r="BM342" i="9" s="1"/>
  <c r="AG338" i="9"/>
  <c r="BM338" i="9" s="1"/>
  <c r="AG334" i="9"/>
  <c r="BM334" i="9" s="1"/>
  <c r="AG330" i="9"/>
  <c r="BM330" i="9" s="1"/>
  <c r="AG326" i="9"/>
  <c r="BM326" i="9" s="1"/>
  <c r="AG322" i="9"/>
  <c r="BM322" i="9" s="1"/>
  <c r="AG318" i="9"/>
  <c r="BM318" i="9" s="1"/>
  <c r="AG314" i="9"/>
  <c r="BM314" i="9" s="1"/>
  <c r="AG310" i="9"/>
  <c r="BM310" i="9" s="1"/>
  <c r="AG306" i="9"/>
  <c r="BM306" i="9" s="1"/>
  <c r="AG302" i="9"/>
  <c r="BM302" i="9" s="1"/>
  <c r="AG298" i="9"/>
  <c r="BM298" i="9" s="1"/>
  <c r="AG294" i="9"/>
  <c r="BM294" i="9" s="1"/>
  <c r="AG290" i="9"/>
  <c r="BM290" i="9" s="1"/>
  <c r="AG286" i="9"/>
  <c r="BM286" i="9" s="1"/>
  <c r="AG282" i="9"/>
  <c r="BM282" i="9" s="1"/>
  <c r="AG278" i="9"/>
  <c r="BM278" i="9" s="1"/>
  <c r="AG274" i="9"/>
  <c r="BM274" i="9" s="1"/>
  <c r="AG270" i="9"/>
  <c r="BM270" i="9" s="1"/>
  <c r="AG266" i="9"/>
  <c r="BM266" i="9" s="1"/>
  <c r="AG262" i="9"/>
  <c r="BM262" i="9" s="1"/>
  <c r="AG258" i="9"/>
  <c r="BM258" i="9" s="1"/>
  <c r="AG254" i="9"/>
  <c r="BM254" i="9" s="1"/>
  <c r="AG250" i="9"/>
  <c r="BM250" i="9" s="1"/>
  <c r="AG246" i="9"/>
  <c r="BM246" i="9" s="1"/>
  <c r="AG240" i="9"/>
  <c r="BM240" i="9" s="1"/>
  <c r="AG236" i="9"/>
  <c r="BM236" i="9" s="1"/>
  <c r="AG232" i="9"/>
  <c r="BM232" i="9" s="1"/>
  <c r="AG228" i="9"/>
  <c r="BM228" i="9" s="1"/>
  <c r="AG224" i="9"/>
  <c r="BM224" i="9" s="1"/>
  <c r="AG220" i="9"/>
  <c r="BM220" i="9" s="1"/>
  <c r="AG216" i="9"/>
  <c r="BM216" i="9" s="1"/>
  <c r="AG212" i="9"/>
  <c r="BM212" i="9" s="1"/>
  <c r="AG208" i="9"/>
  <c r="BM208" i="9" s="1"/>
  <c r="AG204" i="9"/>
  <c r="BM204" i="9" s="1"/>
  <c r="AG200" i="9"/>
  <c r="BM200" i="9" s="1"/>
  <c r="AG196" i="9"/>
  <c r="BM196" i="9" s="1"/>
  <c r="AG192" i="9"/>
  <c r="BM192" i="9" s="1"/>
  <c r="AG188" i="9"/>
  <c r="BM188" i="9" s="1"/>
  <c r="AG184" i="9"/>
  <c r="BM184" i="9" s="1"/>
  <c r="AG180" i="9"/>
  <c r="BM180" i="9" s="1"/>
  <c r="AG176" i="9"/>
  <c r="BM176" i="9" s="1"/>
  <c r="AG172" i="9"/>
  <c r="BM172" i="9" s="1"/>
  <c r="AG168" i="9"/>
  <c r="BM168" i="9" s="1"/>
  <c r="AG164" i="9"/>
  <c r="BM164" i="9" s="1"/>
  <c r="AG160" i="9"/>
  <c r="BM160" i="9" s="1"/>
  <c r="AG156" i="9"/>
  <c r="BM156" i="9" s="1"/>
  <c r="AG152" i="9"/>
  <c r="BM152" i="9" s="1"/>
  <c r="AG148" i="9"/>
  <c r="BM148" i="9" s="1"/>
  <c r="AG144" i="9"/>
  <c r="BM144" i="9" s="1"/>
  <c r="AG140" i="9"/>
  <c r="BM140" i="9" s="1"/>
  <c r="AG136" i="9"/>
  <c r="BM136" i="9" s="1"/>
  <c r="AG132" i="9"/>
  <c r="BM132" i="9" s="1"/>
  <c r="AG128" i="9"/>
  <c r="BM128" i="9" s="1"/>
  <c r="AG124" i="9"/>
  <c r="BM124" i="9" s="1"/>
  <c r="AG120" i="9"/>
  <c r="BM120" i="9" s="1"/>
  <c r="AG116" i="9"/>
  <c r="BM116" i="9" s="1"/>
  <c r="AG112" i="9"/>
  <c r="BM112" i="9" s="1"/>
  <c r="AG108" i="9"/>
  <c r="BM108" i="9" s="1"/>
  <c r="AG104" i="9"/>
  <c r="BM104" i="9" s="1"/>
  <c r="AG100" i="9"/>
  <c r="BM100" i="9" s="1"/>
  <c r="AG96" i="9"/>
  <c r="BM96" i="9" s="1"/>
  <c r="AG92" i="9"/>
  <c r="BM92" i="9" s="1"/>
  <c r="AG88" i="9"/>
  <c r="BM88" i="9" s="1"/>
  <c r="AG84" i="9"/>
  <c r="BM84" i="9" s="1"/>
  <c r="AG80" i="9"/>
  <c r="BM80" i="9" s="1"/>
  <c r="AG76" i="9"/>
  <c r="BM76" i="9" s="1"/>
  <c r="AF72" i="9"/>
  <c r="BL72" i="9" s="1"/>
  <c r="AG67" i="9"/>
  <c r="BM67" i="9" s="1"/>
  <c r="AG63" i="9"/>
  <c r="BM63" i="9" s="1"/>
  <c r="AG59" i="9"/>
  <c r="BM59" i="9" s="1"/>
  <c r="AG55" i="9"/>
  <c r="BM55" i="9" s="1"/>
  <c r="AG51" i="9"/>
  <c r="BM51" i="9" s="1"/>
  <c r="AG47" i="9"/>
  <c r="BM47" i="9" s="1"/>
  <c r="AG43" i="9"/>
  <c r="BM43" i="9" s="1"/>
  <c r="B186" i="21" l="1"/>
  <c r="T248" i="16" l="1"/>
  <c r="AE207" i="16" l="1"/>
  <c r="AE209" i="16"/>
  <c r="AE213" i="16"/>
  <c r="AE215" i="16"/>
  <c r="AE219" i="16"/>
  <c r="AE221" i="16"/>
  <c r="X549" i="14" l="1"/>
  <c r="W549" i="14"/>
  <c r="V549" i="14"/>
  <c r="U549" i="14"/>
  <c r="T549" i="14"/>
  <c r="S549" i="14"/>
  <c r="X547" i="14"/>
  <c r="W547" i="14"/>
  <c r="V547" i="14"/>
  <c r="U547" i="14"/>
  <c r="T547" i="14"/>
  <c r="S547" i="14"/>
  <c r="X545" i="14"/>
  <c r="W545" i="14"/>
  <c r="V545" i="14"/>
  <c r="U545" i="14"/>
  <c r="T545" i="14"/>
  <c r="S545" i="14"/>
  <c r="X543" i="14"/>
  <c r="W543" i="14"/>
  <c r="V543" i="14"/>
  <c r="U543" i="14"/>
  <c r="T543" i="14"/>
  <c r="S543" i="14"/>
  <c r="X541" i="14"/>
  <c r="W541" i="14"/>
  <c r="V541" i="14"/>
  <c r="U541" i="14"/>
  <c r="T541" i="14"/>
  <c r="S541" i="14"/>
  <c r="X539" i="14"/>
  <c r="W539" i="14"/>
  <c r="V539" i="14"/>
  <c r="U539" i="14"/>
  <c r="T539" i="14"/>
  <c r="S539" i="14"/>
  <c r="X537" i="14"/>
  <c r="W537" i="14"/>
  <c r="V537" i="14"/>
  <c r="U537" i="14"/>
  <c r="T537" i="14"/>
  <c r="S537" i="14"/>
  <c r="X535" i="14"/>
  <c r="W535" i="14"/>
  <c r="V535" i="14"/>
  <c r="U535" i="14"/>
  <c r="T535" i="14"/>
  <c r="S535" i="14"/>
  <c r="X533" i="14"/>
  <c r="W533" i="14"/>
  <c r="V533" i="14"/>
  <c r="U533" i="14"/>
  <c r="T533" i="14"/>
  <c r="S533" i="14"/>
  <c r="X531" i="14"/>
  <c r="W531" i="14"/>
  <c r="V531" i="14"/>
  <c r="U531" i="14"/>
  <c r="T531" i="14"/>
  <c r="S531" i="14"/>
  <c r="X529" i="14"/>
  <c r="W529" i="14"/>
  <c r="V529" i="14"/>
  <c r="U529" i="14"/>
  <c r="T529" i="14"/>
  <c r="S529" i="14"/>
  <c r="X527" i="14"/>
  <c r="W527" i="14"/>
  <c r="V527" i="14"/>
  <c r="U527" i="14"/>
  <c r="T527" i="14"/>
  <c r="S527" i="14"/>
  <c r="X525" i="14"/>
  <c r="W525" i="14"/>
  <c r="V525" i="14"/>
  <c r="U525" i="14"/>
  <c r="T525" i="14"/>
  <c r="S525" i="14"/>
  <c r="X523" i="14"/>
  <c r="W523" i="14"/>
  <c r="V523" i="14"/>
  <c r="U523" i="14"/>
  <c r="T523" i="14"/>
  <c r="S523" i="14"/>
  <c r="X521" i="14"/>
  <c r="W521" i="14"/>
  <c r="V521" i="14"/>
  <c r="U521" i="14"/>
  <c r="T521" i="14"/>
  <c r="S521" i="14"/>
  <c r="X519" i="14"/>
  <c r="W519" i="14"/>
  <c r="V519" i="14"/>
  <c r="U519" i="14"/>
  <c r="T519" i="14"/>
  <c r="S519" i="14"/>
  <c r="X517" i="14"/>
  <c r="W517" i="14"/>
  <c r="V517" i="14"/>
  <c r="U517" i="14"/>
  <c r="T517" i="14"/>
  <c r="S517" i="14"/>
  <c r="X515" i="14"/>
  <c r="W515" i="14"/>
  <c r="V515" i="14"/>
  <c r="U515" i="14"/>
  <c r="T515" i="14"/>
  <c r="S515" i="14"/>
  <c r="X513" i="14"/>
  <c r="W513" i="14"/>
  <c r="V513" i="14"/>
  <c r="U513" i="14"/>
  <c r="T513" i="14"/>
  <c r="S513" i="14"/>
  <c r="X511" i="14"/>
  <c r="W511" i="14"/>
  <c r="V511" i="14"/>
  <c r="U511" i="14"/>
  <c r="T511" i="14"/>
  <c r="S511" i="14"/>
  <c r="X509" i="14"/>
  <c r="W509" i="14"/>
  <c r="V509" i="14"/>
  <c r="U509" i="14"/>
  <c r="T509" i="14"/>
  <c r="S509" i="14"/>
  <c r="X507" i="14"/>
  <c r="W507" i="14"/>
  <c r="V507" i="14"/>
  <c r="U507" i="14"/>
  <c r="T507" i="14"/>
  <c r="S507" i="14"/>
  <c r="X505" i="14"/>
  <c r="W505" i="14"/>
  <c r="V505" i="14"/>
  <c r="U505" i="14"/>
  <c r="T505" i="14"/>
  <c r="S505" i="14"/>
  <c r="X503" i="14"/>
  <c r="W503" i="14"/>
  <c r="V503" i="14"/>
  <c r="U503" i="14"/>
  <c r="T503" i="14"/>
  <c r="S503" i="14"/>
  <c r="X501" i="14"/>
  <c r="W501" i="14"/>
  <c r="V501" i="14"/>
  <c r="U501" i="14"/>
  <c r="T501" i="14"/>
  <c r="S501" i="14"/>
  <c r="X499" i="14"/>
  <c r="W499" i="14"/>
  <c r="V499" i="14"/>
  <c r="U499" i="14"/>
  <c r="T499" i="14"/>
  <c r="S499" i="14"/>
  <c r="X497" i="14"/>
  <c r="W497" i="14"/>
  <c r="V497" i="14"/>
  <c r="U497" i="14"/>
  <c r="T497" i="14"/>
  <c r="S497" i="14"/>
  <c r="X495" i="14"/>
  <c r="W495" i="14"/>
  <c r="V495" i="14"/>
  <c r="U495" i="14"/>
  <c r="T495" i="14"/>
  <c r="S495" i="14"/>
  <c r="X493" i="14"/>
  <c r="W493" i="14"/>
  <c r="V493" i="14"/>
  <c r="U493" i="14"/>
  <c r="T493" i="14"/>
  <c r="S493" i="14"/>
  <c r="X491" i="14"/>
  <c r="W491" i="14"/>
  <c r="V491" i="14"/>
  <c r="U491" i="14"/>
  <c r="T491" i="14"/>
  <c r="S491" i="14"/>
  <c r="X489" i="14"/>
  <c r="W489" i="14"/>
  <c r="V489" i="14"/>
  <c r="U489" i="14"/>
  <c r="T489" i="14"/>
  <c r="S489" i="14"/>
  <c r="X487" i="14"/>
  <c r="W487" i="14"/>
  <c r="V487" i="14"/>
  <c r="U487" i="14"/>
  <c r="T487" i="14"/>
  <c r="S487" i="14"/>
  <c r="X485" i="14"/>
  <c r="W485" i="14"/>
  <c r="V485" i="14"/>
  <c r="U485" i="14"/>
  <c r="T485" i="14"/>
  <c r="S485" i="14"/>
  <c r="X483" i="14"/>
  <c r="W483" i="14"/>
  <c r="V483" i="14"/>
  <c r="U483" i="14"/>
  <c r="T483" i="14"/>
  <c r="S483" i="14"/>
  <c r="X481" i="14"/>
  <c r="W481" i="14"/>
  <c r="V481" i="14"/>
  <c r="U481" i="14"/>
  <c r="T481" i="14"/>
  <c r="S481" i="14"/>
  <c r="X479" i="14"/>
  <c r="W479" i="14"/>
  <c r="V479" i="14"/>
  <c r="U479" i="14"/>
  <c r="T479" i="14"/>
  <c r="S479" i="14"/>
  <c r="X477" i="14"/>
  <c r="W477" i="14"/>
  <c r="V477" i="14"/>
  <c r="U477" i="14"/>
  <c r="T477" i="14"/>
  <c r="S477" i="14"/>
  <c r="X475" i="14"/>
  <c r="W475" i="14"/>
  <c r="V475" i="14"/>
  <c r="U475" i="14"/>
  <c r="T475" i="14"/>
  <c r="S475" i="14"/>
  <c r="X473" i="14"/>
  <c r="W473" i="14"/>
  <c r="V473" i="14"/>
  <c r="U473" i="14"/>
  <c r="T473" i="14"/>
  <c r="S473" i="14"/>
  <c r="X471" i="14"/>
  <c r="W471" i="14"/>
  <c r="V471" i="14"/>
  <c r="U471" i="14"/>
  <c r="T471" i="14"/>
  <c r="S471" i="14"/>
  <c r="X469" i="14"/>
  <c r="W469" i="14"/>
  <c r="V469" i="14"/>
  <c r="U469" i="14"/>
  <c r="T469" i="14"/>
  <c r="S469" i="14"/>
  <c r="X467" i="14"/>
  <c r="W467" i="14"/>
  <c r="V467" i="14"/>
  <c r="U467" i="14"/>
  <c r="T467" i="14"/>
  <c r="S467" i="14"/>
  <c r="X465" i="14"/>
  <c r="W465" i="14"/>
  <c r="V465" i="14"/>
  <c r="U465" i="14"/>
  <c r="T465" i="14"/>
  <c r="S465" i="14"/>
  <c r="X463" i="14"/>
  <c r="W463" i="14"/>
  <c r="V463" i="14"/>
  <c r="U463" i="14"/>
  <c r="T463" i="14"/>
  <c r="S463" i="14"/>
  <c r="X461" i="14"/>
  <c r="W461" i="14"/>
  <c r="V461" i="14"/>
  <c r="U461" i="14"/>
  <c r="T461" i="14"/>
  <c r="S461" i="14"/>
  <c r="X459" i="14"/>
  <c r="W459" i="14"/>
  <c r="V459" i="14"/>
  <c r="U459" i="14"/>
  <c r="T459" i="14"/>
  <c r="S459" i="14"/>
  <c r="X457" i="14"/>
  <c r="W457" i="14"/>
  <c r="V457" i="14"/>
  <c r="U457" i="14"/>
  <c r="T457" i="14"/>
  <c r="S457" i="14"/>
  <c r="X455" i="14"/>
  <c r="W455" i="14"/>
  <c r="V455" i="14"/>
  <c r="U455" i="14"/>
  <c r="T455" i="14"/>
  <c r="S455" i="14"/>
  <c r="X453" i="14"/>
  <c r="W453" i="14"/>
  <c r="V453" i="14"/>
  <c r="U453" i="14"/>
  <c r="T453" i="14"/>
  <c r="S453" i="14"/>
  <c r="X451" i="14"/>
  <c r="W451" i="14"/>
  <c r="V451" i="14"/>
  <c r="U451" i="14"/>
  <c r="T451" i="14"/>
  <c r="S451" i="14"/>
  <c r="X449" i="14"/>
  <c r="W449" i="14"/>
  <c r="V449" i="14"/>
  <c r="U449" i="14"/>
  <c r="T449" i="14"/>
  <c r="S449" i="14"/>
  <c r="X447" i="14"/>
  <c r="W447" i="14"/>
  <c r="V447" i="14"/>
  <c r="U447" i="14"/>
  <c r="T447" i="14"/>
  <c r="S447" i="14"/>
  <c r="X445" i="14"/>
  <c r="W445" i="14"/>
  <c r="V445" i="14"/>
  <c r="U445" i="14"/>
  <c r="T445" i="14"/>
  <c r="S445" i="14"/>
  <c r="X443" i="14"/>
  <c r="W443" i="14"/>
  <c r="V443" i="14"/>
  <c r="U443" i="14"/>
  <c r="T443" i="14"/>
  <c r="S443" i="14"/>
  <c r="X441" i="14"/>
  <c r="W441" i="14"/>
  <c r="V441" i="14"/>
  <c r="U441" i="14"/>
  <c r="T441" i="14"/>
  <c r="S441" i="14"/>
  <c r="X439" i="14"/>
  <c r="W439" i="14"/>
  <c r="V439" i="14"/>
  <c r="U439" i="14"/>
  <c r="T439" i="14"/>
  <c r="S439" i="14"/>
  <c r="X437" i="14"/>
  <c r="W437" i="14"/>
  <c r="V437" i="14"/>
  <c r="U437" i="14"/>
  <c r="T437" i="14"/>
  <c r="S437" i="14"/>
  <c r="X435" i="14"/>
  <c r="W435" i="14"/>
  <c r="V435" i="14"/>
  <c r="U435" i="14"/>
  <c r="T435" i="14"/>
  <c r="S435" i="14"/>
  <c r="X433" i="14"/>
  <c r="W433" i="14"/>
  <c r="V433" i="14"/>
  <c r="U433" i="14"/>
  <c r="T433" i="14"/>
  <c r="S433" i="14"/>
  <c r="X431" i="14"/>
  <c r="W431" i="14"/>
  <c r="V431" i="14"/>
  <c r="U431" i="14"/>
  <c r="T431" i="14"/>
  <c r="S431" i="14"/>
  <c r="X429" i="14"/>
  <c r="W429" i="14"/>
  <c r="V429" i="14"/>
  <c r="U429" i="14"/>
  <c r="T429" i="14"/>
  <c r="S429" i="14"/>
  <c r="X427" i="14"/>
  <c r="W427" i="14"/>
  <c r="V427" i="14"/>
  <c r="U427" i="14"/>
  <c r="T427" i="14"/>
  <c r="S427" i="14"/>
  <c r="X425" i="14"/>
  <c r="W425" i="14"/>
  <c r="V425" i="14"/>
  <c r="U425" i="14"/>
  <c r="T425" i="14"/>
  <c r="S425" i="14"/>
  <c r="X423" i="14"/>
  <c r="W423" i="14"/>
  <c r="V423" i="14"/>
  <c r="U423" i="14"/>
  <c r="T423" i="14"/>
  <c r="S423" i="14"/>
  <c r="X421" i="14"/>
  <c r="W421" i="14"/>
  <c r="V421" i="14"/>
  <c r="U421" i="14"/>
  <c r="T421" i="14"/>
  <c r="S421" i="14"/>
  <c r="X419" i="14"/>
  <c r="W419" i="14"/>
  <c r="V419" i="14"/>
  <c r="U419" i="14"/>
  <c r="T419" i="14"/>
  <c r="S419" i="14"/>
  <c r="X417" i="14"/>
  <c r="W417" i="14"/>
  <c r="V417" i="14"/>
  <c r="U417" i="14"/>
  <c r="T417" i="14"/>
  <c r="S417" i="14"/>
  <c r="X415" i="14"/>
  <c r="W415" i="14"/>
  <c r="V415" i="14"/>
  <c r="U415" i="14"/>
  <c r="T415" i="14"/>
  <c r="S415" i="14"/>
  <c r="X413" i="14"/>
  <c r="W413" i="14"/>
  <c r="V413" i="14"/>
  <c r="U413" i="14"/>
  <c r="T413" i="14"/>
  <c r="S413" i="14"/>
  <c r="X411" i="14"/>
  <c r="W411" i="14"/>
  <c r="V411" i="14"/>
  <c r="U411" i="14"/>
  <c r="T411" i="14"/>
  <c r="S411" i="14"/>
  <c r="X409" i="14"/>
  <c r="W409" i="14"/>
  <c r="V409" i="14"/>
  <c r="U409" i="14"/>
  <c r="T409" i="14"/>
  <c r="S409" i="14"/>
  <c r="X407" i="14"/>
  <c r="W407" i="14"/>
  <c r="V407" i="14"/>
  <c r="U407" i="14"/>
  <c r="T407" i="14"/>
  <c r="S407" i="14"/>
  <c r="X405" i="14"/>
  <c r="W405" i="14"/>
  <c r="V405" i="14"/>
  <c r="U405" i="14"/>
  <c r="T405" i="14"/>
  <c r="S405" i="14"/>
  <c r="X403" i="14"/>
  <c r="W403" i="14"/>
  <c r="V403" i="14"/>
  <c r="U403" i="14"/>
  <c r="T403" i="14"/>
  <c r="S403" i="14"/>
  <c r="X401" i="14"/>
  <c r="W401" i="14"/>
  <c r="V401" i="14"/>
  <c r="U401" i="14"/>
  <c r="T401" i="14"/>
  <c r="S401" i="14"/>
  <c r="X399" i="14"/>
  <c r="W399" i="14"/>
  <c r="V399" i="14"/>
  <c r="U399" i="14"/>
  <c r="T399" i="14"/>
  <c r="S399" i="14"/>
  <c r="X397" i="14"/>
  <c r="W397" i="14"/>
  <c r="V397" i="14"/>
  <c r="U397" i="14"/>
  <c r="T397" i="14"/>
  <c r="S397" i="14"/>
  <c r="X395" i="14"/>
  <c r="W395" i="14"/>
  <c r="V395" i="14"/>
  <c r="U395" i="14"/>
  <c r="T395" i="14"/>
  <c r="S395" i="14"/>
  <c r="X393" i="14"/>
  <c r="W393" i="14"/>
  <c r="V393" i="14"/>
  <c r="U393" i="14"/>
  <c r="T393" i="14"/>
  <c r="S393" i="14"/>
  <c r="X391" i="14"/>
  <c r="W391" i="14"/>
  <c r="V391" i="14"/>
  <c r="U391" i="14"/>
  <c r="T391" i="14"/>
  <c r="S391" i="14"/>
  <c r="X389" i="14"/>
  <c r="W389" i="14"/>
  <c r="V389" i="14"/>
  <c r="U389" i="14"/>
  <c r="T389" i="14"/>
  <c r="S389" i="14"/>
  <c r="X387" i="14"/>
  <c r="W387" i="14"/>
  <c r="V387" i="14"/>
  <c r="U387" i="14"/>
  <c r="T387" i="14"/>
  <c r="S387" i="14"/>
  <c r="X385" i="14"/>
  <c r="W385" i="14"/>
  <c r="V385" i="14"/>
  <c r="U385" i="14"/>
  <c r="T385" i="14"/>
  <c r="S385" i="14"/>
  <c r="X383" i="14"/>
  <c r="W383" i="14"/>
  <c r="V383" i="14"/>
  <c r="U383" i="14"/>
  <c r="T383" i="14"/>
  <c r="S383" i="14"/>
  <c r="X381" i="14"/>
  <c r="W381" i="14"/>
  <c r="V381" i="14"/>
  <c r="U381" i="14"/>
  <c r="T381" i="14"/>
  <c r="S381" i="14"/>
  <c r="X379" i="14"/>
  <c r="W379" i="14"/>
  <c r="V379" i="14"/>
  <c r="U379" i="14"/>
  <c r="T379" i="14"/>
  <c r="S379" i="14"/>
  <c r="X377" i="14"/>
  <c r="W377" i="14"/>
  <c r="V377" i="14"/>
  <c r="U377" i="14"/>
  <c r="T377" i="14"/>
  <c r="S377" i="14"/>
  <c r="X375" i="14"/>
  <c r="W375" i="14"/>
  <c r="V375" i="14"/>
  <c r="U375" i="14"/>
  <c r="T375" i="14"/>
  <c r="S375" i="14"/>
  <c r="X373" i="14"/>
  <c r="W373" i="14"/>
  <c r="V373" i="14"/>
  <c r="U373" i="14"/>
  <c r="T373" i="14"/>
  <c r="S373" i="14"/>
  <c r="X371" i="14"/>
  <c r="W371" i="14"/>
  <c r="V371" i="14"/>
  <c r="U371" i="14"/>
  <c r="T371" i="14"/>
  <c r="S371" i="14"/>
  <c r="X369" i="14"/>
  <c r="W369" i="14"/>
  <c r="V369" i="14"/>
  <c r="U369" i="14"/>
  <c r="T369" i="14"/>
  <c r="S369" i="14"/>
  <c r="X367" i="14"/>
  <c r="W367" i="14"/>
  <c r="V367" i="14"/>
  <c r="U367" i="14"/>
  <c r="T367" i="14"/>
  <c r="S367" i="14"/>
  <c r="X365" i="14"/>
  <c r="W365" i="14"/>
  <c r="V365" i="14"/>
  <c r="U365" i="14"/>
  <c r="T365" i="14"/>
  <c r="S365" i="14"/>
  <c r="X363" i="14"/>
  <c r="W363" i="14"/>
  <c r="V363" i="14"/>
  <c r="U363" i="14"/>
  <c r="T363" i="14"/>
  <c r="S363" i="14"/>
  <c r="X361" i="14"/>
  <c r="W361" i="14"/>
  <c r="V361" i="14"/>
  <c r="U361" i="14"/>
  <c r="T361" i="14"/>
  <c r="S361" i="14"/>
  <c r="X359" i="14"/>
  <c r="W359" i="14"/>
  <c r="V359" i="14"/>
  <c r="U359" i="14"/>
  <c r="T359" i="14"/>
  <c r="S359" i="14"/>
  <c r="X357" i="14"/>
  <c r="W357" i="14"/>
  <c r="V357" i="14"/>
  <c r="U357" i="14"/>
  <c r="T357" i="14"/>
  <c r="S357" i="14"/>
  <c r="X355" i="14"/>
  <c r="W355" i="14"/>
  <c r="V355" i="14"/>
  <c r="U355" i="14"/>
  <c r="T355" i="14"/>
  <c r="S355" i="14"/>
  <c r="X353" i="14"/>
  <c r="W353" i="14"/>
  <c r="V353" i="14"/>
  <c r="U353" i="14"/>
  <c r="T353" i="14"/>
  <c r="S353" i="14"/>
  <c r="X351" i="14"/>
  <c r="W351" i="14"/>
  <c r="V351" i="14"/>
  <c r="U351" i="14"/>
  <c r="T351" i="14"/>
  <c r="S351" i="14"/>
  <c r="X349" i="14"/>
  <c r="W349" i="14"/>
  <c r="V349" i="14"/>
  <c r="U349" i="14"/>
  <c r="T349" i="14"/>
  <c r="S349" i="14"/>
  <c r="X347" i="14"/>
  <c r="W347" i="14"/>
  <c r="V347" i="14"/>
  <c r="U347" i="14"/>
  <c r="T347" i="14"/>
  <c r="S347" i="14"/>
  <c r="X345" i="14"/>
  <c r="W345" i="14"/>
  <c r="V345" i="14"/>
  <c r="U345" i="14"/>
  <c r="T345" i="14"/>
  <c r="S345" i="14"/>
  <c r="X343" i="14"/>
  <c r="W343" i="14"/>
  <c r="V343" i="14"/>
  <c r="U343" i="14"/>
  <c r="T343" i="14"/>
  <c r="S343" i="14"/>
  <c r="X341" i="14"/>
  <c r="W341" i="14"/>
  <c r="V341" i="14"/>
  <c r="U341" i="14"/>
  <c r="T341" i="14"/>
  <c r="S341" i="14"/>
  <c r="X339" i="14"/>
  <c r="W339" i="14"/>
  <c r="V339" i="14"/>
  <c r="U339" i="14"/>
  <c r="T339" i="14"/>
  <c r="S339" i="14"/>
  <c r="X337" i="14"/>
  <c r="W337" i="14"/>
  <c r="V337" i="14"/>
  <c r="U337" i="14"/>
  <c r="T337" i="14"/>
  <c r="S337" i="14"/>
  <c r="X335" i="14"/>
  <c r="W335" i="14"/>
  <c r="V335" i="14"/>
  <c r="U335" i="14"/>
  <c r="T335" i="14"/>
  <c r="S335" i="14"/>
  <c r="X333" i="14"/>
  <c r="W333" i="14"/>
  <c r="V333" i="14"/>
  <c r="U333" i="14"/>
  <c r="T333" i="14"/>
  <c r="S333" i="14"/>
  <c r="X331" i="14"/>
  <c r="W331" i="14"/>
  <c r="V331" i="14"/>
  <c r="U331" i="14"/>
  <c r="T331" i="14"/>
  <c r="S331" i="14"/>
  <c r="X329" i="14"/>
  <c r="W329" i="14"/>
  <c r="V329" i="14"/>
  <c r="U329" i="14"/>
  <c r="T329" i="14"/>
  <c r="S329" i="14"/>
  <c r="X327" i="14"/>
  <c r="W327" i="14"/>
  <c r="V327" i="14"/>
  <c r="U327" i="14"/>
  <c r="T327" i="14"/>
  <c r="S327" i="14"/>
  <c r="X325" i="14"/>
  <c r="W325" i="14"/>
  <c r="V325" i="14"/>
  <c r="U325" i="14"/>
  <c r="T325" i="14"/>
  <c r="S325" i="14"/>
  <c r="X323" i="14"/>
  <c r="W323" i="14"/>
  <c r="V323" i="14"/>
  <c r="U323" i="14"/>
  <c r="T323" i="14"/>
  <c r="S323" i="14"/>
  <c r="X321" i="14"/>
  <c r="W321" i="14"/>
  <c r="V321" i="14"/>
  <c r="U321" i="14"/>
  <c r="T321" i="14"/>
  <c r="S321" i="14"/>
  <c r="X319" i="14"/>
  <c r="W319" i="14"/>
  <c r="V319" i="14"/>
  <c r="U319" i="14"/>
  <c r="T319" i="14"/>
  <c r="S319" i="14"/>
  <c r="X317" i="14"/>
  <c r="W317" i="14"/>
  <c r="V317" i="14"/>
  <c r="U317" i="14"/>
  <c r="T317" i="14"/>
  <c r="S317" i="14"/>
  <c r="X315" i="14"/>
  <c r="W315" i="14"/>
  <c r="V315" i="14"/>
  <c r="U315" i="14"/>
  <c r="T315" i="14"/>
  <c r="S315" i="14"/>
  <c r="X313" i="14"/>
  <c r="W313" i="14"/>
  <c r="V313" i="14"/>
  <c r="U313" i="14"/>
  <c r="T313" i="14"/>
  <c r="S313" i="14"/>
  <c r="X311" i="14"/>
  <c r="W311" i="14"/>
  <c r="V311" i="14"/>
  <c r="U311" i="14"/>
  <c r="T311" i="14"/>
  <c r="S311" i="14"/>
  <c r="X309" i="14"/>
  <c r="W309" i="14"/>
  <c r="V309" i="14"/>
  <c r="U309" i="14"/>
  <c r="T309" i="14"/>
  <c r="S309" i="14"/>
  <c r="X307" i="14"/>
  <c r="W307" i="14"/>
  <c r="V307" i="14"/>
  <c r="U307" i="14"/>
  <c r="T307" i="14"/>
  <c r="S307" i="14"/>
  <c r="X305" i="14"/>
  <c r="W305" i="14"/>
  <c r="V305" i="14"/>
  <c r="U305" i="14"/>
  <c r="T305" i="14"/>
  <c r="S305" i="14"/>
  <c r="X303" i="14"/>
  <c r="W303" i="14"/>
  <c r="V303" i="14"/>
  <c r="U303" i="14"/>
  <c r="T303" i="14"/>
  <c r="S303" i="14"/>
  <c r="X301" i="14"/>
  <c r="W301" i="14"/>
  <c r="V301" i="14"/>
  <c r="U301" i="14"/>
  <c r="T301" i="14"/>
  <c r="S301" i="14"/>
  <c r="X299" i="14"/>
  <c r="W299" i="14"/>
  <c r="V299" i="14"/>
  <c r="U299" i="14"/>
  <c r="T299" i="14"/>
  <c r="S299" i="14"/>
  <c r="X297" i="14"/>
  <c r="W297" i="14"/>
  <c r="V297" i="14"/>
  <c r="U297" i="14"/>
  <c r="T297" i="14"/>
  <c r="S297" i="14"/>
  <c r="X295" i="14"/>
  <c r="W295" i="14"/>
  <c r="V295" i="14"/>
  <c r="U295" i="14"/>
  <c r="T295" i="14"/>
  <c r="S295" i="14"/>
  <c r="X293" i="14"/>
  <c r="W293" i="14"/>
  <c r="V293" i="14"/>
  <c r="U293" i="14"/>
  <c r="T293" i="14"/>
  <c r="S293" i="14"/>
  <c r="X291" i="14"/>
  <c r="W291" i="14"/>
  <c r="V291" i="14"/>
  <c r="U291" i="14"/>
  <c r="T291" i="14"/>
  <c r="S291" i="14"/>
  <c r="X289" i="14"/>
  <c r="W289" i="14"/>
  <c r="V289" i="14"/>
  <c r="U289" i="14"/>
  <c r="T289" i="14"/>
  <c r="S289" i="14"/>
  <c r="X287" i="14"/>
  <c r="W287" i="14"/>
  <c r="V287" i="14"/>
  <c r="U287" i="14"/>
  <c r="T287" i="14"/>
  <c r="S287" i="14"/>
  <c r="X285" i="14"/>
  <c r="W285" i="14"/>
  <c r="V285" i="14"/>
  <c r="U285" i="14"/>
  <c r="T285" i="14"/>
  <c r="S285" i="14"/>
  <c r="X283" i="14"/>
  <c r="W283" i="14"/>
  <c r="V283" i="14"/>
  <c r="U283" i="14"/>
  <c r="T283" i="14"/>
  <c r="S283" i="14"/>
  <c r="X281" i="14"/>
  <c r="W281" i="14"/>
  <c r="V281" i="14"/>
  <c r="U281" i="14"/>
  <c r="T281" i="14"/>
  <c r="S281" i="14"/>
  <c r="X279" i="14"/>
  <c r="W279" i="14"/>
  <c r="V279" i="14"/>
  <c r="U279" i="14"/>
  <c r="T279" i="14"/>
  <c r="S279" i="14"/>
  <c r="X277" i="14"/>
  <c r="W277" i="14"/>
  <c r="V277" i="14"/>
  <c r="U277" i="14"/>
  <c r="T277" i="14"/>
  <c r="S277" i="14"/>
  <c r="X275" i="14"/>
  <c r="W275" i="14"/>
  <c r="V275" i="14"/>
  <c r="U275" i="14"/>
  <c r="T275" i="14"/>
  <c r="S275" i="14"/>
  <c r="X273" i="14"/>
  <c r="W273" i="14"/>
  <c r="V273" i="14"/>
  <c r="U273" i="14"/>
  <c r="T273" i="14"/>
  <c r="S273" i="14"/>
  <c r="X271" i="14"/>
  <c r="W271" i="14"/>
  <c r="V271" i="14"/>
  <c r="U271" i="14"/>
  <c r="T271" i="14"/>
  <c r="S271" i="14"/>
  <c r="X269" i="14"/>
  <c r="W269" i="14"/>
  <c r="V269" i="14"/>
  <c r="U269" i="14"/>
  <c r="T269" i="14"/>
  <c r="S269" i="14"/>
  <c r="X267" i="14"/>
  <c r="W267" i="14"/>
  <c r="V267" i="14"/>
  <c r="U267" i="14"/>
  <c r="T267" i="14"/>
  <c r="S267" i="14"/>
  <c r="X265" i="14"/>
  <c r="W265" i="14"/>
  <c r="V265" i="14"/>
  <c r="U265" i="14"/>
  <c r="T265" i="14"/>
  <c r="S265" i="14"/>
  <c r="X263" i="14"/>
  <c r="W263" i="14"/>
  <c r="V263" i="14"/>
  <c r="U263" i="14"/>
  <c r="T263" i="14"/>
  <c r="S263" i="14"/>
  <c r="X261" i="14"/>
  <c r="W261" i="14"/>
  <c r="V261" i="14"/>
  <c r="U261" i="14"/>
  <c r="T261" i="14"/>
  <c r="S261" i="14"/>
  <c r="X259" i="14"/>
  <c r="W259" i="14"/>
  <c r="V259" i="14"/>
  <c r="U259" i="14"/>
  <c r="T259" i="14"/>
  <c r="S259" i="14"/>
  <c r="X257" i="14"/>
  <c r="W257" i="14"/>
  <c r="V257" i="14"/>
  <c r="U257" i="14"/>
  <c r="T257" i="14"/>
  <c r="S257" i="14"/>
  <c r="X255" i="14"/>
  <c r="W255" i="14"/>
  <c r="V255" i="14"/>
  <c r="U255" i="14"/>
  <c r="T255" i="14"/>
  <c r="S255" i="14"/>
  <c r="X253" i="14"/>
  <c r="W253" i="14"/>
  <c r="V253" i="14"/>
  <c r="U253" i="14"/>
  <c r="T253" i="14"/>
  <c r="S253" i="14"/>
  <c r="X251" i="14"/>
  <c r="W251" i="14"/>
  <c r="V251" i="14"/>
  <c r="U251" i="14"/>
  <c r="T251" i="14"/>
  <c r="S251" i="14"/>
  <c r="X249" i="14"/>
  <c r="W249" i="14"/>
  <c r="V249" i="14"/>
  <c r="U249" i="14"/>
  <c r="T249" i="14"/>
  <c r="S249" i="14"/>
  <c r="X247" i="14"/>
  <c r="W247" i="14"/>
  <c r="V247" i="14"/>
  <c r="U247" i="14"/>
  <c r="T247" i="14"/>
  <c r="S247" i="14"/>
  <c r="X245" i="14"/>
  <c r="W245" i="14"/>
  <c r="V245" i="14"/>
  <c r="U245" i="14"/>
  <c r="T245" i="14"/>
  <c r="S245" i="14"/>
  <c r="X243" i="14"/>
  <c r="W243" i="14"/>
  <c r="V243" i="14"/>
  <c r="U243" i="14"/>
  <c r="T243" i="14"/>
  <c r="S243" i="14"/>
  <c r="X241" i="14"/>
  <c r="W241" i="14"/>
  <c r="V241" i="14"/>
  <c r="U241" i="14"/>
  <c r="T241" i="14"/>
  <c r="S241" i="14"/>
  <c r="X239" i="14"/>
  <c r="W239" i="14"/>
  <c r="V239" i="14"/>
  <c r="U239" i="14"/>
  <c r="T239" i="14"/>
  <c r="S239" i="14"/>
  <c r="X237" i="14"/>
  <c r="W237" i="14"/>
  <c r="V237" i="14"/>
  <c r="U237" i="14"/>
  <c r="T237" i="14"/>
  <c r="S237" i="14"/>
  <c r="X235" i="14"/>
  <c r="W235" i="14"/>
  <c r="V235" i="14"/>
  <c r="U235" i="14"/>
  <c r="T235" i="14"/>
  <c r="S235" i="14"/>
  <c r="X233" i="14"/>
  <c r="W233" i="14"/>
  <c r="V233" i="14"/>
  <c r="U233" i="14"/>
  <c r="T233" i="14"/>
  <c r="S233" i="14"/>
  <c r="X231" i="14"/>
  <c r="W231" i="14"/>
  <c r="V231" i="14"/>
  <c r="U231" i="14"/>
  <c r="T231" i="14"/>
  <c r="S231" i="14"/>
  <c r="X229" i="14"/>
  <c r="W229" i="14"/>
  <c r="V229" i="14"/>
  <c r="U229" i="14"/>
  <c r="T229" i="14"/>
  <c r="S229" i="14"/>
  <c r="X227" i="14"/>
  <c r="W227" i="14"/>
  <c r="V227" i="14"/>
  <c r="U227" i="14"/>
  <c r="T227" i="14"/>
  <c r="S227" i="14"/>
  <c r="X225" i="14"/>
  <c r="W225" i="14"/>
  <c r="V225" i="14"/>
  <c r="U225" i="14"/>
  <c r="T225" i="14"/>
  <c r="S225" i="14"/>
  <c r="X223" i="14"/>
  <c r="W223" i="14"/>
  <c r="V223" i="14"/>
  <c r="U223" i="14"/>
  <c r="T223" i="14"/>
  <c r="S223" i="14"/>
  <c r="X221" i="14"/>
  <c r="W221" i="14"/>
  <c r="V221" i="14"/>
  <c r="U221" i="14"/>
  <c r="T221" i="14"/>
  <c r="S221" i="14"/>
  <c r="X219" i="14"/>
  <c r="W219" i="14"/>
  <c r="V219" i="14"/>
  <c r="U219" i="14"/>
  <c r="T219" i="14"/>
  <c r="S219" i="14"/>
  <c r="X217" i="14"/>
  <c r="W217" i="14"/>
  <c r="V217" i="14"/>
  <c r="U217" i="14"/>
  <c r="T217" i="14"/>
  <c r="S217" i="14"/>
  <c r="X215" i="14"/>
  <c r="W215" i="14"/>
  <c r="V215" i="14"/>
  <c r="U215" i="14"/>
  <c r="T215" i="14"/>
  <c r="S215" i="14"/>
  <c r="X213" i="14"/>
  <c r="W213" i="14"/>
  <c r="V213" i="14"/>
  <c r="U213" i="14"/>
  <c r="T213" i="14"/>
  <c r="S213" i="14"/>
  <c r="X211" i="14"/>
  <c r="W211" i="14"/>
  <c r="V211" i="14"/>
  <c r="U211" i="14"/>
  <c r="T211" i="14"/>
  <c r="S211" i="14"/>
  <c r="X209" i="14"/>
  <c r="W209" i="14"/>
  <c r="V209" i="14"/>
  <c r="U209" i="14"/>
  <c r="T209" i="14"/>
  <c r="S209" i="14"/>
  <c r="X207" i="14"/>
  <c r="W207" i="14"/>
  <c r="V207" i="14"/>
  <c r="U207" i="14"/>
  <c r="T207" i="14"/>
  <c r="S207" i="14"/>
  <c r="X205" i="14"/>
  <c r="W205" i="14"/>
  <c r="V205" i="14"/>
  <c r="U205" i="14"/>
  <c r="T205" i="14"/>
  <c r="S205" i="14"/>
  <c r="X203" i="14"/>
  <c r="W203" i="14"/>
  <c r="V203" i="14"/>
  <c r="U203" i="14"/>
  <c r="T203" i="14"/>
  <c r="S203" i="14"/>
  <c r="X201" i="14"/>
  <c r="W201" i="14"/>
  <c r="V201" i="14"/>
  <c r="U201" i="14"/>
  <c r="T201" i="14"/>
  <c r="S201" i="14"/>
  <c r="X199" i="14"/>
  <c r="W199" i="14"/>
  <c r="V199" i="14"/>
  <c r="U199" i="14"/>
  <c r="T199" i="14"/>
  <c r="S199" i="14"/>
  <c r="X197" i="14"/>
  <c r="W197" i="14"/>
  <c r="V197" i="14"/>
  <c r="U197" i="14"/>
  <c r="T197" i="14"/>
  <c r="S197" i="14"/>
  <c r="X195" i="14"/>
  <c r="W195" i="14"/>
  <c r="V195" i="14"/>
  <c r="U195" i="14"/>
  <c r="T195" i="14"/>
  <c r="S195" i="14"/>
  <c r="X193" i="14"/>
  <c r="W193" i="14"/>
  <c r="V193" i="14"/>
  <c r="U193" i="14"/>
  <c r="T193" i="14"/>
  <c r="S193" i="14"/>
  <c r="X191" i="14"/>
  <c r="W191" i="14"/>
  <c r="V191" i="14"/>
  <c r="U191" i="14"/>
  <c r="T191" i="14"/>
  <c r="S191" i="14"/>
  <c r="X189" i="14"/>
  <c r="W189" i="14"/>
  <c r="V189" i="14"/>
  <c r="U189" i="14"/>
  <c r="T189" i="14"/>
  <c r="S189" i="14"/>
  <c r="X187" i="14"/>
  <c r="W187" i="14"/>
  <c r="V187" i="14"/>
  <c r="U187" i="14"/>
  <c r="T187" i="14"/>
  <c r="S187" i="14"/>
  <c r="X185" i="14"/>
  <c r="W185" i="14"/>
  <c r="V185" i="14"/>
  <c r="U185" i="14"/>
  <c r="T185" i="14"/>
  <c r="S185" i="14"/>
  <c r="X183" i="14"/>
  <c r="W183" i="14"/>
  <c r="V183" i="14"/>
  <c r="U183" i="14"/>
  <c r="T183" i="14"/>
  <c r="S183" i="14"/>
  <c r="X181" i="14"/>
  <c r="W181" i="14"/>
  <c r="V181" i="14"/>
  <c r="U181" i="14"/>
  <c r="T181" i="14"/>
  <c r="S181" i="14"/>
  <c r="X179" i="14"/>
  <c r="W179" i="14"/>
  <c r="V179" i="14"/>
  <c r="U179" i="14"/>
  <c r="T179" i="14"/>
  <c r="S179" i="14"/>
  <c r="X177" i="14"/>
  <c r="W177" i="14"/>
  <c r="V177" i="14"/>
  <c r="U177" i="14"/>
  <c r="T177" i="14"/>
  <c r="S177" i="14"/>
  <c r="X175" i="14"/>
  <c r="W175" i="14"/>
  <c r="V175" i="14"/>
  <c r="U175" i="14"/>
  <c r="T175" i="14"/>
  <c r="S175" i="14"/>
  <c r="X173" i="14"/>
  <c r="W173" i="14"/>
  <c r="V173" i="14"/>
  <c r="U173" i="14"/>
  <c r="T173" i="14"/>
  <c r="S173" i="14"/>
  <c r="X171" i="14"/>
  <c r="W171" i="14"/>
  <c r="V171" i="14"/>
  <c r="U171" i="14"/>
  <c r="T171" i="14"/>
  <c r="S171" i="14"/>
  <c r="X169" i="14"/>
  <c r="W169" i="14"/>
  <c r="V169" i="14"/>
  <c r="U169" i="14"/>
  <c r="T169" i="14"/>
  <c r="S169" i="14"/>
  <c r="X167" i="14"/>
  <c r="W167" i="14"/>
  <c r="V167" i="14"/>
  <c r="U167" i="14"/>
  <c r="T167" i="14"/>
  <c r="S167" i="14"/>
  <c r="X165" i="14"/>
  <c r="W165" i="14"/>
  <c r="V165" i="14"/>
  <c r="U165" i="14"/>
  <c r="T165" i="14"/>
  <c r="S165" i="14"/>
  <c r="X163" i="14"/>
  <c r="W163" i="14"/>
  <c r="V163" i="14"/>
  <c r="U163" i="14"/>
  <c r="T163" i="14"/>
  <c r="S163" i="14"/>
  <c r="X161" i="14"/>
  <c r="W161" i="14"/>
  <c r="V161" i="14"/>
  <c r="U161" i="14"/>
  <c r="T161" i="14"/>
  <c r="S161" i="14"/>
  <c r="X159" i="14"/>
  <c r="W159" i="14"/>
  <c r="V159" i="14"/>
  <c r="U159" i="14"/>
  <c r="T159" i="14"/>
  <c r="S159" i="14"/>
  <c r="X157" i="14"/>
  <c r="W157" i="14"/>
  <c r="V157" i="14"/>
  <c r="U157" i="14"/>
  <c r="T157" i="14"/>
  <c r="S157" i="14"/>
  <c r="X155" i="14"/>
  <c r="W155" i="14"/>
  <c r="V155" i="14"/>
  <c r="U155" i="14"/>
  <c r="T155" i="14"/>
  <c r="S155" i="14"/>
  <c r="X153" i="14"/>
  <c r="W153" i="14"/>
  <c r="V153" i="14"/>
  <c r="U153" i="14"/>
  <c r="T153" i="14"/>
  <c r="S153" i="14"/>
  <c r="X151" i="14"/>
  <c r="W151" i="14"/>
  <c r="V151" i="14"/>
  <c r="U151" i="14"/>
  <c r="T151" i="14"/>
  <c r="S151" i="14"/>
  <c r="X149" i="14"/>
  <c r="W149" i="14"/>
  <c r="V149" i="14"/>
  <c r="U149" i="14"/>
  <c r="T149" i="14"/>
  <c r="S149" i="14"/>
  <c r="X147" i="14"/>
  <c r="W147" i="14"/>
  <c r="V147" i="14"/>
  <c r="U147" i="14"/>
  <c r="T147" i="14"/>
  <c r="S147" i="14"/>
  <c r="X145" i="14"/>
  <c r="W145" i="14"/>
  <c r="V145" i="14"/>
  <c r="U145" i="14"/>
  <c r="T145" i="14"/>
  <c r="S145" i="14"/>
  <c r="X143" i="14"/>
  <c r="W143" i="14"/>
  <c r="V143" i="14"/>
  <c r="U143" i="14"/>
  <c r="T143" i="14"/>
  <c r="S143" i="14"/>
  <c r="X141" i="14"/>
  <c r="W141" i="14"/>
  <c r="V141" i="14"/>
  <c r="U141" i="14"/>
  <c r="T141" i="14"/>
  <c r="S141" i="14"/>
  <c r="X139" i="14"/>
  <c r="W139" i="14"/>
  <c r="V139" i="14"/>
  <c r="U139" i="14"/>
  <c r="T139" i="14"/>
  <c r="S139" i="14"/>
  <c r="X137" i="14"/>
  <c r="W137" i="14"/>
  <c r="V137" i="14"/>
  <c r="U137" i="14"/>
  <c r="T137" i="14"/>
  <c r="S137" i="14"/>
  <c r="X135" i="14"/>
  <c r="W135" i="14"/>
  <c r="V135" i="14"/>
  <c r="U135" i="14"/>
  <c r="T135" i="14"/>
  <c r="S135" i="14"/>
  <c r="X133" i="14"/>
  <c r="W133" i="14"/>
  <c r="V133" i="14"/>
  <c r="U133" i="14"/>
  <c r="T133" i="14"/>
  <c r="S133" i="14"/>
  <c r="X131" i="14"/>
  <c r="W131" i="14"/>
  <c r="V131" i="14"/>
  <c r="U131" i="14"/>
  <c r="T131" i="14"/>
  <c r="S131" i="14"/>
  <c r="X129" i="14"/>
  <c r="W129" i="14"/>
  <c r="V129" i="14"/>
  <c r="U129" i="14"/>
  <c r="T129" i="14"/>
  <c r="S129" i="14"/>
  <c r="X127" i="14"/>
  <c r="W127" i="14"/>
  <c r="V127" i="14"/>
  <c r="U127" i="14"/>
  <c r="T127" i="14"/>
  <c r="S127" i="14"/>
  <c r="X125" i="14"/>
  <c r="W125" i="14"/>
  <c r="V125" i="14"/>
  <c r="U125" i="14"/>
  <c r="T125" i="14"/>
  <c r="S125" i="14"/>
  <c r="X123" i="14"/>
  <c r="W123" i="14"/>
  <c r="V123" i="14"/>
  <c r="U123" i="14"/>
  <c r="T123" i="14"/>
  <c r="S123" i="14"/>
  <c r="X121" i="14"/>
  <c r="W121" i="14"/>
  <c r="V121" i="14"/>
  <c r="U121" i="14"/>
  <c r="T121" i="14"/>
  <c r="S121" i="14"/>
  <c r="X119" i="14"/>
  <c r="W119" i="14"/>
  <c r="V119" i="14"/>
  <c r="U119" i="14"/>
  <c r="T119" i="14"/>
  <c r="S119" i="14"/>
  <c r="X117" i="14"/>
  <c r="W117" i="14"/>
  <c r="V117" i="14"/>
  <c r="U117" i="14"/>
  <c r="T117" i="14"/>
  <c r="S117" i="14"/>
  <c r="X115" i="14"/>
  <c r="W115" i="14"/>
  <c r="V115" i="14"/>
  <c r="U115" i="14"/>
  <c r="T115" i="14"/>
  <c r="S115" i="14"/>
  <c r="X113" i="14"/>
  <c r="W113" i="14"/>
  <c r="V113" i="14"/>
  <c r="U113" i="14"/>
  <c r="T113" i="14"/>
  <c r="S113" i="14"/>
  <c r="X111" i="14"/>
  <c r="W111" i="14"/>
  <c r="V111" i="14"/>
  <c r="U111" i="14"/>
  <c r="T111" i="14"/>
  <c r="S111" i="14"/>
  <c r="X109" i="14"/>
  <c r="W109" i="14"/>
  <c r="V109" i="14"/>
  <c r="U109" i="14"/>
  <c r="T109" i="14"/>
  <c r="S109" i="14"/>
  <c r="X107" i="14"/>
  <c r="W107" i="14"/>
  <c r="V107" i="14"/>
  <c r="U107" i="14"/>
  <c r="T107" i="14"/>
  <c r="S107" i="14"/>
  <c r="X105" i="14"/>
  <c r="W105" i="14"/>
  <c r="V105" i="14"/>
  <c r="U105" i="14"/>
  <c r="T105" i="14"/>
  <c r="S105" i="14"/>
  <c r="X103" i="14"/>
  <c r="W103" i="14"/>
  <c r="V103" i="14"/>
  <c r="U103" i="14"/>
  <c r="T103" i="14"/>
  <c r="S103" i="14"/>
  <c r="X101" i="14"/>
  <c r="W101" i="14"/>
  <c r="V101" i="14"/>
  <c r="U101" i="14"/>
  <c r="T101" i="14"/>
  <c r="S101" i="14"/>
  <c r="X99" i="14"/>
  <c r="W99" i="14"/>
  <c r="V99" i="14"/>
  <c r="U99" i="14"/>
  <c r="T99" i="14"/>
  <c r="S99" i="14"/>
  <c r="X97" i="14"/>
  <c r="W97" i="14"/>
  <c r="V97" i="14"/>
  <c r="U97" i="14"/>
  <c r="T97" i="14"/>
  <c r="S97" i="14"/>
  <c r="X95" i="14"/>
  <c r="W95" i="14"/>
  <c r="V95" i="14"/>
  <c r="U95" i="14"/>
  <c r="T95" i="14"/>
  <c r="S95" i="14"/>
  <c r="X93" i="14"/>
  <c r="W93" i="14"/>
  <c r="V93" i="14"/>
  <c r="U93" i="14"/>
  <c r="T93" i="14"/>
  <c r="S93" i="14"/>
  <c r="X91" i="14"/>
  <c r="W91" i="14"/>
  <c r="V91" i="14"/>
  <c r="U91" i="14"/>
  <c r="T91" i="14"/>
  <c r="S91" i="14"/>
  <c r="X89" i="14"/>
  <c r="W89" i="14"/>
  <c r="V89" i="14"/>
  <c r="U89" i="14"/>
  <c r="T89" i="14"/>
  <c r="S89" i="14"/>
  <c r="X87" i="14"/>
  <c r="W87" i="14"/>
  <c r="V87" i="14"/>
  <c r="U87" i="14"/>
  <c r="T87" i="14"/>
  <c r="S87" i="14"/>
  <c r="X85" i="14"/>
  <c r="W85" i="14"/>
  <c r="V85" i="14"/>
  <c r="U85" i="14"/>
  <c r="T85" i="14"/>
  <c r="S85" i="14"/>
  <c r="X83" i="14"/>
  <c r="W83" i="14"/>
  <c r="V83" i="14"/>
  <c r="U83" i="14"/>
  <c r="T83" i="14"/>
  <c r="S83" i="14"/>
  <c r="X81" i="14"/>
  <c r="W81" i="14"/>
  <c r="V81" i="14"/>
  <c r="U81" i="14"/>
  <c r="T81" i="14"/>
  <c r="S81" i="14"/>
  <c r="X79" i="14"/>
  <c r="W79" i="14"/>
  <c r="V79" i="14"/>
  <c r="U79" i="14"/>
  <c r="T79" i="14"/>
  <c r="S79" i="14"/>
  <c r="X77" i="14"/>
  <c r="W77" i="14"/>
  <c r="V77" i="14"/>
  <c r="U77" i="14"/>
  <c r="T77" i="14"/>
  <c r="S77" i="14"/>
  <c r="X75" i="14"/>
  <c r="W75" i="14"/>
  <c r="V75" i="14"/>
  <c r="U75" i="14"/>
  <c r="T75" i="14"/>
  <c r="S75" i="14"/>
  <c r="X73" i="14"/>
  <c r="W73" i="14"/>
  <c r="V73" i="14"/>
  <c r="U73" i="14"/>
  <c r="T73" i="14"/>
  <c r="S73" i="14"/>
  <c r="X71" i="14"/>
  <c r="W71" i="14"/>
  <c r="V71" i="14"/>
  <c r="U71" i="14"/>
  <c r="T71" i="14"/>
  <c r="S71" i="14"/>
  <c r="X69" i="14"/>
  <c r="W69" i="14"/>
  <c r="V69" i="14"/>
  <c r="U69" i="14"/>
  <c r="T69" i="14"/>
  <c r="S69" i="14"/>
  <c r="X67" i="14"/>
  <c r="W67" i="14"/>
  <c r="V67" i="14"/>
  <c r="U67" i="14"/>
  <c r="T67" i="14"/>
  <c r="S67" i="14"/>
  <c r="X65" i="14"/>
  <c r="W65" i="14"/>
  <c r="V65" i="14"/>
  <c r="U65" i="14"/>
  <c r="T65" i="14"/>
  <c r="S65" i="14"/>
  <c r="X63" i="14"/>
  <c r="W63" i="14"/>
  <c r="V63" i="14"/>
  <c r="U63" i="14"/>
  <c r="T63" i="14"/>
  <c r="S63" i="14"/>
  <c r="X61" i="14"/>
  <c r="W61" i="14"/>
  <c r="V61" i="14"/>
  <c r="U61" i="14"/>
  <c r="T61" i="14"/>
  <c r="S61" i="14"/>
  <c r="X59" i="14"/>
  <c r="W59" i="14"/>
  <c r="V59" i="14"/>
  <c r="U59" i="14"/>
  <c r="T59" i="14"/>
  <c r="S59" i="14"/>
  <c r="X57" i="14"/>
  <c r="W57" i="14"/>
  <c r="V57" i="14"/>
  <c r="U57" i="14"/>
  <c r="T57" i="14"/>
  <c r="S57" i="14"/>
  <c r="X55" i="14"/>
  <c r="W55" i="14"/>
  <c r="V55" i="14"/>
  <c r="U55" i="14"/>
  <c r="T55" i="14"/>
  <c r="S55" i="14"/>
  <c r="X53" i="14"/>
  <c r="W53" i="14"/>
  <c r="V53" i="14"/>
  <c r="U53" i="14"/>
  <c r="T53" i="14"/>
  <c r="S53" i="14"/>
  <c r="X51" i="14"/>
  <c r="W51" i="14"/>
  <c r="V51" i="14"/>
  <c r="U51" i="14"/>
  <c r="T51" i="14"/>
  <c r="S51" i="14"/>
  <c r="X49" i="14"/>
  <c r="W49" i="14"/>
  <c r="V49" i="14"/>
  <c r="U49" i="14"/>
  <c r="T49" i="14"/>
  <c r="S49" i="14"/>
  <c r="X47" i="14"/>
  <c r="W47" i="14"/>
  <c r="V47" i="14"/>
  <c r="U47" i="14"/>
  <c r="T47" i="14"/>
  <c r="S47" i="14"/>
  <c r="X45" i="14"/>
  <c r="W45" i="14"/>
  <c r="V45" i="14"/>
  <c r="U45" i="14"/>
  <c r="T45" i="14"/>
  <c r="S45" i="14"/>
  <c r="X43" i="14"/>
  <c r="W43" i="14"/>
  <c r="V43" i="14"/>
  <c r="U43" i="14"/>
  <c r="T43" i="14"/>
  <c r="S43" i="14"/>
  <c r="X41" i="14"/>
  <c r="W41" i="14"/>
  <c r="V41" i="14"/>
  <c r="U41" i="14"/>
  <c r="T41" i="14"/>
  <c r="S41" i="14"/>
  <c r="X39" i="14"/>
  <c r="W39" i="14"/>
  <c r="V39" i="14"/>
  <c r="U39" i="14"/>
  <c r="T39" i="14"/>
  <c r="S39" i="14"/>
  <c r="X37" i="14"/>
  <c r="W37" i="14"/>
  <c r="V37" i="14"/>
  <c r="U37" i="14"/>
  <c r="T37" i="14"/>
  <c r="S37" i="14"/>
  <c r="X35" i="14"/>
  <c r="W35" i="14"/>
  <c r="V35" i="14"/>
  <c r="U35" i="14"/>
  <c r="T35" i="14"/>
  <c r="S35" i="14"/>
  <c r="X33" i="14"/>
  <c r="W33" i="14"/>
  <c r="V33" i="14"/>
  <c r="U33" i="14"/>
  <c r="T33" i="14"/>
  <c r="S33" i="14"/>
  <c r="X31" i="14"/>
  <c r="W31" i="14"/>
  <c r="V31" i="14"/>
  <c r="U31" i="14"/>
  <c r="T31" i="14"/>
  <c r="S31" i="14"/>
  <c r="X29" i="14"/>
  <c r="W29" i="14"/>
  <c r="V29" i="14"/>
  <c r="U29" i="14"/>
  <c r="T29" i="14"/>
  <c r="S29" i="14"/>
  <c r="X27" i="14"/>
  <c r="W27" i="14"/>
  <c r="V27" i="14"/>
  <c r="U27" i="14"/>
  <c r="T27" i="14"/>
  <c r="S27" i="14"/>
  <c r="X25" i="14"/>
  <c r="W25" i="14"/>
  <c r="V25" i="14"/>
  <c r="U25" i="14"/>
  <c r="T25" i="14"/>
  <c r="S25" i="14"/>
  <c r="X23" i="14"/>
  <c r="W23" i="14"/>
  <c r="V23" i="14"/>
  <c r="U23" i="14"/>
  <c r="T23" i="14"/>
  <c r="S23" i="14"/>
  <c r="X21" i="14"/>
  <c r="W21" i="14"/>
  <c r="V21" i="14"/>
  <c r="U21" i="14"/>
  <c r="T21" i="14"/>
  <c r="S21" i="14"/>
  <c r="X19" i="14"/>
  <c r="W19" i="14"/>
  <c r="V19" i="14"/>
  <c r="U19" i="14"/>
  <c r="T19" i="14"/>
  <c r="S19" i="14"/>
  <c r="X17" i="14"/>
  <c r="W17" i="14"/>
  <c r="V17" i="14"/>
  <c r="U17" i="14"/>
  <c r="T17" i="14"/>
  <c r="S17" i="14"/>
  <c r="X15" i="14"/>
  <c r="W15" i="14"/>
  <c r="V15" i="14"/>
  <c r="U15" i="14"/>
  <c r="T15" i="14"/>
  <c r="S15" i="14"/>
  <c r="X13" i="14"/>
  <c r="W13" i="14"/>
  <c r="V13" i="14"/>
  <c r="U13" i="14"/>
  <c r="T13" i="14"/>
  <c r="S13" i="14"/>
  <c r="X11" i="14"/>
  <c r="W11" i="14"/>
  <c r="V11" i="14"/>
  <c r="U11" i="14"/>
  <c r="T11" i="14"/>
  <c r="S11" i="14"/>
  <c r="X9" i="14"/>
  <c r="W9" i="14"/>
  <c r="V9" i="14"/>
  <c r="U9" i="14"/>
  <c r="T9" i="14"/>
  <c r="S9" i="14"/>
  <c r="X7" i="14"/>
  <c r="W7" i="14"/>
  <c r="V7" i="14"/>
  <c r="U7" i="14"/>
  <c r="T7" i="14"/>
  <c r="S7" i="14"/>
  <c r="X549" i="15"/>
  <c r="W549" i="15"/>
  <c r="V549" i="15"/>
  <c r="U549" i="15"/>
  <c r="T549" i="15"/>
  <c r="X547" i="15"/>
  <c r="W547" i="15"/>
  <c r="V547" i="15"/>
  <c r="U547" i="15"/>
  <c r="T547" i="15"/>
  <c r="X545" i="15"/>
  <c r="W545" i="15"/>
  <c r="V545" i="15"/>
  <c r="U545" i="15"/>
  <c r="T545" i="15"/>
  <c r="X543" i="15"/>
  <c r="W543" i="15"/>
  <c r="V543" i="15"/>
  <c r="U543" i="15"/>
  <c r="T543" i="15"/>
  <c r="X541" i="15"/>
  <c r="W541" i="15"/>
  <c r="V541" i="15"/>
  <c r="U541" i="15"/>
  <c r="T541" i="15"/>
  <c r="X539" i="15"/>
  <c r="W539" i="15"/>
  <c r="V539" i="15"/>
  <c r="U539" i="15"/>
  <c r="T539" i="15"/>
  <c r="X537" i="15"/>
  <c r="W537" i="15"/>
  <c r="V537" i="15"/>
  <c r="U537" i="15"/>
  <c r="T537" i="15"/>
  <c r="X535" i="15"/>
  <c r="W535" i="15"/>
  <c r="V535" i="15"/>
  <c r="U535" i="15"/>
  <c r="T535" i="15"/>
  <c r="X533" i="15"/>
  <c r="W533" i="15"/>
  <c r="V533" i="15"/>
  <c r="U533" i="15"/>
  <c r="T533" i="15"/>
  <c r="X531" i="15"/>
  <c r="W531" i="15"/>
  <c r="V531" i="15"/>
  <c r="U531" i="15"/>
  <c r="T531" i="15"/>
  <c r="X529" i="15"/>
  <c r="W529" i="15"/>
  <c r="V529" i="15"/>
  <c r="U529" i="15"/>
  <c r="T529" i="15"/>
  <c r="X527" i="15"/>
  <c r="W527" i="15"/>
  <c r="V527" i="15"/>
  <c r="U527" i="15"/>
  <c r="T527" i="15"/>
  <c r="X525" i="15"/>
  <c r="W525" i="15"/>
  <c r="V525" i="15"/>
  <c r="U525" i="15"/>
  <c r="T525" i="15"/>
  <c r="X523" i="15"/>
  <c r="W523" i="15"/>
  <c r="V523" i="15"/>
  <c r="U523" i="15"/>
  <c r="T523" i="15"/>
  <c r="X521" i="15"/>
  <c r="W521" i="15"/>
  <c r="V521" i="15"/>
  <c r="U521" i="15"/>
  <c r="T521" i="15"/>
  <c r="X519" i="15"/>
  <c r="W519" i="15"/>
  <c r="V519" i="15"/>
  <c r="U519" i="15"/>
  <c r="T519" i="15"/>
  <c r="X517" i="15"/>
  <c r="W517" i="15"/>
  <c r="V517" i="15"/>
  <c r="U517" i="15"/>
  <c r="T517" i="15"/>
  <c r="X515" i="15"/>
  <c r="W515" i="15"/>
  <c r="V515" i="15"/>
  <c r="U515" i="15"/>
  <c r="T515" i="15"/>
  <c r="X513" i="15"/>
  <c r="W513" i="15"/>
  <c r="V513" i="15"/>
  <c r="U513" i="15"/>
  <c r="T513" i="15"/>
  <c r="X511" i="15"/>
  <c r="W511" i="15"/>
  <c r="V511" i="15"/>
  <c r="U511" i="15"/>
  <c r="T511" i="15"/>
  <c r="X509" i="15"/>
  <c r="W509" i="15"/>
  <c r="V509" i="15"/>
  <c r="U509" i="15"/>
  <c r="T509" i="15"/>
  <c r="X507" i="15"/>
  <c r="W507" i="15"/>
  <c r="V507" i="15"/>
  <c r="U507" i="15"/>
  <c r="T507" i="15"/>
  <c r="X505" i="15"/>
  <c r="W505" i="15"/>
  <c r="V505" i="15"/>
  <c r="U505" i="15"/>
  <c r="T505" i="15"/>
  <c r="X503" i="15"/>
  <c r="W503" i="15"/>
  <c r="V503" i="15"/>
  <c r="U503" i="15"/>
  <c r="T503" i="15"/>
  <c r="X501" i="15"/>
  <c r="W501" i="15"/>
  <c r="V501" i="15"/>
  <c r="U501" i="15"/>
  <c r="T501" i="15"/>
  <c r="X499" i="15"/>
  <c r="W499" i="15"/>
  <c r="V499" i="15"/>
  <c r="U499" i="15"/>
  <c r="T499" i="15"/>
  <c r="X497" i="15"/>
  <c r="W497" i="15"/>
  <c r="V497" i="15"/>
  <c r="U497" i="15"/>
  <c r="T497" i="15"/>
  <c r="X495" i="15"/>
  <c r="W495" i="15"/>
  <c r="V495" i="15"/>
  <c r="U495" i="15"/>
  <c r="T495" i="15"/>
  <c r="X493" i="15"/>
  <c r="W493" i="15"/>
  <c r="V493" i="15"/>
  <c r="U493" i="15"/>
  <c r="T493" i="15"/>
  <c r="X491" i="15"/>
  <c r="W491" i="15"/>
  <c r="V491" i="15"/>
  <c r="U491" i="15"/>
  <c r="T491" i="15"/>
  <c r="X489" i="15"/>
  <c r="W489" i="15"/>
  <c r="V489" i="15"/>
  <c r="U489" i="15"/>
  <c r="T489" i="15"/>
  <c r="X487" i="15"/>
  <c r="W487" i="15"/>
  <c r="V487" i="15"/>
  <c r="U487" i="15"/>
  <c r="T487" i="15"/>
  <c r="X485" i="15"/>
  <c r="W485" i="15"/>
  <c r="V485" i="15"/>
  <c r="U485" i="15"/>
  <c r="T485" i="15"/>
  <c r="X483" i="15"/>
  <c r="W483" i="15"/>
  <c r="V483" i="15"/>
  <c r="U483" i="15"/>
  <c r="T483" i="15"/>
  <c r="X481" i="15"/>
  <c r="W481" i="15"/>
  <c r="V481" i="15"/>
  <c r="U481" i="15"/>
  <c r="T481" i="15"/>
  <c r="X479" i="15"/>
  <c r="W479" i="15"/>
  <c r="V479" i="15"/>
  <c r="U479" i="15"/>
  <c r="T479" i="15"/>
  <c r="X477" i="15"/>
  <c r="W477" i="15"/>
  <c r="V477" i="15"/>
  <c r="U477" i="15"/>
  <c r="T477" i="15"/>
  <c r="X475" i="15"/>
  <c r="W475" i="15"/>
  <c r="V475" i="15"/>
  <c r="U475" i="15"/>
  <c r="T475" i="15"/>
  <c r="X473" i="15"/>
  <c r="W473" i="15"/>
  <c r="V473" i="15"/>
  <c r="U473" i="15"/>
  <c r="T473" i="15"/>
  <c r="X471" i="15"/>
  <c r="W471" i="15"/>
  <c r="V471" i="15"/>
  <c r="U471" i="15"/>
  <c r="T471" i="15"/>
  <c r="X469" i="15"/>
  <c r="W469" i="15"/>
  <c r="V469" i="15"/>
  <c r="U469" i="15"/>
  <c r="T469" i="15"/>
  <c r="X467" i="15"/>
  <c r="W467" i="15"/>
  <c r="V467" i="15"/>
  <c r="U467" i="15"/>
  <c r="T467" i="15"/>
  <c r="X465" i="15"/>
  <c r="W465" i="15"/>
  <c r="V465" i="15"/>
  <c r="U465" i="15"/>
  <c r="T465" i="15"/>
  <c r="X463" i="15"/>
  <c r="W463" i="15"/>
  <c r="V463" i="15"/>
  <c r="U463" i="15"/>
  <c r="T463" i="15"/>
  <c r="X461" i="15"/>
  <c r="W461" i="15"/>
  <c r="V461" i="15"/>
  <c r="U461" i="15"/>
  <c r="T461" i="15"/>
  <c r="X459" i="15"/>
  <c r="W459" i="15"/>
  <c r="V459" i="15"/>
  <c r="U459" i="15"/>
  <c r="T459" i="15"/>
  <c r="X457" i="15"/>
  <c r="W457" i="15"/>
  <c r="V457" i="15"/>
  <c r="U457" i="15"/>
  <c r="T457" i="15"/>
  <c r="X455" i="15"/>
  <c r="W455" i="15"/>
  <c r="V455" i="15"/>
  <c r="U455" i="15"/>
  <c r="T455" i="15"/>
  <c r="X453" i="15"/>
  <c r="W453" i="15"/>
  <c r="V453" i="15"/>
  <c r="U453" i="15"/>
  <c r="T453" i="15"/>
  <c r="X451" i="15"/>
  <c r="W451" i="15"/>
  <c r="V451" i="15"/>
  <c r="U451" i="15"/>
  <c r="T451" i="15"/>
  <c r="X449" i="15"/>
  <c r="W449" i="15"/>
  <c r="V449" i="15"/>
  <c r="U449" i="15"/>
  <c r="T449" i="15"/>
  <c r="X447" i="15"/>
  <c r="W447" i="15"/>
  <c r="V447" i="15"/>
  <c r="U447" i="15"/>
  <c r="T447" i="15"/>
  <c r="X445" i="15"/>
  <c r="W445" i="15"/>
  <c r="V445" i="15"/>
  <c r="U445" i="15"/>
  <c r="T445" i="15"/>
  <c r="X443" i="15"/>
  <c r="W443" i="15"/>
  <c r="V443" i="15"/>
  <c r="U443" i="15"/>
  <c r="T443" i="15"/>
  <c r="X441" i="15"/>
  <c r="W441" i="15"/>
  <c r="V441" i="15"/>
  <c r="U441" i="15"/>
  <c r="T441" i="15"/>
  <c r="X439" i="15"/>
  <c r="W439" i="15"/>
  <c r="V439" i="15"/>
  <c r="U439" i="15"/>
  <c r="T439" i="15"/>
  <c r="X437" i="15"/>
  <c r="W437" i="15"/>
  <c r="V437" i="15"/>
  <c r="U437" i="15"/>
  <c r="T437" i="15"/>
  <c r="X435" i="15"/>
  <c r="W435" i="15"/>
  <c r="V435" i="15"/>
  <c r="U435" i="15"/>
  <c r="T435" i="15"/>
  <c r="X433" i="15"/>
  <c r="W433" i="15"/>
  <c r="V433" i="15"/>
  <c r="U433" i="15"/>
  <c r="T433" i="15"/>
  <c r="X431" i="15"/>
  <c r="W431" i="15"/>
  <c r="V431" i="15"/>
  <c r="U431" i="15"/>
  <c r="T431" i="15"/>
  <c r="X429" i="15"/>
  <c r="W429" i="15"/>
  <c r="V429" i="15"/>
  <c r="U429" i="15"/>
  <c r="T429" i="15"/>
  <c r="X427" i="15"/>
  <c r="W427" i="15"/>
  <c r="V427" i="15"/>
  <c r="U427" i="15"/>
  <c r="T427" i="15"/>
  <c r="X425" i="15"/>
  <c r="W425" i="15"/>
  <c r="V425" i="15"/>
  <c r="U425" i="15"/>
  <c r="T425" i="15"/>
  <c r="X423" i="15"/>
  <c r="W423" i="15"/>
  <c r="V423" i="15"/>
  <c r="U423" i="15"/>
  <c r="T423" i="15"/>
  <c r="X421" i="15"/>
  <c r="W421" i="15"/>
  <c r="V421" i="15"/>
  <c r="U421" i="15"/>
  <c r="T421" i="15"/>
  <c r="X419" i="15"/>
  <c r="W419" i="15"/>
  <c r="V419" i="15"/>
  <c r="U419" i="15"/>
  <c r="T419" i="15"/>
  <c r="X417" i="15"/>
  <c r="W417" i="15"/>
  <c r="V417" i="15"/>
  <c r="U417" i="15"/>
  <c r="T417" i="15"/>
  <c r="X415" i="15"/>
  <c r="W415" i="15"/>
  <c r="V415" i="15"/>
  <c r="U415" i="15"/>
  <c r="T415" i="15"/>
  <c r="X413" i="15"/>
  <c r="W413" i="15"/>
  <c r="V413" i="15"/>
  <c r="U413" i="15"/>
  <c r="T413" i="15"/>
  <c r="X411" i="15"/>
  <c r="W411" i="15"/>
  <c r="V411" i="15"/>
  <c r="U411" i="15"/>
  <c r="T411" i="15"/>
  <c r="X409" i="15"/>
  <c r="W409" i="15"/>
  <c r="V409" i="15"/>
  <c r="U409" i="15"/>
  <c r="T409" i="15"/>
  <c r="X407" i="15"/>
  <c r="W407" i="15"/>
  <c r="V407" i="15"/>
  <c r="U407" i="15"/>
  <c r="T407" i="15"/>
  <c r="X405" i="15"/>
  <c r="W405" i="15"/>
  <c r="V405" i="15"/>
  <c r="U405" i="15"/>
  <c r="T405" i="15"/>
  <c r="X403" i="15"/>
  <c r="W403" i="15"/>
  <c r="V403" i="15"/>
  <c r="U403" i="15"/>
  <c r="T403" i="15"/>
  <c r="X401" i="15"/>
  <c r="W401" i="15"/>
  <c r="V401" i="15"/>
  <c r="U401" i="15"/>
  <c r="T401" i="15"/>
  <c r="X399" i="15"/>
  <c r="W399" i="15"/>
  <c r="V399" i="15"/>
  <c r="U399" i="15"/>
  <c r="T399" i="15"/>
  <c r="X397" i="15"/>
  <c r="W397" i="15"/>
  <c r="V397" i="15"/>
  <c r="U397" i="15"/>
  <c r="T397" i="15"/>
  <c r="X395" i="15"/>
  <c r="W395" i="15"/>
  <c r="V395" i="15"/>
  <c r="U395" i="15"/>
  <c r="T395" i="15"/>
  <c r="X393" i="15"/>
  <c r="W393" i="15"/>
  <c r="V393" i="15"/>
  <c r="U393" i="15"/>
  <c r="T393" i="15"/>
  <c r="X391" i="15"/>
  <c r="W391" i="15"/>
  <c r="V391" i="15"/>
  <c r="U391" i="15"/>
  <c r="T391" i="15"/>
  <c r="X389" i="15"/>
  <c r="W389" i="15"/>
  <c r="V389" i="15"/>
  <c r="U389" i="15"/>
  <c r="T389" i="15"/>
  <c r="X387" i="15"/>
  <c r="W387" i="15"/>
  <c r="V387" i="15"/>
  <c r="U387" i="15"/>
  <c r="T387" i="15"/>
  <c r="X385" i="15"/>
  <c r="W385" i="15"/>
  <c r="V385" i="15"/>
  <c r="U385" i="15"/>
  <c r="T385" i="15"/>
  <c r="X383" i="15"/>
  <c r="W383" i="15"/>
  <c r="V383" i="15"/>
  <c r="U383" i="15"/>
  <c r="T383" i="15"/>
  <c r="X381" i="15"/>
  <c r="W381" i="15"/>
  <c r="V381" i="15"/>
  <c r="U381" i="15"/>
  <c r="T381" i="15"/>
  <c r="X379" i="15"/>
  <c r="W379" i="15"/>
  <c r="V379" i="15"/>
  <c r="U379" i="15"/>
  <c r="T379" i="15"/>
  <c r="X377" i="15"/>
  <c r="W377" i="15"/>
  <c r="V377" i="15"/>
  <c r="U377" i="15"/>
  <c r="T377" i="15"/>
  <c r="X375" i="15"/>
  <c r="W375" i="15"/>
  <c r="V375" i="15"/>
  <c r="U375" i="15"/>
  <c r="T375" i="15"/>
  <c r="X373" i="15"/>
  <c r="W373" i="15"/>
  <c r="V373" i="15"/>
  <c r="U373" i="15"/>
  <c r="T373" i="15"/>
  <c r="X371" i="15"/>
  <c r="W371" i="15"/>
  <c r="V371" i="15"/>
  <c r="U371" i="15"/>
  <c r="T371" i="15"/>
  <c r="X369" i="15"/>
  <c r="W369" i="15"/>
  <c r="V369" i="15"/>
  <c r="U369" i="15"/>
  <c r="T369" i="15"/>
  <c r="X367" i="15"/>
  <c r="W367" i="15"/>
  <c r="V367" i="15"/>
  <c r="U367" i="15"/>
  <c r="T367" i="15"/>
  <c r="X365" i="15"/>
  <c r="W365" i="15"/>
  <c r="V365" i="15"/>
  <c r="U365" i="15"/>
  <c r="T365" i="15"/>
  <c r="X363" i="15"/>
  <c r="W363" i="15"/>
  <c r="V363" i="15"/>
  <c r="U363" i="15"/>
  <c r="T363" i="15"/>
  <c r="X361" i="15"/>
  <c r="W361" i="15"/>
  <c r="V361" i="15"/>
  <c r="U361" i="15"/>
  <c r="T361" i="15"/>
  <c r="X359" i="15"/>
  <c r="W359" i="15"/>
  <c r="V359" i="15"/>
  <c r="U359" i="15"/>
  <c r="T359" i="15"/>
  <c r="X357" i="15"/>
  <c r="W357" i="15"/>
  <c r="V357" i="15"/>
  <c r="U357" i="15"/>
  <c r="T357" i="15"/>
  <c r="X355" i="15"/>
  <c r="W355" i="15"/>
  <c r="V355" i="15"/>
  <c r="U355" i="15"/>
  <c r="T355" i="15"/>
  <c r="X353" i="15"/>
  <c r="W353" i="15"/>
  <c r="V353" i="15"/>
  <c r="U353" i="15"/>
  <c r="T353" i="15"/>
  <c r="X351" i="15"/>
  <c r="W351" i="15"/>
  <c r="V351" i="15"/>
  <c r="U351" i="15"/>
  <c r="T351" i="15"/>
  <c r="X349" i="15"/>
  <c r="W349" i="15"/>
  <c r="V349" i="15"/>
  <c r="U349" i="15"/>
  <c r="T349" i="15"/>
  <c r="X347" i="15"/>
  <c r="W347" i="15"/>
  <c r="V347" i="15"/>
  <c r="U347" i="15"/>
  <c r="T347" i="15"/>
  <c r="X345" i="15"/>
  <c r="W345" i="15"/>
  <c r="V345" i="15"/>
  <c r="U345" i="15"/>
  <c r="T345" i="15"/>
  <c r="X343" i="15"/>
  <c r="W343" i="15"/>
  <c r="V343" i="15"/>
  <c r="U343" i="15"/>
  <c r="T343" i="15"/>
  <c r="X341" i="15"/>
  <c r="W341" i="15"/>
  <c r="V341" i="15"/>
  <c r="U341" i="15"/>
  <c r="T341" i="15"/>
  <c r="X339" i="15"/>
  <c r="W339" i="15"/>
  <c r="V339" i="15"/>
  <c r="U339" i="15"/>
  <c r="T339" i="15"/>
  <c r="X337" i="15"/>
  <c r="W337" i="15"/>
  <c r="V337" i="15"/>
  <c r="U337" i="15"/>
  <c r="T337" i="15"/>
  <c r="X335" i="15"/>
  <c r="W335" i="15"/>
  <c r="V335" i="15"/>
  <c r="U335" i="15"/>
  <c r="T335" i="15"/>
  <c r="X333" i="15"/>
  <c r="W333" i="15"/>
  <c r="V333" i="15"/>
  <c r="U333" i="15"/>
  <c r="T333" i="15"/>
  <c r="X331" i="15"/>
  <c r="W331" i="15"/>
  <c r="V331" i="15"/>
  <c r="U331" i="15"/>
  <c r="T331" i="15"/>
  <c r="X329" i="15"/>
  <c r="W329" i="15"/>
  <c r="V329" i="15"/>
  <c r="U329" i="15"/>
  <c r="T329" i="15"/>
  <c r="X327" i="15"/>
  <c r="W327" i="15"/>
  <c r="V327" i="15"/>
  <c r="U327" i="15"/>
  <c r="T327" i="15"/>
  <c r="X325" i="15"/>
  <c r="W325" i="15"/>
  <c r="V325" i="15"/>
  <c r="U325" i="15"/>
  <c r="T325" i="15"/>
  <c r="X323" i="15"/>
  <c r="W323" i="15"/>
  <c r="V323" i="15"/>
  <c r="U323" i="15"/>
  <c r="T323" i="15"/>
  <c r="X321" i="15"/>
  <c r="W321" i="15"/>
  <c r="V321" i="15"/>
  <c r="U321" i="15"/>
  <c r="T321" i="15"/>
  <c r="X319" i="15"/>
  <c r="W319" i="15"/>
  <c r="V319" i="15"/>
  <c r="U319" i="15"/>
  <c r="T319" i="15"/>
  <c r="X317" i="15"/>
  <c r="W317" i="15"/>
  <c r="V317" i="15"/>
  <c r="U317" i="15"/>
  <c r="T317" i="15"/>
  <c r="X315" i="15"/>
  <c r="W315" i="15"/>
  <c r="V315" i="15"/>
  <c r="U315" i="15"/>
  <c r="T315" i="15"/>
  <c r="X313" i="15"/>
  <c r="W313" i="15"/>
  <c r="V313" i="15"/>
  <c r="U313" i="15"/>
  <c r="T313" i="15"/>
  <c r="X311" i="15"/>
  <c r="W311" i="15"/>
  <c r="V311" i="15"/>
  <c r="U311" i="15"/>
  <c r="T311" i="15"/>
  <c r="X309" i="15"/>
  <c r="W309" i="15"/>
  <c r="V309" i="15"/>
  <c r="U309" i="15"/>
  <c r="T309" i="15"/>
  <c r="X307" i="15"/>
  <c r="W307" i="15"/>
  <c r="V307" i="15"/>
  <c r="U307" i="15"/>
  <c r="T307" i="15"/>
  <c r="X305" i="15"/>
  <c r="W305" i="15"/>
  <c r="V305" i="15"/>
  <c r="U305" i="15"/>
  <c r="T305" i="15"/>
  <c r="X303" i="15"/>
  <c r="W303" i="15"/>
  <c r="V303" i="15"/>
  <c r="U303" i="15"/>
  <c r="T303" i="15"/>
  <c r="X301" i="15"/>
  <c r="W301" i="15"/>
  <c r="V301" i="15"/>
  <c r="U301" i="15"/>
  <c r="T301" i="15"/>
  <c r="X299" i="15"/>
  <c r="W299" i="15"/>
  <c r="V299" i="15"/>
  <c r="U299" i="15"/>
  <c r="T299" i="15"/>
  <c r="X297" i="15"/>
  <c r="W297" i="15"/>
  <c r="V297" i="15"/>
  <c r="U297" i="15"/>
  <c r="T297" i="15"/>
  <c r="X295" i="15"/>
  <c r="W295" i="15"/>
  <c r="V295" i="15"/>
  <c r="U295" i="15"/>
  <c r="T295" i="15"/>
  <c r="X293" i="15"/>
  <c r="W293" i="15"/>
  <c r="V293" i="15"/>
  <c r="U293" i="15"/>
  <c r="T293" i="15"/>
  <c r="X291" i="15"/>
  <c r="W291" i="15"/>
  <c r="V291" i="15"/>
  <c r="U291" i="15"/>
  <c r="T291" i="15"/>
  <c r="X289" i="15"/>
  <c r="W289" i="15"/>
  <c r="V289" i="15"/>
  <c r="U289" i="15"/>
  <c r="T289" i="15"/>
  <c r="X287" i="15"/>
  <c r="W287" i="15"/>
  <c r="V287" i="15"/>
  <c r="U287" i="15"/>
  <c r="T287" i="15"/>
  <c r="X285" i="15"/>
  <c r="W285" i="15"/>
  <c r="V285" i="15"/>
  <c r="U285" i="15"/>
  <c r="T285" i="15"/>
  <c r="X283" i="15"/>
  <c r="W283" i="15"/>
  <c r="V283" i="15"/>
  <c r="U283" i="15"/>
  <c r="T283" i="15"/>
  <c r="X281" i="15"/>
  <c r="W281" i="15"/>
  <c r="V281" i="15"/>
  <c r="U281" i="15"/>
  <c r="T281" i="15"/>
  <c r="X279" i="15"/>
  <c r="W279" i="15"/>
  <c r="V279" i="15"/>
  <c r="U279" i="15"/>
  <c r="T279" i="15"/>
  <c r="X277" i="15"/>
  <c r="W277" i="15"/>
  <c r="V277" i="15"/>
  <c r="U277" i="15"/>
  <c r="T277" i="15"/>
  <c r="X275" i="15"/>
  <c r="W275" i="15"/>
  <c r="V275" i="15"/>
  <c r="U275" i="15"/>
  <c r="T275" i="15"/>
  <c r="X273" i="15"/>
  <c r="W273" i="15"/>
  <c r="V273" i="15"/>
  <c r="U273" i="15"/>
  <c r="T273" i="15"/>
  <c r="X271" i="15"/>
  <c r="W271" i="15"/>
  <c r="V271" i="15"/>
  <c r="U271" i="15"/>
  <c r="T271" i="15"/>
  <c r="X269" i="15"/>
  <c r="W269" i="15"/>
  <c r="V269" i="15"/>
  <c r="U269" i="15"/>
  <c r="T269" i="15"/>
  <c r="X267" i="15"/>
  <c r="W267" i="15"/>
  <c r="V267" i="15"/>
  <c r="U267" i="15"/>
  <c r="T267" i="15"/>
  <c r="X265" i="15"/>
  <c r="W265" i="15"/>
  <c r="V265" i="15"/>
  <c r="U265" i="15"/>
  <c r="T265" i="15"/>
  <c r="X263" i="15"/>
  <c r="W263" i="15"/>
  <c r="V263" i="15"/>
  <c r="U263" i="15"/>
  <c r="T263" i="15"/>
  <c r="X261" i="15"/>
  <c r="W261" i="15"/>
  <c r="V261" i="15"/>
  <c r="U261" i="15"/>
  <c r="T261" i="15"/>
  <c r="X259" i="15"/>
  <c r="W259" i="15"/>
  <c r="V259" i="15"/>
  <c r="U259" i="15"/>
  <c r="T259" i="15"/>
  <c r="X257" i="15"/>
  <c r="W257" i="15"/>
  <c r="V257" i="15"/>
  <c r="U257" i="15"/>
  <c r="T257" i="15"/>
  <c r="X255" i="15"/>
  <c r="W255" i="15"/>
  <c r="V255" i="15"/>
  <c r="U255" i="15"/>
  <c r="T255" i="15"/>
  <c r="X253" i="15"/>
  <c r="W253" i="15"/>
  <c r="V253" i="15"/>
  <c r="U253" i="15"/>
  <c r="T253" i="15"/>
  <c r="X251" i="15"/>
  <c r="W251" i="15"/>
  <c r="V251" i="15"/>
  <c r="U251" i="15"/>
  <c r="T251" i="15"/>
  <c r="X249" i="15"/>
  <c r="W249" i="15"/>
  <c r="V249" i="15"/>
  <c r="U249" i="15"/>
  <c r="T249" i="15"/>
  <c r="X247" i="15"/>
  <c r="W247" i="15"/>
  <c r="V247" i="15"/>
  <c r="U247" i="15"/>
  <c r="T247" i="15"/>
  <c r="X245" i="15"/>
  <c r="W245" i="15"/>
  <c r="V245" i="15"/>
  <c r="U245" i="15"/>
  <c r="T245" i="15"/>
  <c r="X243" i="15"/>
  <c r="W243" i="15"/>
  <c r="V243" i="15"/>
  <c r="U243" i="15"/>
  <c r="T243" i="15"/>
  <c r="X241" i="15"/>
  <c r="W241" i="15"/>
  <c r="V241" i="15"/>
  <c r="U241" i="15"/>
  <c r="T241" i="15"/>
  <c r="X239" i="15"/>
  <c r="W239" i="15"/>
  <c r="V239" i="15"/>
  <c r="U239" i="15"/>
  <c r="T239" i="15"/>
  <c r="X237" i="15"/>
  <c r="W237" i="15"/>
  <c r="V237" i="15"/>
  <c r="U237" i="15"/>
  <c r="T237" i="15"/>
  <c r="X235" i="15"/>
  <c r="W235" i="15"/>
  <c r="V235" i="15"/>
  <c r="U235" i="15"/>
  <c r="T235" i="15"/>
  <c r="X233" i="15"/>
  <c r="W233" i="15"/>
  <c r="V233" i="15"/>
  <c r="U233" i="15"/>
  <c r="T233" i="15"/>
  <c r="X231" i="15"/>
  <c r="W231" i="15"/>
  <c r="V231" i="15"/>
  <c r="U231" i="15"/>
  <c r="T231" i="15"/>
  <c r="X229" i="15"/>
  <c r="W229" i="15"/>
  <c r="V229" i="15"/>
  <c r="U229" i="15"/>
  <c r="T229" i="15"/>
  <c r="X227" i="15"/>
  <c r="W227" i="15"/>
  <c r="V227" i="15"/>
  <c r="U227" i="15"/>
  <c r="T227" i="15"/>
  <c r="X225" i="15"/>
  <c r="W225" i="15"/>
  <c r="V225" i="15"/>
  <c r="U225" i="15"/>
  <c r="T225" i="15"/>
  <c r="X223" i="15"/>
  <c r="W223" i="15"/>
  <c r="V223" i="15"/>
  <c r="U223" i="15"/>
  <c r="T223" i="15"/>
  <c r="X221" i="15"/>
  <c r="W221" i="15"/>
  <c r="V221" i="15"/>
  <c r="U221" i="15"/>
  <c r="T221" i="15"/>
  <c r="X219" i="15"/>
  <c r="W219" i="15"/>
  <c r="V219" i="15"/>
  <c r="U219" i="15"/>
  <c r="T219" i="15"/>
  <c r="X217" i="15"/>
  <c r="W217" i="15"/>
  <c r="V217" i="15"/>
  <c r="U217" i="15"/>
  <c r="T217" i="15"/>
  <c r="X215" i="15"/>
  <c r="W215" i="15"/>
  <c r="V215" i="15"/>
  <c r="U215" i="15"/>
  <c r="T215" i="15"/>
  <c r="X213" i="15"/>
  <c r="W213" i="15"/>
  <c r="V213" i="15"/>
  <c r="U213" i="15"/>
  <c r="T213" i="15"/>
  <c r="X211" i="15"/>
  <c r="W211" i="15"/>
  <c r="V211" i="15"/>
  <c r="U211" i="15"/>
  <c r="T211" i="15"/>
  <c r="X209" i="15"/>
  <c r="W209" i="15"/>
  <c r="V209" i="15"/>
  <c r="U209" i="15"/>
  <c r="T209" i="15"/>
  <c r="X207" i="15"/>
  <c r="W207" i="15"/>
  <c r="V207" i="15"/>
  <c r="U207" i="15"/>
  <c r="T207" i="15"/>
  <c r="X205" i="15"/>
  <c r="W205" i="15"/>
  <c r="V205" i="15"/>
  <c r="U205" i="15"/>
  <c r="T205" i="15"/>
  <c r="X203" i="15"/>
  <c r="W203" i="15"/>
  <c r="V203" i="15"/>
  <c r="U203" i="15"/>
  <c r="T203" i="15"/>
  <c r="X201" i="15"/>
  <c r="W201" i="15"/>
  <c r="V201" i="15"/>
  <c r="U201" i="15"/>
  <c r="T201" i="15"/>
  <c r="X199" i="15"/>
  <c r="W199" i="15"/>
  <c r="V199" i="15"/>
  <c r="U199" i="15"/>
  <c r="T199" i="15"/>
  <c r="X197" i="15"/>
  <c r="W197" i="15"/>
  <c r="V197" i="15"/>
  <c r="U197" i="15"/>
  <c r="T197" i="15"/>
  <c r="X195" i="15"/>
  <c r="W195" i="15"/>
  <c r="V195" i="15"/>
  <c r="U195" i="15"/>
  <c r="T195" i="15"/>
  <c r="X193" i="15"/>
  <c r="W193" i="15"/>
  <c r="V193" i="15"/>
  <c r="U193" i="15"/>
  <c r="T193" i="15"/>
  <c r="X191" i="15"/>
  <c r="W191" i="15"/>
  <c r="V191" i="15"/>
  <c r="U191" i="15"/>
  <c r="T191" i="15"/>
  <c r="X189" i="15"/>
  <c r="W189" i="15"/>
  <c r="V189" i="15"/>
  <c r="U189" i="15"/>
  <c r="T189" i="15"/>
  <c r="X187" i="15"/>
  <c r="W187" i="15"/>
  <c r="V187" i="15"/>
  <c r="U187" i="15"/>
  <c r="T187" i="15"/>
  <c r="X185" i="15"/>
  <c r="W185" i="15"/>
  <c r="V185" i="15"/>
  <c r="U185" i="15"/>
  <c r="T185" i="15"/>
  <c r="X183" i="15"/>
  <c r="W183" i="15"/>
  <c r="V183" i="15"/>
  <c r="U183" i="15"/>
  <c r="T183" i="15"/>
  <c r="X181" i="15"/>
  <c r="W181" i="15"/>
  <c r="V181" i="15"/>
  <c r="U181" i="15"/>
  <c r="T181" i="15"/>
  <c r="X179" i="15"/>
  <c r="W179" i="15"/>
  <c r="V179" i="15"/>
  <c r="U179" i="15"/>
  <c r="T179" i="15"/>
  <c r="X177" i="15"/>
  <c r="W177" i="15"/>
  <c r="V177" i="15"/>
  <c r="U177" i="15"/>
  <c r="T177" i="15"/>
  <c r="X175" i="15"/>
  <c r="W175" i="15"/>
  <c r="V175" i="15"/>
  <c r="U175" i="15"/>
  <c r="T175" i="15"/>
  <c r="X173" i="15"/>
  <c r="W173" i="15"/>
  <c r="V173" i="15"/>
  <c r="U173" i="15"/>
  <c r="T173" i="15"/>
  <c r="X171" i="15"/>
  <c r="W171" i="15"/>
  <c r="V171" i="15"/>
  <c r="U171" i="15"/>
  <c r="T171" i="15"/>
  <c r="X169" i="15"/>
  <c r="W169" i="15"/>
  <c r="V169" i="15"/>
  <c r="U169" i="15"/>
  <c r="T169" i="15"/>
  <c r="X167" i="15"/>
  <c r="W167" i="15"/>
  <c r="V167" i="15"/>
  <c r="U167" i="15"/>
  <c r="T167" i="15"/>
  <c r="X165" i="15"/>
  <c r="W165" i="15"/>
  <c r="V165" i="15"/>
  <c r="U165" i="15"/>
  <c r="T165" i="15"/>
  <c r="X163" i="15"/>
  <c r="W163" i="15"/>
  <c r="V163" i="15"/>
  <c r="U163" i="15"/>
  <c r="T163" i="15"/>
  <c r="X161" i="15"/>
  <c r="W161" i="15"/>
  <c r="V161" i="15"/>
  <c r="U161" i="15"/>
  <c r="T161" i="15"/>
  <c r="X159" i="15"/>
  <c r="W159" i="15"/>
  <c r="V159" i="15"/>
  <c r="U159" i="15"/>
  <c r="T159" i="15"/>
  <c r="X157" i="15"/>
  <c r="W157" i="15"/>
  <c r="V157" i="15"/>
  <c r="U157" i="15"/>
  <c r="T157" i="15"/>
  <c r="X155" i="15"/>
  <c r="W155" i="15"/>
  <c r="V155" i="15"/>
  <c r="U155" i="15"/>
  <c r="T155" i="15"/>
  <c r="X153" i="15"/>
  <c r="W153" i="15"/>
  <c r="V153" i="15"/>
  <c r="U153" i="15"/>
  <c r="T153" i="15"/>
  <c r="X151" i="15"/>
  <c r="W151" i="15"/>
  <c r="V151" i="15"/>
  <c r="U151" i="15"/>
  <c r="T151" i="15"/>
  <c r="X149" i="15"/>
  <c r="W149" i="15"/>
  <c r="V149" i="15"/>
  <c r="U149" i="15"/>
  <c r="T149" i="15"/>
  <c r="X147" i="15"/>
  <c r="W147" i="15"/>
  <c r="V147" i="15"/>
  <c r="U147" i="15"/>
  <c r="T147" i="15"/>
  <c r="X145" i="15"/>
  <c r="W145" i="15"/>
  <c r="V145" i="15"/>
  <c r="U145" i="15"/>
  <c r="T145" i="15"/>
  <c r="X143" i="15"/>
  <c r="W143" i="15"/>
  <c r="V143" i="15"/>
  <c r="U143" i="15"/>
  <c r="T143" i="15"/>
  <c r="X141" i="15"/>
  <c r="W141" i="15"/>
  <c r="V141" i="15"/>
  <c r="U141" i="15"/>
  <c r="T141" i="15"/>
  <c r="X139" i="15"/>
  <c r="W139" i="15"/>
  <c r="V139" i="15"/>
  <c r="U139" i="15"/>
  <c r="T139" i="15"/>
  <c r="X137" i="15"/>
  <c r="W137" i="15"/>
  <c r="V137" i="15"/>
  <c r="U137" i="15"/>
  <c r="T137" i="15"/>
  <c r="X135" i="15"/>
  <c r="W135" i="15"/>
  <c r="V135" i="15"/>
  <c r="U135" i="15"/>
  <c r="T135" i="15"/>
  <c r="X133" i="15"/>
  <c r="W133" i="15"/>
  <c r="V133" i="15"/>
  <c r="U133" i="15"/>
  <c r="T133" i="15"/>
  <c r="X131" i="15"/>
  <c r="W131" i="15"/>
  <c r="V131" i="15"/>
  <c r="U131" i="15"/>
  <c r="T131" i="15"/>
  <c r="X129" i="15"/>
  <c r="W129" i="15"/>
  <c r="V129" i="15"/>
  <c r="U129" i="15"/>
  <c r="T129" i="15"/>
  <c r="X127" i="15"/>
  <c r="W127" i="15"/>
  <c r="V127" i="15"/>
  <c r="U127" i="15"/>
  <c r="T127" i="15"/>
  <c r="X125" i="15"/>
  <c r="W125" i="15"/>
  <c r="V125" i="15"/>
  <c r="U125" i="15"/>
  <c r="T125" i="15"/>
  <c r="X123" i="15"/>
  <c r="W123" i="15"/>
  <c r="V123" i="15"/>
  <c r="U123" i="15"/>
  <c r="T123" i="15"/>
  <c r="X121" i="15"/>
  <c r="W121" i="15"/>
  <c r="V121" i="15"/>
  <c r="U121" i="15"/>
  <c r="T121" i="15"/>
  <c r="X119" i="15"/>
  <c r="W119" i="15"/>
  <c r="V119" i="15"/>
  <c r="U119" i="15"/>
  <c r="T119" i="15"/>
  <c r="X117" i="15"/>
  <c r="W117" i="15"/>
  <c r="V117" i="15"/>
  <c r="U117" i="15"/>
  <c r="T117" i="15"/>
  <c r="X115" i="15"/>
  <c r="W115" i="15"/>
  <c r="V115" i="15"/>
  <c r="U115" i="15"/>
  <c r="T115" i="15"/>
  <c r="X113" i="15"/>
  <c r="W113" i="15"/>
  <c r="V113" i="15"/>
  <c r="U113" i="15"/>
  <c r="T113" i="15"/>
  <c r="X111" i="15"/>
  <c r="W111" i="15"/>
  <c r="V111" i="15"/>
  <c r="U111" i="15"/>
  <c r="T111" i="15"/>
  <c r="X109" i="15"/>
  <c r="W109" i="15"/>
  <c r="V109" i="15"/>
  <c r="U109" i="15"/>
  <c r="T109" i="15"/>
  <c r="X107" i="15"/>
  <c r="W107" i="15"/>
  <c r="V107" i="15"/>
  <c r="U107" i="15"/>
  <c r="T107" i="15"/>
  <c r="X105" i="15"/>
  <c r="W105" i="15"/>
  <c r="V105" i="15"/>
  <c r="U105" i="15"/>
  <c r="T105" i="15"/>
  <c r="X103" i="15"/>
  <c r="W103" i="15"/>
  <c r="V103" i="15"/>
  <c r="U103" i="15"/>
  <c r="T103" i="15"/>
  <c r="X101" i="15"/>
  <c r="W101" i="15"/>
  <c r="V101" i="15"/>
  <c r="U101" i="15"/>
  <c r="T101" i="15"/>
  <c r="X99" i="15"/>
  <c r="W99" i="15"/>
  <c r="V99" i="15"/>
  <c r="U99" i="15"/>
  <c r="T99" i="15"/>
  <c r="X97" i="15"/>
  <c r="W97" i="15"/>
  <c r="V97" i="15"/>
  <c r="U97" i="15"/>
  <c r="T97" i="15"/>
  <c r="X95" i="15"/>
  <c r="W95" i="15"/>
  <c r="V95" i="15"/>
  <c r="U95" i="15"/>
  <c r="T95" i="15"/>
  <c r="X93" i="15"/>
  <c r="W93" i="15"/>
  <c r="V93" i="15"/>
  <c r="U93" i="15"/>
  <c r="T93" i="15"/>
  <c r="X91" i="15"/>
  <c r="W91" i="15"/>
  <c r="V91" i="15"/>
  <c r="U91" i="15"/>
  <c r="T91" i="15"/>
  <c r="X89" i="15"/>
  <c r="W89" i="15"/>
  <c r="V89" i="15"/>
  <c r="U89" i="15"/>
  <c r="T89" i="15"/>
  <c r="X87" i="15"/>
  <c r="W87" i="15"/>
  <c r="V87" i="15"/>
  <c r="U87" i="15"/>
  <c r="T87" i="15"/>
  <c r="X85" i="15"/>
  <c r="W85" i="15"/>
  <c r="V85" i="15"/>
  <c r="U85" i="15"/>
  <c r="T85" i="15"/>
  <c r="X83" i="15"/>
  <c r="W83" i="15"/>
  <c r="V83" i="15"/>
  <c r="U83" i="15"/>
  <c r="T83" i="15"/>
  <c r="X81" i="15"/>
  <c r="W81" i="15"/>
  <c r="V81" i="15"/>
  <c r="U81" i="15"/>
  <c r="T81" i="15"/>
  <c r="X79" i="15"/>
  <c r="W79" i="15"/>
  <c r="V79" i="15"/>
  <c r="U79" i="15"/>
  <c r="T79" i="15"/>
  <c r="X77" i="15"/>
  <c r="W77" i="15"/>
  <c r="V77" i="15"/>
  <c r="U77" i="15"/>
  <c r="T77" i="15"/>
  <c r="X75" i="15"/>
  <c r="W75" i="15"/>
  <c r="V75" i="15"/>
  <c r="U75" i="15"/>
  <c r="T75" i="15"/>
  <c r="X73" i="15"/>
  <c r="W73" i="15"/>
  <c r="V73" i="15"/>
  <c r="U73" i="15"/>
  <c r="T73" i="15"/>
  <c r="X71" i="15"/>
  <c r="W71" i="15"/>
  <c r="V71" i="15"/>
  <c r="U71" i="15"/>
  <c r="T71" i="15"/>
  <c r="X69" i="15"/>
  <c r="W69" i="15"/>
  <c r="V69" i="15"/>
  <c r="U69" i="15"/>
  <c r="T69" i="15"/>
  <c r="X67" i="15"/>
  <c r="W67" i="15"/>
  <c r="V67" i="15"/>
  <c r="U67" i="15"/>
  <c r="T67" i="15"/>
  <c r="X65" i="15"/>
  <c r="W65" i="15"/>
  <c r="V65" i="15"/>
  <c r="U65" i="15"/>
  <c r="T65" i="15"/>
  <c r="X63" i="15"/>
  <c r="W63" i="15"/>
  <c r="V63" i="15"/>
  <c r="U63" i="15"/>
  <c r="T63" i="15"/>
  <c r="X61" i="15"/>
  <c r="W61" i="15"/>
  <c r="V61" i="15"/>
  <c r="U61" i="15"/>
  <c r="T61" i="15"/>
  <c r="X59" i="15"/>
  <c r="W59" i="15"/>
  <c r="V59" i="15"/>
  <c r="U59" i="15"/>
  <c r="T59" i="15"/>
  <c r="X57" i="15"/>
  <c r="W57" i="15"/>
  <c r="V57" i="15"/>
  <c r="U57" i="15"/>
  <c r="T57" i="15"/>
  <c r="X55" i="15"/>
  <c r="W55" i="15"/>
  <c r="V55" i="15"/>
  <c r="U55" i="15"/>
  <c r="T55" i="15"/>
  <c r="X53" i="15"/>
  <c r="W53" i="15"/>
  <c r="V53" i="15"/>
  <c r="U53" i="15"/>
  <c r="T53" i="15"/>
  <c r="X51" i="15"/>
  <c r="W51" i="15"/>
  <c r="V51" i="15"/>
  <c r="U51" i="15"/>
  <c r="T51" i="15"/>
  <c r="X49" i="15"/>
  <c r="W49" i="15"/>
  <c r="V49" i="15"/>
  <c r="U49" i="15"/>
  <c r="T49" i="15"/>
  <c r="X47" i="15"/>
  <c r="W47" i="15"/>
  <c r="V47" i="15"/>
  <c r="U47" i="15"/>
  <c r="T47" i="15"/>
  <c r="X45" i="15"/>
  <c r="W45" i="15"/>
  <c r="V45" i="15"/>
  <c r="U45" i="15"/>
  <c r="T45" i="15"/>
  <c r="X43" i="15"/>
  <c r="W43" i="15"/>
  <c r="V43" i="15"/>
  <c r="U43" i="15"/>
  <c r="T43" i="15"/>
  <c r="X41" i="15"/>
  <c r="W41" i="15"/>
  <c r="V41" i="15"/>
  <c r="U41" i="15"/>
  <c r="T41" i="15"/>
  <c r="X39" i="15"/>
  <c r="W39" i="15"/>
  <c r="V39" i="15"/>
  <c r="U39" i="15"/>
  <c r="T39" i="15"/>
  <c r="X37" i="15"/>
  <c r="W37" i="15"/>
  <c r="V37" i="15"/>
  <c r="U37" i="15"/>
  <c r="T37" i="15"/>
  <c r="X35" i="15"/>
  <c r="W35" i="15"/>
  <c r="V35" i="15"/>
  <c r="U35" i="15"/>
  <c r="T35" i="15"/>
  <c r="X33" i="15"/>
  <c r="W33" i="15"/>
  <c r="V33" i="15"/>
  <c r="U33" i="15"/>
  <c r="T33" i="15"/>
  <c r="X31" i="15"/>
  <c r="W31" i="15"/>
  <c r="V31" i="15"/>
  <c r="U31" i="15"/>
  <c r="T31" i="15"/>
  <c r="X29" i="15"/>
  <c r="W29" i="15"/>
  <c r="V29" i="15"/>
  <c r="U29" i="15"/>
  <c r="T29" i="15"/>
  <c r="X27" i="15"/>
  <c r="W27" i="15"/>
  <c r="V27" i="15"/>
  <c r="U27" i="15"/>
  <c r="T27" i="15"/>
  <c r="X25" i="15"/>
  <c r="W25" i="15"/>
  <c r="V25" i="15"/>
  <c r="U25" i="15"/>
  <c r="T25" i="15"/>
  <c r="X23" i="15"/>
  <c r="W23" i="15"/>
  <c r="V23" i="15"/>
  <c r="U23" i="15"/>
  <c r="T23" i="15"/>
  <c r="X21" i="15"/>
  <c r="W21" i="15"/>
  <c r="V21" i="15"/>
  <c r="U21" i="15"/>
  <c r="T21" i="15"/>
  <c r="X19" i="15"/>
  <c r="W19" i="15"/>
  <c r="V19" i="15"/>
  <c r="U19" i="15"/>
  <c r="T19" i="15"/>
  <c r="X17" i="15"/>
  <c r="W17" i="15"/>
  <c r="V17" i="15"/>
  <c r="U17" i="15"/>
  <c r="T17" i="15"/>
  <c r="X15" i="15"/>
  <c r="W15" i="15"/>
  <c r="V15" i="15"/>
  <c r="U15" i="15"/>
  <c r="T15" i="15"/>
  <c r="X13" i="15"/>
  <c r="W13" i="15"/>
  <c r="V13" i="15"/>
  <c r="U13" i="15"/>
  <c r="T13" i="15"/>
  <c r="X11" i="15"/>
  <c r="W11" i="15"/>
  <c r="V11" i="15"/>
  <c r="U11" i="15"/>
  <c r="T11" i="15"/>
  <c r="X9" i="15"/>
  <c r="W9" i="15"/>
  <c r="V9" i="15"/>
  <c r="U9" i="15"/>
  <c r="T9" i="15"/>
  <c r="X7" i="15"/>
  <c r="W7" i="15"/>
  <c r="V7" i="15"/>
  <c r="U7" i="15"/>
  <c r="T7" i="15"/>
  <c r="X379" i="16"/>
  <c r="W379" i="16"/>
  <c r="V379" i="16"/>
  <c r="U379" i="16"/>
  <c r="T379" i="16"/>
  <c r="X378" i="16"/>
  <c r="W378" i="16"/>
  <c r="V378" i="16"/>
  <c r="U378" i="16"/>
  <c r="T378" i="16"/>
  <c r="X377" i="16"/>
  <c r="W377" i="16"/>
  <c r="V377" i="16"/>
  <c r="U377" i="16"/>
  <c r="T377" i="16"/>
  <c r="X376" i="16"/>
  <c r="W376" i="16"/>
  <c r="V376" i="16"/>
  <c r="U376" i="16"/>
  <c r="T376" i="16"/>
  <c r="X375" i="16"/>
  <c r="W375" i="16"/>
  <c r="V375" i="16"/>
  <c r="U375" i="16"/>
  <c r="T375" i="16"/>
  <c r="X374" i="16"/>
  <c r="W374" i="16"/>
  <c r="V374" i="16"/>
  <c r="U374" i="16"/>
  <c r="T374" i="16"/>
  <c r="X373" i="16"/>
  <c r="W373" i="16"/>
  <c r="V373" i="16"/>
  <c r="U373" i="16"/>
  <c r="T373" i="16"/>
  <c r="X372" i="16"/>
  <c r="W372" i="16"/>
  <c r="V372" i="16"/>
  <c r="U372" i="16"/>
  <c r="T372" i="16"/>
  <c r="X371" i="16"/>
  <c r="W371" i="16"/>
  <c r="V371" i="16"/>
  <c r="U371" i="16"/>
  <c r="T371" i="16"/>
  <c r="X370" i="16"/>
  <c r="W370" i="16"/>
  <c r="V370" i="16"/>
  <c r="U370" i="16"/>
  <c r="T370" i="16"/>
  <c r="X369" i="16"/>
  <c r="W369" i="16"/>
  <c r="V369" i="16"/>
  <c r="U369" i="16"/>
  <c r="T369" i="16"/>
  <c r="X368" i="16"/>
  <c r="W368" i="16"/>
  <c r="V368" i="16"/>
  <c r="U368" i="16"/>
  <c r="T368" i="16"/>
  <c r="X367" i="16"/>
  <c r="W367" i="16"/>
  <c r="V367" i="16"/>
  <c r="U367" i="16"/>
  <c r="T367" i="16"/>
  <c r="X366" i="16"/>
  <c r="W366" i="16"/>
  <c r="V366" i="16"/>
  <c r="U366" i="16"/>
  <c r="T366" i="16"/>
  <c r="X365" i="16"/>
  <c r="W365" i="16"/>
  <c r="V365" i="16"/>
  <c r="U365" i="16"/>
  <c r="T365" i="16"/>
  <c r="X364" i="16"/>
  <c r="W364" i="16"/>
  <c r="V364" i="16"/>
  <c r="U364" i="16"/>
  <c r="T364" i="16"/>
  <c r="X363" i="16"/>
  <c r="W363" i="16"/>
  <c r="V363" i="16"/>
  <c r="U363" i="16"/>
  <c r="T363" i="16"/>
  <c r="X362" i="16"/>
  <c r="W362" i="16"/>
  <c r="V362" i="16"/>
  <c r="U362" i="16"/>
  <c r="T362" i="16"/>
  <c r="X361" i="16"/>
  <c r="W361" i="16"/>
  <c r="V361" i="16"/>
  <c r="U361" i="16"/>
  <c r="T361" i="16"/>
  <c r="X360" i="16"/>
  <c r="W360" i="16"/>
  <c r="V360" i="16"/>
  <c r="U360" i="16"/>
  <c r="T360" i="16"/>
  <c r="X359" i="16"/>
  <c r="W359" i="16"/>
  <c r="V359" i="16"/>
  <c r="U359" i="16"/>
  <c r="T359" i="16"/>
  <c r="X358" i="16"/>
  <c r="W358" i="16"/>
  <c r="V358" i="16"/>
  <c r="U358" i="16"/>
  <c r="T358" i="16"/>
  <c r="X357" i="16"/>
  <c r="W357" i="16"/>
  <c r="V357" i="16"/>
  <c r="U357" i="16"/>
  <c r="T357" i="16"/>
  <c r="X356" i="16"/>
  <c r="W356" i="16"/>
  <c r="V356" i="16"/>
  <c r="U356" i="16"/>
  <c r="T356" i="16"/>
  <c r="X355" i="16"/>
  <c r="W355" i="16"/>
  <c r="V355" i="16"/>
  <c r="U355" i="16"/>
  <c r="T355" i="16"/>
  <c r="X354" i="16"/>
  <c r="W354" i="16"/>
  <c r="V354" i="16"/>
  <c r="U354" i="16"/>
  <c r="T354" i="16"/>
  <c r="X353" i="16"/>
  <c r="W353" i="16"/>
  <c r="V353" i="16"/>
  <c r="U353" i="16"/>
  <c r="T353" i="16"/>
  <c r="X352" i="16"/>
  <c r="W352" i="16"/>
  <c r="V352" i="16"/>
  <c r="U352" i="16"/>
  <c r="T352" i="16"/>
  <c r="X351" i="16"/>
  <c r="W351" i="16"/>
  <c r="V351" i="16"/>
  <c r="U351" i="16"/>
  <c r="T351" i="16"/>
  <c r="X350" i="16"/>
  <c r="W350" i="16"/>
  <c r="V350" i="16"/>
  <c r="U350" i="16"/>
  <c r="T350" i="16"/>
  <c r="X349" i="16"/>
  <c r="W349" i="16"/>
  <c r="V349" i="16"/>
  <c r="U349" i="16"/>
  <c r="T349" i="16"/>
  <c r="X348" i="16"/>
  <c r="W348" i="16"/>
  <c r="V348" i="16"/>
  <c r="U348" i="16"/>
  <c r="T348" i="16"/>
  <c r="X347" i="16"/>
  <c r="W347" i="16"/>
  <c r="V347" i="16"/>
  <c r="U347" i="16"/>
  <c r="T347" i="16"/>
  <c r="X346" i="16"/>
  <c r="W346" i="16"/>
  <c r="V346" i="16"/>
  <c r="U346" i="16"/>
  <c r="T346" i="16"/>
  <c r="X345" i="16"/>
  <c r="W345" i="16"/>
  <c r="V345" i="16"/>
  <c r="U345" i="16"/>
  <c r="T345" i="16"/>
  <c r="X344" i="16"/>
  <c r="W344" i="16"/>
  <c r="V344" i="16"/>
  <c r="U344" i="16"/>
  <c r="T344" i="16"/>
  <c r="X343" i="16"/>
  <c r="W343" i="16"/>
  <c r="V343" i="16"/>
  <c r="U343" i="16"/>
  <c r="T343" i="16"/>
  <c r="X342" i="16"/>
  <c r="W342" i="16"/>
  <c r="V342" i="16"/>
  <c r="U342" i="16"/>
  <c r="T342" i="16"/>
  <c r="X341" i="16"/>
  <c r="W341" i="16"/>
  <c r="V341" i="16"/>
  <c r="U341" i="16"/>
  <c r="T341" i="16"/>
  <c r="X340" i="16"/>
  <c r="W340" i="16"/>
  <c r="V340" i="16"/>
  <c r="U340" i="16"/>
  <c r="T340" i="16"/>
  <c r="X339" i="16"/>
  <c r="W339" i="16"/>
  <c r="V339" i="16"/>
  <c r="U339" i="16"/>
  <c r="T339" i="16"/>
  <c r="X338" i="16"/>
  <c r="W338" i="16"/>
  <c r="V338" i="16"/>
  <c r="U338" i="16"/>
  <c r="T338" i="16"/>
  <c r="X337" i="16"/>
  <c r="W337" i="16"/>
  <c r="V337" i="16"/>
  <c r="U337" i="16"/>
  <c r="T337" i="16"/>
  <c r="X336" i="16"/>
  <c r="W336" i="16"/>
  <c r="V336" i="16"/>
  <c r="U336" i="16"/>
  <c r="T336" i="16"/>
  <c r="X335" i="16"/>
  <c r="W335" i="16"/>
  <c r="V335" i="16"/>
  <c r="U335" i="16"/>
  <c r="T335" i="16"/>
  <c r="X334" i="16"/>
  <c r="W334" i="16"/>
  <c r="V334" i="16"/>
  <c r="U334" i="16"/>
  <c r="T334" i="16"/>
  <c r="X333" i="16"/>
  <c r="W333" i="16"/>
  <c r="V333" i="16"/>
  <c r="U333" i="16"/>
  <c r="T333" i="16"/>
  <c r="X332" i="16"/>
  <c r="W332" i="16"/>
  <c r="V332" i="16"/>
  <c r="U332" i="16"/>
  <c r="T332" i="16"/>
  <c r="X331" i="16"/>
  <c r="W331" i="16"/>
  <c r="V331" i="16"/>
  <c r="U331" i="16"/>
  <c r="T331" i="16"/>
  <c r="X330" i="16"/>
  <c r="W330" i="16"/>
  <c r="V330" i="16"/>
  <c r="U330" i="16"/>
  <c r="T330" i="16"/>
  <c r="X329" i="16"/>
  <c r="W329" i="16"/>
  <c r="V329" i="16"/>
  <c r="U329" i="16"/>
  <c r="T329" i="16"/>
  <c r="X328" i="16"/>
  <c r="W328" i="16"/>
  <c r="V328" i="16"/>
  <c r="U328" i="16"/>
  <c r="T328" i="16"/>
  <c r="X327" i="16"/>
  <c r="W327" i="16"/>
  <c r="V327" i="16"/>
  <c r="U327" i="16"/>
  <c r="T327" i="16"/>
  <c r="X326" i="16"/>
  <c r="W326" i="16"/>
  <c r="V326" i="16"/>
  <c r="U326" i="16"/>
  <c r="T326" i="16"/>
  <c r="X325" i="16"/>
  <c r="W325" i="16"/>
  <c r="V325" i="16"/>
  <c r="U325" i="16"/>
  <c r="T325" i="16"/>
  <c r="X324" i="16"/>
  <c r="W324" i="16"/>
  <c r="V324" i="16"/>
  <c r="U324" i="16"/>
  <c r="T324" i="16"/>
  <c r="X323" i="16"/>
  <c r="W323" i="16"/>
  <c r="V323" i="16"/>
  <c r="U323" i="16"/>
  <c r="T323" i="16"/>
  <c r="X322" i="16"/>
  <c r="W322" i="16"/>
  <c r="V322" i="16"/>
  <c r="U322" i="16"/>
  <c r="T322" i="16"/>
  <c r="X321" i="16"/>
  <c r="W321" i="16"/>
  <c r="V321" i="16"/>
  <c r="U321" i="16"/>
  <c r="T321" i="16"/>
  <c r="X320" i="16"/>
  <c r="W320" i="16"/>
  <c r="V320" i="16"/>
  <c r="U320" i="16"/>
  <c r="T320" i="16"/>
  <c r="X319" i="16"/>
  <c r="W319" i="16"/>
  <c r="V319" i="16"/>
  <c r="U319" i="16"/>
  <c r="T319" i="16"/>
  <c r="X318" i="16"/>
  <c r="W318" i="16"/>
  <c r="V318" i="16"/>
  <c r="U318" i="16"/>
  <c r="T318" i="16"/>
  <c r="X317" i="16"/>
  <c r="W317" i="16"/>
  <c r="V317" i="16"/>
  <c r="U317" i="16"/>
  <c r="T317" i="16"/>
  <c r="X316" i="16"/>
  <c r="W316" i="16"/>
  <c r="V316" i="16"/>
  <c r="U316" i="16"/>
  <c r="T316" i="16"/>
  <c r="X315" i="16"/>
  <c r="W315" i="16"/>
  <c r="V315" i="16"/>
  <c r="U315" i="16"/>
  <c r="T315" i="16"/>
  <c r="X314" i="16"/>
  <c r="W314" i="16"/>
  <c r="V314" i="16"/>
  <c r="U314" i="16"/>
  <c r="T314" i="16"/>
  <c r="X313" i="16"/>
  <c r="W313" i="16"/>
  <c r="V313" i="16"/>
  <c r="U313" i="16"/>
  <c r="T313" i="16"/>
  <c r="X312" i="16"/>
  <c r="W312" i="16"/>
  <c r="V312" i="16"/>
  <c r="U312" i="16"/>
  <c r="T312" i="16"/>
  <c r="X311" i="16"/>
  <c r="W311" i="16"/>
  <c r="V311" i="16"/>
  <c r="U311" i="16"/>
  <c r="T311" i="16"/>
  <c r="X310" i="16"/>
  <c r="W310" i="16"/>
  <c r="V310" i="16"/>
  <c r="U310" i="16"/>
  <c r="T310" i="16"/>
  <c r="X309" i="16"/>
  <c r="W309" i="16"/>
  <c r="V309" i="16"/>
  <c r="U309" i="16"/>
  <c r="T309" i="16"/>
  <c r="X308" i="16"/>
  <c r="W308" i="16"/>
  <c r="V308" i="16"/>
  <c r="U308" i="16"/>
  <c r="T308" i="16"/>
  <c r="X307" i="16"/>
  <c r="W307" i="16"/>
  <c r="V307" i="16"/>
  <c r="U307" i="16"/>
  <c r="T307" i="16"/>
  <c r="X306" i="16"/>
  <c r="W306" i="16"/>
  <c r="V306" i="16"/>
  <c r="U306" i="16"/>
  <c r="T306" i="16"/>
  <c r="X305" i="16"/>
  <c r="W305" i="16"/>
  <c r="V305" i="16"/>
  <c r="U305" i="16"/>
  <c r="T305" i="16"/>
  <c r="X304" i="16"/>
  <c r="W304" i="16"/>
  <c r="V304" i="16"/>
  <c r="U304" i="16"/>
  <c r="T304" i="16"/>
  <c r="X303" i="16"/>
  <c r="W303" i="16"/>
  <c r="V303" i="16"/>
  <c r="U303" i="16"/>
  <c r="T303" i="16"/>
  <c r="X302" i="16"/>
  <c r="W302" i="16"/>
  <c r="V302" i="16"/>
  <c r="U302" i="16"/>
  <c r="T302" i="16"/>
  <c r="X301" i="16"/>
  <c r="W301" i="16"/>
  <c r="V301" i="16"/>
  <c r="U301" i="16"/>
  <c r="T301" i="16"/>
  <c r="X300" i="16"/>
  <c r="W300" i="16"/>
  <c r="V300" i="16"/>
  <c r="U300" i="16"/>
  <c r="T300" i="16"/>
  <c r="X299" i="16"/>
  <c r="W299" i="16"/>
  <c r="V299" i="16"/>
  <c r="U299" i="16"/>
  <c r="T299" i="16"/>
  <c r="X298" i="16"/>
  <c r="W298" i="16"/>
  <c r="V298" i="16"/>
  <c r="U298" i="16"/>
  <c r="T298" i="16"/>
  <c r="X297" i="16"/>
  <c r="W297" i="16"/>
  <c r="V297" i="16"/>
  <c r="U297" i="16"/>
  <c r="T297" i="16"/>
  <c r="X296" i="16"/>
  <c r="W296" i="16"/>
  <c r="V296" i="16"/>
  <c r="U296" i="16"/>
  <c r="T296" i="16"/>
  <c r="X295" i="16"/>
  <c r="W295" i="16"/>
  <c r="V295" i="16"/>
  <c r="U295" i="16"/>
  <c r="T295" i="16"/>
  <c r="X294" i="16"/>
  <c r="W294" i="16"/>
  <c r="V294" i="16"/>
  <c r="U294" i="16"/>
  <c r="T294" i="16"/>
  <c r="X293" i="16"/>
  <c r="W293" i="16"/>
  <c r="V293" i="16"/>
  <c r="U293" i="16"/>
  <c r="T293" i="16"/>
  <c r="X292" i="16"/>
  <c r="W292" i="16"/>
  <c r="V292" i="16"/>
  <c r="U292" i="16"/>
  <c r="T292" i="16"/>
  <c r="X291" i="16"/>
  <c r="W291" i="16"/>
  <c r="V291" i="16"/>
  <c r="U291" i="16"/>
  <c r="T291" i="16"/>
  <c r="X290" i="16"/>
  <c r="W290" i="16"/>
  <c r="V290" i="16"/>
  <c r="U290" i="16"/>
  <c r="T290" i="16"/>
  <c r="X289" i="16"/>
  <c r="W289" i="16"/>
  <c r="V289" i="16"/>
  <c r="U289" i="16"/>
  <c r="T289" i="16"/>
  <c r="X288" i="16"/>
  <c r="W288" i="16"/>
  <c r="V288" i="16"/>
  <c r="U288" i="16"/>
  <c r="T288" i="16"/>
  <c r="X287" i="16"/>
  <c r="W287" i="16"/>
  <c r="V287" i="16"/>
  <c r="U287" i="16"/>
  <c r="T287" i="16"/>
  <c r="X286" i="16"/>
  <c r="W286" i="16"/>
  <c r="V286" i="16"/>
  <c r="U286" i="16"/>
  <c r="T286" i="16"/>
  <c r="X285" i="16"/>
  <c r="W285" i="16"/>
  <c r="V285" i="16"/>
  <c r="U285" i="16"/>
  <c r="T285" i="16"/>
  <c r="X284" i="16"/>
  <c r="W284" i="16"/>
  <c r="V284" i="16"/>
  <c r="U284" i="16"/>
  <c r="T284" i="16"/>
  <c r="X283" i="16"/>
  <c r="W283" i="16"/>
  <c r="V283" i="16"/>
  <c r="U283" i="16"/>
  <c r="T283" i="16"/>
  <c r="X282" i="16"/>
  <c r="W282" i="16"/>
  <c r="V282" i="16"/>
  <c r="U282" i="16"/>
  <c r="T282" i="16"/>
  <c r="X281" i="16"/>
  <c r="W281" i="16"/>
  <c r="V281" i="16"/>
  <c r="U281" i="16"/>
  <c r="T281" i="16"/>
  <c r="X280" i="16"/>
  <c r="W280" i="16"/>
  <c r="V280" i="16"/>
  <c r="U280" i="16"/>
  <c r="T280" i="16"/>
  <c r="X279" i="16"/>
  <c r="W279" i="16"/>
  <c r="V279" i="16"/>
  <c r="U279" i="16"/>
  <c r="T279" i="16"/>
  <c r="X278" i="16"/>
  <c r="W278" i="16"/>
  <c r="V278" i="16"/>
  <c r="U278" i="16"/>
  <c r="T278" i="16"/>
  <c r="X277" i="16"/>
  <c r="W277" i="16"/>
  <c r="V277" i="16"/>
  <c r="U277" i="16"/>
  <c r="T277" i="16"/>
  <c r="X276" i="16"/>
  <c r="W276" i="16"/>
  <c r="V276" i="16"/>
  <c r="U276" i="16"/>
  <c r="T276" i="16"/>
  <c r="X275" i="16"/>
  <c r="W275" i="16"/>
  <c r="V275" i="16"/>
  <c r="U275" i="16"/>
  <c r="T275" i="16"/>
  <c r="X274" i="16"/>
  <c r="W274" i="16"/>
  <c r="V274" i="16"/>
  <c r="U274" i="16"/>
  <c r="T274" i="16"/>
  <c r="X273" i="16"/>
  <c r="W273" i="16"/>
  <c r="V273" i="16"/>
  <c r="U273" i="16"/>
  <c r="T273" i="16"/>
  <c r="X272" i="16"/>
  <c r="W272" i="16"/>
  <c r="V272" i="16"/>
  <c r="U272" i="16"/>
  <c r="T272" i="16"/>
  <c r="X271" i="16"/>
  <c r="W271" i="16"/>
  <c r="V271" i="16"/>
  <c r="U271" i="16"/>
  <c r="T271" i="16"/>
  <c r="X270" i="16"/>
  <c r="W270" i="16"/>
  <c r="V270" i="16"/>
  <c r="U270" i="16"/>
  <c r="T270" i="16"/>
  <c r="X269" i="16"/>
  <c r="W269" i="16"/>
  <c r="V269" i="16"/>
  <c r="U269" i="16"/>
  <c r="T269" i="16"/>
  <c r="X268" i="16"/>
  <c r="W268" i="16"/>
  <c r="V268" i="16"/>
  <c r="U268" i="16"/>
  <c r="T268" i="16"/>
  <c r="X267" i="16"/>
  <c r="W267" i="16"/>
  <c r="V267" i="16"/>
  <c r="U267" i="16"/>
  <c r="T267" i="16"/>
  <c r="X266" i="16"/>
  <c r="W266" i="16"/>
  <c r="V266" i="16"/>
  <c r="U266" i="16"/>
  <c r="T266" i="16"/>
  <c r="X265" i="16"/>
  <c r="W265" i="16"/>
  <c r="V265" i="16"/>
  <c r="U265" i="16"/>
  <c r="T265" i="16"/>
  <c r="X264" i="16"/>
  <c r="W264" i="16"/>
  <c r="V264" i="16"/>
  <c r="U264" i="16"/>
  <c r="T264" i="16"/>
  <c r="X263" i="16"/>
  <c r="W263" i="16"/>
  <c r="V263" i="16"/>
  <c r="U263" i="16"/>
  <c r="T263" i="16"/>
  <c r="X262" i="16"/>
  <c r="W262" i="16"/>
  <c r="V262" i="16"/>
  <c r="U262" i="16"/>
  <c r="T262" i="16"/>
  <c r="X261" i="16"/>
  <c r="W261" i="16"/>
  <c r="V261" i="16"/>
  <c r="U261" i="16"/>
  <c r="T261" i="16"/>
  <c r="X260" i="16"/>
  <c r="W260" i="16"/>
  <c r="V260" i="16"/>
  <c r="U260" i="16"/>
  <c r="T260" i="16"/>
  <c r="X259" i="16"/>
  <c r="W259" i="16"/>
  <c r="V259" i="16"/>
  <c r="U259" i="16"/>
  <c r="T259" i="16"/>
  <c r="X258" i="16"/>
  <c r="W258" i="16"/>
  <c r="V258" i="16"/>
  <c r="U258" i="16"/>
  <c r="T258" i="16"/>
  <c r="X257" i="16"/>
  <c r="W257" i="16"/>
  <c r="V257" i="16"/>
  <c r="U257" i="16"/>
  <c r="T257" i="16"/>
  <c r="X256" i="16"/>
  <c r="W256" i="16"/>
  <c r="V256" i="16"/>
  <c r="U256" i="16"/>
  <c r="T256" i="16"/>
  <c r="X255" i="16"/>
  <c r="W255" i="16"/>
  <c r="V255" i="16"/>
  <c r="U255" i="16"/>
  <c r="T255" i="16"/>
  <c r="X254" i="16"/>
  <c r="W254" i="16"/>
  <c r="V254" i="16"/>
  <c r="U254" i="16"/>
  <c r="T254" i="16"/>
  <c r="X253" i="16"/>
  <c r="W253" i="16"/>
  <c r="V253" i="16"/>
  <c r="U253" i="16"/>
  <c r="T253" i="16"/>
  <c r="X252" i="16"/>
  <c r="W252" i="16"/>
  <c r="V252" i="16"/>
  <c r="U252" i="16"/>
  <c r="T252" i="16"/>
  <c r="X251" i="16"/>
  <c r="W251" i="16"/>
  <c r="V251" i="16"/>
  <c r="U251" i="16"/>
  <c r="T251" i="16"/>
  <c r="X250" i="16"/>
  <c r="W250" i="16"/>
  <c r="V250" i="16"/>
  <c r="U250" i="16"/>
  <c r="T250" i="16"/>
  <c r="X249" i="16"/>
  <c r="W249" i="16"/>
  <c r="V249" i="16"/>
  <c r="U249" i="16"/>
  <c r="T249" i="16"/>
  <c r="X248" i="16"/>
  <c r="W248" i="16"/>
  <c r="V248" i="16"/>
  <c r="U248" i="16"/>
  <c r="X247" i="16"/>
  <c r="W247" i="16"/>
  <c r="V247" i="16"/>
  <c r="U247" i="16"/>
  <c r="T247" i="16"/>
  <c r="X246" i="16"/>
  <c r="W246" i="16"/>
  <c r="V246" i="16"/>
  <c r="U246" i="16"/>
  <c r="T246" i="16"/>
  <c r="X245" i="16"/>
  <c r="W245" i="16"/>
  <c r="V245" i="16"/>
  <c r="U245" i="16"/>
  <c r="T245" i="16"/>
  <c r="X244" i="16"/>
  <c r="W244" i="16"/>
  <c r="V244" i="16"/>
  <c r="U244" i="16"/>
  <c r="T244" i="16"/>
  <c r="X243" i="16"/>
  <c r="W243" i="16"/>
  <c r="V243" i="16"/>
  <c r="U243" i="16"/>
  <c r="T243" i="16"/>
  <c r="X242" i="16"/>
  <c r="W242" i="16"/>
  <c r="V242" i="16"/>
  <c r="U242" i="16"/>
  <c r="T242" i="16"/>
  <c r="X241" i="16"/>
  <c r="W241" i="16"/>
  <c r="V241" i="16"/>
  <c r="U241" i="16"/>
  <c r="T241" i="16"/>
  <c r="X240" i="16"/>
  <c r="W240" i="16"/>
  <c r="V240" i="16"/>
  <c r="U240" i="16"/>
  <c r="T240" i="16"/>
  <c r="X239" i="16"/>
  <c r="W239" i="16"/>
  <c r="V239" i="16"/>
  <c r="U239" i="16"/>
  <c r="T239" i="16"/>
  <c r="X238" i="16"/>
  <c r="W238" i="16"/>
  <c r="V238" i="16"/>
  <c r="U238" i="16"/>
  <c r="T238" i="16"/>
  <c r="X237" i="16"/>
  <c r="W237" i="16"/>
  <c r="V237" i="16"/>
  <c r="U237" i="16"/>
  <c r="T237" i="16"/>
  <c r="X236" i="16"/>
  <c r="W236" i="16"/>
  <c r="V236" i="16"/>
  <c r="U236" i="16"/>
  <c r="T236" i="16"/>
  <c r="X235" i="16"/>
  <c r="W235" i="16"/>
  <c r="V235" i="16"/>
  <c r="U235" i="16"/>
  <c r="T235" i="16"/>
  <c r="X234" i="16"/>
  <c r="W234" i="16"/>
  <c r="V234" i="16"/>
  <c r="U234" i="16"/>
  <c r="T234" i="16"/>
  <c r="X233" i="16"/>
  <c r="W233" i="16"/>
  <c r="V233" i="16"/>
  <c r="U233" i="16"/>
  <c r="T233" i="16"/>
  <c r="X232" i="16"/>
  <c r="W232" i="16"/>
  <c r="V232" i="16"/>
  <c r="U232" i="16"/>
  <c r="T232" i="16"/>
  <c r="X231" i="16"/>
  <c r="W231" i="16"/>
  <c r="V231" i="16"/>
  <c r="U231" i="16"/>
  <c r="T231" i="16"/>
  <c r="X230" i="16"/>
  <c r="W230" i="16"/>
  <c r="V230" i="16"/>
  <c r="U230" i="16"/>
  <c r="T230" i="16"/>
  <c r="X229" i="16"/>
  <c r="W229" i="16"/>
  <c r="V229" i="16"/>
  <c r="U229" i="16"/>
  <c r="T229" i="16"/>
  <c r="X228" i="16"/>
  <c r="W228" i="16"/>
  <c r="V228" i="16"/>
  <c r="U228" i="16"/>
  <c r="T228" i="16"/>
  <c r="X227" i="16"/>
  <c r="W227" i="16"/>
  <c r="V227" i="16"/>
  <c r="U227" i="16"/>
  <c r="T227" i="16"/>
  <c r="X226" i="16"/>
  <c r="W226" i="16"/>
  <c r="V226" i="16"/>
  <c r="U226" i="16"/>
  <c r="T226" i="16"/>
  <c r="X225" i="16"/>
  <c r="W225" i="16"/>
  <c r="V225" i="16"/>
  <c r="U225" i="16"/>
  <c r="T225" i="16"/>
  <c r="X224" i="16"/>
  <c r="W224" i="16"/>
  <c r="V224" i="16"/>
  <c r="U224" i="16"/>
  <c r="T224" i="16"/>
  <c r="X223" i="16"/>
  <c r="W223" i="16"/>
  <c r="V223" i="16"/>
  <c r="U223" i="16"/>
  <c r="T223" i="16"/>
  <c r="X222" i="16"/>
  <c r="W222" i="16"/>
  <c r="V222" i="16"/>
  <c r="U222" i="16"/>
  <c r="T222" i="16"/>
  <c r="X221" i="16"/>
  <c r="W221" i="16"/>
  <c r="V221" i="16"/>
  <c r="U221" i="16"/>
  <c r="T221" i="16"/>
  <c r="X220" i="16"/>
  <c r="W220" i="16"/>
  <c r="V220" i="16"/>
  <c r="U220" i="16"/>
  <c r="T220" i="16"/>
  <c r="X219" i="16"/>
  <c r="W219" i="16"/>
  <c r="V219" i="16"/>
  <c r="U219" i="16"/>
  <c r="T219" i="16"/>
  <c r="X218" i="16"/>
  <c r="W218" i="16"/>
  <c r="V218" i="16"/>
  <c r="U218" i="16"/>
  <c r="T218" i="16"/>
  <c r="X217" i="16"/>
  <c r="W217" i="16"/>
  <c r="V217" i="16"/>
  <c r="U217" i="16"/>
  <c r="T217" i="16"/>
  <c r="X216" i="16"/>
  <c r="W216" i="16"/>
  <c r="V216" i="16"/>
  <c r="U216" i="16"/>
  <c r="T216" i="16"/>
  <c r="X215" i="16"/>
  <c r="W215" i="16"/>
  <c r="V215" i="16"/>
  <c r="U215" i="16"/>
  <c r="T215" i="16"/>
  <c r="X214" i="16"/>
  <c r="W214" i="16"/>
  <c r="V214" i="16"/>
  <c r="U214" i="16"/>
  <c r="T214" i="16"/>
  <c r="X213" i="16"/>
  <c r="W213" i="16"/>
  <c r="V213" i="16"/>
  <c r="U213" i="16"/>
  <c r="T213" i="16"/>
  <c r="X212" i="16"/>
  <c r="W212" i="16"/>
  <c r="V212" i="16"/>
  <c r="U212" i="16"/>
  <c r="T212" i="16"/>
  <c r="X211" i="16"/>
  <c r="W211" i="16"/>
  <c r="V211" i="16"/>
  <c r="U211" i="16"/>
  <c r="T211" i="16"/>
  <c r="X210" i="16"/>
  <c r="W210" i="16"/>
  <c r="V210" i="16"/>
  <c r="U210" i="16"/>
  <c r="T210" i="16"/>
  <c r="X209" i="16"/>
  <c r="W209" i="16"/>
  <c r="V209" i="16"/>
  <c r="U209" i="16"/>
  <c r="T209" i="16"/>
  <c r="X208" i="16"/>
  <c r="W208" i="16"/>
  <c r="V208" i="16"/>
  <c r="U208" i="16"/>
  <c r="T208" i="16"/>
  <c r="X207" i="16"/>
  <c r="W207" i="16"/>
  <c r="V207" i="16"/>
  <c r="U207" i="16"/>
  <c r="T207" i="16"/>
  <c r="X206" i="16"/>
  <c r="W206" i="16"/>
  <c r="V206" i="16"/>
  <c r="U206" i="16"/>
  <c r="T206" i="16"/>
  <c r="X205" i="16"/>
  <c r="W205" i="16"/>
  <c r="V205" i="16"/>
  <c r="U205" i="16"/>
  <c r="T205" i="16"/>
  <c r="X204" i="16"/>
  <c r="W204" i="16"/>
  <c r="V204" i="16"/>
  <c r="U204" i="16"/>
  <c r="T204" i="16"/>
  <c r="X203" i="16"/>
  <c r="W203" i="16"/>
  <c r="V203" i="16"/>
  <c r="U203" i="16"/>
  <c r="T203" i="16"/>
  <c r="X202" i="16"/>
  <c r="W202" i="16"/>
  <c r="V202" i="16"/>
  <c r="U202" i="16"/>
  <c r="T202" i="16"/>
  <c r="X201" i="16"/>
  <c r="W201" i="16"/>
  <c r="V201" i="16"/>
  <c r="U201" i="16"/>
  <c r="T201" i="16"/>
  <c r="X200" i="16"/>
  <c r="W200" i="16"/>
  <c r="V200" i="16"/>
  <c r="U200" i="16"/>
  <c r="T200" i="16"/>
  <c r="X199" i="16"/>
  <c r="W199" i="16"/>
  <c r="V199" i="16"/>
  <c r="U199" i="16"/>
  <c r="T199" i="16"/>
  <c r="X198" i="16"/>
  <c r="W198" i="16"/>
  <c r="V198" i="16"/>
  <c r="U198" i="16"/>
  <c r="T198" i="16"/>
  <c r="X197" i="16"/>
  <c r="W197" i="16"/>
  <c r="V197" i="16"/>
  <c r="U197" i="16"/>
  <c r="T197" i="16"/>
  <c r="X196" i="16"/>
  <c r="W196" i="16"/>
  <c r="V196" i="16"/>
  <c r="U196" i="16"/>
  <c r="T196" i="16"/>
  <c r="X195" i="16"/>
  <c r="W195" i="16"/>
  <c r="V195" i="16"/>
  <c r="U195" i="16"/>
  <c r="T195" i="16"/>
  <c r="X194" i="16"/>
  <c r="W194" i="16"/>
  <c r="V194" i="16"/>
  <c r="U194" i="16"/>
  <c r="T194" i="16"/>
  <c r="X193" i="16"/>
  <c r="W193" i="16"/>
  <c r="V193" i="16"/>
  <c r="U193" i="16"/>
  <c r="T193" i="16"/>
  <c r="X192" i="16"/>
  <c r="W192" i="16"/>
  <c r="V192" i="16"/>
  <c r="U192" i="16"/>
  <c r="T192" i="16"/>
  <c r="X191" i="16"/>
  <c r="W191" i="16"/>
  <c r="V191" i="16"/>
  <c r="U191" i="16"/>
  <c r="T191" i="16"/>
  <c r="X190" i="16"/>
  <c r="W190" i="16"/>
  <c r="V190" i="16"/>
  <c r="U190" i="16"/>
  <c r="T190" i="16"/>
  <c r="X189" i="16"/>
  <c r="W189" i="16"/>
  <c r="V189" i="16"/>
  <c r="U189" i="16"/>
  <c r="T189" i="16"/>
  <c r="X188" i="16"/>
  <c r="W188" i="16"/>
  <c r="V188" i="16"/>
  <c r="U188" i="16"/>
  <c r="T188" i="16"/>
  <c r="X187" i="16"/>
  <c r="W187" i="16"/>
  <c r="V187" i="16"/>
  <c r="U187" i="16"/>
  <c r="T187" i="16"/>
  <c r="X186" i="16"/>
  <c r="W186" i="16"/>
  <c r="V186" i="16"/>
  <c r="U186" i="16"/>
  <c r="T186" i="16"/>
  <c r="X185" i="16"/>
  <c r="W185" i="16"/>
  <c r="V185" i="16"/>
  <c r="U185" i="16"/>
  <c r="T185" i="16"/>
  <c r="X184" i="16"/>
  <c r="W184" i="16"/>
  <c r="V184" i="16"/>
  <c r="U184" i="16"/>
  <c r="T184" i="16"/>
  <c r="X183" i="16"/>
  <c r="W183" i="16"/>
  <c r="V183" i="16"/>
  <c r="U183" i="16"/>
  <c r="T183" i="16"/>
  <c r="X182" i="16"/>
  <c r="W182" i="16"/>
  <c r="V182" i="16"/>
  <c r="U182" i="16"/>
  <c r="T182" i="16"/>
  <c r="X181" i="16"/>
  <c r="W181" i="16"/>
  <c r="V181" i="16"/>
  <c r="U181" i="16"/>
  <c r="T181" i="16"/>
  <c r="X180" i="16"/>
  <c r="W180" i="16"/>
  <c r="V180" i="16"/>
  <c r="U180" i="16"/>
  <c r="T180" i="16"/>
  <c r="X179" i="16"/>
  <c r="W179" i="16"/>
  <c r="V179" i="16"/>
  <c r="U179" i="16"/>
  <c r="T179" i="16"/>
  <c r="X178" i="16"/>
  <c r="W178" i="16"/>
  <c r="V178" i="16"/>
  <c r="U178" i="16"/>
  <c r="T178" i="16"/>
  <c r="X177" i="16"/>
  <c r="W177" i="16"/>
  <c r="V177" i="16"/>
  <c r="U177" i="16"/>
  <c r="T177" i="16"/>
  <c r="X176" i="16"/>
  <c r="W176" i="16"/>
  <c r="V176" i="16"/>
  <c r="U176" i="16"/>
  <c r="T176" i="16"/>
  <c r="X175" i="16"/>
  <c r="W175" i="16"/>
  <c r="V175" i="16"/>
  <c r="U175" i="16"/>
  <c r="T175" i="16"/>
  <c r="X174" i="16"/>
  <c r="W174" i="16"/>
  <c r="V174" i="16"/>
  <c r="U174" i="16"/>
  <c r="T174" i="16"/>
  <c r="X173" i="16"/>
  <c r="W173" i="16"/>
  <c r="V173" i="16"/>
  <c r="U173" i="16"/>
  <c r="T173" i="16"/>
  <c r="X172" i="16"/>
  <c r="W172" i="16"/>
  <c r="V172" i="16"/>
  <c r="U172" i="16"/>
  <c r="T172" i="16"/>
  <c r="X171" i="16"/>
  <c r="W171" i="16"/>
  <c r="V171" i="16"/>
  <c r="U171" i="16"/>
  <c r="T171" i="16"/>
  <c r="X170" i="16"/>
  <c r="W170" i="16"/>
  <c r="V170" i="16"/>
  <c r="U170" i="16"/>
  <c r="T170" i="16"/>
  <c r="X169" i="16"/>
  <c r="W169" i="16"/>
  <c r="V169" i="16"/>
  <c r="U169" i="16"/>
  <c r="T169" i="16"/>
  <c r="X168" i="16"/>
  <c r="W168" i="16"/>
  <c r="V168" i="16"/>
  <c r="U168" i="16"/>
  <c r="T168" i="16"/>
  <c r="X167" i="16"/>
  <c r="W167" i="16"/>
  <c r="V167" i="16"/>
  <c r="U167" i="16"/>
  <c r="T167" i="16"/>
  <c r="X166" i="16"/>
  <c r="W166" i="16"/>
  <c r="V166" i="16"/>
  <c r="U166" i="16"/>
  <c r="T166" i="16"/>
  <c r="X165" i="16"/>
  <c r="W165" i="16"/>
  <c r="V165" i="16"/>
  <c r="U165" i="16"/>
  <c r="T165" i="16"/>
  <c r="X164" i="16"/>
  <c r="W164" i="16"/>
  <c r="V164" i="16"/>
  <c r="U164" i="16"/>
  <c r="T164" i="16"/>
  <c r="X163" i="16"/>
  <c r="W163" i="16"/>
  <c r="V163" i="16"/>
  <c r="U163" i="16"/>
  <c r="T163" i="16"/>
  <c r="X162" i="16"/>
  <c r="W162" i="16"/>
  <c r="V162" i="16"/>
  <c r="U162" i="16"/>
  <c r="T162" i="16"/>
  <c r="X161" i="16"/>
  <c r="W161" i="16"/>
  <c r="V161" i="16"/>
  <c r="U161" i="16"/>
  <c r="T161" i="16"/>
  <c r="X160" i="16"/>
  <c r="W160" i="16"/>
  <c r="V160" i="16"/>
  <c r="U160" i="16"/>
  <c r="T160" i="16"/>
  <c r="X159" i="16"/>
  <c r="W159" i="16"/>
  <c r="V159" i="16"/>
  <c r="U159" i="16"/>
  <c r="T159" i="16"/>
  <c r="X158" i="16"/>
  <c r="W158" i="16"/>
  <c r="V158" i="16"/>
  <c r="U158" i="16"/>
  <c r="T158" i="16"/>
  <c r="X157" i="16"/>
  <c r="W157" i="16"/>
  <c r="V157" i="16"/>
  <c r="U157" i="16"/>
  <c r="T157" i="16"/>
  <c r="X156" i="16"/>
  <c r="W156" i="16"/>
  <c r="V156" i="16"/>
  <c r="U156" i="16"/>
  <c r="T156" i="16"/>
  <c r="X155" i="16"/>
  <c r="W155" i="16"/>
  <c r="V155" i="16"/>
  <c r="U155" i="16"/>
  <c r="T155" i="16"/>
  <c r="X154" i="16"/>
  <c r="W154" i="16"/>
  <c r="V154" i="16"/>
  <c r="U154" i="16"/>
  <c r="T154" i="16"/>
  <c r="X153" i="16"/>
  <c r="W153" i="16"/>
  <c r="V153" i="16"/>
  <c r="U153" i="16"/>
  <c r="T153" i="16"/>
  <c r="X152" i="16"/>
  <c r="W152" i="16"/>
  <c r="V152" i="16"/>
  <c r="U152" i="16"/>
  <c r="T152" i="16"/>
  <c r="X151" i="16"/>
  <c r="W151" i="16"/>
  <c r="V151" i="16"/>
  <c r="U151" i="16"/>
  <c r="T151" i="16"/>
  <c r="X150" i="16"/>
  <c r="W150" i="16"/>
  <c r="V150" i="16"/>
  <c r="U150" i="16"/>
  <c r="T150" i="16"/>
  <c r="X149" i="16"/>
  <c r="W149" i="16"/>
  <c r="V149" i="16"/>
  <c r="U149" i="16"/>
  <c r="T149" i="16"/>
  <c r="X148" i="16"/>
  <c r="W148" i="16"/>
  <c r="V148" i="16"/>
  <c r="U148" i="16"/>
  <c r="T148" i="16"/>
  <c r="X147" i="16"/>
  <c r="W147" i="16"/>
  <c r="V147" i="16"/>
  <c r="U147" i="16"/>
  <c r="T147" i="16"/>
  <c r="X146" i="16"/>
  <c r="W146" i="16"/>
  <c r="V146" i="16"/>
  <c r="U146" i="16"/>
  <c r="T146" i="16"/>
  <c r="X145" i="16"/>
  <c r="W145" i="16"/>
  <c r="V145" i="16"/>
  <c r="U145" i="16"/>
  <c r="T145" i="16"/>
  <c r="X144" i="16"/>
  <c r="W144" i="16"/>
  <c r="V144" i="16"/>
  <c r="U144" i="16"/>
  <c r="T144" i="16"/>
  <c r="X143" i="16"/>
  <c r="W143" i="16"/>
  <c r="V143" i="16"/>
  <c r="U143" i="16"/>
  <c r="T143" i="16"/>
  <c r="X142" i="16"/>
  <c r="W142" i="16"/>
  <c r="V142" i="16"/>
  <c r="U142" i="16"/>
  <c r="T142" i="16"/>
  <c r="X141" i="16"/>
  <c r="W141" i="16"/>
  <c r="V141" i="16"/>
  <c r="U141" i="16"/>
  <c r="T141" i="16"/>
  <c r="X140" i="16"/>
  <c r="W140" i="16"/>
  <c r="V140" i="16"/>
  <c r="U140" i="16"/>
  <c r="T140" i="16"/>
  <c r="X139" i="16"/>
  <c r="W139" i="16"/>
  <c r="V139" i="16"/>
  <c r="U139" i="16"/>
  <c r="T139" i="16"/>
  <c r="X138" i="16"/>
  <c r="W138" i="16"/>
  <c r="V138" i="16"/>
  <c r="U138" i="16"/>
  <c r="T138" i="16"/>
  <c r="X137" i="16"/>
  <c r="W137" i="16"/>
  <c r="V137" i="16"/>
  <c r="U137" i="16"/>
  <c r="T137" i="16"/>
  <c r="X136" i="16"/>
  <c r="W136" i="16"/>
  <c r="V136" i="16"/>
  <c r="U136" i="16"/>
  <c r="T136" i="16"/>
  <c r="X135" i="16"/>
  <c r="W135" i="16"/>
  <c r="V135" i="16"/>
  <c r="U135" i="16"/>
  <c r="T135" i="16"/>
  <c r="X134" i="16"/>
  <c r="W134" i="16"/>
  <c r="V134" i="16"/>
  <c r="U134" i="16"/>
  <c r="T134" i="16"/>
  <c r="X133" i="16"/>
  <c r="W133" i="16"/>
  <c r="V133" i="16"/>
  <c r="U133" i="16"/>
  <c r="T133" i="16"/>
  <c r="X132" i="16"/>
  <c r="W132" i="16"/>
  <c r="V132" i="16"/>
  <c r="U132" i="16"/>
  <c r="T132" i="16"/>
  <c r="X131" i="16"/>
  <c r="W131" i="16"/>
  <c r="V131" i="16"/>
  <c r="U131" i="16"/>
  <c r="T131" i="16"/>
  <c r="X130" i="16"/>
  <c r="W130" i="16"/>
  <c r="V130" i="16"/>
  <c r="U130" i="16"/>
  <c r="T130" i="16"/>
  <c r="X129" i="16"/>
  <c r="W129" i="16"/>
  <c r="V129" i="16"/>
  <c r="U129" i="16"/>
  <c r="T129" i="16"/>
  <c r="X128" i="16"/>
  <c r="W128" i="16"/>
  <c r="V128" i="16"/>
  <c r="U128" i="16"/>
  <c r="T128" i="16"/>
  <c r="X127" i="16"/>
  <c r="W127" i="16"/>
  <c r="V127" i="16"/>
  <c r="U127" i="16"/>
  <c r="T127" i="16"/>
  <c r="X126" i="16"/>
  <c r="W126" i="16"/>
  <c r="V126" i="16"/>
  <c r="U126" i="16"/>
  <c r="T126" i="16"/>
  <c r="X125" i="16"/>
  <c r="W125" i="16"/>
  <c r="V125" i="16"/>
  <c r="U125" i="16"/>
  <c r="T125" i="16"/>
  <c r="X124" i="16"/>
  <c r="W124" i="16"/>
  <c r="V124" i="16"/>
  <c r="U124" i="16"/>
  <c r="T124" i="16"/>
  <c r="X123" i="16"/>
  <c r="W123" i="16"/>
  <c r="V123" i="16"/>
  <c r="U123" i="16"/>
  <c r="T123" i="16"/>
  <c r="X122" i="16"/>
  <c r="W122" i="16"/>
  <c r="V122" i="16"/>
  <c r="U122" i="16"/>
  <c r="T122" i="16"/>
  <c r="X121" i="16"/>
  <c r="W121" i="16"/>
  <c r="V121" i="16"/>
  <c r="U121" i="16"/>
  <c r="T121" i="16"/>
  <c r="X120" i="16"/>
  <c r="W120" i="16"/>
  <c r="V120" i="16"/>
  <c r="U120" i="16"/>
  <c r="T120" i="16"/>
  <c r="X119" i="16"/>
  <c r="W119" i="16"/>
  <c r="V119" i="16"/>
  <c r="U119" i="16"/>
  <c r="T119" i="16"/>
  <c r="X118" i="16"/>
  <c r="W118" i="16"/>
  <c r="V118" i="16"/>
  <c r="U118" i="16"/>
  <c r="T118" i="16"/>
  <c r="X117" i="16"/>
  <c r="W117" i="16"/>
  <c r="V117" i="16"/>
  <c r="U117" i="16"/>
  <c r="T117" i="16"/>
  <c r="X116" i="16"/>
  <c r="W116" i="16"/>
  <c r="V116" i="16"/>
  <c r="U116" i="16"/>
  <c r="T116" i="16"/>
  <c r="X115" i="16"/>
  <c r="W115" i="16"/>
  <c r="V115" i="16"/>
  <c r="U115" i="16"/>
  <c r="T115" i="16"/>
  <c r="X114" i="16"/>
  <c r="W114" i="16"/>
  <c r="V114" i="16"/>
  <c r="U114" i="16"/>
  <c r="T114" i="16"/>
  <c r="X113" i="16"/>
  <c r="W113" i="16"/>
  <c r="V113" i="16"/>
  <c r="U113" i="16"/>
  <c r="T113" i="16"/>
  <c r="X112" i="16"/>
  <c r="W112" i="16"/>
  <c r="V112" i="16"/>
  <c r="U112" i="16"/>
  <c r="T112" i="16"/>
  <c r="X111" i="16"/>
  <c r="W111" i="16"/>
  <c r="V111" i="16"/>
  <c r="U111" i="16"/>
  <c r="T111" i="16"/>
  <c r="X110" i="16"/>
  <c r="W110" i="16"/>
  <c r="V110" i="16"/>
  <c r="U110" i="16"/>
  <c r="T110" i="16"/>
  <c r="X109" i="16"/>
  <c r="W109" i="16"/>
  <c r="V109" i="16"/>
  <c r="U109" i="16"/>
  <c r="T109" i="16"/>
  <c r="X108" i="16"/>
  <c r="W108" i="16"/>
  <c r="V108" i="16"/>
  <c r="U108" i="16"/>
  <c r="T108" i="16"/>
  <c r="X107" i="16"/>
  <c r="W107" i="16"/>
  <c r="V107" i="16"/>
  <c r="U107" i="16"/>
  <c r="T107" i="16"/>
  <c r="X106" i="16"/>
  <c r="W106" i="16"/>
  <c r="V106" i="16"/>
  <c r="U106" i="16"/>
  <c r="T106" i="16"/>
  <c r="X105" i="16"/>
  <c r="W105" i="16"/>
  <c r="V105" i="16"/>
  <c r="U105" i="16"/>
  <c r="T105" i="16"/>
  <c r="X104" i="16"/>
  <c r="W104" i="16"/>
  <c r="V104" i="16"/>
  <c r="U104" i="16"/>
  <c r="T104" i="16"/>
  <c r="X103" i="16"/>
  <c r="W103" i="16"/>
  <c r="V103" i="16"/>
  <c r="U103" i="16"/>
  <c r="T103" i="16"/>
  <c r="X102" i="16"/>
  <c r="W102" i="16"/>
  <c r="V102" i="16"/>
  <c r="U102" i="16"/>
  <c r="T102" i="16"/>
  <c r="X101" i="16"/>
  <c r="W101" i="16"/>
  <c r="V101" i="16"/>
  <c r="U101" i="16"/>
  <c r="T101" i="16"/>
  <c r="X100" i="16"/>
  <c r="W100" i="16"/>
  <c r="V100" i="16"/>
  <c r="U100" i="16"/>
  <c r="T100" i="16"/>
  <c r="X99" i="16"/>
  <c r="W99" i="16"/>
  <c r="V99" i="16"/>
  <c r="U99" i="16"/>
  <c r="T99" i="16"/>
  <c r="X98" i="16"/>
  <c r="W98" i="16"/>
  <c r="V98" i="16"/>
  <c r="U98" i="16"/>
  <c r="T98" i="16"/>
  <c r="X97" i="16"/>
  <c r="W97" i="16"/>
  <c r="V97" i="16"/>
  <c r="U97" i="16"/>
  <c r="T97" i="16"/>
  <c r="X96" i="16"/>
  <c r="W96" i="16"/>
  <c r="V96" i="16"/>
  <c r="U96" i="16"/>
  <c r="T96" i="16"/>
  <c r="X95" i="16"/>
  <c r="W95" i="16"/>
  <c r="V95" i="16"/>
  <c r="U95" i="16"/>
  <c r="T95" i="16"/>
  <c r="X94" i="16"/>
  <c r="W94" i="16"/>
  <c r="V94" i="16"/>
  <c r="U94" i="16"/>
  <c r="T94" i="16"/>
  <c r="X93" i="16"/>
  <c r="W93" i="16"/>
  <c r="V93" i="16"/>
  <c r="U93" i="16"/>
  <c r="T93" i="16"/>
  <c r="X92" i="16"/>
  <c r="W92" i="16"/>
  <c r="V92" i="16"/>
  <c r="U92" i="16"/>
  <c r="T92" i="16"/>
  <c r="X91" i="16"/>
  <c r="W91" i="16"/>
  <c r="V91" i="16"/>
  <c r="U91" i="16"/>
  <c r="T91" i="16"/>
  <c r="X90" i="16"/>
  <c r="W90" i="16"/>
  <c r="V90" i="16"/>
  <c r="U90" i="16"/>
  <c r="T90" i="16"/>
  <c r="X89" i="16"/>
  <c r="W89" i="16"/>
  <c r="V89" i="16"/>
  <c r="U89" i="16"/>
  <c r="T89" i="16"/>
  <c r="X88" i="16"/>
  <c r="W88" i="16"/>
  <c r="V88" i="16"/>
  <c r="U88" i="16"/>
  <c r="T88" i="16"/>
  <c r="X87" i="16"/>
  <c r="W87" i="16"/>
  <c r="V87" i="16"/>
  <c r="U87" i="16"/>
  <c r="T87" i="16"/>
  <c r="X86" i="16"/>
  <c r="W86" i="16"/>
  <c r="V86" i="16"/>
  <c r="U86" i="16"/>
  <c r="T86" i="16"/>
  <c r="X85" i="16"/>
  <c r="W85" i="16"/>
  <c r="V85" i="16"/>
  <c r="U85" i="16"/>
  <c r="T85" i="16"/>
  <c r="X84" i="16"/>
  <c r="W84" i="16"/>
  <c r="V84" i="16"/>
  <c r="U84" i="16"/>
  <c r="T84" i="16"/>
  <c r="X83" i="16"/>
  <c r="W83" i="16"/>
  <c r="V83" i="16"/>
  <c r="U83" i="16"/>
  <c r="T83" i="16"/>
  <c r="X82" i="16"/>
  <c r="W82" i="16"/>
  <c r="V82" i="16"/>
  <c r="U82" i="16"/>
  <c r="T82" i="16"/>
  <c r="X81" i="16"/>
  <c r="W81" i="16"/>
  <c r="V81" i="16"/>
  <c r="U81" i="16"/>
  <c r="T81" i="16"/>
  <c r="X80" i="16"/>
  <c r="W80" i="16"/>
  <c r="V80" i="16"/>
  <c r="U80" i="16"/>
  <c r="T80" i="16"/>
  <c r="X79" i="16"/>
  <c r="W79" i="16"/>
  <c r="V79" i="16"/>
  <c r="U79" i="16"/>
  <c r="T79" i="16"/>
  <c r="X78" i="16"/>
  <c r="W78" i="16"/>
  <c r="V78" i="16"/>
  <c r="U78" i="16"/>
  <c r="T78" i="16"/>
  <c r="X77" i="16"/>
  <c r="W77" i="16"/>
  <c r="V77" i="16"/>
  <c r="U77" i="16"/>
  <c r="T77" i="16"/>
  <c r="X76" i="16"/>
  <c r="W76" i="16"/>
  <c r="V76" i="16"/>
  <c r="U76" i="16"/>
  <c r="T76" i="16"/>
  <c r="X75" i="16"/>
  <c r="W75" i="16"/>
  <c r="V75" i="16"/>
  <c r="U75" i="16"/>
  <c r="T75" i="16"/>
  <c r="X74" i="16"/>
  <c r="W74" i="16"/>
  <c r="V74" i="16"/>
  <c r="U74" i="16"/>
  <c r="T74" i="16"/>
  <c r="X73" i="16"/>
  <c r="W73" i="16"/>
  <c r="V73" i="16"/>
  <c r="U73" i="16"/>
  <c r="T73" i="16"/>
  <c r="X72" i="16"/>
  <c r="W72" i="16"/>
  <c r="V72" i="16"/>
  <c r="U72" i="16"/>
  <c r="T72" i="16"/>
  <c r="X71" i="16"/>
  <c r="W71" i="16"/>
  <c r="V71" i="16"/>
  <c r="U71" i="16"/>
  <c r="T71" i="16"/>
  <c r="X70" i="16"/>
  <c r="W70" i="16"/>
  <c r="V70" i="16"/>
  <c r="U70" i="16"/>
  <c r="T70" i="16"/>
  <c r="X69" i="16"/>
  <c r="W69" i="16"/>
  <c r="V69" i="16"/>
  <c r="U69" i="16"/>
  <c r="T69" i="16"/>
  <c r="X68" i="16"/>
  <c r="W68" i="16"/>
  <c r="V68" i="16"/>
  <c r="U68" i="16"/>
  <c r="T68" i="16"/>
  <c r="X67" i="16"/>
  <c r="W67" i="16"/>
  <c r="V67" i="16"/>
  <c r="U67" i="16"/>
  <c r="T67" i="16"/>
  <c r="X66" i="16"/>
  <c r="W66" i="16"/>
  <c r="V66" i="16"/>
  <c r="U66" i="16"/>
  <c r="T66" i="16"/>
  <c r="X65" i="16"/>
  <c r="W65" i="16"/>
  <c r="V65" i="16"/>
  <c r="U65" i="16"/>
  <c r="T65" i="16"/>
  <c r="X64" i="16"/>
  <c r="W64" i="16"/>
  <c r="V64" i="16"/>
  <c r="U64" i="16"/>
  <c r="T64" i="16"/>
  <c r="X63" i="16"/>
  <c r="W63" i="16"/>
  <c r="V63" i="16"/>
  <c r="U63" i="16"/>
  <c r="T63" i="16"/>
  <c r="X62" i="16"/>
  <c r="W62" i="16"/>
  <c r="V62" i="16"/>
  <c r="U62" i="16"/>
  <c r="T62" i="16"/>
  <c r="X61" i="16"/>
  <c r="W61" i="16"/>
  <c r="V61" i="16"/>
  <c r="U61" i="16"/>
  <c r="T61" i="16"/>
  <c r="X60" i="16"/>
  <c r="W60" i="16"/>
  <c r="V60" i="16"/>
  <c r="U60" i="16"/>
  <c r="T60" i="16"/>
  <c r="X59" i="16"/>
  <c r="W59" i="16"/>
  <c r="V59" i="16"/>
  <c r="U59" i="16"/>
  <c r="T59" i="16"/>
  <c r="X58" i="16"/>
  <c r="W58" i="16"/>
  <c r="V58" i="16"/>
  <c r="U58" i="16"/>
  <c r="T58" i="16"/>
  <c r="X57" i="16"/>
  <c r="W57" i="16"/>
  <c r="V57" i="16"/>
  <c r="U57" i="16"/>
  <c r="T57" i="16"/>
  <c r="X56" i="16"/>
  <c r="W56" i="16"/>
  <c r="V56" i="16"/>
  <c r="U56" i="16"/>
  <c r="T56" i="16"/>
  <c r="X55" i="16"/>
  <c r="W55" i="16"/>
  <c r="V55" i="16"/>
  <c r="U55" i="16"/>
  <c r="T55" i="16"/>
  <c r="X54" i="16"/>
  <c r="W54" i="16"/>
  <c r="V54" i="16"/>
  <c r="U54" i="16"/>
  <c r="T54" i="16"/>
  <c r="X53" i="16"/>
  <c r="W53" i="16"/>
  <c r="V53" i="16"/>
  <c r="U53" i="16"/>
  <c r="T53" i="16"/>
  <c r="X52" i="16"/>
  <c r="W52" i="16"/>
  <c r="V52" i="16"/>
  <c r="U52" i="16"/>
  <c r="T52" i="16"/>
  <c r="X51" i="16"/>
  <c r="W51" i="16"/>
  <c r="V51" i="16"/>
  <c r="U51" i="16"/>
  <c r="T51" i="16"/>
  <c r="X50" i="16"/>
  <c r="W50" i="16"/>
  <c r="V50" i="16"/>
  <c r="U50" i="16"/>
  <c r="T50" i="16"/>
  <c r="X49" i="16"/>
  <c r="W49" i="16"/>
  <c r="V49" i="16"/>
  <c r="U49" i="16"/>
  <c r="T49" i="16"/>
  <c r="X48" i="16"/>
  <c r="W48" i="16"/>
  <c r="V48" i="16"/>
  <c r="U48" i="16"/>
  <c r="T48" i="16"/>
  <c r="X47" i="16"/>
  <c r="W47" i="16"/>
  <c r="V47" i="16"/>
  <c r="U47" i="16"/>
  <c r="T47" i="16"/>
  <c r="X46" i="16"/>
  <c r="W46" i="16"/>
  <c r="V46" i="16"/>
  <c r="U46" i="16"/>
  <c r="T46" i="16"/>
  <c r="X45" i="16"/>
  <c r="W45" i="16"/>
  <c r="V45" i="16"/>
  <c r="U45" i="16"/>
  <c r="T45" i="16"/>
  <c r="X44" i="16"/>
  <c r="W44" i="16"/>
  <c r="V44" i="16"/>
  <c r="U44" i="16"/>
  <c r="T44" i="16"/>
  <c r="X43" i="16"/>
  <c r="W43" i="16"/>
  <c r="V43" i="16"/>
  <c r="U43" i="16"/>
  <c r="T43" i="16"/>
  <c r="X42" i="16"/>
  <c r="W42" i="16"/>
  <c r="V42" i="16"/>
  <c r="U42" i="16"/>
  <c r="T42" i="16"/>
  <c r="X41" i="16"/>
  <c r="W41" i="16"/>
  <c r="V41" i="16"/>
  <c r="U41" i="16"/>
  <c r="T41" i="16"/>
  <c r="X40" i="16"/>
  <c r="W40" i="16"/>
  <c r="V40" i="16"/>
  <c r="U40" i="16"/>
  <c r="T40" i="16"/>
  <c r="X39" i="16"/>
  <c r="W39" i="16"/>
  <c r="V39" i="16"/>
  <c r="U39" i="16"/>
  <c r="T39" i="16"/>
  <c r="X38" i="16"/>
  <c r="W38" i="16"/>
  <c r="V38" i="16"/>
  <c r="U38" i="16"/>
  <c r="T38" i="16"/>
  <c r="X37" i="16"/>
  <c r="W37" i="16"/>
  <c r="V37" i="16"/>
  <c r="U37" i="16"/>
  <c r="T37" i="16"/>
  <c r="X36" i="16"/>
  <c r="W36" i="16"/>
  <c r="V36" i="16"/>
  <c r="U36" i="16"/>
  <c r="T36" i="16"/>
  <c r="X35" i="16"/>
  <c r="W35" i="16"/>
  <c r="V35" i="16"/>
  <c r="U35" i="16"/>
  <c r="T35" i="16"/>
  <c r="X34" i="16"/>
  <c r="W34" i="16"/>
  <c r="V34" i="16"/>
  <c r="U34" i="16"/>
  <c r="T34" i="16"/>
  <c r="X33" i="16"/>
  <c r="W33" i="16"/>
  <c r="V33" i="16"/>
  <c r="U33" i="16"/>
  <c r="T33" i="16"/>
  <c r="X32" i="16"/>
  <c r="W32" i="16"/>
  <c r="V32" i="16"/>
  <c r="U32" i="16"/>
  <c r="T32" i="16"/>
  <c r="X31" i="16"/>
  <c r="W31" i="16"/>
  <c r="V31" i="16"/>
  <c r="U31" i="16"/>
  <c r="T31" i="16"/>
  <c r="X30" i="16"/>
  <c r="W30" i="16"/>
  <c r="V30" i="16"/>
  <c r="U30" i="16"/>
  <c r="T30" i="16"/>
  <c r="X29" i="16"/>
  <c r="W29" i="16"/>
  <c r="V29" i="16"/>
  <c r="U29" i="16"/>
  <c r="T29" i="16"/>
  <c r="X28" i="16"/>
  <c r="W28" i="16"/>
  <c r="V28" i="16"/>
  <c r="U28" i="16"/>
  <c r="T28" i="16"/>
  <c r="X27" i="16"/>
  <c r="W27" i="16"/>
  <c r="V27" i="16"/>
  <c r="U27" i="16"/>
  <c r="T27" i="16"/>
  <c r="X26" i="16"/>
  <c r="W26" i="16"/>
  <c r="V26" i="16"/>
  <c r="U26" i="16"/>
  <c r="T26" i="16"/>
  <c r="X25" i="16"/>
  <c r="W25" i="16"/>
  <c r="V25" i="16"/>
  <c r="U25" i="16"/>
  <c r="T25" i="16"/>
  <c r="X24" i="16"/>
  <c r="W24" i="16"/>
  <c r="V24" i="16"/>
  <c r="U24" i="16"/>
  <c r="T24" i="16"/>
  <c r="X23" i="16"/>
  <c r="W23" i="16"/>
  <c r="V23" i="16"/>
  <c r="U23" i="16"/>
  <c r="T23" i="16"/>
  <c r="X22" i="16"/>
  <c r="W22" i="16"/>
  <c r="V22" i="16"/>
  <c r="U22" i="16"/>
  <c r="T22" i="16"/>
  <c r="X21" i="16"/>
  <c r="W21" i="16"/>
  <c r="V21" i="16"/>
  <c r="U21" i="16"/>
  <c r="T21" i="16"/>
  <c r="X20" i="16"/>
  <c r="W20" i="16"/>
  <c r="V20" i="16"/>
  <c r="U20" i="16"/>
  <c r="T20" i="16"/>
  <c r="X19" i="16"/>
  <c r="W19" i="16"/>
  <c r="V19" i="16"/>
  <c r="U19" i="16"/>
  <c r="T19" i="16"/>
  <c r="X18" i="16"/>
  <c r="W18" i="16"/>
  <c r="V18" i="16"/>
  <c r="U18" i="16"/>
  <c r="T18" i="16"/>
  <c r="X17" i="16"/>
  <c r="W17" i="16"/>
  <c r="V17" i="16"/>
  <c r="U17" i="16"/>
  <c r="T17" i="16"/>
  <c r="X16" i="16"/>
  <c r="W16" i="16"/>
  <c r="V16" i="16"/>
  <c r="U16" i="16"/>
  <c r="T16" i="16"/>
  <c r="X15" i="16"/>
  <c r="W15" i="16"/>
  <c r="V15" i="16"/>
  <c r="U15" i="16"/>
  <c r="T15" i="16"/>
  <c r="X14" i="16"/>
  <c r="W14" i="16"/>
  <c r="V14" i="16"/>
  <c r="U14" i="16"/>
  <c r="T14" i="16"/>
  <c r="X13" i="16"/>
  <c r="W13" i="16"/>
  <c r="V13" i="16"/>
  <c r="U13" i="16"/>
  <c r="T13" i="16"/>
  <c r="X12" i="16"/>
  <c r="W12" i="16"/>
  <c r="V12" i="16"/>
  <c r="U12" i="16"/>
  <c r="T12" i="16"/>
  <c r="X11" i="16"/>
  <c r="W11" i="16"/>
  <c r="V11" i="16"/>
  <c r="U11" i="16"/>
  <c r="T11" i="16"/>
  <c r="X10" i="16"/>
  <c r="W10" i="16"/>
  <c r="V10" i="16"/>
  <c r="U10" i="16"/>
  <c r="T10" i="16"/>
  <c r="X9" i="16"/>
  <c r="W9" i="16"/>
  <c r="V9" i="16"/>
  <c r="U9" i="16"/>
  <c r="T9" i="16"/>
  <c r="X8" i="16"/>
  <c r="W8" i="16"/>
  <c r="V8" i="16"/>
  <c r="U8" i="16"/>
  <c r="T8" i="16"/>
  <c r="X7" i="16"/>
  <c r="W7" i="16"/>
  <c r="V7" i="16"/>
  <c r="U7" i="16"/>
  <c r="T7" i="16"/>
  <c r="X6" i="16"/>
  <c r="W6" i="16"/>
  <c r="V6" i="16"/>
  <c r="U6" i="16"/>
  <c r="T6" i="16"/>
  <c r="HC1" i="9" l="1"/>
  <c r="HG1" i="9" s="1"/>
  <c r="HB1" i="9"/>
  <c r="HF1" i="9" s="1"/>
  <c r="GM1" i="9"/>
  <c r="GQ1" i="9" s="1"/>
  <c r="GL1" i="9"/>
  <c r="GE1" i="9"/>
  <c r="GD1" i="9"/>
  <c r="GH1" i="9" s="1"/>
  <c r="GC1" i="9"/>
  <c r="GB1" i="9"/>
  <c r="FY1" i="9"/>
  <c r="FX1" i="9"/>
  <c r="FU1" i="9"/>
  <c r="FT1" i="9"/>
  <c r="EW1" i="9"/>
  <c r="EV1" i="9"/>
  <c r="ES1" i="9"/>
  <c r="ER1" i="9"/>
  <c r="EO1" i="9"/>
  <c r="EN1" i="9"/>
  <c r="EI1" i="9"/>
  <c r="FA1" i="9" s="1"/>
  <c r="EH1" i="9"/>
  <c r="EZ1" i="9" s="1"/>
  <c r="EG1" i="9"/>
  <c r="FM1" i="9" s="1"/>
  <c r="EF1" i="9"/>
  <c r="FL1" i="9" s="1"/>
  <c r="EC1" i="9"/>
  <c r="FI1" i="9" s="1"/>
  <c r="EB1" i="9"/>
  <c r="FH1" i="9" s="1"/>
  <c r="DY1" i="9"/>
  <c r="FE1" i="9" s="1"/>
  <c r="DX1" i="9"/>
  <c r="FD1" i="9" s="1"/>
  <c r="CO1" i="9"/>
  <c r="CN1" i="9"/>
  <c r="CK1" i="9"/>
  <c r="CJ1" i="9"/>
  <c r="CG1" i="9"/>
  <c r="CF1" i="9"/>
  <c r="CA1" i="9"/>
  <c r="CQ1" i="9" s="1"/>
  <c r="BZ1" i="9"/>
  <c r="CP1" i="9" s="1"/>
  <c r="BY1" i="9"/>
  <c r="DE1" i="9" s="1"/>
  <c r="BX1" i="9"/>
  <c r="DD1" i="9" s="1"/>
  <c r="BU1" i="9"/>
  <c r="DA1" i="9" s="1"/>
  <c r="BT1" i="9"/>
  <c r="CZ1" i="9" s="1"/>
  <c r="BQ1" i="9"/>
  <c r="CW1" i="9" s="1"/>
  <c r="BP1" i="9"/>
  <c r="CV1" i="9" s="1"/>
  <c r="AS1" i="9"/>
  <c r="AR1" i="9"/>
  <c r="AO1" i="9"/>
  <c r="AN1" i="9"/>
  <c r="AK1" i="9"/>
  <c r="AJ1" i="9"/>
  <c r="AE1" i="9"/>
  <c r="AW1" i="9" s="1"/>
  <c r="AD1" i="9"/>
  <c r="AT1" i="9" s="1"/>
  <c r="AC1" i="9"/>
  <c r="AB1" i="9"/>
  <c r="Y1" i="9"/>
  <c r="X1" i="9"/>
  <c r="BD1" i="9" s="1"/>
  <c r="U1" i="9"/>
  <c r="T1" i="9"/>
  <c r="O1" i="9"/>
  <c r="N1" i="9"/>
  <c r="K1" i="9"/>
  <c r="J1" i="9"/>
  <c r="GU1" i="9" l="1"/>
  <c r="GY1" i="9" s="1"/>
  <c r="GO1" i="9"/>
  <c r="GS1" i="9" s="1"/>
  <c r="FQ1" i="9"/>
  <c r="DF1" i="9"/>
  <c r="CB1" i="9" s="1"/>
  <c r="DH1" i="9" s="1"/>
  <c r="HE1" i="9"/>
  <c r="HI1" i="9" s="1"/>
  <c r="HD1" i="9"/>
  <c r="HH1" i="9" s="1"/>
  <c r="FP1" i="9"/>
  <c r="AU1" i="9"/>
  <c r="P1" i="9"/>
  <c r="AV1" i="9"/>
  <c r="GT1" i="9"/>
  <c r="GX1" i="9" s="1"/>
  <c r="FN1" i="9"/>
  <c r="EJ1" i="9" s="1"/>
  <c r="DG1" i="9"/>
  <c r="CC1" i="9" s="1"/>
  <c r="DI1" i="9" s="1"/>
  <c r="EX1" i="9"/>
  <c r="GG1" i="9"/>
  <c r="GK1" i="9" s="1"/>
  <c r="BA1" i="9"/>
  <c r="CR1" i="9"/>
  <c r="BH1" i="9"/>
  <c r="EY1" i="9"/>
  <c r="GP1" i="9"/>
  <c r="FO1" i="9"/>
  <c r="EK1" i="9" s="1"/>
  <c r="BI1" i="9"/>
  <c r="GI1" i="9"/>
  <c r="DK1" i="9"/>
  <c r="CS1" i="9"/>
  <c r="AZ1" i="9"/>
  <c r="DJ1" i="9"/>
  <c r="GF1" i="9"/>
  <c r="GJ1" i="9" s="1"/>
  <c r="GN1" i="9"/>
  <c r="Q1" i="9"/>
  <c r="BE1" i="9"/>
  <c r="K251" i="24"/>
  <c r="J251" i="24"/>
  <c r="G251" i="24"/>
  <c r="F251" i="24"/>
  <c r="C251" i="24"/>
  <c r="B251" i="24"/>
  <c r="B121" i="24"/>
  <c r="F88" i="24"/>
  <c r="D88" i="24"/>
  <c r="L76" i="24"/>
  <c r="L53" i="24"/>
  <c r="K53" i="24"/>
  <c r="S370" i="24"/>
  <c r="R370" i="24"/>
  <c r="S337" i="24"/>
  <c r="R337" i="24"/>
  <c r="S304" i="24"/>
  <c r="R304" i="24"/>
  <c r="S271" i="24"/>
  <c r="R271" i="24"/>
  <c r="S238" i="24"/>
  <c r="R238" i="24"/>
  <c r="S205" i="24"/>
  <c r="R205" i="24"/>
  <c r="S172" i="24"/>
  <c r="R172" i="24"/>
  <c r="S139" i="24"/>
  <c r="R139" i="24"/>
  <c r="S106" i="24"/>
  <c r="R106" i="24"/>
  <c r="S73" i="24"/>
  <c r="R73" i="24"/>
  <c r="S41" i="24"/>
  <c r="R41" i="24"/>
  <c r="S9" i="24"/>
  <c r="R9" i="24"/>
  <c r="D192" i="23"/>
  <c r="D189" i="23"/>
  <c r="C189" i="23"/>
  <c r="J186" i="23"/>
  <c r="G186" i="23"/>
  <c r="N177" i="23"/>
  <c r="L176" i="23"/>
  <c r="K176" i="23"/>
  <c r="D174" i="23"/>
  <c r="D159" i="23"/>
  <c r="C159" i="23"/>
  <c r="K156" i="23"/>
  <c r="H156" i="23"/>
  <c r="J154" i="23"/>
  <c r="H154" i="23"/>
  <c r="B154" i="23"/>
  <c r="N153" i="23"/>
  <c r="F152" i="23"/>
  <c r="G151" i="23"/>
  <c r="L149" i="23"/>
  <c r="K149" i="23"/>
  <c r="L148" i="23"/>
  <c r="K148" i="23"/>
  <c r="D148" i="23"/>
  <c r="C148" i="23"/>
  <c r="D147" i="23"/>
  <c r="C147" i="23"/>
  <c r="B143" i="23"/>
  <c r="N142" i="23"/>
  <c r="L126" i="23"/>
  <c r="K126" i="23"/>
  <c r="L125" i="23"/>
  <c r="K125" i="23"/>
  <c r="C125" i="23"/>
  <c r="D124" i="23"/>
  <c r="C124" i="23"/>
  <c r="J123" i="23"/>
  <c r="H123" i="23"/>
  <c r="J121" i="23"/>
  <c r="H121" i="23"/>
  <c r="F119" i="23"/>
  <c r="F118" i="23"/>
  <c r="L116" i="23"/>
  <c r="K116" i="23"/>
  <c r="L115" i="23"/>
  <c r="K115" i="23"/>
  <c r="D115" i="23"/>
  <c r="C115" i="23"/>
  <c r="D114" i="23"/>
  <c r="C114" i="23"/>
  <c r="B110" i="23"/>
  <c r="N109" i="23"/>
  <c r="K93" i="23"/>
  <c r="L92" i="23"/>
  <c r="K92" i="23"/>
  <c r="C92" i="23"/>
  <c r="D91" i="23"/>
  <c r="C91" i="23"/>
  <c r="J90" i="23"/>
  <c r="H90" i="23"/>
  <c r="J88" i="23"/>
  <c r="H88" i="23"/>
  <c r="F86" i="23"/>
  <c r="G85" i="23"/>
  <c r="F85" i="23"/>
  <c r="L83" i="23"/>
  <c r="K83" i="23"/>
  <c r="L82" i="23"/>
  <c r="K82" i="23"/>
  <c r="D82" i="23"/>
  <c r="C82" i="23"/>
  <c r="C81" i="23"/>
  <c r="N77" i="23"/>
  <c r="B77" i="23"/>
  <c r="N76" i="23"/>
  <c r="K61" i="23"/>
  <c r="L60" i="23"/>
  <c r="K60" i="23"/>
  <c r="D60" i="23"/>
  <c r="C60" i="23"/>
  <c r="D59" i="23"/>
  <c r="C59" i="23"/>
  <c r="J56" i="23"/>
  <c r="H56" i="23"/>
  <c r="G54" i="23"/>
  <c r="F54" i="23"/>
  <c r="G53" i="23"/>
  <c r="F53" i="23"/>
  <c r="L51" i="23"/>
  <c r="K51" i="23"/>
  <c r="L50" i="23"/>
  <c r="K50" i="23"/>
  <c r="D50" i="23"/>
  <c r="C50" i="23"/>
  <c r="N45" i="23"/>
  <c r="B45" i="23"/>
  <c r="N44" i="23"/>
  <c r="S370" i="23"/>
  <c r="R370" i="23"/>
  <c r="S337" i="23"/>
  <c r="R337" i="23"/>
  <c r="S304" i="23"/>
  <c r="R304" i="23"/>
  <c r="S271" i="23"/>
  <c r="R271" i="23"/>
  <c r="S238" i="23"/>
  <c r="R238" i="23"/>
  <c r="S205" i="23"/>
  <c r="R205" i="23"/>
  <c r="S172" i="23"/>
  <c r="R172" i="23"/>
  <c r="S139" i="23"/>
  <c r="R139" i="23"/>
  <c r="S106" i="23"/>
  <c r="R106" i="23"/>
  <c r="S73" i="23"/>
  <c r="R73" i="23"/>
  <c r="S41" i="23"/>
  <c r="R41" i="23"/>
  <c r="S9" i="23"/>
  <c r="R9" i="23"/>
  <c r="N381" i="22"/>
  <c r="M381" i="22"/>
  <c r="L381" i="22"/>
  <c r="K381" i="22"/>
  <c r="J381" i="22"/>
  <c r="I381" i="22"/>
  <c r="H381" i="22"/>
  <c r="G381" i="22"/>
  <c r="F381" i="22"/>
  <c r="E381" i="22"/>
  <c r="D381" i="22"/>
  <c r="C381" i="22"/>
  <c r="B381" i="22"/>
  <c r="N380" i="22"/>
  <c r="M380" i="22"/>
  <c r="L380" i="22"/>
  <c r="K380" i="22"/>
  <c r="J380" i="22"/>
  <c r="I380" i="22"/>
  <c r="H380" i="22"/>
  <c r="G380" i="22"/>
  <c r="F380" i="22"/>
  <c r="E380" i="22"/>
  <c r="D380" i="22"/>
  <c r="C380" i="22"/>
  <c r="B380" i="22"/>
  <c r="N379" i="22"/>
  <c r="M379" i="22"/>
  <c r="L379" i="22"/>
  <c r="K379" i="22"/>
  <c r="J379" i="22"/>
  <c r="I379" i="22"/>
  <c r="H379" i="22"/>
  <c r="G379" i="22"/>
  <c r="F379" i="22"/>
  <c r="E379" i="22"/>
  <c r="D379" i="22"/>
  <c r="C379" i="22"/>
  <c r="B379" i="22"/>
  <c r="N378" i="22"/>
  <c r="M378" i="22"/>
  <c r="L378" i="22"/>
  <c r="K378" i="22"/>
  <c r="J378" i="22"/>
  <c r="I378" i="22"/>
  <c r="H378" i="22"/>
  <c r="G378" i="22"/>
  <c r="F378" i="22"/>
  <c r="E378" i="22"/>
  <c r="D378" i="22"/>
  <c r="C378" i="22"/>
  <c r="B378" i="22"/>
  <c r="N376" i="22"/>
  <c r="M376" i="22"/>
  <c r="L376" i="22"/>
  <c r="K376" i="22"/>
  <c r="J376" i="22"/>
  <c r="I376" i="22"/>
  <c r="H376" i="22"/>
  <c r="G376" i="22"/>
  <c r="F376" i="22"/>
  <c r="E376" i="22"/>
  <c r="D376" i="22"/>
  <c r="C376" i="22"/>
  <c r="B376" i="22"/>
  <c r="N375" i="22"/>
  <c r="M375" i="22"/>
  <c r="L375" i="22"/>
  <c r="K375" i="22"/>
  <c r="J375" i="22"/>
  <c r="I375" i="22"/>
  <c r="H375" i="22"/>
  <c r="G375" i="22"/>
  <c r="F375" i="22"/>
  <c r="E375" i="22"/>
  <c r="D375" i="22"/>
  <c r="C375" i="22"/>
  <c r="B375" i="22"/>
  <c r="N374" i="22"/>
  <c r="M374" i="22"/>
  <c r="L374" i="22"/>
  <c r="K374" i="22"/>
  <c r="J374" i="22"/>
  <c r="I374" i="22"/>
  <c r="H374" i="22"/>
  <c r="G374" i="22"/>
  <c r="F374" i="22"/>
  <c r="E374" i="22"/>
  <c r="D374" i="22"/>
  <c r="C374" i="22"/>
  <c r="B374" i="22"/>
  <c r="N373" i="22"/>
  <c r="M373" i="22"/>
  <c r="L373" i="22"/>
  <c r="K373" i="22"/>
  <c r="J373" i="22"/>
  <c r="I373" i="22"/>
  <c r="H373" i="22"/>
  <c r="G373" i="22"/>
  <c r="F373" i="22"/>
  <c r="E373" i="22"/>
  <c r="D373" i="22"/>
  <c r="C373" i="22"/>
  <c r="B373" i="22"/>
  <c r="N371" i="22"/>
  <c r="M371" i="22"/>
  <c r="L371" i="22"/>
  <c r="K371" i="22"/>
  <c r="J371" i="22"/>
  <c r="I371" i="22"/>
  <c r="H371" i="22"/>
  <c r="G371" i="22"/>
  <c r="F371" i="22"/>
  <c r="E371" i="22"/>
  <c r="D371" i="22"/>
  <c r="C371" i="22"/>
  <c r="B371" i="22"/>
  <c r="N370" i="22"/>
  <c r="M370" i="22"/>
  <c r="L370" i="22"/>
  <c r="K370" i="22"/>
  <c r="J370" i="22"/>
  <c r="I370" i="22"/>
  <c r="H370" i="22"/>
  <c r="G370" i="22"/>
  <c r="F370" i="22"/>
  <c r="E370" i="22"/>
  <c r="D370" i="22"/>
  <c r="C370" i="22"/>
  <c r="B370" i="22"/>
  <c r="N369" i="22"/>
  <c r="M369" i="22"/>
  <c r="L369" i="22"/>
  <c r="K369" i="22"/>
  <c r="J369" i="22"/>
  <c r="I369" i="22"/>
  <c r="H369" i="22"/>
  <c r="G369" i="22"/>
  <c r="F369" i="22"/>
  <c r="E369" i="22"/>
  <c r="D369" i="22"/>
  <c r="C369" i="22"/>
  <c r="B369" i="22"/>
  <c r="N368" i="22"/>
  <c r="M368" i="22"/>
  <c r="L368" i="22"/>
  <c r="K368" i="22"/>
  <c r="J368" i="22"/>
  <c r="I368" i="22"/>
  <c r="H368" i="22"/>
  <c r="G368" i="22"/>
  <c r="F368" i="22"/>
  <c r="E368" i="22"/>
  <c r="D368" i="22"/>
  <c r="C368" i="22"/>
  <c r="B368" i="22"/>
  <c r="N366" i="22"/>
  <c r="M366" i="22"/>
  <c r="L366" i="22"/>
  <c r="K366" i="22"/>
  <c r="J366" i="22"/>
  <c r="I366" i="22"/>
  <c r="H366" i="22"/>
  <c r="G366" i="22"/>
  <c r="F366" i="22"/>
  <c r="E366" i="22"/>
  <c r="D366" i="22"/>
  <c r="C366" i="22"/>
  <c r="B366" i="22"/>
  <c r="N365" i="22"/>
  <c r="M365" i="22"/>
  <c r="L365" i="22"/>
  <c r="K365" i="22"/>
  <c r="J365" i="22"/>
  <c r="I365" i="22"/>
  <c r="H365" i="22"/>
  <c r="G365" i="22"/>
  <c r="F365" i="22"/>
  <c r="E365" i="22"/>
  <c r="D365" i="22"/>
  <c r="C365" i="22"/>
  <c r="B365" i="22"/>
  <c r="N364" i="22"/>
  <c r="M364" i="22"/>
  <c r="L364" i="22"/>
  <c r="K364" i="22"/>
  <c r="J364" i="22"/>
  <c r="I364" i="22"/>
  <c r="H364" i="22"/>
  <c r="G364" i="22"/>
  <c r="F364" i="22"/>
  <c r="E364" i="22"/>
  <c r="D364" i="22"/>
  <c r="C364" i="22"/>
  <c r="B364" i="22"/>
  <c r="N363" i="22"/>
  <c r="M363" i="22"/>
  <c r="L363" i="22"/>
  <c r="K363" i="22"/>
  <c r="J363" i="22"/>
  <c r="I363" i="22"/>
  <c r="H363" i="22"/>
  <c r="G363" i="22"/>
  <c r="F363" i="22"/>
  <c r="E363" i="22"/>
  <c r="D363" i="22"/>
  <c r="C363" i="22"/>
  <c r="B363" i="22"/>
  <c r="N361" i="22"/>
  <c r="M361" i="22"/>
  <c r="L361" i="22"/>
  <c r="K361" i="22"/>
  <c r="J361" i="22"/>
  <c r="I361" i="22"/>
  <c r="H361" i="22"/>
  <c r="G361" i="22"/>
  <c r="F361" i="22"/>
  <c r="N349" i="22"/>
  <c r="M349" i="22"/>
  <c r="L349" i="22"/>
  <c r="K349" i="22"/>
  <c r="J349" i="22"/>
  <c r="I349" i="22"/>
  <c r="H349" i="22"/>
  <c r="G349" i="22"/>
  <c r="F349" i="22"/>
  <c r="E349" i="22"/>
  <c r="D349" i="22"/>
  <c r="C349" i="22"/>
  <c r="B349" i="22"/>
  <c r="N348" i="22"/>
  <c r="M348" i="22"/>
  <c r="L348" i="22"/>
  <c r="K348" i="22"/>
  <c r="J348" i="22"/>
  <c r="I348" i="22"/>
  <c r="H348" i="22"/>
  <c r="G348" i="22"/>
  <c r="F348" i="22"/>
  <c r="E348" i="22"/>
  <c r="D348" i="22"/>
  <c r="C348" i="22"/>
  <c r="B348" i="22"/>
  <c r="N347" i="22"/>
  <c r="M347" i="22"/>
  <c r="L347" i="22"/>
  <c r="K347" i="22"/>
  <c r="J347" i="22"/>
  <c r="I347" i="22"/>
  <c r="H347" i="22"/>
  <c r="G347" i="22"/>
  <c r="F347" i="22"/>
  <c r="E347" i="22"/>
  <c r="D347" i="22"/>
  <c r="C347" i="22"/>
  <c r="B347" i="22"/>
  <c r="N346" i="22"/>
  <c r="M346" i="22"/>
  <c r="L346" i="22"/>
  <c r="K346" i="22"/>
  <c r="J346" i="22"/>
  <c r="I346" i="22"/>
  <c r="H346" i="22"/>
  <c r="G346" i="22"/>
  <c r="F346" i="22"/>
  <c r="E346" i="22"/>
  <c r="D346" i="22"/>
  <c r="C346" i="22"/>
  <c r="B346" i="22"/>
  <c r="N344" i="22"/>
  <c r="M344" i="22"/>
  <c r="L344" i="22"/>
  <c r="K344" i="22"/>
  <c r="J344" i="22"/>
  <c r="I344" i="22"/>
  <c r="H344" i="22"/>
  <c r="G344" i="22"/>
  <c r="F344" i="22"/>
  <c r="E344" i="22"/>
  <c r="D344" i="22"/>
  <c r="C344" i="22"/>
  <c r="B344" i="22"/>
  <c r="N343" i="22"/>
  <c r="M343" i="22"/>
  <c r="L343" i="22"/>
  <c r="K343" i="22"/>
  <c r="J343" i="22"/>
  <c r="I343" i="22"/>
  <c r="H343" i="22"/>
  <c r="G343" i="22"/>
  <c r="F343" i="22"/>
  <c r="E343" i="22"/>
  <c r="D343" i="22"/>
  <c r="C343" i="22"/>
  <c r="B343" i="22"/>
  <c r="N342" i="22"/>
  <c r="M342" i="22"/>
  <c r="L342" i="22"/>
  <c r="K342" i="22"/>
  <c r="J342" i="22"/>
  <c r="I342" i="22"/>
  <c r="H342" i="22"/>
  <c r="G342" i="22"/>
  <c r="F342" i="22"/>
  <c r="E342" i="22"/>
  <c r="D342" i="22"/>
  <c r="C342" i="22"/>
  <c r="B342" i="22"/>
  <c r="N341" i="22"/>
  <c r="M341" i="22"/>
  <c r="L341" i="22"/>
  <c r="K341" i="22"/>
  <c r="J341" i="22"/>
  <c r="I341" i="22"/>
  <c r="H341" i="22"/>
  <c r="G341" i="22"/>
  <c r="F341" i="22"/>
  <c r="E341" i="22"/>
  <c r="D341" i="22"/>
  <c r="C341" i="22"/>
  <c r="B341" i="22"/>
  <c r="N339" i="22"/>
  <c r="M339" i="22"/>
  <c r="L339" i="22"/>
  <c r="K339" i="22"/>
  <c r="J339" i="22"/>
  <c r="I339" i="22"/>
  <c r="H339" i="22"/>
  <c r="G339" i="22"/>
  <c r="F339" i="22"/>
  <c r="E339" i="22"/>
  <c r="D339" i="22"/>
  <c r="C339" i="22"/>
  <c r="B339" i="22"/>
  <c r="N338" i="22"/>
  <c r="M338" i="22"/>
  <c r="L338" i="22"/>
  <c r="K338" i="22"/>
  <c r="J338" i="22"/>
  <c r="I338" i="22"/>
  <c r="H338" i="22"/>
  <c r="G338" i="22"/>
  <c r="F338" i="22"/>
  <c r="E338" i="22"/>
  <c r="D338" i="22"/>
  <c r="C338" i="22"/>
  <c r="B338" i="22"/>
  <c r="N337" i="22"/>
  <c r="M337" i="22"/>
  <c r="L337" i="22"/>
  <c r="K337" i="22"/>
  <c r="J337" i="22"/>
  <c r="I337" i="22"/>
  <c r="H337" i="22"/>
  <c r="G337" i="22"/>
  <c r="F337" i="22"/>
  <c r="E337" i="22"/>
  <c r="D337" i="22"/>
  <c r="C337" i="22"/>
  <c r="B337" i="22"/>
  <c r="N336" i="22"/>
  <c r="M336" i="22"/>
  <c r="L336" i="22"/>
  <c r="K336" i="22"/>
  <c r="J336" i="22"/>
  <c r="I336" i="22"/>
  <c r="H336" i="22"/>
  <c r="G336" i="22"/>
  <c r="F336" i="22"/>
  <c r="E336" i="22"/>
  <c r="D336" i="22"/>
  <c r="C336" i="22"/>
  <c r="B336" i="22"/>
  <c r="N334" i="22"/>
  <c r="M334" i="22"/>
  <c r="L334" i="22"/>
  <c r="K334" i="22"/>
  <c r="J334" i="22"/>
  <c r="I334" i="22"/>
  <c r="H334" i="22"/>
  <c r="G334" i="22"/>
  <c r="F334" i="22"/>
  <c r="E334" i="22"/>
  <c r="D334" i="22"/>
  <c r="C334" i="22"/>
  <c r="B334" i="22"/>
  <c r="N333" i="22"/>
  <c r="M333" i="22"/>
  <c r="L333" i="22"/>
  <c r="K333" i="22"/>
  <c r="J333" i="22"/>
  <c r="I333" i="22"/>
  <c r="H333" i="22"/>
  <c r="G333" i="22"/>
  <c r="F333" i="22"/>
  <c r="E333" i="22"/>
  <c r="D333" i="22"/>
  <c r="C333" i="22"/>
  <c r="B333" i="22"/>
  <c r="N332" i="22"/>
  <c r="M332" i="22"/>
  <c r="L332" i="22"/>
  <c r="K332" i="22"/>
  <c r="J332" i="22"/>
  <c r="I332" i="22"/>
  <c r="H332" i="22"/>
  <c r="G332" i="22"/>
  <c r="F332" i="22"/>
  <c r="E332" i="22"/>
  <c r="D332" i="22"/>
  <c r="C332" i="22"/>
  <c r="B332" i="22"/>
  <c r="N331" i="22"/>
  <c r="M331" i="22"/>
  <c r="L331" i="22"/>
  <c r="K331" i="22"/>
  <c r="J331" i="22"/>
  <c r="I331" i="22"/>
  <c r="H331" i="22"/>
  <c r="G331" i="22"/>
  <c r="F331" i="22"/>
  <c r="E331" i="22"/>
  <c r="D331" i="22"/>
  <c r="C331" i="22"/>
  <c r="B331" i="22"/>
  <c r="N329" i="22"/>
  <c r="M329" i="22"/>
  <c r="L329" i="22"/>
  <c r="K329" i="22"/>
  <c r="J329" i="22"/>
  <c r="I329" i="22"/>
  <c r="H329" i="22"/>
  <c r="G329" i="22"/>
  <c r="F329" i="22"/>
  <c r="N317" i="22"/>
  <c r="M317" i="22"/>
  <c r="L317" i="22"/>
  <c r="K317" i="22"/>
  <c r="J317" i="22"/>
  <c r="I317" i="22"/>
  <c r="H317" i="22"/>
  <c r="G317" i="22"/>
  <c r="F317" i="22"/>
  <c r="E317" i="22"/>
  <c r="D317" i="22"/>
  <c r="C317" i="22"/>
  <c r="B317" i="22"/>
  <c r="N316" i="22"/>
  <c r="M316" i="22"/>
  <c r="L316" i="22"/>
  <c r="K316" i="22"/>
  <c r="J316" i="22"/>
  <c r="I316" i="22"/>
  <c r="H316" i="22"/>
  <c r="G316" i="22"/>
  <c r="F316" i="22"/>
  <c r="E316" i="22"/>
  <c r="D316" i="22"/>
  <c r="C316" i="22"/>
  <c r="B316" i="22"/>
  <c r="N315" i="22"/>
  <c r="M315" i="22"/>
  <c r="L315" i="22"/>
  <c r="K315" i="22"/>
  <c r="J315" i="22"/>
  <c r="I315" i="22"/>
  <c r="H315" i="22"/>
  <c r="G315" i="22"/>
  <c r="F315" i="22"/>
  <c r="E315" i="22"/>
  <c r="D315" i="22"/>
  <c r="C315" i="22"/>
  <c r="B315" i="22"/>
  <c r="N314" i="22"/>
  <c r="M314" i="22"/>
  <c r="L314" i="22"/>
  <c r="K314" i="22"/>
  <c r="J314" i="22"/>
  <c r="I314" i="22"/>
  <c r="H314" i="22"/>
  <c r="G314" i="22"/>
  <c r="F314" i="22"/>
  <c r="E314" i="22"/>
  <c r="D314" i="22"/>
  <c r="C314" i="22"/>
  <c r="B314" i="22"/>
  <c r="N312" i="22"/>
  <c r="M312" i="22"/>
  <c r="L312" i="22"/>
  <c r="K312" i="22"/>
  <c r="J312" i="22"/>
  <c r="I312" i="22"/>
  <c r="H312" i="22"/>
  <c r="G312" i="22"/>
  <c r="F312" i="22"/>
  <c r="E312" i="22"/>
  <c r="D312" i="22"/>
  <c r="C312" i="22"/>
  <c r="B312" i="22"/>
  <c r="N311" i="22"/>
  <c r="M311" i="22"/>
  <c r="L311" i="22"/>
  <c r="K311" i="22"/>
  <c r="J311" i="22"/>
  <c r="I311" i="22"/>
  <c r="H311" i="22"/>
  <c r="G311" i="22"/>
  <c r="F311" i="22"/>
  <c r="E311" i="22"/>
  <c r="D311" i="22"/>
  <c r="C311" i="22"/>
  <c r="B311" i="22"/>
  <c r="N310" i="22"/>
  <c r="M310" i="22"/>
  <c r="L310" i="22"/>
  <c r="K310" i="22"/>
  <c r="J310" i="22"/>
  <c r="I310" i="22"/>
  <c r="H310" i="22"/>
  <c r="G310" i="22"/>
  <c r="F310" i="22"/>
  <c r="E310" i="22"/>
  <c r="D310" i="22"/>
  <c r="C310" i="22"/>
  <c r="B310" i="22"/>
  <c r="N309" i="22"/>
  <c r="M309" i="22"/>
  <c r="L309" i="22"/>
  <c r="K309" i="22"/>
  <c r="J309" i="22"/>
  <c r="I309" i="22"/>
  <c r="H309" i="22"/>
  <c r="G309" i="22"/>
  <c r="F309" i="22"/>
  <c r="E309" i="22"/>
  <c r="D309" i="22"/>
  <c r="C309" i="22"/>
  <c r="B309" i="22"/>
  <c r="N307" i="22"/>
  <c r="M307" i="22"/>
  <c r="L307" i="22"/>
  <c r="K307" i="22"/>
  <c r="J307" i="22"/>
  <c r="I307" i="22"/>
  <c r="H307" i="22"/>
  <c r="G307" i="22"/>
  <c r="F307" i="22"/>
  <c r="E307" i="22"/>
  <c r="D307" i="22"/>
  <c r="C307" i="22"/>
  <c r="B307" i="22"/>
  <c r="N306" i="22"/>
  <c r="M306" i="22"/>
  <c r="L306" i="22"/>
  <c r="K306" i="22"/>
  <c r="J306" i="22"/>
  <c r="I306" i="22"/>
  <c r="H306" i="22"/>
  <c r="G306" i="22"/>
  <c r="F306" i="22"/>
  <c r="E306" i="22"/>
  <c r="D306" i="22"/>
  <c r="C306" i="22"/>
  <c r="B306" i="22"/>
  <c r="N305" i="22"/>
  <c r="M305" i="22"/>
  <c r="L305" i="22"/>
  <c r="K305" i="22"/>
  <c r="J305" i="22"/>
  <c r="I305" i="22"/>
  <c r="H305" i="22"/>
  <c r="G305" i="22"/>
  <c r="F305" i="22"/>
  <c r="E305" i="22"/>
  <c r="D305" i="22"/>
  <c r="C305" i="22"/>
  <c r="B305" i="22"/>
  <c r="N304" i="22"/>
  <c r="M304" i="22"/>
  <c r="L304" i="22"/>
  <c r="K304" i="22"/>
  <c r="J304" i="22"/>
  <c r="I304" i="22"/>
  <c r="H304" i="22"/>
  <c r="G304" i="22"/>
  <c r="F304" i="22"/>
  <c r="E304" i="22"/>
  <c r="D304" i="22"/>
  <c r="C304" i="22"/>
  <c r="B304" i="22"/>
  <c r="N302" i="22"/>
  <c r="M302" i="22"/>
  <c r="L302" i="22"/>
  <c r="K302" i="22"/>
  <c r="J302" i="22"/>
  <c r="I302" i="22"/>
  <c r="H302" i="22"/>
  <c r="G302" i="22"/>
  <c r="F302" i="22"/>
  <c r="E302" i="22"/>
  <c r="D302" i="22"/>
  <c r="C302" i="22"/>
  <c r="B302" i="22"/>
  <c r="N301" i="22"/>
  <c r="M301" i="22"/>
  <c r="L301" i="22"/>
  <c r="K301" i="22"/>
  <c r="J301" i="22"/>
  <c r="I301" i="22"/>
  <c r="H301" i="22"/>
  <c r="G301" i="22"/>
  <c r="F301" i="22"/>
  <c r="E301" i="22"/>
  <c r="D301" i="22"/>
  <c r="C301" i="22"/>
  <c r="B301" i="22"/>
  <c r="N300" i="22"/>
  <c r="M300" i="22"/>
  <c r="L300" i="22"/>
  <c r="K300" i="22"/>
  <c r="J300" i="22"/>
  <c r="I300" i="22"/>
  <c r="H300" i="22"/>
  <c r="G300" i="22"/>
  <c r="F300" i="22"/>
  <c r="E300" i="22"/>
  <c r="D300" i="22"/>
  <c r="C300" i="22"/>
  <c r="B300" i="22"/>
  <c r="N299" i="22"/>
  <c r="M299" i="22"/>
  <c r="L299" i="22"/>
  <c r="K299" i="22"/>
  <c r="J299" i="22"/>
  <c r="I299" i="22"/>
  <c r="H299" i="22"/>
  <c r="G299" i="22"/>
  <c r="F299" i="22"/>
  <c r="E299" i="22"/>
  <c r="D299" i="22"/>
  <c r="C299" i="22"/>
  <c r="B299" i="22"/>
  <c r="N297" i="22"/>
  <c r="M297" i="22"/>
  <c r="L297" i="22"/>
  <c r="K297" i="22"/>
  <c r="J297" i="22"/>
  <c r="I297" i="22"/>
  <c r="H297" i="22"/>
  <c r="G297" i="22"/>
  <c r="F297" i="22"/>
  <c r="N285" i="22"/>
  <c r="M285" i="22"/>
  <c r="L285" i="22"/>
  <c r="K285" i="22"/>
  <c r="J285" i="22"/>
  <c r="I285" i="22"/>
  <c r="H285" i="22"/>
  <c r="G285" i="22"/>
  <c r="F285" i="22"/>
  <c r="E285" i="22"/>
  <c r="D285" i="22"/>
  <c r="C285" i="22"/>
  <c r="B285" i="22"/>
  <c r="N284" i="22"/>
  <c r="M284" i="22"/>
  <c r="L284" i="22"/>
  <c r="K284" i="22"/>
  <c r="J284" i="22"/>
  <c r="I284" i="22"/>
  <c r="H284" i="22"/>
  <c r="G284" i="22"/>
  <c r="F284" i="22"/>
  <c r="E284" i="22"/>
  <c r="D284" i="22"/>
  <c r="C284" i="22"/>
  <c r="B284" i="22"/>
  <c r="N283" i="22"/>
  <c r="M283" i="22"/>
  <c r="L283" i="22"/>
  <c r="K283" i="22"/>
  <c r="J283" i="22"/>
  <c r="I283" i="22"/>
  <c r="H283" i="22"/>
  <c r="G283" i="22"/>
  <c r="F283" i="22"/>
  <c r="E283" i="22"/>
  <c r="D283" i="22"/>
  <c r="C283" i="22"/>
  <c r="B283" i="22"/>
  <c r="N282" i="22"/>
  <c r="M282" i="22"/>
  <c r="L282" i="22"/>
  <c r="K282" i="22"/>
  <c r="J282" i="22"/>
  <c r="I282" i="22"/>
  <c r="H282" i="22"/>
  <c r="G282" i="22"/>
  <c r="F282" i="22"/>
  <c r="E282" i="22"/>
  <c r="D282" i="22"/>
  <c r="C282" i="22"/>
  <c r="B282" i="22"/>
  <c r="N280" i="22"/>
  <c r="M280" i="22"/>
  <c r="L280" i="22"/>
  <c r="K280" i="22"/>
  <c r="J280" i="22"/>
  <c r="I280" i="22"/>
  <c r="H280" i="22"/>
  <c r="G280" i="22"/>
  <c r="F280" i="22"/>
  <c r="E280" i="22"/>
  <c r="D280" i="22"/>
  <c r="C280" i="22"/>
  <c r="B280" i="22"/>
  <c r="N279" i="22"/>
  <c r="M279" i="22"/>
  <c r="L279" i="22"/>
  <c r="K279" i="22"/>
  <c r="J279" i="22"/>
  <c r="I279" i="22"/>
  <c r="H279" i="22"/>
  <c r="G279" i="22"/>
  <c r="F279" i="22"/>
  <c r="E279" i="22"/>
  <c r="D279" i="22"/>
  <c r="C279" i="22"/>
  <c r="B279" i="22"/>
  <c r="N278" i="22"/>
  <c r="M278" i="22"/>
  <c r="L278" i="22"/>
  <c r="K278" i="22"/>
  <c r="J278" i="22"/>
  <c r="I278" i="22"/>
  <c r="H278" i="22"/>
  <c r="G278" i="22"/>
  <c r="F278" i="22"/>
  <c r="E278" i="22"/>
  <c r="D278" i="22"/>
  <c r="C278" i="22"/>
  <c r="B278" i="22"/>
  <c r="N277" i="22"/>
  <c r="M277" i="22"/>
  <c r="L277" i="22"/>
  <c r="K277" i="22"/>
  <c r="J277" i="22"/>
  <c r="I277" i="22"/>
  <c r="H277" i="22"/>
  <c r="G277" i="22"/>
  <c r="F277" i="22"/>
  <c r="E277" i="22"/>
  <c r="D277" i="22"/>
  <c r="C277" i="22"/>
  <c r="B277" i="22"/>
  <c r="N275" i="22"/>
  <c r="M275" i="22"/>
  <c r="L275" i="22"/>
  <c r="K275" i="22"/>
  <c r="J275" i="22"/>
  <c r="I275" i="22"/>
  <c r="H275" i="22"/>
  <c r="G275" i="22"/>
  <c r="F275" i="22"/>
  <c r="E275" i="22"/>
  <c r="D275" i="22"/>
  <c r="C275" i="22"/>
  <c r="B275" i="22"/>
  <c r="N274" i="22"/>
  <c r="M274" i="22"/>
  <c r="L274" i="22"/>
  <c r="K274" i="22"/>
  <c r="J274" i="22"/>
  <c r="I274" i="22"/>
  <c r="H274" i="22"/>
  <c r="G274" i="22"/>
  <c r="F274" i="22"/>
  <c r="E274" i="22"/>
  <c r="D274" i="22"/>
  <c r="C274" i="22"/>
  <c r="B274" i="22"/>
  <c r="N273" i="22"/>
  <c r="M273" i="22"/>
  <c r="L273" i="22"/>
  <c r="K273" i="22"/>
  <c r="J273" i="22"/>
  <c r="I273" i="22"/>
  <c r="H273" i="22"/>
  <c r="G273" i="22"/>
  <c r="F273" i="22"/>
  <c r="E273" i="22"/>
  <c r="D273" i="22"/>
  <c r="C273" i="22"/>
  <c r="B273" i="22"/>
  <c r="N272" i="22"/>
  <c r="M272" i="22"/>
  <c r="L272" i="22"/>
  <c r="K272" i="22"/>
  <c r="J272" i="22"/>
  <c r="I272" i="22"/>
  <c r="H272" i="22"/>
  <c r="G272" i="22"/>
  <c r="F272" i="22"/>
  <c r="E272" i="22"/>
  <c r="D272" i="22"/>
  <c r="C272" i="22"/>
  <c r="B272" i="22"/>
  <c r="N270" i="22"/>
  <c r="M270" i="22"/>
  <c r="L270" i="22"/>
  <c r="K270" i="22"/>
  <c r="J270" i="22"/>
  <c r="I270" i="22"/>
  <c r="H270" i="22"/>
  <c r="G270" i="22"/>
  <c r="F270" i="22"/>
  <c r="E270" i="22"/>
  <c r="D270" i="22"/>
  <c r="C270" i="22"/>
  <c r="B270" i="22"/>
  <c r="N269" i="22"/>
  <c r="M269" i="22"/>
  <c r="L269" i="22"/>
  <c r="K269" i="22"/>
  <c r="J269" i="22"/>
  <c r="I269" i="22"/>
  <c r="H269" i="22"/>
  <c r="G269" i="22"/>
  <c r="F269" i="22"/>
  <c r="E269" i="22"/>
  <c r="D269" i="22"/>
  <c r="C269" i="22"/>
  <c r="B269" i="22"/>
  <c r="N268" i="22"/>
  <c r="M268" i="22"/>
  <c r="L268" i="22"/>
  <c r="K268" i="22"/>
  <c r="J268" i="22"/>
  <c r="I268" i="22"/>
  <c r="H268" i="22"/>
  <c r="G268" i="22"/>
  <c r="F268" i="22"/>
  <c r="E268" i="22"/>
  <c r="D268" i="22"/>
  <c r="C268" i="22"/>
  <c r="B268" i="22"/>
  <c r="N267" i="22"/>
  <c r="M267" i="22"/>
  <c r="L267" i="22"/>
  <c r="K267" i="22"/>
  <c r="J267" i="22"/>
  <c r="I267" i="22"/>
  <c r="H267" i="22"/>
  <c r="G267" i="22"/>
  <c r="F267" i="22"/>
  <c r="E267" i="22"/>
  <c r="D267" i="22"/>
  <c r="C267" i="22"/>
  <c r="B267" i="22"/>
  <c r="N265" i="22"/>
  <c r="M265" i="22"/>
  <c r="L265" i="22"/>
  <c r="K265" i="22"/>
  <c r="J265" i="22"/>
  <c r="I265" i="22"/>
  <c r="H265" i="22"/>
  <c r="G265" i="22"/>
  <c r="F265" i="22"/>
  <c r="N253" i="22"/>
  <c r="M253" i="22"/>
  <c r="L253" i="22"/>
  <c r="K253" i="22"/>
  <c r="J253" i="22"/>
  <c r="I253" i="22"/>
  <c r="H253" i="22"/>
  <c r="G253" i="22"/>
  <c r="F253" i="22"/>
  <c r="E253" i="22"/>
  <c r="D253" i="22"/>
  <c r="C253" i="22"/>
  <c r="B253" i="22"/>
  <c r="N252" i="22"/>
  <c r="M252" i="22"/>
  <c r="L252" i="22"/>
  <c r="K252" i="22"/>
  <c r="J252" i="22"/>
  <c r="I252" i="22"/>
  <c r="H252" i="22"/>
  <c r="G252" i="22"/>
  <c r="F252" i="22"/>
  <c r="E252" i="22"/>
  <c r="D252" i="22"/>
  <c r="C252" i="22"/>
  <c r="B252" i="22"/>
  <c r="N251" i="22"/>
  <c r="M251" i="22"/>
  <c r="L251" i="22"/>
  <c r="K251" i="22"/>
  <c r="J251" i="22"/>
  <c r="I251" i="22"/>
  <c r="H251" i="22"/>
  <c r="G251" i="22"/>
  <c r="F251" i="22"/>
  <c r="E251" i="22"/>
  <c r="D251" i="22"/>
  <c r="C251" i="22"/>
  <c r="B251" i="22"/>
  <c r="N250" i="22"/>
  <c r="M250" i="22"/>
  <c r="L250" i="22"/>
  <c r="K250" i="22"/>
  <c r="J250" i="22"/>
  <c r="I250" i="22"/>
  <c r="H250" i="22"/>
  <c r="G250" i="22"/>
  <c r="F250" i="22"/>
  <c r="E250" i="22"/>
  <c r="D250" i="22"/>
  <c r="C250" i="22"/>
  <c r="B250" i="22"/>
  <c r="N248" i="22"/>
  <c r="M248" i="22"/>
  <c r="L248" i="22"/>
  <c r="K248" i="22"/>
  <c r="J248" i="22"/>
  <c r="I248" i="22"/>
  <c r="H248" i="22"/>
  <c r="G248" i="22"/>
  <c r="F248" i="22"/>
  <c r="E248" i="22"/>
  <c r="D248" i="22"/>
  <c r="C248" i="22"/>
  <c r="B248" i="22"/>
  <c r="N247" i="22"/>
  <c r="M247" i="22"/>
  <c r="L247" i="22"/>
  <c r="K247" i="22"/>
  <c r="J247" i="22"/>
  <c r="I247" i="22"/>
  <c r="H247" i="22"/>
  <c r="G247" i="22"/>
  <c r="F247" i="22"/>
  <c r="E247" i="22"/>
  <c r="D247" i="22"/>
  <c r="C247" i="22"/>
  <c r="B247" i="22"/>
  <c r="N246" i="22"/>
  <c r="M246" i="22"/>
  <c r="L246" i="22"/>
  <c r="K246" i="22"/>
  <c r="J246" i="22"/>
  <c r="I246" i="22"/>
  <c r="H246" i="22"/>
  <c r="G246" i="22"/>
  <c r="F246" i="22"/>
  <c r="E246" i="22"/>
  <c r="D246" i="22"/>
  <c r="C246" i="22"/>
  <c r="B246" i="22"/>
  <c r="N245" i="22"/>
  <c r="M245" i="22"/>
  <c r="L245" i="22"/>
  <c r="K245" i="22"/>
  <c r="J245" i="22"/>
  <c r="I245" i="22"/>
  <c r="H245" i="22"/>
  <c r="G245" i="22"/>
  <c r="F245" i="22"/>
  <c r="E245" i="22"/>
  <c r="D245" i="22"/>
  <c r="C245" i="22"/>
  <c r="B245" i="22"/>
  <c r="N243" i="22"/>
  <c r="M243" i="22"/>
  <c r="L243" i="22"/>
  <c r="K243" i="22"/>
  <c r="J243" i="22"/>
  <c r="I243" i="22"/>
  <c r="H243" i="22"/>
  <c r="G243" i="22"/>
  <c r="F243" i="22"/>
  <c r="E243" i="22"/>
  <c r="D243" i="22"/>
  <c r="C243" i="22"/>
  <c r="B243" i="22"/>
  <c r="N242" i="22"/>
  <c r="M242" i="22"/>
  <c r="L242" i="22"/>
  <c r="K242" i="22"/>
  <c r="J242" i="22"/>
  <c r="I242" i="22"/>
  <c r="H242" i="22"/>
  <c r="G242" i="22"/>
  <c r="F242" i="22"/>
  <c r="E242" i="22"/>
  <c r="D242" i="22"/>
  <c r="C242" i="22"/>
  <c r="B242" i="22"/>
  <c r="N241" i="22"/>
  <c r="M241" i="22"/>
  <c r="L241" i="22"/>
  <c r="K241" i="22"/>
  <c r="J241" i="22"/>
  <c r="I241" i="22"/>
  <c r="H241" i="22"/>
  <c r="G241" i="22"/>
  <c r="F241" i="22"/>
  <c r="E241" i="22"/>
  <c r="D241" i="22"/>
  <c r="C241" i="22"/>
  <c r="B241" i="22"/>
  <c r="N240" i="22"/>
  <c r="M240" i="22"/>
  <c r="L240" i="22"/>
  <c r="K240" i="22"/>
  <c r="J240" i="22"/>
  <c r="I240" i="22"/>
  <c r="H240" i="22"/>
  <c r="G240" i="22"/>
  <c r="F240" i="22"/>
  <c r="E240" i="22"/>
  <c r="D240" i="22"/>
  <c r="C240" i="22"/>
  <c r="B240" i="22"/>
  <c r="N238" i="22"/>
  <c r="M238" i="22"/>
  <c r="L238" i="22"/>
  <c r="K238" i="22"/>
  <c r="J238" i="22"/>
  <c r="I238" i="22"/>
  <c r="H238" i="22"/>
  <c r="G238" i="22"/>
  <c r="F238" i="22"/>
  <c r="E238" i="22"/>
  <c r="D238" i="22"/>
  <c r="C238" i="22"/>
  <c r="B238" i="22"/>
  <c r="N237" i="22"/>
  <c r="M237" i="22"/>
  <c r="L237" i="22"/>
  <c r="K237" i="22"/>
  <c r="J237" i="22"/>
  <c r="I237" i="22"/>
  <c r="H237" i="22"/>
  <c r="G237" i="22"/>
  <c r="F237" i="22"/>
  <c r="E237" i="22"/>
  <c r="D237" i="22"/>
  <c r="C237" i="22"/>
  <c r="B237" i="22"/>
  <c r="N236" i="22"/>
  <c r="M236" i="22"/>
  <c r="L236" i="22"/>
  <c r="K236" i="22"/>
  <c r="J236" i="22"/>
  <c r="I236" i="22"/>
  <c r="H236" i="22"/>
  <c r="G236" i="22"/>
  <c r="F236" i="22"/>
  <c r="E236" i="22"/>
  <c r="D236" i="22"/>
  <c r="C236" i="22"/>
  <c r="B236" i="22"/>
  <c r="N235" i="22"/>
  <c r="M235" i="22"/>
  <c r="L235" i="22"/>
  <c r="K235" i="22"/>
  <c r="J235" i="22"/>
  <c r="I235" i="22"/>
  <c r="H235" i="22"/>
  <c r="G235" i="22"/>
  <c r="F235" i="22"/>
  <c r="E235" i="22"/>
  <c r="D235" i="22"/>
  <c r="C235" i="22"/>
  <c r="B235" i="22"/>
  <c r="N221" i="22"/>
  <c r="M221" i="22"/>
  <c r="L221" i="22"/>
  <c r="K221" i="22"/>
  <c r="J221" i="22"/>
  <c r="I221" i="22"/>
  <c r="H221" i="22"/>
  <c r="G221" i="22"/>
  <c r="F221" i="22"/>
  <c r="E221" i="22"/>
  <c r="D221" i="22"/>
  <c r="C221" i="22"/>
  <c r="B221" i="22"/>
  <c r="N220" i="22"/>
  <c r="M220" i="22"/>
  <c r="L220" i="22"/>
  <c r="K220" i="22"/>
  <c r="J220" i="22"/>
  <c r="I220" i="22"/>
  <c r="H220" i="22"/>
  <c r="G220" i="22"/>
  <c r="F220" i="22"/>
  <c r="E220" i="22"/>
  <c r="D220" i="22"/>
  <c r="C220" i="22"/>
  <c r="B220" i="22"/>
  <c r="N219" i="22"/>
  <c r="M219" i="22"/>
  <c r="L219" i="22"/>
  <c r="K219" i="22"/>
  <c r="J219" i="22"/>
  <c r="I219" i="22"/>
  <c r="H219" i="22"/>
  <c r="G219" i="22"/>
  <c r="F219" i="22"/>
  <c r="E219" i="22"/>
  <c r="D219" i="22"/>
  <c r="C219" i="22"/>
  <c r="B219" i="22"/>
  <c r="N218" i="22"/>
  <c r="M218" i="22"/>
  <c r="L218" i="22"/>
  <c r="K218" i="22"/>
  <c r="J218" i="22"/>
  <c r="I218" i="22"/>
  <c r="H218" i="22"/>
  <c r="G218" i="22"/>
  <c r="F218" i="22"/>
  <c r="E218" i="22"/>
  <c r="D218" i="22"/>
  <c r="C218" i="22"/>
  <c r="B218" i="22"/>
  <c r="N216" i="22"/>
  <c r="M216" i="22"/>
  <c r="L216" i="22"/>
  <c r="K216" i="22"/>
  <c r="J216" i="22"/>
  <c r="I216" i="22"/>
  <c r="H216" i="22"/>
  <c r="G216" i="22"/>
  <c r="F216" i="22"/>
  <c r="E216" i="22"/>
  <c r="D216" i="22"/>
  <c r="C216" i="22"/>
  <c r="B216" i="22"/>
  <c r="N215" i="22"/>
  <c r="M215" i="22"/>
  <c r="L215" i="22"/>
  <c r="K215" i="22"/>
  <c r="J215" i="22"/>
  <c r="I215" i="22"/>
  <c r="H215" i="22"/>
  <c r="G215" i="22"/>
  <c r="F215" i="22"/>
  <c r="E215" i="22"/>
  <c r="D215" i="22"/>
  <c r="C215" i="22"/>
  <c r="B215" i="22"/>
  <c r="N214" i="22"/>
  <c r="M214" i="22"/>
  <c r="L214" i="22"/>
  <c r="K214" i="22"/>
  <c r="J214" i="22"/>
  <c r="I214" i="22"/>
  <c r="H214" i="22"/>
  <c r="G214" i="22"/>
  <c r="F214" i="22"/>
  <c r="E214" i="22"/>
  <c r="D214" i="22"/>
  <c r="C214" i="22"/>
  <c r="B214" i="22"/>
  <c r="N213" i="22"/>
  <c r="M213" i="22"/>
  <c r="L213" i="22"/>
  <c r="K213" i="22"/>
  <c r="J213" i="22"/>
  <c r="I213" i="22"/>
  <c r="H213" i="22"/>
  <c r="G213" i="22"/>
  <c r="F213" i="22"/>
  <c r="E213" i="22"/>
  <c r="D213" i="22"/>
  <c r="C213" i="22"/>
  <c r="B213" i="22"/>
  <c r="N211" i="22"/>
  <c r="M211" i="22"/>
  <c r="L211" i="22"/>
  <c r="K211" i="22"/>
  <c r="J211" i="22"/>
  <c r="I211" i="22"/>
  <c r="H211" i="22"/>
  <c r="G211" i="22"/>
  <c r="F211" i="22"/>
  <c r="E211" i="22"/>
  <c r="D211" i="22"/>
  <c r="C211" i="22"/>
  <c r="B211" i="22"/>
  <c r="N210" i="22"/>
  <c r="M210" i="22"/>
  <c r="L210" i="22"/>
  <c r="K210" i="22"/>
  <c r="J210" i="22"/>
  <c r="I210" i="22"/>
  <c r="H210" i="22"/>
  <c r="G210" i="22"/>
  <c r="F210" i="22"/>
  <c r="E210" i="22"/>
  <c r="D210" i="22"/>
  <c r="C210" i="22"/>
  <c r="B210" i="22"/>
  <c r="N209" i="22"/>
  <c r="M209" i="22"/>
  <c r="L209" i="22"/>
  <c r="K209" i="22"/>
  <c r="J209" i="22"/>
  <c r="I209" i="22"/>
  <c r="H209" i="22"/>
  <c r="G209" i="22"/>
  <c r="F209" i="22"/>
  <c r="E209" i="22"/>
  <c r="D209" i="22"/>
  <c r="C209" i="22"/>
  <c r="B209" i="22"/>
  <c r="N208" i="22"/>
  <c r="M208" i="22"/>
  <c r="L208" i="22"/>
  <c r="K208" i="22"/>
  <c r="J208" i="22"/>
  <c r="I208" i="22"/>
  <c r="H208" i="22"/>
  <c r="G208" i="22"/>
  <c r="F208" i="22"/>
  <c r="E208" i="22"/>
  <c r="D208" i="22"/>
  <c r="C208" i="22"/>
  <c r="B208" i="22"/>
  <c r="N206" i="22"/>
  <c r="M206" i="22"/>
  <c r="L206" i="22"/>
  <c r="K206" i="22"/>
  <c r="J206" i="22"/>
  <c r="I206" i="22"/>
  <c r="H206" i="22"/>
  <c r="G206" i="22"/>
  <c r="F206" i="22"/>
  <c r="E206" i="22"/>
  <c r="D206" i="22"/>
  <c r="C206" i="22"/>
  <c r="B206" i="22"/>
  <c r="N205" i="22"/>
  <c r="M205" i="22"/>
  <c r="L205" i="22"/>
  <c r="K205" i="22"/>
  <c r="J205" i="22"/>
  <c r="I205" i="22"/>
  <c r="H205" i="22"/>
  <c r="G205" i="22"/>
  <c r="F205" i="22"/>
  <c r="E205" i="22"/>
  <c r="D205" i="22"/>
  <c r="C205" i="22"/>
  <c r="B205" i="22"/>
  <c r="N204" i="22"/>
  <c r="M204" i="22"/>
  <c r="L204" i="22"/>
  <c r="K204" i="22"/>
  <c r="J204" i="22"/>
  <c r="I204" i="22"/>
  <c r="H204" i="22"/>
  <c r="G204" i="22"/>
  <c r="F204" i="22"/>
  <c r="E204" i="22"/>
  <c r="D204" i="22"/>
  <c r="C204" i="22"/>
  <c r="B204" i="22"/>
  <c r="N203" i="22"/>
  <c r="M203" i="22"/>
  <c r="L203" i="22"/>
  <c r="K203" i="22"/>
  <c r="J203" i="22"/>
  <c r="I203" i="22"/>
  <c r="H203" i="22"/>
  <c r="G203" i="22"/>
  <c r="F203" i="22"/>
  <c r="E203" i="22"/>
  <c r="D203" i="22"/>
  <c r="C203" i="22"/>
  <c r="B203" i="22"/>
  <c r="N201" i="22"/>
  <c r="M201" i="22"/>
  <c r="L201" i="22"/>
  <c r="K201" i="22"/>
  <c r="J201" i="22"/>
  <c r="I201" i="22"/>
  <c r="H201" i="22"/>
  <c r="G201" i="22"/>
  <c r="F201" i="22"/>
  <c r="N189" i="22"/>
  <c r="M189" i="22"/>
  <c r="L189" i="22"/>
  <c r="K189" i="22"/>
  <c r="J189" i="22"/>
  <c r="I189" i="22"/>
  <c r="H189" i="22"/>
  <c r="G189" i="22"/>
  <c r="F189" i="22"/>
  <c r="E189" i="22"/>
  <c r="D189" i="22"/>
  <c r="C189" i="22"/>
  <c r="B189" i="22"/>
  <c r="N188" i="22"/>
  <c r="M188" i="22"/>
  <c r="L188" i="22"/>
  <c r="K188" i="22"/>
  <c r="J188" i="22"/>
  <c r="I188" i="22"/>
  <c r="H188" i="22"/>
  <c r="G188" i="22"/>
  <c r="F188" i="22"/>
  <c r="E188" i="22"/>
  <c r="D188" i="22"/>
  <c r="C188" i="22"/>
  <c r="B188" i="22"/>
  <c r="N187" i="22"/>
  <c r="M187" i="22"/>
  <c r="L187" i="22"/>
  <c r="K187" i="22"/>
  <c r="J187" i="22"/>
  <c r="I187" i="22"/>
  <c r="H187" i="22"/>
  <c r="G187" i="22"/>
  <c r="F187" i="22"/>
  <c r="E187" i="22"/>
  <c r="D187" i="22"/>
  <c r="C187" i="22"/>
  <c r="B187" i="22"/>
  <c r="N186" i="22"/>
  <c r="M186" i="22"/>
  <c r="L186" i="22"/>
  <c r="K186" i="22"/>
  <c r="J186" i="22"/>
  <c r="I186" i="22"/>
  <c r="H186" i="22"/>
  <c r="G186" i="22"/>
  <c r="F186" i="22"/>
  <c r="E186" i="22"/>
  <c r="D186" i="22"/>
  <c r="C186" i="22"/>
  <c r="B186" i="22"/>
  <c r="N184" i="22"/>
  <c r="M184" i="22"/>
  <c r="L184" i="22"/>
  <c r="K184" i="22"/>
  <c r="J184" i="22"/>
  <c r="I184" i="22"/>
  <c r="H184" i="22"/>
  <c r="G184" i="22"/>
  <c r="F184" i="22"/>
  <c r="E184" i="22"/>
  <c r="D184" i="22"/>
  <c r="C184" i="22"/>
  <c r="B184" i="22"/>
  <c r="N183" i="22"/>
  <c r="M183" i="22"/>
  <c r="L183" i="22"/>
  <c r="K183" i="22"/>
  <c r="J183" i="22"/>
  <c r="I183" i="22"/>
  <c r="H183" i="22"/>
  <c r="G183" i="22"/>
  <c r="F183" i="22"/>
  <c r="E183" i="22"/>
  <c r="D183" i="22"/>
  <c r="C183" i="22"/>
  <c r="B183" i="22"/>
  <c r="N182" i="22"/>
  <c r="M182" i="22"/>
  <c r="L182" i="22"/>
  <c r="K182" i="22"/>
  <c r="J182" i="22"/>
  <c r="I182" i="22"/>
  <c r="H182" i="22"/>
  <c r="G182" i="22"/>
  <c r="F182" i="22"/>
  <c r="E182" i="22"/>
  <c r="D182" i="22"/>
  <c r="C182" i="22"/>
  <c r="B182" i="22"/>
  <c r="N181" i="22"/>
  <c r="M181" i="22"/>
  <c r="L181" i="22"/>
  <c r="K181" i="22"/>
  <c r="J181" i="22"/>
  <c r="I181" i="22"/>
  <c r="H181" i="22"/>
  <c r="G181" i="22"/>
  <c r="F181" i="22"/>
  <c r="E181" i="22"/>
  <c r="D181" i="22"/>
  <c r="C181" i="22"/>
  <c r="B181" i="22"/>
  <c r="N179" i="22"/>
  <c r="M179" i="22"/>
  <c r="L179" i="22"/>
  <c r="K179" i="22"/>
  <c r="J179" i="22"/>
  <c r="I179" i="22"/>
  <c r="H179" i="22"/>
  <c r="G179" i="22"/>
  <c r="F179" i="22"/>
  <c r="E179" i="22"/>
  <c r="D179" i="22"/>
  <c r="C179" i="22"/>
  <c r="B179" i="22"/>
  <c r="N178" i="22"/>
  <c r="M178" i="22"/>
  <c r="L178" i="22"/>
  <c r="K178" i="22"/>
  <c r="J178" i="22"/>
  <c r="I178" i="22"/>
  <c r="H178" i="22"/>
  <c r="G178" i="22"/>
  <c r="F178" i="22"/>
  <c r="E178" i="22"/>
  <c r="D178" i="22"/>
  <c r="C178" i="22"/>
  <c r="B178" i="22"/>
  <c r="N177" i="22"/>
  <c r="M177" i="22"/>
  <c r="L177" i="22"/>
  <c r="K177" i="22"/>
  <c r="J177" i="22"/>
  <c r="I177" i="22"/>
  <c r="H177" i="22"/>
  <c r="G177" i="22"/>
  <c r="F177" i="22"/>
  <c r="E177" i="22"/>
  <c r="D177" i="22"/>
  <c r="C177" i="22"/>
  <c r="B177" i="22"/>
  <c r="N176" i="22"/>
  <c r="M176" i="22"/>
  <c r="L176" i="22"/>
  <c r="K176" i="22"/>
  <c r="J176" i="22"/>
  <c r="I176" i="22"/>
  <c r="H176" i="22"/>
  <c r="G176" i="22"/>
  <c r="F176" i="22"/>
  <c r="E176" i="22"/>
  <c r="D176" i="22"/>
  <c r="C176" i="22"/>
  <c r="B176" i="22"/>
  <c r="N174" i="22"/>
  <c r="M174" i="22"/>
  <c r="L174" i="22"/>
  <c r="K174" i="22"/>
  <c r="J174" i="22"/>
  <c r="I174" i="22"/>
  <c r="H174" i="22"/>
  <c r="G174" i="22"/>
  <c r="F174" i="22"/>
  <c r="E174" i="22"/>
  <c r="D174" i="22"/>
  <c r="C174" i="22"/>
  <c r="B174" i="22"/>
  <c r="N173" i="22"/>
  <c r="M173" i="22"/>
  <c r="L173" i="22"/>
  <c r="K173" i="22"/>
  <c r="J173" i="22"/>
  <c r="I173" i="22"/>
  <c r="H173" i="22"/>
  <c r="G173" i="22"/>
  <c r="F173" i="22"/>
  <c r="E173" i="22"/>
  <c r="D173" i="22"/>
  <c r="C173" i="22"/>
  <c r="B173" i="22"/>
  <c r="N172" i="22"/>
  <c r="M172" i="22"/>
  <c r="L172" i="22"/>
  <c r="K172" i="22"/>
  <c r="J172" i="22"/>
  <c r="I172" i="22"/>
  <c r="H172" i="22"/>
  <c r="G172" i="22"/>
  <c r="F172" i="22"/>
  <c r="E172" i="22"/>
  <c r="D172" i="22"/>
  <c r="C172" i="22"/>
  <c r="B172" i="22"/>
  <c r="N171" i="22"/>
  <c r="M171" i="22"/>
  <c r="L171" i="22"/>
  <c r="K171" i="22"/>
  <c r="J171" i="22"/>
  <c r="I171" i="22"/>
  <c r="H171" i="22"/>
  <c r="G171" i="22"/>
  <c r="F171" i="22"/>
  <c r="E171" i="22"/>
  <c r="D171" i="22"/>
  <c r="C171" i="22"/>
  <c r="B171" i="22"/>
  <c r="N169" i="22"/>
  <c r="M169" i="22"/>
  <c r="L169" i="22"/>
  <c r="K169" i="22"/>
  <c r="J169" i="22"/>
  <c r="I169" i="22"/>
  <c r="H169" i="22"/>
  <c r="G169" i="22"/>
  <c r="F169" i="22"/>
  <c r="N157" i="22"/>
  <c r="M157" i="22"/>
  <c r="L157" i="22"/>
  <c r="K157" i="22"/>
  <c r="J157" i="22"/>
  <c r="I157" i="22"/>
  <c r="H157" i="22"/>
  <c r="G157" i="22"/>
  <c r="F157" i="22"/>
  <c r="E157" i="22"/>
  <c r="D157" i="22"/>
  <c r="C157" i="22"/>
  <c r="B157" i="22"/>
  <c r="N156" i="22"/>
  <c r="M156" i="22"/>
  <c r="L156" i="22"/>
  <c r="K156" i="22"/>
  <c r="J156" i="22"/>
  <c r="I156" i="22"/>
  <c r="H156" i="22"/>
  <c r="G156" i="22"/>
  <c r="F156" i="22"/>
  <c r="E156" i="22"/>
  <c r="D156" i="22"/>
  <c r="C156" i="22"/>
  <c r="B156" i="22"/>
  <c r="N155" i="22"/>
  <c r="M155" i="22"/>
  <c r="L155" i="22"/>
  <c r="K155" i="22"/>
  <c r="J155" i="22"/>
  <c r="I155" i="22"/>
  <c r="H155" i="22"/>
  <c r="G155" i="22"/>
  <c r="F155" i="22"/>
  <c r="E155" i="22"/>
  <c r="D155" i="22"/>
  <c r="C155" i="22"/>
  <c r="B155" i="22"/>
  <c r="N154" i="22"/>
  <c r="M154" i="22"/>
  <c r="L154" i="22"/>
  <c r="K154" i="22"/>
  <c r="J154" i="22"/>
  <c r="I154" i="22"/>
  <c r="H154" i="22"/>
  <c r="G154" i="22"/>
  <c r="F154" i="22"/>
  <c r="E154" i="22"/>
  <c r="D154" i="22"/>
  <c r="C154" i="22"/>
  <c r="B154" i="22"/>
  <c r="N152" i="22"/>
  <c r="M152" i="22"/>
  <c r="L152" i="22"/>
  <c r="K152" i="22"/>
  <c r="J152" i="22"/>
  <c r="I152" i="22"/>
  <c r="H152" i="22"/>
  <c r="G152" i="22"/>
  <c r="F152" i="22"/>
  <c r="E152" i="22"/>
  <c r="D152" i="22"/>
  <c r="C152" i="22"/>
  <c r="B152" i="22"/>
  <c r="N151" i="22"/>
  <c r="M151" i="22"/>
  <c r="L151" i="22"/>
  <c r="K151" i="22"/>
  <c r="J151" i="22"/>
  <c r="I151" i="22"/>
  <c r="H151" i="22"/>
  <c r="G151" i="22"/>
  <c r="F151" i="22"/>
  <c r="E151" i="22"/>
  <c r="D151" i="22"/>
  <c r="C151" i="22"/>
  <c r="B151" i="22"/>
  <c r="N150" i="22"/>
  <c r="M150" i="22"/>
  <c r="L150" i="22"/>
  <c r="K150" i="22"/>
  <c r="J150" i="22"/>
  <c r="I150" i="22"/>
  <c r="H150" i="22"/>
  <c r="G150" i="22"/>
  <c r="F150" i="22"/>
  <c r="E150" i="22"/>
  <c r="D150" i="22"/>
  <c r="C150" i="22"/>
  <c r="B150" i="22"/>
  <c r="N149" i="22"/>
  <c r="M149" i="22"/>
  <c r="L149" i="22"/>
  <c r="K149" i="22"/>
  <c r="J149" i="22"/>
  <c r="I149" i="22"/>
  <c r="H149" i="22"/>
  <c r="G149" i="22"/>
  <c r="F149" i="22"/>
  <c r="E149" i="22"/>
  <c r="D149" i="22"/>
  <c r="C149" i="22"/>
  <c r="B149" i="22"/>
  <c r="N147" i="22"/>
  <c r="M147" i="22"/>
  <c r="L147" i="22"/>
  <c r="K147" i="22"/>
  <c r="J147" i="22"/>
  <c r="I147" i="22"/>
  <c r="H147" i="22"/>
  <c r="G147" i="22"/>
  <c r="F147" i="22"/>
  <c r="E147" i="22"/>
  <c r="D147" i="22"/>
  <c r="C147" i="22"/>
  <c r="B147" i="22"/>
  <c r="N146" i="22"/>
  <c r="M146" i="22"/>
  <c r="L146" i="22"/>
  <c r="K146" i="22"/>
  <c r="J146" i="22"/>
  <c r="I146" i="22"/>
  <c r="H146" i="22"/>
  <c r="G146" i="22"/>
  <c r="F146" i="22"/>
  <c r="E146" i="22"/>
  <c r="D146" i="22"/>
  <c r="C146" i="22"/>
  <c r="B146" i="22"/>
  <c r="N145" i="22"/>
  <c r="M145" i="22"/>
  <c r="L145" i="22"/>
  <c r="K145" i="22"/>
  <c r="J145" i="22"/>
  <c r="I145" i="22"/>
  <c r="H145" i="22"/>
  <c r="G145" i="22"/>
  <c r="F145" i="22"/>
  <c r="E145" i="22"/>
  <c r="D145" i="22"/>
  <c r="C145" i="22"/>
  <c r="B145" i="22"/>
  <c r="N144" i="22"/>
  <c r="M144" i="22"/>
  <c r="L144" i="22"/>
  <c r="K144" i="22"/>
  <c r="J144" i="22"/>
  <c r="I144" i="22"/>
  <c r="H144" i="22"/>
  <c r="G144" i="22"/>
  <c r="F144" i="22"/>
  <c r="E144" i="22"/>
  <c r="D144" i="22"/>
  <c r="C144" i="22"/>
  <c r="B144" i="22"/>
  <c r="N142" i="22"/>
  <c r="M142" i="22"/>
  <c r="L142" i="22"/>
  <c r="K142" i="22"/>
  <c r="J142" i="22"/>
  <c r="I142" i="22"/>
  <c r="H142" i="22"/>
  <c r="G142" i="22"/>
  <c r="F142" i="22"/>
  <c r="E142" i="22"/>
  <c r="D142" i="22"/>
  <c r="C142" i="22"/>
  <c r="B142" i="22"/>
  <c r="N141" i="22"/>
  <c r="M141" i="22"/>
  <c r="L141" i="22"/>
  <c r="K141" i="22"/>
  <c r="J141" i="22"/>
  <c r="I141" i="22"/>
  <c r="H141" i="22"/>
  <c r="G141" i="22"/>
  <c r="F141" i="22"/>
  <c r="E141" i="22"/>
  <c r="D141" i="22"/>
  <c r="C141" i="22"/>
  <c r="B141" i="22"/>
  <c r="N140" i="22"/>
  <c r="M140" i="22"/>
  <c r="L140" i="22"/>
  <c r="K140" i="22"/>
  <c r="J140" i="22"/>
  <c r="I140" i="22"/>
  <c r="H140" i="22"/>
  <c r="G140" i="22"/>
  <c r="F140" i="22"/>
  <c r="E140" i="22"/>
  <c r="D140" i="22"/>
  <c r="C140" i="22"/>
  <c r="B140" i="22"/>
  <c r="N139" i="22"/>
  <c r="M139" i="22"/>
  <c r="L139" i="22"/>
  <c r="K139" i="22"/>
  <c r="J139" i="22"/>
  <c r="I139" i="22"/>
  <c r="H139" i="22"/>
  <c r="G139" i="22"/>
  <c r="F139" i="22"/>
  <c r="E139" i="22"/>
  <c r="D139" i="22"/>
  <c r="C139" i="22"/>
  <c r="B139" i="22"/>
  <c r="N137" i="22"/>
  <c r="M137" i="22"/>
  <c r="L137" i="22"/>
  <c r="K137" i="22"/>
  <c r="J137" i="22"/>
  <c r="I137" i="22"/>
  <c r="H137" i="22"/>
  <c r="G137" i="22"/>
  <c r="F137" i="22"/>
  <c r="N125" i="22"/>
  <c r="M125" i="22"/>
  <c r="L125" i="22"/>
  <c r="K125" i="22"/>
  <c r="J125" i="22"/>
  <c r="I125" i="22"/>
  <c r="H125" i="22"/>
  <c r="G125" i="22"/>
  <c r="F125" i="22"/>
  <c r="E125" i="22"/>
  <c r="D125" i="22"/>
  <c r="C125" i="22"/>
  <c r="B125" i="22"/>
  <c r="N124" i="22"/>
  <c r="M124" i="22"/>
  <c r="L124" i="22"/>
  <c r="K124" i="22"/>
  <c r="J124" i="22"/>
  <c r="I124" i="22"/>
  <c r="H124" i="22"/>
  <c r="G124" i="22"/>
  <c r="F124" i="22"/>
  <c r="E124" i="22"/>
  <c r="D124" i="22"/>
  <c r="C124" i="22"/>
  <c r="B124" i="22"/>
  <c r="N123" i="22"/>
  <c r="M123" i="22"/>
  <c r="L123" i="22"/>
  <c r="K123" i="22"/>
  <c r="J123" i="22"/>
  <c r="I123" i="22"/>
  <c r="H123" i="22"/>
  <c r="G123" i="22"/>
  <c r="F123" i="22"/>
  <c r="E123" i="22"/>
  <c r="D123" i="22"/>
  <c r="C123" i="22"/>
  <c r="B123" i="22"/>
  <c r="N122" i="22"/>
  <c r="M122" i="22"/>
  <c r="L122" i="22"/>
  <c r="K122" i="22"/>
  <c r="J122" i="22"/>
  <c r="I122" i="22"/>
  <c r="H122" i="22"/>
  <c r="G122" i="22"/>
  <c r="F122" i="22"/>
  <c r="E122" i="22"/>
  <c r="D122" i="22"/>
  <c r="C122" i="22"/>
  <c r="B122" i="22"/>
  <c r="N120" i="22"/>
  <c r="M120" i="22"/>
  <c r="L120" i="22"/>
  <c r="K120" i="22"/>
  <c r="J120" i="22"/>
  <c r="I120" i="22"/>
  <c r="H120" i="22"/>
  <c r="G120" i="22"/>
  <c r="F120" i="22"/>
  <c r="E120" i="22"/>
  <c r="D120" i="22"/>
  <c r="C120" i="22"/>
  <c r="B120" i="22"/>
  <c r="N119" i="22"/>
  <c r="M119" i="22"/>
  <c r="L119" i="22"/>
  <c r="K119" i="22"/>
  <c r="J119" i="22"/>
  <c r="I119" i="22"/>
  <c r="H119" i="22"/>
  <c r="G119" i="22"/>
  <c r="F119" i="22"/>
  <c r="E119" i="22"/>
  <c r="D119" i="22"/>
  <c r="C119" i="22"/>
  <c r="B119" i="22"/>
  <c r="N118" i="22"/>
  <c r="M118" i="22"/>
  <c r="L118" i="22"/>
  <c r="K118" i="22"/>
  <c r="J118" i="22"/>
  <c r="I118" i="22"/>
  <c r="H118" i="22"/>
  <c r="G118" i="22"/>
  <c r="F118" i="22"/>
  <c r="E118" i="22"/>
  <c r="D118" i="22"/>
  <c r="C118" i="22"/>
  <c r="B118" i="22"/>
  <c r="N117" i="22"/>
  <c r="M117" i="22"/>
  <c r="L117" i="22"/>
  <c r="K117" i="22"/>
  <c r="J117" i="22"/>
  <c r="I117" i="22"/>
  <c r="H117" i="22"/>
  <c r="G117" i="22"/>
  <c r="F117" i="22"/>
  <c r="E117" i="22"/>
  <c r="D117" i="22"/>
  <c r="C117" i="22"/>
  <c r="B117" i="22"/>
  <c r="N115" i="22"/>
  <c r="M115" i="22"/>
  <c r="L115" i="22"/>
  <c r="K115" i="22"/>
  <c r="J115" i="22"/>
  <c r="I115" i="22"/>
  <c r="H115" i="22"/>
  <c r="G115" i="22"/>
  <c r="F115" i="22"/>
  <c r="E115" i="22"/>
  <c r="D115" i="22"/>
  <c r="C115" i="22"/>
  <c r="B115" i="22"/>
  <c r="N114" i="22"/>
  <c r="M114" i="22"/>
  <c r="L114" i="22"/>
  <c r="K114" i="22"/>
  <c r="J114" i="22"/>
  <c r="I114" i="22"/>
  <c r="H114" i="22"/>
  <c r="G114" i="22"/>
  <c r="F114" i="22"/>
  <c r="E114" i="22"/>
  <c r="D114" i="22"/>
  <c r="C114" i="22"/>
  <c r="B114" i="22"/>
  <c r="N113" i="22"/>
  <c r="M113" i="22"/>
  <c r="L113" i="22"/>
  <c r="K113" i="22"/>
  <c r="J113" i="22"/>
  <c r="I113" i="22"/>
  <c r="H113" i="22"/>
  <c r="G113" i="22"/>
  <c r="F113" i="22"/>
  <c r="E113" i="22"/>
  <c r="D113" i="22"/>
  <c r="C113" i="22"/>
  <c r="B113" i="22"/>
  <c r="N112" i="22"/>
  <c r="M112" i="22"/>
  <c r="L112" i="22"/>
  <c r="K112" i="22"/>
  <c r="J112" i="22"/>
  <c r="I112" i="22"/>
  <c r="H112" i="22"/>
  <c r="G112" i="22"/>
  <c r="F112" i="22"/>
  <c r="E112" i="22"/>
  <c r="D112" i="22"/>
  <c r="C112" i="22"/>
  <c r="B112" i="22"/>
  <c r="N110" i="22"/>
  <c r="M110" i="22"/>
  <c r="L110" i="22"/>
  <c r="K110" i="22"/>
  <c r="J110" i="22"/>
  <c r="I110" i="22"/>
  <c r="H110" i="22"/>
  <c r="G110" i="22"/>
  <c r="F110" i="22"/>
  <c r="E110" i="22"/>
  <c r="D110" i="22"/>
  <c r="C110" i="22"/>
  <c r="B110" i="22"/>
  <c r="N109" i="22"/>
  <c r="M109" i="22"/>
  <c r="L109" i="22"/>
  <c r="K109" i="22"/>
  <c r="J109" i="22"/>
  <c r="I109" i="22"/>
  <c r="H109" i="22"/>
  <c r="G109" i="22"/>
  <c r="F109" i="22"/>
  <c r="E109" i="22"/>
  <c r="D109" i="22"/>
  <c r="C109" i="22"/>
  <c r="B109" i="22"/>
  <c r="N108" i="22"/>
  <c r="M108" i="22"/>
  <c r="L108" i="22"/>
  <c r="K108" i="22"/>
  <c r="J108" i="22"/>
  <c r="I108" i="22"/>
  <c r="H108" i="22"/>
  <c r="G108" i="22"/>
  <c r="F108" i="22"/>
  <c r="E108" i="22"/>
  <c r="D108" i="22"/>
  <c r="C108" i="22"/>
  <c r="B108" i="22"/>
  <c r="N107" i="22"/>
  <c r="M107" i="22"/>
  <c r="L107" i="22"/>
  <c r="K107" i="22"/>
  <c r="J107" i="22"/>
  <c r="I107" i="22"/>
  <c r="H107" i="22"/>
  <c r="G107" i="22"/>
  <c r="F107" i="22"/>
  <c r="E107" i="22"/>
  <c r="D107" i="22"/>
  <c r="C107" i="22"/>
  <c r="B107" i="22"/>
  <c r="N105" i="22"/>
  <c r="M105" i="22"/>
  <c r="L105" i="22"/>
  <c r="K105" i="22"/>
  <c r="J105" i="22"/>
  <c r="I105" i="22"/>
  <c r="H105" i="22"/>
  <c r="G105" i="22"/>
  <c r="F105" i="22"/>
  <c r="N93" i="22"/>
  <c r="M93" i="22"/>
  <c r="L93" i="22"/>
  <c r="K93" i="22"/>
  <c r="J93" i="22"/>
  <c r="I93" i="22"/>
  <c r="H93" i="22"/>
  <c r="G93" i="22"/>
  <c r="F93" i="22"/>
  <c r="E93" i="22"/>
  <c r="D93" i="22"/>
  <c r="C93" i="22"/>
  <c r="B93" i="22"/>
  <c r="N92" i="22"/>
  <c r="M92" i="22"/>
  <c r="L92" i="22"/>
  <c r="K92" i="22"/>
  <c r="J92" i="22"/>
  <c r="I92" i="22"/>
  <c r="H92" i="22"/>
  <c r="G92" i="22"/>
  <c r="F92" i="22"/>
  <c r="E92" i="22"/>
  <c r="D92" i="22"/>
  <c r="C92" i="22"/>
  <c r="B92" i="22"/>
  <c r="N91" i="22"/>
  <c r="M91" i="22"/>
  <c r="L91" i="22"/>
  <c r="K91" i="22"/>
  <c r="J91" i="22"/>
  <c r="I91" i="22"/>
  <c r="H91" i="22"/>
  <c r="G91" i="22"/>
  <c r="F91" i="22"/>
  <c r="E91" i="22"/>
  <c r="D91" i="22"/>
  <c r="C91" i="22"/>
  <c r="B91" i="22"/>
  <c r="N90" i="22"/>
  <c r="M90" i="22"/>
  <c r="L90" i="22"/>
  <c r="K90" i="22"/>
  <c r="J90" i="22"/>
  <c r="I90" i="22"/>
  <c r="H90" i="22"/>
  <c r="G90" i="22"/>
  <c r="F90" i="22"/>
  <c r="E90" i="22"/>
  <c r="D90" i="22"/>
  <c r="C90" i="22"/>
  <c r="B90" i="22"/>
  <c r="N88" i="22"/>
  <c r="M88" i="22"/>
  <c r="L88" i="22"/>
  <c r="K88" i="22"/>
  <c r="J88" i="22"/>
  <c r="I88" i="22"/>
  <c r="H88" i="22"/>
  <c r="G88" i="22"/>
  <c r="F88" i="22"/>
  <c r="E88" i="22"/>
  <c r="D88" i="22"/>
  <c r="C88" i="22"/>
  <c r="B88" i="22"/>
  <c r="N87" i="22"/>
  <c r="M87" i="22"/>
  <c r="L87" i="22"/>
  <c r="K87" i="22"/>
  <c r="J87" i="22"/>
  <c r="I87" i="22"/>
  <c r="H87" i="22"/>
  <c r="G87" i="22"/>
  <c r="F87" i="22"/>
  <c r="E87" i="22"/>
  <c r="D87" i="22"/>
  <c r="C87" i="22"/>
  <c r="B87" i="22"/>
  <c r="N86" i="22"/>
  <c r="M86" i="22"/>
  <c r="L86" i="22"/>
  <c r="K86" i="22"/>
  <c r="J86" i="22"/>
  <c r="I86" i="22"/>
  <c r="H86" i="22"/>
  <c r="G86" i="22"/>
  <c r="F86" i="22"/>
  <c r="E86" i="22"/>
  <c r="D86" i="22"/>
  <c r="C86" i="22"/>
  <c r="B86" i="22"/>
  <c r="N85" i="22"/>
  <c r="M85" i="22"/>
  <c r="L85" i="22"/>
  <c r="K85" i="22"/>
  <c r="J85" i="22"/>
  <c r="I85" i="22"/>
  <c r="H85" i="22"/>
  <c r="G85" i="22"/>
  <c r="F85" i="22"/>
  <c r="E85" i="22"/>
  <c r="D85" i="22"/>
  <c r="C85" i="22"/>
  <c r="B85" i="22"/>
  <c r="N83" i="22"/>
  <c r="M83" i="22"/>
  <c r="L83" i="22"/>
  <c r="K83" i="22"/>
  <c r="J83" i="22"/>
  <c r="I83" i="22"/>
  <c r="H83" i="22"/>
  <c r="G83" i="22"/>
  <c r="F83" i="22"/>
  <c r="E83" i="22"/>
  <c r="D83" i="22"/>
  <c r="C83" i="22"/>
  <c r="B83" i="22"/>
  <c r="N82" i="22"/>
  <c r="M82" i="22"/>
  <c r="L82" i="22"/>
  <c r="K82" i="22"/>
  <c r="J82" i="22"/>
  <c r="I82" i="22"/>
  <c r="H82" i="22"/>
  <c r="G82" i="22"/>
  <c r="F82" i="22"/>
  <c r="E82" i="22"/>
  <c r="D82" i="22"/>
  <c r="C82" i="22"/>
  <c r="B82" i="22"/>
  <c r="N81" i="22"/>
  <c r="M81" i="22"/>
  <c r="L81" i="22"/>
  <c r="K81" i="22"/>
  <c r="J81" i="22"/>
  <c r="I81" i="22"/>
  <c r="H81" i="22"/>
  <c r="G81" i="22"/>
  <c r="F81" i="22"/>
  <c r="E81" i="22"/>
  <c r="D81" i="22"/>
  <c r="C81" i="22"/>
  <c r="B81" i="22"/>
  <c r="N80" i="22"/>
  <c r="M80" i="22"/>
  <c r="L80" i="22"/>
  <c r="K80" i="22"/>
  <c r="J80" i="22"/>
  <c r="I80" i="22"/>
  <c r="H80" i="22"/>
  <c r="G80" i="22"/>
  <c r="F80" i="22"/>
  <c r="E80" i="22"/>
  <c r="D80" i="22"/>
  <c r="C80" i="22"/>
  <c r="B80" i="22"/>
  <c r="N78" i="22"/>
  <c r="M78" i="22"/>
  <c r="L78" i="22"/>
  <c r="K78" i="22"/>
  <c r="J78" i="22"/>
  <c r="I78" i="22"/>
  <c r="H78" i="22"/>
  <c r="G78" i="22"/>
  <c r="F78" i="22"/>
  <c r="E78" i="22"/>
  <c r="D78" i="22"/>
  <c r="C78" i="22"/>
  <c r="B78" i="22"/>
  <c r="N77" i="22"/>
  <c r="M77" i="22"/>
  <c r="L77" i="22"/>
  <c r="K77" i="22"/>
  <c r="J77" i="22"/>
  <c r="I77" i="22"/>
  <c r="H77" i="22"/>
  <c r="G77" i="22"/>
  <c r="F77" i="22"/>
  <c r="E77" i="22"/>
  <c r="D77" i="22"/>
  <c r="C77" i="22"/>
  <c r="B77" i="22"/>
  <c r="N76" i="22"/>
  <c r="M76" i="22"/>
  <c r="L76" i="22"/>
  <c r="K76" i="22"/>
  <c r="J76" i="22"/>
  <c r="I76" i="22"/>
  <c r="H76" i="22"/>
  <c r="G76" i="22"/>
  <c r="F76" i="22"/>
  <c r="E76" i="22"/>
  <c r="D76" i="22"/>
  <c r="C76" i="22"/>
  <c r="B76" i="22"/>
  <c r="N75" i="22"/>
  <c r="M75" i="22"/>
  <c r="L75" i="22"/>
  <c r="K75" i="22"/>
  <c r="J75" i="22"/>
  <c r="I75" i="22"/>
  <c r="H75" i="22"/>
  <c r="G75" i="22"/>
  <c r="F75" i="22"/>
  <c r="E75" i="22"/>
  <c r="D75" i="22"/>
  <c r="C75" i="22"/>
  <c r="B75" i="22"/>
  <c r="N73" i="22"/>
  <c r="M73" i="22"/>
  <c r="L73" i="22"/>
  <c r="K73" i="22"/>
  <c r="J73" i="22"/>
  <c r="I73" i="22"/>
  <c r="H73" i="22"/>
  <c r="G73" i="22"/>
  <c r="F73" i="22"/>
  <c r="N61" i="22"/>
  <c r="M61" i="22"/>
  <c r="L61" i="22"/>
  <c r="K61" i="22"/>
  <c r="J61" i="22"/>
  <c r="I61" i="22"/>
  <c r="H61" i="22"/>
  <c r="G61" i="22"/>
  <c r="F61" i="22"/>
  <c r="E61" i="22"/>
  <c r="D61" i="22"/>
  <c r="C61" i="22"/>
  <c r="B61" i="22"/>
  <c r="N60" i="22"/>
  <c r="M60" i="22"/>
  <c r="L60" i="22"/>
  <c r="K60" i="22"/>
  <c r="J60" i="22"/>
  <c r="I60" i="22"/>
  <c r="H60" i="22"/>
  <c r="G60" i="22"/>
  <c r="F60" i="22"/>
  <c r="E60" i="22"/>
  <c r="D60" i="22"/>
  <c r="C60" i="22"/>
  <c r="B60" i="22"/>
  <c r="N59" i="22"/>
  <c r="M59" i="22"/>
  <c r="L59" i="22"/>
  <c r="K59" i="22"/>
  <c r="J59" i="22"/>
  <c r="I59" i="22"/>
  <c r="H59" i="22"/>
  <c r="G59" i="22"/>
  <c r="F59" i="22"/>
  <c r="E59" i="22"/>
  <c r="D59" i="22"/>
  <c r="C59" i="22"/>
  <c r="B59" i="22"/>
  <c r="N58" i="22"/>
  <c r="M58" i="22"/>
  <c r="L58" i="22"/>
  <c r="K58" i="22"/>
  <c r="J58" i="22"/>
  <c r="I58" i="22"/>
  <c r="H58" i="22"/>
  <c r="G58" i="22"/>
  <c r="F58" i="22"/>
  <c r="E58" i="22"/>
  <c r="D58" i="22"/>
  <c r="C58" i="22"/>
  <c r="B58" i="22"/>
  <c r="N56" i="22"/>
  <c r="M56" i="22"/>
  <c r="L56" i="22"/>
  <c r="K56" i="22"/>
  <c r="J56" i="22"/>
  <c r="I56" i="22"/>
  <c r="H56" i="22"/>
  <c r="G56" i="22"/>
  <c r="F56" i="22"/>
  <c r="E56" i="22"/>
  <c r="D56" i="22"/>
  <c r="C56" i="22"/>
  <c r="B56" i="22"/>
  <c r="N55" i="22"/>
  <c r="M55" i="22"/>
  <c r="L55" i="22"/>
  <c r="K55" i="22"/>
  <c r="J55" i="22"/>
  <c r="I55" i="22"/>
  <c r="H55" i="22"/>
  <c r="G55" i="22"/>
  <c r="F55" i="22"/>
  <c r="E55" i="22"/>
  <c r="D55" i="22"/>
  <c r="C55" i="22"/>
  <c r="B55" i="22"/>
  <c r="N54" i="22"/>
  <c r="M54" i="22"/>
  <c r="L54" i="22"/>
  <c r="K54" i="22"/>
  <c r="J54" i="22"/>
  <c r="I54" i="22"/>
  <c r="H54" i="22"/>
  <c r="G54" i="22"/>
  <c r="F54" i="22"/>
  <c r="E54" i="22"/>
  <c r="D54" i="22"/>
  <c r="C54" i="22"/>
  <c r="B54" i="22"/>
  <c r="N53" i="22"/>
  <c r="M53" i="22"/>
  <c r="L53" i="22"/>
  <c r="K53" i="22"/>
  <c r="J53" i="22"/>
  <c r="I53" i="22"/>
  <c r="H53" i="22"/>
  <c r="G53" i="22"/>
  <c r="F53" i="22"/>
  <c r="E53" i="22"/>
  <c r="D53" i="22"/>
  <c r="C53" i="22"/>
  <c r="B53" i="22"/>
  <c r="N51" i="22"/>
  <c r="M51" i="22"/>
  <c r="L51" i="22"/>
  <c r="K51" i="22"/>
  <c r="J51" i="22"/>
  <c r="I51" i="22"/>
  <c r="H51" i="22"/>
  <c r="G51" i="22"/>
  <c r="F51" i="22"/>
  <c r="E51" i="22"/>
  <c r="D51" i="22"/>
  <c r="C51" i="22"/>
  <c r="B51" i="22"/>
  <c r="N50" i="22"/>
  <c r="M50" i="22"/>
  <c r="L50" i="22"/>
  <c r="K50" i="22"/>
  <c r="J50" i="22"/>
  <c r="I50" i="22"/>
  <c r="H50" i="22"/>
  <c r="G50" i="22"/>
  <c r="F50" i="22"/>
  <c r="E50" i="22"/>
  <c r="D50" i="22"/>
  <c r="C50" i="22"/>
  <c r="B50" i="22"/>
  <c r="N49" i="22"/>
  <c r="M49" i="22"/>
  <c r="L49" i="22"/>
  <c r="K49" i="22"/>
  <c r="J49" i="22"/>
  <c r="I49" i="22"/>
  <c r="H49" i="22"/>
  <c r="G49" i="22"/>
  <c r="F49" i="22"/>
  <c r="E49" i="22"/>
  <c r="D49" i="22"/>
  <c r="C49" i="22"/>
  <c r="B49" i="22"/>
  <c r="N48" i="22"/>
  <c r="M48" i="22"/>
  <c r="L48" i="22"/>
  <c r="K48" i="22"/>
  <c r="J48" i="22"/>
  <c r="I48" i="22"/>
  <c r="H48" i="22"/>
  <c r="G48" i="22"/>
  <c r="F48" i="22"/>
  <c r="E48" i="22"/>
  <c r="D48" i="22"/>
  <c r="C48" i="22"/>
  <c r="B48" i="22"/>
  <c r="N46" i="22"/>
  <c r="M46" i="22"/>
  <c r="L46" i="22"/>
  <c r="K46" i="22"/>
  <c r="J46" i="22"/>
  <c r="I46" i="22"/>
  <c r="H46" i="22"/>
  <c r="G46" i="22"/>
  <c r="F46" i="22"/>
  <c r="E46" i="22"/>
  <c r="D46" i="22"/>
  <c r="C46" i="22"/>
  <c r="B46" i="22"/>
  <c r="N45" i="22"/>
  <c r="M45" i="22"/>
  <c r="L45" i="22"/>
  <c r="K45" i="22"/>
  <c r="J45" i="22"/>
  <c r="I45" i="22"/>
  <c r="H45" i="22"/>
  <c r="G45" i="22"/>
  <c r="F45" i="22"/>
  <c r="E45" i="22"/>
  <c r="D45" i="22"/>
  <c r="C45" i="22"/>
  <c r="B45" i="22"/>
  <c r="N44" i="22"/>
  <c r="M44" i="22"/>
  <c r="L44" i="22"/>
  <c r="K44" i="22"/>
  <c r="J44" i="22"/>
  <c r="I44" i="22"/>
  <c r="H44" i="22"/>
  <c r="G44" i="22"/>
  <c r="F44" i="22"/>
  <c r="E44" i="22"/>
  <c r="D44" i="22"/>
  <c r="C44" i="22"/>
  <c r="B44" i="22"/>
  <c r="N43" i="22"/>
  <c r="M43" i="22"/>
  <c r="L43" i="22"/>
  <c r="K43" i="22"/>
  <c r="J43" i="22"/>
  <c r="I43" i="22"/>
  <c r="H43" i="22"/>
  <c r="G43" i="22"/>
  <c r="F43" i="22"/>
  <c r="E43" i="22"/>
  <c r="D43" i="22"/>
  <c r="C43" i="22"/>
  <c r="B43" i="22"/>
  <c r="N41" i="22"/>
  <c r="M41" i="22"/>
  <c r="L41" i="22"/>
  <c r="K41" i="22"/>
  <c r="J41" i="22"/>
  <c r="I41" i="22"/>
  <c r="H41" i="22"/>
  <c r="G41" i="22"/>
  <c r="F41" i="22"/>
  <c r="N29" i="22"/>
  <c r="M29" i="22"/>
  <c r="L29" i="22"/>
  <c r="K29" i="22"/>
  <c r="J29" i="22"/>
  <c r="I29" i="22"/>
  <c r="H29" i="22"/>
  <c r="G29" i="22"/>
  <c r="F29" i="22"/>
  <c r="E29" i="22"/>
  <c r="D29" i="22"/>
  <c r="C29" i="22"/>
  <c r="B29" i="22"/>
  <c r="N28" i="22"/>
  <c r="M28" i="22"/>
  <c r="L28" i="22"/>
  <c r="K28" i="22"/>
  <c r="J28" i="22"/>
  <c r="I28" i="22"/>
  <c r="H28" i="22"/>
  <c r="G28" i="22"/>
  <c r="F28" i="22"/>
  <c r="E28" i="22"/>
  <c r="D28" i="22"/>
  <c r="C28" i="22"/>
  <c r="B28" i="22"/>
  <c r="N27" i="22"/>
  <c r="M27" i="22"/>
  <c r="L27" i="22"/>
  <c r="K27" i="22"/>
  <c r="J27" i="22"/>
  <c r="I27" i="22"/>
  <c r="H27" i="22"/>
  <c r="G27" i="22"/>
  <c r="F27" i="22"/>
  <c r="E27" i="22"/>
  <c r="D27" i="22"/>
  <c r="C27" i="22"/>
  <c r="B27" i="22"/>
  <c r="N26" i="22"/>
  <c r="M26" i="22"/>
  <c r="L26" i="22"/>
  <c r="K26" i="22"/>
  <c r="J26" i="22"/>
  <c r="I26" i="22"/>
  <c r="H26" i="22"/>
  <c r="G26" i="22"/>
  <c r="F26" i="22"/>
  <c r="E26" i="22"/>
  <c r="D26" i="22"/>
  <c r="C26" i="22"/>
  <c r="B26" i="22"/>
  <c r="N24" i="22"/>
  <c r="M24" i="22"/>
  <c r="L24" i="22"/>
  <c r="K24" i="22"/>
  <c r="J24" i="22"/>
  <c r="I24" i="22"/>
  <c r="H24" i="22"/>
  <c r="G24" i="22"/>
  <c r="F24" i="22"/>
  <c r="E24" i="22"/>
  <c r="D24" i="22"/>
  <c r="C24" i="22"/>
  <c r="B24" i="22"/>
  <c r="N23" i="22"/>
  <c r="M23" i="22"/>
  <c r="L23" i="22"/>
  <c r="K23" i="22"/>
  <c r="J23" i="22"/>
  <c r="I23" i="22"/>
  <c r="H23" i="22"/>
  <c r="G23" i="22"/>
  <c r="F23" i="22"/>
  <c r="E23" i="22"/>
  <c r="D23" i="22"/>
  <c r="C23" i="22"/>
  <c r="B23" i="22"/>
  <c r="N22" i="22"/>
  <c r="M22" i="22"/>
  <c r="L22" i="22"/>
  <c r="K22" i="22"/>
  <c r="J22" i="22"/>
  <c r="I22" i="22"/>
  <c r="H22" i="22"/>
  <c r="G22" i="22"/>
  <c r="F22" i="22"/>
  <c r="E22" i="22"/>
  <c r="D22" i="22"/>
  <c r="C22" i="22"/>
  <c r="B22" i="22"/>
  <c r="N21" i="22"/>
  <c r="M21" i="22"/>
  <c r="L21" i="22"/>
  <c r="K21" i="22"/>
  <c r="J21" i="22"/>
  <c r="I21" i="22"/>
  <c r="H21" i="22"/>
  <c r="G21" i="22"/>
  <c r="F21" i="22"/>
  <c r="E21" i="22"/>
  <c r="D21" i="22"/>
  <c r="C21" i="22"/>
  <c r="B21" i="22"/>
  <c r="N19" i="22"/>
  <c r="M19" i="22"/>
  <c r="L19" i="22"/>
  <c r="K19" i="22"/>
  <c r="J19" i="22"/>
  <c r="I19" i="22"/>
  <c r="H19" i="22"/>
  <c r="G19" i="22"/>
  <c r="F19" i="22"/>
  <c r="E19" i="22"/>
  <c r="D19" i="22"/>
  <c r="C19" i="22"/>
  <c r="B19" i="22"/>
  <c r="N18" i="22"/>
  <c r="M18" i="22"/>
  <c r="L18" i="22"/>
  <c r="K18" i="22"/>
  <c r="J18" i="22"/>
  <c r="I18" i="22"/>
  <c r="H18" i="22"/>
  <c r="G18" i="22"/>
  <c r="F18" i="22"/>
  <c r="E18" i="22"/>
  <c r="D18" i="22"/>
  <c r="C18" i="22"/>
  <c r="B18" i="22"/>
  <c r="N17" i="22"/>
  <c r="M17" i="22"/>
  <c r="L17" i="22"/>
  <c r="K17" i="22"/>
  <c r="J17" i="22"/>
  <c r="I17" i="22"/>
  <c r="H17" i="22"/>
  <c r="G17" i="22"/>
  <c r="F17" i="22"/>
  <c r="E17" i="22"/>
  <c r="D17" i="22"/>
  <c r="C17" i="22"/>
  <c r="B17" i="22"/>
  <c r="N16" i="22"/>
  <c r="M16" i="22"/>
  <c r="L16" i="22"/>
  <c r="K16" i="22"/>
  <c r="J16" i="22"/>
  <c r="I16" i="22"/>
  <c r="H16" i="22"/>
  <c r="G16" i="22"/>
  <c r="F16" i="22"/>
  <c r="E16" i="22"/>
  <c r="D16" i="22"/>
  <c r="C16" i="22"/>
  <c r="B16" i="22"/>
  <c r="N14" i="22"/>
  <c r="M14" i="22"/>
  <c r="L14" i="22"/>
  <c r="K14" i="22"/>
  <c r="J14" i="22"/>
  <c r="I14" i="22"/>
  <c r="H14" i="22"/>
  <c r="G14" i="22"/>
  <c r="F14" i="22"/>
  <c r="E14" i="22"/>
  <c r="D14" i="22"/>
  <c r="C14" i="22"/>
  <c r="B14" i="22"/>
  <c r="N13" i="22"/>
  <c r="M13" i="22"/>
  <c r="L13" i="22"/>
  <c r="K13" i="22"/>
  <c r="J13" i="22"/>
  <c r="I13" i="22"/>
  <c r="H13" i="22"/>
  <c r="G13" i="22"/>
  <c r="F13" i="22"/>
  <c r="E13" i="22"/>
  <c r="D13" i="22"/>
  <c r="C13" i="22"/>
  <c r="B13" i="22"/>
  <c r="N12" i="22"/>
  <c r="M12" i="22"/>
  <c r="L12" i="22"/>
  <c r="K12" i="22"/>
  <c r="J12" i="22"/>
  <c r="I12" i="22"/>
  <c r="H12" i="22"/>
  <c r="G12" i="22"/>
  <c r="F12" i="22"/>
  <c r="E12" i="22"/>
  <c r="D12" i="22"/>
  <c r="C12" i="22"/>
  <c r="B12" i="22"/>
  <c r="N11" i="22"/>
  <c r="M11" i="22"/>
  <c r="L11" i="22"/>
  <c r="K11" i="22"/>
  <c r="J11" i="22"/>
  <c r="I11" i="22"/>
  <c r="H11" i="22"/>
  <c r="G11" i="22"/>
  <c r="F11" i="22"/>
  <c r="E11" i="22"/>
  <c r="D11" i="22"/>
  <c r="C11" i="22"/>
  <c r="B11" i="22"/>
  <c r="P362" i="22"/>
  <c r="P330" i="22"/>
  <c r="P298" i="22"/>
  <c r="P266" i="22"/>
  <c r="P234" i="22"/>
  <c r="P202" i="22"/>
  <c r="P170" i="22"/>
  <c r="P138" i="22"/>
  <c r="P106" i="22"/>
  <c r="P74" i="22"/>
  <c r="P42" i="22"/>
  <c r="P9" i="22"/>
  <c r="N381" i="21"/>
  <c r="M381" i="21"/>
  <c r="L381" i="21"/>
  <c r="K381" i="21"/>
  <c r="J381" i="21"/>
  <c r="I381" i="21"/>
  <c r="H381" i="21"/>
  <c r="G381" i="21"/>
  <c r="F381" i="21"/>
  <c r="E381" i="21"/>
  <c r="D381" i="21"/>
  <c r="C381" i="21"/>
  <c r="B381" i="21"/>
  <c r="N380" i="21"/>
  <c r="M380" i="21"/>
  <c r="L380" i="21"/>
  <c r="K380" i="21"/>
  <c r="J380" i="21"/>
  <c r="I380" i="21"/>
  <c r="H380" i="21"/>
  <c r="G380" i="21"/>
  <c r="F380" i="21"/>
  <c r="E380" i="21"/>
  <c r="D380" i="21"/>
  <c r="C380" i="21"/>
  <c r="B380" i="21"/>
  <c r="N379" i="21"/>
  <c r="M379" i="21"/>
  <c r="L379" i="21"/>
  <c r="K379" i="21"/>
  <c r="J379" i="21"/>
  <c r="I379" i="21"/>
  <c r="H379" i="21"/>
  <c r="G379" i="21"/>
  <c r="F379" i="21"/>
  <c r="E379" i="21"/>
  <c r="D379" i="21"/>
  <c r="C379" i="21"/>
  <c r="B379" i="21"/>
  <c r="N378" i="21"/>
  <c r="M378" i="21"/>
  <c r="L378" i="21"/>
  <c r="K378" i="21"/>
  <c r="J378" i="21"/>
  <c r="I378" i="21"/>
  <c r="H378" i="21"/>
  <c r="G378" i="21"/>
  <c r="F378" i="21"/>
  <c r="E378" i="21"/>
  <c r="D378" i="21"/>
  <c r="C378" i="21"/>
  <c r="B378" i="21"/>
  <c r="N376" i="21"/>
  <c r="M376" i="21"/>
  <c r="L376" i="21"/>
  <c r="K376" i="21"/>
  <c r="J376" i="21"/>
  <c r="I376" i="21"/>
  <c r="H376" i="21"/>
  <c r="G376" i="21"/>
  <c r="F376" i="21"/>
  <c r="E376" i="21"/>
  <c r="D376" i="21"/>
  <c r="C376" i="21"/>
  <c r="B376" i="21"/>
  <c r="N375" i="21"/>
  <c r="M375" i="21"/>
  <c r="L375" i="21"/>
  <c r="K375" i="21"/>
  <c r="J375" i="21"/>
  <c r="I375" i="21"/>
  <c r="H375" i="21"/>
  <c r="G375" i="21"/>
  <c r="F375" i="21"/>
  <c r="E375" i="21"/>
  <c r="D375" i="21"/>
  <c r="C375" i="21"/>
  <c r="B375" i="21"/>
  <c r="N374" i="21"/>
  <c r="M374" i="21"/>
  <c r="L374" i="21"/>
  <c r="K374" i="21"/>
  <c r="J374" i="21"/>
  <c r="I374" i="21"/>
  <c r="H374" i="21"/>
  <c r="G374" i="21"/>
  <c r="F374" i="21"/>
  <c r="E374" i="21"/>
  <c r="D374" i="21"/>
  <c r="C374" i="21"/>
  <c r="B374" i="21"/>
  <c r="N373" i="21"/>
  <c r="M373" i="21"/>
  <c r="L373" i="21"/>
  <c r="K373" i="21"/>
  <c r="J373" i="21"/>
  <c r="I373" i="21"/>
  <c r="H373" i="21"/>
  <c r="G373" i="21"/>
  <c r="F373" i="21"/>
  <c r="E373" i="21"/>
  <c r="D373" i="21"/>
  <c r="C373" i="21"/>
  <c r="B373" i="21"/>
  <c r="N371" i="21"/>
  <c r="M371" i="21"/>
  <c r="L371" i="21"/>
  <c r="K371" i="21"/>
  <c r="J371" i="21"/>
  <c r="I371" i="21"/>
  <c r="H371" i="21"/>
  <c r="G371" i="21"/>
  <c r="F371" i="21"/>
  <c r="E371" i="21"/>
  <c r="D371" i="21"/>
  <c r="C371" i="21"/>
  <c r="B371" i="21"/>
  <c r="N370" i="21"/>
  <c r="M370" i="21"/>
  <c r="L370" i="21"/>
  <c r="K370" i="21"/>
  <c r="J370" i="21"/>
  <c r="I370" i="21"/>
  <c r="H370" i="21"/>
  <c r="G370" i="21"/>
  <c r="F370" i="21"/>
  <c r="E370" i="21"/>
  <c r="D370" i="21"/>
  <c r="C370" i="21"/>
  <c r="B370" i="21"/>
  <c r="N369" i="21"/>
  <c r="M369" i="21"/>
  <c r="L369" i="21"/>
  <c r="K369" i="21"/>
  <c r="J369" i="21"/>
  <c r="I369" i="21"/>
  <c r="H369" i="21"/>
  <c r="G369" i="21"/>
  <c r="F369" i="21"/>
  <c r="E369" i="21"/>
  <c r="D369" i="21"/>
  <c r="C369" i="21"/>
  <c r="B369" i="21"/>
  <c r="N368" i="21"/>
  <c r="M368" i="21"/>
  <c r="L368" i="21"/>
  <c r="K368" i="21"/>
  <c r="J368" i="21"/>
  <c r="I368" i="21"/>
  <c r="H368" i="21"/>
  <c r="G368" i="21"/>
  <c r="F368" i="21"/>
  <c r="E368" i="21"/>
  <c r="D368" i="21"/>
  <c r="C368" i="21"/>
  <c r="B368" i="21"/>
  <c r="N366" i="21"/>
  <c r="M366" i="21"/>
  <c r="L366" i="21"/>
  <c r="K366" i="21"/>
  <c r="J366" i="21"/>
  <c r="I366" i="21"/>
  <c r="H366" i="21"/>
  <c r="G366" i="21"/>
  <c r="F366" i="21"/>
  <c r="E366" i="21"/>
  <c r="D366" i="21"/>
  <c r="C366" i="21"/>
  <c r="B366" i="21"/>
  <c r="N365" i="21"/>
  <c r="M365" i="21"/>
  <c r="L365" i="21"/>
  <c r="K365" i="21"/>
  <c r="J365" i="21"/>
  <c r="I365" i="21"/>
  <c r="H365" i="21"/>
  <c r="G365" i="21"/>
  <c r="F365" i="21"/>
  <c r="E365" i="21"/>
  <c r="D365" i="21"/>
  <c r="C365" i="21"/>
  <c r="B365" i="21"/>
  <c r="N364" i="21"/>
  <c r="M364" i="21"/>
  <c r="L364" i="21"/>
  <c r="K364" i="21"/>
  <c r="J364" i="21"/>
  <c r="I364" i="21"/>
  <c r="H364" i="21"/>
  <c r="G364" i="21"/>
  <c r="F364" i="21"/>
  <c r="E364" i="21"/>
  <c r="D364" i="21"/>
  <c r="C364" i="21"/>
  <c r="B364" i="21"/>
  <c r="N363" i="21"/>
  <c r="M363" i="21"/>
  <c r="L363" i="21"/>
  <c r="K363" i="21"/>
  <c r="J363" i="21"/>
  <c r="I363" i="21"/>
  <c r="H363" i="21"/>
  <c r="G363" i="21"/>
  <c r="F363" i="21"/>
  <c r="E363" i="21"/>
  <c r="D363" i="21"/>
  <c r="C363" i="21"/>
  <c r="B363" i="21"/>
  <c r="N361" i="21"/>
  <c r="M361" i="21"/>
  <c r="L361" i="21"/>
  <c r="K361" i="21"/>
  <c r="J361" i="21"/>
  <c r="I361" i="21"/>
  <c r="H361" i="21"/>
  <c r="G361" i="21"/>
  <c r="F361" i="21"/>
  <c r="N349" i="21"/>
  <c r="M349" i="21"/>
  <c r="L349" i="21"/>
  <c r="K349" i="21"/>
  <c r="J349" i="21"/>
  <c r="I349" i="21"/>
  <c r="H349" i="21"/>
  <c r="G349" i="21"/>
  <c r="F349" i="21"/>
  <c r="E349" i="21"/>
  <c r="D349" i="21"/>
  <c r="C349" i="21"/>
  <c r="B349" i="21"/>
  <c r="N348" i="21"/>
  <c r="M348" i="21"/>
  <c r="L348" i="21"/>
  <c r="K348" i="21"/>
  <c r="J348" i="21"/>
  <c r="I348" i="21"/>
  <c r="H348" i="21"/>
  <c r="G348" i="21"/>
  <c r="F348" i="21"/>
  <c r="E348" i="21"/>
  <c r="D348" i="21"/>
  <c r="C348" i="21"/>
  <c r="B348" i="21"/>
  <c r="N347" i="21"/>
  <c r="M347" i="21"/>
  <c r="L347" i="21"/>
  <c r="K347" i="21"/>
  <c r="J347" i="21"/>
  <c r="I347" i="21"/>
  <c r="H347" i="21"/>
  <c r="G347" i="21"/>
  <c r="F347" i="21"/>
  <c r="E347" i="21"/>
  <c r="D347" i="21"/>
  <c r="C347" i="21"/>
  <c r="B347" i="21"/>
  <c r="N346" i="21"/>
  <c r="M346" i="21"/>
  <c r="L346" i="21"/>
  <c r="K346" i="21"/>
  <c r="J346" i="21"/>
  <c r="I346" i="21"/>
  <c r="H346" i="21"/>
  <c r="G346" i="21"/>
  <c r="F346" i="21"/>
  <c r="E346" i="21"/>
  <c r="D346" i="21"/>
  <c r="C346" i="21"/>
  <c r="B346" i="21"/>
  <c r="N344" i="21"/>
  <c r="M344" i="21"/>
  <c r="L344" i="21"/>
  <c r="K344" i="21"/>
  <c r="J344" i="21"/>
  <c r="I344" i="21"/>
  <c r="H344" i="21"/>
  <c r="G344" i="21"/>
  <c r="F344" i="21"/>
  <c r="E344" i="21"/>
  <c r="D344" i="21"/>
  <c r="C344" i="21"/>
  <c r="B344" i="21"/>
  <c r="N343" i="21"/>
  <c r="M343" i="21"/>
  <c r="L343" i="21"/>
  <c r="K343" i="21"/>
  <c r="J343" i="21"/>
  <c r="I343" i="21"/>
  <c r="H343" i="21"/>
  <c r="G343" i="21"/>
  <c r="F343" i="21"/>
  <c r="E343" i="21"/>
  <c r="D343" i="21"/>
  <c r="C343" i="21"/>
  <c r="B343" i="21"/>
  <c r="N342" i="21"/>
  <c r="M342" i="21"/>
  <c r="L342" i="21"/>
  <c r="K342" i="21"/>
  <c r="J342" i="21"/>
  <c r="I342" i="21"/>
  <c r="H342" i="21"/>
  <c r="G342" i="21"/>
  <c r="F342" i="21"/>
  <c r="E342" i="21"/>
  <c r="D342" i="21"/>
  <c r="C342" i="21"/>
  <c r="B342" i="21"/>
  <c r="N341" i="21"/>
  <c r="M341" i="21"/>
  <c r="L341" i="21"/>
  <c r="K341" i="21"/>
  <c r="J341" i="21"/>
  <c r="I341" i="21"/>
  <c r="H341" i="21"/>
  <c r="G341" i="21"/>
  <c r="F341" i="21"/>
  <c r="E341" i="21"/>
  <c r="D341" i="21"/>
  <c r="C341" i="21"/>
  <c r="B341" i="21"/>
  <c r="N339" i="21"/>
  <c r="M339" i="21"/>
  <c r="L339" i="21"/>
  <c r="K339" i="21"/>
  <c r="J339" i="21"/>
  <c r="I339" i="21"/>
  <c r="H339" i="21"/>
  <c r="G339" i="21"/>
  <c r="F339" i="21"/>
  <c r="E339" i="21"/>
  <c r="D339" i="21"/>
  <c r="C339" i="21"/>
  <c r="B339" i="21"/>
  <c r="N338" i="21"/>
  <c r="M338" i="21"/>
  <c r="L338" i="21"/>
  <c r="K338" i="21"/>
  <c r="J338" i="21"/>
  <c r="I338" i="21"/>
  <c r="H338" i="21"/>
  <c r="G338" i="21"/>
  <c r="F338" i="21"/>
  <c r="E338" i="21"/>
  <c r="D338" i="21"/>
  <c r="C338" i="21"/>
  <c r="B338" i="21"/>
  <c r="N337" i="21"/>
  <c r="M337" i="21"/>
  <c r="L337" i="21"/>
  <c r="K337" i="21"/>
  <c r="J337" i="21"/>
  <c r="I337" i="21"/>
  <c r="H337" i="21"/>
  <c r="G337" i="21"/>
  <c r="F337" i="21"/>
  <c r="E337" i="21"/>
  <c r="D337" i="21"/>
  <c r="C337" i="21"/>
  <c r="B337" i="21"/>
  <c r="N336" i="21"/>
  <c r="M336" i="21"/>
  <c r="L336" i="21"/>
  <c r="K336" i="21"/>
  <c r="J336" i="21"/>
  <c r="I336" i="21"/>
  <c r="H336" i="21"/>
  <c r="G336" i="21"/>
  <c r="F336" i="21"/>
  <c r="E336" i="21"/>
  <c r="D336" i="21"/>
  <c r="C336" i="21"/>
  <c r="B336" i="21"/>
  <c r="N334" i="21"/>
  <c r="M334" i="21"/>
  <c r="L334" i="21"/>
  <c r="K334" i="21"/>
  <c r="J334" i="21"/>
  <c r="I334" i="21"/>
  <c r="H334" i="21"/>
  <c r="G334" i="21"/>
  <c r="F334" i="21"/>
  <c r="E334" i="21"/>
  <c r="D334" i="21"/>
  <c r="C334" i="21"/>
  <c r="B334" i="21"/>
  <c r="N333" i="21"/>
  <c r="M333" i="21"/>
  <c r="L333" i="21"/>
  <c r="K333" i="21"/>
  <c r="J333" i="21"/>
  <c r="I333" i="21"/>
  <c r="H333" i="21"/>
  <c r="G333" i="21"/>
  <c r="F333" i="21"/>
  <c r="E333" i="21"/>
  <c r="D333" i="21"/>
  <c r="C333" i="21"/>
  <c r="B333" i="21"/>
  <c r="N332" i="21"/>
  <c r="M332" i="21"/>
  <c r="L332" i="21"/>
  <c r="K332" i="21"/>
  <c r="J332" i="21"/>
  <c r="I332" i="21"/>
  <c r="H332" i="21"/>
  <c r="G332" i="21"/>
  <c r="F332" i="21"/>
  <c r="E332" i="21"/>
  <c r="D332" i="21"/>
  <c r="C332" i="21"/>
  <c r="B332" i="21"/>
  <c r="N331" i="21"/>
  <c r="M331" i="21"/>
  <c r="L331" i="21"/>
  <c r="K331" i="21"/>
  <c r="J331" i="21"/>
  <c r="I331" i="21"/>
  <c r="H331" i="21"/>
  <c r="G331" i="21"/>
  <c r="F331" i="21"/>
  <c r="E331" i="21"/>
  <c r="D331" i="21"/>
  <c r="C331" i="21"/>
  <c r="B331" i="21"/>
  <c r="N329" i="21"/>
  <c r="M329" i="21"/>
  <c r="L329" i="21"/>
  <c r="K329" i="21"/>
  <c r="J329" i="21"/>
  <c r="I329" i="21"/>
  <c r="H329" i="21"/>
  <c r="G329" i="21"/>
  <c r="F329" i="21"/>
  <c r="N317" i="21"/>
  <c r="M317" i="21"/>
  <c r="L317" i="21"/>
  <c r="K317" i="21"/>
  <c r="J317" i="21"/>
  <c r="I317" i="21"/>
  <c r="H317" i="21"/>
  <c r="G317" i="21"/>
  <c r="F317" i="21"/>
  <c r="E317" i="21"/>
  <c r="D317" i="21"/>
  <c r="C317" i="21"/>
  <c r="B317" i="21"/>
  <c r="N316" i="21"/>
  <c r="M316" i="21"/>
  <c r="L316" i="21"/>
  <c r="K316" i="21"/>
  <c r="J316" i="21"/>
  <c r="I316" i="21"/>
  <c r="H316" i="21"/>
  <c r="G316" i="21"/>
  <c r="F316" i="21"/>
  <c r="E316" i="21"/>
  <c r="D316" i="21"/>
  <c r="C316" i="21"/>
  <c r="B316" i="21"/>
  <c r="N315" i="21"/>
  <c r="M315" i="21"/>
  <c r="L315" i="21"/>
  <c r="K315" i="21"/>
  <c r="J315" i="21"/>
  <c r="I315" i="21"/>
  <c r="H315" i="21"/>
  <c r="G315" i="21"/>
  <c r="F315" i="21"/>
  <c r="E315" i="21"/>
  <c r="D315" i="21"/>
  <c r="C315" i="21"/>
  <c r="B315" i="21"/>
  <c r="N314" i="21"/>
  <c r="M314" i="21"/>
  <c r="L314" i="21"/>
  <c r="K314" i="21"/>
  <c r="J314" i="21"/>
  <c r="I314" i="21"/>
  <c r="H314" i="21"/>
  <c r="G314" i="21"/>
  <c r="F314" i="21"/>
  <c r="E314" i="21"/>
  <c r="D314" i="21"/>
  <c r="C314" i="21"/>
  <c r="B314" i="21"/>
  <c r="N312" i="21"/>
  <c r="M312" i="21"/>
  <c r="L312" i="21"/>
  <c r="K312" i="21"/>
  <c r="J312" i="21"/>
  <c r="I312" i="21"/>
  <c r="H312" i="21"/>
  <c r="G312" i="21"/>
  <c r="F312" i="21"/>
  <c r="E312" i="21"/>
  <c r="D312" i="21"/>
  <c r="C312" i="21"/>
  <c r="B312" i="21"/>
  <c r="N311" i="21"/>
  <c r="M311" i="21"/>
  <c r="L311" i="21"/>
  <c r="K311" i="21"/>
  <c r="J311" i="21"/>
  <c r="I311" i="21"/>
  <c r="H311" i="21"/>
  <c r="G311" i="21"/>
  <c r="F311" i="21"/>
  <c r="E311" i="21"/>
  <c r="D311" i="21"/>
  <c r="C311" i="21"/>
  <c r="B311" i="21"/>
  <c r="N310" i="21"/>
  <c r="M310" i="21"/>
  <c r="L310" i="21"/>
  <c r="K310" i="21"/>
  <c r="J310" i="21"/>
  <c r="I310" i="21"/>
  <c r="H310" i="21"/>
  <c r="G310" i="21"/>
  <c r="F310" i="21"/>
  <c r="E310" i="21"/>
  <c r="D310" i="21"/>
  <c r="C310" i="21"/>
  <c r="B310" i="21"/>
  <c r="N309" i="21"/>
  <c r="M309" i="21"/>
  <c r="L309" i="21"/>
  <c r="K309" i="21"/>
  <c r="J309" i="21"/>
  <c r="I309" i="21"/>
  <c r="H309" i="21"/>
  <c r="G309" i="21"/>
  <c r="F309" i="21"/>
  <c r="E309" i="21"/>
  <c r="D309" i="21"/>
  <c r="C309" i="21"/>
  <c r="B309" i="21"/>
  <c r="N307" i="21"/>
  <c r="M307" i="21"/>
  <c r="L307" i="21"/>
  <c r="K307" i="21"/>
  <c r="J307" i="21"/>
  <c r="I307" i="21"/>
  <c r="H307" i="21"/>
  <c r="G307" i="21"/>
  <c r="F307" i="21"/>
  <c r="E307" i="21"/>
  <c r="D307" i="21"/>
  <c r="C307" i="21"/>
  <c r="B307" i="21"/>
  <c r="N306" i="21"/>
  <c r="M306" i="21"/>
  <c r="L306" i="21"/>
  <c r="K306" i="21"/>
  <c r="J306" i="21"/>
  <c r="I306" i="21"/>
  <c r="H306" i="21"/>
  <c r="G306" i="21"/>
  <c r="F306" i="21"/>
  <c r="E306" i="21"/>
  <c r="D306" i="21"/>
  <c r="C306" i="21"/>
  <c r="B306" i="21"/>
  <c r="N305" i="21"/>
  <c r="M305" i="21"/>
  <c r="L305" i="21"/>
  <c r="K305" i="21"/>
  <c r="J305" i="21"/>
  <c r="I305" i="21"/>
  <c r="H305" i="21"/>
  <c r="G305" i="21"/>
  <c r="F305" i="21"/>
  <c r="E305" i="21"/>
  <c r="D305" i="21"/>
  <c r="C305" i="21"/>
  <c r="B305" i="21"/>
  <c r="N304" i="21"/>
  <c r="M304" i="21"/>
  <c r="L304" i="21"/>
  <c r="K304" i="21"/>
  <c r="J304" i="21"/>
  <c r="I304" i="21"/>
  <c r="H304" i="21"/>
  <c r="G304" i="21"/>
  <c r="F304" i="21"/>
  <c r="E304" i="21"/>
  <c r="D304" i="21"/>
  <c r="C304" i="21"/>
  <c r="B304" i="21"/>
  <c r="N302" i="21"/>
  <c r="M302" i="21"/>
  <c r="L302" i="21"/>
  <c r="K302" i="21"/>
  <c r="J302" i="21"/>
  <c r="I302" i="21"/>
  <c r="H302" i="21"/>
  <c r="G302" i="21"/>
  <c r="F302" i="21"/>
  <c r="E302" i="21"/>
  <c r="D302" i="21"/>
  <c r="C302" i="21"/>
  <c r="B302" i="21"/>
  <c r="N301" i="21"/>
  <c r="M301" i="21"/>
  <c r="L301" i="21"/>
  <c r="K301" i="21"/>
  <c r="J301" i="21"/>
  <c r="I301" i="21"/>
  <c r="H301" i="21"/>
  <c r="G301" i="21"/>
  <c r="F301" i="21"/>
  <c r="E301" i="21"/>
  <c r="D301" i="21"/>
  <c r="C301" i="21"/>
  <c r="B301" i="21"/>
  <c r="N300" i="21"/>
  <c r="M300" i="21"/>
  <c r="L300" i="21"/>
  <c r="K300" i="21"/>
  <c r="J300" i="21"/>
  <c r="I300" i="21"/>
  <c r="H300" i="21"/>
  <c r="G300" i="21"/>
  <c r="F300" i="21"/>
  <c r="E300" i="21"/>
  <c r="D300" i="21"/>
  <c r="C300" i="21"/>
  <c r="B300" i="21"/>
  <c r="N299" i="21"/>
  <c r="M299" i="21"/>
  <c r="L299" i="21"/>
  <c r="K299" i="21"/>
  <c r="J299" i="21"/>
  <c r="I299" i="21"/>
  <c r="H299" i="21"/>
  <c r="G299" i="21"/>
  <c r="F299" i="21"/>
  <c r="E299" i="21"/>
  <c r="D299" i="21"/>
  <c r="C299" i="21"/>
  <c r="B299" i="21"/>
  <c r="N297" i="21"/>
  <c r="M297" i="21"/>
  <c r="L297" i="21"/>
  <c r="K297" i="21"/>
  <c r="J297" i="21"/>
  <c r="I297" i="21"/>
  <c r="H297" i="21"/>
  <c r="G297" i="21"/>
  <c r="F297" i="21"/>
  <c r="N285" i="21"/>
  <c r="M285" i="21"/>
  <c r="L285" i="21"/>
  <c r="K285" i="21"/>
  <c r="J285" i="21"/>
  <c r="I285" i="21"/>
  <c r="H285" i="21"/>
  <c r="G285" i="21"/>
  <c r="F285" i="21"/>
  <c r="E285" i="21"/>
  <c r="D285" i="21"/>
  <c r="C285" i="21"/>
  <c r="B285" i="21"/>
  <c r="N284" i="21"/>
  <c r="M284" i="21"/>
  <c r="L284" i="21"/>
  <c r="K284" i="21"/>
  <c r="J284" i="21"/>
  <c r="I284" i="21"/>
  <c r="H284" i="21"/>
  <c r="G284" i="21"/>
  <c r="F284" i="21"/>
  <c r="E284" i="21"/>
  <c r="D284" i="21"/>
  <c r="C284" i="21"/>
  <c r="B284" i="21"/>
  <c r="N283" i="21"/>
  <c r="M283" i="21"/>
  <c r="L283" i="21"/>
  <c r="K283" i="21"/>
  <c r="J283" i="21"/>
  <c r="I283" i="21"/>
  <c r="H283" i="21"/>
  <c r="G283" i="21"/>
  <c r="F283" i="21"/>
  <c r="E283" i="21"/>
  <c r="D283" i="21"/>
  <c r="C283" i="21"/>
  <c r="B283" i="21"/>
  <c r="N282" i="21"/>
  <c r="M282" i="21"/>
  <c r="L282" i="21"/>
  <c r="K282" i="21"/>
  <c r="J282" i="21"/>
  <c r="I282" i="21"/>
  <c r="H282" i="21"/>
  <c r="G282" i="21"/>
  <c r="F282" i="21"/>
  <c r="E282" i="21"/>
  <c r="D282" i="21"/>
  <c r="C282" i="21"/>
  <c r="B282" i="21"/>
  <c r="N280" i="21"/>
  <c r="M280" i="21"/>
  <c r="L280" i="21"/>
  <c r="K280" i="21"/>
  <c r="J280" i="21"/>
  <c r="I280" i="21"/>
  <c r="H280" i="21"/>
  <c r="G280" i="21"/>
  <c r="F280" i="21"/>
  <c r="E280" i="21"/>
  <c r="D280" i="21"/>
  <c r="C280" i="21"/>
  <c r="B280" i="21"/>
  <c r="N279" i="21"/>
  <c r="M279" i="21"/>
  <c r="L279" i="21"/>
  <c r="K279" i="21"/>
  <c r="J279" i="21"/>
  <c r="I279" i="21"/>
  <c r="H279" i="21"/>
  <c r="G279" i="21"/>
  <c r="F279" i="21"/>
  <c r="E279" i="21"/>
  <c r="D279" i="21"/>
  <c r="C279" i="21"/>
  <c r="B279" i="21"/>
  <c r="N278" i="21"/>
  <c r="M278" i="21"/>
  <c r="L278" i="21"/>
  <c r="K278" i="21"/>
  <c r="J278" i="21"/>
  <c r="I278" i="21"/>
  <c r="H278" i="21"/>
  <c r="G278" i="21"/>
  <c r="F278" i="21"/>
  <c r="E278" i="21"/>
  <c r="D278" i="21"/>
  <c r="C278" i="21"/>
  <c r="B278" i="21"/>
  <c r="N277" i="21"/>
  <c r="M277" i="21"/>
  <c r="L277" i="21"/>
  <c r="K277" i="21"/>
  <c r="J277" i="21"/>
  <c r="I277" i="21"/>
  <c r="H277" i="21"/>
  <c r="G277" i="21"/>
  <c r="F277" i="21"/>
  <c r="E277" i="21"/>
  <c r="D277" i="21"/>
  <c r="C277" i="21"/>
  <c r="B277" i="21"/>
  <c r="N275" i="21"/>
  <c r="M275" i="21"/>
  <c r="L275" i="21"/>
  <c r="K275" i="21"/>
  <c r="J275" i="21"/>
  <c r="I275" i="21"/>
  <c r="H275" i="21"/>
  <c r="G275" i="21"/>
  <c r="F275" i="21"/>
  <c r="E275" i="21"/>
  <c r="D275" i="21"/>
  <c r="C275" i="21"/>
  <c r="B275" i="21"/>
  <c r="N274" i="21"/>
  <c r="M274" i="21"/>
  <c r="L274" i="21"/>
  <c r="K274" i="21"/>
  <c r="J274" i="21"/>
  <c r="I274" i="21"/>
  <c r="H274" i="21"/>
  <c r="G274" i="21"/>
  <c r="F274" i="21"/>
  <c r="E274" i="21"/>
  <c r="D274" i="21"/>
  <c r="C274" i="21"/>
  <c r="B274" i="21"/>
  <c r="N273" i="21"/>
  <c r="M273" i="21"/>
  <c r="L273" i="21"/>
  <c r="K273" i="21"/>
  <c r="J273" i="21"/>
  <c r="I273" i="21"/>
  <c r="H273" i="21"/>
  <c r="G273" i="21"/>
  <c r="F273" i="21"/>
  <c r="E273" i="21"/>
  <c r="D273" i="21"/>
  <c r="C273" i="21"/>
  <c r="B273" i="21"/>
  <c r="N272" i="21"/>
  <c r="M272" i="21"/>
  <c r="L272" i="21"/>
  <c r="K272" i="21"/>
  <c r="J272" i="21"/>
  <c r="I272" i="21"/>
  <c r="H272" i="21"/>
  <c r="G272" i="21"/>
  <c r="F272" i="21"/>
  <c r="E272" i="21"/>
  <c r="D272" i="21"/>
  <c r="C272" i="21"/>
  <c r="B272" i="21"/>
  <c r="N270" i="21"/>
  <c r="M270" i="21"/>
  <c r="L270" i="21"/>
  <c r="K270" i="21"/>
  <c r="J270" i="21"/>
  <c r="I270" i="21"/>
  <c r="H270" i="21"/>
  <c r="G270" i="21"/>
  <c r="F270" i="21"/>
  <c r="E270" i="21"/>
  <c r="D270" i="21"/>
  <c r="C270" i="21"/>
  <c r="B270" i="21"/>
  <c r="N269" i="21"/>
  <c r="M269" i="21"/>
  <c r="L269" i="21"/>
  <c r="K269" i="21"/>
  <c r="J269" i="21"/>
  <c r="I269" i="21"/>
  <c r="H269" i="21"/>
  <c r="G269" i="21"/>
  <c r="F269" i="21"/>
  <c r="E269" i="21"/>
  <c r="D269" i="21"/>
  <c r="C269" i="21"/>
  <c r="B269" i="21"/>
  <c r="N268" i="21"/>
  <c r="M268" i="21"/>
  <c r="L268" i="21"/>
  <c r="K268" i="21"/>
  <c r="J268" i="21"/>
  <c r="I268" i="21"/>
  <c r="H268" i="21"/>
  <c r="G268" i="21"/>
  <c r="F268" i="21"/>
  <c r="E268" i="21"/>
  <c r="D268" i="21"/>
  <c r="C268" i="21"/>
  <c r="B268" i="21"/>
  <c r="N267" i="21"/>
  <c r="M267" i="21"/>
  <c r="L267" i="21"/>
  <c r="K267" i="21"/>
  <c r="J267" i="21"/>
  <c r="I267" i="21"/>
  <c r="H267" i="21"/>
  <c r="G267" i="21"/>
  <c r="F267" i="21"/>
  <c r="E267" i="21"/>
  <c r="D267" i="21"/>
  <c r="C267" i="21"/>
  <c r="B267" i="21"/>
  <c r="N265" i="21"/>
  <c r="M265" i="21"/>
  <c r="L265" i="21"/>
  <c r="K265" i="21"/>
  <c r="J265" i="21"/>
  <c r="I265" i="21"/>
  <c r="H265" i="21"/>
  <c r="G265" i="21"/>
  <c r="F265" i="21"/>
  <c r="N253" i="21"/>
  <c r="M253" i="21"/>
  <c r="L253" i="21"/>
  <c r="K253" i="21"/>
  <c r="J253" i="21"/>
  <c r="I253" i="21"/>
  <c r="H253" i="21"/>
  <c r="G253" i="21"/>
  <c r="F253" i="21"/>
  <c r="E253" i="21"/>
  <c r="D253" i="21"/>
  <c r="C253" i="21"/>
  <c r="B253" i="21"/>
  <c r="N252" i="21"/>
  <c r="M252" i="21"/>
  <c r="L252" i="21"/>
  <c r="K252" i="21"/>
  <c r="J252" i="21"/>
  <c r="I252" i="21"/>
  <c r="H252" i="21"/>
  <c r="G252" i="21"/>
  <c r="F252" i="21"/>
  <c r="E252" i="21"/>
  <c r="D252" i="21"/>
  <c r="C252" i="21"/>
  <c r="B252" i="21"/>
  <c r="N251" i="21"/>
  <c r="M251" i="21"/>
  <c r="L251" i="21"/>
  <c r="K251" i="21"/>
  <c r="J251" i="21"/>
  <c r="I251" i="21"/>
  <c r="H251" i="21"/>
  <c r="G251" i="21"/>
  <c r="F251" i="21"/>
  <c r="E251" i="21"/>
  <c r="D251" i="21"/>
  <c r="C251" i="21"/>
  <c r="B251" i="21"/>
  <c r="N250" i="21"/>
  <c r="M250" i="21"/>
  <c r="L250" i="21"/>
  <c r="K250" i="21"/>
  <c r="J250" i="21"/>
  <c r="I250" i="21"/>
  <c r="H250" i="21"/>
  <c r="G250" i="21"/>
  <c r="F250" i="21"/>
  <c r="E250" i="21"/>
  <c r="D250" i="21"/>
  <c r="C250" i="21"/>
  <c r="B250" i="21"/>
  <c r="N248" i="21"/>
  <c r="M248" i="21"/>
  <c r="L248" i="21"/>
  <c r="K248" i="21"/>
  <c r="J248" i="21"/>
  <c r="I248" i="21"/>
  <c r="H248" i="21"/>
  <c r="G248" i="21"/>
  <c r="F248" i="21"/>
  <c r="E248" i="21"/>
  <c r="D248" i="21"/>
  <c r="C248" i="21"/>
  <c r="B248" i="21"/>
  <c r="N247" i="21"/>
  <c r="M247" i="21"/>
  <c r="L247" i="21"/>
  <c r="K247" i="21"/>
  <c r="J247" i="21"/>
  <c r="I247" i="21"/>
  <c r="H247" i="21"/>
  <c r="G247" i="21"/>
  <c r="F247" i="21"/>
  <c r="E247" i="21"/>
  <c r="D247" i="21"/>
  <c r="C247" i="21"/>
  <c r="B247" i="21"/>
  <c r="N246" i="21"/>
  <c r="M246" i="21"/>
  <c r="L246" i="21"/>
  <c r="K246" i="21"/>
  <c r="J246" i="21"/>
  <c r="I246" i="21"/>
  <c r="H246" i="21"/>
  <c r="G246" i="21"/>
  <c r="F246" i="21"/>
  <c r="E246" i="21"/>
  <c r="D246" i="21"/>
  <c r="C246" i="21"/>
  <c r="B246" i="21"/>
  <c r="N245" i="21"/>
  <c r="M245" i="21"/>
  <c r="L245" i="21"/>
  <c r="K245" i="21"/>
  <c r="J245" i="21"/>
  <c r="I245" i="21"/>
  <c r="H245" i="21"/>
  <c r="G245" i="21"/>
  <c r="F245" i="21"/>
  <c r="E245" i="21"/>
  <c r="D245" i="21"/>
  <c r="C245" i="21"/>
  <c r="B245" i="21"/>
  <c r="N243" i="21"/>
  <c r="M243" i="21"/>
  <c r="L243" i="21"/>
  <c r="K243" i="21"/>
  <c r="J243" i="21"/>
  <c r="I243" i="21"/>
  <c r="H243" i="21"/>
  <c r="G243" i="21"/>
  <c r="F243" i="21"/>
  <c r="E243" i="21"/>
  <c r="D243" i="21"/>
  <c r="C243" i="21"/>
  <c r="B243" i="21"/>
  <c r="N242" i="21"/>
  <c r="M242" i="21"/>
  <c r="L242" i="21"/>
  <c r="K242" i="21"/>
  <c r="J242" i="21"/>
  <c r="I242" i="21"/>
  <c r="H242" i="21"/>
  <c r="G242" i="21"/>
  <c r="F242" i="21"/>
  <c r="E242" i="21"/>
  <c r="D242" i="21"/>
  <c r="C242" i="21"/>
  <c r="B242" i="21"/>
  <c r="N241" i="21"/>
  <c r="M241" i="21"/>
  <c r="L241" i="21"/>
  <c r="K241" i="21"/>
  <c r="J241" i="21"/>
  <c r="I241" i="21"/>
  <c r="H241" i="21"/>
  <c r="G241" i="21"/>
  <c r="F241" i="21"/>
  <c r="E241" i="21"/>
  <c r="D241" i="21"/>
  <c r="C241" i="21"/>
  <c r="B241" i="21"/>
  <c r="N240" i="21"/>
  <c r="M240" i="21"/>
  <c r="L240" i="21"/>
  <c r="K240" i="21"/>
  <c r="J240" i="21"/>
  <c r="I240" i="21"/>
  <c r="H240" i="21"/>
  <c r="G240" i="21"/>
  <c r="F240" i="21"/>
  <c r="E240" i="21"/>
  <c r="D240" i="21"/>
  <c r="C240" i="21"/>
  <c r="B240" i="21"/>
  <c r="N238" i="21"/>
  <c r="M238" i="21"/>
  <c r="L238" i="21"/>
  <c r="K238" i="21"/>
  <c r="J238" i="21"/>
  <c r="I238" i="21"/>
  <c r="H238" i="21"/>
  <c r="G238" i="21"/>
  <c r="F238" i="21"/>
  <c r="E238" i="21"/>
  <c r="D238" i="21"/>
  <c r="C238" i="21"/>
  <c r="B238" i="21"/>
  <c r="N237" i="21"/>
  <c r="M237" i="21"/>
  <c r="L237" i="21"/>
  <c r="K237" i="21"/>
  <c r="J237" i="21"/>
  <c r="I237" i="21"/>
  <c r="H237" i="21"/>
  <c r="G237" i="21"/>
  <c r="F237" i="21"/>
  <c r="E237" i="21"/>
  <c r="D237" i="21"/>
  <c r="C237" i="21"/>
  <c r="B237" i="21"/>
  <c r="N236" i="21"/>
  <c r="M236" i="21"/>
  <c r="L236" i="21"/>
  <c r="K236" i="21"/>
  <c r="J236" i="21"/>
  <c r="I236" i="21"/>
  <c r="H236" i="21"/>
  <c r="G236" i="21"/>
  <c r="F236" i="21"/>
  <c r="E236" i="21"/>
  <c r="D236" i="21"/>
  <c r="C236" i="21"/>
  <c r="B236" i="21"/>
  <c r="N235" i="21"/>
  <c r="M235" i="21"/>
  <c r="L235" i="21"/>
  <c r="K235" i="21"/>
  <c r="J235" i="21"/>
  <c r="I235" i="21"/>
  <c r="H235" i="21"/>
  <c r="G235" i="21"/>
  <c r="F235" i="21"/>
  <c r="E235" i="21"/>
  <c r="D235" i="21"/>
  <c r="C235" i="21"/>
  <c r="B235" i="21"/>
  <c r="N221" i="21"/>
  <c r="M221" i="21"/>
  <c r="L221" i="21"/>
  <c r="K221" i="21"/>
  <c r="J221" i="21"/>
  <c r="I221" i="21"/>
  <c r="H221" i="21"/>
  <c r="G221" i="21"/>
  <c r="F221" i="21"/>
  <c r="E221" i="21"/>
  <c r="D221" i="21"/>
  <c r="C221" i="21"/>
  <c r="B221" i="21"/>
  <c r="N220" i="21"/>
  <c r="M220" i="21"/>
  <c r="L220" i="21"/>
  <c r="K220" i="21"/>
  <c r="J220" i="21"/>
  <c r="I220" i="21"/>
  <c r="H220" i="21"/>
  <c r="G220" i="21"/>
  <c r="F220" i="21"/>
  <c r="E220" i="21"/>
  <c r="D220" i="21"/>
  <c r="C220" i="21"/>
  <c r="B220" i="21"/>
  <c r="N219" i="21"/>
  <c r="M219" i="21"/>
  <c r="L219" i="21"/>
  <c r="K219" i="21"/>
  <c r="J219" i="21"/>
  <c r="I219" i="21"/>
  <c r="H219" i="21"/>
  <c r="G219" i="21"/>
  <c r="F219" i="21"/>
  <c r="E219" i="21"/>
  <c r="D219" i="21"/>
  <c r="C219" i="21"/>
  <c r="B219" i="21"/>
  <c r="N218" i="21"/>
  <c r="M218" i="21"/>
  <c r="L218" i="21"/>
  <c r="K218" i="21"/>
  <c r="J218" i="21"/>
  <c r="I218" i="21"/>
  <c r="H218" i="21"/>
  <c r="G218" i="21"/>
  <c r="F218" i="21"/>
  <c r="E218" i="21"/>
  <c r="D218" i="21"/>
  <c r="C218" i="21"/>
  <c r="B218" i="21"/>
  <c r="N216" i="21"/>
  <c r="M216" i="21"/>
  <c r="L216" i="21"/>
  <c r="K216" i="21"/>
  <c r="J216" i="21"/>
  <c r="I216" i="21"/>
  <c r="H216" i="21"/>
  <c r="G216" i="21"/>
  <c r="F216" i="21"/>
  <c r="E216" i="21"/>
  <c r="D216" i="21"/>
  <c r="C216" i="21"/>
  <c r="B216" i="21"/>
  <c r="N215" i="21"/>
  <c r="M215" i="21"/>
  <c r="L215" i="21"/>
  <c r="K215" i="21"/>
  <c r="J215" i="21"/>
  <c r="I215" i="21"/>
  <c r="H215" i="21"/>
  <c r="G215" i="21"/>
  <c r="F215" i="21"/>
  <c r="E215" i="21"/>
  <c r="D215" i="21"/>
  <c r="C215" i="21"/>
  <c r="B215" i="21"/>
  <c r="N214" i="21"/>
  <c r="M214" i="21"/>
  <c r="L214" i="21"/>
  <c r="K214" i="21"/>
  <c r="J214" i="21"/>
  <c r="I214" i="21"/>
  <c r="H214" i="21"/>
  <c r="G214" i="21"/>
  <c r="F214" i="21"/>
  <c r="E214" i="21"/>
  <c r="D214" i="21"/>
  <c r="C214" i="21"/>
  <c r="B214" i="21"/>
  <c r="N213" i="21"/>
  <c r="M213" i="21"/>
  <c r="L213" i="21"/>
  <c r="K213" i="21"/>
  <c r="J213" i="21"/>
  <c r="I213" i="21"/>
  <c r="H213" i="21"/>
  <c r="G213" i="21"/>
  <c r="F213" i="21"/>
  <c r="E213" i="21"/>
  <c r="D213" i="21"/>
  <c r="C213" i="21"/>
  <c r="B213" i="21"/>
  <c r="N211" i="21"/>
  <c r="M211" i="21"/>
  <c r="L211" i="21"/>
  <c r="K211" i="21"/>
  <c r="J211" i="21"/>
  <c r="I211" i="21"/>
  <c r="H211" i="21"/>
  <c r="G211" i="21"/>
  <c r="F211" i="21"/>
  <c r="E211" i="21"/>
  <c r="D211" i="21"/>
  <c r="C211" i="21"/>
  <c r="B211" i="21"/>
  <c r="N210" i="21"/>
  <c r="M210" i="21"/>
  <c r="L210" i="21"/>
  <c r="K210" i="21"/>
  <c r="J210" i="21"/>
  <c r="I210" i="21"/>
  <c r="H210" i="21"/>
  <c r="G210" i="21"/>
  <c r="F210" i="21"/>
  <c r="E210" i="21"/>
  <c r="D210" i="21"/>
  <c r="C210" i="21"/>
  <c r="B210" i="21"/>
  <c r="N209" i="21"/>
  <c r="M209" i="21"/>
  <c r="L209" i="21"/>
  <c r="K209" i="21"/>
  <c r="J209" i="21"/>
  <c r="I209" i="21"/>
  <c r="H209" i="21"/>
  <c r="G209" i="21"/>
  <c r="F209" i="21"/>
  <c r="E209" i="21"/>
  <c r="D209" i="21"/>
  <c r="C209" i="21"/>
  <c r="B209" i="21"/>
  <c r="N208" i="21"/>
  <c r="M208" i="21"/>
  <c r="L208" i="21"/>
  <c r="K208" i="21"/>
  <c r="J208" i="21"/>
  <c r="I208" i="21"/>
  <c r="H208" i="21"/>
  <c r="G208" i="21"/>
  <c r="F208" i="21"/>
  <c r="E208" i="21"/>
  <c r="D208" i="21"/>
  <c r="C208" i="21"/>
  <c r="B208" i="21"/>
  <c r="N206" i="21"/>
  <c r="M206" i="21"/>
  <c r="L206" i="21"/>
  <c r="K206" i="21"/>
  <c r="J206" i="21"/>
  <c r="I206" i="21"/>
  <c r="H206" i="21"/>
  <c r="G206" i="21"/>
  <c r="F206" i="21"/>
  <c r="E206" i="21"/>
  <c r="D206" i="21"/>
  <c r="C206" i="21"/>
  <c r="B206" i="21"/>
  <c r="N205" i="21"/>
  <c r="M205" i="21"/>
  <c r="L205" i="21"/>
  <c r="K205" i="21"/>
  <c r="J205" i="21"/>
  <c r="I205" i="21"/>
  <c r="H205" i="21"/>
  <c r="G205" i="21"/>
  <c r="F205" i="21"/>
  <c r="E205" i="21"/>
  <c r="D205" i="21"/>
  <c r="C205" i="21"/>
  <c r="B205" i="21"/>
  <c r="N204" i="21"/>
  <c r="M204" i="21"/>
  <c r="L204" i="21"/>
  <c r="K204" i="21"/>
  <c r="J204" i="21"/>
  <c r="I204" i="21"/>
  <c r="H204" i="21"/>
  <c r="G204" i="21"/>
  <c r="F204" i="21"/>
  <c r="E204" i="21"/>
  <c r="D204" i="21"/>
  <c r="C204" i="21"/>
  <c r="B204" i="21"/>
  <c r="N203" i="21"/>
  <c r="M203" i="21"/>
  <c r="L203" i="21"/>
  <c r="K203" i="21"/>
  <c r="J203" i="21"/>
  <c r="I203" i="21"/>
  <c r="H203" i="21"/>
  <c r="G203" i="21"/>
  <c r="F203" i="21"/>
  <c r="E203" i="21"/>
  <c r="D203" i="21"/>
  <c r="C203" i="21"/>
  <c r="B203" i="21"/>
  <c r="N201" i="21"/>
  <c r="M201" i="21"/>
  <c r="L201" i="21"/>
  <c r="K201" i="21"/>
  <c r="J201" i="21"/>
  <c r="I201" i="21"/>
  <c r="H201" i="21"/>
  <c r="G201" i="21"/>
  <c r="F201" i="21"/>
  <c r="N189" i="21"/>
  <c r="M189" i="21"/>
  <c r="L189" i="21"/>
  <c r="K189" i="21"/>
  <c r="J189" i="21"/>
  <c r="I189" i="21"/>
  <c r="H189" i="21"/>
  <c r="G189" i="21"/>
  <c r="F189" i="21"/>
  <c r="E189" i="21"/>
  <c r="D189" i="21"/>
  <c r="C189" i="21"/>
  <c r="B189" i="21"/>
  <c r="N188" i="21"/>
  <c r="M188" i="21"/>
  <c r="L188" i="21"/>
  <c r="K188" i="21"/>
  <c r="J188" i="21"/>
  <c r="I188" i="21"/>
  <c r="H188" i="21"/>
  <c r="G188" i="21"/>
  <c r="F188" i="21"/>
  <c r="E188" i="21"/>
  <c r="D188" i="21"/>
  <c r="C188" i="21"/>
  <c r="B188" i="21"/>
  <c r="N187" i="21"/>
  <c r="M187" i="21"/>
  <c r="L187" i="21"/>
  <c r="K187" i="21"/>
  <c r="J187" i="21"/>
  <c r="I187" i="21"/>
  <c r="H187" i="21"/>
  <c r="G187" i="21"/>
  <c r="F187" i="21"/>
  <c r="E187" i="21"/>
  <c r="D187" i="21"/>
  <c r="C187" i="21"/>
  <c r="B187" i="21"/>
  <c r="N186" i="21"/>
  <c r="M186" i="21"/>
  <c r="L186" i="21"/>
  <c r="K186" i="21"/>
  <c r="J186" i="21"/>
  <c r="I186" i="21"/>
  <c r="H186" i="21"/>
  <c r="G186" i="21"/>
  <c r="F186" i="21"/>
  <c r="E186" i="21"/>
  <c r="D186" i="21"/>
  <c r="C186" i="21"/>
  <c r="N184" i="21"/>
  <c r="M184" i="21"/>
  <c r="L184" i="21"/>
  <c r="K184" i="21"/>
  <c r="J184" i="21"/>
  <c r="I184" i="21"/>
  <c r="H184" i="21"/>
  <c r="G184" i="21"/>
  <c r="F184" i="21"/>
  <c r="E184" i="21"/>
  <c r="D184" i="21"/>
  <c r="C184" i="21"/>
  <c r="B184" i="21"/>
  <c r="N183" i="21"/>
  <c r="M183" i="21"/>
  <c r="L183" i="21"/>
  <c r="K183" i="21"/>
  <c r="J183" i="21"/>
  <c r="I183" i="21"/>
  <c r="H183" i="21"/>
  <c r="G183" i="21"/>
  <c r="F183" i="21"/>
  <c r="E183" i="21"/>
  <c r="D183" i="21"/>
  <c r="C183" i="21"/>
  <c r="B183" i="21"/>
  <c r="N182" i="21"/>
  <c r="M182" i="21"/>
  <c r="L182" i="21"/>
  <c r="K182" i="21"/>
  <c r="J182" i="21"/>
  <c r="I182" i="21"/>
  <c r="H182" i="21"/>
  <c r="G182" i="21"/>
  <c r="F182" i="21"/>
  <c r="E182" i="21"/>
  <c r="D182" i="21"/>
  <c r="C182" i="21"/>
  <c r="B182" i="21"/>
  <c r="N181" i="21"/>
  <c r="M181" i="21"/>
  <c r="L181" i="21"/>
  <c r="K181" i="21"/>
  <c r="J181" i="21"/>
  <c r="I181" i="21"/>
  <c r="H181" i="21"/>
  <c r="G181" i="21"/>
  <c r="F181" i="21"/>
  <c r="E181" i="21"/>
  <c r="D181" i="21"/>
  <c r="C181" i="21"/>
  <c r="B181" i="21"/>
  <c r="N179" i="21"/>
  <c r="M179" i="21"/>
  <c r="L179" i="21"/>
  <c r="K179" i="21"/>
  <c r="J179" i="21"/>
  <c r="I179" i="21"/>
  <c r="H179" i="21"/>
  <c r="G179" i="21"/>
  <c r="F179" i="21"/>
  <c r="E179" i="21"/>
  <c r="D179" i="21"/>
  <c r="C179" i="21"/>
  <c r="B179" i="21"/>
  <c r="N178" i="21"/>
  <c r="M178" i="21"/>
  <c r="L178" i="21"/>
  <c r="K178" i="21"/>
  <c r="J178" i="21"/>
  <c r="I178" i="21"/>
  <c r="H178" i="21"/>
  <c r="G178" i="21"/>
  <c r="F178" i="21"/>
  <c r="E178" i="21"/>
  <c r="D178" i="21"/>
  <c r="C178" i="21"/>
  <c r="B178" i="21"/>
  <c r="N177" i="21"/>
  <c r="M177" i="21"/>
  <c r="L177" i="21"/>
  <c r="K177" i="21"/>
  <c r="J177" i="21"/>
  <c r="I177" i="21"/>
  <c r="H177" i="21"/>
  <c r="G177" i="21"/>
  <c r="F177" i="21"/>
  <c r="E177" i="21"/>
  <c r="D177" i="21"/>
  <c r="C177" i="21"/>
  <c r="B177" i="21"/>
  <c r="N176" i="21"/>
  <c r="M176" i="21"/>
  <c r="L176" i="21"/>
  <c r="K176" i="21"/>
  <c r="J176" i="21"/>
  <c r="I176" i="21"/>
  <c r="H176" i="21"/>
  <c r="G176" i="21"/>
  <c r="F176" i="21"/>
  <c r="E176" i="21"/>
  <c r="D176" i="21"/>
  <c r="C176" i="21"/>
  <c r="B176" i="21"/>
  <c r="N174" i="21"/>
  <c r="M174" i="21"/>
  <c r="L174" i="21"/>
  <c r="K174" i="21"/>
  <c r="J174" i="21"/>
  <c r="I174" i="21"/>
  <c r="H174" i="21"/>
  <c r="G174" i="21"/>
  <c r="F174" i="21"/>
  <c r="E174" i="21"/>
  <c r="D174" i="21"/>
  <c r="C174" i="21"/>
  <c r="B174" i="21"/>
  <c r="N173" i="21"/>
  <c r="M173" i="21"/>
  <c r="L173" i="21"/>
  <c r="K173" i="21"/>
  <c r="J173" i="21"/>
  <c r="I173" i="21"/>
  <c r="H173" i="21"/>
  <c r="G173" i="21"/>
  <c r="F173" i="21"/>
  <c r="E173" i="21"/>
  <c r="D173" i="21"/>
  <c r="C173" i="21"/>
  <c r="B173" i="21"/>
  <c r="N172" i="21"/>
  <c r="M172" i="21"/>
  <c r="L172" i="21"/>
  <c r="K172" i="21"/>
  <c r="J172" i="21"/>
  <c r="I172" i="21"/>
  <c r="H172" i="21"/>
  <c r="G172" i="21"/>
  <c r="F172" i="21"/>
  <c r="E172" i="21"/>
  <c r="D172" i="21"/>
  <c r="C172" i="21"/>
  <c r="B172" i="21"/>
  <c r="N171" i="21"/>
  <c r="M171" i="21"/>
  <c r="L171" i="21"/>
  <c r="K171" i="21"/>
  <c r="J171" i="21"/>
  <c r="I171" i="21"/>
  <c r="H171" i="21"/>
  <c r="G171" i="21"/>
  <c r="F171" i="21"/>
  <c r="E171" i="21"/>
  <c r="D171" i="21"/>
  <c r="C171" i="21"/>
  <c r="B171" i="21"/>
  <c r="N169" i="21"/>
  <c r="M169" i="21"/>
  <c r="L169" i="21"/>
  <c r="K169" i="21"/>
  <c r="J169" i="21"/>
  <c r="I169" i="21"/>
  <c r="H169" i="21"/>
  <c r="G169" i="21"/>
  <c r="F169" i="21"/>
  <c r="N157" i="21"/>
  <c r="M157" i="21"/>
  <c r="L157" i="21"/>
  <c r="K157" i="21"/>
  <c r="J157" i="21"/>
  <c r="I157" i="21"/>
  <c r="H157" i="21"/>
  <c r="G157" i="21"/>
  <c r="F157" i="21"/>
  <c r="E157" i="21"/>
  <c r="D157" i="21"/>
  <c r="C157" i="21"/>
  <c r="B157" i="21"/>
  <c r="N156" i="21"/>
  <c r="M156" i="21"/>
  <c r="L156" i="21"/>
  <c r="K156" i="21"/>
  <c r="J156" i="21"/>
  <c r="I156" i="21"/>
  <c r="H156" i="21"/>
  <c r="G156" i="21"/>
  <c r="F156" i="21"/>
  <c r="E156" i="21"/>
  <c r="D156" i="21"/>
  <c r="C156" i="21"/>
  <c r="B156" i="21"/>
  <c r="N155" i="21"/>
  <c r="M155" i="21"/>
  <c r="L155" i="21"/>
  <c r="K155" i="21"/>
  <c r="J155" i="21"/>
  <c r="I155" i="21"/>
  <c r="H155" i="21"/>
  <c r="G155" i="21"/>
  <c r="F155" i="21"/>
  <c r="E155" i="21"/>
  <c r="D155" i="21"/>
  <c r="C155" i="21"/>
  <c r="B155" i="21"/>
  <c r="N154" i="21"/>
  <c r="M154" i="21"/>
  <c r="L154" i="21"/>
  <c r="K154" i="21"/>
  <c r="J154" i="21"/>
  <c r="I154" i="21"/>
  <c r="H154" i="21"/>
  <c r="G154" i="21"/>
  <c r="F154" i="21"/>
  <c r="E154" i="21"/>
  <c r="D154" i="21"/>
  <c r="C154" i="21"/>
  <c r="B154" i="21"/>
  <c r="N152" i="21"/>
  <c r="M152" i="21"/>
  <c r="L152" i="21"/>
  <c r="K152" i="21"/>
  <c r="J152" i="21"/>
  <c r="I152" i="21"/>
  <c r="H152" i="21"/>
  <c r="G152" i="21"/>
  <c r="F152" i="21"/>
  <c r="E152" i="21"/>
  <c r="D152" i="21"/>
  <c r="C152" i="21"/>
  <c r="B152" i="21"/>
  <c r="N151" i="21"/>
  <c r="M151" i="21"/>
  <c r="L151" i="21"/>
  <c r="K151" i="21"/>
  <c r="J151" i="21"/>
  <c r="I151" i="21"/>
  <c r="H151" i="21"/>
  <c r="G151" i="21"/>
  <c r="F151" i="21"/>
  <c r="E151" i="21"/>
  <c r="D151" i="21"/>
  <c r="C151" i="21"/>
  <c r="B151" i="21"/>
  <c r="N150" i="21"/>
  <c r="M150" i="21"/>
  <c r="L150" i="21"/>
  <c r="K150" i="21"/>
  <c r="J150" i="21"/>
  <c r="I150" i="21"/>
  <c r="H150" i="21"/>
  <c r="G150" i="21"/>
  <c r="F150" i="21"/>
  <c r="E150" i="21"/>
  <c r="D150" i="21"/>
  <c r="C150" i="21"/>
  <c r="B150" i="21"/>
  <c r="N149" i="21"/>
  <c r="M149" i="21"/>
  <c r="L149" i="21"/>
  <c r="K149" i="21"/>
  <c r="J149" i="21"/>
  <c r="I149" i="21"/>
  <c r="H149" i="21"/>
  <c r="G149" i="21"/>
  <c r="F149" i="21"/>
  <c r="E149" i="21"/>
  <c r="D149" i="21"/>
  <c r="C149" i="21"/>
  <c r="B149" i="21"/>
  <c r="N147" i="21"/>
  <c r="M147" i="21"/>
  <c r="L147" i="21"/>
  <c r="K147" i="21"/>
  <c r="J147" i="21"/>
  <c r="I147" i="21"/>
  <c r="H147" i="21"/>
  <c r="G147" i="21"/>
  <c r="F147" i="21"/>
  <c r="E147" i="21"/>
  <c r="D147" i="21"/>
  <c r="C147" i="21"/>
  <c r="B147" i="21"/>
  <c r="N146" i="21"/>
  <c r="M146" i="21"/>
  <c r="L146" i="21"/>
  <c r="K146" i="21"/>
  <c r="J146" i="21"/>
  <c r="I146" i="21"/>
  <c r="H146" i="21"/>
  <c r="G146" i="21"/>
  <c r="F146" i="21"/>
  <c r="E146" i="21"/>
  <c r="D146" i="21"/>
  <c r="C146" i="21"/>
  <c r="B146" i="21"/>
  <c r="N145" i="21"/>
  <c r="M145" i="21"/>
  <c r="L145" i="21"/>
  <c r="K145" i="21"/>
  <c r="J145" i="21"/>
  <c r="I145" i="21"/>
  <c r="H145" i="21"/>
  <c r="G145" i="21"/>
  <c r="F145" i="21"/>
  <c r="E145" i="21"/>
  <c r="D145" i="21"/>
  <c r="C145" i="21"/>
  <c r="B145" i="21"/>
  <c r="N144" i="21"/>
  <c r="M144" i="21"/>
  <c r="L144" i="21"/>
  <c r="K144" i="21"/>
  <c r="J144" i="21"/>
  <c r="I144" i="21"/>
  <c r="H144" i="21"/>
  <c r="G144" i="21"/>
  <c r="F144" i="21"/>
  <c r="E144" i="21"/>
  <c r="D144" i="21"/>
  <c r="C144" i="21"/>
  <c r="B144" i="21"/>
  <c r="N142" i="21"/>
  <c r="M142" i="21"/>
  <c r="L142" i="21"/>
  <c r="K142" i="21"/>
  <c r="J142" i="21"/>
  <c r="I142" i="21"/>
  <c r="H142" i="21"/>
  <c r="G142" i="21"/>
  <c r="F142" i="21"/>
  <c r="E142" i="21"/>
  <c r="D142" i="21"/>
  <c r="C142" i="21"/>
  <c r="B142" i="21"/>
  <c r="N141" i="21"/>
  <c r="M141" i="21"/>
  <c r="L141" i="21"/>
  <c r="K141" i="21"/>
  <c r="J141" i="21"/>
  <c r="I141" i="21"/>
  <c r="H141" i="21"/>
  <c r="G141" i="21"/>
  <c r="F141" i="21"/>
  <c r="E141" i="21"/>
  <c r="D141" i="21"/>
  <c r="C141" i="21"/>
  <c r="B141" i="21"/>
  <c r="N140" i="21"/>
  <c r="M140" i="21"/>
  <c r="L140" i="21"/>
  <c r="K140" i="21"/>
  <c r="J140" i="21"/>
  <c r="I140" i="21"/>
  <c r="H140" i="21"/>
  <c r="G140" i="21"/>
  <c r="F140" i="21"/>
  <c r="E140" i="21"/>
  <c r="D140" i="21"/>
  <c r="C140" i="21"/>
  <c r="B140" i="21"/>
  <c r="N139" i="21"/>
  <c r="M139" i="21"/>
  <c r="L139" i="21"/>
  <c r="K139" i="21"/>
  <c r="J139" i="21"/>
  <c r="I139" i="21"/>
  <c r="H139" i="21"/>
  <c r="G139" i="21"/>
  <c r="F139" i="21"/>
  <c r="E139" i="21"/>
  <c r="D139" i="21"/>
  <c r="C139" i="21"/>
  <c r="B139" i="21"/>
  <c r="N137" i="21"/>
  <c r="M137" i="21"/>
  <c r="L137" i="21"/>
  <c r="K137" i="21"/>
  <c r="J137" i="21"/>
  <c r="I137" i="21"/>
  <c r="H137" i="21"/>
  <c r="G137" i="21"/>
  <c r="F137" i="21"/>
  <c r="N125" i="21"/>
  <c r="M125" i="21"/>
  <c r="L125" i="21"/>
  <c r="K125" i="21"/>
  <c r="J125" i="21"/>
  <c r="I125" i="21"/>
  <c r="H125" i="21"/>
  <c r="G125" i="21"/>
  <c r="F125" i="21"/>
  <c r="E125" i="21"/>
  <c r="D125" i="21"/>
  <c r="C125" i="21"/>
  <c r="B125" i="21"/>
  <c r="N124" i="21"/>
  <c r="M124" i="21"/>
  <c r="L124" i="21"/>
  <c r="K124" i="21"/>
  <c r="J124" i="21"/>
  <c r="I124" i="21"/>
  <c r="H124" i="21"/>
  <c r="G124" i="21"/>
  <c r="F124" i="21"/>
  <c r="E124" i="21"/>
  <c r="D124" i="21"/>
  <c r="C124" i="21"/>
  <c r="B124" i="21"/>
  <c r="N123" i="21"/>
  <c r="M123" i="21"/>
  <c r="L123" i="21"/>
  <c r="K123" i="21"/>
  <c r="J123" i="21"/>
  <c r="I123" i="21"/>
  <c r="H123" i="21"/>
  <c r="G123" i="21"/>
  <c r="F123" i="21"/>
  <c r="E123" i="21"/>
  <c r="D123" i="21"/>
  <c r="C123" i="21"/>
  <c r="B123" i="21"/>
  <c r="N122" i="21"/>
  <c r="M122" i="21"/>
  <c r="L122" i="21"/>
  <c r="K122" i="21"/>
  <c r="J122" i="21"/>
  <c r="I122" i="21"/>
  <c r="H122" i="21"/>
  <c r="G122" i="21"/>
  <c r="F122" i="21"/>
  <c r="E122" i="21"/>
  <c r="D122" i="21"/>
  <c r="C122" i="21"/>
  <c r="B122" i="21"/>
  <c r="N120" i="21"/>
  <c r="M120" i="21"/>
  <c r="L120" i="21"/>
  <c r="K120" i="21"/>
  <c r="J120" i="21"/>
  <c r="I120" i="21"/>
  <c r="H120" i="21"/>
  <c r="G120" i="21"/>
  <c r="F120" i="21"/>
  <c r="E120" i="21"/>
  <c r="D120" i="21"/>
  <c r="C120" i="21"/>
  <c r="B120" i="21"/>
  <c r="N119" i="21"/>
  <c r="M119" i="21"/>
  <c r="L119" i="21"/>
  <c r="K119" i="21"/>
  <c r="J119" i="21"/>
  <c r="I119" i="21"/>
  <c r="H119" i="21"/>
  <c r="G119" i="21"/>
  <c r="F119" i="21"/>
  <c r="E119" i="21"/>
  <c r="D119" i="21"/>
  <c r="C119" i="21"/>
  <c r="B119" i="21"/>
  <c r="N118" i="21"/>
  <c r="M118" i="21"/>
  <c r="L118" i="21"/>
  <c r="K118" i="21"/>
  <c r="J118" i="21"/>
  <c r="I118" i="21"/>
  <c r="H118" i="21"/>
  <c r="G118" i="21"/>
  <c r="F118" i="21"/>
  <c r="E118" i="21"/>
  <c r="D118" i="21"/>
  <c r="C118" i="21"/>
  <c r="B118" i="21"/>
  <c r="N117" i="21"/>
  <c r="M117" i="21"/>
  <c r="L117" i="21"/>
  <c r="K117" i="21"/>
  <c r="J117" i="21"/>
  <c r="I117" i="21"/>
  <c r="H117" i="21"/>
  <c r="G117" i="21"/>
  <c r="F117" i="21"/>
  <c r="E117" i="21"/>
  <c r="D117" i="21"/>
  <c r="C117" i="21"/>
  <c r="B117" i="21"/>
  <c r="N115" i="21"/>
  <c r="M115" i="21"/>
  <c r="L115" i="21"/>
  <c r="K115" i="21"/>
  <c r="J115" i="21"/>
  <c r="I115" i="21"/>
  <c r="H115" i="21"/>
  <c r="G115" i="21"/>
  <c r="F115" i="21"/>
  <c r="E115" i="21"/>
  <c r="D115" i="21"/>
  <c r="C115" i="21"/>
  <c r="B115" i="21"/>
  <c r="N114" i="21"/>
  <c r="M114" i="21"/>
  <c r="L114" i="21"/>
  <c r="K114" i="21"/>
  <c r="J114" i="21"/>
  <c r="I114" i="21"/>
  <c r="H114" i="21"/>
  <c r="G114" i="21"/>
  <c r="F114" i="21"/>
  <c r="E114" i="21"/>
  <c r="D114" i="21"/>
  <c r="C114" i="21"/>
  <c r="B114" i="21"/>
  <c r="N113" i="21"/>
  <c r="M113" i="21"/>
  <c r="L113" i="21"/>
  <c r="K113" i="21"/>
  <c r="J113" i="21"/>
  <c r="I113" i="21"/>
  <c r="H113" i="21"/>
  <c r="G113" i="21"/>
  <c r="F113" i="21"/>
  <c r="E113" i="21"/>
  <c r="D113" i="21"/>
  <c r="C113" i="21"/>
  <c r="B113" i="21"/>
  <c r="N112" i="21"/>
  <c r="M112" i="21"/>
  <c r="L112" i="21"/>
  <c r="K112" i="21"/>
  <c r="J112" i="21"/>
  <c r="I112" i="21"/>
  <c r="H112" i="21"/>
  <c r="G112" i="21"/>
  <c r="F112" i="21"/>
  <c r="E112" i="21"/>
  <c r="D112" i="21"/>
  <c r="C112" i="21"/>
  <c r="B112" i="21"/>
  <c r="N110" i="21"/>
  <c r="M110" i="21"/>
  <c r="L110" i="21"/>
  <c r="K110" i="21"/>
  <c r="J110" i="21"/>
  <c r="I110" i="21"/>
  <c r="H110" i="21"/>
  <c r="G110" i="21"/>
  <c r="F110" i="21"/>
  <c r="E110" i="21"/>
  <c r="D110" i="21"/>
  <c r="C110" i="21"/>
  <c r="B110" i="21"/>
  <c r="N109" i="21"/>
  <c r="M109" i="21"/>
  <c r="L109" i="21"/>
  <c r="K109" i="21"/>
  <c r="J109" i="21"/>
  <c r="I109" i="21"/>
  <c r="H109" i="21"/>
  <c r="G109" i="21"/>
  <c r="F109" i="21"/>
  <c r="E109" i="21"/>
  <c r="D109" i="21"/>
  <c r="C109" i="21"/>
  <c r="B109" i="21"/>
  <c r="N108" i="21"/>
  <c r="M108" i="21"/>
  <c r="L108" i="21"/>
  <c r="K108" i="21"/>
  <c r="J108" i="21"/>
  <c r="I108" i="21"/>
  <c r="H108" i="21"/>
  <c r="G108" i="21"/>
  <c r="F108" i="21"/>
  <c r="E108" i="21"/>
  <c r="D108" i="21"/>
  <c r="C108" i="21"/>
  <c r="B108" i="21"/>
  <c r="N107" i="21"/>
  <c r="M107" i="21"/>
  <c r="L107" i="21"/>
  <c r="K107" i="21"/>
  <c r="J107" i="21"/>
  <c r="I107" i="21"/>
  <c r="H107" i="21"/>
  <c r="G107" i="21"/>
  <c r="F107" i="21"/>
  <c r="E107" i="21"/>
  <c r="D107" i="21"/>
  <c r="C107" i="21"/>
  <c r="B107" i="21"/>
  <c r="N105" i="21"/>
  <c r="M105" i="21"/>
  <c r="L105" i="21"/>
  <c r="K105" i="21"/>
  <c r="J105" i="21"/>
  <c r="I105" i="21"/>
  <c r="H105" i="21"/>
  <c r="G105" i="21"/>
  <c r="F105" i="21"/>
  <c r="N93" i="21"/>
  <c r="M93" i="21"/>
  <c r="L93" i="21"/>
  <c r="K93" i="21"/>
  <c r="J93" i="21"/>
  <c r="I93" i="21"/>
  <c r="H93" i="21"/>
  <c r="G93" i="21"/>
  <c r="F93" i="21"/>
  <c r="E93" i="21"/>
  <c r="D93" i="21"/>
  <c r="C93" i="21"/>
  <c r="B93" i="21"/>
  <c r="N92" i="21"/>
  <c r="M92" i="21"/>
  <c r="L92" i="21"/>
  <c r="K92" i="21"/>
  <c r="J92" i="21"/>
  <c r="I92" i="21"/>
  <c r="H92" i="21"/>
  <c r="G92" i="21"/>
  <c r="F92" i="21"/>
  <c r="E92" i="21"/>
  <c r="D92" i="21"/>
  <c r="C92" i="21"/>
  <c r="B92" i="21"/>
  <c r="N91" i="21"/>
  <c r="M91" i="21"/>
  <c r="L91" i="21"/>
  <c r="K91" i="21"/>
  <c r="J91" i="21"/>
  <c r="I91" i="21"/>
  <c r="H91" i="21"/>
  <c r="G91" i="21"/>
  <c r="F91" i="21"/>
  <c r="E91" i="21"/>
  <c r="D91" i="21"/>
  <c r="C91" i="21"/>
  <c r="B91" i="21"/>
  <c r="N90" i="21"/>
  <c r="M90" i="21"/>
  <c r="L90" i="21"/>
  <c r="K90" i="21"/>
  <c r="J90" i="21"/>
  <c r="I90" i="21"/>
  <c r="H90" i="21"/>
  <c r="G90" i="21"/>
  <c r="F90" i="21"/>
  <c r="E90" i="21"/>
  <c r="D90" i="21"/>
  <c r="C90" i="21"/>
  <c r="B90" i="21"/>
  <c r="N88" i="21"/>
  <c r="M88" i="21"/>
  <c r="L88" i="21"/>
  <c r="K88" i="21"/>
  <c r="J88" i="21"/>
  <c r="I88" i="21"/>
  <c r="H88" i="21"/>
  <c r="G88" i="21"/>
  <c r="F88" i="21"/>
  <c r="E88" i="21"/>
  <c r="D88" i="21"/>
  <c r="C88" i="21"/>
  <c r="B88" i="21"/>
  <c r="N87" i="21"/>
  <c r="M87" i="21"/>
  <c r="L87" i="21"/>
  <c r="K87" i="21"/>
  <c r="J87" i="21"/>
  <c r="I87" i="21"/>
  <c r="H87" i="21"/>
  <c r="G87" i="21"/>
  <c r="F87" i="21"/>
  <c r="E87" i="21"/>
  <c r="D87" i="21"/>
  <c r="C87" i="21"/>
  <c r="B87" i="21"/>
  <c r="N86" i="21"/>
  <c r="M86" i="21"/>
  <c r="L86" i="21"/>
  <c r="K86" i="21"/>
  <c r="J86" i="21"/>
  <c r="I86" i="21"/>
  <c r="H86" i="21"/>
  <c r="G86" i="21"/>
  <c r="F86" i="21"/>
  <c r="E86" i="21"/>
  <c r="D86" i="21"/>
  <c r="C86" i="21"/>
  <c r="B86" i="21"/>
  <c r="N85" i="21"/>
  <c r="M85" i="21"/>
  <c r="L85" i="21"/>
  <c r="K85" i="21"/>
  <c r="J85" i="21"/>
  <c r="I85" i="21"/>
  <c r="H85" i="21"/>
  <c r="G85" i="21"/>
  <c r="F85" i="21"/>
  <c r="E85" i="21"/>
  <c r="D85" i="21"/>
  <c r="C85" i="21"/>
  <c r="B85" i="21"/>
  <c r="N83" i="21"/>
  <c r="M83" i="21"/>
  <c r="L83" i="21"/>
  <c r="K83" i="21"/>
  <c r="J83" i="21"/>
  <c r="I83" i="21"/>
  <c r="H83" i="21"/>
  <c r="G83" i="21"/>
  <c r="F83" i="21"/>
  <c r="E83" i="21"/>
  <c r="D83" i="21"/>
  <c r="C83" i="21"/>
  <c r="B83" i="21"/>
  <c r="N82" i="21"/>
  <c r="M82" i="21"/>
  <c r="L82" i="21"/>
  <c r="K82" i="21"/>
  <c r="J82" i="21"/>
  <c r="I82" i="21"/>
  <c r="H82" i="21"/>
  <c r="G82" i="21"/>
  <c r="F82" i="21"/>
  <c r="E82" i="21"/>
  <c r="D82" i="21"/>
  <c r="C82" i="21"/>
  <c r="B82" i="21"/>
  <c r="N81" i="21"/>
  <c r="M81" i="21"/>
  <c r="L81" i="21"/>
  <c r="K81" i="21"/>
  <c r="J81" i="21"/>
  <c r="I81" i="21"/>
  <c r="H81" i="21"/>
  <c r="G81" i="21"/>
  <c r="F81" i="21"/>
  <c r="E81" i="21"/>
  <c r="D81" i="21"/>
  <c r="C81" i="21"/>
  <c r="B81" i="21"/>
  <c r="N80" i="21"/>
  <c r="M80" i="21"/>
  <c r="L80" i="21"/>
  <c r="K80" i="21"/>
  <c r="J80" i="21"/>
  <c r="I80" i="21"/>
  <c r="H80" i="21"/>
  <c r="G80" i="21"/>
  <c r="F80" i="21"/>
  <c r="E80" i="21"/>
  <c r="D80" i="21"/>
  <c r="C80" i="21"/>
  <c r="B80" i="21"/>
  <c r="N78" i="21"/>
  <c r="M78" i="21"/>
  <c r="L78" i="21"/>
  <c r="K78" i="21"/>
  <c r="J78" i="21"/>
  <c r="I78" i="21"/>
  <c r="H78" i="21"/>
  <c r="G78" i="21"/>
  <c r="F78" i="21"/>
  <c r="E78" i="21"/>
  <c r="D78" i="21"/>
  <c r="C78" i="21"/>
  <c r="B78" i="21"/>
  <c r="N77" i="21"/>
  <c r="M77" i="21"/>
  <c r="L77" i="21"/>
  <c r="K77" i="21"/>
  <c r="J77" i="21"/>
  <c r="I77" i="21"/>
  <c r="H77" i="21"/>
  <c r="G77" i="21"/>
  <c r="F77" i="21"/>
  <c r="E77" i="21"/>
  <c r="D77" i="21"/>
  <c r="C77" i="21"/>
  <c r="B77" i="21"/>
  <c r="N76" i="21"/>
  <c r="M76" i="21"/>
  <c r="L76" i="21"/>
  <c r="K76" i="21"/>
  <c r="J76" i="21"/>
  <c r="I76" i="21"/>
  <c r="H76" i="21"/>
  <c r="G76" i="21"/>
  <c r="F76" i="21"/>
  <c r="E76" i="21"/>
  <c r="D76" i="21"/>
  <c r="C76" i="21"/>
  <c r="B76" i="21"/>
  <c r="N75" i="21"/>
  <c r="M75" i="21"/>
  <c r="L75" i="21"/>
  <c r="K75" i="21"/>
  <c r="J75" i="21"/>
  <c r="I75" i="21"/>
  <c r="H75" i="21"/>
  <c r="G75" i="21"/>
  <c r="F75" i="21"/>
  <c r="E75" i="21"/>
  <c r="D75" i="21"/>
  <c r="C75" i="21"/>
  <c r="B75" i="21"/>
  <c r="N73" i="21"/>
  <c r="M73" i="21"/>
  <c r="L73" i="21"/>
  <c r="K73" i="21"/>
  <c r="J73" i="21"/>
  <c r="I73" i="21"/>
  <c r="H73" i="21"/>
  <c r="G73" i="21"/>
  <c r="F73" i="21"/>
  <c r="N61" i="21"/>
  <c r="M61" i="21"/>
  <c r="L61" i="21"/>
  <c r="K61" i="21"/>
  <c r="J61" i="21"/>
  <c r="I61" i="21"/>
  <c r="H61" i="21"/>
  <c r="G61" i="21"/>
  <c r="F61" i="21"/>
  <c r="E61" i="21"/>
  <c r="D61" i="21"/>
  <c r="C61" i="21"/>
  <c r="B61" i="21"/>
  <c r="N60" i="21"/>
  <c r="M60" i="21"/>
  <c r="L60" i="21"/>
  <c r="K60" i="21"/>
  <c r="J60" i="21"/>
  <c r="I60" i="21"/>
  <c r="H60" i="21"/>
  <c r="G60" i="21"/>
  <c r="F60" i="21"/>
  <c r="E60" i="21"/>
  <c r="D60" i="21"/>
  <c r="C60" i="21"/>
  <c r="B60" i="21"/>
  <c r="N59" i="21"/>
  <c r="M59" i="21"/>
  <c r="L59" i="21"/>
  <c r="K59" i="21"/>
  <c r="J59" i="21"/>
  <c r="I59" i="21"/>
  <c r="H59" i="21"/>
  <c r="G59" i="21"/>
  <c r="F59" i="21"/>
  <c r="E59" i="21"/>
  <c r="D59" i="21"/>
  <c r="C59" i="21"/>
  <c r="B59" i="21"/>
  <c r="N58" i="21"/>
  <c r="M58" i="21"/>
  <c r="L58" i="21"/>
  <c r="K58" i="21"/>
  <c r="J58" i="21"/>
  <c r="I58" i="21"/>
  <c r="H58" i="21"/>
  <c r="G58" i="21"/>
  <c r="F58" i="21"/>
  <c r="E58" i="21"/>
  <c r="D58" i="21"/>
  <c r="C58" i="21"/>
  <c r="B58" i="21"/>
  <c r="N56" i="21"/>
  <c r="M56" i="21"/>
  <c r="L56" i="21"/>
  <c r="K56" i="21"/>
  <c r="J56" i="21"/>
  <c r="I56" i="21"/>
  <c r="H56" i="21"/>
  <c r="G56" i="21"/>
  <c r="F56" i="21"/>
  <c r="E56" i="21"/>
  <c r="D56" i="21"/>
  <c r="C56" i="21"/>
  <c r="B56" i="21"/>
  <c r="N55" i="21"/>
  <c r="M55" i="21"/>
  <c r="L55" i="21"/>
  <c r="K55" i="21"/>
  <c r="J55" i="21"/>
  <c r="I55" i="21"/>
  <c r="H55" i="21"/>
  <c r="G55" i="21"/>
  <c r="F55" i="21"/>
  <c r="E55" i="21"/>
  <c r="D55" i="21"/>
  <c r="C55" i="21"/>
  <c r="B55" i="21"/>
  <c r="N54" i="21"/>
  <c r="M54" i="21"/>
  <c r="L54" i="21"/>
  <c r="K54" i="21"/>
  <c r="J54" i="21"/>
  <c r="I54" i="21"/>
  <c r="H54" i="21"/>
  <c r="G54" i="21"/>
  <c r="F54" i="21"/>
  <c r="E54" i="21"/>
  <c r="D54" i="21"/>
  <c r="C54" i="21"/>
  <c r="B54" i="21"/>
  <c r="N53" i="21"/>
  <c r="M53" i="21"/>
  <c r="L53" i="21"/>
  <c r="K53" i="21"/>
  <c r="J53" i="21"/>
  <c r="I53" i="21"/>
  <c r="H53" i="21"/>
  <c r="G53" i="21"/>
  <c r="F53" i="21"/>
  <c r="E53" i="21"/>
  <c r="D53" i="21"/>
  <c r="C53" i="21"/>
  <c r="B53" i="21"/>
  <c r="N51" i="21"/>
  <c r="M51" i="21"/>
  <c r="L51" i="21"/>
  <c r="K51" i="21"/>
  <c r="J51" i="21"/>
  <c r="I51" i="21"/>
  <c r="H51" i="21"/>
  <c r="G51" i="21"/>
  <c r="F51" i="21"/>
  <c r="E51" i="21"/>
  <c r="D51" i="21"/>
  <c r="C51" i="21"/>
  <c r="B51" i="21"/>
  <c r="N50" i="21"/>
  <c r="M50" i="21"/>
  <c r="L50" i="21"/>
  <c r="K50" i="21"/>
  <c r="J50" i="21"/>
  <c r="I50" i="21"/>
  <c r="H50" i="21"/>
  <c r="G50" i="21"/>
  <c r="F50" i="21"/>
  <c r="E50" i="21"/>
  <c r="D50" i="21"/>
  <c r="C50" i="21"/>
  <c r="B50" i="21"/>
  <c r="N49" i="21"/>
  <c r="M49" i="21"/>
  <c r="L49" i="21"/>
  <c r="K49" i="21"/>
  <c r="J49" i="21"/>
  <c r="I49" i="21"/>
  <c r="H49" i="21"/>
  <c r="G49" i="21"/>
  <c r="F49" i="21"/>
  <c r="E49" i="21"/>
  <c r="D49" i="21"/>
  <c r="C49" i="21"/>
  <c r="B49" i="21"/>
  <c r="N48" i="21"/>
  <c r="M48" i="21"/>
  <c r="L48" i="21"/>
  <c r="K48" i="21"/>
  <c r="J48" i="21"/>
  <c r="I48" i="21"/>
  <c r="H48" i="21"/>
  <c r="G48" i="21"/>
  <c r="F48" i="21"/>
  <c r="E48" i="21"/>
  <c r="D48" i="21"/>
  <c r="C48" i="21"/>
  <c r="B48" i="21"/>
  <c r="N46" i="21"/>
  <c r="M46" i="21"/>
  <c r="L46" i="21"/>
  <c r="K46" i="21"/>
  <c r="J46" i="21"/>
  <c r="I46" i="21"/>
  <c r="H46" i="21"/>
  <c r="G46" i="21"/>
  <c r="F46" i="21"/>
  <c r="E46" i="21"/>
  <c r="D46" i="21"/>
  <c r="C46" i="21"/>
  <c r="B46" i="21"/>
  <c r="N45" i="21"/>
  <c r="M45" i="21"/>
  <c r="L45" i="21"/>
  <c r="K45" i="21"/>
  <c r="J45" i="21"/>
  <c r="I45" i="21"/>
  <c r="H45" i="21"/>
  <c r="G45" i="21"/>
  <c r="F45" i="21"/>
  <c r="E45" i="21"/>
  <c r="D45" i="21"/>
  <c r="C45" i="21"/>
  <c r="B45" i="21"/>
  <c r="N44" i="21"/>
  <c r="M44" i="21"/>
  <c r="L44" i="21"/>
  <c r="K44" i="21"/>
  <c r="J44" i="21"/>
  <c r="I44" i="21"/>
  <c r="H44" i="21"/>
  <c r="G44" i="21"/>
  <c r="F44" i="21"/>
  <c r="E44" i="21"/>
  <c r="D44" i="21"/>
  <c r="C44" i="21"/>
  <c r="B44" i="21"/>
  <c r="N43" i="21"/>
  <c r="M43" i="21"/>
  <c r="L43" i="21"/>
  <c r="K43" i="21"/>
  <c r="J43" i="21"/>
  <c r="I43" i="21"/>
  <c r="H43" i="21"/>
  <c r="G43" i="21"/>
  <c r="F43" i="21"/>
  <c r="E43" i="21"/>
  <c r="D43" i="21"/>
  <c r="C43" i="21"/>
  <c r="B43" i="21"/>
  <c r="N41" i="21"/>
  <c r="M41" i="21"/>
  <c r="L41" i="21"/>
  <c r="K41" i="21"/>
  <c r="J41" i="21"/>
  <c r="I41" i="21"/>
  <c r="H41" i="21"/>
  <c r="G41" i="21"/>
  <c r="F41" i="21"/>
  <c r="N29" i="21"/>
  <c r="M29" i="21"/>
  <c r="L29" i="21"/>
  <c r="K29" i="21"/>
  <c r="J29" i="21"/>
  <c r="I29" i="21"/>
  <c r="H29" i="21"/>
  <c r="G29" i="21"/>
  <c r="F29" i="21"/>
  <c r="E29" i="21"/>
  <c r="D29" i="21"/>
  <c r="C29" i="21"/>
  <c r="B29" i="21"/>
  <c r="N28" i="21"/>
  <c r="M28" i="21"/>
  <c r="L28" i="21"/>
  <c r="K28" i="21"/>
  <c r="J28" i="21"/>
  <c r="I28" i="21"/>
  <c r="H28" i="21"/>
  <c r="G28" i="21"/>
  <c r="F28" i="21"/>
  <c r="E28" i="21"/>
  <c r="D28" i="21"/>
  <c r="C28" i="21"/>
  <c r="B28" i="21"/>
  <c r="N27" i="21"/>
  <c r="M27" i="21"/>
  <c r="L27" i="21"/>
  <c r="K27" i="21"/>
  <c r="J27" i="21"/>
  <c r="I27" i="21"/>
  <c r="H27" i="21"/>
  <c r="G27" i="21"/>
  <c r="F27" i="21"/>
  <c r="E27" i="21"/>
  <c r="D27" i="21"/>
  <c r="C27" i="21"/>
  <c r="B27" i="21"/>
  <c r="N26" i="21"/>
  <c r="M26" i="21"/>
  <c r="L26" i="21"/>
  <c r="K26" i="21"/>
  <c r="J26" i="21"/>
  <c r="I26" i="21"/>
  <c r="H26" i="21"/>
  <c r="G26" i="21"/>
  <c r="F26" i="21"/>
  <c r="E26" i="21"/>
  <c r="D26" i="21"/>
  <c r="C26" i="21"/>
  <c r="B26" i="21"/>
  <c r="N24" i="21"/>
  <c r="M24" i="21"/>
  <c r="L24" i="21"/>
  <c r="K24" i="21"/>
  <c r="J24" i="21"/>
  <c r="I24" i="21"/>
  <c r="H24" i="21"/>
  <c r="G24" i="21"/>
  <c r="F24" i="21"/>
  <c r="E24" i="21"/>
  <c r="D24" i="21"/>
  <c r="C24" i="21"/>
  <c r="B24" i="21"/>
  <c r="N23" i="21"/>
  <c r="M23" i="21"/>
  <c r="L23" i="21"/>
  <c r="K23" i="21"/>
  <c r="J23" i="21"/>
  <c r="I23" i="21"/>
  <c r="H23" i="21"/>
  <c r="G23" i="21"/>
  <c r="F23" i="21"/>
  <c r="E23" i="21"/>
  <c r="D23" i="21"/>
  <c r="C23" i="21"/>
  <c r="B23" i="21"/>
  <c r="N22" i="21"/>
  <c r="M22" i="21"/>
  <c r="L22" i="21"/>
  <c r="K22" i="21"/>
  <c r="J22" i="21"/>
  <c r="I22" i="21"/>
  <c r="H22" i="21"/>
  <c r="G22" i="21"/>
  <c r="F22" i="21"/>
  <c r="E22" i="21"/>
  <c r="D22" i="21"/>
  <c r="C22" i="21"/>
  <c r="B22" i="21"/>
  <c r="N21" i="21"/>
  <c r="M21" i="21"/>
  <c r="L21" i="21"/>
  <c r="K21" i="21"/>
  <c r="J21" i="21"/>
  <c r="I21" i="21"/>
  <c r="H21" i="21"/>
  <c r="G21" i="21"/>
  <c r="F21" i="21"/>
  <c r="E21" i="21"/>
  <c r="D21" i="21"/>
  <c r="C21" i="21"/>
  <c r="B21" i="21"/>
  <c r="N19" i="21"/>
  <c r="M19" i="21"/>
  <c r="L19" i="21"/>
  <c r="K19" i="21"/>
  <c r="J19" i="21"/>
  <c r="I19" i="21"/>
  <c r="H19" i="21"/>
  <c r="G19" i="21"/>
  <c r="F19" i="21"/>
  <c r="E19" i="21"/>
  <c r="D19" i="21"/>
  <c r="C19" i="21"/>
  <c r="B19" i="21"/>
  <c r="N18" i="21"/>
  <c r="M18" i="21"/>
  <c r="L18" i="21"/>
  <c r="K18" i="21"/>
  <c r="J18" i="21"/>
  <c r="I18" i="21"/>
  <c r="H18" i="21"/>
  <c r="G18" i="21"/>
  <c r="F18" i="21"/>
  <c r="E18" i="21"/>
  <c r="D18" i="21"/>
  <c r="C18" i="21"/>
  <c r="B18" i="21"/>
  <c r="N17" i="21"/>
  <c r="M17" i="21"/>
  <c r="L17" i="21"/>
  <c r="K17" i="21"/>
  <c r="J17" i="21"/>
  <c r="I17" i="21"/>
  <c r="H17" i="21"/>
  <c r="G17" i="21"/>
  <c r="F17" i="21"/>
  <c r="E17" i="21"/>
  <c r="D17" i="21"/>
  <c r="C17" i="21"/>
  <c r="B17" i="21"/>
  <c r="N16" i="21"/>
  <c r="M16" i="21"/>
  <c r="L16" i="21"/>
  <c r="K16" i="21"/>
  <c r="J16" i="21"/>
  <c r="I16" i="21"/>
  <c r="H16" i="21"/>
  <c r="G16" i="21"/>
  <c r="F16" i="21"/>
  <c r="E16" i="21"/>
  <c r="D16" i="21"/>
  <c r="C16" i="21"/>
  <c r="B16" i="21"/>
  <c r="N14" i="21"/>
  <c r="M14" i="21"/>
  <c r="L14" i="21"/>
  <c r="K14" i="21"/>
  <c r="J14" i="21"/>
  <c r="I14" i="21"/>
  <c r="H14" i="21"/>
  <c r="G14" i="21"/>
  <c r="F14" i="21"/>
  <c r="E14" i="21"/>
  <c r="D14" i="21"/>
  <c r="C14" i="21"/>
  <c r="B14" i="21"/>
  <c r="N13" i="21"/>
  <c r="M13" i="21"/>
  <c r="L13" i="21"/>
  <c r="K13" i="21"/>
  <c r="J13" i="21"/>
  <c r="I13" i="21"/>
  <c r="H13" i="21"/>
  <c r="G13" i="21"/>
  <c r="F13" i="21"/>
  <c r="E13" i="21"/>
  <c r="D13" i="21"/>
  <c r="C13" i="21"/>
  <c r="B13" i="21"/>
  <c r="N12" i="21"/>
  <c r="M12" i="21"/>
  <c r="L12" i="21"/>
  <c r="K12" i="21"/>
  <c r="J12" i="21"/>
  <c r="I12" i="21"/>
  <c r="H12" i="21"/>
  <c r="G12" i="21"/>
  <c r="F12" i="21"/>
  <c r="E12" i="21"/>
  <c r="D12" i="21"/>
  <c r="C12" i="21"/>
  <c r="B12" i="21"/>
  <c r="N11" i="21"/>
  <c r="M11" i="21"/>
  <c r="L11" i="21"/>
  <c r="K11" i="21"/>
  <c r="J11" i="21"/>
  <c r="I11" i="21"/>
  <c r="H11" i="21"/>
  <c r="G11" i="21"/>
  <c r="F11" i="21"/>
  <c r="E11" i="21"/>
  <c r="D11" i="21"/>
  <c r="C11" i="21"/>
  <c r="B11" i="21"/>
  <c r="P362" i="21"/>
  <c r="P330" i="21"/>
  <c r="P298" i="21"/>
  <c r="P266" i="21"/>
  <c r="P234" i="21"/>
  <c r="P202" i="21"/>
  <c r="P170" i="21"/>
  <c r="P138" i="21"/>
  <c r="P106" i="21"/>
  <c r="P74" i="21"/>
  <c r="P42" i="21"/>
  <c r="P9" i="21"/>
  <c r="N371" i="18"/>
  <c r="M371" i="18"/>
  <c r="L371" i="18"/>
  <c r="K371" i="18"/>
  <c r="J371" i="18"/>
  <c r="I371" i="18"/>
  <c r="H371" i="18"/>
  <c r="G371" i="18"/>
  <c r="F371" i="18"/>
  <c r="E371" i="18"/>
  <c r="D371" i="18"/>
  <c r="C371" i="18"/>
  <c r="B371" i="18"/>
  <c r="N370" i="18"/>
  <c r="M370" i="18"/>
  <c r="L370" i="18"/>
  <c r="K370" i="18"/>
  <c r="J370" i="18"/>
  <c r="I370" i="18"/>
  <c r="H370" i="18"/>
  <c r="G370" i="18"/>
  <c r="F370" i="18"/>
  <c r="E370" i="18"/>
  <c r="D370" i="18"/>
  <c r="C370" i="18"/>
  <c r="B370" i="18"/>
  <c r="N369" i="18"/>
  <c r="M369" i="18"/>
  <c r="L369" i="18"/>
  <c r="K369" i="18"/>
  <c r="J369" i="18"/>
  <c r="I369" i="18"/>
  <c r="H369" i="18"/>
  <c r="G369" i="18"/>
  <c r="F369" i="18"/>
  <c r="E369" i="18"/>
  <c r="D369" i="18"/>
  <c r="C369" i="18"/>
  <c r="B369" i="18"/>
  <c r="N368" i="18"/>
  <c r="M368" i="18"/>
  <c r="L368" i="18"/>
  <c r="K368" i="18"/>
  <c r="J368" i="18"/>
  <c r="I368" i="18"/>
  <c r="H368" i="18"/>
  <c r="G368" i="18"/>
  <c r="F368" i="18"/>
  <c r="E368" i="18"/>
  <c r="D368" i="18"/>
  <c r="C368" i="18"/>
  <c r="B368" i="18"/>
  <c r="N366" i="18"/>
  <c r="M366" i="18"/>
  <c r="L366" i="18"/>
  <c r="K366" i="18"/>
  <c r="J366" i="18"/>
  <c r="I366" i="18"/>
  <c r="H366" i="18"/>
  <c r="G366" i="18"/>
  <c r="F366" i="18"/>
  <c r="E366" i="18"/>
  <c r="D366" i="18"/>
  <c r="C366" i="18"/>
  <c r="B366" i="18"/>
  <c r="N365" i="18"/>
  <c r="M365" i="18"/>
  <c r="L365" i="18"/>
  <c r="K365" i="18"/>
  <c r="J365" i="18"/>
  <c r="I365" i="18"/>
  <c r="H365" i="18"/>
  <c r="G365" i="18"/>
  <c r="F365" i="18"/>
  <c r="E365" i="18"/>
  <c r="D365" i="18"/>
  <c r="C365" i="18"/>
  <c r="B365" i="18"/>
  <c r="N364" i="18"/>
  <c r="M364" i="18"/>
  <c r="L364" i="18"/>
  <c r="K364" i="18"/>
  <c r="J364" i="18"/>
  <c r="I364" i="18"/>
  <c r="H364" i="18"/>
  <c r="G364" i="18"/>
  <c r="F364" i="18"/>
  <c r="E364" i="18"/>
  <c r="D364" i="18"/>
  <c r="C364" i="18"/>
  <c r="B364" i="18"/>
  <c r="N363" i="18"/>
  <c r="M363" i="18"/>
  <c r="L363" i="18"/>
  <c r="K363" i="18"/>
  <c r="J363" i="18"/>
  <c r="I363" i="18"/>
  <c r="H363" i="18"/>
  <c r="G363" i="18"/>
  <c r="F363" i="18"/>
  <c r="E363" i="18"/>
  <c r="D363" i="18"/>
  <c r="C363" i="18"/>
  <c r="B363" i="18"/>
  <c r="N361" i="18"/>
  <c r="M361" i="18"/>
  <c r="L361" i="18"/>
  <c r="K361" i="18"/>
  <c r="J361" i="18"/>
  <c r="I361" i="18"/>
  <c r="H361" i="18"/>
  <c r="G361" i="18"/>
  <c r="F361" i="18"/>
  <c r="E361" i="18"/>
  <c r="D361" i="18"/>
  <c r="C361" i="18"/>
  <c r="B361" i="18"/>
  <c r="N360" i="18"/>
  <c r="M360" i="18"/>
  <c r="L360" i="18"/>
  <c r="K360" i="18"/>
  <c r="J360" i="18"/>
  <c r="I360" i="18"/>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6" i="18"/>
  <c r="M356" i="18"/>
  <c r="L356" i="18"/>
  <c r="K356" i="18"/>
  <c r="J356" i="18"/>
  <c r="I356" i="18"/>
  <c r="H356" i="18"/>
  <c r="G356" i="18"/>
  <c r="F356" i="18"/>
  <c r="E356" i="18"/>
  <c r="D356" i="18"/>
  <c r="C356" i="18"/>
  <c r="B356" i="18"/>
  <c r="N355" i="18"/>
  <c r="M355" i="18"/>
  <c r="L355" i="18"/>
  <c r="K355" i="18"/>
  <c r="J355" i="18"/>
  <c r="I355" i="18"/>
  <c r="H355" i="18"/>
  <c r="G355" i="18"/>
  <c r="F355" i="18"/>
  <c r="E355" i="18"/>
  <c r="D355" i="18"/>
  <c r="C355" i="18"/>
  <c r="B355" i="18"/>
  <c r="N354" i="18"/>
  <c r="M354" i="18"/>
  <c r="L354" i="18"/>
  <c r="K354" i="18"/>
  <c r="J354" i="18"/>
  <c r="I354" i="18"/>
  <c r="H354" i="18"/>
  <c r="G354" i="18"/>
  <c r="F354" i="18"/>
  <c r="E354" i="18"/>
  <c r="D354" i="18"/>
  <c r="C354" i="18"/>
  <c r="B354" i="18"/>
  <c r="N353" i="18"/>
  <c r="M353" i="18"/>
  <c r="L353" i="18"/>
  <c r="K353" i="18"/>
  <c r="J353" i="18"/>
  <c r="I353" i="18"/>
  <c r="H353" i="18"/>
  <c r="G353" i="18"/>
  <c r="F353" i="18"/>
  <c r="E353" i="18"/>
  <c r="D353" i="18"/>
  <c r="C353" i="18"/>
  <c r="B353" i="18"/>
  <c r="N351" i="18"/>
  <c r="M351" i="18"/>
  <c r="L351" i="18"/>
  <c r="K351" i="18"/>
  <c r="J351" i="18"/>
  <c r="E351" i="18"/>
  <c r="D351" i="18"/>
  <c r="C351" i="18"/>
  <c r="B351" i="18"/>
  <c r="N340" i="18"/>
  <c r="M340" i="18"/>
  <c r="L340" i="18"/>
  <c r="K340" i="18"/>
  <c r="J340" i="18"/>
  <c r="I340" i="18"/>
  <c r="H340" i="18"/>
  <c r="G340" i="18"/>
  <c r="F340" i="18"/>
  <c r="E340" i="18"/>
  <c r="D340" i="18"/>
  <c r="C340" i="18"/>
  <c r="B340" i="18"/>
  <c r="N339" i="18"/>
  <c r="M339" i="18"/>
  <c r="L339" i="18"/>
  <c r="K339" i="18"/>
  <c r="J339" i="18"/>
  <c r="I339" i="18"/>
  <c r="H339" i="18"/>
  <c r="G339" i="18"/>
  <c r="F339" i="18"/>
  <c r="E339" i="18"/>
  <c r="D339" i="18"/>
  <c r="C339" i="18"/>
  <c r="B339" i="18"/>
  <c r="N338" i="18"/>
  <c r="M338" i="18"/>
  <c r="L338" i="18"/>
  <c r="K338" i="18"/>
  <c r="J338" i="18"/>
  <c r="I338" i="18"/>
  <c r="H338" i="18"/>
  <c r="G338" i="18"/>
  <c r="F338" i="18"/>
  <c r="E338" i="18"/>
  <c r="D338" i="18"/>
  <c r="C338" i="18"/>
  <c r="B338" i="18"/>
  <c r="N337" i="18"/>
  <c r="M337" i="18"/>
  <c r="L337" i="18"/>
  <c r="K337" i="18"/>
  <c r="J337" i="18"/>
  <c r="I337" i="18"/>
  <c r="H337" i="18"/>
  <c r="G337" i="18"/>
  <c r="F337" i="18"/>
  <c r="E337" i="18"/>
  <c r="D337" i="18"/>
  <c r="C337" i="18"/>
  <c r="B337" i="18"/>
  <c r="N335" i="18"/>
  <c r="M335" i="18"/>
  <c r="L335" i="18"/>
  <c r="K335" i="18"/>
  <c r="J335" i="18"/>
  <c r="I335" i="18"/>
  <c r="H335" i="18"/>
  <c r="G335" i="18"/>
  <c r="F335" i="18"/>
  <c r="E335" i="18"/>
  <c r="D335" i="18"/>
  <c r="C335" i="18"/>
  <c r="B335" i="18"/>
  <c r="N334" i="18"/>
  <c r="M334" i="18"/>
  <c r="L334" i="18"/>
  <c r="K334" i="18"/>
  <c r="J334" i="18"/>
  <c r="I334" i="18"/>
  <c r="H334" i="18"/>
  <c r="G334" i="18"/>
  <c r="F334" i="18"/>
  <c r="E334" i="18"/>
  <c r="D334" i="18"/>
  <c r="C334" i="18"/>
  <c r="B334" i="18"/>
  <c r="N333" i="18"/>
  <c r="M333" i="18"/>
  <c r="L333" i="18"/>
  <c r="K333" i="18"/>
  <c r="J333" i="18"/>
  <c r="I333" i="18"/>
  <c r="H333" i="18"/>
  <c r="G333" i="18"/>
  <c r="F333" i="18"/>
  <c r="E333" i="18"/>
  <c r="D333" i="18"/>
  <c r="C333" i="18"/>
  <c r="B333" i="18"/>
  <c r="N332" i="18"/>
  <c r="M332" i="18"/>
  <c r="L332" i="18"/>
  <c r="K332" i="18"/>
  <c r="J332" i="18"/>
  <c r="I332" i="18"/>
  <c r="H332" i="18"/>
  <c r="G332" i="18"/>
  <c r="F332" i="18"/>
  <c r="E332" i="18"/>
  <c r="D332" i="18"/>
  <c r="C332" i="18"/>
  <c r="B332" i="18"/>
  <c r="N330" i="18"/>
  <c r="M330" i="18"/>
  <c r="L330" i="18"/>
  <c r="K330" i="18"/>
  <c r="J330" i="18"/>
  <c r="I330" i="18"/>
  <c r="H330" i="18"/>
  <c r="G330" i="18"/>
  <c r="F330" i="18"/>
  <c r="E330" i="18"/>
  <c r="D330" i="18"/>
  <c r="C330" i="18"/>
  <c r="B330" i="18"/>
  <c r="N329" i="18"/>
  <c r="M329" i="18"/>
  <c r="L329" i="18"/>
  <c r="K329" i="18"/>
  <c r="J329" i="18"/>
  <c r="I329" i="18"/>
  <c r="H329" i="18"/>
  <c r="G329" i="18"/>
  <c r="F329" i="18"/>
  <c r="E329" i="18"/>
  <c r="D329" i="18"/>
  <c r="C329" i="18"/>
  <c r="B329" i="18"/>
  <c r="N328" i="18"/>
  <c r="M328" i="18"/>
  <c r="L328" i="18"/>
  <c r="K328" i="18"/>
  <c r="J328" i="18"/>
  <c r="I328" i="18"/>
  <c r="H328" i="18"/>
  <c r="G328" i="18"/>
  <c r="F328" i="18"/>
  <c r="E328" i="18"/>
  <c r="D328" i="18"/>
  <c r="C328" i="18"/>
  <c r="B328" i="18"/>
  <c r="N327" i="18"/>
  <c r="M327" i="18"/>
  <c r="L327" i="18"/>
  <c r="K327" i="18"/>
  <c r="J327" i="18"/>
  <c r="I327" i="18"/>
  <c r="H327" i="18"/>
  <c r="G327" i="18"/>
  <c r="F327" i="18"/>
  <c r="E327" i="18"/>
  <c r="D327" i="18"/>
  <c r="C327" i="18"/>
  <c r="B327" i="18"/>
  <c r="N325" i="18"/>
  <c r="M325" i="18"/>
  <c r="L325" i="18"/>
  <c r="K325" i="18"/>
  <c r="J325" i="18"/>
  <c r="I325" i="18"/>
  <c r="H325" i="18"/>
  <c r="G325" i="18"/>
  <c r="F325" i="18"/>
  <c r="E325" i="18"/>
  <c r="D325" i="18"/>
  <c r="C325" i="18"/>
  <c r="B325" i="18"/>
  <c r="N324" i="18"/>
  <c r="M324" i="18"/>
  <c r="L324" i="18"/>
  <c r="K324" i="18"/>
  <c r="J324" i="18"/>
  <c r="I324" i="18"/>
  <c r="H324" i="18"/>
  <c r="G324" i="18"/>
  <c r="F324" i="18"/>
  <c r="E324" i="18"/>
  <c r="D324" i="18"/>
  <c r="C324" i="18"/>
  <c r="B324" i="18"/>
  <c r="N323" i="18"/>
  <c r="M323" i="18"/>
  <c r="L323" i="18"/>
  <c r="K323" i="18"/>
  <c r="J323" i="18"/>
  <c r="I323" i="18"/>
  <c r="H323" i="18"/>
  <c r="G323" i="18"/>
  <c r="F323" i="18"/>
  <c r="E323" i="18"/>
  <c r="D323" i="18"/>
  <c r="C323" i="18"/>
  <c r="B323" i="18"/>
  <c r="N322" i="18"/>
  <c r="M322" i="18"/>
  <c r="L322" i="18"/>
  <c r="K322" i="18"/>
  <c r="J322" i="18"/>
  <c r="I322" i="18"/>
  <c r="H322" i="18"/>
  <c r="G322" i="18"/>
  <c r="F322" i="18"/>
  <c r="E322" i="18"/>
  <c r="D322" i="18"/>
  <c r="C322" i="18"/>
  <c r="B322" i="18"/>
  <c r="N320" i="18"/>
  <c r="M320" i="18"/>
  <c r="L320" i="18"/>
  <c r="K320" i="18"/>
  <c r="J320" i="18"/>
  <c r="E320" i="18"/>
  <c r="D320" i="18"/>
  <c r="C320" i="18"/>
  <c r="B320" i="18"/>
  <c r="N309" i="18"/>
  <c r="M309" i="18"/>
  <c r="L309" i="18"/>
  <c r="K309" i="18"/>
  <c r="J309" i="18"/>
  <c r="I309" i="18"/>
  <c r="H309" i="18"/>
  <c r="G309" i="18"/>
  <c r="F309" i="18"/>
  <c r="E309" i="18"/>
  <c r="D309" i="18"/>
  <c r="C309" i="18"/>
  <c r="B309" i="18"/>
  <c r="N308" i="18"/>
  <c r="M308" i="18"/>
  <c r="L308" i="18"/>
  <c r="K308" i="18"/>
  <c r="J308" i="18"/>
  <c r="I308" i="18"/>
  <c r="H308" i="18"/>
  <c r="G308" i="18"/>
  <c r="F308" i="18"/>
  <c r="E308" i="18"/>
  <c r="D308" i="18"/>
  <c r="C308" i="18"/>
  <c r="B308" i="18"/>
  <c r="N307" i="18"/>
  <c r="M307" i="18"/>
  <c r="L307" i="18"/>
  <c r="K307" i="18"/>
  <c r="J307" i="18"/>
  <c r="I307" i="18"/>
  <c r="H307" i="18"/>
  <c r="G307" i="18"/>
  <c r="F307" i="18"/>
  <c r="E307" i="18"/>
  <c r="D307" i="18"/>
  <c r="C307" i="18"/>
  <c r="B307" i="18"/>
  <c r="N306" i="18"/>
  <c r="M306" i="18"/>
  <c r="L306" i="18"/>
  <c r="K306" i="18"/>
  <c r="J306" i="18"/>
  <c r="I306" i="18"/>
  <c r="H306" i="18"/>
  <c r="G306" i="18"/>
  <c r="F306" i="18"/>
  <c r="E306" i="18"/>
  <c r="D306" i="18"/>
  <c r="C306" i="18"/>
  <c r="B306" i="18"/>
  <c r="N304" i="18"/>
  <c r="M304" i="18"/>
  <c r="L304" i="18"/>
  <c r="K304" i="18"/>
  <c r="J304" i="18"/>
  <c r="I304" i="18"/>
  <c r="H304" i="18"/>
  <c r="G304" i="18"/>
  <c r="F304" i="18"/>
  <c r="E304" i="18"/>
  <c r="D304" i="18"/>
  <c r="C304" i="18"/>
  <c r="B304" i="18"/>
  <c r="N303" i="18"/>
  <c r="M303" i="18"/>
  <c r="L303" i="18"/>
  <c r="K303" i="18"/>
  <c r="J303" i="18"/>
  <c r="I303" i="18"/>
  <c r="H303" i="18"/>
  <c r="G303" i="18"/>
  <c r="F303" i="18"/>
  <c r="E303" i="18"/>
  <c r="D303" i="18"/>
  <c r="C303" i="18"/>
  <c r="B303" i="18"/>
  <c r="N302" i="18"/>
  <c r="M302" i="18"/>
  <c r="L302" i="18"/>
  <c r="K302" i="18"/>
  <c r="J302" i="18"/>
  <c r="I302" i="18"/>
  <c r="H302" i="18"/>
  <c r="G302" i="18"/>
  <c r="F302" i="18"/>
  <c r="E302" i="18"/>
  <c r="D302" i="18"/>
  <c r="C302" i="18"/>
  <c r="B302" i="18"/>
  <c r="N301" i="18"/>
  <c r="M301" i="18"/>
  <c r="L301" i="18"/>
  <c r="K301" i="18"/>
  <c r="J301" i="18"/>
  <c r="I301" i="18"/>
  <c r="H301" i="18"/>
  <c r="G301" i="18"/>
  <c r="F301" i="18"/>
  <c r="E301" i="18"/>
  <c r="D301" i="18"/>
  <c r="C301" i="18"/>
  <c r="B301" i="18"/>
  <c r="N299" i="18"/>
  <c r="M299" i="18"/>
  <c r="L299" i="18"/>
  <c r="K299" i="18"/>
  <c r="J299" i="18"/>
  <c r="I299" i="18"/>
  <c r="H299" i="18"/>
  <c r="G299" i="18"/>
  <c r="F299" i="18"/>
  <c r="E299" i="18"/>
  <c r="D299" i="18"/>
  <c r="C299" i="18"/>
  <c r="B299" i="18"/>
  <c r="N298" i="18"/>
  <c r="M298" i="18"/>
  <c r="L298" i="18"/>
  <c r="K298" i="18"/>
  <c r="J298" i="18"/>
  <c r="I298" i="18"/>
  <c r="H298" i="18"/>
  <c r="G298" i="18"/>
  <c r="F298" i="18"/>
  <c r="E298" i="18"/>
  <c r="D298" i="18"/>
  <c r="C298" i="18"/>
  <c r="B298" i="18"/>
  <c r="N297" i="18"/>
  <c r="M297" i="18"/>
  <c r="L297" i="18"/>
  <c r="K297" i="18"/>
  <c r="J297" i="18"/>
  <c r="I297" i="18"/>
  <c r="H297" i="18"/>
  <c r="G297" i="18"/>
  <c r="F297" i="18"/>
  <c r="E297" i="18"/>
  <c r="D297" i="18"/>
  <c r="C297" i="18"/>
  <c r="B297" i="18"/>
  <c r="N296" i="18"/>
  <c r="M296" i="18"/>
  <c r="L296" i="18"/>
  <c r="K296" i="18"/>
  <c r="J296" i="18"/>
  <c r="I296" i="18"/>
  <c r="H296" i="18"/>
  <c r="G296" i="18"/>
  <c r="F296" i="18"/>
  <c r="E296" i="18"/>
  <c r="D296" i="18"/>
  <c r="C296" i="18"/>
  <c r="B296" i="18"/>
  <c r="N294" i="18"/>
  <c r="M294" i="18"/>
  <c r="L294" i="18"/>
  <c r="K294" i="18"/>
  <c r="J294" i="18"/>
  <c r="I294" i="18"/>
  <c r="H294" i="18"/>
  <c r="G294" i="18"/>
  <c r="F294" i="18"/>
  <c r="E294" i="18"/>
  <c r="D294" i="18"/>
  <c r="C294" i="18"/>
  <c r="B294" i="18"/>
  <c r="N293" i="18"/>
  <c r="M293" i="18"/>
  <c r="L293" i="18"/>
  <c r="K293" i="18"/>
  <c r="J293" i="18"/>
  <c r="I293" i="18"/>
  <c r="H293" i="18"/>
  <c r="G293" i="18"/>
  <c r="F293" i="18"/>
  <c r="E293" i="18"/>
  <c r="D293" i="18"/>
  <c r="C293" i="18"/>
  <c r="B293" i="18"/>
  <c r="N292" i="18"/>
  <c r="M292" i="18"/>
  <c r="L292" i="18"/>
  <c r="K292" i="18"/>
  <c r="J292" i="18"/>
  <c r="I292" i="18"/>
  <c r="H292" i="18"/>
  <c r="G292" i="18"/>
  <c r="F292" i="18"/>
  <c r="E292" i="18"/>
  <c r="D292" i="18"/>
  <c r="C292" i="18"/>
  <c r="B292" i="18"/>
  <c r="N291" i="18"/>
  <c r="M291" i="18"/>
  <c r="L291" i="18"/>
  <c r="K291" i="18"/>
  <c r="J291" i="18"/>
  <c r="I291" i="18"/>
  <c r="H291" i="18"/>
  <c r="G291" i="18"/>
  <c r="F291" i="18"/>
  <c r="E291" i="18"/>
  <c r="D291" i="18"/>
  <c r="C291" i="18"/>
  <c r="B291" i="18"/>
  <c r="N289" i="18"/>
  <c r="M289" i="18"/>
  <c r="L289" i="18"/>
  <c r="K289" i="18"/>
  <c r="J289" i="18"/>
  <c r="E289" i="18"/>
  <c r="D289" i="18"/>
  <c r="C289" i="18"/>
  <c r="B289" i="18"/>
  <c r="N278" i="18"/>
  <c r="M278" i="18"/>
  <c r="L278" i="18"/>
  <c r="K278" i="18"/>
  <c r="J278" i="18"/>
  <c r="I278" i="18"/>
  <c r="H278" i="18"/>
  <c r="G278" i="18"/>
  <c r="F278" i="18"/>
  <c r="E278" i="18"/>
  <c r="D278" i="18"/>
  <c r="C278" i="18"/>
  <c r="B278" i="18"/>
  <c r="N277" i="18"/>
  <c r="M277" i="18"/>
  <c r="L277" i="18"/>
  <c r="K277" i="18"/>
  <c r="J277" i="18"/>
  <c r="I277" i="18"/>
  <c r="H277" i="18"/>
  <c r="G277" i="18"/>
  <c r="F277" i="18"/>
  <c r="E277" i="18"/>
  <c r="D277" i="18"/>
  <c r="C277" i="18"/>
  <c r="B277" i="18"/>
  <c r="N276" i="18"/>
  <c r="M276" i="18"/>
  <c r="L276" i="18"/>
  <c r="K276" i="18"/>
  <c r="J276" i="18"/>
  <c r="I276" i="18"/>
  <c r="H276" i="18"/>
  <c r="G276" i="18"/>
  <c r="F276" i="18"/>
  <c r="E276" i="18"/>
  <c r="D276" i="18"/>
  <c r="C276" i="18"/>
  <c r="B276" i="18"/>
  <c r="N275" i="18"/>
  <c r="M275" i="18"/>
  <c r="L275" i="18"/>
  <c r="K275" i="18"/>
  <c r="J275" i="18"/>
  <c r="I275" i="18"/>
  <c r="H275" i="18"/>
  <c r="G275" i="18"/>
  <c r="F275" i="18"/>
  <c r="E275" i="18"/>
  <c r="D275" i="18"/>
  <c r="C275" i="18"/>
  <c r="B275" i="18"/>
  <c r="N273" i="18"/>
  <c r="M273" i="18"/>
  <c r="L273" i="18"/>
  <c r="K273" i="18"/>
  <c r="J273" i="18"/>
  <c r="I273" i="18"/>
  <c r="H273" i="18"/>
  <c r="G273" i="18"/>
  <c r="F273" i="18"/>
  <c r="E273" i="18"/>
  <c r="D273" i="18"/>
  <c r="C273" i="18"/>
  <c r="B273" i="18"/>
  <c r="N272" i="18"/>
  <c r="M272" i="18"/>
  <c r="L272" i="18"/>
  <c r="K272" i="18"/>
  <c r="J272" i="18"/>
  <c r="I272" i="18"/>
  <c r="H272" i="18"/>
  <c r="G272" i="18"/>
  <c r="F272" i="18"/>
  <c r="E272" i="18"/>
  <c r="D272" i="18"/>
  <c r="C272" i="18"/>
  <c r="B272" i="18"/>
  <c r="N271" i="18"/>
  <c r="M271" i="18"/>
  <c r="L271" i="18"/>
  <c r="K271" i="18"/>
  <c r="J271" i="18"/>
  <c r="I271" i="18"/>
  <c r="H271" i="18"/>
  <c r="G271" i="18"/>
  <c r="F271" i="18"/>
  <c r="E271" i="18"/>
  <c r="D271" i="18"/>
  <c r="C271" i="18"/>
  <c r="B271" i="18"/>
  <c r="N270" i="18"/>
  <c r="M270" i="18"/>
  <c r="L270" i="18"/>
  <c r="K270" i="18"/>
  <c r="J270" i="18"/>
  <c r="I270" i="18"/>
  <c r="H270" i="18"/>
  <c r="G270" i="18"/>
  <c r="F270" i="18"/>
  <c r="E270" i="18"/>
  <c r="D270" i="18"/>
  <c r="C270" i="18"/>
  <c r="B270" i="18"/>
  <c r="N268" i="18"/>
  <c r="M268" i="18"/>
  <c r="L268" i="18"/>
  <c r="K268" i="18"/>
  <c r="J268" i="18"/>
  <c r="I268" i="18"/>
  <c r="H268" i="18"/>
  <c r="G268" i="18"/>
  <c r="F268" i="18"/>
  <c r="E268" i="18"/>
  <c r="D268" i="18"/>
  <c r="C268" i="18"/>
  <c r="B268" i="18"/>
  <c r="N267" i="18"/>
  <c r="M267" i="18"/>
  <c r="L267" i="18"/>
  <c r="K267" i="18"/>
  <c r="J267" i="18"/>
  <c r="I267" i="18"/>
  <c r="H267" i="18"/>
  <c r="G267" i="18"/>
  <c r="F267" i="18"/>
  <c r="E267" i="18"/>
  <c r="D267" i="18"/>
  <c r="C267" i="18"/>
  <c r="B267" i="18"/>
  <c r="N266" i="18"/>
  <c r="M266" i="18"/>
  <c r="L266" i="18"/>
  <c r="K266" i="18"/>
  <c r="J266" i="18"/>
  <c r="I266" i="18"/>
  <c r="H266" i="18"/>
  <c r="G266" i="18"/>
  <c r="F266" i="18"/>
  <c r="E266" i="18"/>
  <c r="D266" i="18"/>
  <c r="C266" i="18"/>
  <c r="B266" i="18"/>
  <c r="N265" i="18"/>
  <c r="M265" i="18"/>
  <c r="L265" i="18"/>
  <c r="K265" i="18"/>
  <c r="J265" i="18"/>
  <c r="I265" i="18"/>
  <c r="H265" i="18"/>
  <c r="G265" i="18"/>
  <c r="F265" i="18"/>
  <c r="E265" i="18"/>
  <c r="D265" i="18"/>
  <c r="C265" i="18"/>
  <c r="B265" i="18"/>
  <c r="N263" i="18"/>
  <c r="M263" i="18"/>
  <c r="L263" i="18"/>
  <c r="K263" i="18"/>
  <c r="J263" i="18"/>
  <c r="I263" i="18"/>
  <c r="H263" i="18"/>
  <c r="G263" i="18"/>
  <c r="F263" i="18"/>
  <c r="E263" i="18"/>
  <c r="D263" i="18"/>
  <c r="C263" i="18"/>
  <c r="B263" i="18"/>
  <c r="N262" i="18"/>
  <c r="M262" i="18"/>
  <c r="L262" i="18"/>
  <c r="K262" i="18"/>
  <c r="J262" i="18"/>
  <c r="I262" i="18"/>
  <c r="H262" i="18"/>
  <c r="G262" i="18"/>
  <c r="F262" i="18"/>
  <c r="E262" i="18"/>
  <c r="D262" i="18"/>
  <c r="C262" i="18"/>
  <c r="B262" i="18"/>
  <c r="N261" i="18"/>
  <c r="M261" i="18"/>
  <c r="L261" i="18"/>
  <c r="K261" i="18"/>
  <c r="J261" i="18"/>
  <c r="I261" i="18"/>
  <c r="H261" i="18"/>
  <c r="G261" i="18"/>
  <c r="F261" i="18"/>
  <c r="E261" i="18"/>
  <c r="D261" i="18"/>
  <c r="C261" i="18"/>
  <c r="B261" i="18"/>
  <c r="N260" i="18"/>
  <c r="M260" i="18"/>
  <c r="L260" i="18"/>
  <c r="K260" i="18"/>
  <c r="J260" i="18"/>
  <c r="I260" i="18"/>
  <c r="H260" i="18"/>
  <c r="G260" i="18"/>
  <c r="F260" i="18"/>
  <c r="E260" i="18"/>
  <c r="D260" i="18"/>
  <c r="C260" i="18"/>
  <c r="B260" i="18"/>
  <c r="N258" i="18"/>
  <c r="M258" i="18"/>
  <c r="L258" i="18"/>
  <c r="K258" i="18"/>
  <c r="J258" i="18"/>
  <c r="E258" i="18"/>
  <c r="D258" i="18"/>
  <c r="C258" i="18"/>
  <c r="B258" i="18"/>
  <c r="N247" i="18"/>
  <c r="M247" i="18"/>
  <c r="L247" i="18"/>
  <c r="K247" i="18"/>
  <c r="J247" i="18"/>
  <c r="I247" i="18"/>
  <c r="H247" i="18"/>
  <c r="G247" i="18"/>
  <c r="F247" i="18"/>
  <c r="E247" i="18"/>
  <c r="D247" i="18"/>
  <c r="C247" i="18"/>
  <c r="B247" i="18"/>
  <c r="N246" i="18"/>
  <c r="M246" i="18"/>
  <c r="L246" i="18"/>
  <c r="K246" i="18"/>
  <c r="J246" i="18"/>
  <c r="I246" i="18"/>
  <c r="H246" i="18"/>
  <c r="G246" i="18"/>
  <c r="F246" i="18"/>
  <c r="E246" i="18"/>
  <c r="D246" i="18"/>
  <c r="C246" i="18"/>
  <c r="B246" i="18"/>
  <c r="N245" i="18"/>
  <c r="M245" i="18"/>
  <c r="L245" i="18"/>
  <c r="K245" i="18"/>
  <c r="J245" i="18"/>
  <c r="I245" i="18"/>
  <c r="H245" i="18"/>
  <c r="G245" i="18"/>
  <c r="F245" i="18"/>
  <c r="E245" i="18"/>
  <c r="D245" i="18"/>
  <c r="C245" i="18"/>
  <c r="B245" i="18"/>
  <c r="N244" i="18"/>
  <c r="M244" i="18"/>
  <c r="L244" i="18"/>
  <c r="K244" i="18"/>
  <c r="J244" i="18"/>
  <c r="I244" i="18"/>
  <c r="H244" i="18"/>
  <c r="G244" i="18"/>
  <c r="F244" i="18"/>
  <c r="E244" i="18"/>
  <c r="D244" i="18"/>
  <c r="C244" i="18"/>
  <c r="B244" i="18"/>
  <c r="N242" i="18"/>
  <c r="M242" i="18"/>
  <c r="L242" i="18"/>
  <c r="K242" i="18"/>
  <c r="J242" i="18"/>
  <c r="I242" i="18"/>
  <c r="H242" i="18"/>
  <c r="G242" i="18"/>
  <c r="F242" i="18"/>
  <c r="E242" i="18"/>
  <c r="D242" i="18"/>
  <c r="C242" i="18"/>
  <c r="B242" i="18"/>
  <c r="N241" i="18"/>
  <c r="M241" i="18"/>
  <c r="L241" i="18"/>
  <c r="K241" i="18"/>
  <c r="J241" i="18"/>
  <c r="I241" i="18"/>
  <c r="H241" i="18"/>
  <c r="G241" i="18"/>
  <c r="F241" i="18"/>
  <c r="E241" i="18"/>
  <c r="D241" i="18"/>
  <c r="C241" i="18"/>
  <c r="B241" i="18"/>
  <c r="N240" i="18"/>
  <c r="M240" i="18"/>
  <c r="L240" i="18"/>
  <c r="K240" i="18"/>
  <c r="J240" i="18"/>
  <c r="I240" i="18"/>
  <c r="H240" i="18"/>
  <c r="G240" i="18"/>
  <c r="F240" i="18"/>
  <c r="E240" i="18"/>
  <c r="D240" i="18"/>
  <c r="C240" i="18"/>
  <c r="B240" i="18"/>
  <c r="N239" i="18"/>
  <c r="M239" i="18"/>
  <c r="L239" i="18"/>
  <c r="K239" i="18"/>
  <c r="J239" i="18"/>
  <c r="I239" i="18"/>
  <c r="H239" i="18"/>
  <c r="G239" i="18"/>
  <c r="F239" i="18"/>
  <c r="E239" i="18"/>
  <c r="D239" i="18"/>
  <c r="C239" i="18"/>
  <c r="B239" i="18"/>
  <c r="N237" i="18"/>
  <c r="M237" i="18"/>
  <c r="L237" i="18"/>
  <c r="K237" i="18"/>
  <c r="J237" i="18"/>
  <c r="I237" i="18"/>
  <c r="H237" i="18"/>
  <c r="G237" i="18"/>
  <c r="F237" i="18"/>
  <c r="E237" i="18"/>
  <c r="D237" i="18"/>
  <c r="C237" i="18"/>
  <c r="B237" i="18"/>
  <c r="N236" i="18"/>
  <c r="M236" i="18"/>
  <c r="L236" i="18"/>
  <c r="K236" i="18"/>
  <c r="J236" i="18"/>
  <c r="I236" i="18"/>
  <c r="H236" i="18"/>
  <c r="G236" i="18"/>
  <c r="F236" i="18"/>
  <c r="E236" i="18"/>
  <c r="D236" i="18"/>
  <c r="C236" i="18"/>
  <c r="B236" i="18"/>
  <c r="N235" i="18"/>
  <c r="M235" i="18"/>
  <c r="L235" i="18"/>
  <c r="K235" i="18"/>
  <c r="J235" i="18"/>
  <c r="I235" i="18"/>
  <c r="H235" i="18"/>
  <c r="G235" i="18"/>
  <c r="F235" i="18"/>
  <c r="E235" i="18"/>
  <c r="D235" i="18"/>
  <c r="C235" i="18"/>
  <c r="B235" i="18"/>
  <c r="N234" i="18"/>
  <c r="M234" i="18"/>
  <c r="L234" i="18"/>
  <c r="K234" i="18"/>
  <c r="J234" i="18"/>
  <c r="I234" i="18"/>
  <c r="H234" i="18"/>
  <c r="G234" i="18"/>
  <c r="F234" i="18"/>
  <c r="E234" i="18"/>
  <c r="D234" i="18"/>
  <c r="C234" i="18"/>
  <c r="B234" i="18"/>
  <c r="N232" i="18"/>
  <c r="M232" i="18"/>
  <c r="L232" i="18"/>
  <c r="K232" i="18"/>
  <c r="J232" i="18"/>
  <c r="I232" i="18"/>
  <c r="H232" i="18"/>
  <c r="G232" i="18"/>
  <c r="F232" i="18"/>
  <c r="E232" i="18"/>
  <c r="D232" i="18"/>
  <c r="C232" i="18"/>
  <c r="B232" i="18"/>
  <c r="N231" i="18"/>
  <c r="M231" i="18"/>
  <c r="L231" i="18"/>
  <c r="K231" i="18"/>
  <c r="J231" i="18"/>
  <c r="I231" i="18"/>
  <c r="H231" i="18"/>
  <c r="G231" i="18"/>
  <c r="F231" i="18"/>
  <c r="E231" i="18"/>
  <c r="D231" i="18"/>
  <c r="C231" i="18"/>
  <c r="B231" i="18"/>
  <c r="N230" i="18"/>
  <c r="M230" i="18"/>
  <c r="L230" i="18"/>
  <c r="K230" i="18"/>
  <c r="J230" i="18"/>
  <c r="I230" i="18"/>
  <c r="H230" i="18"/>
  <c r="G230" i="18"/>
  <c r="F230" i="18"/>
  <c r="E230" i="18"/>
  <c r="D230" i="18"/>
  <c r="C230" i="18"/>
  <c r="B230" i="18"/>
  <c r="N229" i="18"/>
  <c r="M229" i="18"/>
  <c r="L229" i="18"/>
  <c r="K229" i="18"/>
  <c r="J229" i="18"/>
  <c r="I229" i="18"/>
  <c r="H229" i="18"/>
  <c r="G229" i="18"/>
  <c r="F229" i="18"/>
  <c r="E229" i="18"/>
  <c r="D229" i="18"/>
  <c r="C229" i="18"/>
  <c r="B229" i="18"/>
  <c r="N227" i="18"/>
  <c r="M227" i="18"/>
  <c r="L227" i="18"/>
  <c r="K227" i="18"/>
  <c r="J227" i="18"/>
  <c r="I227" i="18"/>
  <c r="H227" i="18"/>
  <c r="G227" i="18"/>
  <c r="F227" i="18"/>
  <c r="E227" i="18"/>
  <c r="D227" i="18"/>
  <c r="C227" i="18"/>
  <c r="B227" i="18"/>
  <c r="N216" i="18"/>
  <c r="M216" i="18"/>
  <c r="L216" i="18"/>
  <c r="K216" i="18"/>
  <c r="J216" i="18"/>
  <c r="I216" i="18"/>
  <c r="H216" i="18"/>
  <c r="G216" i="18"/>
  <c r="F216" i="18"/>
  <c r="E216" i="18"/>
  <c r="D216" i="18"/>
  <c r="C216" i="18"/>
  <c r="B216" i="18"/>
  <c r="N215" i="18"/>
  <c r="M215" i="18"/>
  <c r="L215" i="18"/>
  <c r="K215" i="18"/>
  <c r="J215" i="18"/>
  <c r="I215" i="18"/>
  <c r="H215" i="18"/>
  <c r="G215" i="18"/>
  <c r="F215" i="18"/>
  <c r="E215" i="18"/>
  <c r="D215" i="18"/>
  <c r="C215" i="18"/>
  <c r="B215" i="18"/>
  <c r="N214" i="18"/>
  <c r="M214" i="18"/>
  <c r="L214" i="18"/>
  <c r="K214" i="18"/>
  <c r="J214" i="18"/>
  <c r="I214" i="18"/>
  <c r="H214" i="18"/>
  <c r="G214" i="18"/>
  <c r="F214" i="18"/>
  <c r="E214" i="18"/>
  <c r="D214" i="18"/>
  <c r="C214" i="18"/>
  <c r="B214" i="18"/>
  <c r="N213" i="18"/>
  <c r="M213" i="18"/>
  <c r="L213" i="18"/>
  <c r="K213" i="18"/>
  <c r="J213" i="18"/>
  <c r="I213" i="18"/>
  <c r="H213" i="18"/>
  <c r="G213" i="18"/>
  <c r="F213" i="18"/>
  <c r="E213" i="18"/>
  <c r="D213" i="18"/>
  <c r="C213" i="18"/>
  <c r="B213" i="18"/>
  <c r="N211" i="18"/>
  <c r="M211" i="18"/>
  <c r="L211" i="18"/>
  <c r="K211" i="18"/>
  <c r="J211" i="18"/>
  <c r="I211" i="18"/>
  <c r="H211" i="18"/>
  <c r="G211" i="18"/>
  <c r="F211" i="18"/>
  <c r="E211" i="18"/>
  <c r="D211" i="18"/>
  <c r="C211" i="18"/>
  <c r="B211" i="18"/>
  <c r="N210" i="18"/>
  <c r="M210" i="18"/>
  <c r="L210" i="18"/>
  <c r="K210" i="18"/>
  <c r="J210" i="18"/>
  <c r="I210" i="18"/>
  <c r="H210" i="18"/>
  <c r="G210" i="18"/>
  <c r="F210" i="18"/>
  <c r="E210" i="18"/>
  <c r="D210" i="18"/>
  <c r="C210" i="18"/>
  <c r="B210" i="18"/>
  <c r="N209" i="18"/>
  <c r="M209" i="18"/>
  <c r="L209" i="18"/>
  <c r="K209" i="18"/>
  <c r="J209" i="18"/>
  <c r="I209" i="18"/>
  <c r="H209" i="18"/>
  <c r="G209" i="18"/>
  <c r="F209" i="18"/>
  <c r="E209" i="18"/>
  <c r="D209" i="18"/>
  <c r="C209" i="18"/>
  <c r="B209" i="18"/>
  <c r="N208" i="18"/>
  <c r="M208" i="18"/>
  <c r="L208" i="18"/>
  <c r="K208" i="18"/>
  <c r="J208" i="18"/>
  <c r="I208" i="18"/>
  <c r="H208" i="18"/>
  <c r="G208" i="18"/>
  <c r="F208" i="18"/>
  <c r="E208" i="18"/>
  <c r="D208" i="18"/>
  <c r="C208" i="18"/>
  <c r="B208" i="18"/>
  <c r="N206" i="18"/>
  <c r="M206" i="18"/>
  <c r="L206" i="18"/>
  <c r="K206" i="18"/>
  <c r="J206" i="18"/>
  <c r="I206" i="18"/>
  <c r="H206" i="18"/>
  <c r="G206" i="18"/>
  <c r="F206" i="18"/>
  <c r="E206" i="18"/>
  <c r="D206" i="18"/>
  <c r="C206" i="18"/>
  <c r="B206" i="18"/>
  <c r="N205" i="18"/>
  <c r="M205" i="18"/>
  <c r="L205" i="18"/>
  <c r="K205" i="18"/>
  <c r="J205" i="18"/>
  <c r="I205" i="18"/>
  <c r="H205" i="18"/>
  <c r="G205" i="18"/>
  <c r="F205" i="18"/>
  <c r="E205" i="18"/>
  <c r="D205" i="18"/>
  <c r="C205" i="18"/>
  <c r="B205" i="18"/>
  <c r="N204" i="18"/>
  <c r="M204" i="18"/>
  <c r="L204" i="18"/>
  <c r="K204" i="18"/>
  <c r="J204" i="18"/>
  <c r="I204" i="18"/>
  <c r="H204" i="18"/>
  <c r="G204" i="18"/>
  <c r="F204" i="18"/>
  <c r="E204" i="18"/>
  <c r="D204" i="18"/>
  <c r="C204" i="18"/>
  <c r="B204" i="18"/>
  <c r="N203" i="18"/>
  <c r="M203" i="18"/>
  <c r="L203" i="18"/>
  <c r="K203" i="18"/>
  <c r="J203" i="18"/>
  <c r="I203" i="18"/>
  <c r="H203" i="18"/>
  <c r="G203" i="18"/>
  <c r="F203" i="18"/>
  <c r="E203" i="18"/>
  <c r="D203" i="18"/>
  <c r="C203" i="18"/>
  <c r="B203" i="18"/>
  <c r="N201" i="18"/>
  <c r="M201" i="18"/>
  <c r="L201" i="18"/>
  <c r="K201" i="18"/>
  <c r="J201" i="18"/>
  <c r="I201" i="18"/>
  <c r="H201" i="18"/>
  <c r="G201" i="18"/>
  <c r="F201" i="18"/>
  <c r="E201" i="18"/>
  <c r="D201" i="18"/>
  <c r="C201" i="18"/>
  <c r="B201" i="18"/>
  <c r="N200" i="18"/>
  <c r="M200" i="18"/>
  <c r="L200" i="18"/>
  <c r="K200" i="18"/>
  <c r="J200" i="18"/>
  <c r="I200" i="18"/>
  <c r="H200" i="18"/>
  <c r="G200" i="18"/>
  <c r="F200" i="18"/>
  <c r="E200" i="18"/>
  <c r="D200" i="18"/>
  <c r="C200" i="18"/>
  <c r="B200" i="18"/>
  <c r="N199" i="18"/>
  <c r="M199" i="18"/>
  <c r="L199" i="18"/>
  <c r="K199" i="18"/>
  <c r="J199" i="18"/>
  <c r="I199" i="18"/>
  <c r="H199" i="18"/>
  <c r="G199" i="18"/>
  <c r="F199" i="18"/>
  <c r="E199" i="18"/>
  <c r="D199" i="18"/>
  <c r="C199" i="18"/>
  <c r="B199" i="18"/>
  <c r="N198" i="18"/>
  <c r="M198" i="18"/>
  <c r="L198" i="18"/>
  <c r="K198" i="18"/>
  <c r="J198" i="18"/>
  <c r="I198" i="18"/>
  <c r="H198" i="18"/>
  <c r="G198" i="18"/>
  <c r="F198" i="18"/>
  <c r="E198" i="18"/>
  <c r="D198" i="18"/>
  <c r="C198" i="18"/>
  <c r="B198" i="18"/>
  <c r="N196" i="18"/>
  <c r="M196" i="18"/>
  <c r="L196" i="18"/>
  <c r="K196" i="18"/>
  <c r="J196" i="18"/>
  <c r="E196" i="18"/>
  <c r="D196" i="18"/>
  <c r="C196" i="18"/>
  <c r="B196" i="18"/>
  <c r="N185" i="18"/>
  <c r="M185" i="18"/>
  <c r="L185" i="18"/>
  <c r="K185" i="18"/>
  <c r="J185" i="18"/>
  <c r="I185" i="18"/>
  <c r="H185" i="18"/>
  <c r="G185" i="18"/>
  <c r="F185" i="18"/>
  <c r="E185" i="18"/>
  <c r="D185" i="18"/>
  <c r="C185" i="18"/>
  <c r="B185" i="18"/>
  <c r="N184" i="18"/>
  <c r="M184" i="18"/>
  <c r="L184" i="18"/>
  <c r="K184" i="18"/>
  <c r="J184" i="18"/>
  <c r="I184" i="18"/>
  <c r="H184" i="18"/>
  <c r="G184" i="18"/>
  <c r="F184" i="18"/>
  <c r="E184" i="18"/>
  <c r="D184" i="18"/>
  <c r="C184" i="18"/>
  <c r="B184" i="18"/>
  <c r="N183" i="18"/>
  <c r="M183" i="18"/>
  <c r="L183" i="18"/>
  <c r="K183" i="18"/>
  <c r="J183" i="18"/>
  <c r="I183" i="18"/>
  <c r="H183" i="18"/>
  <c r="G183" i="18"/>
  <c r="F183" i="18"/>
  <c r="E183" i="18"/>
  <c r="D183" i="18"/>
  <c r="C183" i="18"/>
  <c r="B183" i="18"/>
  <c r="N182" i="18"/>
  <c r="M182" i="18"/>
  <c r="L182" i="18"/>
  <c r="K182" i="18"/>
  <c r="J182" i="18"/>
  <c r="I182" i="18"/>
  <c r="H182" i="18"/>
  <c r="G182" i="18"/>
  <c r="F182" i="18"/>
  <c r="E182" i="18"/>
  <c r="D182" i="18"/>
  <c r="C182" i="18"/>
  <c r="B182" i="18"/>
  <c r="N180" i="18"/>
  <c r="M180" i="18"/>
  <c r="L180" i="18"/>
  <c r="K180" i="18"/>
  <c r="J180" i="18"/>
  <c r="I180" i="18"/>
  <c r="H180" i="18"/>
  <c r="G180" i="18"/>
  <c r="F180" i="18"/>
  <c r="E180" i="18"/>
  <c r="D180" i="18"/>
  <c r="C180" i="18"/>
  <c r="B180" i="18"/>
  <c r="N179" i="18"/>
  <c r="M179" i="18"/>
  <c r="L179" i="18"/>
  <c r="K179" i="18"/>
  <c r="J179" i="18"/>
  <c r="I179" i="18"/>
  <c r="H179" i="18"/>
  <c r="G179" i="18"/>
  <c r="F179" i="18"/>
  <c r="E179" i="18"/>
  <c r="D179" i="18"/>
  <c r="C179" i="18"/>
  <c r="B179" i="18"/>
  <c r="N178" i="18"/>
  <c r="M178" i="18"/>
  <c r="L178" i="18"/>
  <c r="K178" i="18"/>
  <c r="J178" i="18"/>
  <c r="I178" i="18"/>
  <c r="H178" i="18"/>
  <c r="G178" i="18"/>
  <c r="F178" i="18"/>
  <c r="E178" i="18"/>
  <c r="D178" i="18"/>
  <c r="C178" i="18"/>
  <c r="B178" i="18"/>
  <c r="N177" i="18"/>
  <c r="M177" i="18"/>
  <c r="L177" i="18"/>
  <c r="K177" i="18"/>
  <c r="J177" i="18"/>
  <c r="I177" i="18"/>
  <c r="H177" i="18"/>
  <c r="G177" i="18"/>
  <c r="F177" i="18"/>
  <c r="E177" i="18"/>
  <c r="D177" i="18"/>
  <c r="C177" i="18"/>
  <c r="B177" i="18"/>
  <c r="N175" i="18"/>
  <c r="M175" i="18"/>
  <c r="L175" i="18"/>
  <c r="K175" i="18"/>
  <c r="J175" i="18"/>
  <c r="I175" i="18"/>
  <c r="H175" i="18"/>
  <c r="G175" i="18"/>
  <c r="F175" i="18"/>
  <c r="E175" i="18"/>
  <c r="D175" i="18"/>
  <c r="C175" i="18"/>
  <c r="B175" i="18"/>
  <c r="N174" i="18"/>
  <c r="M174" i="18"/>
  <c r="L174" i="18"/>
  <c r="K174" i="18"/>
  <c r="J174" i="18"/>
  <c r="I174" i="18"/>
  <c r="H174" i="18"/>
  <c r="G174" i="18"/>
  <c r="F174" i="18"/>
  <c r="E174" i="18"/>
  <c r="D174" i="18"/>
  <c r="C174" i="18"/>
  <c r="B174" i="18"/>
  <c r="N173" i="18"/>
  <c r="M173" i="18"/>
  <c r="L173" i="18"/>
  <c r="K173" i="18"/>
  <c r="J173" i="18"/>
  <c r="I173" i="18"/>
  <c r="H173" i="18"/>
  <c r="G173" i="18"/>
  <c r="F173" i="18"/>
  <c r="E173" i="18"/>
  <c r="D173" i="18"/>
  <c r="C173" i="18"/>
  <c r="B173" i="18"/>
  <c r="N172" i="18"/>
  <c r="M172" i="18"/>
  <c r="L172" i="18"/>
  <c r="K172" i="18"/>
  <c r="J172" i="18"/>
  <c r="I172" i="18"/>
  <c r="H172" i="18"/>
  <c r="G172" i="18"/>
  <c r="F172" i="18"/>
  <c r="E172" i="18"/>
  <c r="D172" i="18"/>
  <c r="C172" i="18"/>
  <c r="B172" i="18"/>
  <c r="N170" i="18"/>
  <c r="M170" i="18"/>
  <c r="L170" i="18"/>
  <c r="K170" i="18"/>
  <c r="J170" i="18"/>
  <c r="I170" i="18"/>
  <c r="H170" i="18"/>
  <c r="G170" i="18"/>
  <c r="F170" i="18"/>
  <c r="E170" i="18"/>
  <c r="D170" i="18"/>
  <c r="C170" i="18"/>
  <c r="B170" i="18"/>
  <c r="N169" i="18"/>
  <c r="M169" i="18"/>
  <c r="L169" i="18"/>
  <c r="K169" i="18"/>
  <c r="J169" i="18"/>
  <c r="I169" i="18"/>
  <c r="H169" i="18"/>
  <c r="G169" i="18"/>
  <c r="F169" i="18"/>
  <c r="E169" i="18"/>
  <c r="D169" i="18"/>
  <c r="C169" i="18"/>
  <c r="B169" i="18"/>
  <c r="N168" i="18"/>
  <c r="M168" i="18"/>
  <c r="L168" i="18"/>
  <c r="K168" i="18"/>
  <c r="J168" i="18"/>
  <c r="I168" i="18"/>
  <c r="H168" i="18"/>
  <c r="G168" i="18"/>
  <c r="F168" i="18"/>
  <c r="E168" i="18"/>
  <c r="D168" i="18"/>
  <c r="C168" i="18"/>
  <c r="B168" i="18"/>
  <c r="N167" i="18"/>
  <c r="M167" i="18"/>
  <c r="L167" i="18"/>
  <c r="K167" i="18"/>
  <c r="J167" i="18"/>
  <c r="I167" i="18"/>
  <c r="H167" i="18"/>
  <c r="G167" i="18"/>
  <c r="F167" i="18"/>
  <c r="E167" i="18"/>
  <c r="D167" i="18"/>
  <c r="C167" i="18"/>
  <c r="B167" i="18"/>
  <c r="N165" i="18"/>
  <c r="M165" i="18"/>
  <c r="L165" i="18"/>
  <c r="K165" i="18"/>
  <c r="J165" i="18"/>
  <c r="E165" i="18"/>
  <c r="D165" i="18"/>
  <c r="C165" i="18"/>
  <c r="B165" i="18"/>
  <c r="N154" i="18"/>
  <c r="M154" i="18"/>
  <c r="L154" i="18"/>
  <c r="K154" i="18"/>
  <c r="J154" i="18"/>
  <c r="I154" i="18"/>
  <c r="H154" i="18"/>
  <c r="G154" i="18"/>
  <c r="F154" i="18"/>
  <c r="E154" i="18"/>
  <c r="D154" i="18"/>
  <c r="C154" i="18"/>
  <c r="B154" i="18"/>
  <c r="N153" i="18"/>
  <c r="M153" i="18"/>
  <c r="L153" i="18"/>
  <c r="K153" i="18"/>
  <c r="J153" i="18"/>
  <c r="I153" i="18"/>
  <c r="H153" i="18"/>
  <c r="G153" i="18"/>
  <c r="F153" i="18"/>
  <c r="E153" i="18"/>
  <c r="D153" i="18"/>
  <c r="C153" i="18"/>
  <c r="B153" i="18"/>
  <c r="N152" i="18"/>
  <c r="M152" i="18"/>
  <c r="L152" i="18"/>
  <c r="K152" i="18"/>
  <c r="J152" i="18"/>
  <c r="I152" i="18"/>
  <c r="H152" i="18"/>
  <c r="G152" i="18"/>
  <c r="F152" i="18"/>
  <c r="E152" i="18"/>
  <c r="D152" i="18"/>
  <c r="C152" i="18"/>
  <c r="B152" i="18"/>
  <c r="N151" i="18"/>
  <c r="M151" i="18"/>
  <c r="L151" i="18"/>
  <c r="K151" i="18"/>
  <c r="J151" i="18"/>
  <c r="I151" i="18"/>
  <c r="H151" i="18"/>
  <c r="G151" i="18"/>
  <c r="F151" i="18"/>
  <c r="E151" i="18"/>
  <c r="D151" i="18"/>
  <c r="C151" i="18"/>
  <c r="B151" i="18"/>
  <c r="N149" i="18"/>
  <c r="M149" i="18"/>
  <c r="L149" i="18"/>
  <c r="K149" i="18"/>
  <c r="J149" i="18"/>
  <c r="I149" i="18"/>
  <c r="H149" i="18"/>
  <c r="G149" i="18"/>
  <c r="F149" i="18"/>
  <c r="E149" i="18"/>
  <c r="D149" i="18"/>
  <c r="C149" i="18"/>
  <c r="B149" i="18"/>
  <c r="N148" i="18"/>
  <c r="M148" i="18"/>
  <c r="L148" i="18"/>
  <c r="K148" i="18"/>
  <c r="J148" i="18"/>
  <c r="I148" i="18"/>
  <c r="H148" i="18"/>
  <c r="G148" i="18"/>
  <c r="F148" i="18"/>
  <c r="E148" i="18"/>
  <c r="D148" i="18"/>
  <c r="C148" i="18"/>
  <c r="B148" i="18"/>
  <c r="N147" i="18"/>
  <c r="M147" i="18"/>
  <c r="L147" i="18"/>
  <c r="K147" i="18"/>
  <c r="J147" i="18"/>
  <c r="I147" i="18"/>
  <c r="H147" i="18"/>
  <c r="G147" i="18"/>
  <c r="F147" i="18"/>
  <c r="E147" i="18"/>
  <c r="D147" i="18"/>
  <c r="C147" i="18"/>
  <c r="B147" i="18"/>
  <c r="N146" i="18"/>
  <c r="M146" i="18"/>
  <c r="L146" i="18"/>
  <c r="K146" i="18"/>
  <c r="J146" i="18"/>
  <c r="I146" i="18"/>
  <c r="H146" i="18"/>
  <c r="G146" i="18"/>
  <c r="F146" i="18"/>
  <c r="E146" i="18"/>
  <c r="D146" i="18"/>
  <c r="C146" i="18"/>
  <c r="B146" i="18"/>
  <c r="N144" i="18"/>
  <c r="M144" i="18"/>
  <c r="L144" i="18"/>
  <c r="K144" i="18"/>
  <c r="J144" i="18"/>
  <c r="I144" i="18"/>
  <c r="H144" i="18"/>
  <c r="G144" i="18"/>
  <c r="F144" i="18"/>
  <c r="E144" i="18"/>
  <c r="D144" i="18"/>
  <c r="C144" i="18"/>
  <c r="B144" i="18"/>
  <c r="N143" i="18"/>
  <c r="M143" i="18"/>
  <c r="L143" i="18"/>
  <c r="K143" i="18"/>
  <c r="J143" i="18"/>
  <c r="I143" i="18"/>
  <c r="H143" i="18"/>
  <c r="G143" i="18"/>
  <c r="F143" i="18"/>
  <c r="E143" i="18"/>
  <c r="D143" i="18"/>
  <c r="C143" i="18"/>
  <c r="B143" i="18"/>
  <c r="N142" i="18"/>
  <c r="M142" i="18"/>
  <c r="L142" i="18"/>
  <c r="K142" i="18"/>
  <c r="J142" i="18"/>
  <c r="I142" i="18"/>
  <c r="H142" i="18"/>
  <c r="G142" i="18"/>
  <c r="F142" i="18"/>
  <c r="E142" i="18"/>
  <c r="D142" i="18"/>
  <c r="C142" i="18"/>
  <c r="B142" i="18"/>
  <c r="N141" i="18"/>
  <c r="M141" i="18"/>
  <c r="L141" i="18"/>
  <c r="K141" i="18"/>
  <c r="J141" i="18"/>
  <c r="I141" i="18"/>
  <c r="H141" i="18"/>
  <c r="G141" i="18"/>
  <c r="F141" i="18"/>
  <c r="E141" i="18"/>
  <c r="D141" i="18"/>
  <c r="C141" i="18"/>
  <c r="B141" i="18"/>
  <c r="N139" i="18"/>
  <c r="M139" i="18"/>
  <c r="L139" i="18"/>
  <c r="K139" i="18"/>
  <c r="J139" i="18"/>
  <c r="I139" i="18"/>
  <c r="H139" i="18"/>
  <c r="G139" i="18"/>
  <c r="F139" i="18"/>
  <c r="E139" i="18"/>
  <c r="D139" i="18"/>
  <c r="C139" i="18"/>
  <c r="B139" i="18"/>
  <c r="N138" i="18"/>
  <c r="M138" i="18"/>
  <c r="L138" i="18"/>
  <c r="K138" i="18"/>
  <c r="J138" i="18"/>
  <c r="I138" i="18"/>
  <c r="H138" i="18"/>
  <c r="G138" i="18"/>
  <c r="F138" i="18"/>
  <c r="E138" i="18"/>
  <c r="D138" i="18"/>
  <c r="C138" i="18"/>
  <c r="B138" i="18"/>
  <c r="N137" i="18"/>
  <c r="M137" i="18"/>
  <c r="L137" i="18"/>
  <c r="K137" i="18"/>
  <c r="J137" i="18"/>
  <c r="I137" i="18"/>
  <c r="H137" i="18"/>
  <c r="G137" i="18"/>
  <c r="F137" i="18"/>
  <c r="E137" i="18"/>
  <c r="D137" i="18"/>
  <c r="C137" i="18"/>
  <c r="B137" i="18"/>
  <c r="N136" i="18"/>
  <c r="M136" i="18"/>
  <c r="L136" i="18"/>
  <c r="K136" i="18"/>
  <c r="J136" i="18"/>
  <c r="I136" i="18"/>
  <c r="H136" i="18"/>
  <c r="G136" i="18"/>
  <c r="F136" i="18"/>
  <c r="E136" i="18"/>
  <c r="D136" i="18"/>
  <c r="C136" i="18"/>
  <c r="B136" i="18"/>
  <c r="N134" i="18"/>
  <c r="M134" i="18"/>
  <c r="L134" i="18"/>
  <c r="K134" i="18"/>
  <c r="J134" i="18"/>
  <c r="E134" i="18"/>
  <c r="D134" i="18"/>
  <c r="C134" i="18"/>
  <c r="B134" i="18"/>
  <c r="N123" i="18"/>
  <c r="M123" i="18"/>
  <c r="L123" i="18"/>
  <c r="K123" i="18"/>
  <c r="J123" i="18"/>
  <c r="I123" i="18"/>
  <c r="H123" i="18"/>
  <c r="G123" i="18"/>
  <c r="F123" i="18"/>
  <c r="E123" i="18"/>
  <c r="D123" i="18"/>
  <c r="C123" i="18"/>
  <c r="B123" i="18"/>
  <c r="N122" i="18"/>
  <c r="M122" i="18"/>
  <c r="L122" i="18"/>
  <c r="K122" i="18"/>
  <c r="J122" i="18"/>
  <c r="I122" i="18"/>
  <c r="H122" i="18"/>
  <c r="G122" i="18"/>
  <c r="F122" i="18"/>
  <c r="E122" i="18"/>
  <c r="D122" i="18"/>
  <c r="C122" i="18"/>
  <c r="B122" i="18"/>
  <c r="N121" i="18"/>
  <c r="M121" i="18"/>
  <c r="L121" i="18"/>
  <c r="K121" i="18"/>
  <c r="J121" i="18"/>
  <c r="I121" i="18"/>
  <c r="H121" i="18"/>
  <c r="G121" i="18"/>
  <c r="F121" i="18"/>
  <c r="E121" i="18"/>
  <c r="D121" i="18"/>
  <c r="C121" i="18"/>
  <c r="B121" i="18"/>
  <c r="N120" i="18"/>
  <c r="M120" i="18"/>
  <c r="L120" i="18"/>
  <c r="K120" i="18"/>
  <c r="J120" i="18"/>
  <c r="I120" i="18"/>
  <c r="H120" i="18"/>
  <c r="G120" i="18"/>
  <c r="F120" i="18"/>
  <c r="E120" i="18"/>
  <c r="D120" i="18"/>
  <c r="C120" i="18"/>
  <c r="B120" i="18"/>
  <c r="N118" i="18"/>
  <c r="M118" i="18"/>
  <c r="L118" i="18"/>
  <c r="K118" i="18"/>
  <c r="J118" i="18"/>
  <c r="I118" i="18"/>
  <c r="H118" i="18"/>
  <c r="G118" i="18"/>
  <c r="F118" i="18"/>
  <c r="E118" i="18"/>
  <c r="D118" i="18"/>
  <c r="C118" i="18"/>
  <c r="B118" i="18"/>
  <c r="N117" i="18"/>
  <c r="M117" i="18"/>
  <c r="L117" i="18"/>
  <c r="K117" i="18"/>
  <c r="J117" i="18"/>
  <c r="I117" i="18"/>
  <c r="H117" i="18"/>
  <c r="G117" i="18"/>
  <c r="F117" i="18"/>
  <c r="E117" i="18"/>
  <c r="D117" i="18"/>
  <c r="C117" i="18"/>
  <c r="B117" i="18"/>
  <c r="N116" i="18"/>
  <c r="M116" i="18"/>
  <c r="L116" i="18"/>
  <c r="K116" i="18"/>
  <c r="J116" i="18"/>
  <c r="I116" i="18"/>
  <c r="H116" i="18"/>
  <c r="G116" i="18"/>
  <c r="F116" i="18"/>
  <c r="E116" i="18"/>
  <c r="D116" i="18"/>
  <c r="C116" i="18"/>
  <c r="B116" i="18"/>
  <c r="N115" i="18"/>
  <c r="M115" i="18"/>
  <c r="L115" i="18"/>
  <c r="K115" i="18"/>
  <c r="J115" i="18"/>
  <c r="I115" i="18"/>
  <c r="H115" i="18"/>
  <c r="G115" i="18"/>
  <c r="F115" i="18"/>
  <c r="E115" i="18"/>
  <c r="D115" i="18"/>
  <c r="C115" i="18"/>
  <c r="B115" i="18"/>
  <c r="N113" i="18"/>
  <c r="M113" i="18"/>
  <c r="L113" i="18"/>
  <c r="K113" i="18"/>
  <c r="J113" i="18"/>
  <c r="I113" i="18"/>
  <c r="H113" i="18"/>
  <c r="G113" i="18"/>
  <c r="F113" i="18"/>
  <c r="E113" i="18"/>
  <c r="D113" i="18"/>
  <c r="C113" i="18"/>
  <c r="B113" i="18"/>
  <c r="N112" i="18"/>
  <c r="M112" i="18"/>
  <c r="L112" i="18"/>
  <c r="K112" i="18"/>
  <c r="J112" i="18"/>
  <c r="I112" i="18"/>
  <c r="H112" i="18"/>
  <c r="G112" i="18"/>
  <c r="F112" i="18"/>
  <c r="E112" i="18"/>
  <c r="D112" i="18"/>
  <c r="C112" i="18"/>
  <c r="B112" i="18"/>
  <c r="N111" i="18"/>
  <c r="M111" i="18"/>
  <c r="L111" i="18"/>
  <c r="K111" i="18"/>
  <c r="J111" i="18"/>
  <c r="I111" i="18"/>
  <c r="H111" i="18"/>
  <c r="G111" i="18"/>
  <c r="F111" i="18"/>
  <c r="E111" i="18"/>
  <c r="D111" i="18"/>
  <c r="C111" i="18"/>
  <c r="B111" i="18"/>
  <c r="N110" i="18"/>
  <c r="M110" i="18"/>
  <c r="L110" i="18"/>
  <c r="K110" i="18"/>
  <c r="J110" i="18"/>
  <c r="I110" i="18"/>
  <c r="H110" i="18"/>
  <c r="G110" i="18"/>
  <c r="F110" i="18"/>
  <c r="E110" i="18"/>
  <c r="D110" i="18"/>
  <c r="C110" i="18"/>
  <c r="B110" i="18"/>
  <c r="N108" i="18"/>
  <c r="M108" i="18"/>
  <c r="L108" i="18"/>
  <c r="K108" i="18"/>
  <c r="J108" i="18"/>
  <c r="I108" i="18"/>
  <c r="H108" i="18"/>
  <c r="G108" i="18"/>
  <c r="F108" i="18"/>
  <c r="E108" i="18"/>
  <c r="D108" i="18"/>
  <c r="C108" i="18"/>
  <c r="B108" i="18"/>
  <c r="N107" i="18"/>
  <c r="M107" i="18"/>
  <c r="L107" i="18"/>
  <c r="K107" i="18"/>
  <c r="J107" i="18"/>
  <c r="I107" i="18"/>
  <c r="H107" i="18"/>
  <c r="G107" i="18"/>
  <c r="F107" i="18"/>
  <c r="E107" i="18"/>
  <c r="D107" i="18"/>
  <c r="C107" i="18"/>
  <c r="B107" i="18"/>
  <c r="N106" i="18"/>
  <c r="M106" i="18"/>
  <c r="L106" i="18"/>
  <c r="K106" i="18"/>
  <c r="J106" i="18"/>
  <c r="I106" i="18"/>
  <c r="H106" i="18"/>
  <c r="G106" i="18"/>
  <c r="F106" i="18"/>
  <c r="E106" i="18"/>
  <c r="D106" i="18"/>
  <c r="C106" i="18"/>
  <c r="B106" i="18"/>
  <c r="N105" i="18"/>
  <c r="M105" i="18"/>
  <c r="L105" i="18"/>
  <c r="K105" i="18"/>
  <c r="J105" i="18"/>
  <c r="I105" i="18"/>
  <c r="H105" i="18"/>
  <c r="G105" i="18"/>
  <c r="F105" i="18"/>
  <c r="E105" i="18"/>
  <c r="D105" i="18"/>
  <c r="C105" i="18"/>
  <c r="B105" i="18"/>
  <c r="N103" i="18"/>
  <c r="M103" i="18"/>
  <c r="L103" i="18"/>
  <c r="K103" i="18"/>
  <c r="J103" i="18"/>
  <c r="E103" i="18"/>
  <c r="D103" i="18"/>
  <c r="C103" i="18"/>
  <c r="B103" i="18"/>
  <c r="N92" i="18"/>
  <c r="M92" i="18"/>
  <c r="L92" i="18"/>
  <c r="K92" i="18"/>
  <c r="J92" i="18"/>
  <c r="I92" i="18"/>
  <c r="H92" i="18"/>
  <c r="G92" i="18"/>
  <c r="F92" i="18"/>
  <c r="E92" i="18"/>
  <c r="D92" i="18"/>
  <c r="C92" i="18"/>
  <c r="B92" i="18"/>
  <c r="N91" i="18"/>
  <c r="M91" i="18"/>
  <c r="L91" i="18"/>
  <c r="K91" i="18"/>
  <c r="J91" i="18"/>
  <c r="I91" i="18"/>
  <c r="H91" i="18"/>
  <c r="G91" i="18"/>
  <c r="F91" i="18"/>
  <c r="E91" i="18"/>
  <c r="D91" i="18"/>
  <c r="C91" i="18"/>
  <c r="B91" i="18"/>
  <c r="N90" i="18"/>
  <c r="M90" i="18"/>
  <c r="L90" i="18"/>
  <c r="K90" i="18"/>
  <c r="J90" i="18"/>
  <c r="I90" i="18"/>
  <c r="H90" i="18"/>
  <c r="G90" i="18"/>
  <c r="F90" i="18"/>
  <c r="E90" i="18"/>
  <c r="D90" i="18"/>
  <c r="C90" i="18"/>
  <c r="B90" i="18"/>
  <c r="N89" i="18"/>
  <c r="M89" i="18"/>
  <c r="L89" i="18"/>
  <c r="K89" i="18"/>
  <c r="J89" i="18"/>
  <c r="I89" i="18"/>
  <c r="H89" i="18"/>
  <c r="G89" i="18"/>
  <c r="F89" i="18"/>
  <c r="E89" i="18"/>
  <c r="D89" i="18"/>
  <c r="C89" i="18"/>
  <c r="B89" i="18"/>
  <c r="N87" i="18"/>
  <c r="M87" i="18"/>
  <c r="L87" i="18"/>
  <c r="K87" i="18"/>
  <c r="J87" i="18"/>
  <c r="I87" i="18"/>
  <c r="H87" i="18"/>
  <c r="G87" i="18"/>
  <c r="F87" i="18"/>
  <c r="E87" i="18"/>
  <c r="D87" i="18"/>
  <c r="C87" i="18"/>
  <c r="B87" i="18"/>
  <c r="N86" i="18"/>
  <c r="M86" i="18"/>
  <c r="L86" i="18"/>
  <c r="K86" i="18"/>
  <c r="J86" i="18"/>
  <c r="I86" i="18"/>
  <c r="H86" i="18"/>
  <c r="G86" i="18"/>
  <c r="F86" i="18"/>
  <c r="E86" i="18"/>
  <c r="D86" i="18"/>
  <c r="C86" i="18"/>
  <c r="B86" i="18"/>
  <c r="N85" i="18"/>
  <c r="M85" i="18"/>
  <c r="L85" i="18"/>
  <c r="K85" i="18"/>
  <c r="J85" i="18"/>
  <c r="I85" i="18"/>
  <c r="H85" i="18"/>
  <c r="G85" i="18"/>
  <c r="F85" i="18"/>
  <c r="E85" i="18"/>
  <c r="D85" i="18"/>
  <c r="C85" i="18"/>
  <c r="B85" i="18"/>
  <c r="N84" i="18"/>
  <c r="M84" i="18"/>
  <c r="L84" i="18"/>
  <c r="K84" i="18"/>
  <c r="J84" i="18"/>
  <c r="I84" i="18"/>
  <c r="H84" i="18"/>
  <c r="G84" i="18"/>
  <c r="F84" i="18"/>
  <c r="E84" i="18"/>
  <c r="D84" i="18"/>
  <c r="C84" i="18"/>
  <c r="B84" i="18"/>
  <c r="N82" i="18"/>
  <c r="M82" i="18"/>
  <c r="L82" i="18"/>
  <c r="K82" i="18"/>
  <c r="J82" i="18"/>
  <c r="I82" i="18"/>
  <c r="H82" i="18"/>
  <c r="G82" i="18"/>
  <c r="F82" i="18"/>
  <c r="E82" i="18"/>
  <c r="D82" i="18"/>
  <c r="C82" i="18"/>
  <c r="B82" i="18"/>
  <c r="N81" i="18"/>
  <c r="M81" i="18"/>
  <c r="L81" i="18"/>
  <c r="K81" i="18"/>
  <c r="J81" i="18"/>
  <c r="I81" i="18"/>
  <c r="H81" i="18"/>
  <c r="G81" i="18"/>
  <c r="F81" i="18"/>
  <c r="E81" i="18"/>
  <c r="D81" i="18"/>
  <c r="C81" i="18"/>
  <c r="B81" i="18"/>
  <c r="N80" i="18"/>
  <c r="M80" i="18"/>
  <c r="L80" i="18"/>
  <c r="K80" i="18"/>
  <c r="J80" i="18"/>
  <c r="I80" i="18"/>
  <c r="H80" i="18"/>
  <c r="G80" i="18"/>
  <c r="F80" i="18"/>
  <c r="E80" i="18"/>
  <c r="D80" i="18"/>
  <c r="C80" i="18"/>
  <c r="B80" i="18"/>
  <c r="N79" i="18"/>
  <c r="M79" i="18"/>
  <c r="L79" i="18"/>
  <c r="K79" i="18"/>
  <c r="J79" i="18"/>
  <c r="I79" i="18"/>
  <c r="H79" i="18"/>
  <c r="G79" i="18"/>
  <c r="F79" i="18"/>
  <c r="E79" i="18"/>
  <c r="D79" i="18"/>
  <c r="C79" i="18"/>
  <c r="B79" i="18"/>
  <c r="N77" i="18"/>
  <c r="M77" i="18"/>
  <c r="L77" i="18"/>
  <c r="K77" i="18"/>
  <c r="J77" i="18"/>
  <c r="I77" i="18"/>
  <c r="H77" i="18"/>
  <c r="G77" i="18"/>
  <c r="F77" i="18"/>
  <c r="E77" i="18"/>
  <c r="D77" i="18"/>
  <c r="C77" i="18"/>
  <c r="B77" i="18"/>
  <c r="N76" i="18"/>
  <c r="M76" i="18"/>
  <c r="L76" i="18"/>
  <c r="K76" i="18"/>
  <c r="J76" i="18"/>
  <c r="I76" i="18"/>
  <c r="H76" i="18"/>
  <c r="G76" i="18"/>
  <c r="F76" i="18"/>
  <c r="E76" i="18"/>
  <c r="D76" i="18"/>
  <c r="C76" i="18"/>
  <c r="B76" i="18"/>
  <c r="N75" i="18"/>
  <c r="M75" i="18"/>
  <c r="L75" i="18"/>
  <c r="K75" i="18"/>
  <c r="J75" i="18"/>
  <c r="I75" i="18"/>
  <c r="H75" i="18"/>
  <c r="G75" i="18"/>
  <c r="F75" i="18"/>
  <c r="E75" i="18"/>
  <c r="D75" i="18"/>
  <c r="C75" i="18"/>
  <c r="B75" i="18"/>
  <c r="N74" i="18"/>
  <c r="M74" i="18"/>
  <c r="L74" i="18"/>
  <c r="K74" i="18"/>
  <c r="J74" i="18"/>
  <c r="I74" i="18"/>
  <c r="H74" i="18"/>
  <c r="G74" i="18"/>
  <c r="F74" i="18"/>
  <c r="E74" i="18"/>
  <c r="D74" i="18"/>
  <c r="C74" i="18"/>
  <c r="B74" i="18"/>
  <c r="N72" i="18"/>
  <c r="M72" i="18"/>
  <c r="L72" i="18"/>
  <c r="K72" i="18"/>
  <c r="J72" i="18"/>
  <c r="E72" i="18"/>
  <c r="D72" i="18"/>
  <c r="C72" i="18"/>
  <c r="B72" i="18"/>
  <c r="N60" i="18"/>
  <c r="M60" i="18"/>
  <c r="L60" i="18"/>
  <c r="K60" i="18"/>
  <c r="J60" i="18"/>
  <c r="I60" i="18"/>
  <c r="H60" i="18"/>
  <c r="G60" i="18"/>
  <c r="F60" i="18"/>
  <c r="E60" i="18"/>
  <c r="D60" i="18"/>
  <c r="C60" i="18"/>
  <c r="B60" i="18"/>
  <c r="N59" i="18"/>
  <c r="M59" i="18"/>
  <c r="L59" i="18"/>
  <c r="K59" i="18"/>
  <c r="J59" i="18"/>
  <c r="I59" i="18"/>
  <c r="H59" i="18"/>
  <c r="G59" i="18"/>
  <c r="F59" i="18"/>
  <c r="E59" i="18"/>
  <c r="D59" i="18"/>
  <c r="C59" i="18"/>
  <c r="B59" i="18"/>
  <c r="N58" i="18"/>
  <c r="M58" i="18"/>
  <c r="L58" i="18"/>
  <c r="K58" i="18"/>
  <c r="J58" i="18"/>
  <c r="I58" i="18"/>
  <c r="H58" i="18"/>
  <c r="G58" i="18"/>
  <c r="F58" i="18"/>
  <c r="E58" i="18"/>
  <c r="D58" i="18"/>
  <c r="C58" i="18"/>
  <c r="B58" i="18"/>
  <c r="N57" i="18"/>
  <c r="M57" i="18"/>
  <c r="L57" i="18"/>
  <c r="K57" i="18"/>
  <c r="J57" i="18"/>
  <c r="I57" i="18"/>
  <c r="H57" i="18"/>
  <c r="G57" i="18"/>
  <c r="F57" i="18"/>
  <c r="E57" i="18"/>
  <c r="D57" i="18"/>
  <c r="C57" i="18"/>
  <c r="B57" i="18"/>
  <c r="N55" i="18"/>
  <c r="M55" i="18"/>
  <c r="L55" i="18"/>
  <c r="K55" i="18"/>
  <c r="J55" i="18"/>
  <c r="I55" i="18"/>
  <c r="H55" i="18"/>
  <c r="G55" i="18"/>
  <c r="F55" i="18"/>
  <c r="E55" i="18"/>
  <c r="D55" i="18"/>
  <c r="C55" i="18"/>
  <c r="B55" i="18"/>
  <c r="N54" i="18"/>
  <c r="M54" i="18"/>
  <c r="L54" i="18"/>
  <c r="K54" i="18"/>
  <c r="J54" i="18"/>
  <c r="I54" i="18"/>
  <c r="H54" i="18"/>
  <c r="G54" i="18"/>
  <c r="F54" i="18"/>
  <c r="E54" i="18"/>
  <c r="D54" i="18"/>
  <c r="C54" i="18"/>
  <c r="B54" i="18"/>
  <c r="N53" i="18"/>
  <c r="M53" i="18"/>
  <c r="L53" i="18"/>
  <c r="K53" i="18"/>
  <c r="J53" i="18"/>
  <c r="I53" i="18"/>
  <c r="H53" i="18"/>
  <c r="G53" i="18"/>
  <c r="F53" i="18"/>
  <c r="E53" i="18"/>
  <c r="D53" i="18"/>
  <c r="C53" i="18"/>
  <c r="B53" i="18"/>
  <c r="N52" i="18"/>
  <c r="M52" i="18"/>
  <c r="L52" i="18"/>
  <c r="K52" i="18"/>
  <c r="J52" i="18"/>
  <c r="I52" i="18"/>
  <c r="H52" i="18"/>
  <c r="G52" i="18"/>
  <c r="F52" i="18"/>
  <c r="E52" i="18"/>
  <c r="D52" i="18"/>
  <c r="C52" i="18"/>
  <c r="B52" i="18"/>
  <c r="N50" i="18"/>
  <c r="M50" i="18"/>
  <c r="L50" i="18"/>
  <c r="K50" i="18"/>
  <c r="J50" i="18"/>
  <c r="I50" i="18"/>
  <c r="H50" i="18"/>
  <c r="G50" i="18"/>
  <c r="F50" i="18"/>
  <c r="E50" i="18"/>
  <c r="D50" i="18"/>
  <c r="C50" i="18"/>
  <c r="B50" i="18"/>
  <c r="N49" i="18"/>
  <c r="M49" i="18"/>
  <c r="L49" i="18"/>
  <c r="K49" i="18"/>
  <c r="J49" i="18"/>
  <c r="I49" i="18"/>
  <c r="H49" i="18"/>
  <c r="G49" i="18"/>
  <c r="F49" i="18"/>
  <c r="E49" i="18"/>
  <c r="D49" i="18"/>
  <c r="C49" i="18"/>
  <c r="B49" i="18"/>
  <c r="N48" i="18"/>
  <c r="M48" i="18"/>
  <c r="L48" i="18"/>
  <c r="K48" i="18"/>
  <c r="J48" i="18"/>
  <c r="I48" i="18"/>
  <c r="H48" i="18"/>
  <c r="G48" i="18"/>
  <c r="F48" i="18"/>
  <c r="E48" i="18"/>
  <c r="D48" i="18"/>
  <c r="C48" i="18"/>
  <c r="B48" i="18"/>
  <c r="N47" i="18"/>
  <c r="M47" i="18"/>
  <c r="L47" i="18"/>
  <c r="K47" i="18"/>
  <c r="J47" i="18"/>
  <c r="I47" i="18"/>
  <c r="H47" i="18"/>
  <c r="G47" i="18"/>
  <c r="F47" i="18"/>
  <c r="E47" i="18"/>
  <c r="D47" i="18"/>
  <c r="C47" i="18"/>
  <c r="B47" i="18"/>
  <c r="N45" i="18"/>
  <c r="M45" i="18"/>
  <c r="L45" i="18"/>
  <c r="K45" i="18"/>
  <c r="J45" i="18"/>
  <c r="I45" i="18"/>
  <c r="H45" i="18"/>
  <c r="G45" i="18"/>
  <c r="F45" i="18"/>
  <c r="E45" i="18"/>
  <c r="D45" i="18"/>
  <c r="C45" i="18"/>
  <c r="B45" i="18"/>
  <c r="N44" i="18"/>
  <c r="M44" i="18"/>
  <c r="L44" i="18"/>
  <c r="K44" i="18"/>
  <c r="J44" i="18"/>
  <c r="I44" i="18"/>
  <c r="H44" i="18"/>
  <c r="G44" i="18"/>
  <c r="F44" i="18"/>
  <c r="E44" i="18"/>
  <c r="D44" i="18"/>
  <c r="C44" i="18"/>
  <c r="B44" i="18"/>
  <c r="N43" i="18"/>
  <c r="M43" i="18"/>
  <c r="L43" i="18"/>
  <c r="K43" i="18"/>
  <c r="J43" i="18"/>
  <c r="I43" i="18"/>
  <c r="H43" i="18"/>
  <c r="G43" i="18"/>
  <c r="F43" i="18"/>
  <c r="E43" i="18"/>
  <c r="D43" i="18"/>
  <c r="C43" i="18"/>
  <c r="B43" i="18"/>
  <c r="N42" i="18"/>
  <c r="M42" i="18"/>
  <c r="L42" i="18"/>
  <c r="K42" i="18"/>
  <c r="J42" i="18"/>
  <c r="I42" i="18"/>
  <c r="H42" i="18"/>
  <c r="G42" i="18"/>
  <c r="F42" i="18"/>
  <c r="E42" i="18"/>
  <c r="D42" i="18"/>
  <c r="C42" i="18"/>
  <c r="B42" i="18"/>
  <c r="N29" i="18"/>
  <c r="M29" i="18"/>
  <c r="L29" i="18"/>
  <c r="K29" i="18"/>
  <c r="J29" i="18"/>
  <c r="I29" i="18"/>
  <c r="H29" i="18"/>
  <c r="G29" i="18"/>
  <c r="F29" i="18"/>
  <c r="E29" i="18"/>
  <c r="D29" i="18"/>
  <c r="C29" i="18"/>
  <c r="B29" i="18"/>
  <c r="N28" i="18"/>
  <c r="M28" i="18"/>
  <c r="L28" i="18"/>
  <c r="K28" i="18"/>
  <c r="J28" i="18"/>
  <c r="I28" i="18"/>
  <c r="H28" i="18"/>
  <c r="G28" i="18"/>
  <c r="F28" i="18"/>
  <c r="E28" i="18"/>
  <c r="D28" i="18"/>
  <c r="C28" i="18"/>
  <c r="B28" i="18"/>
  <c r="N27" i="18"/>
  <c r="M27" i="18"/>
  <c r="L27" i="18"/>
  <c r="K27" i="18"/>
  <c r="J27" i="18"/>
  <c r="I27" i="18"/>
  <c r="H27" i="18"/>
  <c r="G27" i="18"/>
  <c r="F27" i="18"/>
  <c r="E27" i="18"/>
  <c r="D27" i="18"/>
  <c r="C27" i="18"/>
  <c r="B27" i="18"/>
  <c r="N26" i="18"/>
  <c r="M26" i="18"/>
  <c r="L26" i="18"/>
  <c r="K26" i="18"/>
  <c r="J26" i="18"/>
  <c r="I26" i="18"/>
  <c r="H26" i="18"/>
  <c r="G26" i="18"/>
  <c r="F26" i="18"/>
  <c r="E26" i="18"/>
  <c r="D26" i="18"/>
  <c r="C26" i="18"/>
  <c r="B26" i="18"/>
  <c r="N24" i="18"/>
  <c r="M24" i="18"/>
  <c r="L24" i="18"/>
  <c r="K24" i="18"/>
  <c r="J24" i="18"/>
  <c r="I24" i="18"/>
  <c r="H24" i="18"/>
  <c r="G24" i="18"/>
  <c r="F24" i="18"/>
  <c r="E24" i="18"/>
  <c r="D24" i="18"/>
  <c r="C24" i="18"/>
  <c r="B24" i="18"/>
  <c r="N23" i="18"/>
  <c r="M23" i="18"/>
  <c r="L23" i="18"/>
  <c r="K23" i="18"/>
  <c r="J23" i="18"/>
  <c r="I23" i="18"/>
  <c r="H23" i="18"/>
  <c r="G23" i="18"/>
  <c r="F23" i="18"/>
  <c r="E23" i="18"/>
  <c r="D23" i="18"/>
  <c r="C23" i="18"/>
  <c r="B23" i="18"/>
  <c r="N22" i="18"/>
  <c r="M22" i="18"/>
  <c r="L22" i="18"/>
  <c r="K22" i="18"/>
  <c r="J22" i="18"/>
  <c r="I22" i="18"/>
  <c r="H22" i="18"/>
  <c r="G22" i="18"/>
  <c r="F22" i="18"/>
  <c r="E22" i="18"/>
  <c r="D22" i="18"/>
  <c r="C22" i="18"/>
  <c r="B22" i="18"/>
  <c r="N21" i="18"/>
  <c r="M21" i="18"/>
  <c r="L21" i="18"/>
  <c r="K21" i="18"/>
  <c r="J21" i="18"/>
  <c r="I21" i="18"/>
  <c r="H21" i="18"/>
  <c r="G21" i="18"/>
  <c r="F21" i="18"/>
  <c r="E21" i="18"/>
  <c r="D21" i="18"/>
  <c r="C21" i="18"/>
  <c r="B21" i="18"/>
  <c r="N19" i="18"/>
  <c r="M19" i="18"/>
  <c r="L19" i="18"/>
  <c r="K19" i="18"/>
  <c r="J19" i="18"/>
  <c r="I19" i="18"/>
  <c r="H19" i="18"/>
  <c r="G19" i="18"/>
  <c r="F19" i="18"/>
  <c r="E19" i="18"/>
  <c r="D19" i="18"/>
  <c r="C19" i="18"/>
  <c r="B19" i="18"/>
  <c r="N18" i="18"/>
  <c r="M18" i="18"/>
  <c r="L18" i="18"/>
  <c r="K18" i="18"/>
  <c r="J18" i="18"/>
  <c r="I18" i="18"/>
  <c r="H18" i="18"/>
  <c r="G18" i="18"/>
  <c r="F18" i="18"/>
  <c r="E18" i="18"/>
  <c r="D18" i="18"/>
  <c r="C18" i="18"/>
  <c r="B18" i="18"/>
  <c r="N17" i="18"/>
  <c r="M17" i="18"/>
  <c r="L17" i="18"/>
  <c r="K17" i="18"/>
  <c r="J17" i="18"/>
  <c r="I17" i="18"/>
  <c r="H17" i="18"/>
  <c r="G17" i="18"/>
  <c r="F17" i="18"/>
  <c r="E17" i="18"/>
  <c r="D17" i="18"/>
  <c r="C17" i="18"/>
  <c r="B17" i="18"/>
  <c r="N16" i="18"/>
  <c r="M16" i="18"/>
  <c r="L16" i="18"/>
  <c r="K16" i="18"/>
  <c r="J16" i="18"/>
  <c r="I16" i="18"/>
  <c r="H16" i="18"/>
  <c r="G16" i="18"/>
  <c r="F16" i="18"/>
  <c r="E16" i="18"/>
  <c r="D16" i="18"/>
  <c r="C16" i="18"/>
  <c r="B16" i="18"/>
  <c r="N14" i="18"/>
  <c r="M14" i="18"/>
  <c r="L14" i="18"/>
  <c r="K14" i="18"/>
  <c r="J14" i="18"/>
  <c r="I14" i="18"/>
  <c r="H14" i="18"/>
  <c r="G14" i="18"/>
  <c r="F14" i="18"/>
  <c r="E14" i="18"/>
  <c r="D14" i="18"/>
  <c r="C14" i="18"/>
  <c r="B14" i="18"/>
  <c r="N13" i="18"/>
  <c r="M13" i="18"/>
  <c r="L13" i="18"/>
  <c r="K13" i="18"/>
  <c r="J13" i="18"/>
  <c r="I13" i="18"/>
  <c r="H13" i="18"/>
  <c r="G13" i="18"/>
  <c r="F13" i="18"/>
  <c r="E13" i="18"/>
  <c r="D13" i="18"/>
  <c r="C13" i="18"/>
  <c r="B13" i="18"/>
  <c r="N12" i="18"/>
  <c r="M12" i="18"/>
  <c r="L12" i="18"/>
  <c r="K12" i="18"/>
  <c r="J12" i="18"/>
  <c r="I12" i="18"/>
  <c r="H12" i="18"/>
  <c r="G12" i="18"/>
  <c r="F12" i="18"/>
  <c r="E12" i="18"/>
  <c r="D12" i="18"/>
  <c r="C12" i="18"/>
  <c r="B12" i="18"/>
  <c r="N11" i="18"/>
  <c r="M11" i="18"/>
  <c r="L11" i="18"/>
  <c r="K11" i="18"/>
  <c r="J11" i="18"/>
  <c r="I11" i="18"/>
  <c r="H11" i="18"/>
  <c r="G11" i="18"/>
  <c r="F11" i="18"/>
  <c r="E11" i="18"/>
  <c r="D11" i="18"/>
  <c r="C11" i="18"/>
  <c r="B11" i="18"/>
  <c r="N371" i="17"/>
  <c r="M371" i="17"/>
  <c r="L371" i="17"/>
  <c r="K371" i="17"/>
  <c r="J371" i="17"/>
  <c r="I371" i="17"/>
  <c r="H371" i="17"/>
  <c r="G371" i="17"/>
  <c r="F371" i="17"/>
  <c r="E371" i="17"/>
  <c r="D371" i="17"/>
  <c r="C371" i="17"/>
  <c r="B371" i="17"/>
  <c r="N370" i="17"/>
  <c r="M370" i="17"/>
  <c r="L370" i="17"/>
  <c r="K370" i="17"/>
  <c r="J370" i="17"/>
  <c r="I370" i="17"/>
  <c r="H370" i="17"/>
  <c r="G370" i="17"/>
  <c r="F370" i="17"/>
  <c r="E370" i="17"/>
  <c r="D370" i="17"/>
  <c r="C370" i="17"/>
  <c r="B370" i="17"/>
  <c r="N369" i="17"/>
  <c r="M369" i="17"/>
  <c r="L369" i="17"/>
  <c r="K369" i="17"/>
  <c r="J369" i="17"/>
  <c r="I369" i="17"/>
  <c r="H369" i="17"/>
  <c r="G369" i="17"/>
  <c r="F369" i="17"/>
  <c r="E369" i="17"/>
  <c r="D369" i="17"/>
  <c r="C369" i="17"/>
  <c r="B369" i="17"/>
  <c r="N368" i="17"/>
  <c r="M368" i="17"/>
  <c r="L368" i="17"/>
  <c r="K368" i="17"/>
  <c r="J368" i="17"/>
  <c r="I368" i="17"/>
  <c r="H368" i="17"/>
  <c r="G368" i="17"/>
  <c r="F368" i="17"/>
  <c r="E368" i="17"/>
  <c r="D368" i="17"/>
  <c r="C368" i="17"/>
  <c r="B368" i="17"/>
  <c r="N366" i="17"/>
  <c r="M366" i="17"/>
  <c r="L366" i="17"/>
  <c r="K366" i="17"/>
  <c r="J366" i="17"/>
  <c r="I366" i="17"/>
  <c r="H366" i="17"/>
  <c r="G366" i="17"/>
  <c r="F366" i="17"/>
  <c r="E366" i="17"/>
  <c r="D366" i="17"/>
  <c r="C366" i="17"/>
  <c r="B366" i="17"/>
  <c r="N365" i="17"/>
  <c r="M365" i="17"/>
  <c r="L365" i="17"/>
  <c r="K365" i="17"/>
  <c r="J365" i="17"/>
  <c r="I365" i="17"/>
  <c r="H365" i="17"/>
  <c r="G365" i="17"/>
  <c r="F365" i="17"/>
  <c r="E365" i="17"/>
  <c r="D365" i="17"/>
  <c r="C365" i="17"/>
  <c r="B365" i="17"/>
  <c r="N364" i="17"/>
  <c r="M364" i="17"/>
  <c r="L364" i="17"/>
  <c r="K364" i="17"/>
  <c r="J364" i="17"/>
  <c r="I364" i="17"/>
  <c r="H364" i="17"/>
  <c r="G364" i="17"/>
  <c r="F364" i="17"/>
  <c r="E364" i="17"/>
  <c r="D364" i="17"/>
  <c r="C364" i="17"/>
  <c r="B364" i="17"/>
  <c r="N363" i="17"/>
  <c r="M363" i="17"/>
  <c r="L363" i="17"/>
  <c r="K363" i="17"/>
  <c r="J363" i="17"/>
  <c r="I363" i="17"/>
  <c r="H363" i="17"/>
  <c r="G363" i="17"/>
  <c r="F363" i="17"/>
  <c r="E363" i="17"/>
  <c r="D363" i="17"/>
  <c r="C363" i="17"/>
  <c r="B363" i="17"/>
  <c r="N361" i="17"/>
  <c r="M361" i="17"/>
  <c r="L361" i="17"/>
  <c r="K361" i="17"/>
  <c r="J361" i="17"/>
  <c r="I361" i="17"/>
  <c r="H361" i="17"/>
  <c r="G361" i="17"/>
  <c r="F361" i="17"/>
  <c r="E361" i="17"/>
  <c r="D361" i="17"/>
  <c r="C361" i="17"/>
  <c r="B361" i="17"/>
  <c r="N360" i="17"/>
  <c r="M360" i="17"/>
  <c r="L360" i="17"/>
  <c r="K360" i="17"/>
  <c r="J360" i="17"/>
  <c r="I360" i="17"/>
  <c r="H360" i="17"/>
  <c r="G360" i="17"/>
  <c r="F360" i="17"/>
  <c r="E360" i="17"/>
  <c r="D360" i="17"/>
  <c r="C360" i="17"/>
  <c r="B360" i="17"/>
  <c r="N359" i="17"/>
  <c r="M359" i="17"/>
  <c r="L359" i="17"/>
  <c r="K359" i="17"/>
  <c r="J359" i="17"/>
  <c r="I359" i="17"/>
  <c r="H359" i="17"/>
  <c r="G359" i="17"/>
  <c r="F359" i="17"/>
  <c r="E359" i="17"/>
  <c r="D359" i="17"/>
  <c r="C359" i="17"/>
  <c r="B359" i="17"/>
  <c r="N358" i="17"/>
  <c r="M358" i="17"/>
  <c r="L358" i="17"/>
  <c r="K358" i="17"/>
  <c r="J358" i="17"/>
  <c r="I358" i="17"/>
  <c r="H358" i="17"/>
  <c r="G358" i="17"/>
  <c r="F358" i="17"/>
  <c r="E358" i="17"/>
  <c r="D358" i="17"/>
  <c r="C358" i="17"/>
  <c r="B358" i="17"/>
  <c r="N356" i="17"/>
  <c r="M356" i="17"/>
  <c r="L356" i="17"/>
  <c r="K356" i="17"/>
  <c r="J356" i="17"/>
  <c r="I356" i="17"/>
  <c r="H356" i="17"/>
  <c r="G356" i="17"/>
  <c r="F356" i="17"/>
  <c r="E356" i="17"/>
  <c r="D356" i="17"/>
  <c r="C356" i="17"/>
  <c r="B356" i="17"/>
  <c r="N355" i="17"/>
  <c r="M355" i="17"/>
  <c r="L355" i="17"/>
  <c r="K355" i="17"/>
  <c r="J355" i="17"/>
  <c r="I355" i="17"/>
  <c r="H355" i="17"/>
  <c r="G355" i="17"/>
  <c r="F355" i="17"/>
  <c r="E355" i="17"/>
  <c r="D355" i="17"/>
  <c r="C355" i="17"/>
  <c r="B355" i="17"/>
  <c r="N354" i="17"/>
  <c r="M354" i="17"/>
  <c r="L354" i="17"/>
  <c r="K354" i="17"/>
  <c r="J354" i="17"/>
  <c r="I354" i="17"/>
  <c r="H354" i="17"/>
  <c r="G354" i="17"/>
  <c r="F354" i="17"/>
  <c r="E354" i="17"/>
  <c r="D354" i="17"/>
  <c r="C354" i="17"/>
  <c r="B354" i="17"/>
  <c r="N353" i="17"/>
  <c r="M353" i="17"/>
  <c r="L353" i="17"/>
  <c r="K353" i="17"/>
  <c r="J353" i="17"/>
  <c r="I353" i="17"/>
  <c r="H353" i="17"/>
  <c r="G353" i="17"/>
  <c r="F353" i="17"/>
  <c r="E353" i="17"/>
  <c r="D353" i="17"/>
  <c r="C353" i="17"/>
  <c r="B353" i="17"/>
  <c r="N351" i="17"/>
  <c r="M351" i="17"/>
  <c r="L351" i="17"/>
  <c r="K351" i="17"/>
  <c r="J351" i="17"/>
  <c r="E351" i="17"/>
  <c r="D351" i="17"/>
  <c r="C351" i="17"/>
  <c r="B351" i="17"/>
  <c r="N340" i="17"/>
  <c r="M340" i="17"/>
  <c r="L340" i="17"/>
  <c r="K340" i="17"/>
  <c r="J340" i="17"/>
  <c r="I340" i="17"/>
  <c r="H340" i="17"/>
  <c r="G340" i="17"/>
  <c r="F340" i="17"/>
  <c r="E340" i="17"/>
  <c r="D340" i="17"/>
  <c r="C340" i="17"/>
  <c r="B340" i="17"/>
  <c r="N339" i="17"/>
  <c r="M339" i="17"/>
  <c r="L339" i="17"/>
  <c r="K339" i="17"/>
  <c r="J339" i="17"/>
  <c r="I339" i="17"/>
  <c r="H339" i="17"/>
  <c r="G339" i="17"/>
  <c r="F339" i="17"/>
  <c r="E339" i="17"/>
  <c r="D339" i="17"/>
  <c r="C339" i="17"/>
  <c r="B339" i="17"/>
  <c r="N338" i="17"/>
  <c r="M338" i="17"/>
  <c r="L338" i="17"/>
  <c r="K338" i="17"/>
  <c r="J338" i="17"/>
  <c r="I338" i="17"/>
  <c r="H338" i="17"/>
  <c r="G338" i="17"/>
  <c r="F338" i="17"/>
  <c r="E338" i="17"/>
  <c r="D338" i="17"/>
  <c r="C338" i="17"/>
  <c r="B338" i="17"/>
  <c r="N337" i="17"/>
  <c r="M337" i="17"/>
  <c r="L337" i="17"/>
  <c r="K337" i="17"/>
  <c r="J337" i="17"/>
  <c r="I337" i="17"/>
  <c r="H337" i="17"/>
  <c r="G337" i="17"/>
  <c r="F337" i="17"/>
  <c r="E337" i="17"/>
  <c r="D337" i="17"/>
  <c r="C337" i="17"/>
  <c r="B337" i="17"/>
  <c r="N335" i="17"/>
  <c r="M335" i="17"/>
  <c r="L335" i="17"/>
  <c r="K335" i="17"/>
  <c r="J335" i="17"/>
  <c r="I335" i="17"/>
  <c r="H335" i="17"/>
  <c r="G335" i="17"/>
  <c r="F335" i="17"/>
  <c r="E335" i="17"/>
  <c r="D335" i="17"/>
  <c r="C335" i="17"/>
  <c r="B335" i="17"/>
  <c r="N334" i="17"/>
  <c r="M334" i="17"/>
  <c r="L334" i="17"/>
  <c r="K334" i="17"/>
  <c r="J334" i="17"/>
  <c r="I334" i="17"/>
  <c r="H334" i="17"/>
  <c r="G334" i="17"/>
  <c r="F334" i="17"/>
  <c r="E334" i="17"/>
  <c r="D334" i="17"/>
  <c r="C334" i="17"/>
  <c r="B334" i="17"/>
  <c r="N333" i="17"/>
  <c r="M333" i="17"/>
  <c r="L333" i="17"/>
  <c r="K333" i="17"/>
  <c r="J333" i="17"/>
  <c r="I333" i="17"/>
  <c r="H333" i="17"/>
  <c r="G333" i="17"/>
  <c r="F333" i="17"/>
  <c r="E333" i="17"/>
  <c r="D333" i="17"/>
  <c r="C333" i="17"/>
  <c r="B333" i="17"/>
  <c r="N332" i="17"/>
  <c r="M332" i="17"/>
  <c r="L332" i="17"/>
  <c r="K332" i="17"/>
  <c r="J332" i="17"/>
  <c r="I332" i="17"/>
  <c r="H332" i="17"/>
  <c r="G332" i="17"/>
  <c r="F332" i="17"/>
  <c r="E332" i="17"/>
  <c r="D332" i="17"/>
  <c r="C332" i="17"/>
  <c r="B332" i="17"/>
  <c r="N330" i="17"/>
  <c r="M330" i="17"/>
  <c r="L330" i="17"/>
  <c r="K330" i="17"/>
  <c r="J330" i="17"/>
  <c r="I330" i="17"/>
  <c r="H330" i="17"/>
  <c r="G330" i="17"/>
  <c r="F330" i="17"/>
  <c r="E330" i="17"/>
  <c r="D330" i="17"/>
  <c r="C330" i="17"/>
  <c r="B330" i="17"/>
  <c r="N329" i="17"/>
  <c r="M329" i="17"/>
  <c r="L329" i="17"/>
  <c r="K329" i="17"/>
  <c r="J329" i="17"/>
  <c r="I329" i="17"/>
  <c r="H329" i="17"/>
  <c r="G329" i="17"/>
  <c r="F329" i="17"/>
  <c r="E329" i="17"/>
  <c r="D329" i="17"/>
  <c r="C329" i="17"/>
  <c r="B329" i="17"/>
  <c r="N328" i="17"/>
  <c r="M328" i="17"/>
  <c r="L328" i="17"/>
  <c r="K328" i="17"/>
  <c r="J328" i="17"/>
  <c r="I328" i="17"/>
  <c r="H328" i="17"/>
  <c r="G328" i="17"/>
  <c r="F328" i="17"/>
  <c r="E328" i="17"/>
  <c r="D328" i="17"/>
  <c r="C328" i="17"/>
  <c r="B328" i="17"/>
  <c r="N327" i="17"/>
  <c r="M327" i="17"/>
  <c r="L327" i="17"/>
  <c r="K327" i="17"/>
  <c r="J327" i="17"/>
  <c r="I327" i="17"/>
  <c r="H327" i="17"/>
  <c r="G327" i="17"/>
  <c r="F327" i="17"/>
  <c r="E327" i="17"/>
  <c r="D327" i="17"/>
  <c r="C327" i="17"/>
  <c r="B327" i="17"/>
  <c r="N325" i="17"/>
  <c r="M325" i="17"/>
  <c r="L325" i="17"/>
  <c r="K325" i="17"/>
  <c r="J325" i="17"/>
  <c r="I325" i="17"/>
  <c r="H325" i="17"/>
  <c r="G325" i="17"/>
  <c r="F325" i="17"/>
  <c r="E325" i="17"/>
  <c r="D325" i="17"/>
  <c r="C325" i="17"/>
  <c r="B325" i="17"/>
  <c r="N324" i="17"/>
  <c r="M324" i="17"/>
  <c r="L324" i="17"/>
  <c r="K324" i="17"/>
  <c r="J324" i="17"/>
  <c r="I324" i="17"/>
  <c r="H324" i="17"/>
  <c r="G324" i="17"/>
  <c r="F324" i="17"/>
  <c r="E324" i="17"/>
  <c r="D324" i="17"/>
  <c r="C324" i="17"/>
  <c r="B324" i="17"/>
  <c r="N323" i="17"/>
  <c r="M323" i="17"/>
  <c r="L323" i="17"/>
  <c r="K323" i="17"/>
  <c r="J323" i="17"/>
  <c r="I323" i="17"/>
  <c r="H323" i="17"/>
  <c r="G323" i="17"/>
  <c r="F323" i="17"/>
  <c r="E323" i="17"/>
  <c r="D323" i="17"/>
  <c r="C323" i="17"/>
  <c r="B323" i="17"/>
  <c r="N322" i="17"/>
  <c r="M322" i="17"/>
  <c r="L322" i="17"/>
  <c r="K322" i="17"/>
  <c r="J322" i="17"/>
  <c r="I322" i="17"/>
  <c r="H322" i="17"/>
  <c r="G322" i="17"/>
  <c r="F322" i="17"/>
  <c r="E322" i="17"/>
  <c r="D322" i="17"/>
  <c r="C322" i="17"/>
  <c r="B322" i="17"/>
  <c r="N320" i="17"/>
  <c r="M320" i="17"/>
  <c r="L320" i="17"/>
  <c r="K320" i="17"/>
  <c r="J320" i="17"/>
  <c r="E320" i="17"/>
  <c r="D320" i="17"/>
  <c r="C320" i="17"/>
  <c r="B320" i="17"/>
  <c r="N309" i="17"/>
  <c r="M309" i="17"/>
  <c r="L309" i="17"/>
  <c r="K309" i="17"/>
  <c r="J309" i="17"/>
  <c r="I309" i="17"/>
  <c r="H309" i="17"/>
  <c r="G309" i="17"/>
  <c r="F309" i="17"/>
  <c r="E309" i="17"/>
  <c r="D309" i="17"/>
  <c r="C309" i="17"/>
  <c r="B309" i="17"/>
  <c r="N308" i="17"/>
  <c r="M308" i="17"/>
  <c r="L308" i="17"/>
  <c r="K308" i="17"/>
  <c r="J308" i="17"/>
  <c r="I308" i="17"/>
  <c r="H308" i="17"/>
  <c r="G308" i="17"/>
  <c r="F308" i="17"/>
  <c r="E308" i="17"/>
  <c r="D308" i="17"/>
  <c r="C308" i="17"/>
  <c r="B308" i="17"/>
  <c r="N307" i="17"/>
  <c r="M307" i="17"/>
  <c r="L307" i="17"/>
  <c r="K307" i="17"/>
  <c r="J307" i="17"/>
  <c r="I307" i="17"/>
  <c r="H307" i="17"/>
  <c r="G307" i="17"/>
  <c r="F307" i="17"/>
  <c r="E307" i="17"/>
  <c r="D307" i="17"/>
  <c r="C307" i="17"/>
  <c r="B307" i="17"/>
  <c r="N306" i="17"/>
  <c r="M306" i="17"/>
  <c r="L306" i="17"/>
  <c r="K306" i="17"/>
  <c r="J306" i="17"/>
  <c r="I306" i="17"/>
  <c r="H306" i="17"/>
  <c r="G306" i="17"/>
  <c r="F306" i="17"/>
  <c r="E306" i="17"/>
  <c r="D306" i="17"/>
  <c r="C306" i="17"/>
  <c r="B306" i="17"/>
  <c r="N304" i="17"/>
  <c r="M304" i="17"/>
  <c r="L304" i="17"/>
  <c r="K304" i="17"/>
  <c r="J304" i="17"/>
  <c r="I304" i="17"/>
  <c r="H304" i="17"/>
  <c r="G304" i="17"/>
  <c r="F304" i="17"/>
  <c r="E304" i="17"/>
  <c r="D304" i="17"/>
  <c r="C304" i="17"/>
  <c r="B304" i="17"/>
  <c r="N303" i="17"/>
  <c r="M303" i="17"/>
  <c r="L303" i="17"/>
  <c r="K303" i="17"/>
  <c r="J303" i="17"/>
  <c r="I303" i="17"/>
  <c r="H303" i="17"/>
  <c r="G303" i="17"/>
  <c r="F303" i="17"/>
  <c r="E303" i="17"/>
  <c r="D303" i="17"/>
  <c r="C303" i="17"/>
  <c r="B303" i="17"/>
  <c r="N302" i="17"/>
  <c r="M302" i="17"/>
  <c r="L302" i="17"/>
  <c r="K302" i="17"/>
  <c r="J302" i="17"/>
  <c r="I302" i="17"/>
  <c r="H302" i="17"/>
  <c r="G302" i="17"/>
  <c r="F302" i="17"/>
  <c r="E302" i="17"/>
  <c r="D302" i="17"/>
  <c r="C302" i="17"/>
  <c r="B302" i="17"/>
  <c r="N301" i="17"/>
  <c r="M301" i="17"/>
  <c r="L301" i="17"/>
  <c r="K301" i="17"/>
  <c r="J301" i="17"/>
  <c r="I301" i="17"/>
  <c r="H301" i="17"/>
  <c r="G301" i="17"/>
  <c r="F301" i="17"/>
  <c r="E301" i="17"/>
  <c r="D301" i="17"/>
  <c r="C301" i="17"/>
  <c r="B301" i="17"/>
  <c r="N299" i="17"/>
  <c r="M299" i="17"/>
  <c r="L299" i="17"/>
  <c r="K299" i="17"/>
  <c r="J299" i="17"/>
  <c r="I299" i="17"/>
  <c r="H299" i="17"/>
  <c r="G299" i="17"/>
  <c r="F299" i="17"/>
  <c r="E299" i="17"/>
  <c r="D299" i="17"/>
  <c r="C299" i="17"/>
  <c r="B299" i="17"/>
  <c r="N298" i="17"/>
  <c r="M298" i="17"/>
  <c r="L298" i="17"/>
  <c r="K298" i="17"/>
  <c r="J298" i="17"/>
  <c r="I298" i="17"/>
  <c r="H298" i="17"/>
  <c r="G298" i="17"/>
  <c r="F298" i="17"/>
  <c r="E298" i="17"/>
  <c r="D298" i="17"/>
  <c r="C298" i="17"/>
  <c r="B298" i="17"/>
  <c r="N297" i="17"/>
  <c r="M297" i="17"/>
  <c r="L297" i="17"/>
  <c r="K297" i="17"/>
  <c r="J297" i="17"/>
  <c r="I297" i="17"/>
  <c r="H297" i="17"/>
  <c r="G297" i="17"/>
  <c r="F297" i="17"/>
  <c r="E297" i="17"/>
  <c r="D297" i="17"/>
  <c r="C297" i="17"/>
  <c r="B297" i="17"/>
  <c r="N296" i="17"/>
  <c r="M296" i="17"/>
  <c r="L296" i="17"/>
  <c r="K296" i="17"/>
  <c r="J296" i="17"/>
  <c r="I296" i="17"/>
  <c r="H296" i="17"/>
  <c r="G296" i="17"/>
  <c r="F296" i="17"/>
  <c r="E296" i="17"/>
  <c r="D296" i="17"/>
  <c r="C296" i="17"/>
  <c r="B296" i="17"/>
  <c r="N294" i="17"/>
  <c r="M294" i="17"/>
  <c r="L294" i="17"/>
  <c r="K294" i="17"/>
  <c r="J294" i="17"/>
  <c r="I294" i="17"/>
  <c r="H294" i="17"/>
  <c r="G294" i="17"/>
  <c r="F294" i="17"/>
  <c r="E294" i="17"/>
  <c r="D294" i="17"/>
  <c r="C294" i="17"/>
  <c r="B294" i="17"/>
  <c r="N293" i="17"/>
  <c r="M293" i="17"/>
  <c r="L293" i="17"/>
  <c r="K293" i="17"/>
  <c r="J293" i="17"/>
  <c r="I293" i="17"/>
  <c r="H293" i="17"/>
  <c r="G293" i="17"/>
  <c r="F293" i="17"/>
  <c r="E293" i="17"/>
  <c r="D293" i="17"/>
  <c r="C293" i="17"/>
  <c r="B293" i="17"/>
  <c r="N292" i="17"/>
  <c r="M292" i="17"/>
  <c r="L292" i="17"/>
  <c r="K292" i="17"/>
  <c r="J292" i="17"/>
  <c r="I292" i="17"/>
  <c r="H292" i="17"/>
  <c r="G292" i="17"/>
  <c r="F292" i="17"/>
  <c r="E292" i="17"/>
  <c r="D292" i="17"/>
  <c r="C292" i="17"/>
  <c r="B292" i="17"/>
  <c r="N291" i="17"/>
  <c r="M291" i="17"/>
  <c r="L291" i="17"/>
  <c r="K291" i="17"/>
  <c r="J291" i="17"/>
  <c r="I291" i="17"/>
  <c r="H291" i="17"/>
  <c r="G291" i="17"/>
  <c r="F291" i="17"/>
  <c r="E291" i="17"/>
  <c r="D291" i="17"/>
  <c r="C291" i="17"/>
  <c r="B291" i="17"/>
  <c r="N289" i="17"/>
  <c r="M289" i="17"/>
  <c r="L289" i="17"/>
  <c r="K289" i="17"/>
  <c r="J289" i="17"/>
  <c r="E289" i="17"/>
  <c r="D289" i="17"/>
  <c r="C289" i="17"/>
  <c r="B289" i="17"/>
  <c r="N278" i="17"/>
  <c r="M278" i="17"/>
  <c r="L278" i="17"/>
  <c r="K278" i="17"/>
  <c r="J278" i="17"/>
  <c r="I278" i="17"/>
  <c r="H278" i="17"/>
  <c r="G278" i="17"/>
  <c r="F278" i="17"/>
  <c r="E278" i="17"/>
  <c r="D278" i="17"/>
  <c r="C278" i="17"/>
  <c r="B278" i="17"/>
  <c r="N277" i="17"/>
  <c r="M277" i="17"/>
  <c r="L277" i="17"/>
  <c r="K277" i="17"/>
  <c r="J277" i="17"/>
  <c r="I277" i="17"/>
  <c r="H277" i="17"/>
  <c r="G277" i="17"/>
  <c r="F277" i="17"/>
  <c r="E277" i="17"/>
  <c r="D277" i="17"/>
  <c r="C277" i="17"/>
  <c r="B277" i="17"/>
  <c r="N276" i="17"/>
  <c r="M276" i="17"/>
  <c r="L276" i="17"/>
  <c r="K276" i="17"/>
  <c r="J276" i="17"/>
  <c r="I276" i="17"/>
  <c r="H276" i="17"/>
  <c r="G276" i="17"/>
  <c r="F276" i="17"/>
  <c r="E276" i="17"/>
  <c r="D276" i="17"/>
  <c r="C276" i="17"/>
  <c r="B276" i="17"/>
  <c r="N275" i="17"/>
  <c r="M275" i="17"/>
  <c r="L275" i="17"/>
  <c r="K275" i="17"/>
  <c r="J275" i="17"/>
  <c r="I275" i="17"/>
  <c r="H275" i="17"/>
  <c r="G275" i="17"/>
  <c r="F275" i="17"/>
  <c r="E275" i="17"/>
  <c r="D275" i="17"/>
  <c r="C275" i="17"/>
  <c r="B275" i="17"/>
  <c r="N273" i="17"/>
  <c r="M273" i="17"/>
  <c r="L273" i="17"/>
  <c r="K273" i="17"/>
  <c r="J273" i="17"/>
  <c r="I273" i="17"/>
  <c r="H273" i="17"/>
  <c r="G273" i="17"/>
  <c r="F273" i="17"/>
  <c r="E273" i="17"/>
  <c r="D273" i="17"/>
  <c r="C273" i="17"/>
  <c r="B273" i="17"/>
  <c r="N272" i="17"/>
  <c r="M272" i="17"/>
  <c r="L272" i="17"/>
  <c r="K272" i="17"/>
  <c r="J272" i="17"/>
  <c r="I272" i="17"/>
  <c r="H272" i="17"/>
  <c r="G272" i="17"/>
  <c r="F272" i="17"/>
  <c r="E272" i="17"/>
  <c r="D272" i="17"/>
  <c r="C272" i="17"/>
  <c r="B272" i="17"/>
  <c r="N271" i="17"/>
  <c r="M271" i="17"/>
  <c r="L271" i="17"/>
  <c r="K271" i="17"/>
  <c r="J271" i="17"/>
  <c r="I271" i="17"/>
  <c r="H271" i="17"/>
  <c r="G271" i="17"/>
  <c r="F271" i="17"/>
  <c r="E271" i="17"/>
  <c r="D271" i="17"/>
  <c r="C271" i="17"/>
  <c r="B271" i="17"/>
  <c r="N270" i="17"/>
  <c r="M270" i="17"/>
  <c r="L270" i="17"/>
  <c r="K270" i="17"/>
  <c r="J270" i="17"/>
  <c r="I270" i="17"/>
  <c r="H270" i="17"/>
  <c r="G270" i="17"/>
  <c r="F270" i="17"/>
  <c r="E270" i="17"/>
  <c r="D270" i="17"/>
  <c r="C270" i="17"/>
  <c r="B270" i="17"/>
  <c r="N268" i="17"/>
  <c r="M268" i="17"/>
  <c r="L268" i="17"/>
  <c r="K268" i="17"/>
  <c r="J268" i="17"/>
  <c r="I268" i="17"/>
  <c r="H268" i="17"/>
  <c r="G268" i="17"/>
  <c r="F268" i="17"/>
  <c r="E268" i="17"/>
  <c r="D268" i="17"/>
  <c r="C268" i="17"/>
  <c r="B268" i="17"/>
  <c r="N267" i="17"/>
  <c r="M267" i="17"/>
  <c r="L267" i="17"/>
  <c r="K267" i="17"/>
  <c r="J267" i="17"/>
  <c r="I267" i="17"/>
  <c r="H267" i="17"/>
  <c r="G267" i="17"/>
  <c r="F267" i="17"/>
  <c r="E267" i="17"/>
  <c r="D267" i="17"/>
  <c r="C267" i="17"/>
  <c r="B267" i="17"/>
  <c r="N266" i="17"/>
  <c r="M266" i="17"/>
  <c r="L266" i="17"/>
  <c r="K266" i="17"/>
  <c r="J266" i="17"/>
  <c r="I266" i="17"/>
  <c r="H266" i="17"/>
  <c r="G266" i="17"/>
  <c r="F266" i="17"/>
  <c r="E266" i="17"/>
  <c r="D266" i="17"/>
  <c r="C266" i="17"/>
  <c r="B266" i="17"/>
  <c r="N265" i="17"/>
  <c r="M265" i="17"/>
  <c r="L265" i="17"/>
  <c r="K265" i="17"/>
  <c r="J265" i="17"/>
  <c r="I265" i="17"/>
  <c r="H265" i="17"/>
  <c r="G265" i="17"/>
  <c r="F265" i="17"/>
  <c r="E265" i="17"/>
  <c r="D265" i="17"/>
  <c r="C265" i="17"/>
  <c r="B265" i="17"/>
  <c r="N263" i="17"/>
  <c r="M263" i="17"/>
  <c r="L263" i="17"/>
  <c r="K263" i="17"/>
  <c r="J263" i="17"/>
  <c r="I263" i="17"/>
  <c r="H263" i="17"/>
  <c r="G263" i="17"/>
  <c r="F263" i="17"/>
  <c r="E263" i="17"/>
  <c r="D263" i="17"/>
  <c r="C263" i="17"/>
  <c r="B263" i="17"/>
  <c r="N262" i="17"/>
  <c r="M262" i="17"/>
  <c r="L262" i="17"/>
  <c r="K262" i="17"/>
  <c r="J262" i="17"/>
  <c r="I262" i="17"/>
  <c r="H262" i="17"/>
  <c r="G262" i="17"/>
  <c r="F262" i="17"/>
  <c r="E262" i="17"/>
  <c r="D262" i="17"/>
  <c r="C262" i="17"/>
  <c r="B262" i="17"/>
  <c r="N261" i="17"/>
  <c r="M261" i="17"/>
  <c r="L261" i="17"/>
  <c r="K261" i="17"/>
  <c r="J261" i="17"/>
  <c r="I261" i="17"/>
  <c r="H261" i="17"/>
  <c r="G261" i="17"/>
  <c r="F261" i="17"/>
  <c r="E261" i="17"/>
  <c r="D261" i="17"/>
  <c r="C261" i="17"/>
  <c r="B261" i="17"/>
  <c r="N260" i="17"/>
  <c r="M260" i="17"/>
  <c r="L260" i="17"/>
  <c r="K260" i="17"/>
  <c r="J260" i="17"/>
  <c r="I260" i="17"/>
  <c r="H260" i="17"/>
  <c r="G260" i="17"/>
  <c r="F260" i="17"/>
  <c r="E260" i="17"/>
  <c r="D260" i="17"/>
  <c r="C260" i="17"/>
  <c r="B260" i="17"/>
  <c r="N258" i="17"/>
  <c r="M258" i="17"/>
  <c r="L258" i="17"/>
  <c r="K258" i="17"/>
  <c r="J258" i="17"/>
  <c r="E258" i="17"/>
  <c r="D258" i="17"/>
  <c r="C258" i="17"/>
  <c r="B258" i="17"/>
  <c r="N247" i="17"/>
  <c r="M247" i="17"/>
  <c r="L247" i="17"/>
  <c r="K247" i="17"/>
  <c r="J247" i="17"/>
  <c r="I247" i="17"/>
  <c r="H247" i="17"/>
  <c r="G247" i="17"/>
  <c r="F247" i="17"/>
  <c r="E247" i="17"/>
  <c r="D247" i="17"/>
  <c r="C247" i="17"/>
  <c r="B247" i="17"/>
  <c r="N246" i="17"/>
  <c r="M246" i="17"/>
  <c r="L246" i="17"/>
  <c r="K246" i="17"/>
  <c r="J246" i="17"/>
  <c r="I246" i="17"/>
  <c r="H246" i="17"/>
  <c r="G246" i="17"/>
  <c r="F246" i="17"/>
  <c r="E246" i="17"/>
  <c r="D246" i="17"/>
  <c r="C246" i="17"/>
  <c r="B246" i="17"/>
  <c r="N245" i="17"/>
  <c r="M245" i="17"/>
  <c r="L245" i="17"/>
  <c r="K245" i="17"/>
  <c r="J245" i="17"/>
  <c r="I245" i="17"/>
  <c r="H245" i="17"/>
  <c r="G245" i="17"/>
  <c r="F245" i="17"/>
  <c r="E245" i="17"/>
  <c r="D245" i="17"/>
  <c r="C245" i="17"/>
  <c r="B245" i="17"/>
  <c r="N244" i="17"/>
  <c r="M244" i="17"/>
  <c r="L244" i="17"/>
  <c r="K244" i="17"/>
  <c r="J244" i="17"/>
  <c r="I244" i="17"/>
  <c r="H244" i="17"/>
  <c r="G244" i="17"/>
  <c r="F244" i="17"/>
  <c r="E244" i="17"/>
  <c r="D244" i="17"/>
  <c r="C244" i="17"/>
  <c r="B244" i="17"/>
  <c r="N242" i="17"/>
  <c r="M242" i="17"/>
  <c r="L242" i="17"/>
  <c r="K242" i="17"/>
  <c r="J242" i="17"/>
  <c r="I242" i="17"/>
  <c r="H242" i="17"/>
  <c r="G242" i="17"/>
  <c r="F242" i="17"/>
  <c r="E242" i="17"/>
  <c r="D242" i="17"/>
  <c r="C242" i="17"/>
  <c r="B242" i="17"/>
  <c r="N241" i="17"/>
  <c r="M241" i="17"/>
  <c r="L241" i="17"/>
  <c r="K241" i="17"/>
  <c r="J241" i="17"/>
  <c r="I241" i="17"/>
  <c r="H241" i="17"/>
  <c r="G241" i="17"/>
  <c r="F241" i="17"/>
  <c r="E241" i="17"/>
  <c r="D241" i="17"/>
  <c r="C241" i="17"/>
  <c r="B241" i="17"/>
  <c r="N240" i="17"/>
  <c r="M240" i="17"/>
  <c r="L240" i="17"/>
  <c r="K240" i="17"/>
  <c r="J240" i="17"/>
  <c r="I240" i="17"/>
  <c r="H240" i="17"/>
  <c r="G240" i="17"/>
  <c r="F240" i="17"/>
  <c r="E240" i="17"/>
  <c r="D240" i="17"/>
  <c r="C240" i="17"/>
  <c r="B240" i="17"/>
  <c r="N239" i="17"/>
  <c r="M239" i="17"/>
  <c r="L239" i="17"/>
  <c r="K239" i="17"/>
  <c r="J239" i="17"/>
  <c r="I239" i="17"/>
  <c r="H239" i="17"/>
  <c r="G239" i="17"/>
  <c r="F239" i="17"/>
  <c r="E239" i="17"/>
  <c r="D239" i="17"/>
  <c r="C239" i="17"/>
  <c r="B239" i="17"/>
  <c r="N237" i="17"/>
  <c r="M237" i="17"/>
  <c r="L237" i="17"/>
  <c r="K237" i="17"/>
  <c r="J237" i="17"/>
  <c r="I237" i="17"/>
  <c r="H237" i="17"/>
  <c r="G237" i="17"/>
  <c r="F237" i="17"/>
  <c r="E237" i="17"/>
  <c r="D237" i="17"/>
  <c r="C237" i="17"/>
  <c r="B237" i="17"/>
  <c r="N236" i="17"/>
  <c r="M236" i="17"/>
  <c r="L236" i="17"/>
  <c r="K236" i="17"/>
  <c r="J236" i="17"/>
  <c r="I236" i="17"/>
  <c r="H236" i="17"/>
  <c r="G236" i="17"/>
  <c r="F236" i="17"/>
  <c r="E236" i="17"/>
  <c r="D236" i="17"/>
  <c r="C236" i="17"/>
  <c r="B236" i="17"/>
  <c r="N235" i="17"/>
  <c r="M235" i="17"/>
  <c r="L235" i="17"/>
  <c r="K235" i="17"/>
  <c r="J235" i="17"/>
  <c r="I235" i="17"/>
  <c r="H235" i="17"/>
  <c r="G235" i="17"/>
  <c r="F235" i="17"/>
  <c r="E235" i="17"/>
  <c r="D235" i="17"/>
  <c r="C235" i="17"/>
  <c r="B235" i="17"/>
  <c r="N234" i="17"/>
  <c r="M234" i="17"/>
  <c r="L234" i="17"/>
  <c r="K234" i="17"/>
  <c r="J234" i="17"/>
  <c r="I234" i="17"/>
  <c r="H234" i="17"/>
  <c r="G234" i="17"/>
  <c r="F234" i="17"/>
  <c r="E234" i="17"/>
  <c r="D234" i="17"/>
  <c r="C234" i="17"/>
  <c r="B234" i="17"/>
  <c r="N232" i="17"/>
  <c r="M232" i="17"/>
  <c r="L232" i="17"/>
  <c r="K232" i="17"/>
  <c r="J232" i="17"/>
  <c r="I232" i="17"/>
  <c r="H232" i="17"/>
  <c r="G232" i="17"/>
  <c r="F232" i="17"/>
  <c r="E232" i="17"/>
  <c r="D232" i="17"/>
  <c r="C232" i="17"/>
  <c r="B232" i="17"/>
  <c r="N231" i="17"/>
  <c r="M231" i="17"/>
  <c r="L231" i="17"/>
  <c r="K231" i="17"/>
  <c r="J231" i="17"/>
  <c r="I231" i="17"/>
  <c r="H231" i="17"/>
  <c r="G231" i="17"/>
  <c r="F231" i="17"/>
  <c r="E231" i="17"/>
  <c r="D231" i="17"/>
  <c r="C231" i="17"/>
  <c r="B231" i="17"/>
  <c r="N230" i="17"/>
  <c r="M230" i="17"/>
  <c r="L230" i="17"/>
  <c r="K230" i="17"/>
  <c r="J230" i="17"/>
  <c r="I230" i="17"/>
  <c r="H230" i="17"/>
  <c r="G230" i="17"/>
  <c r="F230" i="17"/>
  <c r="E230" i="17"/>
  <c r="D230" i="17"/>
  <c r="C230" i="17"/>
  <c r="B230" i="17"/>
  <c r="N229" i="17"/>
  <c r="M229" i="17"/>
  <c r="L229" i="17"/>
  <c r="K229" i="17"/>
  <c r="J229" i="17"/>
  <c r="I229" i="17"/>
  <c r="H229" i="17"/>
  <c r="G229" i="17"/>
  <c r="F229" i="17"/>
  <c r="E229" i="17"/>
  <c r="D229" i="17"/>
  <c r="C229" i="17"/>
  <c r="B229" i="17"/>
  <c r="N227" i="17"/>
  <c r="M227" i="17"/>
  <c r="L227" i="17"/>
  <c r="K227" i="17"/>
  <c r="J227" i="17"/>
  <c r="I227" i="17"/>
  <c r="H227" i="17"/>
  <c r="G227" i="17"/>
  <c r="F227" i="17"/>
  <c r="E227" i="17"/>
  <c r="D227" i="17"/>
  <c r="C227" i="17"/>
  <c r="B227" i="17"/>
  <c r="N216" i="17"/>
  <c r="M216" i="17"/>
  <c r="L216" i="17"/>
  <c r="K216" i="17"/>
  <c r="J216" i="17"/>
  <c r="I216" i="17"/>
  <c r="H216" i="17"/>
  <c r="G216" i="17"/>
  <c r="F216" i="17"/>
  <c r="E216" i="17"/>
  <c r="D216" i="17"/>
  <c r="C216" i="17"/>
  <c r="B216" i="17"/>
  <c r="N215" i="17"/>
  <c r="M215" i="17"/>
  <c r="L215" i="17"/>
  <c r="K215" i="17"/>
  <c r="J215" i="17"/>
  <c r="I215" i="17"/>
  <c r="H215" i="17"/>
  <c r="G215" i="17"/>
  <c r="F215" i="17"/>
  <c r="E215" i="17"/>
  <c r="D215" i="17"/>
  <c r="C215" i="17"/>
  <c r="B215" i="17"/>
  <c r="N214" i="17"/>
  <c r="M214" i="17"/>
  <c r="L214" i="17"/>
  <c r="K214" i="17"/>
  <c r="J214" i="17"/>
  <c r="I214" i="17"/>
  <c r="H214" i="17"/>
  <c r="G214" i="17"/>
  <c r="F214" i="17"/>
  <c r="E214" i="17"/>
  <c r="D214" i="17"/>
  <c r="C214" i="17"/>
  <c r="B214" i="17"/>
  <c r="N213" i="17"/>
  <c r="M213" i="17"/>
  <c r="L213" i="17"/>
  <c r="K213" i="17"/>
  <c r="J213" i="17"/>
  <c r="I213" i="17"/>
  <c r="H213" i="17"/>
  <c r="G213" i="17"/>
  <c r="F213" i="17"/>
  <c r="E213" i="17"/>
  <c r="D213" i="17"/>
  <c r="C213" i="17"/>
  <c r="B213" i="17"/>
  <c r="N211" i="17"/>
  <c r="M211" i="17"/>
  <c r="L211" i="17"/>
  <c r="K211" i="17"/>
  <c r="J211" i="17"/>
  <c r="I211" i="17"/>
  <c r="H211" i="17"/>
  <c r="G211" i="17"/>
  <c r="F211" i="17"/>
  <c r="E211" i="17"/>
  <c r="D211" i="17"/>
  <c r="C211" i="17"/>
  <c r="B211" i="17"/>
  <c r="N210" i="17"/>
  <c r="M210" i="17"/>
  <c r="L210" i="17"/>
  <c r="K210" i="17"/>
  <c r="J210" i="17"/>
  <c r="I210" i="17"/>
  <c r="H210" i="17"/>
  <c r="G210" i="17"/>
  <c r="F210" i="17"/>
  <c r="E210" i="17"/>
  <c r="D210" i="17"/>
  <c r="C210" i="17"/>
  <c r="B210" i="17"/>
  <c r="N209" i="17"/>
  <c r="M209" i="17"/>
  <c r="L209" i="17"/>
  <c r="K209" i="17"/>
  <c r="J209" i="17"/>
  <c r="I209" i="17"/>
  <c r="H209" i="17"/>
  <c r="G209" i="17"/>
  <c r="F209" i="17"/>
  <c r="E209" i="17"/>
  <c r="D209" i="17"/>
  <c r="C209" i="17"/>
  <c r="B209" i="17"/>
  <c r="N208" i="17"/>
  <c r="M208" i="17"/>
  <c r="L208" i="17"/>
  <c r="K208" i="17"/>
  <c r="J208" i="17"/>
  <c r="I208" i="17"/>
  <c r="H208" i="17"/>
  <c r="G208" i="17"/>
  <c r="F208" i="17"/>
  <c r="E208" i="17"/>
  <c r="D208" i="17"/>
  <c r="C208" i="17"/>
  <c r="B208" i="17"/>
  <c r="N206" i="17"/>
  <c r="M206" i="17"/>
  <c r="L206" i="17"/>
  <c r="K206" i="17"/>
  <c r="J206" i="17"/>
  <c r="I206" i="17"/>
  <c r="H206" i="17"/>
  <c r="G206" i="17"/>
  <c r="F206" i="17"/>
  <c r="E206" i="17"/>
  <c r="D206" i="17"/>
  <c r="C206" i="17"/>
  <c r="B206" i="17"/>
  <c r="N205" i="17"/>
  <c r="M205" i="17"/>
  <c r="L205" i="17"/>
  <c r="K205" i="17"/>
  <c r="J205" i="17"/>
  <c r="I205" i="17"/>
  <c r="H205" i="17"/>
  <c r="G205" i="17"/>
  <c r="F205" i="17"/>
  <c r="E205" i="17"/>
  <c r="D205" i="17"/>
  <c r="C205" i="17"/>
  <c r="B205" i="17"/>
  <c r="N204" i="17"/>
  <c r="M204" i="17"/>
  <c r="L204" i="17"/>
  <c r="K204" i="17"/>
  <c r="J204" i="17"/>
  <c r="I204" i="17"/>
  <c r="H204" i="17"/>
  <c r="G204" i="17"/>
  <c r="F204" i="17"/>
  <c r="E204" i="17"/>
  <c r="D204" i="17"/>
  <c r="C204" i="17"/>
  <c r="B204" i="17"/>
  <c r="N203" i="17"/>
  <c r="M203" i="17"/>
  <c r="L203" i="17"/>
  <c r="K203" i="17"/>
  <c r="J203" i="17"/>
  <c r="I203" i="17"/>
  <c r="H203" i="17"/>
  <c r="G203" i="17"/>
  <c r="F203" i="17"/>
  <c r="E203" i="17"/>
  <c r="D203" i="17"/>
  <c r="C203" i="17"/>
  <c r="B203" i="17"/>
  <c r="N201" i="17"/>
  <c r="M201" i="17"/>
  <c r="L201" i="17"/>
  <c r="K201" i="17"/>
  <c r="J201" i="17"/>
  <c r="I201" i="17"/>
  <c r="H201" i="17"/>
  <c r="G201" i="17"/>
  <c r="F201" i="17"/>
  <c r="E201" i="17"/>
  <c r="D201" i="17"/>
  <c r="C201" i="17"/>
  <c r="B201" i="17"/>
  <c r="N200" i="17"/>
  <c r="M200" i="17"/>
  <c r="L200" i="17"/>
  <c r="K200" i="17"/>
  <c r="J200" i="17"/>
  <c r="I200" i="17"/>
  <c r="H200" i="17"/>
  <c r="G200" i="17"/>
  <c r="F200" i="17"/>
  <c r="E200" i="17"/>
  <c r="D200" i="17"/>
  <c r="C200" i="17"/>
  <c r="B200" i="17"/>
  <c r="N199" i="17"/>
  <c r="M199" i="17"/>
  <c r="L199" i="17"/>
  <c r="K199" i="17"/>
  <c r="J199" i="17"/>
  <c r="I199" i="17"/>
  <c r="H199" i="17"/>
  <c r="G199" i="17"/>
  <c r="F199" i="17"/>
  <c r="E199" i="17"/>
  <c r="D199" i="17"/>
  <c r="C199" i="17"/>
  <c r="B199" i="17"/>
  <c r="N198" i="17"/>
  <c r="M198" i="17"/>
  <c r="L198" i="17"/>
  <c r="K198" i="17"/>
  <c r="J198" i="17"/>
  <c r="I198" i="17"/>
  <c r="H198" i="17"/>
  <c r="G198" i="17"/>
  <c r="F198" i="17"/>
  <c r="E198" i="17"/>
  <c r="D198" i="17"/>
  <c r="C198" i="17"/>
  <c r="B198" i="17"/>
  <c r="N196" i="17"/>
  <c r="M196" i="17"/>
  <c r="L196" i="17"/>
  <c r="K196" i="17"/>
  <c r="J196" i="17"/>
  <c r="E196" i="17"/>
  <c r="D196" i="17"/>
  <c r="C196" i="17"/>
  <c r="B196" i="17"/>
  <c r="N185" i="17"/>
  <c r="M185" i="17"/>
  <c r="L185" i="17"/>
  <c r="K185" i="17"/>
  <c r="J185" i="17"/>
  <c r="I185" i="17"/>
  <c r="H185" i="17"/>
  <c r="G185" i="17"/>
  <c r="F185" i="17"/>
  <c r="E185" i="17"/>
  <c r="D185" i="17"/>
  <c r="C185" i="17"/>
  <c r="B185" i="17"/>
  <c r="N184" i="17"/>
  <c r="M184" i="17"/>
  <c r="L184" i="17"/>
  <c r="K184" i="17"/>
  <c r="J184" i="17"/>
  <c r="I184" i="17"/>
  <c r="H184" i="17"/>
  <c r="G184" i="17"/>
  <c r="F184" i="17"/>
  <c r="E184" i="17"/>
  <c r="D184" i="17"/>
  <c r="C184" i="17"/>
  <c r="B184" i="17"/>
  <c r="N183" i="17"/>
  <c r="M183" i="17"/>
  <c r="L183" i="17"/>
  <c r="K183" i="17"/>
  <c r="J183" i="17"/>
  <c r="I183" i="17"/>
  <c r="H183" i="17"/>
  <c r="G183" i="17"/>
  <c r="F183" i="17"/>
  <c r="E183" i="17"/>
  <c r="D183" i="17"/>
  <c r="C183" i="17"/>
  <c r="B183" i="17"/>
  <c r="N182" i="17"/>
  <c r="M182" i="17"/>
  <c r="L182" i="17"/>
  <c r="K182" i="17"/>
  <c r="J182" i="17"/>
  <c r="I182" i="17"/>
  <c r="H182" i="17"/>
  <c r="G182" i="17"/>
  <c r="F182" i="17"/>
  <c r="E182" i="17"/>
  <c r="D182" i="17"/>
  <c r="C182" i="17"/>
  <c r="B182" i="17"/>
  <c r="N180" i="17"/>
  <c r="M180" i="17"/>
  <c r="L180" i="17"/>
  <c r="K180" i="17"/>
  <c r="J180" i="17"/>
  <c r="I180" i="17"/>
  <c r="H180" i="17"/>
  <c r="G180" i="17"/>
  <c r="F180" i="17"/>
  <c r="E180" i="17"/>
  <c r="D180" i="17"/>
  <c r="C180" i="17"/>
  <c r="B180" i="17"/>
  <c r="N179" i="17"/>
  <c r="M179" i="17"/>
  <c r="L179" i="17"/>
  <c r="K179" i="17"/>
  <c r="J179" i="17"/>
  <c r="I179" i="17"/>
  <c r="H179" i="17"/>
  <c r="G179" i="17"/>
  <c r="F179" i="17"/>
  <c r="E179" i="17"/>
  <c r="D179" i="17"/>
  <c r="C179" i="17"/>
  <c r="B179" i="17"/>
  <c r="N178" i="17"/>
  <c r="M178" i="17"/>
  <c r="L178" i="17"/>
  <c r="K178" i="17"/>
  <c r="J178" i="17"/>
  <c r="I178" i="17"/>
  <c r="H178" i="17"/>
  <c r="G178" i="17"/>
  <c r="F178" i="17"/>
  <c r="E178" i="17"/>
  <c r="D178" i="17"/>
  <c r="C178" i="17"/>
  <c r="B178" i="17"/>
  <c r="N177" i="17"/>
  <c r="M177" i="17"/>
  <c r="L177" i="17"/>
  <c r="K177" i="17"/>
  <c r="J177" i="17"/>
  <c r="I177" i="17"/>
  <c r="H177" i="17"/>
  <c r="G177" i="17"/>
  <c r="F177" i="17"/>
  <c r="E177" i="17"/>
  <c r="D177" i="17"/>
  <c r="C177" i="17"/>
  <c r="B177" i="17"/>
  <c r="N175" i="17"/>
  <c r="M175" i="17"/>
  <c r="L175" i="17"/>
  <c r="K175" i="17"/>
  <c r="J175" i="17"/>
  <c r="I175" i="17"/>
  <c r="H175" i="17"/>
  <c r="G175" i="17"/>
  <c r="F175" i="17"/>
  <c r="E175" i="17"/>
  <c r="D175" i="17"/>
  <c r="C175" i="17"/>
  <c r="B175" i="17"/>
  <c r="N174" i="17"/>
  <c r="M174" i="17"/>
  <c r="L174" i="17"/>
  <c r="K174" i="17"/>
  <c r="J174" i="17"/>
  <c r="I174" i="17"/>
  <c r="H174" i="17"/>
  <c r="G174" i="17"/>
  <c r="F174" i="17"/>
  <c r="E174" i="17"/>
  <c r="D174" i="17"/>
  <c r="C174" i="17"/>
  <c r="B174" i="17"/>
  <c r="N173" i="17"/>
  <c r="M173" i="17"/>
  <c r="L173" i="17"/>
  <c r="K173" i="17"/>
  <c r="J173" i="17"/>
  <c r="I173" i="17"/>
  <c r="H173" i="17"/>
  <c r="G173" i="17"/>
  <c r="F173" i="17"/>
  <c r="E173" i="17"/>
  <c r="D173" i="17"/>
  <c r="C173" i="17"/>
  <c r="B173" i="17"/>
  <c r="N172" i="17"/>
  <c r="M172" i="17"/>
  <c r="L172" i="17"/>
  <c r="K172" i="17"/>
  <c r="J172" i="17"/>
  <c r="I172" i="17"/>
  <c r="H172" i="17"/>
  <c r="G172" i="17"/>
  <c r="F172" i="17"/>
  <c r="E172" i="17"/>
  <c r="D172" i="17"/>
  <c r="C172" i="17"/>
  <c r="B172" i="17"/>
  <c r="N170" i="17"/>
  <c r="M170" i="17"/>
  <c r="L170" i="17"/>
  <c r="K170" i="17"/>
  <c r="J170" i="17"/>
  <c r="I170" i="17"/>
  <c r="H170" i="17"/>
  <c r="G170" i="17"/>
  <c r="F170" i="17"/>
  <c r="E170" i="17"/>
  <c r="D170" i="17"/>
  <c r="C170" i="17"/>
  <c r="B170" i="17"/>
  <c r="N169" i="17"/>
  <c r="M169" i="17"/>
  <c r="L169" i="17"/>
  <c r="K169" i="17"/>
  <c r="J169" i="17"/>
  <c r="I169" i="17"/>
  <c r="H169" i="17"/>
  <c r="G169" i="17"/>
  <c r="F169" i="17"/>
  <c r="E169" i="17"/>
  <c r="D169" i="17"/>
  <c r="C169" i="17"/>
  <c r="B169" i="17"/>
  <c r="N168" i="17"/>
  <c r="M168" i="17"/>
  <c r="L168" i="17"/>
  <c r="K168" i="17"/>
  <c r="J168" i="17"/>
  <c r="I168" i="17"/>
  <c r="H168" i="17"/>
  <c r="G168" i="17"/>
  <c r="F168" i="17"/>
  <c r="E168" i="17"/>
  <c r="D168" i="17"/>
  <c r="C168" i="17"/>
  <c r="B168" i="17"/>
  <c r="N167" i="17"/>
  <c r="M167" i="17"/>
  <c r="L167" i="17"/>
  <c r="K167" i="17"/>
  <c r="J167" i="17"/>
  <c r="I167" i="17"/>
  <c r="H167" i="17"/>
  <c r="G167" i="17"/>
  <c r="F167" i="17"/>
  <c r="E167" i="17"/>
  <c r="D167" i="17"/>
  <c r="C167" i="17"/>
  <c r="B167" i="17"/>
  <c r="N165" i="17"/>
  <c r="M165" i="17"/>
  <c r="L165" i="17"/>
  <c r="K165" i="17"/>
  <c r="J165" i="17"/>
  <c r="E165" i="17"/>
  <c r="D165" i="17"/>
  <c r="C165" i="17"/>
  <c r="B165" i="17"/>
  <c r="N154" i="17"/>
  <c r="M154" i="17"/>
  <c r="L154" i="17"/>
  <c r="K154" i="17"/>
  <c r="J154" i="17"/>
  <c r="I154" i="17"/>
  <c r="H154" i="17"/>
  <c r="G154" i="17"/>
  <c r="F154" i="17"/>
  <c r="E154" i="17"/>
  <c r="D154" i="17"/>
  <c r="C154" i="17"/>
  <c r="B154" i="17"/>
  <c r="N153" i="17"/>
  <c r="M153" i="17"/>
  <c r="L153" i="17"/>
  <c r="K153" i="17"/>
  <c r="J153" i="17"/>
  <c r="I153" i="17"/>
  <c r="H153" i="17"/>
  <c r="G153" i="17"/>
  <c r="F153" i="17"/>
  <c r="E153" i="17"/>
  <c r="D153" i="17"/>
  <c r="C153" i="17"/>
  <c r="B153" i="17"/>
  <c r="N152" i="17"/>
  <c r="M152" i="17"/>
  <c r="L152" i="17"/>
  <c r="K152" i="17"/>
  <c r="J152" i="17"/>
  <c r="I152" i="17"/>
  <c r="H152" i="17"/>
  <c r="G152" i="17"/>
  <c r="F152" i="17"/>
  <c r="E152" i="17"/>
  <c r="D152" i="17"/>
  <c r="C152" i="17"/>
  <c r="B152" i="17"/>
  <c r="N151" i="17"/>
  <c r="M151" i="17"/>
  <c r="L151" i="17"/>
  <c r="K151" i="17"/>
  <c r="J151" i="17"/>
  <c r="I151" i="17"/>
  <c r="H151" i="17"/>
  <c r="G151" i="17"/>
  <c r="F151" i="17"/>
  <c r="E151" i="17"/>
  <c r="D151" i="17"/>
  <c r="C151" i="17"/>
  <c r="B151" i="17"/>
  <c r="N149" i="17"/>
  <c r="M149" i="17"/>
  <c r="L149" i="17"/>
  <c r="K149" i="17"/>
  <c r="J149" i="17"/>
  <c r="I149" i="17"/>
  <c r="H149" i="17"/>
  <c r="G149" i="17"/>
  <c r="F149" i="17"/>
  <c r="E149" i="17"/>
  <c r="D149" i="17"/>
  <c r="C149" i="17"/>
  <c r="B149" i="17"/>
  <c r="N148" i="17"/>
  <c r="M148" i="17"/>
  <c r="L148" i="17"/>
  <c r="K148" i="17"/>
  <c r="J148" i="17"/>
  <c r="I148" i="17"/>
  <c r="H148" i="17"/>
  <c r="G148" i="17"/>
  <c r="F148" i="17"/>
  <c r="E148" i="17"/>
  <c r="D148" i="17"/>
  <c r="C148" i="17"/>
  <c r="B148" i="17"/>
  <c r="N147" i="17"/>
  <c r="M147" i="17"/>
  <c r="L147" i="17"/>
  <c r="K147" i="17"/>
  <c r="J147" i="17"/>
  <c r="I147" i="17"/>
  <c r="H147" i="17"/>
  <c r="G147" i="17"/>
  <c r="F147" i="17"/>
  <c r="E147" i="17"/>
  <c r="D147" i="17"/>
  <c r="C147" i="17"/>
  <c r="B147" i="17"/>
  <c r="N146" i="17"/>
  <c r="M146" i="17"/>
  <c r="L146" i="17"/>
  <c r="K146" i="17"/>
  <c r="J146" i="17"/>
  <c r="I146" i="17"/>
  <c r="H146" i="17"/>
  <c r="G146" i="17"/>
  <c r="F146" i="17"/>
  <c r="E146" i="17"/>
  <c r="D146" i="17"/>
  <c r="C146" i="17"/>
  <c r="B146" i="17"/>
  <c r="N144" i="17"/>
  <c r="M144" i="17"/>
  <c r="L144" i="17"/>
  <c r="K144" i="17"/>
  <c r="J144" i="17"/>
  <c r="I144" i="17"/>
  <c r="H144" i="17"/>
  <c r="G144" i="17"/>
  <c r="F144" i="17"/>
  <c r="E144" i="17"/>
  <c r="D144" i="17"/>
  <c r="C144" i="17"/>
  <c r="B144" i="17"/>
  <c r="N143" i="17"/>
  <c r="M143" i="17"/>
  <c r="L143" i="17"/>
  <c r="K143" i="17"/>
  <c r="J143" i="17"/>
  <c r="I143" i="17"/>
  <c r="H143" i="17"/>
  <c r="G143" i="17"/>
  <c r="F143" i="17"/>
  <c r="E143" i="17"/>
  <c r="D143" i="17"/>
  <c r="C143" i="17"/>
  <c r="B143" i="17"/>
  <c r="N142" i="17"/>
  <c r="M142" i="17"/>
  <c r="L142" i="17"/>
  <c r="K142" i="17"/>
  <c r="J142" i="17"/>
  <c r="I142" i="17"/>
  <c r="H142" i="17"/>
  <c r="G142" i="17"/>
  <c r="F142" i="17"/>
  <c r="E142" i="17"/>
  <c r="D142" i="17"/>
  <c r="C142" i="17"/>
  <c r="B142" i="17"/>
  <c r="N141" i="17"/>
  <c r="M141" i="17"/>
  <c r="L141" i="17"/>
  <c r="K141" i="17"/>
  <c r="J141" i="17"/>
  <c r="I141" i="17"/>
  <c r="H141" i="17"/>
  <c r="G141" i="17"/>
  <c r="F141" i="17"/>
  <c r="E141" i="17"/>
  <c r="D141" i="17"/>
  <c r="C141" i="17"/>
  <c r="B141" i="17"/>
  <c r="N139" i="17"/>
  <c r="M139" i="17"/>
  <c r="L139" i="17"/>
  <c r="K139" i="17"/>
  <c r="J139" i="17"/>
  <c r="I139" i="17"/>
  <c r="H139" i="17"/>
  <c r="G139" i="17"/>
  <c r="F139" i="17"/>
  <c r="E139" i="17"/>
  <c r="D139" i="17"/>
  <c r="C139" i="17"/>
  <c r="B139" i="17"/>
  <c r="N138" i="17"/>
  <c r="M138" i="17"/>
  <c r="L138" i="17"/>
  <c r="K138" i="17"/>
  <c r="J138" i="17"/>
  <c r="I138" i="17"/>
  <c r="H138" i="17"/>
  <c r="G138" i="17"/>
  <c r="F138" i="17"/>
  <c r="E138" i="17"/>
  <c r="D138" i="17"/>
  <c r="C138" i="17"/>
  <c r="B138" i="17"/>
  <c r="N137" i="17"/>
  <c r="M137" i="17"/>
  <c r="L137" i="17"/>
  <c r="K137" i="17"/>
  <c r="J137" i="17"/>
  <c r="I137" i="17"/>
  <c r="H137" i="17"/>
  <c r="G137" i="17"/>
  <c r="F137" i="17"/>
  <c r="E137" i="17"/>
  <c r="D137" i="17"/>
  <c r="C137" i="17"/>
  <c r="B137" i="17"/>
  <c r="N136" i="17"/>
  <c r="M136" i="17"/>
  <c r="L136" i="17"/>
  <c r="K136" i="17"/>
  <c r="J136" i="17"/>
  <c r="I136" i="17"/>
  <c r="H136" i="17"/>
  <c r="G136" i="17"/>
  <c r="F136" i="17"/>
  <c r="E136" i="17"/>
  <c r="D136" i="17"/>
  <c r="C136" i="17"/>
  <c r="B136" i="17"/>
  <c r="N134" i="17"/>
  <c r="M134" i="17"/>
  <c r="L134" i="17"/>
  <c r="K134" i="17"/>
  <c r="J134" i="17"/>
  <c r="E134" i="17"/>
  <c r="D134" i="17"/>
  <c r="C134" i="17"/>
  <c r="B134" i="17"/>
  <c r="N123" i="17"/>
  <c r="M123" i="17"/>
  <c r="L123" i="17"/>
  <c r="K123" i="17"/>
  <c r="J123" i="17"/>
  <c r="I123" i="17"/>
  <c r="H123" i="17"/>
  <c r="G123" i="17"/>
  <c r="F123" i="17"/>
  <c r="E123" i="17"/>
  <c r="D123" i="17"/>
  <c r="C123" i="17"/>
  <c r="B123" i="17"/>
  <c r="N122" i="17"/>
  <c r="M122" i="17"/>
  <c r="L122" i="17"/>
  <c r="K122" i="17"/>
  <c r="J122" i="17"/>
  <c r="I122" i="17"/>
  <c r="H122" i="17"/>
  <c r="G122" i="17"/>
  <c r="F122" i="17"/>
  <c r="E122" i="17"/>
  <c r="D122" i="17"/>
  <c r="C122" i="17"/>
  <c r="B122" i="17"/>
  <c r="N121" i="17"/>
  <c r="M121" i="17"/>
  <c r="L121" i="17"/>
  <c r="K121" i="17"/>
  <c r="J121" i="17"/>
  <c r="I121" i="17"/>
  <c r="H121" i="17"/>
  <c r="G121" i="17"/>
  <c r="F121" i="17"/>
  <c r="E121" i="17"/>
  <c r="D121" i="17"/>
  <c r="C121" i="17"/>
  <c r="B121" i="17"/>
  <c r="N120" i="17"/>
  <c r="M120" i="17"/>
  <c r="L120" i="17"/>
  <c r="K120" i="17"/>
  <c r="J120" i="17"/>
  <c r="I120" i="17"/>
  <c r="H120" i="17"/>
  <c r="G120" i="17"/>
  <c r="F120" i="17"/>
  <c r="E120" i="17"/>
  <c r="D120" i="17"/>
  <c r="C120" i="17"/>
  <c r="B120" i="17"/>
  <c r="N118" i="17"/>
  <c r="M118" i="17"/>
  <c r="L118" i="17"/>
  <c r="K118" i="17"/>
  <c r="J118" i="17"/>
  <c r="I118" i="17"/>
  <c r="H118" i="17"/>
  <c r="G118" i="17"/>
  <c r="F118" i="17"/>
  <c r="E118" i="17"/>
  <c r="D118" i="17"/>
  <c r="C118" i="17"/>
  <c r="B118" i="17"/>
  <c r="N117" i="17"/>
  <c r="M117" i="17"/>
  <c r="L117" i="17"/>
  <c r="K117" i="17"/>
  <c r="J117" i="17"/>
  <c r="I117" i="17"/>
  <c r="H117" i="17"/>
  <c r="G117" i="17"/>
  <c r="F117" i="17"/>
  <c r="E117" i="17"/>
  <c r="D117" i="17"/>
  <c r="C117" i="17"/>
  <c r="B117" i="17"/>
  <c r="N116" i="17"/>
  <c r="M116" i="17"/>
  <c r="L116" i="17"/>
  <c r="K116" i="17"/>
  <c r="J116" i="17"/>
  <c r="I116" i="17"/>
  <c r="H116" i="17"/>
  <c r="G116" i="17"/>
  <c r="F116" i="17"/>
  <c r="E116" i="17"/>
  <c r="D116" i="17"/>
  <c r="C116" i="17"/>
  <c r="B116" i="17"/>
  <c r="N115" i="17"/>
  <c r="M115" i="17"/>
  <c r="L115" i="17"/>
  <c r="K115" i="17"/>
  <c r="J115" i="17"/>
  <c r="I115" i="17"/>
  <c r="H115" i="17"/>
  <c r="G115" i="17"/>
  <c r="F115" i="17"/>
  <c r="E115" i="17"/>
  <c r="D115" i="17"/>
  <c r="C115" i="17"/>
  <c r="B115" i="17"/>
  <c r="N113" i="17"/>
  <c r="M113" i="17"/>
  <c r="L113" i="17"/>
  <c r="K113" i="17"/>
  <c r="J113" i="17"/>
  <c r="I113" i="17"/>
  <c r="H113" i="17"/>
  <c r="G113" i="17"/>
  <c r="F113" i="17"/>
  <c r="E113" i="17"/>
  <c r="D113" i="17"/>
  <c r="C113" i="17"/>
  <c r="B113" i="17"/>
  <c r="N112" i="17"/>
  <c r="M112" i="17"/>
  <c r="L112" i="17"/>
  <c r="K112" i="17"/>
  <c r="J112" i="17"/>
  <c r="I112" i="17"/>
  <c r="H112" i="17"/>
  <c r="G112" i="17"/>
  <c r="F112" i="17"/>
  <c r="E112" i="17"/>
  <c r="D112" i="17"/>
  <c r="C112" i="17"/>
  <c r="B112" i="17"/>
  <c r="N111" i="17"/>
  <c r="M111" i="17"/>
  <c r="L111" i="17"/>
  <c r="K111" i="17"/>
  <c r="J111" i="17"/>
  <c r="I111" i="17"/>
  <c r="H111" i="17"/>
  <c r="G111" i="17"/>
  <c r="F111" i="17"/>
  <c r="E111" i="17"/>
  <c r="D111" i="17"/>
  <c r="C111" i="17"/>
  <c r="B111" i="17"/>
  <c r="N110" i="17"/>
  <c r="M110" i="17"/>
  <c r="L110" i="17"/>
  <c r="K110" i="17"/>
  <c r="J110" i="17"/>
  <c r="I110" i="17"/>
  <c r="H110" i="17"/>
  <c r="G110" i="17"/>
  <c r="F110" i="17"/>
  <c r="E110" i="17"/>
  <c r="D110" i="17"/>
  <c r="C110" i="17"/>
  <c r="B110" i="17"/>
  <c r="N108" i="17"/>
  <c r="M108" i="17"/>
  <c r="L108" i="17"/>
  <c r="K108" i="17"/>
  <c r="J108" i="17"/>
  <c r="I108" i="17"/>
  <c r="H108" i="17"/>
  <c r="G108" i="17"/>
  <c r="F108" i="17"/>
  <c r="E108" i="17"/>
  <c r="D108" i="17"/>
  <c r="C108" i="17"/>
  <c r="B108" i="17"/>
  <c r="N107" i="17"/>
  <c r="M107" i="17"/>
  <c r="L107" i="17"/>
  <c r="K107" i="17"/>
  <c r="J107" i="17"/>
  <c r="I107" i="17"/>
  <c r="H107" i="17"/>
  <c r="G107" i="17"/>
  <c r="F107" i="17"/>
  <c r="E107" i="17"/>
  <c r="D107" i="17"/>
  <c r="C107" i="17"/>
  <c r="B107" i="17"/>
  <c r="N106" i="17"/>
  <c r="M106" i="17"/>
  <c r="L106" i="17"/>
  <c r="K106" i="17"/>
  <c r="J106" i="17"/>
  <c r="I106" i="17"/>
  <c r="H106" i="17"/>
  <c r="G106" i="17"/>
  <c r="F106" i="17"/>
  <c r="E106" i="17"/>
  <c r="D106" i="17"/>
  <c r="C106" i="17"/>
  <c r="B106" i="17"/>
  <c r="N105" i="17"/>
  <c r="M105" i="17"/>
  <c r="L105" i="17"/>
  <c r="K105" i="17"/>
  <c r="J105" i="17"/>
  <c r="I105" i="17"/>
  <c r="H105" i="17"/>
  <c r="G105" i="17"/>
  <c r="F105" i="17"/>
  <c r="E105" i="17"/>
  <c r="D105" i="17"/>
  <c r="C105" i="17"/>
  <c r="B105" i="17"/>
  <c r="N103" i="17"/>
  <c r="M103" i="17"/>
  <c r="L103" i="17"/>
  <c r="K103" i="17"/>
  <c r="J103" i="17"/>
  <c r="E103" i="17"/>
  <c r="D103" i="17"/>
  <c r="C103" i="17"/>
  <c r="B103" i="17"/>
  <c r="N92" i="17"/>
  <c r="M92" i="17"/>
  <c r="L92" i="17"/>
  <c r="K92" i="17"/>
  <c r="J92" i="17"/>
  <c r="I92" i="17"/>
  <c r="H92" i="17"/>
  <c r="G92" i="17"/>
  <c r="F92" i="17"/>
  <c r="E92" i="17"/>
  <c r="D92" i="17"/>
  <c r="C92" i="17"/>
  <c r="B92" i="17"/>
  <c r="N91" i="17"/>
  <c r="M91" i="17"/>
  <c r="L91" i="17"/>
  <c r="K91" i="17"/>
  <c r="J91" i="17"/>
  <c r="I91" i="17"/>
  <c r="H91" i="17"/>
  <c r="G91" i="17"/>
  <c r="F91" i="17"/>
  <c r="E91" i="17"/>
  <c r="D91" i="17"/>
  <c r="C91" i="17"/>
  <c r="B91" i="17"/>
  <c r="N90" i="17"/>
  <c r="M90" i="17"/>
  <c r="L90" i="17"/>
  <c r="K90" i="17"/>
  <c r="J90" i="17"/>
  <c r="I90" i="17"/>
  <c r="H90" i="17"/>
  <c r="G90" i="17"/>
  <c r="F90" i="17"/>
  <c r="E90" i="17"/>
  <c r="D90" i="17"/>
  <c r="C90" i="17"/>
  <c r="B90" i="17"/>
  <c r="N89" i="17"/>
  <c r="M89" i="17"/>
  <c r="L89" i="17"/>
  <c r="K89" i="17"/>
  <c r="J89" i="17"/>
  <c r="I89" i="17"/>
  <c r="H89" i="17"/>
  <c r="G89" i="17"/>
  <c r="F89" i="17"/>
  <c r="E89" i="17"/>
  <c r="D89" i="17"/>
  <c r="C89" i="17"/>
  <c r="B89" i="17"/>
  <c r="N87" i="17"/>
  <c r="M87" i="17"/>
  <c r="L87" i="17"/>
  <c r="K87" i="17"/>
  <c r="J87" i="17"/>
  <c r="I87" i="17"/>
  <c r="H87" i="17"/>
  <c r="G87" i="17"/>
  <c r="F87" i="17"/>
  <c r="E87" i="17"/>
  <c r="D87" i="17"/>
  <c r="C87" i="17"/>
  <c r="B87" i="17"/>
  <c r="N86" i="17"/>
  <c r="M86" i="17"/>
  <c r="L86" i="17"/>
  <c r="K86" i="17"/>
  <c r="J86" i="17"/>
  <c r="I86" i="17"/>
  <c r="H86" i="17"/>
  <c r="G86" i="17"/>
  <c r="F86" i="17"/>
  <c r="E86" i="17"/>
  <c r="D86" i="17"/>
  <c r="C86" i="17"/>
  <c r="B86" i="17"/>
  <c r="N85" i="17"/>
  <c r="M85" i="17"/>
  <c r="L85" i="17"/>
  <c r="K85" i="17"/>
  <c r="J85" i="17"/>
  <c r="I85" i="17"/>
  <c r="H85" i="17"/>
  <c r="G85" i="17"/>
  <c r="F85" i="17"/>
  <c r="E85" i="17"/>
  <c r="D85" i="17"/>
  <c r="C85" i="17"/>
  <c r="B85" i="17"/>
  <c r="N84" i="17"/>
  <c r="M84" i="17"/>
  <c r="L84" i="17"/>
  <c r="K84" i="17"/>
  <c r="J84" i="17"/>
  <c r="I84" i="17"/>
  <c r="H84" i="17"/>
  <c r="G84" i="17"/>
  <c r="F84" i="17"/>
  <c r="E84" i="17"/>
  <c r="D84" i="17"/>
  <c r="C84" i="17"/>
  <c r="B84" i="17"/>
  <c r="N82" i="17"/>
  <c r="M82" i="17"/>
  <c r="L82" i="17"/>
  <c r="K82" i="17"/>
  <c r="J82" i="17"/>
  <c r="I82" i="17"/>
  <c r="H82" i="17"/>
  <c r="G82" i="17"/>
  <c r="F82" i="17"/>
  <c r="E82" i="17"/>
  <c r="D82" i="17"/>
  <c r="C82" i="17"/>
  <c r="B82" i="17"/>
  <c r="N81" i="17"/>
  <c r="M81" i="17"/>
  <c r="L81" i="17"/>
  <c r="K81" i="17"/>
  <c r="J81" i="17"/>
  <c r="I81" i="17"/>
  <c r="H81" i="17"/>
  <c r="G81" i="17"/>
  <c r="F81" i="17"/>
  <c r="E81" i="17"/>
  <c r="D81" i="17"/>
  <c r="C81" i="17"/>
  <c r="B81" i="17"/>
  <c r="N80" i="17"/>
  <c r="M80" i="17"/>
  <c r="L80" i="17"/>
  <c r="K80" i="17"/>
  <c r="J80" i="17"/>
  <c r="I80" i="17"/>
  <c r="H80" i="17"/>
  <c r="G80" i="17"/>
  <c r="F80" i="17"/>
  <c r="E80" i="17"/>
  <c r="D80" i="17"/>
  <c r="C80" i="17"/>
  <c r="B80" i="17"/>
  <c r="N79" i="17"/>
  <c r="M79" i="17"/>
  <c r="L79" i="17"/>
  <c r="K79" i="17"/>
  <c r="J79" i="17"/>
  <c r="I79" i="17"/>
  <c r="H79" i="17"/>
  <c r="G79" i="17"/>
  <c r="F79" i="17"/>
  <c r="E79" i="17"/>
  <c r="D79" i="17"/>
  <c r="C79" i="17"/>
  <c r="B79" i="17"/>
  <c r="N77" i="17"/>
  <c r="M77" i="17"/>
  <c r="L77" i="17"/>
  <c r="K77" i="17"/>
  <c r="J77" i="17"/>
  <c r="I77" i="17"/>
  <c r="H77" i="17"/>
  <c r="G77" i="17"/>
  <c r="F77" i="17"/>
  <c r="E77" i="17"/>
  <c r="D77" i="17"/>
  <c r="C77" i="17"/>
  <c r="B77" i="17"/>
  <c r="N76" i="17"/>
  <c r="M76" i="17"/>
  <c r="L76" i="17"/>
  <c r="K76" i="17"/>
  <c r="J76" i="17"/>
  <c r="I76" i="17"/>
  <c r="H76" i="17"/>
  <c r="G76" i="17"/>
  <c r="F76" i="17"/>
  <c r="E76" i="17"/>
  <c r="D76" i="17"/>
  <c r="C76" i="17"/>
  <c r="B76" i="17"/>
  <c r="N75" i="17"/>
  <c r="M75" i="17"/>
  <c r="L75" i="17"/>
  <c r="K75" i="17"/>
  <c r="J75" i="17"/>
  <c r="I75" i="17"/>
  <c r="H75" i="17"/>
  <c r="G75" i="17"/>
  <c r="F75" i="17"/>
  <c r="E75" i="17"/>
  <c r="D75" i="17"/>
  <c r="C75" i="17"/>
  <c r="B75" i="17"/>
  <c r="N74" i="17"/>
  <c r="M74" i="17"/>
  <c r="L74" i="17"/>
  <c r="K74" i="17"/>
  <c r="J74" i="17"/>
  <c r="I74" i="17"/>
  <c r="H74" i="17"/>
  <c r="G74" i="17"/>
  <c r="F74" i="17"/>
  <c r="E74" i="17"/>
  <c r="D74" i="17"/>
  <c r="C74" i="17"/>
  <c r="B74" i="17"/>
  <c r="N72" i="17"/>
  <c r="M72" i="17"/>
  <c r="L72" i="17"/>
  <c r="K72" i="17"/>
  <c r="J72" i="17"/>
  <c r="E72" i="17"/>
  <c r="D72" i="17"/>
  <c r="C72" i="17"/>
  <c r="B72" i="17"/>
  <c r="N60" i="17"/>
  <c r="M60" i="17"/>
  <c r="L60" i="17"/>
  <c r="K60" i="17"/>
  <c r="J60" i="17"/>
  <c r="I60" i="17"/>
  <c r="H60" i="17"/>
  <c r="G60" i="17"/>
  <c r="F60" i="17"/>
  <c r="E60" i="17"/>
  <c r="D60" i="17"/>
  <c r="C60" i="17"/>
  <c r="B60" i="17"/>
  <c r="N59" i="17"/>
  <c r="M59" i="17"/>
  <c r="L59" i="17"/>
  <c r="K59" i="17"/>
  <c r="J59" i="17"/>
  <c r="I59" i="17"/>
  <c r="H59" i="17"/>
  <c r="G59" i="17"/>
  <c r="F59" i="17"/>
  <c r="E59" i="17"/>
  <c r="D59" i="17"/>
  <c r="C59" i="17"/>
  <c r="B59" i="17"/>
  <c r="N58" i="17"/>
  <c r="M58" i="17"/>
  <c r="L58" i="17"/>
  <c r="K58" i="17"/>
  <c r="J58" i="17"/>
  <c r="I58" i="17"/>
  <c r="H58" i="17"/>
  <c r="G58" i="17"/>
  <c r="F58" i="17"/>
  <c r="E58" i="17"/>
  <c r="D58" i="17"/>
  <c r="C58" i="17"/>
  <c r="B58" i="17"/>
  <c r="N57" i="17"/>
  <c r="M57" i="17"/>
  <c r="L57" i="17"/>
  <c r="K57" i="17"/>
  <c r="J57" i="17"/>
  <c r="I57" i="17"/>
  <c r="H57" i="17"/>
  <c r="G57" i="17"/>
  <c r="F57" i="17"/>
  <c r="E57" i="17"/>
  <c r="D57" i="17"/>
  <c r="C57" i="17"/>
  <c r="B57" i="17"/>
  <c r="N55" i="17"/>
  <c r="M55" i="17"/>
  <c r="L55" i="17"/>
  <c r="K55" i="17"/>
  <c r="J55" i="17"/>
  <c r="I55" i="17"/>
  <c r="H55" i="17"/>
  <c r="G55" i="17"/>
  <c r="F55" i="17"/>
  <c r="E55" i="17"/>
  <c r="D55" i="17"/>
  <c r="C55" i="17"/>
  <c r="B55" i="17"/>
  <c r="N54" i="17"/>
  <c r="M54" i="17"/>
  <c r="L54" i="17"/>
  <c r="K54" i="17"/>
  <c r="J54" i="17"/>
  <c r="I54" i="17"/>
  <c r="H54" i="17"/>
  <c r="G54" i="17"/>
  <c r="F54" i="17"/>
  <c r="E54" i="17"/>
  <c r="D54" i="17"/>
  <c r="C54" i="17"/>
  <c r="B54" i="17"/>
  <c r="N53" i="17"/>
  <c r="M53" i="17"/>
  <c r="L53" i="17"/>
  <c r="K53" i="17"/>
  <c r="J53" i="17"/>
  <c r="I53" i="17"/>
  <c r="H53" i="17"/>
  <c r="G53" i="17"/>
  <c r="F53" i="17"/>
  <c r="E53" i="17"/>
  <c r="D53" i="17"/>
  <c r="C53" i="17"/>
  <c r="B53" i="17"/>
  <c r="N52" i="17"/>
  <c r="M52" i="17"/>
  <c r="L52" i="17"/>
  <c r="K52" i="17"/>
  <c r="J52" i="17"/>
  <c r="I52" i="17"/>
  <c r="H52" i="17"/>
  <c r="G52" i="17"/>
  <c r="F52" i="17"/>
  <c r="E52" i="17"/>
  <c r="D52" i="17"/>
  <c r="C52" i="17"/>
  <c r="B52" i="17"/>
  <c r="N50" i="17"/>
  <c r="M50" i="17"/>
  <c r="L50" i="17"/>
  <c r="K50" i="17"/>
  <c r="J50" i="17"/>
  <c r="I50" i="17"/>
  <c r="H50" i="17"/>
  <c r="G50" i="17"/>
  <c r="F50" i="17"/>
  <c r="E50" i="17"/>
  <c r="D50" i="17"/>
  <c r="C50" i="17"/>
  <c r="B50" i="17"/>
  <c r="N49" i="17"/>
  <c r="M49" i="17"/>
  <c r="L49" i="17"/>
  <c r="K49" i="17"/>
  <c r="J49" i="17"/>
  <c r="I49" i="17"/>
  <c r="H49" i="17"/>
  <c r="G49" i="17"/>
  <c r="F49" i="17"/>
  <c r="E49" i="17"/>
  <c r="D49" i="17"/>
  <c r="C49" i="17"/>
  <c r="B49" i="17"/>
  <c r="N48" i="17"/>
  <c r="M48" i="17"/>
  <c r="L48" i="17"/>
  <c r="K48" i="17"/>
  <c r="J48" i="17"/>
  <c r="I48" i="17"/>
  <c r="H48" i="17"/>
  <c r="G48" i="17"/>
  <c r="F48" i="17"/>
  <c r="E48" i="17"/>
  <c r="D48" i="17"/>
  <c r="C48" i="17"/>
  <c r="B48" i="17"/>
  <c r="N47" i="17"/>
  <c r="M47" i="17"/>
  <c r="L47" i="17"/>
  <c r="K47" i="17"/>
  <c r="J47" i="17"/>
  <c r="I47" i="17"/>
  <c r="H47" i="17"/>
  <c r="G47" i="17"/>
  <c r="F47" i="17"/>
  <c r="E47" i="17"/>
  <c r="D47" i="17"/>
  <c r="C47" i="17"/>
  <c r="B47" i="17"/>
  <c r="N45" i="17"/>
  <c r="M45" i="17"/>
  <c r="L45" i="17"/>
  <c r="K45" i="17"/>
  <c r="J45" i="17"/>
  <c r="I45" i="17"/>
  <c r="H45" i="17"/>
  <c r="G45" i="17"/>
  <c r="F45" i="17"/>
  <c r="E45" i="17"/>
  <c r="D45" i="17"/>
  <c r="C45" i="17"/>
  <c r="B45" i="17"/>
  <c r="N44" i="17"/>
  <c r="M44" i="17"/>
  <c r="L44" i="17"/>
  <c r="K44" i="17"/>
  <c r="J44" i="17"/>
  <c r="I44" i="17"/>
  <c r="H44" i="17"/>
  <c r="G44" i="17"/>
  <c r="F44" i="17"/>
  <c r="E44" i="17"/>
  <c r="D44" i="17"/>
  <c r="C44" i="17"/>
  <c r="B44" i="17"/>
  <c r="N43" i="17"/>
  <c r="M43" i="17"/>
  <c r="L43" i="17"/>
  <c r="K43" i="17"/>
  <c r="J43" i="17"/>
  <c r="I43" i="17"/>
  <c r="H43" i="17"/>
  <c r="G43" i="17"/>
  <c r="F43" i="17"/>
  <c r="E43" i="17"/>
  <c r="D43" i="17"/>
  <c r="C43" i="17"/>
  <c r="B43" i="17"/>
  <c r="N42" i="17"/>
  <c r="M42" i="17"/>
  <c r="L42" i="17"/>
  <c r="K42" i="17"/>
  <c r="J42" i="17"/>
  <c r="I42" i="17"/>
  <c r="H42" i="17"/>
  <c r="G42" i="17"/>
  <c r="F42" i="17"/>
  <c r="E42" i="17"/>
  <c r="D42" i="17"/>
  <c r="C42" i="17"/>
  <c r="B42" i="17"/>
  <c r="N29" i="17"/>
  <c r="M29" i="17"/>
  <c r="L29" i="17"/>
  <c r="K29" i="17"/>
  <c r="J29" i="17"/>
  <c r="I29" i="17"/>
  <c r="H29" i="17"/>
  <c r="G29" i="17"/>
  <c r="F29" i="17"/>
  <c r="E29" i="17"/>
  <c r="D29" i="17"/>
  <c r="C29" i="17"/>
  <c r="B29" i="17"/>
  <c r="N28" i="17"/>
  <c r="M28" i="17"/>
  <c r="L28" i="17"/>
  <c r="K28" i="17"/>
  <c r="J28" i="17"/>
  <c r="I28" i="17"/>
  <c r="H28" i="17"/>
  <c r="G28" i="17"/>
  <c r="F28" i="17"/>
  <c r="E28" i="17"/>
  <c r="D28" i="17"/>
  <c r="C28" i="17"/>
  <c r="B28" i="17"/>
  <c r="N27" i="17"/>
  <c r="M27" i="17"/>
  <c r="L27" i="17"/>
  <c r="K27" i="17"/>
  <c r="J27" i="17"/>
  <c r="I27" i="17"/>
  <c r="H27" i="17"/>
  <c r="G27" i="17"/>
  <c r="F27" i="17"/>
  <c r="E27" i="17"/>
  <c r="D27" i="17"/>
  <c r="C27" i="17"/>
  <c r="B27" i="17"/>
  <c r="N26" i="17"/>
  <c r="M26" i="17"/>
  <c r="L26" i="17"/>
  <c r="K26" i="17"/>
  <c r="J26" i="17"/>
  <c r="I26" i="17"/>
  <c r="H26" i="17"/>
  <c r="G26" i="17"/>
  <c r="F26" i="17"/>
  <c r="E26" i="17"/>
  <c r="D26" i="17"/>
  <c r="C26" i="17"/>
  <c r="B26" i="17"/>
  <c r="N24" i="17"/>
  <c r="M24" i="17"/>
  <c r="L24" i="17"/>
  <c r="K24" i="17"/>
  <c r="J24" i="17"/>
  <c r="I24" i="17"/>
  <c r="H24" i="17"/>
  <c r="G24" i="17"/>
  <c r="F24" i="17"/>
  <c r="E24" i="17"/>
  <c r="D24" i="17"/>
  <c r="C24" i="17"/>
  <c r="B24" i="17"/>
  <c r="N23" i="17"/>
  <c r="M23" i="17"/>
  <c r="L23" i="17"/>
  <c r="K23" i="17"/>
  <c r="J23" i="17"/>
  <c r="I23" i="17"/>
  <c r="H23" i="17"/>
  <c r="G23" i="17"/>
  <c r="F23" i="17"/>
  <c r="E23" i="17"/>
  <c r="D23" i="17"/>
  <c r="C23" i="17"/>
  <c r="B23" i="17"/>
  <c r="N22" i="17"/>
  <c r="M22" i="17"/>
  <c r="L22" i="17"/>
  <c r="K22" i="17"/>
  <c r="J22" i="17"/>
  <c r="I22" i="17"/>
  <c r="H22" i="17"/>
  <c r="G22" i="17"/>
  <c r="F22" i="17"/>
  <c r="E22" i="17"/>
  <c r="D22" i="17"/>
  <c r="C22" i="17"/>
  <c r="B22" i="17"/>
  <c r="N21" i="17"/>
  <c r="M21" i="17"/>
  <c r="L21" i="17"/>
  <c r="K21" i="17"/>
  <c r="J21" i="17"/>
  <c r="I21" i="17"/>
  <c r="H21" i="17"/>
  <c r="G21" i="17"/>
  <c r="F21" i="17"/>
  <c r="E21" i="17"/>
  <c r="D21" i="17"/>
  <c r="C21" i="17"/>
  <c r="B21" i="17"/>
  <c r="N19" i="17"/>
  <c r="M19" i="17"/>
  <c r="L19" i="17"/>
  <c r="K19" i="17"/>
  <c r="J19" i="17"/>
  <c r="I19" i="17"/>
  <c r="H19" i="17"/>
  <c r="G19" i="17"/>
  <c r="F19" i="17"/>
  <c r="E19" i="17"/>
  <c r="D19" i="17"/>
  <c r="C19" i="17"/>
  <c r="B19" i="17"/>
  <c r="N18" i="17"/>
  <c r="M18" i="17"/>
  <c r="L18" i="17"/>
  <c r="K18" i="17"/>
  <c r="J18" i="17"/>
  <c r="I18" i="17"/>
  <c r="H18" i="17"/>
  <c r="G18" i="17"/>
  <c r="F18" i="17"/>
  <c r="E18" i="17"/>
  <c r="D18" i="17"/>
  <c r="C18" i="17"/>
  <c r="B18" i="17"/>
  <c r="N17" i="17"/>
  <c r="M17" i="17"/>
  <c r="L17" i="17"/>
  <c r="K17" i="17"/>
  <c r="J17" i="17"/>
  <c r="I17" i="17"/>
  <c r="H17" i="17"/>
  <c r="G17" i="17"/>
  <c r="F17" i="17"/>
  <c r="E17" i="17"/>
  <c r="D17" i="17"/>
  <c r="C17" i="17"/>
  <c r="B17" i="17"/>
  <c r="N16" i="17"/>
  <c r="M16" i="17"/>
  <c r="L16" i="17"/>
  <c r="K16" i="17"/>
  <c r="J16" i="17"/>
  <c r="I16" i="17"/>
  <c r="H16" i="17"/>
  <c r="G16" i="17"/>
  <c r="F16" i="17"/>
  <c r="E16" i="17"/>
  <c r="D16" i="17"/>
  <c r="C16" i="17"/>
  <c r="B16" i="17"/>
  <c r="N14" i="17"/>
  <c r="M14" i="17"/>
  <c r="L14" i="17"/>
  <c r="K14" i="17"/>
  <c r="J14" i="17"/>
  <c r="I14" i="17"/>
  <c r="H14" i="17"/>
  <c r="G14" i="17"/>
  <c r="F14" i="17"/>
  <c r="E14" i="17"/>
  <c r="D14" i="17"/>
  <c r="C14" i="17"/>
  <c r="B14" i="17"/>
  <c r="N13" i="17"/>
  <c r="M13" i="17"/>
  <c r="L13" i="17"/>
  <c r="K13" i="17"/>
  <c r="J13" i="17"/>
  <c r="I13" i="17"/>
  <c r="H13" i="17"/>
  <c r="G13" i="17"/>
  <c r="F13" i="17"/>
  <c r="E13" i="17"/>
  <c r="D13" i="17"/>
  <c r="C13" i="17"/>
  <c r="B13" i="17"/>
  <c r="N12" i="17"/>
  <c r="M12" i="17"/>
  <c r="L12" i="17"/>
  <c r="K12" i="17"/>
  <c r="J12" i="17"/>
  <c r="I12" i="17"/>
  <c r="H12" i="17"/>
  <c r="G12" i="17"/>
  <c r="F12" i="17"/>
  <c r="E12" i="17"/>
  <c r="D12" i="17"/>
  <c r="C12" i="17"/>
  <c r="B12" i="17"/>
  <c r="N11" i="17"/>
  <c r="M11" i="17"/>
  <c r="L11" i="17"/>
  <c r="K11" i="17"/>
  <c r="J11" i="17"/>
  <c r="I11" i="17"/>
  <c r="H11" i="17"/>
  <c r="G11" i="17"/>
  <c r="F11" i="17"/>
  <c r="E11" i="17"/>
  <c r="D11" i="17"/>
  <c r="C11" i="17"/>
  <c r="B11" i="17"/>
  <c r="AE379" i="16"/>
  <c r="AD379" i="16"/>
  <c r="AC379" i="16"/>
  <c r="AB379" i="16"/>
  <c r="AA379" i="16"/>
  <c r="Z379" i="16"/>
  <c r="Y379" i="16"/>
  <c r="AK379" i="16"/>
  <c r="AE378" i="16"/>
  <c r="AD378" i="16"/>
  <c r="AC378" i="16"/>
  <c r="AB378" i="16"/>
  <c r="AA378" i="16"/>
  <c r="Z378" i="16"/>
  <c r="Y378" i="16"/>
  <c r="AE377" i="16"/>
  <c r="AD377" i="16"/>
  <c r="AC377" i="16"/>
  <c r="AB377" i="16"/>
  <c r="AA377" i="16"/>
  <c r="Z377" i="16"/>
  <c r="Y377" i="16"/>
  <c r="AE376" i="16"/>
  <c r="AD376" i="16"/>
  <c r="AC376" i="16"/>
  <c r="AB376" i="16"/>
  <c r="AA376" i="16"/>
  <c r="Z376" i="16"/>
  <c r="Y376" i="16"/>
  <c r="AE375" i="16"/>
  <c r="AD375" i="16"/>
  <c r="AC375" i="16"/>
  <c r="AB375" i="16"/>
  <c r="AA375" i="16"/>
  <c r="Z375" i="16"/>
  <c r="Y375" i="16"/>
  <c r="AK375" i="16"/>
  <c r="AH375" i="16"/>
  <c r="AE374" i="16"/>
  <c r="AD374" i="16"/>
  <c r="AC374" i="16"/>
  <c r="AB374" i="16"/>
  <c r="AA374" i="16"/>
  <c r="Z374" i="16"/>
  <c r="Y374" i="16"/>
  <c r="AE373" i="16"/>
  <c r="AD373" i="16"/>
  <c r="AC373" i="16"/>
  <c r="AB373" i="16"/>
  <c r="AA373" i="16"/>
  <c r="Z373" i="16"/>
  <c r="Y373" i="16"/>
  <c r="AK373" i="16"/>
  <c r="AE372" i="16"/>
  <c r="AD372" i="16"/>
  <c r="AC372" i="16"/>
  <c r="AB372" i="16"/>
  <c r="AA372" i="16"/>
  <c r="Z372" i="16"/>
  <c r="Y372" i="16"/>
  <c r="AE371" i="16"/>
  <c r="AD371" i="16"/>
  <c r="AC371" i="16"/>
  <c r="AB371" i="16"/>
  <c r="AA371" i="16"/>
  <c r="Z371" i="16"/>
  <c r="Y371" i="16"/>
  <c r="AE370" i="16"/>
  <c r="AD370" i="16"/>
  <c r="AC370" i="16"/>
  <c r="AB370" i="16"/>
  <c r="AA370" i="16"/>
  <c r="Z370" i="16"/>
  <c r="Y370" i="16"/>
  <c r="AE369" i="16"/>
  <c r="AD369" i="16"/>
  <c r="AC369" i="16"/>
  <c r="AB369" i="16"/>
  <c r="AA369" i="16"/>
  <c r="Z369" i="16"/>
  <c r="Y369" i="16"/>
  <c r="AJ369" i="16"/>
  <c r="AE368" i="16"/>
  <c r="AD368" i="16"/>
  <c r="AC368" i="16"/>
  <c r="AB368" i="16"/>
  <c r="AA368" i="16"/>
  <c r="Z368" i="16"/>
  <c r="Y368" i="16"/>
  <c r="AE367" i="16"/>
  <c r="AD367" i="16"/>
  <c r="AC367" i="16"/>
  <c r="AB367" i="16"/>
  <c r="AA367" i="16"/>
  <c r="Z367" i="16"/>
  <c r="Y367" i="16"/>
  <c r="AK367" i="16"/>
  <c r="AJ367" i="16"/>
  <c r="AI367" i="16"/>
  <c r="AE366" i="16"/>
  <c r="AD366" i="16"/>
  <c r="AC366" i="16"/>
  <c r="AB366" i="16"/>
  <c r="AA366" i="16"/>
  <c r="Z366" i="16"/>
  <c r="Y366" i="16"/>
  <c r="AE365" i="16"/>
  <c r="AD365" i="16"/>
  <c r="AC365" i="16"/>
  <c r="AB365" i="16"/>
  <c r="AA365" i="16"/>
  <c r="Z365" i="16"/>
  <c r="Y365" i="16"/>
  <c r="AI365" i="16"/>
  <c r="AE364" i="16"/>
  <c r="AD364" i="16"/>
  <c r="AC364" i="16"/>
  <c r="AB364" i="16"/>
  <c r="AA364" i="16"/>
  <c r="Z364" i="16"/>
  <c r="Y364" i="16"/>
  <c r="AE363" i="16"/>
  <c r="AD363" i="16"/>
  <c r="AC363" i="16"/>
  <c r="AB363" i="16"/>
  <c r="AA363" i="16"/>
  <c r="Z363" i="16"/>
  <c r="Y363" i="16"/>
  <c r="AE362" i="16"/>
  <c r="AD362" i="16"/>
  <c r="AC362" i="16"/>
  <c r="AB362" i="16"/>
  <c r="AA362" i="16"/>
  <c r="Z362" i="16"/>
  <c r="Y362" i="16"/>
  <c r="AE361" i="16"/>
  <c r="AD361" i="16"/>
  <c r="AC361" i="16"/>
  <c r="AB361" i="16"/>
  <c r="AA361" i="16"/>
  <c r="Z361" i="16"/>
  <c r="Y361" i="16"/>
  <c r="AE360" i="16"/>
  <c r="AD360" i="16"/>
  <c r="AC360" i="16"/>
  <c r="AB360" i="16"/>
  <c r="AA360" i="16"/>
  <c r="Z360" i="16"/>
  <c r="Y360" i="16"/>
  <c r="AE359" i="16"/>
  <c r="AD359" i="16"/>
  <c r="AC359" i="16"/>
  <c r="AB359" i="16"/>
  <c r="AA359" i="16"/>
  <c r="Z359" i="16"/>
  <c r="Y359" i="16"/>
  <c r="AE358" i="16"/>
  <c r="AD358" i="16"/>
  <c r="AC358" i="16"/>
  <c r="AB358" i="16"/>
  <c r="AA358" i="16"/>
  <c r="Z358" i="16"/>
  <c r="Y358" i="16"/>
  <c r="AE357" i="16"/>
  <c r="AD357" i="16"/>
  <c r="N390" i="24" s="1"/>
  <c r="AC357" i="16"/>
  <c r="N357" i="24" s="1"/>
  <c r="AB357" i="16"/>
  <c r="N324" i="24" s="1"/>
  <c r="AA357" i="16"/>
  <c r="N291" i="24" s="1"/>
  <c r="Z357" i="16"/>
  <c r="N29" i="24" s="1"/>
  <c r="V29" i="24" s="1"/>
  <c r="Y357" i="16"/>
  <c r="N225" i="24" s="1"/>
  <c r="N126" i="24"/>
  <c r="N93" i="24"/>
  <c r="N61" i="24"/>
  <c r="AE356" i="16"/>
  <c r="N258" i="23" s="1"/>
  <c r="V258" i="23" s="1"/>
  <c r="AD356" i="16"/>
  <c r="N390" i="23" s="1"/>
  <c r="AC356" i="16"/>
  <c r="N357" i="23" s="1"/>
  <c r="AB356" i="16"/>
  <c r="N324" i="23" s="1"/>
  <c r="AA356" i="16"/>
  <c r="Z356" i="16"/>
  <c r="N29" i="23" s="1"/>
  <c r="V29" i="23" s="1"/>
  <c r="Y356" i="16"/>
  <c r="N225" i="23" s="1"/>
  <c r="N192" i="23"/>
  <c r="N159" i="23"/>
  <c r="N126" i="23"/>
  <c r="N93" i="23"/>
  <c r="AE355" i="16"/>
  <c r="L258" i="24" s="1"/>
  <c r="AD355" i="16"/>
  <c r="L390" i="24" s="1"/>
  <c r="AC355" i="16"/>
  <c r="L357" i="24" s="1"/>
  <c r="AB355" i="16"/>
  <c r="L324" i="24" s="1"/>
  <c r="AA355" i="16"/>
  <c r="Z355" i="16"/>
  <c r="L29" i="24" s="1"/>
  <c r="Y355" i="16"/>
  <c r="L159" i="24"/>
  <c r="L126" i="24"/>
  <c r="L93" i="24"/>
  <c r="L61" i="24"/>
  <c r="AE354" i="16"/>
  <c r="AD354" i="16"/>
  <c r="L390" i="23" s="1"/>
  <c r="AC354" i="16"/>
  <c r="AB354" i="16"/>
  <c r="L324" i="23" s="1"/>
  <c r="AA354" i="16"/>
  <c r="L291" i="23" s="1"/>
  <c r="Z354" i="16"/>
  <c r="L29" i="23" s="1"/>
  <c r="Y354" i="16"/>
  <c r="L225" i="23" s="1"/>
  <c r="L192" i="23"/>
  <c r="AH355" i="16"/>
  <c r="AG355" i="16"/>
  <c r="AE353" i="16"/>
  <c r="K258" i="24" s="1"/>
  <c r="AD353" i="16"/>
  <c r="K390" i="24" s="1"/>
  <c r="AC353" i="16"/>
  <c r="K357" i="24" s="1"/>
  <c r="AB353" i="16"/>
  <c r="K324" i="24" s="1"/>
  <c r="AA353" i="16"/>
  <c r="Z353" i="16"/>
  <c r="Y353" i="16"/>
  <c r="K225" i="24" s="1"/>
  <c r="K192" i="24"/>
  <c r="K159" i="24"/>
  <c r="K126" i="24"/>
  <c r="K93" i="24"/>
  <c r="K61" i="24"/>
  <c r="AE352" i="16"/>
  <c r="K258" i="23" s="1"/>
  <c r="AD352" i="16"/>
  <c r="K390" i="23" s="1"/>
  <c r="AC352" i="16"/>
  <c r="K357" i="23" s="1"/>
  <c r="AB352" i="16"/>
  <c r="K324" i="23" s="1"/>
  <c r="AA352" i="16"/>
  <c r="K291" i="23" s="1"/>
  <c r="Z352" i="16"/>
  <c r="K29" i="23" s="1"/>
  <c r="Y352" i="16"/>
  <c r="K225" i="23" s="1"/>
  <c r="K192" i="23"/>
  <c r="K159" i="23"/>
  <c r="AE351" i="16"/>
  <c r="AD351" i="16"/>
  <c r="J390" i="24" s="1"/>
  <c r="AC351" i="16"/>
  <c r="AB351" i="16"/>
  <c r="AA351" i="16"/>
  <c r="J291" i="24" s="1"/>
  <c r="Z351" i="16"/>
  <c r="J29" i="24" s="1"/>
  <c r="Y351" i="16"/>
  <c r="J225" i="24" s="1"/>
  <c r="J192" i="24"/>
  <c r="J159" i="24"/>
  <c r="J126" i="24"/>
  <c r="J61" i="24"/>
  <c r="AE350" i="16"/>
  <c r="J258" i="23" s="1"/>
  <c r="AD350" i="16"/>
  <c r="J390" i="23" s="1"/>
  <c r="AC350" i="16"/>
  <c r="J357" i="23" s="1"/>
  <c r="AB350" i="16"/>
  <c r="J324" i="23" s="1"/>
  <c r="AA350" i="16"/>
  <c r="J291" i="23" s="1"/>
  <c r="Z350" i="16"/>
  <c r="J29" i="23" s="1"/>
  <c r="Y350" i="16"/>
  <c r="J225" i="23" s="1"/>
  <c r="J192" i="23"/>
  <c r="J159" i="23"/>
  <c r="J126" i="23"/>
  <c r="J93" i="23"/>
  <c r="J61" i="23"/>
  <c r="AE349" i="16"/>
  <c r="H258" i="24" s="1"/>
  <c r="AD349" i="16"/>
  <c r="H390" i="24" s="1"/>
  <c r="AC349" i="16"/>
  <c r="H357" i="24" s="1"/>
  <c r="AB349" i="16"/>
  <c r="H324" i="24" s="1"/>
  <c r="AA349" i="16"/>
  <c r="H291" i="24" s="1"/>
  <c r="Z349" i="16"/>
  <c r="H29" i="24" s="1"/>
  <c r="Y349" i="16"/>
  <c r="H225" i="24" s="1"/>
  <c r="H192" i="24"/>
  <c r="H159" i="24"/>
  <c r="H126" i="24"/>
  <c r="H93" i="24"/>
  <c r="H61" i="24"/>
  <c r="AE348" i="16"/>
  <c r="H258" i="23" s="1"/>
  <c r="AD348" i="16"/>
  <c r="H390" i="23" s="1"/>
  <c r="AC348" i="16"/>
  <c r="H357" i="23" s="1"/>
  <c r="AB348" i="16"/>
  <c r="H324" i="23" s="1"/>
  <c r="AA348" i="16"/>
  <c r="H291" i="23" s="1"/>
  <c r="Z348" i="16"/>
  <c r="H29" i="23" s="1"/>
  <c r="Y348" i="16"/>
  <c r="H225" i="23" s="1"/>
  <c r="H192" i="23"/>
  <c r="H159" i="23"/>
  <c r="H126" i="23"/>
  <c r="H93" i="23"/>
  <c r="H61" i="23"/>
  <c r="AE347" i="16"/>
  <c r="G258" i="24" s="1"/>
  <c r="AD347" i="16"/>
  <c r="G390" i="24" s="1"/>
  <c r="AC347" i="16"/>
  <c r="G357" i="24" s="1"/>
  <c r="AB347" i="16"/>
  <c r="G324" i="24" s="1"/>
  <c r="AA347" i="16"/>
  <c r="Z347" i="16"/>
  <c r="G29" i="24" s="1"/>
  <c r="Y347" i="16"/>
  <c r="G225" i="24" s="1"/>
  <c r="G192" i="24"/>
  <c r="G159" i="24"/>
  <c r="G126" i="24"/>
  <c r="G93" i="24"/>
  <c r="G61" i="24"/>
  <c r="AE346" i="16"/>
  <c r="G258" i="23" s="1"/>
  <c r="AD346" i="16"/>
  <c r="G390" i="23" s="1"/>
  <c r="AC346" i="16"/>
  <c r="G357" i="23" s="1"/>
  <c r="AB346" i="16"/>
  <c r="G324" i="23" s="1"/>
  <c r="AA346" i="16"/>
  <c r="G291" i="23" s="1"/>
  <c r="Z346" i="16"/>
  <c r="G29" i="23" s="1"/>
  <c r="Y346" i="16"/>
  <c r="G225" i="23" s="1"/>
  <c r="G192" i="23"/>
  <c r="G126" i="23"/>
  <c r="G93" i="23"/>
  <c r="G61" i="23"/>
  <c r="AE345" i="16"/>
  <c r="F258" i="24" s="1"/>
  <c r="AD345" i="16"/>
  <c r="AC345" i="16"/>
  <c r="AB345" i="16"/>
  <c r="F324" i="24" s="1"/>
  <c r="AA345" i="16"/>
  <c r="F291" i="24" s="1"/>
  <c r="Z345" i="16"/>
  <c r="F29" i="24" s="1"/>
  <c r="Y345" i="16"/>
  <c r="F225" i="24" s="1"/>
  <c r="F192" i="24"/>
  <c r="F159" i="24"/>
  <c r="F61" i="24"/>
  <c r="AE344" i="16"/>
  <c r="F258" i="23" s="1"/>
  <c r="AD344" i="16"/>
  <c r="F390" i="23" s="1"/>
  <c r="AC344" i="16"/>
  <c r="F357" i="23" s="1"/>
  <c r="AB344" i="16"/>
  <c r="F324" i="23" s="1"/>
  <c r="AA344" i="16"/>
  <c r="F291" i="23" s="1"/>
  <c r="Z344" i="16"/>
  <c r="F29" i="23" s="1"/>
  <c r="Y344" i="16"/>
  <c r="F225" i="23" s="1"/>
  <c r="F192" i="23"/>
  <c r="F159" i="23"/>
  <c r="F126" i="23"/>
  <c r="F93" i="23"/>
  <c r="F61" i="23"/>
  <c r="AE343" i="16"/>
  <c r="D258" i="24" s="1"/>
  <c r="AD343" i="16"/>
  <c r="AC343" i="16"/>
  <c r="D357" i="24" s="1"/>
  <c r="AB343" i="16"/>
  <c r="D324" i="24" s="1"/>
  <c r="AA343" i="16"/>
  <c r="D291" i="24" s="1"/>
  <c r="Z343" i="16"/>
  <c r="D29" i="24" s="1"/>
  <c r="Y343" i="16"/>
  <c r="D225" i="24" s="1"/>
  <c r="D192" i="24"/>
  <c r="D159" i="24"/>
  <c r="D93" i="24"/>
  <c r="D61" i="24"/>
  <c r="AE342" i="16"/>
  <c r="D258" i="23" s="1"/>
  <c r="AD342" i="16"/>
  <c r="D390" i="23" s="1"/>
  <c r="AC342" i="16"/>
  <c r="D357" i="23" s="1"/>
  <c r="AB342" i="16"/>
  <c r="D324" i="23" s="1"/>
  <c r="AA342" i="16"/>
  <c r="D291" i="23" s="1"/>
  <c r="Z342" i="16"/>
  <c r="D29" i="23" s="1"/>
  <c r="Y342" i="16"/>
  <c r="D225" i="23" s="1"/>
  <c r="D126" i="23"/>
  <c r="D93" i="23"/>
  <c r="D61" i="23"/>
  <c r="AE341" i="16"/>
  <c r="C258" i="24" s="1"/>
  <c r="AD341" i="16"/>
  <c r="C390" i="24" s="1"/>
  <c r="AC341" i="16"/>
  <c r="C357" i="24" s="1"/>
  <c r="AB341" i="16"/>
  <c r="C324" i="24" s="1"/>
  <c r="AA341" i="16"/>
  <c r="C291" i="24" s="1"/>
  <c r="Z341" i="16"/>
  <c r="C29" i="24" s="1"/>
  <c r="Y341" i="16"/>
  <c r="C225" i="24" s="1"/>
  <c r="C159" i="24"/>
  <c r="C126" i="24"/>
  <c r="C93" i="24"/>
  <c r="C61" i="24"/>
  <c r="AE340" i="16"/>
  <c r="C258" i="23" s="1"/>
  <c r="AD340" i="16"/>
  <c r="C390" i="23" s="1"/>
  <c r="AC340" i="16"/>
  <c r="C357" i="23" s="1"/>
  <c r="AB340" i="16"/>
  <c r="AA340" i="16"/>
  <c r="C291" i="23" s="1"/>
  <c r="Z340" i="16"/>
  <c r="C29" i="23" s="1"/>
  <c r="Y340" i="16"/>
  <c r="C225" i="23" s="1"/>
  <c r="C192" i="23"/>
  <c r="C126" i="23"/>
  <c r="C93" i="23"/>
  <c r="C61" i="23"/>
  <c r="AE339" i="16"/>
  <c r="B258" i="24" s="1"/>
  <c r="AD339" i="16"/>
  <c r="B390" i="24" s="1"/>
  <c r="AC339" i="16"/>
  <c r="B357" i="24" s="1"/>
  <c r="AB339" i="16"/>
  <c r="B324" i="24" s="1"/>
  <c r="AA339" i="16"/>
  <c r="B291" i="24" s="1"/>
  <c r="Z339" i="16"/>
  <c r="B29" i="24" s="1"/>
  <c r="Y339" i="16"/>
  <c r="B225" i="24" s="1"/>
  <c r="B192" i="24"/>
  <c r="B159" i="24"/>
  <c r="B126" i="24"/>
  <c r="B93" i="24"/>
  <c r="B61" i="24"/>
  <c r="AE338" i="16"/>
  <c r="B258" i="23" s="1"/>
  <c r="AD338" i="16"/>
  <c r="B390" i="23" s="1"/>
  <c r="AC338" i="16"/>
  <c r="B357" i="23" s="1"/>
  <c r="AB338" i="16"/>
  <c r="B324" i="23" s="1"/>
  <c r="AA338" i="16"/>
  <c r="B291" i="23" s="1"/>
  <c r="Z338" i="16"/>
  <c r="B29" i="23" s="1"/>
  <c r="Y338" i="16"/>
  <c r="B225" i="23" s="1"/>
  <c r="B192" i="23"/>
  <c r="B159" i="23"/>
  <c r="B126" i="23"/>
  <c r="B93" i="23"/>
  <c r="B61" i="23"/>
  <c r="AE337" i="16"/>
  <c r="AD337" i="16"/>
  <c r="AC337" i="16"/>
  <c r="AB337" i="16"/>
  <c r="AA337" i="16"/>
  <c r="Z337" i="16"/>
  <c r="Y337" i="16"/>
  <c r="AE336" i="16"/>
  <c r="AD336" i="16"/>
  <c r="AC336" i="16"/>
  <c r="AB336" i="16"/>
  <c r="AA336" i="16"/>
  <c r="Z336" i="16"/>
  <c r="Y336" i="16"/>
  <c r="AE335" i="16"/>
  <c r="N257" i="24" s="1"/>
  <c r="AD335" i="16"/>
  <c r="N389" i="24" s="1"/>
  <c r="AC335" i="16"/>
  <c r="N356" i="24" s="1"/>
  <c r="AB335" i="16"/>
  <c r="N323" i="24" s="1"/>
  <c r="AA335" i="16"/>
  <c r="N290" i="24" s="1"/>
  <c r="Z335" i="16"/>
  <c r="N28" i="24" s="1"/>
  <c r="V28" i="24" s="1"/>
  <c r="Y335" i="16"/>
  <c r="N125" i="24"/>
  <c r="N92" i="24"/>
  <c r="N60" i="24"/>
  <c r="AE334" i="16"/>
  <c r="N257" i="23" s="1"/>
  <c r="V257" i="23" s="1"/>
  <c r="AD334" i="16"/>
  <c r="N389" i="23" s="1"/>
  <c r="AC334" i="16"/>
  <c r="N356" i="23" s="1"/>
  <c r="AB334" i="16"/>
  <c r="N323" i="23" s="1"/>
  <c r="AA334" i="16"/>
  <c r="N290" i="23" s="1"/>
  <c r="Z334" i="16"/>
  <c r="N28" i="23" s="1"/>
  <c r="V28" i="23" s="1"/>
  <c r="Y334" i="16"/>
  <c r="N224" i="23" s="1"/>
  <c r="N191" i="23"/>
  <c r="N158" i="23"/>
  <c r="N125" i="23"/>
  <c r="AE333" i="16"/>
  <c r="L257" i="24" s="1"/>
  <c r="AD333" i="16"/>
  <c r="L389" i="24" s="1"/>
  <c r="AC333" i="16"/>
  <c r="L356" i="24" s="1"/>
  <c r="AB333" i="16"/>
  <c r="L323" i="24" s="1"/>
  <c r="AA333" i="16"/>
  <c r="L290" i="24" s="1"/>
  <c r="Z333" i="16"/>
  <c r="Y333" i="16"/>
  <c r="L224" i="24" s="1"/>
  <c r="L125" i="24"/>
  <c r="L92" i="24"/>
  <c r="L60" i="24"/>
  <c r="AE332" i="16"/>
  <c r="L257" i="23" s="1"/>
  <c r="AD332" i="16"/>
  <c r="L389" i="23" s="1"/>
  <c r="AC332" i="16"/>
  <c r="L356" i="23" s="1"/>
  <c r="AB332" i="16"/>
  <c r="AA332" i="16"/>
  <c r="L290" i="23" s="1"/>
  <c r="Z332" i="16"/>
  <c r="L28" i="23" s="1"/>
  <c r="Y332" i="16"/>
  <c r="L224" i="23" s="1"/>
  <c r="L191" i="23"/>
  <c r="L158" i="23"/>
  <c r="AG333" i="16"/>
  <c r="AE331" i="16"/>
  <c r="K257" i="24" s="1"/>
  <c r="AD331" i="16"/>
  <c r="K389" i="24" s="1"/>
  <c r="AC331" i="16"/>
  <c r="K356" i="24" s="1"/>
  <c r="AB331" i="16"/>
  <c r="K323" i="24" s="1"/>
  <c r="AA331" i="16"/>
  <c r="K290" i="24" s="1"/>
  <c r="Z331" i="16"/>
  <c r="K28" i="24" s="1"/>
  <c r="Y331" i="16"/>
  <c r="K224" i="24" s="1"/>
  <c r="K191" i="24"/>
  <c r="K158" i="24"/>
  <c r="K125" i="24"/>
  <c r="K92" i="24"/>
  <c r="K60" i="24"/>
  <c r="AE330" i="16"/>
  <c r="K257" i="23" s="1"/>
  <c r="AD330" i="16"/>
  <c r="K389" i="23" s="1"/>
  <c r="AC330" i="16"/>
  <c r="K356" i="23" s="1"/>
  <c r="AB330" i="16"/>
  <c r="K323" i="23" s="1"/>
  <c r="AA330" i="16"/>
  <c r="K290" i="23" s="1"/>
  <c r="Z330" i="16"/>
  <c r="K28" i="23" s="1"/>
  <c r="Y330" i="16"/>
  <c r="K224" i="23" s="1"/>
  <c r="K191" i="23"/>
  <c r="K158" i="23"/>
  <c r="AE329" i="16"/>
  <c r="J257" i="24" s="1"/>
  <c r="AD329" i="16"/>
  <c r="J389" i="24" s="1"/>
  <c r="AC329" i="16"/>
  <c r="J356" i="24" s="1"/>
  <c r="AB329" i="16"/>
  <c r="J323" i="24" s="1"/>
  <c r="AA329" i="16"/>
  <c r="J290" i="24" s="1"/>
  <c r="Z329" i="16"/>
  <c r="J28" i="24" s="1"/>
  <c r="Y329" i="16"/>
  <c r="J224" i="24" s="1"/>
  <c r="J191" i="24"/>
  <c r="J158" i="24"/>
  <c r="J125" i="24"/>
  <c r="J92" i="24"/>
  <c r="J60" i="24"/>
  <c r="AE328" i="16"/>
  <c r="J257" i="23" s="1"/>
  <c r="AD328" i="16"/>
  <c r="J389" i="23" s="1"/>
  <c r="AC328" i="16"/>
  <c r="J356" i="23" s="1"/>
  <c r="AB328" i="16"/>
  <c r="J323" i="23" s="1"/>
  <c r="AA328" i="16"/>
  <c r="J290" i="23" s="1"/>
  <c r="Z328" i="16"/>
  <c r="J28" i="23" s="1"/>
  <c r="Y328" i="16"/>
  <c r="J224" i="23" s="1"/>
  <c r="J191" i="23"/>
  <c r="J158" i="23"/>
  <c r="J125" i="23"/>
  <c r="J92" i="23"/>
  <c r="AE327" i="16"/>
  <c r="H257" i="24" s="1"/>
  <c r="AD327" i="16"/>
  <c r="H389" i="24" s="1"/>
  <c r="AC327" i="16"/>
  <c r="H356" i="24" s="1"/>
  <c r="AB327" i="16"/>
  <c r="H323" i="24" s="1"/>
  <c r="AA327" i="16"/>
  <c r="Z327" i="16"/>
  <c r="H28" i="24" s="1"/>
  <c r="Y327" i="16"/>
  <c r="H191" i="24"/>
  <c r="H158" i="24"/>
  <c r="H125" i="24"/>
  <c r="H92" i="24"/>
  <c r="H60" i="24"/>
  <c r="AE326" i="16"/>
  <c r="H257" i="23" s="1"/>
  <c r="AD326" i="16"/>
  <c r="H389" i="23" s="1"/>
  <c r="AC326" i="16"/>
  <c r="H356" i="23" s="1"/>
  <c r="AB326" i="16"/>
  <c r="H323" i="23" s="1"/>
  <c r="AA326" i="16"/>
  <c r="H290" i="23" s="1"/>
  <c r="Z326" i="16"/>
  <c r="H28" i="23" s="1"/>
  <c r="Y326" i="16"/>
  <c r="H224" i="23" s="1"/>
  <c r="H191" i="23"/>
  <c r="H158" i="23"/>
  <c r="H125" i="23"/>
  <c r="H92" i="23"/>
  <c r="H60" i="23"/>
  <c r="AE325" i="16"/>
  <c r="G257" i="24" s="1"/>
  <c r="AD325" i="16"/>
  <c r="G389" i="24" s="1"/>
  <c r="AC325" i="16"/>
  <c r="G356" i="24" s="1"/>
  <c r="AB325" i="16"/>
  <c r="G323" i="24" s="1"/>
  <c r="AA325" i="16"/>
  <c r="Z325" i="16"/>
  <c r="G28" i="24" s="1"/>
  <c r="Y325" i="16"/>
  <c r="G191" i="24"/>
  <c r="G158" i="24"/>
  <c r="G125" i="24"/>
  <c r="G92" i="24"/>
  <c r="G60" i="24"/>
  <c r="AE324" i="16"/>
  <c r="G257" i="23" s="1"/>
  <c r="AD324" i="16"/>
  <c r="G389" i="23" s="1"/>
  <c r="AC324" i="16"/>
  <c r="AB324" i="16"/>
  <c r="G323" i="23" s="1"/>
  <c r="AA324" i="16"/>
  <c r="G290" i="23" s="1"/>
  <c r="Z324" i="16"/>
  <c r="G28" i="23" s="1"/>
  <c r="Y324" i="16"/>
  <c r="G224" i="23" s="1"/>
  <c r="G191" i="23"/>
  <c r="AJ325" i="16"/>
  <c r="G125" i="23"/>
  <c r="G92" i="23"/>
  <c r="G60" i="23"/>
  <c r="AE323" i="16"/>
  <c r="F257" i="24" s="1"/>
  <c r="AD323" i="16"/>
  <c r="F389" i="24" s="1"/>
  <c r="AC323" i="16"/>
  <c r="AB323" i="16"/>
  <c r="AA323" i="16"/>
  <c r="F290" i="24" s="1"/>
  <c r="Z323" i="16"/>
  <c r="F28" i="24" s="1"/>
  <c r="Y323" i="16"/>
  <c r="F224" i="24" s="1"/>
  <c r="F191" i="24"/>
  <c r="F158" i="24"/>
  <c r="F125" i="24"/>
  <c r="F92" i="24"/>
  <c r="AE322" i="16"/>
  <c r="F257" i="23" s="1"/>
  <c r="AD322" i="16"/>
  <c r="F389" i="23" s="1"/>
  <c r="AC322" i="16"/>
  <c r="F356" i="23" s="1"/>
  <c r="AB322" i="16"/>
  <c r="F323" i="23" s="1"/>
  <c r="AA322" i="16"/>
  <c r="F290" i="23" s="1"/>
  <c r="Z322" i="16"/>
  <c r="F28" i="23" s="1"/>
  <c r="Y322" i="16"/>
  <c r="F191" i="23"/>
  <c r="F158" i="23"/>
  <c r="F92" i="23"/>
  <c r="F60" i="23"/>
  <c r="AE321" i="16"/>
  <c r="D257" i="24" s="1"/>
  <c r="AD321" i="16"/>
  <c r="AC321" i="16"/>
  <c r="AB321" i="16"/>
  <c r="AA321" i="16"/>
  <c r="D290" i="24" s="1"/>
  <c r="Z321" i="16"/>
  <c r="D28" i="24" s="1"/>
  <c r="Y321" i="16"/>
  <c r="D224" i="24" s="1"/>
  <c r="D191" i="24"/>
  <c r="D158" i="24"/>
  <c r="D60" i="24"/>
  <c r="AE320" i="16"/>
  <c r="D257" i="23" s="1"/>
  <c r="AD320" i="16"/>
  <c r="D389" i="23" s="1"/>
  <c r="AC320" i="16"/>
  <c r="D356" i="23" s="1"/>
  <c r="AB320" i="16"/>
  <c r="D323" i="23" s="1"/>
  <c r="AA320" i="16"/>
  <c r="D290" i="23" s="1"/>
  <c r="Z320" i="16"/>
  <c r="D28" i="23" s="1"/>
  <c r="Y320" i="16"/>
  <c r="D224" i="23" s="1"/>
  <c r="D191" i="23"/>
  <c r="D158" i="23"/>
  <c r="D125" i="23"/>
  <c r="D92" i="23"/>
  <c r="AE319" i="16"/>
  <c r="C257" i="24" s="1"/>
  <c r="AD319" i="16"/>
  <c r="C389" i="24" s="1"/>
  <c r="AC319" i="16"/>
  <c r="C356" i="24" s="1"/>
  <c r="AB319" i="16"/>
  <c r="C323" i="24" s="1"/>
  <c r="AA319" i="16"/>
  <c r="Z319" i="16"/>
  <c r="C28" i="24" s="1"/>
  <c r="Y319" i="16"/>
  <c r="C224" i="24" s="1"/>
  <c r="C191" i="24"/>
  <c r="C158" i="24"/>
  <c r="C125" i="24"/>
  <c r="C60" i="24"/>
  <c r="AE318" i="16"/>
  <c r="C257" i="23" s="1"/>
  <c r="AD318" i="16"/>
  <c r="C389" i="23" s="1"/>
  <c r="AC318" i="16"/>
  <c r="C356" i="23" s="1"/>
  <c r="AB318" i="16"/>
  <c r="C323" i="23" s="1"/>
  <c r="AA318" i="16"/>
  <c r="C290" i="23" s="1"/>
  <c r="Z318" i="16"/>
  <c r="C28" i="23" s="1"/>
  <c r="Y318" i="16"/>
  <c r="C224" i="23" s="1"/>
  <c r="C191" i="23"/>
  <c r="C158" i="23"/>
  <c r="AE317" i="16"/>
  <c r="B257" i="24" s="1"/>
  <c r="AD317" i="16"/>
  <c r="AC317" i="16"/>
  <c r="B356" i="24" s="1"/>
  <c r="AB317" i="16"/>
  <c r="B323" i="24" s="1"/>
  <c r="AA317" i="16"/>
  <c r="B290" i="24" s="1"/>
  <c r="Z317" i="16"/>
  <c r="B28" i="24" s="1"/>
  <c r="Y317" i="16"/>
  <c r="B224" i="24" s="1"/>
  <c r="B191" i="24"/>
  <c r="B125" i="24"/>
  <c r="B92" i="24"/>
  <c r="B60" i="24"/>
  <c r="AE316" i="16"/>
  <c r="B257" i="23" s="1"/>
  <c r="AD316" i="16"/>
  <c r="B389" i="23" s="1"/>
  <c r="AC316" i="16"/>
  <c r="B356" i="23" s="1"/>
  <c r="AB316" i="16"/>
  <c r="B323" i="23" s="1"/>
  <c r="AA316" i="16"/>
  <c r="B290" i="23" s="1"/>
  <c r="Z316" i="16"/>
  <c r="B28" i="23" s="1"/>
  <c r="Y316" i="16"/>
  <c r="B224" i="23" s="1"/>
  <c r="B191" i="23"/>
  <c r="B158" i="23"/>
  <c r="B125" i="23"/>
  <c r="B92" i="23"/>
  <c r="B60" i="23"/>
  <c r="AE315" i="16"/>
  <c r="AD315" i="16"/>
  <c r="AC315" i="16"/>
  <c r="AB315" i="16"/>
  <c r="AA315" i="16"/>
  <c r="Z315" i="16"/>
  <c r="Y315" i="16"/>
  <c r="AE314" i="16"/>
  <c r="AD314" i="16"/>
  <c r="AC314" i="16"/>
  <c r="AB314" i="16"/>
  <c r="AA314" i="16"/>
  <c r="Z314" i="16"/>
  <c r="Y314" i="16"/>
  <c r="AE313" i="16"/>
  <c r="N256" i="24" s="1"/>
  <c r="AD313" i="16"/>
  <c r="N388" i="24" s="1"/>
  <c r="AC313" i="16"/>
  <c r="N355" i="24" s="1"/>
  <c r="AB313" i="16"/>
  <c r="N322" i="24" s="1"/>
  <c r="AA313" i="16"/>
  <c r="N289" i="24" s="1"/>
  <c r="Z313" i="16"/>
  <c r="N27" i="24" s="1"/>
  <c r="V27" i="24" s="1"/>
  <c r="Y313" i="16"/>
  <c r="N190" i="24"/>
  <c r="N157" i="24"/>
  <c r="N124" i="24"/>
  <c r="N91" i="24"/>
  <c r="N59" i="24"/>
  <c r="AE312" i="16"/>
  <c r="N256" i="23" s="1"/>
  <c r="AD312" i="16"/>
  <c r="N388" i="23" s="1"/>
  <c r="AC312" i="16"/>
  <c r="N355" i="23" s="1"/>
  <c r="AB312" i="16"/>
  <c r="N322" i="23" s="1"/>
  <c r="AA312" i="16"/>
  <c r="N289" i="23" s="1"/>
  <c r="Z312" i="16"/>
  <c r="N27" i="23" s="1"/>
  <c r="V27" i="23" s="1"/>
  <c r="Y312" i="16"/>
  <c r="N223" i="23" s="1"/>
  <c r="N190" i="23"/>
  <c r="N157" i="23"/>
  <c r="N124" i="23"/>
  <c r="N59" i="23"/>
  <c r="AE311" i="16"/>
  <c r="L256" i="24" s="1"/>
  <c r="AD311" i="16"/>
  <c r="L388" i="24" s="1"/>
  <c r="AC311" i="16"/>
  <c r="L355" i="24" s="1"/>
  <c r="AB311" i="16"/>
  <c r="L322" i="24" s="1"/>
  <c r="AA311" i="16"/>
  <c r="L289" i="24" s="1"/>
  <c r="Z311" i="16"/>
  <c r="L27" i="24" s="1"/>
  <c r="Y311" i="16"/>
  <c r="L223" i="24" s="1"/>
  <c r="L190" i="24"/>
  <c r="L157" i="24"/>
  <c r="L124" i="24"/>
  <c r="L91" i="24"/>
  <c r="L59" i="24"/>
  <c r="AE310" i="16"/>
  <c r="L256" i="23" s="1"/>
  <c r="AD310" i="16"/>
  <c r="L388" i="23" s="1"/>
  <c r="AC310" i="16"/>
  <c r="L355" i="23" s="1"/>
  <c r="AB310" i="16"/>
  <c r="L322" i="23" s="1"/>
  <c r="AA310" i="16"/>
  <c r="L289" i="23" s="1"/>
  <c r="Z310" i="16"/>
  <c r="L27" i="23" s="1"/>
  <c r="Y310" i="16"/>
  <c r="L223" i="23" s="1"/>
  <c r="L190" i="23"/>
  <c r="L157" i="23"/>
  <c r="L124" i="23"/>
  <c r="L91" i="23"/>
  <c r="L59" i="23"/>
  <c r="AE309" i="16"/>
  <c r="AD309" i="16"/>
  <c r="AC309" i="16"/>
  <c r="K355" i="24" s="1"/>
  <c r="AB309" i="16"/>
  <c r="K322" i="24" s="1"/>
  <c r="AA309" i="16"/>
  <c r="K289" i="24" s="1"/>
  <c r="Z309" i="16"/>
  <c r="K27" i="24" s="1"/>
  <c r="Y309" i="16"/>
  <c r="K223" i="24" s="1"/>
  <c r="K190" i="24"/>
  <c r="K91" i="24"/>
  <c r="K59" i="24"/>
  <c r="AE308" i="16"/>
  <c r="K256" i="23" s="1"/>
  <c r="AD308" i="16"/>
  <c r="K388" i="23" s="1"/>
  <c r="AC308" i="16"/>
  <c r="K355" i="23" s="1"/>
  <c r="AB308" i="16"/>
  <c r="K322" i="23" s="1"/>
  <c r="AA308" i="16"/>
  <c r="Z308" i="16"/>
  <c r="K27" i="23" s="1"/>
  <c r="Y308" i="16"/>
  <c r="K223" i="23" s="1"/>
  <c r="K190" i="23"/>
  <c r="K157" i="23"/>
  <c r="K124" i="23"/>
  <c r="K91" i="23"/>
  <c r="AE307" i="16"/>
  <c r="J256" i="24" s="1"/>
  <c r="AD307" i="16"/>
  <c r="J388" i="24" s="1"/>
  <c r="AC307" i="16"/>
  <c r="J355" i="24" s="1"/>
  <c r="AB307" i="16"/>
  <c r="J322" i="24" s="1"/>
  <c r="AA307" i="16"/>
  <c r="J289" i="24" s="1"/>
  <c r="Z307" i="16"/>
  <c r="J27" i="24" s="1"/>
  <c r="Y307" i="16"/>
  <c r="J157" i="24"/>
  <c r="J124" i="24"/>
  <c r="J91" i="24"/>
  <c r="J59" i="24"/>
  <c r="AE306" i="16"/>
  <c r="J256" i="23" s="1"/>
  <c r="AD306" i="16"/>
  <c r="J388" i="23" s="1"/>
  <c r="AC306" i="16"/>
  <c r="AB306" i="16"/>
  <c r="J322" i="23" s="1"/>
  <c r="AA306" i="16"/>
  <c r="J289" i="23" s="1"/>
  <c r="Z306" i="16"/>
  <c r="J27" i="23" s="1"/>
  <c r="Y306" i="16"/>
  <c r="J223" i="23" s="1"/>
  <c r="J190" i="23"/>
  <c r="J157" i="23"/>
  <c r="J124" i="23"/>
  <c r="J91" i="23"/>
  <c r="AE305" i="16"/>
  <c r="AD305" i="16"/>
  <c r="H388" i="24" s="1"/>
  <c r="AC305" i="16"/>
  <c r="H355" i="24" s="1"/>
  <c r="AB305" i="16"/>
  <c r="H322" i="24" s="1"/>
  <c r="AA305" i="16"/>
  <c r="H289" i="24" s="1"/>
  <c r="Z305" i="16"/>
  <c r="H27" i="24" s="1"/>
  <c r="Y305" i="16"/>
  <c r="H124" i="24"/>
  <c r="H91" i="24"/>
  <c r="H59" i="24"/>
  <c r="AE304" i="16"/>
  <c r="H256" i="23" s="1"/>
  <c r="AD304" i="16"/>
  <c r="H388" i="23" s="1"/>
  <c r="AC304" i="16"/>
  <c r="AB304" i="16"/>
  <c r="H322" i="23" s="1"/>
  <c r="AA304" i="16"/>
  <c r="Z304" i="16"/>
  <c r="H27" i="23" s="1"/>
  <c r="Y304" i="16"/>
  <c r="H223" i="23" s="1"/>
  <c r="H190" i="23"/>
  <c r="H157" i="23"/>
  <c r="H124" i="23"/>
  <c r="H91" i="23"/>
  <c r="H59" i="23"/>
  <c r="AE303" i="16"/>
  <c r="G256" i="24" s="1"/>
  <c r="AD303" i="16"/>
  <c r="G388" i="24" s="1"/>
  <c r="AC303" i="16"/>
  <c r="G355" i="24" s="1"/>
  <c r="AB303" i="16"/>
  <c r="AA303" i="16"/>
  <c r="Z303" i="16"/>
  <c r="Y303" i="16"/>
  <c r="G223" i="24" s="1"/>
  <c r="G190" i="24"/>
  <c r="G157" i="24"/>
  <c r="G124" i="24"/>
  <c r="G91" i="24"/>
  <c r="AE302" i="16"/>
  <c r="AD302" i="16"/>
  <c r="G388" i="23" s="1"/>
  <c r="AC302" i="16"/>
  <c r="G355" i="23" s="1"/>
  <c r="AB302" i="16"/>
  <c r="G322" i="23" s="1"/>
  <c r="AA302" i="16"/>
  <c r="G289" i="23" s="1"/>
  <c r="Z302" i="16"/>
  <c r="G27" i="23" s="1"/>
  <c r="Y302" i="16"/>
  <c r="G223" i="23" s="1"/>
  <c r="G157" i="23"/>
  <c r="G124" i="23"/>
  <c r="G91" i="23"/>
  <c r="G59" i="23"/>
  <c r="AE301" i="16"/>
  <c r="F256" i="24" s="1"/>
  <c r="AD301" i="16"/>
  <c r="F388" i="24" s="1"/>
  <c r="AC301" i="16"/>
  <c r="F355" i="24" s="1"/>
  <c r="AB301" i="16"/>
  <c r="AA301" i="16"/>
  <c r="F289" i="24" s="1"/>
  <c r="Z301" i="16"/>
  <c r="F27" i="24" s="1"/>
  <c r="Y301" i="16"/>
  <c r="F223" i="24" s="1"/>
  <c r="F190" i="24"/>
  <c r="F157" i="24"/>
  <c r="F124" i="24"/>
  <c r="F91" i="24"/>
  <c r="AE300" i="16"/>
  <c r="F256" i="23" s="1"/>
  <c r="AD300" i="16"/>
  <c r="F388" i="23" s="1"/>
  <c r="AC300" i="16"/>
  <c r="F355" i="23" s="1"/>
  <c r="AB300" i="16"/>
  <c r="F322" i="23" s="1"/>
  <c r="AA300" i="16"/>
  <c r="F289" i="23" s="1"/>
  <c r="Z300" i="16"/>
  <c r="F27" i="23" s="1"/>
  <c r="Y300" i="16"/>
  <c r="F223" i="23" s="1"/>
  <c r="F157" i="23"/>
  <c r="F124" i="23"/>
  <c r="F91" i="23"/>
  <c r="F59" i="23"/>
  <c r="AE299" i="16"/>
  <c r="D256" i="24" s="1"/>
  <c r="AD299" i="16"/>
  <c r="AC299" i="16"/>
  <c r="D355" i="24" s="1"/>
  <c r="AB299" i="16"/>
  <c r="AA299" i="16"/>
  <c r="D289" i="24" s="1"/>
  <c r="Z299" i="16"/>
  <c r="D27" i="24" s="1"/>
  <c r="Y299" i="16"/>
  <c r="D223" i="24" s="1"/>
  <c r="D190" i="24"/>
  <c r="D157" i="24"/>
  <c r="D91" i="24"/>
  <c r="D59" i="24"/>
  <c r="AE298" i="16"/>
  <c r="AD298" i="16"/>
  <c r="D388" i="23" s="1"/>
  <c r="AC298" i="16"/>
  <c r="D355" i="23" s="1"/>
  <c r="AB298" i="16"/>
  <c r="D322" i="23" s="1"/>
  <c r="AA298" i="16"/>
  <c r="D289" i="23" s="1"/>
  <c r="Z298" i="16"/>
  <c r="D27" i="23" s="1"/>
  <c r="Y298" i="16"/>
  <c r="D223" i="23" s="1"/>
  <c r="D190" i="23"/>
  <c r="D157" i="23"/>
  <c r="AE297" i="16"/>
  <c r="C256" i="24" s="1"/>
  <c r="AD297" i="16"/>
  <c r="C388" i="24" s="1"/>
  <c r="AC297" i="16"/>
  <c r="C355" i="24" s="1"/>
  <c r="AB297" i="16"/>
  <c r="C322" i="24" s="1"/>
  <c r="AA297" i="16"/>
  <c r="C289" i="24" s="1"/>
  <c r="Z297" i="16"/>
  <c r="C27" i="24" s="1"/>
  <c r="Y297" i="16"/>
  <c r="C223" i="24" s="1"/>
  <c r="C190" i="24"/>
  <c r="C157" i="24"/>
  <c r="C124" i="24"/>
  <c r="C91" i="24"/>
  <c r="C59" i="24"/>
  <c r="AE296" i="16"/>
  <c r="C256" i="23" s="1"/>
  <c r="AD296" i="16"/>
  <c r="C388" i="23" s="1"/>
  <c r="AC296" i="16"/>
  <c r="C355" i="23" s="1"/>
  <c r="AB296" i="16"/>
  <c r="C322" i="23" s="1"/>
  <c r="AA296" i="16"/>
  <c r="C289" i="23" s="1"/>
  <c r="Z296" i="16"/>
  <c r="C27" i="23" s="1"/>
  <c r="Y296" i="16"/>
  <c r="C223" i="23" s="1"/>
  <c r="C190" i="23"/>
  <c r="C157" i="23"/>
  <c r="AE295" i="16"/>
  <c r="B256" i="24" s="1"/>
  <c r="AD295" i="16"/>
  <c r="B388" i="24" s="1"/>
  <c r="AC295" i="16"/>
  <c r="B355" i="24" s="1"/>
  <c r="AB295" i="16"/>
  <c r="B322" i="24" s="1"/>
  <c r="AA295" i="16"/>
  <c r="B289" i="24" s="1"/>
  <c r="Z295" i="16"/>
  <c r="B27" i="24" s="1"/>
  <c r="Y295" i="16"/>
  <c r="B223" i="24" s="1"/>
  <c r="B190" i="24"/>
  <c r="B157" i="24"/>
  <c r="B124" i="24"/>
  <c r="B91" i="24"/>
  <c r="B59" i="24"/>
  <c r="AE294" i="16"/>
  <c r="B256" i="23" s="1"/>
  <c r="AD294" i="16"/>
  <c r="B388" i="23" s="1"/>
  <c r="AC294" i="16"/>
  <c r="B355" i="23" s="1"/>
  <c r="AB294" i="16"/>
  <c r="B322" i="23" s="1"/>
  <c r="AA294" i="16"/>
  <c r="B289" i="23" s="1"/>
  <c r="Z294" i="16"/>
  <c r="B27" i="23" s="1"/>
  <c r="Y294" i="16"/>
  <c r="B223" i="23" s="1"/>
  <c r="B190" i="23"/>
  <c r="B157" i="23"/>
  <c r="B124" i="23"/>
  <c r="B91" i="23"/>
  <c r="B59" i="23"/>
  <c r="AE293" i="16"/>
  <c r="AD293" i="16"/>
  <c r="AC293" i="16"/>
  <c r="AB293" i="16"/>
  <c r="AA293" i="16"/>
  <c r="Z293" i="16"/>
  <c r="Y293" i="16"/>
  <c r="AE292" i="16"/>
  <c r="AD292" i="16"/>
  <c r="AC292" i="16"/>
  <c r="AB292" i="16"/>
  <c r="AA292" i="16"/>
  <c r="Z292" i="16"/>
  <c r="Y292" i="16"/>
  <c r="AE291" i="16"/>
  <c r="AD291" i="16"/>
  <c r="N387" i="24" s="1"/>
  <c r="AC291" i="16"/>
  <c r="N354" i="24" s="1"/>
  <c r="AB291" i="16"/>
  <c r="N321" i="24" s="1"/>
  <c r="AA291" i="16"/>
  <c r="N288" i="24" s="1"/>
  <c r="Z291" i="16"/>
  <c r="N26" i="24" s="1"/>
  <c r="V26" i="24" s="1"/>
  <c r="Y291" i="16"/>
  <c r="N222" i="24" s="1"/>
  <c r="N189" i="24"/>
  <c r="N123" i="24"/>
  <c r="N90" i="24"/>
  <c r="N58" i="24"/>
  <c r="AE290" i="16"/>
  <c r="N255" i="23" s="1"/>
  <c r="AD290" i="16"/>
  <c r="N387" i="23" s="1"/>
  <c r="AC290" i="16"/>
  <c r="N354" i="23" s="1"/>
  <c r="AB290" i="16"/>
  <c r="N321" i="23" s="1"/>
  <c r="AA290" i="16"/>
  <c r="Z290" i="16"/>
  <c r="N26" i="23" s="1"/>
  <c r="V26" i="23" s="1"/>
  <c r="Y290" i="16"/>
  <c r="N222" i="23" s="1"/>
  <c r="N189" i="23"/>
  <c r="N156" i="23"/>
  <c r="N123" i="23"/>
  <c r="N90" i="23"/>
  <c r="N58" i="23"/>
  <c r="AE289" i="16"/>
  <c r="L255" i="24" s="1"/>
  <c r="AD289" i="16"/>
  <c r="L387" i="24" s="1"/>
  <c r="AC289" i="16"/>
  <c r="L354" i="24" s="1"/>
  <c r="AB289" i="16"/>
  <c r="L321" i="24" s="1"/>
  <c r="AA289" i="16"/>
  <c r="L288" i="24" s="1"/>
  <c r="Z289" i="16"/>
  <c r="L26" i="24" s="1"/>
  <c r="Y289" i="16"/>
  <c r="L189" i="24"/>
  <c r="L156" i="24"/>
  <c r="L123" i="24"/>
  <c r="L90" i="24"/>
  <c r="L58" i="24"/>
  <c r="AE288" i="16"/>
  <c r="L255" i="23" s="1"/>
  <c r="AD288" i="16"/>
  <c r="L387" i="23" s="1"/>
  <c r="AC288" i="16"/>
  <c r="AB288" i="16"/>
  <c r="L321" i="23" s="1"/>
  <c r="AA288" i="16"/>
  <c r="L288" i="23" s="1"/>
  <c r="Z288" i="16"/>
  <c r="L26" i="23" s="1"/>
  <c r="Y288" i="16"/>
  <c r="L222" i="23" s="1"/>
  <c r="L189" i="23"/>
  <c r="L156" i="23"/>
  <c r="L123" i="23"/>
  <c r="L90" i="23"/>
  <c r="L58" i="23"/>
  <c r="AE287" i="16"/>
  <c r="K255" i="24" s="1"/>
  <c r="AD287" i="16"/>
  <c r="K387" i="24" s="1"/>
  <c r="AC287" i="16"/>
  <c r="K354" i="24" s="1"/>
  <c r="AB287" i="16"/>
  <c r="K321" i="24" s="1"/>
  <c r="AA287" i="16"/>
  <c r="K288" i="24" s="1"/>
  <c r="Z287" i="16"/>
  <c r="K26" i="24" s="1"/>
  <c r="Y287" i="16"/>
  <c r="K222" i="24" s="1"/>
  <c r="K156" i="24"/>
  <c r="K123" i="24"/>
  <c r="K90" i="24"/>
  <c r="K58" i="24"/>
  <c r="AE286" i="16"/>
  <c r="K255" i="23" s="1"/>
  <c r="AD286" i="16"/>
  <c r="K387" i="23" s="1"/>
  <c r="AC286" i="16"/>
  <c r="K354" i="23" s="1"/>
  <c r="AB286" i="16"/>
  <c r="AA286" i="16"/>
  <c r="K288" i="23" s="1"/>
  <c r="Z286" i="16"/>
  <c r="K26" i="23" s="1"/>
  <c r="Y286" i="16"/>
  <c r="K222" i="23" s="1"/>
  <c r="K189" i="23"/>
  <c r="K123" i="23"/>
  <c r="K90" i="23"/>
  <c r="K58" i="23"/>
  <c r="AE285" i="16"/>
  <c r="J255" i="24" s="1"/>
  <c r="AD285" i="16"/>
  <c r="J387" i="24" s="1"/>
  <c r="AC285" i="16"/>
  <c r="J354" i="24" s="1"/>
  <c r="AB285" i="16"/>
  <c r="J321" i="24" s="1"/>
  <c r="AA285" i="16"/>
  <c r="J288" i="24" s="1"/>
  <c r="Z285" i="16"/>
  <c r="Y285" i="16"/>
  <c r="J222" i="24" s="1"/>
  <c r="J156" i="24"/>
  <c r="J123" i="24"/>
  <c r="J90" i="24"/>
  <c r="J58" i="24"/>
  <c r="AE284" i="16"/>
  <c r="AD284" i="16"/>
  <c r="J387" i="23" s="1"/>
  <c r="AC284" i="16"/>
  <c r="J354" i="23" s="1"/>
  <c r="AB284" i="16"/>
  <c r="AA284" i="16"/>
  <c r="J288" i="23" s="1"/>
  <c r="Z284" i="16"/>
  <c r="J26" i="23" s="1"/>
  <c r="Y284" i="16"/>
  <c r="J222" i="23" s="1"/>
  <c r="J189" i="23"/>
  <c r="J58" i="23"/>
  <c r="AE283" i="16"/>
  <c r="H255" i="24" s="1"/>
  <c r="AD283" i="16"/>
  <c r="H387" i="24" s="1"/>
  <c r="AC283" i="16"/>
  <c r="H354" i="24" s="1"/>
  <c r="AB283" i="16"/>
  <c r="AA283" i="16"/>
  <c r="H288" i="24" s="1"/>
  <c r="Z283" i="16"/>
  <c r="Y283" i="16"/>
  <c r="H222" i="24" s="1"/>
  <c r="H189" i="24"/>
  <c r="H156" i="24"/>
  <c r="H123" i="24"/>
  <c r="H90" i="24"/>
  <c r="AE282" i="16"/>
  <c r="H255" i="23" s="1"/>
  <c r="AD282" i="16"/>
  <c r="H387" i="23" s="1"/>
  <c r="AC282" i="16"/>
  <c r="H354" i="23" s="1"/>
  <c r="AB282" i="16"/>
  <c r="H321" i="23" s="1"/>
  <c r="AA282" i="16"/>
  <c r="H288" i="23" s="1"/>
  <c r="Z282" i="16"/>
  <c r="H26" i="23" s="1"/>
  <c r="Y282" i="16"/>
  <c r="H222" i="23" s="1"/>
  <c r="H189" i="23"/>
  <c r="H58" i="23"/>
  <c r="AE281" i="16"/>
  <c r="G255" i="24" s="1"/>
  <c r="AD281" i="16"/>
  <c r="G387" i="24" s="1"/>
  <c r="AC281" i="16"/>
  <c r="G354" i="24" s="1"/>
  <c r="AB281" i="16"/>
  <c r="AA281" i="16"/>
  <c r="Z281" i="16"/>
  <c r="G26" i="24" s="1"/>
  <c r="Y281" i="16"/>
  <c r="G222" i="24" s="1"/>
  <c r="G189" i="24"/>
  <c r="G156" i="24"/>
  <c r="G123" i="24"/>
  <c r="G90" i="24"/>
  <c r="AE280" i="16"/>
  <c r="G255" i="23" s="1"/>
  <c r="AD280" i="16"/>
  <c r="G387" i="23" s="1"/>
  <c r="AC280" i="16"/>
  <c r="G354" i="23" s="1"/>
  <c r="AB280" i="16"/>
  <c r="G321" i="23" s="1"/>
  <c r="AA280" i="16"/>
  <c r="G288" i="23" s="1"/>
  <c r="Z280" i="16"/>
  <c r="G26" i="23" s="1"/>
  <c r="Y280" i="16"/>
  <c r="G222" i="23" s="1"/>
  <c r="G189" i="23"/>
  <c r="G156" i="23"/>
  <c r="G123" i="23"/>
  <c r="G90" i="23"/>
  <c r="G58" i="23"/>
  <c r="AE279" i="16"/>
  <c r="F255" i="24" s="1"/>
  <c r="AD279" i="16"/>
  <c r="F387" i="24" s="1"/>
  <c r="AC279" i="16"/>
  <c r="F354" i="24" s="1"/>
  <c r="AB279" i="16"/>
  <c r="AA279" i="16"/>
  <c r="F288" i="24" s="1"/>
  <c r="Z279" i="16"/>
  <c r="F26" i="24" s="1"/>
  <c r="Y279" i="16"/>
  <c r="F222" i="24" s="1"/>
  <c r="F189" i="24"/>
  <c r="F156" i="24"/>
  <c r="F123" i="24"/>
  <c r="F90" i="24"/>
  <c r="F58" i="24"/>
  <c r="AE278" i="16"/>
  <c r="F255" i="23" s="1"/>
  <c r="AD278" i="16"/>
  <c r="F387" i="23" s="1"/>
  <c r="AC278" i="16"/>
  <c r="F354" i="23" s="1"/>
  <c r="AB278" i="16"/>
  <c r="F321" i="23" s="1"/>
  <c r="AA278" i="16"/>
  <c r="F288" i="23" s="1"/>
  <c r="Z278" i="16"/>
  <c r="F26" i="23" s="1"/>
  <c r="Y278" i="16"/>
  <c r="F222" i="23" s="1"/>
  <c r="F189" i="23"/>
  <c r="F156" i="23"/>
  <c r="F90" i="23"/>
  <c r="F58" i="23"/>
  <c r="AE277" i="16"/>
  <c r="D255" i="24" s="1"/>
  <c r="AD277" i="16"/>
  <c r="D387" i="24" s="1"/>
  <c r="AC277" i="16"/>
  <c r="AB277" i="16"/>
  <c r="D321" i="24" s="1"/>
  <c r="AA277" i="16"/>
  <c r="D288" i="24" s="1"/>
  <c r="Z277" i="16"/>
  <c r="D26" i="24" s="1"/>
  <c r="Y277" i="16"/>
  <c r="D222" i="24" s="1"/>
  <c r="D189" i="24"/>
  <c r="D156" i="24"/>
  <c r="D123" i="24"/>
  <c r="D58" i="24"/>
  <c r="AE276" i="16"/>
  <c r="D255" i="23" s="1"/>
  <c r="AD276" i="16"/>
  <c r="D387" i="23" s="1"/>
  <c r="AC276" i="16"/>
  <c r="D354" i="23" s="1"/>
  <c r="AB276" i="16"/>
  <c r="D321" i="23" s="1"/>
  <c r="AA276" i="16"/>
  <c r="D288" i="23" s="1"/>
  <c r="Z276" i="16"/>
  <c r="D26" i="23" s="1"/>
  <c r="Y276" i="16"/>
  <c r="D222" i="23" s="1"/>
  <c r="D156" i="23"/>
  <c r="D123" i="23"/>
  <c r="D90" i="23"/>
  <c r="D58" i="23"/>
  <c r="AE275" i="16"/>
  <c r="C255" i="24" s="1"/>
  <c r="AD275" i="16"/>
  <c r="C387" i="24" s="1"/>
  <c r="AC275" i="16"/>
  <c r="C354" i="24" s="1"/>
  <c r="AB275" i="16"/>
  <c r="C321" i="24" s="1"/>
  <c r="AA275" i="16"/>
  <c r="C288" i="24" s="1"/>
  <c r="Z275" i="16"/>
  <c r="C26" i="24" s="1"/>
  <c r="Y275" i="16"/>
  <c r="C222" i="24" s="1"/>
  <c r="C189" i="24"/>
  <c r="C156" i="24"/>
  <c r="C123" i="24"/>
  <c r="C90" i="24"/>
  <c r="C58" i="24"/>
  <c r="AE274" i="16"/>
  <c r="C255" i="23" s="1"/>
  <c r="AD274" i="16"/>
  <c r="C387" i="23" s="1"/>
  <c r="AC274" i="16"/>
  <c r="C354" i="23" s="1"/>
  <c r="AB274" i="16"/>
  <c r="C321" i="23" s="1"/>
  <c r="AA274" i="16"/>
  <c r="C288" i="23" s="1"/>
  <c r="Z274" i="16"/>
  <c r="C26" i="23" s="1"/>
  <c r="Y274" i="16"/>
  <c r="C222" i="23" s="1"/>
  <c r="C156" i="23"/>
  <c r="C123" i="23"/>
  <c r="C90" i="23"/>
  <c r="C58" i="23"/>
  <c r="AE273" i="16"/>
  <c r="B255" i="24" s="1"/>
  <c r="AD273" i="16"/>
  <c r="B387" i="24" s="1"/>
  <c r="AC273" i="16"/>
  <c r="B354" i="24" s="1"/>
  <c r="AB273" i="16"/>
  <c r="B321" i="24" s="1"/>
  <c r="AA273" i="16"/>
  <c r="B288" i="24" s="1"/>
  <c r="Z273" i="16"/>
  <c r="Y273" i="16"/>
  <c r="B222" i="24" s="1"/>
  <c r="B189" i="24"/>
  <c r="B156" i="24"/>
  <c r="B123" i="24"/>
  <c r="B90" i="24"/>
  <c r="B58" i="24"/>
  <c r="AE272" i="16"/>
  <c r="B255" i="23" s="1"/>
  <c r="AD272" i="16"/>
  <c r="B387" i="23" s="1"/>
  <c r="AC272" i="16"/>
  <c r="B354" i="23" s="1"/>
  <c r="AB272" i="16"/>
  <c r="B321" i="23" s="1"/>
  <c r="AA272" i="16"/>
  <c r="B288" i="23" s="1"/>
  <c r="Z272" i="16"/>
  <c r="B26" i="23" s="1"/>
  <c r="Y272" i="16"/>
  <c r="B222" i="23" s="1"/>
  <c r="B189" i="23"/>
  <c r="B156" i="23"/>
  <c r="B90" i="23"/>
  <c r="B58" i="23"/>
  <c r="AE271" i="16"/>
  <c r="AD271" i="16"/>
  <c r="AC271" i="16"/>
  <c r="AB271" i="16"/>
  <c r="AA271" i="16"/>
  <c r="Z271" i="16"/>
  <c r="Y271" i="16"/>
  <c r="AE270" i="16"/>
  <c r="AD270" i="16"/>
  <c r="AC270" i="16"/>
  <c r="AB270" i="16"/>
  <c r="AA270" i="16"/>
  <c r="Z270" i="16"/>
  <c r="Y270" i="16"/>
  <c r="AE269" i="16"/>
  <c r="N253" i="24" s="1"/>
  <c r="V253" i="24" s="1"/>
  <c r="AD269" i="16"/>
  <c r="AC269" i="16"/>
  <c r="N352" i="24" s="1"/>
  <c r="AB269" i="16"/>
  <c r="N319" i="24" s="1"/>
  <c r="AA269" i="16"/>
  <c r="N286" i="24" s="1"/>
  <c r="Z269" i="16"/>
  <c r="Y269" i="16"/>
  <c r="N220" i="24" s="1"/>
  <c r="N187" i="24"/>
  <c r="N154" i="24"/>
  <c r="N121" i="24"/>
  <c r="N88" i="24"/>
  <c r="N56" i="24"/>
  <c r="AE268" i="16"/>
  <c r="N253" i="23" s="1"/>
  <c r="V253" i="23" s="1"/>
  <c r="AD268" i="16"/>
  <c r="N385" i="23" s="1"/>
  <c r="AC268" i="16"/>
  <c r="N352" i="23" s="1"/>
  <c r="AB268" i="16"/>
  <c r="N319" i="23" s="1"/>
  <c r="AA268" i="16"/>
  <c r="N286" i="23" s="1"/>
  <c r="Z268" i="16"/>
  <c r="N24" i="23" s="1"/>
  <c r="V24" i="23" s="1"/>
  <c r="Y268" i="16"/>
  <c r="N220" i="23" s="1"/>
  <c r="N187" i="23"/>
  <c r="N154" i="23"/>
  <c r="N121" i="23"/>
  <c r="N88" i="23"/>
  <c r="N56" i="23"/>
  <c r="AE267" i="16"/>
  <c r="L253" i="24" s="1"/>
  <c r="AD267" i="16"/>
  <c r="L385" i="24" s="1"/>
  <c r="AC267" i="16"/>
  <c r="L352" i="24" s="1"/>
  <c r="AB267" i="16"/>
  <c r="AA267" i="16"/>
  <c r="L286" i="24" s="1"/>
  <c r="Z267" i="16"/>
  <c r="L24" i="24" s="1"/>
  <c r="Y267" i="16"/>
  <c r="L220" i="24" s="1"/>
  <c r="L187" i="24"/>
  <c r="L154" i="24"/>
  <c r="L121" i="24"/>
  <c r="L88" i="24"/>
  <c r="AE266" i="16"/>
  <c r="L253" i="23" s="1"/>
  <c r="AD266" i="16"/>
  <c r="L385" i="23" s="1"/>
  <c r="AC266" i="16"/>
  <c r="L352" i="23" s="1"/>
  <c r="AB266" i="16"/>
  <c r="L319" i="23" s="1"/>
  <c r="AA266" i="16"/>
  <c r="L286" i="23" s="1"/>
  <c r="Z266" i="16"/>
  <c r="L24" i="23" s="1"/>
  <c r="Y266" i="16"/>
  <c r="L220" i="23" s="1"/>
  <c r="L154" i="23"/>
  <c r="L121" i="23"/>
  <c r="L88" i="23"/>
  <c r="L56" i="23"/>
  <c r="AE265" i="16"/>
  <c r="K253" i="24" s="1"/>
  <c r="AD265" i="16"/>
  <c r="K385" i="24" s="1"/>
  <c r="AC265" i="16"/>
  <c r="K352" i="24" s="1"/>
  <c r="AB265" i="16"/>
  <c r="K319" i="24" s="1"/>
  <c r="AA265" i="16"/>
  <c r="K286" i="24" s="1"/>
  <c r="Z265" i="16"/>
  <c r="K24" i="24" s="1"/>
  <c r="Y265" i="16"/>
  <c r="K220" i="24" s="1"/>
  <c r="K187" i="24"/>
  <c r="K154" i="24"/>
  <c r="K121" i="24"/>
  <c r="K88" i="24"/>
  <c r="K56" i="24"/>
  <c r="AE264" i="16"/>
  <c r="K253" i="23" s="1"/>
  <c r="AD264" i="16"/>
  <c r="K385" i="23" s="1"/>
  <c r="AC264" i="16"/>
  <c r="K352" i="23" s="1"/>
  <c r="AB264" i="16"/>
  <c r="K319" i="23" s="1"/>
  <c r="AA264" i="16"/>
  <c r="K286" i="23" s="1"/>
  <c r="Z264" i="16"/>
  <c r="K24" i="23" s="1"/>
  <c r="Y264" i="16"/>
  <c r="K220" i="23" s="1"/>
  <c r="K187" i="23"/>
  <c r="K154" i="23"/>
  <c r="K121" i="23"/>
  <c r="K88" i="23"/>
  <c r="K56" i="23"/>
  <c r="AE263" i="16"/>
  <c r="J253" i="24" s="1"/>
  <c r="AD263" i="16"/>
  <c r="AC263" i="16"/>
  <c r="J352" i="24" s="1"/>
  <c r="AB263" i="16"/>
  <c r="J319" i="24" s="1"/>
  <c r="AA263" i="16"/>
  <c r="J286" i="24" s="1"/>
  <c r="Z263" i="16"/>
  <c r="J24" i="24" s="1"/>
  <c r="Y263" i="16"/>
  <c r="J220" i="24" s="1"/>
  <c r="J187" i="24"/>
  <c r="J154" i="24"/>
  <c r="J88" i="24"/>
  <c r="J56" i="24"/>
  <c r="AE262" i="16"/>
  <c r="AD262" i="16"/>
  <c r="J385" i="23" s="1"/>
  <c r="AC262" i="16"/>
  <c r="J352" i="23" s="1"/>
  <c r="AB262" i="16"/>
  <c r="J319" i="23" s="1"/>
  <c r="AA262" i="16"/>
  <c r="J286" i="23" s="1"/>
  <c r="Z262" i="16"/>
  <c r="J24" i="23" s="1"/>
  <c r="Y262" i="16"/>
  <c r="J220" i="23" s="1"/>
  <c r="J187" i="23"/>
  <c r="AE261" i="16"/>
  <c r="H253" i="24" s="1"/>
  <c r="AD261" i="16"/>
  <c r="H385" i="24" s="1"/>
  <c r="AC261" i="16"/>
  <c r="H352" i="24" s="1"/>
  <c r="AB261" i="16"/>
  <c r="H319" i="24" s="1"/>
  <c r="AA261" i="16"/>
  <c r="H286" i="24" s="1"/>
  <c r="Z261" i="16"/>
  <c r="H24" i="24" s="1"/>
  <c r="Y261" i="16"/>
  <c r="H220" i="24" s="1"/>
  <c r="H187" i="24"/>
  <c r="H154" i="24"/>
  <c r="H121" i="24"/>
  <c r="H88" i="24"/>
  <c r="H56" i="24"/>
  <c r="AE260" i="16"/>
  <c r="H253" i="23" s="1"/>
  <c r="AD260" i="16"/>
  <c r="H385" i="23" s="1"/>
  <c r="AC260" i="16"/>
  <c r="H352" i="23" s="1"/>
  <c r="AB260" i="16"/>
  <c r="H319" i="23" s="1"/>
  <c r="AA260" i="16"/>
  <c r="H286" i="23" s="1"/>
  <c r="Z260" i="16"/>
  <c r="H24" i="23" s="1"/>
  <c r="Y260" i="16"/>
  <c r="H220" i="23" s="1"/>
  <c r="H187" i="23"/>
  <c r="AE259" i="16"/>
  <c r="G253" i="24" s="1"/>
  <c r="AD259" i="16"/>
  <c r="AC259" i="16"/>
  <c r="G352" i="24" s="1"/>
  <c r="AB259" i="16"/>
  <c r="G319" i="24" s="1"/>
  <c r="AA259" i="16"/>
  <c r="G286" i="24" s="1"/>
  <c r="Z259" i="16"/>
  <c r="G24" i="24" s="1"/>
  <c r="Y259" i="16"/>
  <c r="G220" i="24" s="1"/>
  <c r="G187" i="24"/>
  <c r="G154" i="24"/>
  <c r="G121" i="24"/>
  <c r="G88" i="24"/>
  <c r="G56" i="24"/>
  <c r="AE258" i="16"/>
  <c r="G253" i="23" s="1"/>
  <c r="AD258" i="16"/>
  <c r="G385" i="23" s="1"/>
  <c r="AC258" i="16"/>
  <c r="G352" i="23" s="1"/>
  <c r="AB258" i="16"/>
  <c r="G319" i="23" s="1"/>
  <c r="AA258" i="16"/>
  <c r="G286" i="23" s="1"/>
  <c r="Z258" i="16"/>
  <c r="G24" i="23" s="1"/>
  <c r="Y258" i="16"/>
  <c r="G220" i="23" s="1"/>
  <c r="G187" i="23"/>
  <c r="G154" i="23"/>
  <c r="G121" i="23"/>
  <c r="G88" i="23"/>
  <c r="G56" i="23"/>
  <c r="AE257" i="16"/>
  <c r="AD257" i="16"/>
  <c r="AC257" i="16"/>
  <c r="F352" i="24" s="1"/>
  <c r="AB257" i="16"/>
  <c r="AA257" i="16"/>
  <c r="F286" i="24" s="1"/>
  <c r="Z257" i="16"/>
  <c r="F24" i="24" s="1"/>
  <c r="Y257" i="16"/>
  <c r="F220" i="24" s="1"/>
  <c r="F187" i="24"/>
  <c r="AE256" i="16"/>
  <c r="F253" i="23" s="1"/>
  <c r="AD256" i="16"/>
  <c r="F385" i="23" s="1"/>
  <c r="AC256" i="16"/>
  <c r="F352" i="23" s="1"/>
  <c r="AB256" i="16"/>
  <c r="F319" i="23" s="1"/>
  <c r="AA256" i="16"/>
  <c r="Z256" i="16"/>
  <c r="Y256" i="16"/>
  <c r="F220" i="23" s="1"/>
  <c r="F187" i="23"/>
  <c r="F154" i="23"/>
  <c r="F121" i="23"/>
  <c r="F88" i="23"/>
  <c r="F56" i="23"/>
  <c r="AE255" i="16"/>
  <c r="AD255" i="16"/>
  <c r="D385" i="24" s="1"/>
  <c r="AC255" i="16"/>
  <c r="D352" i="24" s="1"/>
  <c r="AB255" i="16"/>
  <c r="D319" i="24" s="1"/>
  <c r="AA255" i="16"/>
  <c r="D286" i="24" s="1"/>
  <c r="Z255" i="16"/>
  <c r="D24" i="24" s="1"/>
  <c r="Y255" i="16"/>
  <c r="D220" i="24" s="1"/>
  <c r="D154" i="24"/>
  <c r="D121" i="24"/>
  <c r="D56" i="24"/>
  <c r="AE254" i="16"/>
  <c r="D253" i="23" s="1"/>
  <c r="AD254" i="16"/>
  <c r="D385" i="23" s="1"/>
  <c r="AC254" i="16"/>
  <c r="D352" i="23" s="1"/>
  <c r="AB254" i="16"/>
  <c r="AA254" i="16"/>
  <c r="D286" i="23" s="1"/>
  <c r="Z254" i="16"/>
  <c r="D24" i="23" s="1"/>
  <c r="Y254" i="16"/>
  <c r="D220" i="23" s="1"/>
  <c r="D187" i="23"/>
  <c r="D154" i="23"/>
  <c r="D121" i="23"/>
  <c r="D88" i="23"/>
  <c r="AE253" i="16"/>
  <c r="C253" i="24" s="1"/>
  <c r="AD253" i="16"/>
  <c r="C385" i="24" s="1"/>
  <c r="AC253" i="16"/>
  <c r="C352" i="24" s="1"/>
  <c r="AB253" i="16"/>
  <c r="C319" i="24" s="1"/>
  <c r="AA253" i="16"/>
  <c r="C286" i="24" s="1"/>
  <c r="Z253" i="16"/>
  <c r="C24" i="24" s="1"/>
  <c r="Y253" i="16"/>
  <c r="C187" i="24"/>
  <c r="C154" i="24"/>
  <c r="C121" i="24"/>
  <c r="C88" i="24"/>
  <c r="AE252" i="16"/>
  <c r="C253" i="23" s="1"/>
  <c r="AD252" i="16"/>
  <c r="C385" i="23" s="1"/>
  <c r="AC252" i="16"/>
  <c r="C352" i="23" s="1"/>
  <c r="AB252" i="16"/>
  <c r="C319" i="23" s="1"/>
  <c r="AA252" i="16"/>
  <c r="C286" i="23" s="1"/>
  <c r="Z252" i="16"/>
  <c r="C24" i="23" s="1"/>
  <c r="Y252" i="16"/>
  <c r="C220" i="23" s="1"/>
  <c r="C154" i="23"/>
  <c r="C121" i="23"/>
  <c r="C88" i="23"/>
  <c r="C56" i="23"/>
  <c r="AE251" i="16"/>
  <c r="B253" i="24" s="1"/>
  <c r="AD251" i="16"/>
  <c r="B385" i="24" s="1"/>
  <c r="AC251" i="16"/>
  <c r="B352" i="24" s="1"/>
  <c r="AB251" i="16"/>
  <c r="B319" i="24" s="1"/>
  <c r="AA251" i="16"/>
  <c r="B286" i="24" s="1"/>
  <c r="Z251" i="16"/>
  <c r="B24" i="24" s="1"/>
  <c r="Y251" i="16"/>
  <c r="B220" i="24" s="1"/>
  <c r="B187" i="24"/>
  <c r="B154" i="24"/>
  <c r="B88" i="24"/>
  <c r="AE250" i="16"/>
  <c r="B253" i="23" s="1"/>
  <c r="AD250" i="16"/>
  <c r="B385" i="23" s="1"/>
  <c r="AC250" i="16"/>
  <c r="B352" i="23" s="1"/>
  <c r="AB250" i="16"/>
  <c r="B319" i="23" s="1"/>
  <c r="AA250" i="16"/>
  <c r="B286" i="23" s="1"/>
  <c r="Z250" i="16"/>
  <c r="B24" i="23" s="1"/>
  <c r="Y250" i="16"/>
  <c r="B220" i="23" s="1"/>
  <c r="B121" i="23"/>
  <c r="B88" i="23"/>
  <c r="B56" i="23"/>
  <c r="AE249" i="16"/>
  <c r="AD249" i="16"/>
  <c r="AC249" i="16"/>
  <c r="AB249" i="16"/>
  <c r="AA249" i="16"/>
  <c r="Z249" i="16"/>
  <c r="Y249" i="16"/>
  <c r="AE248" i="16"/>
  <c r="AD248" i="16"/>
  <c r="AC248" i="16"/>
  <c r="AB248" i="16"/>
  <c r="AA248" i="16"/>
  <c r="Z248" i="16"/>
  <c r="Y248" i="16"/>
  <c r="AE247" i="16"/>
  <c r="N252" i="24" s="1"/>
  <c r="V252" i="24" s="1"/>
  <c r="AD247" i="16"/>
  <c r="N384" i="24" s="1"/>
  <c r="AC247" i="16"/>
  <c r="AB247" i="16"/>
  <c r="N318" i="24" s="1"/>
  <c r="AA247" i="16"/>
  <c r="N285" i="24" s="1"/>
  <c r="Z247" i="16"/>
  <c r="Y247" i="16"/>
  <c r="N219" i="24" s="1"/>
  <c r="N186" i="24"/>
  <c r="N153" i="24"/>
  <c r="N120" i="24"/>
  <c r="N55" i="24"/>
  <c r="AE246" i="16"/>
  <c r="N252" i="23" s="1"/>
  <c r="V252" i="23" s="1"/>
  <c r="AD246" i="16"/>
  <c r="AC246" i="16"/>
  <c r="N351" i="23" s="1"/>
  <c r="AB246" i="16"/>
  <c r="N318" i="23" s="1"/>
  <c r="AA246" i="16"/>
  <c r="N285" i="23" s="1"/>
  <c r="Z246" i="16"/>
  <c r="N23" i="23" s="1"/>
  <c r="V23" i="23" s="1"/>
  <c r="Y246" i="16"/>
  <c r="N219" i="23" s="1"/>
  <c r="N186" i="23"/>
  <c r="AI247" i="16"/>
  <c r="N87" i="23"/>
  <c r="N55" i="23"/>
  <c r="AE245" i="16"/>
  <c r="L252" i="24" s="1"/>
  <c r="AD245" i="16"/>
  <c r="L384" i="24" s="1"/>
  <c r="AC245" i="16"/>
  <c r="L351" i="24" s="1"/>
  <c r="AB245" i="16"/>
  <c r="AA245" i="16"/>
  <c r="L285" i="24" s="1"/>
  <c r="Z245" i="16"/>
  <c r="L23" i="24" s="1"/>
  <c r="Y245" i="16"/>
  <c r="L219" i="24" s="1"/>
  <c r="L186" i="24"/>
  <c r="L153" i="24"/>
  <c r="L120" i="24"/>
  <c r="L87" i="24"/>
  <c r="L55" i="24"/>
  <c r="AE244" i="16"/>
  <c r="L252" i="23" s="1"/>
  <c r="AD244" i="16"/>
  <c r="L384" i="23" s="1"/>
  <c r="AC244" i="16"/>
  <c r="L351" i="23" s="1"/>
  <c r="AB244" i="16"/>
  <c r="L318" i="23" s="1"/>
  <c r="AA244" i="16"/>
  <c r="L285" i="23" s="1"/>
  <c r="Z244" i="16"/>
  <c r="L23" i="23" s="1"/>
  <c r="Y244" i="16"/>
  <c r="L219" i="23" s="1"/>
  <c r="L186" i="23"/>
  <c r="L153" i="23"/>
  <c r="L120" i="23"/>
  <c r="L87" i="23"/>
  <c r="L55" i="23"/>
  <c r="AE243" i="16"/>
  <c r="AD243" i="16"/>
  <c r="K384" i="24" s="1"/>
  <c r="AC243" i="16"/>
  <c r="K351" i="24" s="1"/>
  <c r="AB243" i="16"/>
  <c r="K318" i="24" s="1"/>
  <c r="AA243" i="16"/>
  <c r="K285" i="24" s="1"/>
  <c r="Z243" i="16"/>
  <c r="K23" i="24" s="1"/>
  <c r="Y243" i="16"/>
  <c r="K120" i="24"/>
  <c r="K87" i="24"/>
  <c r="K55" i="24"/>
  <c r="AE242" i="16"/>
  <c r="K252" i="23" s="1"/>
  <c r="AD242" i="16"/>
  <c r="K384" i="23" s="1"/>
  <c r="AC242" i="16"/>
  <c r="AB242" i="16"/>
  <c r="AA242" i="16"/>
  <c r="K285" i="23" s="1"/>
  <c r="Z242" i="16"/>
  <c r="K23" i="23" s="1"/>
  <c r="Y242" i="16"/>
  <c r="K219" i="23" s="1"/>
  <c r="K186" i="23"/>
  <c r="K153" i="23"/>
  <c r="K120" i="23"/>
  <c r="AE241" i="16"/>
  <c r="J252" i="24" s="1"/>
  <c r="AD241" i="16"/>
  <c r="J384" i="24" s="1"/>
  <c r="AC241" i="16"/>
  <c r="J351" i="24" s="1"/>
  <c r="AB241" i="16"/>
  <c r="J318" i="24" s="1"/>
  <c r="AA241" i="16"/>
  <c r="J285" i="24" s="1"/>
  <c r="Z241" i="16"/>
  <c r="J23" i="24" s="1"/>
  <c r="Y241" i="16"/>
  <c r="J219" i="24" s="1"/>
  <c r="J186" i="24"/>
  <c r="J153" i="24"/>
  <c r="J120" i="24"/>
  <c r="J87" i="24"/>
  <c r="J55" i="24"/>
  <c r="AE240" i="16"/>
  <c r="J252" i="23" s="1"/>
  <c r="AD240" i="16"/>
  <c r="J384" i="23" s="1"/>
  <c r="AC240" i="16"/>
  <c r="J351" i="23" s="1"/>
  <c r="AB240" i="16"/>
  <c r="J318" i="23" s="1"/>
  <c r="AA240" i="16"/>
  <c r="J285" i="23" s="1"/>
  <c r="Z240" i="16"/>
  <c r="J23" i="23" s="1"/>
  <c r="Y240" i="16"/>
  <c r="J219" i="23" s="1"/>
  <c r="J153" i="23"/>
  <c r="J120" i="23"/>
  <c r="J87" i="23"/>
  <c r="J55" i="23"/>
  <c r="AE239" i="16"/>
  <c r="H252" i="24" s="1"/>
  <c r="AD239" i="16"/>
  <c r="H384" i="24" s="1"/>
  <c r="AC239" i="16"/>
  <c r="H351" i="24" s="1"/>
  <c r="AB239" i="16"/>
  <c r="H318" i="24" s="1"/>
  <c r="AA239" i="16"/>
  <c r="H285" i="24" s="1"/>
  <c r="Z239" i="16"/>
  <c r="H23" i="24" s="1"/>
  <c r="Y239" i="16"/>
  <c r="H219" i="24" s="1"/>
  <c r="H186" i="24"/>
  <c r="H153" i="24"/>
  <c r="H87" i="24"/>
  <c r="H55" i="24"/>
  <c r="AE238" i="16"/>
  <c r="H252" i="23" s="1"/>
  <c r="AD238" i="16"/>
  <c r="H384" i="23" s="1"/>
  <c r="AC238" i="16"/>
  <c r="H351" i="23" s="1"/>
  <c r="AB238" i="16"/>
  <c r="H318" i="23" s="1"/>
  <c r="AA238" i="16"/>
  <c r="H285" i="23" s="1"/>
  <c r="Z238" i="16"/>
  <c r="H23" i="23" s="1"/>
  <c r="Y238" i="16"/>
  <c r="H219" i="23" s="1"/>
  <c r="H186" i="23"/>
  <c r="H153" i="23"/>
  <c r="H120" i="23"/>
  <c r="H87" i="23"/>
  <c r="H55" i="23"/>
  <c r="AJ237" i="16"/>
  <c r="AE237" i="16"/>
  <c r="G252" i="24" s="1"/>
  <c r="AD237" i="16"/>
  <c r="G384" i="24" s="1"/>
  <c r="AC237" i="16"/>
  <c r="G351" i="24" s="1"/>
  <c r="AB237" i="16"/>
  <c r="G318" i="24" s="1"/>
  <c r="AA237" i="16"/>
  <c r="G285" i="24" s="1"/>
  <c r="Z237" i="16"/>
  <c r="Y237" i="16"/>
  <c r="G186" i="24"/>
  <c r="G153" i="24"/>
  <c r="G120" i="24"/>
  <c r="G87" i="24"/>
  <c r="G55" i="24"/>
  <c r="AE236" i="16"/>
  <c r="G252" i="23" s="1"/>
  <c r="AD236" i="16"/>
  <c r="AC236" i="16"/>
  <c r="G351" i="23" s="1"/>
  <c r="AB236" i="16"/>
  <c r="G318" i="23" s="1"/>
  <c r="AA236" i="16"/>
  <c r="G285" i="23" s="1"/>
  <c r="Z236" i="16"/>
  <c r="G23" i="23" s="1"/>
  <c r="Y236" i="16"/>
  <c r="G219" i="23" s="1"/>
  <c r="G153" i="23"/>
  <c r="G87" i="23"/>
  <c r="G55" i="23"/>
  <c r="AE235" i="16"/>
  <c r="F252" i="24" s="1"/>
  <c r="AD235" i="16"/>
  <c r="F384" i="24" s="1"/>
  <c r="AC235" i="16"/>
  <c r="F351" i="24" s="1"/>
  <c r="AB235" i="16"/>
  <c r="F318" i="24" s="1"/>
  <c r="AA235" i="16"/>
  <c r="F285" i="24" s="1"/>
  <c r="Z235" i="16"/>
  <c r="F23" i="24" s="1"/>
  <c r="Y235" i="16"/>
  <c r="F153" i="24"/>
  <c r="F120" i="24"/>
  <c r="F87" i="24"/>
  <c r="F55" i="24"/>
  <c r="AE234" i="16"/>
  <c r="F252" i="23" s="1"/>
  <c r="AD234" i="16"/>
  <c r="F384" i="23" s="1"/>
  <c r="AC234" i="16"/>
  <c r="F351" i="23" s="1"/>
  <c r="AB234" i="16"/>
  <c r="AA234" i="16"/>
  <c r="F285" i="23" s="1"/>
  <c r="Z234" i="16"/>
  <c r="F23" i="23" s="1"/>
  <c r="Y234" i="16"/>
  <c r="F219" i="23" s="1"/>
  <c r="F186" i="23"/>
  <c r="F153" i="23"/>
  <c r="F120" i="23"/>
  <c r="F55" i="23"/>
  <c r="AE233" i="16"/>
  <c r="D252" i="24" s="1"/>
  <c r="AD233" i="16"/>
  <c r="D384" i="24" s="1"/>
  <c r="AC233" i="16"/>
  <c r="D351" i="24" s="1"/>
  <c r="AB233" i="16"/>
  <c r="AA233" i="16"/>
  <c r="D285" i="24" s="1"/>
  <c r="Z233" i="16"/>
  <c r="D23" i="24" s="1"/>
  <c r="Y233" i="16"/>
  <c r="D219" i="24" s="1"/>
  <c r="D186" i="24"/>
  <c r="D153" i="24"/>
  <c r="D120" i="24"/>
  <c r="D87" i="24"/>
  <c r="AE232" i="16"/>
  <c r="AD232" i="16"/>
  <c r="D384" i="23" s="1"/>
  <c r="AC232" i="16"/>
  <c r="D351" i="23" s="1"/>
  <c r="AB232" i="16"/>
  <c r="D318" i="23" s="1"/>
  <c r="AA232" i="16"/>
  <c r="D285" i="23" s="1"/>
  <c r="Z232" i="16"/>
  <c r="D23" i="23" s="1"/>
  <c r="Y232" i="16"/>
  <c r="D219" i="23" s="1"/>
  <c r="D186" i="23"/>
  <c r="D120" i="23"/>
  <c r="D87" i="23"/>
  <c r="D55" i="23"/>
  <c r="AE231" i="16"/>
  <c r="C252" i="24" s="1"/>
  <c r="AD231" i="16"/>
  <c r="C384" i="24" s="1"/>
  <c r="AC231" i="16"/>
  <c r="AB231" i="16"/>
  <c r="C318" i="24" s="1"/>
  <c r="AA231" i="16"/>
  <c r="Z231" i="16"/>
  <c r="Y231" i="16"/>
  <c r="C219" i="24" s="1"/>
  <c r="C186" i="24"/>
  <c r="C153" i="24"/>
  <c r="C120" i="24"/>
  <c r="C87" i="24"/>
  <c r="C55" i="24"/>
  <c r="AE230" i="16"/>
  <c r="C252" i="23" s="1"/>
  <c r="AD230" i="16"/>
  <c r="C384" i="23" s="1"/>
  <c r="AC230" i="16"/>
  <c r="C351" i="23" s="1"/>
  <c r="AB230" i="16"/>
  <c r="C318" i="23" s="1"/>
  <c r="AA230" i="16"/>
  <c r="C285" i="23" s="1"/>
  <c r="Z230" i="16"/>
  <c r="C23" i="23" s="1"/>
  <c r="Y230" i="16"/>
  <c r="C219" i="23" s="1"/>
  <c r="C186" i="23"/>
  <c r="C153" i="23"/>
  <c r="C87" i="23"/>
  <c r="C55" i="23"/>
  <c r="AE229" i="16"/>
  <c r="B252" i="24" s="1"/>
  <c r="AD229" i="16"/>
  <c r="B384" i="24" s="1"/>
  <c r="AC229" i="16"/>
  <c r="AB229" i="16"/>
  <c r="AA229" i="16"/>
  <c r="B285" i="24" s="1"/>
  <c r="Z229" i="16"/>
  <c r="B23" i="24" s="1"/>
  <c r="Y229" i="16"/>
  <c r="B219" i="24" s="1"/>
  <c r="B186" i="24"/>
  <c r="B153" i="24"/>
  <c r="B120" i="24"/>
  <c r="B87" i="24"/>
  <c r="B55" i="24"/>
  <c r="AE228" i="16"/>
  <c r="AD228" i="16"/>
  <c r="B384" i="23" s="1"/>
  <c r="AC228" i="16"/>
  <c r="B351" i="23" s="1"/>
  <c r="AB228" i="16"/>
  <c r="B318" i="23" s="1"/>
  <c r="AA228" i="16"/>
  <c r="B285" i="23" s="1"/>
  <c r="Z228" i="16"/>
  <c r="B23" i="23" s="1"/>
  <c r="Y228" i="16"/>
  <c r="AJ226" i="16"/>
  <c r="B120" i="23"/>
  <c r="B87" i="23"/>
  <c r="B55" i="23"/>
  <c r="AE227" i="16"/>
  <c r="AD227" i="16"/>
  <c r="AC227" i="16"/>
  <c r="AB227" i="16"/>
  <c r="AA227" i="16"/>
  <c r="Z227" i="16"/>
  <c r="Y227" i="16"/>
  <c r="AE226" i="16"/>
  <c r="AD226" i="16"/>
  <c r="AC226" i="16"/>
  <c r="AB226" i="16"/>
  <c r="AA226" i="16"/>
  <c r="Z226" i="16"/>
  <c r="Y226" i="16"/>
  <c r="AE225" i="16"/>
  <c r="N251" i="24" s="1"/>
  <c r="V251" i="24" s="1"/>
  <c r="AD225" i="16"/>
  <c r="AC225" i="16"/>
  <c r="AB225" i="16"/>
  <c r="AA225" i="16"/>
  <c r="N284" i="24" s="1"/>
  <c r="Z225" i="16"/>
  <c r="N22" i="24" s="1"/>
  <c r="Y225" i="16"/>
  <c r="N218" i="24" s="1"/>
  <c r="N185" i="24"/>
  <c r="N152" i="24"/>
  <c r="N119" i="24"/>
  <c r="N86" i="24"/>
  <c r="N54" i="24"/>
  <c r="AE224" i="16"/>
  <c r="N251" i="23" s="1"/>
  <c r="AD224" i="16"/>
  <c r="N383" i="23" s="1"/>
  <c r="AC224" i="16"/>
  <c r="N350" i="23" s="1"/>
  <c r="AB224" i="16"/>
  <c r="N317" i="23" s="1"/>
  <c r="AA224" i="16"/>
  <c r="N284" i="23" s="1"/>
  <c r="Z224" i="16"/>
  <c r="N22" i="23" s="1"/>
  <c r="V22" i="23" s="1"/>
  <c r="Y224" i="16"/>
  <c r="N218" i="23" s="1"/>
  <c r="N185" i="23"/>
  <c r="N152" i="23"/>
  <c r="N119" i="23"/>
  <c r="N86" i="23"/>
  <c r="N54" i="23"/>
  <c r="AE223" i="16"/>
  <c r="AD223" i="16"/>
  <c r="L383" i="24" s="1"/>
  <c r="AC223" i="16"/>
  <c r="L350" i="24" s="1"/>
  <c r="AB223" i="16"/>
  <c r="L317" i="24" s="1"/>
  <c r="AA223" i="16"/>
  <c r="L284" i="24" s="1"/>
  <c r="Z223" i="16"/>
  <c r="L22" i="24" s="1"/>
  <c r="Y223" i="16"/>
  <c r="L218" i="24" s="1"/>
  <c r="L185" i="24"/>
  <c r="L119" i="24"/>
  <c r="L86" i="24"/>
  <c r="L54" i="24"/>
  <c r="AE222" i="16"/>
  <c r="L251" i="23" s="1"/>
  <c r="AD222" i="16"/>
  <c r="L383" i="23" s="1"/>
  <c r="AC222" i="16"/>
  <c r="L350" i="23" s="1"/>
  <c r="AB222" i="16"/>
  <c r="L317" i="23" s="1"/>
  <c r="AA222" i="16"/>
  <c r="Z222" i="16"/>
  <c r="L22" i="23" s="1"/>
  <c r="Y222" i="16"/>
  <c r="L218" i="23" s="1"/>
  <c r="L185" i="23"/>
  <c r="L152" i="23"/>
  <c r="L119" i="23"/>
  <c r="L86" i="23"/>
  <c r="L54" i="23"/>
  <c r="AD221" i="16"/>
  <c r="AC221" i="16"/>
  <c r="AB221" i="16"/>
  <c r="K317" i="24" s="1"/>
  <c r="AA221" i="16"/>
  <c r="K284" i="24" s="1"/>
  <c r="Z221" i="16"/>
  <c r="K22" i="24" s="1"/>
  <c r="Y221" i="16"/>
  <c r="K218" i="24" s="1"/>
  <c r="K54" i="24"/>
  <c r="AE220" i="16"/>
  <c r="AD220" i="16"/>
  <c r="K383" i="23" s="1"/>
  <c r="AC220" i="16"/>
  <c r="K350" i="23" s="1"/>
  <c r="AB220" i="16"/>
  <c r="AA220" i="16"/>
  <c r="K284" i="23" s="1"/>
  <c r="Z220" i="16"/>
  <c r="Y220" i="16"/>
  <c r="K218" i="23" s="1"/>
  <c r="K185" i="23"/>
  <c r="K152" i="23"/>
  <c r="K119" i="23"/>
  <c r="K86" i="23"/>
  <c r="AD219" i="16"/>
  <c r="J383" i="24" s="1"/>
  <c r="AC219" i="16"/>
  <c r="J350" i="24" s="1"/>
  <c r="AB219" i="16"/>
  <c r="J317" i="24" s="1"/>
  <c r="AA219" i="16"/>
  <c r="Z219" i="16"/>
  <c r="Y219" i="16"/>
  <c r="J119" i="24"/>
  <c r="J86" i="24"/>
  <c r="J54" i="24"/>
  <c r="AE218" i="16"/>
  <c r="AR219" i="16" s="1"/>
  <c r="AD218" i="16"/>
  <c r="J383" i="23" s="1"/>
  <c r="AC218" i="16"/>
  <c r="J350" i="23" s="1"/>
  <c r="AB218" i="16"/>
  <c r="J317" i="23" s="1"/>
  <c r="AA218" i="16"/>
  <c r="J284" i="23" s="1"/>
  <c r="Z218" i="16"/>
  <c r="J22" i="23" s="1"/>
  <c r="Y218" i="16"/>
  <c r="J218" i="23" s="1"/>
  <c r="J185" i="23"/>
  <c r="J152" i="23"/>
  <c r="J119" i="23"/>
  <c r="J86" i="23"/>
  <c r="J54" i="23"/>
  <c r="AE217" i="16"/>
  <c r="H251" i="24" s="1"/>
  <c r="AD217" i="16"/>
  <c r="H383" i="24" s="1"/>
  <c r="AC217" i="16"/>
  <c r="H350" i="24" s="1"/>
  <c r="AB217" i="16"/>
  <c r="H317" i="24" s="1"/>
  <c r="AA217" i="16"/>
  <c r="H284" i="24" s="1"/>
  <c r="Z217" i="16"/>
  <c r="H22" i="24" s="1"/>
  <c r="Y217" i="16"/>
  <c r="H218" i="24" s="1"/>
  <c r="H185" i="24"/>
  <c r="H119" i="24"/>
  <c r="H86" i="24"/>
  <c r="H54" i="24"/>
  <c r="AE216" i="16"/>
  <c r="H251" i="23" s="1"/>
  <c r="AD216" i="16"/>
  <c r="H383" i="23" s="1"/>
  <c r="AC216" i="16"/>
  <c r="H350" i="23" s="1"/>
  <c r="AB216" i="16"/>
  <c r="H317" i="23" s="1"/>
  <c r="AA216" i="16"/>
  <c r="H284" i="23" s="1"/>
  <c r="Z216" i="16"/>
  <c r="H22" i="23" s="1"/>
  <c r="Y216" i="16"/>
  <c r="H218" i="23" s="1"/>
  <c r="H185" i="23"/>
  <c r="H152" i="23"/>
  <c r="H119" i="23"/>
  <c r="H86" i="23"/>
  <c r="H54" i="23"/>
  <c r="AD215" i="16"/>
  <c r="G383" i="24" s="1"/>
  <c r="AC215" i="16"/>
  <c r="G350" i="24" s="1"/>
  <c r="AB215" i="16"/>
  <c r="G317" i="24" s="1"/>
  <c r="AA215" i="16"/>
  <c r="G284" i="24" s="1"/>
  <c r="Z215" i="16"/>
  <c r="Y215" i="16"/>
  <c r="G218" i="24" s="1"/>
  <c r="G185" i="24"/>
  <c r="G152" i="24"/>
  <c r="G119" i="24"/>
  <c r="G86" i="24"/>
  <c r="G54" i="24"/>
  <c r="AE214" i="16"/>
  <c r="AD214" i="16"/>
  <c r="G383" i="23" s="1"/>
  <c r="AC214" i="16"/>
  <c r="AB214" i="16"/>
  <c r="G317" i="23" s="1"/>
  <c r="AA214" i="16"/>
  <c r="G284" i="23" s="1"/>
  <c r="Z214" i="16"/>
  <c r="G22" i="23" s="1"/>
  <c r="Y214" i="16"/>
  <c r="G218" i="23" s="1"/>
  <c r="G185" i="23"/>
  <c r="G152" i="23"/>
  <c r="G119" i="23"/>
  <c r="G86" i="23"/>
  <c r="AD213" i="16"/>
  <c r="F383" i="24" s="1"/>
  <c r="AC213" i="16"/>
  <c r="F350" i="24" s="1"/>
  <c r="AB213" i="16"/>
  <c r="F317" i="24" s="1"/>
  <c r="AA213" i="16"/>
  <c r="F284" i="24" s="1"/>
  <c r="Z213" i="16"/>
  <c r="F22" i="24" s="1"/>
  <c r="Y213" i="16"/>
  <c r="F218" i="24" s="1"/>
  <c r="F152" i="24"/>
  <c r="F119" i="24"/>
  <c r="F86" i="24"/>
  <c r="AE212" i="16"/>
  <c r="F251" i="23" s="1"/>
  <c r="AD212" i="16"/>
  <c r="F383" i="23" s="1"/>
  <c r="AC212" i="16"/>
  <c r="F350" i="23" s="1"/>
  <c r="AB212" i="16"/>
  <c r="F317" i="23" s="1"/>
  <c r="AA212" i="16"/>
  <c r="F284" i="23" s="1"/>
  <c r="Z212" i="16"/>
  <c r="F22" i="23" s="1"/>
  <c r="Y212" i="16"/>
  <c r="F218" i="23" s="1"/>
  <c r="F185" i="23"/>
  <c r="AE211" i="16"/>
  <c r="D251" i="24" s="1"/>
  <c r="AD211" i="16"/>
  <c r="D383" i="24" s="1"/>
  <c r="AC211" i="16"/>
  <c r="D350" i="24" s="1"/>
  <c r="AB211" i="16"/>
  <c r="D317" i="24" s="1"/>
  <c r="AA211" i="16"/>
  <c r="Z211" i="16"/>
  <c r="D22" i="24" s="1"/>
  <c r="Y211" i="16"/>
  <c r="D218" i="24" s="1"/>
  <c r="D185" i="24"/>
  <c r="D152" i="24"/>
  <c r="D119" i="24"/>
  <c r="D86" i="24"/>
  <c r="D54" i="24"/>
  <c r="AE210" i="16"/>
  <c r="D251" i="23" s="1"/>
  <c r="AD210" i="16"/>
  <c r="D383" i="23" s="1"/>
  <c r="AC210" i="16"/>
  <c r="D350" i="23" s="1"/>
  <c r="AB210" i="16"/>
  <c r="D317" i="23" s="1"/>
  <c r="AA210" i="16"/>
  <c r="D284" i="23" s="1"/>
  <c r="Z210" i="16"/>
  <c r="D22" i="23" s="1"/>
  <c r="Y210" i="16"/>
  <c r="D218" i="23" s="1"/>
  <c r="D185" i="23"/>
  <c r="D152" i="23"/>
  <c r="D86" i="23"/>
  <c r="D54" i="23"/>
  <c r="AD209" i="16"/>
  <c r="C383" i="24" s="1"/>
  <c r="AC209" i="16"/>
  <c r="C350" i="24" s="1"/>
  <c r="AB209" i="16"/>
  <c r="C317" i="24" s="1"/>
  <c r="AA209" i="16"/>
  <c r="Z209" i="16"/>
  <c r="C22" i="24" s="1"/>
  <c r="Y209" i="16"/>
  <c r="C218" i="24" s="1"/>
  <c r="C185" i="24"/>
  <c r="C152" i="24"/>
  <c r="C119" i="24"/>
  <c r="C86" i="24"/>
  <c r="C54" i="24"/>
  <c r="AE208" i="16"/>
  <c r="AD208" i="16"/>
  <c r="C383" i="23" s="1"/>
  <c r="AC208" i="16"/>
  <c r="C350" i="23" s="1"/>
  <c r="AB208" i="16"/>
  <c r="C317" i="23" s="1"/>
  <c r="AA208" i="16"/>
  <c r="C284" i="23" s="1"/>
  <c r="Z208" i="16"/>
  <c r="C22" i="23" s="1"/>
  <c r="Y208" i="16"/>
  <c r="C218" i="23" s="1"/>
  <c r="C185" i="23"/>
  <c r="C152" i="23"/>
  <c r="C86" i="23"/>
  <c r="C54" i="23"/>
  <c r="AD207" i="16"/>
  <c r="B383" i="24" s="1"/>
  <c r="AC207" i="16"/>
  <c r="B350" i="24" s="1"/>
  <c r="AB207" i="16"/>
  <c r="B317" i="24" s="1"/>
  <c r="AA207" i="16"/>
  <c r="B284" i="24" s="1"/>
  <c r="Z207" i="16"/>
  <c r="Y207" i="16"/>
  <c r="B218" i="24" s="1"/>
  <c r="B185" i="24"/>
  <c r="B152" i="24"/>
  <c r="B119" i="24"/>
  <c r="B86" i="24"/>
  <c r="B54" i="24"/>
  <c r="AE206" i="16"/>
  <c r="AD206" i="16"/>
  <c r="B383" i="23" s="1"/>
  <c r="AC206" i="16"/>
  <c r="AB206" i="16"/>
  <c r="B317" i="23" s="1"/>
  <c r="AA206" i="16"/>
  <c r="B284" i="23" s="1"/>
  <c r="Z206" i="16"/>
  <c r="B22" i="23" s="1"/>
  <c r="Y206" i="16"/>
  <c r="B218" i="23" s="1"/>
  <c r="B185" i="23"/>
  <c r="B152" i="23"/>
  <c r="B86" i="23"/>
  <c r="B54" i="23"/>
  <c r="AE205" i="16"/>
  <c r="AD205" i="16"/>
  <c r="AC205" i="16"/>
  <c r="AB205" i="16"/>
  <c r="AA205" i="16"/>
  <c r="Z205" i="16"/>
  <c r="Y205" i="16"/>
  <c r="AE204" i="16"/>
  <c r="AD204" i="16"/>
  <c r="AC204" i="16"/>
  <c r="AB204" i="16"/>
  <c r="AA204" i="16"/>
  <c r="Z204" i="16"/>
  <c r="Y204" i="16"/>
  <c r="AE203" i="16"/>
  <c r="AD203" i="16"/>
  <c r="N382" i="24" s="1"/>
  <c r="AC203" i="16"/>
  <c r="N349" i="24" s="1"/>
  <c r="AB203" i="16"/>
  <c r="N316" i="24" s="1"/>
  <c r="AA203" i="16"/>
  <c r="N283" i="24" s="1"/>
  <c r="Z203" i="16"/>
  <c r="N21" i="24" s="1"/>
  <c r="V21" i="24" s="1"/>
  <c r="Y203" i="16"/>
  <c r="N217" i="24" s="1"/>
  <c r="N184" i="24"/>
  <c r="N118" i="24"/>
  <c r="N85" i="24"/>
  <c r="N53" i="24"/>
  <c r="AE202" i="16"/>
  <c r="N250" i="23" s="1"/>
  <c r="AD202" i="16"/>
  <c r="N382" i="23" s="1"/>
  <c r="AC202" i="16"/>
  <c r="N349" i="23" s="1"/>
  <c r="AB202" i="16"/>
  <c r="N316" i="23" s="1"/>
  <c r="AA202" i="16"/>
  <c r="N283" i="23" s="1"/>
  <c r="Z202" i="16"/>
  <c r="N21" i="23" s="1"/>
  <c r="V21" i="23" s="1"/>
  <c r="Y202" i="16"/>
  <c r="N217" i="23" s="1"/>
  <c r="N184" i="23"/>
  <c r="N151" i="23"/>
  <c r="N118" i="23"/>
  <c r="N85" i="23"/>
  <c r="N53" i="23"/>
  <c r="AE201" i="16"/>
  <c r="L250" i="24" s="1"/>
  <c r="AD201" i="16"/>
  <c r="L382" i="24" s="1"/>
  <c r="AC201" i="16"/>
  <c r="L349" i="24" s="1"/>
  <c r="AB201" i="16"/>
  <c r="L316" i="24" s="1"/>
  <c r="AA201" i="16"/>
  <c r="L283" i="24" s="1"/>
  <c r="Z201" i="16"/>
  <c r="L21" i="24" s="1"/>
  <c r="Y201" i="16"/>
  <c r="L217" i="24" s="1"/>
  <c r="L184" i="24"/>
  <c r="L151" i="24"/>
  <c r="L118" i="24"/>
  <c r="L85" i="24"/>
  <c r="AE200" i="16"/>
  <c r="L250" i="23" s="1"/>
  <c r="AD200" i="16"/>
  <c r="L382" i="23" s="1"/>
  <c r="AC200" i="16"/>
  <c r="L349" i="23" s="1"/>
  <c r="AB200" i="16"/>
  <c r="L316" i="23" s="1"/>
  <c r="AA200" i="16"/>
  <c r="L283" i="23" s="1"/>
  <c r="Z200" i="16"/>
  <c r="L21" i="23" s="1"/>
  <c r="Y200" i="16"/>
  <c r="L217" i="23" s="1"/>
  <c r="L184" i="23"/>
  <c r="L151" i="23"/>
  <c r="L118" i="23"/>
  <c r="L85" i="23"/>
  <c r="L53" i="23"/>
  <c r="AE199" i="16"/>
  <c r="K250" i="24" s="1"/>
  <c r="AD199" i="16"/>
  <c r="K382" i="24" s="1"/>
  <c r="AC199" i="16"/>
  <c r="K349" i="24" s="1"/>
  <c r="AB199" i="16"/>
  <c r="K316" i="24" s="1"/>
  <c r="AA199" i="16"/>
  <c r="K283" i="24" s="1"/>
  <c r="Z199" i="16"/>
  <c r="K21" i="24" s="1"/>
  <c r="Y199" i="16"/>
  <c r="K217" i="24" s="1"/>
  <c r="K184" i="24"/>
  <c r="K151" i="24"/>
  <c r="K118" i="24"/>
  <c r="K85" i="24"/>
  <c r="AE198" i="16"/>
  <c r="K250" i="23" s="1"/>
  <c r="AD198" i="16"/>
  <c r="K382" i="23" s="1"/>
  <c r="AC198" i="16"/>
  <c r="K349" i="23" s="1"/>
  <c r="AB198" i="16"/>
  <c r="K316" i="23" s="1"/>
  <c r="AA198" i="16"/>
  <c r="K283" i="23" s="1"/>
  <c r="Z198" i="16"/>
  <c r="K21" i="23" s="1"/>
  <c r="Y198" i="16"/>
  <c r="K217" i="23" s="1"/>
  <c r="K184" i="23"/>
  <c r="K151" i="23"/>
  <c r="K118" i="23"/>
  <c r="K85" i="23"/>
  <c r="K53" i="23"/>
  <c r="AE197" i="16"/>
  <c r="J250" i="24" s="1"/>
  <c r="AD197" i="16"/>
  <c r="J382" i="24" s="1"/>
  <c r="AC197" i="16"/>
  <c r="AB197" i="16"/>
  <c r="AA197" i="16"/>
  <c r="J283" i="24" s="1"/>
  <c r="Z197" i="16"/>
  <c r="J21" i="24" s="1"/>
  <c r="Y197" i="16"/>
  <c r="J217" i="24" s="1"/>
  <c r="J184" i="24"/>
  <c r="J151" i="24"/>
  <c r="J118" i="24"/>
  <c r="AE196" i="16"/>
  <c r="J250" i="23" s="1"/>
  <c r="AD196" i="16"/>
  <c r="J382" i="23" s="1"/>
  <c r="AC196" i="16"/>
  <c r="J349" i="23" s="1"/>
  <c r="AB196" i="16"/>
  <c r="J316" i="23" s="1"/>
  <c r="AA196" i="16"/>
  <c r="J283" i="23" s="1"/>
  <c r="Z196" i="16"/>
  <c r="J21" i="23" s="1"/>
  <c r="Y196" i="16"/>
  <c r="J217" i="23" s="1"/>
  <c r="J184" i="23"/>
  <c r="J151" i="23"/>
  <c r="J118" i="23"/>
  <c r="J85" i="23"/>
  <c r="J53" i="23"/>
  <c r="AE195" i="16"/>
  <c r="H250" i="24" s="1"/>
  <c r="AD195" i="16"/>
  <c r="AC195" i="16"/>
  <c r="AB195" i="16"/>
  <c r="H316" i="24" s="1"/>
  <c r="AA195" i="16"/>
  <c r="H283" i="24" s="1"/>
  <c r="Z195" i="16"/>
  <c r="H21" i="24" s="1"/>
  <c r="Y195" i="16"/>
  <c r="H217" i="24" s="1"/>
  <c r="H184" i="24"/>
  <c r="H151" i="24"/>
  <c r="H85" i="24"/>
  <c r="H53" i="24"/>
  <c r="AE194" i="16"/>
  <c r="H250" i="23" s="1"/>
  <c r="AD194" i="16"/>
  <c r="H382" i="23" s="1"/>
  <c r="AC194" i="16"/>
  <c r="H349" i="23" s="1"/>
  <c r="AB194" i="16"/>
  <c r="H316" i="23" s="1"/>
  <c r="AA194" i="16"/>
  <c r="Z194" i="16"/>
  <c r="H21" i="23" s="1"/>
  <c r="Y194" i="16"/>
  <c r="H217" i="23" s="1"/>
  <c r="H184" i="23"/>
  <c r="H151" i="23"/>
  <c r="H118" i="23"/>
  <c r="H85" i="23"/>
  <c r="H53" i="23"/>
  <c r="AE193" i="16"/>
  <c r="G250" i="24" s="1"/>
  <c r="AD193" i="16"/>
  <c r="G382" i="24" s="1"/>
  <c r="AC193" i="16"/>
  <c r="G349" i="24" s="1"/>
  <c r="AB193" i="16"/>
  <c r="G316" i="24" s="1"/>
  <c r="AA193" i="16"/>
  <c r="G283" i="24" s="1"/>
  <c r="Z193" i="16"/>
  <c r="G21" i="24" s="1"/>
  <c r="Y193" i="16"/>
  <c r="G217" i="24" s="1"/>
  <c r="G151" i="24"/>
  <c r="G118" i="24"/>
  <c r="G85" i="24"/>
  <c r="G53" i="24"/>
  <c r="AE192" i="16"/>
  <c r="G250" i="23" s="1"/>
  <c r="AD192" i="16"/>
  <c r="G382" i="23" s="1"/>
  <c r="AC192" i="16"/>
  <c r="G349" i="23" s="1"/>
  <c r="AB192" i="16"/>
  <c r="AA192" i="16"/>
  <c r="G283" i="23" s="1"/>
  <c r="Z192" i="16"/>
  <c r="G21" i="23" s="1"/>
  <c r="Y192" i="16"/>
  <c r="G217" i="23" s="1"/>
  <c r="G184" i="23"/>
  <c r="G118" i="23"/>
  <c r="AG193" i="16"/>
  <c r="AH191" i="16"/>
  <c r="AE191" i="16"/>
  <c r="AD191" i="16"/>
  <c r="F382" i="24" s="1"/>
  <c r="AC191" i="16"/>
  <c r="F349" i="24" s="1"/>
  <c r="AB191" i="16"/>
  <c r="F316" i="24" s="1"/>
  <c r="AA191" i="16"/>
  <c r="F283" i="24" s="1"/>
  <c r="Z191" i="16"/>
  <c r="F21" i="24" s="1"/>
  <c r="Y191" i="16"/>
  <c r="F217" i="24" s="1"/>
  <c r="F184" i="24"/>
  <c r="F151" i="24"/>
  <c r="F118" i="24"/>
  <c r="F85" i="24"/>
  <c r="F53" i="24"/>
  <c r="AE190" i="16"/>
  <c r="F250" i="23" s="1"/>
  <c r="AD190" i="16"/>
  <c r="F382" i="23" s="1"/>
  <c r="AC190" i="16"/>
  <c r="F349" i="23" s="1"/>
  <c r="AB190" i="16"/>
  <c r="F316" i="23" s="1"/>
  <c r="AA190" i="16"/>
  <c r="F283" i="23" s="1"/>
  <c r="Z190" i="16"/>
  <c r="F21" i="23" s="1"/>
  <c r="Y190" i="16"/>
  <c r="F217" i="23" s="1"/>
  <c r="F184" i="23"/>
  <c r="F151" i="23"/>
  <c r="AE189" i="16"/>
  <c r="D250" i="24" s="1"/>
  <c r="AD189" i="16"/>
  <c r="D382" i="24" s="1"/>
  <c r="AC189" i="16"/>
  <c r="D349" i="24" s="1"/>
  <c r="AB189" i="16"/>
  <c r="D316" i="24" s="1"/>
  <c r="AA189" i="16"/>
  <c r="Z189" i="16"/>
  <c r="Y189" i="16"/>
  <c r="D217" i="24" s="1"/>
  <c r="D184" i="24"/>
  <c r="D151" i="24"/>
  <c r="D118" i="24"/>
  <c r="D85" i="24"/>
  <c r="D53" i="24"/>
  <c r="AE188" i="16"/>
  <c r="AD188" i="16"/>
  <c r="AC188" i="16"/>
  <c r="D349" i="23" s="1"/>
  <c r="AB188" i="16"/>
  <c r="D316" i="23" s="1"/>
  <c r="AA188" i="16"/>
  <c r="D283" i="23" s="1"/>
  <c r="Z188" i="16"/>
  <c r="D21" i="23" s="1"/>
  <c r="Y188" i="16"/>
  <c r="D217" i="23" s="1"/>
  <c r="D184" i="23"/>
  <c r="D85" i="23"/>
  <c r="D53" i="23"/>
  <c r="AE187" i="16"/>
  <c r="C250" i="24" s="1"/>
  <c r="AD187" i="16"/>
  <c r="C382" i="24" s="1"/>
  <c r="AC187" i="16"/>
  <c r="C349" i="24" s="1"/>
  <c r="AB187" i="16"/>
  <c r="C316" i="24" s="1"/>
  <c r="AA187" i="16"/>
  <c r="C283" i="24" s="1"/>
  <c r="Z187" i="16"/>
  <c r="C21" i="24" s="1"/>
  <c r="Y187" i="16"/>
  <c r="C217" i="24" s="1"/>
  <c r="C151" i="24"/>
  <c r="C118" i="24"/>
  <c r="C85" i="24"/>
  <c r="C53" i="24"/>
  <c r="AE186" i="16"/>
  <c r="C250" i="23" s="1"/>
  <c r="AD186" i="16"/>
  <c r="C382" i="23" s="1"/>
  <c r="AC186" i="16"/>
  <c r="C349" i="23" s="1"/>
  <c r="AB186" i="16"/>
  <c r="C316" i="23" s="1"/>
  <c r="AA186" i="16"/>
  <c r="C283" i="23" s="1"/>
  <c r="Z186" i="16"/>
  <c r="C21" i="23" s="1"/>
  <c r="Y186" i="16"/>
  <c r="C217" i="23" s="1"/>
  <c r="C184" i="23"/>
  <c r="C151" i="23"/>
  <c r="C118" i="23"/>
  <c r="C85" i="23"/>
  <c r="AE185" i="16"/>
  <c r="B250" i="24" s="1"/>
  <c r="AD185" i="16"/>
  <c r="B382" i="24" s="1"/>
  <c r="AC185" i="16"/>
  <c r="B349" i="24" s="1"/>
  <c r="AB185" i="16"/>
  <c r="B316" i="24" s="1"/>
  <c r="AA185" i="16"/>
  <c r="Z185" i="16"/>
  <c r="B21" i="24" s="1"/>
  <c r="Y185" i="16"/>
  <c r="B217" i="24" s="1"/>
  <c r="B184" i="24"/>
  <c r="B118" i="24"/>
  <c r="B85" i="24"/>
  <c r="B53" i="24"/>
  <c r="AE184" i="16"/>
  <c r="B250" i="23" s="1"/>
  <c r="AD184" i="16"/>
  <c r="AC184" i="16"/>
  <c r="B349" i="23" s="1"/>
  <c r="AB184" i="16"/>
  <c r="B316" i="23" s="1"/>
  <c r="AA184" i="16"/>
  <c r="B283" i="23" s="1"/>
  <c r="Z184" i="16"/>
  <c r="B21" i="23" s="1"/>
  <c r="Y184" i="16"/>
  <c r="B217" i="23" s="1"/>
  <c r="B184" i="23"/>
  <c r="B151" i="23"/>
  <c r="B85" i="23"/>
  <c r="B53" i="23"/>
  <c r="AE183" i="16"/>
  <c r="AD183" i="16"/>
  <c r="AC183" i="16"/>
  <c r="AB183" i="16"/>
  <c r="AA183" i="16"/>
  <c r="Z183" i="16"/>
  <c r="Y183" i="16"/>
  <c r="AE182" i="16"/>
  <c r="AD182" i="16"/>
  <c r="AC182" i="16"/>
  <c r="AB182" i="16"/>
  <c r="AA182" i="16"/>
  <c r="Z182" i="16"/>
  <c r="Y182" i="16"/>
  <c r="AE181" i="16"/>
  <c r="N248" i="24" s="1"/>
  <c r="V248" i="24" s="1"/>
  <c r="AD181" i="16"/>
  <c r="AC181" i="16"/>
  <c r="N347" i="24" s="1"/>
  <c r="AB181" i="16"/>
  <c r="N314" i="24" s="1"/>
  <c r="AA181" i="16"/>
  <c r="N281" i="24" s="1"/>
  <c r="Z181" i="16"/>
  <c r="N19" i="24" s="1"/>
  <c r="V19" i="24" s="1"/>
  <c r="Y181" i="16"/>
  <c r="N215" i="24" s="1"/>
  <c r="N182" i="24"/>
  <c r="N149" i="24"/>
  <c r="N83" i="24"/>
  <c r="N51" i="24"/>
  <c r="AE180" i="16"/>
  <c r="N248" i="23" s="1"/>
  <c r="V248" i="23" s="1"/>
  <c r="AD180" i="16"/>
  <c r="N380" i="23" s="1"/>
  <c r="AC180" i="16"/>
  <c r="N347" i="23" s="1"/>
  <c r="AB180" i="16"/>
  <c r="N314" i="23" s="1"/>
  <c r="AA180" i="16"/>
  <c r="N281" i="23" s="1"/>
  <c r="Z180" i="16"/>
  <c r="N19" i="23" s="1"/>
  <c r="V19" i="23" s="1"/>
  <c r="Y180" i="16"/>
  <c r="N215" i="23" s="1"/>
  <c r="N182" i="23"/>
  <c r="N149" i="23"/>
  <c r="N116" i="23"/>
  <c r="N83" i="23"/>
  <c r="N51" i="23"/>
  <c r="AE179" i="16"/>
  <c r="L248" i="24" s="1"/>
  <c r="AD179" i="16"/>
  <c r="AC179" i="16"/>
  <c r="L347" i="24" s="1"/>
  <c r="AB179" i="16"/>
  <c r="L314" i="24" s="1"/>
  <c r="AA179" i="16"/>
  <c r="L281" i="24" s="1"/>
  <c r="Z179" i="16"/>
  <c r="L19" i="24" s="1"/>
  <c r="Y179" i="16"/>
  <c r="L215" i="24" s="1"/>
  <c r="L149" i="24"/>
  <c r="L51" i="24"/>
  <c r="AE178" i="16"/>
  <c r="L248" i="23" s="1"/>
  <c r="AD178" i="16"/>
  <c r="L380" i="23" s="1"/>
  <c r="AC178" i="16"/>
  <c r="L347" i="23" s="1"/>
  <c r="AB178" i="16"/>
  <c r="L314" i="23" s="1"/>
  <c r="AA178" i="16"/>
  <c r="L281" i="23" s="1"/>
  <c r="Z178" i="16"/>
  <c r="Y178" i="16"/>
  <c r="L182" i="23"/>
  <c r="AE177" i="16"/>
  <c r="AD177" i="16"/>
  <c r="K380" i="24" s="1"/>
  <c r="AC177" i="16"/>
  <c r="K347" i="24" s="1"/>
  <c r="AB177" i="16"/>
  <c r="K314" i="24" s="1"/>
  <c r="AA177" i="16"/>
  <c r="K281" i="24" s="1"/>
  <c r="Z177" i="16"/>
  <c r="K19" i="24" s="1"/>
  <c r="Y177" i="16"/>
  <c r="K215" i="24" s="1"/>
  <c r="K116" i="24"/>
  <c r="K83" i="24"/>
  <c r="K51" i="24"/>
  <c r="AE176" i="16"/>
  <c r="K248" i="23" s="1"/>
  <c r="AD176" i="16"/>
  <c r="K380" i="23" s="1"/>
  <c r="AC176" i="16"/>
  <c r="K347" i="23" s="1"/>
  <c r="AB176" i="16"/>
  <c r="AA176" i="16"/>
  <c r="Z176" i="16"/>
  <c r="K19" i="23" s="1"/>
  <c r="Y176" i="16"/>
  <c r="K215" i="23" s="1"/>
  <c r="K182" i="23"/>
  <c r="AE175" i="16"/>
  <c r="J248" i="24" s="1"/>
  <c r="AD175" i="16"/>
  <c r="J380" i="24" s="1"/>
  <c r="AC175" i="16"/>
  <c r="J347" i="24" s="1"/>
  <c r="AB175" i="16"/>
  <c r="J314" i="24" s="1"/>
  <c r="AA175" i="16"/>
  <c r="J281" i="24" s="1"/>
  <c r="Z175" i="16"/>
  <c r="J19" i="24" s="1"/>
  <c r="Y175" i="16"/>
  <c r="J215" i="24" s="1"/>
  <c r="J182" i="24"/>
  <c r="J149" i="24"/>
  <c r="J116" i="24"/>
  <c r="J83" i="24"/>
  <c r="J51" i="24"/>
  <c r="AE174" i="16"/>
  <c r="J248" i="23" s="1"/>
  <c r="AD174" i="16"/>
  <c r="J380" i="23" s="1"/>
  <c r="AC174" i="16"/>
  <c r="J347" i="23" s="1"/>
  <c r="AB174" i="16"/>
  <c r="J314" i="23" s="1"/>
  <c r="AA174" i="16"/>
  <c r="J281" i="23" s="1"/>
  <c r="Z174" i="16"/>
  <c r="J19" i="23" s="1"/>
  <c r="Y174" i="16"/>
  <c r="J215" i="23" s="1"/>
  <c r="J182" i="23"/>
  <c r="J149" i="23"/>
  <c r="J116" i="23"/>
  <c r="J83" i="23"/>
  <c r="J51" i="23"/>
  <c r="AE173" i="16"/>
  <c r="H248" i="24" s="1"/>
  <c r="AD173" i="16"/>
  <c r="H380" i="24" s="1"/>
  <c r="AC173" i="16"/>
  <c r="H347" i="24" s="1"/>
  <c r="AB173" i="16"/>
  <c r="H314" i="24" s="1"/>
  <c r="AA173" i="16"/>
  <c r="H281" i="24" s="1"/>
  <c r="Z173" i="16"/>
  <c r="H19" i="24" s="1"/>
  <c r="Y173" i="16"/>
  <c r="H215" i="24" s="1"/>
  <c r="H182" i="24"/>
  <c r="H149" i="24"/>
  <c r="H116" i="24"/>
  <c r="H83" i="24"/>
  <c r="H51" i="24"/>
  <c r="AE172" i="16"/>
  <c r="H248" i="23" s="1"/>
  <c r="AD172" i="16"/>
  <c r="AC172" i="16"/>
  <c r="H347" i="23" s="1"/>
  <c r="AB172" i="16"/>
  <c r="H314" i="23" s="1"/>
  <c r="AA172" i="16"/>
  <c r="H281" i="23" s="1"/>
  <c r="Z172" i="16"/>
  <c r="H19" i="23" s="1"/>
  <c r="Y172" i="16"/>
  <c r="H215" i="23" s="1"/>
  <c r="H182" i="23"/>
  <c r="H149" i="23"/>
  <c r="H83" i="23"/>
  <c r="H51" i="23"/>
  <c r="AE171" i="16"/>
  <c r="G248" i="24" s="1"/>
  <c r="AD171" i="16"/>
  <c r="G380" i="24" s="1"/>
  <c r="AC171" i="16"/>
  <c r="G347" i="24" s="1"/>
  <c r="AB171" i="16"/>
  <c r="G314" i="24" s="1"/>
  <c r="AA171" i="16"/>
  <c r="G281" i="24" s="1"/>
  <c r="Z171" i="16"/>
  <c r="G19" i="24" s="1"/>
  <c r="Y171" i="16"/>
  <c r="G215" i="24" s="1"/>
  <c r="G182" i="24"/>
  <c r="G149" i="24"/>
  <c r="G116" i="24"/>
  <c r="G83" i="24"/>
  <c r="G51" i="24"/>
  <c r="AE170" i="16"/>
  <c r="G248" i="23" s="1"/>
  <c r="AD170" i="16"/>
  <c r="G380" i="23" s="1"/>
  <c r="AC170" i="16"/>
  <c r="G347" i="23" s="1"/>
  <c r="AB170" i="16"/>
  <c r="G314" i="23" s="1"/>
  <c r="AA170" i="16"/>
  <c r="G281" i="23" s="1"/>
  <c r="Z170" i="16"/>
  <c r="G19" i="23" s="1"/>
  <c r="Y170" i="16"/>
  <c r="G215" i="23" s="1"/>
  <c r="G182" i="23"/>
  <c r="G149" i="23"/>
  <c r="G116" i="23"/>
  <c r="G83" i="23"/>
  <c r="G51" i="23"/>
  <c r="AE169" i="16"/>
  <c r="F248" i="24" s="1"/>
  <c r="AD169" i="16"/>
  <c r="F380" i="24" s="1"/>
  <c r="AC169" i="16"/>
  <c r="F347" i="24" s="1"/>
  <c r="AB169" i="16"/>
  <c r="F314" i="24" s="1"/>
  <c r="AA169" i="16"/>
  <c r="F281" i="24" s="1"/>
  <c r="Z169" i="16"/>
  <c r="F19" i="24" s="1"/>
  <c r="Y169" i="16"/>
  <c r="F215" i="24" s="1"/>
  <c r="F182" i="24"/>
  <c r="F149" i="24"/>
  <c r="F116" i="24"/>
  <c r="F83" i="24"/>
  <c r="F51" i="24"/>
  <c r="AE168" i="16"/>
  <c r="F248" i="23" s="1"/>
  <c r="AD168" i="16"/>
  <c r="F380" i="23" s="1"/>
  <c r="AC168" i="16"/>
  <c r="F347" i="23" s="1"/>
  <c r="AB168" i="16"/>
  <c r="F314" i="23" s="1"/>
  <c r="AA168" i="16"/>
  <c r="F281" i="23" s="1"/>
  <c r="Z168" i="16"/>
  <c r="F19" i="23" s="1"/>
  <c r="Y168" i="16"/>
  <c r="F215" i="23" s="1"/>
  <c r="F182" i="23"/>
  <c r="F149" i="23"/>
  <c r="F116" i="23"/>
  <c r="F83" i="23"/>
  <c r="F51" i="23"/>
  <c r="AE167" i="16"/>
  <c r="D248" i="24" s="1"/>
  <c r="AD167" i="16"/>
  <c r="D380" i="24" s="1"/>
  <c r="AC167" i="16"/>
  <c r="D347" i="24" s="1"/>
  <c r="AB167" i="16"/>
  <c r="D314" i="24" s="1"/>
  <c r="AA167" i="16"/>
  <c r="D281" i="24" s="1"/>
  <c r="Z167" i="16"/>
  <c r="D19" i="24" s="1"/>
  <c r="Y167" i="16"/>
  <c r="D215" i="24" s="1"/>
  <c r="D149" i="24"/>
  <c r="D116" i="24"/>
  <c r="D83" i="24"/>
  <c r="D51" i="24"/>
  <c r="AE166" i="16"/>
  <c r="D248" i="23" s="1"/>
  <c r="AD166" i="16"/>
  <c r="D380" i="23" s="1"/>
  <c r="AC166" i="16"/>
  <c r="D347" i="23" s="1"/>
  <c r="AB166" i="16"/>
  <c r="AA166" i="16"/>
  <c r="D281" i="23" s="1"/>
  <c r="Z166" i="16"/>
  <c r="D19" i="23" s="1"/>
  <c r="Y166" i="16"/>
  <c r="D215" i="23" s="1"/>
  <c r="D182" i="23"/>
  <c r="D149" i="23"/>
  <c r="D116" i="23"/>
  <c r="D83" i="23"/>
  <c r="AE165" i="16"/>
  <c r="C248" i="24" s="1"/>
  <c r="AD165" i="16"/>
  <c r="C380" i="24" s="1"/>
  <c r="AC165" i="16"/>
  <c r="C347" i="24" s="1"/>
  <c r="AB165" i="16"/>
  <c r="C314" i="24" s="1"/>
  <c r="AA165" i="16"/>
  <c r="C281" i="24" s="1"/>
  <c r="Z165" i="16"/>
  <c r="C19" i="24" s="1"/>
  <c r="Y165" i="16"/>
  <c r="C215" i="24" s="1"/>
  <c r="C149" i="24"/>
  <c r="C116" i="24"/>
  <c r="C83" i="24"/>
  <c r="C51" i="24"/>
  <c r="AE164" i="16"/>
  <c r="C248" i="23" s="1"/>
  <c r="AD164" i="16"/>
  <c r="C380" i="23" s="1"/>
  <c r="AC164" i="16"/>
  <c r="C347" i="23" s="1"/>
  <c r="AB164" i="16"/>
  <c r="C314" i="23" s="1"/>
  <c r="AA164" i="16"/>
  <c r="C281" i="23" s="1"/>
  <c r="Z164" i="16"/>
  <c r="C19" i="23" s="1"/>
  <c r="Y164" i="16"/>
  <c r="C215" i="23" s="1"/>
  <c r="C182" i="23"/>
  <c r="C149" i="23"/>
  <c r="C116" i="23"/>
  <c r="C83" i="23"/>
  <c r="AE163" i="16"/>
  <c r="B248" i="24" s="1"/>
  <c r="AD163" i="16"/>
  <c r="B380" i="24" s="1"/>
  <c r="AC163" i="16"/>
  <c r="AB163" i="16"/>
  <c r="B314" i="24" s="1"/>
  <c r="AA163" i="16"/>
  <c r="B281" i="24" s="1"/>
  <c r="Z163" i="16"/>
  <c r="B19" i="24" s="1"/>
  <c r="Y163" i="16"/>
  <c r="B215" i="24" s="1"/>
  <c r="B149" i="24"/>
  <c r="B116" i="24"/>
  <c r="B83" i="24"/>
  <c r="B51" i="24"/>
  <c r="AE162" i="16"/>
  <c r="B248" i="23" s="1"/>
  <c r="AD162" i="16"/>
  <c r="B380" i="23" s="1"/>
  <c r="AC162" i="16"/>
  <c r="B347" i="23" s="1"/>
  <c r="AB162" i="16"/>
  <c r="B314" i="23" s="1"/>
  <c r="AA162" i="16"/>
  <c r="B281" i="23" s="1"/>
  <c r="Z162" i="16"/>
  <c r="B19" i="23" s="1"/>
  <c r="Y162" i="16"/>
  <c r="B215" i="23" s="1"/>
  <c r="B182" i="23"/>
  <c r="B149" i="23"/>
  <c r="B116" i="23"/>
  <c r="B83" i="23"/>
  <c r="B51" i="23"/>
  <c r="AE161" i="16"/>
  <c r="AD161" i="16"/>
  <c r="AC161" i="16"/>
  <c r="AB161" i="16"/>
  <c r="AA161" i="16"/>
  <c r="Z161" i="16"/>
  <c r="Y161" i="16"/>
  <c r="AE160" i="16"/>
  <c r="AD160" i="16"/>
  <c r="AC160" i="16"/>
  <c r="AB160" i="16"/>
  <c r="AA160" i="16"/>
  <c r="Z160" i="16"/>
  <c r="Y160" i="16"/>
  <c r="AE159" i="16"/>
  <c r="N247" i="24" s="1"/>
  <c r="V247" i="24" s="1"/>
  <c r="AD159" i="16"/>
  <c r="N379" i="24" s="1"/>
  <c r="AC159" i="16"/>
  <c r="N346" i="24" s="1"/>
  <c r="AB159" i="16"/>
  <c r="N313" i="24" s="1"/>
  <c r="AA159" i="16"/>
  <c r="N280" i="24" s="1"/>
  <c r="Z159" i="16"/>
  <c r="Y159" i="16"/>
  <c r="N214" i="24" s="1"/>
  <c r="N148" i="24"/>
  <c r="N115" i="24"/>
  <c r="N82" i="24"/>
  <c r="N50" i="24"/>
  <c r="AE158" i="16"/>
  <c r="N247" i="23" s="1"/>
  <c r="V247" i="23" s="1"/>
  <c r="AD158" i="16"/>
  <c r="AC158" i="16"/>
  <c r="N346" i="23" s="1"/>
  <c r="AB158" i="16"/>
  <c r="N313" i="23" s="1"/>
  <c r="AA158" i="16"/>
  <c r="N280" i="23" s="1"/>
  <c r="Z158" i="16"/>
  <c r="N18" i="23" s="1"/>
  <c r="V18" i="23" s="1"/>
  <c r="Y158" i="16"/>
  <c r="N214" i="23" s="1"/>
  <c r="N181" i="23"/>
  <c r="N148" i="23"/>
  <c r="N115" i="23"/>
  <c r="N82" i="23"/>
  <c r="N50" i="23"/>
  <c r="AE157" i="16"/>
  <c r="L247" i="24" s="1"/>
  <c r="AD157" i="16"/>
  <c r="L379" i="24" s="1"/>
  <c r="AC157" i="16"/>
  <c r="AB157" i="16"/>
  <c r="L313" i="24" s="1"/>
  <c r="AA157" i="16"/>
  <c r="L280" i="24" s="1"/>
  <c r="Z157" i="16"/>
  <c r="L18" i="24" s="1"/>
  <c r="Y157" i="16"/>
  <c r="L214" i="24" s="1"/>
  <c r="L181" i="24"/>
  <c r="L148" i="24"/>
  <c r="L115" i="24"/>
  <c r="L50" i="24"/>
  <c r="AE156" i="16"/>
  <c r="L247" i="23" s="1"/>
  <c r="AD156" i="16"/>
  <c r="L379" i="23" s="1"/>
  <c r="AC156" i="16"/>
  <c r="L346" i="23" s="1"/>
  <c r="AB156" i="16"/>
  <c r="L313" i="23" s="1"/>
  <c r="AA156" i="16"/>
  <c r="L280" i="23" s="1"/>
  <c r="Z156" i="16"/>
  <c r="L18" i="23" s="1"/>
  <c r="Y156" i="16"/>
  <c r="L214" i="23" s="1"/>
  <c r="L181" i="23"/>
  <c r="AE155" i="16"/>
  <c r="AD155" i="16"/>
  <c r="K379" i="24" s="1"/>
  <c r="AC155" i="16"/>
  <c r="AB155" i="16"/>
  <c r="K313" i="24" s="1"/>
  <c r="AA155" i="16"/>
  <c r="K280" i="24" s="1"/>
  <c r="Z155" i="16"/>
  <c r="K18" i="24" s="1"/>
  <c r="Y155" i="16"/>
  <c r="K214" i="24" s="1"/>
  <c r="K181" i="24"/>
  <c r="K115" i="24"/>
  <c r="K50" i="24"/>
  <c r="AE154" i="16"/>
  <c r="K247" i="23" s="1"/>
  <c r="AD154" i="16"/>
  <c r="K379" i="23" s="1"/>
  <c r="AC154" i="16"/>
  <c r="K346" i="23" s="1"/>
  <c r="AB154" i="16"/>
  <c r="K313" i="23" s="1"/>
  <c r="AA154" i="16"/>
  <c r="Z154" i="16"/>
  <c r="K18" i="23" s="1"/>
  <c r="Y154" i="16"/>
  <c r="K181" i="23"/>
  <c r="AE153" i="16"/>
  <c r="J247" i="24" s="1"/>
  <c r="AD153" i="16"/>
  <c r="J379" i="24" s="1"/>
  <c r="AC153" i="16"/>
  <c r="J346" i="24" s="1"/>
  <c r="AB153" i="16"/>
  <c r="J313" i="24" s="1"/>
  <c r="AA153" i="16"/>
  <c r="J280" i="24" s="1"/>
  <c r="Z153" i="16"/>
  <c r="J18" i="24" s="1"/>
  <c r="Y153" i="16"/>
  <c r="J214" i="24" s="1"/>
  <c r="J148" i="24"/>
  <c r="J115" i="24"/>
  <c r="J82" i="24"/>
  <c r="J50" i="24"/>
  <c r="AE152" i="16"/>
  <c r="J247" i="23" s="1"/>
  <c r="AD152" i="16"/>
  <c r="J379" i="23" s="1"/>
  <c r="AC152" i="16"/>
  <c r="J346" i="23" s="1"/>
  <c r="AB152" i="16"/>
  <c r="AA152" i="16"/>
  <c r="J280" i="23" s="1"/>
  <c r="Z152" i="16"/>
  <c r="J18" i="23" s="1"/>
  <c r="Y152" i="16"/>
  <c r="J214" i="23" s="1"/>
  <c r="J181" i="23"/>
  <c r="J148" i="23"/>
  <c r="J115" i="23"/>
  <c r="J82" i="23"/>
  <c r="J50" i="23"/>
  <c r="AE151" i="16"/>
  <c r="H247" i="24" s="1"/>
  <c r="AD151" i="16"/>
  <c r="H379" i="24" s="1"/>
  <c r="AC151" i="16"/>
  <c r="H346" i="24" s="1"/>
  <c r="AB151" i="16"/>
  <c r="H313" i="24" s="1"/>
  <c r="AA151" i="16"/>
  <c r="H280" i="24" s="1"/>
  <c r="Z151" i="16"/>
  <c r="Y151" i="16"/>
  <c r="H214" i="24" s="1"/>
  <c r="H181" i="24"/>
  <c r="H148" i="24"/>
  <c r="H115" i="24"/>
  <c r="H82" i="24"/>
  <c r="H50" i="24"/>
  <c r="AE150" i="16"/>
  <c r="H247" i="23" s="1"/>
  <c r="AD150" i="16"/>
  <c r="AC150" i="16"/>
  <c r="H346" i="23" s="1"/>
  <c r="AB150" i="16"/>
  <c r="AA150" i="16"/>
  <c r="H280" i="23" s="1"/>
  <c r="Z150" i="16"/>
  <c r="H18" i="23" s="1"/>
  <c r="Y150" i="16"/>
  <c r="H214" i="23" s="1"/>
  <c r="H181" i="23"/>
  <c r="H148" i="23"/>
  <c r="H82" i="23"/>
  <c r="H50" i="23"/>
  <c r="AE149" i="16"/>
  <c r="G247" i="24" s="1"/>
  <c r="AD149" i="16"/>
  <c r="G379" i="24" s="1"/>
  <c r="AC149" i="16"/>
  <c r="G346" i="24" s="1"/>
  <c r="AB149" i="16"/>
  <c r="G313" i="24" s="1"/>
  <c r="AA149" i="16"/>
  <c r="G280" i="24" s="1"/>
  <c r="Z149" i="16"/>
  <c r="G18" i="24" s="1"/>
  <c r="Y149" i="16"/>
  <c r="G214" i="24" s="1"/>
  <c r="G181" i="24"/>
  <c r="G148" i="24"/>
  <c r="G115" i="24"/>
  <c r="G82" i="24"/>
  <c r="G50" i="24"/>
  <c r="AE148" i="16"/>
  <c r="G247" i="23" s="1"/>
  <c r="AD148" i="16"/>
  <c r="G379" i="23" s="1"/>
  <c r="AC148" i="16"/>
  <c r="G346" i="23" s="1"/>
  <c r="AB148" i="16"/>
  <c r="G313" i="23" s="1"/>
  <c r="AA148" i="16"/>
  <c r="G280" i="23" s="1"/>
  <c r="Z148" i="16"/>
  <c r="G18" i="23" s="1"/>
  <c r="Y148" i="16"/>
  <c r="G214" i="23" s="1"/>
  <c r="G181" i="23"/>
  <c r="G148" i="23"/>
  <c r="G115" i="23"/>
  <c r="G82" i="23"/>
  <c r="G50" i="23"/>
  <c r="AE147" i="16"/>
  <c r="F247" i="24" s="1"/>
  <c r="AD147" i="16"/>
  <c r="F379" i="24" s="1"/>
  <c r="AC147" i="16"/>
  <c r="F346" i="24" s="1"/>
  <c r="AB147" i="16"/>
  <c r="F313" i="24" s="1"/>
  <c r="AA147" i="16"/>
  <c r="F280" i="24" s="1"/>
  <c r="Z147" i="16"/>
  <c r="Y147" i="16"/>
  <c r="F214" i="24" s="1"/>
  <c r="F181" i="24"/>
  <c r="F148" i="24"/>
  <c r="F115" i="24"/>
  <c r="F82" i="24"/>
  <c r="F50" i="24"/>
  <c r="AE146" i="16"/>
  <c r="F247" i="23" s="1"/>
  <c r="AD146" i="16"/>
  <c r="AC146" i="16"/>
  <c r="F346" i="23" s="1"/>
  <c r="AB146" i="16"/>
  <c r="F313" i="23" s="1"/>
  <c r="AA146" i="16"/>
  <c r="F280" i="23" s="1"/>
  <c r="Z146" i="16"/>
  <c r="F18" i="23" s="1"/>
  <c r="Y146" i="16"/>
  <c r="F214" i="23" s="1"/>
  <c r="F181" i="23"/>
  <c r="F148" i="23"/>
  <c r="F82" i="23"/>
  <c r="F50" i="23"/>
  <c r="AE145" i="16"/>
  <c r="D247" i="24" s="1"/>
  <c r="AD145" i="16"/>
  <c r="D379" i="24" s="1"/>
  <c r="AC145" i="16"/>
  <c r="AB145" i="16"/>
  <c r="D313" i="24" s="1"/>
  <c r="AA145" i="16"/>
  <c r="D280" i="24" s="1"/>
  <c r="Z145" i="16"/>
  <c r="Y145" i="16"/>
  <c r="D214" i="24" s="1"/>
  <c r="D181" i="24"/>
  <c r="D148" i="24"/>
  <c r="D115" i="24"/>
  <c r="D50" i="24"/>
  <c r="AE144" i="16"/>
  <c r="D247" i="23" s="1"/>
  <c r="AD144" i="16"/>
  <c r="D379" i="23" s="1"/>
  <c r="AC144" i="16"/>
  <c r="D346" i="23" s="1"/>
  <c r="AB144" i="16"/>
  <c r="D313" i="23" s="1"/>
  <c r="AA144" i="16"/>
  <c r="D280" i="23" s="1"/>
  <c r="Z144" i="16"/>
  <c r="D18" i="23" s="1"/>
  <c r="Y144" i="16"/>
  <c r="D214" i="23" s="1"/>
  <c r="D181" i="23"/>
  <c r="AE143" i="16"/>
  <c r="C247" i="24" s="1"/>
  <c r="AD143" i="16"/>
  <c r="AC143" i="16"/>
  <c r="C346" i="24" s="1"/>
  <c r="AB143" i="16"/>
  <c r="C313" i="24" s="1"/>
  <c r="AA143" i="16"/>
  <c r="C280" i="24" s="1"/>
  <c r="Z143" i="16"/>
  <c r="C18" i="24" s="1"/>
  <c r="Y143" i="16"/>
  <c r="C214" i="24" s="1"/>
  <c r="C148" i="24"/>
  <c r="C115" i="24"/>
  <c r="C82" i="24"/>
  <c r="C50" i="24"/>
  <c r="AE142" i="16"/>
  <c r="C247" i="23" s="1"/>
  <c r="AD142" i="16"/>
  <c r="C379" i="23" s="1"/>
  <c r="AC142" i="16"/>
  <c r="C346" i="23" s="1"/>
  <c r="AB142" i="16"/>
  <c r="C313" i="23" s="1"/>
  <c r="AA142" i="16"/>
  <c r="C280" i="23" s="1"/>
  <c r="Z142" i="16"/>
  <c r="C18" i="23" s="1"/>
  <c r="Y142" i="16"/>
  <c r="C214" i="23" s="1"/>
  <c r="C181" i="23"/>
  <c r="AE141" i="16"/>
  <c r="B247" i="24" s="1"/>
  <c r="AD141" i="16"/>
  <c r="B379" i="24" s="1"/>
  <c r="AC141" i="16"/>
  <c r="AB141" i="16"/>
  <c r="B313" i="24" s="1"/>
  <c r="AA141" i="16"/>
  <c r="B280" i="24" s="1"/>
  <c r="Z141" i="16"/>
  <c r="B18" i="24" s="1"/>
  <c r="Y141" i="16"/>
  <c r="B214" i="24" s="1"/>
  <c r="B181" i="24"/>
  <c r="B148" i="24"/>
  <c r="B115" i="24"/>
  <c r="B82" i="24"/>
  <c r="B50" i="24"/>
  <c r="AE140" i="16"/>
  <c r="AD140" i="16"/>
  <c r="B379" i="23" s="1"/>
  <c r="AC140" i="16"/>
  <c r="B346" i="23" s="1"/>
  <c r="AB140" i="16"/>
  <c r="B313" i="23" s="1"/>
  <c r="AA140" i="16"/>
  <c r="B280" i="23" s="1"/>
  <c r="Z140" i="16"/>
  <c r="B18" i="23" s="1"/>
  <c r="Y140" i="16"/>
  <c r="B181" i="23"/>
  <c r="B115" i="23"/>
  <c r="B82" i="23"/>
  <c r="B50" i="23"/>
  <c r="AE139" i="16"/>
  <c r="AD139" i="16"/>
  <c r="AC139" i="16"/>
  <c r="AB139" i="16"/>
  <c r="AA139" i="16"/>
  <c r="Z139" i="16"/>
  <c r="Y139" i="16"/>
  <c r="AE138" i="16"/>
  <c r="AD138" i="16"/>
  <c r="AC138" i="16"/>
  <c r="AB138" i="16"/>
  <c r="AA138" i="16"/>
  <c r="Z138" i="16"/>
  <c r="Y138" i="16"/>
  <c r="AE137" i="16"/>
  <c r="N246" i="24" s="1"/>
  <c r="V246" i="24" s="1"/>
  <c r="AD137" i="16"/>
  <c r="N378" i="24" s="1"/>
  <c r="AC137" i="16"/>
  <c r="N345" i="24" s="1"/>
  <c r="AB137" i="16"/>
  <c r="N312" i="24" s="1"/>
  <c r="AA137" i="16"/>
  <c r="N279" i="24" s="1"/>
  <c r="Z137" i="16"/>
  <c r="Y137" i="16"/>
  <c r="N213" i="24" s="1"/>
  <c r="N147" i="24"/>
  <c r="N114" i="24"/>
  <c r="N81" i="24"/>
  <c r="N49" i="24"/>
  <c r="AE136" i="16"/>
  <c r="N246" i="23" s="1"/>
  <c r="AD136" i="16"/>
  <c r="AC136" i="16"/>
  <c r="N345" i="23" s="1"/>
  <c r="AB136" i="16"/>
  <c r="AA136" i="16"/>
  <c r="N279" i="23" s="1"/>
  <c r="Z136" i="16"/>
  <c r="N17" i="23" s="1"/>
  <c r="V17" i="23" s="1"/>
  <c r="Y136" i="16"/>
  <c r="N213" i="23" s="1"/>
  <c r="N180" i="23"/>
  <c r="N147" i="23"/>
  <c r="N81" i="23"/>
  <c r="AE135" i="16"/>
  <c r="AD135" i="16"/>
  <c r="L378" i="24" s="1"/>
  <c r="AC135" i="16"/>
  <c r="L345" i="24" s="1"/>
  <c r="AB135" i="16"/>
  <c r="L312" i="24" s="1"/>
  <c r="AA135" i="16"/>
  <c r="L279" i="24" s="1"/>
  <c r="Z135" i="16"/>
  <c r="L17" i="24" s="1"/>
  <c r="Y135" i="16"/>
  <c r="L213" i="24" s="1"/>
  <c r="L180" i="24"/>
  <c r="L114" i="24"/>
  <c r="L49" i="24"/>
  <c r="AE134" i="16"/>
  <c r="L246" i="23" s="1"/>
  <c r="AD134" i="16"/>
  <c r="L378" i="23" s="1"/>
  <c r="AC134" i="16"/>
  <c r="L345" i="23" s="1"/>
  <c r="AB134" i="16"/>
  <c r="L312" i="23" s="1"/>
  <c r="AA134" i="16"/>
  <c r="L279" i="23" s="1"/>
  <c r="Z134" i="16"/>
  <c r="L17" i="23" s="1"/>
  <c r="Y134" i="16"/>
  <c r="L213" i="23" s="1"/>
  <c r="L180" i="23"/>
  <c r="L147" i="23"/>
  <c r="L114" i="23"/>
  <c r="L81" i="23"/>
  <c r="L49" i="23"/>
  <c r="AE133" i="16"/>
  <c r="K246" i="24" s="1"/>
  <c r="AD133" i="16"/>
  <c r="K378" i="24" s="1"/>
  <c r="AC133" i="16"/>
  <c r="K345" i="24" s="1"/>
  <c r="AB133" i="16"/>
  <c r="K312" i="24" s="1"/>
  <c r="AA133" i="16"/>
  <c r="K279" i="24" s="1"/>
  <c r="Z133" i="16"/>
  <c r="K17" i="24" s="1"/>
  <c r="Y133" i="16"/>
  <c r="K213" i="24" s="1"/>
  <c r="K147" i="24"/>
  <c r="K114" i="24"/>
  <c r="K81" i="24"/>
  <c r="K49" i="24"/>
  <c r="AE132" i="16"/>
  <c r="K246" i="23" s="1"/>
  <c r="AD132" i="16"/>
  <c r="K378" i="23" s="1"/>
  <c r="AC132" i="16"/>
  <c r="K345" i="23" s="1"/>
  <c r="AB132" i="16"/>
  <c r="AA132" i="16"/>
  <c r="K279" i="23" s="1"/>
  <c r="Z132" i="16"/>
  <c r="K17" i="23" s="1"/>
  <c r="Y132" i="16"/>
  <c r="K213" i="23" s="1"/>
  <c r="K180" i="23"/>
  <c r="K147" i="23"/>
  <c r="K114" i="23"/>
  <c r="K81" i="23"/>
  <c r="AE131" i="16"/>
  <c r="J246" i="24" s="1"/>
  <c r="AD131" i="16"/>
  <c r="J378" i="24" s="1"/>
  <c r="AC131" i="16"/>
  <c r="J345" i="24" s="1"/>
  <c r="AB131" i="16"/>
  <c r="J312" i="24" s="1"/>
  <c r="AA131" i="16"/>
  <c r="J279" i="24" s="1"/>
  <c r="Z131" i="16"/>
  <c r="J17" i="24" s="1"/>
  <c r="Y131" i="16"/>
  <c r="J213" i="24" s="1"/>
  <c r="J180" i="24"/>
  <c r="J147" i="24"/>
  <c r="J114" i="24"/>
  <c r="J81" i="24"/>
  <c r="J49" i="24"/>
  <c r="AE130" i="16"/>
  <c r="J246" i="23" s="1"/>
  <c r="AD130" i="16"/>
  <c r="J378" i="23" s="1"/>
  <c r="AC130" i="16"/>
  <c r="J345" i="23" s="1"/>
  <c r="AB130" i="16"/>
  <c r="J312" i="23" s="1"/>
  <c r="AA130" i="16"/>
  <c r="J279" i="23" s="1"/>
  <c r="Z130" i="16"/>
  <c r="Y130" i="16"/>
  <c r="J213" i="23" s="1"/>
  <c r="J180" i="23"/>
  <c r="J147" i="23"/>
  <c r="J114" i="23"/>
  <c r="J81" i="23"/>
  <c r="J49" i="23"/>
  <c r="AE129" i="16"/>
  <c r="H246" i="24" s="1"/>
  <c r="AD129" i="16"/>
  <c r="H378" i="24" s="1"/>
  <c r="AC129" i="16"/>
  <c r="H345" i="24" s="1"/>
  <c r="AB129" i="16"/>
  <c r="H312" i="24" s="1"/>
  <c r="AA129" i="16"/>
  <c r="H279" i="24" s="1"/>
  <c r="Z129" i="16"/>
  <c r="Y129" i="16"/>
  <c r="H213" i="24" s="1"/>
  <c r="H180" i="24"/>
  <c r="H147" i="24"/>
  <c r="H114" i="24"/>
  <c r="H81" i="24"/>
  <c r="H49" i="24"/>
  <c r="AE128" i="16"/>
  <c r="H246" i="23" s="1"/>
  <c r="AD128" i="16"/>
  <c r="H378" i="23" s="1"/>
  <c r="AC128" i="16"/>
  <c r="H345" i="23" s="1"/>
  <c r="AB128" i="16"/>
  <c r="H312" i="23" s="1"/>
  <c r="AA128" i="16"/>
  <c r="H279" i="23" s="1"/>
  <c r="Z128" i="16"/>
  <c r="H17" i="23" s="1"/>
  <c r="Y128" i="16"/>
  <c r="H213" i="23" s="1"/>
  <c r="H180" i="23"/>
  <c r="H147" i="23"/>
  <c r="H81" i="23"/>
  <c r="H49" i="23"/>
  <c r="AE127" i="16"/>
  <c r="G246" i="24" s="1"/>
  <c r="AD127" i="16"/>
  <c r="AC127" i="16"/>
  <c r="G345" i="24" s="1"/>
  <c r="AB127" i="16"/>
  <c r="G312" i="24" s="1"/>
  <c r="AA127" i="16"/>
  <c r="G279" i="24" s="1"/>
  <c r="Z127" i="16"/>
  <c r="G17" i="24" s="1"/>
  <c r="Y127" i="16"/>
  <c r="G213" i="24" s="1"/>
  <c r="G180" i="24"/>
  <c r="G147" i="24"/>
  <c r="G114" i="24"/>
  <c r="G81" i="24"/>
  <c r="G49" i="24"/>
  <c r="AE126" i="16"/>
  <c r="G246" i="23" s="1"/>
  <c r="AD126" i="16"/>
  <c r="G378" i="23" s="1"/>
  <c r="AC126" i="16"/>
  <c r="G345" i="23" s="1"/>
  <c r="AB126" i="16"/>
  <c r="G312" i="23" s="1"/>
  <c r="AA126" i="16"/>
  <c r="G279" i="23" s="1"/>
  <c r="Z126" i="16"/>
  <c r="G17" i="23" s="1"/>
  <c r="Y126" i="16"/>
  <c r="G213" i="23" s="1"/>
  <c r="G180" i="23"/>
  <c r="G147" i="23"/>
  <c r="G114" i="23"/>
  <c r="G49" i="23"/>
  <c r="AE125" i="16"/>
  <c r="F246" i="24" s="1"/>
  <c r="AD125" i="16"/>
  <c r="F378" i="24" s="1"/>
  <c r="AC125" i="16"/>
  <c r="F345" i="24" s="1"/>
  <c r="AB125" i="16"/>
  <c r="F312" i="24" s="1"/>
  <c r="AA125" i="16"/>
  <c r="F279" i="24" s="1"/>
  <c r="Z125" i="16"/>
  <c r="F17" i="24" s="1"/>
  <c r="Y125" i="16"/>
  <c r="F180" i="24"/>
  <c r="F147" i="24"/>
  <c r="F114" i="24"/>
  <c r="F81" i="24"/>
  <c r="F49" i="24"/>
  <c r="AE124" i="16"/>
  <c r="F246" i="23" s="1"/>
  <c r="AD124" i="16"/>
  <c r="F378" i="23" s="1"/>
  <c r="AC124" i="16"/>
  <c r="F345" i="23" s="1"/>
  <c r="AB124" i="16"/>
  <c r="F312" i="23" s="1"/>
  <c r="AA124" i="16"/>
  <c r="F279" i="23" s="1"/>
  <c r="Z124" i="16"/>
  <c r="F17" i="23" s="1"/>
  <c r="Y124" i="16"/>
  <c r="F213" i="23" s="1"/>
  <c r="F180" i="23"/>
  <c r="F147" i="23"/>
  <c r="F114" i="23"/>
  <c r="F49" i="23"/>
  <c r="AE123" i="16"/>
  <c r="D246" i="24" s="1"/>
  <c r="AD123" i="16"/>
  <c r="D378" i="24" s="1"/>
  <c r="AC123" i="16"/>
  <c r="D345" i="24" s="1"/>
  <c r="AB123" i="16"/>
  <c r="AA123" i="16"/>
  <c r="D279" i="24" s="1"/>
  <c r="Z123" i="16"/>
  <c r="Y123" i="16"/>
  <c r="D213" i="24" s="1"/>
  <c r="D180" i="24"/>
  <c r="D147" i="24"/>
  <c r="D114" i="24"/>
  <c r="D81" i="24"/>
  <c r="AE122" i="16"/>
  <c r="D246" i="23" s="1"/>
  <c r="AD122" i="16"/>
  <c r="AC122" i="16"/>
  <c r="AB122" i="16"/>
  <c r="D312" i="23" s="1"/>
  <c r="AA122" i="16"/>
  <c r="D279" i="23" s="1"/>
  <c r="Z122" i="16"/>
  <c r="D17" i="23" s="1"/>
  <c r="Y122" i="16"/>
  <c r="D213" i="23" s="1"/>
  <c r="D81" i="23"/>
  <c r="D49" i="23"/>
  <c r="AE121" i="16"/>
  <c r="C246" i="24" s="1"/>
  <c r="AD121" i="16"/>
  <c r="C378" i="24" s="1"/>
  <c r="AC121" i="16"/>
  <c r="AB121" i="16"/>
  <c r="C312" i="24" s="1"/>
  <c r="AA121" i="16"/>
  <c r="C279" i="24" s="1"/>
  <c r="Z121" i="16"/>
  <c r="Y121" i="16"/>
  <c r="C213" i="24" s="1"/>
  <c r="C180" i="24"/>
  <c r="C147" i="24"/>
  <c r="C114" i="24"/>
  <c r="C49" i="24"/>
  <c r="AE120" i="16"/>
  <c r="AD120" i="16"/>
  <c r="C378" i="23" s="1"/>
  <c r="AC120" i="16"/>
  <c r="C345" i="23" s="1"/>
  <c r="AB120" i="16"/>
  <c r="C312" i="23" s="1"/>
  <c r="AA120" i="16"/>
  <c r="C279" i="23" s="1"/>
  <c r="Z120" i="16"/>
  <c r="C17" i="23" s="1"/>
  <c r="Y120" i="16"/>
  <c r="C213" i="23" s="1"/>
  <c r="C180" i="23"/>
  <c r="AJ121" i="16"/>
  <c r="AI121" i="16"/>
  <c r="C49" i="23"/>
  <c r="AE119" i="16"/>
  <c r="B246" i="24" s="1"/>
  <c r="AD119" i="16"/>
  <c r="AC119" i="16"/>
  <c r="AB119" i="16"/>
  <c r="AA119" i="16"/>
  <c r="B279" i="24" s="1"/>
  <c r="Z119" i="16"/>
  <c r="B17" i="24" s="1"/>
  <c r="Y119" i="16"/>
  <c r="B213" i="24" s="1"/>
  <c r="B180" i="24"/>
  <c r="B147" i="24"/>
  <c r="B114" i="24"/>
  <c r="AE118" i="16"/>
  <c r="B246" i="23" s="1"/>
  <c r="AD118" i="16"/>
  <c r="B378" i="23" s="1"/>
  <c r="AC118" i="16"/>
  <c r="B345" i="23" s="1"/>
  <c r="AB118" i="16"/>
  <c r="B312" i="23" s="1"/>
  <c r="AA118" i="16"/>
  <c r="B279" i="23" s="1"/>
  <c r="Z118" i="16"/>
  <c r="B17" i="23" s="1"/>
  <c r="Y118" i="16"/>
  <c r="B213" i="23" s="1"/>
  <c r="B147" i="23"/>
  <c r="B114" i="23"/>
  <c r="B81" i="23"/>
  <c r="B49" i="23"/>
  <c r="AE117" i="16"/>
  <c r="AD117" i="16"/>
  <c r="AC117" i="16"/>
  <c r="AB117" i="16"/>
  <c r="AA117" i="16"/>
  <c r="Z117" i="16"/>
  <c r="Y117" i="16"/>
  <c r="AE116" i="16"/>
  <c r="AD116" i="16"/>
  <c r="AC116" i="16"/>
  <c r="AB116" i="16"/>
  <c r="AA116" i="16"/>
  <c r="Z116" i="16"/>
  <c r="Y116" i="16"/>
  <c r="AE115" i="16"/>
  <c r="N245" i="24" s="1"/>
  <c r="V245" i="24" s="1"/>
  <c r="AD115" i="16"/>
  <c r="N377" i="24" s="1"/>
  <c r="AC115" i="16"/>
  <c r="N344" i="24" s="1"/>
  <c r="AB115" i="16"/>
  <c r="N311" i="24" s="1"/>
  <c r="AA115" i="16"/>
  <c r="Z115" i="16"/>
  <c r="N16" i="24" s="1"/>
  <c r="Y115" i="16"/>
  <c r="N212" i="24" s="1"/>
  <c r="N179" i="24"/>
  <c r="N146" i="24"/>
  <c r="N80" i="24"/>
  <c r="N48" i="24"/>
  <c r="AE114" i="16"/>
  <c r="N245" i="23" s="1"/>
  <c r="AD114" i="16"/>
  <c r="N377" i="23" s="1"/>
  <c r="AC114" i="16"/>
  <c r="N344" i="23" s="1"/>
  <c r="AB114" i="16"/>
  <c r="N311" i="23" s="1"/>
  <c r="AA114" i="16"/>
  <c r="N278" i="23" s="1"/>
  <c r="Z114" i="16"/>
  <c r="Y114" i="16"/>
  <c r="N212" i="23" s="1"/>
  <c r="N146" i="23"/>
  <c r="N113" i="23"/>
  <c r="N80" i="23"/>
  <c r="N48" i="23"/>
  <c r="AE113" i="16"/>
  <c r="AD113" i="16"/>
  <c r="AC113" i="16"/>
  <c r="L344" i="24" s="1"/>
  <c r="AB113" i="16"/>
  <c r="L311" i="24" s="1"/>
  <c r="AA113" i="16"/>
  <c r="L278" i="24" s="1"/>
  <c r="Z113" i="16"/>
  <c r="L16" i="24" s="1"/>
  <c r="Y113" i="16"/>
  <c r="L212" i="24" s="1"/>
  <c r="L179" i="24"/>
  <c r="L146" i="24"/>
  <c r="L80" i="24"/>
  <c r="L48" i="24"/>
  <c r="AE112" i="16"/>
  <c r="L245" i="23" s="1"/>
  <c r="AD112" i="16"/>
  <c r="L377" i="23" s="1"/>
  <c r="AC112" i="16"/>
  <c r="L344" i="23" s="1"/>
  <c r="AB112" i="16"/>
  <c r="L311" i="23" s="1"/>
  <c r="AA112" i="16"/>
  <c r="Z112" i="16"/>
  <c r="Y112" i="16"/>
  <c r="L212" i="23" s="1"/>
  <c r="L179" i="23"/>
  <c r="L146" i="23"/>
  <c r="L113" i="23"/>
  <c r="L80" i="23"/>
  <c r="L48" i="23"/>
  <c r="AE111" i="16"/>
  <c r="K245" i="24" s="1"/>
  <c r="AD111" i="16"/>
  <c r="K377" i="24" s="1"/>
  <c r="AC111" i="16"/>
  <c r="K344" i="24" s="1"/>
  <c r="AB111" i="16"/>
  <c r="K311" i="24" s="1"/>
  <c r="AA111" i="16"/>
  <c r="K278" i="24" s="1"/>
  <c r="Z111" i="16"/>
  <c r="K16" i="24" s="1"/>
  <c r="Y111" i="16"/>
  <c r="K212" i="24" s="1"/>
  <c r="K179" i="24"/>
  <c r="K146" i="24"/>
  <c r="K113" i="24"/>
  <c r="K80" i="24"/>
  <c r="K48" i="24"/>
  <c r="AE110" i="16"/>
  <c r="K245" i="23" s="1"/>
  <c r="AD110" i="16"/>
  <c r="K377" i="23" s="1"/>
  <c r="AC110" i="16"/>
  <c r="K344" i="23" s="1"/>
  <c r="AB110" i="16"/>
  <c r="K311" i="23" s="1"/>
  <c r="AA110" i="16"/>
  <c r="K278" i="23" s="1"/>
  <c r="Z110" i="16"/>
  <c r="K16" i="23" s="1"/>
  <c r="Y110" i="16"/>
  <c r="K212" i="23" s="1"/>
  <c r="K179" i="23"/>
  <c r="K146" i="23"/>
  <c r="K113" i="23"/>
  <c r="K80" i="23"/>
  <c r="K48" i="23"/>
  <c r="AE109" i="16"/>
  <c r="J245" i="24" s="1"/>
  <c r="AD109" i="16"/>
  <c r="J377" i="24" s="1"/>
  <c r="AC109" i="16"/>
  <c r="AB109" i="16"/>
  <c r="J311" i="24" s="1"/>
  <c r="AA109" i="16"/>
  <c r="J278" i="24" s="1"/>
  <c r="Z109" i="16"/>
  <c r="J16" i="24" s="1"/>
  <c r="Y109" i="16"/>
  <c r="J212" i="24" s="1"/>
  <c r="J179" i="24"/>
  <c r="J146" i="24"/>
  <c r="J113" i="24"/>
  <c r="J48" i="24"/>
  <c r="AE108" i="16"/>
  <c r="J245" i="23" s="1"/>
  <c r="AD108" i="16"/>
  <c r="J377" i="23" s="1"/>
  <c r="AC108" i="16"/>
  <c r="J344" i="23" s="1"/>
  <c r="AB108" i="16"/>
  <c r="J311" i="23" s="1"/>
  <c r="AA108" i="16"/>
  <c r="J278" i="23" s="1"/>
  <c r="Z108" i="16"/>
  <c r="Y108" i="16"/>
  <c r="J179" i="23"/>
  <c r="J146" i="23"/>
  <c r="J113" i="23"/>
  <c r="J80" i="23"/>
  <c r="J48" i="23"/>
  <c r="AE107" i="16"/>
  <c r="AD107" i="16"/>
  <c r="H377" i="24" s="1"/>
  <c r="AC107" i="16"/>
  <c r="H344" i="24" s="1"/>
  <c r="AB107" i="16"/>
  <c r="H311" i="24" s="1"/>
  <c r="AA107" i="16"/>
  <c r="H278" i="24" s="1"/>
  <c r="Z107" i="16"/>
  <c r="H16" i="24" s="1"/>
  <c r="Y107" i="16"/>
  <c r="H212" i="24" s="1"/>
  <c r="H179" i="24"/>
  <c r="H146" i="24"/>
  <c r="H113" i="24"/>
  <c r="H80" i="24"/>
  <c r="H48" i="24"/>
  <c r="AE106" i="16"/>
  <c r="H245" i="23" s="1"/>
  <c r="AD106" i="16"/>
  <c r="H377" i="23" s="1"/>
  <c r="AC106" i="16"/>
  <c r="H344" i="23" s="1"/>
  <c r="AB106" i="16"/>
  <c r="H311" i="23" s="1"/>
  <c r="AA106" i="16"/>
  <c r="H278" i="23" s="1"/>
  <c r="Z106" i="16"/>
  <c r="Y106" i="16"/>
  <c r="H212" i="23" s="1"/>
  <c r="H179" i="23"/>
  <c r="H146" i="23"/>
  <c r="H113" i="23"/>
  <c r="H80" i="23"/>
  <c r="H48" i="23"/>
  <c r="AE105" i="16"/>
  <c r="G245" i="24" s="1"/>
  <c r="AD105" i="16"/>
  <c r="G377" i="24" s="1"/>
  <c r="AC105" i="16"/>
  <c r="G344" i="24" s="1"/>
  <c r="AB105" i="16"/>
  <c r="G311" i="24" s="1"/>
  <c r="AA105" i="16"/>
  <c r="G278" i="24" s="1"/>
  <c r="Z105" i="16"/>
  <c r="G16" i="24" s="1"/>
  <c r="Y105" i="16"/>
  <c r="G212" i="24" s="1"/>
  <c r="G146" i="24"/>
  <c r="G113" i="24"/>
  <c r="G80" i="24"/>
  <c r="G48" i="24"/>
  <c r="AE104" i="16"/>
  <c r="G245" i="23" s="1"/>
  <c r="AD104" i="16"/>
  <c r="G377" i="23" s="1"/>
  <c r="AC104" i="16"/>
  <c r="G344" i="23" s="1"/>
  <c r="AB104" i="16"/>
  <c r="AA104" i="16"/>
  <c r="Z104" i="16"/>
  <c r="Y104" i="16"/>
  <c r="G212" i="23" s="1"/>
  <c r="G179" i="23"/>
  <c r="G146" i="23"/>
  <c r="G113" i="23"/>
  <c r="G80" i="23"/>
  <c r="AE103" i="16"/>
  <c r="F245" i="24" s="1"/>
  <c r="AD103" i="16"/>
  <c r="F377" i="24" s="1"/>
  <c r="AC103" i="16"/>
  <c r="F344" i="24" s="1"/>
  <c r="AB103" i="16"/>
  <c r="F311" i="24" s="1"/>
  <c r="AA103" i="16"/>
  <c r="Z103" i="16"/>
  <c r="F16" i="24" s="1"/>
  <c r="Y103" i="16"/>
  <c r="F212" i="24" s="1"/>
  <c r="F146" i="24"/>
  <c r="F113" i="24"/>
  <c r="F80" i="24"/>
  <c r="F48" i="24"/>
  <c r="AE102" i="16"/>
  <c r="AD102" i="16"/>
  <c r="F377" i="23" s="1"/>
  <c r="AC102" i="16"/>
  <c r="AB102" i="16"/>
  <c r="F311" i="23" s="1"/>
  <c r="AA102" i="16"/>
  <c r="F278" i="23" s="1"/>
  <c r="Z102" i="16"/>
  <c r="F16" i="23" s="1"/>
  <c r="Y102" i="16"/>
  <c r="F212" i="23" s="1"/>
  <c r="F179" i="23"/>
  <c r="F146" i="23"/>
  <c r="F113" i="23"/>
  <c r="F80" i="23"/>
  <c r="F48" i="23"/>
  <c r="AE101" i="16"/>
  <c r="D245" i="24" s="1"/>
  <c r="AD101" i="16"/>
  <c r="D377" i="24" s="1"/>
  <c r="AC101" i="16"/>
  <c r="D344" i="24" s="1"/>
  <c r="AB101" i="16"/>
  <c r="D311" i="24" s="1"/>
  <c r="AA101" i="16"/>
  <c r="D278" i="24" s="1"/>
  <c r="Z101" i="16"/>
  <c r="D16" i="24" s="1"/>
  <c r="Y101" i="16"/>
  <c r="D212" i="24" s="1"/>
  <c r="D179" i="24"/>
  <c r="D146" i="24"/>
  <c r="D113" i="24"/>
  <c r="D80" i="24"/>
  <c r="D48" i="24"/>
  <c r="AE100" i="16"/>
  <c r="D245" i="23" s="1"/>
  <c r="AD100" i="16"/>
  <c r="D377" i="23" s="1"/>
  <c r="AC100" i="16"/>
  <c r="D344" i="23" s="1"/>
  <c r="AB100" i="16"/>
  <c r="D311" i="23" s="1"/>
  <c r="AA100" i="16"/>
  <c r="D278" i="23" s="1"/>
  <c r="Z100" i="16"/>
  <c r="D16" i="23" s="1"/>
  <c r="Y100" i="16"/>
  <c r="D212" i="23" s="1"/>
  <c r="D179" i="23"/>
  <c r="D146" i="23"/>
  <c r="D113" i="23"/>
  <c r="D80" i="23"/>
  <c r="AE99" i="16"/>
  <c r="AD99" i="16"/>
  <c r="AC99" i="16"/>
  <c r="C344" i="24" s="1"/>
  <c r="AB99" i="16"/>
  <c r="C311" i="24" s="1"/>
  <c r="AA99" i="16"/>
  <c r="C278" i="24" s="1"/>
  <c r="Z99" i="16"/>
  <c r="C16" i="24" s="1"/>
  <c r="Y99" i="16"/>
  <c r="C179" i="24"/>
  <c r="C80" i="24"/>
  <c r="C48" i="24"/>
  <c r="AE98" i="16"/>
  <c r="C245" i="23" s="1"/>
  <c r="AD98" i="16"/>
  <c r="C377" i="23" s="1"/>
  <c r="AC98" i="16"/>
  <c r="AB98" i="16"/>
  <c r="C311" i="23" s="1"/>
  <c r="AA98" i="16"/>
  <c r="Z98" i="16"/>
  <c r="C16" i="23" s="1"/>
  <c r="Y98" i="16"/>
  <c r="C212" i="23" s="1"/>
  <c r="C179" i="23"/>
  <c r="C146" i="23"/>
  <c r="C113" i="23"/>
  <c r="C48" i="23"/>
  <c r="AE97" i="16"/>
  <c r="B245" i="24" s="1"/>
  <c r="AD97" i="16"/>
  <c r="B377" i="24" s="1"/>
  <c r="AC97" i="16"/>
  <c r="B344" i="24" s="1"/>
  <c r="AB97" i="16"/>
  <c r="B311" i="24" s="1"/>
  <c r="AA97" i="16"/>
  <c r="B278" i="24" s="1"/>
  <c r="Z97" i="16"/>
  <c r="B16" i="24" s="1"/>
  <c r="Y97" i="16"/>
  <c r="B212" i="24" s="1"/>
  <c r="B179" i="24"/>
  <c r="B146" i="24"/>
  <c r="B113" i="24"/>
  <c r="B80" i="24"/>
  <c r="B48" i="24"/>
  <c r="AE96" i="16"/>
  <c r="B245" i="23" s="1"/>
  <c r="AD96" i="16"/>
  <c r="B377" i="23" s="1"/>
  <c r="AC96" i="16"/>
  <c r="B344" i="23" s="1"/>
  <c r="AB96" i="16"/>
  <c r="AA96" i="16"/>
  <c r="B278" i="23" s="1"/>
  <c r="Z96" i="16"/>
  <c r="B16" i="23" s="1"/>
  <c r="Y96" i="16"/>
  <c r="B212" i="23" s="1"/>
  <c r="B179" i="23"/>
  <c r="B146" i="23"/>
  <c r="B113" i="23"/>
  <c r="B80" i="23"/>
  <c r="B48" i="23"/>
  <c r="AE95" i="16"/>
  <c r="AD95" i="16"/>
  <c r="AC95" i="16"/>
  <c r="AB95" i="16"/>
  <c r="AA95" i="16"/>
  <c r="Z95" i="16"/>
  <c r="Y95" i="16"/>
  <c r="AE94" i="16"/>
  <c r="AD94" i="16"/>
  <c r="AC94" i="16"/>
  <c r="AB94" i="16"/>
  <c r="AA94" i="16"/>
  <c r="Z94" i="16"/>
  <c r="Y94" i="16"/>
  <c r="AE93" i="16"/>
  <c r="N243" i="24" s="1"/>
  <c r="V243" i="24" s="1"/>
  <c r="AD93" i="16"/>
  <c r="N375" i="24" s="1"/>
  <c r="AC93" i="16"/>
  <c r="N342" i="24" s="1"/>
  <c r="AB93" i="16"/>
  <c r="N309" i="24" s="1"/>
  <c r="AA93" i="16"/>
  <c r="Z93" i="16"/>
  <c r="N14" i="24" s="1"/>
  <c r="V14" i="24" s="1"/>
  <c r="Y93" i="16"/>
  <c r="N210" i="24" s="1"/>
  <c r="N177" i="24"/>
  <c r="N144" i="24"/>
  <c r="N111" i="24"/>
  <c r="N78" i="24"/>
  <c r="N46" i="24"/>
  <c r="AE92" i="16"/>
  <c r="N243" i="23" s="1"/>
  <c r="V243" i="23" s="1"/>
  <c r="AD92" i="16"/>
  <c r="N375" i="23" s="1"/>
  <c r="AC92" i="16"/>
  <c r="N342" i="23" s="1"/>
  <c r="AB92" i="16"/>
  <c r="N309" i="23" s="1"/>
  <c r="AA92" i="16"/>
  <c r="N276" i="23" s="1"/>
  <c r="Z92" i="16"/>
  <c r="N14" i="23" s="1"/>
  <c r="V14" i="23" s="1"/>
  <c r="Y92" i="16"/>
  <c r="N210" i="23" s="1"/>
  <c r="N144" i="23"/>
  <c r="N111" i="23"/>
  <c r="N78" i="23"/>
  <c r="N46" i="23"/>
  <c r="AE91" i="16"/>
  <c r="L243" i="24" s="1"/>
  <c r="AD91" i="16"/>
  <c r="L375" i="24" s="1"/>
  <c r="AC91" i="16"/>
  <c r="L342" i="24" s="1"/>
  <c r="AB91" i="16"/>
  <c r="L309" i="24" s="1"/>
  <c r="AA91" i="16"/>
  <c r="L276" i="24" s="1"/>
  <c r="Z91" i="16"/>
  <c r="Y91" i="16"/>
  <c r="L210" i="24" s="1"/>
  <c r="L177" i="24"/>
  <c r="L144" i="24"/>
  <c r="L111" i="24"/>
  <c r="L78" i="24"/>
  <c r="L46" i="24"/>
  <c r="AE90" i="16"/>
  <c r="L243" i="23" s="1"/>
  <c r="AD90" i="16"/>
  <c r="L375" i="23" s="1"/>
  <c r="AC90" i="16"/>
  <c r="L342" i="23" s="1"/>
  <c r="AB90" i="16"/>
  <c r="L309" i="23" s="1"/>
  <c r="AA90" i="16"/>
  <c r="L276" i="23" s="1"/>
  <c r="Z90" i="16"/>
  <c r="L14" i="23" s="1"/>
  <c r="Y90" i="16"/>
  <c r="L210" i="23" s="1"/>
  <c r="L177" i="23"/>
  <c r="L144" i="23"/>
  <c r="L111" i="23"/>
  <c r="L78" i="23"/>
  <c r="L46" i="23"/>
  <c r="AE89" i="16"/>
  <c r="K243" i="24" s="1"/>
  <c r="AD89" i="16"/>
  <c r="K375" i="24" s="1"/>
  <c r="AC89" i="16"/>
  <c r="K342" i="24" s="1"/>
  <c r="AB89" i="16"/>
  <c r="K309" i="24" s="1"/>
  <c r="AA89" i="16"/>
  <c r="K276" i="24" s="1"/>
  <c r="Z89" i="16"/>
  <c r="K14" i="24" s="1"/>
  <c r="Y89" i="16"/>
  <c r="K210" i="24" s="1"/>
  <c r="K177" i="24"/>
  <c r="K144" i="24"/>
  <c r="K111" i="24"/>
  <c r="K78" i="24"/>
  <c r="K46" i="24"/>
  <c r="AE88" i="16"/>
  <c r="K243" i="23" s="1"/>
  <c r="AD88" i="16"/>
  <c r="K375" i="23" s="1"/>
  <c r="AC88" i="16"/>
  <c r="K342" i="23" s="1"/>
  <c r="AB88" i="16"/>
  <c r="AA88" i="16"/>
  <c r="K276" i="23" s="1"/>
  <c r="Z88" i="16"/>
  <c r="K14" i="23" s="1"/>
  <c r="Y88" i="16"/>
  <c r="K210" i="23" s="1"/>
  <c r="K177" i="23"/>
  <c r="K144" i="23"/>
  <c r="K111" i="23"/>
  <c r="K78" i="23"/>
  <c r="K46" i="23"/>
  <c r="AE87" i="16"/>
  <c r="J243" i="24" s="1"/>
  <c r="AD87" i="16"/>
  <c r="J375" i="24" s="1"/>
  <c r="AC87" i="16"/>
  <c r="J342" i="24" s="1"/>
  <c r="AB87" i="16"/>
  <c r="J309" i="24" s="1"/>
  <c r="M309" i="24" s="1"/>
  <c r="AA87" i="16"/>
  <c r="J276" i="24" s="1"/>
  <c r="Z87" i="16"/>
  <c r="Y87" i="16"/>
  <c r="J144" i="24"/>
  <c r="J111" i="24"/>
  <c r="J78" i="24"/>
  <c r="J46" i="24"/>
  <c r="AE86" i="16"/>
  <c r="J243" i="23" s="1"/>
  <c r="AD86" i="16"/>
  <c r="J375" i="23" s="1"/>
  <c r="AC86" i="16"/>
  <c r="AB86" i="16"/>
  <c r="AA86" i="16"/>
  <c r="J276" i="23" s="1"/>
  <c r="Z86" i="16"/>
  <c r="J14" i="23" s="1"/>
  <c r="Y86" i="16"/>
  <c r="J210" i="23" s="1"/>
  <c r="J177" i="23"/>
  <c r="J144" i="23"/>
  <c r="J111" i="23"/>
  <c r="J46" i="23"/>
  <c r="AE85" i="16"/>
  <c r="H243" i="24" s="1"/>
  <c r="AD85" i="16"/>
  <c r="H375" i="24" s="1"/>
  <c r="AC85" i="16"/>
  <c r="H342" i="24" s="1"/>
  <c r="AB85" i="16"/>
  <c r="H309" i="24" s="1"/>
  <c r="AA85" i="16"/>
  <c r="Z85" i="16"/>
  <c r="Y85" i="16"/>
  <c r="H210" i="24" s="1"/>
  <c r="H177" i="24"/>
  <c r="H144" i="24"/>
  <c r="H111" i="24"/>
  <c r="H78" i="24"/>
  <c r="H46" i="24"/>
  <c r="AE84" i="16"/>
  <c r="H243" i="23" s="1"/>
  <c r="AD84" i="16"/>
  <c r="H375" i="23" s="1"/>
  <c r="AC84" i="16"/>
  <c r="H342" i="23" s="1"/>
  <c r="AB84" i="16"/>
  <c r="H309" i="23" s="1"/>
  <c r="AA84" i="16"/>
  <c r="H276" i="23" s="1"/>
  <c r="Z84" i="16"/>
  <c r="H14" i="23" s="1"/>
  <c r="Y84" i="16"/>
  <c r="H210" i="23" s="1"/>
  <c r="H144" i="23"/>
  <c r="H111" i="23"/>
  <c r="H78" i="23"/>
  <c r="H46" i="23"/>
  <c r="AE83" i="16"/>
  <c r="G243" i="24" s="1"/>
  <c r="AD83" i="16"/>
  <c r="G375" i="24" s="1"/>
  <c r="AC83" i="16"/>
  <c r="G342" i="24" s="1"/>
  <c r="AB83" i="16"/>
  <c r="AA83" i="16"/>
  <c r="G276" i="24" s="1"/>
  <c r="Z83" i="16"/>
  <c r="G14" i="24" s="1"/>
  <c r="Y83" i="16"/>
  <c r="G210" i="24" s="1"/>
  <c r="G177" i="24"/>
  <c r="G144" i="24"/>
  <c r="G111" i="24"/>
  <c r="G78" i="24"/>
  <c r="AE82" i="16"/>
  <c r="G243" i="23" s="1"/>
  <c r="AD82" i="16"/>
  <c r="G375" i="23" s="1"/>
  <c r="AC82" i="16"/>
  <c r="G342" i="23" s="1"/>
  <c r="AB82" i="16"/>
  <c r="G309" i="23" s="1"/>
  <c r="AA82" i="16"/>
  <c r="G276" i="23" s="1"/>
  <c r="Z82" i="16"/>
  <c r="G14" i="23" s="1"/>
  <c r="Y82" i="16"/>
  <c r="G210" i="23" s="1"/>
  <c r="G144" i="23"/>
  <c r="G111" i="23"/>
  <c r="G78" i="23"/>
  <c r="G46" i="23"/>
  <c r="AE81" i="16"/>
  <c r="F243" i="24" s="1"/>
  <c r="AD81" i="16"/>
  <c r="F375" i="24" s="1"/>
  <c r="AC81" i="16"/>
  <c r="F342" i="24" s="1"/>
  <c r="AB81" i="16"/>
  <c r="F309" i="24" s="1"/>
  <c r="AA81" i="16"/>
  <c r="F276" i="24" s="1"/>
  <c r="Z81" i="16"/>
  <c r="F14" i="24" s="1"/>
  <c r="Y81" i="16"/>
  <c r="F210" i="24" s="1"/>
  <c r="F177" i="24"/>
  <c r="F144" i="24"/>
  <c r="F111" i="24"/>
  <c r="F78" i="24"/>
  <c r="F46" i="24"/>
  <c r="AE80" i="16"/>
  <c r="F243" i="23" s="1"/>
  <c r="AD80" i="16"/>
  <c r="AC80" i="16"/>
  <c r="F342" i="23" s="1"/>
  <c r="AB80" i="16"/>
  <c r="F309" i="23" s="1"/>
  <c r="AA80" i="16"/>
  <c r="F276" i="23" s="1"/>
  <c r="Z80" i="16"/>
  <c r="F14" i="23" s="1"/>
  <c r="Y80" i="16"/>
  <c r="F210" i="23" s="1"/>
  <c r="F177" i="23"/>
  <c r="F144" i="23"/>
  <c r="F78" i="23"/>
  <c r="F46" i="23"/>
  <c r="AE79" i="16"/>
  <c r="D243" i="24" s="1"/>
  <c r="AD79" i="16"/>
  <c r="D375" i="24" s="1"/>
  <c r="AC79" i="16"/>
  <c r="AB79" i="16"/>
  <c r="AA79" i="16"/>
  <c r="D276" i="24" s="1"/>
  <c r="Z79" i="16"/>
  <c r="Y79" i="16"/>
  <c r="D210" i="24" s="1"/>
  <c r="D177" i="24"/>
  <c r="D144" i="24"/>
  <c r="D111" i="24"/>
  <c r="AE78" i="16"/>
  <c r="D243" i="23" s="1"/>
  <c r="AD78" i="16"/>
  <c r="D375" i="23" s="1"/>
  <c r="AC78" i="16"/>
  <c r="D342" i="23" s="1"/>
  <c r="AB78" i="16"/>
  <c r="D309" i="23" s="1"/>
  <c r="AA78" i="16"/>
  <c r="D276" i="23" s="1"/>
  <c r="Z78" i="16"/>
  <c r="D14" i="23" s="1"/>
  <c r="Y78" i="16"/>
  <c r="D210" i="23" s="1"/>
  <c r="D144" i="23"/>
  <c r="D111" i="23"/>
  <c r="D78" i="23"/>
  <c r="D46" i="23"/>
  <c r="AE77" i="16"/>
  <c r="C243" i="24" s="1"/>
  <c r="AD77" i="16"/>
  <c r="C375" i="24" s="1"/>
  <c r="AC77" i="16"/>
  <c r="C342" i="24" s="1"/>
  <c r="AB77" i="16"/>
  <c r="C309" i="24" s="1"/>
  <c r="AA77" i="16"/>
  <c r="C276" i="24" s="1"/>
  <c r="Z77" i="16"/>
  <c r="C14" i="24" s="1"/>
  <c r="Y77" i="16"/>
  <c r="C210" i="24" s="1"/>
  <c r="C78" i="24"/>
  <c r="C46" i="24"/>
  <c r="AE76" i="16"/>
  <c r="C243" i="23" s="1"/>
  <c r="AD76" i="16"/>
  <c r="C375" i="23" s="1"/>
  <c r="AC76" i="16"/>
  <c r="AB76" i="16"/>
  <c r="AA76" i="16"/>
  <c r="C276" i="23" s="1"/>
  <c r="Z76" i="16"/>
  <c r="C14" i="23" s="1"/>
  <c r="Y76" i="16"/>
  <c r="C210" i="23" s="1"/>
  <c r="C177" i="23"/>
  <c r="C144" i="23"/>
  <c r="C111" i="23"/>
  <c r="C78" i="23"/>
  <c r="AE75" i="16"/>
  <c r="B243" i="24" s="1"/>
  <c r="AD75" i="16"/>
  <c r="B375" i="24" s="1"/>
  <c r="AC75" i="16"/>
  <c r="B342" i="24" s="1"/>
  <c r="AB75" i="16"/>
  <c r="B309" i="24" s="1"/>
  <c r="AA75" i="16"/>
  <c r="Z75" i="16"/>
  <c r="B14" i="24" s="1"/>
  <c r="Y75" i="16"/>
  <c r="B210" i="24" s="1"/>
  <c r="B177" i="24"/>
  <c r="B144" i="24"/>
  <c r="B111" i="24"/>
  <c r="B78" i="24"/>
  <c r="B46" i="24"/>
  <c r="AE74" i="16"/>
  <c r="B243" i="23" s="1"/>
  <c r="AD74" i="16"/>
  <c r="B375" i="23" s="1"/>
  <c r="AC74" i="16"/>
  <c r="B342" i="23" s="1"/>
  <c r="AB74" i="16"/>
  <c r="B309" i="23" s="1"/>
  <c r="AA74" i="16"/>
  <c r="B276" i="23" s="1"/>
  <c r="Z74" i="16"/>
  <c r="B14" i="23" s="1"/>
  <c r="Y74" i="16"/>
  <c r="B210" i="23" s="1"/>
  <c r="B177" i="23"/>
  <c r="B144" i="23"/>
  <c r="B111" i="23"/>
  <c r="B78" i="23"/>
  <c r="B46" i="23"/>
  <c r="AE73" i="16"/>
  <c r="AD73" i="16"/>
  <c r="AC73" i="16"/>
  <c r="AB73" i="16"/>
  <c r="AA73" i="16"/>
  <c r="Z73" i="16"/>
  <c r="Y73" i="16"/>
  <c r="AE72" i="16"/>
  <c r="AD72" i="16"/>
  <c r="AC72" i="16"/>
  <c r="AB72" i="16"/>
  <c r="AA72" i="16"/>
  <c r="Z72" i="16"/>
  <c r="Y72" i="16"/>
  <c r="AE71" i="16"/>
  <c r="N242" i="24" s="1"/>
  <c r="V242" i="24" s="1"/>
  <c r="AD71" i="16"/>
  <c r="N374" i="24" s="1"/>
  <c r="AC71" i="16"/>
  <c r="N341" i="24" s="1"/>
  <c r="AB71" i="16"/>
  <c r="N308" i="24" s="1"/>
  <c r="AA71" i="16"/>
  <c r="Z71" i="16"/>
  <c r="N13" i="24" s="1"/>
  <c r="V13" i="24" s="1"/>
  <c r="Y71" i="16"/>
  <c r="N176" i="24"/>
  <c r="N143" i="24"/>
  <c r="N110" i="24"/>
  <c r="N77" i="24"/>
  <c r="N45" i="24"/>
  <c r="AE70" i="16"/>
  <c r="N242" i="23" s="1"/>
  <c r="V242" i="23" s="1"/>
  <c r="AD70" i="16"/>
  <c r="N374" i="23" s="1"/>
  <c r="AC70" i="16"/>
  <c r="AB70" i="16"/>
  <c r="N308" i="23" s="1"/>
  <c r="AA70" i="16"/>
  <c r="N275" i="23" s="1"/>
  <c r="Z70" i="16"/>
  <c r="N13" i="23" s="1"/>
  <c r="V13" i="23" s="1"/>
  <c r="Y70" i="16"/>
  <c r="N209" i="23" s="1"/>
  <c r="N143" i="23"/>
  <c r="N110" i="23"/>
  <c r="AH71" i="16"/>
  <c r="AE69" i="16"/>
  <c r="L242" i="24" s="1"/>
  <c r="AD69" i="16"/>
  <c r="L374" i="24" s="1"/>
  <c r="AC69" i="16"/>
  <c r="L341" i="24" s="1"/>
  <c r="AB69" i="16"/>
  <c r="L308" i="24" s="1"/>
  <c r="AA69" i="16"/>
  <c r="L275" i="24" s="1"/>
  <c r="Z69" i="16"/>
  <c r="L13" i="24" s="1"/>
  <c r="Y69" i="16"/>
  <c r="L209" i="24" s="1"/>
  <c r="L176" i="24"/>
  <c r="L143" i="24"/>
  <c r="L77" i="24"/>
  <c r="L45" i="24"/>
  <c r="AE68" i="16"/>
  <c r="L242" i="23" s="1"/>
  <c r="AD68" i="16"/>
  <c r="L374" i="23" s="1"/>
  <c r="AC68" i="16"/>
  <c r="L341" i="23" s="1"/>
  <c r="AB68" i="16"/>
  <c r="AA68" i="16"/>
  <c r="L275" i="23" s="1"/>
  <c r="Z68" i="16"/>
  <c r="L13" i="23" s="1"/>
  <c r="Y68" i="16"/>
  <c r="L209" i="23" s="1"/>
  <c r="L143" i="23"/>
  <c r="L110" i="23"/>
  <c r="L77" i="23"/>
  <c r="AE67" i="16"/>
  <c r="K242" i="24" s="1"/>
  <c r="AD67" i="16"/>
  <c r="AC67" i="16"/>
  <c r="K341" i="24" s="1"/>
  <c r="AB67" i="16"/>
  <c r="K308" i="24" s="1"/>
  <c r="AA67" i="16"/>
  <c r="K275" i="24" s="1"/>
  <c r="Z67" i="16"/>
  <c r="K13" i="24" s="1"/>
  <c r="Y67" i="16"/>
  <c r="K209" i="24" s="1"/>
  <c r="K176" i="24"/>
  <c r="K143" i="24"/>
  <c r="K77" i="24"/>
  <c r="K45" i="24"/>
  <c r="AE66" i="16"/>
  <c r="K242" i="23" s="1"/>
  <c r="AD66" i="16"/>
  <c r="K374" i="23" s="1"/>
  <c r="AC66" i="16"/>
  <c r="K341" i="23" s="1"/>
  <c r="AB66" i="16"/>
  <c r="K308" i="23" s="1"/>
  <c r="AA66" i="16"/>
  <c r="K275" i="23" s="1"/>
  <c r="Z66" i="16"/>
  <c r="Y66" i="16"/>
  <c r="K209" i="23" s="1"/>
  <c r="K143" i="23"/>
  <c r="K110" i="23"/>
  <c r="K77" i="23"/>
  <c r="K45" i="23"/>
  <c r="AE65" i="16"/>
  <c r="J242" i="24" s="1"/>
  <c r="AD65" i="16"/>
  <c r="J374" i="24" s="1"/>
  <c r="AC65" i="16"/>
  <c r="J341" i="24" s="1"/>
  <c r="AB65" i="16"/>
  <c r="J308" i="24" s="1"/>
  <c r="AA65" i="16"/>
  <c r="Z65" i="16"/>
  <c r="J13" i="24" s="1"/>
  <c r="Y65" i="16"/>
  <c r="J209" i="24" s="1"/>
  <c r="J143" i="24"/>
  <c r="J77" i="24"/>
  <c r="J45" i="24"/>
  <c r="AE64" i="16"/>
  <c r="AD64" i="16"/>
  <c r="J374" i="23" s="1"/>
  <c r="AC64" i="16"/>
  <c r="J341" i="23" s="1"/>
  <c r="AB64" i="16"/>
  <c r="AA64" i="16"/>
  <c r="J275" i="23" s="1"/>
  <c r="Z64" i="16"/>
  <c r="J13" i="23" s="1"/>
  <c r="Y64" i="16"/>
  <c r="J209" i="23" s="1"/>
  <c r="J176" i="23"/>
  <c r="J143" i="23"/>
  <c r="J110" i="23"/>
  <c r="J77" i="23"/>
  <c r="AE63" i="16"/>
  <c r="H242" i="24" s="1"/>
  <c r="AD63" i="16"/>
  <c r="H374" i="24" s="1"/>
  <c r="AC63" i="16"/>
  <c r="H341" i="24" s="1"/>
  <c r="AB63" i="16"/>
  <c r="H308" i="24" s="1"/>
  <c r="AA63" i="16"/>
  <c r="H275" i="24" s="1"/>
  <c r="Z63" i="16"/>
  <c r="H13" i="24" s="1"/>
  <c r="Y63" i="16"/>
  <c r="H143" i="24"/>
  <c r="H110" i="24"/>
  <c r="H77" i="24"/>
  <c r="H45" i="24"/>
  <c r="AE62" i="16"/>
  <c r="H242" i="23" s="1"/>
  <c r="AD62" i="16"/>
  <c r="H374" i="23" s="1"/>
  <c r="AC62" i="16"/>
  <c r="AB62" i="16"/>
  <c r="H308" i="23" s="1"/>
  <c r="AA62" i="16"/>
  <c r="H275" i="23" s="1"/>
  <c r="Z62" i="16"/>
  <c r="H13" i="23" s="1"/>
  <c r="Y62" i="16"/>
  <c r="H209" i="23" s="1"/>
  <c r="H176" i="23"/>
  <c r="H143" i="23"/>
  <c r="H110" i="23"/>
  <c r="H45" i="23"/>
  <c r="AE61" i="16"/>
  <c r="G242" i="24" s="1"/>
  <c r="AD61" i="16"/>
  <c r="AC61" i="16"/>
  <c r="G341" i="24" s="1"/>
  <c r="AB61" i="16"/>
  <c r="G308" i="24" s="1"/>
  <c r="AA61" i="16"/>
  <c r="G275" i="24" s="1"/>
  <c r="Z61" i="16"/>
  <c r="G13" i="24" s="1"/>
  <c r="Y61" i="16"/>
  <c r="G209" i="24" s="1"/>
  <c r="G176" i="24"/>
  <c r="G143" i="24"/>
  <c r="G77" i="24"/>
  <c r="G45" i="24"/>
  <c r="AE60" i="16"/>
  <c r="G242" i="23" s="1"/>
  <c r="AD60" i="16"/>
  <c r="G374" i="23" s="1"/>
  <c r="AC60" i="16"/>
  <c r="G341" i="23" s="1"/>
  <c r="AB60" i="16"/>
  <c r="G308" i="23" s="1"/>
  <c r="AA60" i="16"/>
  <c r="G275" i="23" s="1"/>
  <c r="Z60" i="16"/>
  <c r="G13" i="23" s="1"/>
  <c r="Y60" i="16"/>
  <c r="G209" i="23" s="1"/>
  <c r="G176" i="23"/>
  <c r="G143" i="23"/>
  <c r="G110" i="23"/>
  <c r="G77" i="23"/>
  <c r="G45" i="23"/>
  <c r="AE59" i="16"/>
  <c r="F242" i="24" s="1"/>
  <c r="AD59" i="16"/>
  <c r="F374" i="24" s="1"/>
  <c r="AC59" i="16"/>
  <c r="F341" i="24" s="1"/>
  <c r="AB59" i="16"/>
  <c r="F308" i="24" s="1"/>
  <c r="AA59" i="16"/>
  <c r="Z59" i="16"/>
  <c r="F13" i="24" s="1"/>
  <c r="Y59" i="16"/>
  <c r="F209" i="24" s="1"/>
  <c r="F176" i="24"/>
  <c r="F110" i="24"/>
  <c r="F77" i="24"/>
  <c r="F45" i="24"/>
  <c r="AE58" i="16"/>
  <c r="F242" i="23" s="1"/>
  <c r="AD58" i="16"/>
  <c r="F374" i="23" s="1"/>
  <c r="AC58" i="16"/>
  <c r="AB58" i="16"/>
  <c r="F308" i="23" s="1"/>
  <c r="AA58" i="16"/>
  <c r="F275" i="23" s="1"/>
  <c r="Z58" i="16"/>
  <c r="F13" i="23" s="1"/>
  <c r="Y58" i="16"/>
  <c r="F209" i="23" s="1"/>
  <c r="F176" i="23"/>
  <c r="F143" i="23"/>
  <c r="F110" i="23"/>
  <c r="F45" i="23"/>
  <c r="AE57" i="16"/>
  <c r="D242" i="24" s="1"/>
  <c r="AD57" i="16"/>
  <c r="D374" i="24" s="1"/>
  <c r="AC57" i="16"/>
  <c r="D341" i="24" s="1"/>
  <c r="AB57" i="16"/>
  <c r="D308" i="24" s="1"/>
  <c r="AA57" i="16"/>
  <c r="Z57" i="16"/>
  <c r="D13" i="24" s="1"/>
  <c r="Y57" i="16"/>
  <c r="D209" i="24" s="1"/>
  <c r="D176" i="24"/>
  <c r="D143" i="24"/>
  <c r="D110" i="24"/>
  <c r="D77" i="24"/>
  <c r="D45" i="24"/>
  <c r="AE56" i="16"/>
  <c r="D242" i="23" s="1"/>
  <c r="AD56" i="16"/>
  <c r="D374" i="23" s="1"/>
  <c r="AC56" i="16"/>
  <c r="D341" i="23" s="1"/>
  <c r="AB56" i="16"/>
  <c r="D308" i="23" s="1"/>
  <c r="AA56" i="16"/>
  <c r="D275" i="23" s="1"/>
  <c r="Z56" i="16"/>
  <c r="D13" i="23" s="1"/>
  <c r="Y56" i="16"/>
  <c r="D209" i="23" s="1"/>
  <c r="D176" i="23"/>
  <c r="D143" i="23"/>
  <c r="D110" i="23"/>
  <c r="D77" i="23"/>
  <c r="D45" i="23"/>
  <c r="AE55" i="16"/>
  <c r="C242" i="24" s="1"/>
  <c r="AD55" i="16"/>
  <c r="C374" i="24" s="1"/>
  <c r="AC55" i="16"/>
  <c r="C341" i="24" s="1"/>
  <c r="AB55" i="16"/>
  <c r="C308" i="24" s="1"/>
  <c r="AA55" i="16"/>
  <c r="C275" i="24" s="1"/>
  <c r="Z55" i="16"/>
  <c r="C13" i="24" s="1"/>
  <c r="Y55" i="16"/>
  <c r="C209" i="24" s="1"/>
  <c r="C176" i="24"/>
  <c r="C143" i="24"/>
  <c r="C77" i="24"/>
  <c r="C45" i="24"/>
  <c r="AE54" i="16"/>
  <c r="C242" i="23" s="1"/>
  <c r="AD54" i="16"/>
  <c r="C374" i="23" s="1"/>
  <c r="AC54" i="16"/>
  <c r="C341" i="23" s="1"/>
  <c r="AB54" i="16"/>
  <c r="C308" i="23" s="1"/>
  <c r="AA54" i="16"/>
  <c r="C275" i="23" s="1"/>
  <c r="Z54" i="16"/>
  <c r="C13" i="23" s="1"/>
  <c r="Y54" i="16"/>
  <c r="C209" i="23" s="1"/>
  <c r="C176" i="23"/>
  <c r="C143" i="23"/>
  <c r="C110" i="23"/>
  <c r="C77" i="23"/>
  <c r="C45" i="23"/>
  <c r="AE53" i="16"/>
  <c r="B242" i="24" s="1"/>
  <c r="AD53" i="16"/>
  <c r="B374" i="24" s="1"/>
  <c r="AC53" i="16"/>
  <c r="B341" i="24" s="1"/>
  <c r="AB53" i="16"/>
  <c r="B308" i="24" s="1"/>
  <c r="AA53" i="16"/>
  <c r="B275" i="24" s="1"/>
  <c r="Z53" i="16"/>
  <c r="B13" i="24" s="1"/>
  <c r="Y53" i="16"/>
  <c r="B209" i="24" s="1"/>
  <c r="B176" i="24"/>
  <c r="B143" i="24"/>
  <c r="B77" i="24"/>
  <c r="B45" i="24"/>
  <c r="AE52" i="16"/>
  <c r="B242" i="23" s="1"/>
  <c r="AD52" i="16"/>
  <c r="B374" i="23" s="1"/>
  <c r="AC52" i="16"/>
  <c r="B341" i="23" s="1"/>
  <c r="AB52" i="16"/>
  <c r="B308" i="23" s="1"/>
  <c r="AA52" i="16"/>
  <c r="B275" i="23" s="1"/>
  <c r="Z52" i="16"/>
  <c r="B13" i="23" s="1"/>
  <c r="Y52" i="16"/>
  <c r="B209" i="23" s="1"/>
  <c r="B176" i="23"/>
  <c r="AE51" i="16"/>
  <c r="AD51" i="16"/>
  <c r="AC51" i="16"/>
  <c r="AB51" i="16"/>
  <c r="AA51" i="16"/>
  <c r="Z51" i="16"/>
  <c r="Y51" i="16"/>
  <c r="AE50" i="16"/>
  <c r="AD50" i="16"/>
  <c r="AC50" i="16"/>
  <c r="AB50" i="16"/>
  <c r="AA50" i="16"/>
  <c r="Z50" i="16"/>
  <c r="Y50" i="16"/>
  <c r="AE49" i="16"/>
  <c r="N241" i="24" s="1"/>
  <c r="V241" i="24" s="1"/>
  <c r="AD49" i="16"/>
  <c r="N373" i="24" s="1"/>
  <c r="AC49" i="16"/>
  <c r="N340" i="24" s="1"/>
  <c r="AB49" i="16"/>
  <c r="N307" i="24" s="1"/>
  <c r="AA49" i="16"/>
  <c r="N274" i="24" s="1"/>
  <c r="Z49" i="16"/>
  <c r="N12" i="24" s="1"/>
  <c r="V12" i="24" s="1"/>
  <c r="Y49" i="16"/>
  <c r="N208" i="24" s="1"/>
  <c r="N175" i="24"/>
  <c r="N109" i="24"/>
  <c r="N76" i="24"/>
  <c r="N44" i="24"/>
  <c r="AE48" i="16"/>
  <c r="N241" i="23" s="1"/>
  <c r="AD48" i="16"/>
  <c r="N373" i="23" s="1"/>
  <c r="AC48" i="16"/>
  <c r="N340" i="23" s="1"/>
  <c r="AB48" i="16"/>
  <c r="N307" i="23" s="1"/>
  <c r="AA48" i="16"/>
  <c r="N274" i="23" s="1"/>
  <c r="Z48" i="16"/>
  <c r="N12" i="23" s="1"/>
  <c r="Y48" i="16"/>
  <c r="N208" i="23" s="1"/>
  <c r="N175" i="23"/>
  <c r="AE47" i="16"/>
  <c r="AD47" i="16"/>
  <c r="AC47" i="16"/>
  <c r="L340" i="24" s="1"/>
  <c r="AB47" i="16"/>
  <c r="L307" i="24" s="1"/>
  <c r="AA47" i="16"/>
  <c r="L274" i="24" s="1"/>
  <c r="Z47" i="16"/>
  <c r="L12" i="24" s="1"/>
  <c r="Y47" i="16"/>
  <c r="L208" i="24" s="1"/>
  <c r="L44" i="24"/>
  <c r="AE46" i="16"/>
  <c r="L241" i="23" s="1"/>
  <c r="AD46" i="16"/>
  <c r="L373" i="23" s="1"/>
  <c r="AC46" i="16"/>
  <c r="L340" i="23" s="1"/>
  <c r="AB46" i="16"/>
  <c r="L307" i="23" s="1"/>
  <c r="AA46" i="16"/>
  <c r="Z46" i="16"/>
  <c r="L12" i="23" s="1"/>
  <c r="Y46" i="16"/>
  <c r="L208" i="23" s="1"/>
  <c r="L175" i="23"/>
  <c r="L142" i="23"/>
  <c r="L109" i="23"/>
  <c r="L76" i="23"/>
  <c r="AE45" i="16"/>
  <c r="AD45" i="16"/>
  <c r="K373" i="24" s="1"/>
  <c r="AC45" i="16"/>
  <c r="K340" i="24" s="1"/>
  <c r="AB45" i="16"/>
  <c r="K307" i="24" s="1"/>
  <c r="AA45" i="16"/>
  <c r="K274" i="24" s="1"/>
  <c r="Z45" i="16"/>
  <c r="K12" i="24" s="1"/>
  <c r="Y45" i="16"/>
  <c r="K208" i="24" s="1"/>
  <c r="K175" i="24"/>
  <c r="K109" i="24"/>
  <c r="K76" i="24"/>
  <c r="K44" i="24"/>
  <c r="AE44" i="16"/>
  <c r="K241" i="23" s="1"/>
  <c r="AD44" i="16"/>
  <c r="K373" i="23" s="1"/>
  <c r="AC44" i="16"/>
  <c r="K340" i="23" s="1"/>
  <c r="AB44" i="16"/>
  <c r="K307" i="23" s="1"/>
  <c r="AA44" i="16"/>
  <c r="K274" i="23" s="1"/>
  <c r="Z44" i="16"/>
  <c r="K12" i="23" s="1"/>
  <c r="Y44" i="16"/>
  <c r="K208" i="23" s="1"/>
  <c r="K175" i="23"/>
  <c r="K142" i="23"/>
  <c r="K109" i="23"/>
  <c r="K76" i="23"/>
  <c r="K44" i="23"/>
  <c r="AE43" i="16"/>
  <c r="J241" i="24" s="1"/>
  <c r="AD43" i="16"/>
  <c r="AC43" i="16"/>
  <c r="AB43" i="16"/>
  <c r="J307" i="24" s="1"/>
  <c r="AA43" i="16"/>
  <c r="J274" i="24" s="1"/>
  <c r="Z43" i="16"/>
  <c r="J12" i="24" s="1"/>
  <c r="Y43" i="16"/>
  <c r="J208" i="24" s="1"/>
  <c r="J175" i="24"/>
  <c r="J142" i="24"/>
  <c r="J44" i="24"/>
  <c r="AE42" i="16"/>
  <c r="J241" i="23" s="1"/>
  <c r="AD42" i="16"/>
  <c r="J373" i="23" s="1"/>
  <c r="AC42" i="16"/>
  <c r="J340" i="23" s="1"/>
  <c r="AB42" i="16"/>
  <c r="J307" i="23" s="1"/>
  <c r="AA42" i="16"/>
  <c r="J274" i="23" s="1"/>
  <c r="Z42" i="16"/>
  <c r="J12" i="23" s="1"/>
  <c r="Y42" i="16"/>
  <c r="J175" i="23"/>
  <c r="J142" i="23"/>
  <c r="J109" i="23"/>
  <c r="J76" i="23"/>
  <c r="J44" i="23"/>
  <c r="AE41" i="16"/>
  <c r="AD41" i="16"/>
  <c r="AC41" i="16"/>
  <c r="H340" i="24" s="1"/>
  <c r="AB41" i="16"/>
  <c r="H307" i="24" s="1"/>
  <c r="AA41" i="16"/>
  <c r="H274" i="24" s="1"/>
  <c r="Z41" i="16"/>
  <c r="H12" i="24" s="1"/>
  <c r="Y41" i="16"/>
  <c r="H208" i="24" s="1"/>
  <c r="H175" i="24"/>
  <c r="H76" i="24"/>
  <c r="H44" i="24"/>
  <c r="AE40" i="16"/>
  <c r="H241" i="23" s="1"/>
  <c r="AD40" i="16"/>
  <c r="H373" i="23" s="1"/>
  <c r="AC40" i="16"/>
  <c r="H340" i="23" s="1"/>
  <c r="AB40" i="16"/>
  <c r="H307" i="23" s="1"/>
  <c r="AA40" i="16"/>
  <c r="H274" i="23" s="1"/>
  <c r="Z40" i="16"/>
  <c r="H12" i="23" s="1"/>
  <c r="Y40" i="16"/>
  <c r="H208" i="23" s="1"/>
  <c r="H175" i="23"/>
  <c r="H142" i="23"/>
  <c r="H109" i="23"/>
  <c r="H76" i="23"/>
  <c r="H44" i="23"/>
  <c r="AE39" i="16"/>
  <c r="AD39" i="16"/>
  <c r="AC39" i="16"/>
  <c r="G340" i="24" s="1"/>
  <c r="AB39" i="16"/>
  <c r="G307" i="24" s="1"/>
  <c r="AA39" i="16"/>
  <c r="G274" i="24" s="1"/>
  <c r="Z39" i="16"/>
  <c r="G12" i="24" s="1"/>
  <c r="Y39" i="16"/>
  <c r="G208" i="24" s="1"/>
  <c r="G175" i="24"/>
  <c r="G76" i="24"/>
  <c r="G44" i="24"/>
  <c r="AE38" i="16"/>
  <c r="G241" i="23" s="1"/>
  <c r="AD38" i="16"/>
  <c r="G373" i="23" s="1"/>
  <c r="AC38" i="16"/>
  <c r="G340" i="23" s="1"/>
  <c r="AB38" i="16"/>
  <c r="AA38" i="16"/>
  <c r="G274" i="23" s="1"/>
  <c r="Z38" i="16"/>
  <c r="G12" i="23" s="1"/>
  <c r="Y38" i="16"/>
  <c r="G208" i="23" s="1"/>
  <c r="G175" i="23"/>
  <c r="G142" i="23"/>
  <c r="G109" i="23"/>
  <c r="G76" i="23"/>
  <c r="AE37" i="16"/>
  <c r="F241" i="24" s="1"/>
  <c r="AD37" i="16"/>
  <c r="AC37" i="16"/>
  <c r="F340" i="24" s="1"/>
  <c r="AB37" i="16"/>
  <c r="F307" i="24" s="1"/>
  <c r="AA37" i="16"/>
  <c r="F274" i="24" s="1"/>
  <c r="Z37" i="16"/>
  <c r="F12" i="24" s="1"/>
  <c r="Y37" i="16"/>
  <c r="F175" i="24"/>
  <c r="F142" i="24"/>
  <c r="F109" i="24"/>
  <c r="F76" i="24"/>
  <c r="F44" i="24"/>
  <c r="AE36" i="16"/>
  <c r="F241" i="23" s="1"/>
  <c r="AD36" i="16"/>
  <c r="F373" i="23" s="1"/>
  <c r="AC36" i="16"/>
  <c r="AB36" i="16"/>
  <c r="F307" i="23" s="1"/>
  <c r="AA36" i="16"/>
  <c r="F274" i="23" s="1"/>
  <c r="Z36" i="16"/>
  <c r="F12" i="23" s="1"/>
  <c r="Y36" i="16"/>
  <c r="F208" i="23" s="1"/>
  <c r="F175" i="23"/>
  <c r="F142" i="23"/>
  <c r="F109" i="23"/>
  <c r="F44" i="23"/>
  <c r="AE35" i="16"/>
  <c r="AD35" i="16"/>
  <c r="AC35" i="16"/>
  <c r="D340" i="24" s="1"/>
  <c r="AB35" i="16"/>
  <c r="D307" i="24" s="1"/>
  <c r="AA35" i="16"/>
  <c r="D274" i="24" s="1"/>
  <c r="Z35" i="16"/>
  <c r="D12" i="24" s="1"/>
  <c r="Y35" i="16"/>
  <c r="D208" i="24" s="1"/>
  <c r="D175" i="24"/>
  <c r="D76" i="24"/>
  <c r="D44" i="24"/>
  <c r="AE34" i="16"/>
  <c r="D241" i="23" s="1"/>
  <c r="AD34" i="16"/>
  <c r="D373" i="23" s="1"/>
  <c r="AC34" i="16"/>
  <c r="D340" i="23" s="1"/>
  <c r="AB34" i="16"/>
  <c r="D307" i="23" s="1"/>
  <c r="AA34" i="16"/>
  <c r="D274" i="23" s="1"/>
  <c r="Z34" i="16"/>
  <c r="D12" i="23" s="1"/>
  <c r="Y34" i="16"/>
  <c r="D208" i="23" s="1"/>
  <c r="D175" i="23"/>
  <c r="D142" i="23"/>
  <c r="D109" i="23"/>
  <c r="D76" i="23"/>
  <c r="D44" i="23"/>
  <c r="AE33" i="16"/>
  <c r="AD33" i="16"/>
  <c r="AC33" i="16"/>
  <c r="C340" i="24" s="1"/>
  <c r="AB33" i="16"/>
  <c r="C307" i="24" s="1"/>
  <c r="AA33" i="16"/>
  <c r="C274" i="24" s="1"/>
  <c r="Z33" i="16"/>
  <c r="C12" i="24" s="1"/>
  <c r="Y33" i="16"/>
  <c r="C142" i="24"/>
  <c r="C109" i="24"/>
  <c r="C76" i="24"/>
  <c r="C44" i="24"/>
  <c r="AE32" i="16"/>
  <c r="C241" i="23" s="1"/>
  <c r="AD32" i="16"/>
  <c r="C373" i="23" s="1"/>
  <c r="AC32" i="16"/>
  <c r="AB32" i="16"/>
  <c r="C307" i="23" s="1"/>
  <c r="AA32" i="16"/>
  <c r="C274" i="23" s="1"/>
  <c r="Z32" i="16"/>
  <c r="C12" i="23" s="1"/>
  <c r="Y32" i="16"/>
  <c r="C208" i="23" s="1"/>
  <c r="C175" i="23"/>
  <c r="C142" i="23"/>
  <c r="C109" i="23"/>
  <c r="C44" i="23"/>
  <c r="AE31" i="16"/>
  <c r="B241" i="24" s="1"/>
  <c r="AD31" i="16"/>
  <c r="B373" i="24" s="1"/>
  <c r="AC31" i="16"/>
  <c r="B340" i="24" s="1"/>
  <c r="AB31" i="16"/>
  <c r="B307" i="24" s="1"/>
  <c r="AA31" i="16"/>
  <c r="B274" i="24" s="1"/>
  <c r="Z31" i="16"/>
  <c r="B12" i="24" s="1"/>
  <c r="Y31" i="16"/>
  <c r="B208" i="24" s="1"/>
  <c r="B175" i="24"/>
  <c r="B142" i="24"/>
  <c r="B109" i="24"/>
  <c r="B76" i="24"/>
  <c r="B44" i="24"/>
  <c r="AE30" i="16"/>
  <c r="B241" i="23" s="1"/>
  <c r="AD30" i="16"/>
  <c r="AC30" i="16"/>
  <c r="AB30" i="16"/>
  <c r="AA30" i="16"/>
  <c r="B274" i="23" s="1"/>
  <c r="Z30" i="16"/>
  <c r="B12" i="23" s="1"/>
  <c r="Y30" i="16"/>
  <c r="B208" i="23" s="1"/>
  <c r="B175" i="23"/>
  <c r="B44" i="23"/>
  <c r="AE29" i="16"/>
  <c r="AD29" i="16"/>
  <c r="AC29" i="16"/>
  <c r="AB29" i="16"/>
  <c r="AA29" i="16"/>
  <c r="Z29" i="16"/>
  <c r="Y29" i="16"/>
  <c r="AE28" i="16"/>
  <c r="AD28" i="16"/>
  <c r="AC28" i="16"/>
  <c r="AB28" i="16"/>
  <c r="AA28" i="16"/>
  <c r="Z28" i="16"/>
  <c r="Y28" i="16"/>
  <c r="AE27" i="16"/>
  <c r="N240" i="24" s="1"/>
  <c r="V240" i="24" s="1"/>
  <c r="AD27" i="16"/>
  <c r="N372" i="24" s="1"/>
  <c r="AC27" i="16"/>
  <c r="N339" i="24" s="1"/>
  <c r="AB27" i="16"/>
  <c r="N306" i="24" s="1"/>
  <c r="AA27" i="16"/>
  <c r="Z27" i="16"/>
  <c r="Y27" i="16"/>
  <c r="N207" i="24" s="1"/>
  <c r="N141" i="24"/>
  <c r="N108" i="24"/>
  <c r="N75" i="24"/>
  <c r="N43" i="24"/>
  <c r="AE26" i="16"/>
  <c r="AD26" i="16"/>
  <c r="AC26" i="16"/>
  <c r="N339" i="23" s="1"/>
  <c r="AB26" i="16"/>
  <c r="AA26" i="16"/>
  <c r="N273" i="23" s="1"/>
  <c r="Z26" i="16"/>
  <c r="N11" i="23" s="1"/>
  <c r="V11" i="23" s="1"/>
  <c r="Y26" i="16"/>
  <c r="N207" i="23" s="1"/>
  <c r="N174" i="23"/>
  <c r="N141" i="23"/>
  <c r="N75" i="23"/>
  <c r="AE25" i="16"/>
  <c r="L240" i="24" s="1"/>
  <c r="AD25" i="16"/>
  <c r="L372" i="24" s="1"/>
  <c r="AC25" i="16"/>
  <c r="L339" i="24" s="1"/>
  <c r="AB25" i="16"/>
  <c r="L306" i="24" s="1"/>
  <c r="AA25" i="16"/>
  <c r="Z25" i="16"/>
  <c r="L11" i="24" s="1"/>
  <c r="Y25" i="16"/>
  <c r="L174" i="24"/>
  <c r="L141" i="24"/>
  <c r="L108" i="24"/>
  <c r="L75" i="24"/>
  <c r="L43" i="24"/>
  <c r="AE24" i="16"/>
  <c r="L240" i="23" s="1"/>
  <c r="AD24" i="16"/>
  <c r="L372" i="23" s="1"/>
  <c r="AC24" i="16"/>
  <c r="L339" i="23" s="1"/>
  <c r="AB24" i="16"/>
  <c r="L306" i="23" s="1"/>
  <c r="AA24" i="16"/>
  <c r="L273" i="23" s="1"/>
  <c r="Z24" i="16"/>
  <c r="L11" i="23" s="1"/>
  <c r="Y24" i="16"/>
  <c r="L207" i="23" s="1"/>
  <c r="L174" i="23"/>
  <c r="L141" i="23"/>
  <c r="L108" i="23"/>
  <c r="L43" i="23"/>
  <c r="AE23" i="16"/>
  <c r="K240" i="24" s="1"/>
  <c r="AD23" i="16"/>
  <c r="K372" i="24" s="1"/>
  <c r="AC23" i="16"/>
  <c r="K339" i="24" s="1"/>
  <c r="AB23" i="16"/>
  <c r="K306" i="24" s="1"/>
  <c r="AA23" i="16"/>
  <c r="Z23" i="16"/>
  <c r="K11" i="24" s="1"/>
  <c r="Y23" i="16"/>
  <c r="K207" i="24" s="1"/>
  <c r="K174" i="24"/>
  <c r="K141" i="24"/>
  <c r="K108" i="24"/>
  <c r="K75" i="24"/>
  <c r="K43" i="24"/>
  <c r="AE22" i="16"/>
  <c r="K240" i="23" s="1"/>
  <c r="AD22" i="16"/>
  <c r="K372" i="23" s="1"/>
  <c r="AC22" i="16"/>
  <c r="K339" i="23" s="1"/>
  <c r="AB22" i="16"/>
  <c r="K306" i="23" s="1"/>
  <c r="AA22" i="16"/>
  <c r="K273" i="23" s="1"/>
  <c r="Z22" i="16"/>
  <c r="K11" i="23" s="1"/>
  <c r="Y22" i="16"/>
  <c r="K207" i="23" s="1"/>
  <c r="K174" i="23"/>
  <c r="K141" i="23"/>
  <c r="K108" i="23"/>
  <c r="K75" i="23"/>
  <c r="K43" i="23"/>
  <c r="AE21" i="16"/>
  <c r="J240" i="24" s="1"/>
  <c r="AD21" i="16"/>
  <c r="J372" i="24" s="1"/>
  <c r="AC21" i="16"/>
  <c r="J339" i="24" s="1"/>
  <c r="AB21" i="16"/>
  <c r="J306" i="24" s="1"/>
  <c r="AA21" i="16"/>
  <c r="J273" i="24" s="1"/>
  <c r="Z21" i="16"/>
  <c r="J11" i="24" s="1"/>
  <c r="Y21" i="16"/>
  <c r="J174" i="24"/>
  <c r="J141" i="24"/>
  <c r="J108" i="24"/>
  <c r="J75" i="24"/>
  <c r="J43" i="24"/>
  <c r="AE20" i="16"/>
  <c r="J240" i="23" s="1"/>
  <c r="AD20" i="16"/>
  <c r="J372" i="23" s="1"/>
  <c r="AC20" i="16"/>
  <c r="AB20" i="16"/>
  <c r="J306" i="23" s="1"/>
  <c r="AA20" i="16"/>
  <c r="J273" i="23" s="1"/>
  <c r="Z20" i="16"/>
  <c r="J11" i="23" s="1"/>
  <c r="Y20" i="16"/>
  <c r="J207" i="23" s="1"/>
  <c r="J174" i="23"/>
  <c r="J141" i="23"/>
  <c r="J108" i="23"/>
  <c r="J43" i="23"/>
  <c r="AE19" i="16"/>
  <c r="H240" i="24" s="1"/>
  <c r="AD19" i="16"/>
  <c r="H372" i="24" s="1"/>
  <c r="AC19" i="16"/>
  <c r="H339" i="24" s="1"/>
  <c r="AB19" i="16"/>
  <c r="H306" i="24" s="1"/>
  <c r="AA19" i="16"/>
  <c r="Z19" i="16"/>
  <c r="Y19" i="16"/>
  <c r="H207" i="24" s="1"/>
  <c r="H174" i="24"/>
  <c r="H141" i="24"/>
  <c r="H108" i="24"/>
  <c r="H75" i="24"/>
  <c r="H43" i="24"/>
  <c r="AE18" i="16"/>
  <c r="H240" i="23" s="1"/>
  <c r="AD18" i="16"/>
  <c r="AC18" i="16"/>
  <c r="H339" i="23" s="1"/>
  <c r="AB18" i="16"/>
  <c r="H306" i="23" s="1"/>
  <c r="AA18" i="16"/>
  <c r="H273" i="23" s="1"/>
  <c r="Z18" i="16"/>
  <c r="H11" i="23" s="1"/>
  <c r="Y18" i="16"/>
  <c r="H207" i="23" s="1"/>
  <c r="H174" i="23"/>
  <c r="H141" i="23"/>
  <c r="H75" i="23"/>
  <c r="H43" i="23"/>
  <c r="AE17" i="16"/>
  <c r="G240" i="24" s="1"/>
  <c r="AD17" i="16"/>
  <c r="G372" i="24" s="1"/>
  <c r="AC17" i="16"/>
  <c r="G339" i="24" s="1"/>
  <c r="AB17" i="16"/>
  <c r="AA17" i="16"/>
  <c r="Z17" i="16"/>
  <c r="G11" i="24" s="1"/>
  <c r="Y17" i="16"/>
  <c r="G207" i="24" s="1"/>
  <c r="G174" i="24"/>
  <c r="G141" i="24"/>
  <c r="G108" i="24"/>
  <c r="G75" i="24"/>
  <c r="AE16" i="16"/>
  <c r="G240" i="23" s="1"/>
  <c r="AD16" i="16"/>
  <c r="G372" i="23" s="1"/>
  <c r="AC16" i="16"/>
  <c r="G339" i="23" s="1"/>
  <c r="AB16" i="16"/>
  <c r="G306" i="23" s="1"/>
  <c r="AA16" i="16"/>
  <c r="G273" i="23" s="1"/>
  <c r="Z16" i="16"/>
  <c r="G11" i="23" s="1"/>
  <c r="Y16" i="16"/>
  <c r="G207" i="23" s="1"/>
  <c r="G174" i="23"/>
  <c r="G141" i="23"/>
  <c r="G108" i="23"/>
  <c r="G75" i="23"/>
  <c r="G43" i="23"/>
  <c r="AE15" i="16"/>
  <c r="F240" i="24" s="1"/>
  <c r="AD15" i="16"/>
  <c r="F372" i="24" s="1"/>
  <c r="AC15" i="16"/>
  <c r="AB15" i="16"/>
  <c r="AA15" i="16"/>
  <c r="F273" i="24" s="1"/>
  <c r="Z15" i="16"/>
  <c r="F11" i="24" s="1"/>
  <c r="Y15" i="16"/>
  <c r="F207" i="24" s="1"/>
  <c r="F174" i="24"/>
  <c r="F141" i="24"/>
  <c r="F108" i="24"/>
  <c r="AE14" i="16"/>
  <c r="F240" i="23" s="1"/>
  <c r="AD14" i="16"/>
  <c r="F372" i="23" s="1"/>
  <c r="AC14" i="16"/>
  <c r="F339" i="23" s="1"/>
  <c r="AB14" i="16"/>
  <c r="F306" i="23" s="1"/>
  <c r="AA14" i="16"/>
  <c r="F273" i="23" s="1"/>
  <c r="Z14" i="16"/>
  <c r="F11" i="23" s="1"/>
  <c r="Y14" i="16"/>
  <c r="F207" i="23" s="1"/>
  <c r="F174" i="23"/>
  <c r="F141" i="23"/>
  <c r="F108" i="23"/>
  <c r="F75" i="23"/>
  <c r="F43" i="23"/>
  <c r="AE13" i="16"/>
  <c r="D240" i="24" s="1"/>
  <c r="AD13" i="16"/>
  <c r="D372" i="24" s="1"/>
  <c r="AC13" i="16"/>
  <c r="D339" i="24" s="1"/>
  <c r="AB13" i="16"/>
  <c r="D306" i="24" s="1"/>
  <c r="AA13" i="16"/>
  <c r="D273" i="24" s="1"/>
  <c r="Z13" i="16"/>
  <c r="D11" i="24" s="1"/>
  <c r="Y13" i="16"/>
  <c r="D207" i="24" s="1"/>
  <c r="D174" i="24"/>
  <c r="D141" i="24"/>
  <c r="D108" i="24"/>
  <c r="D75" i="24"/>
  <c r="D43" i="24"/>
  <c r="AE12" i="16"/>
  <c r="D240" i="23" s="1"/>
  <c r="AD12" i="16"/>
  <c r="D372" i="23" s="1"/>
  <c r="AC12" i="16"/>
  <c r="D339" i="23" s="1"/>
  <c r="AB12" i="16"/>
  <c r="D306" i="23" s="1"/>
  <c r="AA12" i="16"/>
  <c r="D273" i="23" s="1"/>
  <c r="Z12" i="16"/>
  <c r="D11" i="23" s="1"/>
  <c r="Y12" i="16"/>
  <c r="D207" i="23" s="1"/>
  <c r="D141" i="23"/>
  <c r="D108" i="23"/>
  <c r="D75" i="23"/>
  <c r="D43" i="23"/>
  <c r="AE11" i="16"/>
  <c r="C240" i="24" s="1"/>
  <c r="AD11" i="16"/>
  <c r="C372" i="24" s="1"/>
  <c r="AC11" i="16"/>
  <c r="C339" i="24" s="1"/>
  <c r="AB11" i="16"/>
  <c r="AA11" i="16"/>
  <c r="Z11" i="16"/>
  <c r="C11" i="24" s="1"/>
  <c r="Y11" i="16"/>
  <c r="C207" i="24" s="1"/>
  <c r="C174" i="24"/>
  <c r="C141" i="24"/>
  <c r="C75" i="24"/>
  <c r="AE10" i="16"/>
  <c r="C240" i="23" s="1"/>
  <c r="AD10" i="16"/>
  <c r="C372" i="23" s="1"/>
  <c r="AC10" i="16"/>
  <c r="C339" i="23" s="1"/>
  <c r="AB10" i="16"/>
  <c r="C306" i="23" s="1"/>
  <c r="AA10" i="16"/>
  <c r="C273" i="23" s="1"/>
  <c r="Z10" i="16"/>
  <c r="C11" i="23" s="1"/>
  <c r="Y10" i="16"/>
  <c r="C141" i="23"/>
  <c r="C108" i="23"/>
  <c r="C75" i="23"/>
  <c r="C43" i="23"/>
  <c r="AE9" i="16"/>
  <c r="B240" i="24" s="1"/>
  <c r="AD9" i="16"/>
  <c r="B372" i="24" s="1"/>
  <c r="AC9" i="16"/>
  <c r="B339" i="24" s="1"/>
  <c r="AB9" i="16"/>
  <c r="B306" i="24" s="1"/>
  <c r="AA9" i="16"/>
  <c r="B273" i="24" s="1"/>
  <c r="Z9" i="16"/>
  <c r="B11" i="24" s="1"/>
  <c r="Y9" i="16"/>
  <c r="B207" i="24" s="1"/>
  <c r="B174" i="24"/>
  <c r="B108" i="24"/>
  <c r="B75" i="24"/>
  <c r="B43" i="24"/>
  <c r="AE8" i="16"/>
  <c r="B240" i="23" s="1"/>
  <c r="AD8" i="16"/>
  <c r="B372" i="23" s="1"/>
  <c r="AC8" i="16"/>
  <c r="B339" i="23" s="1"/>
  <c r="AB8" i="16"/>
  <c r="B306" i="23" s="1"/>
  <c r="AA8" i="16"/>
  <c r="B273" i="23" s="1"/>
  <c r="Z8" i="16"/>
  <c r="B11" i="23" s="1"/>
  <c r="Y8" i="16"/>
  <c r="B207" i="23" s="1"/>
  <c r="B174" i="23"/>
  <c r="B141" i="23"/>
  <c r="B108" i="23"/>
  <c r="B75" i="23"/>
  <c r="B43" i="23"/>
  <c r="AE7" i="16"/>
  <c r="AD7" i="16"/>
  <c r="AC7" i="16"/>
  <c r="AB7" i="16"/>
  <c r="AA7" i="16"/>
  <c r="Z7" i="16"/>
  <c r="Y7" i="16"/>
  <c r="AE6" i="16"/>
  <c r="AD6" i="16"/>
  <c r="AC6" i="16"/>
  <c r="AB6" i="16"/>
  <c r="AA6" i="16"/>
  <c r="Z6" i="16"/>
  <c r="Y6" i="16"/>
  <c r="AE549" i="15"/>
  <c r="AD549" i="15"/>
  <c r="AC549" i="15"/>
  <c r="AB549" i="15"/>
  <c r="AA549" i="15"/>
  <c r="Z549" i="15"/>
  <c r="Y549" i="15"/>
  <c r="AE547" i="15"/>
  <c r="AD547" i="15"/>
  <c r="AC547" i="15"/>
  <c r="AB547" i="15"/>
  <c r="AA547" i="15"/>
  <c r="Z547" i="15"/>
  <c r="Y547" i="15"/>
  <c r="AE545" i="15"/>
  <c r="AD545" i="15"/>
  <c r="AC545" i="15"/>
  <c r="AB545" i="15"/>
  <c r="AA545" i="15"/>
  <c r="Z545" i="15"/>
  <c r="Y545" i="15"/>
  <c r="AE543" i="15"/>
  <c r="AD543" i="15"/>
  <c r="AC543" i="15"/>
  <c r="AB543" i="15"/>
  <c r="AA543" i="15"/>
  <c r="Z543" i="15"/>
  <c r="Y543" i="15"/>
  <c r="AE541" i="15"/>
  <c r="AD541" i="15"/>
  <c r="AC541" i="15"/>
  <c r="AB541" i="15"/>
  <c r="AA541" i="15"/>
  <c r="Z541" i="15"/>
  <c r="Y541" i="15"/>
  <c r="AE539" i="15"/>
  <c r="AD539" i="15"/>
  <c r="AC539" i="15"/>
  <c r="AB539" i="15"/>
  <c r="AA539" i="15"/>
  <c r="Z539" i="15"/>
  <c r="Y539" i="15"/>
  <c r="AE537" i="15"/>
  <c r="AD537" i="15"/>
  <c r="AC537" i="15"/>
  <c r="AB537" i="15"/>
  <c r="AA537" i="15"/>
  <c r="Z537" i="15"/>
  <c r="Y537" i="15"/>
  <c r="AE535" i="15"/>
  <c r="AD535" i="15"/>
  <c r="AC535" i="15"/>
  <c r="AB535" i="15"/>
  <c r="AA535" i="15"/>
  <c r="Z535" i="15"/>
  <c r="Y535" i="15"/>
  <c r="AE533" i="15"/>
  <c r="AD533" i="15"/>
  <c r="AC533" i="15"/>
  <c r="AB533" i="15"/>
  <c r="AA533" i="15"/>
  <c r="Z533" i="15"/>
  <c r="Y533" i="15"/>
  <c r="AE531" i="15"/>
  <c r="AD531" i="15"/>
  <c r="AC531" i="15"/>
  <c r="AB531" i="15"/>
  <c r="AA531" i="15"/>
  <c r="Z531" i="15"/>
  <c r="Y531" i="15"/>
  <c r="AE529" i="15"/>
  <c r="AD529" i="15"/>
  <c r="AC529" i="15"/>
  <c r="AB529" i="15"/>
  <c r="AA529" i="15"/>
  <c r="Z529" i="15"/>
  <c r="Y529" i="15"/>
  <c r="AE527" i="15"/>
  <c r="AD527" i="15"/>
  <c r="AC527" i="15"/>
  <c r="AB527" i="15"/>
  <c r="AA527" i="15"/>
  <c r="Z527" i="15"/>
  <c r="Y527" i="15"/>
  <c r="AE525" i="15"/>
  <c r="AD525" i="15"/>
  <c r="AC525" i="15"/>
  <c r="AB525" i="15"/>
  <c r="AA525" i="15"/>
  <c r="Z525" i="15"/>
  <c r="Y525" i="15"/>
  <c r="AE523" i="15"/>
  <c r="AD523" i="15"/>
  <c r="AC523" i="15"/>
  <c r="AB523" i="15"/>
  <c r="AA523" i="15"/>
  <c r="Z523" i="15"/>
  <c r="Y523" i="15"/>
  <c r="AE521" i="15"/>
  <c r="AD521" i="15"/>
  <c r="AC521" i="15"/>
  <c r="AB521" i="15"/>
  <c r="AA521" i="15"/>
  <c r="Z521" i="15"/>
  <c r="Y521" i="15"/>
  <c r="AE519" i="15"/>
  <c r="AD519" i="15"/>
  <c r="AC519" i="15"/>
  <c r="AB519" i="15"/>
  <c r="AA519" i="15"/>
  <c r="Z519" i="15"/>
  <c r="Y519" i="15"/>
  <c r="AE517" i="15"/>
  <c r="AD517" i="15"/>
  <c r="AC517" i="15"/>
  <c r="AB517" i="15"/>
  <c r="AA517" i="15"/>
  <c r="Z517" i="15"/>
  <c r="Y517" i="15"/>
  <c r="AE515" i="15"/>
  <c r="AD515" i="15"/>
  <c r="AC515" i="15"/>
  <c r="AB515" i="15"/>
  <c r="AA515" i="15"/>
  <c r="Z515" i="15"/>
  <c r="Y515" i="15"/>
  <c r="AE513" i="15"/>
  <c r="AD513" i="15"/>
  <c r="AC513" i="15"/>
  <c r="AB513" i="15"/>
  <c r="AA513" i="15"/>
  <c r="Z513" i="15"/>
  <c r="Y513" i="15"/>
  <c r="AE511" i="15"/>
  <c r="AD511" i="15"/>
  <c r="AC511" i="15"/>
  <c r="AB511" i="15"/>
  <c r="AA511" i="15"/>
  <c r="Z511" i="15"/>
  <c r="Y511" i="15"/>
  <c r="AE509" i="15"/>
  <c r="AD509" i="15"/>
  <c r="AC509" i="15"/>
  <c r="AB509" i="15"/>
  <c r="AA509" i="15"/>
  <c r="Z509" i="15"/>
  <c r="Y509" i="15"/>
  <c r="AE507" i="15"/>
  <c r="AD507" i="15"/>
  <c r="AC507" i="15"/>
  <c r="AB507" i="15"/>
  <c r="AA507" i="15"/>
  <c r="Z507" i="15"/>
  <c r="Y507" i="15"/>
  <c r="AE505" i="15"/>
  <c r="AD505" i="15"/>
  <c r="AC505" i="15"/>
  <c r="AB505" i="15"/>
  <c r="AA505" i="15"/>
  <c r="Z505" i="15"/>
  <c r="Y505" i="15"/>
  <c r="AE503" i="15"/>
  <c r="AD503" i="15"/>
  <c r="AC503" i="15"/>
  <c r="AB503" i="15"/>
  <c r="AA503" i="15"/>
  <c r="Z503" i="15"/>
  <c r="Y503" i="15"/>
  <c r="AE501" i="15"/>
  <c r="AD501" i="15"/>
  <c r="AC501" i="15"/>
  <c r="AB501" i="15"/>
  <c r="AA501" i="15"/>
  <c r="Z501" i="15"/>
  <c r="Y501" i="15"/>
  <c r="AE499" i="15"/>
  <c r="AD499" i="15"/>
  <c r="AC499" i="15"/>
  <c r="AB499" i="15"/>
  <c r="AA499" i="15"/>
  <c r="Z499" i="15"/>
  <c r="Y499" i="15"/>
  <c r="AE497" i="15"/>
  <c r="AD497" i="15"/>
  <c r="AC497" i="15"/>
  <c r="AB497" i="15"/>
  <c r="AA497" i="15"/>
  <c r="Z497" i="15"/>
  <c r="Y497" i="15"/>
  <c r="AE495" i="15"/>
  <c r="AD495" i="15"/>
  <c r="AC495" i="15"/>
  <c r="AB495" i="15"/>
  <c r="AA495" i="15"/>
  <c r="Z495" i="15"/>
  <c r="Y495" i="15"/>
  <c r="AE493" i="15"/>
  <c r="AD493" i="15"/>
  <c r="AC493" i="15"/>
  <c r="AB493" i="15"/>
  <c r="AA493" i="15"/>
  <c r="Z493" i="15"/>
  <c r="Y493" i="15"/>
  <c r="AE491" i="15"/>
  <c r="AD491" i="15"/>
  <c r="AC491" i="15"/>
  <c r="AB491" i="15"/>
  <c r="AA491" i="15"/>
  <c r="Z491" i="15"/>
  <c r="Y491" i="15"/>
  <c r="AE489" i="15"/>
  <c r="AD489" i="15"/>
  <c r="AC489" i="15"/>
  <c r="AB489" i="15"/>
  <c r="AA489" i="15"/>
  <c r="Z489" i="15"/>
  <c r="Y489" i="15"/>
  <c r="AE487" i="15"/>
  <c r="AD487" i="15"/>
  <c r="AC487" i="15"/>
  <c r="AB487" i="15"/>
  <c r="AA487" i="15"/>
  <c r="Z487" i="15"/>
  <c r="Y487" i="15"/>
  <c r="AE485" i="15"/>
  <c r="AD485" i="15"/>
  <c r="AC485" i="15"/>
  <c r="AB485" i="15"/>
  <c r="AA485" i="15"/>
  <c r="Z485" i="15"/>
  <c r="Y485" i="15"/>
  <c r="AE483" i="15"/>
  <c r="AD483" i="15"/>
  <c r="AC483" i="15"/>
  <c r="AB483" i="15"/>
  <c r="AA483" i="15"/>
  <c r="Z483" i="15"/>
  <c r="Y483" i="15"/>
  <c r="AE481" i="15"/>
  <c r="AD481" i="15"/>
  <c r="AC481" i="15"/>
  <c r="AB481" i="15"/>
  <c r="AA481" i="15"/>
  <c r="Z481" i="15"/>
  <c r="Y481" i="15"/>
  <c r="AE479" i="15"/>
  <c r="AD479" i="15"/>
  <c r="AC479" i="15"/>
  <c r="AB479" i="15"/>
  <c r="AA479" i="15"/>
  <c r="Z479" i="15"/>
  <c r="Y479" i="15"/>
  <c r="AE477" i="15"/>
  <c r="AD477" i="15"/>
  <c r="AC477" i="15"/>
  <c r="AB477" i="15"/>
  <c r="AA477" i="15"/>
  <c r="Z477" i="15"/>
  <c r="Y477" i="15"/>
  <c r="AE475" i="15"/>
  <c r="AD475" i="15"/>
  <c r="AC475" i="15"/>
  <c r="AB475" i="15"/>
  <c r="AA475" i="15"/>
  <c r="Z475" i="15"/>
  <c r="Y475" i="15"/>
  <c r="AE473" i="15"/>
  <c r="AD473" i="15"/>
  <c r="AC473" i="15"/>
  <c r="AB473" i="15"/>
  <c r="AA473" i="15"/>
  <c r="Z473" i="15"/>
  <c r="Y473" i="15"/>
  <c r="AE471" i="15"/>
  <c r="AD471" i="15"/>
  <c r="AC471" i="15"/>
  <c r="AB471" i="15"/>
  <c r="AA471" i="15"/>
  <c r="Z471" i="15"/>
  <c r="Y471" i="15"/>
  <c r="AE469" i="15"/>
  <c r="AD469" i="15"/>
  <c r="AC469" i="15"/>
  <c r="AB469" i="15"/>
  <c r="AA469" i="15"/>
  <c r="Z469" i="15"/>
  <c r="Y469" i="15"/>
  <c r="AE467" i="15"/>
  <c r="AD467" i="15"/>
  <c r="AC467" i="15"/>
  <c r="AB467" i="15"/>
  <c r="AA467" i="15"/>
  <c r="Z467" i="15"/>
  <c r="Y467" i="15"/>
  <c r="AE465" i="15"/>
  <c r="AD465" i="15"/>
  <c r="AC465" i="15"/>
  <c r="AB465" i="15"/>
  <c r="AA465" i="15"/>
  <c r="Z465" i="15"/>
  <c r="Y465" i="15"/>
  <c r="AE463" i="15"/>
  <c r="AD463" i="15"/>
  <c r="AC463" i="15"/>
  <c r="AB463" i="15"/>
  <c r="AA463" i="15"/>
  <c r="Z463" i="15"/>
  <c r="Y463" i="15"/>
  <c r="AE461" i="15"/>
  <c r="AD461" i="15"/>
  <c r="AC461" i="15"/>
  <c r="AB461" i="15"/>
  <c r="AA461" i="15"/>
  <c r="Z461" i="15"/>
  <c r="Y461" i="15"/>
  <c r="AE459" i="15"/>
  <c r="AD459" i="15"/>
  <c r="AC459" i="15"/>
  <c r="AB459" i="15"/>
  <c r="AA459" i="15"/>
  <c r="Z459" i="15"/>
  <c r="Y459" i="15"/>
  <c r="AE457" i="15"/>
  <c r="AD457" i="15"/>
  <c r="AC457" i="15"/>
  <c r="AB457" i="15"/>
  <c r="AA457" i="15"/>
  <c r="Z457" i="15"/>
  <c r="Y457" i="15"/>
  <c r="AE455" i="15"/>
  <c r="AD455" i="15"/>
  <c r="AC455" i="15"/>
  <c r="AB455" i="15"/>
  <c r="AA455" i="15"/>
  <c r="Z455" i="15"/>
  <c r="Y455" i="15"/>
  <c r="AE453" i="15"/>
  <c r="AD453" i="15"/>
  <c r="AC453" i="15"/>
  <c r="AB453" i="15"/>
  <c r="AA453" i="15"/>
  <c r="Z453" i="15"/>
  <c r="Y453" i="15"/>
  <c r="AE451" i="15"/>
  <c r="AD451" i="15"/>
  <c r="AC451" i="15"/>
  <c r="AB451" i="15"/>
  <c r="AA451" i="15"/>
  <c r="Z451" i="15"/>
  <c r="Y451" i="15"/>
  <c r="AE449" i="15"/>
  <c r="AD449" i="15"/>
  <c r="AC449" i="15"/>
  <c r="AB449" i="15"/>
  <c r="AA449" i="15"/>
  <c r="Z449" i="15"/>
  <c r="Y449" i="15"/>
  <c r="AE447" i="15"/>
  <c r="AD447" i="15"/>
  <c r="AC447" i="15"/>
  <c r="AB447" i="15"/>
  <c r="AA447" i="15"/>
  <c r="Z447" i="15"/>
  <c r="Y447" i="15"/>
  <c r="AE445" i="15"/>
  <c r="AD445" i="15"/>
  <c r="AC445" i="15"/>
  <c r="AB445" i="15"/>
  <c r="AA445" i="15"/>
  <c r="Z445" i="15"/>
  <c r="Y445" i="15"/>
  <c r="AE443" i="15"/>
  <c r="AD443" i="15"/>
  <c r="AC443" i="15"/>
  <c r="AB443" i="15"/>
  <c r="AA443" i="15"/>
  <c r="Z443" i="15"/>
  <c r="Y443" i="15"/>
  <c r="AE441" i="15"/>
  <c r="AD441" i="15"/>
  <c r="AC441" i="15"/>
  <c r="AB441" i="15"/>
  <c r="AA441" i="15"/>
  <c r="Z441" i="15"/>
  <c r="Y441" i="15"/>
  <c r="AE439" i="15"/>
  <c r="AD439" i="15"/>
  <c r="AC439" i="15"/>
  <c r="AB439" i="15"/>
  <c r="AA439" i="15"/>
  <c r="Z439" i="15"/>
  <c r="Y439" i="15"/>
  <c r="AE437" i="15"/>
  <c r="AD437" i="15"/>
  <c r="AC437" i="15"/>
  <c r="AB437" i="15"/>
  <c r="AA437" i="15"/>
  <c r="Z437" i="15"/>
  <c r="Y437" i="15"/>
  <c r="AE435" i="15"/>
  <c r="AD435" i="15"/>
  <c r="AC435" i="15"/>
  <c r="AB435" i="15"/>
  <c r="AA435" i="15"/>
  <c r="Z435" i="15"/>
  <c r="Y435" i="15"/>
  <c r="AE433" i="15"/>
  <c r="AD433" i="15"/>
  <c r="AC433" i="15"/>
  <c r="AB433" i="15"/>
  <c r="AA433" i="15"/>
  <c r="Z433" i="15"/>
  <c r="Y433" i="15"/>
  <c r="AE431" i="15"/>
  <c r="AD431" i="15"/>
  <c r="AC431" i="15"/>
  <c r="AB431" i="15"/>
  <c r="AA431" i="15"/>
  <c r="Z431" i="15"/>
  <c r="Y431" i="15"/>
  <c r="AE429" i="15"/>
  <c r="AD429" i="15"/>
  <c r="AC429" i="15"/>
  <c r="AB429" i="15"/>
  <c r="AA429" i="15"/>
  <c r="Z429" i="15"/>
  <c r="Y429" i="15"/>
  <c r="AE427" i="15"/>
  <c r="AD427" i="15"/>
  <c r="AC427" i="15"/>
  <c r="AB427" i="15"/>
  <c r="AA427" i="15"/>
  <c r="Z427" i="15"/>
  <c r="Y427" i="15"/>
  <c r="AE425" i="15"/>
  <c r="AD425" i="15"/>
  <c r="AC425" i="15"/>
  <c r="AB425" i="15"/>
  <c r="AA425" i="15"/>
  <c r="Z425" i="15"/>
  <c r="Y425" i="15"/>
  <c r="AE423" i="15"/>
  <c r="AD423" i="15"/>
  <c r="AC423" i="15"/>
  <c r="AB423" i="15"/>
  <c r="AA423" i="15"/>
  <c r="Z423" i="15"/>
  <c r="Y423" i="15"/>
  <c r="AE421" i="15"/>
  <c r="AD421" i="15"/>
  <c r="AC421" i="15"/>
  <c r="AB421" i="15"/>
  <c r="AA421" i="15"/>
  <c r="Z421" i="15"/>
  <c r="Y421" i="15"/>
  <c r="AE419" i="15"/>
  <c r="AD419" i="15"/>
  <c r="AC419" i="15"/>
  <c r="AB419" i="15"/>
  <c r="AA419" i="15"/>
  <c r="Z419" i="15"/>
  <c r="Y419" i="15"/>
  <c r="AE417" i="15"/>
  <c r="AD417" i="15"/>
  <c r="AC417" i="15"/>
  <c r="AB417" i="15"/>
  <c r="AA417" i="15"/>
  <c r="Z417" i="15"/>
  <c r="Y417" i="15"/>
  <c r="AE415" i="15"/>
  <c r="AD415" i="15"/>
  <c r="AC415" i="15"/>
  <c r="AB415" i="15"/>
  <c r="AA415" i="15"/>
  <c r="Z415" i="15"/>
  <c r="Y415" i="15"/>
  <c r="AE413" i="15"/>
  <c r="AD413" i="15"/>
  <c r="AC413" i="15"/>
  <c r="AB413" i="15"/>
  <c r="AA413" i="15"/>
  <c r="Z413" i="15"/>
  <c r="Y413" i="15"/>
  <c r="AE411" i="15"/>
  <c r="AD411" i="15"/>
  <c r="AC411" i="15"/>
  <c r="AB411" i="15"/>
  <c r="AA411" i="15"/>
  <c r="Z411" i="15"/>
  <c r="Y411" i="15"/>
  <c r="AE409" i="15"/>
  <c r="AD409" i="15"/>
  <c r="AC409" i="15"/>
  <c r="AB409" i="15"/>
  <c r="AA409" i="15"/>
  <c r="Z409" i="15"/>
  <c r="Y409" i="15"/>
  <c r="AE407" i="15"/>
  <c r="AD407" i="15"/>
  <c r="AC407" i="15"/>
  <c r="AB407" i="15"/>
  <c r="AA407" i="15"/>
  <c r="Z407" i="15"/>
  <c r="Y407" i="15"/>
  <c r="AE405" i="15"/>
  <c r="AD405" i="15"/>
  <c r="AC405" i="15"/>
  <c r="AB405" i="15"/>
  <c r="AA405" i="15"/>
  <c r="Z405" i="15"/>
  <c r="Y405" i="15"/>
  <c r="AE403" i="15"/>
  <c r="AD403" i="15"/>
  <c r="AC403" i="15"/>
  <c r="AB403" i="15"/>
  <c r="AA403" i="15"/>
  <c r="Z403" i="15"/>
  <c r="Y403" i="15"/>
  <c r="AE401" i="15"/>
  <c r="AD401" i="15"/>
  <c r="AC401" i="15"/>
  <c r="AB401" i="15"/>
  <c r="AA401" i="15"/>
  <c r="Z401" i="15"/>
  <c r="Y401" i="15"/>
  <c r="AE399" i="15"/>
  <c r="AD399" i="15"/>
  <c r="AC399" i="15"/>
  <c r="AB399" i="15"/>
  <c r="AA399" i="15"/>
  <c r="Z399" i="15"/>
  <c r="Y399" i="15"/>
  <c r="AE397" i="15"/>
  <c r="AD397" i="15"/>
  <c r="AC397" i="15"/>
  <c r="AB397" i="15"/>
  <c r="AA397" i="15"/>
  <c r="Z397" i="15"/>
  <c r="Y397" i="15"/>
  <c r="AE395" i="15"/>
  <c r="AD395" i="15"/>
  <c r="AC395" i="15"/>
  <c r="AB395" i="15"/>
  <c r="AA395" i="15"/>
  <c r="Z395" i="15"/>
  <c r="Y395" i="15"/>
  <c r="AE393" i="15"/>
  <c r="AD393" i="15"/>
  <c r="AC393" i="15"/>
  <c r="AB393" i="15"/>
  <c r="AA393" i="15"/>
  <c r="Z393" i="15"/>
  <c r="Y393" i="15"/>
  <c r="AE391" i="15"/>
  <c r="AD391" i="15"/>
  <c r="AC391" i="15"/>
  <c r="AB391" i="15"/>
  <c r="AA391" i="15"/>
  <c r="Z391" i="15"/>
  <c r="Y391" i="15"/>
  <c r="AE389" i="15"/>
  <c r="AD389" i="15"/>
  <c r="AC389" i="15"/>
  <c r="AB389" i="15"/>
  <c r="AA389" i="15"/>
  <c r="Z389" i="15"/>
  <c r="Y389" i="15"/>
  <c r="AE387" i="15"/>
  <c r="AD387" i="15"/>
  <c r="AC387" i="15"/>
  <c r="AB387" i="15"/>
  <c r="AA387" i="15"/>
  <c r="Z387" i="15"/>
  <c r="Y387" i="15"/>
  <c r="AE385" i="15"/>
  <c r="AD385" i="15"/>
  <c r="AC385" i="15"/>
  <c r="AB385" i="15"/>
  <c r="AA385" i="15"/>
  <c r="Z385" i="15"/>
  <c r="Y385" i="15"/>
  <c r="AE383" i="15"/>
  <c r="AD383" i="15"/>
  <c r="AC383" i="15"/>
  <c r="AB383" i="15"/>
  <c r="AA383" i="15"/>
  <c r="Z383" i="15"/>
  <c r="Y383" i="15"/>
  <c r="AE381" i="15"/>
  <c r="AD381" i="15"/>
  <c r="AC381" i="15"/>
  <c r="AB381" i="15"/>
  <c r="AA381" i="15"/>
  <c r="Z381" i="15"/>
  <c r="Y381" i="15"/>
  <c r="AE379" i="15"/>
  <c r="AD379" i="15"/>
  <c r="AC379" i="15"/>
  <c r="AB379" i="15"/>
  <c r="AA379" i="15"/>
  <c r="Z379" i="15"/>
  <c r="Y379" i="15"/>
  <c r="AE377" i="15"/>
  <c r="AD377" i="15"/>
  <c r="AC377" i="15"/>
  <c r="AB377" i="15"/>
  <c r="AA377" i="15"/>
  <c r="Z377" i="15"/>
  <c r="Y377" i="15"/>
  <c r="AE375" i="15"/>
  <c r="AD375" i="15"/>
  <c r="AC375" i="15"/>
  <c r="AB375" i="15"/>
  <c r="AA375" i="15"/>
  <c r="Z375" i="15"/>
  <c r="Y375" i="15"/>
  <c r="AE373" i="15"/>
  <c r="AD373" i="15"/>
  <c r="AC373" i="15"/>
  <c r="AB373" i="15"/>
  <c r="AA373" i="15"/>
  <c r="Z373" i="15"/>
  <c r="Y373" i="15"/>
  <c r="AE371" i="15"/>
  <c r="AD371" i="15"/>
  <c r="AC371" i="15"/>
  <c r="AB371" i="15"/>
  <c r="AA371" i="15"/>
  <c r="Z371" i="15"/>
  <c r="Y371" i="15"/>
  <c r="AE369" i="15"/>
  <c r="AD369" i="15"/>
  <c r="AC369" i="15"/>
  <c r="AB369" i="15"/>
  <c r="AA369" i="15"/>
  <c r="Z369" i="15"/>
  <c r="Y369" i="15"/>
  <c r="AE367" i="15"/>
  <c r="AD367" i="15"/>
  <c r="AC367" i="15"/>
  <c r="AB367" i="15"/>
  <c r="AA367" i="15"/>
  <c r="Z367" i="15"/>
  <c r="Y367" i="15"/>
  <c r="AE365" i="15"/>
  <c r="AD365" i="15"/>
  <c r="AC365" i="15"/>
  <c r="AB365" i="15"/>
  <c r="AA365" i="15"/>
  <c r="Z365" i="15"/>
  <c r="Y365" i="15"/>
  <c r="AE363" i="15"/>
  <c r="AD363" i="15"/>
  <c r="AC363" i="15"/>
  <c r="AB363" i="15"/>
  <c r="AA363" i="15"/>
  <c r="Z363" i="15"/>
  <c r="Y363" i="15"/>
  <c r="AE361" i="15"/>
  <c r="AD361" i="15"/>
  <c r="AC361" i="15"/>
  <c r="AB361" i="15"/>
  <c r="AA361" i="15"/>
  <c r="Z361" i="15"/>
  <c r="Y361" i="15"/>
  <c r="AE359" i="15"/>
  <c r="AD359" i="15"/>
  <c r="AC359" i="15"/>
  <c r="AB359" i="15"/>
  <c r="AA359" i="15"/>
  <c r="Z359" i="15"/>
  <c r="Y359" i="15"/>
  <c r="AE357" i="15"/>
  <c r="AD357" i="15"/>
  <c r="AC357" i="15"/>
  <c r="AB357" i="15"/>
  <c r="AA357" i="15"/>
  <c r="Z357" i="15"/>
  <c r="Y357" i="15"/>
  <c r="AE355" i="15"/>
  <c r="AD355" i="15"/>
  <c r="AC355" i="15"/>
  <c r="AB355" i="15"/>
  <c r="AA355" i="15"/>
  <c r="Z355" i="15"/>
  <c r="Y355" i="15"/>
  <c r="AE353" i="15"/>
  <c r="AD353" i="15"/>
  <c r="AC353" i="15"/>
  <c r="AB353" i="15"/>
  <c r="AA353" i="15"/>
  <c r="Z353" i="15"/>
  <c r="Y353" i="15"/>
  <c r="AE351" i="15"/>
  <c r="AD351" i="15"/>
  <c r="AC351" i="15"/>
  <c r="AB351" i="15"/>
  <c r="AA351" i="15"/>
  <c r="Z351" i="15"/>
  <c r="Y351" i="15"/>
  <c r="AE349" i="15"/>
  <c r="AD349" i="15"/>
  <c r="AC349" i="15"/>
  <c r="AB349" i="15"/>
  <c r="AA349" i="15"/>
  <c r="Z349" i="15"/>
  <c r="Y349" i="15"/>
  <c r="AE347" i="15"/>
  <c r="AD347" i="15"/>
  <c r="AC347" i="15"/>
  <c r="AB347" i="15"/>
  <c r="AA347" i="15"/>
  <c r="Z347" i="15"/>
  <c r="Y347" i="15"/>
  <c r="AE345" i="15"/>
  <c r="AD345" i="15"/>
  <c r="AC345" i="15"/>
  <c r="AB345" i="15"/>
  <c r="AA345" i="15"/>
  <c r="Z345" i="15"/>
  <c r="Y345" i="15"/>
  <c r="AE343" i="15"/>
  <c r="AD343" i="15"/>
  <c r="AC343" i="15"/>
  <c r="AB343" i="15"/>
  <c r="AA343" i="15"/>
  <c r="Z343" i="15"/>
  <c r="Y343" i="15"/>
  <c r="AE341" i="15"/>
  <c r="AD341" i="15"/>
  <c r="AC341" i="15"/>
  <c r="AB341" i="15"/>
  <c r="AA341" i="15"/>
  <c r="Z341" i="15"/>
  <c r="Y341" i="15"/>
  <c r="AE339" i="15"/>
  <c r="AD339" i="15"/>
  <c r="AC339" i="15"/>
  <c r="AB339" i="15"/>
  <c r="AA339" i="15"/>
  <c r="Z339" i="15"/>
  <c r="Y339" i="15"/>
  <c r="AE337" i="15"/>
  <c r="AD337" i="15"/>
  <c r="AC337" i="15"/>
  <c r="AB337" i="15"/>
  <c r="AA337" i="15"/>
  <c r="Z337" i="15"/>
  <c r="Y337" i="15"/>
  <c r="AE335" i="15"/>
  <c r="AD335" i="15"/>
  <c r="AC335" i="15"/>
  <c r="AB335" i="15"/>
  <c r="AA335" i="15"/>
  <c r="Z335" i="15"/>
  <c r="Y335" i="15"/>
  <c r="AE333" i="15"/>
  <c r="AD333" i="15"/>
  <c r="AC333" i="15"/>
  <c r="AB333" i="15"/>
  <c r="AA333" i="15"/>
  <c r="Z333" i="15"/>
  <c r="Y333" i="15"/>
  <c r="AE331" i="15"/>
  <c r="AD331" i="15"/>
  <c r="AC331" i="15"/>
  <c r="AB331" i="15"/>
  <c r="AA331" i="15"/>
  <c r="Z331" i="15"/>
  <c r="Y331" i="15"/>
  <c r="AE329" i="15"/>
  <c r="AD329" i="15"/>
  <c r="AC329" i="15"/>
  <c r="AB329" i="15"/>
  <c r="AA329" i="15"/>
  <c r="Z329" i="15"/>
  <c r="Y329" i="15"/>
  <c r="AE327" i="15"/>
  <c r="AD327" i="15"/>
  <c r="AC327" i="15"/>
  <c r="AB327" i="15"/>
  <c r="AA327" i="15"/>
  <c r="Z327" i="15"/>
  <c r="Y327" i="15"/>
  <c r="AE325" i="15"/>
  <c r="AD325" i="15"/>
  <c r="AC325" i="15"/>
  <c r="AB325" i="15"/>
  <c r="AA325" i="15"/>
  <c r="Z325" i="15"/>
  <c r="Y325" i="15"/>
  <c r="AE323" i="15"/>
  <c r="AD323" i="15"/>
  <c r="AC323" i="15"/>
  <c r="AB323" i="15"/>
  <c r="AA323" i="15"/>
  <c r="Z323" i="15"/>
  <c r="Y323" i="15"/>
  <c r="AE321" i="15"/>
  <c r="AD321" i="15"/>
  <c r="AC321" i="15"/>
  <c r="AB321" i="15"/>
  <c r="AA321" i="15"/>
  <c r="Z321" i="15"/>
  <c r="Y321" i="15"/>
  <c r="AE319" i="15"/>
  <c r="AD319" i="15"/>
  <c r="AC319" i="15"/>
  <c r="AB319" i="15"/>
  <c r="AA319" i="15"/>
  <c r="Z319" i="15"/>
  <c r="Y319" i="15"/>
  <c r="AE317" i="15"/>
  <c r="AD317" i="15"/>
  <c r="AC317" i="15"/>
  <c r="AB317" i="15"/>
  <c r="AA317" i="15"/>
  <c r="Z317" i="15"/>
  <c r="Y317" i="15"/>
  <c r="AE315" i="15"/>
  <c r="AD315" i="15"/>
  <c r="AC315" i="15"/>
  <c r="AB315" i="15"/>
  <c r="AA315" i="15"/>
  <c r="Z315" i="15"/>
  <c r="Y315" i="15"/>
  <c r="AE313" i="15"/>
  <c r="AD313" i="15"/>
  <c r="AC313" i="15"/>
  <c r="AB313" i="15"/>
  <c r="AA313" i="15"/>
  <c r="Z313" i="15"/>
  <c r="Y313" i="15"/>
  <c r="AE311" i="15"/>
  <c r="AD311" i="15"/>
  <c r="AC311" i="15"/>
  <c r="AB311" i="15"/>
  <c r="AA311" i="15"/>
  <c r="Z311" i="15"/>
  <c r="Y311" i="15"/>
  <c r="AE309" i="15"/>
  <c r="AD309" i="15"/>
  <c r="AC309" i="15"/>
  <c r="AB309" i="15"/>
  <c r="AA309" i="15"/>
  <c r="Z309" i="15"/>
  <c r="Y309" i="15"/>
  <c r="AE307" i="15"/>
  <c r="AD307" i="15"/>
  <c r="AC307" i="15"/>
  <c r="AB307" i="15"/>
  <c r="AA307" i="15"/>
  <c r="Z307" i="15"/>
  <c r="Y307" i="15"/>
  <c r="AE305" i="15"/>
  <c r="AD305" i="15"/>
  <c r="AC305" i="15"/>
  <c r="AB305" i="15"/>
  <c r="AA305" i="15"/>
  <c r="Z305" i="15"/>
  <c r="Y305" i="15"/>
  <c r="AE303" i="15"/>
  <c r="AD303" i="15"/>
  <c r="AC303" i="15"/>
  <c r="AB303" i="15"/>
  <c r="AA303" i="15"/>
  <c r="Z303" i="15"/>
  <c r="Y303" i="15"/>
  <c r="AE301" i="15"/>
  <c r="AD301" i="15"/>
  <c r="AC301" i="15"/>
  <c r="AB301" i="15"/>
  <c r="AA301" i="15"/>
  <c r="Z301" i="15"/>
  <c r="Y301" i="15"/>
  <c r="AE299" i="15"/>
  <c r="AD299" i="15"/>
  <c r="AC299" i="15"/>
  <c r="AB299" i="15"/>
  <c r="AA299" i="15"/>
  <c r="Z299" i="15"/>
  <c r="Y299" i="15"/>
  <c r="AE297" i="15"/>
  <c r="AD297" i="15"/>
  <c r="AC297" i="15"/>
  <c r="AB297" i="15"/>
  <c r="AA297" i="15"/>
  <c r="Z297" i="15"/>
  <c r="Y297" i="15"/>
  <c r="AE295" i="15"/>
  <c r="AD295" i="15"/>
  <c r="AC295" i="15"/>
  <c r="AB295" i="15"/>
  <c r="AA295" i="15"/>
  <c r="Z295" i="15"/>
  <c r="Y295" i="15"/>
  <c r="AE293" i="15"/>
  <c r="AD293" i="15"/>
  <c r="AC293" i="15"/>
  <c r="AB293" i="15"/>
  <c r="AA293" i="15"/>
  <c r="Z293" i="15"/>
  <c r="Y293" i="15"/>
  <c r="AE291" i="15"/>
  <c r="AD291" i="15"/>
  <c r="AC291" i="15"/>
  <c r="AB291" i="15"/>
  <c r="AA291" i="15"/>
  <c r="Z291" i="15"/>
  <c r="Y291" i="15"/>
  <c r="AE289" i="15"/>
  <c r="AD289" i="15"/>
  <c r="AC289" i="15"/>
  <c r="AB289" i="15"/>
  <c r="AA289" i="15"/>
  <c r="Z289" i="15"/>
  <c r="Y289" i="15"/>
  <c r="AE287" i="15"/>
  <c r="AD287" i="15"/>
  <c r="AC287" i="15"/>
  <c r="AB287" i="15"/>
  <c r="AA287" i="15"/>
  <c r="Z287" i="15"/>
  <c r="Y287" i="15"/>
  <c r="AE285" i="15"/>
  <c r="AD285" i="15"/>
  <c r="AC285" i="15"/>
  <c r="AB285" i="15"/>
  <c r="AA285" i="15"/>
  <c r="Z285" i="15"/>
  <c r="Y285" i="15"/>
  <c r="AE283" i="15"/>
  <c r="AD283" i="15"/>
  <c r="AC283" i="15"/>
  <c r="AB283" i="15"/>
  <c r="AA283" i="15"/>
  <c r="Z283" i="15"/>
  <c r="Y283" i="15"/>
  <c r="AE281" i="15"/>
  <c r="AD281" i="15"/>
  <c r="AC281" i="15"/>
  <c r="AB281" i="15"/>
  <c r="AA281" i="15"/>
  <c r="Z281" i="15"/>
  <c r="Y281" i="15"/>
  <c r="AE279" i="15"/>
  <c r="AD279" i="15"/>
  <c r="AC279" i="15"/>
  <c r="AB279" i="15"/>
  <c r="AA279" i="15"/>
  <c r="Z279" i="15"/>
  <c r="Y279" i="15"/>
  <c r="AE277" i="15"/>
  <c r="AD277" i="15"/>
  <c r="AC277" i="15"/>
  <c r="AB277" i="15"/>
  <c r="AA277" i="15"/>
  <c r="Z277" i="15"/>
  <c r="Y277" i="15"/>
  <c r="AE275" i="15"/>
  <c r="AD275" i="15"/>
  <c r="AC275" i="15"/>
  <c r="AB275" i="15"/>
  <c r="AA275" i="15"/>
  <c r="Z275" i="15"/>
  <c r="Y275" i="15"/>
  <c r="AE273" i="15"/>
  <c r="AD273" i="15"/>
  <c r="AC273" i="15"/>
  <c r="AB273" i="15"/>
  <c r="AA273" i="15"/>
  <c r="Z273" i="15"/>
  <c r="Y273" i="15"/>
  <c r="AE271" i="15"/>
  <c r="AD271" i="15"/>
  <c r="AC271" i="15"/>
  <c r="AB271" i="15"/>
  <c r="AA271" i="15"/>
  <c r="Z271" i="15"/>
  <c r="Y271" i="15"/>
  <c r="AE269" i="15"/>
  <c r="AD269" i="15"/>
  <c r="AC269" i="15"/>
  <c r="AB269" i="15"/>
  <c r="AA269" i="15"/>
  <c r="Z269" i="15"/>
  <c r="Y269" i="15"/>
  <c r="AE267" i="15"/>
  <c r="AD267" i="15"/>
  <c r="AC267" i="15"/>
  <c r="AB267" i="15"/>
  <c r="AA267" i="15"/>
  <c r="Z267" i="15"/>
  <c r="Y267" i="15"/>
  <c r="AE265" i="15"/>
  <c r="AD265" i="15"/>
  <c r="AC265" i="15"/>
  <c r="AB265" i="15"/>
  <c r="AA265" i="15"/>
  <c r="Z265" i="15"/>
  <c r="Y265" i="15"/>
  <c r="AE263" i="15"/>
  <c r="AD263" i="15"/>
  <c r="AC263" i="15"/>
  <c r="AB263" i="15"/>
  <c r="AA263" i="15"/>
  <c r="Z263" i="15"/>
  <c r="Y263" i="15"/>
  <c r="AE261" i="15"/>
  <c r="AD261" i="15"/>
  <c r="AC261" i="15"/>
  <c r="AB261" i="15"/>
  <c r="AA261" i="15"/>
  <c r="Z261" i="15"/>
  <c r="Y261" i="15"/>
  <c r="AE259" i="15"/>
  <c r="AD259" i="15"/>
  <c r="AC259" i="15"/>
  <c r="AB259" i="15"/>
  <c r="AA259" i="15"/>
  <c r="Z259" i="15"/>
  <c r="Y259" i="15"/>
  <c r="AE257" i="15"/>
  <c r="AD257" i="15"/>
  <c r="AC257" i="15"/>
  <c r="AB257" i="15"/>
  <c r="AA257" i="15"/>
  <c r="Z257" i="15"/>
  <c r="Y257" i="15"/>
  <c r="AE255" i="15"/>
  <c r="AD255" i="15"/>
  <c r="AC255" i="15"/>
  <c r="AB255" i="15"/>
  <c r="AA255" i="15"/>
  <c r="Z255" i="15"/>
  <c r="Y255" i="15"/>
  <c r="AE253" i="15"/>
  <c r="AD253" i="15"/>
  <c r="AC253" i="15"/>
  <c r="AB253" i="15"/>
  <c r="AA253" i="15"/>
  <c r="Z253" i="15"/>
  <c r="Y253" i="15"/>
  <c r="AE251" i="15"/>
  <c r="AD251" i="15"/>
  <c r="AC251" i="15"/>
  <c r="AB251" i="15"/>
  <c r="AA251" i="15"/>
  <c r="Z251" i="15"/>
  <c r="Y251" i="15"/>
  <c r="AE249" i="15"/>
  <c r="AD249" i="15"/>
  <c r="AC249" i="15"/>
  <c r="AB249" i="15"/>
  <c r="AA249" i="15"/>
  <c r="Z249" i="15"/>
  <c r="Y249" i="15"/>
  <c r="AE247" i="15"/>
  <c r="AD247" i="15"/>
  <c r="AC247" i="15"/>
  <c r="AB247" i="15"/>
  <c r="AA247" i="15"/>
  <c r="Z247" i="15"/>
  <c r="Y247" i="15"/>
  <c r="AE245" i="15"/>
  <c r="AD245" i="15"/>
  <c r="AC245" i="15"/>
  <c r="AB245" i="15"/>
  <c r="AA245" i="15"/>
  <c r="Z245" i="15"/>
  <c r="Y245" i="15"/>
  <c r="AE243" i="15"/>
  <c r="AD243" i="15"/>
  <c r="AC243" i="15"/>
  <c r="AB243" i="15"/>
  <c r="AA243" i="15"/>
  <c r="Z243" i="15"/>
  <c r="Y243" i="15"/>
  <c r="AE241" i="15"/>
  <c r="AD241" i="15"/>
  <c r="AC241" i="15"/>
  <c r="AB241" i="15"/>
  <c r="AA241" i="15"/>
  <c r="Z241" i="15"/>
  <c r="Y241" i="15"/>
  <c r="AE239" i="15"/>
  <c r="AD239" i="15"/>
  <c r="AC239" i="15"/>
  <c r="AB239" i="15"/>
  <c r="AA239" i="15"/>
  <c r="Z239" i="15"/>
  <c r="Y239" i="15"/>
  <c r="AE237" i="15"/>
  <c r="AD237" i="15"/>
  <c r="AC237" i="15"/>
  <c r="AB237" i="15"/>
  <c r="AA237" i="15"/>
  <c r="Z237" i="15"/>
  <c r="Y237" i="15"/>
  <c r="AE235" i="15"/>
  <c r="AD235" i="15"/>
  <c r="AC235" i="15"/>
  <c r="AB235" i="15"/>
  <c r="AA235" i="15"/>
  <c r="Z235" i="15"/>
  <c r="Y235" i="15"/>
  <c r="AE233" i="15"/>
  <c r="AD233" i="15"/>
  <c r="AC233" i="15"/>
  <c r="AB233" i="15"/>
  <c r="AA233" i="15"/>
  <c r="Z233" i="15"/>
  <c r="Y233" i="15"/>
  <c r="AE231" i="15"/>
  <c r="AD231" i="15"/>
  <c r="AC231" i="15"/>
  <c r="AB231" i="15"/>
  <c r="AA231" i="15"/>
  <c r="Z231" i="15"/>
  <c r="Y231" i="15"/>
  <c r="AE229" i="15"/>
  <c r="AD229" i="15"/>
  <c r="AC229" i="15"/>
  <c r="AB229" i="15"/>
  <c r="AA229" i="15"/>
  <c r="Z229" i="15"/>
  <c r="Y229" i="15"/>
  <c r="AE227" i="15"/>
  <c r="AD227" i="15"/>
  <c r="AC227" i="15"/>
  <c r="AB227" i="15"/>
  <c r="AA227" i="15"/>
  <c r="Z227" i="15"/>
  <c r="Y227" i="15"/>
  <c r="AE225" i="15"/>
  <c r="AD225" i="15"/>
  <c r="AC225" i="15"/>
  <c r="AB225" i="15"/>
  <c r="AA225" i="15"/>
  <c r="Z225" i="15"/>
  <c r="Y225" i="15"/>
  <c r="AE223" i="15"/>
  <c r="AD223" i="15"/>
  <c r="AC223" i="15"/>
  <c r="AB223" i="15"/>
  <c r="AA223" i="15"/>
  <c r="Z223" i="15"/>
  <c r="Y223" i="15"/>
  <c r="AE221" i="15"/>
  <c r="AD221" i="15"/>
  <c r="AC221" i="15"/>
  <c r="AB221" i="15"/>
  <c r="AA221" i="15"/>
  <c r="Z221" i="15"/>
  <c r="Y221" i="15"/>
  <c r="AE219" i="15"/>
  <c r="AD219" i="15"/>
  <c r="AC219" i="15"/>
  <c r="AB219" i="15"/>
  <c r="AA219" i="15"/>
  <c r="Z219" i="15"/>
  <c r="Y219" i="15"/>
  <c r="AE217" i="15"/>
  <c r="AD217" i="15"/>
  <c r="AC217" i="15"/>
  <c r="AB217" i="15"/>
  <c r="AA217" i="15"/>
  <c r="Z217" i="15"/>
  <c r="Y217" i="15"/>
  <c r="AE215" i="15"/>
  <c r="AD215" i="15"/>
  <c r="AC215" i="15"/>
  <c r="AB215" i="15"/>
  <c r="AA215" i="15"/>
  <c r="Z215" i="15"/>
  <c r="Y215" i="15"/>
  <c r="AE213" i="15"/>
  <c r="AD213" i="15"/>
  <c r="AC213" i="15"/>
  <c r="AB213" i="15"/>
  <c r="AA213" i="15"/>
  <c r="Z213" i="15"/>
  <c r="Y213" i="15"/>
  <c r="AE211" i="15"/>
  <c r="AD211" i="15"/>
  <c r="AC211" i="15"/>
  <c r="AB211" i="15"/>
  <c r="AA211" i="15"/>
  <c r="Z211" i="15"/>
  <c r="Y211" i="15"/>
  <c r="AE209" i="15"/>
  <c r="AD209" i="15"/>
  <c r="AC209" i="15"/>
  <c r="AB209" i="15"/>
  <c r="AA209" i="15"/>
  <c r="Z209" i="15"/>
  <c r="Y209" i="15"/>
  <c r="AE207" i="15"/>
  <c r="AD207" i="15"/>
  <c r="AC207" i="15"/>
  <c r="AB207" i="15"/>
  <c r="AA207" i="15"/>
  <c r="Z207" i="15"/>
  <c r="Y207" i="15"/>
  <c r="AE205" i="15"/>
  <c r="AD205" i="15"/>
  <c r="AC205" i="15"/>
  <c r="AB205" i="15"/>
  <c r="AA205" i="15"/>
  <c r="Z205" i="15"/>
  <c r="Y205" i="15"/>
  <c r="AE203" i="15"/>
  <c r="AD203" i="15"/>
  <c r="AC203" i="15"/>
  <c r="AB203" i="15"/>
  <c r="AA203" i="15"/>
  <c r="Z203" i="15"/>
  <c r="Y203" i="15"/>
  <c r="AE201" i="15"/>
  <c r="AD201" i="15"/>
  <c r="AC201" i="15"/>
  <c r="AB201" i="15"/>
  <c r="AA201" i="15"/>
  <c r="Z201" i="15"/>
  <c r="Y201" i="15"/>
  <c r="AE199" i="15"/>
  <c r="AD199" i="15"/>
  <c r="AC199" i="15"/>
  <c r="AB199" i="15"/>
  <c r="AA199" i="15"/>
  <c r="Z199" i="15"/>
  <c r="Y199" i="15"/>
  <c r="AE197" i="15"/>
  <c r="AD197" i="15"/>
  <c r="AC197" i="15"/>
  <c r="AB197" i="15"/>
  <c r="AA197" i="15"/>
  <c r="Z197" i="15"/>
  <c r="Y197" i="15"/>
  <c r="AE195" i="15"/>
  <c r="AD195" i="15"/>
  <c r="AC195" i="15"/>
  <c r="AB195" i="15"/>
  <c r="AA195" i="15"/>
  <c r="Z195" i="15"/>
  <c r="Y195" i="15"/>
  <c r="AE193" i="15"/>
  <c r="AD193" i="15"/>
  <c r="AC193" i="15"/>
  <c r="AB193" i="15"/>
  <c r="AA193" i="15"/>
  <c r="Z193" i="15"/>
  <c r="Y193" i="15"/>
  <c r="AE191" i="15"/>
  <c r="AD191" i="15"/>
  <c r="AC191" i="15"/>
  <c r="AB191" i="15"/>
  <c r="AA191" i="15"/>
  <c r="Z191" i="15"/>
  <c r="Y191" i="15"/>
  <c r="AE189" i="15"/>
  <c r="AD189" i="15"/>
  <c r="AC189" i="15"/>
  <c r="AB189" i="15"/>
  <c r="AA189" i="15"/>
  <c r="Z189" i="15"/>
  <c r="Y189" i="15"/>
  <c r="AE187" i="15"/>
  <c r="AD187" i="15"/>
  <c r="AC187" i="15"/>
  <c r="AB187" i="15"/>
  <c r="AA187" i="15"/>
  <c r="Z187" i="15"/>
  <c r="Y187" i="15"/>
  <c r="AE185" i="15"/>
  <c r="AD185" i="15"/>
  <c r="AC185" i="15"/>
  <c r="AB185" i="15"/>
  <c r="AA185" i="15"/>
  <c r="Z185" i="15"/>
  <c r="Y185" i="15"/>
  <c r="AE183" i="15"/>
  <c r="AD183" i="15"/>
  <c r="AC183" i="15"/>
  <c r="AB183" i="15"/>
  <c r="AA183" i="15"/>
  <c r="Z183" i="15"/>
  <c r="Y183" i="15"/>
  <c r="AE181" i="15"/>
  <c r="AD181" i="15"/>
  <c r="AC181" i="15"/>
  <c r="AB181" i="15"/>
  <c r="AA181" i="15"/>
  <c r="Z181" i="15"/>
  <c r="Y181" i="15"/>
  <c r="AE179" i="15"/>
  <c r="AD179" i="15"/>
  <c r="AC179" i="15"/>
  <c r="AB179" i="15"/>
  <c r="AA179" i="15"/>
  <c r="Z179" i="15"/>
  <c r="Y179" i="15"/>
  <c r="AE177" i="15"/>
  <c r="AD177" i="15"/>
  <c r="AC177" i="15"/>
  <c r="AB177" i="15"/>
  <c r="AA177" i="15"/>
  <c r="Z177" i="15"/>
  <c r="Y177" i="15"/>
  <c r="AE175" i="15"/>
  <c r="AD175" i="15"/>
  <c r="AC175" i="15"/>
  <c r="AB175" i="15"/>
  <c r="AA175" i="15"/>
  <c r="Z175" i="15"/>
  <c r="Y175" i="15"/>
  <c r="AE173" i="15"/>
  <c r="AD173" i="15"/>
  <c r="AC173" i="15"/>
  <c r="AB173" i="15"/>
  <c r="AA173" i="15"/>
  <c r="Z173" i="15"/>
  <c r="Y173" i="15"/>
  <c r="AE171" i="15"/>
  <c r="AD171" i="15"/>
  <c r="AC171" i="15"/>
  <c r="AB171" i="15"/>
  <c r="AA171" i="15"/>
  <c r="Z171" i="15"/>
  <c r="Y171" i="15"/>
  <c r="AE169" i="15"/>
  <c r="AD169" i="15"/>
  <c r="AC169" i="15"/>
  <c r="AB169" i="15"/>
  <c r="AA169" i="15"/>
  <c r="Z169" i="15"/>
  <c r="Y169" i="15"/>
  <c r="AE167" i="15"/>
  <c r="AD167" i="15"/>
  <c r="AC167" i="15"/>
  <c r="AB167" i="15"/>
  <c r="AA167" i="15"/>
  <c r="Z167" i="15"/>
  <c r="Y167" i="15"/>
  <c r="AE165" i="15"/>
  <c r="AD165" i="15"/>
  <c r="AC165" i="15"/>
  <c r="AB165" i="15"/>
  <c r="AA165" i="15"/>
  <c r="Z165" i="15"/>
  <c r="Y165" i="15"/>
  <c r="AE163" i="15"/>
  <c r="AD163" i="15"/>
  <c r="AC163" i="15"/>
  <c r="AB163" i="15"/>
  <c r="AA163" i="15"/>
  <c r="Z163" i="15"/>
  <c r="Y163" i="15"/>
  <c r="AE161" i="15"/>
  <c r="AD161" i="15"/>
  <c r="AC161" i="15"/>
  <c r="AB161" i="15"/>
  <c r="AA161" i="15"/>
  <c r="Z161" i="15"/>
  <c r="Y161" i="15"/>
  <c r="AE159" i="15"/>
  <c r="AD159" i="15"/>
  <c r="AC159" i="15"/>
  <c r="AB159" i="15"/>
  <c r="AA159" i="15"/>
  <c r="Z159" i="15"/>
  <c r="Y159" i="15"/>
  <c r="AE157" i="15"/>
  <c r="AD157" i="15"/>
  <c r="AC157" i="15"/>
  <c r="AB157" i="15"/>
  <c r="AA157" i="15"/>
  <c r="Z157" i="15"/>
  <c r="Y157" i="15"/>
  <c r="AE155" i="15"/>
  <c r="AD155" i="15"/>
  <c r="AC155" i="15"/>
  <c r="AB155" i="15"/>
  <c r="AA155" i="15"/>
  <c r="Z155" i="15"/>
  <c r="Y155" i="15"/>
  <c r="AE153" i="15"/>
  <c r="AD153" i="15"/>
  <c r="AC153" i="15"/>
  <c r="AB153" i="15"/>
  <c r="AA153" i="15"/>
  <c r="Z153" i="15"/>
  <c r="Y153" i="15"/>
  <c r="AE151" i="15"/>
  <c r="AD151" i="15"/>
  <c r="AC151" i="15"/>
  <c r="AB151" i="15"/>
  <c r="AA151" i="15"/>
  <c r="Z151" i="15"/>
  <c r="Y151" i="15"/>
  <c r="AE149" i="15"/>
  <c r="AD149" i="15"/>
  <c r="AC149" i="15"/>
  <c r="AB149" i="15"/>
  <c r="AA149" i="15"/>
  <c r="Z149" i="15"/>
  <c r="Y149" i="15"/>
  <c r="AE147" i="15"/>
  <c r="AD147" i="15"/>
  <c r="AC147" i="15"/>
  <c r="AB147" i="15"/>
  <c r="AA147" i="15"/>
  <c r="Z147" i="15"/>
  <c r="Y147" i="15"/>
  <c r="AE145" i="15"/>
  <c r="AD145" i="15"/>
  <c r="AC145" i="15"/>
  <c r="AB145" i="15"/>
  <c r="AA145" i="15"/>
  <c r="Z145" i="15"/>
  <c r="Y145" i="15"/>
  <c r="AE143" i="15"/>
  <c r="AD143" i="15"/>
  <c r="AC143" i="15"/>
  <c r="AB143" i="15"/>
  <c r="AA143" i="15"/>
  <c r="Z143" i="15"/>
  <c r="Y143" i="15"/>
  <c r="AE141" i="15"/>
  <c r="AD141" i="15"/>
  <c r="AC141" i="15"/>
  <c r="AB141" i="15"/>
  <c r="AA141" i="15"/>
  <c r="Z141" i="15"/>
  <c r="Y141" i="15"/>
  <c r="AE139" i="15"/>
  <c r="AD139" i="15"/>
  <c r="AC139" i="15"/>
  <c r="AB139" i="15"/>
  <c r="AA139" i="15"/>
  <c r="Z139" i="15"/>
  <c r="Y139" i="15"/>
  <c r="AE137" i="15"/>
  <c r="AD137" i="15"/>
  <c r="AC137" i="15"/>
  <c r="AB137" i="15"/>
  <c r="AA137" i="15"/>
  <c r="Z137" i="15"/>
  <c r="Y137" i="15"/>
  <c r="AE135" i="15"/>
  <c r="AD135" i="15"/>
  <c r="AC135" i="15"/>
  <c r="AB135" i="15"/>
  <c r="AA135" i="15"/>
  <c r="Z135" i="15"/>
  <c r="Y135" i="15"/>
  <c r="AE133" i="15"/>
  <c r="AD133" i="15"/>
  <c r="AC133" i="15"/>
  <c r="AB133" i="15"/>
  <c r="AA133" i="15"/>
  <c r="Z133" i="15"/>
  <c r="Y133" i="15"/>
  <c r="AE131" i="15"/>
  <c r="AD131" i="15"/>
  <c r="AC131" i="15"/>
  <c r="AB131" i="15"/>
  <c r="AA131" i="15"/>
  <c r="Z131" i="15"/>
  <c r="Y131" i="15"/>
  <c r="AE129" i="15"/>
  <c r="AD129" i="15"/>
  <c r="AC129" i="15"/>
  <c r="AB129" i="15"/>
  <c r="AA129" i="15"/>
  <c r="Z129" i="15"/>
  <c r="Y129" i="15"/>
  <c r="AE127" i="15"/>
  <c r="AD127" i="15"/>
  <c r="AC127" i="15"/>
  <c r="AB127" i="15"/>
  <c r="AA127" i="15"/>
  <c r="Z127" i="15"/>
  <c r="Y127" i="15"/>
  <c r="AE125" i="15"/>
  <c r="AD125" i="15"/>
  <c r="AC125" i="15"/>
  <c r="AB125" i="15"/>
  <c r="AA125" i="15"/>
  <c r="Z125" i="15"/>
  <c r="Y125" i="15"/>
  <c r="AE123" i="15"/>
  <c r="AD123" i="15"/>
  <c r="AC123" i="15"/>
  <c r="AB123" i="15"/>
  <c r="AA123" i="15"/>
  <c r="Z123" i="15"/>
  <c r="Y123" i="15"/>
  <c r="AE121" i="15"/>
  <c r="AD121" i="15"/>
  <c r="AC121" i="15"/>
  <c r="AB121" i="15"/>
  <c r="AA121" i="15"/>
  <c r="Z121" i="15"/>
  <c r="Y121" i="15"/>
  <c r="AE119" i="15"/>
  <c r="AD119" i="15"/>
  <c r="AC119" i="15"/>
  <c r="AB119" i="15"/>
  <c r="AA119" i="15"/>
  <c r="Z119" i="15"/>
  <c r="Y119" i="15"/>
  <c r="AE117" i="15"/>
  <c r="AD117" i="15"/>
  <c r="AC117" i="15"/>
  <c r="AB117" i="15"/>
  <c r="AA117" i="15"/>
  <c r="Z117" i="15"/>
  <c r="Y117" i="15"/>
  <c r="AE115" i="15"/>
  <c r="AD115" i="15"/>
  <c r="AC115" i="15"/>
  <c r="AB115" i="15"/>
  <c r="AA115" i="15"/>
  <c r="Z115" i="15"/>
  <c r="Y115" i="15"/>
  <c r="AE113" i="15"/>
  <c r="AD113" i="15"/>
  <c r="AC113" i="15"/>
  <c r="AB113" i="15"/>
  <c r="AA113" i="15"/>
  <c r="Z113" i="15"/>
  <c r="Y113" i="15"/>
  <c r="AE111" i="15"/>
  <c r="AD111" i="15"/>
  <c r="AC111" i="15"/>
  <c r="AB111" i="15"/>
  <c r="AA111" i="15"/>
  <c r="Z111" i="15"/>
  <c r="Y111" i="15"/>
  <c r="AE109" i="15"/>
  <c r="AD109" i="15"/>
  <c r="AC109" i="15"/>
  <c r="AB109" i="15"/>
  <c r="AA109" i="15"/>
  <c r="Z109" i="15"/>
  <c r="Y109" i="15"/>
  <c r="AE107" i="15"/>
  <c r="AD107" i="15"/>
  <c r="AC107" i="15"/>
  <c r="AB107" i="15"/>
  <c r="AA107" i="15"/>
  <c r="Z107" i="15"/>
  <c r="Y107" i="15"/>
  <c r="AE105" i="15"/>
  <c r="AD105" i="15"/>
  <c r="AC105" i="15"/>
  <c r="AB105" i="15"/>
  <c r="AA105" i="15"/>
  <c r="Z105" i="15"/>
  <c r="Y105" i="15"/>
  <c r="AE103" i="15"/>
  <c r="AD103" i="15"/>
  <c r="AC103" i="15"/>
  <c r="AB103" i="15"/>
  <c r="AA103" i="15"/>
  <c r="Z103" i="15"/>
  <c r="Y103" i="15"/>
  <c r="AE101" i="15"/>
  <c r="AD101" i="15"/>
  <c r="AC101" i="15"/>
  <c r="AB101" i="15"/>
  <c r="AA101" i="15"/>
  <c r="Z101" i="15"/>
  <c r="Y101" i="15"/>
  <c r="AE99" i="15"/>
  <c r="AD99" i="15"/>
  <c r="AC99" i="15"/>
  <c r="AB99" i="15"/>
  <c r="AA99" i="15"/>
  <c r="Z99" i="15"/>
  <c r="Y99" i="15"/>
  <c r="AE97" i="15"/>
  <c r="AD97" i="15"/>
  <c r="AC97" i="15"/>
  <c r="AB97" i="15"/>
  <c r="AA97" i="15"/>
  <c r="Z97" i="15"/>
  <c r="Y97" i="15"/>
  <c r="AE95" i="15"/>
  <c r="AD95" i="15"/>
  <c r="AC95" i="15"/>
  <c r="AB95" i="15"/>
  <c r="AA95" i="15"/>
  <c r="Z95" i="15"/>
  <c r="Y95" i="15"/>
  <c r="AE93" i="15"/>
  <c r="AD93" i="15"/>
  <c r="AC93" i="15"/>
  <c r="AB93" i="15"/>
  <c r="AA93" i="15"/>
  <c r="Z93" i="15"/>
  <c r="Y93" i="15"/>
  <c r="AE91" i="15"/>
  <c r="AD91" i="15"/>
  <c r="AC91" i="15"/>
  <c r="AB91" i="15"/>
  <c r="AA91" i="15"/>
  <c r="Z91" i="15"/>
  <c r="Y91" i="15"/>
  <c r="AE89" i="15"/>
  <c r="AD89" i="15"/>
  <c r="AC89" i="15"/>
  <c r="AB89" i="15"/>
  <c r="AA89" i="15"/>
  <c r="Z89" i="15"/>
  <c r="Y89" i="15"/>
  <c r="AE87" i="15"/>
  <c r="AD87" i="15"/>
  <c r="AC87" i="15"/>
  <c r="AB87" i="15"/>
  <c r="AA87" i="15"/>
  <c r="Z87" i="15"/>
  <c r="Y87" i="15"/>
  <c r="AE85" i="15"/>
  <c r="AD85" i="15"/>
  <c r="AC85" i="15"/>
  <c r="AB85" i="15"/>
  <c r="AA85" i="15"/>
  <c r="Z85" i="15"/>
  <c r="Y85" i="15"/>
  <c r="AE83" i="15"/>
  <c r="AD83" i="15"/>
  <c r="AC83" i="15"/>
  <c r="AB83" i="15"/>
  <c r="AA83" i="15"/>
  <c r="Z83" i="15"/>
  <c r="Y83" i="15"/>
  <c r="AE81" i="15"/>
  <c r="AD81" i="15"/>
  <c r="AC81" i="15"/>
  <c r="AB81" i="15"/>
  <c r="AA81" i="15"/>
  <c r="Z81" i="15"/>
  <c r="Y81" i="15"/>
  <c r="AE79" i="15"/>
  <c r="AD79" i="15"/>
  <c r="AC79" i="15"/>
  <c r="AB79" i="15"/>
  <c r="AA79" i="15"/>
  <c r="Z79" i="15"/>
  <c r="Y79" i="15"/>
  <c r="AE77" i="15"/>
  <c r="AD77" i="15"/>
  <c r="AC77" i="15"/>
  <c r="AB77" i="15"/>
  <c r="AA77" i="15"/>
  <c r="Z77" i="15"/>
  <c r="Y77" i="15"/>
  <c r="AE75" i="15"/>
  <c r="AD75" i="15"/>
  <c r="AC75" i="15"/>
  <c r="AB75" i="15"/>
  <c r="AA75" i="15"/>
  <c r="Z75" i="15"/>
  <c r="Y75" i="15"/>
  <c r="AE73" i="15"/>
  <c r="AD73" i="15"/>
  <c r="AC73" i="15"/>
  <c r="AB73" i="15"/>
  <c r="AA73" i="15"/>
  <c r="Z73" i="15"/>
  <c r="Y73" i="15"/>
  <c r="AE71" i="15"/>
  <c r="AD71" i="15"/>
  <c r="AC71" i="15"/>
  <c r="AB71" i="15"/>
  <c r="AA71" i="15"/>
  <c r="Z71" i="15"/>
  <c r="Y71" i="15"/>
  <c r="AE69" i="15"/>
  <c r="AD69" i="15"/>
  <c r="AC69" i="15"/>
  <c r="AB69" i="15"/>
  <c r="AA69" i="15"/>
  <c r="Z69" i="15"/>
  <c r="Y69" i="15"/>
  <c r="AE67" i="15"/>
  <c r="AD67" i="15"/>
  <c r="AC67" i="15"/>
  <c r="AB67" i="15"/>
  <c r="AA67" i="15"/>
  <c r="Z67" i="15"/>
  <c r="Y67" i="15"/>
  <c r="AE65" i="15"/>
  <c r="AD65" i="15"/>
  <c r="AC65" i="15"/>
  <c r="AB65" i="15"/>
  <c r="AA65" i="15"/>
  <c r="Z65" i="15"/>
  <c r="Y65" i="15"/>
  <c r="AE63" i="15"/>
  <c r="AD63" i="15"/>
  <c r="AC63" i="15"/>
  <c r="AB63" i="15"/>
  <c r="AA63" i="15"/>
  <c r="Z63" i="15"/>
  <c r="Y63" i="15"/>
  <c r="AE61" i="15"/>
  <c r="AD61" i="15"/>
  <c r="AC61" i="15"/>
  <c r="AB61" i="15"/>
  <c r="AA61" i="15"/>
  <c r="Z61" i="15"/>
  <c r="Y61" i="15"/>
  <c r="AE59" i="15"/>
  <c r="AD59" i="15"/>
  <c r="AC59" i="15"/>
  <c r="AB59" i="15"/>
  <c r="AA59" i="15"/>
  <c r="Z59" i="15"/>
  <c r="Y59" i="15"/>
  <c r="AE57" i="15"/>
  <c r="AD57" i="15"/>
  <c r="AC57" i="15"/>
  <c r="AB57" i="15"/>
  <c r="AA57" i="15"/>
  <c r="Z57" i="15"/>
  <c r="Y57" i="15"/>
  <c r="AE55" i="15"/>
  <c r="AD55" i="15"/>
  <c r="AC55" i="15"/>
  <c r="AB55" i="15"/>
  <c r="AA55" i="15"/>
  <c r="Z55" i="15"/>
  <c r="Y55" i="15"/>
  <c r="AE53" i="15"/>
  <c r="AD53" i="15"/>
  <c r="AC53" i="15"/>
  <c r="AB53" i="15"/>
  <c r="AA53" i="15"/>
  <c r="Z53" i="15"/>
  <c r="Y53" i="15"/>
  <c r="AE51" i="15"/>
  <c r="AD51" i="15"/>
  <c r="AC51" i="15"/>
  <c r="AB51" i="15"/>
  <c r="AA51" i="15"/>
  <c r="Z51" i="15"/>
  <c r="Y51" i="15"/>
  <c r="AE49" i="15"/>
  <c r="AD49" i="15"/>
  <c r="AC49" i="15"/>
  <c r="AB49" i="15"/>
  <c r="AA49" i="15"/>
  <c r="Z49" i="15"/>
  <c r="Y49" i="15"/>
  <c r="AE47" i="15"/>
  <c r="AD47" i="15"/>
  <c r="AC47" i="15"/>
  <c r="AB47" i="15"/>
  <c r="AA47" i="15"/>
  <c r="Z47" i="15"/>
  <c r="Y47" i="15"/>
  <c r="AE45" i="15"/>
  <c r="AD45" i="15"/>
  <c r="AC45" i="15"/>
  <c r="AB45" i="15"/>
  <c r="AA45" i="15"/>
  <c r="Z45" i="15"/>
  <c r="Y45" i="15"/>
  <c r="AE43" i="15"/>
  <c r="AD43" i="15"/>
  <c r="AC43" i="15"/>
  <c r="AB43" i="15"/>
  <c r="AA43" i="15"/>
  <c r="Z43" i="15"/>
  <c r="Y43" i="15"/>
  <c r="AE41" i="15"/>
  <c r="AD41" i="15"/>
  <c r="AC41" i="15"/>
  <c r="AB41" i="15"/>
  <c r="AA41" i="15"/>
  <c r="Z41" i="15"/>
  <c r="Y41" i="15"/>
  <c r="AE39" i="15"/>
  <c r="AD39" i="15"/>
  <c r="AC39" i="15"/>
  <c r="AB39" i="15"/>
  <c r="AA39" i="15"/>
  <c r="Z39" i="15"/>
  <c r="Y39" i="15"/>
  <c r="AE37" i="15"/>
  <c r="AD37" i="15"/>
  <c r="AC37" i="15"/>
  <c r="AB37" i="15"/>
  <c r="AA37" i="15"/>
  <c r="Z37" i="15"/>
  <c r="Y37" i="15"/>
  <c r="AE35" i="15"/>
  <c r="AD35" i="15"/>
  <c r="AC35" i="15"/>
  <c r="AB35" i="15"/>
  <c r="AA35" i="15"/>
  <c r="Z35" i="15"/>
  <c r="Y35" i="15"/>
  <c r="AE33" i="15"/>
  <c r="AD33" i="15"/>
  <c r="AC33" i="15"/>
  <c r="AB33" i="15"/>
  <c r="AA33" i="15"/>
  <c r="Z33" i="15"/>
  <c r="Y33" i="15"/>
  <c r="AE31" i="15"/>
  <c r="AD31" i="15"/>
  <c r="AC31" i="15"/>
  <c r="AB31" i="15"/>
  <c r="AA31" i="15"/>
  <c r="Z31" i="15"/>
  <c r="Y31" i="15"/>
  <c r="AE29" i="15"/>
  <c r="AD29" i="15"/>
  <c r="AC29" i="15"/>
  <c r="AB29" i="15"/>
  <c r="AA29" i="15"/>
  <c r="Z29" i="15"/>
  <c r="Y29" i="15"/>
  <c r="AE27" i="15"/>
  <c r="AD27" i="15"/>
  <c r="AC27" i="15"/>
  <c r="AB27" i="15"/>
  <c r="AA27" i="15"/>
  <c r="Z27" i="15"/>
  <c r="Y27" i="15"/>
  <c r="AE25" i="15"/>
  <c r="AD25" i="15"/>
  <c r="AC25" i="15"/>
  <c r="AB25" i="15"/>
  <c r="AA25" i="15"/>
  <c r="Z25" i="15"/>
  <c r="Y25" i="15"/>
  <c r="AE23" i="15"/>
  <c r="AD23" i="15"/>
  <c r="AC23" i="15"/>
  <c r="AB23" i="15"/>
  <c r="AA23" i="15"/>
  <c r="Z23" i="15"/>
  <c r="Y23" i="15"/>
  <c r="AE21" i="15"/>
  <c r="AD21" i="15"/>
  <c r="AC21" i="15"/>
  <c r="AB21" i="15"/>
  <c r="AA21" i="15"/>
  <c r="Z21" i="15"/>
  <c r="Y21" i="15"/>
  <c r="AE19" i="15"/>
  <c r="AD19" i="15"/>
  <c r="AC19" i="15"/>
  <c r="AB19" i="15"/>
  <c r="AA19" i="15"/>
  <c r="Z19" i="15"/>
  <c r="Y19" i="15"/>
  <c r="AE17" i="15"/>
  <c r="AD17" i="15"/>
  <c r="AC17" i="15"/>
  <c r="AB17" i="15"/>
  <c r="AA17" i="15"/>
  <c r="Z17" i="15"/>
  <c r="Y17" i="15"/>
  <c r="AE15" i="15"/>
  <c r="AD15" i="15"/>
  <c r="AC15" i="15"/>
  <c r="AB15" i="15"/>
  <c r="AA15" i="15"/>
  <c r="Z15" i="15"/>
  <c r="Y15" i="15"/>
  <c r="AE13" i="15"/>
  <c r="AD13" i="15"/>
  <c r="AC13" i="15"/>
  <c r="AB13" i="15"/>
  <c r="AA13" i="15"/>
  <c r="Z13" i="15"/>
  <c r="Y13" i="15"/>
  <c r="AE11" i="15"/>
  <c r="AD11" i="15"/>
  <c r="AC11" i="15"/>
  <c r="AB11" i="15"/>
  <c r="AA11" i="15"/>
  <c r="Z11" i="15"/>
  <c r="Y11" i="15"/>
  <c r="AE9" i="15"/>
  <c r="AD9" i="15"/>
  <c r="AC9" i="15"/>
  <c r="AB9" i="15"/>
  <c r="AA9" i="15"/>
  <c r="Z9" i="15"/>
  <c r="Y9" i="15"/>
  <c r="AE7" i="15"/>
  <c r="AD7" i="15"/>
  <c r="AC7" i="15"/>
  <c r="AB7" i="15"/>
  <c r="AA7" i="15"/>
  <c r="Z7" i="15"/>
  <c r="Y7" i="15"/>
  <c r="AD549" i="14"/>
  <c r="AC549" i="14"/>
  <c r="AB549" i="14"/>
  <c r="AA549" i="14"/>
  <c r="Z549" i="14"/>
  <c r="Y549" i="14"/>
  <c r="AD547" i="14"/>
  <c r="AC547" i="14"/>
  <c r="AB547" i="14"/>
  <c r="AA547" i="14"/>
  <c r="Z547" i="14"/>
  <c r="Y547" i="14"/>
  <c r="AD545" i="14"/>
  <c r="AC545" i="14"/>
  <c r="AB545" i="14"/>
  <c r="AA545" i="14"/>
  <c r="Z545" i="14"/>
  <c r="Y545" i="14"/>
  <c r="AD543" i="14"/>
  <c r="AC543" i="14"/>
  <c r="AB543" i="14"/>
  <c r="AA543" i="14"/>
  <c r="Z543" i="14"/>
  <c r="Y543" i="14"/>
  <c r="AD541" i="14"/>
  <c r="AC541" i="14"/>
  <c r="AB541" i="14"/>
  <c r="AA541" i="14"/>
  <c r="Z541" i="14"/>
  <c r="Y541" i="14"/>
  <c r="AD539" i="14"/>
  <c r="AC539" i="14"/>
  <c r="AB539" i="14"/>
  <c r="AA539" i="14"/>
  <c r="Z539" i="14"/>
  <c r="Y539" i="14"/>
  <c r="AD537" i="14"/>
  <c r="AC537" i="14"/>
  <c r="AB537" i="14"/>
  <c r="AA537" i="14"/>
  <c r="Z537" i="14"/>
  <c r="Y537" i="14"/>
  <c r="AD535" i="14"/>
  <c r="AC535" i="14"/>
  <c r="AB535" i="14"/>
  <c r="AA535" i="14"/>
  <c r="Z535" i="14"/>
  <c r="Y535" i="14"/>
  <c r="AD533" i="14"/>
  <c r="AC533" i="14"/>
  <c r="AB533" i="14"/>
  <c r="AA533" i="14"/>
  <c r="Z533" i="14"/>
  <c r="Y533" i="14"/>
  <c r="AD531" i="14"/>
  <c r="AC531" i="14"/>
  <c r="AB531" i="14"/>
  <c r="AA531" i="14"/>
  <c r="Z531" i="14"/>
  <c r="Y531" i="14"/>
  <c r="AD529" i="14"/>
  <c r="AC529" i="14"/>
  <c r="AB529" i="14"/>
  <c r="AA529" i="14"/>
  <c r="Z529" i="14"/>
  <c r="Y529" i="14"/>
  <c r="AD527" i="14"/>
  <c r="AC527" i="14"/>
  <c r="AB527" i="14"/>
  <c r="AA527" i="14"/>
  <c r="Z527" i="14"/>
  <c r="Y527" i="14"/>
  <c r="AD525" i="14"/>
  <c r="AC525" i="14"/>
  <c r="AB525" i="14"/>
  <c r="AA525" i="14"/>
  <c r="Z525" i="14"/>
  <c r="Y525" i="14"/>
  <c r="AD523" i="14"/>
  <c r="AC523" i="14"/>
  <c r="AB523" i="14"/>
  <c r="AA523" i="14"/>
  <c r="Z523" i="14"/>
  <c r="Y523" i="14"/>
  <c r="AD521" i="14"/>
  <c r="AC521" i="14"/>
  <c r="AB521" i="14"/>
  <c r="AA521" i="14"/>
  <c r="Z521" i="14"/>
  <c r="Y521" i="14"/>
  <c r="AD519" i="14"/>
  <c r="AC519" i="14"/>
  <c r="AB519" i="14"/>
  <c r="AA519" i="14"/>
  <c r="Z519" i="14"/>
  <c r="Y519" i="14"/>
  <c r="AD517" i="14"/>
  <c r="AC517" i="14"/>
  <c r="AB517" i="14"/>
  <c r="AA517" i="14"/>
  <c r="Z517" i="14"/>
  <c r="Y517" i="14"/>
  <c r="AD515" i="14"/>
  <c r="AC515" i="14"/>
  <c r="AB515" i="14"/>
  <c r="AA515" i="14"/>
  <c r="Z515" i="14"/>
  <c r="Y515" i="14"/>
  <c r="AD513" i="14"/>
  <c r="AC513" i="14"/>
  <c r="AB513" i="14"/>
  <c r="AA513" i="14"/>
  <c r="Z513" i="14"/>
  <c r="Y513" i="14"/>
  <c r="AD511" i="14"/>
  <c r="AC511" i="14"/>
  <c r="AB511" i="14"/>
  <c r="AA511" i="14"/>
  <c r="Z511" i="14"/>
  <c r="Y511" i="14"/>
  <c r="AD509" i="14"/>
  <c r="AC509" i="14"/>
  <c r="AB509" i="14"/>
  <c r="AA509" i="14"/>
  <c r="Z509" i="14"/>
  <c r="Y509" i="14"/>
  <c r="AD507" i="14"/>
  <c r="AC507" i="14"/>
  <c r="AB507" i="14"/>
  <c r="AA507" i="14"/>
  <c r="Z507" i="14"/>
  <c r="Y507" i="14"/>
  <c r="AD505" i="14"/>
  <c r="AC505" i="14"/>
  <c r="AB505" i="14"/>
  <c r="AA505" i="14"/>
  <c r="Z505" i="14"/>
  <c r="Y505" i="14"/>
  <c r="AD503" i="14"/>
  <c r="AC503" i="14"/>
  <c r="AB503" i="14"/>
  <c r="AA503" i="14"/>
  <c r="Z503" i="14"/>
  <c r="Y503" i="14"/>
  <c r="AD501" i="14"/>
  <c r="AC501" i="14"/>
  <c r="AB501" i="14"/>
  <c r="AA501" i="14"/>
  <c r="Z501" i="14"/>
  <c r="Y501" i="14"/>
  <c r="AD499" i="14"/>
  <c r="AC499" i="14"/>
  <c r="AB499" i="14"/>
  <c r="AA499" i="14"/>
  <c r="Z499" i="14"/>
  <c r="Y499" i="14"/>
  <c r="AD497" i="14"/>
  <c r="AC497" i="14"/>
  <c r="AB497" i="14"/>
  <c r="AA497" i="14"/>
  <c r="Z497" i="14"/>
  <c r="Y497" i="14"/>
  <c r="AD495" i="14"/>
  <c r="AC495" i="14"/>
  <c r="AB495" i="14"/>
  <c r="AA495" i="14"/>
  <c r="Z495" i="14"/>
  <c r="Y495" i="14"/>
  <c r="AD493" i="14"/>
  <c r="AC493" i="14"/>
  <c r="AB493" i="14"/>
  <c r="AA493" i="14"/>
  <c r="Z493" i="14"/>
  <c r="Y493" i="14"/>
  <c r="AD491" i="14"/>
  <c r="AC491" i="14"/>
  <c r="AB491" i="14"/>
  <c r="AA491" i="14"/>
  <c r="Z491" i="14"/>
  <c r="Y491" i="14"/>
  <c r="AD489" i="14"/>
  <c r="AC489" i="14"/>
  <c r="AB489" i="14"/>
  <c r="AA489" i="14"/>
  <c r="Z489" i="14"/>
  <c r="Y489" i="14"/>
  <c r="AD487" i="14"/>
  <c r="AC487" i="14"/>
  <c r="AB487" i="14"/>
  <c r="AA487" i="14"/>
  <c r="Z487" i="14"/>
  <c r="Y487" i="14"/>
  <c r="AD485" i="14"/>
  <c r="AC485" i="14"/>
  <c r="AB485" i="14"/>
  <c r="AA485" i="14"/>
  <c r="Z485" i="14"/>
  <c r="Y485" i="14"/>
  <c r="AD483" i="14"/>
  <c r="AC483" i="14"/>
  <c r="AB483" i="14"/>
  <c r="AA483" i="14"/>
  <c r="Z483" i="14"/>
  <c r="Y483" i="14"/>
  <c r="AD481" i="14"/>
  <c r="AC481" i="14"/>
  <c r="AB481" i="14"/>
  <c r="AA481" i="14"/>
  <c r="Z481" i="14"/>
  <c r="Y481" i="14"/>
  <c r="AD479" i="14"/>
  <c r="AC479" i="14"/>
  <c r="AB479" i="14"/>
  <c r="AA479" i="14"/>
  <c r="Z479" i="14"/>
  <c r="Y479" i="14"/>
  <c r="AD477" i="14"/>
  <c r="AC477" i="14"/>
  <c r="AB477" i="14"/>
  <c r="AA477" i="14"/>
  <c r="Z477" i="14"/>
  <c r="Y477" i="14"/>
  <c r="AD475" i="14"/>
  <c r="AC475" i="14"/>
  <c r="AB475" i="14"/>
  <c r="AA475" i="14"/>
  <c r="Z475" i="14"/>
  <c r="Y475" i="14"/>
  <c r="AD473" i="14"/>
  <c r="AC473" i="14"/>
  <c r="AB473" i="14"/>
  <c r="AA473" i="14"/>
  <c r="Z473" i="14"/>
  <c r="Y473" i="14"/>
  <c r="AD471" i="14"/>
  <c r="AC471" i="14"/>
  <c r="AB471" i="14"/>
  <c r="AA471" i="14"/>
  <c r="Z471" i="14"/>
  <c r="Y471" i="14"/>
  <c r="AD469" i="14"/>
  <c r="AC469" i="14"/>
  <c r="AB469" i="14"/>
  <c r="AA469" i="14"/>
  <c r="Z469" i="14"/>
  <c r="Y469" i="14"/>
  <c r="AD467" i="14"/>
  <c r="AC467" i="14"/>
  <c r="AB467" i="14"/>
  <c r="AA467" i="14"/>
  <c r="Z467" i="14"/>
  <c r="Y467" i="14"/>
  <c r="AD465" i="14"/>
  <c r="AC465" i="14"/>
  <c r="AB465" i="14"/>
  <c r="AA465" i="14"/>
  <c r="Z465" i="14"/>
  <c r="Y465" i="14"/>
  <c r="AD463" i="14"/>
  <c r="AC463" i="14"/>
  <c r="AB463" i="14"/>
  <c r="AA463" i="14"/>
  <c r="Z463" i="14"/>
  <c r="Y463" i="14"/>
  <c r="AD461" i="14"/>
  <c r="AC461" i="14"/>
  <c r="AB461" i="14"/>
  <c r="AA461" i="14"/>
  <c r="Z461" i="14"/>
  <c r="Y461" i="14"/>
  <c r="AD459" i="14"/>
  <c r="AC459" i="14"/>
  <c r="AB459" i="14"/>
  <c r="AA459" i="14"/>
  <c r="Z459" i="14"/>
  <c r="Y459" i="14"/>
  <c r="AD457" i="14"/>
  <c r="AC457" i="14"/>
  <c r="AB457" i="14"/>
  <c r="AA457" i="14"/>
  <c r="Z457" i="14"/>
  <c r="Y457" i="14"/>
  <c r="AD455" i="14"/>
  <c r="AC455" i="14"/>
  <c r="AB455" i="14"/>
  <c r="AA455" i="14"/>
  <c r="Z455" i="14"/>
  <c r="Y455" i="14"/>
  <c r="AD453" i="14"/>
  <c r="AC453" i="14"/>
  <c r="AB453" i="14"/>
  <c r="AA453" i="14"/>
  <c r="Z453" i="14"/>
  <c r="Y453" i="14"/>
  <c r="AD451" i="14"/>
  <c r="AC451" i="14"/>
  <c r="AB451" i="14"/>
  <c r="AA451" i="14"/>
  <c r="Z451" i="14"/>
  <c r="Y451" i="14"/>
  <c r="AD449" i="14"/>
  <c r="AC449" i="14"/>
  <c r="AB449" i="14"/>
  <c r="AA449" i="14"/>
  <c r="Z449" i="14"/>
  <c r="Y449" i="14"/>
  <c r="AD447" i="14"/>
  <c r="AC447" i="14"/>
  <c r="AB447" i="14"/>
  <c r="AA447" i="14"/>
  <c r="Z447" i="14"/>
  <c r="Y447" i="14"/>
  <c r="AD445" i="14"/>
  <c r="AC445" i="14"/>
  <c r="AB445" i="14"/>
  <c r="AA445" i="14"/>
  <c r="Z445" i="14"/>
  <c r="Y445" i="14"/>
  <c r="AD443" i="14"/>
  <c r="AC443" i="14"/>
  <c r="AB443" i="14"/>
  <c r="AA443" i="14"/>
  <c r="Z443" i="14"/>
  <c r="Y443" i="14"/>
  <c r="AD441" i="14"/>
  <c r="AC441" i="14"/>
  <c r="AB441" i="14"/>
  <c r="AA441" i="14"/>
  <c r="Z441" i="14"/>
  <c r="Y441" i="14"/>
  <c r="AD439" i="14"/>
  <c r="AC439" i="14"/>
  <c r="AB439" i="14"/>
  <c r="AA439" i="14"/>
  <c r="Z439" i="14"/>
  <c r="Y439" i="14"/>
  <c r="AD437" i="14"/>
  <c r="AC437" i="14"/>
  <c r="AB437" i="14"/>
  <c r="AA437" i="14"/>
  <c r="Z437" i="14"/>
  <c r="Y437" i="14"/>
  <c r="AD435" i="14"/>
  <c r="AC435" i="14"/>
  <c r="AB435" i="14"/>
  <c r="AA435" i="14"/>
  <c r="Z435" i="14"/>
  <c r="Y435" i="14"/>
  <c r="AD433" i="14"/>
  <c r="AC433" i="14"/>
  <c r="AB433" i="14"/>
  <c r="AA433" i="14"/>
  <c r="Z433" i="14"/>
  <c r="Y433" i="14"/>
  <c r="AD431" i="14"/>
  <c r="AC431" i="14"/>
  <c r="AB431" i="14"/>
  <c r="AA431" i="14"/>
  <c r="Z431" i="14"/>
  <c r="Y431" i="14"/>
  <c r="AD429" i="14"/>
  <c r="AC429" i="14"/>
  <c r="AB429" i="14"/>
  <c r="AA429" i="14"/>
  <c r="Z429" i="14"/>
  <c r="Y429" i="14"/>
  <c r="AD427" i="14"/>
  <c r="AC427" i="14"/>
  <c r="AB427" i="14"/>
  <c r="AA427" i="14"/>
  <c r="Z427" i="14"/>
  <c r="Y427" i="14"/>
  <c r="AD425" i="14"/>
  <c r="AC425" i="14"/>
  <c r="AB425" i="14"/>
  <c r="AA425" i="14"/>
  <c r="Z425" i="14"/>
  <c r="Y425" i="14"/>
  <c r="AD423" i="14"/>
  <c r="AC423" i="14"/>
  <c r="AB423" i="14"/>
  <c r="AA423" i="14"/>
  <c r="Z423" i="14"/>
  <c r="Y423" i="14"/>
  <c r="AD421" i="14"/>
  <c r="AC421" i="14"/>
  <c r="AB421" i="14"/>
  <c r="AA421" i="14"/>
  <c r="Z421" i="14"/>
  <c r="Y421" i="14"/>
  <c r="AD419" i="14"/>
  <c r="AC419" i="14"/>
  <c r="AB419" i="14"/>
  <c r="AA419" i="14"/>
  <c r="Z419" i="14"/>
  <c r="Y419" i="14"/>
  <c r="AD417" i="14"/>
  <c r="AC417" i="14"/>
  <c r="AB417" i="14"/>
  <c r="AA417" i="14"/>
  <c r="Z417" i="14"/>
  <c r="Y417" i="14"/>
  <c r="AD415" i="14"/>
  <c r="AC415" i="14"/>
  <c r="AB415" i="14"/>
  <c r="AA415" i="14"/>
  <c r="Z415" i="14"/>
  <c r="Y415" i="14"/>
  <c r="AD413" i="14"/>
  <c r="AC413" i="14"/>
  <c r="AB413" i="14"/>
  <c r="AA413" i="14"/>
  <c r="Z413" i="14"/>
  <c r="Y413" i="14"/>
  <c r="AD411" i="14"/>
  <c r="AC411" i="14"/>
  <c r="AB411" i="14"/>
  <c r="AA411" i="14"/>
  <c r="Z411" i="14"/>
  <c r="Y411" i="14"/>
  <c r="AD409" i="14"/>
  <c r="AC409" i="14"/>
  <c r="AB409" i="14"/>
  <c r="AA409" i="14"/>
  <c r="Z409" i="14"/>
  <c r="Y409" i="14"/>
  <c r="AD407" i="14"/>
  <c r="AC407" i="14"/>
  <c r="AB407" i="14"/>
  <c r="AA407" i="14"/>
  <c r="Z407" i="14"/>
  <c r="Y407" i="14"/>
  <c r="AD405" i="14"/>
  <c r="AC405" i="14"/>
  <c r="AB405" i="14"/>
  <c r="AA405" i="14"/>
  <c r="Z405" i="14"/>
  <c r="Y405" i="14"/>
  <c r="AD403" i="14"/>
  <c r="AC403" i="14"/>
  <c r="AB403" i="14"/>
  <c r="AA403" i="14"/>
  <c r="Z403" i="14"/>
  <c r="Y403" i="14"/>
  <c r="AD401" i="14"/>
  <c r="AC401" i="14"/>
  <c r="AB401" i="14"/>
  <c r="AA401" i="14"/>
  <c r="Z401" i="14"/>
  <c r="Y401" i="14"/>
  <c r="AD399" i="14"/>
  <c r="AC399" i="14"/>
  <c r="AB399" i="14"/>
  <c r="AA399" i="14"/>
  <c r="Z399" i="14"/>
  <c r="Y399" i="14"/>
  <c r="AD397" i="14"/>
  <c r="AC397" i="14"/>
  <c r="AB397" i="14"/>
  <c r="AA397" i="14"/>
  <c r="Z397" i="14"/>
  <c r="Y397" i="14"/>
  <c r="AD395" i="14"/>
  <c r="AC395" i="14"/>
  <c r="AB395" i="14"/>
  <c r="AA395" i="14"/>
  <c r="Z395" i="14"/>
  <c r="Y395" i="14"/>
  <c r="AD393" i="14"/>
  <c r="AC393" i="14"/>
  <c r="AB393" i="14"/>
  <c r="AA393" i="14"/>
  <c r="Z393" i="14"/>
  <c r="Y393" i="14"/>
  <c r="AD391" i="14"/>
  <c r="AC391" i="14"/>
  <c r="AB391" i="14"/>
  <c r="AA391" i="14"/>
  <c r="Z391" i="14"/>
  <c r="Y391" i="14"/>
  <c r="AD389" i="14"/>
  <c r="AC389" i="14"/>
  <c r="AB389" i="14"/>
  <c r="AA389" i="14"/>
  <c r="Z389" i="14"/>
  <c r="Y389" i="14"/>
  <c r="AD387" i="14"/>
  <c r="AC387" i="14"/>
  <c r="AB387" i="14"/>
  <c r="AA387" i="14"/>
  <c r="Z387" i="14"/>
  <c r="Y387" i="14"/>
  <c r="AD385" i="14"/>
  <c r="AC385" i="14"/>
  <c r="AB385" i="14"/>
  <c r="AA385" i="14"/>
  <c r="Z385" i="14"/>
  <c r="Y385" i="14"/>
  <c r="AD383" i="14"/>
  <c r="AC383" i="14"/>
  <c r="AB383" i="14"/>
  <c r="AA383" i="14"/>
  <c r="Z383" i="14"/>
  <c r="Y383" i="14"/>
  <c r="AD381" i="14"/>
  <c r="AC381" i="14"/>
  <c r="AB381" i="14"/>
  <c r="AA381" i="14"/>
  <c r="Z381" i="14"/>
  <c r="Y381" i="14"/>
  <c r="AD379" i="14"/>
  <c r="AC379" i="14"/>
  <c r="AB379" i="14"/>
  <c r="AA379" i="14"/>
  <c r="Z379" i="14"/>
  <c r="Y379" i="14"/>
  <c r="AD377" i="14"/>
  <c r="AC377" i="14"/>
  <c r="AB377" i="14"/>
  <c r="AA377" i="14"/>
  <c r="Z377" i="14"/>
  <c r="Y377" i="14"/>
  <c r="AD375" i="14"/>
  <c r="AC375" i="14"/>
  <c r="AB375" i="14"/>
  <c r="AA375" i="14"/>
  <c r="Z375" i="14"/>
  <c r="Y375" i="14"/>
  <c r="AD373" i="14"/>
  <c r="AC373" i="14"/>
  <c r="AB373" i="14"/>
  <c r="AA373" i="14"/>
  <c r="Z373" i="14"/>
  <c r="Y373" i="14"/>
  <c r="AD371" i="14"/>
  <c r="AC371" i="14"/>
  <c r="AB371" i="14"/>
  <c r="AA371" i="14"/>
  <c r="Z371" i="14"/>
  <c r="Y371" i="14"/>
  <c r="AD369" i="14"/>
  <c r="AC369" i="14"/>
  <c r="AB369" i="14"/>
  <c r="AA369" i="14"/>
  <c r="Z369" i="14"/>
  <c r="Y369" i="14"/>
  <c r="AD367" i="14"/>
  <c r="AC367" i="14"/>
  <c r="AB367" i="14"/>
  <c r="AA367" i="14"/>
  <c r="Z367" i="14"/>
  <c r="Y367" i="14"/>
  <c r="AD365" i="14"/>
  <c r="AC365" i="14"/>
  <c r="AB365" i="14"/>
  <c r="AA365" i="14"/>
  <c r="Z365" i="14"/>
  <c r="Y365" i="14"/>
  <c r="AD363" i="14"/>
  <c r="AC363" i="14"/>
  <c r="AB363" i="14"/>
  <c r="AA363" i="14"/>
  <c r="Z363" i="14"/>
  <c r="Y363" i="14"/>
  <c r="AD361" i="14"/>
  <c r="AC361" i="14"/>
  <c r="AB361" i="14"/>
  <c r="AA361" i="14"/>
  <c r="Z361" i="14"/>
  <c r="Y361" i="14"/>
  <c r="AD359" i="14"/>
  <c r="AC359" i="14"/>
  <c r="AB359" i="14"/>
  <c r="AA359" i="14"/>
  <c r="Z359" i="14"/>
  <c r="Y359" i="14"/>
  <c r="AD357" i="14"/>
  <c r="AC357" i="14"/>
  <c r="AB357" i="14"/>
  <c r="AA357" i="14"/>
  <c r="Z357" i="14"/>
  <c r="Y357" i="14"/>
  <c r="AD355" i="14"/>
  <c r="AC355" i="14"/>
  <c r="AB355" i="14"/>
  <c r="AA355" i="14"/>
  <c r="Z355" i="14"/>
  <c r="Y355" i="14"/>
  <c r="AD353" i="14"/>
  <c r="AC353" i="14"/>
  <c r="AB353" i="14"/>
  <c r="AA353" i="14"/>
  <c r="Z353" i="14"/>
  <c r="Y353" i="14"/>
  <c r="AD351" i="14"/>
  <c r="AC351" i="14"/>
  <c r="AB351" i="14"/>
  <c r="AA351" i="14"/>
  <c r="Z351" i="14"/>
  <c r="Y351" i="14"/>
  <c r="AD349" i="14"/>
  <c r="AC349" i="14"/>
  <c r="AB349" i="14"/>
  <c r="AA349" i="14"/>
  <c r="Z349" i="14"/>
  <c r="Y349" i="14"/>
  <c r="AD347" i="14"/>
  <c r="AC347" i="14"/>
  <c r="AB347" i="14"/>
  <c r="AA347" i="14"/>
  <c r="Z347" i="14"/>
  <c r="Y347" i="14"/>
  <c r="AD345" i="14"/>
  <c r="AC345" i="14"/>
  <c r="AB345" i="14"/>
  <c r="AA345" i="14"/>
  <c r="Z345" i="14"/>
  <c r="Y345" i="14"/>
  <c r="AD343" i="14"/>
  <c r="AC343" i="14"/>
  <c r="AB343" i="14"/>
  <c r="AA343" i="14"/>
  <c r="Z343" i="14"/>
  <c r="Y343" i="14"/>
  <c r="AD341" i="14"/>
  <c r="AC341" i="14"/>
  <c r="AB341" i="14"/>
  <c r="AA341" i="14"/>
  <c r="Z341" i="14"/>
  <c r="Y341" i="14"/>
  <c r="AD339" i="14"/>
  <c r="AC339" i="14"/>
  <c r="AB339" i="14"/>
  <c r="AA339" i="14"/>
  <c r="Z339" i="14"/>
  <c r="Y339" i="14"/>
  <c r="AD337" i="14"/>
  <c r="AC337" i="14"/>
  <c r="AB337" i="14"/>
  <c r="AA337" i="14"/>
  <c r="Z337" i="14"/>
  <c r="Y337" i="14"/>
  <c r="AD335" i="14"/>
  <c r="AC335" i="14"/>
  <c r="AB335" i="14"/>
  <c r="AA335" i="14"/>
  <c r="Z335" i="14"/>
  <c r="Y335" i="14"/>
  <c r="AD333" i="14"/>
  <c r="AC333" i="14"/>
  <c r="AB333" i="14"/>
  <c r="AA333" i="14"/>
  <c r="Z333" i="14"/>
  <c r="Y333" i="14"/>
  <c r="AD331" i="14"/>
  <c r="AC331" i="14"/>
  <c r="AB331" i="14"/>
  <c r="AA331" i="14"/>
  <c r="Z331" i="14"/>
  <c r="Y331" i="14"/>
  <c r="AD329" i="14"/>
  <c r="AC329" i="14"/>
  <c r="AB329" i="14"/>
  <c r="AA329" i="14"/>
  <c r="Z329" i="14"/>
  <c r="Y329" i="14"/>
  <c r="AD327" i="14"/>
  <c r="AC327" i="14"/>
  <c r="AB327" i="14"/>
  <c r="AA327" i="14"/>
  <c r="Z327" i="14"/>
  <c r="Y327" i="14"/>
  <c r="AD325" i="14"/>
  <c r="AC325" i="14"/>
  <c r="AB325" i="14"/>
  <c r="AA325" i="14"/>
  <c r="Z325" i="14"/>
  <c r="Y325" i="14"/>
  <c r="AD323" i="14"/>
  <c r="AC323" i="14"/>
  <c r="AB323" i="14"/>
  <c r="AA323" i="14"/>
  <c r="Z323" i="14"/>
  <c r="Y323" i="14"/>
  <c r="AD321" i="14"/>
  <c r="AC321" i="14"/>
  <c r="AB321" i="14"/>
  <c r="AA321" i="14"/>
  <c r="Z321" i="14"/>
  <c r="Y321" i="14"/>
  <c r="AD319" i="14"/>
  <c r="AC319" i="14"/>
  <c r="AB319" i="14"/>
  <c r="AA319" i="14"/>
  <c r="Z319" i="14"/>
  <c r="Y319" i="14"/>
  <c r="AD317" i="14"/>
  <c r="AC317" i="14"/>
  <c r="AB317" i="14"/>
  <c r="AA317" i="14"/>
  <c r="Z317" i="14"/>
  <c r="Y317" i="14"/>
  <c r="AD315" i="14"/>
  <c r="AC315" i="14"/>
  <c r="AB315" i="14"/>
  <c r="AA315" i="14"/>
  <c r="Z315" i="14"/>
  <c r="Y315" i="14"/>
  <c r="AD313" i="14"/>
  <c r="AC313" i="14"/>
  <c r="AB313" i="14"/>
  <c r="AA313" i="14"/>
  <c r="Z313" i="14"/>
  <c r="Y313" i="14"/>
  <c r="AD311" i="14"/>
  <c r="AC311" i="14"/>
  <c r="AB311" i="14"/>
  <c r="AA311" i="14"/>
  <c r="Z311" i="14"/>
  <c r="Y311" i="14"/>
  <c r="AD309" i="14"/>
  <c r="AC309" i="14"/>
  <c r="AB309" i="14"/>
  <c r="AA309" i="14"/>
  <c r="Z309" i="14"/>
  <c r="Y309" i="14"/>
  <c r="AD307" i="14"/>
  <c r="AC307" i="14"/>
  <c r="AB307" i="14"/>
  <c r="AA307" i="14"/>
  <c r="Z307" i="14"/>
  <c r="Y307" i="14"/>
  <c r="AD305" i="14"/>
  <c r="AC305" i="14"/>
  <c r="AB305" i="14"/>
  <c r="AA305" i="14"/>
  <c r="Z305" i="14"/>
  <c r="Y305" i="14"/>
  <c r="AD303" i="14"/>
  <c r="AC303" i="14"/>
  <c r="AB303" i="14"/>
  <c r="AA303" i="14"/>
  <c r="Z303" i="14"/>
  <c r="Y303" i="14"/>
  <c r="AD301" i="14"/>
  <c r="AC301" i="14"/>
  <c r="AB301" i="14"/>
  <c r="AA301" i="14"/>
  <c r="Z301" i="14"/>
  <c r="Y301" i="14"/>
  <c r="AD299" i="14"/>
  <c r="AC299" i="14"/>
  <c r="AB299" i="14"/>
  <c r="AA299" i="14"/>
  <c r="Z299" i="14"/>
  <c r="Y299" i="14"/>
  <c r="AD297" i="14"/>
  <c r="AC297" i="14"/>
  <c r="AB297" i="14"/>
  <c r="AA297" i="14"/>
  <c r="Z297" i="14"/>
  <c r="Y297" i="14"/>
  <c r="AD295" i="14"/>
  <c r="AC295" i="14"/>
  <c r="AB295" i="14"/>
  <c r="AA295" i="14"/>
  <c r="Z295" i="14"/>
  <c r="Y295" i="14"/>
  <c r="AD293" i="14"/>
  <c r="AC293" i="14"/>
  <c r="AB293" i="14"/>
  <c r="AA293" i="14"/>
  <c r="Z293" i="14"/>
  <c r="Y293" i="14"/>
  <c r="AD291" i="14"/>
  <c r="AC291" i="14"/>
  <c r="AB291" i="14"/>
  <c r="AA291" i="14"/>
  <c r="Z291" i="14"/>
  <c r="Y291" i="14"/>
  <c r="AD289" i="14"/>
  <c r="AC289" i="14"/>
  <c r="AB289" i="14"/>
  <c r="AA289" i="14"/>
  <c r="Z289" i="14"/>
  <c r="Y289" i="14"/>
  <c r="AD287" i="14"/>
  <c r="AC287" i="14"/>
  <c r="AB287" i="14"/>
  <c r="AA287" i="14"/>
  <c r="Z287" i="14"/>
  <c r="Y287" i="14"/>
  <c r="AD285" i="14"/>
  <c r="AC285" i="14"/>
  <c r="AB285" i="14"/>
  <c r="AA285" i="14"/>
  <c r="Z285" i="14"/>
  <c r="Y285" i="14"/>
  <c r="AD283" i="14"/>
  <c r="AC283" i="14"/>
  <c r="AB283" i="14"/>
  <c r="AA283" i="14"/>
  <c r="Z283" i="14"/>
  <c r="Y283" i="14"/>
  <c r="AD281" i="14"/>
  <c r="AC281" i="14"/>
  <c r="AB281" i="14"/>
  <c r="AA281" i="14"/>
  <c r="Z281" i="14"/>
  <c r="Y281" i="14"/>
  <c r="AD279" i="14"/>
  <c r="AC279" i="14"/>
  <c r="AB279" i="14"/>
  <c r="AA279" i="14"/>
  <c r="Z279" i="14"/>
  <c r="Y279" i="14"/>
  <c r="AD277" i="14"/>
  <c r="AC277" i="14"/>
  <c r="AB277" i="14"/>
  <c r="AA277" i="14"/>
  <c r="Z277" i="14"/>
  <c r="Y277" i="14"/>
  <c r="AD275" i="14"/>
  <c r="AC275" i="14"/>
  <c r="AB275" i="14"/>
  <c r="AA275" i="14"/>
  <c r="Z275" i="14"/>
  <c r="Y275" i="14"/>
  <c r="AD273" i="14"/>
  <c r="AC273" i="14"/>
  <c r="AB273" i="14"/>
  <c r="AA273" i="14"/>
  <c r="Z273" i="14"/>
  <c r="Y273" i="14"/>
  <c r="AD271" i="14"/>
  <c r="AC271" i="14"/>
  <c r="AB271" i="14"/>
  <c r="AA271" i="14"/>
  <c r="Z271" i="14"/>
  <c r="Y271" i="14"/>
  <c r="AD269" i="14"/>
  <c r="AC269" i="14"/>
  <c r="AB269" i="14"/>
  <c r="AA269" i="14"/>
  <c r="Z269" i="14"/>
  <c r="Y269" i="14"/>
  <c r="AD267" i="14"/>
  <c r="AC267" i="14"/>
  <c r="AB267" i="14"/>
  <c r="AA267" i="14"/>
  <c r="Z267" i="14"/>
  <c r="Y267" i="14"/>
  <c r="AD265" i="14"/>
  <c r="AC265" i="14"/>
  <c r="AB265" i="14"/>
  <c r="AA265" i="14"/>
  <c r="Z265" i="14"/>
  <c r="Y265" i="14"/>
  <c r="AD263" i="14"/>
  <c r="AC263" i="14"/>
  <c r="AB263" i="14"/>
  <c r="AA263" i="14"/>
  <c r="Z263" i="14"/>
  <c r="Y263" i="14"/>
  <c r="AD261" i="14"/>
  <c r="AC261" i="14"/>
  <c r="AB261" i="14"/>
  <c r="AA261" i="14"/>
  <c r="Z261" i="14"/>
  <c r="Y261" i="14"/>
  <c r="AD259" i="14"/>
  <c r="AC259" i="14"/>
  <c r="AB259" i="14"/>
  <c r="AA259" i="14"/>
  <c r="Z259" i="14"/>
  <c r="Y259" i="14"/>
  <c r="AD257" i="14"/>
  <c r="AC257" i="14"/>
  <c r="AB257" i="14"/>
  <c r="AA257" i="14"/>
  <c r="Z257" i="14"/>
  <c r="Y257" i="14"/>
  <c r="AD255" i="14"/>
  <c r="AC255" i="14"/>
  <c r="AB255" i="14"/>
  <c r="AA255" i="14"/>
  <c r="Z255" i="14"/>
  <c r="Y255" i="14"/>
  <c r="AD253" i="14"/>
  <c r="AC253" i="14"/>
  <c r="AB253" i="14"/>
  <c r="AA253" i="14"/>
  <c r="Z253" i="14"/>
  <c r="Y253" i="14"/>
  <c r="AD251" i="14"/>
  <c r="AC251" i="14"/>
  <c r="AB251" i="14"/>
  <c r="AA251" i="14"/>
  <c r="Z251" i="14"/>
  <c r="Y251" i="14"/>
  <c r="AD249" i="14"/>
  <c r="AC249" i="14"/>
  <c r="AB249" i="14"/>
  <c r="AA249" i="14"/>
  <c r="Z249" i="14"/>
  <c r="Y249" i="14"/>
  <c r="AD247" i="14"/>
  <c r="AC247" i="14"/>
  <c r="AB247" i="14"/>
  <c r="AA247" i="14"/>
  <c r="Z247" i="14"/>
  <c r="Y247" i="14"/>
  <c r="AD245" i="14"/>
  <c r="AC245" i="14"/>
  <c r="AB245" i="14"/>
  <c r="AA245" i="14"/>
  <c r="Z245" i="14"/>
  <c r="Y245" i="14"/>
  <c r="AD243" i="14"/>
  <c r="AC243" i="14"/>
  <c r="AB243" i="14"/>
  <c r="AA243" i="14"/>
  <c r="Z243" i="14"/>
  <c r="Y243" i="14"/>
  <c r="AD241" i="14"/>
  <c r="AC241" i="14"/>
  <c r="AB241" i="14"/>
  <c r="AA241" i="14"/>
  <c r="Z241" i="14"/>
  <c r="Y241" i="14"/>
  <c r="AD239" i="14"/>
  <c r="AC239" i="14"/>
  <c r="AB239" i="14"/>
  <c r="AA239" i="14"/>
  <c r="Z239" i="14"/>
  <c r="Y239" i="14"/>
  <c r="AD237" i="14"/>
  <c r="AC237" i="14"/>
  <c r="AB237" i="14"/>
  <c r="AA237" i="14"/>
  <c r="Z237" i="14"/>
  <c r="Y237" i="14"/>
  <c r="AD235" i="14"/>
  <c r="AC235" i="14"/>
  <c r="AB235" i="14"/>
  <c r="AA235" i="14"/>
  <c r="Z235" i="14"/>
  <c r="Y235" i="14"/>
  <c r="AD233" i="14"/>
  <c r="AC233" i="14"/>
  <c r="AB233" i="14"/>
  <c r="AA233" i="14"/>
  <c r="Z233" i="14"/>
  <c r="Y233" i="14"/>
  <c r="AD231" i="14"/>
  <c r="AC231" i="14"/>
  <c r="AB231" i="14"/>
  <c r="AA231" i="14"/>
  <c r="Z231" i="14"/>
  <c r="Y231" i="14"/>
  <c r="AD229" i="14"/>
  <c r="AC229" i="14"/>
  <c r="AB229" i="14"/>
  <c r="AA229" i="14"/>
  <c r="Z229" i="14"/>
  <c r="Y229" i="14"/>
  <c r="AD227" i="14"/>
  <c r="AC227" i="14"/>
  <c r="AB227" i="14"/>
  <c r="AA227" i="14"/>
  <c r="Z227" i="14"/>
  <c r="Y227" i="14"/>
  <c r="AD225" i="14"/>
  <c r="AC225" i="14"/>
  <c r="AB225" i="14"/>
  <c r="AA225" i="14"/>
  <c r="Z225" i="14"/>
  <c r="Y225" i="14"/>
  <c r="AD223" i="14"/>
  <c r="AC223" i="14"/>
  <c r="AB223" i="14"/>
  <c r="AA223" i="14"/>
  <c r="Z223" i="14"/>
  <c r="Y223" i="14"/>
  <c r="AD221" i="14"/>
  <c r="AC221" i="14"/>
  <c r="AB221" i="14"/>
  <c r="AA221" i="14"/>
  <c r="Z221" i="14"/>
  <c r="Y221" i="14"/>
  <c r="AD219" i="14"/>
  <c r="AC219" i="14"/>
  <c r="AB219" i="14"/>
  <c r="AA219" i="14"/>
  <c r="Z219" i="14"/>
  <c r="Y219" i="14"/>
  <c r="AD217" i="14"/>
  <c r="AC217" i="14"/>
  <c r="AB217" i="14"/>
  <c r="AA217" i="14"/>
  <c r="Z217" i="14"/>
  <c r="Y217" i="14"/>
  <c r="AD215" i="14"/>
  <c r="AC215" i="14"/>
  <c r="AB215" i="14"/>
  <c r="AA215" i="14"/>
  <c r="Z215" i="14"/>
  <c r="Y215" i="14"/>
  <c r="AD213" i="14"/>
  <c r="AC213" i="14"/>
  <c r="AB213" i="14"/>
  <c r="AA213" i="14"/>
  <c r="Z213" i="14"/>
  <c r="Y213" i="14"/>
  <c r="AD211" i="14"/>
  <c r="AC211" i="14"/>
  <c r="AB211" i="14"/>
  <c r="AA211" i="14"/>
  <c r="Z211" i="14"/>
  <c r="Y211" i="14"/>
  <c r="AD209" i="14"/>
  <c r="AC209" i="14"/>
  <c r="AB209" i="14"/>
  <c r="AA209" i="14"/>
  <c r="Z209" i="14"/>
  <c r="Y209" i="14"/>
  <c r="AD207" i="14"/>
  <c r="AC207" i="14"/>
  <c r="AB207" i="14"/>
  <c r="AA207" i="14"/>
  <c r="Z207" i="14"/>
  <c r="Y207" i="14"/>
  <c r="AD205" i="14"/>
  <c r="AC205" i="14"/>
  <c r="AB205" i="14"/>
  <c r="AA205" i="14"/>
  <c r="Z205" i="14"/>
  <c r="Y205" i="14"/>
  <c r="AD203" i="14"/>
  <c r="AC203" i="14"/>
  <c r="AB203" i="14"/>
  <c r="AA203" i="14"/>
  <c r="Z203" i="14"/>
  <c r="Y203" i="14"/>
  <c r="AD201" i="14"/>
  <c r="AC201" i="14"/>
  <c r="AB201" i="14"/>
  <c r="AA201" i="14"/>
  <c r="Z201" i="14"/>
  <c r="Y201" i="14"/>
  <c r="AD199" i="14"/>
  <c r="AC199" i="14"/>
  <c r="AB199" i="14"/>
  <c r="AA199" i="14"/>
  <c r="Z199" i="14"/>
  <c r="Y199" i="14"/>
  <c r="AD197" i="14"/>
  <c r="AC197" i="14"/>
  <c r="AB197" i="14"/>
  <c r="AA197" i="14"/>
  <c r="Z197" i="14"/>
  <c r="Y197" i="14"/>
  <c r="AD195" i="14"/>
  <c r="AC195" i="14"/>
  <c r="AB195" i="14"/>
  <c r="AA195" i="14"/>
  <c r="Z195" i="14"/>
  <c r="Y195" i="14"/>
  <c r="AD193" i="14"/>
  <c r="AC193" i="14"/>
  <c r="AB193" i="14"/>
  <c r="AA193" i="14"/>
  <c r="Z193" i="14"/>
  <c r="Y193" i="14"/>
  <c r="AD191" i="14"/>
  <c r="AC191" i="14"/>
  <c r="AB191" i="14"/>
  <c r="AA191" i="14"/>
  <c r="Z191" i="14"/>
  <c r="Y191" i="14"/>
  <c r="AD189" i="14"/>
  <c r="AC189" i="14"/>
  <c r="AB189" i="14"/>
  <c r="AA189" i="14"/>
  <c r="Z189" i="14"/>
  <c r="Y189" i="14"/>
  <c r="AD187" i="14"/>
  <c r="AC187" i="14"/>
  <c r="AB187" i="14"/>
  <c r="AA187" i="14"/>
  <c r="Z187" i="14"/>
  <c r="Y187" i="14"/>
  <c r="AD185" i="14"/>
  <c r="AC185" i="14"/>
  <c r="AB185" i="14"/>
  <c r="AA185" i="14"/>
  <c r="Z185" i="14"/>
  <c r="Y185" i="14"/>
  <c r="AD183" i="14"/>
  <c r="AC183" i="14"/>
  <c r="AB183" i="14"/>
  <c r="AA183" i="14"/>
  <c r="Z183" i="14"/>
  <c r="Y183" i="14"/>
  <c r="AD181" i="14"/>
  <c r="AC181" i="14"/>
  <c r="AB181" i="14"/>
  <c r="AA181" i="14"/>
  <c r="Z181" i="14"/>
  <c r="Y181" i="14"/>
  <c r="AD179" i="14"/>
  <c r="AC179" i="14"/>
  <c r="AB179" i="14"/>
  <c r="AA179" i="14"/>
  <c r="Z179" i="14"/>
  <c r="Y179" i="14"/>
  <c r="AD177" i="14"/>
  <c r="AC177" i="14"/>
  <c r="AB177" i="14"/>
  <c r="AA177" i="14"/>
  <c r="Z177" i="14"/>
  <c r="Y177" i="14"/>
  <c r="AD175" i="14"/>
  <c r="AC175" i="14"/>
  <c r="AB175" i="14"/>
  <c r="AA175" i="14"/>
  <c r="Z175" i="14"/>
  <c r="Y175" i="14"/>
  <c r="AD173" i="14"/>
  <c r="AC173" i="14"/>
  <c r="AB173" i="14"/>
  <c r="AA173" i="14"/>
  <c r="Z173" i="14"/>
  <c r="Y173" i="14"/>
  <c r="AD171" i="14"/>
  <c r="AC171" i="14"/>
  <c r="AB171" i="14"/>
  <c r="AA171" i="14"/>
  <c r="Z171" i="14"/>
  <c r="Y171" i="14"/>
  <c r="AD169" i="14"/>
  <c r="AC169" i="14"/>
  <c r="AB169" i="14"/>
  <c r="AA169" i="14"/>
  <c r="Z169" i="14"/>
  <c r="Y169" i="14"/>
  <c r="AD167" i="14"/>
  <c r="AC167" i="14"/>
  <c r="AB167" i="14"/>
  <c r="AA167" i="14"/>
  <c r="Z167" i="14"/>
  <c r="Y167" i="14"/>
  <c r="AD165" i="14"/>
  <c r="AC165" i="14"/>
  <c r="AB165" i="14"/>
  <c r="AA165" i="14"/>
  <c r="Z165" i="14"/>
  <c r="Y165" i="14"/>
  <c r="AD163" i="14"/>
  <c r="AC163" i="14"/>
  <c r="AB163" i="14"/>
  <c r="AA163" i="14"/>
  <c r="Z163" i="14"/>
  <c r="Y163" i="14"/>
  <c r="AD161" i="14"/>
  <c r="AC161" i="14"/>
  <c r="AB161" i="14"/>
  <c r="AA161" i="14"/>
  <c r="Z161" i="14"/>
  <c r="Y161" i="14"/>
  <c r="AD159" i="14"/>
  <c r="AC159" i="14"/>
  <c r="AB159" i="14"/>
  <c r="AA159" i="14"/>
  <c r="Z159" i="14"/>
  <c r="Y159" i="14"/>
  <c r="AD157" i="14"/>
  <c r="AC157" i="14"/>
  <c r="AB157" i="14"/>
  <c r="AA157" i="14"/>
  <c r="Z157" i="14"/>
  <c r="Y157" i="14"/>
  <c r="AD155" i="14"/>
  <c r="AC155" i="14"/>
  <c r="AB155" i="14"/>
  <c r="AA155" i="14"/>
  <c r="Z155" i="14"/>
  <c r="Y155" i="14"/>
  <c r="AD153" i="14"/>
  <c r="AC153" i="14"/>
  <c r="AB153" i="14"/>
  <c r="AA153" i="14"/>
  <c r="Z153" i="14"/>
  <c r="Y153" i="14"/>
  <c r="AD151" i="14"/>
  <c r="AC151" i="14"/>
  <c r="AB151" i="14"/>
  <c r="AA151" i="14"/>
  <c r="Z151" i="14"/>
  <c r="Y151" i="14"/>
  <c r="AD149" i="14"/>
  <c r="AC149" i="14"/>
  <c r="AB149" i="14"/>
  <c r="AA149" i="14"/>
  <c r="Z149" i="14"/>
  <c r="Y149" i="14"/>
  <c r="AD147" i="14"/>
  <c r="AC147" i="14"/>
  <c r="AB147" i="14"/>
  <c r="AA147" i="14"/>
  <c r="Z147" i="14"/>
  <c r="Y147" i="14"/>
  <c r="AD145" i="14"/>
  <c r="AC145" i="14"/>
  <c r="AB145" i="14"/>
  <c r="AA145" i="14"/>
  <c r="Z145" i="14"/>
  <c r="Y145" i="14"/>
  <c r="AD143" i="14"/>
  <c r="AC143" i="14"/>
  <c r="AB143" i="14"/>
  <c r="AA143" i="14"/>
  <c r="Z143" i="14"/>
  <c r="Y143" i="14"/>
  <c r="AD141" i="14"/>
  <c r="AC141" i="14"/>
  <c r="AB141" i="14"/>
  <c r="AA141" i="14"/>
  <c r="Z141" i="14"/>
  <c r="Y141" i="14"/>
  <c r="AD139" i="14"/>
  <c r="AC139" i="14"/>
  <c r="AB139" i="14"/>
  <c r="AA139" i="14"/>
  <c r="Z139" i="14"/>
  <c r="Y139" i="14"/>
  <c r="AD137" i="14"/>
  <c r="AC137" i="14"/>
  <c r="AB137" i="14"/>
  <c r="AA137" i="14"/>
  <c r="Z137" i="14"/>
  <c r="Y137" i="14"/>
  <c r="AD135" i="14"/>
  <c r="AC135" i="14"/>
  <c r="AB135" i="14"/>
  <c r="AA135" i="14"/>
  <c r="Z135" i="14"/>
  <c r="Y135" i="14"/>
  <c r="AD133" i="14"/>
  <c r="AC133" i="14"/>
  <c r="AB133" i="14"/>
  <c r="AA133" i="14"/>
  <c r="Z133" i="14"/>
  <c r="Y133" i="14"/>
  <c r="AD131" i="14"/>
  <c r="AC131" i="14"/>
  <c r="AB131" i="14"/>
  <c r="AA131" i="14"/>
  <c r="Z131" i="14"/>
  <c r="Y131" i="14"/>
  <c r="AD129" i="14"/>
  <c r="AC129" i="14"/>
  <c r="AB129" i="14"/>
  <c r="AA129" i="14"/>
  <c r="Z129" i="14"/>
  <c r="Y129" i="14"/>
  <c r="AD127" i="14"/>
  <c r="AC127" i="14"/>
  <c r="AB127" i="14"/>
  <c r="AA127" i="14"/>
  <c r="Z127" i="14"/>
  <c r="Y127" i="14"/>
  <c r="AD125" i="14"/>
  <c r="AC125" i="14"/>
  <c r="AB125" i="14"/>
  <c r="AA125" i="14"/>
  <c r="Z125" i="14"/>
  <c r="Y125" i="14"/>
  <c r="AD123" i="14"/>
  <c r="AC123" i="14"/>
  <c r="AB123" i="14"/>
  <c r="AA123" i="14"/>
  <c r="Z123" i="14"/>
  <c r="Y123" i="14"/>
  <c r="AD121" i="14"/>
  <c r="AC121" i="14"/>
  <c r="AB121" i="14"/>
  <c r="AA121" i="14"/>
  <c r="Z121" i="14"/>
  <c r="Y121" i="14"/>
  <c r="AD119" i="14"/>
  <c r="AC119" i="14"/>
  <c r="AB119" i="14"/>
  <c r="AA119" i="14"/>
  <c r="Z119" i="14"/>
  <c r="Y119" i="14"/>
  <c r="AD117" i="14"/>
  <c r="AC117" i="14"/>
  <c r="AB117" i="14"/>
  <c r="AA117" i="14"/>
  <c r="Z117" i="14"/>
  <c r="Y117" i="14"/>
  <c r="AD115" i="14"/>
  <c r="AC115" i="14"/>
  <c r="AB115" i="14"/>
  <c r="AA115" i="14"/>
  <c r="Z115" i="14"/>
  <c r="Y115" i="14"/>
  <c r="AD113" i="14"/>
  <c r="AC113" i="14"/>
  <c r="AB113" i="14"/>
  <c r="AA113" i="14"/>
  <c r="Z113" i="14"/>
  <c r="Y113" i="14"/>
  <c r="AD111" i="14"/>
  <c r="AC111" i="14"/>
  <c r="AB111" i="14"/>
  <c r="AA111" i="14"/>
  <c r="Z111" i="14"/>
  <c r="Y111" i="14"/>
  <c r="AD109" i="14"/>
  <c r="AC109" i="14"/>
  <c r="AB109" i="14"/>
  <c r="AA109" i="14"/>
  <c r="Z109" i="14"/>
  <c r="Y109" i="14"/>
  <c r="AD107" i="14"/>
  <c r="AC107" i="14"/>
  <c r="AB107" i="14"/>
  <c r="AA107" i="14"/>
  <c r="Z107" i="14"/>
  <c r="Y107" i="14"/>
  <c r="AD105" i="14"/>
  <c r="AC105" i="14"/>
  <c r="AB105" i="14"/>
  <c r="AA105" i="14"/>
  <c r="Z105" i="14"/>
  <c r="Y105" i="14"/>
  <c r="AD103" i="14"/>
  <c r="AC103" i="14"/>
  <c r="AB103" i="14"/>
  <c r="AA103" i="14"/>
  <c r="Z103" i="14"/>
  <c r="Y103" i="14"/>
  <c r="AD101" i="14"/>
  <c r="AC101" i="14"/>
  <c r="AB101" i="14"/>
  <c r="AA101" i="14"/>
  <c r="Z101" i="14"/>
  <c r="Y101" i="14"/>
  <c r="AD99" i="14"/>
  <c r="AC99" i="14"/>
  <c r="AB99" i="14"/>
  <c r="AA99" i="14"/>
  <c r="Z99" i="14"/>
  <c r="Y99" i="14"/>
  <c r="AD97" i="14"/>
  <c r="AC97" i="14"/>
  <c r="AB97" i="14"/>
  <c r="AA97" i="14"/>
  <c r="Z97" i="14"/>
  <c r="Y97" i="14"/>
  <c r="AD95" i="14"/>
  <c r="AC95" i="14"/>
  <c r="AB95" i="14"/>
  <c r="AA95" i="14"/>
  <c r="Z95" i="14"/>
  <c r="Y95" i="14"/>
  <c r="AD93" i="14"/>
  <c r="AC93" i="14"/>
  <c r="AB93" i="14"/>
  <c r="AA93" i="14"/>
  <c r="Z93" i="14"/>
  <c r="Y93" i="14"/>
  <c r="AD91" i="14"/>
  <c r="AC91" i="14"/>
  <c r="AB91" i="14"/>
  <c r="AA91" i="14"/>
  <c r="Z91" i="14"/>
  <c r="Y91" i="14"/>
  <c r="AD89" i="14"/>
  <c r="AC89" i="14"/>
  <c r="AB89" i="14"/>
  <c r="AA89" i="14"/>
  <c r="Z89" i="14"/>
  <c r="Y89" i="14"/>
  <c r="AD87" i="14"/>
  <c r="AC87" i="14"/>
  <c r="AB87" i="14"/>
  <c r="AA87" i="14"/>
  <c r="Z87" i="14"/>
  <c r="Y87" i="14"/>
  <c r="AD85" i="14"/>
  <c r="AC85" i="14"/>
  <c r="AB85" i="14"/>
  <c r="AA85" i="14"/>
  <c r="Z85" i="14"/>
  <c r="Y85" i="14"/>
  <c r="AD83" i="14"/>
  <c r="AC83" i="14"/>
  <c r="AB83" i="14"/>
  <c r="AA83" i="14"/>
  <c r="Z83" i="14"/>
  <c r="Y83" i="14"/>
  <c r="AD81" i="14"/>
  <c r="AC81" i="14"/>
  <c r="AB81" i="14"/>
  <c r="AA81" i="14"/>
  <c r="Z81" i="14"/>
  <c r="Y81" i="14"/>
  <c r="AD79" i="14"/>
  <c r="AC79" i="14"/>
  <c r="AB79" i="14"/>
  <c r="AA79" i="14"/>
  <c r="Z79" i="14"/>
  <c r="Y79" i="14"/>
  <c r="AD77" i="14"/>
  <c r="AC77" i="14"/>
  <c r="AB77" i="14"/>
  <c r="AA77" i="14"/>
  <c r="Z77" i="14"/>
  <c r="Y77" i="14"/>
  <c r="AD75" i="14"/>
  <c r="AC75" i="14"/>
  <c r="AB75" i="14"/>
  <c r="AA75" i="14"/>
  <c r="Z75" i="14"/>
  <c r="Y75" i="14"/>
  <c r="AD73" i="14"/>
  <c r="AC73" i="14"/>
  <c r="AB73" i="14"/>
  <c r="AA73" i="14"/>
  <c r="Z73" i="14"/>
  <c r="Y73" i="14"/>
  <c r="AD71" i="14"/>
  <c r="AC71" i="14"/>
  <c r="AB71" i="14"/>
  <c r="AA71" i="14"/>
  <c r="Z71" i="14"/>
  <c r="Y71" i="14"/>
  <c r="AD69" i="14"/>
  <c r="AC69" i="14"/>
  <c r="AB69" i="14"/>
  <c r="AA69" i="14"/>
  <c r="Z69" i="14"/>
  <c r="Y69" i="14"/>
  <c r="AD67" i="14"/>
  <c r="AC67" i="14"/>
  <c r="AB67" i="14"/>
  <c r="AA67" i="14"/>
  <c r="Z67" i="14"/>
  <c r="Y67" i="14"/>
  <c r="AD65" i="14"/>
  <c r="AC65" i="14"/>
  <c r="AB65" i="14"/>
  <c r="AA65" i="14"/>
  <c r="Z65" i="14"/>
  <c r="Y65" i="14"/>
  <c r="AD63" i="14"/>
  <c r="AC63" i="14"/>
  <c r="AB63" i="14"/>
  <c r="AA63" i="14"/>
  <c r="Z63" i="14"/>
  <c r="Y63" i="14"/>
  <c r="AD61" i="14"/>
  <c r="AC61" i="14"/>
  <c r="AB61" i="14"/>
  <c r="AA61" i="14"/>
  <c r="Z61" i="14"/>
  <c r="Y61" i="14"/>
  <c r="AD59" i="14"/>
  <c r="AC59" i="14"/>
  <c r="AB59" i="14"/>
  <c r="AA59" i="14"/>
  <c r="Z59" i="14"/>
  <c r="Y59" i="14"/>
  <c r="AD57" i="14"/>
  <c r="AC57" i="14"/>
  <c r="AB57" i="14"/>
  <c r="AA57" i="14"/>
  <c r="Z57" i="14"/>
  <c r="Y57" i="14"/>
  <c r="AD55" i="14"/>
  <c r="AC55" i="14"/>
  <c r="AB55" i="14"/>
  <c r="AA55" i="14"/>
  <c r="Z55" i="14"/>
  <c r="Y55" i="14"/>
  <c r="AD53" i="14"/>
  <c r="AC53" i="14"/>
  <c r="AB53" i="14"/>
  <c r="AA53" i="14"/>
  <c r="Z53" i="14"/>
  <c r="Y53" i="14"/>
  <c r="AD51" i="14"/>
  <c r="AC51" i="14"/>
  <c r="AB51" i="14"/>
  <c r="AA51" i="14"/>
  <c r="Z51" i="14"/>
  <c r="Y51" i="14"/>
  <c r="AD49" i="14"/>
  <c r="AC49" i="14"/>
  <c r="AB49" i="14"/>
  <c r="AA49" i="14"/>
  <c r="Z49" i="14"/>
  <c r="Y49" i="14"/>
  <c r="AD47" i="14"/>
  <c r="AC47" i="14"/>
  <c r="AB47" i="14"/>
  <c r="AA47" i="14"/>
  <c r="Z47" i="14"/>
  <c r="Y47" i="14"/>
  <c r="AD45" i="14"/>
  <c r="AC45" i="14"/>
  <c r="AB45" i="14"/>
  <c r="AA45" i="14"/>
  <c r="Z45" i="14"/>
  <c r="Y45" i="14"/>
  <c r="AD43" i="14"/>
  <c r="AC43" i="14"/>
  <c r="AB43" i="14"/>
  <c r="AA43" i="14"/>
  <c r="Z43" i="14"/>
  <c r="Y43" i="14"/>
  <c r="AD41" i="14"/>
  <c r="AC41" i="14"/>
  <c r="AB41" i="14"/>
  <c r="AA41" i="14"/>
  <c r="Z41" i="14"/>
  <c r="Y41" i="14"/>
  <c r="AD39" i="14"/>
  <c r="AC39" i="14"/>
  <c r="AB39" i="14"/>
  <c r="AA39" i="14"/>
  <c r="Z39" i="14"/>
  <c r="Y39" i="14"/>
  <c r="AD37" i="14"/>
  <c r="AC37" i="14"/>
  <c r="AB37" i="14"/>
  <c r="AA37" i="14"/>
  <c r="Z37" i="14"/>
  <c r="Y37" i="14"/>
  <c r="AD35" i="14"/>
  <c r="AC35" i="14"/>
  <c r="AB35" i="14"/>
  <c r="AA35" i="14"/>
  <c r="Z35" i="14"/>
  <c r="Y35" i="14"/>
  <c r="AD33" i="14"/>
  <c r="AC33" i="14"/>
  <c r="AB33" i="14"/>
  <c r="AA33" i="14"/>
  <c r="Z33" i="14"/>
  <c r="Y33" i="14"/>
  <c r="AD31" i="14"/>
  <c r="AC31" i="14"/>
  <c r="AB31" i="14"/>
  <c r="AA31" i="14"/>
  <c r="Z31" i="14"/>
  <c r="Y31" i="14"/>
  <c r="AD29" i="14"/>
  <c r="AC29" i="14"/>
  <c r="AB29" i="14"/>
  <c r="AA29" i="14"/>
  <c r="Z29" i="14"/>
  <c r="Y29" i="14"/>
  <c r="AD27" i="14"/>
  <c r="AC27" i="14"/>
  <c r="AB27" i="14"/>
  <c r="AA27" i="14"/>
  <c r="Z27" i="14"/>
  <c r="Y27" i="14"/>
  <c r="AD25" i="14"/>
  <c r="AC25" i="14"/>
  <c r="AB25" i="14"/>
  <c r="AA25" i="14"/>
  <c r="Z25" i="14"/>
  <c r="Y25" i="14"/>
  <c r="AD23" i="14"/>
  <c r="AC23" i="14"/>
  <c r="AB23" i="14"/>
  <c r="AA23" i="14"/>
  <c r="Z23" i="14"/>
  <c r="Y23" i="14"/>
  <c r="AD21" i="14"/>
  <c r="AC21" i="14"/>
  <c r="AB21" i="14"/>
  <c r="AA21" i="14"/>
  <c r="Z21" i="14"/>
  <c r="Y21" i="14"/>
  <c r="AD19" i="14"/>
  <c r="AC19" i="14"/>
  <c r="AB19" i="14"/>
  <c r="AA19" i="14"/>
  <c r="Z19" i="14"/>
  <c r="Y19" i="14"/>
  <c r="AD17" i="14"/>
  <c r="AC17" i="14"/>
  <c r="AB17" i="14"/>
  <c r="AA17" i="14"/>
  <c r="Z17" i="14"/>
  <c r="Y17" i="14"/>
  <c r="AD15" i="14"/>
  <c r="AC15" i="14"/>
  <c r="AB15" i="14"/>
  <c r="AA15" i="14"/>
  <c r="Z15" i="14"/>
  <c r="Y15" i="14"/>
  <c r="AD13" i="14"/>
  <c r="AC13" i="14"/>
  <c r="AB13" i="14"/>
  <c r="AA13" i="14"/>
  <c r="Z13" i="14"/>
  <c r="Y13" i="14"/>
  <c r="AD11" i="14"/>
  <c r="AC11" i="14"/>
  <c r="AB11" i="14"/>
  <c r="AA11" i="14"/>
  <c r="Z11" i="14"/>
  <c r="Y11" i="14"/>
  <c r="AD9" i="14"/>
  <c r="AC9" i="14"/>
  <c r="AB9" i="14"/>
  <c r="AA9" i="14"/>
  <c r="Z9" i="14"/>
  <c r="Y9" i="14"/>
  <c r="AD7" i="14"/>
  <c r="AC7" i="14"/>
  <c r="AB7" i="14"/>
  <c r="AA7" i="14"/>
  <c r="Z7" i="14"/>
  <c r="Y7" i="14"/>
  <c r="M233" i="22"/>
  <c r="I233" i="22"/>
  <c r="F233" i="22"/>
  <c r="J233" i="21"/>
  <c r="M233" i="21"/>
  <c r="K233" i="22"/>
  <c r="D233" i="21"/>
  <c r="J233" i="22"/>
  <c r="I233" i="21"/>
  <c r="E233" i="22"/>
  <c r="L233" i="21"/>
  <c r="H233" i="21"/>
  <c r="G233" i="22"/>
  <c r="B233" i="22"/>
  <c r="C233" i="22"/>
  <c r="C233" i="21"/>
  <c r="D233" i="22"/>
  <c r="E233" i="21"/>
  <c r="N233" i="21"/>
  <c r="G233" i="21"/>
  <c r="K233" i="21"/>
  <c r="L233" i="22"/>
  <c r="F233" i="21"/>
  <c r="N233" i="22"/>
  <c r="B233" i="21"/>
  <c r="H233" i="22"/>
  <c r="P312" i="22" l="1"/>
  <c r="P219" i="21"/>
  <c r="P19" i="21"/>
  <c r="P29" i="21"/>
  <c r="P45" i="21"/>
  <c r="P55" i="21"/>
  <c r="P81" i="21"/>
  <c r="P91" i="21"/>
  <c r="P107" i="21"/>
  <c r="P117" i="21"/>
  <c r="P142" i="21"/>
  <c r="P152" i="21"/>
  <c r="P178" i="21"/>
  <c r="P188" i="21"/>
  <c r="P214" i="21"/>
  <c r="P236" i="21"/>
  <c r="P246" i="21"/>
  <c r="P272" i="21"/>
  <c r="P282" i="21"/>
  <c r="P297" i="21"/>
  <c r="P307" i="21"/>
  <c r="P317" i="21"/>
  <c r="P333" i="21"/>
  <c r="P343" i="21"/>
  <c r="I291" i="23"/>
  <c r="P236" i="22"/>
  <c r="P246" i="22"/>
  <c r="P272" i="22"/>
  <c r="P282" i="22"/>
  <c r="P369" i="21"/>
  <c r="P107" i="22"/>
  <c r="O118" i="24"/>
  <c r="P18" i="24"/>
  <c r="O246" i="23"/>
  <c r="O45" i="24"/>
  <c r="M285" i="24"/>
  <c r="I187" i="23"/>
  <c r="I187" i="24"/>
  <c r="O123" i="24"/>
  <c r="O17" i="24"/>
  <c r="P178" i="22"/>
  <c r="P188" i="22"/>
  <c r="P204" i="22"/>
  <c r="P214" i="22"/>
  <c r="M243" i="23"/>
  <c r="U243" i="23" s="1"/>
  <c r="P204" i="21"/>
  <c r="B378" i="24"/>
  <c r="AQ117" i="16"/>
  <c r="O313" i="24"/>
  <c r="P217" i="24"/>
  <c r="P58" i="22"/>
  <c r="P140" i="22"/>
  <c r="P238" i="22"/>
  <c r="P284" i="22"/>
  <c r="P310" i="22"/>
  <c r="P336" i="22"/>
  <c r="BJ1" i="9"/>
  <c r="AF1" i="9" s="1"/>
  <c r="DL1" i="9" s="1"/>
  <c r="GW1" i="9"/>
  <c r="HA1" i="9" s="1"/>
  <c r="BK1" i="9"/>
  <c r="AG1" i="9" s="1"/>
  <c r="DM1" i="9" s="1"/>
  <c r="P156" i="21"/>
  <c r="P363" i="21"/>
  <c r="P18" i="22"/>
  <c r="P54" i="22"/>
  <c r="P80" i="22"/>
  <c r="P125" i="22"/>
  <c r="P151" i="22"/>
  <c r="P177" i="22"/>
  <c r="P187" i="22"/>
  <c r="P203" i="22"/>
  <c r="P213" i="22"/>
  <c r="P235" i="22"/>
  <c r="P245" i="22"/>
  <c r="P270" i="22"/>
  <c r="P280" i="22"/>
  <c r="P306" i="22"/>
  <c r="P316" i="22"/>
  <c r="P332" i="22"/>
  <c r="P342" i="22"/>
  <c r="P368" i="22"/>
  <c r="P378" i="22"/>
  <c r="P176" i="22"/>
  <c r="P186" i="22"/>
  <c r="P201" i="22"/>
  <c r="P211" i="22"/>
  <c r="P221" i="22"/>
  <c r="P243" i="22"/>
  <c r="P253" i="22"/>
  <c r="P269" i="22"/>
  <c r="P279" i="22"/>
  <c r="P305" i="22"/>
  <c r="P315" i="22"/>
  <c r="P331" i="22"/>
  <c r="P341" i="22"/>
  <c r="P105" i="21"/>
  <c r="P213" i="21"/>
  <c r="P368" i="21"/>
  <c r="P120" i="22"/>
  <c r="P156" i="22"/>
  <c r="P172" i="22"/>
  <c r="P182" i="22"/>
  <c r="P208" i="22"/>
  <c r="P218" i="22"/>
  <c r="P240" i="22"/>
  <c r="P250" i="22"/>
  <c r="P285" i="22"/>
  <c r="P301" i="22"/>
  <c r="P337" i="22"/>
  <c r="P347" i="22"/>
  <c r="P14" i="21"/>
  <c r="P24" i="21"/>
  <c r="P50" i="21"/>
  <c r="P60" i="21"/>
  <c r="P76" i="21"/>
  <c r="P86" i="21"/>
  <c r="P122" i="21"/>
  <c r="P137" i="21"/>
  <c r="P147" i="21"/>
  <c r="P157" i="21"/>
  <c r="P173" i="21"/>
  <c r="P183" i="21"/>
  <c r="P209" i="21"/>
  <c r="P241" i="21"/>
  <c r="P251" i="21"/>
  <c r="P267" i="21"/>
  <c r="P277" i="21"/>
  <c r="P302" i="21"/>
  <c r="P312" i="21"/>
  <c r="P338" i="21"/>
  <c r="P348" i="21"/>
  <c r="P364" i="21"/>
  <c r="P157" i="22"/>
  <c r="P173" i="22"/>
  <c r="P183" i="22"/>
  <c r="P209" i="22"/>
  <c r="P219" i="22"/>
  <c r="P241" i="22"/>
  <c r="P251" i="22"/>
  <c r="P87" i="22"/>
  <c r="P113" i="22"/>
  <c r="P205" i="22"/>
  <c r="P215" i="22"/>
  <c r="P237" i="22"/>
  <c r="P242" i="22"/>
  <c r="P247" i="22"/>
  <c r="P252" i="22"/>
  <c r="P268" i="22"/>
  <c r="P273" i="22"/>
  <c r="P278" i="22"/>
  <c r="P283" i="22"/>
  <c r="P299" i="22"/>
  <c r="P309" i="22"/>
  <c r="P314" i="22"/>
  <c r="P329" i="22"/>
  <c r="P334" i="22"/>
  <c r="P365" i="22"/>
  <c r="P370" i="22"/>
  <c r="P375" i="22"/>
  <c r="P380" i="22"/>
  <c r="P267" i="22"/>
  <c r="P49" i="22"/>
  <c r="P363" i="22"/>
  <c r="I220" i="23"/>
  <c r="O288" i="23"/>
  <c r="P361" i="22"/>
  <c r="P366" i="22"/>
  <c r="P371" i="22"/>
  <c r="AN363" i="16"/>
  <c r="P265" i="22"/>
  <c r="I258" i="23"/>
  <c r="AN367" i="16"/>
  <c r="P376" i="22"/>
  <c r="P18" i="21"/>
  <c r="P245" i="21"/>
  <c r="P265" i="21"/>
  <c r="P285" i="21"/>
  <c r="P316" i="21"/>
  <c r="P275" i="22"/>
  <c r="P144" i="21"/>
  <c r="P283" i="21"/>
  <c r="P16" i="22"/>
  <c r="P26" i="22"/>
  <c r="P41" i="22"/>
  <c r="P51" i="22"/>
  <c r="P61" i="22"/>
  <c r="P108" i="22"/>
  <c r="P118" i="22"/>
  <c r="P149" i="22"/>
  <c r="P297" i="22"/>
  <c r="P302" i="22"/>
  <c r="P317" i="22"/>
  <c r="P348" i="22"/>
  <c r="P364" i="22"/>
  <c r="P374" i="22"/>
  <c r="P373" i="21"/>
  <c r="P277" i="22"/>
  <c r="GV1" i="9"/>
  <c r="GZ1" i="9" s="1"/>
  <c r="GR1" i="9"/>
  <c r="HJ1" i="9"/>
  <c r="DP1" i="9"/>
  <c r="DN1" i="9"/>
  <c r="DO1" i="9"/>
  <c r="DQ1" i="9"/>
  <c r="HK1" i="9"/>
  <c r="M75" i="24"/>
  <c r="E12" i="23"/>
  <c r="I213" i="23"/>
  <c r="I81" i="24"/>
  <c r="I345" i="24"/>
  <c r="M279" i="23"/>
  <c r="M24" i="23"/>
  <c r="U24" i="23" s="1"/>
  <c r="M190" i="23"/>
  <c r="I75" i="23"/>
  <c r="O23" i="24"/>
  <c r="M186" i="23"/>
  <c r="M290" i="23"/>
  <c r="O77" i="24"/>
  <c r="E179" i="24"/>
  <c r="P258" i="24"/>
  <c r="I80" i="24"/>
  <c r="M214" i="24"/>
  <c r="E16" i="24"/>
  <c r="I192" i="24"/>
  <c r="I382" i="23"/>
  <c r="M151" i="24"/>
  <c r="E318" i="23"/>
  <c r="Q286" i="23"/>
  <c r="O290" i="24"/>
  <c r="I142" i="23"/>
  <c r="I242" i="24"/>
  <c r="P116" i="24"/>
  <c r="E219" i="24"/>
  <c r="I27" i="23"/>
  <c r="M355" i="24"/>
  <c r="E83" i="24"/>
  <c r="M248" i="23"/>
  <c r="U248" i="23" s="1"/>
  <c r="I284" i="23"/>
  <c r="I253" i="23"/>
  <c r="E61" i="24"/>
  <c r="M141" i="24"/>
  <c r="M177" i="23"/>
  <c r="M46" i="24"/>
  <c r="M120" i="23"/>
  <c r="Q247" i="24"/>
  <c r="I314" i="24"/>
  <c r="M280" i="24"/>
  <c r="P283" i="24"/>
  <c r="M290" i="24"/>
  <c r="E280" i="23"/>
  <c r="Q225" i="23"/>
  <c r="I156" i="24"/>
  <c r="I255" i="24"/>
  <c r="M224" i="23"/>
  <c r="I182" i="23"/>
  <c r="M116" i="23"/>
  <c r="I51" i="24"/>
  <c r="M257" i="24"/>
  <c r="U257" i="24" s="1"/>
  <c r="P75" i="23"/>
  <c r="M11" i="24"/>
  <c r="U11" i="24" s="1"/>
  <c r="E209" i="24"/>
  <c r="M144" i="24"/>
  <c r="E48" i="24"/>
  <c r="I378" i="23"/>
  <c r="I11" i="23"/>
  <c r="I174" i="24"/>
  <c r="I212" i="24"/>
  <c r="P60" i="24"/>
  <c r="P316" i="24"/>
  <c r="M289" i="24"/>
  <c r="I29" i="23"/>
  <c r="M307" i="23"/>
  <c r="M83" i="23"/>
  <c r="E218" i="23"/>
  <c r="I352" i="23"/>
  <c r="I288" i="23"/>
  <c r="I22" i="23"/>
  <c r="M125" i="24"/>
  <c r="M307" i="24"/>
  <c r="AM127" i="16"/>
  <c r="P380" i="23"/>
  <c r="E289" i="23"/>
  <c r="E191" i="23"/>
  <c r="E125" i="23"/>
  <c r="M192" i="23"/>
  <c r="M61" i="24"/>
  <c r="P283" i="23"/>
  <c r="I217" i="23"/>
  <c r="I54" i="23"/>
  <c r="M154" i="23"/>
  <c r="I146" i="24"/>
  <c r="I21" i="23"/>
  <c r="M55" i="24"/>
  <c r="O177" i="23"/>
  <c r="M217" i="23"/>
  <c r="I61" i="24"/>
  <c r="Z247" i="24"/>
  <c r="O23" i="23"/>
  <c r="P26" i="24"/>
  <c r="I274" i="24"/>
  <c r="I175" i="23"/>
  <c r="M143" i="23"/>
  <c r="M341" i="24"/>
  <c r="AL363" i="16"/>
  <c r="AP375" i="16"/>
  <c r="Q388" i="23"/>
  <c r="Q274" i="24"/>
  <c r="M45" i="24"/>
  <c r="AO367" i="16"/>
  <c r="AL127" i="16"/>
  <c r="Q215" i="24"/>
  <c r="E185" i="24"/>
  <c r="Z252" i="24"/>
  <c r="P154" i="24"/>
  <c r="Q224" i="23"/>
  <c r="M389" i="24"/>
  <c r="I279" i="23"/>
  <c r="O147" i="24"/>
  <c r="O372" i="23"/>
  <c r="I273" i="23"/>
  <c r="I207" i="24"/>
  <c r="E307" i="24"/>
  <c r="M78" i="24"/>
  <c r="M311" i="23"/>
  <c r="I180" i="24"/>
  <c r="M115" i="24"/>
  <c r="I53" i="24"/>
  <c r="M217" i="24"/>
  <c r="M286" i="23"/>
  <c r="I222" i="24"/>
  <c r="O256" i="24"/>
  <c r="AO371" i="16"/>
  <c r="O241" i="23"/>
  <c r="I175" i="24"/>
  <c r="P274" i="23"/>
  <c r="I43" i="23"/>
  <c r="I306" i="23"/>
  <c r="M43" i="24"/>
  <c r="E340" i="24"/>
  <c r="I109" i="23"/>
  <c r="I12" i="24"/>
  <c r="M308" i="24"/>
  <c r="Z13" i="24"/>
  <c r="P78" i="24"/>
  <c r="Q46" i="23"/>
  <c r="Q342" i="23"/>
  <c r="I243" i="23"/>
  <c r="O113" i="23"/>
  <c r="O16" i="24"/>
  <c r="M377" i="23"/>
  <c r="I49" i="23"/>
  <c r="E116" i="24"/>
  <c r="P215" i="24"/>
  <c r="I248" i="23"/>
  <c r="AM179" i="16"/>
  <c r="I85" i="24"/>
  <c r="M21" i="24"/>
  <c r="U21" i="24" s="1"/>
  <c r="Q54" i="24"/>
  <c r="P55" i="24"/>
  <c r="M252" i="23"/>
  <c r="U252" i="23" s="1"/>
  <c r="E154" i="24"/>
  <c r="P319" i="23"/>
  <c r="M319" i="23"/>
  <c r="M220" i="24"/>
  <c r="P255" i="24"/>
  <c r="M222" i="23"/>
  <c r="M27" i="24"/>
  <c r="U27" i="24" s="1"/>
  <c r="O92" i="24"/>
  <c r="I61" i="23"/>
  <c r="I29" i="24"/>
  <c r="AL361" i="16"/>
  <c r="P24" i="24"/>
  <c r="Q253" i="23"/>
  <c r="E352" i="24"/>
  <c r="M24" i="24"/>
  <c r="U24" i="24" s="1"/>
  <c r="I59" i="23"/>
  <c r="Q60" i="24"/>
  <c r="M224" i="24"/>
  <c r="AP369" i="16"/>
  <c r="M56" i="23"/>
  <c r="O207" i="23"/>
  <c r="M11" i="23"/>
  <c r="U11" i="23" s="1"/>
  <c r="M108" i="24"/>
  <c r="M340" i="23"/>
  <c r="Q208" i="23"/>
  <c r="Q374" i="24"/>
  <c r="P14" i="24"/>
  <c r="Q243" i="23"/>
  <c r="P212" i="23"/>
  <c r="I113" i="23"/>
  <c r="M279" i="24"/>
  <c r="E215" i="24"/>
  <c r="Q51" i="24"/>
  <c r="Q347" i="24"/>
  <c r="I347" i="24"/>
  <c r="P349" i="23"/>
  <c r="E87" i="24"/>
  <c r="M219" i="23"/>
  <c r="M351" i="24"/>
  <c r="P58" i="23"/>
  <c r="P222" i="24"/>
  <c r="I91" i="23"/>
  <c r="I388" i="23"/>
  <c r="M126" i="24"/>
  <c r="Q88" i="24"/>
  <c r="M373" i="23"/>
  <c r="I80" i="23"/>
  <c r="I180" i="23"/>
  <c r="I312" i="24"/>
  <c r="M312" i="24"/>
  <c r="O115" i="24"/>
  <c r="M379" i="23"/>
  <c r="I380" i="24"/>
  <c r="O217" i="24"/>
  <c r="Q383" i="23"/>
  <c r="E120" i="24"/>
  <c r="O384" i="24"/>
  <c r="M120" i="24"/>
  <c r="Q220" i="23"/>
  <c r="Q121" i="24"/>
  <c r="O354" i="23"/>
  <c r="O222" i="24"/>
  <c r="P387" i="23"/>
  <c r="I222" i="23"/>
  <c r="I90" i="24"/>
  <c r="Q27" i="24"/>
  <c r="I124" i="23"/>
  <c r="M158" i="23"/>
  <c r="M159" i="24"/>
  <c r="AP363" i="16"/>
  <c r="AR365" i="16"/>
  <c r="AQ367" i="16"/>
  <c r="AR369" i="16"/>
  <c r="I85" i="23"/>
  <c r="Q192" i="23"/>
  <c r="O88" i="24"/>
  <c r="P11" i="24"/>
  <c r="I141" i="23"/>
  <c r="I174" i="23"/>
  <c r="AL19" i="16"/>
  <c r="M143" i="24"/>
  <c r="AQ65" i="16"/>
  <c r="Q210" i="23"/>
  <c r="O144" i="24"/>
  <c r="M375" i="23"/>
  <c r="Q212" i="24"/>
  <c r="E114" i="24"/>
  <c r="M313" i="24"/>
  <c r="I185" i="23"/>
  <c r="M285" i="23"/>
  <c r="Z253" i="24"/>
  <c r="E190" i="23"/>
  <c r="E59" i="24"/>
  <c r="I157" i="23"/>
  <c r="I91" i="24"/>
  <c r="M60" i="24"/>
  <c r="AP339" i="16"/>
  <c r="P225" i="24"/>
  <c r="M291" i="23"/>
  <c r="I53" i="23"/>
  <c r="E115" i="23"/>
  <c r="I240" i="23"/>
  <c r="I207" i="23"/>
  <c r="O12" i="24"/>
  <c r="I274" i="23"/>
  <c r="P13" i="24"/>
  <c r="Q177" i="24"/>
  <c r="AN79" i="16"/>
  <c r="I309" i="23"/>
  <c r="AM81" i="16"/>
  <c r="M378" i="24"/>
  <c r="P50" i="24"/>
  <c r="M181" i="23"/>
  <c r="O314" i="24"/>
  <c r="P184" i="23"/>
  <c r="P53" i="24"/>
  <c r="P349" i="24"/>
  <c r="Z21" i="24"/>
  <c r="I153" i="24"/>
  <c r="Q220" i="24"/>
  <c r="I223" i="23"/>
  <c r="M322" i="24"/>
  <c r="M356" i="24"/>
  <c r="AN335" i="16"/>
  <c r="Q357" i="24"/>
  <c r="E82" i="23"/>
  <c r="P373" i="22"/>
  <c r="P338" i="22"/>
  <c r="P123" i="22"/>
  <c r="P16" i="21"/>
  <c r="P314" i="21"/>
  <c r="P17" i="21"/>
  <c r="P253" i="21"/>
  <c r="P284" i="21"/>
  <c r="P315" i="21"/>
  <c r="P112" i="21"/>
  <c r="P374" i="21"/>
  <c r="P379" i="21"/>
  <c r="P117" i="22"/>
  <c r="P137" i="22"/>
  <c r="P77" i="22"/>
  <c r="P139" i="22"/>
  <c r="P28" i="21"/>
  <c r="P75" i="21"/>
  <c r="P85" i="21"/>
  <c r="P115" i="21"/>
  <c r="P125" i="21"/>
  <c r="P146" i="21"/>
  <c r="P203" i="21"/>
  <c r="P235" i="21"/>
  <c r="P240" i="21"/>
  <c r="P250" i="21"/>
  <c r="P270" i="21"/>
  <c r="P275" i="21"/>
  <c r="P280" i="21"/>
  <c r="P301" i="21"/>
  <c r="P306" i="21"/>
  <c r="P332" i="21"/>
  <c r="P337" i="21"/>
  <c r="P342" i="21"/>
  <c r="P347" i="21"/>
  <c r="P378" i="21"/>
  <c r="P206" i="22"/>
  <c r="P216" i="22"/>
  <c r="P248" i="22"/>
  <c r="P274" i="22"/>
  <c r="P300" i="22"/>
  <c r="P346" i="22"/>
  <c r="P381" i="22"/>
  <c r="P26" i="21"/>
  <c r="P154" i="21"/>
  <c r="P237" i="21"/>
  <c r="P247" i="21"/>
  <c r="P273" i="21"/>
  <c r="P299" i="21"/>
  <c r="P304" i="21"/>
  <c r="P309" i="21"/>
  <c r="P329" i="21"/>
  <c r="P334" i="21"/>
  <c r="P344" i="21"/>
  <c r="P365" i="21"/>
  <c r="P370" i="21"/>
  <c r="P375" i="21"/>
  <c r="P380" i="21"/>
  <c r="P12" i="22"/>
  <c r="P22" i="22"/>
  <c r="P48" i="22"/>
  <c r="P73" i="22"/>
  <c r="P78" i="22"/>
  <c r="P83" i="22"/>
  <c r="P88" i="22"/>
  <c r="P93" i="22"/>
  <c r="P109" i="22"/>
  <c r="P114" i="22"/>
  <c r="P119" i="22"/>
  <c r="P124" i="22"/>
  <c r="P145" i="22"/>
  <c r="P27" i="21"/>
  <c r="P43" i="21"/>
  <c r="P53" i="21"/>
  <c r="P114" i="21"/>
  <c r="P124" i="21"/>
  <c r="P145" i="21"/>
  <c r="P155" i="21"/>
  <c r="P201" i="21"/>
  <c r="P211" i="21"/>
  <c r="P221" i="21"/>
  <c r="P238" i="21"/>
  <c r="P243" i="21"/>
  <c r="P248" i="21"/>
  <c r="P269" i="21"/>
  <c r="P274" i="21"/>
  <c r="P279" i="21"/>
  <c r="P300" i="21"/>
  <c r="P305" i="21"/>
  <c r="P310" i="21"/>
  <c r="P331" i="21"/>
  <c r="P336" i="21"/>
  <c r="P341" i="21"/>
  <c r="P346" i="21"/>
  <c r="P361" i="21"/>
  <c r="P366" i="21"/>
  <c r="P371" i="21"/>
  <c r="P376" i="21"/>
  <c r="P381" i="21"/>
  <c r="P13" i="22"/>
  <c r="P23" i="22"/>
  <c r="P28" i="22"/>
  <c r="P44" i="22"/>
  <c r="P59" i="22"/>
  <c r="P75" i="22"/>
  <c r="P85" i="22"/>
  <c r="P90" i="22"/>
  <c r="P105" i="22"/>
  <c r="P110" i="22"/>
  <c r="P115" i="22"/>
  <c r="P141" i="22"/>
  <c r="P146" i="22"/>
  <c r="P311" i="21"/>
  <c r="P179" i="22"/>
  <c r="P189" i="22"/>
  <c r="P344" i="22"/>
  <c r="AR65" i="16"/>
  <c r="J242" i="23"/>
  <c r="R242" i="23" s="1"/>
  <c r="M44" i="24"/>
  <c r="AN57" i="16"/>
  <c r="D275" i="24"/>
  <c r="E275" i="24" s="1"/>
  <c r="AN65" i="16"/>
  <c r="J275" i="24"/>
  <c r="M275" i="24" s="1"/>
  <c r="AP77" i="16"/>
  <c r="C342" i="23"/>
  <c r="P342" i="23" s="1"/>
  <c r="O273" i="23"/>
  <c r="AN59" i="16"/>
  <c r="F275" i="24"/>
  <c r="I275" i="24" s="1"/>
  <c r="M240" i="24"/>
  <c r="U240" i="24" s="1"/>
  <c r="AQ33" i="16"/>
  <c r="C373" i="24"/>
  <c r="AI35" i="16"/>
  <c r="D109" i="24"/>
  <c r="E109" i="24" s="1"/>
  <c r="AQ35" i="16"/>
  <c r="D373" i="24"/>
  <c r="F373" i="24"/>
  <c r="AQ37" i="16"/>
  <c r="M14" i="23"/>
  <c r="U14" i="23" s="1"/>
  <c r="AN103" i="16"/>
  <c r="F278" i="24"/>
  <c r="O278" i="24" s="1"/>
  <c r="I313" i="24"/>
  <c r="R182" i="23"/>
  <c r="AI207" i="16"/>
  <c r="B119" i="23"/>
  <c r="O119" i="23" s="1"/>
  <c r="F54" i="24"/>
  <c r="I54" i="24" s="1"/>
  <c r="AG213" i="16"/>
  <c r="AO235" i="16"/>
  <c r="F318" i="23"/>
  <c r="I318" i="23" s="1"/>
  <c r="AQ259" i="16"/>
  <c r="G385" i="24"/>
  <c r="P385" i="24" s="1"/>
  <c r="AI263" i="16"/>
  <c r="J121" i="24"/>
  <c r="M121" i="24" s="1"/>
  <c r="M354" i="24"/>
  <c r="AK303" i="16"/>
  <c r="G190" i="23"/>
  <c r="M59" i="24"/>
  <c r="M306" i="23"/>
  <c r="AO27" i="16"/>
  <c r="N306" i="23"/>
  <c r="Q306" i="23" s="1"/>
  <c r="AR35" i="16"/>
  <c r="D241" i="24"/>
  <c r="AH43" i="16"/>
  <c r="J76" i="24"/>
  <c r="R76" i="24" s="1"/>
  <c r="M276" i="23"/>
  <c r="M113" i="23"/>
  <c r="Q279" i="23"/>
  <c r="AR135" i="16"/>
  <c r="L246" i="24"/>
  <c r="Q246" i="24" s="1"/>
  <c r="AL141" i="16"/>
  <c r="B214" i="23"/>
  <c r="O214" i="23" s="1"/>
  <c r="I346" i="24"/>
  <c r="AL155" i="16"/>
  <c r="K214" i="23"/>
  <c r="AP155" i="16"/>
  <c r="K346" i="24"/>
  <c r="AP157" i="16"/>
  <c r="L346" i="24"/>
  <c r="AP163" i="16"/>
  <c r="B347" i="24"/>
  <c r="P347" i="24"/>
  <c r="AO253" i="16"/>
  <c r="AN257" i="16"/>
  <c r="F286" i="23"/>
  <c r="O286" i="23" s="1"/>
  <c r="AN11" i="16"/>
  <c r="C273" i="24"/>
  <c r="AQ19" i="16"/>
  <c r="H372" i="23"/>
  <c r="I372" i="23" s="1"/>
  <c r="AH25" i="16"/>
  <c r="L75" i="23"/>
  <c r="Q75" i="23" s="1"/>
  <c r="AK33" i="16"/>
  <c r="C175" i="24"/>
  <c r="AI39" i="16"/>
  <c r="G109" i="24"/>
  <c r="P109" i="24" s="1"/>
  <c r="AQ41" i="16"/>
  <c r="H373" i="24"/>
  <c r="AQ47" i="16"/>
  <c r="L373" i="24"/>
  <c r="P77" i="24"/>
  <c r="AN75" i="16"/>
  <c r="B276" i="24"/>
  <c r="O276" i="24" s="1"/>
  <c r="M46" i="23"/>
  <c r="E80" i="24"/>
  <c r="I311" i="24"/>
  <c r="AN115" i="16"/>
  <c r="N278" i="24"/>
  <c r="Q278" i="24" s="1"/>
  <c r="AG133" i="16"/>
  <c r="K49" i="23"/>
  <c r="M49" i="23" s="1"/>
  <c r="AK133" i="16"/>
  <c r="K180" i="24"/>
  <c r="P180" i="24" s="1"/>
  <c r="AG137" i="16"/>
  <c r="N49" i="23"/>
  <c r="Q49" i="23" s="1"/>
  <c r="Q379" i="24"/>
  <c r="P19" i="23"/>
  <c r="AI179" i="16"/>
  <c r="L116" i="24"/>
  <c r="N116" i="24"/>
  <c r="AI181" i="16"/>
  <c r="AG255" i="16"/>
  <c r="D56" i="23"/>
  <c r="R56" i="23" s="1"/>
  <c r="AO255" i="16"/>
  <c r="D319" i="23"/>
  <c r="Q319" i="23" s="1"/>
  <c r="M156" i="24"/>
  <c r="O27" i="23"/>
  <c r="E27" i="23"/>
  <c r="AI299" i="16"/>
  <c r="D124" i="24"/>
  <c r="Q124" i="24" s="1"/>
  <c r="P27" i="23"/>
  <c r="AQ317" i="16"/>
  <c r="B389" i="24"/>
  <c r="O389" i="24" s="1"/>
  <c r="M29" i="23"/>
  <c r="U29" i="23" s="1"/>
  <c r="I86" i="23"/>
  <c r="AK6" i="16"/>
  <c r="C174" i="23"/>
  <c r="E174" i="23" s="1"/>
  <c r="AG11" i="16"/>
  <c r="C43" i="24"/>
  <c r="E43" i="24" s="1"/>
  <c r="AO11" i="16"/>
  <c r="C306" i="24"/>
  <c r="E306" i="24" s="1"/>
  <c r="AN17" i="16"/>
  <c r="G273" i="24"/>
  <c r="AN19" i="16"/>
  <c r="H273" i="24"/>
  <c r="AI27" i="16"/>
  <c r="N108" i="23"/>
  <c r="AQ27" i="16"/>
  <c r="N372" i="23"/>
  <c r="AM27" i="16"/>
  <c r="N11" i="24"/>
  <c r="AH28" i="16"/>
  <c r="B76" i="23"/>
  <c r="AP28" i="16"/>
  <c r="B340" i="23"/>
  <c r="AH33" i="16"/>
  <c r="C76" i="23"/>
  <c r="P76" i="23" s="1"/>
  <c r="AP33" i="16"/>
  <c r="C340" i="23"/>
  <c r="AL33" i="16"/>
  <c r="C208" i="24"/>
  <c r="E208" i="24" s="1"/>
  <c r="Q340" i="23"/>
  <c r="Q208" i="24"/>
  <c r="AH37" i="16"/>
  <c r="AP37" i="16"/>
  <c r="F340" i="23"/>
  <c r="AL37" i="16"/>
  <c r="F208" i="24"/>
  <c r="O208" i="24" s="1"/>
  <c r="AR37" i="16"/>
  <c r="AJ39" i="16"/>
  <c r="G142" i="24"/>
  <c r="AR39" i="16"/>
  <c r="G241" i="24"/>
  <c r="AJ41" i="16"/>
  <c r="H142" i="24"/>
  <c r="AR41" i="16"/>
  <c r="H241" i="24"/>
  <c r="AJ45" i="16"/>
  <c r="K142" i="24"/>
  <c r="AR45" i="16"/>
  <c r="K241" i="24"/>
  <c r="AN47" i="16"/>
  <c r="AJ47" i="16"/>
  <c r="L142" i="24"/>
  <c r="AR47" i="16"/>
  <c r="L241" i="24"/>
  <c r="AJ49" i="16"/>
  <c r="N142" i="24"/>
  <c r="E143" i="24"/>
  <c r="AI55" i="16"/>
  <c r="C110" i="24"/>
  <c r="AI61" i="16"/>
  <c r="G110" i="24"/>
  <c r="I110" i="24" s="1"/>
  <c r="AQ61" i="16"/>
  <c r="G374" i="24"/>
  <c r="Q13" i="23"/>
  <c r="AI65" i="16"/>
  <c r="J110" i="24"/>
  <c r="Q144" i="23"/>
  <c r="AI81" i="16"/>
  <c r="F111" i="23"/>
  <c r="I111" i="23" s="1"/>
  <c r="AQ81" i="16"/>
  <c r="F375" i="23"/>
  <c r="P210" i="24"/>
  <c r="AH87" i="16"/>
  <c r="AP87" i="16"/>
  <c r="J342" i="23"/>
  <c r="O342" i="23" s="1"/>
  <c r="AL87" i="16"/>
  <c r="J210" i="24"/>
  <c r="AO97" i="16"/>
  <c r="B311" i="23"/>
  <c r="E311" i="23" s="1"/>
  <c r="AI97" i="16"/>
  <c r="E16" i="23"/>
  <c r="AI99" i="16"/>
  <c r="C113" i="24"/>
  <c r="E113" i="24" s="1"/>
  <c r="AQ99" i="16"/>
  <c r="C377" i="24"/>
  <c r="I113" i="24"/>
  <c r="I344" i="24"/>
  <c r="AL109" i="16"/>
  <c r="J212" i="23"/>
  <c r="M212" i="23" s="1"/>
  <c r="AH109" i="16"/>
  <c r="J80" i="24"/>
  <c r="AP109" i="16"/>
  <c r="J344" i="24"/>
  <c r="R344" i="24" s="1"/>
  <c r="M48" i="24"/>
  <c r="M311" i="24"/>
  <c r="AK115" i="16"/>
  <c r="N179" i="23"/>
  <c r="Q179" i="23" s="1"/>
  <c r="O147" i="23"/>
  <c r="AR121" i="16"/>
  <c r="C246" i="23"/>
  <c r="E246" i="23" s="1"/>
  <c r="I147" i="23"/>
  <c r="I279" i="24"/>
  <c r="Q81" i="23"/>
  <c r="Q280" i="23"/>
  <c r="Q148" i="24"/>
  <c r="AN155" i="16"/>
  <c r="K280" i="23"/>
  <c r="M280" i="23" s="1"/>
  <c r="AJ155" i="16"/>
  <c r="K148" i="24"/>
  <c r="AR155" i="16"/>
  <c r="K247" i="24"/>
  <c r="M247" i="24" s="1"/>
  <c r="U247" i="24" s="1"/>
  <c r="O149" i="24"/>
  <c r="AN177" i="16"/>
  <c r="K281" i="23"/>
  <c r="AJ177" i="16"/>
  <c r="K149" i="24"/>
  <c r="M149" i="24" s="1"/>
  <c r="AR177" i="16"/>
  <c r="K248" i="24"/>
  <c r="M248" i="24" s="1"/>
  <c r="U248" i="24" s="1"/>
  <c r="M119" i="23"/>
  <c r="P383" i="23"/>
  <c r="Q251" i="23"/>
  <c r="AR226" i="16"/>
  <c r="B252" i="23"/>
  <c r="AN231" i="16"/>
  <c r="C285" i="24"/>
  <c r="E285" i="24" s="1"/>
  <c r="AJ233" i="16"/>
  <c r="D153" i="23"/>
  <c r="Q153" i="23" s="1"/>
  <c r="AR233" i="16"/>
  <c r="D252" i="23"/>
  <c r="Q252" i="23" s="1"/>
  <c r="I285" i="24"/>
  <c r="O384" i="23"/>
  <c r="AQ247" i="16"/>
  <c r="N384" i="23"/>
  <c r="Q384" i="23" s="1"/>
  <c r="AM247" i="16"/>
  <c r="N23" i="24"/>
  <c r="V23" i="24" s="1"/>
  <c r="Z23" i="24" s="1"/>
  <c r="P88" i="23"/>
  <c r="P352" i="23"/>
  <c r="M88" i="23"/>
  <c r="I90" i="23"/>
  <c r="AO285" i="16"/>
  <c r="J321" i="23"/>
  <c r="AK285" i="16"/>
  <c r="J189" i="24"/>
  <c r="O189" i="24" s="1"/>
  <c r="AO287" i="16"/>
  <c r="K321" i="23"/>
  <c r="P321" i="23" s="1"/>
  <c r="AK287" i="16"/>
  <c r="K189" i="24"/>
  <c r="P189" i="24" s="1"/>
  <c r="AL291" i="16"/>
  <c r="O157" i="24"/>
  <c r="E157" i="24"/>
  <c r="L61" i="23"/>
  <c r="M61" i="23" s="1"/>
  <c r="L93" i="23"/>
  <c r="M93" i="23" s="1"/>
  <c r="P375" i="24"/>
  <c r="I146" i="23"/>
  <c r="AM131" i="16"/>
  <c r="J17" i="23"/>
  <c r="O17" i="23" s="1"/>
  <c r="E181" i="23"/>
  <c r="AN189" i="16"/>
  <c r="D283" i="24"/>
  <c r="Q283" i="24" s="1"/>
  <c r="AR209" i="16"/>
  <c r="C251" i="23"/>
  <c r="AK235" i="16"/>
  <c r="F186" i="24"/>
  <c r="O186" i="24" s="1"/>
  <c r="AJ243" i="16"/>
  <c r="K153" i="24"/>
  <c r="M153" i="24" s="1"/>
  <c r="AI257" i="16"/>
  <c r="F121" i="24"/>
  <c r="AK301" i="16"/>
  <c r="F190" i="23"/>
  <c r="O190" i="23" s="1"/>
  <c r="AG303" i="16"/>
  <c r="G59" i="24"/>
  <c r="P59" i="24" s="1"/>
  <c r="AO323" i="16"/>
  <c r="F323" i="24"/>
  <c r="O323" i="24" s="1"/>
  <c r="P108" i="23"/>
  <c r="M43" i="23"/>
  <c r="AG27" i="16"/>
  <c r="N43" i="23"/>
  <c r="Q43" i="23" s="1"/>
  <c r="AR33" i="16"/>
  <c r="C241" i="24"/>
  <c r="Z243" i="24"/>
  <c r="AL125" i="16"/>
  <c r="F213" i="24"/>
  <c r="I213" i="24" s="1"/>
  <c r="AJ135" i="16"/>
  <c r="L147" i="24"/>
  <c r="M147" i="24" s="1"/>
  <c r="AP141" i="16"/>
  <c r="B346" i="24"/>
  <c r="AH145" i="16"/>
  <c r="D82" i="24"/>
  <c r="E82" i="24" s="1"/>
  <c r="AH235" i="16"/>
  <c r="F87" i="23"/>
  <c r="O87" i="23" s="1"/>
  <c r="AG243" i="16"/>
  <c r="K55" i="23"/>
  <c r="P55" i="23" s="1"/>
  <c r="O141" i="23"/>
  <c r="AP21" i="16"/>
  <c r="J339" i="23"/>
  <c r="M339" i="23" s="1"/>
  <c r="AQ39" i="16"/>
  <c r="G373" i="24"/>
  <c r="AI47" i="16"/>
  <c r="L109" i="24"/>
  <c r="M77" i="24"/>
  <c r="AK87" i="16"/>
  <c r="J177" i="24"/>
  <c r="M177" i="24" s="1"/>
  <c r="M146" i="23"/>
  <c r="I115" i="24"/>
  <c r="AQ179" i="16"/>
  <c r="L380" i="24"/>
  <c r="M380" i="24" s="1"/>
  <c r="Q351" i="23"/>
  <c r="AP243" i="16"/>
  <c r="K351" i="23"/>
  <c r="P351" i="23" s="1"/>
  <c r="AL253" i="16"/>
  <c r="C220" i="24"/>
  <c r="AK255" i="16"/>
  <c r="D187" i="24"/>
  <c r="R187" i="24" s="1"/>
  <c r="AN291" i="16"/>
  <c r="N288" i="23"/>
  <c r="R288" i="23" s="1"/>
  <c r="AQ299" i="16"/>
  <c r="D388" i="24"/>
  <c r="E28" i="23"/>
  <c r="AL11" i="16"/>
  <c r="C207" i="23"/>
  <c r="E207" i="23" s="1"/>
  <c r="AG15" i="16"/>
  <c r="F43" i="24"/>
  <c r="O43" i="24" s="1"/>
  <c r="AO15" i="16"/>
  <c r="F306" i="24"/>
  <c r="O306" i="24" s="1"/>
  <c r="AG17" i="16"/>
  <c r="G43" i="24"/>
  <c r="AO17" i="16"/>
  <c r="G306" i="24"/>
  <c r="AN23" i="16"/>
  <c r="K273" i="24"/>
  <c r="M141" i="23"/>
  <c r="M240" i="23"/>
  <c r="U240" i="23" s="1"/>
  <c r="AN25" i="16"/>
  <c r="L273" i="24"/>
  <c r="AR27" i="16"/>
  <c r="N240" i="23"/>
  <c r="V240" i="23" s="1"/>
  <c r="Z240" i="24" s="1"/>
  <c r="AN27" i="16"/>
  <c r="N273" i="24"/>
  <c r="AI31" i="16"/>
  <c r="B109" i="23"/>
  <c r="O109" i="23" s="1"/>
  <c r="AQ31" i="16"/>
  <c r="B373" i="23"/>
  <c r="O373" i="23" s="1"/>
  <c r="AG39" i="16"/>
  <c r="AO39" i="16"/>
  <c r="G307" i="23"/>
  <c r="I307" i="23" s="1"/>
  <c r="AG47" i="16"/>
  <c r="L44" i="23"/>
  <c r="M44" i="23" s="1"/>
  <c r="Q307" i="23"/>
  <c r="AK47" i="16"/>
  <c r="L175" i="24"/>
  <c r="Q175" i="24" s="1"/>
  <c r="AQ53" i="16"/>
  <c r="AJ59" i="16"/>
  <c r="F143" i="24"/>
  <c r="O143" i="24" s="1"/>
  <c r="Q143" i="24"/>
  <c r="AM67" i="16"/>
  <c r="K13" i="23"/>
  <c r="R13" i="23" s="1"/>
  <c r="AI67" i="16"/>
  <c r="K110" i="24"/>
  <c r="AQ67" i="16"/>
  <c r="K374" i="24"/>
  <c r="M374" i="24" s="1"/>
  <c r="AI69" i="16"/>
  <c r="L110" i="24"/>
  <c r="Q110" i="24" s="1"/>
  <c r="AK79" i="16"/>
  <c r="D177" i="23"/>
  <c r="AG79" i="16"/>
  <c r="D46" i="24"/>
  <c r="Q46" i="24" s="1"/>
  <c r="AO79" i="16"/>
  <c r="D309" i="24"/>
  <c r="Q309" i="24" s="1"/>
  <c r="I144" i="23"/>
  <c r="P375" i="23"/>
  <c r="AM85" i="16"/>
  <c r="H14" i="24"/>
  <c r="I14" i="24" s="1"/>
  <c r="AM87" i="16"/>
  <c r="J14" i="24"/>
  <c r="O14" i="24" s="1"/>
  <c r="M111" i="23"/>
  <c r="AM91" i="16"/>
  <c r="L14" i="24"/>
  <c r="Z14" i="24"/>
  <c r="AN97" i="16"/>
  <c r="AN99" i="16"/>
  <c r="C278" i="23"/>
  <c r="E278" i="23" s="1"/>
  <c r="AJ99" i="16"/>
  <c r="C146" i="24"/>
  <c r="R146" i="24" s="1"/>
  <c r="AR99" i="16"/>
  <c r="C245" i="24"/>
  <c r="P245" i="24" s="1"/>
  <c r="AM105" i="16"/>
  <c r="G16" i="23"/>
  <c r="P16" i="23" s="1"/>
  <c r="AM107" i="16"/>
  <c r="I377" i="24"/>
  <c r="AM109" i="16"/>
  <c r="AK119" i="16"/>
  <c r="B180" i="23"/>
  <c r="AG119" i="16"/>
  <c r="B49" i="24"/>
  <c r="O49" i="24" s="1"/>
  <c r="AO119" i="16"/>
  <c r="B312" i="24"/>
  <c r="AK123" i="16"/>
  <c r="D180" i="23"/>
  <c r="Q180" i="23" s="1"/>
  <c r="AG123" i="16"/>
  <c r="D49" i="24"/>
  <c r="AO123" i="16"/>
  <c r="D312" i="24"/>
  <c r="Q312" i="24" s="1"/>
  <c r="AP215" i="16"/>
  <c r="G350" i="23"/>
  <c r="I350" i="23" s="1"/>
  <c r="M383" i="23"/>
  <c r="AM219" i="16"/>
  <c r="J22" i="24"/>
  <c r="M22" i="24" s="1"/>
  <c r="U22" i="24" s="1"/>
  <c r="K251" i="23"/>
  <c r="AR221" i="16"/>
  <c r="M121" i="23"/>
  <c r="AG329" i="16"/>
  <c r="J60" i="23"/>
  <c r="M60" i="23" s="1"/>
  <c r="AO333" i="16"/>
  <c r="L323" i="23"/>
  <c r="M323" i="23" s="1"/>
  <c r="AK333" i="16"/>
  <c r="L191" i="24"/>
  <c r="M191" i="24" s="1"/>
  <c r="AG335" i="16"/>
  <c r="N60" i="23"/>
  <c r="Q60" i="23" s="1"/>
  <c r="AK335" i="16"/>
  <c r="N191" i="24"/>
  <c r="E29" i="23"/>
  <c r="AI343" i="16"/>
  <c r="D126" i="24"/>
  <c r="AQ343" i="16"/>
  <c r="D390" i="24"/>
  <c r="Q390" i="24" s="1"/>
  <c r="AI345" i="16"/>
  <c r="F126" i="24"/>
  <c r="AQ345" i="16"/>
  <c r="F390" i="24"/>
  <c r="P29" i="23"/>
  <c r="P189" i="23"/>
  <c r="AR103" i="16"/>
  <c r="F245" i="23"/>
  <c r="R245" i="23" s="1"/>
  <c r="O50" i="24"/>
  <c r="E50" i="24"/>
  <c r="M182" i="23"/>
  <c r="AR189" i="16"/>
  <c r="D250" i="23"/>
  <c r="R250" i="23" s="1"/>
  <c r="I21" i="24"/>
  <c r="M118" i="23"/>
  <c r="AN209" i="16"/>
  <c r="C284" i="24"/>
  <c r="P284" i="24" s="1"/>
  <c r="AR243" i="16"/>
  <c r="K252" i="24"/>
  <c r="P252" i="24" s="1"/>
  <c r="AQ257" i="16"/>
  <c r="F385" i="24"/>
  <c r="AQ263" i="16"/>
  <c r="J385" i="24"/>
  <c r="M385" i="24" s="1"/>
  <c r="AQ269" i="16"/>
  <c r="N385" i="24"/>
  <c r="Q385" i="24" s="1"/>
  <c r="I26" i="23"/>
  <c r="M90" i="24"/>
  <c r="AG301" i="16"/>
  <c r="F59" i="24"/>
  <c r="O59" i="24" s="1"/>
  <c r="AO303" i="16"/>
  <c r="G322" i="24"/>
  <c r="P322" i="24" s="1"/>
  <c r="AN71" i="16"/>
  <c r="N275" i="24"/>
  <c r="I82" i="24"/>
  <c r="AH155" i="16"/>
  <c r="K82" i="24"/>
  <c r="P215" i="23"/>
  <c r="L83" i="24"/>
  <c r="M83" i="24" s="1"/>
  <c r="AH179" i="16"/>
  <c r="AL237" i="16"/>
  <c r="G219" i="24"/>
  <c r="C92" i="24"/>
  <c r="P92" i="24" s="1"/>
  <c r="AH319" i="16"/>
  <c r="AH21" i="16"/>
  <c r="J75" i="23"/>
  <c r="AL25" i="16"/>
  <c r="L207" i="24"/>
  <c r="Q207" i="24" s="1"/>
  <c r="AO31" i="16"/>
  <c r="B307" i="23"/>
  <c r="E307" i="23" s="1"/>
  <c r="AI41" i="16"/>
  <c r="H109" i="24"/>
  <c r="AI43" i="16"/>
  <c r="J109" i="24"/>
  <c r="AI53" i="16"/>
  <c r="B110" i="24"/>
  <c r="AJ137" i="16"/>
  <c r="O18" i="23"/>
  <c r="AI231" i="16"/>
  <c r="C120" i="23"/>
  <c r="E120" i="23" s="1"/>
  <c r="AQ237" i="16"/>
  <c r="G384" i="23"/>
  <c r="I384" i="23" s="1"/>
  <c r="AH243" i="16"/>
  <c r="K87" i="23"/>
  <c r="AN283" i="16"/>
  <c r="AJ291" i="16"/>
  <c r="N156" i="24"/>
  <c r="Q156" i="24" s="1"/>
  <c r="O124" i="24"/>
  <c r="P11" i="23"/>
  <c r="AI11" i="16"/>
  <c r="C108" i="24"/>
  <c r="R108" i="24" s="1"/>
  <c r="AH15" i="16"/>
  <c r="F75" i="24"/>
  <c r="R75" i="24" s="1"/>
  <c r="AP15" i="16"/>
  <c r="F339" i="24"/>
  <c r="I339" i="24" s="1"/>
  <c r="M174" i="23"/>
  <c r="M306" i="24"/>
  <c r="AJ31" i="16"/>
  <c r="B142" i="23"/>
  <c r="O142" i="23" s="1"/>
  <c r="Q76" i="23"/>
  <c r="I308" i="23"/>
  <c r="AK63" i="16"/>
  <c r="H176" i="24"/>
  <c r="AG65" i="16"/>
  <c r="J45" i="23"/>
  <c r="O45" i="23" s="1"/>
  <c r="AO65" i="16"/>
  <c r="J308" i="23"/>
  <c r="O308" i="23" s="1"/>
  <c r="AK65" i="16"/>
  <c r="J176" i="24"/>
  <c r="M176" i="24" s="1"/>
  <c r="M242" i="24"/>
  <c r="U242" i="24" s="1"/>
  <c r="Z242" i="24"/>
  <c r="AI77" i="16"/>
  <c r="C111" i="24"/>
  <c r="P111" i="24" s="1"/>
  <c r="AH79" i="16"/>
  <c r="D78" i="24"/>
  <c r="Q78" i="24" s="1"/>
  <c r="AP79" i="16"/>
  <c r="D342" i="24"/>
  <c r="E342" i="24" s="1"/>
  <c r="AN85" i="16"/>
  <c r="H276" i="24"/>
  <c r="I276" i="24" s="1"/>
  <c r="M276" i="24"/>
  <c r="AN93" i="16"/>
  <c r="N276" i="24"/>
  <c r="AG101" i="16"/>
  <c r="D48" i="23"/>
  <c r="E48" i="23" s="1"/>
  <c r="AK103" i="16"/>
  <c r="F179" i="24"/>
  <c r="O179" i="24" s="1"/>
  <c r="AJ103" i="16"/>
  <c r="AN105" i="16"/>
  <c r="G278" i="23"/>
  <c r="I278" i="23" s="1"/>
  <c r="AR107" i="16"/>
  <c r="H245" i="24"/>
  <c r="AM113" i="16"/>
  <c r="L16" i="23"/>
  <c r="AI113" i="16"/>
  <c r="L113" i="24"/>
  <c r="M113" i="24" s="1"/>
  <c r="AQ113" i="16"/>
  <c r="L377" i="24"/>
  <c r="M377" i="24" s="1"/>
  <c r="AM115" i="16"/>
  <c r="N16" i="23"/>
  <c r="AI115" i="16"/>
  <c r="N113" i="24"/>
  <c r="AH119" i="16"/>
  <c r="B81" i="24"/>
  <c r="AP119" i="16"/>
  <c r="B345" i="24"/>
  <c r="O345" i="24" s="1"/>
  <c r="AH121" i="16"/>
  <c r="C81" i="24"/>
  <c r="AP121" i="16"/>
  <c r="C345" i="24"/>
  <c r="P345" i="24" s="1"/>
  <c r="P147" i="23"/>
  <c r="AN195" i="16"/>
  <c r="H283" i="23"/>
  <c r="R283" i="23" s="1"/>
  <c r="M283" i="23"/>
  <c r="M250" i="24"/>
  <c r="U250" i="24" s="1"/>
  <c r="AJ203" i="16"/>
  <c r="N151" i="24"/>
  <c r="Q151" i="24" s="1"/>
  <c r="AR203" i="16"/>
  <c r="N250" i="24"/>
  <c r="Q250" i="24" s="1"/>
  <c r="O284" i="23"/>
  <c r="I218" i="24"/>
  <c r="AM215" i="16"/>
  <c r="G22" i="24"/>
  <c r="I22" i="24" s="1"/>
  <c r="J284" i="24"/>
  <c r="M284" i="24" s="1"/>
  <c r="AN219" i="16"/>
  <c r="M54" i="24"/>
  <c r="AP325" i="16"/>
  <c r="G356" i="23"/>
  <c r="AL325" i="16"/>
  <c r="G224" i="24"/>
  <c r="I92" i="23"/>
  <c r="Q356" i="23"/>
  <c r="H224" i="24"/>
  <c r="AL327" i="16"/>
  <c r="AH335" i="16"/>
  <c r="N92" i="23"/>
  <c r="AL335" i="16"/>
  <c r="N224" i="24"/>
  <c r="E159" i="24"/>
  <c r="I258" i="24"/>
  <c r="AR351" i="16"/>
  <c r="J258" i="24"/>
  <c r="AN357" i="16"/>
  <c r="N291" i="23"/>
  <c r="Q291" i="23" s="1"/>
  <c r="AJ357" i="16"/>
  <c r="N159" i="24"/>
  <c r="Q159" i="24" s="1"/>
  <c r="AR357" i="16"/>
  <c r="N258" i="24"/>
  <c r="V258" i="24" s="1"/>
  <c r="Z258" i="24" s="1"/>
  <c r="J78" i="23"/>
  <c r="B153" i="23"/>
  <c r="L274" i="23"/>
  <c r="Q274" i="23" s="1"/>
  <c r="P182" i="23"/>
  <c r="AN185" i="16"/>
  <c r="B283" i="24"/>
  <c r="D151" i="23"/>
  <c r="E151" i="23" s="1"/>
  <c r="AJ189" i="16"/>
  <c r="AM207" i="16"/>
  <c r="B22" i="24"/>
  <c r="AM257" i="16"/>
  <c r="F24" i="23"/>
  <c r="I24" i="23" s="1"/>
  <c r="AO299" i="16"/>
  <c r="D322" i="24"/>
  <c r="E322" i="24" s="1"/>
  <c r="AO301" i="16"/>
  <c r="F322" i="24"/>
  <c r="E60" i="24"/>
  <c r="AO321" i="16"/>
  <c r="D323" i="24"/>
  <c r="Q323" i="24" s="1"/>
  <c r="AG323" i="16"/>
  <c r="F60" i="24"/>
  <c r="AK27" i="16"/>
  <c r="N174" i="24"/>
  <c r="R174" i="24" s="1"/>
  <c r="AL43" i="16"/>
  <c r="J208" i="23"/>
  <c r="O208" i="23" s="1"/>
  <c r="I46" i="23"/>
  <c r="I179" i="23"/>
  <c r="AH125" i="16"/>
  <c r="F81" i="23"/>
  <c r="O81" i="23" s="1"/>
  <c r="O82" i="24"/>
  <c r="AL179" i="16"/>
  <c r="L215" i="23"/>
  <c r="R215" i="23" s="1"/>
  <c r="E87" i="23"/>
  <c r="AL235" i="16"/>
  <c r="F219" i="24"/>
  <c r="O219" i="24" s="1"/>
  <c r="AO243" i="16"/>
  <c r="K318" i="23"/>
  <c r="M318" i="23" s="1"/>
  <c r="AK243" i="16"/>
  <c r="K186" i="24"/>
  <c r="M186" i="24" s="1"/>
  <c r="Q154" i="24"/>
  <c r="AJ257" i="16"/>
  <c r="F154" i="24"/>
  <c r="O154" i="24" s="1"/>
  <c r="M26" i="23"/>
  <c r="U26" i="23" s="1"/>
  <c r="P141" i="23"/>
  <c r="AM19" i="16"/>
  <c r="H11" i="24"/>
  <c r="I11" i="24" s="1"/>
  <c r="AO87" i="16"/>
  <c r="J309" i="23"/>
  <c r="AQ123" i="16"/>
  <c r="D378" i="23"/>
  <c r="AM123" i="16"/>
  <c r="D17" i="24"/>
  <c r="AK137" i="16"/>
  <c r="N180" i="24"/>
  <c r="AQ143" i="16"/>
  <c r="C379" i="24"/>
  <c r="R379" i="24" s="1"/>
  <c r="AQ181" i="16"/>
  <c r="N380" i="24"/>
  <c r="AI237" i="16"/>
  <c r="G120" i="23"/>
  <c r="AM237" i="16"/>
  <c r="G23" i="24"/>
  <c r="I23" i="24" s="1"/>
  <c r="AL243" i="16"/>
  <c r="K219" i="24"/>
  <c r="M219" i="24" s="1"/>
  <c r="I319" i="23"/>
  <c r="AR291" i="16"/>
  <c r="N255" i="24"/>
  <c r="AI309" i="16"/>
  <c r="K124" i="24"/>
  <c r="AQ309" i="16"/>
  <c r="K388" i="24"/>
  <c r="P388" i="24" s="1"/>
  <c r="AJ9" i="16"/>
  <c r="B141" i="24"/>
  <c r="R141" i="24" s="1"/>
  <c r="P273" i="23"/>
  <c r="M339" i="24"/>
  <c r="Q44" i="24"/>
  <c r="Q307" i="24"/>
  <c r="I44" i="24"/>
  <c r="I307" i="24"/>
  <c r="M12" i="24"/>
  <c r="U12" i="24" s="1"/>
  <c r="Q109" i="23"/>
  <c r="E13" i="24"/>
  <c r="AH59" i="16"/>
  <c r="F77" i="23"/>
  <c r="AP59" i="16"/>
  <c r="F341" i="23"/>
  <c r="O341" i="23" s="1"/>
  <c r="AH63" i="16"/>
  <c r="H77" i="23"/>
  <c r="AP63" i="16"/>
  <c r="H341" i="23"/>
  <c r="AL63" i="16"/>
  <c r="H209" i="24"/>
  <c r="I209" i="24" s="1"/>
  <c r="M77" i="23"/>
  <c r="M209" i="24"/>
  <c r="AG69" i="16"/>
  <c r="L45" i="23"/>
  <c r="AO69" i="16"/>
  <c r="L308" i="23"/>
  <c r="Q308" i="23" s="1"/>
  <c r="AJ77" i="16"/>
  <c r="C144" i="24"/>
  <c r="P144" i="24" s="1"/>
  <c r="Q14" i="23"/>
  <c r="Q111" i="24"/>
  <c r="O342" i="24"/>
  <c r="AK83" i="16"/>
  <c r="G177" i="23"/>
  <c r="P177" i="23" s="1"/>
  <c r="AG83" i="16"/>
  <c r="G46" i="24"/>
  <c r="P46" i="24" s="1"/>
  <c r="AO83" i="16"/>
  <c r="G309" i="24"/>
  <c r="AK85" i="16"/>
  <c r="H177" i="23"/>
  <c r="O146" i="23"/>
  <c r="AH99" i="16"/>
  <c r="C80" i="23"/>
  <c r="E80" i="23" s="1"/>
  <c r="AP99" i="16"/>
  <c r="C344" i="23"/>
  <c r="P344" i="23" s="1"/>
  <c r="AL99" i="16"/>
  <c r="C212" i="24"/>
  <c r="AP103" i="16"/>
  <c r="F344" i="23"/>
  <c r="I344" i="23" s="1"/>
  <c r="AG105" i="16"/>
  <c r="G48" i="23"/>
  <c r="I48" i="23" s="1"/>
  <c r="AO105" i="16"/>
  <c r="G311" i="23"/>
  <c r="I311" i="23" s="1"/>
  <c r="AK105" i="16"/>
  <c r="G179" i="24"/>
  <c r="AQ111" i="16"/>
  <c r="AN113" i="16"/>
  <c r="L278" i="23"/>
  <c r="M278" i="23" s="1"/>
  <c r="AR113" i="16"/>
  <c r="L245" i="24"/>
  <c r="M245" i="24" s="1"/>
  <c r="U245" i="24" s="1"/>
  <c r="Q146" i="24"/>
  <c r="Q378" i="24"/>
  <c r="P180" i="23"/>
  <c r="I349" i="23"/>
  <c r="I217" i="24"/>
  <c r="AO193" i="16"/>
  <c r="G316" i="23"/>
  <c r="P316" i="23" s="1"/>
  <c r="AK193" i="16"/>
  <c r="G184" i="24"/>
  <c r="I184" i="24" s="1"/>
  <c r="M53" i="23"/>
  <c r="AI211" i="16"/>
  <c r="D119" i="23"/>
  <c r="Q119" i="23" s="1"/>
  <c r="Q22" i="24"/>
  <c r="AR215" i="16"/>
  <c r="G251" i="23"/>
  <c r="M317" i="24"/>
  <c r="AI314" i="16"/>
  <c r="F125" i="23"/>
  <c r="Q125" i="23"/>
  <c r="Q389" i="23"/>
  <c r="AM333" i="16"/>
  <c r="L28" i="24"/>
  <c r="R28" i="24" s="1"/>
  <c r="Z28" i="24"/>
  <c r="AO341" i="16"/>
  <c r="C324" i="23"/>
  <c r="P324" i="23" s="1"/>
  <c r="AK341" i="16"/>
  <c r="C192" i="24"/>
  <c r="P192" i="24" s="1"/>
  <c r="P61" i="23"/>
  <c r="M324" i="23"/>
  <c r="AK355" i="16"/>
  <c r="L192" i="24"/>
  <c r="M192" i="24" s="1"/>
  <c r="AG357" i="16"/>
  <c r="N61" i="23"/>
  <c r="AK357" i="16"/>
  <c r="N192" i="24"/>
  <c r="H16" i="23"/>
  <c r="M51" i="23"/>
  <c r="F76" i="23"/>
  <c r="N120" i="23"/>
  <c r="Q120" i="23" s="1"/>
  <c r="M149" i="23"/>
  <c r="G158" i="23"/>
  <c r="I158" i="23" s="1"/>
  <c r="E372" i="23"/>
  <c r="AJ35" i="16"/>
  <c r="D142" i="24"/>
  <c r="E142" i="24" s="1"/>
  <c r="AP43" i="16"/>
  <c r="J340" i="24"/>
  <c r="R340" i="24" s="1"/>
  <c r="I45" i="24"/>
  <c r="D345" i="23"/>
  <c r="Q345" i="23" s="1"/>
  <c r="AP123" i="16"/>
  <c r="AH127" i="16"/>
  <c r="G81" i="23"/>
  <c r="P81" i="23" s="1"/>
  <c r="AP145" i="16"/>
  <c r="D346" i="24"/>
  <c r="AH157" i="16"/>
  <c r="L82" i="24"/>
  <c r="Q86" i="23"/>
  <c r="AR255" i="16"/>
  <c r="D253" i="24"/>
  <c r="AR257" i="16"/>
  <c r="F253" i="24"/>
  <c r="I253" i="24" s="1"/>
  <c r="M387" i="24"/>
  <c r="AI19" i="16"/>
  <c r="H108" i="23"/>
  <c r="I108" i="23" s="1"/>
  <c r="AL21" i="16"/>
  <c r="J207" i="24"/>
  <c r="AQ43" i="16"/>
  <c r="J373" i="24"/>
  <c r="AK71" i="16"/>
  <c r="N176" i="23"/>
  <c r="Q176" i="23" s="1"/>
  <c r="AO89" i="16"/>
  <c r="K309" i="23"/>
  <c r="M245" i="23"/>
  <c r="U245" i="23" s="1"/>
  <c r="AM121" i="16"/>
  <c r="C17" i="24"/>
  <c r="AO133" i="16"/>
  <c r="K312" i="23"/>
  <c r="M312" i="23" s="1"/>
  <c r="AO137" i="16"/>
  <c r="N312" i="23"/>
  <c r="Q312" i="23" s="1"/>
  <c r="Q18" i="23"/>
  <c r="P86" i="23"/>
  <c r="AM231" i="16"/>
  <c r="C23" i="24"/>
  <c r="I56" i="23"/>
  <c r="I58" i="23"/>
  <c r="O306" i="23"/>
  <c r="O174" i="24"/>
  <c r="AP13" i="16"/>
  <c r="M372" i="24"/>
  <c r="Q76" i="24"/>
  <c r="Q340" i="24"/>
  <c r="I76" i="24"/>
  <c r="I340" i="24"/>
  <c r="P274" i="24"/>
  <c r="Q142" i="23"/>
  <c r="Q241" i="23"/>
  <c r="I110" i="23"/>
  <c r="P374" i="23"/>
  <c r="O110" i="23"/>
  <c r="M110" i="23"/>
  <c r="M13" i="24"/>
  <c r="U13" i="24" s="1"/>
  <c r="AP71" i="16"/>
  <c r="N341" i="23"/>
  <c r="AL71" i="16"/>
  <c r="N209" i="24"/>
  <c r="AG77" i="16"/>
  <c r="C46" i="23"/>
  <c r="P46" i="23" s="1"/>
  <c r="AO77" i="16"/>
  <c r="C309" i="23"/>
  <c r="E309" i="23" s="1"/>
  <c r="AK77" i="16"/>
  <c r="C177" i="24"/>
  <c r="E177" i="24" s="1"/>
  <c r="AH77" i="16"/>
  <c r="Q144" i="24"/>
  <c r="R243" i="24"/>
  <c r="M210" i="23"/>
  <c r="M342" i="24"/>
  <c r="O48" i="24"/>
  <c r="P113" i="23"/>
  <c r="M48" i="23"/>
  <c r="O279" i="23"/>
  <c r="AI185" i="16"/>
  <c r="B118" i="23"/>
  <c r="O118" i="23" s="1"/>
  <c r="AQ185" i="16"/>
  <c r="B382" i="23"/>
  <c r="O382" i="23" s="1"/>
  <c r="O21" i="24"/>
  <c r="P118" i="23"/>
  <c r="AI189" i="16"/>
  <c r="D118" i="23"/>
  <c r="Q118" i="23" s="1"/>
  <c r="AQ189" i="16"/>
  <c r="D382" i="23"/>
  <c r="Q382" i="23" s="1"/>
  <c r="AM189" i="16"/>
  <c r="D21" i="24"/>
  <c r="Q21" i="24" s="1"/>
  <c r="Q349" i="23"/>
  <c r="AP207" i="16"/>
  <c r="B350" i="23"/>
  <c r="AI209" i="16"/>
  <c r="C119" i="23"/>
  <c r="P119" i="23" s="1"/>
  <c r="AN211" i="16"/>
  <c r="D284" i="24"/>
  <c r="Q284" i="24" s="1"/>
  <c r="P24" i="23"/>
  <c r="AR299" i="16"/>
  <c r="D256" i="23"/>
  <c r="Q256" i="23" s="1"/>
  <c r="AR303" i="16"/>
  <c r="G256" i="23"/>
  <c r="P256" i="23" s="1"/>
  <c r="AN303" i="16"/>
  <c r="G289" i="24"/>
  <c r="P289" i="24" s="1"/>
  <c r="Q289" i="24"/>
  <c r="C290" i="24"/>
  <c r="E290" i="24" s="1"/>
  <c r="AN319" i="16"/>
  <c r="I257" i="23"/>
  <c r="AN325" i="16"/>
  <c r="G290" i="24"/>
  <c r="Q257" i="23"/>
  <c r="AN327" i="16"/>
  <c r="H290" i="24"/>
  <c r="Q290" i="24" s="1"/>
  <c r="P93" i="23"/>
  <c r="P357" i="23"/>
  <c r="AP355" i="16"/>
  <c r="L357" i="23"/>
  <c r="Q357" i="23" s="1"/>
  <c r="AL355" i="16"/>
  <c r="L225" i="24"/>
  <c r="R225" i="24" s="1"/>
  <c r="J16" i="23"/>
  <c r="O16" i="23" s="1"/>
  <c r="L19" i="23"/>
  <c r="M19" i="23" s="1"/>
  <c r="U19" i="23" s="1"/>
  <c r="G44" i="23"/>
  <c r="I44" i="23" s="1"/>
  <c r="J251" i="23"/>
  <c r="AI129" i="16"/>
  <c r="H114" i="23"/>
  <c r="I114" i="23" s="1"/>
  <c r="AM129" i="16"/>
  <c r="H17" i="24"/>
  <c r="I17" i="24" s="1"/>
  <c r="M17" i="24"/>
  <c r="U17" i="24" s="1"/>
  <c r="M378" i="23"/>
  <c r="AI137" i="16"/>
  <c r="AQ137" i="16"/>
  <c r="N378" i="23"/>
  <c r="AM137" i="16"/>
  <c r="AK143" i="16"/>
  <c r="C181" i="24"/>
  <c r="E181" i="24" s="1"/>
  <c r="I50" i="23"/>
  <c r="Q50" i="23"/>
  <c r="AO151" i="16"/>
  <c r="H313" i="23"/>
  <c r="Q313" i="23" s="1"/>
  <c r="AO153" i="16"/>
  <c r="J313" i="23"/>
  <c r="M313" i="23" s="1"/>
  <c r="AK153" i="16"/>
  <c r="J181" i="24"/>
  <c r="M181" i="24" s="1"/>
  <c r="AK159" i="16"/>
  <c r="N181" i="24"/>
  <c r="Q181" i="24" s="1"/>
  <c r="AK163" i="16"/>
  <c r="B182" i="24"/>
  <c r="O182" i="24" s="1"/>
  <c r="AG165" i="16"/>
  <c r="C51" i="23"/>
  <c r="AK165" i="16"/>
  <c r="C182" i="24"/>
  <c r="AG167" i="16"/>
  <c r="D51" i="23"/>
  <c r="Q51" i="23" s="1"/>
  <c r="AO167" i="16"/>
  <c r="D314" i="23"/>
  <c r="AK167" i="16"/>
  <c r="D182" i="24"/>
  <c r="I51" i="23"/>
  <c r="I314" i="23"/>
  <c r="AG177" i="16"/>
  <c r="AO177" i="16"/>
  <c r="K314" i="23"/>
  <c r="AK177" i="16"/>
  <c r="K182" i="24"/>
  <c r="AG179" i="16"/>
  <c r="AK179" i="16"/>
  <c r="L182" i="24"/>
  <c r="Z248" i="24"/>
  <c r="E85" i="24"/>
  <c r="I184" i="23"/>
  <c r="I283" i="24"/>
  <c r="M283" i="24"/>
  <c r="E152" i="23"/>
  <c r="AR207" i="16"/>
  <c r="B251" i="23"/>
  <c r="Q86" i="24"/>
  <c r="I218" i="23"/>
  <c r="I86" i="24"/>
  <c r="M218" i="23"/>
  <c r="AH221" i="16"/>
  <c r="K86" i="24"/>
  <c r="P86" i="24" s="1"/>
  <c r="AP221" i="16"/>
  <c r="K350" i="24"/>
  <c r="P350" i="24" s="1"/>
  <c r="AO225" i="16"/>
  <c r="N317" i="24"/>
  <c r="Q317" i="24" s="1"/>
  <c r="AK229" i="16"/>
  <c r="O55" i="24"/>
  <c r="AO229" i="16"/>
  <c r="B318" i="24"/>
  <c r="O318" i="24" s="1"/>
  <c r="AG233" i="16"/>
  <c r="D55" i="24"/>
  <c r="AO233" i="16"/>
  <c r="D318" i="24"/>
  <c r="I318" i="24"/>
  <c r="Q285" i="24"/>
  <c r="O24" i="24"/>
  <c r="I24" i="24"/>
  <c r="P385" i="23"/>
  <c r="M385" i="23"/>
  <c r="AM269" i="16"/>
  <c r="N24" i="24"/>
  <c r="V24" i="24" s="1"/>
  <c r="Z24" i="24" s="1"/>
  <c r="AI273" i="16"/>
  <c r="B123" i="23"/>
  <c r="AM273" i="16"/>
  <c r="B26" i="24"/>
  <c r="P123" i="23"/>
  <c r="AI279" i="16"/>
  <c r="AM283" i="16"/>
  <c r="H26" i="24"/>
  <c r="Q26" i="24" s="1"/>
  <c r="M90" i="23"/>
  <c r="AP289" i="16"/>
  <c r="L354" i="23"/>
  <c r="M354" i="23" s="1"/>
  <c r="AL289" i="16"/>
  <c r="L222" i="24"/>
  <c r="M222" i="24" s="1"/>
  <c r="E322" i="23"/>
  <c r="AL297" i="16"/>
  <c r="AN305" i="16"/>
  <c r="H289" i="23"/>
  <c r="I289" i="23" s="1"/>
  <c r="AJ305" i="16"/>
  <c r="H157" i="24"/>
  <c r="Q157" i="24" s="1"/>
  <c r="AR305" i="16"/>
  <c r="H256" i="24"/>
  <c r="AN309" i="16"/>
  <c r="K289" i="23"/>
  <c r="M289" i="23" s="1"/>
  <c r="AJ309" i="16"/>
  <c r="K157" i="24"/>
  <c r="P157" i="24" s="1"/>
  <c r="AR309" i="16"/>
  <c r="K256" i="24"/>
  <c r="P256" i="24" s="1"/>
  <c r="AJ317" i="16"/>
  <c r="B158" i="24"/>
  <c r="O158" i="24" s="1"/>
  <c r="AH321" i="16"/>
  <c r="D92" i="24"/>
  <c r="Q92" i="24" s="1"/>
  <c r="AP321" i="16"/>
  <c r="D356" i="24"/>
  <c r="Q356" i="24" s="1"/>
  <c r="AL323" i="16"/>
  <c r="F224" i="23"/>
  <c r="O224" i="23" s="1"/>
  <c r="AP323" i="16"/>
  <c r="F356" i="24"/>
  <c r="I356" i="24" s="1"/>
  <c r="I126" i="23"/>
  <c r="P390" i="23"/>
  <c r="M390" i="23"/>
  <c r="AM353" i="16"/>
  <c r="K29" i="24"/>
  <c r="Z29" i="24"/>
  <c r="AL379" i="16"/>
  <c r="P14" i="22"/>
  <c r="P19" i="22"/>
  <c r="P24" i="22"/>
  <c r="P29" i="22"/>
  <c r="P45" i="22"/>
  <c r="P50" i="22"/>
  <c r="P55" i="22"/>
  <c r="P60" i="22"/>
  <c r="P76" i="22"/>
  <c r="P81" i="22"/>
  <c r="P86" i="22"/>
  <c r="P91" i="22"/>
  <c r="P112" i="22"/>
  <c r="P122" i="22"/>
  <c r="P142" i="22"/>
  <c r="P147" i="22"/>
  <c r="P152" i="22"/>
  <c r="P279" i="24"/>
  <c r="E214" i="24"/>
  <c r="O214" i="24"/>
  <c r="P82" i="23"/>
  <c r="Q82" i="23"/>
  <c r="Q346" i="23"/>
  <c r="Q214" i="24"/>
  <c r="M82" i="23"/>
  <c r="E83" i="23"/>
  <c r="I83" i="23"/>
  <c r="O215" i="24"/>
  <c r="P347" i="23"/>
  <c r="O21" i="23"/>
  <c r="P21" i="23"/>
  <c r="Q21" i="23"/>
  <c r="I316" i="24"/>
  <c r="AG197" i="16"/>
  <c r="J53" i="24"/>
  <c r="AO197" i="16"/>
  <c r="J316" i="24"/>
  <c r="O316" i="24" s="1"/>
  <c r="M184" i="23"/>
  <c r="O185" i="23"/>
  <c r="E317" i="24"/>
  <c r="I119" i="24"/>
  <c r="I383" i="24"/>
  <c r="AJ217" i="16"/>
  <c r="H152" i="24"/>
  <c r="AJ219" i="16"/>
  <c r="J152" i="24"/>
  <c r="O152" i="24" s="1"/>
  <c r="AM221" i="16"/>
  <c r="K22" i="23"/>
  <c r="P22" i="23" s="1"/>
  <c r="AI221" i="16"/>
  <c r="K119" i="24"/>
  <c r="AQ221" i="16"/>
  <c r="K383" i="24"/>
  <c r="M383" i="24" s="1"/>
  <c r="Q22" i="23"/>
  <c r="AP225" i="16"/>
  <c r="N350" i="24"/>
  <c r="Q350" i="24" s="1"/>
  <c r="AL229" i="16"/>
  <c r="B219" i="23"/>
  <c r="AP229" i="16"/>
  <c r="B351" i="24"/>
  <c r="O351" i="24" s="1"/>
  <c r="AP231" i="16"/>
  <c r="C351" i="24"/>
  <c r="P351" i="24" s="1"/>
  <c r="I351" i="24"/>
  <c r="AO245" i="16"/>
  <c r="L318" i="24"/>
  <c r="AK251" i="16"/>
  <c r="B187" i="23"/>
  <c r="O187" i="23" s="1"/>
  <c r="AG251" i="16"/>
  <c r="B56" i="24"/>
  <c r="AK253" i="16"/>
  <c r="C187" i="23"/>
  <c r="P187" i="23" s="1"/>
  <c r="AG253" i="16"/>
  <c r="C56" i="24"/>
  <c r="Q154" i="23"/>
  <c r="E286" i="24"/>
  <c r="O154" i="23"/>
  <c r="O286" i="24"/>
  <c r="P154" i="23"/>
  <c r="AJ263" i="16"/>
  <c r="AR263" i="16"/>
  <c r="J253" i="23"/>
  <c r="P156" i="23"/>
  <c r="AN281" i="16"/>
  <c r="G288" i="24"/>
  <c r="P288" i="24" s="1"/>
  <c r="AM285" i="16"/>
  <c r="J26" i="24"/>
  <c r="M26" i="24" s="1"/>
  <c r="U26" i="24" s="1"/>
  <c r="M123" i="23"/>
  <c r="Z26" i="24"/>
  <c r="AK305" i="16"/>
  <c r="H190" i="24"/>
  <c r="Q190" i="24" s="1"/>
  <c r="AG307" i="16"/>
  <c r="J59" i="23"/>
  <c r="AK307" i="16"/>
  <c r="J190" i="24"/>
  <c r="AG309" i="16"/>
  <c r="K59" i="23"/>
  <c r="P322" i="23"/>
  <c r="O191" i="24"/>
  <c r="AI321" i="16"/>
  <c r="D125" i="24"/>
  <c r="Q125" i="24" s="1"/>
  <c r="AQ321" i="16"/>
  <c r="D389" i="24"/>
  <c r="Q389" i="24" s="1"/>
  <c r="P125" i="24"/>
  <c r="I389" i="24"/>
  <c r="Q28" i="23"/>
  <c r="AJ347" i="16"/>
  <c r="AN347" i="16"/>
  <c r="G291" i="24"/>
  <c r="I291" i="24" s="1"/>
  <c r="AN353" i="16"/>
  <c r="K291" i="24"/>
  <c r="AJ355" i="16"/>
  <c r="L159" i="23"/>
  <c r="Q159" i="23" s="1"/>
  <c r="AR355" i="16"/>
  <c r="L258" i="23"/>
  <c r="Q258" i="23" s="1"/>
  <c r="AN355" i="16"/>
  <c r="L291" i="24"/>
  <c r="AM377" i="16"/>
  <c r="AM379" i="16"/>
  <c r="P11" i="21"/>
  <c r="P21" i="21"/>
  <c r="P41" i="21"/>
  <c r="P46" i="21"/>
  <c r="P51" i="21"/>
  <c r="P56" i="21"/>
  <c r="P61" i="21"/>
  <c r="P77" i="21"/>
  <c r="P82" i="21"/>
  <c r="P87" i="21"/>
  <c r="P92" i="21"/>
  <c r="P108" i="21"/>
  <c r="P113" i="21"/>
  <c r="P118" i="21"/>
  <c r="P123" i="21"/>
  <c r="P139" i="21"/>
  <c r="P149" i="21"/>
  <c r="P169" i="21"/>
  <c r="P174" i="21"/>
  <c r="P179" i="21"/>
  <c r="P184" i="21"/>
  <c r="P189" i="21"/>
  <c r="P205" i="21"/>
  <c r="P210" i="21"/>
  <c r="P215" i="21"/>
  <c r="P220" i="21"/>
  <c r="P242" i="21"/>
  <c r="P252" i="21"/>
  <c r="P268" i="21"/>
  <c r="P278" i="21"/>
  <c r="P339" i="21"/>
  <c r="P349" i="21"/>
  <c r="P11" i="22"/>
  <c r="P21" i="22"/>
  <c r="P46" i="22"/>
  <c r="P56" i="22"/>
  <c r="P82" i="22"/>
  <c r="P92" i="22"/>
  <c r="P144" i="22"/>
  <c r="P154" i="22"/>
  <c r="P169" i="22"/>
  <c r="G159" i="23"/>
  <c r="P159" i="23" s="1"/>
  <c r="M179" i="24"/>
  <c r="Q311" i="23"/>
  <c r="I114" i="24"/>
  <c r="AQ127" i="16"/>
  <c r="G378" i="24"/>
  <c r="M49" i="24"/>
  <c r="P312" i="24"/>
  <c r="AM145" i="16"/>
  <c r="D18" i="24"/>
  <c r="AI147" i="16"/>
  <c r="F115" i="23"/>
  <c r="O115" i="23" s="1"/>
  <c r="AQ147" i="16"/>
  <c r="F379" i="23"/>
  <c r="O379" i="23" s="1"/>
  <c r="AM147" i="16"/>
  <c r="F18" i="24"/>
  <c r="AI151" i="16"/>
  <c r="H115" i="23"/>
  <c r="Q115" i="23" s="1"/>
  <c r="AQ151" i="16"/>
  <c r="H379" i="23"/>
  <c r="AM151" i="16"/>
  <c r="H18" i="24"/>
  <c r="M115" i="23"/>
  <c r="AI159" i="16"/>
  <c r="AQ159" i="16"/>
  <c r="N379" i="23"/>
  <c r="AM159" i="16"/>
  <c r="N18" i="24"/>
  <c r="V18" i="24" s="1"/>
  <c r="Z18" i="24" s="1"/>
  <c r="P19" i="24"/>
  <c r="AM171" i="16"/>
  <c r="AI173" i="16"/>
  <c r="AQ173" i="16"/>
  <c r="H380" i="23"/>
  <c r="I380" i="23" s="1"/>
  <c r="M380" i="23"/>
  <c r="AJ185" i="16"/>
  <c r="B151" i="24"/>
  <c r="O151" i="24" s="1"/>
  <c r="E250" i="24"/>
  <c r="AP195" i="16"/>
  <c r="H349" i="24"/>
  <c r="I349" i="24" s="1"/>
  <c r="AH197" i="16"/>
  <c r="J85" i="24"/>
  <c r="AP197" i="16"/>
  <c r="J349" i="24"/>
  <c r="O349" i="24" s="1"/>
  <c r="O86" i="24"/>
  <c r="AK219" i="16"/>
  <c r="J185" i="24"/>
  <c r="AJ221" i="16"/>
  <c r="K152" i="24"/>
  <c r="P152" i="24" s="1"/>
  <c r="AN223" i="16"/>
  <c r="L284" i="23"/>
  <c r="Q284" i="23" s="1"/>
  <c r="AJ223" i="16"/>
  <c r="L152" i="24"/>
  <c r="AR223" i="16"/>
  <c r="L251" i="24"/>
  <c r="AQ225" i="16"/>
  <c r="N383" i="24"/>
  <c r="Q383" i="24" s="1"/>
  <c r="E384" i="24"/>
  <c r="I23" i="23"/>
  <c r="I219" i="23"/>
  <c r="AH247" i="16"/>
  <c r="N87" i="24"/>
  <c r="AP247" i="16"/>
  <c r="N351" i="24"/>
  <c r="Q351" i="24" s="1"/>
  <c r="AG257" i="16"/>
  <c r="F56" i="24"/>
  <c r="I56" i="24" s="1"/>
  <c r="AO257" i="16"/>
  <c r="F319" i="24"/>
  <c r="I319" i="24" s="1"/>
  <c r="AK267" i="16"/>
  <c r="L187" i="23"/>
  <c r="M187" i="23" s="1"/>
  <c r="AG267" i="16"/>
  <c r="L56" i="24"/>
  <c r="Q56" i="24" s="1"/>
  <c r="AO267" i="16"/>
  <c r="L319" i="24"/>
  <c r="M319" i="24" s="1"/>
  <c r="O58" i="24"/>
  <c r="E58" i="24"/>
  <c r="AK277" i="16"/>
  <c r="AO279" i="16"/>
  <c r="F321" i="24"/>
  <c r="AG281" i="16"/>
  <c r="G58" i="24"/>
  <c r="P58" i="24" s="1"/>
  <c r="AO281" i="16"/>
  <c r="G321" i="24"/>
  <c r="P321" i="24" s="1"/>
  <c r="AG283" i="16"/>
  <c r="H58" i="24"/>
  <c r="Q58" i="24" s="1"/>
  <c r="AO283" i="16"/>
  <c r="H321" i="24"/>
  <c r="Q321" i="24" s="1"/>
  <c r="AJ285" i="16"/>
  <c r="J156" i="23"/>
  <c r="M156" i="23" s="1"/>
  <c r="AR285" i="16"/>
  <c r="J255" i="23"/>
  <c r="M255" i="23" s="1"/>
  <c r="U255" i="23" s="1"/>
  <c r="M288" i="24"/>
  <c r="E124" i="23"/>
  <c r="AP305" i="16"/>
  <c r="H355" i="23"/>
  <c r="Q355" i="23" s="1"/>
  <c r="AL305" i="16"/>
  <c r="H223" i="24"/>
  <c r="I223" i="24" s="1"/>
  <c r="AP307" i="16"/>
  <c r="J355" i="23"/>
  <c r="M355" i="23" s="1"/>
  <c r="AL307" i="16"/>
  <c r="J223" i="24"/>
  <c r="AH313" i="16"/>
  <c r="AL313" i="16"/>
  <c r="N223" i="24"/>
  <c r="E257" i="24"/>
  <c r="O257" i="24"/>
  <c r="I257" i="24"/>
  <c r="P257" i="24"/>
  <c r="I158" i="24"/>
  <c r="AO351" i="16"/>
  <c r="J324" i="24"/>
  <c r="R324" i="24" s="1"/>
  <c r="P12" i="21"/>
  <c r="P22" i="21"/>
  <c r="P48" i="21"/>
  <c r="P58" i="21"/>
  <c r="P73" i="21"/>
  <c r="P78" i="21"/>
  <c r="P83" i="21"/>
  <c r="P88" i="21"/>
  <c r="P93" i="21"/>
  <c r="P109" i="21"/>
  <c r="P119" i="21"/>
  <c r="P140" i="21"/>
  <c r="P150" i="21"/>
  <c r="P171" i="21"/>
  <c r="P176" i="21"/>
  <c r="P181" i="21"/>
  <c r="P186" i="21"/>
  <c r="P206" i="21"/>
  <c r="P216" i="21"/>
  <c r="P17" i="22"/>
  <c r="P27" i="22"/>
  <c r="P43" i="22"/>
  <c r="P53" i="22"/>
  <c r="P150" i="22"/>
  <c r="N91" i="23"/>
  <c r="R91" i="23" s="1"/>
  <c r="N114" i="23"/>
  <c r="H116" i="23"/>
  <c r="I116" i="23" s="1"/>
  <c r="F123" i="23"/>
  <c r="I123" i="23" s="1"/>
  <c r="I147" i="24"/>
  <c r="I246" i="24"/>
  <c r="Q213" i="23"/>
  <c r="AH135" i="16"/>
  <c r="L81" i="24"/>
  <c r="AJ141" i="16"/>
  <c r="AR141" i="16"/>
  <c r="B247" i="23"/>
  <c r="R247" i="23" s="1"/>
  <c r="I280" i="24"/>
  <c r="Q148" i="23"/>
  <c r="Q247" i="23"/>
  <c r="Q280" i="24"/>
  <c r="P149" i="23"/>
  <c r="Z19" i="24"/>
  <c r="O53" i="23"/>
  <c r="O184" i="24"/>
  <c r="AG187" i="16"/>
  <c r="C53" i="23"/>
  <c r="P53" i="23" s="1"/>
  <c r="AK187" i="16"/>
  <c r="C184" i="24"/>
  <c r="AR191" i="16"/>
  <c r="F250" i="24"/>
  <c r="O250" i="24" s="1"/>
  <c r="AM195" i="16"/>
  <c r="AI195" i="16"/>
  <c r="H118" i="24"/>
  <c r="Q118" i="24" s="1"/>
  <c r="AQ195" i="16"/>
  <c r="H382" i="24"/>
  <c r="R382" i="24" s="1"/>
  <c r="M21" i="23"/>
  <c r="U21" i="23" s="1"/>
  <c r="M118" i="24"/>
  <c r="M382" i="24"/>
  <c r="AK213" i="16"/>
  <c r="F185" i="24"/>
  <c r="I185" i="24" s="1"/>
  <c r="AL219" i="16"/>
  <c r="J218" i="24"/>
  <c r="M218" i="24" s="1"/>
  <c r="AG221" i="16"/>
  <c r="K54" i="23"/>
  <c r="AO221" i="16"/>
  <c r="K317" i="23"/>
  <c r="M317" i="23" s="1"/>
  <c r="AK221" i="16"/>
  <c r="K185" i="24"/>
  <c r="P185" i="24" s="1"/>
  <c r="AK223" i="16"/>
  <c r="O285" i="23"/>
  <c r="O153" i="24"/>
  <c r="Q285" i="23"/>
  <c r="I252" i="24"/>
  <c r="AI239" i="16"/>
  <c r="H120" i="24"/>
  <c r="Q120" i="24" s="1"/>
  <c r="M23" i="23"/>
  <c r="U23" i="23" s="1"/>
  <c r="AH257" i="16"/>
  <c r="M220" i="23"/>
  <c r="P222" i="23"/>
  <c r="P354" i="24"/>
  <c r="AH277" i="16"/>
  <c r="D90" i="24"/>
  <c r="E90" i="24" s="1"/>
  <c r="AP277" i="16"/>
  <c r="D354" i="24"/>
  <c r="R354" i="24" s="1"/>
  <c r="M189" i="23"/>
  <c r="M58" i="24"/>
  <c r="M321" i="24"/>
  <c r="E289" i="24"/>
  <c r="O27" i="24"/>
  <c r="AM303" i="16"/>
  <c r="G27" i="24"/>
  <c r="R27" i="24" s="1"/>
  <c r="P124" i="23"/>
  <c r="Q124" i="23"/>
  <c r="Z27" i="24"/>
  <c r="E389" i="23"/>
  <c r="I60" i="23"/>
  <c r="AJ333" i="16"/>
  <c r="L158" i="24"/>
  <c r="AJ335" i="16"/>
  <c r="N158" i="24"/>
  <c r="AH345" i="16"/>
  <c r="F93" i="24"/>
  <c r="AP345" i="16"/>
  <c r="F357" i="24"/>
  <c r="I357" i="24" s="1"/>
  <c r="P225" i="23"/>
  <c r="P93" i="24"/>
  <c r="AH351" i="16"/>
  <c r="J93" i="24"/>
  <c r="M93" i="24" s="1"/>
  <c r="AP351" i="16"/>
  <c r="J357" i="24"/>
  <c r="M357" i="24" s="1"/>
  <c r="M225" i="23"/>
  <c r="AO373" i="16"/>
  <c r="AO375" i="16"/>
  <c r="AO379" i="16"/>
  <c r="P13" i="21"/>
  <c r="P23" i="21"/>
  <c r="P44" i="21"/>
  <c r="P49" i="21"/>
  <c r="P54" i="21"/>
  <c r="P59" i="21"/>
  <c r="P80" i="21"/>
  <c r="P90" i="21"/>
  <c r="P110" i="21"/>
  <c r="P120" i="21"/>
  <c r="P141" i="21"/>
  <c r="P151" i="21"/>
  <c r="P172" i="21"/>
  <c r="P177" i="21"/>
  <c r="P182" i="21"/>
  <c r="P187" i="21"/>
  <c r="P208" i="21"/>
  <c r="P218" i="21"/>
  <c r="B148" i="23"/>
  <c r="E148" i="23" s="1"/>
  <c r="B186" i="23"/>
  <c r="E186" i="23" s="1"/>
  <c r="N17" i="24"/>
  <c r="P307" i="22"/>
  <c r="P333" i="22"/>
  <c r="P343" i="22"/>
  <c r="P369" i="22"/>
  <c r="P379" i="22"/>
  <c r="P174" i="22"/>
  <c r="P184" i="22"/>
  <c r="P210" i="22"/>
  <c r="P220" i="22"/>
  <c r="P304" i="22"/>
  <c r="P339" i="22"/>
  <c r="P349" i="22"/>
  <c r="P155" i="22"/>
  <c r="P171" i="22"/>
  <c r="P181" i="22"/>
  <c r="I55" i="24"/>
  <c r="P76" i="24"/>
  <c r="O78" i="24"/>
  <c r="I78" i="24"/>
  <c r="O83" i="24"/>
  <c r="I83" i="24"/>
  <c r="I116" i="24"/>
  <c r="I182" i="24"/>
  <c r="Q186" i="24"/>
  <c r="I210" i="24"/>
  <c r="P213" i="24"/>
  <c r="M213" i="24"/>
  <c r="I220" i="24"/>
  <c r="O220" i="24"/>
  <c r="P223" i="24"/>
  <c r="Q281" i="24"/>
  <c r="E281" i="24"/>
  <c r="Q311" i="24"/>
  <c r="Q372" i="24"/>
  <c r="P91" i="24"/>
  <c r="M91" i="24"/>
  <c r="I159" i="24"/>
  <c r="O159" i="24"/>
  <c r="P275" i="24"/>
  <c r="P280" i="24"/>
  <c r="P313" i="24"/>
  <c r="O317" i="24"/>
  <c r="P341" i="24"/>
  <c r="I388" i="24"/>
  <c r="R16" i="24"/>
  <c r="Q16" i="24"/>
  <c r="E319" i="24"/>
  <c r="E339" i="24"/>
  <c r="E344" i="24"/>
  <c r="E349" i="24"/>
  <c r="E385" i="24"/>
  <c r="M390" i="24"/>
  <c r="P390" i="24"/>
  <c r="I92" i="24"/>
  <c r="Q286" i="24"/>
  <c r="P356" i="24"/>
  <c r="M18" i="24"/>
  <c r="U18" i="24" s="1"/>
  <c r="Q248" i="24"/>
  <c r="E248" i="24"/>
  <c r="O311" i="24"/>
  <c r="E311" i="24"/>
  <c r="Q324" i="24"/>
  <c r="O372" i="24"/>
  <c r="E372" i="24"/>
  <c r="R372" i="24"/>
  <c r="O377" i="24"/>
  <c r="E380" i="24"/>
  <c r="Q45" i="24"/>
  <c r="E118" i="24"/>
  <c r="P342" i="24"/>
  <c r="Q12" i="24"/>
  <c r="E12" i="24"/>
  <c r="R12" i="24"/>
  <c r="M16" i="24"/>
  <c r="U16" i="24" s="1"/>
  <c r="Q243" i="24"/>
  <c r="M23" i="24"/>
  <c r="U23" i="24" s="1"/>
  <c r="V256" i="24"/>
  <c r="O281" i="24"/>
  <c r="I281" i="24"/>
  <c r="Q308" i="24"/>
  <c r="O309" i="24"/>
  <c r="O352" i="24"/>
  <c r="I352" i="24"/>
  <c r="Q384" i="24"/>
  <c r="P250" i="24"/>
  <c r="P276" i="24"/>
  <c r="Q288" i="24"/>
  <c r="O289" i="24"/>
  <c r="O307" i="24"/>
  <c r="P319" i="24"/>
  <c r="Q339" i="24"/>
  <c r="Q344" i="24"/>
  <c r="O355" i="24"/>
  <c r="P357" i="24"/>
  <c r="O28" i="24"/>
  <c r="I28" i="24"/>
  <c r="O243" i="24"/>
  <c r="I243" i="24"/>
  <c r="Q43" i="24"/>
  <c r="I50" i="24"/>
  <c r="Q75" i="24"/>
  <c r="O108" i="24"/>
  <c r="M123" i="24"/>
  <c r="Q123" i="24"/>
  <c r="E149" i="24"/>
  <c r="I181" i="24"/>
  <c r="M184" i="24"/>
  <c r="Q184" i="24"/>
  <c r="Q189" i="24"/>
  <c r="M208" i="24"/>
  <c r="O212" i="24"/>
  <c r="R214" i="24"/>
  <c r="O246" i="24"/>
  <c r="O91" i="24"/>
  <c r="Q108" i="24"/>
  <c r="O114" i="24"/>
  <c r="E119" i="24"/>
  <c r="O119" i="24"/>
  <c r="Q141" i="24"/>
  <c r="O142" i="24"/>
  <c r="O180" i="24"/>
  <c r="Q217" i="24"/>
  <c r="Q242" i="24"/>
  <c r="I247" i="24"/>
  <c r="M281" i="24"/>
  <c r="M286" i="24"/>
  <c r="M314" i="24"/>
  <c r="I372" i="24"/>
  <c r="O374" i="24"/>
  <c r="M375" i="24"/>
  <c r="O87" i="24"/>
  <c r="M88" i="24"/>
  <c r="I108" i="24"/>
  <c r="E115" i="24"/>
  <c r="R115" i="24"/>
  <c r="O120" i="24"/>
  <c r="O125" i="24"/>
  <c r="M154" i="24"/>
  <c r="E186" i="24"/>
  <c r="I189" i="24"/>
  <c r="M215" i="24"/>
  <c r="E258" i="24"/>
  <c r="P176" i="24"/>
  <c r="E45" i="24"/>
  <c r="P45" i="24"/>
  <c r="E51" i="24"/>
  <c r="O51" i="24"/>
  <c r="O11" i="24"/>
  <c r="E11" i="24"/>
  <c r="P51" i="24"/>
  <c r="P54" i="24"/>
  <c r="E54" i="24"/>
  <c r="E225" i="24"/>
  <c r="O225" i="24"/>
  <c r="P251" i="24"/>
  <c r="E251" i="24"/>
  <c r="I13" i="24"/>
  <c r="O13" i="24"/>
  <c r="E28" i="24"/>
  <c r="P28" i="24"/>
  <c r="I48" i="24"/>
  <c r="P48" i="24"/>
  <c r="P49" i="24"/>
  <c r="P75" i="24"/>
  <c r="E75" i="24"/>
  <c r="O90" i="24"/>
  <c r="M146" i="24"/>
  <c r="O146" i="24"/>
  <c r="E152" i="24"/>
  <c r="O209" i="24"/>
  <c r="I379" i="24"/>
  <c r="O379" i="24"/>
  <c r="P389" i="24"/>
  <c r="O46" i="24"/>
  <c r="M50" i="24"/>
  <c r="R51" i="24"/>
  <c r="Q59" i="24"/>
  <c r="Q85" i="24"/>
  <c r="I87" i="24"/>
  <c r="I144" i="24"/>
  <c r="E174" i="24"/>
  <c r="P174" i="24"/>
  <c r="R387" i="24"/>
  <c r="O387" i="24"/>
  <c r="E387" i="24"/>
  <c r="E147" i="24"/>
  <c r="P147" i="24"/>
  <c r="O156" i="24"/>
  <c r="E156" i="24"/>
  <c r="Q306" i="24"/>
  <c r="E76" i="24"/>
  <c r="Q80" i="24"/>
  <c r="I88" i="24"/>
  <c r="P88" i="24"/>
  <c r="M114" i="24"/>
  <c r="P114" i="24"/>
  <c r="Q185" i="24"/>
  <c r="O187" i="24"/>
  <c r="V22" i="24"/>
  <c r="Z22" i="24" s="1"/>
  <c r="E44" i="24"/>
  <c r="R44" i="24"/>
  <c r="P191" i="24"/>
  <c r="I191" i="24"/>
  <c r="V257" i="24"/>
  <c r="Z257" i="24" s="1"/>
  <c r="R257" i="24"/>
  <c r="Q257" i="24"/>
  <c r="E19" i="24"/>
  <c r="R19" i="24"/>
  <c r="O19" i="24"/>
  <c r="E27" i="24"/>
  <c r="Q61" i="24"/>
  <c r="R61" i="24"/>
  <c r="R77" i="24"/>
  <c r="Q77" i="24"/>
  <c r="I111" i="24"/>
  <c r="O111" i="24"/>
  <c r="O113" i="24"/>
  <c r="I125" i="24"/>
  <c r="E190" i="24"/>
  <c r="P314" i="24"/>
  <c r="E314" i="24"/>
  <c r="E29" i="24"/>
  <c r="O29" i="24"/>
  <c r="O44" i="24"/>
  <c r="R48" i="24"/>
  <c r="Q50" i="24"/>
  <c r="E53" i="24"/>
  <c r="Q53" i="24"/>
  <c r="O61" i="24"/>
  <c r="Q91" i="24"/>
  <c r="Q93" i="24"/>
  <c r="P120" i="24"/>
  <c r="E123" i="24"/>
  <c r="M187" i="24"/>
  <c r="E218" i="24"/>
  <c r="Q219" i="24"/>
  <c r="I77" i="24"/>
  <c r="P90" i="24"/>
  <c r="P151" i="24"/>
  <c r="E280" i="24"/>
  <c r="O280" i="24"/>
  <c r="I354" i="24"/>
  <c r="O354" i="24"/>
  <c r="M19" i="24"/>
  <c r="U19" i="24" s="1"/>
  <c r="P85" i="24"/>
  <c r="P87" i="24"/>
  <c r="E91" i="24"/>
  <c r="E93" i="24"/>
  <c r="Q114" i="24"/>
  <c r="O116" i="24"/>
  <c r="E189" i="24"/>
  <c r="E207" i="24"/>
  <c r="P209" i="24"/>
  <c r="P240" i="24"/>
  <c r="E240" i="24"/>
  <c r="P242" i="24"/>
  <c r="R242" i="24"/>
  <c r="O247" i="24"/>
  <c r="E247" i="24"/>
  <c r="Q313" i="24"/>
  <c r="E313" i="24"/>
  <c r="I16" i="24"/>
  <c r="E24" i="24"/>
  <c r="Q29" i="24"/>
  <c r="Q48" i="24"/>
  <c r="M51" i="24"/>
  <c r="P61" i="24"/>
  <c r="E77" i="24"/>
  <c r="P80" i="24"/>
  <c r="E86" i="24"/>
  <c r="E88" i="24"/>
  <c r="R91" i="24"/>
  <c r="I148" i="24"/>
  <c r="Q153" i="24"/>
  <c r="M174" i="24"/>
  <c r="Q179" i="24"/>
  <c r="R217" i="24"/>
  <c r="E222" i="24"/>
  <c r="Q240" i="24"/>
  <c r="R240" i="24"/>
  <c r="I248" i="24"/>
  <c r="O248" i="24"/>
  <c r="E278" i="24"/>
  <c r="I342" i="24"/>
  <c r="P118" i="24"/>
  <c r="E176" i="24"/>
  <c r="O192" i="24"/>
  <c r="O241" i="24"/>
  <c r="P246" i="24"/>
  <c r="P12" i="24"/>
  <c r="R13" i="24"/>
  <c r="V16" i="24"/>
  <c r="I19" i="24"/>
  <c r="P21" i="24"/>
  <c r="R50" i="24"/>
  <c r="P83" i="24"/>
  <c r="M92" i="24"/>
  <c r="M111" i="24"/>
  <c r="R114" i="24"/>
  <c r="P121" i="24"/>
  <c r="I123" i="24"/>
  <c r="P123" i="24"/>
  <c r="I215" i="24"/>
  <c r="Q19" i="24"/>
  <c r="P44" i="24"/>
  <c r="Q13" i="24"/>
  <c r="P16" i="24"/>
  <c r="R45" i="24"/>
  <c r="I49" i="24"/>
  <c r="M87" i="24"/>
  <c r="R88" i="24"/>
  <c r="Q115" i="24"/>
  <c r="E148" i="24"/>
  <c r="O148" i="24"/>
  <c r="I149" i="24"/>
  <c r="O175" i="24"/>
  <c r="Q210" i="24"/>
  <c r="E210" i="24"/>
  <c r="Q213" i="24"/>
  <c r="E213" i="24"/>
  <c r="I341" i="24"/>
  <c r="Q341" i="24"/>
  <c r="M352" i="24"/>
  <c r="P187" i="24"/>
  <c r="P190" i="24"/>
  <c r="P207" i="24"/>
  <c r="R215" i="24"/>
  <c r="E223" i="24"/>
  <c r="O274" i="24"/>
  <c r="E274" i="24"/>
  <c r="R274" i="24"/>
  <c r="R280" i="24"/>
  <c r="Q375" i="24"/>
  <c r="E375" i="24"/>
  <c r="I384" i="24"/>
  <c r="P384" i="24"/>
  <c r="P115" i="24"/>
  <c r="I124" i="24"/>
  <c r="I141" i="24"/>
  <c r="Q149" i="24"/>
  <c r="E153" i="24"/>
  <c r="P156" i="24"/>
  <c r="P158" i="24"/>
  <c r="E180" i="24"/>
  <c r="E191" i="24"/>
  <c r="I214" i="24"/>
  <c r="O242" i="24"/>
  <c r="E242" i="24"/>
  <c r="P243" i="24"/>
  <c r="M253" i="24"/>
  <c r="U253" i="24" s="1"/>
  <c r="E256" i="24"/>
  <c r="P218" i="24"/>
  <c r="I286" i="24"/>
  <c r="R286" i="24"/>
  <c r="O288" i="24"/>
  <c r="E288" i="24"/>
  <c r="P355" i="24"/>
  <c r="R355" i="24"/>
  <c r="E355" i="24"/>
  <c r="O380" i="24"/>
  <c r="Q119" i="24"/>
  <c r="R123" i="24"/>
  <c r="P126" i="24"/>
  <c r="P143" i="24"/>
  <c r="P159" i="24"/>
  <c r="I177" i="24"/>
  <c r="M212" i="24"/>
  <c r="E217" i="24"/>
  <c r="I225" i="24"/>
  <c r="O273" i="24"/>
  <c r="M278" i="24"/>
  <c r="Q279" i="24"/>
  <c r="O291" i="24"/>
  <c r="E291" i="24"/>
  <c r="I324" i="24"/>
  <c r="O350" i="24"/>
  <c r="E350" i="24"/>
  <c r="O388" i="24"/>
  <c r="O252" i="24"/>
  <c r="E252" i="24"/>
  <c r="E121" i="24"/>
  <c r="P141" i="24"/>
  <c r="I151" i="24"/>
  <c r="P214" i="24"/>
  <c r="E224" i="24"/>
  <c r="M243" i="24"/>
  <c r="U243" i="24" s="1"/>
  <c r="O245" i="24"/>
  <c r="O285" i="24"/>
  <c r="R341" i="24"/>
  <c r="E243" i="24"/>
  <c r="O279" i="24"/>
  <c r="E279" i="24"/>
  <c r="R279" i="24"/>
  <c r="R281" i="24"/>
  <c r="E316" i="24"/>
  <c r="I317" i="24"/>
  <c r="Q352" i="24"/>
  <c r="P387" i="24"/>
  <c r="I240" i="24"/>
  <c r="O240" i="24"/>
  <c r="Q252" i="24"/>
  <c r="P253" i="24"/>
  <c r="O255" i="24"/>
  <c r="E255" i="24"/>
  <c r="P278" i="24"/>
  <c r="R308" i="24"/>
  <c r="O308" i="24"/>
  <c r="E308" i="24"/>
  <c r="E324" i="24"/>
  <c r="O341" i="24"/>
  <c r="E341" i="24"/>
  <c r="P352" i="24"/>
  <c r="R352" i="24"/>
  <c r="Q355" i="24"/>
  <c r="M384" i="24"/>
  <c r="Q218" i="24"/>
  <c r="O224" i="24"/>
  <c r="E246" i="24"/>
  <c r="I251" i="24"/>
  <c r="O251" i="24"/>
  <c r="P308" i="24"/>
  <c r="Q316" i="24"/>
  <c r="P317" i="24"/>
  <c r="M323" i="24"/>
  <c r="P324" i="24"/>
  <c r="M345" i="24"/>
  <c r="E382" i="24"/>
  <c r="O382" i="24"/>
  <c r="O383" i="24"/>
  <c r="E383" i="24"/>
  <c r="M255" i="24"/>
  <c r="U255" i="24" s="1"/>
  <c r="M274" i="24"/>
  <c r="I284" i="24"/>
  <c r="P307" i="24"/>
  <c r="P311" i="24"/>
  <c r="R313" i="24"/>
  <c r="M347" i="24"/>
  <c r="I355" i="24"/>
  <c r="P372" i="24"/>
  <c r="R375" i="24"/>
  <c r="Q387" i="24"/>
  <c r="R311" i="24"/>
  <c r="E374" i="24"/>
  <c r="I375" i="24"/>
  <c r="O375" i="24"/>
  <c r="Q314" i="24"/>
  <c r="P323" i="24"/>
  <c r="P344" i="24"/>
  <c r="Q345" i="24"/>
  <c r="I350" i="24"/>
  <c r="M379" i="24"/>
  <c r="P382" i="24"/>
  <c r="P286" i="24"/>
  <c r="I308" i="24"/>
  <c r="R314" i="24"/>
  <c r="E321" i="24"/>
  <c r="P340" i="24"/>
  <c r="P380" i="24"/>
  <c r="R384" i="24"/>
  <c r="I387" i="24"/>
  <c r="P281" i="24"/>
  <c r="R307" i="24"/>
  <c r="P318" i="24"/>
  <c r="P339" i="24"/>
  <c r="E357" i="24"/>
  <c r="I19" i="23"/>
  <c r="O19" i="23"/>
  <c r="O93" i="23"/>
  <c r="I93" i="23"/>
  <c r="O121" i="23"/>
  <c r="I121" i="23"/>
  <c r="O46" i="23"/>
  <c r="O28" i="23"/>
  <c r="M28" i="23"/>
  <c r="U28" i="23" s="1"/>
  <c r="E59" i="23"/>
  <c r="E81" i="23"/>
  <c r="M92" i="23"/>
  <c r="O92" i="23"/>
  <c r="Q123" i="23"/>
  <c r="M86" i="23"/>
  <c r="I14" i="23"/>
  <c r="O14" i="23"/>
  <c r="I88" i="23"/>
  <c r="O88" i="23"/>
  <c r="I215" i="23"/>
  <c r="O215" i="23"/>
  <c r="I281" i="23"/>
  <c r="O281" i="23"/>
  <c r="Q11" i="23"/>
  <c r="O13" i="23"/>
  <c r="O22" i="23"/>
  <c r="E22" i="23"/>
  <c r="Q26" i="23"/>
  <c r="Q53" i="23"/>
  <c r="O55" i="23"/>
  <c r="Q80" i="23"/>
  <c r="Q85" i="23"/>
  <c r="I153" i="23"/>
  <c r="P378" i="23"/>
  <c r="I18" i="23"/>
  <c r="I149" i="23"/>
  <c r="O149" i="23"/>
  <c r="O192" i="23"/>
  <c r="I192" i="23"/>
  <c r="I225" i="23"/>
  <c r="R225" i="23"/>
  <c r="I252" i="23"/>
  <c r="I347" i="23"/>
  <c r="O347" i="23"/>
  <c r="O385" i="23"/>
  <c r="I385" i="23"/>
  <c r="E17" i="23"/>
  <c r="R157" i="23"/>
  <c r="E157" i="23"/>
  <c r="Q344" i="23"/>
  <c r="M18" i="23"/>
  <c r="U18" i="23" s="1"/>
  <c r="R11" i="23"/>
  <c r="M12" i="23"/>
  <c r="U12" i="23" s="1"/>
  <c r="O26" i="23"/>
  <c r="E26" i="23"/>
  <c r="M27" i="23"/>
  <c r="U27" i="23" s="1"/>
  <c r="I28" i="23"/>
  <c r="I45" i="23"/>
  <c r="O48" i="23"/>
  <c r="E58" i="23"/>
  <c r="E75" i="23"/>
  <c r="M76" i="23"/>
  <c r="O80" i="23"/>
  <c r="M81" i="23"/>
  <c r="Q88" i="23"/>
  <c r="E88" i="23"/>
  <c r="M109" i="23"/>
  <c r="E113" i="23"/>
  <c r="M114" i="23"/>
  <c r="M124" i="23"/>
  <c r="M142" i="23"/>
  <c r="I143" i="23"/>
  <c r="M147" i="23"/>
  <c r="I148" i="23"/>
  <c r="P148" i="23"/>
  <c r="R149" i="23"/>
  <c r="M152" i="23"/>
  <c r="E156" i="23"/>
  <c r="M157" i="23"/>
  <c r="M175" i="23"/>
  <c r="I176" i="23"/>
  <c r="E179" i="23"/>
  <c r="I181" i="23"/>
  <c r="E184" i="23"/>
  <c r="I186" i="23"/>
  <c r="E189" i="23"/>
  <c r="R189" i="23"/>
  <c r="I191" i="23"/>
  <c r="I209" i="23"/>
  <c r="E212" i="23"/>
  <c r="M213" i="23"/>
  <c r="I214" i="23"/>
  <c r="E217" i="23"/>
  <c r="O217" i="23"/>
  <c r="O222" i="23"/>
  <c r="E222" i="23"/>
  <c r="M223" i="23"/>
  <c r="I224" i="23"/>
  <c r="E240" i="23"/>
  <c r="M241" i="23"/>
  <c r="U241" i="23" s="1"/>
  <c r="I242" i="23"/>
  <c r="E245" i="23"/>
  <c r="M246" i="23"/>
  <c r="U246" i="23" s="1"/>
  <c r="I247" i="23"/>
  <c r="Q248" i="23"/>
  <c r="R248" i="23"/>
  <c r="E255" i="23"/>
  <c r="M256" i="23"/>
  <c r="U256" i="23" s="1"/>
  <c r="I275" i="23"/>
  <c r="I280" i="23"/>
  <c r="Q281" i="23"/>
  <c r="E281" i="23"/>
  <c r="E283" i="23"/>
  <c r="I285" i="23"/>
  <c r="Q309" i="23"/>
  <c r="E316" i="23"/>
  <c r="M322" i="23"/>
  <c r="E339" i="23"/>
  <c r="M345" i="23"/>
  <c r="I346" i="23"/>
  <c r="O349" i="23"/>
  <c r="E349" i="23"/>
  <c r="M350" i="23"/>
  <c r="I351" i="23"/>
  <c r="O377" i="23"/>
  <c r="R377" i="23"/>
  <c r="E377" i="23"/>
  <c r="M125" i="23"/>
  <c r="Q141" i="23"/>
  <c r="Q146" i="23"/>
  <c r="M153" i="23"/>
  <c r="Q156" i="23"/>
  <c r="O175" i="23"/>
  <c r="R175" i="23"/>
  <c r="O176" i="23"/>
  <c r="M176" i="23"/>
  <c r="Q189" i="23"/>
  <c r="O191" i="23"/>
  <c r="M191" i="23"/>
  <c r="Q207" i="23"/>
  <c r="O209" i="23"/>
  <c r="M209" i="23"/>
  <c r="O213" i="23"/>
  <c r="E213" i="23"/>
  <c r="R218" i="23"/>
  <c r="Q222" i="23"/>
  <c r="E223" i="23"/>
  <c r="O223" i="23"/>
  <c r="O275" i="23"/>
  <c r="M275" i="23"/>
  <c r="Q316" i="23"/>
  <c r="Q321" i="23"/>
  <c r="M341" i="23"/>
  <c r="O356" i="23"/>
  <c r="M356" i="23"/>
  <c r="Q377" i="23"/>
  <c r="I82" i="23"/>
  <c r="R322" i="23"/>
  <c r="P17" i="23"/>
  <c r="P142" i="23"/>
  <c r="E43" i="23"/>
  <c r="E61" i="23"/>
  <c r="E141" i="23"/>
  <c r="M148" i="23"/>
  <c r="P181" i="23"/>
  <c r="R181" i="23"/>
  <c r="E215" i="23"/>
  <c r="O274" i="23"/>
  <c r="O323" i="23"/>
  <c r="M384" i="23"/>
  <c r="P110" i="23"/>
  <c r="O124" i="23"/>
  <c r="E149" i="23"/>
  <c r="P242" i="23"/>
  <c r="E274" i="23"/>
  <c r="E21" i="23"/>
  <c r="Q149" i="23"/>
  <c r="P176" i="23"/>
  <c r="R209" i="23"/>
  <c r="O283" i="23"/>
  <c r="I12" i="23"/>
  <c r="I17" i="23"/>
  <c r="P45" i="23"/>
  <c r="R50" i="23"/>
  <c r="P60" i="23"/>
  <c r="E60" i="23"/>
  <c r="W240" i="23"/>
  <c r="P252" i="23"/>
  <c r="P290" i="23"/>
  <c r="E290" i="23"/>
  <c r="E356" i="23"/>
  <c r="P379" i="23"/>
  <c r="E19" i="23"/>
  <c r="Q23" i="23"/>
  <c r="O29" i="23"/>
  <c r="O51" i="23"/>
  <c r="M58" i="23"/>
  <c r="Q87" i="23"/>
  <c r="M151" i="23"/>
  <c r="E154" i="23"/>
  <c r="M179" i="23"/>
  <c r="Q191" i="23"/>
  <c r="O220" i="23"/>
  <c r="M250" i="23"/>
  <c r="U250" i="23" s="1"/>
  <c r="M273" i="23"/>
  <c r="O314" i="23"/>
  <c r="M344" i="23"/>
  <c r="M349" i="23"/>
  <c r="M372" i="23"/>
  <c r="P115" i="23"/>
  <c r="I118" i="23"/>
  <c r="I151" i="23"/>
  <c r="I156" i="23"/>
  <c r="P185" i="23"/>
  <c r="I255" i="23"/>
  <c r="Q55" i="23"/>
  <c r="O61" i="23"/>
  <c r="E78" i="23"/>
  <c r="M80" i="23"/>
  <c r="R83" i="23"/>
  <c r="M85" i="23"/>
  <c r="Q110" i="23"/>
  <c r="O116" i="23"/>
  <c r="Q158" i="23"/>
  <c r="E182" i="23"/>
  <c r="M207" i="23"/>
  <c r="Q209" i="23"/>
  <c r="Q219" i="23"/>
  <c r="O225" i="23"/>
  <c r="Q242" i="23"/>
  <c r="E276" i="23"/>
  <c r="M288" i="23"/>
  <c r="E347" i="23"/>
  <c r="O352" i="23"/>
  <c r="Q374" i="23"/>
  <c r="E380" i="23"/>
  <c r="E385" i="23"/>
  <c r="E286" i="23"/>
  <c r="E45" i="23"/>
  <c r="P56" i="23"/>
  <c r="I78" i="23"/>
  <c r="O278" i="23"/>
  <c r="E341" i="23"/>
  <c r="P341" i="23"/>
  <c r="O390" i="23"/>
  <c r="I390" i="23"/>
  <c r="E92" i="23"/>
  <c r="P92" i="23"/>
  <c r="E146" i="23"/>
  <c r="P146" i="23"/>
  <c r="V12" i="23"/>
  <c r="Z12" i="24" s="1"/>
  <c r="R12" i="23"/>
  <c r="R23" i="23"/>
  <c r="Q59" i="23"/>
  <c r="O108" i="23"/>
  <c r="E108" i="23"/>
  <c r="M126" i="23"/>
  <c r="R152" i="23"/>
  <c r="Q182" i="23"/>
  <c r="I208" i="23"/>
  <c r="I276" i="23"/>
  <c r="O276" i="23"/>
  <c r="P373" i="23"/>
  <c r="O43" i="23"/>
  <c r="O49" i="23"/>
  <c r="E49" i="23"/>
  <c r="R126" i="23"/>
  <c r="E126" i="23"/>
  <c r="O126" i="23"/>
  <c r="O182" i="23"/>
  <c r="O240" i="23"/>
  <c r="V255" i="23"/>
  <c r="Q255" i="23"/>
  <c r="E275" i="23"/>
  <c r="P275" i="23"/>
  <c r="R275" i="23"/>
  <c r="R290" i="23"/>
  <c r="Q290" i="23"/>
  <c r="O324" i="23"/>
  <c r="I13" i="23"/>
  <c r="E18" i="23"/>
  <c r="Q24" i="23"/>
  <c r="R28" i="23"/>
  <c r="Q54" i="23"/>
  <c r="E77" i="23"/>
  <c r="P77" i="23"/>
  <c r="O83" i="23"/>
  <c r="R90" i="23"/>
  <c r="O90" i="23"/>
  <c r="E90" i="23"/>
  <c r="O120" i="23"/>
  <c r="R143" i="23"/>
  <c r="O143" i="23"/>
  <c r="E143" i="23"/>
  <c r="P151" i="23"/>
  <c r="R154" i="23"/>
  <c r="I154" i="23"/>
  <c r="O157" i="23"/>
  <c r="E285" i="23"/>
  <c r="E312" i="23"/>
  <c r="E313" i="23"/>
  <c r="P14" i="23"/>
  <c r="E24" i="23"/>
  <c r="Q27" i="23"/>
  <c r="M50" i="23"/>
  <c r="Q58" i="23"/>
  <c r="O82" i="23"/>
  <c r="Q83" i="23"/>
  <c r="P90" i="23"/>
  <c r="M91" i="23"/>
  <c r="E111" i="23"/>
  <c r="E114" i="23"/>
  <c r="P114" i="23"/>
  <c r="E116" i="23"/>
  <c r="P143" i="23"/>
  <c r="M144" i="23"/>
  <c r="O151" i="23"/>
  <c r="Q157" i="23"/>
  <c r="Q174" i="23"/>
  <c r="Q181" i="23"/>
  <c r="I250" i="23"/>
  <c r="O250" i="23"/>
  <c r="E253" i="23"/>
  <c r="O312" i="23"/>
  <c r="I312" i="23"/>
  <c r="O316" i="23"/>
  <c r="O346" i="23"/>
  <c r="R346" i="23"/>
  <c r="E346" i="23"/>
  <c r="P354" i="23"/>
  <c r="I354" i="23"/>
  <c r="O383" i="23"/>
  <c r="E383" i="23"/>
  <c r="R383" i="23"/>
  <c r="O54" i="23"/>
  <c r="E54" i="23"/>
  <c r="O86" i="23"/>
  <c r="E86" i="23"/>
  <c r="I152" i="23"/>
  <c r="O152" i="23"/>
  <c r="O159" i="23"/>
  <c r="E159" i="23"/>
  <c r="E306" i="23"/>
  <c r="P306" i="23"/>
  <c r="I357" i="23"/>
  <c r="O357" i="23"/>
  <c r="O12" i="23"/>
  <c r="R18" i="23"/>
  <c r="P26" i="23"/>
  <c r="R27" i="23"/>
  <c r="O50" i="23"/>
  <c r="E50" i="23"/>
  <c r="O85" i="23"/>
  <c r="R86" i="23"/>
  <c r="O91" i="23"/>
  <c r="E91" i="23"/>
  <c r="E93" i="23"/>
  <c r="P111" i="23"/>
  <c r="O144" i="23"/>
  <c r="R144" i="23"/>
  <c r="E144" i="23"/>
  <c r="Q147" i="23"/>
  <c r="E147" i="23"/>
  <c r="O158" i="23"/>
  <c r="O174" i="23"/>
  <c r="P192" i="23"/>
  <c r="E192" i="23"/>
  <c r="R192" i="23"/>
  <c r="P246" i="23"/>
  <c r="V246" i="23"/>
  <c r="Z246" i="24" s="1"/>
  <c r="O11" i="23"/>
  <c r="E11" i="23"/>
  <c r="P12" i="23"/>
  <c r="E14" i="23"/>
  <c r="Q17" i="23"/>
  <c r="E23" i="23"/>
  <c r="Q29" i="23"/>
  <c r="O44" i="23"/>
  <c r="P50" i="23"/>
  <c r="P91" i="23"/>
  <c r="Q111" i="23"/>
  <c r="I119" i="23"/>
  <c r="P144" i="23"/>
  <c r="R184" i="23"/>
  <c r="M247" i="23"/>
  <c r="U247" i="23" s="1"/>
  <c r="O256" i="23"/>
  <c r="M257" i="23"/>
  <c r="U257" i="23" s="1"/>
  <c r="Q375" i="23"/>
  <c r="E375" i="23"/>
  <c r="Q12" i="23"/>
  <c r="E55" i="23"/>
  <c r="Q78" i="23"/>
  <c r="R85" i="23"/>
  <c r="M108" i="23"/>
  <c r="R121" i="23"/>
  <c r="Q152" i="23"/>
  <c r="R210" i="23"/>
  <c r="E210" i="23"/>
  <c r="O210" i="23"/>
  <c r="E220" i="23"/>
  <c r="R220" i="23"/>
  <c r="P220" i="23"/>
  <c r="O257" i="23"/>
  <c r="E257" i="23"/>
  <c r="R257" i="23"/>
  <c r="E308" i="23"/>
  <c r="O56" i="23"/>
  <c r="R58" i="23"/>
  <c r="Q90" i="23"/>
  <c r="O114" i="23"/>
  <c r="P126" i="23"/>
  <c r="Q143" i="23"/>
  <c r="R146" i="23"/>
  <c r="O181" i="23"/>
  <c r="O218" i="23"/>
  <c r="V245" i="23"/>
  <c r="Z245" i="24" s="1"/>
  <c r="P247" i="23"/>
  <c r="O280" i="23"/>
  <c r="O290" i="23"/>
  <c r="I290" i="23"/>
  <c r="O291" i="23"/>
  <c r="E291" i="23"/>
  <c r="P308" i="23"/>
  <c r="P355" i="23"/>
  <c r="E355" i="23"/>
  <c r="R14" i="23"/>
  <c r="R29" i="23"/>
  <c r="O58" i="23"/>
  <c r="P85" i="23"/>
  <c r="E110" i="23"/>
  <c r="P125" i="23"/>
  <c r="Q126" i="23"/>
  <c r="R147" i="23"/>
  <c r="Q190" i="23"/>
  <c r="R217" i="23"/>
  <c r="Q246" i="23"/>
  <c r="R273" i="23"/>
  <c r="E284" i="23"/>
  <c r="P284" i="23"/>
  <c r="E317" i="23"/>
  <c r="Q317" i="23"/>
  <c r="M347" i="23"/>
  <c r="E352" i="23"/>
  <c r="P389" i="23"/>
  <c r="P83" i="23"/>
  <c r="R110" i="23"/>
  <c r="Q113" i="23"/>
  <c r="R141" i="23"/>
  <c r="P179" i="23"/>
  <c r="R223" i="23"/>
  <c r="Q223" i="23"/>
  <c r="R243" i="23"/>
  <c r="Q245" i="23"/>
  <c r="E279" i="23"/>
  <c r="R279" i="23"/>
  <c r="P279" i="23"/>
  <c r="P339" i="23"/>
  <c r="I339" i="23"/>
  <c r="R352" i="23"/>
  <c r="P382" i="23"/>
  <c r="P43" i="23"/>
  <c r="I55" i="23"/>
  <c r="E85" i="23"/>
  <c r="R88" i="23"/>
  <c r="P109" i="23"/>
  <c r="R113" i="23"/>
  <c r="Q121" i="23"/>
  <c r="R124" i="23"/>
  <c r="P153" i="23"/>
  <c r="E158" i="23"/>
  <c r="Q175" i="23"/>
  <c r="E176" i="23"/>
  <c r="Q185" i="23"/>
  <c r="R185" i="23"/>
  <c r="Q186" i="23"/>
  <c r="I189" i="23"/>
  <c r="P217" i="23"/>
  <c r="E225" i="23"/>
  <c r="E242" i="23"/>
  <c r="O258" i="23"/>
  <c r="E258" i="23"/>
  <c r="O289" i="23"/>
  <c r="Q318" i="23"/>
  <c r="Q322" i="23"/>
  <c r="I373" i="23"/>
  <c r="Q373" i="23"/>
  <c r="I374" i="23"/>
  <c r="O374" i="23"/>
  <c r="I383" i="23"/>
  <c r="I389" i="23"/>
  <c r="O389" i="23"/>
  <c r="R21" i="23"/>
  <c r="R26" i="23"/>
  <c r="P121" i="23"/>
  <c r="P157" i="23"/>
  <c r="P175" i="23"/>
  <c r="E13" i="23"/>
  <c r="P18" i="23"/>
  <c r="P23" i="23"/>
  <c r="P28" i="23"/>
  <c r="E44" i="23"/>
  <c r="P59" i="23"/>
  <c r="P78" i="23"/>
  <c r="R82" i="23"/>
  <c r="P116" i="23"/>
  <c r="E121" i="23"/>
  <c r="P152" i="23"/>
  <c r="E175" i="23"/>
  <c r="Q184" i="23"/>
  <c r="E224" i="23"/>
  <c r="V250" i="23"/>
  <c r="E273" i="23"/>
  <c r="R276" i="23"/>
  <c r="Q324" i="23"/>
  <c r="I324" i="23"/>
  <c r="I342" i="23"/>
  <c r="R347" i="23"/>
  <c r="Q347" i="23"/>
  <c r="O179" i="23"/>
  <c r="M180" i="23"/>
  <c r="O189" i="23"/>
  <c r="P209" i="23"/>
  <c r="E209" i="23"/>
  <c r="I212" i="23"/>
  <c r="Q214" i="23"/>
  <c r="Q217" i="23"/>
  <c r="E241" i="23"/>
  <c r="P241" i="23"/>
  <c r="R241" i="23"/>
  <c r="V241" i="23"/>
  <c r="Z241" i="24" s="1"/>
  <c r="P257" i="23"/>
  <c r="Q273" i="23"/>
  <c r="Q275" i="23"/>
  <c r="E288" i="23"/>
  <c r="P288" i="23"/>
  <c r="M346" i="23"/>
  <c r="O184" i="23"/>
  <c r="M185" i="23"/>
  <c r="P191" i="23"/>
  <c r="P208" i="23"/>
  <c r="E208" i="23"/>
  <c r="I210" i="23"/>
  <c r="P210" i="23"/>
  <c r="Q212" i="23"/>
  <c r="P213" i="23"/>
  <c r="I241" i="23"/>
  <c r="O243" i="23"/>
  <c r="E243" i="23"/>
  <c r="V251" i="23"/>
  <c r="Z251" i="24" s="1"/>
  <c r="I317" i="23"/>
  <c r="O317" i="23"/>
  <c r="I323" i="23"/>
  <c r="P346" i="23"/>
  <c r="R374" i="23"/>
  <c r="E387" i="23"/>
  <c r="M388" i="23"/>
  <c r="E185" i="23"/>
  <c r="P186" i="23"/>
  <c r="Q218" i="23"/>
  <c r="P223" i="23"/>
  <c r="I246" i="23"/>
  <c r="O248" i="23"/>
  <c r="E248" i="23"/>
  <c r="V256" i="23"/>
  <c r="Q276" i="23"/>
  <c r="O351" i="23"/>
  <c r="E351" i="23"/>
  <c r="Q352" i="23"/>
  <c r="E354" i="23"/>
  <c r="O388" i="23"/>
  <c r="E388" i="23"/>
  <c r="R388" i="23"/>
  <c r="R191" i="23"/>
  <c r="R213" i="23"/>
  <c r="P224" i="23"/>
  <c r="P243" i="23"/>
  <c r="P248" i="23"/>
  <c r="P253" i="23"/>
  <c r="P258" i="23"/>
  <c r="R285" i="23"/>
  <c r="P313" i="23"/>
  <c r="O319" i="23"/>
  <c r="I322" i="23"/>
  <c r="O322" i="23"/>
  <c r="O345" i="23"/>
  <c r="I377" i="23"/>
  <c r="P388" i="23"/>
  <c r="P219" i="23"/>
  <c r="P240" i="23"/>
  <c r="P245" i="23"/>
  <c r="P250" i="23"/>
  <c r="P255" i="23"/>
  <c r="I321" i="23"/>
  <c r="Q339" i="23"/>
  <c r="M352" i="23"/>
  <c r="P372" i="23"/>
  <c r="O378" i="23"/>
  <c r="O380" i="23"/>
  <c r="M382" i="23"/>
  <c r="Q385" i="23"/>
  <c r="M387" i="23"/>
  <c r="P218" i="23"/>
  <c r="R222" i="23"/>
  <c r="P276" i="23"/>
  <c r="P323" i="23"/>
  <c r="E323" i="23"/>
  <c r="Q350" i="23"/>
  <c r="E374" i="23"/>
  <c r="R387" i="23"/>
  <c r="O387" i="23"/>
  <c r="M389" i="23"/>
  <c r="Q390" i="23"/>
  <c r="E390" i="23"/>
  <c r="R390" i="23"/>
  <c r="P291" i="23"/>
  <c r="P345" i="23"/>
  <c r="E384" i="23"/>
  <c r="Q387" i="23"/>
  <c r="R389" i="23"/>
  <c r="P286" i="23"/>
  <c r="E321" i="23"/>
  <c r="R349" i="23"/>
  <c r="E379" i="23"/>
  <c r="I387" i="23"/>
  <c r="P285" i="23"/>
  <c r="M316" i="23"/>
  <c r="I345" i="23"/>
  <c r="E357" i="23"/>
  <c r="M374" i="23"/>
  <c r="P377" i="23"/>
  <c r="R385" i="23"/>
  <c r="P233" i="22"/>
  <c r="P233" i="21"/>
  <c r="AM29" i="16"/>
  <c r="AQ115" i="16"/>
  <c r="AQ7" i="16"/>
  <c r="AR73" i="16"/>
  <c r="AO9" i="16"/>
  <c r="AK9" i="16"/>
  <c r="AL23" i="16"/>
  <c r="AH23" i="16"/>
  <c r="AP23" i="16"/>
  <c r="AP25" i="16"/>
  <c r="AJ37" i="16"/>
  <c r="AN37" i="16"/>
  <c r="AH45" i="16"/>
  <c r="AP45" i="16"/>
  <c r="AL45" i="16"/>
  <c r="AK49" i="16"/>
  <c r="AO61" i="16"/>
  <c r="AG63" i="16"/>
  <c r="AO63" i="16"/>
  <c r="AI71" i="16"/>
  <c r="AQ71" i="16"/>
  <c r="AM71" i="16"/>
  <c r="AH72" i="16"/>
  <c r="AP72" i="16"/>
  <c r="AL73" i="16"/>
  <c r="AH89" i="16"/>
  <c r="AP89" i="16"/>
  <c r="AI101" i="16"/>
  <c r="AQ101" i="16"/>
  <c r="AM101" i="16"/>
  <c r="AN135" i="16"/>
  <c r="AR137" i="16"/>
  <c r="AN137" i="16"/>
  <c r="AL145" i="16"/>
  <c r="AP149" i="16"/>
  <c r="AL149" i="16"/>
  <c r="AP151" i="16"/>
  <c r="AL151" i="16"/>
  <c r="AL153" i="16"/>
  <c r="AH159" i="16"/>
  <c r="AP159" i="16"/>
  <c r="AL159" i="16"/>
  <c r="AP165" i="16"/>
  <c r="AP167" i="16"/>
  <c r="AL167" i="16"/>
  <c r="AH173" i="16"/>
  <c r="AL173" i="16"/>
  <c r="AG259" i="16"/>
  <c r="AN261" i="16"/>
  <c r="AJ261" i="16"/>
  <c r="AR261" i="16"/>
  <c r="AI289" i="16"/>
  <c r="AQ289" i="16"/>
  <c r="AJ15" i="16"/>
  <c r="AK37" i="16"/>
  <c r="AO37" i="16"/>
  <c r="AM43" i="16"/>
  <c r="AJ55" i="16"/>
  <c r="AI59" i="16"/>
  <c r="AL61" i="16"/>
  <c r="AP61" i="16"/>
  <c r="AQ89" i="16"/>
  <c r="AJ127" i="16"/>
  <c r="AH129" i="16"/>
  <c r="AG135" i="16"/>
  <c r="AM141" i="16"/>
  <c r="AQ231" i="16"/>
  <c r="AN255" i="16"/>
  <c r="AM323" i="16"/>
  <c r="AQ347" i="16"/>
  <c r="AQ349" i="16"/>
  <c r="AI351" i="16"/>
  <c r="AG379" i="16"/>
  <c r="AH13" i="16"/>
  <c r="AK17" i="16"/>
  <c r="AK19" i="16"/>
  <c r="AR21" i="16"/>
  <c r="AP50" i="16"/>
  <c r="AO57" i="16"/>
  <c r="AR59" i="16"/>
  <c r="AK125" i="16"/>
  <c r="AN9" i="16"/>
  <c r="AM13" i="16"/>
  <c r="AL15" i="16"/>
  <c r="AH17" i="16"/>
  <c r="AP17" i="16"/>
  <c r="AR49" i="16"/>
  <c r="AL69" i="16"/>
  <c r="AH69" i="16"/>
  <c r="AP69" i="16"/>
  <c r="AK75" i="16"/>
  <c r="AG75" i="16"/>
  <c r="AO75" i="16"/>
  <c r="AJ97" i="16"/>
  <c r="AR97" i="16"/>
  <c r="AL101" i="16"/>
  <c r="AH101" i="16"/>
  <c r="AP101" i="16"/>
  <c r="AK107" i="16"/>
  <c r="AG107" i="16"/>
  <c r="AO107" i="16"/>
  <c r="AK111" i="16"/>
  <c r="AG111" i="16"/>
  <c r="AO111" i="16"/>
  <c r="AG147" i="16"/>
  <c r="AO147" i="16"/>
  <c r="AO149" i="16"/>
  <c r="AG163" i="16"/>
  <c r="AL185" i="16"/>
  <c r="AP291" i="16"/>
  <c r="AO295" i="16"/>
  <c r="AK295" i="16"/>
  <c r="AG297" i="16"/>
  <c r="AK297" i="16"/>
  <c r="AJ299" i="16"/>
  <c r="AJ303" i="16"/>
  <c r="AN358" i="16"/>
  <c r="AK13" i="16"/>
  <c r="AR15" i="16"/>
  <c r="AO35" i="16"/>
  <c r="AG37" i="16"/>
  <c r="AM45" i="16"/>
  <c r="AR55" i="16"/>
  <c r="AR51" i="16"/>
  <c r="AQ59" i="16"/>
  <c r="AH61" i="16"/>
  <c r="AI83" i="16"/>
  <c r="AI89" i="16"/>
  <c r="AL129" i="16"/>
  <c r="AP129" i="16"/>
  <c r="AK135" i="16"/>
  <c r="AO135" i="16"/>
  <c r="AH207" i="16"/>
  <c r="AJ255" i="16"/>
  <c r="AI347" i="16"/>
  <c r="AI349" i="16"/>
  <c r="AQ351" i="16"/>
  <c r="AQ6" i="16"/>
  <c r="AL13" i="16"/>
  <c r="AK15" i="16"/>
  <c r="AJ21" i="16"/>
  <c r="AG57" i="16"/>
  <c r="AK57" i="16"/>
  <c r="AG81" i="16"/>
  <c r="AO81" i="16"/>
  <c r="AK81" i="16"/>
  <c r="AN83" i="16"/>
  <c r="AJ83" i="16"/>
  <c r="AR83" i="16"/>
  <c r="AR85" i="16"/>
  <c r="AR93" i="16"/>
  <c r="AR109" i="16"/>
  <c r="AN111" i="16"/>
  <c r="AL123" i="16"/>
  <c r="AO125" i="16"/>
  <c r="AP319" i="16"/>
  <c r="AP95" i="16"/>
  <c r="AP6" i="16"/>
  <c r="AL9" i="16"/>
  <c r="AJ11" i="16"/>
  <c r="AR11" i="16"/>
  <c r="AJ13" i="16"/>
  <c r="AR13" i="16"/>
  <c r="AG23" i="16"/>
  <c r="AO23" i="16"/>
  <c r="AO25" i="16"/>
  <c r="AN31" i="16"/>
  <c r="AM37" i="16"/>
  <c r="AK39" i="16"/>
  <c r="AM57" i="16"/>
  <c r="AL59" i="16"/>
  <c r="AG71" i="16"/>
  <c r="AO71" i="16"/>
  <c r="AQ72" i="16"/>
  <c r="AL77" i="16"/>
  <c r="AL85" i="16"/>
  <c r="AP85" i="16"/>
  <c r="AO93" i="16"/>
  <c r="AK101" i="16"/>
  <c r="AI107" i="16"/>
  <c r="AQ107" i="16"/>
  <c r="AQ109" i="16"/>
  <c r="AG115" i="16"/>
  <c r="AO115" i="16"/>
  <c r="AJ131" i="16"/>
  <c r="AR131" i="16"/>
  <c r="AM133" i="16"/>
  <c r="AI133" i="16"/>
  <c r="AQ133" i="16"/>
  <c r="AM135" i="16"/>
  <c r="AI135" i="16"/>
  <c r="AQ135" i="16"/>
  <c r="AJ149" i="16"/>
  <c r="AR149" i="16"/>
  <c r="AN149" i="16"/>
  <c r="AJ157" i="16"/>
  <c r="AR157" i="16"/>
  <c r="AN157" i="16"/>
  <c r="AJ163" i="16"/>
  <c r="AR163" i="16"/>
  <c r="AN163" i="16"/>
  <c r="AJ187" i="16"/>
  <c r="AR187" i="16"/>
  <c r="AM191" i="16"/>
  <c r="AI191" i="16"/>
  <c r="AQ191" i="16"/>
  <c r="AR197" i="16"/>
  <c r="AN197" i="16"/>
  <c r="AN199" i="16"/>
  <c r="AN203" i="16"/>
  <c r="AJ204" i="16"/>
  <c r="AO209" i="16"/>
  <c r="AK233" i="16"/>
  <c r="AP239" i="16"/>
  <c r="AL241" i="16"/>
  <c r="AH241" i="16"/>
  <c r="AP241" i="16"/>
  <c r="AM358" i="16"/>
  <c r="AL17" i="16"/>
  <c r="AL35" i="16"/>
  <c r="AP35" i="16"/>
  <c r="AR43" i="16"/>
  <c r="AN43" i="16"/>
  <c r="AH49" i="16"/>
  <c r="AP49" i="16"/>
  <c r="AL49" i="16"/>
  <c r="AN50" i="16"/>
  <c r="AJ53" i="16"/>
  <c r="AR53" i="16"/>
  <c r="AH51" i="16"/>
  <c r="AP51" i="16"/>
  <c r="AM63" i="16"/>
  <c r="AJ67" i="16"/>
  <c r="AR67" i="16"/>
  <c r="AJ69" i="16"/>
  <c r="AR69" i="16"/>
  <c r="AM79" i="16"/>
  <c r="AL81" i="16"/>
  <c r="AN91" i="16"/>
  <c r="AR91" i="16"/>
  <c r="AJ93" i="16"/>
  <c r="AL97" i="16"/>
  <c r="AH97" i="16"/>
  <c r="AP97" i="16"/>
  <c r="AN101" i="16"/>
  <c r="AM103" i="16"/>
  <c r="AH111" i="16"/>
  <c r="AP111" i="16"/>
  <c r="AL111" i="16"/>
  <c r="AG113" i="16"/>
  <c r="AO113" i="16"/>
  <c r="AK113" i="16"/>
  <c r="AJ115" i="16"/>
  <c r="AJ129" i="16"/>
  <c r="AR129" i="16"/>
  <c r="AN129" i="16"/>
  <c r="AI131" i="16"/>
  <c r="AN143" i="16"/>
  <c r="AJ143" i="16"/>
  <c r="AR143" i="16"/>
  <c r="AI145" i="16"/>
  <c r="AQ145" i="16"/>
  <c r="AM153" i="16"/>
  <c r="AI153" i="16"/>
  <c r="AQ153" i="16"/>
  <c r="AI155" i="16"/>
  <c r="AM167" i="16"/>
  <c r="AI167" i="16"/>
  <c r="AQ167" i="16"/>
  <c r="AQ169" i="16"/>
  <c r="AQ207" i="16"/>
  <c r="AJ213" i="16"/>
  <c r="AI219" i="16"/>
  <c r="AJ225" i="16"/>
  <c r="AN225" i="16"/>
  <c r="AI245" i="16"/>
  <c r="AQ245" i="16"/>
  <c r="AM307" i="16"/>
  <c r="AM311" i="16"/>
  <c r="AM313" i="16"/>
  <c r="AI329" i="16"/>
  <c r="AQ329" i="16"/>
  <c r="AI335" i="16"/>
  <c r="AQ335" i="16"/>
  <c r="AG341" i="16"/>
  <c r="AJ343" i="16"/>
  <c r="AR343" i="16"/>
  <c r="AN345" i="16"/>
  <c r="AI358" i="16"/>
  <c r="AQ358" i="16"/>
  <c r="AI375" i="16"/>
  <c r="AQ375" i="16"/>
  <c r="AN63" i="16"/>
  <c r="AK69" i="16"/>
  <c r="AM111" i="16"/>
  <c r="AJ119" i="16"/>
  <c r="AR119" i="16"/>
  <c r="AH204" i="16"/>
  <c r="AH301" i="16"/>
  <c r="AP301" i="16"/>
  <c r="AH303" i="16"/>
  <c r="AP303" i="16"/>
  <c r="AO353" i="16"/>
  <c r="AN361" i="16"/>
  <c r="AH371" i="16"/>
  <c r="AL371" i="16"/>
  <c r="AM173" i="16"/>
  <c r="AM175" i="16"/>
  <c r="AI177" i="16"/>
  <c r="AQ177" i="16"/>
  <c r="AM177" i="16"/>
  <c r="AH181" i="16"/>
  <c r="AP181" i="16"/>
  <c r="AL181" i="16"/>
  <c r="AO189" i="16"/>
  <c r="AI193" i="16"/>
  <c r="AQ193" i="16"/>
  <c r="AM193" i="16"/>
  <c r="AK195" i="16"/>
  <c r="AG199" i="16"/>
  <c r="AK199" i="16"/>
  <c r="AG203" i="16"/>
  <c r="AK203" i="16"/>
  <c r="AK215" i="16"/>
  <c r="AG215" i="16"/>
  <c r="AO215" i="16"/>
  <c r="AL233" i="16"/>
  <c r="AH233" i="16"/>
  <c r="AR237" i="16"/>
  <c r="AN237" i="16"/>
  <c r="AI241" i="16"/>
  <c r="AQ241" i="16"/>
  <c r="AM241" i="16"/>
  <c r="AI243" i="16"/>
  <c r="AQ243" i="16"/>
  <c r="AM243" i="16"/>
  <c r="AJ245" i="16"/>
  <c r="AR245" i="16"/>
  <c r="AI251" i="16"/>
  <c r="AH259" i="16"/>
  <c r="AL259" i="16"/>
  <c r="AG261" i="16"/>
  <c r="AK261" i="16"/>
  <c r="AK263" i="16"/>
  <c r="AG265" i="16"/>
  <c r="AO265" i="16"/>
  <c r="AK265" i="16"/>
  <c r="AM277" i="16"/>
  <c r="AI277" i="16"/>
  <c r="AQ277" i="16"/>
  <c r="AH279" i="16"/>
  <c r="AP279" i="16"/>
  <c r="AH283" i="16"/>
  <c r="AP283" i="16"/>
  <c r="AJ289" i="16"/>
  <c r="AR289" i="16"/>
  <c r="AN289" i="16"/>
  <c r="AK299" i="16"/>
  <c r="AM292" i="16"/>
  <c r="AI301" i="16"/>
  <c r="AQ301" i="16"/>
  <c r="AJ311" i="16"/>
  <c r="AN311" i="16"/>
  <c r="AN313" i="16"/>
  <c r="AM319" i="16"/>
  <c r="AK321" i="16"/>
  <c r="AJ329" i="16"/>
  <c r="AR329" i="16"/>
  <c r="AN329" i="16"/>
  <c r="AN331" i="16"/>
  <c r="AN333" i="16"/>
  <c r="AI336" i="16"/>
  <c r="AQ336" i="16"/>
  <c r="AK343" i="16"/>
  <c r="AG345" i="16"/>
  <c r="AN349" i="16"/>
  <c r="AJ349" i="16"/>
  <c r="AR349" i="16"/>
  <c r="AJ351" i="16"/>
  <c r="AL373" i="16"/>
  <c r="AP377" i="16"/>
  <c r="AP379" i="16"/>
  <c r="AN161" i="16"/>
  <c r="AJ171" i="16"/>
  <c r="AR171" i="16"/>
  <c r="AN171" i="16"/>
  <c r="AJ175" i="16"/>
  <c r="AR175" i="16"/>
  <c r="AN175" i="16"/>
  <c r="AM181" i="16"/>
  <c r="AL189" i="16"/>
  <c r="AO191" i="16"/>
  <c r="AJ193" i="16"/>
  <c r="AR193" i="16"/>
  <c r="AN193" i="16"/>
  <c r="AH199" i="16"/>
  <c r="AP199" i="16"/>
  <c r="AL199" i="16"/>
  <c r="AH203" i="16"/>
  <c r="AL203" i="16"/>
  <c r="AL215" i="16"/>
  <c r="AH215" i="16"/>
  <c r="AK217" i="16"/>
  <c r="AG217" i="16"/>
  <c r="AO217" i="16"/>
  <c r="AI223" i="16"/>
  <c r="AM223" i="16"/>
  <c r="AK231" i="16"/>
  <c r="AP235" i="16"/>
  <c r="AN241" i="16"/>
  <c r="AK245" i="16"/>
  <c r="AK247" i="16"/>
  <c r="AN253" i="16"/>
  <c r="AI259" i="16"/>
  <c r="AM259" i="16"/>
  <c r="AH261" i="16"/>
  <c r="AP261" i="16"/>
  <c r="AH263" i="16"/>
  <c r="AP263" i="16"/>
  <c r="AL263" i="16"/>
  <c r="AH265" i="16"/>
  <c r="AP265" i="16"/>
  <c r="AL267" i="16"/>
  <c r="AN275" i="16"/>
  <c r="AJ275" i="16"/>
  <c r="AR275" i="16"/>
  <c r="AI292" i="16"/>
  <c r="AQ292" i="16"/>
  <c r="AL299" i="16"/>
  <c r="AJ301" i="16"/>
  <c r="AR301" i="16"/>
  <c r="AH305" i="16"/>
  <c r="AG311" i="16"/>
  <c r="AO311" i="16"/>
  <c r="AG313" i="16"/>
  <c r="AI327" i="16"/>
  <c r="AQ327" i="16"/>
  <c r="AO329" i="16"/>
  <c r="AL343" i="16"/>
  <c r="AG349" i="16"/>
  <c r="AK349" i="16"/>
  <c r="AG351" i="16"/>
  <c r="AP361" i="16"/>
  <c r="AN371" i="16"/>
  <c r="AM373" i="16"/>
  <c r="AG375" i="16"/>
  <c r="AG173" i="16"/>
  <c r="AO173" i="16"/>
  <c r="AG175" i="16"/>
  <c r="AO175" i="16"/>
  <c r="AI187" i="16"/>
  <c r="AQ187" i="16"/>
  <c r="AP191" i="16"/>
  <c r="AI201" i="16"/>
  <c r="AQ201" i="16"/>
  <c r="AM201" i="16"/>
  <c r="AJ211" i="16"/>
  <c r="AR211" i="16"/>
  <c r="AL217" i="16"/>
  <c r="AH217" i="16"/>
  <c r="AP217" i="16"/>
  <c r="AQ235" i="16"/>
  <c r="AP245" i="16"/>
  <c r="AJ259" i="16"/>
  <c r="AR259" i="16"/>
  <c r="AN259" i="16"/>
  <c r="AM267" i="16"/>
  <c r="AI269" i="16"/>
  <c r="AL273" i="16"/>
  <c r="AG275" i="16"/>
  <c r="AN279" i="16"/>
  <c r="AJ279" i="16"/>
  <c r="AR279" i="16"/>
  <c r="AI287" i="16"/>
  <c r="AQ287" i="16"/>
  <c r="AN295" i="16"/>
  <c r="AH309" i="16"/>
  <c r="AP309" i="16"/>
  <c r="AP311" i="16"/>
  <c r="AG317" i="16"/>
  <c r="AO317" i="16"/>
  <c r="AK336" i="16"/>
  <c r="AG339" i="16"/>
  <c r="AO339" i="16"/>
  <c r="AP365" i="16"/>
  <c r="AH367" i="16"/>
  <c r="AP367" i="16"/>
  <c r="AO369" i="16"/>
  <c r="AH35" i="16"/>
  <c r="AH29" i="16"/>
  <c r="AK97" i="16"/>
  <c r="AK95" i="16"/>
  <c r="AQ365" i="16"/>
  <c r="AQ359" i="16"/>
  <c r="AQ51" i="16"/>
  <c r="AQ55" i="16"/>
  <c r="AH138" i="16"/>
  <c r="AN207" i="16"/>
  <c r="AN205" i="16"/>
  <c r="AM361" i="16"/>
  <c r="AM359" i="16"/>
  <c r="AG358" i="16"/>
  <c r="AL6" i="16"/>
  <c r="AG141" i="16"/>
  <c r="AG139" i="16"/>
  <c r="AM297" i="16"/>
  <c r="AM293" i="16"/>
  <c r="AN7" i="16"/>
  <c r="AR23" i="16"/>
  <c r="AG117" i="16"/>
  <c r="AH183" i="16"/>
  <c r="AO7" i="16"/>
  <c r="AN6" i="16"/>
  <c r="AK23" i="16"/>
  <c r="AO47" i="16"/>
  <c r="AM55" i="16"/>
  <c r="AL79" i="16"/>
  <c r="AH103" i="16"/>
  <c r="AH94" i="16"/>
  <c r="AL103" i="16"/>
  <c r="AL95" i="16"/>
  <c r="AO117" i="16"/>
  <c r="AN160" i="16"/>
  <c r="AM187" i="16"/>
  <c r="AM182" i="16"/>
  <c r="AP226" i="16"/>
  <c r="AN227" i="16"/>
  <c r="AN229" i="16"/>
  <c r="AK50" i="16"/>
  <c r="AI50" i="16"/>
  <c r="AQ50" i="16"/>
  <c r="AN69" i="16"/>
  <c r="AR94" i="16"/>
  <c r="AN131" i="16"/>
  <c r="AI160" i="16"/>
  <c r="AQ160" i="16"/>
  <c r="AK175" i="16"/>
  <c r="AN251" i="16"/>
  <c r="AN249" i="16"/>
  <c r="AH9" i="16"/>
  <c r="AH6" i="16"/>
  <c r="AH50" i="16"/>
  <c r="AI75" i="16"/>
  <c r="AI72" i="16"/>
  <c r="AM75" i="16"/>
  <c r="AM73" i="16"/>
  <c r="E14" i="24" s="1"/>
  <c r="AP94" i="16"/>
  <c r="AI33" i="16"/>
  <c r="AI29" i="16"/>
  <c r="AQ77" i="16"/>
  <c r="AK94" i="16"/>
  <c r="AG125" i="16"/>
  <c r="AG116" i="16"/>
  <c r="AN138" i="16"/>
  <c r="AO251" i="16"/>
  <c r="AO249" i="16"/>
  <c r="AM185" i="16"/>
  <c r="AM183" i="16"/>
  <c r="AH229" i="16"/>
  <c r="AH227" i="16"/>
  <c r="AQ251" i="16"/>
  <c r="AQ249" i="16"/>
  <c r="AG6" i="16"/>
  <c r="AN13" i="16"/>
  <c r="AO19" i="16"/>
  <c r="AN21" i="16"/>
  <c r="AL31" i="16"/>
  <c r="AP31" i="16"/>
  <c r="AQ28" i="16"/>
  <c r="AG35" i="16"/>
  <c r="AK35" i="16"/>
  <c r="AP41" i="16"/>
  <c r="AN45" i="16"/>
  <c r="AO49" i="16"/>
  <c r="AJ50" i="16"/>
  <c r="AN51" i="16"/>
  <c r="AH55" i="16"/>
  <c r="AP55" i="16"/>
  <c r="AR61" i="16"/>
  <c r="AP67" i="16"/>
  <c r="AP73" i="16"/>
  <c r="AQ79" i="16"/>
  <c r="AN81" i="16"/>
  <c r="AN87" i="16"/>
  <c r="AL89" i="16"/>
  <c r="AK91" i="16"/>
  <c r="AO101" i="16"/>
  <c r="AR115" i="16"/>
  <c r="AJ145" i="16"/>
  <c r="AQ157" i="16"/>
  <c r="AO223" i="16"/>
  <c r="AL245" i="16"/>
  <c r="AK269" i="16"/>
  <c r="AO335" i="16"/>
  <c r="AM339" i="16"/>
  <c r="AM337" i="16"/>
  <c r="AG13" i="16"/>
  <c r="AO13" i="16"/>
  <c r="AM17" i="16"/>
  <c r="AI17" i="16"/>
  <c r="AQ17" i="16"/>
  <c r="AH19" i="16"/>
  <c r="AP19" i="16"/>
  <c r="AK21" i="16"/>
  <c r="AG21" i="16"/>
  <c r="AO21" i="16"/>
  <c r="AM25" i="16"/>
  <c r="AI25" i="16"/>
  <c r="AQ25" i="16"/>
  <c r="AL27" i="16"/>
  <c r="AH27" i="16"/>
  <c r="AP27" i="16"/>
  <c r="AM28" i="16"/>
  <c r="AQ29" i="16"/>
  <c r="AJ33" i="16"/>
  <c r="AR28" i="16"/>
  <c r="AN33" i="16"/>
  <c r="AI37" i="16"/>
  <c r="AN39" i="16"/>
  <c r="AM41" i="16"/>
  <c r="AG43" i="16"/>
  <c r="AO43" i="16"/>
  <c r="AK43" i="16"/>
  <c r="AK45" i="16"/>
  <c r="AG45" i="16"/>
  <c r="AO45" i="16"/>
  <c r="AL57" i="16"/>
  <c r="AH57" i="16"/>
  <c r="AP57" i="16"/>
  <c r="AG61" i="16"/>
  <c r="AK61" i="16"/>
  <c r="AI63" i="16"/>
  <c r="AQ63" i="16"/>
  <c r="AL65" i="16"/>
  <c r="AH65" i="16"/>
  <c r="AP65" i="16"/>
  <c r="AM69" i="16"/>
  <c r="AJ79" i="16"/>
  <c r="AR79" i="16"/>
  <c r="AL83" i="16"/>
  <c r="AM89" i="16"/>
  <c r="AH91" i="16"/>
  <c r="AP91" i="16"/>
  <c r="AL91" i="16"/>
  <c r="AG93" i="16"/>
  <c r="AK93" i="16"/>
  <c r="AH95" i="16"/>
  <c r="AG103" i="16"/>
  <c r="AO103" i="16"/>
  <c r="AI94" i="16"/>
  <c r="AQ94" i="16"/>
  <c r="Z1" i="16"/>
  <c r="AN109" i="16"/>
  <c r="AJ109" i="16"/>
  <c r="AJ113" i="16"/>
  <c r="AI116" i="16"/>
  <c r="AL119" i="16"/>
  <c r="AG121" i="16"/>
  <c r="AO121" i="16"/>
  <c r="AK121" i="16"/>
  <c r="AH141" i="16"/>
  <c r="AK151" i="16"/>
  <c r="AG151" i="16"/>
  <c r="AG155" i="16"/>
  <c r="AO155" i="16"/>
  <c r="AK155" i="16"/>
  <c r="AK160" i="16"/>
  <c r="AO163" i="16"/>
  <c r="AO161" i="16"/>
  <c r="AN169" i="16"/>
  <c r="AJ169" i="16"/>
  <c r="AR169" i="16"/>
  <c r="AK182" i="16"/>
  <c r="AG185" i="16"/>
  <c r="AH182" i="16"/>
  <c r="AP187" i="16"/>
  <c r="AG189" i="16"/>
  <c r="AK189" i="16"/>
  <c r="AI197" i="16"/>
  <c r="AQ197" i="16"/>
  <c r="AM197" i="16"/>
  <c r="AO205" i="16"/>
  <c r="AI235" i="16"/>
  <c r="AM235" i="16"/>
  <c r="AG270" i="16"/>
  <c r="AK11" i="16"/>
  <c r="AR6" i="16"/>
  <c r="AG19" i="16"/>
  <c r="AJ23" i="16"/>
  <c r="AH31" i="16"/>
  <c r="AI28" i="16"/>
  <c r="AM33" i="16"/>
  <c r="AM39" i="16"/>
  <c r="AL41" i="16"/>
  <c r="AG49" i="16"/>
  <c r="AR50" i="16"/>
  <c r="AL55" i="16"/>
  <c r="AJ61" i="16"/>
  <c r="AL67" i="16"/>
  <c r="AH75" i="16"/>
  <c r="AI79" i="16"/>
  <c r="AR81" i="16"/>
  <c r="AG91" i="16"/>
  <c r="AN127" i="16"/>
  <c r="AL143" i="16"/>
  <c r="AN145" i="16"/>
  <c r="AI157" i="16"/>
  <c r="AO204" i="16"/>
  <c r="AG269" i="16"/>
  <c r="AM321" i="16"/>
  <c r="AP358" i="16"/>
  <c r="AM6" i="16"/>
  <c r="AI9" i="16"/>
  <c r="AQ9" i="16"/>
  <c r="AQ11" i="16"/>
  <c r="AI15" i="16"/>
  <c r="AQ15" i="16"/>
  <c r="AM15" i="16"/>
  <c r="AJ17" i="16"/>
  <c r="AR17" i="16"/>
  <c r="AJ7" i="16"/>
  <c r="AR25" i="16"/>
  <c r="AP29" i="16"/>
  <c r="AK28" i="16"/>
  <c r="AM35" i="16"/>
  <c r="AN41" i="16"/>
  <c r="AI49" i="16"/>
  <c r="AQ49" i="16"/>
  <c r="AL53" i="16"/>
  <c r="AH53" i="16"/>
  <c r="AP53" i="16"/>
  <c r="AN55" i="16"/>
  <c r="AM50" i="16"/>
  <c r="AI57" i="16"/>
  <c r="AQ57" i="16"/>
  <c r="AK59" i="16"/>
  <c r="AG59" i="16"/>
  <c r="AO59" i="16"/>
  <c r="AR63" i="16"/>
  <c r="AM65" i="16"/>
  <c r="AN67" i="16"/>
  <c r="AJ71" i="16"/>
  <c r="AR71" i="16"/>
  <c r="AN72" i="16"/>
  <c r="AJ75" i="16"/>
  <c r="AR75" i="16"/>
  <c r="AM83" i="16"/>
  <c r="AN89" i="16"/>
  <c r="AM99" i="16"/>
  <c r="AJ105" i="16"/>
  <c r="AR105" i="16"/>
  <c r="AH107" i="16"/>
  <c r="AP107" i="16"/>
  <c r="AL107" i="16"/>
  <c r="AG109" i="16"/>
  <c r="AO109" i="16"/>
  <c r="AK109" i="16"/>
  <c r="AI111" i="16"/>
  <c r="AH115" i="16"/>
  <c r="AP115" i="16"/>
  <c r="AL115" i="16"/>
  <c r="AH116" i="16"/>
  <c r="AL117" i="16"/>
  <c r="AM116" i="16"/>
  <c r="AI125" i="16"/>
  <c r="AQ125" i="16"/>
  <c r="AP127" i="16"/>
  <c r="AI138" i="16"/>
  <c r="AH147" i="16"/>
  <c r="AP147" i="16"/>
  <c r="AG159" i="16"/>
  <c r="AL160" i="16"/>
  <c r="AH161" i="16"/>
  <c r="AO179" i="16"/>
  <c r="AG191" i="16"/>
  <c r="AK191" i="16"/>
  <c r="AJ209" i="16"/>
  <c r="AO213" i="16"/>
  <c r="AM315" i="16"/>
  <c r="AM314" i="16"/>
  <c r="AI317" i="16"/>
  <c r="AI315" i="16"/>
  <c r="AG9" i="16"/>
  <c r="AO6" i="16"/>
  <c r="AJ6" i="16"/>
  <c r="AH41" i="16"/>
  <c r="AH67" i="16"/>
  <c r="AL72" i="16"/>
  <c r="AM72" i="16"/>
  <c r="AJ81" i="16"/>
  <c r="AQ85" i="16"/>
  <c r="AO91" i="16"/>
  <c r="AO116" i="16"/>
  <c r="AK141" i="16"/>
  <c r="AR145" i="16"/>
  <c r="AM157" i="16"/>
  <c r="AO269" i="16"/>
  <c r="AR9" i="16"/>
  <c r="AI13" i="16"/>
  <c r="AQ13" i="16"/>
  <c r="AN15" i="16"/>
  <c r="AJ19" i="16"/>
  <c r="AR19" i="16"/>
  <c r="AM21" i="16"/>
  <c r="AI21" i="16"/>
  <c r="AQ21" i="16"/>
  <c r="AI23" i="16"/>
  <c r="AQ23" i="16"/>
  <c r="AM23" i="16"/>
  <c r="AG25" i="16"/>
  <c r="AK25" i="16"/>
  <c r="AJ27" i="16"/>
  <c r="AK31" i="16"/>
  <c r="AN29" i="16"/>
  <c r="AL39" i="16"/>
  <c r="AH39" i="16"/>
  <c r="AP39" i="16"/>
  <c r="AK41" i="16"/>
  <c r="AG41" i="16"/>
  <c r="AO41" i="16"/>
  <c r="AI45" i="16"/>
  <c r="AQ45" i="16"/>
  <c r="AL47" i="16"/>
  <c r="AH47" i="16"/>
  <c r="AP47" i="16"/>
  <c r="AN49" i="16"/>
  <c r="AM53" i="16"/>
  <c r="AK55" i="16"/>
  <c r="AJ57" i="16"/>
  <c r="AR57" i="16"/>
  <c r="AM61" i="16"/>
  <c r="AK67" i="16"/>
  <c r="AG67" i="16"/>
  <c r="AO67" i="16"/>
  <c r="AI87" i="16"/>
  <c r="AQ87" i="16"/>
  <c r="AG89" i="16"/>
  <c r="AJ91" i="16"/>
  <c r="AI93" i="16"/>
  <c r="AQ93" i="16"/>
  <c r="AM93" i="16"/>
  <c r="AL94" i="16"/>
  <c r="AQ97" i="16"/>
  <c r="AR101" i="16"/>
  <c r="AI103" i="16"/>
  <c r="AQ103" i="16"/>
  <c r="AJ111" i="16"/>
  <c r="AR111" i="16"/>
  <c r="AN119" i="16"/>
  <c r="AL133" i="16"/>
  <c r="AN141" i="16"/>
  <c r="AN139" i="16"/>
  <c r="AL157" i="16"/>
  <c r="AI163" i="16"/>
  <c r="AQ163" i="16"/>
  <c r="AL169" i="16"/>
  <c r="AH171" i="16"/>
  <c r="AP171" i="16"/>
  <c r="AL171" i="16"/>
  <c r="AK181" i="16"/>
  <c r="AG181" i="16"/>
  <c r="AO181" i="16"/>
  <c r="AH231" i="16"/>
  <c r="AH226" i="16"/>
  <c r="AM251" i="16"/>
  <c r="AI248" i="16"/>
  <c r="AQ248" i="16"/>
  <c r="AP259" i="16"/>
  <c r="AO270" i="16"/>
  <c r="AO275" i="16"/>
  <c r="AQ315" i="16"/>
  <c r="AL345" i="16"/>
  <c r="AR347" i="16"/>
  <c r="AR361" i="16"/>
  <c r="AI91" i="16"/>
  <c r="AQ91" i="16"/>
  <c r="AL93" i="16"/>
  <c r="AH93" i="16"/>
  <c r="AP93" i="16"/>
  <c r="AL105" i="16"/>
  <c r="AH105" i="16"/>
  <c r="AP105" i="16"/>
  <c r="AN107" i="16"/>
  <c r="AI109" i="16"/>
  <c r="AL113" i="16"/>
  <c r="AH113" i="16"/>
  <c r="AP113" i="16"/>
  <c r="AQ121" i="16"/>
  <c r="AH123" i="16"/>
  <c r="AJ125" i="16"/>
  <c r="AR125" i="16"/>
  <c r="AN125" i="16"/>
  <c r="AQ129" i="16"/>
  <c r="AK131" i="16"/>
  <c r="AG131" i="16"/>
  <c r="AO131" i="16"/>
  <c r="AL135" i="16"/>
  <c r="AH137" i="16"/>
  <c r="AP137" i="16"/>
  <c r="AQ141" i="16"/>
  <c r="AI143" i="16"/>
  <c r="AG138" i="16"/>
  <c r="AK145" i="16"/>
  <c r="AM149" i="16"/>
  <c r="AI149" i="16"/>
  <c r="AQ149" i="16"/>
  <c r="AH151" i="16"/>
  <c r="AJ153" i="16"/>
  <c r="AR153" i="16"/>
  <c r="AN153" i="16"/>
  <c r="AL165" i="16"/>
  <c r="AH165" i="16"/>
  <c r="AJ167" i="16"/>
  <c r="AR167" i="16"/>
  <c r="AN167" i="16"/>
  <c r="AG160" i="16"/>
  <c r="AI171" i="16"/>
  <c r="AQ171" i="16"/>
  <c r="AH175" i="16"/>
  <c r="AP175" i="16"/>
  <c r="AH185" i="16"/>
  <c r="AP185" i="16"/>
  <c r="AH195" i="16"/>
  <c r="AL195" i="16"/>
  <c r="AG209" i="16"/>
  <c r="AG205" i="16"/>
  <c r="AL213" i="16"/>
  <c r="AN217" i="16"/>
  <c r="AL221" i="16"/>
  <c r="AI225" i="16"/>
  <c r="AM225" i="16"/>
  <c r="AI229" i="16"/>
  <c r="AQ229" i="16"/>
  <c r="AN239" i="16"/>
  <c r="AJ239" i="16"/>
  <c r="AN248" i="16"/>
  <c r="AR251" i="16"/>
  <c r="AH267" i="16"/>
  <c r="AK283" i="16"/>
  <c r="AQ293" i="16"/>
  <c r="AI297" i="16"/>
  <c r="AI293" i="16"/>
  <c r="AQ297" i="16"/>
  <c r="AH299" i="16"/>
  <c r="AP299" i="16"/>
  <c r="AN301" i="16"/>
  <c r="AM336" i="16"/>
  <c r="AI339" i="16"/>
  <c r="AI337" i="16"/>
  <c r="AQ339" i="16"/>
  <c r="AQ337" i="16"/>
  <c r="AP341" i="16"/>
  <c r="AI119" i="16"/>
  <c r="AL131" i="16"/>
  <c r="AH131" i="16"/>
  <c r="AP131" i="16"/>
  <c r="AJ133" i="16"/>
  <c r="AR133" i="16"/>
  <c r="AN133" i="16"/>
  <c r="AN147" i="16"/>
  <c r="AJ147" i="16"/>
  <c r="AR147" i="16"/>
  <c r="AG153" i="16"/>
  <c r="AQ155" i="16"/>
  <c r="AM155" i="16"/>
  <c r="AG157" i="16"/>
  <c r="AO157" i="16"/>
  <c r="AK157" i="16"/>
  <c r="AH169" i="16"/>
  <c r="AI175" i="16"/>
  <c r="AQ175" i="16"/>
  <c r="AN187" i="16"/>
  <c r="AK197" i="16"/>
  <c r="AN182" i="16"/>
  <c r="AJ199" i="16"/>
  <c r="AR183" i="16"/>
  <c r="AM203" i="16"/>
  <c r="AI203" i="16"/>
  <c r="AQ203" i="16"/>
  <c r="AM233" i="16"/>
  <c r="AH237" i="16"/>
  <c r="AP237" i="16"/>
  <c r="AI255" i="16"/>
  <c r="AQ255" i="16"/>
  <c r="AI265" i="16"/>
  <c r="AQ265" i="16"/>
  <c r="AH289" i="16"/>
  <c r="AG291" i="16"/>
  <c r="AO291" i="16"/>
  <c r="AN369" i="16"/>
  <c r="AI377" i="16"/>
  <c r="AQ377" i="16"/>
  <c r="AN123" i="16"/>
  <c r="AJ123" i="16"/>
  <c r="AR123" i="16"/>
  <c r="AP125" i="16"/>
  <c r="AK127" i="16"/>
  <c r="AG127" i="16"/>
  <c r="AO127" i="16"/>
  <c r="AG129" i="16"/>
  <c r="AO129" i="16"/>
  <c r="AK129" i="16"/>
  <c r="AQ131" i="16"/>
  <c r="AG143" i="16"/>
  <c r="AO143" i="16"/>
  <c r="AK139" i="16"/>
  <c r="AG149" i="16"/>
  <c r="AK149" i="16"/>
  <c r="AN151" i="16"/>
  <c r="AJ151" i="16"/>
  <c r="AR151" i="16"/>
  <c r="AN159" i="16"/>
  <c r="AJ159" i="16"/>
  <c r="AR159" i="16"/>
  <c r="AN165" i="16"/>
  <c r="AJ165" i="16"/>
  <c r="AR165" i="16"/>
  <c r="AH167" i="16"/>
  <c r="AI169" i="16"/>
  <c r="AM169" i="16"/>
  <c r="AG171" i="16"/>
  <c r="AK171" i="16"/>
  <c r="AN173" i="16"/>
  <c r="AJ173" i="16"/>
  <c r="AR173" i="16"/>
  <c r="AH177" i="16"/>
  <c r="AP177" i="16"/>
  <c r="AJ179" i="16"/>
  <c r="AR179" i="16"/>
  <c r="AN179" i="16"/>
  <c r="AN181" i="16"/>
  <c r="AJ181" i="16"/>
  <c r="AR181" i="16"/>
  <c r="AO187" i="16"/>
  <c r="AL197" i="16"/>
  <c r="AO182" i="16"/>
  <c r="AI205" i="16"/>
  <c r="AQ205" i="16"/>
  <c r="AQ209" i="16"/>
  <c r="AJ231" i="16"/>
  <c r="AR231" i="16"/>
  <c r="AG247" i="16"/>
  <c r="AO247" i="16"/>
  <c r="AH253" i="16"/>
  <c r="AH248" i="16"/>
  <c r="AM281" i="16"/>
  <c r="AK323" i="16"/>
  <c r="AR325" i="16"/>
  <c r="AH327" i="16"/>
  <c r="AP327" i="16"/>
  <c r="AM349" i="16"/>
  <c r="AM351" i="16"/>
  <c r="AK353" i="16"/>
  <c r="AO357" i="16"/>
  <c r="AL375" i="16"/>
  <c r="AH189" i="16"/>
  <c r="AP189" i="16"/>
  <c r="AL191" i="16"/>
  <c r="AL193" i="16"/>
  <c r="AH193" i="16"/>
  <c r="AP193" i="16"/>
  <c r="AN201" i="16"/>
  <c r="AO207" i="16"/>
  <c r="AK211" i="16"/>
  <c r="AG211" i="16"/>
  <c r="AO211" i="16"/>
  <c r="AQ213" i="16"/>
  <c r="AM213" i="16"/>
  <c r="AG231" i="16"/>
  <c r="AO231" i="16"/>
  <c r="AN233" i="16"/>
  <c r="AN235" i="16"/>
  <c r="AG239" i="16"/>
  <c r="AO239" i="16"/>
  <c r="AK239" i="16"/>
  <c r="AN243" i="16"/>
  <c r="AG245" i="16"/>
  <c r="AP253" i="16"/>
  <c r="AN265" i="16"/>
  <c r="AJ265" i="16"/>
  <c r="AR265" i="16"/>
  <c r="AG273" i="16"/>
  <c r="AI275" i="16"/>
  <c r="AQ270" i="16"/>
  <c r="AL277" i="16"/>
  <c r="AG279" i="16"/>
  <c r="AK279" i="16"/>
  <c r="AJ281" i="16"/>
  <c r="AR281" i="16"/>
  <c r="AG287" i="16"/>
  <c r="AM289" i="16"/>
  <c r="AN297" i="16"/>
  <c r="AG305" i="16"/>
  <c r="AO305" i="16"/>
  <c r="AI311" i="16"/>
  <c r="AQ311" i="16"/>
  <c r="AI313" i="16"/>
  <c r="AQ313" i="16"/>
  <c r="AQ314" i="16"/>
  <c r="AM317" i="16"/>
  <c r="AK325" i="16"/>
  <c r="AG325" i="16"/>
  <c r="AO325" i="16"/>
  <c r="AJ331" i="16"/>
  <c r="AR331" i="16"/>
  <c r="AI333" i="16"/>
  <c r="AQ333" i="16"/>
  <c r="AP335" i="16"/>
  <c r="AG343" i="16"/>
  <c r="AO343" i="16"/>
  <c r="AM345" i="16"/>
  <c r="AO355" i="16"/>
  <c r="AG369" i="16"/>
  <c r="AK369" i="16"/>
  <c r="AM375" i="16"/>
  <c r="AJ195" i="16"/>
  <c r="AR195" i="16"/>
  <c r="AG201" i="16"/>
  <c r="AO201" i="16"/>
  <c r="AP204" i="16"/>
  <c r="AP211" i="16"/>
  <c r="AR204" i="16"/>
  <c r="AN213" i="16"/>
  <c r="AR213" i="16"/>
  <c r="AN204" i="16"/>
  <c r="AQ219" i="16"/>
  <c r="AG223" i="16"/>
  <c r="AG225" i="16"/>
  <c r="AK225" i="16"/>
  <c r="AG235" i="16"/>
  <c r="AH239" i="16"/>
  <c r="AL239" i="16"/>
  <c r="AI253" i="16"/>
  <c r="AL257" i="16"/>
  <c r="AO263" i="16"/>
  <c r="AI285" i="16"/>
  <c r="AQ285" i="16"/>
  <c r="AL287" i="16"/>
  <c r="AH287" i="16"/>
  <c r="AP287" i="16"/>
  <c r="AL303" i="16"/>
  <c r="AJ307" i="16"/>
  <c r="AR307" i="16"/>
  <c r="AL309" i="16"/>
  <c r="AR311" i="16"/>
  <c r="AN317" i="16"/>
  <c r="AI323" i="16"/>
  <c r="AQ323" i="16"/>
  <c r="AH329" i="16"/>
  <c r="AL329" i="16"/>
  <c r="AG331" i="16"/>
  <c r="AK331" i="16"/>
  <c r="AR333" i="16"/>
  <c r="AK339" i="16"/>
  <c r="AN341" i="16"/>
  <c r="AH343" i="16"/>
  <c r="AP343" i="16"/>
  <c r="AI353" i="16"/>
  <c r="AQ353" i="16"/>
  <c r="AG363" i="16"/>
  <c r="AO363" i="16"/>
  <c r="AM365" i="16"/>
  <c r="AJ371" i="16"/>
  <c r="AR371" i="16"/>
  <c r="AH373" i="16"/>
  <c r="AP373" i="16"/>
  <c r="AN379" i="16"/>
  <c r="AJ379" i="16"/>
  <c r="AR379" i="16"/>
  <c r="AJ191" i="16"/>
  <c r="AN191" i="16"/>
  <c r="AG195" i="16"/>
  <c r="AO195" i="16"/>
  <c r="AM199" i="16"/>
  <c r="AI199" i="16"/>
  <c r="AQ199" i="16"/>
  <c r="AL201" i="16"/>
  <c r="AH201" i="16"/>
  <c r="AP201" i="16"/>
  <c r="AM204" i="16"/>
  <c r="AQ211" i="16"/>
  <c r="AI217" i="16"/>
  <c r="AQ217" i="16"/>
  <c r="AM217" i="16"/>
  <c r="AL223" i="16"/>
  <c r="AH223" i="16"/>
  <c r="AP223" i="16"/>
  <c r="AH225" i="16"/>
  <c r="AL225" i="16"/>
  <c r="AG237" i="16"/>
  <c r="AK237" i="16"/>
  <c r="AM239" i="16"/>
  <c r="AG241" i="16"/>
  <c r="AK241" i="16"/>
  <c r="AN247" i="16"/>
  <c r="AJ247" i="16"/>
  <c r="AR247" i="16"/>
  <c r="AH255" i="16"/>
  <c r="AP255" i="16"/>
  <c r="AI261" i="16"/>
  <c r="AQ261" i="16"/>
  <c r="AN269" i="16"/>
  <c r="AJ269" i="16"/>
  <c r="AR269" i="16"/>
  <c r="AG299" i="16"/>
  <c r="AM301" i="16"/>
  <c r="AM309" i="16"/>
  <c r="AK319" i="16"/>
  <c r="AG319" i="16"/>
  <c r="AO319" i="16"/>
  <c r="AJ323" i="16"/>
  <c r="AR323" i="16"/>
  <c r="AG327" i="16"/>
  <c r="AO327" i="16"/>
  <c r="AM329" i="16"/>
  <c r="AM347" i="16"/>
  <c r="AH349" i="16"/>
  <c r="AL349" i="16"/>
  <c r="AJ353" i="16"/>
  <c r="AR353" i="16"/>
  <c r="AI361" i="16"/>
  <c r="AI359" i="16"/>
  <c r="AQ361" i="16"/>
  <c r="AG371" i="16"/>
  <c r="AK371" i="16"/>
  <c r="AI373" i="16"/>
  <c r="AQ373" i="16"/>
  <c r="AH377" i="16"/>
  <c r="AL377" i="16"/>
  <c r="AL261" i="16"/>
  <c r="AL265" i="16"/>
  <c r="AN273" i="16"/>
  <c r="AL271" i="16"/>
  <c r="AH281" i="16"/>
  <c r="AP281" i="16"/>
  <c r="AJ287" i="16"/>
  <c r="AR287" i="16"/>
  <c r="AG289" i="16"/>
  <c r="AO289" i="16"/>
  <c r="AM291" i="16"/>
  <c r="AM295" i="16"/>
  <c r="AI305" i="16"/>
  <c r="AQ305" i="16"/>
  <c r="AK309" i="16"/>
  <c r="AH311" i="16"/>
  <c r="AO313" i="16"/>
  <c r="AL314" i="16"/>
  <c r="AH323" i="16"/>
  <c r="AM325" i="16"/>
  <c r="AJ327" i="16"/>
  <c r="AR327" i="16"/>
  <c r="AM331" i="16"/>
  <c r="AR335" i="16"/>
  <c r="AH339" i="16"/>
  <c r="AM341" i="16"/>
  <c r="AO336" i="16"/>
  <c r="AK351" i="16"/>
  <c r="AM355" i="16"/>
  <c r="AI357" i="16"/>
  <c r="AQ357" i="16"/>
  <c r="AH361" i="16"/>
  <c r="AM363" i="16"/>
  <c r="AR367" i="16"/>
  <c r="AI369" i="16"/>
  <c r="AQ369" i="16"/>
  <c r="AM371" i="16"/>
  <c r="AG373" i="16"/>
  <c r="AG377" i="16"/>
  <c r="AK377" i="16"/>
  <c r="AI379" i="16"/>
  <c r="AQ379" i="16"/>
  <c r="AH245" i="16"/>
  <c r="AJ267" i="16"/>
  <c r="AR267" i="16"/>
  <c r="AN267" i="16"/>
  <c r="AH269" i="16"/>
  <c r="AL269" i="16"/>
  <c r="AQ273" i="16"/>
  <c r="AJ277" i="16"/>
  <c r="AR277" i="16"/>
  <c r="AN277" i="16"/>
  <c r="AI283" i="16"/>
  <c r="AQ283" i="16"/>
  <c r="AG285" i="16"/>
  <c r="AM287" i="16"/>
  <c r="AH291" i="16"/>
  <c r="AM299" i="16"/>
  <c r="AI303" i="16"/>
  <c r="AQ303" i="16"/>
  <c r="AH307" i="16"/>
  <c r="AJ313" i="16"/>
  <c r="AR313" i="16"/>
  <c r="AI319" i="16"/>
  <c r="AQ319" i="16"/>
  <c r="AJ321" i="16"/>
  <c r="AR321" i="16"/>
  <c r="AH325" i="16"/>
  <c r="AM327" i="16"/>
  <c r="AH331" i="16"/>
  <c r="AP331" i="16"/>
  <c r="AM335" i="16"/>
  <c r="AL341" i="16"/>
  <c r="AH341" i="16"/>
  <c r="AM343" i="16"/>
  <c r="AJ345" i="16"/>
  <c r="AR345" i="16"/>
  <c r="AG347" i="16"/>
  <c r="AO347" i="16"/>
  <c r="AN351" i="16"/>
  <c r="AG353" i="16"/>
  <c r="AH357" i="16"/>
  <c r="AP357" i="16"/>
  <c r="AL357" i="16"/>
  <c r="AH363" i="16"/>
  <c r="AJ365" i="16"/>
  <c r="AN365" i="16"/>
  <c r="AM367" i="16"/>
  <c r="AH369" i="16"/>
  <c r="AL369" i="16"/>
  <c r="AJ373" i="16"/>
  <c r="AR373" i="16"/>
  <c r="AN373" i="16"/>
  <c r="AN375" i="16"/>
  <c r="AJ375" i="16"/>
  <c r="AR375" i="16"/>
  <c r="AJ377" i="16"/>
  <c r="AR377" i="16"/>
  <c r="AH379" i="16"/>
  <c r="AL249" i="16"/>
  <c r="AN263" i="16"/>
  <c r="AL270" i="16"/>
  <c r="AO277" i="16"/>
  <c r="AM279" i="16"/>
  <c r="AL281" i="16"/>
  <c r="AJ283" i="16"/>
  <c r="AR283" i="16"/>
  <c r="AH285" i="16"/>
  <c r="AP285" i="16"/>
  <c r="AK289" i="16"/>
  <c r="AI291" i="16"/>
  <c r="AQ291" i="16"/>
  <c r="AI295" i="16"/>
  <c r="AQ295" i="16"/>
  <c r="AH297" i="16"/>
  <c r="AP297" i="16"/>
  <c r="AN299" i="16"/>
  <c r="AM305" i="16"/>
  <c r="AI307" i="16"/>
  <c r="AQ307" i="16"/>
  <c r="AH292" i="16"/>
  <c r="AP292" i="16"/>
  <c r="AH314" i="16"/>
  <c r="AP314" i="16"/>
  <c r="AL315" i="16"/>
  <c r="AG321" i="16"/>
  <c r="AI325" i="16"/>
  <c r="AQ325" i="16"/>
  <c r="AK329" i="16"/>
  <c r="AI331" i="16"/>
  <c r="AQ331" i="16"/>
  <c r="AH333" i="16"/>
  <c r="AP333" i="16"/>
  <c r="AI341" i="16"/>
  <c r="AQ341" i="16"/>
  <c r="AN343" i="16"/>
  <c r="AK345" i="16"/>
  <c r="AH347" i="16"/>
  <c r="AG337" i="16"/>
  <c r="AI355" i="16"/>
  <c r="AQ355" i="16"/>
  <c r="AM357" i="16"/>
  <c r="AI363" i="16"/>
  <c r="AQ363" i="16"/>
  <c r="AG365" i="16"/>
  <c r="AO365" i="16"/>
  <c r="AM369" i="16"/>
  <c r="AI371" i="16"/>
  <c r="AQ371" i="16"/>
  <c r="AN35" i="16"/>
  <c r="AG73" i="16"/>
  <c r="AG85" i="16"/>
  <c r="AO73" i="16"/>
  <c r="AO85" i="16"/>
  <c r="AG99" i="16"/>
  <c r="AG95" i="16"/>
  <c r="AO99" i="16"/>
  <c r="AO95" i="16"/>
  <c r="AH149" i="16"/>
  <c r="AM165" i="16"/>
  <c r="AM161" i="16"/>
  <c r="AL205" i="16"/>
  <c r="AL209" i="16"/>
  <c r="AL248" i="16"/>
  <c r="AL251" i="16"/>
  <c r="AH249" i="16"/>
  <c r="AH251" i="16"/>
  <c r="AP251" i="16"/>
  <c r="AP249" i="16"/>
  <c r="AL275" i="16"/>
  <c r="AL317" i="16"/>
  <c r="AN321" i="16"/>
  <c r="AN315" i="16"/>
  <c r="AN323" i="16"/>
  <c r="AN314" i="16"/>
  <c r="AH11" i="16"/>
  <c r="AH7" i="16"/>
  <c r="AP11" i="16"/>
  <c r="AP7" i="16"/>
  <c r="AJ29" i="16"/>
  <c r="AG50" i="16"/>
  <c r="AO50" i="16"/>
  <c r="AK53" i="16"/>
  <c r="AK51" i="16"/>
  <c r="AG53" i="16"/>
  <c r="AH73" i="16"/>
  <c r="AL75" i="16"/>
  <c r="AL138" i="16"/>
  <c r="AG145" i="16"/>
  <c r="AP161" i="16"/>
  <c r="AM160" i="16"/>
  <c r="AM163" i="16"/>
  <c r="AQ165" i="16"/>
  <c r="AP203" i="16"/>
  <c r="AP182" i="16"/>
  <c r="AP209" i="16"/>
  <c r="AH205" i="16"/>
  <c r="AH211" i="16"/>
  <c r="AQ226" i="16"/>
  <c r="AM271" i="16"/>
  <c r="AM275" i="16"/>
  <c r="AG7" i="16"/>
  <c r="AR7" i="16"/>
  <c r="AP9" i="16"/>
  <c r="AJ25" i="16"/>
  <c r="AK29" i="16"/>
  <c r="AM31" i="16"/>
  <c r="AG33" i="16"/>
  <c r="AG29" i="16"/>
  <c r="AO33" i="16"/>
  <c r="AO29" i="16"/>
  <c r="AI51" i="16"/>
  <c r="AI73" i="16"/>
  <c r="AQ73" i="16"/>
  <c r="AM94" i="16"/>
  <c r="AQ105" i="16"/>
  <c r="AQ116" i="16"/>
  <c r="AM119" i="16"/>
  <c r="AM117" i="16"/>
  <c r="AQ161" i="16"/>
  <c r="AP205" i="16"/>
  <c r="AJ205" i="16"/>
  <c r="AJ215" i="16"/>
  <c r="AG229" i="16"/>
  <c r="AG227" i="16"/>
  <c r="AO227" i="16"/>
  <c r="AM253" i="16"/>
  <c r="AM249" i="16"/>
  <c r="AH271" i="16"/>
  <c r="AG367" i="16"/>
  <c r="AI7" i="16"/>
  <c r="AJ51" i="16"/>
  <c r="AJ65" i="16"/>
  <c r="AJ73" i="16"/>
  <c r="AP75" i="16"/>
  <c r="AJ85" i="16"/>
  <c r="AI127" i="16"/>
  <c r="AQ138" i="16"/>
  <c r="AH153" i="16"/>
  <c r="AP153" i="16"/>
  <c r="AO159" i="16"/>
  <c r="AH163" i="16"/>
  <c r="AP179" i="16"/>
  <c r="AJ182" i="16"/>
  <c r="AG183" i="16"/>
  <c r="AR182" i="16"/>
  <c r="AG204" i="16"/>
  <c r="AK205" i="16"/>
  <c r="AK207" i="16"/>
  <c r="AI271" i="16"/>
  <c r="AN307" i="16"/>
  <c r="AN293" i="16"/>
  <c r="AK315" i="16"/>
  <c r="AR29" i="16"/>
  <c r="AM51" i="16"/>
  <c r="AO55" i="16"/>
  <c r="AO51" i="16"/>
  <c r="AP83" i="16"/>
  <c r="AH133" i="16"/>
  <c r="AP143" i="16"/>
  <c r="AP139" i="16"/>
  <c r="AK147" i="16"/>
  <c r="AO185" i="16"/>
  <c r="AO183" i="16"/>
  <c r="AH275" i="16"/>
  <c r="AP317" i="16"/>
  <c r="AP315" i="16"/>
  <c r="AI6" i="16"/>
  <c r="AK7" i="16"/>
  <c r="AJ28" i="16"/>
  <c r="AO53" i="16"/>
  <c r="AQ83" i="16"/>
  <c r="AL116" i="16"/>
  <c r="AH117" i="16"/>
  <c r="AL121" i="16"/>
  <c r="AG169" i="16"/>
  <c r="AJ183" i="16"/>
  <c r="AR199" i="16"/>
  <c r="AJ201" i="16"/>
  <c r="AL211" i="16"/>
  <c r="AI233" i="16"/>
  <c r="AM270" i="16"/>
  <c r="AQ271" i="16"/>
  <c r="AL292" i="16"/>
  <c r="AL295" i="16"/>
  <c r="AH293" i="16"/>
  <c r="AH295" i="16"/>
  <c r="AL353" i="16"/>
  <c r="AL337" i="16"/>
  <c r="AL7" i="16"/>
  <c r="AM11" i="16"/>
  <c r="AM7" i="16"/>
  <c r="AR31" i="16"/>
  <c r="AJ43" i="16"/>
  <c r="AM47" i="16"/>
  <c r="AM59" i="16"/>
  <c r="AJ63" i="16"/>
  <c r="AM77" i="16"/>
  <c r="AH81" i="16"/>
  <c r="AP81" i="16"/>
  <c r="AJ87" i="16"/>
  <c r="AR87" i="16"/>
  <c r="AN95" i="16"/>
  <c r="AK99" i="16"/>
  <c r="AQ119" i="16"/>
  <c r="AJ116" i="16"/>
  <c r="AN121" i="16"/>
  <c r="AN117" i="16"/>
  <c r="AP135" i="16"/>
  <c r="AI161" i="16"/>
  <c r="AI165" i="16"/>
  <c r="AP169" i="16"/>
  <c r="AP160" i="16"/>
  <c r="AG161" i="16"/>
  <c r="AO171" i="16"/>
  <c r="AO199" i="16"/>
  <c r="AN215" i="16"/>
  <c r="AK226" i="16"/>
  <c r="AO241" i="16"/>
  <c r="AM255" i="16"/>
  <c r="AP270" i="16"/>
  <c r="AL311" i="16"/>
  <c r="AJ336" i="16"/>
  <c r="AJ339" i="16"/>
  <c r="AR336" i="16"/>
  <c r="AR339" i="16"/>
  <c r="AN339" i="16"/>
  <c r="AN337" i="16"/>
  <c r="AO377" i="16"/>
  <c r="AN28" i="16"/>
  <c r="AN53" i="16"/>
  <c r="AG55" i="16"/>
  <c r="AG51" i="16"/>
  <c r="AN61" i="16"/>
  <c r="AH83" i="16"/>
  <c r="AJ101" i="16"/>
  <c r="AJ94" i="16"/>
  <c r="AM125" i="16"/>
  <c r="AP133" i="16"/>
  <c r="AH143" i="16"/>
  <c r="AH139" i="16"/>
  <c r="AK173" i="16"/>
  <c r="AO203" i="16"/>
  <c r="AP233" i="16"/>
  <c r="AP227" i="16"/>
  <c r="AM245" i="16"/>
  <c r="AP275" i="16"/>
  <c r="AH315" i="16"/>
  <c r="AH317" i="16"/>
  <c r="AP347" i="16"/>
  <c r="AP337" i="16"/>
  <c r="AO349" i="16"/>
  <c r="AM49" i="16"/>
  <c r="AQ69" i="16"/>
  <c r="AQ75" i="16"/>
  <c r="AI117" i="16"/>
  <c r="AO145" i="16"/>
  <c r="AL147" i="16"/>
  <c r="AK161" i="16"/>
  <c r="AR201" i="16"/>
  <c r="AM226" i="16"/>
  <c r="AQ233" i="16"/>
  <c r="AQ227" i="16"/>
  <c r="AO237" i="16"/>
  <c r="AP295" i="16"/>
  <c r="AP293" i="16"/>
  <c r="AO315" i="16"/>
  <c r="AM9" i="16"/>
  <c r="AG28" i="16"/>
  <c r="AO28" i="16"/>
  <c r="AG31" i="16"/>
  <c r="AJ72" i="16"/>
  <c r="AR77" i="16"/>
  <c r="AR72" i="16"/>
  <c r="AN77" i="16"/>
  <c r="AN73" i="16"/>
  <c r="AG72" i="16"/>
  <c r="AO72" i="16"/>
  <c r="AG87" i="16"/>
  <c r="AN94" i="16"/>
  <c r="AR116" i="16"/>
  <c r="AP117" i="16"/>
  <c r="AI123" i="16"/>
  <c r="AK169" i="16"/>
  <c r="AN183" i="16"/>
  <c r="AR239" i="16"/>
  <c r="AR227" i="16"/>
  <c r="AG249" i="16"/>
  <c r="AJ253" i="16"/>
  <c r="AJ249" i="16"/>
  <c r="AR253" i="16"/>
  <c r="AR249" i="16"/>
  <c r="AI85" i="16"/>
  <c r="AG94" i="16"/>
  <c r="AO94" i="16"/>
  <c r="AG97" i="16"/>
  <c r="AI95" i="16"/>
  <c r="AQ95" i="16"/>
  <c r="AJ107" i="16"/>
  <c r="AP116" i="16"/>
  <c r="AL139" i="16"/>
  <c r="AK138" i="16"/>
  <c r="AO141" i="16"/>
  <c r="AO139" i="16"/>
  <c r="AO138" i="16"/>
  <c r="AH160" i="16"/>
  <c r="AL163" i="16"/>
  <c r="AL161" i="16"/>
  <c r="AO169" i="16"/>
  <c r="AL177" i="16"/>
  <c r="AL187" i="16"/>
  <c r="AL183" i="16"/>
  <c r="AH187" i="16"/>
  <c r="AJ197" i="16"/>
  <c r="AH209" i="16"/>
  <c r="AI215" i="16"/>
  <c r="AQ215" i="16"/>
  <c r="AR217" i="16"/>
  <c r="AR205" i="16"/>
  <c r="AG219" i="16"/>
  <c r="AO219" i="16"/>
  <c r="AM227" i="16"/>
  <c r="AG226" i="16"/>
  <c r="AJ363" i="16"/>
  <c r="AJ359" i="16"/>
  <c r="AR363" i="16"/>
  <c r="AR359" i="16"/>
  <c r="AN377" i="16"/>
  <c r="AN359" i="16"/>
  <c r="AJ89" i="16"/>
  <c r="AR89" i="16"/>
  <c r="AM97" i="16"/>
  <c r="AM95" i="16"/>
  <c r="AI105" i="16"/>
  <c r="AR127" i="16"/>
  <c r="AR117" i="16"/>
  <c r="AM138" i="16"/>
  <c r="AI141" i="16"/>
  <c r="AI139" i="16"/>
  <c r="AP138" i="16"/>
  <c r="AP173" i="16"/>
  <c r="AR185" i="16"/>
  <c r="AK201" i="16"/>
  <c r="AK204" i="16"/>
  <c r="AG207" i="16"/>
  <c r="AM211" i="16"/>
  <c r="AH213" i="16"/>
  <c r="AP213" i="16"/>
  <c r="AN226" i="16"/>
  <c r="AJ227" i="16"/>
  <c r="AR229" i="16"/>
  <c r="AL255" i="16"/>
  <c r="AK257" i="16"/>
  <c r="AK248" i="16"/>
  <c r="AO248" i="16"/>
  <c r="AK249" i="16"/>
  <c r="AH270" i="16"/>
  <c r="AH273" i="16"/>
  <c r="AQ275" i="16"/>
  <c r="AN292" i="16"/>
  <c r="AH353" i="16"/>
  <c r="AP353" i="16"/>
  <c r="AK358" i="16"/>
  <c r="AK361" i="16"/>
  <c r="AG359" i="16"/>
  <c r="AG361" i="16"/>
  <c r="AO361" i="16"/>
  <c r="AO359" i="16"/>
  <c r="AK89" i="16"/>
  <c r="AJ95" i="16"/>
  <c r="AR95" i="16"/>
  <c r="AJ117" i="16"/>
  <c r="AL137" i="16"/>
  <c r="AQ139" i="16"/>
  <c r="AO165" i="16"/>
  <c r="AO160" i="16"/>
  <c r="AL175" i="16"/>
  <c r="AG182" i="16"/>
  <c r="AK185" i="16"/>
  <c r="AK183" i="16"/>
  <c r="AL204" i="16"/>
  <c r="AL207" i="16"/>
  <c r="AK209" i="16"/>
  <c r="AI213" i="16"/>
  <c r="AN221" i="16"/>
  <c r="AO226" i="16"/>
  <c r="AK227" i="16"/>
  <c r="AJ229" i="16"/>
  <c r="AJ235" i="16"/>
  <c r="AR235" i="16"/>
  <c r="AM248" i="16"/>
  <c r="AQ253" i="16"/>
  <c r="AK259" i="16"/>
  <c r="AO261" i="16"/>
  <c r="AM265" i="16"/>
  <c r="AP269" i="16"/>
  <c r="AG277" i="16"/>
  <c r="AG271" i="16"/>
  <c r="AL279" i="16"/>
  <c r="AN285" i="16"/>
  <c r="AN271" i="16"/>
  <c r="AK365" i="16"/>
  <c r="AL28" i="16"/>
  <c r="AL29" i="16"/>
  <c r="AL50" i="16"/>
  <c r="AL51" i="16"/>
  <c r="AK72" i="16"/>
  <c r="AK73" i="16"/>
  <c r="AH85" i="16"/>
  <c r="AJ207" i="16"/>
  <c r="AQ223" i="16"/>
  <c r="AR225" i="16"/>
  <c r="AI227" i="16"/>
  <c r="AI226" i="16"/>
  <c r="AM229" i="16"/>
  <c r="AQ239" i="16"/>
  <c r="AJ241" i="16"/>
  <c r="AR241" i="16"/>
  <c r="AL247" i="16"/>
  <c r="AL301" i="16"/>
  <c r="AP329" i="16"/>
  <c r="AL331" i="16"/>
  <c r="AO345" i="16"/>
  <c r="AO337" i="16"/>
  <c r="AK347" i="16"/>
  <c r="AP371" i="16"/>
  <c r="AL182" i="16"/>
  <c r="AI204" i="16"/>
  <c r="AQ204" i="16"/>
  <c r="AM205" i="16"/>
  <c r="AH219" i="16"/>
  <c r="AP219" i="16"/>
  <c r="AN245" i="16"/>
  <c r="AJ248" i="16"/>
  <c r="AJ251" i="16"/>
  <c r="AR248" i="16"/>
  <c r="AO259" i="16"/>
  <c r="AI267" i="16"/>
  <c r="AQ267" i="16"/>
  <c r="AJ270" i="16"/>
  <c r="AR270" i="16"/>
  <c r="AQ279" i="16"/>
  <c r="AL283" i="16"/>
  <c r="AJ292" i="16"/>
  <c r="AJ295" i="16"/>
  <c r="AR292" i="16"/>
  <c r="AR295" i="16"/>
  <c r="AO331" i="16"/>
  <c r="AL333" i="16"/>
  <c r="AO358" i="16"/>
  <c r="AK359" i="16"/>
  <c r="AN116" i="16"/>
  <c r="AM143" i="16"/>
  <c r="AM139" i="16"/>
  <c r="AP183" i="16"/>
  <c r="AM209" i="16"/>
  <c r="AL231" i="16"/>
  <c r="AL227" i="16"/>
  <c r="AK270" i="16"/>
  <c r="AK273" i="16"/>
  <c r="AO273" i="16"/>
  <c r="AO271" i="16"/>
  <c r="AK116" i="16"/>
  <c r="AK117" i="16"/>
  <c r="AJ138" i="16"/>
  <c r="AR138" i="16"/>
  <c r="AJ139" i="16"/>
  <c r="AR139" i="16"/>
  <c r="AJ160" i="16"/>
  <c r="AR160" i="16"/>
  <c r="AJ161" i="16"/>
  <c r="AR161" i="16"/>
  <c r="AI182" i="16"/>
  <c r="AQ182" i="16"/>
  <c r="AI183" i="16"/>
  <c r="AQ183" i="16"/>
  <c r="AL226" i="16"/>
  <c r="AI249" i="16"/>
  <c r="AM261" i="16"/>
  <c r="AM263" i="16"/>
  <c r="AP267" i="16"/>
  <c r="AI270" i="16"/>
  <c r="AN287" i="16"/>
  <c r="AN270" i="16"/>
  <c r="AK293" i="16"/>
  <c r="AK292" i="16"/>
  <c r="AG293" i="16"/>
  <c r="AO293" i="16"/>
  <c r="AP313" i="16"/>
  <c r="AL319" i="16"/>
  <c r="AP248" i="16"/>
  <c r="AG248" i="16"/>
  <c r="AP257" i="16"/>
  <c r="AP271" i="16"/>
  <c r="AP273" i="16"/>
  <c r="AI281" i="16"/>
  <c r="AQ281" i="16"/>
  <c r="AO297" i="16"/>
  <c r="AK313" i="16"/>
  <c r="AH336" i="16"/>
  <c r="AL347" i="16"/>
  <c r="AK363" i="16"/>
  <c r="AL358" i="16"/>
  <c r="AH365" i="16"/>
  <c r="AH359" i="16"/>
  <c r="AK275" i="16"/>
  <c r="AK271" i="16"/>
  <c r="AG292" i="16"/>
  <c r="AO292" i="16"/>
  <c r="AG295" i="16"/>
  <c r="AG315" i="16"/>
  <c r="AP359" i="16"/>
  <c r="AG263" i="16"/>
  <c r="AK281" i="16"/>
  <c r="AK291" i="16"/>
  <c r="AO309" i="16"/>
  <c r="AK311" i="16"/>
  <c r="AO314" i="16"/>
  <c r="AK317" i="16"/>
  <c r="AK327" i="16"/>
  <c r="AN336" i="16"/>
  <c r="AH337" i="16"/>
  <c r="AP336" i="16"/>
  <c r="AL339" i="16"/>
  <c r="AG336" i="16"/>
  <c r="AK337" i="16"/>
  <c r="AL367" i="16"/>
  <c r="AL285" i="16"/>
  <c r="AL293" i="16"/>
  <c r="AO307" i="16"/>
  <c r="AL321" i="16"/>
  <c r="AG314" i="16"/>
  <c r="AJ341" i="16"/>
  <c r="AJ337" i="16"/>
  <c r="AR341" i="16"/>
  <c r="AR337" i="16"/>
  <c r="AP349" i="16"/>
  <c r="AL351" i="16"/>
  <c r="AH358" i="16"/>
  <c r="AL359" i="16"/>
  <c r="AK314" i="16"/>
  <c r="AL336" i="16"/>
  <c r="AJ358" i="16"/>
  <c r="AJ361" i="16"/>
  <c r="AR358" i="16"/>
  <c r="AL365" i="16"/>
  <c r="AJ273" i="16"/>
  <c r="AR273" i="16"/>
  <c r="AJ314" i="16"/>
  <c r="AR314" i="16"/>
  <c r="AJ271" i="16"/>
  <c r="AR271" i="16"/>
  <c r="AR317" i="16"/>
  <c r="AJ319" i="16"/>
  <c r="AJ315" i="16"/>
  <c r="AR319" i="16"/>
  <c r="AR315" i="16"/>
  <c r="AJ297" i="16"/>
  <c r="AJ293" i="16"/>
  <c r="AR297" i="16"/>
  <c r="AR293" i="16"/>
  <c r="R159" i="23" l="1"/>
  <c r="E378" i="24"/>
  <c r="R378" i="24"/>
  <c r="E390" i="24"/>
  <c r="O311" i="23"/>
  <c r="R24" i="23"/>
  <c r="T26" i="23"/>
  <c r="W26" i="23" s="1"/>
  <c r="T24" i="23"/>
  <c r="W24" i="23" s="1"/>
  <c r="E56" i="23"/>
  <c r="R291" i="23"/>
  <c r="T11" i="23"/>
  <c r="W11" i="23" s="1"/>
  <c r="E192" i="24"/>
  <c r="Y257" i="24"/>
  <c r="BM1" i="9"/>
  <c r="BL1" i="9"/>
  <c r="O54" i="24"/>
  <c r="S54" i="24" s="1"/>
  <c r="R54" i="24"/>
  <c r="R174" i="23"/>
  <c r="T242" i="24"/>
  <c r="W242" i="24" s="1"/>
  <c r="Q187" i="24"/>
  <c r="S187" i="24" s="1"/>
  <c r="R222" i="24"/>
  <c r="T16" i="24"/>
  <c r="W16" i="24" s="1"/>
  <c r="P307" i="23"/>
  <c r="Y27" i="24"/>
  <c r="T253" i="23"/>
  <c r="T12" i="23"/>
  <c r="W12" i="23" s="1"/>
  <c r="P174" i="23"/>
  <c r="S174" i="23" s="1"/>
  <c r="Y243" i="24"/>
  <c r="T23" i="23"/>
  <c r="W23" i="23" s="1"/>
  <c r="M284" i="23"/>
  <c r="S274" i="23"/>
  <c r="R285" i="24"/>
  <c r="I143" i="24"/>
  <c r="Q346" i="24"/>
  <c r="O245" i="23"/>
  <c r="S245" i="23" s="1"/>
  <c r="I245" i="23"/>
  <c r="T245" i="23" s="1"/>
  <c r="W245" i="23" s="1"/>
  <c r="R143" i="24"/>
  <c r="P48" i="23"/>
  <c r="M180" i="24"/>
  <c r="Q275" i="24"/>
  <c r="E187" i="24"/>
  <c r="O378" i="24"/>
  <c r="R316" i="23"/>
  <c r="O253" i="24"/>
  <c r="R21" i="24"/>
  <c r="R317" i="23"/>
  <c r="I316" i="23"/>
  <c r="P312" i="23"/>
  <c r="S312" i="23" s="1"/>
  <c r="I46" i="24"/>
  <c r="T246" i="24"/>
  <c r="Q288" i="23"/>
  <c r="S288" i="23" s="1"/>
  <c r="R378" i="23"/>
  <c r="M346" i="24"/>
  <c r="O339" i="24"/>
  <c r="S339" i="24" s="1"/>
  <c r="M109" i="24"/>
  <c r="R339" i="24"/>
  <c r="R247" i="24"/>
  <c r="Q222" i="24"/>
  <c r="S222" i="24" s="1"/>
  <c r="R283" i="24"/>
  <c r="T29" i="23"/>
  <c r="W29" i="23" s="1"/>
  <c r="R284" i="23"/>
  <c r="S284" i="23"/>
  <c r="O24" i="23"/>
  <c r="S24" i="23" s="1"/>
  <c r="T248" i="23"/>
  <c r="W248" i="23" s="1"/>
  <c r="T29" i="24"/>
  <c r="P290" i="24"/>
  <c r="S290" i="24" s="1"/>
  <c r="R317" i="24"/>
  <c r="P318" i="23"/>
  <c r="R93" i="23"/>
  <c r="R240" i="23"/>
  <c r="R17" i="23"/>
  <c r="E379" i="24"/>
  <c r="I208" i="24"/>
  <c r="E309" i="24"/>
  <c r="R207" i="23"/>
  <c r="P80" i="23"/>
  <c r="S80" i="23" s="1"/>
  <c r="P207" i="23"/>
  <c r="S207" i="23" s="1"/>
  <c r="R246" i="23"/>
  <c r="Q240" i="23"/>
  <c r="S240" i="23" s="1"/>
  <c r="M246" i="24"/>
  <c r="U246" i="24" s="1"/>
  <c r="Y246" i="24" s="1"/>
  <c r="R80" i="23"/>
  <c r="R246" i="24"/>
  <c r="S217" i="24"/>
  <c r="P374" i="24"/>
  <c r="S374" i="24" s="1"/>
  <c r="Q116" i="24"/>
  <c r="S116" i="24" s="1"/>
  <c r="R176" i="23"/>
  <c r="Q48" i="23"/>
  <c r="R309" i="24"/>
  <c r="R48" i="23"/>
  <c r="M17" i="23"/>
  <c r="U17" i="23" s="1"/>
  <c r="Y17" i="24" s="1"/>
  <c r="R207" i="24"/>
  <c r="M251" i="23"/>
  <c r="U251" i="23" s="1"/>
  <c r="T240" i="23"/>
  <c r="R149" i="24"/>
  <c r="O121" i="24"/>
  <c r="S121" i="24" s="1"/>
  <c r="R186" i="23"/>
  <c r="E53" i="23"/>
  <c r="R58" i="24"/>
  <c r="R83" i="24"/>
  <c r="P44" i="23"/>
  <c r="R53" i="23"/>
  <c r="Q28" i="24"/>
  <c r="S28" i="24" s="1"/>
  <c r="R316" i="24"/>
  <c r="M316" i="24"/>
  <c r="R46" i="23"/>
  <c r="P317" i="23"/>
  <c r="S317" i="23" s="1"/>
  <c r="R389" i="24"/>
  <c r="R75" i="23"/>
  <c r="R311" i="23"/>
  <c r="R351" i="23"/>
  <c r="P113" i="24"/>
  <c r="M351" i="23"/>
  <c r="E187" i="23"/>
  <c r="S45" i="24"/>
  <c r="I27" i="24"/>
  <c r="T27" i="24" s="1"/>
  <c r="O56" i="24"/>
  <c r="O283" i="24"/>
  <c r="S283" i="24" s="1"/>
  <c r="I186" i="24"/>
  <c r="P49" i="23"/>
  <c r="S49" i="23" s="1"/>
  <c r="Q319" i="24"/>
  <c r="Y248" i="24"/>
  <c r="P280" i="23"/>
  <c r="S280" i="23" s="1"/>
  <c r="M116" i="24"/>
  <c r="Q113" i="24"/>
  <c r="T258" i="23"/>
  <c r="O284" i="24"/>
  <c r="S284" i="24" s="1"/>
  <c r="R59" i="23"/>
  <c r="M349" i="24"/>
  <c r="Y24" i="24"/>
  <c r="O26" i="24"/>
  <c r="S26" i="24" s="1"/>
  <c r="R380" i="23"/>
  <c r="M22" i="23"/>
  <c r="U22" i="23" s="1"/>
  <c r="Y22" i="24" s="1"/>
  <c r="R22" i="23"/>
  <c r="S385" i="23"/>
  <c r="S22" i="23"/>
  <c r="R289" i="24"/>
  <c r="S28" i="23"/>
  <c r="T243" i="24"/>
  <c r="W243" i="24" s="1"/>
  <c r="E26" i="24"/>
  <c r="R382" i="23"/>
  <c r="Q380" i="23"/>
  <c r="S380" i="23" s="1"/>
  <c r="T252" i="24"/>
  <c r="I289" i="24"/>
  <c r="O109" i="24"/>
  <c r="HL1" i="9"/>
  <c r="DT1" i="9"/>
  <c r="DR1" i="9"/>
  <c r="HM1" i="9"/>
  <c r="DU1" i="9"/>
  <c r="DS1" i="9"/>
  <c r="R284" i="24"/>
  <c r="R218" i="24"/>
  <c r="E214" i="23"/>
  <c r="R124" i="24"/>
  <c r="E110" i="24"/>
  <c r="I142" i="24"/>
  <c r="T27" i="23"/>
  <c r="W27" i="23" s="1"/>
  <c r="O344" i="23"/>
  <c r="S344" i="23" s="1"/>
  <c r="I77" i="23"/>
  <c r="O110" i="24"/>
  <c r="Y11" i="24"/>
  <c r="R214" i="23"/>
  <c r="R312" i="23"/>
  <c r="S192" i="23"/>
  <c r="R187" i="23"/>
  <c r="R154" i="24"/>
  <c r="Q380" i="24"/>
  <c r="S380" i="24" s="1"/>
  <c r="E124" i="24"/>
  <c r="R312" i="24"/>
  <c r="Q187" i="23"/>
  <c r="S187" i="23" s="1"/>
  <c r="S21" i="24"/>
  <c r="R125" i="24"/>
  <c r="Q83" i="24"/>
  <c r="S83" i="24" s="1"/>
  <c r="Q323" i="23"/>
  <c r="S323" i="23" s="1"/>
  <c r="M342" i="23"/>
  <c r="P278" i="23"/>
  <c r="O77" i="23"/>
  <c r="P384" i="23"/>
  <c r="S384" i="23" s="1"/>
  <c r="E250" i="23"/>
  <c r="T250" i="23" s="1"/>
  <c r="Q174" i="24"/>
  <c r="S174" i="24" s="1"/>
  <c r="R51" i="23"/>
  <c r="I313" i="23"/>
  <c r="R339" i="23"/>
  <c r="O75" i="23"/>
  <c r="S75" i="23" s="1"/>
  <c r="T22" i="23"/>
  <c r="T255" i="24"/>
  <c r="E144" i="24"/>
  <c r="Q209" i="24"/>
  <c r="S209" i="24" s="1"/>
  <c r="E111" i="24"/>
  <c r="M75" i="23"/>
  <c r="Q250" i="23"/>
  <c r="S250" i="23" s="1"/>
  <c r="R345" i="24"/>
  <c r="O177" i="24"/>
  <c r="R144" i="24"/>
  <c r="R323" i="23"/>
  <c r="P186" i="24"/>
  <c r="S186" i="24" s="1"/>
  <c r="E256" i="23"/>
  <c r="S113" i="23"/>
  <c r="R151" i="23"/>
  <c r="I250" i="24"/>
  <c r="T250" i="24" s="1"/>
  <c r="P124" i="24"/>
  <c r="S124" i="24" s="1"/>
  <c r="R111" i="24"/>
  <c r="R186" i="24"/>
  <c r="M124" i="24"/>
  <c r="Q377" i="24"/>
  <c r="R116" i="24"/>
  <c r="M28" i="24"/>
  <c r="U28" i="24" s="1"/>
  <c r="Y28" i="24" s="1"/>
  <c r="P311" i="23"/>
  <c r="Q151" i="23"/>
  <c r="S151" i="23" s="1"/>
  <c r="O339" i="23"/>
  <c r="S339" i="23" s="1"/>
  <c r="T248" i="24"/>
  <c r="R49" i="23"/>
  <c r="R280" i="23"/>
  <c r="R344" i="23"/>
  <c r="S307" i="24"/>
  <c r="M175" i="24"/>
  <c r="E354" i="24"/>
  <c r="P22" i="24"/>
  <c r="M16" i="23"/>
  <c r="U16" i="23" s="1"/>
  <c r="Y16" i="24" s="1"/>
  <c r="T18" i="23"/>
  <c r="W18" i="23" s="1"/>
  <c r="R307" i="23"/>
  <c r="R60" i="23"/>
  <c r="R44" i="23"/>
  <c r="T21" i="23"/>
  <c r="W21" i="23" s="1"/>
  <c r="M214" i="23"/>
  <c r="I157" i="24"/>
  <c r="M142" i="24"/>
  <c r="R289" i="23"/>
  <c r="E345" i="23"/>
  <c r="R208" i="23"/>
  <c r="T243" i="23"/>
  <c r="W243" i="23" s="1"/>
  <c r="S55" i="23"/>
  <c r="O355" i="23"/>
  <c r="S355" i="23" s="1"/>
  <c r="I306" i="24"/>
  <c r="Q258" i="24"/>
  <c r="I385" i="24"/>
  <c r="P379" i="24"/>
  <c r="S379" i="24" s="1"/>
  <c r="R341" i="23"/>
  <c r="R372" i="23"/>
  <c r="R190" i="23"/>
  <c r="S215" i="24"/>
  <c r="O212" i="23"/>
  <c r="S212" i="23" s="1"/>
  <c r="E319" i="23"/>
  <c r="R212" i="23"/>
  <c r="R43" i="23"/>
  <c r="R275" i="24"/>
  <c r="R92" i="24"/>
  <c r="Q147" i="24"/>
  <c r="S147" i="24" s="1"/>
  <c r="E312" i="24"/>
  <c r="O319" i="24"/>
  <c r="M321" i="23"/>
  <c r="R377" i="24"/>
  <c r="E76" i="23"/>
  <c r="R179" i="23"/>
  <c r="I256" i="23"/>
  <c r="R357" i="23"/>
  <c r="P350" i="23"/>
  <c r="Q93" i="23"/>
  <c r="S93" i="23" s="1"/>
  <c r="P214" i="23"/>
  <c r="S214" i="23" s="1"/>
  <c r="O307" i="23"/>
  <c r="R90" i="24"/>
  <c r="O312" i="24"/>
  <c r="S312" i="24" s="1"/>
  <c r="I341" i="23"/>
  <c r="M242" i="23"/>
  <c r="U242" i="23" s="1"/>
  <c r="Y242" i="24" s="1"/>
  <c r="M55" i="23"/>
  <c r="E251" i="23"/>
  <c r="I219" i="24"/>
  <c r="E345" i="24"/>
  <c r="R342" i="23"/>
  <c r="M357" i="23"/>
  <c r="R319" i="23"/>
  <c r="R55" i="23"/>
  <c r="R109" i="23"/>
  <c r="S383" i="23"/>
  <c r="E342" i="23"/>
  <c r="M208" i="23"/>
  <c r="R147" i="24"/>
  <c r="S274" i="24"/>
  <c r="I120" i="24"/>
  <c r="S319" i="23"/>
  <c r="R318" i="23"/>
  <c r="E382" i="23"/>
  <c r="E247" i="23"/>
  <c r="T247" i="23" s="1"/>
  <c r="W247" i="23" s="1"/>
  <c r="S27" i="23"/>
  <c r="R255" i="23"/>
  <c r="P377" i="24"/>
  <c r="P208" i="24"/>
  <c r="S208" i="24" s="1"/>
  <c r="V250" i="24"/>
  <c r="Z250" i="24" s="1"/>
  <c r="P383" i="24"/>
  <c r="S383" i="24" s="1"/>
  <c r="I278" i="24"/>
  <c r="R319" i="24"/>
  <c r="P190" i="23"/>
  <c r="S190" i="23" s="1"/>
  <c r="Q354" i="23"/>
  <c r="S354" i="23" s="1"/>
  <c r="P158" i="23"/>
  <c r="S158" i="23" s="1"/>
  <c r="O247" i="23"/>
  <c r="S247" i="23" s="1"/>
  <c r="I190" i="23"/>
  <c r="Q56" i="23"/>
  <c r="S56" i="23" s="1"/>
  <c r="R321" i="24"/>
  <c r="R248" i="24"/>
  <c r="R250" i="24"/>
  <c r="P248" i="24"/>
  <c r="S248" i="24" s="1"/>
  <c r="O275" i="24"/>
  <c r="E146" i="24"/>
  <c r="I154" i="24"/>
  <c r="S342" i="23"/>
  <c r="R384" i="23"/>
  <c r="R116" i="23"/>
  <c r="E373" i="23"/>
  <c r="O318" i="23"/>
  <c r="R76" i="23"/>
  <c r="P285" i="24"/>
  <c r="S285" i="24" s="1"/>
  <c r="R208" i="24"/>
  <c r="I323" i="24"/>
  <c r="R156" i="24"/>
  <c r="O75" i="24"/>
  <c r="S75" i="24" s="1"/>
  <c r="P181" i="24"/>
  <c r="E351" i="24"/>
  <c r="M86" i="24"/>
  <c r="Q223" i="24"/>
  <c r="Q224" i="24"/>
  <c r="I224" i="24"/>
  <c r="I273" i="24"/>
  <c r="R354" i="23"/>
  <c r="R256" i="23"/>
  <c r="S374" i="23"/>
  <c r="Q116" i="23"/>
  <c r="S116" i="23" s="1"/>
  <c r="E51" i="23"/>
  <c r="R342" i="24"/>
  <c r="P146" i="24"/>
  <c r="S146" i="24" s="1"/>
  <c r="I75" i="24"/>
  <c r="R355" i="23"/>
  <c r="R321" i="23"/>
  <c r="Q373" i="24"/>
  <c r="O255" i="23"/>
  <c r="S255" i="23" s="1"/>
  <c r="O313" i="23"/>
  <c r="S313" i="23" s="1"/>
  <c r="E46" i="23"/>
  <c r="Q372" i="23"/>
  <c r="S372" i="23" s="1"/>
  <c r="E151" i="24"/>
  <c r="R151" i="24"/>
  <c r="S51" i="24"/>
  <c r="E125" i="24"/>
  <c r="R157" i="24"/>
  <c r="Q289" i="23"/>
  <c r="O321" i="23"/>
  <c r="S321" i="23" s="1"/>
  <c r="R373" i="23"/>
  <c r="P51" i="23"/>
  <c r="S51" i="23" s="1"/>
  <c r="R351" i="24"/>
  <c r="R288" i="24"/>
  <c r="T24" i="24"/>
  <c r="E318" i="24"/>
  <c r="R120" i="24"/>
  <c r="R46" i="24"/>
  <c r="Q82" i="24"/>
  <c r="M157" i="24"/>
  <c r="R86" i="24"/>
  <c r="M182" i="24"/>
  <c r="Q108" i="23"/>
  <c r="S108" i="23" s="1"/>
  <c r="R278" i="24"/>
  <c r="S306" i="23"/>
  <c r="I81" i="23"/>
  <c r="E118" i="23"/>
  <c r="S372" i="24"/>
  <c r="P346" i="24"/>
  <c r="R219" i="24"/>
  <c r="S120" i="24"/>
  <c r="R224" i="24"/>
  <c r="R159" i="24"/>
  <c r="O93" i="24"/>
  <c r="S93" i="24" s="1"/>
  <c r="R93" i="24"/>
  <c r="S351" i="24"/>
  <c r="Q241" i="24"/>
  <c r="P289" i="23"/>
  <c r="T257" i="23"/>
  <c r="W257" i="23" s="1"/>
  <c r="O156" i="23"/>
  <c r="S156" i="23" s="1"/>
  <c r="R81" i="23"/>
  <c r="R380" i="24"/>
  <c r="I382" i="24"/>
  <c r="R213" i="24"/>
  <c r="S156" i="24"/>
  <c r="R78" i="24"/>
  <c r="R383" i="24"/>
  <c r="E78" i="24"/>
  <c r="O213" i="24"/>
  <c r="S213" i="24" s="1"/>
  <c r="T12" i="24"/>
  <c r="W12" i="24" s="1"/>
  <c r="I93" i="24"/>
  <c r="S285" i="23"/>
  <c r="Y21" i="24"/>
  <c r="P224" i="24"/>
  <c r="Q23" i="24"/>
  <c r="R390" i="24"/>
  <c r="P149" i="24"/>
  <c r="S149" i="24" s="1"/>
  <c r="M241" i="24"/>
  <c r="U241" i="24" s="1"/>
  <c r="Y241" i="24" s="1"/>
  <c r="M258" i="23"/>
  <c r="U258" i="23" s="1"/>
  <c r="O324" i="24"/>
  <c r="S324" i="24" s="1"/>
  <c r="S92" i="24"/>
  <c r="R156" i="23"/>
  <c r="R258" i="23"/>
  <c r="R142" i="23"/>
  <c r="E180" i="23"/>
  <c r="S214" i="24"/>
  <c r="M152" i="24"/>
  <c r="R323" i="24"/>
  <c r="R43" i="24"/>
  <c r="R306" i="23"/>
  <c r="R158" i="23"/>
  <c r="R286" i="23"/>
  <c r="E142" i="23"/>
  <c r="R61" i="23"/>
  <c r="O218" i="24"/>
  <c r="S218" i="24" s="1"/>
  <c r="R209" i="24"/>
  <c r="I121" i="24"/>
  <c r="S78" i="24"/>
  <c r="I355" i="23"/>
  <c r="S289" i="24"/>
  <c r="R118" i="23"/>
  <c r="Q61" i="23"/>
  <c r="S61" i="23" s="1"/>
  <c r="I286" i="23"/>
  <c r="S387" i="24"/>
  <c r="Y245" i="24"/>
  <c r="S384" i="24"/>
  <c r="S77" i="24"/>
  <c r="E46" i="24"/>
  <c r="R121" i="24"/>
  <c r="I379" i="23"/>
  <c r="P291" i="24"/>
  <c r="Y26" i="24"/>
  <c r="P182" i="24"/>
  <c r="P309" i="23"/>
  <c r="E323" i="24"/>
  <c r="E344" i="23"/>
  <c r="S141" i="23"/>
  <c r="S53" i="23"/>
  <c r="I26" i="24"/>
  <c r="I190" i="24"/>
  <c r="Q16" i="23"/>
  <c r="S16" i="23" s="1"/>
  <c r="O251" i="23"/>
  <c r="S50" i="23"/>
  <c r="R278" i="23"/>
  <c r="S46" i="23"/>
  <c r="S308" i="24"/>
  <c r="R252" i="24"/>
  <c r="R291" i="24"/>
  <c r="R181" i="24"/>
  <c r="S88" i="24"/>
  <c r="O22" i="24"/>
  <c r="O344" i="24"/>
  <c r="S344" i="24" s="1"/>
  <c r="M56" i="24"/>
  <c r="Q24" i="24"/>
  <c r="S24" i="24" s="1"/>
  <c r="S189" i="24"/>
  <c r="M344" i="24"/>
  <c r="O207" i="24"/>
  <c r="S207" i="24" s="1"/>
  <c r="O148" i="23"/>
  <c r="S148" i="23" s="1"/>
  <c r="R308" i="23"/>
  <c r="R274" i="23"/>
  <c r="R345" i="23"/>
  <c r="M252" i="24"/>
  <c r="U252" i="24" s="1"/>
  <c r="Y252" i="24" s="1"/>
  <c r="Q182" i="24"/>
  <c r="E158" i="24"/>
  <c r="S123" i="24"/>
  <c r="E377" i="24"/>
  <c r="M291" i="24"/>
  <c r="M159" i="23"/>
  <c r="R26" i="24"/>
  <c r="I177" i="23"/>
  <c r="Y12" i="24"/>
  <c r="E284" i="24"/>
  <c r="O186" i="23"/>
  <c r="S186" i="23" s="1"/>
  <c r="R119" i="23"/>
  <c r="P142" i="24"/>
  <c r="S210" i="23"/>
  <c r="R148" i="23"/>
  <c r="S29" i="23"/>
  <c r="R108" i="23"/>
  <c r="I87" i="23"/>
  <c r="R350" i="24"/>
  <c r="I378" i="24"/>
  <c r="R189" i="24"/>
  <c r="E356" i="24"/>
  <c r="I288" i="24"/>
  <c r="O181" i="24"/>
  <c r="I290" i="24"/>
  <c r="Q378" i="23"/>
  <c r="S378" i="23" s="1"/>
  <c r="Q276" i="24"/>
  <c r="S276" i="24" s="1"/>
  <c r="P378" i="24"/>
  <c r="E119" i="23"/>
  <c r="E92" i="24"/>
  <c r="S144" i="24"/>
  <c r="M189" i="24"/>
  <c r="O390" i="24"/>
  <c r="S390" i="24" s="1"/>
  <c r="R379" i="23"/>
  <c r="Q18" i="24"/>
  <c r="I159" i="23"/>
  <c r="R241" i="24"/>
  <c r="S218" i="23"/>
  <c r="S86" i="23"/>
  <c r="S286" i="23"/>
  <c r="Q341" i="23"/>
  <c r="S341" i="23" s="1"/>
  <c r="T242" i="23"/>
  <c r="S185" i="23"/>
  <c r="S209" i="23"/>
  <c r="R110" i="24"/>
  <c r="P177" i="24"/>
  <c r="T13" i="24"/>
  <c r="W13" i="24" s="1"/>
  <c r="I390" i="24"/>
  <c r="R356" i="24"/>
  <c r="O357" i="24"/>
  <c r="S357" i="24" s="1"/>
  <c r="S81" i="23"/>
  <c r="Q278" i="23"/>
  <c r="R309" i="23"/>
  <c r="I16" i="23"/>
  <c r="T16" i="23" s="1"/>
  <c r="M14" i="24"/>
  <c r="U14" i="24" s="1"/>
  <c r="Y14" i="24" s="1"/>
  <c r="E378" i="23"/>
  <c r="O356" i="24"/>
  <c r="S356" i="24" s="1"/>
  <c r="R59" i="24"/>
  <c r="Y247" i="24"/>
  <c r="P247" i="24"/>
  <c r="S247" i="24" s="1"/>
  <c r="O242" i="23"/>
  <c r="S242" i="23" s="1"/>
  <c r="S179" i="23"/>
  <c r="R19" i="23"/>
  <c r="O111" i="23"/>
  <c r="S111" i="23" s="1"/>
  <c r="Z256" i="24"/>
  <c r="T257" i="24"/>
  <c r="I18" i="24"/>
  <c r="S154" i="23"/>
  <c r="S279" i="23"/>
  <c r="Y250" i="24"/>
  <c r="Q245" i="24"/>
  <c r="S245" i="24" s="1"/>
  <c r="I241" i="24"/>
  <c r="S191" i="23"/>
  <c r="Q44" i="23"/>
  <c r="R111" i="23"/>
  <c r="R177" i="24"/>
  <c r="S313" i="24"/>
  <c r="Y23" i="24"/>
  <c r="R114" i="23"/>
  <c r="R185" i="24"/>
  <c r="S86" i="24"/>
  <c r="S241" i="23"/>
  <c r="M308" i="23"/>
  <c r="I245" i="24"/>
  <c r="R54" i="23"/>
  <c r="M54" i="23"/>
  <c r="P184" i="24"/>
  <c r="S184" i="24" s="1"/>
  <c r="R184" i="24"/>
  <c r="E184" i="24"/>
  <c r="Q81" i="24"/>
  <c r="M81" i="24"/>
  <c r="Q251" i="24"/>
  <c r="S251" i="24" s="1"/>
  <c r="M251" i="24"/>
  <c r="U251" i="24" s="1"/>
  <c r="M253" i="23"/>
  <c r="U253" i="23" s="1"/>
  <c r="Y253" i="24" s="1"/>
  <c r="R253" i="23"/>
  <c r="P56" i="24"/>
  <c r="R56" i="24"/>
  <c r="M318" i="24"/>
  <c r="Q318" i="24"/>
  <c r="S318" i="24" s="1"/>
  <c r="R55" i="24"/>
  <c r="E55" i="24"/>
  <c r="Q55" i="24"/>
  <c r="S55" i="24" s="1"/>
  <c r="R350" i="23"/>
  <c r="E350" i="23"/>
  <c r="O350" i="23"/>
  <c r="P23" i="24"/>
  <c r="E23" i="24"/>
  <c r="T23" i="24" s="1"/>
  <c r="P17" i="24"/>
  <c r="E17" i="24"/>
  <c r="T17" i="24" s="1"/>
  <c r="R17" i="24"/>
  <c r="Q253" i="24"/>
  <c r="E253" i="24"/>
  <c r="T253" i="24" s="1"/>
  <c r="R253" i="24"/>
  <c r="O60" i="24"/>
  <c r="S60" i="24" s="1"/>
  <c r="I60" i="24"/>
  <c r="O346" i="24"/>
  <c r="E346" i="24"/>
  <c r="R346" i="24"/>
  <c r="O309" i="23"/>
  <c r="M225" i="24"/>
  <c r="R318" i="24"/>
  <c r="R87" i="24"/>
  <c r="Q87" i="24"/>
  <c r="S87" i="24" s="1"/>
  <c r="R123" i="23"/>
  <c r="O123" i="23"/>
  <c r="S123" i="23" s="1"/>
  <c r="E123" i="23"/>
  <c r="S142" i="23"/>
  <c r="R81" i="24"/>
  <c r="P81" i="24"/>
  <c r="V16" i="23"/>
  <c r="Z16" i="24" s="1"/>
  <c r="R16" i="23"/>
  <c r="M273" i="24"/>
  <c r="Q273" i="24"/>
  <c r="P220" i="24"/>
  <c r="S220" i="24" s="1"/>
  <c r="E220" i="24"/>
  <c r="R220" i="24"/>
  <c r="E340" i="23"/>
  <c r="R340" i="23"/>
  <c r="P340" i="23"/>
  <c r="V11" i="24"/>
  <c r="Z11" i="24" s="1"/>
  <c r="R11" i="24"/>
  <c r="O190" i="24"/>
  <c r="S190" i="24" s="1"/>
  <c r="M190" i="24"/>
  <c r="V255" i="24"/>
  <c r="Z255" i="24" s="1"/>
  <c r="R255" i="24"/>
  <c r="R92" i="23"/>
  <c r="Q92" i="23"/>
  <c r="S92" i="23" s="1"/>
  <c r="P82" i="24"/>
  <c r="R82" i="24"/>
  <c r="R388" i="24"/>
  <c r="Q388" i="24"/>
  <c r="S388" i="24" s="1"/>
  <c r="E388" i="24"/>
  <c r="S257" i="23"/>
  <c r="R158" i="24"/>
  <c r="M158" i="24"/>
  <c r="Q158" i="24"/>
  <c r="S158" i="24" s="1"/>
  <c r="I115" i="23"/>
  <c r="R115" i="23"/>
  <c r="I256" i="24"/>
  <c r="T256" i="24" s="1"/>
  <c r="R256" i="24"/>
  <c r="R125" i="23"/>
  <c r="O125" i="23"/>
  <c r="S125" i="23" s="1"/>
  <c r="I125" i="23"/>
  <c r="P54" i="23"/>
  <c r="S54" i="23" s="1"/>
  <c r="Q49" i="24"/>
  <c r="S49" i="24" s="1"/>
  <c r="E49" i="24"/>
  <c r="R49" i="24"/>
  <c r="R180" i="23"/>
  <c r="O180" i="23"/>
  <c r="S180" i="23" s="1"/>
  <c r="R177" i="23"/>
  <c r="E177" i="23"/>
  <c r="Q177" i="23"/>
  <c r="S177" i="23" s="1"/>
  <c r="S109" i="23"/>
  <c r="R375" i="23"/>
  <c r="I375" i="23"/>
  <c r="O375" i="23"/>
  <c r="S375" i="23" s="1"/>
  <c r="I374" i="24"/>
  <c r="R374" i="24"/>
  <c r="R273" i="24"/>
  <c r="E273" i="24"/>
  <c r="O253" i="23"/>
  <c r="S253" i="23" s="1"/>
  <c r="P120" i="23"/>
  <c r="S120" i="23" s="1"/>
  <c r="I120" i="23"/>
  <c r="S220" i="23"/>
  <c r="Q291" i="24"/>
  <c r="Q255" i="24"/>
  <c r="S255" i="24" s="1"/>
  <c r="Q14" i="24"/>
  <c r="S14" i="24" s="1"/>
  <c r="Q256" i="24"/>
  <c r="S256" i="24" s="1"/>
  <c r="M76" i="24"/>
  <c r="S125" i="24"/>
  <c r="R152" i="24"/>
  <c r="I152" i="24"/>
  <c r="Q152" i="24"/>
  <c r="S152" i="24" s="1"/>
  <c r="R192" i="24"/>
  <c r="Q192" i="24"/>
  <c r="S192" i="24" s="1"/>
  <c r="E141" i="24"/>
  <c r="O141" i="24"/>
  <c r="S141" i="24" s="1"/>
  <c r="E22" i="24"/>
  <c r="T22" i="24" s="1"/>
  <c r="R22" i="24"/>
  <c r="E153" i="23"/>
  <c r="O153" i="23"/>
  <c r="S153" i="23" s="1"/>
  <c r="R153" i="23"/>
  <c r="O258" i="24"/>
  <c r="M258" i="24"/>
  <c r="U258" i="24" s="1"/>
  <c r="R258" i="24"/>
  <c r="P108" i="24"/>
  <c r="S108" i="24" s="1"/>
  <c r="E108" i="24"/>
  <c r="M148" i="24"/>
  <c r="R148" i="24"/>
  <c r="P148" i="24"/>
  <c r="S148" i="24" s="1"/>
  <c r="R142" i="24"/>
  <c r="R276" i="24"/>
  <c r="E276" i="24"/>
  <c r="R385" i="24"/>
  <c r="M29" i="24"/>
  <c r="U29" i="24" s="1"/>
  <c r="Y29" i="24" s="1"/>
  <c r="R29" i="24"/>
  <c r="P29" i="24"/>
  <c r="S29" i="24" s="1"/>
  <c r="I356" i="23"/>
  <c r="P356" i="23"/>
  <c r="S356" i="23" s="1"/>
  <c r="R356" i="23"/>
  <c r="I109" i="24"/>
  <c r="R109" i="24"/>
  <c r="Q109" i="24"/>
  <c r="T14" i="24"/>
  <c r="Q225" i="24"/>
  <c r="S225" i="24" s="1"/>
  <c r="R190" i="24"/>
  <c r="Q91" i="23"/>
  <c r="S91" i="23" s="1"/>
  <c r="M53" i="24"/>
  <c r="O53" i="24"/>
  <c r="S53" i="24" s="1"/>
  <c r="R53" i="24"/>
  <c r="Q314" i="23"/>
  <c r="R314" i="23"/>
  <c r="E314" i="23"/>
  <c r="E182" i="24"/>
  <c r="R182" i="24"/>
  <c r="Q114" i="23"/>
  <c r="S114" i="23" s="1"/>
  <c r="M82" i="24"/>
  <c r="M340" i="24"/>
  <c r="O340" i="24"/>
  <c r="S340" i="24" s="1"/>
  <c r="I76" i="23"/>
  <c r="O76" i="23"/>
  <c r="S76" i="23" s="1"/>
  <c r="R45" i="23"/>
  <c r="Q45" i="23"/>
  <c r="S45" i="23" s="1"/>
  <c r="R77" i="23"/>
  <c r="Q77" i="23"/>
  <c r="M78" i="23"/>
  <c r="R78" i="23"/>
  <c r="O78" i="23"/>
  <c r="S78" i="23" s="1"/>
  <c r="M87" i="23"/>
  <c r="P87" i="23"/>
  <c r="S87" i="23" s="1"/>
  <c r="R87" i="23"/>
  <c r="R191" i="24"/>
  <c r="Q191" i="24"/>
  <c r="S191" i="24" s="1"/>
  <c r="R252" i="23"/>
  <c r="O252" i="23"/>
  <c r="S252" i="23" s="1"/>
  <c r="E252" i="23"/>
  <c r="T252" i="23" s="1"/>
  <c r="W252" i="23" s="1"/>
  <c r="M210" i="24"/>
  <c r="O210" i="24"/>
  <c r="S210" i="24" s="1"/>
  <c r="R210" i="24"/>
  <c r="E175" i="24"/>
  <c r="P175" i="24"/>
  <c r="S175" i="24" s="1"/>
  <c r="R175" i="24"/>
  <c r="S377" i="23"/>
  <c r="R23" i="24"/>
  <c r="R180" i="24"/>
  <c r="Q180" i="24"/>
  <c r="S180" i="24" s="1"/>
  <c r="O340" i="23"/>
  <c r="I340" i="23"/>
  <c r="O347" i="24"/>
  <c r="S347" i="24" s="1"/>
  <c r="E347" i="24"/>
  <c r="R347" i="24"/>
  <c r="R60" i="24"/>
  <c r="S18" i="23"/>
  <c r="P13" i="23"/>
  <c r="S13" i="23" s="1"/>
  <c r="R324" i="23"/>
  <c r="M13" i="23"/>
  <c r="U13" i="23" s="1"/>
  <c r="Y13" i="24" s="1"/>
  <c r="R251" i="24"/>
  <c r="P241" i="24"/>
  <c r="E241" i="24"/>
  <c r="E56" i="24"/>
  <c r="O223" i="24"/>
  <c r="M223" i="24"/>
  <c r="R223" i="24"/>
  <c r="O321" i="24"/>
  <c r="S321" i="24" s="1"/>
  <c r="I321" i="24"/>
  <c r="M85" i="24"/>
  <c r="R85" i="24"/>
  <c r="O85" i="24"/>
  <c r="S85" i="24" s="1"/>
  <c r="M119" i="24"/>
  <c r="P119" i="24"/>
  <c r="S119" i="24" s="1"/>
  <c r="R119" i="24"/>
  <c r="M314" i="23"/>
  <c r="P314" i="23"/>
  <c r="P179" i="24"/>
  <c r="S179" i="24" s="1"/>
  <c r="R179" i="24"/>
  <c r="R212" i="24"/>
  <c r="P212" i="24"/>
  <c r="S212" i="24" s="1"/>
  <c r="E212" i="24"/>
  <c r="I322" i="24"/>
  <c r="O322" i="24"/>
  <c r="O126" i="24"/>
  <c r="R126" i="24"/>
  <c r="I126" i="24"/>
  <c r="M281" i="23"/>
  <c r="R281" i="23"/>
  <c r="P281" i="23"/>
  <c r="S281" i="23" s="1"/>
  <c r="E324" i="23"/>
  <c r="R120" i="23"/>
  <c r="R224" i="23"/>
  <c r="P273" i="24"/>
  <c r="E389" i="24"/>
  <c r="R219" i="23"/>
  <c r="O219" i="23"/>
  <c r="S219" i="23" s="1"/>
  <c r="E219" i="23"/>
  <c r="O76" i="24"/>
  <c r="S76" i="24" s="1"/>
  <c r="M373" i="24"/>
  <c r="O373" i="24"/>
  <c r="P251" i="23"/>
  <c r="R251" i="23"/>
  <c r="I251" i="23"/>
  <c r="I176" i="24"/>
  <c r="Q176" i="24"/>
  <c r="R176" i="24"/>
  <c r="P153" i="24"/>
  <c r="S153" i="24" s="1"/>
  <c r="R153" i="24"/>
  <c r="M80" i="24"/>
  <c r="O80" i="24"/>
  <c r="S80" i="24" s="1"/>
  <c r="R80" i="24"/>
  <c r="P373" i="24"/>
  <c r="E373" i="24"/>
  <c r="R373" i="24"/>
  <c r="S347" i="23"/>
  <c r="S357" i="23"/>
  <c r="S316" i="24"/>
  <c r="S50" i="24"/>
  <c r="T11" i="24"/>
  <c r="S154" i="24"/>
  <c r="M350" i="24"/>
  <c r="Q215" i="23"/>
  <c r="S215" i="23" s="1"/>
  <c r="S316" i="23"/>
  <c r="S222" i="23"/>
  <c r="O60" i="23"/>
  <c r="S60" i="23" s="1"/>
  <c r="R306" i="24"/>
  <c r="Q354" i="24"/>
  <c r="S354" i="24" s="1"/>
  <c r="S375" i="24"/>
  <c r="R14" i="24"/>
  <c r="S280" i="24"/>
  <c r="I118" i="24"/>
  <c r="Q322" i="24"/>
  <c r="P309" i="24"/>
  <c r="S309" i="24" s="1"/>
  <c r="Q17" i="24"/>
  <c r="V17" i="24"/>
  <c r="M324" i="24"/>
  <c r="I58" i="24"/>
  <c r="E21" i="24"/>
  <c r="T21" i="24" s="1"/>
  <c r="Q142" i="24"/>
  <c r="P219" i="24"/>
  <c r="S219" i="24" s="1"/>
  <c r="I59" i="24"/>
  <c r="O385" i="24"/>
  <c r="S385" i="24" s="1"/>
  <c r="P306" i="24"/>
  <c r="S306" i="24" s="1"/>
  <c r="I373" i="24"/>
  <c r="S291" i="23"/>
  <c r="S14" i="23"/>
  <c r="S176" i="23"/>
  <c r="O59" i="23"/>
  <c r="S59" i="23" s="1"/>
  <c r="S281" i="24"/>
  <c r="R349" i="24"/>
  <c r="S286" i="24"/>
  <c r="S311" i="24"/>
  <c r="Y255" i="24"/>
  <c r="M207" i="24"/>
  <c r="R245" i="24"/>
  <c r="S48" i="24"/>
  <c r="Y19" i="24"/>
  <c r="S257" i="24"/>
  <c r="I309" i="24"/>
  <c r="O18" i="24"/>
  <c r="S21" i="23"/>
  <c r="S157" i="24"/>
  <c r="M309" i="23"/>
  <c r="M215" i="23"/>
  <c r="P27" i="24"/>
  <c r="S27" i="24" s="1"/>
  <c r="E283" i="24"/>
  <c r="I283" i="23"/>
  <c r="I43" i="24"/>
  <c r="S23" i="23"/>
  <c r="S149" i="23"/>
  <c r="S124" i="23"/>
  <c r="Q283" i="23"/>
  <c r="S283" i="23" s="1"/>
  <c r="T255" i="23"/>
  <c r="T28" i="23"/>
  <c r="W28" i="23" s="1"/>
  <c r="R357" i="24"/>
  <c r="S250" i="24"/>
  <c r="M256" i="24"/>
  <c r="U256" i="24" s="1"/>
  <c r="Q349" i="24"/>
  <c r="S349" i="24" s="1"/>
  <c r="E245" i="24"/>
  <c r="S159" i="24"/>
  <c r="S288" i="24"/>
  <c r="Q342" i="24"/>
  <c r="S342" i="24" s="1"/>
  <c r="E18" i="24"/>
  <c r="S242" i="24"/>
  <c r="Q90" i="24"/>
  <c r="S90" i="24" s="1"/>
  <c r="M185" i="24"/>
  <c r="R118" i="24"/>
  <c r="O81" i="24"/>
  <c r="E81" i="24"/>
  <c r="E126" i="24"/>
  <c r="Q126" i="24"/>
  <c r="M110" i="24"/>
  <c r="M274" i="23"/>
  <c r="P43" i="24"/>
  <c r="S43" i="24" s="1"/>
  <c r="Y240" i="24"/>
  <c r="S351" i="23"/>
  <c r="S346" i="23"/>
  <c r="S373" i="23"/>
  <c r="S147" i="23"/>
  <c r="S82" i="23"/>
  <c r="R313" i="23"/>
  <c r="S119" i="23"/>
  <c r="S189" i="23"/>
  <c r="E109" i="23"/>
  <c r="R290" i="24"/>
  <c r="S355" i="24"/>
  <c r="R322" i="24"/>
  <c r="S279" i="24"/>
  <c r="R18" i="24"/>
  <c r="S46" i="24"/>
  <c r="P110" i="24"/>
  <c r="S12" i="24"/>
  <c r="R113" i="24"/>
  <c r="T258" i="24"/>
  <c r="X258" i="24" s="1"/>
  <c r="Y18" i="24"/>
  <c r="S58" i="24"/>
  <c r="M59" i="23"/>
  <c r="O185" i="24"/>
  <c r="S185" i="24" s="1"/>
  <c r="Q19" i="23"/>
  <c r="S19" i="23" s="1"/>
  <c r="M45" i="23"/>
  <c r="O176" i="24"/>
  <c r="S258" i="23"/>
  <c r="S273" i="23"/>
  <c r="S11" i="23"/>
  <c r="S159" i="23"/>
  <c r="S225" i="23"/>
  <c r="S110" i="23"/>
  <c r="S349" i="23"/>
  <c r="Q382" i="24"/>
  <c r="S382" i="24" s="1"/>
  <c r="S143" i="24"/>
  <c r="R24" i="24"/>
  <c r="Q379" i="23"/>
  <c r="S379" i="23" s="1"/>
  <c r="M388" i="24"/>
  <c r="I179" i="24"/>
  <c r="Q11" i="24"/>
  <c r="S11" i="24" s="1"/>
  <c r="S323" i="24"/>
  <c r="T247" i="24"/>
  <c r="S278" i="24"/>
  <c r="S91" i="24"/>
  <c r="S350" i="24"/>
  <c r="S243" i="24"/>
  <c r="S16" i="24"/>
  <c r="S246" i="24"/>
  <c r="S111" i="24"/>
  <c r="S352" i="24"/>
  <c r="S44" i="24"/>
  <c r="S317" i="24"/>
  <c r="S19" i="24"/>
  <c r="T28" i="24"/>
  <c r="T19" i="24"/>
  <c r="S61" i="24"/>
  <c r="S115" i="24"/>
  <c r="S240" i="24"/>
  <c r="S118" i="24"/>
  <c r="S151" i="24"/>
  <c r="S59" i="24"/>
  <c r="S114" i="24"/>
  <c r="T240" i="24"/>
  <c r="S389" i="24"/>
  <c r="S252" i="24"/>
  <c r="S341" i="24"/>
  <c r="S345" i="24"/>
  <c r="S314" i="24"/>
  <c r="S13" i="24"/>
  <c r="T251" i="24"/>
  <c r="S387" i="23"/>
  <c r="S388" i="23"/>
  <c r="S256" i="23"/>
  <c r="S213" i="23"/>
  <c r="S126" i="23"/>
  <c r="S118" i="23"/>
  <c r="S26" i="23"/>
  <c r="S181" i="23"/>
  <c r="S146" i="23"/>
  <c r="S248" i="23"/>
  <c r="S208" i="23"/>
  <c r="S83" i="23"/>
  <c r="S12" i="23"/>
  <c r="S389" i="23"/>
  <c r="S144" i="23"/>
  <c r="S352" i="23"/>
  <c r="S217" i="23"/>
  <c r="S115" i="23"/>
  <c r="S17" i="23"/>
  <c r="T246" i="23"/>
  <c r="W246" i="23" s="1"/>
  <c r="S243" i="23"/>
  <c r="S275" i="23"/>
  <c r="S324" i="23"/>
  <c r="T14" i="23"/>
  <c r="W14" i="23" s="1"/>
  <c r="T19" i="23"/>
  <c r="W19" i="23" s="1"/>
  <c r="S88" i="23"/>
  <c r="T17" i="23"/>
  <c r="S390" i="23"/>
  <c r="S121" i="23"/>
  <c r="S246" i="23"/>
  <c r="S90" i="23"/>
  <c r="S152" i="23"/>
  <c r="S58" i="23"/>
  <c r="S43" i="23"/>
  <c r="S182" i="23"/>
  <c r="S224" i="23"/>
  <c r="S157" i="23"/>
  <c r="S276" i="23"/>
  <c r="S184" i="23"/>
  <c r="S175" i="23"/>
  <c r="S290" i="23"/>
  <c r="S345" i="23"/>
  <c r="T241" i="23"/>
  <c r="W241" i="23" s="1"/>
  <c r="S223" i="23"/>
  <c r="S85" i="23"/>
  <c r="S143" i="23"/>
  <c r="S382" i="23"/>
  <c r="S308" i="23"/>
  <c r="T13" i="23"/>
  <c r="S322" i="23"/>
  <c r="S311" i="23" l="1"/>
  <c r="X24" i="24"/>
  <c r="X253" i="24"/>
  <c r="X11" i="24"/>
  <c r="X29" i="24"/>
  <c r="S307" i="23"/>
  <c r="S378" i="24"/>
  <c r="X16" i="24"/>
  <c r="X242" i="24"/>
  <c r="W29" i="24"/>
  <c r="S77" i="23"/>
  <c r="S253" i="24"/>
  <c r="S275" i="24"/>
  <c r="S44" i="23"/>
  <c r="S56" i="24"/>
  <c r="T26" i="24"/>
  <c r="X26" i="24" s="1"/>
  <c r="S224" i="24"/>
  <c r="S318" i="23"/>
  <c r="S48" i="23"/>
  <c r="S319" i="24"/>
  <c r="W22" i="23"/>
  <c r="S273" i="24"/>
  <c r="X240" i="24"/>
  <c r="S113" i="24"/>
  <c r="X248" i="24"/>
  <c r="W246" i="24"/>
  <c r="T245" i="24"/>
  <c r="W245" i="24" s="1"/>
  <c r="X257" i="24"/>
  <c r="S126" i="24"/>
  <c r="Y251" i="24"/>
  <c r="S82" i="24"/>
  <c r="X243" i="24"/>
  <c r="S109" i="24"/>
  <c r="S23" i="24"/>
  <c r="W17" i="23"/>
  <c r="S291" i="24"/>
  <c r="W258" i="23"/>
  <c r="W248" i="24"/>
  <c r="S18" i="24"/>
  <c r="S350" i="23"/>
  <c r="W24" i="24"/>
  <c r="S373" i="24"/>
  <c r="T241" i="24"/>
  <c r="W241" i="24" s="1"/>
  <c r="W253" i="24"/>
  <c r="S110" i="24"/>
  <c r="T256" i="23"/>
  <c r="W256" i="23" s="1"/>
  <c r="X250" i="24"/>
  <c r="X21" i="24"/>
  <c r="S278" i="23"/>
  <c r="S177" i="24"/>
  <c r="W250" i="23"/>
  <c r="W14" i="24"/>
  <c r="S377" i="24"/>
  <c r="W13" i="23"/>
  <c r="S346" i="24"/>
  <c r="S314" i="23"/>
  <c r="X22" i="24"/>
  <c r="S142" i="24"/>
  <c r="S258" i="24"/>
  <c r="S181" i="24"/>
  <c r="W11" i="24"/>
  <c r="S22" i="24"/>
  <c r="T251" i="23"/>
  <c r="W251" i="23" s="1"/>
  <c r="X12" i="24"/>
  <c r="W250" i="24"/>
  <c r="W21" i="24"/>
  <c r="S17" i="24"/>
  <c r="S289" i="23"/>
  <c r="S309" i="23"/>
  <c r="S182" i="24"/>
  <c r="S322" i="24"/>
  <c r="S176" i="24"/>
  <c r="W253" i="23"/>
  <c r="S223" i="24"/>
  <c r="S340" i="23"/>
  <c r="T18" i="24"/>
  <c r="S251" i="23"/>
  <c r="W252" i="24"/>
  <c r="W257" i="24"/>
  <c r="S241" i="24"/>
  <c r="W22" i="24"/>
  <c r="W16" i="23"/>
  <c r="W242" i="23"/>
  <c r="W255" i="24"/>
  <c r="Y256" i="24"/>
  <c r="W256" i="24"/>
  <c r="W255" i="23"/>
  <c r="X255" i="24"/>
  <c r="X27" i="24"/>
  <c r="W27" i="24"/>
  <c r="X23" i="24"/>
  <c r="W23" i="24"/>
  <c r="Z17" i="24"/>
  <c r="W17" i="24"/>
  <c r="Y258" i="24"/>
  <c r="W258" i="24"/>
  <c r="X19" i="24"/>
  <c r="X246" i="24"/>
  <c r="X14" i="24"/>
  <c r="X13" i="24"/>
  <c r="X247" i="24"/>
  <c r="X28" i="24"/>
  <c r="X17" i="24"/>
  <c r="X252" i="24"/>
  <c r="S81" i="24"/>
  <c r="W28" i="24"/>
  <c r="W247" i="24"/>
  <c r="W251" i="24"/>
  <c r="W19" i="24"/>
  <c r="W240" i="24"/>
  <c r="W26" i="24" l="1"/>
  <c r="X241" i="24"/>
  <c r="X245" i="24"/>
  <c r="X256" i="24"/>
  <c r="X251" i="24"/>
  <c r="X18" i="24"/>
  <c r="W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E0F7577A-F12C-4A29-BF96-DAEE7D577C71}">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EAD4362-2805-43C0-8471-CEC88BEAC16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81074E54-5DCE-4D5A-A8A1-A5F4B9C42AFD}">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B14DBBC0-4B9A-40EF-9CB9-272D0C81255F}">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15B32745-B086-4E3D-B9EE-C0391C74145A}">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7EC18763-6292-4988-84D7-CF574E0845D4}">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6B9BB236-80F7-495C-9664-12A13ADBC80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023A08EE-21EF-42CE-A609-0CE74F1757C2}">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490FF6A0-B714-4A62-B2B3-0CCBAFA9637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D4002A9A-027A-422A-9683-E41091DF0157}">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50EB96-23DC-44AE-826F-2CDC9DADBA5F}">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D6FA64EA-A2FC-41FA-ABAC-3E555B418D2D}">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998D86F8-1198-4888-BFE9-D324FCC80512}">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CEB3C031-D2C2-4D4D-9821-83978FF3A9BC}">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BCB5FB10-4747-4044-BB5F-448BCEEEE7A2}">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B25BF574-9FB9-42D1-BA5C-B993B3A2983F}">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4DEA81D0-A667-4494-ACFA-62E3AF02D9EA}">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DD5FE054-27BC-4682-AC9B-DB26BF52B014}">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EBC193DF-2DA0-4AE7-87AC-A249DA7242C3}">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BE7D09C-0B83-4E35-A5D0-BC1CF8B56195}">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3FAD0D58-7917-4328-A317-38B4D122FC5E}">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60214F-30F3-4AAA-8B63-0B77FFB498DD}">
      <text/>
    </comment>
    <comment ref="A257" authorId="0" shapeId="0" xr:uid="{707B6E62-62BC-40B5-B034-1CFA13503C88}">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D0F05BB1-0E8F-473F-AC1C-DF0A34660BEC}">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97619C7C-B4C7-48A2-A0FD-61D88310CB0B}">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O398" authorId="0" shapeId="0" xr:uid="{CEC330DB-83B6-4489-A4BC-7117212BC4F6}">
      <text>
        <r>
          <rPr>
            <sz val="8"/>
            <color rgb="FF000000"/>
            <rFont val="Tahoma"/>
            <family val="2"/>
          </rPr>
          <t xml:space="preserve">Moderate Warning  TD001:  Out Of Balance - Sum of Entries does not fall between 99% and 101% (should allow 1% margin of error)
</t>
        </r>
      </text>
    </comment>
    <comment ref="Q398" authorId="0" shapeId="0" xr:uid="{592D2540-A3B9-44AC-91FE-6A5EFC5F33EB}">
      <text>
        <r>
          <rPr>
            <sz val="8"/>
            <color rgb="FF000000"/>
            <rFont val="Tahoma"/>
            <family val="2"/>
          </rPr>
          <t xml:space="preserve">Moderate Warning  TD001:  Out Of Balance - Sum of Entries does not fall between 99% and 101% (should allow 1% margin of error)
</t>
        </r>
      </text>
    </comment>
    <comment ref="O410" authorId="0" shapeId="0" xr:uid="{56DC7AFC-8F2A-49FD-AFEA-727C254A629B}">
      <text>
        <r>
          <rPr>
            <sz val="8"/>
            <color rgb="FF000000"/>
            <rFont val="Tahoma"/>
            <family val="2"/>
          </rPr>
          <t xml:space="preserve">Moderate Warning  TD001:  Out Of Balance - Sum of Entries does not fall between 99% and 101% (should allow 1% margin of error)
</t>
        </r>
      </text>
    </comment>
    <comment ref="Q410" authorId="0" shapeId="0" xr:uid="{C526EFF3-D33F-41A5-8C23-F7D05CC09AE2}">
      <text>
        <r>
          <rPr>
            <sz val="8"/>
            <color rgb="FF000000"/>
            <rFont val="Tahoma"/>
            <family val="2"/>
          </rPr>
          <t xml:space="preserve">Moderate Warning  TD001:  Out Of Balance - Sum of Entries does not fall between 99% and 101% (should allow 1% margin of error)
</t>
        </r>
      </text>
    </comment>
  </commentList>
</comments>
</file>

<file path=xl/sharedStrings.xml><?xml version="1.0" encoding="utf-8"?>
<sst xmlns="http://schemas.openxmlformats.org/spreadsheetml/2006/main" count="8137" uniqueCount="1331">
  <si>
    <t>Part 3: Time- and Credits-to-Degree</t>
  </si>
  <si>
    <t>A. Graduates</t>
  </si>
  <si>
    <t>B. Who Were First Time in College (FTIC) Freshmen at the Awarding Institution</t>
  </si>
  <si>
    <t>C. Who Transferred to the Awarding Institution (not FTIC at institution awarding degree)</t>
  </si>
  <si>
    <t>D. First-Time or Transfer Status When First Enrolled at Awarding Institution is Unknown or Other…</t>
  </si>
  <si>
    <t>E. All Full-Time Graduates Summary</t>
  </si>
  <si>
    <t>F. All Part Time Graduates Summary</t>
  </si>
  <si>
    <t>G. All Full- &amp; Part-Time Graduates Combined Summary</t>
  </si>
  <si>
    <t>H. All Status Unkown Graduates Summary</t>
  </si>
  <si>
    <t>I. All Graduates Summary</t>
  </si>
  <si>
    <t xml:space="preserve"> </t>
  </si>
  <si>
    <t xml:space="preserve">Red highlights </t>
  </si>
  <si>
    <t>B.1. And had a record of enrollment for college credits while in high school (e.g dual enrolled, early college, etc.)</t>
  </si>
  <si>
    <t>B.2. And had no record of enrollment for college credits while in high school (e.g dual enrolled, early college, etc.)</t>
  </si>
  <si>
    <t>FTIC Sub-totals</t>
  </si>
  <si>
    <t>Comments:  Please look for comments and answer questions; add comments as needed</t>
  </si>
  <si>
    <t>out of balance</t>
  </si>
  <si>
    <r>
      <rPr>
        <b/>
        <sz val="10"/>
        <color rgb="FF000000"/>
        <rFont val="Arial"/>
        <family val="2"/>
      </rPr>
      <t>B.1.a. Number, who when first enrolled at awarding college were ...</t>
    </r>
    <r>
      <rPr>
        <b/>
        <sz val="10"/>
        <color rgb="FFFF0000"/>
        <rFont val="Arial"/>
        <family val="2"/>
      </rPr>
      <t xml:space="preserve"> (all agencies)</t>
    </r>
  </si>
  <si>
    <r>
      <rPr>
        <b/>
        <sz val="10"/>
        <color rgb="FF000000"/>
        <rFont val="Arial"/>
        <family val="2"/>
      </rPr>
      <t xml:space="preserve">B.1.b. Average Time to Award at Awarding Institution… </t>
    </r>
    <r>
      <rPr>
        <b/>
        <sz val="10"/>
        <color rgb="FFFF0000"/>
        <rFont val="Arial"/>
        <family val="2"/>
      </rPr>
      <t xml:space="preserve"> (all agencies)</t>
    </r>
  </si>
  <si>
    <r>
      <rPr>
        <b/>
        <sz val="10"/>
        <color rgb="FF000000"/>
        <rFont val="Arial"/>
        <family val="2"/>
      </rPr>
      <t>B.1.c. Average Credit Hours Attempted at Awarding Institution…</t>
    </r>
    <r>
      <rPr>
        <b/>
        <sz val="10"/>
        <color rgb="FFFF0000"/>
        <rFont val="Arial"/>
        <family val="2"/>
      </rPr>
      <t xml:space="preserve"> (voluntary)</t>
    </r>
  </si>
  <si>
    <r>
      <rPr>
        <b/>
        <sz val="10"/>
        <color rgb="FF000000"/>
        <rFont val="Arial"/>
        <family val="2"/>
      </rPr>
      <t>B.2.a. Number When First Enrolled at Awarding Ccollege…</t>
    </r>
    <r>
      <rPr>
        <b/>
        <sz val="10"/>
        <color rgb="FFFF0000"/>
        <rFont val="Arial"/>
        <family val="2"/>
      </rPr>
      <t xml:space="preserve"> (all agencies)</t>
    </r>
  </si>
  <si>
    <r>
      <rPr>
        <b/>
        <sz val="10"/>
        <color rgb="FF000000"/>
        <rFont val="Arial"/>
        <family val="2"/>
      </rPr>
      <t xml:space="preserve">B.2.b. Average Time to Award at Awarding Institution… </t>
    </r>
    <r>
      <rPr>
        <b/>
        <sz val="10"/>
        <color rgb="FFFF0000"/>
        <rFont val="Arial"/>
        <family val="2"/>
      </rPr>
      <t xml:space="preserve"> (all agencies)</t>
    </r>
  </si>
  <si>
    <r>
      <rPr>
        <b/>
        <sz val="10"/>
        <color rgb="FF000000"/>
        <rFont val="Arial"/>
        <family val="2"/>
      </rPr>
      <t xml:space="preserve">B.2.c. Average Credit Hours Attempted at Awarding Institution... </t>
    </r>
    <r>
      <rPr>
        <b/>
        <sz val="10"/>
        <color rgb="FFFF0000"/>
        <rFont val="Arial"/>
        <family val="2"/>
      </rPr>
      <t>(voluntary)</t>
    </r>
  </si>
  <si>
    <r>
      <rPr>
        <b/>
        <sz val="10"/>
        <color rgb="FF000000"/>
        <rFont val="Arial"/>
        <family val="2"/>
      </rPr>
      <t>C.a. Number When First Enrolled at Awarding College…</t>
    </r>
    <r>
      <rPr>
        <b/>
        <sz val="10"/>
        <color rgb="FFFF0000"/>
        <rFont val="Arial"/>
        <family val="2"/>
      </rPr>
      <t xml:space="preserve"> (all agencies)</t>
    </r>
  </si>
  <si>
    <r>
      <rPr>
        <b/>
        <sz val="10"/>
        <color rgb="FF000000"/>
        <rFont val="Arial"/>
        <family val="2"/>
      </rPr>
      <t xml:space="preserve">C.b. Average Time to Award at Awarding Institution… </t>
    </r>
    <r>
      <rPr>
        <b/>
        <sz val="10"/>
        <color rgb="FFFF0000"/>
        <rFont val="Arial"/>
        <family val="2"/>
      </rPr>
      <t xml:space="preserve"> (all agencies)</t>
    </r>
  </si>
  <si>
    <t>C.c. Average Credit Hours Attempted at Awarding Institution….  (voluntary)</t>
  </si>
  <si>
    <r>
      <rPr>
        <b/>
        <sz val="10"/>
        <color rgb="FF000000"/>
        <rFont val="Arial"/>
        <family val="2"/>
      </rPr>
      <t xml:space="preserve">A.1. Number of Degrees Awarded
 </t>
    </r>
    <r>
      <rPr>
        <i/>
        <sz val="10"/>
        <color rgb="FF000000"/>
        <rFont val="Arial"/>
        <family val="2"/>
      </rPr>
      <t>(pulled from Part 1: Bachelors' for Four--Year colleges, Associate's for Two-Year colleges)</t>
    </r>
  </si>
  <si>
    <r>
      <rPr>
        <b/>
        <sz val="10"/>
        <color rgb="FF000000"/>
        <rFont val="Arial"/>
        <family val="2"/>
      </rPr>
      <t xml:space="preserve">A.2. Number of Double/Triple Majors
 </t>
    </r>
    <r>
      <rPr>
        <sz val="10"/>
        <color rgb="FF000000"/>
        <rFont val="Arial"/>
        <family val="2"/>
      </rPr>
      <t>(any second or additional awards at the same level this year )</t>
    </r>
  </si>
  <si>
    <t>A.3. Unduplicated Number of Graduates
[1 - 2]</t>
  </si>
  <si>
    <t>A.4. Number of hours typically required for the applicable degree</t>
  </si>
  <si>
    <r>
      <rPr>
        <b/>
        <sz val="10"/>
        <color rgb="FF0000FF"/>
        <rFont val="Arial"/>
        <family val="2"/>
      </rPr>
      <t xml:space="preserve">Calculated Grads Where TTA Reported
 </t>
    </r>
    <r>
      <rPr>
        <sz val="10"/>
        <color rgb="FFC00000"/>
        <rFont val="Arial"/>
        <family val="2"/>
      </rPr>
      <t>(check figure -- should equal "A.3")</t>
    </r>
  </si>
  <si>
    <r>
      <rPr>
        <b/>
        <sz val="10"/>
        <color rgb="FF0000FF"/>
        <rFont val="Arial"/>
        <family val="2"/>
      </rPr>
      <t xml:space="preserve">Calculated
Grads Where CTA Reported
 </t>
    </r>
    <r>
      <rPr>
        <sz val="10"/>
        <color rgb="FFC00000"/>
        <rFont val="Arial"/>
        <family val="2"/>
      </rPr>
      <t>(check figure -- should equal "3" when CTA reported)</t>
    </r>
  </si>
  <si>
    <t>B.1.a.i. Full-Time</t>
  </si>
  <si>
    <t>B.1.a.i.  for CTA</t>
  </si>
  <si>
    <t>B.1.a.ii. Part-Time</t>
  </si>
  <si>
    <t>B.1.a.ii. for CTA</t>
  </si>
  <si>
    <t>B.1.a.iii FT/PT Unknown</t>
  </si>
  <si>
    <t>B.1.a.iii. for CTA</t>
  </si>
  <si>
    <t>B.1.a.Subtot of i-iii Graduates for TTA</t>
  </si>
  <si>
    <t>B.1.a. Subtot of i-iii 
Graduates for CTA</t>
  </si>
  <si>
    <t>B.1.b.i. Full-Time</t>
  </si>
  <si>
    <t>B.1.b.i.  Product for TTA</t>
  </si>
  <si>
    <t>B.1.b.ii. Part-Time</t>
  </si>
  <si>
    <t>B.1.b.ii. Product for TTA</t>
  </si>
  <si>
    <t>B.1.b.iii FT/PT Unknown</t>
  </si>
  <si>
    <t>B.1.b.iii. Product for TTA</t>
  </si>
  <si>
    <t>B.1.b. i-iii Combined Weighted Average TTA</t>
  </si>
  <si>
    <t>B.1.b i-iii Combined Product
for TTA</t>
  </si>
  <si>
    <t>B.1.c.i. Full-Time</t>
  </si>
  <si>
    <t>B.1.c.i.  Product for CTA</t>
  </si>
  <si>
    <t>B.1.c.ii. Part-Time</t>
  </si>
  <si>
    <t>B.1.c.ii. Product for CTA</t>
  </si>
  <si>
    <t>B.1.c.iii. FT/PT Unknown</t>
  </si>
  <si>
    <t>B.1.c.iii. Product for CTA</t>
  </si>
  <si>
    <t>B.1.c. i-iii Combined Weighted Average CTA</t>
  </si>
  <si>
    <t>B.1.c. i-iii Combined Product
for CTA</t>
  </si>
  <si>
    <t>B.2.a.i. Full-Time</t>
  </si>
  <si>
    <t>B.2.a.i.  for CTA</t>
  </si>
  <si>
    <t>B.2.a.ii. Part-Time</t>
  </si>
  <si>
    <t>B.2.a.ii. for CTA</t>
  </si>
  <si>
    <t>B.2.a.iii. FT/PT Unknown</t>
  </si>
  <si>
    <t>B.2.a.iii. for CTA</t>
  </si>
  <si>
    <t>B.2.a. Subtot of i-iii Graduates for TTA</t>
  </si>
  <si>
    <t>B.2.a. Subtot of i-iii 
Graduates for CTA</t>
  </si>
  <si>
    <t>B.2.b.i. Full-Time</t>
  </si>
  <si>
    <t>B.2.b.i.  Product for TTA</t>
  </si>
  <si>
    <t>B.2.b.ii. Part-Time</t>
  </si>
  <si>
    <t>B.2.b.ii. Product for TTA</t>
  </si>
  <si>
    <t>B.2.b.iii. FT/PT Unknown</t>
  </si>
  <si>
    <t>B.2.b.iii. Product for TTA</t>
  </si>
  <si>
    <t>B.2.b.i-iii. Combined Weighted Average TTA</t>
  </si>
  <si>
    <t>B.2.b.i-iii.Combined Product
for TTA</t>
  </si>
  <si>
    <t>B.2.c.i. Full-Time</t>
  </si>
  <si>
    <t>B.2.c.i.  Product for CTA</t>
  </si>
  <si>
    <t>B.2.c.ii. Part-Time</t>
  </si>
  <si>
    <t>B.2.c.ii. Product for CTA</t>
  </si>
  <si>
    <t>B.2.c.iii. FT/PT Unknown</t>
  </si>
  <si>
    <t>B.2.c.iii. Product for CTA</t>
  </si>
  <si>
    <t>B.2.c.i-iii. Combined Weighted Average CTA</t>
  </si>
  <si>
    <t>B.2.c.i-iii. Combined Product
for CTA</t>
  </si>
  <si>
    <t>Calculated
Subtot of Graduates for TTA</t>
  </si>
  <si>
    <t>Calculated
Subtot of Graduates for CTA</t>
  </si>
  <si>
    <t>Calculated
Weighted average TTA</t>
  </si>
  <si>
    <t>Calculated
TTA Product</t>
  </si>
  <si>
    <t>Calculated
Weighted Average CH</t>
  </si>
  <si>
    <t>Calculated
CH Product</t>
  </si>
  <si>
    <t>C.a.i. Full-Time</t>
  </si>
  <si>
    <t>CaCalculated
Subtot of Graduates for CTA</t>
  </si>
  <si>
    <t>C.a.ii. Part-Time</t>
  </si>
  <si>
    <t>C.a.ii. for CTA</t>
  </si>
  <si>
    <t>C.a.iii. FT/PT Unknown</t>
  </si>
  <si>
    <t>C.a.iii. for CTA</t>
  </si>
  <si>
    <t>C.a. Subtot of i-iii Graduates for TTA</t>
  </si>
  <si>
    <t>C.a. Subtot of i-iii 
Graduates for CTA</t>
  </si>
  <si>
    <t>C.b.i. Full-Time</t>
  </si>
  <si>
    <t>C.b.i.  Product for TTA</t>
  </si>
  <si>
    <t>C.b.ii. Part-Time</t>
  </si>
  <si>
    <t>C.b.ii. Product for TTA</t>
  </si>
  <si>
    <t>C.b.iii. FT/PT Unknown</t>
  </si>
  <si>
    <t>C.b.iii. Product for TTA</t>
  </si>
  <si>
    <t>C.b.i-iii. Combined Weighted Average TTA</t>
  </si>
  <si>
    <t>C.b.i-iii. Combined Product
for TTA</t>
  </si>
  <si>
    <t>C.c.i. Full-Time</t>
  </si>
  <si>
    <t>C.c.i.  Product for CTA</t>
  </si>
  <si>
    <t>C.c.ii. Part-Time</t>
  </si>
  <si>
    <t>C.c.ii. Product for CTA</t>
  </si>
  <si>
    <t>C.c.iii. FT/PT Unknown</t>
  </si>
  <si>
    <t>C.c.iii. Product for CTA</t>
  </si>
  <si>
    <t>C.c.i-iii. Combined Weighted Average CTA</t>
  </si>
  <si>
    <t>C.c.i-iii. Combined Product
for CTA</t>
  </si>
  <si>
    <r>
      <rPr>
        <b/>
        <sz val="10"/>
        <color rgb="FF000000"/>
        <rFont val="Arial"/>
        <family val="2"/>
      </rPr>
      <t xml:space="preserve">D.a. Number When First Enrolled at Awarding College… </t>
    </r>
    <r>
      <rPr>
        <b/>
        <sz val="10"/>
        <color rgb="FFFF0000"/>
        <rFont val="Arial"/>
        <family val="2"/>
      </rPr>
      <t>(all agencies)</t>
    </r>
  </si>
  <si>
    <t>D.a.Subtot of Graduates for CTA</t>
  </si>
  <si>
    <r>
      <rPr>
        <b/>
        <sz val="10"/>
        <color rgb="FF000000"/>
        <rFont val="Arial"/>
        <family val="2"/>
      </rPr>
      <t xml:space="preserve">D.b. Average Time to Award at Awarding Institution
</t>
    </r>
    <r>
      <rPr>
        <b/>
        <sz val="10"/>
        <color rgb="FFFF0000"/>
        <rFont val="Arial"/>
        <family val="2"/>
      </rPr>
      <t>(all agencies)</t>
    </r>
  </si>
  <si>
    <t>D.b.TTA Product</t>
  </si>
  <si>
    <r>
      <rPr>
        <b/>
        <sz val="10"/>
        <color rgb="FF000000"/>
        <rFont val="Arial"/>
        <family val="2"/>
      </rPr>
      <t xml:space="preserve">D.c. Average Credit Hours Attempted at Awarding Institution
</t>
    </r>
    <r>
      <rPr>
        <b/>
        <sz val="10"/>
        <color rgb="FFFF0000"/>
        <rFont val="Arial"/>
        <family val="2"/>
      </rPr>
      <t>(voluntary)</t>
    </r>
  </si>
  <si>
    <t>D.c.CTA Product</t>
  </si>
  <si>
    <t>E.Subtot of Full-Time Graduates
for TTA</t>
  </si>
  <si>
    <t>E.Subtot of Full-Time Graduates
for CTTA</t>
  </si>
  <si>
    <t>E.TTA Product</t>
  </si>
  <si>
    <t>E.CTA Product</t>
  </si>
  <si>
    <t>F.Subtot of Part-Time Graduates
for TTA</t>
  </si>
  <si>
    <t>F.Subtot of Part-Time Graduates
for CTTA</t>
  </si>
  <si>
    <t>F.TTA Product</t>
  </si>
  <si>
    <t>F.CTA Product</t>
  </si>
  <si>
    <t>G.Subtot of Graduates
for TTA</t>
  </si>
  <si>
    <t>G. Subtot of Graduates
for CTA</t>
  </si>
  <si>
    <t>G.TTA Product</t>
  </si>
  <si>
    <t>G.CTA Product</t>
  </si>
  <si>
    <t>H.Subtot of FT/PT Unknown Graduates for TTA</t>
  </si>
  <si>
    <t>H.Subtot of Part-Time Graduates
for CTTA</t>
  </si>
  <si>
    <t>H.TTA Product</t>
  </si>
  <si>
    <t>H.CTA Product</t>
  </si>
  <si>
    <t>I.TTA Product</t>
  </si>
  <si>
    <t>I.CTA Product</t>
  </si>
  <si>
    <t>State</t>
  </si>
  <si>
    <t>Institution</t>
  </si>
  <si>
    <t>Classification Notes</t>
  </si>
  <si>
    <t>IPEDS #</t>
  </si>
  <si>
    <t>Category</t>
  </si>
  <si>
    <t>Name</t>
  </si>
  <si>
    <t>Note</t>
  </si>
  <si>
    <t>ID</t>
  </si>
  <si>
    <t>Type</t>
  </si>
  <si>
    <t>AW-tot</t>
  </si>
  <si>
    <t>New-AW-tot</t>
  </si>
  <si>
    <t>subtot-2maj</t>
  </si>
  <si>
    <t>New-subtot-2maj</t>
  </si>
  <si>
    <t>Undup-num-awards</t>
  </si>
  <si>
    <t>New-Undup-num-awards</t>
  </si>
  <si>
    <t>Old-HrsRqrd</t>
  </si>
  <si>
    <t>New-HrsRqrd</t>
  </si>
  <si>
    <t>subtot</t>
  </si>
  <si>
    <t>New-subtot</t>
  </si>
  <si>
    <t>subtot2</t>
  </si>
  <si>
    <t>New-subtot2</t>
  </si>
  <si>
    <t>HS1stT-FT-subtot</t>
  </si>
  <si>
    <t>New-HS1stT-FT-subtot</t>
  </si>
  <si>
    <t>HS1stT-FT-subtot2</t>
  </si>
  <si>
    <t>New-HS1stT-FT-subtot2</t>
  </si>
  <si>
    <t>HS1stT-PT-subtot</t>
  </si>
  <si>
    <t>New-HS1stT-PT-subtot</t>
  </si>
  <si>
    <t>HS1stT-PT-subtot2</t>
  </si>
  <si>
    <t>New-HS1stT-PT-subtot2</t>
  </si>
  <si>
    <t>HS1stT-UNK-subtot</t>
  </si>
  <si>
    <t>New-HS1stT-UNK-subtot</t>
  </si>
  <si>
    <t>HS1stT-UNK-subtot2</t>
  </si>
  <si>
    <t>New-HS1stT-UNK-subtot2</t>
  </si>
  <si>
    <t>HS1stT-subtot</t>
  </si>
  <si>
    <t>New-HS1stT-subtot</t>
  </si>
  <si>
    <t>HS1stT-subtot2</t>
  </si>
  <si>
    <t>New-HS1stT-subtot2</t>
  </si>
  <si>
    <t>HSav-TTA-1stT-FT</t>
  </si>
  <si>
    <t>New-HSav-TTA-1stT-FT</t>
  </si>
  <si>
    <t>HS1stT-FT-TTA*</t>
  </si>
  <si>
    <t>New-HS1stT-FT-TTA*</t>
  </si>
  <si>
    <t>HSav-TTA-1stT-PT</t>
  </si>
  <si>
    <t>New-HSav-TTA-1stT-PT</t>
  </si>
  <si>
    <t>HS1stT-PT-TTA*</t>
  </si>
  <si>
    <t>New-HS1stT-PT-TTA*</t>
  </si>
  <si>
    <t>HSav-TTA-1stT-UNK</t>
  </si>
  <si>
    <t>New-HSav-TTA-1stT-UNK</t>
  </si>
  <si>
    <t>HS1stT-UNK-TTA*</t>
  </si>
  <si>
    <t>New-HS1stT-UNK-TTA*</t>
  </si>
  <si>
    <t>HS1stT-wtd-av-TTA</t>
  </si>
  <si>
    <t>New-HS1stT-wtd-av-TTA</t>
  </si>
  <si>
    <t>HS1stT-TTA*</t>
  </si>
  <si>
    <t>New-HS1stT-TTA*</t>
  </si>
  <si>
    <t>HSav-CTA-1stT-FT</t>
  </si>
  <si>
    <t>New-HSav-CTA-1stT-FT</t>
  </si>
  <si>
    <t>HS1stT-FT-CTA*</t>
  </si>
  <si>
    <t>New-HS1stT-FT-CTA*</t>
  </si>
  <si>
    <t>HSav-CTA-1stT-PT</t>
  </si>
  <si>
    <t>New-HSav-CTA-1stT-PT</t>
  </si>
  <si>
    <t>HS1stT-PT-CTA*</t>
  </si>
  <si>
    <t>New-HS1stT-PT-CTA*</t>
  </si>
  <si>
    <t>HSav-CTA-1stT-UNK</t>
  </si>
  <si>
    <t>New-HSav-CTA-1stT-UNK</t>
  </si>
  <si>
    <t>HS1stT-UNK-CTA*</t>
  </si>
  <si>
    <t>New-HS1stT-UNK-CTA*</t>
  </si>
  <si>
    <t>HS1stT-wtd-av-CTA</t>
  </si>
  <si>
    <t>New-HS1stT-wtd-av-CTA</t>
  </si>
  <si>
    <t>HS1stT-CTA*</t>
  </si>
  <si>
    <t>New-HS1stT-CTA*</t>
  </si>
  <si>
    <t>1stT-FT-subtot</t>
  </si>
  <si>
    <t>New-1stT-FT-subtot</t>
  </si>
  <si>
    <t>1stT-FT-subtot2</t>
  </si>
  <si>
    <t>New-1stT-FT-subtot2</t>
  </si>
  <si>
    <t>1stT-PT-subtot</t>
  </si>
  <si>
    <t>New-1stT-PT-subtot</t>
  </si>
  <si>
    <t>1stT-PT-subtot2</t>
  </si>
  <si>
    <t>New-1stT-PT-subtot2</t>
  </si>
  <si>
    <t>1stT-UNK-subtot</t>
  </si>
  <si>
    <t>New-1stT-UNK-subtot</t>
  </si>
  <si>
    <t>1stT-UNK-subtot2</t>
  </si>
  <si>
    <t>New-1stT-UNK-subtot2</t>
  </si>
  <si>
    <t>1stT-subtot</t>
  </si>
  <si>
    <t>New-1stT-subtot</t>
  </si>
  <si>
    <t>1stT-subtot2</t>
  </si>
  <si>
    <t>New-1stT-subtot2</t>
  </si>
  <si>
    <t>av-TTA-1stT-FT</t>
  </si>
  <si>
    <t>New-av-TTA-1stT-FT</t>
  </si>
  <si>
    <t>1stT-FT-TTA*</t>
  </si>
  <si>
    <t>New-1stT-FT-TTA*</t>
  </si>
  <si>
    <t>av-TTA-1stT-PT</t>
  </si>
  <si>
    <t>New-av-TTA-1stT-PT</t>
  </si>
  <si>
    <t>1stT-PT-TTA*</t>
  </si>
  <si>
    <t>New-1stT-PT-TTA*</t>
  </si>
  <si>
    <t>av-TTA-1stT-UNK</t>
  </si>
  <si>
    <t>New-av-TTA-1stT-UNK</t>
  </si>
  <si>
    <t>1stT-UNK-TTA*</t>
  </si>
  <si>
    <t>New-1stT-UNK-TTA*</t>
  </si>
  <si>
    <t>1stT-wtd-av-TTA</t>
  </si>
  <si>
    <t>New-1stT-wtd-av-TTA</t>
  </si>
  <si>
    <t>1stT-TTA*</t>
  </si>
  <si>
    <t>New-1stT-TTA*</t>
  </si>
  <si>
    <t>av-CTA-1stT-FT</t>
  </si>
  <si>
    <t>New-av-CTA-1stT-FT</t>
  </si>
  <si>
    <t>1stT-FT-CTA*</t>
  </si>
  <si>
    <t>New-1stT-FT-CTA*</t>
  </si>
  <si>
    <t>av-CTA-1stT-PT</t>
  </si>
  <si>
    <t>New-av-CTA-1stT-PT</t>
  </si>
  <si>
    <t>1stT-PT-CTA*</t>
  </si>
  <si>
    <t>New-1stT-PT-CTA*</t>
  </si>
  <si>
    <t>av-CTA-1stT-UNK</t>
  </si>
  <si>
    <t>New-av-CTA-1stT-UNK</t>
  </si>
  <si>
    <t>1stT-UNK-CTA*</t>
  </si>
  <si>
    <t>New-1stT-UNK-CTA*</t>
  </si>
  <si>
    <t>1stT-wtd-av-CTA</t>
  </si>
  <si>
    <t>New-1stT-wtd-av-CTA</t>
  </si>
  <si>
    <t>1stT-CTA*</t>
  </si>
  <si>
    <t>New-1stT-CTA*</t>
  </si>
  <si>
    <t>FTIC-TTAsub-tot</t>
  </si>
  <si>
    <t>New-FTIC-TTAsub-tot</t>
  </si>
  <si>
    <t>FTIC-TTAsub-tot2</t>
  </si>
  <si>
    <t>New-FTIC-TTAsub-tot2</t>
  </si>
  <si>
    <t>FTIC-wtd-av-TTA</t>
  </si>
  <si>
    <t>New-FTIC-wtd-av-TTA</t>
  </si>
  <si>
    <t>FTIC-TTA*</t>
  </si>
  <si>
    <t>New-FTIC-TTA*</t>
  </si>
  <si>
    <t>FTIC-wtd-av-CTA</t>
  </si>
  <si>
    <t>New-FTIC-wtd-av-CTA</t>
  </si>
  <si>
    <t>FTIC-CTA*</t>
  </si>
  <si>
    <t>New-FTIC-CTA*</t>
  </si>
  <si>
    <t>TRF-FT-subtot</t>
  </si>
  <si>
    <t>New-TRF-FT-subtot</t>
  </si>
  <si>
    <t>TRF-FT-subtot2</t>
  </si>
  <si>
    <t>New-TRF-FT-subtot2</t>
  </si>
  <si>
    <t>TRF-PT-subtot</t>
  </si>
  <si>
    <t>New-TRF-PT-subtot</t>
  </si>
  <si>
    <t>TRF-PT-subtot2</t>
  </si>
  <si>
    <t>New-TRF-PT-subtot2</t>
  </si>
  <si>
    <t>TRF-UNK-subtot</t>
  </si>
  <si>
    <t>New-TRF-UNK-subtot</t>
  </si>
  <si>
    <t>TRF-UNK-subtot2</t>
  </si>
  <si>
    <t>New-TRF-UNK-subtot2</t>
  </si>
  <si>
    <t>TRF-subtot</t>
  </si>
  <si>
    <t>New-TRF-subtot</t>
  </si>
  <si>
    <t>TRF-subtot2</t>
  </si>
  <si>
    <t>New-TRF-subtot2</t>
  </si>
  <si>
    <t>av-TTA-TRF-FT</t>
  </si>
  <si>
    <t>New-av-TTA-TRF-FT</t>
  </si>
  <si>
    <t>TRF-FT-TTA*</t>
  </si>
  <si>
    <t>New-TRF-FT-TTA*</t>
  </si>
  <si>
    <t>av-TTA-TRF-PT</t>
  </si>
  <si>
    <t>New-av-TTA-TRF-PT</t>
  </si>
  <si>
    <t>TRF-PT-TTA*</t>
  </si>
  <si>
    <t>New-TRF-PT-TTA*</t>
  </si>
  <si>
    <t>av-TTA-TRF-UNK</t>
  </si>
  <si>
    <t>New-av-TTA-TRF-UNK</t>
  </si>
  <si>
    <t>TRF-UNK-TTA*</t>
  </si>
  <si>
    <t>New-TRF-UNK-TTA*</t>
  </si>
  <si>
    <t>TRF-wtd-av-TTA</t>
  </si>
  <si>
    <t>New-TRF-wtd-av-TTA</t>
  </si>
  <si>
    <t>TRF-TTA*</t>
  </si>
  <si>
    <t>New-TRF-TTA*</t>
  </si>
  <si>
    <t>av-CTA-TRF-FT</t>
  </si>
  <si>
    <t>New-av-CTA-TRF-FT</t>
  </si>
  <si>
    <t>TRF-FT-CTA*</t>
  </si>
  <si>
    <t>New-TRF-FT-CTA*</t>
  </si>
  <si>
    <t>av-CTA-TRF-PT</t>
  </si>
  <si>
    <t>New-av-CTA-TRF-PT</t>
  </si>
  <si>
    <t>TRF-PT-CTA*</t>
  </si>
  <si>
    <t>New-TRF-PT-CTA*</t>
  </si>
  <si>
    <t>av-CTA-TRF-UNK</t>
  </si>
  <si>
    <t>New-av-CTA-TRF-UNK</t>
  </si>
  <si>
    <t>TRF-UNK-CTA*</t>
  </si>
  <si>
    <t>New-TRF-UNK-CTA*</t>
  </si>
  <si>
    <t>TRF-wtd-av-CTA</t>
  </si>
  <si>
    <t>New-TRF-wtd-av-CTA</t>
  </si>
  <si>
    <t>TRF-CTA*</t>
  </si>
  <si>
    <t>New-TRF-CTA*</t>
  </si>
  <si>
    <t>UNK-subtot</t>
  </si>
  <si>
    <t>New-UNK-subtot</t>
  </si>
  <si>
    <t>UNK-subtot2</t>
  </si>
  <si>
    <t>New-UNK-subtot2</t>
  </si>
  <si>
    <t>av-TTA-UNK</t>
  </si>
  <si>
    <t>New-av-TTA-UNK</t>
  </si>
  <si>
    <t>UNK-TTA*</t>
  </si>
  <si>
    <t>New-UNK-TTA*</t>
  </si>
  <si>
    <t>av-CTA-UNK</t>
  </si>
  <si>
    <t>New-av-CTA-UNK</t>
  </si>
  <si>
    <t>UNK-CTA*</t>
  </si>
  <si>
    <t>New-UNK-CTA*</t>
  </si>
  <si>
    <t>FT-subtot</t>
  </si>
  <si>
    <t>New-FT-subtot</t>
  </si>
  <si>
    <t>FT-subtot2</t>
  </si>
  <si>
    <t>New-FT-subtot2</t>
  </si>
  <si>
    <t>FT-TTA*</t>
  </si>
  <si>
    <t>New-FT-TTA*</t>
  </si>
  <si>
    <t>FT-CTA*</t>
  </si>
  <si>
    <t>New-FT-CTA*</t>
  </si>
  <si>
    <t>PT-subtot</t>
  </si>
  <si>
    <t>New-PT-subtot</t>
  </si>
  <si>
    <t>PT-subtot2</t>
  </si>
  <si>
    <t>New-PT-subtot2</t>
  </si>
  <si>
    <t>PT-TTA*</t>
  </si>
  <si>
    <t>New-PT-TTA*</t>
  </si>
  <si>
    <t>PT-CTA*</t>
  </si>
  <si>
    <t>New-PT-CTA*</t>
  </si>
  <si>
    <t>FTPT-subtot</t>
  </si>
  <si>
    <t>New-FTPT-subtot</t>
  </si>
  <si>
    <t>FTPT-subtot2</t>
  </si>
  <si>
    <t>New-FTPT-subtot2</t>
  </si>
  <si>
    <t>FTPT-TTA*</t>
  </si>
  <si>
    <t>New-FTPT-TTA*</t>
  </si>
  <si>
    <t>FTPT-CTA*</t>
  </si>
  <si>
    <t>New-FTPT-CTA*</t>
  </si>
  <si>
    <t>TTA*</t>
  </si>
  <si>
    <t>New-TTA*</t>
  </si>
  <si>
    <t>CTA*</t>
  </si>
  <si>
    <t>New-CTA*</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</si>
  <si>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</si>
  <si>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</si>
  <si>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</si>
  <si>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</si>
  <si>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</si>
  <si>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</si>
  <si>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</si>
  <si>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</si>
  <si>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</si>
  <si>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</si>
  <si>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</si>
  <si>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</si>
  <si>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</si>
  <si>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</si>
  <si>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</si>
  <si>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</si>
  <si>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</si>
  <si>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</si>
  <si>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</si>
  <si>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</si>
  <si>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</si>
  <si>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</si>
  <si>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</si>
  <si>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</si>
  <si>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</si>
  <si>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</si>
  <si>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</si>
  <si>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</si>
  <si>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</si>
  <si>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</si>
  <si>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</si>
  <si>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</si>
  <si>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</si>
  <si>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</si>
  <si>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</si>
  <si>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</si>
  <si>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</si>
  <si>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</si>
  <si>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</si>
  <si>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</si>
  <si>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</si>
  <si>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</si>
  <si>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</si>
  <si>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</si>
  <si>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</si>
  <si>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</si>
  <si>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</si>
  <si>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</si>
  <si>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</si>
  <si>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</si>
  <si>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</si>
  <si>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</si>
  <si>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</si>
  <si>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</si>
  <si>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</si>
  <si>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</si>
  <si>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</si>
  <si>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</si>
  <si>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</si>
  <si>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</si>
  <si>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</si>
  <si>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</si>
  <si>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</si>
  <si>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</si>
  <si>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</si>
  <si>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</si>
  <si>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</si>
  <si>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</si>
  <si>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</si>
  <si>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</si>
  <si>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</si>
  <si>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</si>
  <si>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College of Coastal Georgia </t>
  </si>
  <si>
    <t xml:space="preserve">Dalton State College </t>
  </si>
  <si>
    <t>Georgia Gwinnett College</t>
  </si>
  <si>
    <t>Middle Georgia State College</t>
  </si>
  <si>
    <t xml:space="preserve">Abraham Baldwin Agricultural College </t>
  </si>
  <si>
    <t>Atlanta Metropolitan State College</t>
  </si>
  <si>
    <t>East Georgia State College</t>
  </si>
  <si>
    <t xml:space="preserve">Gordon State College </t>
  </si>
  <si>
    <t>South Georgia State College</t>
  </si>
  <si>
    <t>Georgia Highlands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</si>
  <si>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</si>
  <si>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</si>
  <si>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</si>
  <si>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</si>
  <si>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</si>
  <si>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</si>
  <si>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</si>
  <si>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</si>
  <si>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</si>
  <si>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</si>
  <si>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</si>
  <si>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</si>
  <si>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</si>
  <si>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</si>
  <si>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</si>
  <si>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</si>
  <si>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</si>
  <si>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</si>
  <si>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</si>
  <si>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</si>
  <si>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</si>
  <si>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</si>
  <si>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</si>
  <si>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</si>
  <si>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</si>
  <si>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</si>
  <si>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</si>
  <si>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</si>
  <si>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</si>
  <si>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</si>
  <si>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</si>
  <si>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</si>
  <si>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</si>
  <si>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</si>
  <si>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</si>
  <si>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</si>
  <si>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</si>
  <si>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</si>
  <si>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</si>
  <si>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</si>
  <si>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</si>
  <si>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</si>
  <si>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</si>
  <si>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</si>
  <si>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</si>
  <si>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</si>
  <si>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</si>
  <si>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</si>
  <si>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</si>
  <si>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</si>
  <si>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</si>
  <si>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</si>
  <si>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</si>
  <si>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</si>
  <si>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</si>
  <si>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</si>
  <si>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</si>
  <si>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</si>
  <si>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</si>
  <si>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</si>
  <si>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</si>
  <si>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</si>
  <si>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</si>
  <si>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</si>
  <si>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</si>
  <si>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</si>
  <si>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</si>
  <si>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</si>
  <si>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</si>
  <si>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</si>
  <si>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</si>
  <si>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</si>
  <si>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Alamance Community College</t>
  </si>
  <si>
    <t>Asheville-Buncombe Technical Community College</t>
  </si>
  <si>
    <t xml:space="preserve">Beaufort County Community College </t>
  </si>
  <si>
    <t>Bladen Community College</t>
  </si>
  <si>
    <t>Blue Ridge Community College</t>
  </si>
  <si>
    <t>Brunswick Community College</t>
  </si>
  <si>
    <t>Caldwell Community College &amp; Technical Institute</t>
  </si>
  <si>
    <t>Cape Fear Community College</t>
  </si>
  <si>
    <t>Carteret Community College</t>
  </si>
  <si>
    <t>Catawba Valley Community College</t>
  </si>
  <si>
    <t>Central Carolina Commuity College</t>
  </si>
  <si>
    <t xml:space="preserve">Central Piedmont Community College </t>
  </si>
  <si>
    <t>Cleveland Community College</t>
  </si>
  <si>
    <t xml:space="preserve">Coastal Carolina Community College </t>
  </si>
  <si>
    <t xml:space="preserve">Craven Community College </t>
  </si>
  <si>
    <t>Durham Technical Community College</t>
  </si>
  <si>
    <t>Edgecombe Community College</t>
  </si>
  <si>
    <t>Fayetteville Technical Community College</t>
  </si>
  <si>
    <t>Forsyth Technical Community College</t>
  </si>
  <si>
    <t xml:space="preserve">Gaston College </t>
  </si>
  <si>
    <t>Guilford Technical Community College</t>
  </si>
  <si>
    <t xml:space="preserve">Halifax Community College </t>
  </si>
  <si>
    <t>Haywood Community College</t>
  </si>
  <si>
    <t xml:space="preserve">Isothermal Community College </t>
  </si>
  <si>
    <t>James Sprunt Community College</t>
  </si>
  <si>
    <t>Johnston Community College</t>
  </si>
  <si>
    <t xml:space="preserve">Lenoir Community College </t>
  </si>
  <si>
    <t xml:space="preserve">Martin Community College </t>
  </si>
  <si>
    <t>Mayland Community College</t>
  </si>
  <si>
    <t>McDowell Technical Community College</t>
  </si>
  <si>
    <t xml:space="preserve">Mitchell Community College </t>
  </si>
  <si>
    <t>Montgomery Community College</t>
  </si>
  <si>
    <t>Nash Community College</t>
  </si>
  <si>
    <t>Pamlico Community College</t>
  </si>
  <si>
    <t>Piedmont Community College</t>
  </si>
  <si>
    <t>Pitt Community College</t>
  </si>
  <si>
    <t>Randolph Community College</t>
  </si>
  <si>
    <t>Richmond Community College</t>
  </si>
  <si>
    <t>Roanoke-Chowan Community College</t>
  </si>
  <si>
    <t>Robeson Community College</t>
  </si>
  <si>
    <t xml:space="preserve">Rockingham Community College </t>
  </si>
  <si>
    <t>Rowan-Cabarrus Community College</t>
  </si>
  <si>
    <t>Sampson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</si>
  <si>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</si>
  <si>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</si>
  <si>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</si>
  <si>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</si>
  <si>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</si>
  <si>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</si>
  <si>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Tri-County Community College </t>
  </si>
  <si>
    <t xml:space="preserve">Vance-Granville Community College </t>
  </si>
  <si>
    <t>Wake Technical Community College</t>
  </si>
  <si>
    <t>Wayne Community College</t>
  </si>
  <si>
    <t xml:space="preserve">Western Piedmont Community College </t>
  </si>
  <si>
    <t xml:space="preserve">Wilkes Community College </t>
  </si>
  <si>
    <t>Wilson Community College</t>
  </si>
  <si>
    <t>OK</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</si>
  <si>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</si>
  <si>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</si>
  <si>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</si>
  <si>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</si>
  <si>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</si>
  <si>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</si>
  <si>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</si>
  <si>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</si>
  <si>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</si>
  <si>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</si>
  <si>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</si>
  <si>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</si>
  <si>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</si>
  <si>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</si>
  <si>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</si>
  <si>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</si>
  <si>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</si>
  <si>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</si>
  <si>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</si>
  <si>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</si>
  <si>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</si>
  <si>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</si>
  <si>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</si>
  <si>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</si>
  <si>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</si>
  <si>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</si>
  <si>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</si>
  <si>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</si>
  <si>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</si>
  <si>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</si>
  <si>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</si>
  <si>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</si>
  <si>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</si>
  <si>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</si>
  <si>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</si>
  <si>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</si>
  <si>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</si>
  <si>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</si>
  <si>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</si>
  <si>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</si>
  <si>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</si>
  <si>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</si>
  <si>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</si>
  <si>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</si>
  <si>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</si>
  <si>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</si>
  <si>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</si>
  <si>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</si>
  <si>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</si>
  <si>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</si>
  <si>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West Texas A&amp;M University</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</si>
  <si>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</si>
  <si>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</si>
  <si>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</si>
  <si>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</si>
  <si>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</si>
  <si>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</si>
  <si>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</si>
  <si>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</si>
  <si>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</si>
  <si>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</si>
  <si>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</si>
  <si>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</si>
  <si>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</si>
  <si>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</si>
  <si>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</si>
  <si>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</si>
  <si>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</si>
  <si>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</si>
  <si>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</si>
  <si>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</si>
  <si>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</si>
  <si>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</si>
  <si>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</si>
  <si>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</si>
  <si>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</si>
  <si>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</si>
  <si>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</si>
  <si>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</si>
  <si>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</si>
  <si>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</si>
  <si>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</si>
  <si>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</si>
  <si>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</si>
  <si>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</si>
  <si>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</si>
  <si>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</si>
  <si>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</si>
  <si>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</si>
  <si>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</si>
  <si>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</si>
  <si>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</si>
  <si>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</si>
  <si>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</si>
  <si>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</si>
  <si>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</si>
  <si>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</si>
  <si>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</si>
  <si>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</si>
  <si>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</si>
  <si>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</si>
  <si>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</si>
  <si>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</si>
  <si>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</si>
  <si>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</si>
  <si>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</si>
  <si>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</si>
  <si>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</si>
  <si>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</si>
  <si>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</si>
  <si>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</si>
  <si>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</si>
  <si>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</si>
  <si>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</si>
  <si>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</si>
  <si>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</si>
  <si>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</si>
  <si>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</si>
  <si>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</si>
  <si>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</si>
  <si>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</si>
  <si>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Texas State Technical College-North Texas</t>
  </si>
  <si>
    <t>Texas State Technical College-Fort Bend</t>
  </si>
  <si>
    <t>N/A</t>
  </si>
  <si>
    <t>VA</t>
  </si>
  <si>
    <t xml:space="preserve">George Mason University </t>
  </si>
  <si>
    <t xml:space="preserve">Old Dominion University </t>
  </si>
  <si>
    <t>University of Virginia</t>
  </si>
  <si>
    <t>Virginia Commonwealth University</t>
  </si>
  <si>
    <t xml:space="preserve">Virginia Tech </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</si>
  <si>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</si>
  <si>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</si>
  <si>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</si>
  <si>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</si>
  <si>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</si>
  <si>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</si>
  <si>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</si>
  <si>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</si>
  <si>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</si>
  <si>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 xml:space="preserve">Northern Virginia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</si>
  <si>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</si>
  <si>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</si>
  <si>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</si>
  <si>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</si>
  <si>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</si>
  <si>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</si>
  <si>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</si>
  <si>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</si>
  <si>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</si>
  <si>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</si>
  <si>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</si>
  <si>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</si>
  <si>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</si>
  <si>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</si>
  <si>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</si>
  <si>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</si>
  <si>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</si>
  <si>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</si>
  <si>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</si>
  <si>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</si>
  <si>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</si>
  <si>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</si>
  <si>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</si>
  <si>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</si>
  <si>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</si>
  <si>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</si>
  <si>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</si>
  <si>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</si>
  <si>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</si>
  <si>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</si>
  <si>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</si>
  <si>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</si>
  <si>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</si>
  <si>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</si>
  <si>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</si>
  <si>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</si>
  <si>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</si>
  <si>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</si>
  <si>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</si>
  <si>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</si>
  <si>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Average Credits Attempted at College Awarding Degree or Certificate</t>
  </si>
  <si>
    <t>Type2</t>
  </si>
  <si>
    <t>Four-Year</t>
  </si>
  <si>
    <t>Four-Year Total</t>
  </si>
  <si>
    <t>Two-Year</t>
  </si>
  <si>
    <t>Two-Year Total</t>
  </si>
  <si>
    <t>(blank)</t>
  </si>
  <si>
    <t>(blank) Total</t>
  </si>
  <si>
    <t>Data</t>
  </si>
  <si>
    <t>AL</t>
  </si>
  <si>
    <t xml:space="preserve"> AvHS1stT-FT-CTA</t>
  </si>
  <si>
    <t xml:space="preserve"> AvNew-HS1stT-FT-CTA</t>
  </si>
  <si>
    <t xml:space="preserve"> AvHS1stT-PT-CTA</t>
  </si>
  <si>
    <t xml:space="preserve"> AvNew-HS1stT-PT-CTA</t>
  </si>
  <si>
    <t xml:space="preserve"> AvHS1stT-UNK-CTA</t>
  </si>
  <si>
    <t xml:space="preserve"> AvNew-HS1stT-UNK-CTA</t>
  </si>
  <si>
    <t xml:space="preserve"> AvHS1stT-CTA</t>
  </si>
  <si>
    <t xml:space="preserve"> AvNew-HS1stT-CTA</t>
  </si>
  <si>
    <t xml:space="preserve"> Av1stT-FT-CTA</t>
  </si>
  <si>
    <t xml:space="preserve"> AvNew-1stT-FT-CTA</t>
  </si>
  <si>
    <t xml:space="preserve"> Av1stT-PT-CTA</t>
  </si>
  <si>
    <t xml:space="preserve"> AvNew-1stT-PT-CTA</t>
  </si>
  <si>
    <t xml:space="preserve"> Av1stT-UNK-CTA</t>
  </si>
  <si>
    <t xml:space="preserve"> AvNew-1stT-UNK-CTA</t>
  </si>
  <si>
    <t xml:space="preserve"> Av1stT-CTA</t>
  </si>
  <si>
    <t xml:space="preserve"> AvNew-1stT-CTA</t>
  </si>
  <si>
    <t xml:space="preserve"> AvTRF-FT-CTA</t>
  </si>
  <si>
    <t xml:space="preserve"> AvNew-TRF-FT-CTA</t>
  </si>
  <si>
    <t xml:space="preserve"> AvTRF-PT-CTA</t>
  </si>
  <si>
    <t xml:space="preserve"> AvNew-TRF-PT-CTA</t>
  </si>
  <si>
    <t xml:space="preserve"> AvTRF-UNK-CTA</t>
  </si>
  <si>
    <t xml:space="preserve"> AvNew-TRF-UNK-CTA</t>
  </si>
  <si>
    <t xml:space="preserve"> AvTRF-CTA</t>
  </si>
  <si>
    <t xml:space="preserve"> AvNew-TRF-CTA</t>
  </si>
  <si>
    <t xml:space="preserve"> Av UNK-CTA</t>
  </si>
  <si>
    <t xml:space="preserve"> AvNew- UNK-CTA</t>
  </si>
  <si>
    <t xml:space="preserve"> Av FT-CTA</t>
  </si>
  <si>
    <t xml:space="preserve"> AvNew- FT-CTA</t>
  </si>
  <si>
    <t xml:space="preserve"> Av PT-CTA</t>
  </si>
  <si>
    <t xml:space="preserve"> AvNew- PT-CTA</t>
  </si>
  <si>
    <t xml:space="preserve"> Av FTPT-cTA</t>
  </si>
  <si>
    <t xml:space="preserve"> AvNew- FTPT-CTA</t>
  </si>
  <si>
    <t>Four-Year 5 &amp; Four-Year 6 New N=0</t>
  </si>
  <si>
    <t>Four-Year 4 New N=0</t>
  </si>
  <si>
    <t>Four-Year 5 New N=0</t>
  </si>
  <si>
    <t>Four-Year 1 and Four-Year 3 Old N=0</t>
  </si>
  <si>
    <t>Four-Year 1 New N=0</t>
  </si>
  <si>
    <t>Four-Year 6 New N=0</t>
  </si>
  <si>
    <t>Four-Year 2 and Four-Year 4 Old N=0</t>
  </si>
  <si>
    <t>Four-Year 4 Old N=0</t>
  </si>
  <si>
    <t>Total  AvHS1stT-FT-CTA</t>
  </si>
  <si>
    <t>Total  AvNew-HS1stT-FT-CTA</t>
  </si>
  <si>
    <t>Total  AvHS1stT-PT-CTA</t>
  </si>
  <si>
    <t>Total  AvNew-HS1stT-PT-CTA</t>
  </si>
  <si>
    <t>Total  AvHS1stT-UNK-CTA</t>
  </si>
  <si>
    <t>Total  AvNew-HS1stT-UNK-CTA</t>
  </si>
  <si>
    <t>Total  AvHS1stT-CTA</t>
  </si>
  <si>
    <t>Total  AvNew-HS1stT-CTA</t>
  </si>
  <si>
    <t>Total  Av1stT-FT-CTA</t>
  </si>
  <si>
    <t>Total  AvNew-1stT-FT-CTA</t>
  </si>
  <si>
    <t>Total  Av1stT-PT-CTA</t>
  </si>
  <si>
    <t>Total  AvNew-1stT-PT-CTA</t>
  </si>
  <si>
    <t>Total  Av1stT-UNK-CTA</t>
  </si>
  <si>
    <t>Total  AvNew-1stT-UNK-CTA</t>
  </si>
  <si>
    <t>Total  Av1stT-CTA</t>
  </si>
  <si>
    <t>Total  AvNew-1stT-CTA</t>
  </si>
  <si>
    <t>Total  AvTRF-FT-CTA</t>
  </si>
  <si>
    <t>Total  AvNew-TRF-FT-CTA</t>
  </si>
  <si>
    <t>Total  AvTRF-PT-CTA</t>
  </si>
  <si>
    <t>Total  AvNew-TRF-PT-CTA</t>
  </si>
  <si>
    <t>Total  AvTRF-UNK-CTA</t>
  </si>
  <si>
    <t>Total  AvNew-TRF-UNK-CTA</t>
  </si>
  <si>
    <t>Total  AvTRF-CTA</t>
  </si>
  <si>
    <t>Total  AvNew-TRF-CTA</t>
  </si>
  <si>
    <t>Total  Av UNK-CTA</t>
  </si>
  <si>
    <t>Total  AvNew- UNK-CTA</t>
  </si>
  <si>
    <t>Total  Av FT-CTA</t>
  </si>
  <si>
    <t>Total  AvNew- FT-CTA</t>
  </si>
  <si>
    <t>Total  Av PT-CTA</t>
  </si>
  <si>
    <t>Total  AvNew- PT-CTA</t>
  </si>
  <si>
    <t>Total  Av FTPT-cTA</t>
  </si>
  <si>
    <t>Total  AvNew- FTPT-CTA</t>
  </si>
  <si>
    <t>Average Years to Degree at College Awarding Degree or Certificate</t>
  </si>
  <si>
    <t xml:space="preserve"> AvHS1stT-FT-TTA</t>
  </si>
  <si>
    <t xml:space="preserve"> AvNew-HS1stT-FT-TTA</t>
  </si>
  <si>
    <t xml:space="preserve"> AvHS1stT-PT-TTA</t>
  </si>
  <si>
    <t xml:space="preserve"> AvNew-HS1stT-PT-TTA</t>
  </si>
  <si>
    <t xml:space="preserve"> AvHS1stT-UNK-TTA</t>
  </si>
  <si>
    <t xml:space="preserve"> AvNew-HS1stT-UNK-TTA</t>
  </si>
  <si>
    <t xml:space="preserve"> AvHS1stT-TTA</t>
  </si>
  <si>
    <t xml:space="preserve"> AvNew-HS1stT-TTA</t>
  </si>
  <si>
    <t xml:space="preserve"> Av1stT-FT-TTA</t>
  </si>
  <si>
    <t xml:space="preserve"> AvNew-1stT-FT-TTA</t>
  </si>
  <si>
    <t xml:space="preserve"> Av1stT-PT-TTA</t>
  </si>
  <si>
    <t xml:space="preserve"> AvNew-1stT-PT-TTA</t>
  </si>
  <si>
    <t xml:space="preserve"> Av1stT-UNK-TTA</t>
  </si>
  <si>
    <t xml:space="preserve"> AvNew-1stT-UNK-TTA</t>
  </si>
  <si>
    <t xml:space="preserve"> Av1stT-TTA</t>
  </si>
  <si>
    <t xml:space="preserve"> AvNew-1stT-TTA</t>
  </si>
  <si>
    <t xml:space="preserve"> AvTRF-FT-TTA</t>
  </si>
  <si>
    <t xml:space="preserve"> AvNew-TRF-FT-TTA</t>
  </si>
  <si>
    <t xml:space="preserve"> AvTRF-PT-TTA</t>
  </si>
  <si>
    <t xml:space="preserve"> AvNew-TRF-PT-TTA</t>
  </si>
  <si>
    <t xml:space="preserve"> AvTRF-UNK-TTA</t>
  </si>
  <si>
    <t xml:space="preserve"> AvNew-TRF-UNK-TTA</t>
  </si>
  <si>
    <t xml:space="preserve"> AvTRF-TTA</t>
  </si>
  <si>
    <t xml:space="preserve"> AvNew-TRF-TTA</t>
  </si>
  <si>
    <t xml:space="preserve"> AvUNK-TTA</t>
  </si>
  <si>
    <t xml:space="preserve"> AvNew-UNK-TTA</t>
  </si>
  <si>
    <t xml:space="preserve"> Av FT-TTA</t>
  </si>
  <si>
    <t xml:space="preserve"> AvNew- FT-TTA</t>
  </si>
  <si>
    <t xml:space="preserve"> Av PT-TTA</t>
  </si>
  <si>
    <t xml:space="preserve"> AvNew- PT-TTA</t>
  </si>
  <si>
    <t xml:space="preserve"> Av FTPT-TTA</t>
  </si>
  <si>
    <t xml:space="preserve"> AvNew- FTPT-TTA</t>
  </si>
  <si>
    <t>Four-Year 4 N=1</t>
  </si>
  <si>
    <t>Four-Year 6 Old N=0 New N=1</t>
  </si>
  <si>
    <t>Four-Year 3 Old N=0 New N=2</t>
  </si>
  <si>
    <t>Four-Year 6 Old N=0</t>
  </si>
  <si>
    <t>Four-Year 2 New N=0</t>
  </si>
  <si>
    <t>Four-Year 3 New N=0</t>
  </si>
  <si>
    <t>Total  AvHS1stT-FT-TTA</t>
  </si>
  <si>
    <t>Total  AvNew-HS1stT-FT-TTA</t>
  </si>
  <si>
    <t>Total  AvHS1stT-PT-TTA</t>
  </si>
  <si>
    <t>Total  AvNew-HS1stT-PT-TTA</t>
  </si>
  <si>
    <t>Total  AvHS1stT-UNK-TTA</t>
  </si>
  <si>
    <t>Total  AvNew-HS1stT-UNK-TTA</t>
  </si>
  <si>
    <t>Total  AvHS1stT-TTA</t>
  </si>
  <si>
    <t>Total  AvNew-HS1stT-TTA</t>
  </si>
  <si>
    <t>Total  Av1stT-FT-TTA</t>
  </si>
  <si>
    <t>Total  AvNew-1stT-FT-TTA</t>
  </si>
  <si>
    <t>Total  Av1stT-PT-TTA</t>
  </si>
  <si>
    <t>Total  AvNew-1stT-PT-TTA</t>
  </si>
  <si>
    <t>Total  Av1stT-UNK-TTA</t>
  </si>
  <si>
    <t>Total  AvNew-1stT-UNK-TTA</t>
  </si>
  <si>
    <t>Total  Av1stT-TTA</t>
  </si>
  <si>
    <t>Total  AvNew-1stT-TTA</t>
  </si>
  <si>
    <t>Total  AvTRF-FT-TTA</t>
  </si>
  <si>
    <t>Total  AvNew-TRF-FT-TTA</t>
  </si>
  <si>
    <t>Total  AvTRF-PT-TTA</t>
  </si>
  <si>
    <t>Total  AvNew-TRF-PT-TTA</t>
  </si>
  <si>
    <t>Total  AvTRF-UNK-TTA</t>
  </si>
  <si>
    <t>Total  AvNew-TRF-UNK-TTA</t>
  </si>
  <si>
    <t>Total  AvTRF-TTA</t>
  </si>
  <si>
    <t>Total  AvNew-TRF-TTA</t>
  </si>
  <si>
    <t>Total  AvUNK-TTA</t>
  </si>
  <si>
    <t>Total  AvNew-UNK-TTA</t>
  </si>
  <si>
    <t>Total  Av FT-TTA</t>
  </si>
  <si>
    <t>Total  AvNew- FT-TTA</t>
  </si>
  <si>
    <t>Total  Av PT-TTA</t>
  </si>
  <si>
    <t>Total  AvNew- PT-TTA</t>
  </si>
  <si>
    <t>Total  Av FTPT-TTA</t>
  </si>
  <si>
    <t>Total  AvNew- FTPT-TTA</t>
  </si>
  <si>
    <t>Number</t>
  </si>
  <si>
    <t>Red highlighted items (non zero) indicate data out of balance. Please correct in raw data (blue) tab.</t>
  </si>
  <si>
    <t>Out of balance items are highlighted in raw data tab also.</t>
  </si>
  <si>
    <t>Check Figs</t>
  </si>
  <si>
    <t>All</t>
  </si>
  <si>
    <t xml:space="preserve"> Undup-num-awards</t>
  </si>
  <si>
    <t xml:space="preserve"> New-Undup-num-awards</t>
  </si>
  <si>
    <t xml:space="preserve"> HS1stT-FT-subtot</t>
  </si>
  <si>
    <t>Percentage point change:</t>
  </si>
  <si>
    <t xml:space="preserve"> New-HS1stT-FT-subtot</t>
  </si>
  <si>
    <t xml:space="preserve"> HS1stT-PT-subtot</t>
  </si>
  <si>
    <t xml:space="preserve"> New-HS1stT-PT-subtot</t>
  </si>
  <si>
    <t xml:space="preserve"> HS1stT-UNK-subtot</t>
  </si>
  <si>
    <t xml:space="preserve"> New-HS1stT-UNK-subtot</t>
  </si>
  <si>
    <t xml:space="preserve"> 1stT-FT-subtot</t>
  </si>
  <si>
    <t xml:space="preserve"> New-1stT-FT-subtot</t>
  </si>
  <si>
    <t xml:space="preserve"> 1stT-PT-subtot</t>
  </si>
  <si>
    <t xml:space="preserve"> New-1stT-PT-subtot</t>
  </si>
  <si>
    <t xml:space="preserve"> 1stT-UNK-subtot</t>
  </si>
  <si>
    <t xml:space="preserve"> New-1stT-UNK-subtot</t>
  </si>
  <si>
    <t xml:space="preserve"> TRF-FT-subtot</t>
  </si>
  <si>
    <t xml:space="preserve"> New-TRF-FT-subtot</t>
  </si>
  <si>
    <t xml:space="preserve"> TRF-PT-subtot</t>
  </si>
  <si>
    <t xml:space="preserve"> New-TRF-PT-subtot</t>
  </si>
  <si>
    <t xml:space="preserve"> TRF-UNK-subtot</t>
  </si>
  <si>
    <t xml:space="preserve"> New-TRF-UNK-subtot</t>
  </si>
  <si>
    <t xml:space="preserve"> UNK-subtot</t>
  </si>
  <si>
    <t xml:space="preserve"> New-UNK-subtot</t>
  </si>
  <si>
    <t>Table 68</t>
  </si>
  <si>
    <t xml:space="preserve">Average Credits Attempted at College Awarding Bachelor's Degree </t>
  </si>
  <si>
    <t xml:space="preserve">Were First-Time in College Students at Awarding College </t>
  </si>
  <si>
    <t>Unknown Whether First-Time or Transfer</t>
  </si>
  <si>
    <t>And had a record of enrollment for college credits while in high school (dual enrolled, early college, etc.)</t>
  </si>
  <si>
    <t>And had no record of enrollment for college credits while in high school</t>
  </si>
  <si>
    <t>Were Transfer Students at Awarding College</t>
  </si>
  <si>
    <t>Full-Time*</t>
  </si>
  <si>
    <t>Part-Time*</t>
  </si>
  <si>
    <t>Unknown</t>
  </si>
  <si>
    <t>Sub-Total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</si>
  <si>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</si>
  <si>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</si>
  <si>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</si>
  <si>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</si>
  <si>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</si>
  <si>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</si>
  <si>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</si>
  <si>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</si>
  <si>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</si>
  <si>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</si>
  <si>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</si>
  <si>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</si>
  <si>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</si>
  <si>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</si>
  <si>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</si>
  <si>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</si>
  <si>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</si>
  <si>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*When first enrolled at graduating college.</t>
  </si>
  <si>
    <t>Table 69</t>
  </si>
  <si>
    <t>Table 70</t>
  </si>
  <si>
    <t>Table 71</t>
  </si>
  <si>
    <t>Table 72</t>
  </si>
  <si>
    <t>Table 73</t>
  </si>
  <si>
    <t>Table 74</t>
  </si>
  <si>
    <t>Table 75</t>
  </si>
  <si>
    <t xml:space="preserve">Average Credits Attempted at College Awarding Associate's Degree </t>
  </si>
  <si>
    <t>Table 76</t>
  </si>
  <si>
    <t>Table 77</t>
  </si>
  <si>
    <t>Table 78</t>
  </si>
  <si>
    <t>Table 79</t>
  </si>
  <si>
    <t>*When first enrolled at awarding college.</t>
  </si>
  <si>
    <t>Table 67b</t>
  </si>
  <si>
    <t>Typical Hours Required For Bachelor's Degrees at</t>
  </si>
  <si>
    <t xml:space="preserve">Public Four-Year Colleges and Universities and </t>
  </si>
  <si>
    <t>Public Four-Year Colleges and Universities</t>
  </si>
  <si>
    <t>Public Two-Year Colleges</t>
  </si>
  <si>
    <t>—</t>
  </si>
  <si>
    <t>Table 56</t>
  </si>
  <si>
    <t xml:space="preserve">Average Years to Degree at College Awarding Bachelor's Degree </t>
  </si>
  <si>
    <t>Difference between transfer student and first time student with no credits while in HS</t>
  </si>
  <si>
    <t>Table 57</t>
  </si>
  <si>
    <t>Table 58</t>
  </si>
  <si>
    <t>Table 59</t>
  </si>
  <si>
    <r>
      <rPr>
        <vertAlign val="superscript"/>
        <sz val="8"/>
        <rFont val="Arial"/>
        <family val="2"/>
      </rPr>
      <t>1</t>
    </r>
    <r>
      <rPr>
        <sz val="8"/>
        <rFont val="Arial"/>
        <family val="2"/>
      </rPr>
      <t>Not able to re-run to identify those graduates who first enrolled as high school students or compute their averages at this time.</t>
    </r>
  </si>
  <si>
    <t>Table 60</t>
  </si>
  <si>
    <t>Table 61</t>
  </si>
  <si>
    <t>Table 62</t>
  </si>
  <si>
    <t>Table 63</t>
  </si>
  <si>
    <t xml:space="preserve">Average Years to Degree at College Awarding Associate's Degree </t>
  </si>
  <si>
    <t>Table 64</t>
  </si>
  <si>
    <t>Table 65</t>
  </si>
  <si>
    <t>Table 66</t>
  </si>
  <si>
    <t>Table 67</t>
  </si>
  <si>
    <t>.</t>
  </si>
  <si>
    <t>Table 44</t>
  </si>
  <si>
    <t>Percent Distribution of Bachelor's Degree Graduates</t>
  </si>
  <si>
    <t>Full-Time* Sub-Total</t>
  </si>
  <si>
    <t>Part-Time* Sub-Total</t>
  </si>
  <si>
    <t>Unknown Whether Full-Time or Part-Time</t>
  </si>
  <si>
    <t>check figs</t>
  </si>
  <si>
    <t>OLD</t>
  </si>
  <si>
    <t>Un- 
known</t>
  </si>
  <si>
    <t>FTIC</t>
  </si>
  <si>
    <t>Trnsf</t>
  </si>
  <si>
    <t>Oth</t>
  </si>
  <si>
    <t>Table 45</t>
  </si>
  <si>
    <t>Distribution of Bachelor's Degree Graduates</t>
  </si>
  <si>
    <t>Table 46</t>
  </si>
  <si>
    <t>Table 47</t>
  </si>
  <si>
    <t>Table 48</t>
  </si>
  <si>
    <t>Table 49</t>
  </si>
  <si>
    <t>Table 50</t>
  </si>
  <si>
    <t>Table 51</t>
  </si>
  <si>
    <t>Percent Distribution of Associate's Degree Graduates</t>
  </si>
  <si>
    <t>Florida**</t>
  </si>
  <si>
    <t>** Represents AA degrees only -- 73 percent of their total associate's degrees.</t>
  </si>
  <si>
    <t>Table 52</t>
  </si>
  <si>
    <t>Distribution of Associate's Degree Graduates</t>
  </si>
  <si>
    <t>Table 53</t>
  </si>
  <si>
    <t>Table 54</t>
  </si>
  <si>
    <t>Table 55</t>
  </si>
  <si>
    <t>Change</t>
  </si>
  <si>
    <r>
      <rPr>
        <b/>
        <sz val="10"/>
        <color rgb="FF000000"/>
        <rFont val="Arial"/>
        <family val="2"/>
      </rPr>
      <t xml:space="preserve">Data Columns:  </t>
    </r>
    <r>
      <rPr>
        <sz val="10"/>
        <color rgb="FF000000"/>
        <rFont val="Arial"/>
        <family val="2"/>
      </rPr>
      <t xml:space="preserve">White = New Data, Peach = Old Data, Purple/Grey = Calculated Data. </t>
    </r>
  </si>
  <si>
    <t>University of Arkansas - Pulaski Technical College</t>
  </si>
  <si>
    <t>University of Arkansas Community College Rich Mountain</t>
  </si>
  <si>
    <t>Augusta University</t>
  </si>
  <si>
    <t>University of North Carolina School of the Arts</t>
  </si>
  <si>
    <t>El Centro College  (DCCCD)</t>
  </si>
  <si>
    <t xml:space="preserve">Cisco Junior College </t>
  </si>
  <si>
    <t>Mountain View College  (DCCCD)</t>
  </si>
  <si>
    <t>Percent Distribution of Graduates</t>
  </si>
  <si>
    <t>Unduplicated No. Grads</t>
  </si>
  <si>
    <t>Old</t>
  </si>
  <si>
    <t>FTIC w/ credits in HS -FT</t>
  </si>
  <si>
    <t>FTIC w/ credits in HS -PT</t>
  </si>
  <si>
    <t>FTIC w/ credits in HS -UNK</t>
  </si>
  <si>
    <t>FTIC w/o credits in HS -FT</t>
  </si>
  <si>
    <t>FTIC w/o credits in HS -PT</t>
  </si>
  <si>
    <t>FTIC w/o credits in HS -UNK</t>
  </si>
  <si>
    <t>Transfer -FT</t>
  </si>
  <si>
    <t>Transfer -PT</t>
  </si>
  <si>
    <t>Transfer -UNK</t>
  </si>
  <si>
    <t>UNK</t>
  </si>
  <si>
    <t>Change, in years.</t>
  </si>
  <si>
    <t>Change, in average credits attempted.</t>
  </si>
  <si>
    <t>Calculated Field</t>
  </si>
  <si>
    <t>Solve Order</t>
  </si>
  <si>
    <t>Field</t>
  </si>
  <si>
    <t>Formula</t>
  </si>
  <si>
    <t>Av1stT-FT-TTA</t>
  </si>
  <si>
    <t>=IF('1stT-FT-subtot'&gt;0,'1stT-FT-TTA*'/'1stT-FT-subtot',)</t>
  </si>
  <si>
    <t>Av1stT-PT-TTA</t>
  </si>
  <si>
    <t>=IF('1stT-PT-subtot'&gt;0,'1stT-PT-TTA*'/'1stT-PT-subtot',)</t>
  </si>
  <si>
    <t>Av1stT-UNK-TTA</t>
  </si>
  <si>
    <t>=IF('1stT-UNK-subtot'&gt;0,'1stT-UNK-TTA*'/'1stT-UNK-subtot',)</t>
  </si>
  <si>
    <t>Av1stT-TTA</t>
  </si>
  <si>
    <t>=IF('1stT-subtot'&gt;0,'1stT-TTA*'/'1stT-subtot',)</t>
  </si>
  <si>
    <t>AvTRF-FT-TTA</t>
  </si>
  <si>
    <t>=IF('TRF-FT-subtot'&gt;0,'TRF-FT-TTA*'/'TRF-FT-subtot',)</t>
  </si>
  <si>
    <t>AvTRF-PT-TTA</t>
  </si>
  <si>
    <t>=IF('TRF-PT-subtot'&gt;0,'TRF-PT-TTA*'/'TRF-PT-subtot',)</t>
  </si>
  <si>
    <t>AvTRF-UNK-TTA</t>
  </si>
  <si>
    <t>=IF('TRF-UNK-subtot'&gt;0,'TRF-UNK-TTA*'/'TRF-UNK-subtot',)</t>
  </si>
  <si>
    <t>AvTRF-TTA</t>
  </si>
  <si>
    <t>=IF('TRF-subtot'&gt;0,'TRF-TTA*'/'TRF-subtot',)</t>
  </si>
  <si>
    <t>AvUNK-TTA</t>
  </si>
  <si>
    <t>=IF('UNK-subtot'&gt;0,'UNK-TTA*'/'UNK-subtot',)</t>
  </si>
  <si>
    <t>Av FT-TTA</t>
  </si>
  <si>
    <t>=IF('FT-subtot'&gt;0,'FT-TTA*'/'FT-subtot',)</t>
  </si>
  <si>
    <t>Av PT-TTA</t>
  </si>
  <si>
    <t>=IF('PT-subtot'&gt;0,'PT-TTA*'/'PT-subtot',)</t>
  </si>
  <si>
    <t>Av FT-CTA</t>
  </si>
  <si>
    <t>=IF('FT-subtot2'&gt;0,'FT-CTA*'/'FT-subtot2',)</t>
  </si>
  <si>
    <t>Av PT-CTA</t>
  </si>
  <si>
    <t>=IF('PT-subtot2'&gt;0,'PT-CTA*'/'PT-subtot2',)</t>
  </si>
  <si>
    <t>Av UNK-CTA</t>
  </si>
  <si>
    <t>=IF('UNK-subtot2'&gt;0,'UNK-CTA*'/'UNK-subtot2',)</t>
  </si>
  <si>
    <t>Av1stT-FT-CTA</t>
  </si>
  <si>
    <t>=IF('1stT-FT-subtot2'&gt;0,'1stT-FT-CTA*'/'1stT-FT-subtot2',)</t>
  </si>
  <si>
    <t>Av1stT-PT-CTA</t>
  </si>
  <si>
    <t>=IF('1stT-PT-subtot2'&gt;0,'1stT-PT-CTA*'/'1stT-PT-subtot2',)</t>
  </si>
  <si>
    <t>Av1stT-UNK-CTA</t>
  </si>
  <si>
    <t>=IF('1stT-UNK-subtot2'&gt;0,'1stT-UNK-CTA*'/'1stT-UNK-subtot2',)</t>
  </si>
  <si>
    <t>Av1stT-CTA</t>
  </si>
  <si>
    <t>=IF('1stT-subtot2'&gt;0,'1stT-CTA*'/'1stT-subtot2',)</t>
  </si>
  <si>
    <t>AvTRF-FT-CTA</t>
  </si>
  <si>
    <t>=IF('TRF-FT-subtot2'&gt;0,'TRF-FT-CTA*'/'TRF-FT-subtot2',)</t>
  </si>
  <si>
    <t>AvTRF-PT-CTA</t>
  </si>
  <si>
    <t>=IF('TRF-PT-subtot2'&gt;0,'TRF-PT-CTA*'/'TRF-PT-subtot2',)</t>
  </si>
  <si>
    <t>AvTRF-UNK-CTA</t>
  </si>
  <si>
    <t>=IF('TRF-UNK-subtot2'&gt;0,'TRF-UNK-CTA*'/'TRF-UNK-subtot2',)</t>
  </si>
  <si>
    <t>AvTRF-CTA</t>
  </si>
  <si>
    <t>=IF('TRF-subtot2'&gt;0,'TRF-CTA*'/'TRF-subtot2',)</t>
  </si>
  <si>
    <t>Av FTPT-TTA</t>
  </si>
  <si>
    <t>=IF('FTPT-subtot'&gt;0,'FTPT-TTA*'/'FTPT-subtot',)</t>
  </si>
  <si>
    <t>Av FTPT-cTA</t>
  </si>
  <si>
    <t>=IF('FTPT-subtot2'&gt;0,'FTPT-CTA*'/'FTPT-subtot2',)</t>
  </si>
  <si>
    <t>AvHS1stT-FT-TTA</t>
  </si>
  <si>
    <t>=IF('HS1stT-FT-subtot'&gt;0,'HS1stT-FT-TTA*'/'HS1stT-FT-subtot',)</t>
  </si>
  <si>
    <t>AvHS1stT-PT-TTA</t>
  </si>
  <si>
    <t>=IF('HS1stT-PT-subtot'&gt;0,'HS1stT-PT-TTA*'/'HS1stT-PT-subtot',)</t>
  </si>
  <si>
    <t>AvHS1stT-UNK-TTA</t>
  </si>
  <si>
    <t>=IF('HS1stT-UNK-subtot'&gt;0,'HS1stT-UNK-TTA*'/'HS1stT-UNK-subtot',)</t>
  </si>
  <si>
    <t>AvHS1stT-TTA</t>
  </si>
  <si>
    <t>=IF('HS1stT-subtot'&gt;0,'HS1stT-TTA*'/'HS1stT-subtot',)</t>
  </si>
  <si>
    <t>AvHS1stT-FT-CTA</t>
  </si>
  <si>
    <t>=IF('HS1stT-FT-subtot2'&gt;0,'HS1stT-FT-CTA*'/'HS1stT-FT-subtot2',)</t>
  </si>
  <si>
    <t>AvHS1stT-PT-CTA</t>
  </si>
  <si>
    <t>=IF('HS1stT-PT-subtot2'&gt;0,'HS1stT-PT-CTA*'/'HS1stT-PT-subtot2',)</t>
  </si>
  <si>
    <t>AvHS1stT-UNK-CTA</t>
  </si>
  <si>
    <t>=IF('HS1stT-UNK-subtot2'&gt;0,'HS1stT-UNK-CTA*'/'HS1stT-UNK-subtot2',)</t>
  </si>
  <si>
    <t>AvHS1stT-CTA</t>
  </si>
  <si>
    <t>=IF('HS1stT-subtot2'&gt;0,'HS1stT-CTA*'/'HS1stT-subtot2',)</t>
  </si>
  <si>
    <t>AvNew-1stT-FT-TTA</t>
  </si>
  <si>
    <t>=IF('New-1stT-FT-subtot'&gt;0,'New-1stT-FT-TTA*'/'New-1stT-FT-subtot',)</t>
  </si>
  <si>
    <t>AvNew-1stT-PT-TTA</t>
  </si>
  <si>
    <t>=IF('New-1stT-PT-subtot'&gt;0,'New-1stT-PT-TTA*'/'New-1stT-PT-subtot',)</t>
  </si>
  <si>
    <t>AvNew-1stT-UNK-TTA</t>
  </si>
  <si>
    <t>=IF('New-1stT-UNK-subtot'&gt;0,'New-1stT-UNK-TTA*'/'New-1stT-UNK-subtot',)</t>
  </si>
  <si>
    <t>AvNew-1stT-TTA</t>
  </si>
  <si>
    <t>=IF('New-1stT-subtot'&gt;0,'New-1stT-TTA*'/'New-1stT-subtot',)</t>
  </si>
  <si>
    <t>AvNew-TRF-FT-TTA</t>
  </si>
  <si>
    <t>=IF('New-TRF-FT-subtot'&gt;0,'New-TRF-FT-TTA*'/'New-TRF-FT-subtot',)</t>
  </si>
  <si>
    <t>AvNew-TRF-PT-TTA</t>
  </si>
  <si>
    <t>=IF('New-TRF-PT-subtot'&gt;0,'New-TRF-PT-TTA*'/'New-TRF-PT-subtot',)</t>
  </si>
  <si>
    <t>AvNew-TRF-UNK-TTA</t>
  </si>
  <si>
    <t>=IF('New-TRF-UNK-subtot'&gt;0,'New-TRF-UNK-TTA*'/'New-TRF-UNK-subtot',)</t>
  </si>
  <si>
    <t>AvNew-TRF-TTA</t>
  </si>
  <si>
    <t>=IF('New-TRF-subtot'&gt;0,'New-TRF-TTA*'/'New-TRF-subtot',)</t>
  </si>
  <si>
    <t>AvNew-UNK-TTA</t>
  </si>
  <si>
    <t>=IF('New-UNK-subtot'&gt;0,'New-UNK-TTA*'/'New-UNK-subtot',)</t>
  </si>
  <si>
    <t>AvNew- FT-TTA</t>
  </si>
  <si>
    <t>=IF('New-FT-subtot'&gt;0,'New-FT-TTA*'/'New-FT-subtot',)</t>
  </si>
  <si>
    <t>AvNew- PT-TTA</t>
  </si>
  <si>
    <t>=IF('New-PT-subtot'&gt;0,'New-PT-TTA*'/'New-PT-subtot',)</t>
  </si>
  <si>
    <t>AvNew- FTPT-TTA</t>
  </si>
  <si>
    <t>=IF('New-FTPT-subtot'&gt;0,'New-FTPT-TTA*'/'New-FTPT-subtot',)</t>
  </si>
  <si>
    <t>AvNew-HS1stT-FT-TTA</t>
  </si>
  <si>
    <t>=IF('New-HS1stT-FT-subtot'&gt;0,'New-HS1stT-FT-TTA*'/'New-HS1stT-FT-subtot',)</t>
  </si>
  <si>
    <t>AvNew-HS1stT-PT-TTA</t>
  </si>
  <si>
    <t>=IF('New-HS1stT-PT-subtot'&gt;0,'New-HS1stT-PT-TTA*'/'New-HS1stT-PT-subtot',)</t>
  </si>
  <si>
    <t>AvNew-HS1stT-UNK-TTA</t>
  </si>
  <si>
    <t>=IF('New-HS1stT-UNK-subtot'&gt;0,'New-HS1stT-UNK-TTA*'/'New-HS1stT-UNK-subtot',)</t>
  </si>
  <si>
    <t>AvNew-HS1stT-TTA</t>
  </si>
  <si>
    <t>=IF('New-HS1stT-subtot'&gt;0,'New-HS1stT-TTA*'/'New-HS1stT-subtot',)</t>
  </si>
  <si>
    <t>AvNew- FT-CTA</t>
  </si>
  <si>
    <t>=IF('New-FT-subtot2'&gt;0,'New-FT-CTA*'/'New-FT-subtot2',)</t>
  </si>
  <si>
    <t>AvNew- PT-CTA</t>
  </si>
  <si>
    <t>=IF('New-PT-subtot2'&gt;0,'New-PT-CTA*'/'New-PT-subtot2',)</t>
  </si>
  <si>
    <t>AvNew- UNK-CTA</t>
  </si>
  <si>
    <t>=IF('New-UNK-subtot2'&gt;0,'New-UNK-CTA*'/'New-UNK-subtot2',)</t>
  </si>
  <si>
    <t>AvNew-1stT-FT-CTA</t>
  </si>
  <si>
    <t>=IF('New-1stT-FT-subtot2'&gt;0,'New-1stT-FT-CTA*'/'New-1stT-FT-subtot2',)</t>
  </si>
  <si>
    <t>AvNew-1stT-PT-CTA</t>
  </si>
  <si>
    <t>=IF('New-1stT-PT-subtot2'&gt;0,'New-1stT-PT-CTA*'/'New-1stT-PT-subtot2',)</t>
  </si>
  <si>
    <t>AvNew-1stT-UNK-CTA</t>
  </si>
  <si>
    <t>=IF('New-1stT-UNK-subtot2'&gt;0,'New-1stT-UNK-CTA*'/'New-1stT-UNK-subtot2',)</t>
  </si>
  <si>
    <t>AvNew-1stT-CTA</t>
  </si>
  <si>
    <t>=IF('New-1stT-subtot2'&gt;0,'New-1stT-CTA*'/'New-1stT-subtot2',)</t>
  </si>
  <si>
    <t>AvNew-TRF-FT-CTA</t>
  </si>
  <si>
    <t>=IF('New-TRF-FT-subtot2'&gt;0,'New-TRF-FT-CTA*'/'New-TRF-FT-subtot2',)</t>
  </si>
  <si>
    <t>AvNew-TRF-PT-CTA</t>
  </si>
  <si>
    <t>=IF('New-TRF-PT-subtot2'&gt;0,'New-TRF-PT-CTA*'/'New-TRF-PT-subtot2',)</t>
  </si>
  <si>
    <t>AvNew-TRF-UNK-CTA</t>
  </si>
  <si>
    <t>=IF('New-TRF-UNK-subtot2'&gt;0,'New-TRF-UNK-CTA*'/'New-TRF-UNK-subtot2',)</t>
  </si>
  <si>
    <t>AvNew-TRF-CTA</t>
  </si>
  <si>
    <t>=IF('New-TRF-subtot2'&gt;0,'New-TRF-CTA*'/'New-TRF-subtot2',)</t>
  </si>
  <si>
    <t>AvNew- FTPT-CTA</t>
  </si>
  <si>
    <t>=IF('New-FTPT-subtot2'&gt;0,'New-FTPT-CTA*'/'New-FTPT-subtot2',)</t>
  </si>
  <si>
    <t>AvNew-HS1stT-CTA</t>
  </si>
  <si>
    <t>=IF('New-HS1stT-subtot2'&gt;0,'New-HS1stT-CTA*'/'New-HS1stT-subtot2',)</t>
  </si>
  <si>
    <t>AvNew-HS1stT-FT-CTA</t>
  </si>
  <si>
    <t>=IF('New-HS1stT-FT-subtot2'&gt;0,'New-HS1stT-FT-CTA*'/'New-HS1stT-FT-subtot2',)</t>
  </si>
  <si>
    <t>AvNew-HS1stT-PT-CTA</t>
  </si>
  <si>
    <t>=IF('New-HS1stT-PT-subtot2'&gt;0,'New-HS1stT-PT-CTA*'/'New-HS1stT-PT-subtot2',)</t>
  </si>
  <si>
    <t>AvNew-HS1stT-UNK-CTA</t>
  </si>
  <si>
    <t>=IF('New-HS1stT-UNK-subtot2'&gt;0,'New-HS1stT-UNK-CTA*'/'New-HS1stT-UNK-subtot2',)</t>
  </si>
  <si>
    <t>Calculated Item</t>
  </si>
  <si>
    <t>Item</t>
  </si>
  <si>
    <t>Note:</t>
  </si>
  <si>
    <t>When a cell is updated by more than one formula,</t>
  </si>
  <si>
    <t>the value is set by the formula with the last solve order.</t>
  </si>
  <si>
    <t>To change the solve order for multiple calculated items or fields,</t>
  </si>
  <si>
    <t>on the Options tab, in the Calculations group, click Fields, Items, &amp; Sets, and then click Solve Order.</t>
  </si>
  <si>
    <t>Arkansas State University Three Rivers</t>
  </si>
  <si>
    <t>University of Arkansas Community College at Hope-Texarkana</t>
  </si>
  <si>
    <t>The College of the Florida Keys</t>
  </si>
  <si>
    <t xml:space="preserve">North Florida College </t>
  </si>
  <si>
    <t>Texas A&amp;M University-Central Texas</t>
  </si>
  <si>
    <t>Texas A&amp;M University-San Antonio</t>
  </si>
  <si>
    <t>Davidson-Davie Community College</t>
  </si>
  <si>
    <t>College of The Albemarle</t>
  </si>
  <si>
    <t>University of Texas Permian Basin</t>
  </si>
  <si>
    <t>University of Texas-Rio Grande Valley</t>
  </si>
  <si>
    <t>Blinn College</t>
  </si>
  <si>
    <t xml:space="preserve">Laredo College </t>
  </si>
  <si>
    <t>Changed IPEDS # from 229072</t>
  </si>
  <si>
    <t>Public Four-Year Colleges and Universities, 2019-20</t>
  </si>
  <si>
    <t>Public Four-Year 1 Colleges and Universities, 2019-20</t>
  </si>
  <si>
    <t>Public Four-Year 2 Colleges and Universities, 2019-20</t>
  </si>
  <si>
    <t>Public Four-Year 3 Colleges and Universities, 2019-20</t>
  </si>
  <si>
    <t>Public Four-Year 4 Colleges and Universities, 2019-20</t>
  </si>
  <si>
    <t>Public Four-Year 5 Colleges and Universities, 2019-20</t>
  </si>
  <si>
    <t>Public Four-Year 6 Colleges and Universities, 2019-20</t>
  </si>
  <si>
    <t>Public Two-Year Colleges, 2019-20</t>
  </si>
  <si>
    <t>Public Two-Year with Bachelor's, 2019-20</t>
  </si>
  <si>
    <t>Public Two-Year 1, 2019-20</t>
  </si>
  <si>
    <t>Public Two-Year 2, 2019-20</t>
  </si>
  <si>
    <t>Public Two-Year 3, 2019-20</t>
  </si>
  <si>
    <t>for Associate's Degrees at Public Two-Year Colleges, 2019-20</t>
  </si>
  <si>
    <t>2019-20</t>
  </si>
  <si>
    <t>DE</t>
  </si>
  <si>
    <t>MD</t>
  </si>
  <si>
    <t>SC</t>
  </si>
  <si>
    <t>Dallas College</t>
  </si>
  <si>
    <t>Total  Undup-num-awards</t>
  </si>
  <si>
    <t>Total  New-Undup-num-awards</t>
  </si>
  <si>
    <t>Total  HS1stT-FT-subtot</t>
  </si>
  <si>
    <t>Total  New-HS1stT-FT-subtot</t>
  </si>
  <si>
    <t>Total  HS1stT-PT-subtot</t>
  </si>
  <si>
    <t>Total  New-HS1stT-PT-subtot</t>
  </si>
  <si>
    <t>Total  HS1stT-UNK-subtot</t>
  </si>
  <si>
    <t>Total  New-HS1stT-UNK-subtot</t>
  </si>
  <si>
    <t>Total  1stT-FT-subtot</t>
  </si>
  <si>
    <t>Total  New-1stT-FT-subtot</t>
  </si>
  <si>
    <t>Total  1stT-PT-subtot</t>
  </si>
  <si>
    <t>Total  New-1stT-PT-subtot</t>
  </si>
  <si>
    <t>Total  1stT-UNK-subtot</t>
  </si>
  <si>
    <t>Total  New-1stT-UNK-subtot</t>
  </si>
  <si>
    <t>Total  TRF-FT-subtot</t>
  </si>
  <si>
    <t>Total  New-TRF-FT-subtot</t>
  </si>
  <si>
    <t>Total  TRF-PT-subtot</t>
  </si>
  <si>
    <t>Total  New-TRF-PT-subtot</t>
  </si>
  <si>
    <t>Total  TRF-UNK-subtot</t>
  </si>
  <si>
    <t>Total  New-TRF-UNK-subtot</t>
  </si>
  <si>
    <t>Total  UNK-subtot</t>
  </si>
  <si>
    <t>Total  New-UNK-subtot</t>
  </si>
  <si>
    <t>Public Two-Year Colleges with Bachelor's, 2019-20</t>
  </si>
  <si>
    <t>Public Two-Year 1 Colleges, 2019-20</t>
  </si>
  <si>
    <t>Public Two-Year 2 Colleges, 2019-20</t>
  </si>
  <si>
    <t>Public Two-Year 3 Colleges, 2019-20</t>
  </si>
  <si>
    <t>Met the criteria for Four-Year 4 in 2020-21 , and 2021-22</t>
  </si>
  <si>
    <t>Met the criteria for Two-Year 2 in 2020-21 and 2021-22</t>
  </si>
  <si>
    <t>Met the criteria for Two-Year 1 in 2020-21 and 2021-22</t>
  </si>
  <si>
    <t>Met the criteria for Two-Year 21in 2020-21 and 2021-22</t>
  </si>
  <si>
    <t>Met the criteria for Two-Year 3 in 2020-21 and 2021-22</t>
  </si>
  <si>
    <t>Meet the Criteria for Four-Year 3 in 2021-22</t>
  </si>
  <si>
    <t>Meet the Criteria for Four-Year 5 in 2021-22</t>
  </si>
  <si>
    <t>NA</t>
  </si>
  <si>
    <t xml:space="preserve"> Met the Criteria for Four-Year 4 in 2021-22</t>
  </si>
  <si>
    <t>Met the criteria for Four-Year 6 in 2020-21 and 2021-22</t>
  </si>
  <si>
    <t>Reclassifed Met the criteria for Two-Year 3 in 2019-20 and 2020-21, and 2022</t>
  </si>
  <si>
    <t>Met the criteria for Two-Year 3 in  2021-22</t>
  </si>
  <si>
    <t xml:space="preserve">Hinds Community College </t>
  </si>
  <si>
    <t xml:space="preserve">Holmes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</si>
  <si>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</si>
  <si>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</si>
  <si>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</si>
  <si>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</si>
  <si>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</si>
  <si>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Itawamba Community College </t>
  </si>
  <si>
    <t>Jones College</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</si>
  <si>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</si>
  <si>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</si>
  <si>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</si>
  <si>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</si>
  <si>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</si>
  <si>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</si>
  <si>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Reclassifed: Met the criteria for Four-Year 2 in 2019-20 and 2020-21, and 2021-22</t>
  </si>
  <si>
    <t>Met the criteria for Two-Year 2 in  2021-22</t>
  </si>
  <si>
    <t>Met the criteria for Two-Year 1 in  2021-22</t>
  </si>
  <si>
    <t>Met the requirments for Four-Year 1 in 2020-21, and 2021-22</t>
  </si>
  <si>
    <t>Met the requirments for 4-Year 2 in 2021-22</t>
  </si>
  <si>
    <t>Met the requirments for 4-Year 3 in 2021-22</t>
  </si>
  <si>
    <t>Met the requirments for 4-Year 4 in 2021-22</t>
  </si>
  <si>
    <t>Met the criteria Two-Year 2 in 2020-21, and 2021-22</t>
  </si>
  <si>
    <t>Met the critera for Two-Year 1 in 2020-21, and 2021-22</t>
  </si>
  <si>
    <t>Met the criteria Two-Year 3 in 2021-22</t>
  </si>
  <si>
    <t>Met the criteria Two-Year 3 2021-22</t>
  </si>
  <si>
    <t>Met the criteria Two-Year 2 2021-22</t>
  </si>
  <si>
    <t>Met the criteria Two-Year 1 2021-22</t>
  </si>
  <si>
    <t>Met the requirments for  Two-year 3 in 2020-21, and 2021-22</t>
  </si>
  <si>
    <t>Met the requirments for  Two-year 3 in 021-22</t>
  </si>
  <si>
    <t> </t>
  </si>
  <si>
    <t>NULL</t>
  </si>
  <si>
    <t>Met the criteria for Two-Year 3  in 2021-22</t>
  </si>
  <si>
    <t>Reclassifed Met the criteria for Two-Year 3 in 2019-20 and 2020-21, and 2021-22</t>
  </si>
  <si>
    <t>Met the Requirment for Four-Year 4 in 2021-22</t>
  </si>
  <si>
    <t>Reclassifed: Met the criteria for Four-Year 4 in 2019-20 2020-21, and 2021-22</t>
  </si>
  <si>
    <t>Met the criteria for Two-Year 3 in 2020-21, and 2021-22</t>
  </si>
  <si>
    <t>Public Four-Year Colleges and Universities, 2020-21</t>
  </si>
  <si>
    <t>Public Four-Year 1 Colleges and Universities, 2020-21</t>
  </si>
  <si>
    <t>Public Four-Year 2 Colleges and Universities, 2020-21</t>
  </si>
  <si>
    <t>Public Four-Year 3 Colleges and Universities, 2020-21</t>
  </si>
  <si>
    <t>Public Four-Year 4 Colleges and Universities, 2020-21</t>
  </si>
  <si>
    <t>Public Four-Year 5 Colleges and Universities, 2020-21</t>
  </si>
  <si>
    <t>Public Four-Year 6 Colleges and Universities, 2020-21</t>
  </si>
  <si>
    <t>Public Two-Year Colleges, 2020-21</t>
  </si>
  <si>
    <t>Public Two-Year with Bachelor's, 2020-21</t>
  </si>
  <si>
    <t>Public Two-Year 1, 2020-21</t>
  </si>
  <si>
    <t>Public Two-Year 2, 2020-21</t>
  </si>
  <si>
    <t>Public Two-Year 3, 2020-21</t>
  </si>
  <si>
    <t>Public Two-Year Colleges with Bachelor's, 2020-21</t>
  </si>
  <si>
    <t>Public Two-Year 1 Colleges, 2020-21</t>
  </si>
  <si>
    <t>Public Two-Year 2 Colleges, 2020-21</t>
  </si>
  <si>
    <t>Public Two-Year 3 Colleges, 2020-21</t>
  </si>
  <si>
    <t>for Associate's Degrees at Public Two-Year Colleges, 2020-21</t>
  </si>
  <si>
    <t>2020-21</t>
  </si>
  <si>
    <t>Oct, 2023</t>
  </si>
  <si>
    <t>Oct 2023</t>
  </si>
  <si>
    <t>Oct 2023.</t>
  </si>
  <si>
    <t>Row Labels</t>
  </si>
  <si>
    <t>Grand Total</t>
  </si>
  <si>
    <t>Average of Old-HrsRqrd</t>
  </si>
  <si>
    <t>Average of New-HrsRqrd</t>
  </si>
  <si>
    <t>(Multiple Items)</t>
  </si>
  <si>
    <t>4-Year</t>
  </si>
  <si>
    <t>2-Year</t>
  </si>
  <si>
    <t/>
  </si>
  <si>
    <t>Virginia Peninsula Community College</t>
  </si>
  <si>
    <t>Laurel Ridge Community College</t>
  </si>
  <si>
    <t xml:space="preserve"> William &amp; Mary</t>
  </si>
  <si>
    <t>Bridgepoint Community College</t>
  </si>
  <si>
    <t>Was John Tyler Community College</t>
  </si>
  <si>
    <t>Reclassifed: Met the criteria for Two-Year 2 in 2019-20 and 2020-21 and 2021-22 was Thomas Nelson Community College</t>
  </si>
  <si>
    <t>Was Lord Fairfax Community College</t>
  </si>
  <si>
    <t>Mountain Gateway Community College)</t>
  </si>
  <si>
    <t xml:space="preserve">Was D.S. Lancaster Community College </t>
  </si>
  <si>
    <t xml:space="preserve">Patrick &amp; Henry Community College </t>
  </si>
  <si>
    <t>UNK-subtot3</t>
  </si>
  <si>
    <t>New-UNK-subtot3</t>
  </si>
  <si>
    <t>UNK-subtot22</t>
  </si>
  <si>
    <t>New-UNK-subtot22</t>
  </si>
  <si>
    <t>UNK-TTA*2</t>
  </si>
  <si>
    <t>New-UNK-TTA*2</t>
  </si>
  <si>
    <t>UNK-CTA*2</t>
  </si>
  <si>
    <t>New-UNK-CTA*2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</si>
</sst>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_)"/>
    <numFmt numFmtId="165" formatCode="_(* #,##0_);_(* \(#,##0\);_(* &quot;-&quot;??_);_(@_)"/>
    <numFmt numFmtId="166" formatCode="#,##0.0"/>
    <numFmt numFmtId="167" formatCode="0.0"/>
    <numFmt numFmtId="168" formatCode="0.0%"/>
    <numFmt numFmtId="169" formatCode="0.0_)"/>
    <numFmt numFmtId="170" formatCode="_(* #,##0.0_);_(* \(#,##0.0\);_(* &quot;-&quot;??_);_(@_)"/>
    <numFmt numFmtId="171" formatCode="#,##0.0_);\(#,##0.0\)"/>
    <numFmt numFmtId="172" formatCode="0.00_)"/>
    <numFmt numFmtId="173" formatCode="#,##0.000_);\(#,##0.000\)"/>
    <numFmt numFmtId="174" formatCode="0.000000_)"/>
  </numFmts>
  <fonts count="47">
    <font>
      <sz val="12"/>
      <name val="AGaramond"/>
    </font>
    <font>
      <sz val="10"/>
      <name val="Arial"/>
      <family val="2"/>
    </font>
    <font>
      <b/>
      <sz val="10"/>
      <name val="Arial"/>
      <family val="2"/>
    </font>
    <font>
      <sz val="10"/>
      <color indexed="12"/>
      <name val="Arial"/>
      <family val="2"/>
    </font>
    <font>
      <sz val="10"/>
      <color rgb="FF0000FF"/>
      <name val="Arial"/>
      <family val="2"/>
    </font>
    <font>
      <b/>
      <sz val="10"/>
      <color rgb="FF0000FF"/>
      <name val="Arial"/>
      <family val="2"/>
    </font>
    <font>
      <b/>
      <sz val="14"/>
      <name val="Arial"/>
      <family val="2"/>
    </font>
    <font>
      <sz val="11"/>
      <name val="Calibri"/>
      <family val="2"/>
      <scheme val="minor"/>
    </font>
    <font>
      <b/>
      <sz val="11"/>
      <color rgb="FF0000FF"/>
      <name val="Calibri"/>
      <family val="2"/>
      <scheme val="minor"/>
    </font>
    <font>
      <b/>
      <sz val="10"/>
      <color rgb="FFFF0000"/>
      <name val="Arial"/>
      <family val="2"/>
    </font>
    <font>
      <b/>
      <sz val="10"/>
      <color rgb="FFC00000"/>
      <name val="Arial"/>
      <family val="2"/>
    </font>
    <font>
      <b/>
      <sz val="14"/>
      <color theme="0"/>
      <name val="Arial"/>
      <family val="2"/>
    </font>
    <font>
      <b/>
      <sz val="8"/>
      <name val="Times New Roman"/>
      <family val="1"/>
    </font>
    <font>
      <b/>
      <sz val="10"/>
      <color theme="0"/>
      <name val="Arial"/>
      <family val="2"/>
    </font>
    <font>
      <sz val="10"/>
      <color rgb="FFC00000"/>
      <name val="Arial"/>
      <family val="2"/>
    </font>
    <font>
      <b/>
      <sz val="8"/>
      <color rgb="FFC00000"/>
      <name val="Times New Roman"/>
      <family val="1"/>
    </font>
    <font>
      <b/>
      <sz val="10"/>
      <color rgb="FF000000"/>
      <name val="Arial"/>
      <family val="2"/>
    </font>
    <font>
      <sz val="10"/>
      <color rgb="FF000000"/>
      <name val="Arial"/>
      <family val="2"/>
    </font>
    <font>
      <i/>
      <sz val="10"/>
      <color rgb="FF000000"/>
      <name val="Arial"/>
      <family val="2"/>
    </font>
    <font>
      <b/>
      <sz val="10"/>
      <name val="Times New Roman"/>
      <family val="1"/>
    </font>
    <font>
      <b/>
      <i/>
      <sz val="10"/>
      <color rgb="FFC00000"/>
      <name val="Arial"/>
      <family val="2"/>
    </font>
    <font>
      <sz val="12"/>
      <name val="AGaramond"/>
      <family val="3"/>
    </font>
    <font>
      <b/>
      <sz val="12"/>
      <name val="Arial"/>
      <family val="2"/>
    </font>
    <font>
      <b/>
      <sz val="9"/>
      <name val="Arial"/>
      <family val="2"/>
    </font>
    <font>
      <b/>
      <sz val="9"/>
      <name val="AGaramond"/>
      <family val="3"/>
    </font>
    <font>
      <sz val="12"/>
      <color rgb="FFC00000"/>
      <name val="AGaramond"/>
      <family val="3"/>
    </font>
    <font>
      <sz val="8"/>
      <name val="Arial"/>
      <family val="2"/>
    </font>
    <font>
      <b/>
      <sz val="10"/>
      <color indexed="81"/>
      <name val="Tahoma"/>
      <family val="2"/>
    </font>
    <font>
      <sz val="10"/>
      <color indexed="81"/>
      <name val="Tahoma"/>
      <family val="2"/>
    </font>
    <font>
      <sz val="9"/>
      <name val="Arial"/>
      <family val="2"/>
    </font>
    <font>
      <vertAlign val="superscript"/>
      <sz val="8"/>
      <name val="Arial"/>
      <family val="2"/>
    </font>
    <font>
      <sz val="10"/>
      <color theme="0"/>
      <name val="Arial"/>
      <family val="2"/>
    </font>
    <font>
      <sz val="10"/>
      <color theme="1"/>
      <name val="Arial"/>
      <family val="2"/>
    </font>
    <font>
      <sz val="8"/>
      <name val="Calibri"/>
      <family val="2"/>
    </font>
    <font>
      <b/>
      <i/>
      <sz val="12"/>
      <name val="AGaramond"/>
    </font>
    <font>
      <b/>
      <sz val="12"/>
      <name val="AGaramond"/>
    </font>
    <font>
      <sz val="8"/>
      <color rgb="FF000000"/>
      <name val="Verdana"/>
      <family val="2"/>
    </font>
    <font>
      <b/>
      <sz val="11"/>
      <color rgb="FFC00000"/>
      <name val="Calibri"/>
      <family val="2"/>
    </font>
    <font>
      <b/>
      <sz val="11"/>
      <color rgb="FF000000"/>
      <name val="Calibri"/>
      <family val="2"/>
    </font>
    <font>
      <b/>
      <sz val="11"/>
      <color theme="1"/>
      <name val="Calibri"/>
      <family val="2"/>
      <scheme val="minor"/>
    </font>
    <font>
      <b/>
      <sz val="11"/>
      <color rgb="FFC00000"/>
      <name val="Calibri"/>
      <family val="2"/>
      <scheme val="minor"/>
    </font>
    <font>
      <sz val="8"/>
      <color rgb="FF000000"/>
      <name val="Tahoma"/>
      <family val="2"/>
    </font>
    <font>
      <b/>
      <sz val="11"/>
      <color rgb="FFFF0000"/>
      <name val="Calibri"/>
      <family val="2"/>
      <scheme val="minor"/>
    </font>
    <font>
      <b/>
      <sz val="11"/>
      <name val="Calibri"/>
      <family val="2"/>
      <scheme val="minor"/>
    </font>
    <font>
      <sz val="10"/>
      <color rgb="FFFF0000"/>
      <name val="Arial"/>
      <family val="2"/>
    </font>
    <font>
      <u/>
      <sz val="10"/>
      <name val="Arial"/>
      <family val="2"/>
    </font>
    <font>
      <sz val="12"/>
      <color theme="0"/>
      <name val="AGaramond"/>
    </font>
  </fonts>
  <fills count="42">
    <fill>
      <patternFill patternType="none"/>
    </fill>
    <fill>
      <patternFill patternType="gray125"/>
    </fill>
    <fill>
      <patternFill patternType="solid">
        <fgColor indexed="1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theme="9" tint="0.59999389629810485"/>
      </patternFill>
    </fill>
    <fill>
      <patternFill patternType="solid">
        <fgColor rgb="FFFFCC99"/>
        <bgColor rgb="FFFFCC99"/>
      </patternFill>
    </fill>
    <fill>
      <patternFill patternType="solid">
        <fgColor indexed="42"/>
      </patternFill>
    </fill>
    <fill>
      <patternFill patternType="solid">
        <fgColor indexed="15"/>
        <bgColor indexed="64"/>
      </patternFill>
    </fill>
    <fill>
      <patternFill patternType="solid">
        <fgColor rgb="FF00FFFF"/>
        <bgColor indexed="64"/>
      </patternFill>
    </fill>
    <fill>
      <patternFill patternType="solid">
        <fgColor rgb="FF99CCFF"/>
        <bgColor rgb="FF99CCFF"/>
      </patternFill>
    </fill>
    <fill>
      <patternFill patternType="solid">
        <fgColor indexed="45"/>
      </patternFill>
    </fill>
    <fill>
      <patternFill patternType="solid">
        <fgColor rgb="FFCCFFCC"/>
        <bgColor rgb="FFCCFFCC"/>
      </patternFill>
    </fill>
    <fill>
      <patternFill patternType="solid">
        <fgColor rgb="FFCC99FF"/>
        <bgColor rgb="FFCC99FF"/>
      </patternFill>
    </fill>
    <fill>
      <patternFill patternType="solid">
        <fgColor theme="5" tint="0.59999389629810485"/>
        <bgColor indexed="64"/>
      </patternFill>
    </fill>
    <fill>
      <patternFill patternType="solid">
        <fgColor rgb="FFE6B8B7"/>
        <bgColor indexed="64"/>
      </patternFill>
    </fill>
    <fill>
      <patternFill patternType="solid">
        <fgColor indexed="47"/>
        <bgColor indexed="64"/>
      </patternFill>
    </fill>
    <fill>
      <patternFill patternType="solid">
        <fgColor rgb="FF92D050"/>
        <bgColor indexed="64"/>
      </patternFill>
    </fill>
    <fill>
      <patternFill patternType="solid">
        <fgColor indexed="43"/>
        <bgColor indexed="64"/>
      </patternFill>
    </fill>
    <fill>
      <patternFill patternType="solid">
        <fgColor rgb="FFFF99CC"/>
        <bgColor indexed="64"/>
      </patternFill>
    </fill>
    <fill>
      <patternFill patternType="solid">
        <fgColor rgb="FF00FFFF"/>
        <bgColor rgb="FF000000"/>
      </patternFill>
    </fill>
    <fill>
      <patternFill patternType="solid">
        <fgColor rgb="FFCCFFCC"/>
        <bgColor rgb="FF000000"/>
      </patternFill>
    </fill>
    <fill>
      <patternFill patternType="solid">
        <fgColor rgb="FFCC99FF"/>
        <bgColor rgb="FF000000"/>
      </patternFill>
    </fill>
    <fill>
      <patternFill patternType="solid">
        <fgColor rgb="FFCCFFCC"/>
        <bgColor rgb="FFFFC8C8"/>
      </patternFill>
    </fill>
    <fill>
      <patternFill patternType="solid">
        <fgColor indexed="47"/>
      </patternFill>
    </fill>
    <fill>
      <patternFill patternType="solid">
        <fgColor indexed="44"/>
      </patternFill>
    </fill>
    <fill>
      <patternFill patternType="solid">
        <fgColor rgb="FF99CCFF"/>
        <bgColor indexed="64"/>
      </patternFill>
    </fill>
    <fill>
      <patternFill patternType="solid">
        <fgColor indexed="51"/>
      </patternFill>
    </fill>
    <fill>
      <patternFill patternType="solid">
        <fgColor rgb="FFFFCC99"/>
        <bgColor indexed="64"/>
      </patternFill>
    </fill>
    <fill>
      <patternFill patternType="solid">
        <fgColor rgb="FFFFCC00"/>
        <bgColor indexed="64"/>
      </patternFill>
    </fill>
    <fill>
      <patternFill patternType="solid">
        <fgColor rgb="FFCCFFCC"/>
        <bgColor indexed="64"/>
      </patternFill>
    </fill>
    <fill>
      <patternFill patternType="solid">
        <fgColor indexed="46"/>
      </patternFill>
    </fill>
    <fill>
      <patternFill patternType="solid">
        <fgColor rgb="FF99CCFF"/>
      </patternFill>
    </fill>
    <fill>
      <patternFill patternType="solid">
        <fgColor rgb="FFFFFF99"/>
        <bgColor indexed="64"/>
      </patternFill>
    </fill>
    <fill>
      <patternFill patternType="solid">
        <fgColor theme="0" tint="-0.14999847407452621"/>
        <bgColor theme="0" tint="-0.14999847407452621"/>
      </patternFill>
    </fill>
  </fills>
  <borders count="85">
    <border>
      <left/>
      <right/>
      <top/>
      <bottom/>
      <diagonal/>
    </border>
    <border>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uble">
        <color auto="1"/>
      </left>
      <right/>
      <top/>
      <bottom/>
      <diagonal/>
    </border>
    <border>
      <left style="thin">
        <color auto="1"/>
      </left>
      <right style="thin">
        <color auto="1"/>
      </right>
      <top/>
      <bottom/>
      <diagonal/>
    </border>
    <border>
      <left/>
      <right/>
      <top/>
      <bottom style="double">
        <color auto="1"/>
      </bottom>
      <diagonal/>
    </border>
    <border>
      <left/>
      <right/>
      <top style="thin">
        <color rgb="FF999999"/>
      </top>
      <bottom style="thin">
        <color indexed="64"/>
      </bottom>
      <diagonal/>
    </border>
    <border>
      <left style="thin">
        <color indexed="65"/>
      </left>
      <right/>
      <top style="thin">
        <color rgb="FF999999"/>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4"/>
      </left>
      <right/>
      <top/>
      <bottom style="thin">
        <color indexed="8"/>
      </bottom>
      <diagonal/>
    </border>
    <border>
      <left/>
      <right/>
      <top style="thin">
        <color indexed="65"/>
      </top>
      <bottom/>
      <diagonal/>
    </border>
    <border>
      <left style="thin">
        <color indexed="65"/>
      </left>
      <right/>
      <top style="thin">
        <color indexed="65"/>
      </top>
      <bottom/>
      <diagonal/>
    </border>
    <border>
      <left style="thin">
        <color rgb="FF999999"/>
      </left>
      <right style="thin">
        <color indexed="64"/>
      </right>
      <top style="thin">
        <color rgb="FF999999"/>
      </top>
      <bottom/>
      <diagonal/>
    </border>
    <border>
      <left style="thin">
        <color rgb="FF999999"/>
      </left>
      <right style="thin">
        <color rgb="FF999999"/>
      </right>
      <top style="thin">
        <color rgb="FF999999"/>
      </top>
      <bottom/>
      <diagonal/>
    </border>
    <border>
      <left style="thin">
        <color indexed="64"/>
      </left>
      <right/>
      <top style="thin">
        <color indexed="8"/>
      </top>
      <bottom/>
      <diagonal/>
    </border>
    <border>
      <left style="thin">
        <color indexed="65"/>
      </left>
      <right/>
      <top style="thin">
        <color indexed="8"/>
      </top>
      <bottom/>
      <diagonal/>
    </border>
    <border>
      <left style="thin">
        <color indexed="8"/>
      </left>
      <right/>
      <top style="thin">
        <color indexed="8"/>
      </top>
      <bottom/>
      <diagonal/>
    </border>
    <border>
      <left/>
      <right/>
      <top style="thin">
        <color indexed="8"/>
      </top>
      <bottom/>
      <diagonal/>
    </border>
    <border>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diagonal/>
    </border>
    <border>
      <left/>
      <right/>
      <top style="thin">
        <color indexed="64"/>
      </top>
      <bottom/>
      <diagonal/>
    </border>
    <border>
      <left style="thin">
        <color rgb="FF999999"/>
      </left>
      <right/>
      <top/>
      <bottom/>
      <diagonal/>
    </border>
    <border>
      <left style="thin">
        <color rgb="FF999999"/>
      </left>
      <right style="thin">
        <color rgb="FF999999"/>
      </right>
      <top/>
      <bottom/>
      <diagonal/>
    </border>
    <border>
      <left/>
      <right style="thin">
        <color indexed="8"/>
      </right>
      <top/>
      <bottom style="thin">
        <color indexed="64"/>
      </bottom>
      <diagonal/>
    </border>
    <border>
      <left style="thin">
        <color indexed="8"/>
      </left>
      <right/>
      <top/>
      <bottom style="thin">
        <color indexed="8"/>
      </bottom>
      <diagonal/>
    </border>
    <border>
      <left/>
      <right/>
      <top/>
      <bottom style="thin">
        <color indexed="8"/>
      </bottom>
      <diagonal/>
    </border>
    <border>
      <left/>
      <right/>
      <top/>
      <bottom style="thin">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65"/>
      </top>
      <bottom/>
      <diagonal/>
    </border>
    <border>
      <left style="thin">
        <color rgb="FF999999"/>
      </left>
      <right/>
      <top/>
      <bottom style="thin">
        <color indexed="64"/>
      </bottom>
      <diagonal/>
    </border>
    <border>
      <left/>
      <right/>
      <top/>
      <bottom style="thin">
        <color indexed="64"/>
      </bottom>
      <diagonal/>
    </border>
    <border>
      <left style="thin">
        <color rgb="FF999999"/>
      </left>
      <right style="thin">
        <color rgb="FF999999"/>
      </right>
      <top/>
      <bottom style="thin">
        <color indexed="64"/>
      </bottom>
      <diagonal/>
    </border>
    <border>
      <left style="thin">
        <color indexed="64"/>
      </left>
      <right style="thin">
        <color indexed="64"/>
      </right>
      <top/>
      <bottom style="thin">
        <color indexed="64"/>
      </bottom>
      <diagonal/>
    </border>
    <border>
      <left style="thin">
        <color rgb="FF999999"/>
      </left>
      <right/>
      <top style="thick">
        <color indexed="8"/>
      </top>
      <bottom/>
      <diagonal/>
    </border>
    <border>
      <left/>
      <right/>
      <top style="thick">
        <color indexed="8"/>
      </top>
      <bottom/>
      <diagonal/>
    </border>
    <border>
      <left style="thin">
        <color rgb="FF999999"/>
      </left>
      <right style="thin">
        <color rgb="FF999999"/>
      </right>
      <top style="thick">
        <color indexed="8"/>
      </top>
      <bottom/>
      <diagonal/>
    </border>
    <border>
      <left style="thin">
        <color indexed="64"/>
      </left>
      <right style="thin">
        <color indexed="64"/>
      </right>
      <top style="thick">
        <color indexed="8"/>
      </top>
      <bottom/>
      <diagonal/>
    </border>
    <border>
      <left style="thin">
        <color rgb="FF999999"/>
      </left>
      <right/>
      <top/>
      <bottom style="thick">
        <color indexed="8"/>
      </bottom>
      <diagonal/>
    </border>
    <border>
      <left/>
      <right/>
      <top/>
      <bottom style="thick">
        <color indexed="8"/>
      </bottom>
      <diagonal/>
    </border>
    <border>
      <left style="thin">
        <color rgb="FF999999"/>
      </left>
      <right style="thin">
        <color rgb="FF999999"/>
      </right>
      <top/>
      <bottom style="thick">
        <color indexed="8"/>
      </bottom>
      <diagonal/>
    </border>
    <border>
      <left style="thin">
        <color indexed="64"/>
      </left>
      <right style="thin">
        <color indexed="64"/>
      </right>
      <top/>
      <bottom style="thick">
        <color indexed="8"/>
      </bottom>
      <diagonal/>
    </border>
    <border>
      <left style="thin">
        <color indexed="64"/>
      </left>
      <right style="thin">
        <color indexed="64"/>
      </right>
      <top/>
      <bottom style="medium">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style="thin">
        <color rgb="FF999999"/>
      </left>
      <right/>
      <top style="thin">
        <color rgb="FF999999"/>
      </top>
      <bottom style="medium">
        <color indexed="64"/>
      </bottom>
      <diagonal/>
    </border>
    <border>
      <left style="thin">
        <color indexed="65"/>
      </left>
      <right/>
      <top style="thin">
        <color rgb="FF999999"/>
      </top>
      <bottom style="medium">
        <color indexed="64"/>
      </bottom>
      <diagonal/>
    </border>
    <border>
      <left/>
      <right/>
      <top style="thin">
        <color rgb="FF999999"/>
      </top>
      <bottom style="medium">
        <color indexed="64"/>
      </bottom>
      <diagonal/>
    </border>
    <border>
      <left style="thin">
        <color rgb="FF999999"/>
      </left>
      <right style="thin">
        <color rgb="FF999999"/>
      </right>
      <top style="thin">
        <color rgb="FF999999"/>
      </top>
      <bottom style="medium">
        <color indexed="64"/>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auto="1"/>
      </left>
      <right/>
      <top style="thin">
        <color auto="1"/>
      </top>
      <bottom style="thin">
        <color auto="1"/>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s>
  <cellStyleXfs count="16">
    <xf numFmtId="164" fontId="0" fillId="0" borderId="0"/>
    <xf numFmtId="38" fontId="4" fillId="7" borderId="4">
      <alignment horizontal="right"/>
    </xf>
    <xf numFmtId="38" fontId="4" fillId="5" borderId="4">
      <alignment horizontal="right"/>
    </xf>
    <xf numFmtId="9" fontId="4" fillId="7" borderId="4">
      <alignment horizontal="right"/>
    </xf>
    <xf numFmtId="9" fontId="4" fillId="5" borderId="4">
      <alignment horizontal="right"/>
    </xf>
    <xf numFmtId="37" fontId="1" fillId="0" borderId="4">
      <alignment horizontal="center" vertical="top"/>
      <protection locked="0"/>
    </xf>
    <xf numFmtId="37" fontId="1" fillId="3" borderId="4">
      <protection locked="0"/>
    </xf>
    <xf numFmtId="9"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38" fontId="4" fillId="7" borderId="51">
      <alignment horizontal="right"/>
    </xf>
    <xf numFmtId="38" fontId="4" fillId="5" borderId="51">
      <alignment horizontal="right"/>
    </xf>
    <xf numFmtId="9" fontId="4" fillId="7" borderId="51">
      <alignment horizontal="right"/>
    </xf>
    <xf numFmtId="9" fontId="4" fillId="5" borderId="51">
      <alignment horizontal="right"/>
    </xf>
    <xf numFmtId="37" fontId="1" fillId="0" borderId="51">
      <alignment horizontal="center" vertical="top"/>
      <protection locked="0"/>
    </xf>
    <xf numFmtId="37" fontId="1" fillId="3" borderId="51">
      <protection locked="0"/>
    </xf>
  </cellStyleXfs>
  <cellXfs count="733">
    <xf numFmtId="164" fontId="0" fillId="0" borderId="0" xfId="0"/>
    <xf numFmtId="1" fontId="1" fillId="16" borderId="0" xfId="0" applyNumberFormat="1" applyFont="1" applyFill="1" applyAlignment="1" applyProtection="1">
      <alignment horizontal="center"/>
      <protection locked="0"/>
    </xf>
    <xf numFmtId="1" fontId="1" fillId="15" borderId="0" xfId="0" applyNumberFormat="1" applyFont="1" applyFill="1" applyAlignment="1" applyProtection="1">
      <alignment horizontal="center"/>
      <protection locked="0"/>
    </xf>
    <xf numFmtId="49" fontId="2" fillId="15" borderId="0" xfId="0" applyNumberFormat="1" applyFont="1" applyFill="1" applyAlignment="1" applyProtection="1">
      <alignment horizontal="left"/>
      <protection locked="0"/>
    </xf>
    <xf numFmtId="49" fontId="1" fillId="15" borderId="0" xfId="0" applyNumberFormat="1" applyFont="1" applyFill="1" applyAlignment="1" applyProtection="1">
      <alignment horizontal="left"/>
      <protection locked="0"/>
    </xf>
    <xf numFmtId="1" fontId="1" fillId="14" borderId="0" xfId="0" applyNumberFormat="1" applyFont="1" applyFill="1" applyAlignment="1" applyProtection="1">
      <alignment horizontal="center"/>
      <protection locked="0"/>
    </xf>
    <xf numFmtId="49" fontId="1" fillId="14" borderId="0" xfId="0" applyNumberFormat="1" applyFont="1" applyFill="1" applyAlignment="1" applyProtection="1">
      <alignment horizontal="left"/>
      <protection locked="0"/>
    </xf>
    <xf numFmtId="0" fontId="2" fillId="0" borderId="5" xfId="0" applyNumberFormat="1" applyFont="1" applyBorder="1" applyAlignment="1">
      <alignment horizontal="center" wrapText="1"/>
    </xf>
    <xf numFmtId="0" fontId="2" fillId="0" borderId="1" xfId="0" applyNumberFormat="1" applyFont="1" applyBorder="1" applyAlignment="1">
      <alignment horizontal="center" wrapText="1"/>
    </xf>
    <xf numFmtId="0" fontId="2" fillId="0" borderId="5" xfId="0" applyNumberFormat="1" applyFont="1" applyBorder="1" applyAlignment="1">
      <alignment horizontal="left" vertical="center"/>
    </xf>
    <xf numFmtId="0" fontId="10" fillId="0" borderId="1" xfId="0" applyNumberFormat="1" applyFont="1" applyBorder="1" applyAlignment="1">
      <alignment horizontal="centerContinuous" wrapText="1"/>
    </xf>
    <xf numFmtId="0" fontId="10" fillId="0" borderId="5" xfId="0" applyNumberFormat="1" applyFont="1" applyBorder="1" applyAlignment="1">
      <alignment horizontal="centerContinuous" wrapText="1"/>
    </xf>
    <xf numFmtId="1" fontId="2" fillId="0" borderId="3" xfId="0" applyNumberFormat="1" applyFont="1" applyBorder="1" applyAlignment="1">
      <alignment horizontal="center" wrapText="1"/>
    </xf>
    <xf numFmtId="0" fontId="2" fillId="0" borderId="1" xfId="0" applyNumberFormat="1" applyFont="1" applyBorder="1"/>
    <xf numFmtId="0" fontId="2" fillId="0" borderId="5" xfId="0" applyNumberFormat="1" applyFont="1" applyBorder="1"/>
    <xf numFmtId="0" fontId="2" fillId="0" borderId="3" xfId="0" applyNumberFormat="1" applyFont="1" applyBorder="1"/>
    <xf numFmtId="167" fontId="2" fillId="0" borderId="5" xfId="0" applyNumberFormat="1" applyFont="1" applyBorder="1"/>
    <xf numFmtId="167" fontId="2" fillId="0" borderId="3" xfId="0" applyNumberFormat="1" applyFont="1" applyBorder="1"/>
    <xf numFmtId="0" fontId="0" fillId="0" borderId="0" xfId="0" applyNumberFormat="1"/>
    <xf numFmtId="0" fontId="1" fillId="0" borderId="0" xfId="0" applyNumberFormat="1" applyFont="1"/>
    <xf numFmtId="0" fontId="11" fillId="9" borderId="8" xfId="0" applyNumberFormat="1" applyFont="1" applyFill="1" applyBorder="1" applyAlignment="1" applyProtection="1">
      <alignment horizontal="left"/>
      <protection locked="0"/>
    </xf>
    <xf numFmtId="49" fontId="1" fillId="8" borderId="0" xfId="0" applyNumberFormat="1" applyFont="1" applyFill="1" applyAlignment="1">
      <alignment horizontal="center"/>
    </xf>
    <xf numFmtId="49" fontId="1" fillId="8" borderId="0" xfId="0" applyNumberFormat="1" applyFont="1" applyFill="1" applyAlignment="1">
      <alignment horizontal="left"/>
    </xf>
    <xf numFmtId="1" fontId="1" fillId="8" borderId="0" xfId="0" applyNumberFormat="1" applyFont="1" applyFill="1" applyAlignment="1">
      <alignment horizontal="center"/>
    </xf>
    <xf numFmtId="0" fontId="7" fillId="8" borderId="5" xfId="0" applyNumberFormat="1" applyFont="1" applyFill="1" applyBorder="1"/>
    <xf numFmtId="3" fontId="4" fillId="5" borderId="5" xfId="0" applyNumberFormat="1" applyFont="1" applyFill="1" applyBorder="1" applyAlignment="1">
      <alignment horizontal="right"/>
    </xf>
    <xf numFmtId="3" fontId="4" fillId="7" borderId="5" xfId="0" applyNumberFormat="1" applyFont="1" applyFill="1" applyBorder="1" applyAlignment="1">
      <alignment horizontal="right"/>
    </xf>
    <xf numFmtId="3" fontId="3" fillId="8" borderId="5" xfId="0" applyNumberFormat="1" applyFont="1" applyFill="1" applyBorder="1" applyAlignment="1">
      <alignment horizontal="right"/>
    </xf>
    <xf numFmtId="1" fontId="3" fillId="8" borderId="5" xfId="0" applyNumberFormat="1" applyFont="1" applyFill="1" applyBorder="1" applyAlignment="1">
      <alignment horizontal="right"/>
    </xf>
    <xf numFmtId="3" fontId="1" fillId="8" borderId="6" xfId="0" applyNumberFormat="1" applyFont="1" applyFill="1" applyBorder="1" applyAlignment="1">
      <alignment horizontal="right"/>
    </xf>
    <xf numFmtId="1" fontId="4" fillId="8" borderId="7" xfId="0" applyNumberFormat="1" applyFont="1" applyFill="1" applyBorder="1" applyAlignment="1">
      <alignment horizontal="right" wrapText="1"/>
    </xf>
    <xf numFmtId="3" fontId="1" fillId="8" borderId="7" xfId="0" applyNumberFormat="1" applyFont="1" applyFill="1" applyBorder="1" applyAlignment="1">
      <alignment horizontal="right"/>
    </xf>
    <xf numFmtId="3" fontId="4" fillId="6" borderId="5" xfId="0" applyNumberFormat="1" applyFont="1" applyFill="1" applyBorder="1" applyAlignment="1">
      <alignment horizontal="right" wrapText="1"/>
    </xf>
    <xf numFmtId="166" fontId="1" fillId="8" borderId="6" xfId="0" applyNumberFormat="1" applyFont="1" applyFill="1" applyBorder="1" applyAlignment="1">
      <alignment horizontal="right"/>
    </xf>
    <xf numFmtId="167" fontId="7" fillId="8" borderId="5" xfId="0" applyNumberFormat="1" applyFont="1" applyFill="1" applyBorder="1"/>
    <xf numFmtId="166" fontId="1" fillId="3" borderId="7" xfId="0" applyNumberFormat="1" applyFont="1" applyFill="1" applyBorder="1" applyAlignment="1">
      <alignment horizontal="right"/>
    </xf>
    <xf numFmtId="166" fontId="4" fillId="5" borderId="5" xfId="0" applyNumberFormat="1" applyFont="1" applyFill="1" applyBorder="1" applyAlignment="1">
      <alignment horizontal="right"/>
    </xf>
    <xf numFmtId="166" fontId="4" fillId="7" borderId="5" xfId="0" applyNumberFormat="1" applyFont="1" applyFill="1" applyBorder="1" applyAlignment="1">
      <alignment horizontal="right"/>
    </xf>
    <xf numFmtId="1" fontId="7" fillId="8" borderId="5" xfId="0" applyNumberFormat="1" applyFont="1" applyFill="1" applyBorder="1"/>
    <xf numFmtId="166" fontId="1" fillId="8" borderId="7" xfId="0" applyNumberFormat="1" applyFont="1" applyFill="1" applyBorder="1" applyAlignment="1">
      <alignment horizontal="right"/>
    </xf>
    <xf numFmtId="166" fontId="1" fillId="8" borderId="5" xfId="0" applyNumberFormat="1" applyFont="1" applyFill="1" applyBorder="1" applyAlignment="1">
      <alignment horizontal="right"/>
    </xf>
    <xf numFmtId="3" fontId="4" fillId="8" borderId="7" xfId="0" applyNumberFormat="1" applyFont="1" applyFill="1" applyBorder="1" applyAlignment="1">
      <alignment horizontal="right" wrapText="1"/>
    </xf>
    <xf numFmtId="1" fontId="1" fillId="8" borderId="6" xfId="0" applyNumberFormat="1" applyFont="1" applyFill="1" applyBorder="1" applyAlignment="1">
      <alignment horizontal="right"/>
    </xf>
    <xf numFmtId="167" fontId="1" fillId="8" borderId="6" xfId="0" applyNumberFormat="1" applyFont="1" applyFill="1" applyBorder="1" applyAlignment="1">
      <alignment horizontal="right"/>
    </xf>
    <xf numFmtId="167" fontId="4" fillId="8" borderId="7" xfId="0" applyNumberFormat="1" applyFont="1" applyFill="1" applyBorder="1" applyAlignment="1">
      <alignment horizontal="right" wrapText="1"/>
    </xf>
    <xf numFmtId="3" fontId="4" fillId="5" borderId="6" xfId="0" applyNumberFormat="1" applyFont="1" applyFill="1" applyBorder="1" applyAlignment="1">
      <alignment horizontal="right"/>
    </xf>
    <xf numFmtId="165" fontId="2" fillId="0" borderId="0" xfId="0" applyNumberFormat="1" applyFont="1" applyAlignment="1" applyProtection="1">
      <alignment horizontal="left" vertical="top"/>
      <protection locked="0"/>
    </xf>
    <xf numFmtId="164" fontId="2" fillId="0" borderId="0" xfId="0" applyFont="1" applyAlignment="1" applyProtection="1">
      <alignment horizontal="left" vertical="top"/>
      <protection locked="0"/>
    </xf>
    <xf numFmtId="49" fontId="2" fillId="10" borderId="5" xfId="0" applyNumberFormat="1" applyFont="1" applyFill="1" applyBorder="1" applyAlignment="1" applyProtection="1">
      <alignment horizontal="left" vertical="top"/>
      <protection locked="0"/>
    </xf>
    <xf numFmtId="49" fontId="2" fillId="10" borderId="0" xfId="0" applyNumberFormat="1" applyFont="1" applyFill="1" applyAlignment="1" applyProtection="1">
      <alignment horizontal="left" vertical="top"/>
      <protection locked="0"/>
    </xf>
    <xf numFmtId="0" fontId="2" fillId="0" borderId="0" xfId="0" applyNumberFormat="1" applyFont="1" applyAlignment="1">
      <alignment horizontal="center" wrapText="1"/>
    </xf>
    <xf numFmtId="0" fontId="10" fillId="0" borderId="0" xfId="0" applyNumberFormat="1" applyFont="1" applyAlignment="1">
      <alignment horizontal="centerContinuous" wrapText="1"/>
    </xf>
    <xf numFmtId="0" fontId="2" fillId="0" borderId="0" xfId="0" applyNumberFormat="1" applyFont="1" applyAlignment="1">
      <alignment horizontal="left" vertical="center"/>
    </xf>
    <xf numFmtId="0" fontId="13" fillId="9" borderId="8" xfId="0" applyNumberFormat="1" applyFont="1" applyFill="1" applyBorder="1" applyAlignment="1" applyProtection="1">
      <alignment horizontal="center"/>
      <protection locked="0"/>
    </xf>
    <xf numFmtId="0" fontId="13" fillId="9" borderId="8" xfId="0" applyNumberFormat="1" applyFont="1" applyFill="1" applyBorder="1" applyAlignment="1" applyProtection="1">
      <alignment horizontal="left" wrapText="1"/>
      <protection locked="0"/>
    </xf>
    <xf numFmtId="0" fontId="1" fillId="0" borderId="0" xfId="0" applyNumberFormat="1" applyFont="1" applyAlignment="1">
      <alignment horizontal="center"/>
    </xf>
    <xf numFmtId="1" fontId="1" fillId="0" borderId="0" xfId="0" applyNumberFormat="1" applyFont="1" applyAlignment="1">
      <alignment horizontal="center"/>
    </xf>
    <xf numFmtId="1" fontId="1" fillId="0" borderId="0" xfId="0" applyNumberFormat="1" applyFont="1"/>
    <xf numFmtId="0" fontId="4" fillId="0" borderId="0" xfId="0" applyNumberFormat="1" applyFont="1"/>
    <xf numFmtId="1" fontId="4" fillId="0" borderId="0" xfId="0" applyNumberFormat="1" applyFont="1"/>
    <xf numFmtId="167" fontId="1" fillId="0" borderId="0" xfId="0" applyNumberFormat="1" applyFont="1"/>
    <xf numFmtId="167" fontId="4" fillId="0" borderId="0" xfId="0" applyNumberFormat="1" applyFont="1"/>
    <xf numFmtId="0" fontId="2" fillId="0" borderId="0" xfId="0" applyNumberFormat="1" applyFont="1"/>
    <xf numFmtId="49" fontId="1" fillId="15" borderId="5" xfId="0" applyNumberFormat="1" applyFont="1" applyFill="1" applyBorder="1" applyAlignment="1" applyProtection="1">
      <alignment horizontal="center"/>
      <protection locked="0"/>
    </xf>
    <xf numFmtId="49" fontId="1" fillId="18" borderId="5" xfId="0" applyNumberFormat="1" applyFont="1" applyFill="1" applyBorder="1" applyAlignment="1" applyProtection="1">
      <alignment horizontal="center"/>
      <protection locked="0"/>
    </xf>
    <xf numFmtId="49" fontId="1" fillId="18" borderId="0" xfId="0" applyNumberFormat="1" applyFont="1" applyFill="1" applyAlignment="1" applyProtection="1">
      <alignment horizontal="left"/>
      <protection locked="0"/>
    </xf>
    <xf numFmtId="1" fontId="1" fillId="18" borderId="0" xfId="0" applyNumberFormat="1" applyFont="1" applyFill="1" applyAlignment="1" applyProtection="1">
      <alignment horizontal="center"/>
      <protection locked="0"/>
    </xf>
    <xf numFmtId="164" fontId="1" fillId="0" borderId="0" xfId="0" applyFont="1"/>
    <xf numFmtId="164" fontId="4" fillId="0" borderId="0" xfId="0" applyFont="1"/>
    <xf numFmtId="164" fontId="1" fillId="0" borderId="5" xfId="0" applyFont="1" applyBorder="1"/>
    <xf numFmtId="164" fontId="1" fillId="0" borderId="9" xfId="0" applyFont="1" applyBorder="1"/>
    <xf numFmtId="164" fontId="1" fillId="0" borderId="10" xfId="0" applyFont="1" applyBorder="1"/>
    <xf numFmtId="164" fontId="1" fillId="0" borderId="11" xfId="0" applyFont="1" applyBorder="1"/>
    <xf numFmtId="164" fontId="1" fillId="0" borderId="12" xfId="0" applyFont="1" applyBorder="1"/>
    <xf numFmtId="164" fontId="1" fillId="0" borderId="13" xfId="0" applyFont="1" applyBorder="1"/>
    <xf numFmtId="164" fontId="2" fillId="0" borderId="14" xfId="0" applyFont="1" applyBorder="1" applyAlignment="1">
      <alignment horizontal="left"/>
    </xf>
    <xf numFmtId="164" fontId="3" fillId="0" borderId="0" xfId="0" applyFont="1"/>
    <xf numFmtId="164" fontId="1" fillId="0" borderId="15" xfId="0" applyFont="1" applyBorder="1"/>
    <xf numFmtId="164" fontId="1" fillId="0" borderId="16" xfId="0" applyFont="1" applyBorder="1"/>
    <xf numFmtId="164" fontId="1" fillId="0" borderId="11" xfId="0" applyFont="1" applyBorder="1" applyAlignment="1">
      <alignment horizontal="center" wrapText="1"/>
    </xf>
    <xf numFmtId="164" fontId="1" fillId="0" borderId="17" xfId="0" applyFont="1" applyBorder="1" applyAlignment="1">
      <alignment horizontal="center" wrapText="1"/>
    </xf>
    <xf numFmtId="164" fontId="1" fillId="0" borderId="18" xfId="0" applyFont="1" applyBorder="1"/>
    <xf numFmtId="164" fontId="3" fillId="0" borderId="19" xfId="0" applyFont="1" applyBorder="1"/>
    <xf numFmtId="164" fontId="3" fillId="0" borderId="20" xfId="0" applyFont="1" applyBorder="1"/>
    <xf numFmtId="164" fontId="1" fillId="0" borderId="0" xfId="0" applyFont="1" applyAlignment="1">
      <alignment wrapText="1"/>
    </xf>
    <xf numFmtId="164" fontId="1" fillId="0" borderId="23" xfId="0" applyFont="1" applyBorder="1"/>
    <xf numFmtId="164" fontId="1" fillId="0" borderId="24" xfId="0" applyFont="1" applyBorder="1" applyAlignment="1">
      <alignment horizontal="center" wrapText="1"/>
    </xf>
    <xf numFmtId="164" fontId="1" fillId="0" borderId="25" xfId="0" applyFont="1" applyBorder="1"/>
    <xf numFmtId="164" fontId="3" fillId="0" borderId="26" xfId="0" applyFont="1" applyBorder="1"/>
    <xf numFmtId="164" fontId="3" fillId="0" borderId="27" xfId="0" applyFont="1" applyBorder="1"/>
    <xf numFmtId="165" fontId="1" fillId="0" borderId="11" xfId="0" applyNumberFormat="1" applyFont="1" applyBorder="1"/>
    <xf numFmtId="165" fontId="1" fillId="0" borderId="23" xfId="0" applyNumberFormat="1" applyFont="1" applyBorder="1"/>
    <xf numFmtId="165" fontId="1" fillId="0" borderId="18" xfId="0" applyNumberFormat="1" applyFont="1" applyBorder="1"/>
    <xf numFmtId="164" fontId="19" fillId="0" borderId="0" xfId="0" applyFont="1"/>
    <xf numFmtId="164" fontId="1" fillId="0" borderId="0" xfId="0" applyFont="1" applyAlignment="1">
      <alignment horizontal="right"/>
    </xf>
    <xf numFmtId="168" fontId="4" fillId="0" borderId="30" xfId="7" applyNumberFormat="1" applyFont="1" applyBorder="1"/>
    <xf numFmtId="168" fontId="4" fillId="0" borderId="31" xfId="7" applyNumberFormat="1" applyFont="1" applyBorder="1"/>
    <xf numFmtId="164" fontId="1" fillId="0" borderId="32" xfId="0" applyFont="1" applyBorder="1"/>
    <xf numFmtId="165" fontId="1" fillId="0" borderId="32" xfId="0" applyNumberFormat="1" applyFont="1" applyBorder="1"/>
    <xf numFmtId="165" fontId="1" fillId="0" borderId="0" xfId="0" applyNumberFormat="1" applyFont="1"/>
    <xf numFmtId="165" fontId="1" fillId="0" borderId="33" xfId="0" applyNumberFormat="1" applyFont="1" applyBorder="1"/>
    <xf numFmtId="165" fontId="1" fillId="0" borderId="2" xfId="0" applyNumberFormat="1" applyFont="1" applyBorder="1"/>
    <xf numFmtId="164" fontId="19" fillId="0" borderId="34" xfId="0" applyFont="1" applyBorder="1" applyAlignment="1">
      <alignment horizontal="right"/>
    </xf>
    <xf numFmtId="168" fontId="4" fillId="0" borderId="35" xfId="7" applyNumberFormat="1" applyFont="1" applyBorder="1"/>
    <xf numFmtId="168" fontId="4" fillId="0" borderId="36" xfId="7" applyNumberFormat="1" applyFont="1" applyBorder="1"/>
    <xf numFmtId="168" fontId="4" fillId="0" borderId="1" xfId="7" applyNumberFormat="1" applyFont="1" applyBorder="1"/>
    <xf numFmtId="165" fontId="1" fillId="0" borderId="37" xfId="0" applyNumberFormat="1" applyFont="1" applyBorder="1"/>
    <xf numFmtId="165" fontId="1" fillId="0" borderId="38" xfId="0" applyNumberFormat="1" applyFont="1" applyBorder="1"/>
    <xf numFmtId="164" fontId="19" fillId="0" borderId="39" xfId="0" applyFont="1" applyBorder="1" applyAlignment="1">
      <alignment horizontal="right"/>
    </xf>
    <xf numFmtId="168" fontId="4" fillId="0" borderId="40" xfId="7" applyNumberFormat="1" applyFont="1" applyBorder="1"/>
    <xf numFmtId="168" fontId="4" fillId="0" borderId="38" xfId="7" applyNumberFormat="1" applyFont="1" applyBorder="1"/>
    <xf numFmtId="169" fontId="4" fillId="0" borderId="38" xfId="0" applyNumberFormat="1" applyFont="1" applyBorder="1"/>
    <xf numFmtId="164" fontId="10" fillId="0" borderId="0" xfId="0" applyFont="1"/>
    <xf numFmtId="169" fontId="4" fillId="21" borderId="38" xfId="0" applyNumberFormat="1" applyFont="1" applyFill="1" applyBorder="1"/>
    <xf numFmtId="164" fontId="2" fillId="0" borderId="23" xfId="0" applyFont="1" applyBorder="1"/>
    <xf numFmtId="164" fontId="2" fillId="0" borderId="15" xfId="0" applyFont="1" applyBorder="1"/>
    <xf numFmtId="164" fontId="2" fillId="0" borderId="12" xfId="0" applyFont="1" applyBorder="1"/>
    <xf numFmtId="164" fontId="2" fillId="0" borderId="11" xfId="0" applyFont="1" applyBorder="1"/>
    <xf numFmtId="164" fontId="2" fillId="0" borderId="41" xfId="0" applyFont="1" applyBorder="1"/>
    <xf numFmtId="164" fontId="2" fillId="0" borderId="42" xfId="0" applyFont="1" applyBorder="1"/>
    <xf numFmtId="165" fontId="1" fillId="0" borderId="41" xfId="0" applyNumberFormat="1" applyFont="1" applyBorder="1"/>
    <xf numFmtId="165" fontId="1" fillId="0" borderId="43" xfId="0" applyNumberFormat="1" applyFont="1" applyBorder="1"/>
    <xf numFmtId="165" fontId="1" fillId="0" borderId="44" xfId="0" applyNumberFormat="1" applyFont="1" applyBorder="1"/>
    <xf numFmtId="164" fontId="2" fillId="0" borderId="0" xfId="0" applyFont="1" applyAlignment="1">
      <alignment horizontal="left"/>
    </xf>
    <xf numFmtId="164" fontId="1" fillId="0" borderId="11" xfId="0" applyFont="1" applyBorder="1" applyAlignment="1">
      <alignment wrapText="1"/>
    </xf>
    <xf numFmtId="164" fontId="1" fillId="0" borderId="21" xfId="0" applyFont="1" applyBorder="1"/>
    <xf numFmtId="164" fontId="1" fillId="0" borderId="20" xfId="0" applyFont="1" applyBorder="1"/>
    <xf numFmtId="164" fontId="1" fillId="0" borderId="21" xfId="0" applyFont="1" applyBorder="1" applyAlignment="1">
      <alignment wrapText="1"/>
    </xf>
    <xf numFmtId="164" fontId="1" fillId="0" borderId="45" xfId="0" applyFont="1" applyBorder="1" applyAlignment="1">
      <alignment wrapText="1"/>
    </xf>
    <xf numFmtId="164" fontId="1" fillId="0" borderId="24" xfId="0" applyFont="1" applyBorder="1" applyAlignment="1">
      <alignment wrapText="1"/>
    </xf>
    <xf numFmtId="164" fontId="1" fillId="0" borderId="22" xfId="0" applyFont="1" applyBorder="1"/>
    <xf numFmtId="164" fontId="1" fillId="0" borderId="46" xfId="0" applyFont="1" applyBorder="1" applyAlignment="1">
      <alignment wrapText="1"/>
    </xf>
    <xf numFmtId="164" fontId="1" fillId="0" borderId="47" xfId="0" applyFont="1" applyBorder="1" applyAlignment="1">
      <alignment wrapText="1"/>
    </xf>
    <xf numFmtId="170" fontId="1" fillId="0" borderId="11" xfId="0" applyNumberFormat="1" applyFont="1" applyBorder="1"/>
    <xf numFmtId="170" fontId="1" fillId="0" borderId="23" xfId="0" applyNumberFormat="1" applyFont="1" applyBorder="1"/>
    <xf numFmtId="170" fontId="1" fillId="0" borderId="18" xfId="0" applyNumberFormat="1" applyFont="1" applyBorder="1"/>
    <xf numFmtId="170" fontId="1" fillId="0" borderId="0" xfId="0" applyNumberFormat="1" applyFont="1"/>
    <xf numFmtId="164" fontId="1" fillId="0" borderId="7" xfId="0" applyFont="1" applyBorder="1"/>
    <xf numFmtId="164" fontId="1" fillId="0" borderId="48" xfId="0" applyFont="1" applyBorder="1"/>
    <xf numFmtId="170" fontId="1" fillId="0" borderId="48" xfId="0" applyNumberFormat="1" applyFont="1" applyBorder="1"/>
    <xf numFmtId="170" fontId="1" fillId="0" borderId="49" xfId="0" applyNumberFormat="1" applyFont="1" applyBorder="1"/>
    <xf numFmtId="170" fontId="1" fillId="0" borderId="50" xfId="0" applyNumberFormat="1" applyFont="1" applyBorder="1"/>
    <xf numFmtId="169" fontId="4" fillId="0" borderId="49" xfId="0" applyNumberFormat="1" applyFont="1" applyBorder="1"/>
    <xf numFmtId="169" fontId="4" fillId="0" borderId="51" xfId="0" applyNumberFormat="1" applyFont="1" applyBorder="1"/>
    <xf numFmtId="170" fontId="1" fillId="0" borderId="32" xfId="0" applyNumberFormat="1" applyFont="1" applyBorder="1"/>
    <xf numFmtId="170" fontId="1" fillId="0" borderId="33" xfId="0" applyNumberFormat="1" applyFont="1" applyBorder="1"/>
    <xf numFmtId="169" fontId="4" fillId="0" borderId="0" xfId="0" applyNumberFormat="1" applyFont="1"/>
    <xf numFmtId="169" fontId="4" fillId="0" borderId="7" xfId="0" applyNumberFormat="1" applyFont="1" applyBorder="1"/>
    <xf numFmtId="164" fontId="2" fillId="0" borderId="52" xfId="0" applyFont="1" applyBorder="1"/>
    <xf numFmtId="170" fontId="2" fillId="0" borderId="52" xfId="0" applyNumberFormat="1" applyFont="1" applyBorder="1"/>
    <xf numFmtId="170" fontId="2" fillId="0" borderId="53" xfId="0" applyNumberFormat="1" applyFont="1" applyBorder="1"/>
    <xf numFmtId="170" fontId="2" fillId="0" borderId="54" xfId="0" applyNumberFormat="1" applyFont="1" applyBorder="1"/>
    <xf numFmtId="170" fontId="1" fillId="0" borderId="53" xfId="0" applyNumberFormat="1" applyFont="1" applyBorder="1"/>
    <xf numFmtId="164" fontId="1" fillId="0" borderId="53" xfId="0" applyFont="1" applyBorder="1"/>
    <xf numFmtId="164" fontId="1" fillId="0" borderId="55" xfId="0" applyFont="1" applyBorder="1"/>
    <xf numFmtId="164" fontId="2" fillId="0" borderId="56" xfId="0" applyFont="1" applyBorder="1"/>
    <xf numFmtId="170" fontId="2" fillId="0" borderId="56" xfId="0" applyNumberFormat="1" applyFont="1" applyBorder="1"/>
    <xf numFmtId="170" fontId="2" fillId="0" borderId="57" xfId="0" applyNumberFormat="1" applyFont="1" applyBorder="1"/>
    <xf numFmtId="170" fontId="2" fillId="0" borderId="58" xfId="0" applyNumberFormat="1" applyFont="1" applyBorder="1"/>
    <xf numFmtId="170" fontId="1" fillId="0" borderId="57" xfId="0" applyNumberFormat="1" applyFont="1" applyBorder="1"/>
    <xf numFmtId="169" fontId="4" fillId="0" borderId="57" xfId="0" applyNumberFormat="1" applyFont="1" applyBorder="1"/>
    <xf numFmtId="169" fontId="4" fillId="0" borderId="59" xfId="0" applyNumberFormat="1" applyFont="1" applyBorder="1"/>
    <xf numFmtId="164" fontId="1" fillId="0" borderId="57" xfId="0" applyFont="1" applyBorder="1"/>
    <xf numFmtId="164" fontId="2" fillId="0" borderId="53" xfId="0" applyFont="1" applyBorder="1"/>
    <xf numFmtId="164" fontId="2" fillId="0" borderId="55" xfId="0" applyFont="1" applyBorder="1"/>
    <xf numFmtId="169" fontId="5" fillId="0" borderId="57" xfId="0" applyNumberFormat="1" applyFont="1" applyBorder="1"/>
    <xf numFmtId="169" fontId="5" fillId="0" borderId="59" xfId="0" applyNumberFormat="1" applyFont="1" applyBorder="1"/>
    <xf numFmtId="164" fontId="2" fillId="0" borderId="57" xfId="0" applyFont="1" applyBorder="1"/>
    <xf numFmtId="169" fontId="4" fillId="0" borderId="60" xfId="0" applyNumberFormat="1" applyFont="1" applyBorder="1"/>
    <xf numFmtId="169" fontId="4" fillId="21" borderId="49" xfId="0" applyNumberFormat="1" applyFont="1" applyFill="1" applyBorder="1"/>
    <xf numFmtId="164" fontId="2" fillId="0" borderId="32" xfId="0" applyFont="1" applyBorder="1"/>
    <xf numFmtId="170" fontId="2" fillId="0" borderId="32" xfId="0" applyNumberFormat="1" applyFont="1" applyBorder="1"/>
    <xf numFmtId="170" fontId="2" fillId="0" borderId="0" xfId="0" applyNumberFormat="1" applyFont="1"/>
    <xf numFmtId="170" fontId="2" fillId="0" borderId="33" xfId="0" applyNumberFormat="1" applyFont="1" applyBorder="1"/>
    <xf numFmtId="169" fontId="4" fillId="21" borderId="51" xfId="0" applyNumberFormat="1" applyFont="1" applyFill="1" applyBorder="1"/>
    <xf numFmtId="169" fontId="4" fillId="22" borderId="51" xfId="0" applyNumberFormat="1" applyFont="1" applyFill="1" applyBorder="1"/>
    <xf numFmtId="169" fontId="4" fillId="22" borderId="49" xfId="0" applyNumberFormat="1" applyFont="1" applyFill="1" applyBorder="1"/>
    <xf numFmtId="169" fontId="5" fillId="21" borderId="57" xfId="0" applyNumberFormat="1" applyFont="1" applyFill="1" applyBorder="1"/>
    <xf numFmtId="169" fontId="5" fillId="21" borderId="59" xfId="0" applyNumberFormat="1" applyFont="1" applyFill="1" applyBorder="1"/>
    <xf numFmtId="170" fontId="4" fillId="0" borderId="32" xfId="0" applyNumberFormat="1" applyFont="1" applyBorder="1"/>
    <xf numFmtId="169" fontId="4" fillId="21" borderId="60" xfId="0" applyNumberFormat="1" applyFont="1" applyFill="1" applyBorder="1"/>
    <xf numFmtId="164" fontId="2" fillId="0" borderId="61" xfId="0" applyFont="1" applyBorder="1"/>
    <xf numFmtId="164" fontId="2" fillId="0" borderId="10" xfId="0" applyFont="1" applyBorder="1"/>
    <xf numFmtId="170" fontId="1" fillId="0" borderId="61" xfId="0" applyNumberFormat="1" applyFont="1" applyBorder="1"/>
    <xf numFmtId="170" fontId="1" fillId="0" borderId="9" xfId="0" applyNumberFormat="1" applyFont="1" applyBorder="1"/>
    <xf numFmtId="170" fontId="1" fillId="0" borderId="62" xfId="0" applyNumberFormat="1" applyFont="1" applyBorder="1"/>
    <xf numFmtId="170" fontId="2" fillId="0" borderId="11" xfId="0" applyNumberFormat="1" applyFont="1" applyBorder="1"/>
    <xf numFmtId="170" fontId="2" fillId="0" borderId="23" xfId="0" applyNumberFormat="1" applyFont="1" applyBorder="1"/>
    <xf numFmtId="170" fontId="2" fillId="0" borderId="18" xfId="0" applyNumberFormat="1" applyFont="1" applyBorder="1"/>
    <xf numFmtId="164" fontId="2" fillId="0" borderId="9" xfId="0" applyFont="1" applyBorder="1"/>
    <xf numFmtId="170" fontId="1" fillId="0" borderId="41" xfId="0" applyNumberFormat="1" applyFont="1" applyBorder="1"/>
    <xf numFmtId="170" fontId="1" fillId="0" borderId="43" xfId="0" applyNumberFormat="1" applyFont="1" applyBorder="1"/>
    <xf numFmtId="170" fontId="1" fillId="0" borderId="44" xfId="0" applyNumberFormat="1" applyFont="1" applyBorder="1"/>
    <xf numFmtId="164" fontId="1" fillId="0" borderId="24" xfId="0" applyFont="1" applyBorder="1"/>
    <xf numFmtId="164" fontId="1" fillId="0" borderId="46" xfId="0" applyFont="1" applyBorder="1"/>
    <xf numFmtId="169" fontId="4" fillId="22" borderId="38" xfId="0" applyNumberFormat="1" applyFont="1" applyFill="1" applyBorder="1"/>
    <xf numFmtId="169" fontId="4" fillId="22" borderId="60" xfId="0" applyNumberFormat="1" applyFont="1" applyFill="1" applyBorder="1"/>
    <xf numFmtId="164" fontId="2" fillId="0" borderId="63" xfId="0" applyFont="1" applyBorder="1"/>
    <xf numFmtId="164" fontId="2" fillId="0" borderId="64" xfId="0" applyFont="1" applyBorder="1"/>
    <xf numFmtId="164" fontId="1" fillId="0" borderId="63" xfId="0" applyFont="1" applyBorder="1"/>
    <xf numFmtId="164" fontId="1" fillId="0" borderId="64" xfId="0" applyFont="1" applyBorder="1"/>
    <xf numFmtId="164" fontId="2" fillId="0" borderId="65" xfId="0" applyFont="1" applyBorder="1"/>
    <xf numFmtId="165" fontId="1" fillId="0" borderId="63" xfId="0" applyNumberFormat="1" applyFont="1" applyBorder="1"/>
    <xf numFmtId="165" fontId="1" fillId="0" borderId="65" xfId="0" applyNumberFormat="1" applyFont="1" applyBorder="1"/>
    <xf numFmtId="165" fontId="1" fillId="0" borderId="66" xfId="0" applyNumberFormat="1" applyFont="1" applyBorder="1"/>
    <xf numFmtId="164" fontId="6" fillId="0" borderId="0" xfId="0" applyFont="1" applyAlignment="1">
      <alignment horizontal="centerContinuous"/>
    </xf>
    <xf numFmtId="164" fontId="1" fillId="0" borderId="0" xfId="0" applyFont="1" applyAlignment="1">
      <alignment horizontal="centerContinuous"/>
    </xf>
    <xf numFmtId="164" fontId="2" fillId="0" borderId="0" xfId="0" applyFont="1" applyAlignment="1">
      <alignment horizontal="centerContinuous"/>
    </xf>
    <xf numFmtId="164" fontId="22" fillId="0" borderId="0" xfId="0" applyFont="1" applyAlignment="1">
      <alignment horizontal="centerContinuous"/>
    </xf>
    <xf numFmtId="164" fontId="1" fillId="0" borderId="49" xfId="0" applyFont="1" applyBorder="1" applyAlignment="1">
      <alignment horizontal="center"/>
    </xf>
    <xf numFmtId="164" fontId="1" fillId="0" borderId="49" xfId="0" applyFont="1" applyBorder="1" applyAlignment="1">
      <alignment horizontal="center" wrapText="1"/>
    </xf>
    <xf numFmtId="164" fontId="21" fillId="0" borderId="49" xfId="0" applyFont="1" applyBorder="1" applyAlignment="1">
      <alignment wrapText="1"/>
    </xf>
    <xf numFmtId="164" fontId="1" fillId="0" borderId="49" xfId="0" applyFont="1" applyBorder="1"/>
    <xf numFmtId="164" fontId="1" fillId="0" borderId="0" xfId="0" applyFont="1" applyAlignment="1">
      <alignment horizontal="center" wrapText="1"/>
    </xf>
    <xf numFmtId="164" fontId="23" fillId="0" borderId="68" xfId="0" applyFont="1" applyBorder="1" applyAlignment="1">
      <alignment horizontal="centerContinuous" wrapText="1"/>
    </xf>
    <xf numFmtId="164" fontId="23" fillId="0" borderId="49" xfId="0" applyFont="1" applyBorder="1" applyAlignment="1">
      <alignment horizontal="centerContinuous" wrapText="1"/>
    </xf>
    <xf numFmtId="164" fontId="23" fillId="0" borderId="69" xfId="0" applyFont="1" applyBorder="1" applyAlignment="1">
      <alignment horizontal="centerContinuous" wrapText="1"/>
    </xf>
    <xf numFmtId="164" fontId="23" fillId="0" borderId="5" xfId="0" applyFont="1" applyBorder="1" applyAlignment="1">
      <alignment horizontal="centerContinuous" wrapText="1"/>
    </xf>
    <xf numFmtId="164" fontId="23" fillId="0" borderId="0" xfId="0" applyFont="1" applyAlignment="1">
      <alignment horizontal="centerContinuous" wrapText="1"/>
    </xf>
    <xf numFmtId="164" fontId="23" fillId="0" borderId="3" xfId="0" applyFont="1" applyBorder="1" applyAlignment="1">
      <alignment horizontal="centerContinuous" wrapText="1"/>
    </xf>
    <xf numFmtId="164" fontId="1" fillId="0" borderId="0" xfId="0" applyFont="1" applyAlignment="1">
      <alignment horizontal="center"/>
    </xf>
    <xf numFmtId="164" fontId="23" fillId="0" borderId="71" xfId="0" applyFont="1" applyBorder="1" applyAlignment="1">
      <alignment horizontal="centerContinuous" wrapText="1"/>
    </xf>
    <xf numFmtId="164" fontId="23" fillId="0" borderId="72" xfId="0" applyFont="1" applyBorder="1" applyAlignment="1">
      <alignment horizontal="centerContinuous" wrapText="1"/>
    </xf>
    <xf numFmtId="164" fontId="23" fillId="0" borderId="67" xfId="0" applyFont="1" applyBorder="1" applyAlignment="1">
      <alignment horizontal="centerContinuous" wrapText="1"/>
    </xf>
    <xf numFmtId="164" fontId="23" fillId="0" borderId="68" xfId="0" applyFont="1" applyBorder="1" applyAlignment="1">
      <alignment horizontal="center" wrapText="1"/>
    </xf>
    <xf numFmtId="164" fontId="23" fillId="0" borderId="72" xfId="0" applyFont="1" applyBorder="1" applyAlignment="1">
      <alignment horizontal="center" wrapText="1"/>
    </xf>
    <xf numFmtId="164" fontId="23" fillId="0" borderId="67" xfId="0" applyFont="1" applyBorder="1" applyAlignment="1">
      <alignment horizontal="center" wrapText="1"/>
    </xf>
    <xf numFmtId="164" fontId="23" fillId="0" borderId="49" xfId="0" applyFont="1" applyBorder="1" applyAlignment="1">
      <alignment horizontal="center" wrapText="1"/>
    </xf>
    <xf numFmtId="164" fontId="23" fillId="0" borderId="49" xfId="0" applyFont="1" applyBorder="1" applyAlignment="1">
      <alignment horizontal="right" wrapText="1"/>
    </xf>
    <xf numFmtId="3" fontId="1" fillId="0" borderId="0" xfId="0" applyNumberFormat="1" applyFont="1" applyAlignment="1">
      <alignment horizontal="left"/>
    </xf>
    <xf numFmtId="165" fontId="1" fillId="0" borderId="5" xfId="0" applyNumberFormat="1" applyFont="1" applyBorder="1"/>
    <xf numFmtId="165" fontId="1" fillId="0" borderId="7" xfId="0" applyNumberFormat="1" applyFont="1" applyBorder="1"/>
    <xf numFmtId="164" fontId="21" fillId="0" borderId="0" xfId="0" applyFont="1"/>
    <xf numFmtId="165" fontId="1" fillId="0" borderId="3" xfId="0" applyNumberFormat="1" applyFont="1" applyBorder="1"/>
    <xf numFmtId="37" fontId="1" fillId="0" borderId="0" xfId="0" applyNumberFormat="1" applyFont="1"/>
    <xf numFmtId="37" fontId="1" fillId="0" borderId="5" xfId="0" applyNumberFormat="1" applyFont="1" applyBorder="1"/>
    <xf numFmtId="37" fontId="1" fillId="0" borderId="7" xfId="0" applyNumberFormat="1" applyFont="1" applyBorder="1"/>
    <xf numFmtId="164" fontId="25" fillId="0" borderId="0" xfId="0" applyFont="1"/>
    <xf numFmtId="3" fontId="1" fillId="0" borderId="49" xfId="0" applyNumberFormat="1" applyFont="1" applyBorder="1" applyAlignment="1">
      <alignment horizontal="left"/>
    </xf>
    <xf numFmtId="37" fontId="1" fillId="0" borderId="49" xfId="0" applyNumberFormat="1" applyFont="1" applyBorder="1"/>
    <xf numFmtId="37" fontId="1" fillId="0" borderId="67" xfId="0" applyNumberFormat="1" applyFont="1" applyBorder="1"/>
    <xf numFmtId="37" fontId="1" fillId="0" borderId="51" xfId="0" applyNumberFormat="1" applyFont="1" applyBorder="1"/>
    <xf numFmtId="3" fontId="26" fillId="0" borderId="0" xfId="0" applyNumberFormat="1" applyFont="1" applyAlignment="1">
      <alignment horizontal="left"/>
    </xf>
    <xf numFmtId="164" fontId="26" fillId="0" borderId="0" xfId="0" applyFont="1"/>
    <xf numFmtId="164" fontId="26" fillId="0" borderId="0" xfId="0" quotePrefix="1" applyFont="1" applyAlignment="1">
      <alignment horizontal="right"/>
    </xf>
    <xf numFmtId="170" fontId="4" fillId="0" borderId="0" xfId="8" applyNumberFormat="1" applyFont="1"/>
    <xf numFmtId="164" fontId="1" fillId="0" borderId="31" xfId="8" applyNumberFormat="1" applyFont="1" applyBorder="1"/>
    <xf numFmtId="164" fontId="1" fillId="0" borderId="70" xfId="8" applyNumberFormat="1" applyFont="1" applyBorder="1"/>
    <xf numFmtId="164" fontId="1" fillId="0" borderId="73" xfId="8" applyNumberFormat="1" applyFont="1" applyBorder="1"/>
    <xf numFmtId="164" fontId="1" fillId="0" borderId="68" xfId="0" applyFont="1" applyBorder="1" applyAlignment="1">
      <alignment horizontal="centerContinuous"/>
    </xf>
    <xf numFmtId="37" fontId="1" fillId="0" borderId="0" xfId="8" applyNumberFormat="1" applyFont="1" applyAlignment="1">
      <alignment horizontal="center"/>
    </xf>
    <xf numFmtId="3" fontId="2" fillId="0" borderId="0" xfId="0" applyNumberFormat="1" applyFont="1" applyAlignment="1">
      <alignment horizontal="left"/>
    </xf>
    <xf numFmtId="166" fontId="1" fillId="0" borderId="0" xfId="0" applyNumberFormat="1" applyFont="1" applyAlignment="1">
      <alignment horizontal="left"/>
    </xf>
    <xf numFmtId="37" fontId="1" fillId="0" borderId="49" xfId="8" applyNumberFormat="1" applyFont="1" applyBorder="1" applyAlignment="1">
      <alignment horizontal="center"/>
    </xf>
    <xf numFmtId="3" fontId="29" fillId="0" borderId="0" xfId="0" applyNumberFormat="1" applyFont="1" applyAlignment="1">
      <alignment horizontal="right"/>
    </xf>
    <xf numFmtId="164" fontId="1" fillId="0" borderId="0" xfId="0" applyFont="1" applyAlignment="1">
      <alignment horizontal="left"/>
    </xf>
    <xf numFmtId="166" fontId="1" fillId="0" borderId="0" xfId="0" applyNumberFormat="1" applyFont="1" applyAlignment="1">
      <alignment horizontal="right"/>
    </xf>
    <xf numFmtId="166" fontId="1" fillId="0" borderId="70" xfId="0" applyNumberFormat="1" applyFont="1" applyBorder="1" applyAlignment="1">
      <alignment horizontal="right"/>
    </xf>
    <xf numFmtId="166" fontId="1" fillId="0" borderId="70" xfId="8" applyNumberFormat="1" applyFont="1" applyBorder="1" applyAlignment="1">
      <alignment horizontal="right"/>
    </xf>
    <xf numFmtId="166" fontId="1" fillId="0" borderId="31" xfId="8" applyNumberFormat="1" applyFont="1" applyBorder="1" applyAlignment="1">
      <alignment horizontal="right"/>
    </xf>
    <xf numFmtId="166" fontId="1" fillId="0" borderId="73" xfId="8" applyNumberFormat="1" applyFont="1" applyBorder="1" applyAlignment="1">
      <alignment horizontal="right"/>
    </xf>
    <xf numFmtId="169" fontId="1" fillId="0" borderId="0" xfId="0" applyNumberFormat="1" applyFont="1"/>
    <xf numFmtId="170" fontId="1" fillId="0" borderId="5" xfId="0" applyNumberFormat="1" applyFont="1" applyBorder="1"/>
    <xf numFmtId="170" fontId="1" fillId="0" borderId="7" xfId="0" applyNumberFormat="1" applyFont="1" applyBorder="1"/>
    <xf numFmtId="171" fontId="1" fillId="0" borderId="0" xfId="0" applyNumberFormat="1" applyFont="1"/>
    <xf numFmtId="171" fontId="1" fillId="0" borderId="5" xfId="0" applyNumberFormat="1" applyFont="1" applyBorder="1"/>
    <xf numFmtId="171" fontId="1" fillId="0" borderId="7" xfId="0" applyNumberFormat="1" applyFont="1" applyBorder="1"/>
    <xf numFmtId="171" fontId="1" fillId="0" borderId="0" xfId="0" quotePrefix="1" applyNumberFormat="1" applyFont="1"/>
    <xf numFmtId="171" fontId="1" fillId="0" borderId="49" xfId="0" applyNumberFormat="1" applyFont="1" applyBorder="1"/>
    <xf numFmtId="171" fontId="1" fillId="0" borderId="67" xfId="0" applyNumberFormat="1" applyFont="1" applyBorder="1"/>
    <xf numFmtId="171" fontId="1" fillId="0" borderId="51" xfId="0" applyNumberFormat="1" applyFont="1" applyBorder="1"/>
    <xf numFmtId="169" fontId="1" fillId="0" borderId="49" xfId="0" applyNumberFormat="1" applyFont="1" applyBorder="1"/>
    <xf numFmtId="170" fontId="1" fillId="0" borderId="0" xfId="8" applyNumberFormat="1" applyFont="1"/>
    <xf numFmtId="170" fontId="26" fillId="0" borderId="0" xfId="8" applyNumberFormat="1" applyFont="1"/>
    <xf numFmtId="170" fontId="1" fillId="0" borderId="31" xfId="8" applyNumberFormat="1" applyFont="1" applyBorder="1"/>
    <xf numFmtId="170" fontId="1" fillId="0" borderId="70" xfId="8" applyNumberFormat="1" applyFont="1" applyBorder="1"/>
    <xf numFmtId="170" fontId="1" fillId="0" borderId="73" xfId="8" applyNumberFormat="1" applyFont="1" applyBorder="1"/>
    <xf numFmtId="3" fontId="2" fillId="0" borderId="49" xfId="0" applyNumberFormat="1" applyFont="1" applyBorder="1" applyAlignment="1">
      <alignment horizontal="left"/>
    </xf>
    <xf numFmtId="170" fontId="31" fillId="0" borderId="0" xfId="0" applyNumberFormat="1" applyFont="1"/>
    <xf numFmtId="169" fontId="31" fillId="0" borderId="0" xfId="0" applyNumberFormat="1" applyFont="1"/>
    <xf numFmtId="169" fontId="1" fillId="0" borderId="0" xfId="0" applyNumberFormat="1" applyFont="1" applyAlignment="1">
      <alignment horizontal="centerContinuous"/>
    </xf>
    <xf numFmtId="169" fontId="3" fillId="0" borderId="0" xfId="0" applyNumberFormat="1" applyFont="1"/>
    <xf numFmtId="164" fontId="23" fillId="0" borderId="70" xfId="0" applyFont="1" applyBorder="1" applyAlignment="1">
      <alignment horizontal="centerContinuous" wrapText="1"/>
    </xf>
    <xf numFmtId="164" fontId="23" fillId="0" borderId="31" xfId="0" applyFont="1" applyBorder="1" applyAlignment="1">
      <alignment horizontal="centerContinuous" wrapText="1"/>
    </xf>
    <xf numFmtId="164" fontId="23" fillId="0" borderId="74" xfId="0" applyFont="1" applyBorder="1" applyAlignment="1">
      <alignment horizontal="centerContinuous" wrapText="1"/>
    </xf>
    <xf numFmtId="169" fontId="3" fillId="23" borderId="0" xfId="0" applyNumberFormat="1" applyFont="1" applyFill="1"/>
    <xf numFmtId="169" fontId="3" fillId="24" borderId="0" xfId="0" applyNumberFormat="1" applyFont="1" applyFill="1"/>
    <xf numFmtId="169" fontId="3" fillId="24" borderId="3" xfId="0" applyNumberFormat="1" applyFont="1" applyFill="1" applyBorder="1"/>
    <xf numFmtId="164" fontId="1" fillId="0" borderId="67" xfId="0" applyFont="1" applyBorder="1" applyAlignment="1">
      <alignment horizontal="right"/>
    </xf>
    <xf numFmtId="164" fontId="1" fillId="0" borderId="69" xfId="0" applyFont="1" applyBorder="1"/>
    <xf numFmtId="164" fontId="1" fillId="0" borderId="49" xfId="0" applyFont="1" applyBorder="1" applyAlignment="1">
      <alignment horizontal="centerContinuous"/>
    </xf>
    <xf numFmtId="164" fontId="23" fillId="0" borderId="77" xfId="0" applyFont="1" applyBorder="1" applyAlignment="1">
      <alignment horizontal="center" wrapText="1"/>
    </xf>
    <xf numFmtId="169" fontId="3" fillId="23" borderId="0" xfId="0" applyNumberFormat="1" applyFont="1" applyFill="1" applyAlignment="1">
      <alignment horizontal="right" wrapText="1"/>
    </xf>
    <xf numFmtId="169" fontId="3" fillId="24" borderId="3" xfId="0" applyNumberFormat="1" applyFont="1" applyFill="1" applyBorder="1" applyAlignment="1">
      <alignment horizontal="right" wrapText="1"/>
    </xf>
    <xf numFmtId="164" fontId="1" fillId="0" borderId="72" xfId="0" applyFont="1" applyBorder="1" applyAlignment="1">
      <alignment horizontal="right"/>
    </xf>
    <xf numFmtId="164" fontId="1" fillId="0" borderId="68" xfId="0" applyFont="1" applyBorder="1" applyAlignment="1">
      <alignment horizontal="right"/>
    </xf>
    <xf numFmtId="164" fontId="1" fillId="0" borderId="74" xfId="0" applyFont="1" applyBorder="1"/>
    <xf numFmtId="170" fontId="3" fillId="0" borderId="7" xfId="8" applyNumberFormat="1" applyFont="1" applyBorder="1"/>
    <xf numFmtId="170" fontId="1" fillId="0" borderId="5" xfId="8" applyNumberFormat="1" applyFont="1" applyBorder="1"/>
    <xf numFmtId="170" fontId="3" fillId="0" borderId="5" xfId="8" applyNumberFormat="1" applyFont="1" applyBorder="1"/>
    <xf numFmtId="170" fontId="4" fillId="0" borderId="79" xfId="8" applyNumberFormat="1" applyFont="1" applyBorder="1"/>
    <xf numFmtId="170" fontId="4" fillId="0" borderId="5" xfId="8" applyNumberFormat="1" applyFont="1" applyBorder="1"/>
    <xf numFmtId="169" fontId="3" fillId="23" borderId="0" xfId="8" applyNumberFormat="1" applyFont="1" applyFill="1"/>
    <xf numFmtId="169" fontId="3" fillId="24" borderId="3" xfId="8" applyNumberFormat="1" applyFont="1" applyFill="1" applyBorder="1"/>
    <xf numFmtId="164" fontId="1" fillId="0" borderId="3" xfId="0" applyFont="1" applyBorder="1"/>
    <xf numFmtId="3" fontId="1" fillId="0" borderId="7" xfId="0" applyNumberFormat="1" applyFont="1" applyBorder="1" applyAlignment="1">
      <alignment horizontal="left"/>
    </xf>
    <xf numFmtId="170" fontId="1" fillId="0" borderId="7" xfId="8" applyNumberFormat="1" applyFont="1" applyBorder="1"/>
    <xf numFmtId="164" fontId="4" fillId="0" borderId="79" xfId="0" applyFont="1" applyBorder="1"/>
    <xf numFmtId="164" fontId="4" fillId="0" borderId="5" xfId="0" applyFont="1" applyBorder="1"/>
    <xf numFmtId="164" fontId="4" fillId="0" borderId="67" xfId="0" applyFont="1" applyBorder="1" applyAlignment="1">
      <alignment horizontal="right"/>
    </xf>
    <xf numFmtId="164" fontId="4" fillId="0" borderId="49" xfId="0" applyFont="1" applyBorder="1" applyAlignment="1">
      <alignment horizontal="right"/>
    </xf>
    <xf numFmtId="172" fontId="4" fillId="0" borderId="69" xfId="0" applyNumberFormat="1" applyFont="1" applyBorder="1"/>
    <xf numFmtId="167" fontId="1" fillId="0" borderId="0" xfId="8" applyNumberFormat="1" applyFont="1"/>
    <xf numFmtId="167" fontId="3" fillId="0" borderId="7" xfId="8" applyNumberFormat="1" applyFont="1" applyBorder="1"/>
    <xf numFmtId="167" fontId="1" fillId="0" borderId="5" xfId="8" applyNumberFormat="1" applyFont="1" applyBorder="1"/>
    <xf numFmtId="167" fontId="3" fillId="0" borderId="5" xfId="8" applyNumberFormat="1" applyFont="1" applyBorder="1"/>
    <xf numFmtId="167" fontId="4" fillId="0" borderId="79" xfId="8" applyNumberFormat="1" applyFont="1" applyBorder="1"/>
    <xf numFmtId="167" fontId="4" fillId="0" borderId="5" xfId="8" applyNumberFormat="1" applyFont="1" applyBorder="1"/>
    <xf numFmtId="169" fontId="4" fillId="0" borderId="74" xfId="0" applyNumberFormat="1" applyFont="1" applyBorder="1"/>
    <xf numFmtId="169" fontId="3" fillId="23" borderId="3" xfId="8" applyNumberFormat="1" applyFont="1" applyFill="1" applyBorder="1"/>
    <xf numFmtId="2" fontId="1" fillId="0" borderId="0" xfId="8" applyNumberFormat="1" applyFont="1"/>
    <xf numFmtId="171" fontId="3" fillId="0" borderId="7" xfId="8" applyNumberFormat="1" applyFont="1" applyBorder="1"/>
    <xf numFmtId="171" fontId="3" fillId="0" borderId="5" xfId="8" applyNumberFormat="1" applyFont="1" applyBorder="1"/>
    <xf numFmtId="171" fontId="4" fillId="0" borderId="79" xfId="8" applyNumberFormat="1" applyFont="1" applyBorder="1"/>
    <xf numFmtId="171" fontId="4" fillId="0" borderId="5" xfId="8" applyNumberFormat="1" applyFont="1" applyBorder="1"/>
    <xf numFmtId="166" fontId="1" fillId="0" borderId="0" xfId="0" applyNumberFormat="1" applyFont="1"/>
    <xf numFmtId="167" fontId="1" fillId="0" borderId="49" xfId="8" applyNumberFormat="1" applyFont="1" applyBorder="1"/>
    <xf numFmtId="2" fontId="1" fillId="0" borderId="49" xfId="8" applyNumberFormat="1" applyFont="1" applyBorder="1"/>
    <xf numFmtId="167" fontId="3" fillId="0" borderId="51" xfId="8" applyNumberFormat="1" applyFont="1" applyBorder="1"/>
    <xf numFmtId="167" fontId="1" fillId="0" borderId="67" xfId="8" applyNumberFormat="1" applyFont="1" applyBorder="1"/>
    <xf numFmtId="167" fontId="3" fillId="0" borderId="67" xfId="8" applyNumberFormat="1" applyFont="1" applyBorder="1"/>
    <xf numFmtId="167" fontId="4" fillId="0" borderId="80" xfId="8" applyNumberFormat="1" applyFont="1" applyBorder="1"/>
    <xf numFmtId="167" fontId="4" fillId="0" borderId="67" xfId="8" applyNumberFormat="1" applyFont="1" applyBorder="1"/>
    <xf numFmtId="170" fontId="3" fillId="0" borderId="0" xfId="8" applyNumberFormat="1" applyFont="1"/>
    <xf numFmtId="169" fontId="3" fillId="24" borderId="0" xfId="0" applyNumberFormat="1" applyFont="1" applyFill="1" applyAlignment="1">
      <alignment horizontal="right" wrapText="1"/>
    </xf>
    <xf numFmtId="169" fontId="3" fillId="24" borderId="0" xfId="8" applyNumberFormat="1" applyFont="1" applyFill="1"/>
    <xf numFmtId="2" fontId="4" fillId="0" borderId="5" xfId="8" applyNumberFormat="1" applyFont="1" applyBorder="1"/>
    <xf numFmtId="2" fontId="1" fillId="0" borderId="5" xfId="8" applyNumberFormat="1" applyFont="1" applyBorder="1"/>
    <xf numFmtId="167" fontId="4" fillId="0" borderId="7" xfId="8" applyNumberFormat="1" applyFont="1" applyBorder="1"/>
    <xf numFmtId="167" fontId="4" fillId="0" borderId="51" xfId="8" applyNumberFormat="1" applyFont="1" applyBorder="1"/>
    <xf numFmtId="169" fontId="1" fillId="0" borderId="0" xfId="0" applyNumberFormat="1" applyFont="1" applyAlignment="1">
      <alignment horizontal="center"/>
    </xf>
    <xf numFmtId="170" fontId="4" fillId="0" borderId="81" xfId="8" applyNumberFormat="1" applyFont="1" applyBorder="1"/>
    <xf numFmtId="2" fontId="3" fillId="0" borderId="7" xfId="8" applyNumberFormat="1" applyFont="1" applyBorder="1"/>
    <xf numFmtId="164" fontId="1" fillId="0" borderId="68" xfId="0" applyFont="1" applyBorder="1" applyAlignment="1">
      <alignment horizontal="center"/>
    </xf>
    <xf numFmtId="166" fontId="1" fillId="0" borderId="0" xfId="0" applyNumberFormat="1" applyFont="1" applyAlignment="1">
      <alignment horizontal="center"/>
    </xf>
    <xf numFmtId="172" fontId="3" fillId="23" borderId="0" xfId="8" applyNumberFormat="1" applyFont="1" applyFill="1"/>
    <xf numFmtId="172" fontId="3" fillId="23" borderId="3" xfId="8" applyNumberFormat="1" applyFont="1" applyFill="1" applyBorder="1"/>
    <xf numFmtId="167" fontId="1" fillId="0" borderId="49" xfId="9" applyNumberFormat="1" applyFont="1" applyBorder="1"/>
    <xf numFmtId="164" fontId="4" fillId="0" borderId="0" xfId="0" applyFont="1" applyAlignment="1">
      <alignment horizontal="right"/>
    </xf>
    <xf numFmtId="172" fontId="4" fillId="0" borderId="0" xfId="0" applyNumberFormat="1" applyFont="1"/>
    <xf numFmtId="3" fontId="33" fillId="0" borderId="0" xfId="0" applyNumberFormat="1" applyFont="1" applyAlignment="1">
      <alignment horizontal="left"/>
    </xf>
    <xf numFmtId="169" fontId="3" fillId="23" borderId="49" xfId="0" applyNumberFormat="1" applyFont="1" applyFill="1" applyBorder="1" applyAlignment="1">
      <alignment horizontal="right" wrapText="1"/>
    </xf>
    <xf numFmtId="169" fontId="3" fillId="24" borderId="69" xfId="0" applyNumberFormat="1" applyFont="1" applyFill="1" applyBorder="1" applyAlignment="1">
      <alignment horizontal="right" wrapText="1"/>
    </xf>
    <xf numFmtId="164" fontId="1" fillId="0" borderId="49" xfId="0" applyFont="1" applyBorder="1" applyAlignment="1">
      <alignment horizontal="right"/>
    </xf>
    <xf numFmtId="171" fontId="1" fillId="0" borderId="0" xfId="8" applyNumberFormat="1" applyFont="1"/>
    <xf numFmtId="171" fontId="1" fillId="0" borderId="5" xfId="8" applyNumberFormat="1" applyFont="1" applyBorder="1"/>
    <xf numFmtId="164" fontId="4" fillId="0" borderId="70" xfId="0" applyFont="1" applyBorder="1"/>
    <xf numFmtId="169" fontId="4" fillId="0" borderId="3" xfId="0" applyNumberFormat="1" applyFont="1" applyBorder="1"/>
    <xf numFmtId="166" fontId="4" fillId="0" borderId="0" xfId="0" applyNumberFormat="1" applyFont="1" applyAlignment="1">
      <alignment horizontal="right"/>
    </xf>
    <xf numFmtId="166" fontId="4" fillId="0" borderId="0" xfId="0" applyNumberFormat="1" applyFont="1"/>
    <xf numFmtId="166" fontId="4" fillId="0" borderId="5" xfId="0" applyNumberFormat="1" applyFont="1" applyBorder="1" applyAlignment="1">
      <alignment horizontal="right"/>
    </xf>
    <xf numFmtId="171" fontId="1" fillId="0" borderId="0" xfId="8" quotePrefix="1" applyNumberFormat="1" applyFont="1" applyAlignment="1">
      <alignment horizontal="right"/>
    </xf>
    <xf numFmtId="39" fontId="1" fillId="0" borderId="0" xfId="8" applyNumberFormat="1" applyFont="1"/>
    <xf numFmtId="39" fontId="4" fillId="0" borderId="5" xfId="8" applyNumberFormat="1" applyFont="1" applyBorder="1"/>
    <xf numFmtId="171" fontId="1" fillId="0" borderId="49" xfId="8" applyNumberFormat="1" applyFont="1" applyBorder="1"/>
    <xf numFmtId="171" fontId="3" fillId="0" borderId="51" xfId="8" applyNumberFormat="1" applyFont="1" applyBorder="1"/>
    <xf numFmtId="171" fontId="1" fillId="0" borderId="67" xfId="8" applyNumberFormat="1" applyFont="1" applyBorder="1"/>
    <xf numFmtId="171" fontId="3" fillId="0" borderId="67" xfId="8" applyNumberFormat="1" applyFont="1" applyBorder="1"/>
    <xf numFmtId="171" fontId="4" fillId="0" borderId="80" xfId="8" applyNumberFormat="1" applyFont="1" applyBorder="1"/>
    <xf numFmtId="171" fontId="4" fillId="0" borderId="67" xfId="8" applyNumberFormat="1" applyFont="1" applyBorder="1"/>
    <xf numFmtId="170" fontId="31" fillId="0" borderId="0" xfId="8" applyNumberFormat="1" applyFont="1"/>
    <xf numFmtId="39" fontId="1" fillId="0" borderId="5" xfId="8" applyNumberFormat="1" applyFont="1" applyBorder="1"/>
    <xf numFmtId="39" fontId="3" fillId="0" borderId="7" xfId="8" applyNumberFormat="1" applyFont="1" applyBorder="1"/>
    <xf numFmtId="173" fontId="1" fillId="0" borderId="0" xfId="8" applyNumberFormat="1" applyFont="1"/>
    <xf numFmtId="0" fontId="6" fillId="0" borderId="72" xfId="0" applyNumberFormat="1" applyFont="1" applyBorder="1" applyAlignment="1">
      <alignment horizontal="left"/>
    </xf>
    <xf numFmtId="1" fontId="2" fillId="0" borderId="68" xfId="0" applyNumberFormat="1" applyFont="1" applyBorder="1" applyAlignment="1">
      <alignment horizontal="left"/>
    </xf>
    <xf numFmtId="0" fontId="2" fillId="0" borderId="68" xfId="0" applyNumberFormat="1" applyFont="1" applyBorder="1" applyAlignment="1">
      <alignment horizontal="centerContinuous" vertical="center"/>
    </xf>
    <xf numFmtId="1" fontId="2" fillId="0" borderId="68" xfId="0" applyNumberFormat="1" applyFont="1" applyBorder="1" applyAlignment="1">
      <alignment horizontal="centerContinuous" vertical="center"/>
    </xf>
    <xf numFmtId="0" fontId="2" fillId="0" borderId="68" xfId="0" applyNumberFormat="1" applyFont="1" applyBorder="1" applyAlignment="1">
      <alignment vertical="center"/>
    </xf>
    <xf numFmtId="0" fontId="2" fillId="0" borderId="68" xfId="0" applyNumberFormat="1" applyFont="1" applyBorder="1" applyAlignment="1">
      <alignment horizontal="left" vertical="center"/>
    </xf>
    <xf numFmtId="1" fontId="2" fillId="0" borderId="68" xfId="0" applyNumberFormat="1" applyFont="1" applyBorder="1" applyAlignment="1">
      <alignment horizontal="left" vertical="center"/>
    </xf>
    <xf numFmtId="167" fontId="2" fillId="0" borderId="68" xfId="0" applyNumberFormat="1" applyFont="1" applyBorder="1" applyAlignment="1">
      <alignment horizontal="centerContinuous" vertical="center"/>
    </xf>
    <xf numFmtId="167" fontId="2" fillId="0" borderId="68" xfId="0" applyNumberFormat="1" applyFont="1" applyBorder="1" applyAlignment="1">
      <alignment horizontal="left" vertical="center"/>
    </xf>
    <xf numFmtId="0" fontId="2" fillId="0" borderId="72" xfId="0" applyNumberFormat="1" applyFont="1" applyBorder="1"/>
    <xf numFmtId="1" fontId="2" fillId="0" borderId="68" xfId="0" applyNumberFormat="1" applyFont="1" applyBorder="1"/>
    <xf numFmtId="0" fontId="2" fillId="0" borderId="68" xfId="0" applyNumberFormat="1" applyFont="1" applyBorder="1"/>
    <xf numFmtId="0" fontId="2" fillId="0" borderId="68" xfId="0" applyNumberFormat="1" applyFont="1" applyBorder="1" applyAlignment="1">
      <alignment horizontal="centerContinuous" vertical="center" wrapText="1"/>
    </xf>
    <xf numFmtId="167" fontId="2" fillId="0" borderId="68" xfId="0" applyNumberFormat="1" applyFont="1" applyBorder="1"/>
    <xf numFmtId="0" fontId="2" fillId="0" borderId="72" xfId="0" applyNumberFormat="1" applyFont="1" applyBorder="1" applyAlignment="1">
      <alignment horizontal="left" vertical="center"/>
    </xf>
    <xf numFmtId="1" fontId="2" fillId="0" borderId="72" xfId="0" applyNumberFormat="1" applyFont="1" applyBorder="1"/>
    <xf numFmtId="0" fontId="2" fillId="0" borderId="77" xfId="0" applyNumberFormat="1" applyFont="1" applyBorder="1" applyAlignment="1">
      <alignment horizontal="centerContinuous" wrapText="1"/>
    </xf>
    <xf numFmtId="0" fontId="2" fillId="0" borderId="72" xfId="0" applyNumberFormat="1" applyFont="1" applyBorder="1" applyAlignment="1">
      <alignment horizontal="centerContinuous" wrapText="1"/>
    </xf>
    <xf numFmtId="1" fontId="2" fillId="0" borderId="72" xfId="0" applyNumberFormat="1" applyFont="1" applyBorder="1" applyAlignment="1">
      <alignment horizontal="centerContinuous" wrapText="1"/>
    </xf>
    <xf numFmtId="0" fontId="1" fillId="2" borderId="68" xfId="0" applyNumberFormat="1" applyFont="1" applyFill="1" applyBorder="1" applyAlignment="1">
      <alignment horizontal="center" vertical="center" wrapText="1"/>
    </xf>
    <xf numFmtId="0" fontId="1" fillId="4" borderId="68" xfId="0" applyNumberFormat="1" applyFont="1" applyFill="1" applyBorder="1" applyAlignment="1">
      <alignment horizontal="center" vertical="center" wrapText="1"/>
    </xf>
    <xf numFmtId="0" fontId="1" fillId="4" borderId="72" xfId="0" applyNumberFormat="1" applyFont="1" applyFill="1" applyBorder="1" applyAlignment="1">
      <alignment horizontal="center" vertical="center" wrapText="1"/>
    </xf>
    <xf numFmtId="1" fontId="1" fillId="4" borderId="72" xfId="0" applyNumberFormat="1" applyFont="1" applyFill="1" applyBorder="1" applyAlignment="1">
      <alignment horizontal="center" vertical="center" wrapText="1"/>
    </xf>
    <xf numFmtId="1" fontId="1" fillId="4" borderId="77" xfId="0" applyNumberFormat="1" applyFont="1" applyFill="1" applyBorder="1" applyAlignment="1">
      <alignment horizontal="center" vertical="center" wrapText="1"/>
    </xf>
    <xf numFmtId="0" fontId="4" fillId="4" borderId="77" xfId="0" applyNumberFormat="1" applyFont="1" applyFill="1" applyBorder="1" applyAlignment="1">
      <alignment horizontal="center" vertical="center" wrapText="1"/>
    </xf>
    <xf numFmtId="0" fontId="1" fillId="4" borderId="82" xfId="0" applyNumberFormat="1" applyFont="1" applyFill="1" applyBorder="1" applyAlignment="1">
      <alignment horizontal="center" vertical="center" wrapText="1"/>
    </xf>
    <xf numFmtId="167" fontId="1" fillId="4" borderId="72" xfId="0" applyNumberFormat="1" applyFont="1" applyFill="1" applyBorder="1" applyAlignment="1">
      <alignment horizontal="center" vertical="center" wrapText="1"/>
    </xf>
    <xf numFmtId="167" fontId="1" fillId="4" borderId="77" xfId="0" applyNumberFormat="1" applyFont="1" applyFill="1" applyBorder="1" applyAlignment="1">
      <alignment horizontal="center" vertical="center" wrapText="1"/>
    </xf>
    <xf numFmtId="1" fontId="8" fillId="8" borderId="70" xfId="0" applyNumberFormat="1" applyFont="1" applyFill="1" applyBorder="1"/>
    <xf numFmtId="0" fontId="7" fillId="8" borderId="70" xfId="0" applyNumberFormat="1" applyFont="1" applyFill="1" applyBorder="1"/>
    <xf numFmtId="1" fontId="8" fillId="8" borderId="73" xfId="0" applyNumberFormat="1" applyFont="1" applyFill="1" applyBorder="1"/>
    <xf numFmtId="0" fontId="2" fillId="0" borderId="49" xfId="0" applyNumberFormat="1" applyFont="1" applyBorder="1" applyAlignment="1">
      <alignment horizontal="left" vertical="center"/>
    </xf>
    <xf numFmtId="0" fontId="2" fillId="0" borderId="70" xfId="0" applyNumberFormat="1" applyFont="1" applyBorder="1" applyAlignment="1">
      <alignment horizontal="center" wrapText="1"/>
    </xf>
    <xf numFmtId="1" fontId="2" fillId="0" borderId="74" xfId="0" applyNumberFormat="1" applyFont="1" applyBorder="1" applyAlignment="1">
      <alignment horizontal="center" wrapText="1"/>
    </xf>
    <xf numFmtId="0" fontId="10" fillId="0" borderId="70" xfId="0" applyNumberFormat="1" applyFont="1" applyBorder="1" applyAlignment="1">
      <alignment horizontal="centerContinuous" wrapText="1"/>
    </xf>
    <xf numFmtId="0" fontId="2" fillId="0" borderId="70" xfId="0" applyNumberFormat="1" applyFont="1" applyBorder="1"/>
    <xf numFmtId="0" fontId="2" fillId="0" borderId="74" xfId="0" applyNumberFormat="1" applyFont="1" applyBorder="1"/>
    <xf numFmtId="167" fontId="2" fillId="0" borderId="70" xfId="0" applyNumberFormat="1" applyFont="1" applyBorder="1"/>
    <xf numFmtId="167" fontId="2" fillId="0" borderId="74" xfId="0" applyNumberFormat="1" applyFont="1" applyBorder="1"/>
    <xf numFmtId="0" fontId="2" fillId="0" borderId="67" xfId="0" applyNumberFormat="1" applyFont="1" applyBorder="1"/>
    <xf numFmtId="1" fontId="2" fillId="0" borderId="49" xfId="0" applyNumberFormat="1" applyFont="1" applyBorder="1"/>
    <xf numFmtId="0" fontId="2" fillId="0" borderId="49" xfId="0" applyNumberFormat="1" applyFont="1" applyBorder="1"/>
    <xf numFmtId="167" fontId="2" fillId="0" borderId="49" xfId="0" applyNumberFormat="1" applyFont="1" applyBorder="1"/>
    <xf numFmtId="165" fontId="2" fillId="0" borderId="49" xfId="0" applyNumberFormat="1" applyFont="1" applyBorder="1" applyAlignment="1">
      <alignment horizontal="center"/>
    </xf>
    <xf numFmtId="0" fontId="2" fillId="0" borderId="49" xfId="0" applyNumberFormat="1" applyFont="1" applyBorder="1" applyAlignment="1">
      <alignment horizontal="left" wrapText="1"/>
    </xf>
    <xf numFmtId="0" fontId="12" fillId="0" borderId="49" xfId="0" applyNumberFormat="1" applyFont="1" applyBorder="1" applyAlignment="1">
      <alignment horizontal="left" wrapText="1"/>
    </xf>
    <xf numFmtId="0" fontId="2" fillId="0" borderId="49" xfId="0" applyNumberFormat="1" applyFont="1" applyBorder="1" applyAlignment="1">
      <alignment horizontal="center"/>
    </xf>
    <xf numFmtId="0" fontId="2" fillId="0" borderId="49" xfId="0" applyNumberFormat="1" applyFont="1" applyBorder="1" applyAlignment="1">
      <alignment horizontal="left"/>
    </xf>
    <xf numFmtId="0" fontId="2" fillId="0" borderId="51" xfId="0" applyNumberFormat="1" applyFont="1" applyBorder="1" applyAlignment="1">
      <alignment horizontal="centerContinuous" wrapText="1"/>
    </xf>
    <xf numFmtId="1" fontId="2" fillId="0" borderId="51" xfId="0" applyNumberFormat="1" applyFont="1" applyBorder="1" applyAlignment="1">
      <alignment horizontal="centerContinuous" wrapText="1"/>
    </xf>
    <xf numFmtId="0" fontId="5" fillId="0" borderId="67" xfId="0" applyNumberFormat="1" applyFont="1" applyBorder="1" applyAlignment="1">
      <alignment horizontal="centerContinuous" wrapText="1"/>
    </xf>
    <xf numFmtId="0" fontId="2" fillId="0" borderId="67" xfId="0" applyNumberFormat="1" applyFont="1" applyBorder="1" applyAlignment="1">
      <alignment horizontal="centerContinuous" wrapText="1"/>
    </xf>
    <xf numFmtId="1" fontId="2" fillId="0" borderId="49" xfId="0" applyNumberFormat="1" applyFont="1" applyBorder="1" applyAlignment="1">
      <alignment horizontal="centerContinuous" wrapText="1"/>
    </xf>
    <xf numFmtId="0" fontId="2" fillId="0" borderId="49" xfId="0" applyNumberFormat="1" applyFont="1" applyBorder="1" applyAlignment="1">
      <alignment horizontal="centerContinuous" wrapText="1"/>
    </xf>
    <xf numFmtId="167" fontId="2" fillId="0" borderId="49" xfId="0" applyNumberFormat="1" applyFont="1" applyBorder="1" applyAlignment="1">
      <alignment horizontal="centerContinuous" wrapText="1"/>
    </xf>
    <xf numFmtId="1" fontId="2" fillId="0" borderId="67" xfId="0" applyNumberFormat="1" applyFont="1" applyBorder="1" applyAlignment="1">
      <alignment horizontal="centerContinuous" wrapText="1"/>
    </xf>
    <xf numFmtId="0" fontId="2" fillId="0" borderId="69" xfId="0" applyNumberFormat="1" applyFont="1" applyBorder="1" applyAlignment="1">
      <alignment horizontal="centerContinuous" wrapText="1"/>
    </xf>
    <xf numFmtId="167" fontId="2" fillId="0" borderId="67" xfId="0" applyNumberFormat="1" applyFont="1" applyBorder="1" applyAlignment="1">
      <alignment horizontal="centerContinuous" wrapText="1"/>
    </xf>
    <xf numFmtId="37" fontId="1" fillId="12" borderId="51" xfId="0" applyNumberFormat="1" applyFont="1" applyFill="1" applyBorder="1" applyProtection="1">
      <protection locked="0"/>
    </xf>
    <xf numFmtId="37" fontId="1" fillId="11" borderId="51" xfId="0" applyNumberFormat="1" applyFont="1" applyFill="1" applyBorder="1" applyAlignment="1" applyProtection="1">
      <alignment horizontal="center" vertical="top"/>
      <protection locked="0"/>
    </xf>
    <xf numFmtId="38" fontId="4" fillId="5" borderId="51" xfId="0" applyNumberFormat="1" applyFont="1" applyFill="1" applyBorder="1" applyAlignment="1">
      <alignment horizontal="right"/>
    </xf>
    <xf numFmtId="38" fontId="4" fillId="7" borderId="51" xfId="0" applyNumberFormat="1" applyFont="1" applyFill="1" applyBorder="1" applyAlignment="1">
      <alignment horizontal="right"/>
    </xf>
    <xf numFmtId="38" fontId="1" fillId="11" borderId="51" xfId="0" applyNumberFormat="1" applyFont="1" applyFill="1" applyBorder="1" applyAlignment="1">
      <alignment horizontal="right"/>
    </xf>
    <xf numFmtId="49" fontId="1" fillId="18" borderId="0" xfId="0" applyNumberFormat="1" applyFont="1" applyFill="1" applyAlignment="1" applyProtection="1">
      <alignment horizontal="center"/>
      <protection locked="0"/>
    </xf>
    <xf numFmtId="164" fontId="34" fillId="0" borderId="0" xfId="0" applyFont="1"/>
    <xf numFmtId="164" fontId="35" fillId="0" borderId="36" xfId="0" applyFont="1" applyBorder="1"/>
    <xf numFmtId="49" fontId="2" fillId="18" borderId="0" xfId="0" applyNumberFormat="1" applyFont="1" applyFill="1" applyAlignment="1" applyProtection="1">
      <alignment horizontal="left"/>
      <protection locked="0"/>
    </xf>
    <xf numFmtId="0" fontId="36" fillId="11" borderId="77" xfId="0" applyNumberFormat="1" applyFont="1" applyFill="1" applyBorder="1" applyAlignment="1" applyProtection="1">
      <alignment horizontal="right" vertical="center" wrapText="1"/>
      <protection locked="0"/>
    </xf>
    <xf numFmtId="3" fontId="36" fillId="11" borderId="77" xfId="0" applyNumberFormat="1" applyFont="1" applyFill="1" applyBorder="1" applyAlignment="1" applyProtection="1">
      <alignment horizontal="right" vertical="center" wrapText="1"/>
      <protection locked="0"/>
    </xf>
    <xf numFmtId="49" fontId="1" fillId="25" borderId="5" xfId="0" applyNumberFormat="1" applyFont="1" applyFill="1" applyBorder="1" applyAlignment="1" applyProtection="1">
      <alignment horizontal="center"/>
      <protection locked="0"/>
    </xf>
    <xf numFmtId="0" fontId="1" fillId="25" borderId="0" xfId="0" applyNumberFormat="1" applyFont="1" applyFill="1" applyAlignment="1" applyProtection="1">
      <alignment horizontal="left"/>
      <protection locked="0"/>
    </xf>
    <xf numFmtId="0" fontId="2" fillId="25" borderId="0" xfId="0" applyNumberFormat="1" applyFont="1" applyFill="1" applyAlignment="1" applyProtection="1">
      <alignment horizontal="left"/>
      <protection locked="0"/>
    </xf>
    <xf numFmtId="1" fontId="1" fillId="25" borderId="0" xfId="0" applyNumberFormat="1" applyFont="1" applyFill="1" applyAlignment="1" applyProtection="1">
      <alignment horizontal="center"/>
      <protection locked="0"/>
    </xf>
    <xf numFmtId="49" fontId="1" fillId="14" borderId="5" xfId="0" applyNumberFormat="1" applyFont="1" applyFill="1" applyBorder="1" applyAlignment="1" applyProtection="1">
      <alignment horizontal="center"/>
      <protection locked="0"/>
    </xf>
    <xf numFmtId="49" fontId="10" fillId="14" borderId="0" xfId="0" applyNumberFormat="1" applyFont="1" applyFill="1" applyAlignment="1" applyProtection="1">
      <alignment horizontal="left"/>
      <protection locked="0"/>
    </xf>
    <xf numFmtId="49" fontId="1" fillId="26" borderId="0" xfId="0" applyNumberFormat="1" applyFont="1" applyFill="1" applyAlignment="1" applyProtection="1">
      <alignment horizontal="left"/>
      <protection locked="0"/>
    </xf>
    <xf numFmtId="49" fontId="2" fillId="26" borderId="0" xfId="0" applyNumberFormat="1" applyFont="1" applyFill="1" applyAlignment="1" applyProtection="1">
      <alignment horizontal="left"/>
      <protection locked="0"/>
    </xf>
    <xf numFmtId="49" fontId="1" fillId="25" borderId="0" xfId="0" applyNumberFormat="1" applyFont="1" applyFill="1" applyAlignment="1" applyProtection="1">
      <alignment horizontal="left"/>
      <protection locked="0"/>
    </xf>
    <xf numFmtId="49" fontId="2" fillId="25" borderId="0" xfId="0" applyNumberFormat="1" applyFont="1" applyFill="1" applyAlignment="1" applyProtection="1">
      <alignment horizontal="left"/>
      <protection locked="0"/>
    </xf>
    <xf numFmtId="174" fontId="1" fillId="0" borderId="0" xfId="0" applyNumberFormat="1" applyFont="1"/>
    <xf numFmtId="164" fontId="20" fillId="0" borderId="0" xfId="0" applyFont="1"/>
    <xf numFmtId="164" fontId="20" fillId="0" borderId="2" xfId="0" applyFont="1" applyBorder="1"/>
    <xf numFmtId="164" fontId="4" fillId="0" borderId="2" xfId="0" applyFont="1" applyBorder="1"/>
    <xf numFmtId="164" fontId="3" fillId="0" borderId="21" xfId="0" applyFont="1" applyBorder="1" applyAlignment="1">
      <alignment wrapText="1"/>
    </xf>
    <xf numFmtId="164" fontId="3" fillId="0" borderId="21" xfId="0" applyFont="1" applyBorder="1"/>
    <xf numFmtId="164" fontId="4" fillId="0" borderId="22" xfId="0" applyFont="1" applyBorder="1"/>
    <xf numFmtId="164" fontId="4" fillId="0" borderId="20" xfId="0" applyFont="1" applyBorder="1"/>
    <xf numFmtId="164" fontId="4" fillId="0" borderId="21" xfId="0" applyFont="1" applyBorder="1" applyAlignment="1">
      <alignment wrapText="1"/>
    </xf>
    <xf numFmtId="164" fontId="4" fillId="0" borderId="21" xfId="0" applyFont="1" applyBorder="1"/>
    <xf numFmtId="164" fontId="3" fillId="0" borderId="28" xfId="0" applyFont="1" applyBorder="1"/>
    <xf numFmtId="164" fontId="3" fillId="0" borderId="29" xfId="0" applyFont="1" applyBorder="1"/>
    <xf numFmtId="164" fontId="4" fillId="0" borderId="27" xfId="0" applyFont="1" applyBorder="1"/>
    <xf numFmtId="164" fontId="4" fillId="0" borderId="28" xfId="0" applyFont="1" applyBorder="1"/>
    <xf numFmtId="164" fontId="4" fillId="0" borderId="29" xfId="0" applyFont="1" applyBorder="1"/>
    <xf numFmtId="168" fontId="4" fillId="0" borderId="31" xfId="7" applyNumberFormat="1" applyFont="1" applyFill="1" applyBorder="1"/>
    <xf numFmtId="168" fontId="4" fillId="0" borderId="30" xfId="7" applyNumberFormat="1" applyFont="1" applyFill="1" applyBorder="1"/>
    <xf numFmtId="9" fontId="4" fillId="0" borderId="0" xfId="7" applyFont="1" applyFill="1"/>
    <xf numFmtId="168" fontId="4" fillId="0" borderId="36" xfId="7" applyNumberFormat="1" applyFont="1" applyFill="1" applyBorder="1"/>
    <xf numFmtId="168" fontId="4" fillId="0" borderId="35" xfId="7" applyNumberFormat="1" applyFont="1" applyFill="1" applyBorder="1"/>
    <xf numFmtId="9" fontId="4" fillId="0" borderId="37" xfId="7" applyFont="1" applyFill="1" applyBorder="1"/>
    <xf numFmtId="168" fontId="4" fillId="0" borderId="1" xfId="7" applyNumberFormat="1" applyFont="1" applyFill="1" applyBorder="1"/>
    <xf numFmtId="9" fontId="1" fillId="0" borderId="0" xfId="7" applyFont="1" applyFill="1"/>
    <xf numFmtId="169" fontId="4" fillId="0" borderId="37" xfId="0" applyNumberFormat="1" applyFont="1" applyBorder="1"/>
    <xf numFmtId="164" fontId="4" fillId="0" borderId="37" xfId="0" applyFont="1" applyBorder="1"/>
    <xf numFmtId="9" fontId="4" fillId="0" borderId="1" xfId="7" applyFont="1" applyFill="1" applyBorder="1"/>
    <xf numFmtId="168" fontId="4" fillId="0" borderId="38" xfId="7" applyNumberFormat="1" applyFont="1" applyFill="1" applyBorder="1"/>
    <xf numFmtId="168" fontId="4" fillId="0" borderId="40" xfId="7" applyNumberFormat="1" applyFont="1" applyFill="1" applyBorder="1"/>
    <xf numFmtId="164" fontId="1" fillId="0" borderId="38" xfId="0" applyFont="1" applyBorder="1"/>
    <xf numFmtId="10" fontId="4" fillId="0" borderId="37" xfId="7" applyNumberFormat="1" applyFont="1" applyFill="1" applyBorder="1"/>
    <xf numFmtId="168" fontId="4" fillId="0" borderId="37" xfId="7" applyNumberFormat="1" applyFont="1" applyFill="1" applyBorder="1"/>
    <xf numFmtId="168" fontId="4" fillId="0" borderId="0" xfId="7" applyNumberFormat="1" applyFont="1" applyFill="1"/>
    <xf numFmtId="10" fontId="4" fillId="0" borderId="0" xfId="7" applyNumberFormat="1" applyFont="1" applyFill="1"/>
    <xf numFmtId="169" fontId="1" fillId="0" borderId="0" xfId="7" applyNumberFormat="1" applyFont="1" applyFill="1"/>
    <xf numFmtId="169" fontId="4" fillId="0" borderId="0" xfId="7" applyNumberFormat="1" applyFont="1" applyFill="1"/>
    <xf numFmtId="164" fontId="2" fillId="28" borderId="0" xfId="0" applyFont="1" applyFill="1" applyAlignment="1">
      <alignment horizontal="left"/>
    </xf>
    <xf numFmtId="164" fontId="1" fillId="29" borderId="0" xfId="0" applyFont="1" applyFill="1" applyAlignment="1">
      <alignment horizontal="center"/>
    </xf>
    <xf numFmtId="164" fontId="1" fillId="29" borderId="0" xfId="0" applyFont="1" applyFill="1"/>
    <xf numFmtId="164" fontId="2" fillId="29" borderId="0" xfId="0" applyFont="1" applyFill="1"/>
    <xf numFmtId="164" fontId="37" fillId="29" borderId="0" xfId="0" applyFont="1" applyFill="1"/>
    <xf numFmtId="164" fontId="10" fillId="29" borderId="0" xfId="0" applyFont="1" applyFill="1"/>
    <xf numFmtId="164" fontId="1" fillId="20" borderId="0" xfId="0" applyFont="1" applyFill="1"/>
    <xf numFmtId="164" fontId="1" fillId="20" borderId="0" xfId="0" applyFont="1" applyFill="1" applyAlignment="1">
      <alignment horizontal="center"/>
    </xf>
    <xf numFmtId="1" fontId="1" fillId="31" borderId="0" xfId="0" applyNumberFormat="1" applyFont="1" applyFill="1" applyAlignment="1" applyProtection="1">
      <alignment horizontal="center"/>
      <protection locked="0"/>
    </xf>
    <xf numFmtId="49" fontId="2" fillId="31" borderId="0" xfId="0" applyNumberFormat="1" applyFont="1" applyFill="1" applyAlignment="1" applyProtection="1">
      <alignment horizontal="left"/>
      <protection locked="0"/>
    </xf>
    <xf numFmtId="49" fontId="1" fillId="31" borderId="0" xfId="0" applyNumberFormat="1" applyFont="1" applyFill="1" applyAlignment="1" applyProtection="1">
      <alignment horizontal="left"/>
      <protection locked="0"/>
    </xf>
    <xf numFmtId="49" fontId="1" fillId="31" borderId="5" xfId="0" applyNumberFormat="1" applyFont="1" applyFill="1" applyBorder="1" applyAlignment="1" applyProtection="1">
      <alignment horizontal="center"/>
      <protection locked="0"/>
    </xf>
    <xf numFmtId="1" fontId="1" fillId="32" borderId="0" xfId="0" applyNumberFormat="1" applyFont="1" applyFill="1" applyAlignment="1" applyProtection="1">
      <alignment horizontal="center"/>
      <protection locked="0"/>
    </xf>
    <xf numFmtId="49" fontId="1" fillId="34" borderId="0" xfId="0" applyNumberFormat="1" applyFont="1" applyFill="1" applyAlignment="1" applyProtection="1">
      <alignment horizontal="left"/>
      <protection locked="0"/>
    </xf>
    <xf numFmtId="49" fontId="2" fillId="34" borderId="0" xfId="0" applyNumberFormat="1" applyFont="1" applyFill="1" applyAlignment="1" applyProtection="1">
      <alignment horizontal="left"/>
      <protection locked="0"/>
    </xf>
    <xf numFmtId="1" fontId="1" fillId="34" borderId="0" xfId="0" applyNumberFormat="1" applyFont="1" applyFill="1" applyAlignment="1" applyProtection="1">
      <alignment horizontal="center"/>
      <protection locked="0"/>
    </xf>
    <xf numFmtId="49" fontId="10" fillId="31" borderId="0" xfId="0" applyNumberFormat="1" applyFont="1" applyFill="1" applyAlignment="1" applyProtection="1">
      <alignment horizontal="left"/>
      <protection locked="0"/>
    </xf>
    <xf numFmtId="1" fontId="1" fillId="35" borderId="0" xfId="0" applyNumberFormat="1" applyFont="1" applyFill="1" applyAlignment="1" applyProtection="1">
      <alignment horizontal="center"/>
      <protection locked="0"/>
    </xf>
    <xf numFmtId="49" fontId="1" fillId="13" borderId="0" xfId="0" applyNumberFormat="1" applyFont="1" applyFill="1" applyAlignment="1" applyProtection="1">
      <alignment horizontal="left"/>
      <protection locked="0"/>
    </xf>
    <xf numFmtId="49" fontId="1" fillId="31" borderId="0" xfId="0" applyNumberFormat="1" applyFont="1" applyFill="1" applyAlignment="1" applyProtection="1">
      <alignment horizontal="center"/>
      <protection locked="0"/>
    </xf>
    <xf numFmtId="164" fontId="1" fillId="13" borderId="0" xfId="0" applyFont="1" applyFill="1" applyAlignment="1" applyProtection="1">
      <alignment horizontal="left"/>
      <protection locked="0"/>
    </xf>
    <xf numFmtId="164" fontId="10" fillId="31" borderId="0" xfId="0" applyFont="1" applyFill="1" applyAlignment="1" applyProtection="1">
      <alignment horizontal="left"/>
      <protection locked="0"/>
    </xf>
    <xf numFmtId="49" fontId="1" fillId="15" borderId="0" xfId="0" applyNumberFormat="1" applyFont="1" applyFill="1" applyAlignment="1" applyProtection="1">
      <alignment horizontal="center"/>
      <protection locked="0"/>
    </xf>
    <xf numFmtId="49" fontId="10" fillId="15" borderId="0" xfId="0" applyNumberFormat="1" applyFont="1" applyFill="1" applyAlignment="1" applyProtection="1">
      <alignment horizontal="left"/>
      <protection locked="0"/>
    </xf>
    <xf numFmtId="3" fontId="1" fillId="11" borderId="77" xfId="0" applyNumberFormat="1" applyFont="1" applyFill="1" applyBorder="1" applyAlignment="1" applyProtection="1">
      <alignment horizontal="right"/>
      <protection locked="0"/>
    </xf>
    <xf numFmtId="0" fontId="1" fillId="11" borderId="77" xfId="0" applyNumberFormat="1" applyFont="1" applyFill="1" applyBorder="1" applyAlignment="1" applyProtection="1">
      <alignment horizontal="right"/>
      <protection locked="0"/>
    </xf>
    <xf numFmtId="1" fontId="1" fillId="11" borderId="77" xfId="0" applyNumberFormat="1" applyFont="1" applyFill="1" applyBorder="1" applyAlignment="1" applyProtection="1">
      <alignment horizontal="right"/>
      <protection locked="0"/>
    </xf>
    <xf numFmtId="37" fontId="1" fillId="11" borderId="51" xfId="0" applyNumberFormat="1" applyFont="1" applyFill="1" applyBorder="1" applyAlignment="1" applyProtection="1">
      <alignment horizontal="right" vertical="top"/>
      <protection locked="0"/>
    </xf>
    <xf numFmtId="49" fontId="1" fillId="32" borderId="5" xfId="0" applyNumberFormat="1" applyFont="1" applyFill="1" applyBorder="1" applyAlignment="1" applyProtection="1">
      <alignment horizontal="center"/>
      <protection locked="0"/>
    </xf>
    <xf numFmtId="49" fontId="1" fillId="32" borderId="0" xfId="0" applyNumberFormat="1" applyFont="1" applyFill="1" applyAlignment="1" applyProtection="1">
      <alignment horizontal="left"/>
      <protection locked="0"/>
    </xf>
    <xf numFmtId="49" fontId="2" fillId="32" borderId="0" xfId="0" applyNumberFormat="1" applyFont="1" applyFill="1" applyAlignment="1" applyProtection="1">
      <alignment horizontal="left"/>
      <protection locked="0"/>
    </xf>
    <xf numFmtId="164" fontId="1" fillId="17" borderId="0" xfId="0" applyFont="1" applyFill="1" applyAlignment="1" applyProtection="1">
      <alignment horizontal="center"/>
      <protection locked="0"/>
    </xf>
    <xf numFmtId="49" fontId="2" fillId="33" borderId="0" xfId="0" applyNumberFormat="1" applyFont="1" applyFill="1" applyAlignment="1" applyProtection="1">
      <alignment horizontal="left"/>
      <protection locked="0"/>
    </xf>
    <xf numFmtId="49" fontId="1" fillId="33" borderId="5" xfId="0" applyNumberFormat="1" applyFont="1" applyFill="1" applyBorder="1" applyAlignment="1" applyProtection="1">
      <alignment horizontal="center"/>
      <protection locked="0"/>
    </xf>
    <xf numFmtId="49" fontId="1" fillId="17" borderId="0" xfId="0" applyNumberFormat="1" applyFont="1" applyFill="1" applyAlignment="1" applyProtection="1">
      <alignment horizontal="left"/>
      <protection locked="0"/>
    </xf>
    <xf numFmtId="49" fontId="10" fillId="32" borderId="0" xfId="0" applyNumberFormat="1" applyFont="1" applyFill="1" applyAlignment="1" applyProtection="1">
      <alignment horizontal="left"/>
      <protection locked="0"/>
    </xf>
    <xf numFmtId="1" fontId="1" fillId="33" borderId="0" xfId="0" applyNumberFormat="1" applyFont="1" applyFill="1" applyAlignment="1" applyProtection="1">
      <alignment horizontal="center"/>
      <protection locked="0"/>
    </xf>
    <xf numFmtId="0" fontId="1" fillId="31" borderId="0" xfId="0" applyNumberFormat="1" applyFont="1" applyFill="1" applyAlignment="1" applyProtection="1">
      <alignment horizontal="center"/>
      <protection locked="0"/>
    </xf>
    <xf numFmtId="0" fontId="1" fillId="31" borderId="0" xfId="0" applyNumberFormat="1" applyFont="1" applyFill="1" applyAlignment="1" applyProtection="1">
      <alignment horizontal="left"/>
      <protection locked="0"/>
    </xf>
    <xf numFmtId="49" fontId="12" fillId="31" borderId="0" xfId="0" applyNumberFormat="1" applyFont="1" applyFill="1" applyAlignment="1" applyProtection="1">
      <alignment horizontal="left"/>
      <protection locked="0"/>
    </xf>
    <xf numFmtId="0" fontId="1" fillId="13" borderId="0" xfId="0" applyNumberFormat="1" applyFont="1" applyFill="1" applyAlignment="1" applyProtection="1">
      <alignment horizontal="center"/>
      <protection locked="0"/>
    </xf>
    <xf numFmtId="49" fontId="15" fillId="31" borderId="0" xfId="0" applyNumberFormat="1" applyFont="1" applyFill="1" applyAlignment="1" applyProtection="1">
      <alignment horizontal="left"/>
      <protection locked="0"/>
    </xf>
    <xf numFmtId="1" fontId="1" fillId="4" borderId="0" xfId="0" applyNumberFormat="1" applyFont="1" applyFill="1" applyAlignment="1" applyProtection="1">
      <alignment horizontal="center"/>
      <protection locked="0"/>
    </xf>
    <xf numFmtId="0" fontId="1" fillId="34" borderId="0" xfId="0" applyNumberFormat="1" applyFont="1" applyFill="1" applyAlignment="1" applyProtection="1">
      <alignment horizontal="center"/>
      <protection locked="0"/>
    </xf>
    <xf numFmtId="1" fontId="1" fillId="11" borderId="0" xfId="0" applyNumberFormat="1" applyFont="1" applyFill="1" applyProtection="1">
      <protection locked="0"/>
    </xf>
    <xf numFmtId="49" fontId="10" fillId="34" borderId="0" xfId="0" applyNumberFormat="1" applyFont="1" applyFill="1" applyAlignment="1" applyProtection="1">
      <alignment horizontal="left"/>
      <protection locked="0"/>
    </xf>
    <xf numFmtId="0" fontId="1" fillId="34" borderId="5" xfId="0" applyNumberFormat="1" applyFont="1" applyFill="1" applyBorder="1" applyAlignment="1" applyProtection="1">
      <alignment horizontal="center"/>
      <protection locked="0"/>
    </xf>
    <xf numFmtId="1" fontId="1" fillId="36" borderId="0" xfId="0" applyNumberFormat="1" applyFont="1" applyFill="1" applyAlignment="1" applyProtection="1">
      <alignment horizontal="center"/>
      <protection locked="0"/>
    </xf>
    <xf numFmtId="3" fontId="1" fillId="34" borderId="0" xfId="0" applyNumberFormat="1" applyFont="1" applyFill="1" applyAlignment="1" applyProtection="1">
      <alignment horizontal="left"/>
      <protection locked="0"/>
    </xf>
    <xf numFmtId="3" fontId="2" fillId="34" borderId="0" xfId="0" applyNumberFormat="1" applyFont="1" applyFill="1" applyAlignment="1" applyProtection="1">
      <alignment horizontal="left"/>
      <protection locked="0"/>
    </xf>
    <xf numFmtId="1" fontId="10" fillId="36" borderId="0" xfId="0" applyNumberFormat="1" applyFont="1" applyFill="1" applyAlignment="1" applyProtection="1">
      <alignment horizontal="center"/>
      <protection locked="0"/>
    </xf>
    <xf numFmtId="49" fontId="2" fillId="14" borderId="0" xfId="0" applyNumberFormat="1" applyFont="1" applyFill="1" applyAlignment="1" applyProtection="1">
      <alignment horizontal="left"/>
      <protection locked="0"/>
    </xf>
    <xf numFmtId="0" fontId="1" fillId="14" borderId="0" xfId="0" applyNumberFormat="1" applyFont="1" applyFill="1" applyAlignment="1" applyProtection="1">
      <alignment horizontal="center"/>
      <protection locked="0"/>
    </xf>
    <xf numFmtId="164" fontId="40" fillId="37" borderId="0" xfId="0" applyFont="1" applyFill="1" applyAlignment="1" applyProtection="1">
      <alignment horizontal="left"/>
      <protection locked="0"/>
    </xf>
    <xf numFmtId="1" fontId="10" fillId="14" borderId="0" xfId="0" applyNumberFormat="1" applyFont="1" applyFill="1" applyAlignment="1" applyProtection="1">
      <alignment horizontal="center"/>
      <protection locked="0"/>
    </xf>
    <xf numFmtId="49" fontId="1" fillId="38" borderId="5" xfId="0" applyNumberFormat="1" applyFont="1" applyFill="1" applyBorder="1" applyAlignment="1" applyProtection="1">
      <alignment horizontal="center"/>
      <protection locked="0"/>
    </xf>
    <xf numFmtId="49" fontId="1" fillId="38" borderId="0" xfId="0" applyNumberFormat="1" applyFont="1" applyFill="1" applyAlignment="1" applyProtection="1">
      <alignment horizontal="left"/>
      <protection locked="0"/>
    </xf>
    <xf numFmtId="49" fontId="2" fillId="38" borderId="0" xfId="0" applyNumberFormat="1" applyFont="1" applyFill="1" applyAlignment="1" applyProtection="1">
      <alignment horizontal="left"/>
      <protection locked="0"/>
    </xf>
    <xf numFmtId="1" fontId="1" fillId="38" borderId="0" xfId="0" applyNumberFormat="1" applyFont="1" applyFill="1" applyAlignment="1" applyProtection="1">
      <alignment horizontal="center"/>
      <protection locked="0"/>
    </xf>
    <xf numFmtId="49" fontId="10" fillId="38" borderId="0" xfId="0" applyNumberFormat="1" applyFont="1" applyFill="1" applyAlignment="1" applyProtection="1">
      <alignment horizontal="left"/>
      <protection locked="0"/>
    </xf>
    <xf numFmtId="49" fontId="1" fillId="38" borderId="0" xfId="0" applyNumberFormat="1" applyFont="1" applyFill="1" applyAlignment="1" applyProtection="1">
      <alignment horizontal="center"/>
      <protection locked="0"/>
    </xf>
    <xf numFmtId="49" fontId="2" fillId="39" borderId="0" xfId="0" applyNumberFormat="1" applyFont="1" applyFill="1" applyAlignment="1" applyProtection="1">
      <alignment horizontal="left"/>
      <protection locked="0"/>
    </xf>
    <xf numFmtId="3" fontId="1" fillId="32" borderId="0" xfId="0" applyNumberFormat="1" applyFont="1" applyFill="1" applyProtection="1">
      <protection locked="0"/>
    </xf>
    <xf numFmtId="3" fontId="2" fillId="39" borderId="0" xfId="0" applyNumberFormat="1" applyFont="1" applyFill="1" applyAlignment="1" applyProtection="1">
      <alignment horizontal="left"/>
      <protection locked="0"/>
    </xf>
    <xf numFmtId="0" fontId="1" fillId="25" borderId="0" xfId="0" applyNumberFormat="1" applyFont="1" applyFill="1" applyAlignment="1" applyProtection="1">
      <alignment horizontal="center"/>
      <protection locked="0"/>
    </xf>
    <xf numFmtId="49" fontId="10" fillId="25" borderId="0" xfId="0" applyNumberFormat="1" applyFont="1" applyFill="1" applyAlignment="1" applyProtection="1">
      <alignment horizontal="left"/>
      <protection locked="0"/>
    </xf>
    <xf numFmtId="164" fontId="1" fillId="25" borderId="0" xfId="0" applyFont="1" applyFill="1" applyAlignment="1" applyProtection="1">
      <alignment horizontal="left"/>
      <protection locked="0"/>
    </xf>
    <xf numFmtId="164" fontId="2" fillId="25" borderId="0" xfId="0" applyFont="1" applyFill="1" applyAlignment="1" applyProtection="1">
      <alignment horizontal="left"/>
      <protection locked="0"/>
    </xf>
    <xf numFmtId="164" fontId="40" fillId="40" borderId="0" xfId="0" applyFont="1" applyFill="1" applyAlignment="1" applyProtection="1">
      <alignment horizontal="left"/>
      <protection locked="0"/>
    </xf>
    <xf numFmtId="164" fontId="39" fillId="40" borderId="0" xfId="0" applyFont="1" applyFill="1" applyAlignment="1" applyProtection="1">
      <alignment horizontal="left"/>
      <protection locked="0"/>
    </xf>
    <xf numFmtId="1" fontId="1" fillId="40" borderId="0" xfId="0" applyNumberFormat="1" applyFont="1" applyFill="1" applyAlignment="1" applyProtection="1">
      <alignment horizontal="center"/>
      <protection locked="0"/>
    </xf>
    <xf numFmtId="164" fontId="0" fillId="11" borderId="73" xfId="0" applyFill="1" applyBorder="1" applyAlignment="1" applyProtection="1">
      <alignment vertical="top" wrapText="1"/>
      <protection locked="0"/>
    </xf>
    <xf numFmtId="164" fontId="0" fillId="11" borderId="77" xfId="0" applyFill="1" applyBorder="1" applyAlignment="1" applyProtection="1">
      <alignment vertical="top" wrapText="1"/>
      <protection locked="0"/>
    </xf>
    <xf numFmtId="164" fontId="0" fillId="11" borderId="84" xfId="0" applyFill="1" applyBorder="1" applyAlignment="1" applyProtection="1">
      <alignment vertical="top" wrapText="1"/>
      <protection locked="0"/>
    </xf>
    <xf numFmtId="49" fontId="1" fillId="19" borderId="0" xfId="0" applyNumberFormat="1" applyFont="1" applyFill="1" applyAlignment="1" applyProtection="1">
      <alignment horizontal="left"/>
      <protection locked="0"/>
    </xf>
    <xf numFmtId="164" fontId="39" fillId="37" borderId="0" xfId="0" applyFont="1" applyFill="1" applyAlignment="1" applyProtection="1">
      <alignment horizontal="left"/>
      <protection locked="0"/>
    </xf>
    <xf numFmtId="49" fontId="1" fillId="37" borderId="0" xfId="0" applyNumberFormat="1" applyFont="1" applyFill="1" applyAlignment="1" applyProtection="1">
      <alignment horizontal="left"/>
      <protection locked="0"/>
    </xf>
    <xf numFmtId="0" fontId="1" fillId="14" borderId="5" xfId="0" applyNumberFormat="1" applyFont="1" applyFill="1" applyBorder="1" applyAlignment="1" applyProtection="1">
      <alignment horizontal="center"/>
      <protection locked="0"/>
    </xf>
    <xf numFmtId="49" fontId="1" fillId="30" borderId="0" xfId="0" applyNumberFormat="1" applyFont="1" applyFill="1" applyAlignment="1" applyProtection="1">
      <alignment horizontal="left"/>
      <protection locked="0"/>
    </xf>
    <xf numFmtId="49" fontId="1" fillId="14" borderId="0" xfId="0" applyNumberFormat="1" applyFont="1" applyFill="1" applyAlignment="1" applyProtection="1">
      <alignment horizontal="center"/>
      <protection locked="0"/>
    </xf>
    <xf numFmtId="1" fontId="1" fillId="37" borderId="0" xfId="0" applyNumberFormat="1" applyFont="1" applyFill="1" applyAlignment="1" applyProtection="1">
      <alignment horizontal="center"/>
      <protection locked="0"/>
    </xf>
    <xf numFmtId="164" fontId="0" fillId="11" borderId="83" xfId="0" applyFill="1" applyBorder="1" applyAlignment="1" applyProtection="1">
      <alignment vertical="top" wrapText="1"/>
      <protection locked="0"/>
    </xf>
    <xf numFmtId="1" fontId="2" fillId="14" borderId="0" xfId="0" applyNumberFormat="1" applyFont="1" applyFill="1" applyAlignment="1" applyProtection="1">
      <alignment horizontal="left"/>
      <protection locked="0"/>
    </xf>
    <xf numFmtId="1" fontId="9" fillId="14" borderId="0" xfId="0" applyNumberFormat="1" applyFont="1" applyFill="1" applyAlignment="1" applyProtection="1">
      <alignment horizontal="center"/>
      <protection locked="0"/>
    </xf>
    <xf numFmtId="49" fontId="10" fillId="33" borderId="0" xfId="0" applyNumberFormat="1" applyFont="1" applyFill="1" applyAlignment="1" applyProtection="1">
      <alignment horizontal="left"/>
      <protection locked="0"/>
    </xf>
    <xf numFmtId="1" fontId="10" fillId="32" borderId="0" xfId="0" applyNumberFormat="1" applyFont="1" applyFill="1" applyAlignment="1" applyProtection="1">
      <alignment horizontal="center"/>
      <protection locked="0"/>
    </xf>
    <xf numFmtId="1" fontId="10" fillId="40" borderId="0" xfId="0" applyNumberFormat="1" applyFont="1" applyFill="1" applyAlignment="1" applyProtection="1">
      <alignment horizontal="center"/>
      <protection locked="0"/>
    </xf>
    <xf numFmtId="164" fontId="42" fillId="37" borderId="0" xfId="0" applyFont="1" applyFill="1" applyAlignment="1" applyProtection="1">
      <alignment horizontal="left"/>
      <protection locked="0"/>
    </xf>
    <xf numFmtId="1" fontId="9" fillId="37" borderId="0" xfId="0" applyNumberFormat="1" applyFont="1" applyFill="1" applyAlignment="1" applyProtection="1">
      <alignment horizontal="center"/>
      <protection locked="0"/>
    </xf>
    <xf numFmtId="1" fontId="1" fillId="19" borderId="0" xfId="0" applyNumberFormat="1" applyFont="1" applyFill="1" applyAlignment="1" applyProtection="1">
      <alignment horizontal="center"/>
      <protection locked="0"/>
    </xf>
    <xf numFmtId="164" fontId="40" fillId="16" borderId="0" xfId="0" applyFont="1" applyFill="1" applyAlignment="1" applyProtection="1">
      <alignment horizontal="left"/>
      <protection locked="0"/>
    </xf>
    <xf numFmtId="1" fontId="10" fillId="15" borderId="0" xfId="0" applyNumberFormat="1" applyFont="1" applyFill="1" applyAlignment="1" applyProtection="1">
      <alignment horizontal="center"/>
      <protection locked="0"/>
    </xf>
    <xf numFmtId="164" fontId="43" fillId="37" borderId="0" xfId="0" applyFont="1" applyFill="1" applyAlignment="1" applyProtection="1">
      <alignment horizontal="left"/>
      <protection locked="0"/>
    </xf>
    <xf numFmtId="164" fontId="39" fillId="16" borderId="0" xfId="0" applyFont="1" applyFill="1" applyAlignment="1" applyProtection="1">
      <alignment horizontal="left"/>
      <protection locked="0"/>
    </xf>
    <xf numFmtId="164" fontId="2" fillId="29" borderId="0" xfId="0" applyFont="1" applyFill="1" applyAlignment="1">
      <alignment horizontal="left"/>
    </xf>
    <xf numFmtId="0" fontId="1" fillId="11" borderId="51" xfId="0" applyNumberFormat="1" applyFont="1" applyFill="1" applyBorder="1" applyAlignment="1" applyProtection="1">
      <alignment horizontal="center" vertical="top"/>
      <protection locked="0"/>
    </xf>
    <xf numFmtId="37" fontId="1" fillId="12" borderId="77" xfId="0" applyNumberFormat="1" applyFont="1" applyFill="1" applyBorder="1" applyProtection="1">
      <protection locked="0"/>
    </xf>
    <xf numFmtId="37" fontId="1" fillId="11" borderId="77" xfId="0" applyNumberFormat="1" applyFont="1" applyFill="1" applyBorder="1" applyAlignment="1" applyProtection="1">
      <alignment horizontal="center" vertical="top"/>
      <protection locked="0"/>
    </xf>
    <xf numFmtId="3" fontId="1" fillId="12" borderId="51" xfId="0" applyNumberFormat="1" applyFont="1" applyFill="1" applyBorder="1" applyProtection="1">
      <protection locked="0"/>
    </xf>
    <xf numFmtId="0" fontId="1" fillId="12" borderId="51" xfId="0" applyNumberFormat="1" applyFont="1" applyFill="1" applyBorder="1" applyProtection="1">
      <protection locked="0"/>
    </xf>
    <xf numFmtId="165" fontId="1" fillId="11" borderId="77" xfId="0" applyNumberFormat="1" applyFont="1" applyFill="1" applyBorder="1" applyAlignment="1" applyProtection="1">
      <alignment wrapText="1"/>
      <protection locked="0"/>
    </xf>
    <xf numFmtId="38" fontId="4" fillId="5" borderId="51" xfId="0" applyNumberFormat="1" applyFont="1" applyFill="1" applyBorder="1" applyAlignment="1" applyProtection="1">
      <alignment horizontal="right"/>
      <protection locked="0"/>
    </xf>
    <xf numFmtId="38" fontId="4" fillId="7" borderId="51" xfId="0" applyNumberFormat="1" applyFont="1" applyFill="1" applyBorder="1" applyAlignment="1" applyProtection="1">
      <alignment horizontal="right"/>
      <protection locked="0"/>
    </xf>
    <xf numFmtId="1" fontId="1" fillId="12" borderId="51" xfId="0" applyNumberFormat="1" applyFont="1" applyFill="1" applyBorder="1" applyProtection="1">
      <protection locked="0"/>
    </xf>
    <xf numFmtId="38" fontId="1" fillId="41" borderId="51" xfId="0" applyNumberFormat="1" applyFont="1" applyFill="1" applyBorder="1" applyAlignment="1" applyProtection="1">
      <alignment horizontal="right"/>
      <protection locked="0"/>
    </xf>
    <xf numFmtId="1" fontId="2" fillId="33" borderId="0" xfId="0" applyNumberFormat="1" applyFont="1" applyFill="1" applyAlignment="1" applyProtection="1">
      <alignment horizontal="center"/>
      <protection locked="0"/>
    </xf>
    <xf numFmtId="0" fontId="1" fillId="11" borderId="0" xfId="0" applyNumberFormat="1" applyFont="1" applyFill="1" applyProtection="1">
      <protection locked="0"/>
    </xf>
    <xf numFmtId="0" fontId="9" fillId="31" borderId="0" xfId="0" applyNumberFormat="1" applyFont="1" applyFill="1" applyAlignment="1" applyProtection="1">
      <alignment horizontal="left"/>
      <protection locked="0"/>
    </xf>
    <xf numFmtId="49" fontId="9" fillId="31" borderId="0" xfId="0" applyNumberFormat="1" applyFont="1" applyFill="1" applyAlignment="1" applyProtection="1">
      <alignment horizontal="left"/>
      <protection locked="0"/>
    </xf>
    <xf numFmtId="1" fontId="9" fillId="31" borderId="0" xfId="0" applyNumberFormat="1" applyFont="1" applyFill="1" applyAlignment="1" applyProtection="1">
      <alignment horizontal="center"/>
      <protection locked="0"/>
    </xf>
    <xf numFmtId="1" fontId="9" fillId="35" borderId="0" xfId="0" applyNumberFormat="1" applyFont="1" applyFill="1" applyAlignment="1" applyProtection="1">
      <alignment horizontal="center"/>
      <protection locked="0"/>
    </xf>
    <xf numFmtId="38" fontId="4" fillId="5" borderId="77" xfId="0" applyNumberFormat="1" applyFont="1" applyFill="1" applyBorder="1" applyAlignment="1">
      <alignment horizontal="right"/>
    </xf>
    <xf numFmtId="38" fontId="4" fillId="7" borderId="77" xfId="0" applyNumberFormat="1" applyFont="1" applyFill="1" applyBorder="1" applyAlignment="1">
      <alignment horizontal="right"/>
    </xf>
    <xf numFmtId="49" fontId="1" fillId="16" borderId="0" xfId="0" applyNumberFormat="1" applyFont="1" applyFill="1" applyAlignment="1" applyProtection="1">
      <alignment horizontal="left"/>
      <protection locked="0"/>
    </xf>
    <xf numFmtId="1" fontId="10" fillId="16" borderId="0" xfId="0" applyNumberFormat="1" applyFont="1" applyFill="1" applyAlignment="1" applyProtection="1">
      <alignment horizontal="center"/>
      <protection locked="0"/>
    </xf>
    <xf numFmtId="49" fontId="9" fillId="38" borderId="0" xfId="0" applyNumberFormat="1" applyFont="1" applyFill="1" applyAlignment="1" applyProtection="1">
      <alignment horizontal="left"/>
      <protection locked="0"/>
    </xf>
    <xf numFmtId="1" fontId="9" fillId="38" borderId="0" xfId="0" applyNumberFormat="1" applyFont="1" applyFill="1" applyAlignment="1" applyProtection="1">
      <alignment horizontal="center"/>
      <protection locked="0"/>
    </xf>
    <xf numFmtId="164" fontId="1" fillId="12" borderId="77" xfId="0" applyFont="1" applyFill="1" applyBorder="1" applyProtection="1">
      <protection locked="0"/>
    </xf>
    <xf numFmtId="0" fontId="7" fillId="11" borderId="0" xfId="0" applyNumberFormat="1" applyFont="1" applyFill="1" applyAlignment="1" applyProtection="1">
      <alignment horizontal="center"/>
      <protection locked="0"/>
    </xf>
    <xf numFmtId="1" fontId="7" fillId="11" borderId="0" xfId="0" applyNumberFormat="1" applyFont="1" applyFill="1" applyAlignment="1" applyProtection="1">
      <alignment horizontal="center"/>
      <protection locked="0"/>
    </xf>
    <xf numFmtId="164" fontId="43" fillId="40" borderId="0" xfId="0" applyFont="1" applyFill="1" applyAlignment="1" applyProtection="1">
      <alignment horizontal="left"/>
      <protection locked="0"/>
    </xf>
    <xf numFmtId="164" fontId="1" fillId="12" borderId="51" xfId="0" applyFont="1" applyFill="1" applyBorder="1" applyProtection="1">
      <protection locked="0"/>
    </xf>
    <xf numFmtId="164" fontId="1" fillId="11" borderId="51" xfId="0" applyFont="1" applyFill="1" applyBorder="1" applyProtection="1">
      <protection locked="0"/>
    </xf>
    <xf numFmtId="164" fontId="0" fillId="11" borderId="77" xfId="0" applyFill="1" applyBorder="1" applyAlignment="1" applyProtection="1">
      <alignment horizontal="right" vertical="top" wrapText="1"/>
      <protection locked="0"/>
    </xf>
    <xf numFmtId="164" fontId="1" fillId="27" borderId="0" xfId="0" applyFont="1" applyFill="1" applyAlignment="1" applyProtection="1">
      <alignment horizontal="center"/>
      <protection locked="0"/>
    </xf>
    <xf numFmtId="164" fontId="1" fillId="27" borderId="0" xfId="0" applyFont="1" applyFill="1" applyAlignment="1" applyProtection="1">
      <alignment horizontal="left"/>
      <protection locked="0"/>
    </xf>
    <xf numFmtId="164" fontId="12" fillId="27" borderId="0" xfId="0" applyFont="1" applyFill="1" applyAlignment="1" applyProtection="1">
      <alignment horizontal="left"/>
      <protection locked="0"/>
    </xf>
    <xf numFmtId="164" fontId="1" fillId="11" borderId="51" xfId="0" applyFont="1" applyFill="1" applyBorder="1" applyAlignment="1" applyProtection="1">
      <alignment horizontal="center" vertical="top"/>
      <protection locked="0"/>
    </xf>
    <xf numFmtId="164" fontId="0" fillId="0" borderId="0" xfId="0" applyProtection="1">
      <protection locked="0"/>
    </xf>
    <xf numFmtId="164" fontId="1" fillId="0" borderId="0" xfId="0" applyFont="1" applyProtection="1">
      <protection locked="0"/>
    </xf>
    <xf numFmtId="164" fontId="43" fillId="16" borderId="0" xfId="0" applyFont="1" applyFill="1" applyAlignment="1" applyProtection="1">
      <alignment horizontal="left"/>
      <protection locked="0"/>
    </xf>
    <xf numFmtId="164" fontId="38" fillId="27" borderId="0" xfId="0" applyFont="1" applyFill="1" applyAlignment="1" applyProtection="1">
      <alignment horizontal="left"/>
      <protection locked="0"/>
    </xf>
    <xf numFmtId="164" fontId="9" fillId="27" borderId="0" xfId="0" applyFont="1" applyFill="1" applyAlignment="1" applyProtection="1">
      <alignment horizontal="left"/>
      <protection locked="0"/>
    </xf>
    <xf numFmtId="164" fontId="42" fillId="16" borderId="0" xfId="0" applyFont="1" applyFill="1" applyAlignment="1" applyProtection="1">
      <alignment horizontal="left"/>
      <protection locked="0"/>
    </xf>
    <xf numFmtId="164" fontId="9" fillId="27" borderId="0" xfId="0" applyFont="1" applyFill="1" applyAlignment="1" applyProtection="1">
      <alignment horizontal="center"/>
      <protection locked="0"/>
    </xf>
    <xf numFmtId="164" fontId="2" fillId="27" borderId="0" xfId="0" applyFont="1" applyFill="1" applyAlignment="1" applyProtection="1">
      <alignment horizontal="left"/>
      <protection locked="0"/>
    </xf>
    <xf numFmtId="164" fontId="40" fillId="27" borderId="0" xfId="0" applyFont="1" applyFill="1" applyAlignment="1" applyProtection="1">
      <alignment horizontal="left"/>
      <protection locked="0"/>
    </xf>
    <xf numFmtId="164" fontId="10" fillId="27" borderId="0" xfId="0" applyFont="1" applyFill="1" applyAlignment="1" applyProtection="1">
      <alignment horizontal="left"/>
      <protection locked="0"/>
    </xf>
    <xf numFmtId="164" fontId="1" fillId="27" borderId="0" xfId="0" applyFont="1" applyFill="1" applyProtection="1">
      <protection locked="0"/>
    </xf>
    <xf numFmtId="164" fontId="1" fillId="29" borderId="0" xfId="0" applyFont="1" applyFill="1" applyAlignment="1" applyProtection="1">
      <alignment horizontal="center"/>
      <protection locked="0"/>
    </xf>
    <xf numFmtId="164" fontId="44" fillId="29" borderId="0" xfId="0" applyFont="1" applyFill="1"/>
    <xf numFmtId="164" fontId="9" fillId="29" borderId="0" xfId="0" applyFont="1" applyFill="1" applyAlignment="1">
      <alignment horizontal="left"/>
    </xf>
    <xf numFmtId="164" fontId="44" fillId="29" borderId="0" xfId="0" applyFont="1" applyFill="1" applyAlignment="1">
      <alignment horizontal="center"/>
    </xf>
    <xf numFmtId="164" fontId="44" fillId="29" borderId="0" xfId="0" applyFont="1" applyFill="1" applyAlignment="1" applyProtection="1">
      <alignment horizontal="center"/>
      <protection locked="0"/>
    </xf>
    <xf numFmtId="164" fontId="38" fillId="29" borderId="0" xfId="0" applyFont="1" applyFill="1" applyAlignment="1">
      <alignment horizontal="left"/>
    </xf>
    <xf numFmtId="164" fontId="2" fillId="29" borderId="0" xfId="0" applyFont="1" applyFill="1" applyAlignment="1" applyProtection="1">
      <alignment horizontal="center"/>
      <protection locked="0"/>
    </xf>
    <xf numFmtId="3" fontId="0" fillId="0" borderId="0" xfId="0" applyNumberFormat="1"/>
    <xf numFmtId="1" fontId="13" fillId="9" borderId="8" xfId="0" applyNumberFormat="1" applyFont="1" applyFill="1" applyBorder="1" applyAlignment="1">
      <alignment horizontal="center"/>
    </xf>
    <xf numFmtId="0" fontId="2" fillId="3" borderId="68" xfId="0" applyNumberFormat="1" applyFont="1" applyFill="1" applyBorder="1" applyAlignment="1">
      <alignment horizontal="center" wrapText="1"/>
    </xf>
    <xf numFmtId="1" fontId="2" fillId="0" borderId="72" xfId="0" applyNumberFormat="1" applyFont="1" applyBorder="1" applyAlignment="1">
      <alignment horizontal="center" wrapText="1"/>
    </xf>
    <xf numFmtId="0" fontId="2" fillId="5" borderId="67" xfId="0" applyNumberFormat="1" applyFont="1" applyFill="1" applyBorder="1" applyAlignment="1">
      <alignment horizontal="center" wrapText="1"/>
    </xf>
    <xf numFmtId="0" fontId="2" fillId="7" borderId="67" xfId="0" applyNumberFormat="1" applyFont="1" applyFill="1" applyBorder="1" applyAlignment="1">
      <alignment horizontal="center" wrapText="1"/>
    </xf>
    <xf numFmtId="164" fontId="0" fillId="0" borderId="0" xfId="0" pivotButton="1"/>
    <xf numFmtId="164" fontId="0" fillId="0" borderId="0" xfId="0" applyAlignment="1">
      <alignment horizontal="left"/>
    </xf>
    <xf numFmtId="49" fontId="1" fillId="0" borderId="0" xfId="0" applyNumberFormat="1" applyFont="1" applyAlignment="1" applyProtection="1">
      <alignment horizontal="center"/>
      <protection locked="0"/>
    </xf>
    <xf numFmtId="49" fontId="1" fillId="0" borderId="0" xfId="0" applyNumberFormat="1" applyFont="1" applyAlignment="1" applyProtection="1">
      <alignment horizontal="left"/>
      <protection locked="0"/>
    </xf>
    <xf numFmtId="49" fontId="2" fillId="0" borderId="0" xfId="0" applyNumberFormat="1" applyFont="1" applyAlignment="1" applyProtection="1">
      <alignment horizontal="left"/>
      <protection locked="0"/>
    </xf>
    <xf numFmtId="1" fontId="1" fillId="0" borderId="0" xfId="0" applyNumberFormat="1" applyFont="1" applyAlignment="1" applyProtection="1">
      <alignment horizontal="center"/>
      <protection locked="0"/>
    </xf>
    <xf numFmtId="164" fontId="35" fillId="0" borderId="0" xfId="0" applyFont="1"/>
    <xf numFmtId="37" fontId="45" fillId="0" borderId="0" xfId="8" applyNumberFormat="1" applyFont="1" applyAlignment="1">
      <alignment horizontal="center"/>
    </xf>
    <xf numFmtId="38" fontId="0" fillId="0" borderId="0" xfId="0" applyNumberFormat="1"/>
    <xf numFmtId="164" fontId="46" fillId="0" borderId="0" xfId="0" applyFont="1"/>
    <xf numFmtId="164" fontId="23" fillId="0" borderId="75" xfId="0" applyFont="1" applyBorder="1" applyAlignment="1">
      <alignment horizontal="center" wrapText="1"/>
    </xf>
    <xf numFmtId="164" fontId="24" fillId="0" borderId="76" xfId="0" applyFont="1" applyBorder="1" applyAlignment="1">
      <alignment horizontal="center" wrapText="1"/>
    </xf>
    <xf numFmtId="164" fontId="24" fillId="0" borderId="78" xfId="0" applyFont="1" applyBorder="1" applyAlignment="1">
      <alignment horizontal="center" wrapText="1"/>
    </xf>
    <xf numFmtId="164" fontId="23" fillId="0" borderId="70" xfId="0" applyFont="1" applyBorder="1" applyAlignment="1">
      <alignment horizontal="center" wrapText="1"/>
    </xf>
    <xf numFmtId="164" fontId="24" fillId="0" borderId="5" xfId="0" applyFont="1" applyBorder="1" applyAlignment="1">
      <alignment horizontal="center" wrapText="1"/>
    </xf>
    <xf numFmtId="164" fontId="24" fillId="0" borderId="67" xfId="0" applyFont="1" applyBorder="1" applyAlignment="1">
      <alignment horizontal="center" wrapText="1"/>
    </xf>
    <xf numFmtId="164" fontId="0" fillId="0" borderId="0" xfId="0" applyNumberFormat="1"/>
    <xf numFmtId="165" fontId="1" fillId="0" borderId="11" xfId="0" applyNumberFormat="1" applyFont="1" applyFill="1" applyBorder="1"/>
    <xf numFmtId="165" fontId="1" fillId="0" borderId="23" xfId="0" applyNumberFormat="1" applyFont="1" applyFill="1" applyBorder="1"/>
    <xf numFmtId="165" fontId="1" fillId="0" borderId="18" xfId="0" applyNumberFormat="1" applyFont="1" applyFill="1" applyBorder="1"/>
    <xf numFmtId="164" fontId="1" fillId="0" borderId="11" xfId="0" applyFont="1" applyFill="1" applyBorder="1"/>
    <xf numFmtId="164" fontId="1" fillId="0" borderId="23" xfId="0" applyFont="1" applyFill="1" applyBorder="1"/>
    <xf numFmtId="164" fontId="2" fillId="0" borderId="23" xfId="0" applyFont="1" applyFill="1" applyBorder="1"/>
    <xf numFmtId="164" fontId="2" fillId="0" borderId="12" xfId="0" applyFont="1" applyFill="1" applyBorder="1"/>
    <xf numFmtId="164" fontId="1" fillId="0" borderId="12" xfId="0" applyFont="1" applyFill="1" applyBorder="1"/>
    <xf numFmtId="164" fontId="2" fillId="0" borderId="11" xfId="0" applyFont="1" applyFill="1" applyBorder="1"/>
    <xf numFmtId="164" fontId="1" fillId="0" borderId="9" xfId="0" applyFont="1" applyFill="1" applyBorder="1"/>
    <xf numFmtId="164" fontId="1" fillId="0" borderId="10" xfId="0" applyFont="1" applyFill="1" applyBorder="1"/>
    <xf numFmtId="164" fontId="1" fillId="0" borderId="15" xfId="0" applyFont="1" applyFill="1" applyBorder="1"/>
    <xf numFmtId="164" fontId="1" fillId="0" borderId="16" xfId="0" applyFont="1" applyFill="1" applyBorder="1"/>
    <xf numFmtId="164" fontId="2" fillId="0" borderId="15" xfId="0" applyFont="1" applyFill="1" applyBorder="1"/>
    <xf numFmtId="164" fontId="2" fillId="0" borderId="41" xfId="0" applyFont="1" applyFill="1" applyBorder="1"/>
    <xf numFmtId="164" fontId="2" fillId="0" borderId="42" xfId="0" applyFont="1" applyFill="1" applyBorder="1"/>
    <xf numFmtId="165" fontId="1" fillId="0" borderId="32" xfId="0" applyNumberFormat="1" applyFont="1" applyFill="1" applyBorder="1"/>
    <xf numFmtId="165" fontId="1" fillId="0" borderId="0" xfId="0" applyNumberFormat="1" applyFont="1" applyFill="1"/>
    <xf numFmtId="164" fontId="1" fillId="0" borderId="13" xfId="0" applyFont="1" applyFill="1" applyBorder="1"/>
    <xf numFmtId="164" fontId="1" fillId="0" borderId="11" xfId="0" applyFont="1" applyFill="1" applyBorder="1" applyAlignment="1">
      <alignment horizontal="center" wrapText="1"/>
    </xf>
    <xf numFmtId="164" fontId="1" fillId="0" borderId="17" xfId="0" applyFont="1" applyFill="1" applyBorder="1" applyAlignment="1">
      <alignment horizontal="center" wrapText="1"/>
    </xf>
    <xf numFmtId="164" fontId="1" fillId="0" borderId="18" xfId="0" applyFont="1" applyFill="1" applyBorder="1"/>
    <xf numFmtId="164" fontId="1" fillId="0" borderId="24" xfId="0" applyFont="1" applyFill="1" applyBorder="1" applyAlignment="1">
      <alignment horizontal="center" wrapText="1"/>
    </xf>
    <xf numFmtId="164" fontId="1" fillId="0" borderId="25" xfId="0" applyFont="1" applyFill="1" applyBorder="1"/>
    <xf numFmtId="164" fontId="1" fillId="0" borderId="32" xfId="0" applyFont="1" applyFill="1" applyBorder="1"/>
    <xf numFmtId="165" fontId="1" fillId="0" borderId="33" xfId="0" applyNumberFormat="1" applyFont="1" applyFill="1" applyBorder="1"/>
    <xf numFmtId="165" fontId="1" fillId="0" borderId="41" xfId="0" applyNumberFormat="1" applyFont="1" applyFill="1" applyBorder="1"/>
    <xf numFmtId="165" fontId="1" fillId="0" borderId="43" xfId="0" applyNumberFormat="1" applyFont="1" applyFill="1" applyBorder="1"/>
    <xf numFmtId="165" fontId="1" fillId="0" borderId="44" xfId="0" applyNumberFormat="1" applyFont="1" applyFill="1" applyBorder="1"/>
    <xf numFmtId="164" fontId="1" fillId="0" borderId="24" xfId="0" applyFont="1" applyFill="1" applyBorder="1"/>
    <xf numFmtId="170" fontId="1" fillId="0" borderId="32" xfId="0" applyNumberFormat="1" applyFont="1" applyFill="1" applyBorder="1"/>
    <xf numFmtId="170" fontId="1" fillId="0" borderId="11" xfId="0" applyNumberFormat="1" applyFont="1" applyFill="1" applyBorder="1"/>
    <xf numFmtId="170" fontId="1" fillId="0" borderId="41" xfId="0" applyNumberFormat="1" applyFont="1" applyFill="1" applyBorder="1"/>
    <xf numFmtId="164" fontId="1" fillId="0" borderId="11" xfId="0" applyFont="1" applyFill="1" applyBorder="1" applyAlignment="1">
      <alignment wrapText="1"/>
    </xf>
    <xf numFmtId="164" fontId="1" fillId="0" borderId="24" xfId="0" applyFont="1" applyFill="1" applyBorder="1" applyAlignment="1">
      <alignment wrapText="1"/>
    </xf>
    <xf numFmtId="170" fontId="1" fillId="0" borderId="23" xfId="0" applyNumberFormat="1" applyFont="1" applyFill="1" applyBorder="1"/>
    <xf numFmtId="170" fontId="1" fillId="0" borderId="18" xfId="0" applyNumberFormat="1" applyFont="1" applyFill="1" applyBorder="1"/>
    <xf numFmtId="170" fontId="1" fillId="0" borderId="0" xfId="0" applyNumberFormat="1" applyFont="1" applyFill="1"/>
    <xf numFmtId="170" fontId="1" fillId="0" borderId="33" xfId="0" applyNumberFormat="1" applyFont="1" applyFill="1" applyBorder="1"/>
    <xf numFmtId="170" fontId="4" fillId="0" borderId="32" xfId="0" applyNumberFormat="1" applyFont="1" applyFill="1" applyBorder="1"/>
    <xf numFmtId="164" fontId="2" fillId="0" borderId="61" xfId="0" applyFont="1" applyFill="1" applyBorder="1"/>
    <xf numFmtId="164" fontId="2" fillId="0" borderId="10" xfId="0" applyFont="1" applyFill="1" applyBorder="1"/>
    <xf numFmtId="164" fontId="2" fillId="0" borderId="9" xfId="0" applyFont="1" applyFill="1" applyBorder="1"/>
    <xf numFmtId="170" fontId="1" fillId="0" borderId="43" xfId="0" applyNumberFormat="1" applyFont="1" applyFill="1" applyBorder="1"/>
    <xf numFmtId="170" fontId="1" fillId="0" borderId="44" xfId="0" applyNumberFormat="1" applyFont="1" applyFill="1" applyBorder="1"/>
    <xf numFmtId="164" fontId="1" fillId="0" borderId="48" xfId="0" applyFont="1" applyFill="1" applyBorder="1"/>
    <xf numFmtId="170" fontId="1" fillId="0" borderId="48" xfId="0" applyNumberFormat="1" applyFont="1" applyFill="1" applyBorder="1"/>
    <xf numFmtId="170" fontId="1" fillId="0" borderId="49" xfId="0" applyNumberFormat="1" applyFont="1" applyFill="1" applyBorder="1"/>
    <xf numFmtId="170" fontId="1" fillId="0" borderId="50" xfId="0" applyNumberFormat="1" applyFont="1" applyFill="1" applyBorder="1"/>
    <xf numFmtId="170" fontId="1" fillId="0" borderId="61" xfId="0" applyNumberFormat="1" applyFont="1" applyFill="1" applyBorder="1"/>
    <xf numFmtId="170" fontId="1" fillId="0" borderId="9" xfId="0" applyNumberFormat="1" applyFont="1" applyFill="1" applyBorder="1"/>
    <xf numFmtId="170" fontId="1" fillId="0" borderId="62" xfId="0" applyNumberFormat="1" applyFont="1" applyFill="1" applyBorder="1"/>
    <xf numFmtId="164" fontId="2" fillId="0" borderId="32" xfId="0" applyFont="1" applyFill="1" applyBorder="1"/>
    <xf numFmtId="170" fontId="2" fillId="0" borderId="32" xfId="0" applyNumberFormat="1" applyFont="1" applyFill="1" applyBorder="1"/>
    <xf numFmtId="170" fontId="2" fillId="0" borderId="0" xfId="0" applyNumberFormat="1" applyFont="1" applyFill="1"/>
    <xf numFmtId="170" fontId="2" fillId="0" borderId="33" xfId="0" applyNumberFormat="1" applyFont="1" applyFill="1" applyBorder="1"/>
    <xf numFmtId="170" fontId="2" fillId="0" borderId="11" xfId="0" applyNumberFormat="1" applyFont="1" applyFill="1" applyBorder="1"/>
    <xf numFmtId="170" fontId="2" fillId="0" borderId="23" xfId="0" applyNumberFormat="1" applyFont="1" applyFill="1" applyBorder="1"/>
    <xf numFmtId="170" fontId="2" fillId="0" borderId="18" xfId="0" applyNumberFormat="1" applyFont="1" applyFill="1" applyBorder="1"/>
    <xf numFmtId="170" fontId="1" fillId="0" borderId="0" xfId="0" applyNumberFormat="1" applyFont="1" applyFill="1" applyBorder="1"/>
    <xf numFmtId="170" fontId="2" fillId="0" borderId="52" xfId="0" applyNumberFormat="1" applyFont="1" applyFill="1" applyBorder="1"/>
    <xf numFmtId="170" fontId="2" fillId="0" borderId="53" xfId="0" applyNumberFormat="1" applyFont="1" applyFill="1" applyBorder="1"/>
    <xf numFmtId="170" fontId="2" fillId="0" borderId="54" xfId="0" applyNumberFormat="1" applyFont="1" applyFill="1" applyBorder="1"/>
    <xf numFmtId="170" fontId="2" fillId="0" borderId="56" xfId="0" applyNumberFormat="1" applyFont="1" applyFill="1" applyBorder="1"/>
    <xf numFmtId="170" fontId="2" fillId="0" borderId="57" xfId="0" applyNumberFormat="1" applyFont="1" applyFill="1" applyBorder="1"/>
    <xf numFmtId="170" fontId="2" fillId="0" borderId="58" xfId="0" applyNumberFormat="1" applyFont="1" applyFill="1" applyBorder="1"/>
    <xf numFmtId="164" fontId="2" fillId="0" borderId="52" xfId="0" applyFont="1" applyFill="1" applyBorder="1"/>
    <xf numFmtId="164" fontId="2" fillId="0" borderId="56" xfId="0" applyFont="1" applyFill="1" applyBorder="1"/>
    <xf numFmtId="165" fontId="1" fillId="0" borderId="63" xfId="0" applyNumberFormat="1" applyFont="1" applyFill="1" applyBorder="1"/>
    <xf numFmtId="165" fontId="1" fillId="0" borderId="65" xfId="0" applyNumberFormat="1" applyFont="1" applyFill="1" applyBorder="1"/>
    <xf numFmtId="165" fontId="1" fillId="0" borderId="66" xfId="0" applyNumberFormat="1" applyFont="1" applyFill="1" applyBorder="1"/>
    <xf numFmtId="164" fontId="2" fillId="0" borderId="63" xfId="0" applyFont="1" applyFill="1" applyBorder="1"/>
    <xf numFmtId="164" fontId="2" fillId="0" borderId="64" xfId="0" applyFont="1" applyFill="1" applyBorder="1"/>
    <xf numFmtId="164" fontId="1" fillId="0" borderId="63" xfId="0" applyFont="1" applyFill="1" applyBorder="1"/>
    <xf numFmtId="164" fontId="1" fillId="0" borderId="64" xfId="0" applyFont="1" applyFill="1" applyBorder="1"/>
    <xf numFmtId="164" fontId="2" fillId="0" borderId="65" xfId="0" applyFont="1" applyFill="1" applyBorder="1"/>
  </cellXfs>
  <cellStyles count="16">
    <cellStyle name="CalcNumNew" xfId="1" xr:uid="{00000000-0005-0000-0000-000000000000}"/>
    <cellStyle name="CalcNumNew 2" xfId="10" xr:uid="{2E0E0F43-417A-4ACA-89E2-4BF424AD9D9F}"/>
    <cellStyle name="CalcNumOld" xfId="2" xr:uid="{00000000-0005-0000-0000-000001000000}"/>
    <cellStyle name="CalcNumOld 2" xfId="11" xr:uid="{3AE7AB8F-E0F2-45F6-841E-21C548BEF1DB}"/>
    <cellStyle name="CalcPctNew" xfId="3" xr:uid="{00000000-0005-0000-0000-000002000000}"/>
    <cellStyle name="CalcPctNew 2" xfId="12" xr:uid="{6E1CD5A1-0AC1-4240-B223-DA8D95D92987}"/>
    <cellStyle name="CalcPctOld" xfId="4" xr:uid="{00000000-0005-0000-0000-000003000000}"/>
    <cellStyle name="CalcPctOld 2" xfId="13" xr:uid="{F6C691A9-3775-4CA1-AF95-2FD8CA0B8288}"/>
    <cellStyle name="Comma 2 3" xfId="8" xr:uid="{8FE5B898-ED1D-4F5E-929F-B97E08162C6D}"/>
    <cellStyle name="Comma 4" xfId="9" xr:uid="{F12E8614-B137-446D-95B9-77305DEAD33F}"/>
    <cellStyle name="DataNew" xfId="5" xr:uid="{00000000-0005-0000-0000-000004000000}"/>
    <cellStyle name="DataNew 2" xfId="14" xr:uid="{8BAA6B51-DBAE-4490-8CAA-21202CDCACBA}"/>
    <cellStyle name="DataOld" xfId="6" xr:uid="{00000000-0005-0000-0000-000005000000}"/>
    <cellStyle name="DataOld 2" xfId="15" xr:uid="{2C18489F-82D9-4E89-A958-903A7B80B2D1}"/>
    <cellStyle name="Normal" xfId="0" builtinId="0"/>
    <cellStyle name="Percent 2 2 3" xfId="7" xr:uid="{6D97CBFC-610F-4958-B66F-0A8C839093D0}"/>
  </cellStyles>
  <dxfs count="3062">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_(* #,##0_);_(* \(#,##0\);_(* &quot;-&quot;??_);_(@_)"/>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border>
        <top style="thick">
          <color indexed="8"/>
        </top>
        <bottom style="thick">
          <color indexed="8"/>
        </bottom>
      </border>
    </dxf>
    <dxf>
      <border>
        <top style="thick">
          <color indexed="8"/>
        </top>
        <bottom style="thick">
          <color indexed="8"/>
        </bottom>
      </border>
    </dxf>
    <dxf>
      <font>
        <b/>
      </font>
    </dxf>
    <dxf>
      <font>
        <b/>
      </font>
    </dxf>
    <dxf>
      <border>
        <top style="thick">
          <color indexed="8"/>
        </top>
        <bottom style="thick">
          <color indexed="8"/>
        </bottom>
      </border>
    </dxf>
    <dxf>
      <border>
        <top style="thick">
          <color indexed="8"/>
        </top>
        <bottom style="thick">
          <color indexed="8"/>
        </bottom>
      </border>
    </dxf>
    <dxf>
      <border>
        <top/>
      </border>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name val="Arial"/>
        <scheme val="none"/>
      </font>
    </dxf>
    <dxf>
      <fill>
        <patternFill patternType="none">
          <bgColor auto="1"/>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0" formatCode="_(* #,##0.0_);_(* \(#,##0.0\);_(* &quot;-&quot;??_);_(@_)"/>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5" formatCode="_(* #,##0_);_(* \(#,##0\);_(* &quot;-&quot;??_);_(@_)"/>
    </dxf>
    <dxf>
      <font>
        <name val="Arial"/>
        <scheme val="none"/>
      </font>
    </dxf>
    <dxf>
      <font>
        <sz val="10"/>
      </font>
    </dxf>
  </dxfs>
  <tableStyles count="0" defaultTableStyle="TableStyleMedium9" defaultPivotStyle="PivotStyleLight16"/>
  <colors>
    <mruColors>
      <color rgb="FFE6B8B7"/>
      <color rgb="FF0000FF"/>
      <color rgb="FF00FFFF"/>
      <color rgb="FF00FF00"/>
      <color rgb="FF800000"/>
      <color rgb="FFC0E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ppriver3651005261.sharepoint.com/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reb.org/DataExchange/DE2001-02/Check%20Lists%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ppriver3651005261.sharepoint.com/DataExchange/DE2011-12/Summary%20Data/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Aycock" refreshedDate="45217.633571874998" createdVersion="8" refreshedVersion="8" minRefreshableVersion="3" recordCount="423" xr:uid="{8BA12D22-C16A-41AB-B01D-B16C951545FB}">
  <cacheSource type="worksheet">
    <worksheetSource ref="A7:HM430" sheet="03TimeToDegree"/>
  </cacheSource>
  <cacheFields count="286">
    <cacheField name="State" numFmtId="0">
      <sharedItems count="16">
        <s v="AL"/>
        <s v="AR"/>
        <s v="DE"/>
        <s v="FL"/>
        <s v="GA"/>
        <s v="KY"/>
        <s v="LA"/>
        <s v="MD"/>
        <s v="MS"/>
        <s v="NC"/>
        <s v="OK"/>
        <s v="SC"/>
        <s v="TN"/>
        <s v="TX"/>
        <s v="VA"/>
        <s v="WV"/>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870501"/>
    </cacheField>
    <cacheField name="Type" numFmtId="0">
      <sharedItems containsString="0" containsBlank="1" containsNumber="1" containsInteger="1" minValue="1" maxValue="99" count="17">
        <m/>
        <n v="3"/>
        <n v="4"/>
        <n v="1"/>
        <n v="6"/>
        <n v="2"/>
        <n v="10"/>
        <n v="9"/>
        <n v="8"/>
        <n v="7"/>
        <n v="5"/>
        <n v="15"/>
        <n v="13" u="1"/>
        <n v="14" u="1"/>
        <n v="99" u="1"/>
        <n v="11" u="1"/>
        <n v="12" u="1"/>
      </sharedItems>
      <fieldGroup par="221"/>
    </cacheField>
    <cacheField name="AW-tot" numFmtId="0">
      <sharedItems containsString="0" containsBlank="1" containsNumber="1" containsInteger="1" minValue="11" maxValue="11982"/>
    </cacheField>
    <cacheField name="New-AW-tot" numFmtId="0">
      <sharedItems containsString="0" containsBlank="1" containsNumber="1" containsInteger="1" minValue="11" maxValue="12357"/>
    </cacheField>
    <cacheField name="subtot-2maj" numFmtId="0">
      <sharedItems containsString="0" containsBlank="1" containsNumber="1" containsInteger="1" minValue="0" maxValue="1035"/>
    </cacheField>
    <cacheField name="New-subtot-2maj" numFmtId="0">
      <sharedItems containsString="0" containsBlank="1" containsNumber="1" containsInteger="1" minValue="0" maxValue="1040"/>
    </cacheField>
    <cacheField name="Undup-num-awards" numFmtId="38">
      <sharedItems containsString="0" containsBlank="1" containsNumber="1" containsInteger="1" minValue="0" maxValue="11950"/>
    </cacheField>
    <cacheField name="New-Undup-num-awards" numFmtId="38">
      <sharedItems containsString="0" containsBlank="1" containsNumber="1" containsInteger="1" minValue="0" maxValue="12315"/>
    </cacheField>
    <cacheField name="Old-HrsRqrd" numFmtId="0">
      <sharedItems containsString="0" containsBlank="1" containsNumber="1" containsInteger="1" minValue="60" maxValue="120"/>
    </cacheField>
    <cacheField name="New-HrsRqrd" numFmtId="0">
      <sharedItems containsString="0" containsBlank="1" containsNumber="1" containsInteger="1" minValue="60" maxValue="120"/>
    </cacheField>
    <cacheField name="subtot" numFmtId="38">
      <sharedItems containsString="0" containsBlank="1" containsNumber="1" containsInteger="1" minValue="0" maxValue="11950"/>
    </cacheField>
    <cacheField name="New-subtot" numFmtId="38">
      <sharedItems containsString="0" containsBlank="1" containsNumber="1" containsInteger="1" minValue="0" maxValue="12315"/>
    </cacheField>
    <cacheField name="subtot2" numFmtId="38">
      <sharedItems containsString="0" containsBlank="1" containsNumber="1" containsInteger="1" minValue="0" maxValue="11950"/>
    </cacheField>
    <cacheField name="New-subtot2" numFmtId="38">
      <sharedItems containsString="0" containsBlank="1" containsNumber="1" containsInteger="1" minValue="0" maxValue="12315"/>
    </cacheField>
    <cacheField name="HS1stT-FT-subtot" numFmtId="0">
      <sharedItems containsString="0" containsBlank="1" containsNumber="1" containsInteger="1" minValue="0" maxValue="3212"/>
    </cacheField>
    <cacheField name="New-HS1stT-FT-subtot" numFmtId="0">
      <sharedItems containsString="0" containsBlank="1" containsNumber="1" containsInteger="1" minValue="0" maxValue="3518"/>
    </cacheField>
    <cacheField name="HS1stT-FT-subtot2" numFmtId="38">
      <sharedItems containsString="0" containsBlank="1" containsNumber="1" containsInteger="1" minValue="0" maxValue="3212"/>
    </cacheField>
    <cacheField name="New-HS1stT-FT-subtot2" numFmtId="38">
      <sharedItems containsString="0" containsBlank="1" containsNumber="1" containsInteger="1" minValue="0" maxValue="3518"/>
    </cacheField>
    <cacheField name="HS1stT-PT-subtot" numFmtId="0">
      <sharedItems containsString="0" containsBlank="1" containsNumber="1" containsInteger="1" minValue="0" maxValue="839"/>
    </cacheField>
    <cacheField name="New-HS1stT-PT-subtot" numFmtId="0">
      <sharedItems containsString="0" containsBlank="1" containsNumber="1" containsInteger="1" minValue="0" maxValue="682"/>
    </cacheField>
    <cacheField name="HS1stT-PT-subtot2" numFmtId="38">
      <sharedItems containsString="0" containsBlank="1" containsNumber="1" containsInteger="1" minValue="0" maxValue="839"/>
    </cacheField>
    <cacheField name="New-HS1stT-PT-subtot2" numFmtId="38">
      <sharedItems containsString="0" containsBlank="1" containsNumber="1" containsInteger="1" minValue="0" maxValue="682"/>
    </cacheField>
    <cacheField name="HS1stT-UNK-subtot" numFmtId="0">
      <sharedItems containsString="0" containsBlank="1" containsNumber="1" containsInteger="1" minValue="0" maxValue="358"/>
    </cacheField>
    <cacheField name="New-HS1stT-UNK-subtot" numFmtId="0">
      <sharedItems containsString="0" containsBlank="1" containsNumber="1" containsInteger="1" minValue="0" maxValue="356"/>
    </cacheField>
    <cacheField name="HS1stT-UNK-subtot2" numFmtId="38">
      <sharedItems containsString="0" containsBlank="1" containsNumber="1" containsInteger="1" minValue="0" maxValue="358"/>
    </cacheField>
    <cacheField name="New-HS1stT-UNK-subtot2" numFmtId="38">
      <sharedItems containsString="0" containsBlank="1" containsNumber="1" containsInteger="1" minValue="0" maxValue="356"/>
    </cacheField>
    <cacheField name="HS1stT-subtot" numFmtId="38">
      <sharedItems containsString="0" containsBlank="1" containsNumber="1" containsInteger="1" minValue="0" maxValue="3435"/>
    </cacheField>
    <cacheField name="New-HS1stT-subtot" numFmtId="38">
      <sharedItems containsString="0" containsBlank="1" containsNumber="1" containsInteger="1" minValue="0" maxValue="3681"/>
    </cacheField>
    <cacheField name="HS1stT-subtot2" numFmtId="38">
      <sharedItems containsString="0" containsBlank="1" containsNumber="1" containsInteger="1" minValue="0" maxValue="3435"/>
    </cacheField>
    <cacheField name="New-HS1stT-subtot2" numFmtId="38">
      <sharedItems containsString="0" containsBlank="1" containsNumber="1" containsInteger="1" minValue="0" maxValue="3681"/>
    </cacheField>
    <cacheField name="HSav-TTA-1stT-FT" numFmtId="0">
      <sharedItems containsString="0" containsBlank="1" containsNumber="1" minValue="0" maxValue="9"/>
    </cacheField>
    <cacheField name="New-HSav-TTA-1stT-FT" numFmtId="0">
      <sharedItems containsString="0" containsBlank="1" containsNumber="1" minValue="0" maxValue="7.3"/>
    </cacheField>
    <cacheField name="HS1stT-FT-TTA*" numFmtId="38">
      <sharedItems containsString="0" containsBlank="1" containsNumber="1" minValue="0" maxValue="13490.400000000001"/>
    </cacheField>
    <cacheField name="New-HS1stT-FT-TTA*" numFmtId="38">
      <sharedItems containsString="0" containsBlank="1" containsNumber="1" minValue="0" maxValue="14423.8"/>
    </cacheField>
    <cacheField name="HSav-TTA-1stT-PT" numFmtId="0">
      <sharedItems containsString="0" containsBlank="1" containsNumber="1" minValue="0" maxValue="12.9375"/>
    </cacheField>
    <cacheField name="New-HSav-TTA-1stT-PT" numFmtId="0">
      <sharedItems containsString="0" containsBlank="1" containsNumber="1" minValue="0" maxValue="22"/>
    </cacheField>
    <cacheField name="HS1stT-PT-TTA*" numFmtId="38">
      <sharedItems containsString="0" containsBlank="1" containsNumber="1" minValue="0" maxValue="2097.5"/>
    </cacheField>
    <cacheField name="New-HS1stT-PT-TTA*" numFmtId="38">
      <sharedItems containsString="0" containsBlank="1" containsNumber="1" minValue="0" maxValue="2250.6"/>
    </cacheField>
    <cacheField name="HSav-TTA-1stT-UNK" numFmtId="0">
      <sharedItems containsString="0" containsBlank="1" containsNumber="1" minValue="0" maxValue="5"/>
    </cacheField>
    <cacheField name="New-HSav-TTA-1stT-UNK" numFmtId="0">
      <sharedItems containsString="0" containsBlank="1" containsNumber="1" minValue="0" maxValue="1.5"/>
    </cacheField>
    <cacheField name="HS1stT-UNK-TTA*" numFmtId="38">
      <sharedItems containsString="0" containsBlank="1" containsNumber="1" minValue="0" maxValue="229.011"/>
    </cacheField>
    <cacheField name="New-HS1stT-UNK-TTA*" numFmtId="38">
      <sharedItems containsString="0" containsBlank="1" containsNumber="1" minValue="0" maxValue="314.01599999999996"/>
    </cacheField>
    <cacheField name="HS1stT-wtd-av-TTA" numFmtId="38">
      <sharedItems containsString="0" containsBlank="1" containsNumber="1" minValue="0" maxValue="9"/>
    </cacheField>
    <cacheField name="New-HS1stT-wtd-av-TTA" numFmtId="38">
      <sharedItems containsString="0" containsBlank="1" containsNumber="1" minValue="0" maxValue="22"/>
    </cacheField>
    <cacheField name="HS1stT-TTA*" numFmtId="38">
      <sharedItems containsString="0" containsBlank="1" containsNumber="1" minValue="0" maxValue="14449.300000000003"/>
    </cacheField>
    <cacheField name="New-HS1stT-TTA*" numFmtId="38">
      <sharedItems containsString="0" containsBlank="1" containsNumber="1" minValue="0" maxValue="15124.699999999999"/>
    </cacheField>
    <cacheField name="HSav-CTA-1stT-FT" numFmtId="0">
      <sharedItems containsString="0" containsBlank="1" containsNumber="1" minValue="0" maxValue="178"/>
    </cacheField>
    <cacheField name="New-HSav-CTA-1stT-FT" numFmtId="0">
      <sharedItems containsBlank="1" containsMixedTypes="1" containsNumber="1" minValue="0" maxValue="152.083333333333"/>
    </cacheField>
    <cacheField name="HS1stT-FT-CTA*" numFmtId="38">
      <sharedItems containsString="0" containsBlank="1" containsNumber="1" minValue="0" maxValue="361671.19999999995"/>
    </cacheField>
    <cacheField name="New-HS1stT-FT-CTA*" numFmtId="38">
      <sharedItems containsString="0" containsBlank="1" containsNumber="1" minValue="0" maxValue="394719.60000000003"/>
    </cacheField>
    <cacheField name="HSav-CTA-1stT-PT" numFmtId="0">
      <sharedItems containsString="0" containsBlank="1" containsNumber="1" minValue="0" maxValue="203"/>
    </cacheField>
    <cacheField name="New-HSav-CTA-1stT-PT" numFmtId="0">
      <sharedItems containsBlank="1" containsMixedTypes="1" containsNumber="1" minValue="0" maxValue="165"/>
    </cacheField>
    <cacheField name="HS1stT-PT-CTA*" numFmtId="38">
      <sharedItems containsString="0" containsBlank="1" containsNumber="1" minValue="0" maxValue="36469.5"/>
    </cacheField>
    <cacheField name="New-HS1stT-PT-CTA*" numFmtId="38">
      <sharedItems containsString="0" containsBlank="1" containsNumber="1" minValue="0" maxValue="34422.6"/>
    </cacheField>
    <cacheField name="HSav-CTA-1stT-UNK" numFmtId="0">
      <sharedItems containsString="0" containsBlank="1" containsNumber="1" minValue="0" maxValue="174"/>
    </cacheField>
    <cacheField name="New-HSav-CTA-1stT-UNK" numFmtId="0">
      <sharedItems containsString="0" containsBlank="1" containsNumber="1" minValue="0" maxValue="67.356200000000001"/>
    </cacheField>
    <cacheField name="HS1stT-UNK-CTA*" numFmtId="38">
      <sharedItems containsString="0" containsBlank="1" containsNumber="1" minValue="0" maxValue="22012.990399999999"/>
    </cacheField>
    <cacheField name="New-HS1stT-UNK-CTA*" numFmtId="38">
      <sharedItems containsString="0" containsBlank="1" containsNumber="1" minValue="0" maxValue="22757.015199999998"/>
    </cacheField>
    <cacheField name="HS1stT-wtd-av-CTA" numFmtId="38">
      <sharedItems containsString="0" containsBlank="1" containsNumber="1" minValue="0" maxValue="178"/>
    </cacheField>
    <cacheField name="New-HS1stT-wtd-av-CTA" numFmtId="38">
      <sharedItems containsString="0" containsBlank="1" containsNumber="1" minValue="0" maxValue="152.083333333333"/>
    </cacheField>
    <cacheField name="HS1stT-CTA*" numFmtId="38">
      <sharedItems containsString="0" containsBlank="1" containsNumber="1" minValue="0" maxValue="386000.49999999994"/>
    </cacheField>
    <cacheField name="New-HS1stT-CTA*" numFmtId="38">
      <sharedItems containsString="0" containsBlank="1" containsNumber="1" minValue="0" maxValue="412470.30000000005"/>
    </cacheField>
    <cacheField name="1stT-FT-subtot" numFmtId="0">
      <sharedItems containsString="0" containsBlank="1" containsNumber="1" containsInteger="1" minValue="0" maxValue="5866"/>
    </cacheField>
    <cacheField name="New-1stT-FT-subtot" numFmtId="0">
      <sharedItems containsString="0" containsBlank="1" containsNumber="1" containsInteger="1" minValue="0" maxValue="6372"/>
    </cacheField>
    <cacheField name="1stT-FT-subtot2" numFmtId="38">
      <sharedItems containsString="0" containsBlank="1" containsNumber="1" containsInteger="1" minValue="0" maxValue="5866"/>
    </cacheField>
    <cacheField name="New-1stT-FT-subtot2" numFmtId="38">
      <sharedItems containsString="0" containsBlank="1" containsNumber="1" containsInteger="1" minValue="0" maxValue="6372"/>
    </cacheField>
    <cacheField name="1stT-PT-subtot" numFmtId="0">
      <sharedItems containsString="0" containsBlank="1" containsNumber="1" containsInteger="1" minValue="0" maxValue="2534"/>
    </cacheField>
    <cacheField name="New-1stT-PT-subtot" numFmtId="0">
      <sharedItems containsString="0" containsBlank="1" containsNumber="1" containsInteger="1" minValue="0" maxValue="2336"/>
    </cacheField>
    <cacheField name="1stT-PT-subtot2" numFmtId="38">
      <sharedItems containsString="0" containsBlank="1" containsNumber="1" containsInteger="1" minValue="0" maxValue="2534"/>
    </cacheField>
    <cacheField name="New-1stT-PT-subtot2" numFmtId="38">
      <sharedItems containsString="0" containsBlank="1" containsNumber="1" containsInteger="1" minValue="0" maxValue="2336"/>
    </cacheField>
    <cacheField name="1stT-UNK-subtot" numFmtId="0">
      <sharedItems containsString="0" containsBlank="1" containsNumber="1" containsInteger="1" minValue="0" maxValue="65"/>
    </cacheField>
    <cacheField name="New-1stT-UNK-subtot" numFmtId="0">
      <sharedItems containsString="0" containsBlank="1" containsNumber="1" containsInteger="1" minValue="0" maxValue="29"/>
    </cacheField>
    <cacheField name="1stT-UNK-subtot2" numFmtId="38">
      <sharedItems containsString="0" containsBlank="1" containsNumber="1" containsInteger="1" minValue="0" maxValue="65"/>
    </cacheField>
    <cacheField name="New-1stT-UNK-subtot2" numFmtId="38">
      <sharedItems containsString="0" containsBlank="1" containsNumber="1" containsInteger="1" minValue="0" maxValue="29"/>
    </cacheField>
    <cacheField name="1stT-subtot" numFmtId="38">
      <sharedItems containsString="0" containsBlank="1" containsNumber="1" containsInteger="1" minValue="0" maxValue="5891"/>
    </cacheField>
    <cacheField name="New-1stT-subtot" numFmtId="38">
      <sharedItems containsString="0" containsBlank="1" containsNumber="1" containsInteger="1" minValue="0" maxValue="6386"/>
    </cacheField>
    <cacheField name="1stT-subtot2" numFmtId="38">
      <sharedItems containsString="0" containsBlank="1" containsNumber="1" containsInteger="1" minValue="0" maxValue="5891"/>
    </cacheField>
    <cacheField name="New-1stT-subtot2" numFmtId="38">
      <sharedItems containsString="0" containsBlank="1" containsNumber="1" containsInteger="1" minValue="0" maxValue="6386"/>
    </cacheField>
    <cacheField name="av-TTA-1stT-FT" numFmtId="0">
      <sharedItems containsString="0" containsBlank="1" containsNumber="1" minValue="0" maxValue="11.75"/>
    </cacheField>
    <cacheField name="New-av-TTA-1stT-FT" numFmtId="0">
      <sharedItems containsString="0" containsBlank="1" containsNumber="1" minValue="0" maxValue="11.7888888888889"/>
    </cacheField>
    <cacheField name="1stT-FT-TTA*" numFmtId="38">
      <sharedItems containsString="0" containsBlank="1" containsNumber="1" minValue="0" maxValue="25488.999999999978"/>
    </cacheField>
    <cacheField name="New-1stT-FT-TTA*" numFmtId="38">
      <sharedItems containsString="0" containsBlank="1" containsNumber="1" minValue="0" maxValue="27297.000000000029"/>
    </cacheField>
    <cacheField name="av-TTA-1stT-PT" numFmtId="0">
      <sharedItems containsString="0" containsBlank="1" containsNumber="1" minValue="0" maxValue="22.8"/>
    </cacheField>
    <cacheField name="New-av-TTA-1stT-PT" numFmtId="0">
      <sharedItems containsString="0" containsBlank="1" containsNumber="1" minValue="0" maxValue="27.3333333333333"/>
    </cacheField>
    <cacheField name="1stT-PT-TTA*" numFmtId="38">
      <sharedItems containsString="0" containsBlank="1" containsNumber="1" minValue="0" maxValue="11909.800000000001"/>
    </cacheField>
    <cacheField name="New-1stT-PT-TTA*" numFmtId="38">
      <sharedItems containsString="0" containsBlank="1" containsNumber="1" minValue="0" maxValue="11212.8"/>
    </cacheField>
    <cacheField name="av-TTA-1stT-UNK" numFmtId="0">
      <sharedItems containsString="0" containsBlank="1" containsNumber="1" minValue="0" maxValue="6.7"/>
    </cacheField>
    <cacheField name="New-av-TTA-1stT-UNK" numFmtId="0">
      <sharedItems containsString="0" containsBlank="1" containsNumber="1" minValue="0" maxValue="5"/>
    </cacheField>
    <cacheField name="1stT-UNK-TTA*" numFmtId="38">
      <sharedItems containsString="0" containsBlank="1" containsNumber="1" minValue="0" maxValue="221"/>
    </cacheField>
    <cacheField name="New-1stT-UNK-TTA*" numFmtId="38">
      <sharedItems containsString="0" containsBlank="1" containsNumber="1" minValue="0" maxValue="34.799999999999997"/>
    </cacheField>
    <cacheField name="1stT-wtd-av-TTA" numFmtId="38">
      <sharedItems containsString="0" containsBlank="1" containsNumber="1" minValue="0" maxValue="10.256944444444432"/>
    </cacheField>
    <cacheField name="New-1stT-wtd-av-TTA" numFmtId="38">
      <sharedItems containsString="0" containsBlank="1" containsNumber="1" minValue="0" maxValue="10.902777777777787"/>
    </cacheField>
    <cacheField name="1stT-TTA*" numFmtId="38">
      <sharedItems containsString="0" containsBlank="1" containsNumber="1" minValue="0" maxValue="25624.499999999978"/>
    </cacheField>
    <cacheField name="New-1stT-TTA*" numFmtId="38">
      <sharedItems containsString="0" containsBlank="1" containsNumber="1" minValue="0" maxValue="27371.500000000033"/>
    </cacheField>
    <cacheField name="av-CTA-1stT-FT" numFmtId="0">
      <sharedItems containsString="0" containsBlank="1" containsNumber="1" minValue="0" maxValue="146.94"/>
    </cacheField>
    <cacheField name="New-av-CTA-1stT-FT" numFmtId="0">
      <sharedItems containsString="0" containsBlank="1" containsNumber="1" minValue="0" maxValue="147.67647058823499"/>
    </cacheField>
    <cacheField name="1stT-FT-CTA*" numFmtId="38">
      <sharedItems containsString="0" containsBlank="1" containsNumber="1" minValue="0" maxValue="767253.99999999895"/>
    </cacheField>
    <cacheField name="New-1stT-FT-CTA*" numFmtId="38">
      <sharedItems containsString="0" containsBlank="1" containsNumber="1" minValue="0" maxValue="829075.99999999988"/>
    </cacheField>
    <cacheField name="av-CTA-1stT-PT" numFmtId="0">
      <sharedItems containsString="0" containsBlank="1" containsNumber="1" minValue="0" maxValue="186"/>
    </cacheField>
    <cacheField name="New-av-CTA-1stT-PT" numFmtId="0">
      <sharedItems containsBlank="1" containsMixedTypes="1" containsNumber="1" minValue="0" maxValue="176.92857142857099"/>
    </cacheField>
    <cacheField name="1stT-PT-CTA*" numFmtId="38">
      <sharedItems containsString="0" containsBlank="1" containsNumber="1" minValue="0" maxValue="216910.4"/>
    </cacheField>
    <cacheField name="New-1stT-PT-CTA*" numFmtId="38">
      <sharedItems containsString="0" containsBlank="1" containsNumber="1" minValue="0" maxValue="195990.40000000002"/>
    </cacheField>
    <cacheField name="av-CTA-1stT-UNK" numFmtId="0">
      <sharedItems containsString="0" containsBlank="1" containsNumber="1" containsInteger="1" minValue="0" maxValue="155"/>
    </cacheField>
    <cacheField name="New-av-CTA-1stT-UNK" numFmtId="0">
      <sharedItems containsString="0" containsBlank="1" containsNumber="1" containsInteger="1" minValue="0" maxValue="128"/>
    </cacheField>
    <cacheField name="1stT-UNK-CTA*" numFmtId="38">
      <sharedItems containsString="0" containsBlank="1" containsNumber="1" containsInteger="1" minValue="0" maxValue="3020"/>
    </cacheField>
    <cacheField name="New-1stT-UNK-CTA*" numFmtId="38">
      <sharedItems containsString="0" containsBlank="1" containsNumber="1" containsInteger="1" minValue="0" maxValue="609"/>
    </cacheField>
    <cacheField name="1stT-wtd-av-CTA" numFmtId="38">
      <sharedItems containsString="0" containsBlank="1" containsNumber="1" minValue="0" maxValue="147.98061855670105"/>
    </cacheField>
    <cacheField name="New-1stT-wtd-av-CTA" numFmtId="38">
      <sharedItems containsString="0" containsBlank="1" containsNumber="1" minValue="0" maxValue="147.5457627118644"/>
    </cacheField>
    <cacheField name="1stT-CTA*" numFmtId="38">
      <sharedItems containsString="0" containsBlank="1" containsNumber="1" minValue="0" maxValue="770637.99999999884"/>
    </cacheField>
    <cacheField name="New-1stT-CTA*" numFmtId="38">
      <sharedItems containsString="0" containsBlank="1" containsNumber="1" minValue="0" maxValue="830809"/>
    </cacheField>
    <cacheField name="FTIC-TTAsub-tot" numFmtId="38">
      <sharedItems containsString="0" containsBlank="1" containsNumber="1" containsInteger="1" minValue="0" maxValue="7661"/>
    </cacheField>
    <cacheField name="New-FTIC-TTAsub-tot" numFmtId="38">
      <sharedItems containsString="0" containsBlank="1" containsNumber="1" containsInteger="1" minValue="0" maxValue="7596"/>
    </cacheField>
    <cacheField name="FTIC-TTAsub-tot2" numFmtId="38">
      <sharedItems containsString="0" containsBlank="1" containsNumber="1" containsInteger="1" minValue="0" maxValue="7661"/>
    </cacheField>
    <cacheField name="New-FTIC-TTAsub-tot2" numFmtId="38">
      <sharedItems containsString="0" containsBlank="1" containsNumber="1" containsInteger="1" minValue="0" maxValue="7596"/>
    </cacheField>
    <cacheField name="FTIC-wtd-av-TTA" numFmtId="38">
      <sharedItems containsString="0" containsBlank="1" containsNumber="1" minValue="0" maxValue="7.9959144436433549"/>
    </cacheField>
    <cacheField name="New-FTIC-wtd-av-TTA" numFmtId="38">
      <sharedItems containsString="0" containsBlank="1" containsNumber="1" minValue="0" maxValue="9.7307692307692371"/>
    </cacheField>
    <cacheField name="FTIC-TTA*" numFmtId="38">
      <sharedItems containsString="0" containsBlank="1" containsNumber="1" minValue="0" maxValue="32511.9"/>
    </cacheField>
    <cacheField name="New-FTIC-TTA*" numFmtId="38">
      <sharedItems containsString="0" containsBlank="1" containsNumber="1" minValue="0" maxValue="31982.400000000001"/>
    </cacheField>
    <cacheField name="FTIC-wtd-av-CTA" numFmtId="38">
      <sharedItems containsString="0" containsBlank="1" containsNumber="1" minValue="0" maxValue="147.71939597315438"/>
    </cacheField>
    <cacheField name="New-FTIC-wtd-av-CTA" numFmtId="38">
      <sharedItems containsString="0" containsBlank="1" containsNumber="1" minValue="0" maxValue="147.5457627118644"/>
    </cacheField>
    <cacheField name="FTIC-CTA*" numFmtId="38">
      <sharedItems containsString="0" containsBlank="1" containsNumber="1" minValue="0" maxValue="863051.2"/>
    </cacheField>
    <cacheField name="New-FTIC-CTA*" numFmtId="38">
      <sharedItems containsString="0" containsBlank="1" containsNumber="1" minValue="0" maxValue="881284.3"/>
    </cacheField>
    <cacheField name="TRF-FT-subtot" numFmtId="0">
      <sharedItems containsString="0" containsBlank="1" containsNumber="1" containsInteger="1" minValue="0" maxValue="3300"/>
    </cacheField>
    <cacheField name="New-TRF-FT-subtot" numFmtId="0">
      <sharedItems containsString="0" containsBlank="1" containsNumber="1" containsInteger="1" minValue="1" maxValue="3379"/>
    </cacheField>
    <cacheField name="TRF-FT-subtot2" numFmtId="38">
      <sharedItems containsString="0" containsBlank="1" containsNumber="1" containsInteger="1" minValue="0" maxValue="3300"/>
    </cacheField>
    <cacheField name="New-TRF-FT-subtot2" numFmtId="38">
      <sharedItems containsString="0" containsBlank="1" containsNumber="1" containsInteger="1" minValue="0" maxValue="3379"/>
    </cacheField>
    <cacheField name="TRF-PT-subtot" numFmtId="0">
      <sharedItems containsString="0" containsBlank="1" containsNumber="1" containsInteger="1" minValue="0" maxValue="3082"/>
    </cacheField>
    <cacheField name="New-TRF-PT-subtot" numFmtId="0">
      <sharedItems containsString="0" containsBlank="1" containsNumber="1" containsInteger="1" minValue="0" maxValue="3253"/>
    </cacheField>
    <cacheField name="TRF-PT-subtot2" numFmtId="38">
      <sharedItems containsString="0" containsBlank="1" containsNumber="1" containsInteger="1" minValue="0" maxValue="3082"/>
    </cacheField>
    <cacheField name="New-TRF-PT-subtot2" numFmtId="38">
      <sharedItems containsString="0" containsBlank="1" containsNumber="1" containsInteger="1" minValue="0" maxValue="3253"/>
    </cacheField>
    <cacheField name="TRF-UNK-subtot" numFmtId="0">
      <sharedItems containsString="0" containsBlank="1" containsNumber="1" containsInteger="1" minValue="0" maxValue="150"/>
    </cacheField>
    <cacheField name="New-TRF-UNK-subtot" numFmtId="0">
      <sharedItems containsString="0" containsBlank="1" containsNumber="1" containsInteger="1" minValue="0" maxValue="3"/>
    </cacheField>
    <cacheField name="TRF-UNK-subtot2" numFmtId="38">
      <sharedItems containsString="0" containsBlank="1" containsNumber="1" containsInteger="1" minValue="0" maxValue="150"/>
    </cacheField>
    <cacheField name="New-TRF-UNK-subtot2" numFmtId="38">
      <sharedItems containsString="0" containsBlank="1" containsNumber="1" containsInteger="1" minValue="0" maxValue="3"/>
    </cacheField>
    <cacheField name="TRF-subtot" numFmtId="38">
      <sharedItems containsString="0" containsBlank="1" containsNumber="1" containsInteger="1" minValue="0" maxValue="5217"/>
    </cacheField>
    <cacheField name="New-TRF-subtot" numFmtId="38">
      <sharedItems containsString="0" containsBlank="1" containsNumber="1" containsInteger="1" minValue="0" maxValue="5373"/>
    </cacheField>
    <cacheField name="TRF-subtot2" numFmtId="38">
      <sharedItems containsString="0" containsBlank="1" containsNumber="1" containsInteger="1" minValue="0" maxValue="5217"/>
    </cacheField>
    <cacheField name="New-TRF-subtot2" numFmtId="38">
      <sharedItems containsString="0" containsBlank="1" containsNumber="1" containsInteger="1" minValue="0" maxValue="5373"/>
    </cacheField>
    <cacheField name="av-TTA-TRF-FT" numFmtId="0">
      <sharedItems containsString="0" containsBlank="1" containsNumber="1" minValue="0.75" maxValue="10.519"/>
    </cacheField>
    <cacheField name="New-av-TTA-TRF-FT" numFmtId="0">
      <sharedItems containsString="0" containsBlank="1" containsNumber="1" minValue="1.7894736842105301" maxValue="8.8949999999999996"/>
    </cacheField>
    <cacheField name="TRF-FT-TTA*" numFmtId="38">
      <sharedItems containsString="0" containsBlank="1" containsNumber="1" minValue="0" maxValue="11518.5"/>
    </cacheField>
    <cacheField name="New-TRF-FT-TTA*" numFmtId="38">
      <sharedItems containsString="0" containsBlank="1" containsNumber="1" minValue="0" maxValue="11927.869999999999"/>
    </cacheField>
    <cacheField name="av-TTA-TRF-PT" numFmtId="0">
      <sharedItems containsString="0" containsBlank="1" containsNumber="1" minValue="0" maxValue="12.542999999999999"/>
    </cacheField>
    <cacheField name="New-av-TTA-TRF-PT" numFmtId="0">
      <sharedItems containsString="0" containsBlank="1" containsNumber="1" minValue="0" maxValue="12.75"/>
    </cacheField>
    <cacheField name="TRF-PT-TTA*" numFmtId="38">
      <sharedItems containsString="0" containsBlank="1" containsNumber="1" minValue="0" maxValue="10170.599999999999"/>
    </cacheField>
    <cacheField name="New-TRF-PT-TTA*" numFmtId="38">
      <sharedItems containsString="0" containsBlank="1" containsNumber="1" minValue="0" maxValue="10409.6"/>
    </cacheField>
    <cacheField name="av-TTA-TRF-UNK" numFmtId="0">
      <sharedItems containsString="0" containsBlank="1" containsNumber="1" minValue="0" maxValue="7.6"/>
    </cacheField>
    <cacheField name="New-av-TTA-TRF-UNK" numFmtId="0">
      <sharedItems containsString="0" containsBlank="1" containsNumber="1" containsInteger="1" minValue="0" maxValue="1"/>
    </cacheField>
    <cacheField name="TRF-UNK-TTA*" numFmtId="38">
      <sharedItems containsString="0" containsBlank="1" containsNumber="1" minValue="0" maxValue="405"/>
    </cacheField>
    <cacheField name="New-TRF-UNK-TTA*" numFmtId="38">
      <sharedItems containsString="0" containsBlank="1" containsNumber="1" containsInteger="1" minValue="0" maxValue="2"/>
    </cacheField>
    <cacheField name="TRF-wtd-av-TTA" numFmtId="38">
      <sharedItems containsString="0" containsBlank="1" containsNumber="1" minValue="0" maxValue="11.945754098360654"/>
    </cacheField>
    <cacheField name="New-TRF-wtd-av-TTA" numFmtId="38">
      <sharedItems containsString="0" containsBlank="1" containsNumber="1" minValue="0" maxValue="10.580307692307692"/>
    </cacheField>
    <cacheField name="TRF-TTA*" numFmtId="38">
      <sharedItems containsString="0" containsBlank="1" containsNumber="1" minValue="0" maxValue="18328.099999999999"/>
    </cacheField>
    <cacheField name="New-TRF-TTA*" numFmtId="38">
      <sharedItems containsString="0" containsBlank="1" containsNumber="1" minValue="0" maxValue="18702.900000000001"/>
    </cacheField>
    <cacheField name="av-CTA-TRF-FT" numFmtId="0">
      <sharedItems containsString="0" containsBlank="1" containsNumber="1" minValue="30.5" maxValue="112.94"/>
    </cacheField>
    <cacheField name="New-av-CTA-TRF-FT" numFmtId="0">
      <sharedItems containsString="0" containsBlank="1" containsNumber="1" minValue="40.299999999999997" maxValue="111"/>
    </cacheField>
    <cacheField name="TRF-FT-CTA*" numFmtId="38">
      <sharedItems containsString="0" containsBlank="1" containsNumber="1" minValue="0" maxValue="277200"/>
    </cacheField>
    <cacheField name="New-TRF-FT-CTA*" numFmtId="38">
      <sharedItems containsString="0" containsBlank="1" containsNumber="1" minValue="0" maxValue="313706.36"/>
    </cacheField>
    <cacheField name="av-CTA-TRF-PT" numFmtId="0">
      <sharedItems containsString="0" containsBlank="1" containsNumber="1" minValue="0" maxValue="106.06"/>
    </cacheField>
    <cacheField name="New-av-CTA-TRF-PT" numFmtId="0">
      <sharedItems containsString="0" containsBlank="1" containsNumber="1" minValue="0" maxValue="123"/>
    </cacheField>
    <cacheField name="TRF-PT-CTA*" numFmtId="38">
      <sharedItems containsString="0" containsBlank="1" containsNumber="1" minValue="0" maxValue="148244.20000000001"/>
    </cacheField>
    <cacheField name="New-TRF-PT-CTA*" numFmtId="38">
      <sharedItems containsString="0" containsBlank="1" containsNumber="1" minValue="0" maxValue="157119.9"/>
    </cacheField>
    <cacheField name="av-CTA-TRF-UNK" numFmtId="0">
      <sharedItems containsString="0" containsBlank="1" containsNumber="1" containsInteger="1" minValue="0" maxValue="125"/>
    </cacheField>
    <cacheField name="New-av-CTA-TRF-UNK" numFmtId="0">
      <sharedItems containsString="0" containsBlank="1" containsNumber="1" containsInteger="1" minValue="0" maxValue="80"/>
    </cacheField>
    <cacheField name="TRF-UNK-CTA*" numFmtId="38">
      <sharedItems containsString="0" containsBlank="1" containsNumber="1" containsInteger="1" minValue="0" maxValue="6450"/>
    </cacheField>
    <cacheField name="New-TRF-UNK-CTA*" numFmtId="38">
      <sharedItems containsString="0" containsBlank="1" containsNumber="1" containsInteger="1" minValue="0" maxValue="108"/>
    </cacheField>
    <cacheField name="TRF-wtd-av-CTA" numFmtId="38">
      <sharedItems containsString="0" containsBlank="1" containsNumber="1" minValue="0" maxValue="112"/>
    </cacheField>
    <cacheField name="New-TRF-wtd-av-CTA" numFmtId="38">
      <sharedItems containsString="0" containsBlank="1" containsNumber="1" minValue="0" maxValue="107.66802955665025"/>
    </cacheField>
    <cacheField name="TRF-CTA*" numFmtId="38">
      <sharedItems containsString="0" containsBlank="1" containsNumber="1" minValue="0" maxValue="413170.20000000007"/>
    </cacheField>
    <cacheField name="New-TRF-CTA*" numFmtId="38">
      <sharedItems containsString="0" containsBlank="1" containsNumber="1" minValue="0" maxValue="417060.9"/>
    </cacheField>
    <cacheField name="UNK-subtot" numFmtId="0">
      <sharedItems containsString="0" containsBlank="1" containsNumber="1" containsInteger="1" minValue="0" maxValue="3500"/>
    </cacheField>
    <cacheField name="New-UNK-subtot" numFmtId="0">
      <sharedItems containsString="0" containsBlank="1" containsNumber="1" containsInteger="1" minValue="0" maxValue="3865"/>
    </cacheField>
    <cacheField name="UNK-subtot2" numFmtId="38">
      <sharedItems containsString="0" containsBlank="1" containsNumber="1" containsInteger="1" minValue="0" maxValue="3500"/>
    </cacheField>
    <cacheField name="New-UNK-subtot2" numFmtId="38">
      <sharedItems containsString="0" containsBlank="1" containsNumber="1" containsInteger="1" minValue="0" maxValue="3865"/>
    </cacheField>
    <cacheField name="av-TTA-UNK" numFmtId="0">
      <sharedItems containsString="0" containsBlank="1" containsNumber="1" minValue="0" maxValue="18.5"/>
    </cacheField>
    <cacheField name="New-av-TTA-UNK" numFmtId="0">
      <sharedItems containsString="0" containsBlank="1" containsNumber="1" minValue="0" maxValue="19.5"/>
    </cacheField>
    <cacheField name="UNK-TTA*" numFmtId="38">
      <sharedItems containsString="0" containsBlank="1" containsNumber="1" minValue="0" maxValue="11200"/>
    </cacheField>
    <cacheField name="New-UNK-TTA*" numFmtId="38">
      <sharedItems containsString="0" containsBlank="1" containsNumber="1" minValue="0" maxValue="13914"/>
    </cacheField>
    <cacheField name="av-CTA-UNK" numFmtId="0">
      <sharedItems containsString="0" containsBlank="1" containsNumber="1" minValue="0" maxValue="242"/>
    </cacheField>
    <cacheField name="New-av-CTA-UNK" numFmtId="0">
      <sharedItems containsString="0" containsBlank="1" containsNumber="1" minValue="0" maxValue="197"/>
    </cacheField>
    <cacheField name="UNK-CTA*" numFmtId="38">
      <sharedItems containsString="0" containsBlank="1" containsNumber="1" minValue="0" maxValue="153300"/>
    </cacheField>
    <cacheField name="New-UNK-CTA*" numFmtId="38">
      <sharedItems containsString="0" containsBlank="1" containsNumber="1" minValue="0" maxValue="176630.5"/>
    </cacheField>
    <cacheField name="FT-subtot" numFmtId="38">
      <sharedItems containsString="0" containsBlank="1" containsNumber="1" containsInteger="1" minValue="0" maxValue="10119"/>
    </cacheField>
    <cacheField name="New-FT-subtot" numFmtId="38">
      <sharedItems containsString="0" containsBlank="1" containsNumber="1" containsInteger="1" minValue="0" maxValue="10451"/>
    </cacheField>
    <cacheField name="FT-subtot2" numFmtId="38">
      <sharedItems containsString="0" containsBlank="1" containsNumber="1" containsInteger="1" minValue="0" maxValue="10119"/>
    </cacheField>
    <cacheField name="New-FT-subtot2" numFmtId="38">
      <sharedItems containsString="0" containsBlank="1" containsNumber="1" containsInteger="1" minValue="0" maxValue="10451"/>
    </cacheField>
    <cacheField name="FT-TTA*" numFmtId="38">
      <sharedItems containsString="0" containsBlank="1" containsNumber="1" minValue="0" maxValue="39853.1"/>
    </cacheField>
    <cacheField name="New-FT-TTA*" numFmtId="38">
      <sharedItems containsString="0" containsBlank="1" containsNumber="1" minValue="0" maxValue="40660.699999999997"/>
    </cacheField>
    <cacheField name="FT-CTA*" numFmtId="38">
      <sharedItems containsString="0" containsBlank="1" containsNumber="1" minValue="0" maxValue="1069547"/>
    </cacheField>
    <cacheField name="New-FT-CTA*" numFmtId="38">
      <sharedItems containsString="0" containsBlank="1" containsNumber="1" minValue="0" maxValue="1110156.3999999999"/>
    </cacheField>
    <cacheField name="PT-subtot" numFmtId="38">
      <sharedItems containsString="0" containsBlank="1" containsNumber="1" containsInteger="1" minValue="0" maxValue="3620"/>
    </cacheField>
    <cacheField name="New-PT-subtot" numFmtId="38">
      <sharedItems containsString="0" containsBlank="1" containsNumber="1" containsInteger="1" minValue="0" maxValue="3363"/>
    </cacheField>
    <cacheField name="PT-subtot2" numFmtId="38">
      <sharedItems containsString="0" containsBlank="1" containsNumber="1" containsInteger="1" minValue="0" maxValue="3620"/>
    </cacheField>
    <cacheField name="New-PT-subtot2" numFmtId="38">
      <sharedItems containsString="0" containsBlank="1" containsNumber="1" containsInteger="1" minValue="0" maxValue="3363"/>
    </cacheField>
    <cacheField name="PT-TTA*" numFmtId="38">
      <sharedItems containsString="0" containsBlank="1" containsNumber="1" minValue="0" maxValue="16085.2"/>
    </cacheField>
    <cacheField name="New-PT-TTA*" numFmtId="38">
      <sharedItems containsString="0" containsBlank="1" containsNumber="1" minValue="0" maxValue="15204.199999999999"/>
    </cacheField>
    <cacheField name="PT-CTA*" numFmtId="38">
      <sharedItems containsString="0" containsBlank="1" containsNumber="1" minValue="0" maxValue="285375.59999999998"/>
    </cacheField>
    <cacheField name="New-PT-CTA*" numFmtId="38">
      <sharedItems containsString="0" containsBlank="1" containsNumber="1" minValue="0" maxValue="261903.00000000003"/>
    </cacheField>
    <cacheField name="FTPT-subtot" numFmtId="38">
      <sharedItems containsString="0" containsBlank="1" containsNumber="1" containsInteger="1" minValue="0" maxValue="11739"/>
    </cacheField>
    <cacheField name="New-FTPT-subtot" numFmtId="38">
      <sharedItems containsString="0" containsBlank="1" containsNumber="1" containsInteger="1" minValue="0" maxValue="12063"/>
    </cacheField>
    <cacheField name="FTPT-subtot2" numFmtId="38">
      <sharedItems containsString="0" containsBlank="1" containsNumber="1" containsInteger="1" minValue="0" maxValue="11739"/>
    </cacheField>
    <cacheField name="New-FTPT-subtot2" numFmtId="38">
      <sharedItems containsString="0" containsBlank="1" containsNumber="1" containsInteger="1" minValue="0" maxValue="12063"/>
    </cacheField>
    <cacheField name="FTPT-TTA*" numFmtId="38">
      <sharedItems containsString="0" containsBlank="1" containsNumber="1" minValue="0" maxValue="46461.500000000007"/>
    </cacheField>
    <cacheField name="New-FTPT-TTA*" numFmtId="38">
      <sharedItems containsString="0" containsBlank="1" containsNumber="1" minValue="0" maxValue="47493.799999999996"/>
    </cacheField>
    <cacheField name="FTPT-CTA*" numFmtId="38">
      <sharedItems containsString="0" containsBlank="1" containsNumber="1" minValue="0" maxValue="1225087.6000000001"/>
    </cacheField>
    <cacheField name="New-FTPT-CTA*" numFmtId="38">
      <sharedItems containsString="0" containsBlank="1" containsNumber="1" minValue="0" maxValue="1264182.2"/>
    </cacheField>
    <cacheField name="UNK-subtot3" numFmtId="38">
      <sharedItems containsString="0" containsBlank="1" containsNumber="1" containsInteger="1" minValue="0" maxValue="358"/>
    </cacheField>
    <cacheField name="New-UNK-subtot3" numFmtId="38">
      <sharedItems containsString="0" containsBlank="1" containsNumber="1" containsInteger="1" minValue="0" maxValue="356"/>
    </cacheField>
    <cacheField name="UNK-subtot22" numFmtId="38">
      <sharedItems containsString="0" containsBlank="1" containsNumber="1" containsInteger="1" minValue="0" maxValue="358"/>
    </cacheField>
    <cacheField name="New-UNK-subtot22" numFmtId="38">
      <sharedItems containsString="0" containsBlank="1" containsNumber="1" containsInteger="1" minValue="0" maxValue="356"/>
    </cacheField>
    <cacheField name="UNK-TTA*2" numFmtId="38">
      <sharedItems containsString="0" containsBlank="1" containsNumber="1" minValue="0" maxValue="424.2"/>
    </cacheField>
    <cacheField name="New-UNK-TTA*2" numFmtId="38">
      <sharedItems containsString="0" containsBlank="1" containsNumber="1" minValue="0" maxValue="314.01599999999996"/>
    </cacheField>
    <cacheField name="UNK-CTA*2" numFmtId="38">
      <sharedItems containsString="0" containsBlank="1" containsNumber="1" minValue="0" maxValue="22012.990399999999"/>
    </cacheField>
    <cacheField name="New-UNK-CTA*2" numFmtId="38">
      <sharedItems containsString="0" containsBlank="1" containsNumber="1" minValue="0" maxValue="22757.015199999998"/>
    </cacheField>
    <cacheField name="TTA*" numFmtId="38">
      <sharedItems containsString="0" containsBlank="1" containsNumber="1" minValue="0" maxValue="46735.800000000017"/>
    </cacheField>
    <cacheField name="New-TTA*" numFmtId="38">
      <sharedItems containsString="0" containsBlank="1" containsNumber="1" minValue="0" maxValue="47997.8"/>
    </cacheField>
    <cacheField name="CTA*" numFmtId="38">
      <sharedItems containsString="0" containsBlank="1" containsNumber="1" minValue="0" maxValue="1229835.1000000001"/>
    </cacheField>
    <cacheField name="New-CTA*" numFmtId="38">
      <sharedItems containsString="0" containsBlank="1" containsNumber="1" minValue="0" maxValue="1271994.2000000002"/>
    </cacheField>
    <cacheField name="Type2" numFmtId="0" databaseField="0">
      <fieldGroup base="4">
        <discretePr count="17">
          <x v="5"/>
          <x v="1"/>
          <x v="1"/>
          <x v="1"/>
          <x v="1"/>
          <x v="1"/>
          <x v="2"/>
          <x v="2"/>
          <x v="2"/>
          <x v="2"/>
          <x v="1"/>
          <x v="0"/>
          <x v="3"/>
          <x v="3"/>
          <x v="4"/>
          <x v="6"/>
          <x v="3"/>
        </discretePr>
        <groupItems count="7">
          <n v="15"/>
          <s v="Group1"/>
          <s v="Group2"/>
          <s v="Group3"/>
          <n v="99"/>
          <m/>
          <n v="11"/>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3">
  <r>
    <x v="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s v="Arkansas State University"/>
    <m/>
    <n v="106458"/>
    <x v="1"/>
    <n v="1712"/>
    <n v="1785"/>
    <n v="12"/>
    <n v="26"/>
    <n v="1700"/>
    <n v="1759"/>
    <n v="120"/>
    <n v="120"/>
    <n v="1700"/>
    <n v="1759"/>
    <n v="1700"/>
    <n v="1759"/>
    <n v="571"/>
    <n v="572"/>
    <n v="571"/>
    <n v="572"/>
    <n v="6"/>
    <n v="31"/>
    <n v="6"/>
    <n v="31"/>
    <m/>
    <m/>
    <n v="0"/>
    <n v="0"/>
    <n v="577"/>
    <n v="603"/>
    <n v="577"/>
    <n v="603"/>
    <n v="4.0386748394629297"/>
    <n v="4.1571969696969697"/>
    <n v="2306.083333333333"/>
    <n v="2377.9166666666665"/>
    <n v="3.875"/>
    <n v="5.1129032258064502"/>
    <n v="23.25"/>
    <n v="158.49999999999994"/>
    <m/>
    <m/>
    <n v="0"/>
    <n v="0"/>
    <n v="4.0369728480647016"/>
    <n v="4.2063294637921498"/>
    <n v="2329.333333333333"/>
    <n v="2536.4166666666665"/>
    <n v="133.957968476357"/>
    <n v="135.74300699300699"/>
    <n v="76489.99999999984"/>
    <n v="77645"/>
    <n v="139.166666666667"/>
    <n v="128.96774193548401"/>
    <n v="835.00000000000205"/>
    <n v="3998.0000000000045"/>
    <m/>
    <m/>
    <n v="0"/>
    <n v="0"/>
    <n v="134.01213171577095"/>
    <n v="135.39469320066334"/>
    <n v="77324.99999999984"/>
    <n v="81643"/>
    <n v="346"/>
    <n v="392"/>
    <n v="346"/>
    <n v="392"/>
    <n v="15"/>
    <n v="49"/>
    <n v="15"/>
    <n v="49"/>
    <m/>
    <m/>
    <n v="0"/>
    <n v="0"/>
    <n v="361"/>
    <n v="441"/>
    <n v="361"/>
    <n v="441"/>
    <n v="5.7309730250481703"/>
    <n v="4.5104166666666696"/>
    <n v="1982.916666666667"/>
    <n v="1768.0833333333344"/>
    <n v="8.6"/>
    <n v="5.40136054421769"/>
    <n v="129"/>
    <n v="264.6666666666668"/>
    <m/>
    <m/>
    <n v="0"/>
    <n v="0"/>
    <n v="5.8501846722068338"/>
    <n v="4.6094104308390049"/>
    <n v="2111.916666666667"/>
    <n v="2032.7500000000011"/>
    <n v="136.83526011560701"/>
    <n v="137.18112244898001"/>
    <n v="47345.000000000029"/>
    <n v="53775.00000000016"/>
    <n v="144.53333333333299"/>
    <n v="135.775510204082"/>
    <n v="2167.999999999995"/>
    <n v="6653.0000000000182"/>
    <m/>
    <m/>
    <n v="0"/>
    <n v="0"/>
    <n v="137.15512465373968"/>
    <n v="137.02494331065799"/>
    <n v="49513.000000000022"/>
    <n v="60428.000000000175"/>
    <n v="938"/>
    <n v="1044"/>
    <n v="938"/>
    <n v="1044"/>
    <n v="4.7348081023454158"/>
    <n v="4.3765964240102182"/>
    <n v="4441.25"/>
    <n v="4569.1666666666679"/>
    <n v="135.22174840085273"/>
    <n v="136.08333333333351"/>
    <n v="126837.99999999987"/>
    <n v="142071.00000000017"/>
    <n v="484"/>
    <n v="520"/>
    <n v="484"/>
    <n v="520"/>
    <n v="249"/>
    <n v="152"/>
    <n v="249"/>
    <n v="152"/>
    <m/>
    <m/>
    <n v="0"/>
    <n v="0"/>
    <n v="733"/>
    <n v="672"/>
    <n v="733"/>
    <n v="672"/>
    <n v="3.1859504132231402"/>
    <n v="2.7274904214559399"/>
    <n v="1541.9999999999998"/>
    <n v="1418.2950191570887"/>
    <n v="3.8664658634538198"/>
    <n v="3.20230263157895"/>
    <n v="962.75000000000114"/>
    <n v="486.7500000000004"/>
    <m/>
    <m/>
    <n v="0"/>
    <n v="0"/>
    <n v="3.4171214188267407"/>
    <n v="2.8348884213647159"/>
    <n v="2504.7500000000009"/>
    <n v="1905.045019157089"/>
    <n v="86.747933884297495"/>
    <n v="82.228846153846106"/>
    <n v="41985.999999999985"/>
    <n v="42758.999999999978"/>
    <n v="68.987951807228896"/>
    <n v="69.276315789473699"/>
    <n v="17177.999999999996"/>
    <n v="10530.000000000002"/>
    <m/>
    <m/>
    <n v="0"/>
    <n v="0"/>
    <n v="80.714870395634364"/>
    <n v="79.29910714285711"/>
    <n v="59163.999999999985"/>
    <n v="53288.999999999978"/>
    <n v="29"/>
    <n v="43"/>
    <n v="29"/>
    <n v="43"/>
    <n v="2.2931034482758599"/>
    <n v="2.43992248062015"/>
    <n v="66.499999999999943"/>
    <n v="104.91666666666646"/>
    <n v="63.965517241379303"/>
    <n v="96.651162790697697"/>
    <n v="1854.9999999999998"/>
    <n v="4156.0000000000009"/>
    <n v="1401"/>
    <n v="1484"/>
    <n v="1401"/>
    <n v="1484"/>
    <n v="5831"/>
    <n v="5564.2950191570899"/>
    <n v="165820.99999999985"/>
    <n v="174179.00000000015"/>
    <n v="270"/>
    <n v="232"/>
    <n v="270"/>
    <n v="232"/>
    <n v="1115.0000000000011"/>
    <n v="909.9166666666672"/>
    <n v="20180.999999999993"/>
    <n v="21181.000000000022"/>
    <n v="1671"/>
    <n v="1716"/>
    <n v="1671"/>
    <n v="1716"/>
    <n v="6946.0000000000009"/>
    <n v="6474.2116858237569"/>
    <n v="186001.99999999985"/>
    <n v="195360.00000000017"/>
    <n v="0"/>
    <n v="0"/>
    <n v="0"/>
    <n v="0"/>
    <n v="0"/>
    <n v="0"/>
    <n v="0"/>
    <n v="0"/>
    <n v="7012.5000000000009"/>
    <n v="6579.1283524904229"/>
    <n v="187856.99999999985"/>
    <n v="199516.00000000015"/>
  </r>
  <r>
    <x v="1"/>
    <s v="Arkansas Tech University"/>
    <m/>
    <n v="106467"/>
    <x v="1"/>
    <n v="1366"/>
    <n v="1276"/>
    <n v="84"/>
    <n v="81"/>
    <n v="1282"/>
    <n v="1195"/>
    <n v="120"/>
    <n v="120"/>
    <n v="1282"/>
    <n v="1195"/>
    <n v="1282"/>
    <n v="1195"/>
    <n v="468"/>
    <n v="454"/>
    <n v="468"/>
    <n v="454"/>
    <n v="6"/>
    <n v="8"/>
    <n v="6"/>
    <n v="8"/>
    <m/>
    <m/>
    <n v="0"/>
    <n v="0"/>
    <n v="474"/>
    <n v="462"/>
    <n v="474"/>
    <n v="462"/>
    <n v="4.1771723646723604"/>
    <n v="4.0728707782672497"/>
    <n v="1954.9166666666647"/>
    <n v="1849.0833333333314"/>
    <n v="4.1388888888888902"/>
    <n v="4.5104166666666696"/>
    <n v="24.833333333333343"/>
    <n v="36.083333333333357"/>
    <m/>
    <m/>
    <n v="0"/>
    <n v="0"/>
    <n v="4.1766877637130762"/>
    <n v="4.0804473304473259"/>
    <n v="1979.7499999999982"/>
    <n v="1885.1666666666645"/>
    <n v="135.99572649572701"/>
    <n v="135.162995594714"/>
    <n v="63646.00000000024"/>
    <n v="61364.00000000016"/>
    <n v="142.333333333333"/>
    <n v="136.375"/>
    <n v="853.99999999999795"/>
    <n v="1091"/>
    <m/>
    <m/>
    <n v="0"/>
    <n v="0"/>
    <n v="136.07594936708912"/>
    <n v="135.18398268398303"/>
    <n v="64500.000000000247"/>
    <n v="62455.00000000016"/>
    <n v="366"/>
    <n v="310"/>
    <n v="366"/>
    <n v="310"/>
    <n v="18"/>
    <n v="15"/>
    <n v="18"/>
    <n v="15"/>
    <m/>
    <m/>
    <n v="0"/>
    <n v="0"/>
    <n v="384"/>
    <n v="325"/>
    <n v="384"/>
    <n v="325"/>
    <n v="4.7789162112932599"/>
    <n v="4.7567204301075297"/>
    <n v="1749.083333333333"/>
    <n v="1474.5833333333342"/>
    <n v="6.6527777777777803"/>
    <n v="7.37222222222222"/>
    <n v="119.75000000000004"/>
    <n v="110.5833333333333"/>
    <m/>
    <m/>
    <n v="0"/>
    <n v="0"/>
    <n v="4.8667534722222214"/>
    <n v="4.8774358974359"/>
    <n v="1868.833333333333"/>
    <n v="1585.1666666666674"/>
    <n v="145.346994535519"/>
    <n v="139.96763754045301"/>
    <n v="53196.999999999956"/>
    <n v="43389.967637540431"/>
    <n v="186"/>
    <n v="176.92857142857099"/>
    <n v="3348"/>
    <n v="2653.9285714285647"/>
    <m/>
    <m/>
    <n v="0"/>
    <n v="0"/>
    <n v="147.25260416666654"/>
    <n v="141.67352679682767"/>
    <n v="56544.999999999956"/>
    <n v="46043.896208968996"/>
    <n v="858"/>
    <n v="787"/>
    <n v="858"/>
    <n v="787"/>
    <n v="4.4855283605283578"/>
    <n v="4.409572215163065"/>
    <n v="3848.5833333333312"/>
    <n v="3470.3333333333321"/>
    <n v="141.07808857808882"/>
    <n v="137.86390877886805"/>
    <n v="121045.00000000022"/>
    <n v="108498.89620896916"/>
    <n v="293"/>
    <n v="289"/>
    <n v="293"/>
    <n v="289"/>
    <n v="131"/>
    <n v="119"/>
    <n v="131"/>
    <n v="119"/>
    <m/>
    <m/>
    <n v="0"/>
    <n v="0"/>
    <n v="424"/>
    <n v="408"/>
    <n v="424"/>
    <n v="408"/>
    <n v="3.44823663253697"/>
    <n v="3.57554786620531"/>
    <n v="1010.3333333333322"/>
    <n v="1033.3333333333346"/>
    <n v="3.4262086513994898"/>
    <n v="2.87955182072829"/>
    <n v="448.83333333333314"/>
    <n v="342.66666666666652"/>
    <m/>
    <m/>
    <n v="0"/>
    <n v="0"/>
    <n v="3.4414308176100596"/>
    <n v="3.3725490196078458"/>
    <n v="1459.1666666666654"/>
    <n v="1376.0000000000011"/>
    <n v="94.354948805460793"/>
    <n v="93.0692041522491"/>
    <n v="27646.000000000011"/>
    <n v="26896.999999999989"/>
    <n v="63.618320610687"/>
    <n v="61.268907563025202"/>
    <n v="8333.9999999999964"/>
    <n v="7290.9999999999991"/>
    <m/>
    <m/>
    <n v="0"/>
    <n v="0"/>
    <n v="84.858490566037759"/>
    <n v="83.794117647058783"/>
    <n v="35980.000000000007"/>
    <n v="34187.999999999985"/>
    <n v="0"/>
    <n v="0"/>
    <n v="0"/>
    <n v="0"/>
    <m/>
    <m/>
    <n v="0"/>
    <n v="0"/>
    <m/>
    <m/>
    <n v="0"/>
    <n v="0"/>
    <n v="1127"/>
    <n v="1053"/>
    <n v="1127"/>
    <n v="1053"/>
    <n v="4714.3333333333303"/>
    <n v="4357"/>
    <n v="144489.0000000002"/>
    <n v="131650.9676375406"/>
    <n v="155"/>
    <n v="142"/>
    <n v="155"/>
    <n v="142"/>
    <n v="593.41666666666652"/>
    <n v="489.33333333333314"/>
    <n v="12535.999999999995"/>
    <n v="11035.928571428563"/>
    <n v="1282"/>
    <n v="1195"/>
    <n v="1282"/>
    <n v="1195"/>
    <n v="5307.7499999999964"/>
    <n v="4846.333333333333"/>
    <n v="157025.0000000002"/>
    <n v="142686.89620896915"/>
    <n v="0"/>
    <n v="0"/>
    <n v="0"/>
    <n v="0"/>
    <n v="0"/>
    <n v="0"/>
    <n v="0"/>
    <n v="0"/>
    <n v="5307.7499999999964"/>
    <n v="4846.333333333333"/>
    <n v="157025.00000000023"/>
    <n v="142686.89620896915"/>
  </r>
  <r>
    <x v="1"/>
    <s v="Henderson State University"/>
    <m/>
    <n v="107071"/>
    <x v="2"/>
    <n v="486"/>
    <n v="503"/>
    <n v="0"/>
    <n v="0"/>
    <n v="486"/>
    <n v="503"/>
    <n v="120"/>
    <n v="120"/>
    <n v="486"/>
    <n v="503"/>
    <n v="486"/>
    <n v="503"/>
    <n v="156"/>
    <n v="144"/>
    <n v="156"/>
    <n v="144"/>
    <n v="1"/>
    <n v="0"/>
    <n v="1"/>
    <n v="0"/>
    <m/>
    <m/>
    <n v="0"/>
    <n v="0"/>
    <n v="157"/>
    <n v="144"/>
    <n v="157"/>
    <n v="144"/>
    <n v="3.9524572649572698"/>
    <n v="4.1585648148148104"/>
    <n v="616.58333333333405"/>
    <n v="598.83333333333269"/>
    <n v="3.9166666666666701"/>
    <n v="4.4384057971014501"/>
    <n v="3.9166666666666701"/>
    <n v="0"/>
    <m/>
    <m/>
    <n v="0"/>
    <n v="0"/>
    <n v="3.9522292993630619"/>
    <n v="4.1585648148148104"/>
    <n v="620.50000000000068"/>
    <n v="598.83333333333269"/>
    <n v="129.92307692307699"/>
    <n v="132.819444444444"/>
    <n v="20268.000000000011"/>
    <n v="19125.999999999935"/>
    <n v="127"/>
    <n v="0"/>
    <n v="127"/>
    <n v="0"/>
    <m/>
    <m/>
    <n v="0"/>
    <n v="0"/>
    <n v="129.90445859872619"/>
    <n v="132.819444444444"/>
    <n v="20395.000000000011"/>
    <n v="19125.999999999935"/>
    <n v="168"/>
    <n v="135"/>
    <n v="168"/>
    <n v="135"/>
    <n v="2"/>
    <n v="1"/>
    <n v="2"/>
    <n v="1"/>
    <m/>
    <m/>
    <n v="0"/>
    <n v="0"/>
    <n v="170"/>
    <n v="136"/>
    <n v="170"/>
    <n v="136"/>
    <n v="5.0962301587301599"/>
    <n v="5.1697530864197496"/>
    <n v="856.16666666666686"/>
    <n v="697.91666666666617"/>
    <n v="3.625"/>
    <n v="27.3333333333333"/>
    <n v="7.25"/>
    <n v="27.3333333333333"/>
    <m/>
    <m/>
    <n v="0"/>
    <n v="0"/>
    <n v="5.078921568627452"/>
    <n v="5.3327205882352899"/>
    <n v="863.41666666666686"/>
    <n v="725.24999999999943"/>
    <n v="137.416666666667"/>
    <n v="138"/>
    <n v="23086.000000000055"/>
    <n v="18630"/>
    <n v="131.5"/>
    <n v="142"/>
    <n v="263"/>
    <n v="142"/>
    <m/>
    <m/>
    <n v="0"/>
    <n v="0"/>
    <n v="137.34705882352972"/>
    <n v="138.02941176470588"/>
    <n v="23349.000000000051"/>
    <n v="18772"/>
    <n v="327"/>
    <n v="280"/>
    <n v="327"/>
    <n v="280"/>
    <n v="4.5379714576962309"/>
    <n v="4.7288690476190434"/>
    <n v="1483.9166666666674"/>
    <n v="1324.0833333333321"/>
    <n v="133.77370030581056"/>
    <n v="135.34999999999977"/>
    <n v="43744.000000000051"/>
    <n v="37897.999999999935"/>
    <n v="133"/>
    <n v="178"/>
    <n v="133"/>
    <n v="178"/>
    <n v="25"/>
    <n v="45"/>
    <n v="25"/>
    <n v="45"/>
    <m/>
    <m/>
    <n v="0"/>
    <n v="0"/>
    <n v="158"/>
    <n v="223"/>
    <n v="158"/>
    <n v="223"/>
    <n v="3.3703007518797001"/>
    <n v="3.4016853932584299"/>
    <n v="448.25000000000011"/>
    <n v="605.50000000000057"/>
    <n v="3.0266666666666699"/>
    <n v="3.07407407407407"/>
    <n v="75.666666666666742"/>
    <n v="138.33333333333314"/>
    <m/>
    <m/>
    <n v="0"/>
    <n v="0"/>
    <n v="3.3159282700421953"/>
    <n v="3.3355754857997026"/>
    <n v="523.91666666666686"/>
    <n v="743.83333333333371"/>
    <n v="92.345864661654105"/>
    <n v="90.819209039547999"/>
    <n v="12281.999999999996"/>
    <n v="16165.819209039544"/>
    <n v="66.040000000000006"/>
    <n v="51.8888888888889"/>
    <n v="1651.0000000000002"/>
    <n v="2335.0000000000005"/>
    <m/>
    <m/>
    <n v="0"/>
    <n v="0"/>
    <n v="88.183544303797447"/>
    <n v="82.963314838742363"/>
    <n v="13932.999999999996"/>
    <n v="18500.819209039546"/>
    <n v="1"/>
    <n v="0"/>
    <n v="1"/>
    <n v="0"/>
    <n v="1.75"/>
    <m/>
    <n v="1.75"/>
    <n v="0"/>
    <n v="242"/>
    <m/>
    <n v="242"/>
    <n v="0"/>
    <n v="457"/>
    <n v="457"/>
    <n v="457"/>
    <n v="457"/>
    <n v="1921.0000000000009"/>
    <n v="1902.2499999999995"/>
    <n v="55636.000000000058"/>
    <n v="53921.81920903948"/>
    <n v="28"/>
    <n v="46"/>
    <n v="28"/>
    <n v="46"/>
    <n v="86.833333333333414"/>
    <n v="165.66666666666646"/>
    <n v="2041.0000000000002"/>
    <n v="2477.0000000000005"/>
    <n v="485"/>
    <n v="503"/>
    <n v="485"/>
    <n v="503"/>
    <n v="2007.8333333333344"/>
    <n v="2067.9166666666661"/>
    <n v="57677.000000000058"/>
    <n v="56398.81920903948"/>
    <n v="0"/>
    <n v="0"/>
    <n v="0"/>
    <n v="0"/>
    <n v="0"/>
    <n v="0"/>
    <n v="0"/>
    <n v="0"/>
    <n v="2009.5833333333344"/>
    <n v="2067.9166666666661"/>
    <n v="57919.000000000044"/>
    <n v="56398.81920903948"/>
  </r>
  <r>
    <x v="1"/>
    <s v="Southern Arkansas University"/>
    <m/>
    <n v="107983"/>
    <x v="2"/>
    <n v="536"/>
    <n v="555"/>
    <n v="1"/>
    <n v="2"/>
    <n v="535"/>
    <n v="553"/>
    <n v="120"/>
    <n v="120"/>
    <n v="535"/>
    <n v="553"/>
    <n v="535"/>
    <n v="553"/>
    <n v="159"/>
    <n v="157"/>
    <n v="159"/>
    <n v="157"/>
    <n v="10"/>
    <n v="23"/>
    <n v="10"/>
    <n v="23"/>
    <m/>
    <m/>
    <n v="0"/>
    <n v="0"/>
    <n v="169"/>
    <n v="180"/>
    <n v="169"/>
    <n v="180"/>
    <n v="4.1299790356394102"/>
    <n v="4.1549893842887498"/>
    <n v="656.66666666666617"/>
    <n v="652.33333333333371"/>
    <n v="4.44166666666667"/>
    <n v="4.4109195402298802"/>
    <n v="44.4166666666667"/>
    <n v="101.45114942528724"/>
    <m/>
    <m/>
    <n v="0"/>
    <n v="0"/>
    <n v="4.1484220907297802"/>
    <n v="4.1876915708812277"/>
    <n v="701.0833333333328"/>
    <n v="753.78448275862092"/>
    <n v="128.779874213836"/>
    <n v="130.71337579617801"/>
    <n v="20475.999999999924"/>
    <n v="20521.999999999949"/>
    <n v="155.5"/>
    <n v="139.65217391304299"/>
    <n v="1555"/>
    <n v="3211.9999999999886"/>
    <m/>
    <m/>
    <n v="0"/>
    <n v="0"/>
    <n v="130.36094674556168"/>
    <n v="131.85555555555521"/>
    <n v="22030.999999999924"/>
    <n v="23733.999999999938"/>
    <n v="165"/>
    <n v="187"/>
    <n v="165"/>
    <n v="187"/>
    <n v="2"/>
    <n v="5"/>
    <n v="2"/>
    <n v="5"/>
    <m/>
    <m/>
    <n v="0"/>
    <n v="0"/>
    <n v="167"/>
    <n v="192"/>
    <n v="167"/>
    <n v="192"/>
    <n v="4.3035353535353504"/>
    <n v="4.84135472370766"/>
    <n v="710.0833333333328"/>
    <n v="905.33333333333246"/>
    <n v="17.25"/>
    <n v="12.65"/>
    <n v="34.5"/>
    <n v="63.25"/>
    <m/>
    <m/>
    <n v="0"/>
    <n v="0"/>
    <n v="4.4585828343313345"/>
    <n v="5.0447048611111063"/>
    <n v="744.58333333333292"/>
    <n v="968.58333333333235"/>
    <n v="139.23030303030299"/>
    <n v="138.96256684491999"/>
    <n v="22972.999999999993"/>
    <n v="25986.00000000004"/>
    <n v="137.5"/>
    <n v="159.4"/>
    <n v="275"/>
    <n v="797"/>
    <m/>
    <m/>
    <n v="0"/>
    <n v="0"/>
    <n v="139.20958083832332"/>
    <n v="139.49479166666688"/>
    <n v="23247.999999999993"/>
    <n v="26783.000000000044"/>
    <n v="336"/>
    <n v="372"/>
    <n v="336"/>
    <n v="372"/>
    <n v="4.302579365079362"/>
    <n v="4.6300210109998741"/>
    <n v="1445.6666666666656"/>
    <n v="1722.367816091953"/>
    <n v="134.7589285714283"/>
    <n v="135.79838709677415"/>
    <n v="45278.999999999905"/>
    <n v="50516.999999999985"/>
    <n v="143"/>
    <n v="126"/>
    <n v="143"/>
    <n v="126"/>
    <n v="19"/>
    <n v="16"/>
    <n v="19"/>
    <n v="16"/>
    <m/>
    <m/>
    <n v="0"/>
    <n v="0"/>
    <n v="162"/>
    <n v="142"/>
    <n v="162"/>
    <n v="142"/>
    <n v="3.0833333333333299"/>
    <n v="3.0013227513227498"/>
    <n v="440.91666666666617"/>
    <n v="378.16666666666646"/>
    <n v="4.2675438596491198"/>
    <n v="5.6197916666666696"/>
    <n v="81.083333333333272"/>
    <n v="89.916666666666714"/>
    <m/>
    <m/>
    <n v="0"/>
    <n v="0"/>
    <n v="3.2222222222222188"/>
    <n v="3.2963615023474166"/>
    <n v="521.99999999999943"/>
    <n v="468.08333333333314"/>
    <n v="85.321678321678306"/>
    <n v="90.079365079365104"/>
    <n v="12200.999999999998"/>
    <n v="11350.000000000004"/>
    <n v="85.210526315789494"/>
    <n v="98.5625"/>
    <n v="1619.0000000000005"/>
    <n v="1577"/>
    <m/>
    <m/>
    <n v="0"/>
    <n v="0"/>
    <n v="85.308641975308632"/>
    <n v="91.035211267605661"/>
    <n v="13819.999999999998"/>
    <n v="12927.000000000004"/>
    <n v="37"/>
    <n v="39"/>
    <n v="37"/>
    <n v="39"/>
    <n v="4.2635135135135096"/>
    <n v="4.2393162393162402"/>
    <n v="157.74999999999986"/>
    <n v="165.33333333333337"/>
    <n v="139.459459459459"/>
    <n v="145.102564102564"/>
    <n v="5159.9999999999827"/>
    <n v="5658.9999999999964"/>
    <n v="467"/>
    <n v="470"/>
    <n v="467"/>
    <n v="470"/>
    <n v="1807.6666666666652"/>
    <n v="1935.8333333333326"/>
    <n v="55649.999999999913"/>
    <n v="57857.999999999985"/>
    <n v="31"/>
    <n v="44"/>
    <n v="31"/>
    <n v="44"/>
    <n v="159.99999999999997"/>
    <n v="254.61781609195396"/>
    <n v="3449.0000000000005"/>
    <n v="5585.9999999999891"/>
    <n v="498"/>
    <n v="514"/>
    <n v="498"/>
    <n v="514"/>
    <n v="1967.6666666666652"/>
    <n v="2190.4511494252865"/>
    <n v="59098.999999999913"/>
    <n v="63443.999999999971"/>
    <n v="0"/>
    <n v="0"/>
    <n v="0"/>
    <n v="0"/>
    <n v="0"/>
    <n v="0"/>
    <n v="0"/>
    <n v="0"/>
    <n v="2125.4166666666652"/>
    <n v="2355.7844827586196"/>
    <n v="64258.999999999891"/>
    <n v="69102.999999999985"/>
  </r>
  <r>
    <x v="1"/>
    <s v="University of Arkansas, Fayetteville"/>
    <m/>
    <n v="106397"/>
    <x v="3"/>
    <n v="5183"/>
    <n v="5291"/>
    <n v="91"/>
    <n v="99"/>
    <n v="5092"/>
    <n v="5192"/>
    <n v="120"/>
    <n v="120"/>
    <n v="5092"/>
    <n v="5192"/>
    <n v="5092"/>
    <n v="5192"/>
    <n v="862"/>
    <n v="903"/>
    <n v="862"/>
    <n v="903"/>
    <n v="109"/>
    <n v="116"/>
    <n v="109"/>
    <n v="116"/>
    <m/>
    <m/>
    <n v="0"/>
    <n v="0"/>
    <n v="971"/>
    <n v="1019"/>
    <n v="971"/>
    <n v="1019"/>
    <n v="4.0958864426419499"/>
    <n v="4.1018211920529799"/>
    <n v="3530.6541135573607"/>
    <n v="3703.9445364238409"/>
    <n v="4.46100917431193"/>
    <n v="4.5416666666666696"/>
    <n v="486.2500000000004"/>
    <n v="526.83333333333371"/>
    <m/>
    <m/>
    <n v="0"/>
    <n v="0"/>
    <n v="4.1368734434164383"/>
    <n v="4.1518919232160698"/>
    <n v="4016.9041135573616"/>
    <n v="4230.7778697571748"/>
    <n v="128.72273781902601"/>
    <n v="126.220376522702"/>
    <n v="110959.00000000042"/>
    <n v="113976.9999999999"/>
    <n v="130.522935779817"/>
    <n v="129.5"/>
    <n v="14227.000000000053"/>
    <n v="15022"/>
    <m/>
    <m/>
    <n v="0"/>
    <n v="0"/>
    <n v="128.92481977342996"/>
    <n v="126.593719332679"/>
    <n v="125186.00000000049"/>
    <n v="128998.9999999999"/>
    <n v="2621"/>
    <n v="2632"/>
    <n v="2621"/>
    <n v="2632"/>
    <n v="248"/>
    <n v="246"/>
    <n v="248"/>
    <n v="246"/>
    <m/>
    <m/>
    <n v="0"/>
    <n v="0"/>
    <n v="2869"/>
    <n v="2878"/>
    <n v="2869"/>
    <n v="2878"/>
    <n v="4.3386071927818"/>
    <n v="4.3121442125237204"/>
    <n v="11371.489452281097"/>
    <n v="11349.563567362433"/>
    <n v="5.1807795698924703"/>
    <n v="5.3814363143631399"/>
    <n v="1284.8333333333326"/>
    <n v="1323.8333333333323"/>
    <m/>
    <m/>
    <n v="0"/>
    <n v="0"/>
    <n v="4.4114056415526068"/>
    <n v="4.4035430509714262"/>
    <n v="12656.322785614429"/>
    <n v="12673.396900695765"/>
    <n v="127.404425791683"/>
    <n v="125.865881458967"/>
    <n v="333927.00000000111"/>
    <n v="331279.00000000111"/>
    <n v="132.54838709677401"/>
    <n v="136.26829268292701"/>
    <n v="32871.999999999956"/>
    <n v="33522.000000000044"/>
    <m/>
    <m/>
    <n v="0"/>
    <n v="0"/>
    <n v="127.84907633321751"/>
    <n v="126.7550382209872"/>
    <n v="366799.00000000105"/>
    <n v="364801.00000000116"/>
    <n v="3840"/>
    <n v="3897"/>
    <n v="3840"/>
    <n v="3897"/>
    <n v="4.34198617165932"/>
    <n v="4.3377405107654452"/>
    <n v="16673.22689917179"/>
    <n v="16904.174770452941"/>
    <n v="128.1210937500004"/>
    <n v="126.71285604311035"/>
    <n v="491985.00000000151"/>
    <n v="493800.00000000105"/>
    <n v="872"/>
    <n v="924"/>
    <n v="872"/>
    <n v="924"/>
    <n v="380"/>
    <n v="371"/>
    <n v="380"/>
    <n v="371"/>
    <m/>
    <m/>
    <n v="0"/>
    <n v="0"/>
    <n v="1252"/>
    <n v="1295"/>
    <n v="1252"/>
    <n v="1295"/>
    <n v="2.9461964831804299"/>
    <n v="2.9599567099567099"/>
    <n v="2569.0833333333348"/>
    <n v="2735"/>
    <n v="3.4392543859649098"/>
    <n v="3.9164420485175202"/>
    <n v="1306.9166666666658"/>
    <n v="1453"/>
    <m/>
    <m/>
    <n v="0"/>
    <n v="0"/>
    <n v="3.0958466453674127"/>
    <n v="3.233976833976834"/>
    <n v="3876.0000000000009"/>
    <n v="4188"/>
    <n v="85.279816513761503"/>
    <n v="86.464285714285694"/>
    <n v="74364.000000000029"/>
    <n v="79892.999999999985"/>
    <n v="77.452631578947404"/>
    <n v="82.053908355795102"/>
    <n v="29432.000000000015"/>
    <n v="30441.999999999982"/>
    <m/>
    <m/>
    <n v="0"/>
    <n v="0"/>
    <n v="82.904153354632626"/>
    <n v="85.200772200772178"/>
    <n v="103796.00000000004"/>
    <n v="110334.99999999997"/>
    <n v="0"/>
    <n v="0"/>
    <n v="0"/>
    <n v="0"/>
    <m/>
    <m/>
    <n v="0"/>
    <n v="0"/>
    <m/>
    <m/>
    <n v="0"/>
    <n v="0"/>
    <n v="4355"/>
    <n v="4459"/>
    <n v="4355"/>
    <n v="4459"/>
    <n v="17471.226899171794"/>
    <n v="17788.508103786273"/>
    <n v="519250.00000000151"/>
    <n v="525149.00000000093"/>
    <n v="737"/>
    <n v="733"/>
    <n v="737"/>
    <n v="733"/>
    <n v="3077.9999999999991"/>
    <n v="3303.6666666666661"/>
    <n v="76531.000000000029"/>
    <n v="78986.000000000029"/>
    <n v="5092"/>
    <n v="5192"/>
    <n v="5092"/>
    <n v="5192"/>
    <n v="20549.226899171794"/>
    <n v="21092.174770452941"/>
    <n v="595781.00000000151"/>
    <n v="604135.00000000093"/>
    <n v="0"/>
    <n v="0"/>
    <n v="0"/>
    <n v="0"/>
    <n v="0"/>
    <n v="0"/>
    <n v="0"/>
    <n v="0"/>
    <n v="20549.22689917179"/>
    <n v="21092.174770452941"/>
    <n v="595781.00000000151"/>
    <n v="604135.00000000105"/>
  </r>
  <r>
    <x v="1"/>
    <s v="University of Arkansas at Fort Smith"/>
    <m/>
    <n v="108092"/>
    <x v="4"/>
    <n v="828"/>
    <n v="740"/>
    <n v="0"/>
    <n v="2"/>
    <n v="828"/>
    <n v="738"/>
    <n v="120"/>
    <n v="120"/>
    <n v="828"/>
    <n v="738"/>
    <n v="828"/>
    <n v="738"/>
    <n v="229"/>
    <n v="237"/>
    <n v="229"/>
    <n v="237"/>
    <n v="4"/>
    <n v="2"/>
    <n v="4"/>
    <n v="2"/>
    <m/>
    <m/>
    <n v="0"/>
    <n v="0"/>
    <n v="233"/>
    <n v="239"/>
    <n v="233"/>
    <n v="239"/>
    <n v="4.4610625909752502"/>
    <n v="4.4563994374120997"/>
    <n v="1021.5833333333322"/>
    <n v="1056.1666666666677"/>
    <n v="7.8333333333333304"/>
    <n v="4.6805555555555598"/>
    <n v="31.333333333333321"/>
    <n v="9.3611111111111196"/>
    <m/>
    <m/>
    <n v="0"/>
    <n v="0"/>
    <n v="4.5189556509298949"/>
    <n v="4.4582752208275265"/>
    <n v="1052.9166666666656"/>
    <n v="1065.5277777777787"/>
    <n v="139.921397379913"/>
    <n v="138.569620253165"/>
    <n v="32042.000000000076"/>
    <n v="32841.000000000102"/>
    <n v="127"/>
    <n v="127"/>
    <n v="508"/>
    <n v="254"/>
    <m/>
    <m/>
    <n v="0"/>
    <n v="0"/>
    <n v="139.69957081545098"/>
    <n v="138.47280334728077"/>
    <n v="32550.00000000008"/>
    <n v="33095.000000000102"/>
    <n v="271"/>
    <n v="204"/>
    <n v="271"/>
    <n v="204"/>
    <n v="21"/>
    <n v="16"/>
    <n v="21"/>
    <n v="16"/>
    <m/>
    <m/>
    <n v="0"/>
    <n v="0"/>
    <n v="292"/>
    <n v="220"/>
    <n v="292"/>
    <n v="220"/>
    <n v="6.6568265682656804"/>
    <n v="7.0404411764705896"/>
    <n v="1803.9999999999993"/>
    <n v="1436.2500000000002"/>
    <n v="12.575396825396799"/>
    <n v="13.1875"/>
    <n v="264.0833333333328"/>
    <n v="211"/>
    <m/>
    <m/>
    <n v="0"/>
    <n v="0"/>
    <n v="7.0824771689497679"/>
    <n v="7.4875000000000007"/>
    <n v="2068.0833333333321"/>
    <n v="1647.2500000000002"/>
    <n v="146.67896678966801"/>
    <n v="147.67647058823499"/>
    <n v="39750.000000000029"/>
    <n v="30125.999999999938"/>
    <n v="140.76190476190499"/>
    <n v="128.25"/>
    <n v="2956.0000000000045"/>
    <n v="2052"/>
    <m/>
    <m/>
    <n v="0"/>
    <n v="0"/>
    <n v="146.25342465753437"/>
    <n v="146.2636363636361"/>
    <n v="42706.000000000036"/>
    <n v="32177.999999999942"/>
    <n v="525"/>
    <n v="459"/>
    <n v="525"/>
    <n v="459"/>
    <n v="5.9447619047619007"/>
    <n v="5.9101912369886254"/>
    <n v="3120.9999999999977"/>
    <n v="2712.7777777777792"/>
    <n v="143.34476190476212"/>
    <n v="142.20697167756001"/>
    <n v="75256.000000000116"/>
    <n v="65273.000000000044"/>
    <n v="216"/>
    <n v="183"/>
    <n v="216"/>
    <n v="183"/>
    <n v="73"/>
    <n v="85"/>
    <n v="73"/>
    <n v="85"/>
    <m/>
    <m/>
    <n v="0"/>
    <n v="0"/>
    <n v="289"/>
    <n v="268"/>
    <n v="289"/>
    <n v="268"/>
    <n v="3.4498456790123502"/>
    <n v="3.7226775956284199"/>
    <n v="745.16666666666765"/>
    <n v="681.2500000000008"/>
    <n v="5.0114155251141597"/>
    <n v="4.7392156862745098"/>
    <n v="365.83333333333366"/>
    <n v="402.83333333333331"/>
    <m/>
    <m/>
    <n v="0"/>
    <n v="0"/>
    <n v="3.8442906574394513"/>
    <n v="4.0450870646766202"/>
    <n v="1111.0000000000014"/>
    <n v="1084.0833333333342"/>
    <n v="91.282407407407405"/>
    <n v="91.409836065573799"/>
    <n v="19717"/>
    <n v="16728.000000000004"/>
    <n v="89.315068493150704"/>
    <n v="88.435294117647103"/>
    <n v="6520.0000000000018"/>
    <n v="7517.0000000000036"/>
    <m/>
    <m/>
    <n v="0"/>
    <n v="0"/>
    <n v="90.785467128027676"/>
    <n v="90.466417910447788"/>
    <n v="26237"/>
    <n v="24245.000000000007"/>
    <n v="14"/>
    <n v="11"/>
    <n v="14"/>
    <n v="11"/>
    <n v="2.6904761904761898"/>
    <n v="4.6136363636363598"/>
    <n v="37.666666666666657"/>
    <n v="50.749999999999957"/>
    <n v="87.642857142857096"/>
    <n v="80.272727272727295"/>
    <n v="1226.9999999999993"/>
    <n v="883.00000000000023"/>
    <n v="716"/>
    <n v="624"/>
    <n v="716"/>
    <n v="624"/>
    <n v="3570.7499999999991"/>
    <n v="3173.6666666666688"/>
    <n v="91509.000000000102"/>
    <n v="79695.000000000044"/>
    <n v="98"/>
    <n v="103"/>
    <n v="98"/>
    <n v="103"/>
    <n v="661.24999999999977"/>
    <n v="623.19444444444446"/>
    <n v="9984.0000000000073"/>
    <n v="9823.0000000000036"/>
    <n v="814"/>
    <n v="727"/>
    <n v="814"/>
    <n v="727"/>
    <n v="4231.9999999999991"/>
    <n v="3796.8611111111131"/>
    <n v="101493.00000000012"/>
    <n v="89518.000000000044"/>
    <n v="0"/>
    <n v="0"/>
    <n v="0"/>
    <n v="0"/>
    <n v="0"/>
    <n v="0"/>
    <n v="0"/>
    <n v="0"/>
    <n v="4269.6666666666661"/>
    <n v="3847.6111111111131"/>
    <n v="102720.00000000012"/>
    <n v="90401.000000000058"/>
  </r>
  <r>
    <x v="1"/>
    <s v="University of Arkansas at Little Rock"/>
    <m/>
    <n v="106245"/>
    <x v="5"/>
    <n v="1280"/>
    <n v="1365"/>
    <n v="62"/>
    <n v="60"/>
    <n v="1218"/>
    <n v="1305"/>
    <n v="120"/>
    <n v="120"/>
    <n v="1218"/>
    <n v="1305"/>
    <n v="1218"/>
    <n v="1305"/>
    <n v="151"/>
    <n v="146"/>
    <n v="151"/>
    <n v="146"/>
    <n v="5"/>
    <n v="6"/>
    <n v="5"/>
    <n v="6"/>
    <m/>
    <m/>
    <n v="0"/>
    <n v="0"/>
    <n v="156"/>
    <n v="152"/>
    <n v="156"/>
    <n v="152"/>
    <n v="4.5645695364238401"/>
    <n v="4.7094748858447497"/>
    <n v="689.24999999999989"/>
    <n v="687.58333333333348"/>
    <n v="5.7"/>
    <n v="3.84572072072072"/>
    <n v="28.5"/>
    <n v="23.074324324324319"/>
    <m/>
    <m/>
    <n v="0"/>
    <n v="0"/>
    <n v="4.6009615384615374"/>
    <n v="4.6753793266951167"/>
    <n v="717.74999999999989"/>
    <n v="710.65765765765775"/>
    <n v="138.98013245033101"/>
    <n v="142.28767123287699"/>
    <n v="20985.999999999982"/>
    <n v="20774.00000000004"/>
    <n v="113.4"/>
    <n v="135.666666666667"/>
    <n v="567"/>
    <n v="814.00000000000205"/>
    <m/>
    <m/>
    <n v="0"/>
    <n v="0"/>
    <n v="138.1602564102563"/>
    <n v="142.02631578947398"/>
    <n v="21552.999999999982"/>
    <n v="21588.000000000044"/>
    <n v="237"/>
    <n v="232"/>
    <n v="237"/>
    <n v="232"/>
    <n v="15"/>
    <n v="22"/>
    <n v="15"/>
    <n v="22"/>
    <m/>
    <m/>
    <n v="0"/>
    <n v="0"/>
    <n v="252"/>
    <n v="254"/>
    <n v="252"/>
    <n v="254"/>
    <n v="6.7447257383966202"/>
    <n v="6.4223891273247498"/>
    <n v="1598.4999999999989"/>
    <n v="1489.994277539342"/>
    <n v="11.116666666666699"/>
    <n v="12.2462121212121"/>
    <n v="166.75000000000048"/>
    <n v="269.41666666666617"/>
    <m/>
    <m/>
    <n v="0"/>
    <n v="0"/>
    <n v="7.0049603174603146"/>
    <n v="6.9268147409685357"/>
    <n v="1765.2499999999993"/>
    <n v="1759.410944206008"/>
    <n v="142.08438818565401"/>
    <n v="140.461206896552"/>
    <n v="33674"/>
    <n v="32587.000000000065"/>
    <n v="130.13333333333301"/>
    <n v="130.272727272727"/>
    <n v="1951.9999999999952"/>
    <n v="2865.9999999999941"/>
    <m/>
    <m/>
    <n v="0"/>
    <n v="0"/>
    <n v="141.37301587301585"/>
    <n v="139.57874015748055"/>
    <n v="35625.999999999993"/>
    <n v="35453.000000000058"/>
    <n v="408"/>
    <n v="406"/>
    <n v="408"/>
    <n v="406"/>
    <n v="6.0857843137254877"/>
    <n v="6.0839128124720832"/>
    <n v="2482.9999999999991"/>
    <n v="2470.0686018636657"/>
    <n v="140.14460784313718"/>
    <n v="140.49507389162588"/>
    <n v="57178.999999999971"/>
    <n v="57041.000000000109"/>
    <n v="474"/>
    <n v="504"/>
    <n v="474"/>
    <n v="504"/>
    <n v="235"/>
    <n v="294"/>
    <n v="235"/>
    <n v="294"/>
    <m/>
    <m/>
    <n v="0"/>
    <n v="0"/>
    <n v="709"/>
    <n v="798"/>
    <n v="709"/>
    <n v="798"/>
    <n v="4.1886427566807303"/>
    <n v="3.97040343915344"/>
    <n v="1985.4166666666661"/>
    <n v="2001.0833333333337"/>
    <n v="4.6585106382978703"/>
    <n v="4.5416666666666696"/>
    <n v="1094.7499999999995"/>
    <n v="1335.2500000000009"/>
    <m/>
    <m/>
    <n v="0"/>
    <n v="0"/>
    <n v="4.3443817583450857"/>
    <n v="4.1808688387635771"/>
    <n v="3080.1666666666656"/>
    <n v="3336.3333333333344"/>
    <n v="92.413502109704595"/>
    <n v="87.914682539682502"/>
    <n v="43803.999999999978"/>
    <n v="44308.999999999978"/>
    <n v="79.012765957446803"/>
    <n v="78.802721088435405"/>
    <n v="18568"/>
    <n v="23168.000000000007"/>
    <m/>
    <m/>
    <n v="0"/>
    <n v="0"/>
    <n v="87.971791255289105"/>
    <n v="84.557644110275675"/>
    <n v="62371.999999999978"/>
    <n v="67476.999999999985"/>
    <n v="101"/>
    <n v="101"/>
    <n v="101"/>
    <n v="101"/>
    <n v="5.6331699346405202"/>
    <n v="8.4405940594059405"/>
    <n v="568.95016339869255"/>
    <n v="852.5"/>
    <n v="98.068627450980401"/>
    <n v="94.198019801980195"/>
    <n v="9904.931372549021"/>
    <n v="9514"/>
    <n v="862"/>
    <n v="882"/>
    <n v="862"/>
    <n v="882"/>
    <n v="4273.1666666666642"/>
    <n v="4178.6609442060089"/>
    <n v="98463.999999999971"/>
    <n v="97670.000000000087"/>
    <n v="255"/>
    <n v="322"/>
    <n v="255"/>
    <n v="322"/>
    <n v="1290"/>
    <n v="1627.7409909909913"/>
    <n v="21086.999999999996"/>
    <n v="26848.000000000004"/>
    <n v="1117"/>
    <n v="1204"/>
    <n v="1117"/>
    <n v="1204"/>
    <n v="5563.1666666666642"/>
    <n v="5806.4019351970001"/>
    <n v="119550.99999999997"/>
    <n v="124518.00000000009"/>
    <n v="0"/>
    <n v="0"/>
    <n v="0"/>
    <n v="0"/>
    <n v="0"/>
    <n v="0"/>
    <n v="0"/>
    <n v="0"/>
    <n v="6132.1168300653571"/>
    <n v="6658.9019351970001"/>
    <n v="129455.93137254896"/>
    <n v="134032.00000000009"/>
  </r>
  <r>
    <x v="1"/>
    <s v="University of Arkansas at Monticello"/>
    <m/>
    <n v="106485"/>
    <x v="2"/>
    <n v="340"/>
    <n v="353"/>
    <n v="11"/>
    <n v="13"/>
    <n v="329"/>
    <n v="340"/>
    <n v="120"/>
    <n v="120"/>
    <n v="329"/>
    <n v="340"/>
    <n v="329"/>
    <n v="340"/>
    <n v="34"/>
    <n v="35"/>
    <n v="34"/>
    <n v="35"/>
    <n v="86"/>
    <n v="70"/>
    <n v="86"/>
    <n v="70"/>
    <m/>
    <m/>
    <n v="0"/>
    <n v="0"/>
    <n v="120"/>
    <n v="105"/>
    <n v="120"/>
    <n v="105"/>
    <n v="4.8921568627451002"/>
    <n v="4.20714285714286"/>
    <n v="166.3333333333334"/>
    <n v="147.25000000000009"/>
    <n v="4.4129213483146099"/>
    <n v="5.75"/>
    <n v="379.51123595505646"/>
    <n v="402.5"/>
    <m/>
    <m/>
    <n v="0"/>
    <n v="0"/>
    <n v="4.5487047440699149"/>
    <n v="5.2357142857142867"/>
    <n v="545.84456928838983"/>
    <n v="549.75000000000011"/>
    <n v="138.441176470588"/>
    <n v="133.28571428571399"/>
    <n v="4706.9999999999918"/>
    <n v="4664.99999999999"/>
    <n v="138.60465116279099"/>
    <n v="138.78571428571399"/>
    <n v="11920.000000000025"/>
    <n v="9714.99999999998"/>
    <m/>
    <m/>
    <n v="0"/>
    <n v="0"/>
    <n v="138.55833333333348"/>
    <n v="136.95238095238068"/>
    <n v="16627.000000000018"/>
    <n v="14379.999999999971"/>
    <n v="73"/>
    <n v="87"/>
    <n v="73"/>
    <n v="87"/>
    <n v="26"/>
    <n v="17"/>
    <n v="26"/>
    <n v="17"/>
    <m/>
    <m/>
    <n v="0"/>
    <n v="0"/>
    <n v="99"/>
    <n v="104"/>
    <n v="99"/>
    <n v="104"/>
    <n v="5.2271689497716904"/>
    <n v="5.6856060606060597"/>
    <n v="381.58333333333343"/>
    <n v="494.6477272727272"/>
    <n v="8.2345679012345698"/>
    <n v="5.1764705882352899"/>
    <n v="214.09876543209882"/>
    <n v="87.999999999999929"/>
    <m/>
    <m/>
    <n v="0"/>
    <n v="0"/>
    <n v="6.016990896620527"/>
    <n v="5.6023819930069916"/>
    <n v="595.68209876543222"/>
    <n v="582.64772727272714"/>
    <n v="140.93150684931501"/>
    <n v="142.45977011494301"/>
    <n v="10287.999999999996"/>
    <n v="12394.000000000042"/>
    <n v="122.115384615385"/>
    <n v="151.76470588235301"/>
    <n v="3175.00000000001"/>
    <n v="2580.0000000000014"/>
    <m/>
    <m/>
    <n v="0"/>
    <n v="0"/>
    <n v="135.98989898989907"/>
    <n v="143.98076923076965"/>
    <n v="13463.000000000009"/>
    <n v="14974.000000000044"/>
    <n v="219"/>
    <n v="209"/>
    <n v="219"/>
    <n v="209"/>
    <n v="5.2124505390585485"/>
    <n v="5.4181709438886472"/>
    <n v="1141.526668053822"/>
    <n v="1132.3977272727273"/>
    <n v="137.39726027397273"/>
    <n v="140.44976076555031"/>
    <n v="30090.000000000029"/>
    <n v="29354.000000000015"/>
    <n v="77"/>
    <n v="87"/>
    <n v="77"/>
    <n v="87"/>
    <n v="29"/>
    <n v="26"/>
    <n v="29"/>
    <n v="26"/>
    <m/>
    <m/>
    <n v="0"/>
    <n v="0"/>
    <n v="106"/>
    <n v="113"/>
    <n v="106"/>
    <n v="113"/>
    <n v="3.2413419913419901"/>
    <n v="3.6206896551724101"/>
    <n v="249.58333333333323"/>
    <n v="314.99999999999966"/>
    <n v="4.6637931034482802"/>
    <n v="4.8055555555555598"/>
    <n v="135.25000000000011"/>
    <n v="124.94444444444456"/>
    <m/>
    <m/>
    <n v="0"/>
    <n v="0"/>
    <n v="3.6305031446540883"/>
    <n v="3.8933136676499491"/>
    <n v="384.83333333333337"/>
    <n v="439.94444444444423"/>
    <n v="81.493506493506501"/>
    <n v="87.781609195402297"/>
    <n v="6275.0000000000009"/>
    <n v="7637"/>
    <n v="98.068965517241395"/>
    <n v="87.807692307692307"/>
    <n v="2844.0000000000005"/>
    <n v="2283"/>
    <m/>
    <m/>
    <n v="0"/>
    <n v="0"/>
    <n v="86.028301886792477"/>
    <n v="87.787610619469021"/>
    <n v="9119.0000000000018"/>
    <n v="9920"/>
    <n v="4"/>
    <n v="18"/>
    <n v="4"/>
    <n v="18"/>
    <n v="2.4166666666666701"/>
    <n v="3.8055555555555598"/>
    <n v="9.6666666666666803"/>
    <n v="68.500000000000071"/>
    <n v="90.5"/>
    <n v="115.055555555556"/>
    <n v="362"/>
    <n v="2071.0000000000082"/>
    <n v="184"/>
    <n v="209"/>
    <n v="184"/>
    <n v="209"/>
    <n v="797.50000000000011"/>
    <n v="956.89772727272691"/>
    <n v="21269.999999999989"/>
    <n v="24696.000000000033"/>
    <n v="141"/>
    <n v="113"/>
    <n v="141"/>
    <n v="113"/>
    <n v="728.86000138715542"/>
    <n v="615.44444444444446"/>
    <n v="17939.000000000036"/>
    <n v="14577.999999999982"/>
    <n v="325"/>
    <n v="322"/>
    <n v="325"/>
    <n v="322"/>
    <n v="1526.3600013871555"/>
    <n v="1572.3421717171714"/>
    <n v="39209.000000000029"/>
    <n v="39274.000000000015"/>
    <n v="0"/>
    <n v="0"/>
    <n v="0"/>
    <n v="0"/>
    <n v="0"/>
    <n v="0"/>
    <n v="0"/>
    <n v="0"/>
    <n v="1536.0266680538223"/>
    <n v="1640.8421717171714"/>
    <n v="39571.000000000029"/>
    <n v="41345.000000000022"/>
  </r>
  <r>
    <x v="1"/>
    <s v="University of Arkansas at Pine Bluff"/>
    <s v="Met the criteria for Four-Year 4 in 2020-21 , and 2021-22"/>
    <n v="106412"/>
    <x v="4"/>
    <n v="455"/>
    <n v="368"/>
    <n v="1"/>
    <n v="0"/>
    <n v="454"/>
    <n v="368"/>
    <n v="120"/>
    <n v="120"/>
    <n v="454"/>
    <n v="368"/>
    <n v="454"/>
    <n v="368"/>
    <n v="55"/>
    <n v="46"/>
    <n v="55"/>
    <n v="46"/>
    <n v="0"/>
    <n v="1"/>
    <n v="0"/>
    <n v="1"/>
    <m/>
    <m/>
    <n v="0"/>
    <n v="0"/>
    <n v="55"/>
    <n v="47"/>
    <n v="55"/>
    <n v="47"/>
    <n v="4.0621212121212098"/>
    <n v="4.3641304347826102"/>
    <n v="223.41666666666654"/>
    <n v="200.75000000000006"/>
    <n v="0"/>
    <n v="3.9935897435897401"/>
    <n v="0"/>
    <n v="3.9935897435897401"/>
    <m/>
    <m/>
    <n v="0"/>
    <n v="0"/>
    <n v="4.0621212121212098"/>
    <n v="4.3562465902891452"/>
    <n v="223.41666666666654"/>
    <n v="204.74358974358984"/>
    <n v="128.80000000000001"/>
    <n v="134.34782608695701"/>
    <n v="7084.0000000000009"/>
    <n v="6180.0000000000227"/>
    <n v="0"/>
    <n v="165"/>
    <n v="0"/>
    <n v="165"/>
    <m/>
    <m/>
    <n v="0"/>
    <n v="0"/>
    <n v="128.80000000000001"/>
    <n v="135.00000000000048"/>
    <n v="7084.0000000000009"/>
    <n v="6345.0000000000227"/>
    <n v="277"/>
    <n v="211"/>
    <n v="277"/>
    <n v="211"/>
    <n v="4"/>
    <n v="5"/>
    <n v="4"/>
    <n v="5"/>
    <m/>
    <m/>
    <n v="0"/>
    <n v="0"/>
    <n v="281"/>
    <n v="216"/>
    <n v="281"/>
    <n v="216"/>
    <n v="5.3321299638989199"/>
    <n v="5.3601895734597198"/>
    <n v="1477.0000000000009"/>
    <n v="1131.0000000000009"/>
    <n v="20.7916666666667"/>
    <n v="17.766666666666701"/>
    <n v="83.166666666666799"/>
    <n v="88.833333333333513"/>
    <m/>
    <m/>
    <n v="0"/>
    <n v="0"/>
    <n v="5.55219454329775"/>
    <n v="5.647376543209881"/>
    <n v="1560.1666666666677"/>
    <n v="1219.8333333333344"/>
    <n v="138.902527075812"/>
    <n v="142.93838862559201"/>
    <n v="38475.999999999927"/>
    <n v="30159.999999999913"/>
    <n v="125.5"/>
    <n v="114.2"/>
    <n v="502"/>
    <n v="571"/>
    <m/>
    <m/>
    <n v="0"/>
    <n v="0"/>
    <n v="138.71174377224173"/>
    <n v="142.27314814814775"/>
    <n v="38977.999999999927"/>
    <n v="30730.999999999916"/>
    <n v="336"/>
    <n v="263"/>
    <n v="336"/>
    <n v="263"/>
    <n v="5.3082837301587329"/>
    <n v="5.4166422930681533"/>
    <n v="1783.5833333333342"/>
    <n v="1424.5769230769242"/>
    <n v="137.0892857142855"/>
    <n v="140.97338403041803"/>
    <n v="46061.999999999927"/>
    <n v="37075.999999999942"/>
    <n v="104"/>
    <n v="94"/>
    <n v="104"/>
    <n v="94"/>
    <n v="14"/>
    <n v="10"/>
    <n v="14"/>
    <n v="10"/>
    <m/>
    <m/>
    <n v="0"/>
    <n v="0"/>
    <n v="118"/>
    <n v="104"/>
    <n v="118"/>
    <n v="104"/>
    <n v="3.5304487179487198"/>
    <n v="3.4751773049645398"/>
    <n v="367.16666666666686"/>
    <n v="326.66666666666674"/>
    <n v="7.6845238095238102"/>
    <n v="4.2833333333333297"/>
    <n v="107.58333333333334"/>
    <n v="42.8333333333333"/>
    <m/>
    <m/>
    <n v="0"/>
    <n v="0"/>
    <n v="4.0233050847457648"/>
    <n v="3.5528846153846159"/>
    <n v="474.75000000000023"/>
    <n v="369.50000000000006"/>
    <n v="91.182692307692307"/>
    <n v="90.425531914893597"/>
    <n v="9483"/>
    <n v="8499.9999999999982"/>
    <n v="89"/>
    <n v="79.599999999999994"/>
    <n v="1246"/>
    <n v="796"/>
    <m/>
    <m/>
    <n v="0"/>
    <n v="0"/>
    <n v="90.923728813559322"/>
    <n v="89.384615384615373"/>
    <n v="10729"/>
    <n v="9295.9999999999982"/>
    <n v="0"/>
    <n v="1"/>
    <n v="0"/>
    <n v="1"/>
    <m/>
    <n v="2.3333333333333299"/>
    <n v="0"/>
    <n v="2.3333333333333299"/>
    <m/>
    <n v="197"/>
    <n v="0"/>
    <n v="197"/>
    <n v="436"/>
    <n v="351"/>
    <n v="436"/>
    <n v="351"/>
    <n v="2067.5833333333344"/>
    <n v="1658.4166666666677"/>
    <n v="55042.999999999927"/>
    <n v="44839.999999999935"/>
    <n v="18"/>
    <n v="16"/>
    <n v="18"/>
    <n v="16"/>
    <n v="190.75000000000014"/>
    <n v="135.66025641025655"/>
    <n v="1748"/>
    <n v="1532"/>
    <n v="454"/>
    <n v="367"/>
    <n v="454"/>
    <n v="367"/>
    <n v="2258.3333333333344"/>
    <n v="1794.0769230769242"/>
    <n v="56790.999999999927"/>
    <n v="46371.999999999935"/>
    <n v="0"/>
    <n v="0"/>
    <n v="0"/>
    <n v="0"/>
    <n v="0"/>
    <n v="0"/>
    <n v="0"/>
    <n v="0"/>
    <n v="2258.3333333333344"/>
    <n v="1796.4102564102575"/>
    <n v="56790.999999999927"/>
    <n v="46568.999999999942"/>
  </r>
  <r>
    <x v="1"/>
    <s v="University of Central Arkansas "/>
    <m/>
    <n v="106704"/>
    <x v="1"/>
    <n v="1742"/>
    <n v="1841"/>
    <n v="9"/>
    <n v="10"/>
    <n v="1733"/>
    <n v="1831"/>
    <n v="120"/>
    <n v="120"/>
    <n v="1733"/>
    <n v="1831"/>
    <n v="1733"/>
    <n v="1831"/>
    <n v="551"/>
    <n v="672"/>
    <n v="551"/>
    <n v="672"/>
    <n v="9"/>
    <n v="13"/>
    <n v="9"/>
    <n v="13"/>
    <m/>
    <m/>
    <n v="0"/>
    <n v="0"/>
    <n v="560"/>
    <n v="685"/>
    <n v="560"/>
    <n v="685"/>
    <n v="4.0359951603145801"/>
    <n v="4.0004960317460299"/>
    <n v="2223.8333333333335"/>
    <n v="2688.3333333333321"/>
    <n v="5.3888888888888902"/>
    <n v="4.3348540145985401"/>
    <n v="48.500000000000014"/>
    <n v="56.353102189781019"/>
    <m/>
    <m/>
    <n v="0"/>
    <n v="0"/>
    <n v="4.0577380952380953"/>
    <n v="4.0068415117125742"/>
    <n v="2272.3333333333335"/>
    <n v="2744.6864355231132"/>
    <n v="127.958257713249"/>
    <n v="126.705357142857"/>
    <n v="70505.000000000204"/>
    <n v="85145.999999999898"/>
    <n v="130.333333333333"/>
    <n v="129.30769230769201"/>
    <n v="1172.999999999997"/>
    <n v="1680.9999999999961"/>
    <m/>
    <m/>
    <n v="0"/>
    <n v="0"/>
    <n v="127.99642857142894"/>
    <n v="126.7547445255473"/>
    <n v="71678.000000000204"/>
    <n v="86826.999999999898"/>
    <n v="518"/>
    <n v="515"/>
    <n v="518"/>
    <n v="515"/>
    <n v="37"/>
    <n v="29"/>
    <n v="37"/>
    <n v="29"/>
    <m/>
    <m/>
    <n v="0"/>
    <n v="0"/>
    <n v="555"/>
    <n v="544"/>
    <n v="555"/>
    <n v="544"/>
    <n v="5.0812419562419597"/>
    <n v="5.1925566343042098"/>
    <n v="2632.0833333333353"/>
    <n v="2674.1666666666679"/>
    <n v="5.7522522522522497"/>
    <n v="6.9540229885057503"/>
    <n v="212.83333333333323"/>
    <n v="201.66666666666677"/>
    <m/>
    <m/>
    <n v="0"/>
    <n v="0"/>
    <n v="5.1259759759759786"/>
    <n v="5.2864583333333357"/>
    <n v="2844.9166666666683"/>
    <n v="2875.8333333333348"/>
    <n v="138.33783783783801"/>
    <n v="135.992233009709"/>
    <n v="71659.000000000087"/>
    <n v="70036.000000000131"/>
    <n v="147.756756756757"/>
    <n v="151.172413793103"/>
    <n v="5467.0000000000091"/>
    <n v="4383.9999999999873"/>
    <m/>
    <m/>
    <n v="0"/>
    <n v="0"/>
    <n v="138.96576576576595"/>
    <n v="136.8014705882355"/>
    <n v="77126.000000000102"/>
    <n v="74420.000000000116"/>
    <n v="1115"/>
    <n v="1229"/>
    <n v="1115"/>
    <n v="1229"/>
    <n v="4.5894618834080738"/>
    <n v="4.5732463538294938"/>
    <n v="5117.2500000000027"/>
    <n v="5620.5197688564476"/>
    <n v="133.45650224215274"/>
    <n v="131.20179007323026"/>
    <n v="148804.00000000029"/>
    <n v="161246.99999999997"/>
    <n v="503"/>
    <n v="481"/>
    <n v="503"/>
    <n v="481"/>
    <n v="71"/>
    <n v="87"/>
    <n v="71"/>
    <n v="87"/>
    <m/>
    <m/>
    <n v="0"/>
    <n v="0"/>
    <n v="574"/>
    <n v="568"/>
    <n v="574"/>
    <n v="568"/>
    <n v="2.9675281643472502"/>
    <n v="2.9849272349272402"/>
    <n v="1492.6666666666667"/>
    <n v="1435.7500000000025"/>
    <n v="3.9812206572769999"/>
    <n v="2.8611111111111098"/>
    <n v="282.66666666666697"/>
    <n v="248.91666666666654"/>
    <m/>
    <m/>
    <n v="0"/>
    <n v="0"/>
    <n v="3.0929152148664349"/>
    <n v="2.965962441314558"/>
    <n v="1775.3333333333337"/>
    <n v="1684.666666666669"/>
    <n v="89.856858846918499"/>
    <n v="88.411642411642404"/>
    <n v="45198.000000000007"/>
    <n v="42526"/>
    <n v="77.253521126760603"/>
    <n v="74.597701149425305"/>
    <n v="5485.0000000000027"/>
    <n v="6490.0000000000018"/>
    <m/>
    <m/>
    <n v="0"/>
    <n v="0"/>
    <n v="88.297909407665514"/>
    <n v="86.295774647887328"/>
    <n v="50683.000000000007"/>
    <n v="49016"/>
    <n v="44"/>
    <n v="34"/>
    <n v="44"/>
    <n v="34"/>
    <n v="1.9829545454545501"/>
    <n v="2.02941176470588"/>
    <n v="87.250000000000199"/>
    <n v="68.999999999999915"/>
    <n v="127.34090909090899"/>
    <n v="112.470588235294"/>
    <n v="5602.9999999999955"/>
    <n v="3823.9999999999959"/>
    <n v="1572"/>
    <n v="1668"/>
    <n v="1572"/>
    <n v="1668"/>
    <n v="6348.5833333333358"/>
    <n v="6798.2500000000027"/>
    <n v="187362.00000000029"/>
    <n v="197708.00000000003"/>
    <n v="117"/>
    <n v="129"/>
    <n v="117"/>
    <n v="129"/>
    <n v="544.00000000000023"/>
    <n v="506.93643552311437"/>
    <n v="12125.000000000009"/>
    <n v="12554.999999999985"/>
    <n v="1689"/>
    <n v="1797"/>
    <n v="1689"/>
    <n v="1797"/>
    <n v="6892.5833333333358"/>
    <n v="7305.1864355231173"/>
    <n v="199487.00000000029"/>
    <n v="210263"/>
    <n v="0"/>
    <n v="0"/>
    <n v="0"/>
    <n v="0"/>
    <n v="0"/>
    <n v="0"/>
    <n v="0"/>
    <n v="0"/>
    <n v="6979.8333333333367"/>
    <n v="7374.1864355231164"/>
    <n v="205090.00000000029"/>
    <n v="214086.99999999997"/>
  </r>
  <r>
    <x v="1"/>
    <s v="Arkansas Northeastern College"/>
    <m/>
    <n v="107327"/>
    <x v="6"/>
    <n v="154"/>
    <n v="172"/>
    <n v="1"/>
    <n v="3"/>
    <n v="153"/>
    <n v="169"/>
    <n v="60"/>
    <n v="60"/>
    <n v="153"/>
    <n v="169"/>
    <n v="153"/>
    <n v="169"/>
    <n v="6"/>
    <n v="45"/>
    <n v="6"/>
    <n v="45"/>
    <n v="5"/>
    <n v="5"/>
    <n v="5"/>
    <n v="5"/>
    <m/>
    <m/>
    <n v="0"/>
    <n v="0"/>
    <n v="11"/>
    <n v="50"/>
    <n v="11"/>
    <n v="50"/>
    <n v="3.6666666666666701"/>
    <n v="3.01296296296296"/>
    <n v="22.000000000000021"/>
    <n v="135.5833333333332"/>
    <n v="1.95"/>
    <n v="5.2333333333333298"/>
    <n v="9.75"/>
    <n v="26.16666666666665"/>
    <m/>
    <m/>
    <n v="0"/>
    <n v="0"/>
    <n v="2.8863636363636385"/>
    <n v="3.2349999999999972"/>
    <n v="31.750000000000021"/>
    <n v="161.74999999999986"/>
    <n v="87"/>
    <n v="78.488888888888894"/>
    <n v="522"/>
    <n v="3532.0000000000005"/>
    <n v="65"/>
    <n v="76.8"/>
    <n v="325"/>
    <n v="384"/>
    <m/>
    <m/>
    <n v="0"/>
    <n v="0"/>
    <n v="77"/>
    <n v="78.320000000000007"/>
    <n v="847"/>
    <n v="3916.0000000000005"/>
    <n v="62"/>
    <n v="68"/>
    <n v="62"/>
    <n v="68"/>
    <n v="14"/>
    <n v="9"/>
    <n v="14"/>
    <n v="9"/>
    <m/>
    <m/>
    <n v="0"/>
    <n v="0"/>
    <n v="76"/>
    <n v="77"/>
    <n v="76"/>
    <n v="77"/>
    <n v="5.6881720430107503"/>
    <n v="3.8909313725490202"/>
    <n v="352.66666666666652"/>
    <n v="264.58333333333337"/>
    <n v="4.3869047619047601"/>
    <n v="3.50925925925926"/>
    <n v="61.416666666666643"/>
    <n v="31.583333333333339"/>
    <m/>
    <m/>
    <n v="0"/>
    <n v="0"/>
    <n v="5.4484649122806994"/>
    <n v="3.8463203463203466"/>
    <n v="414.08333333333314"/>
    <n v="296.16666666666669"/>
    <n v="81.080645161290306"/>
    <n v="81.970588235294102"/>
    <n v="5026.9999999999991"/>
    <n v="5573.9999999999991"/>
    <n v="74.5"/>
    <n v="62.7777777777778"/>
    <n v="1043"/>
    <n v="565.00000000000023"/>
    <m/>
    <m/>
    <n v="0"/>
    <n v="0"/>
    <n v="79.868421052631561"/>
    <n v="79.72727272727272"/>
    <n v="6069.9999999999982"/>
    <n v="6138.9999999999991"/>
    <n v="87"/>
    <n v="127"/>
    <n v="87"/>
    <n v="127"/>
    <n v="5.1245210727969326"/>
    <n v="3.6056430446194212"/>
    <n v="445.83333333333314"/>
    <n v="457.91666666666652"/>
    <n v="79.505747126436759"/>
    <n v="79.173228346456696"/>
    <n v="6916.9999999999982"/>
    <n v="10055"/>
    <n v="13"/>
    <n v="4"/>
    <n v="13"/>
    <n v="4"/>
    <n v="5"/>
    <n v="2"/>
    <n v="5"/>
    <n v="2"/>
    <m/>
    <m/>
    <n v="0"/>
    <n v="0"/>
    <n v="18"/>
    <n v="6"/>
    <n v="18"/>
    <n v="6"/>
    <n v="6.9038461538461497"/>
    <n v="6.6666666666666696"/>
    <n v="89.749999999999943"/>
    <n v="26.666666666666679"/>
    <n v="8.2166666666666703"/>
    <n v="12.75"/>
    <n v="41.08333333333335"/>
    <n v="25.5"/>
    <m/>
    <m/>
    <n v="0"/>
    <n v="0"/>
    <n v="7.2685185185185155"/>
    <n v="8.6944444444444464"/>
    <n v="130.83333333333329"/>
    <n v="52.166666666666679"/>
    <n v="70"/>
    <n v="90.5"/>
    <n v="910"/>
    <n v="362"/>
    <n v="64.8"/>
    <n v="123"/>
    <n v="324"/>
    <n v="246"/>
    <m/>
    <m/>
    <n v="0"/>
    <n v="0"/>
    <n v="68.555555555555557"/>
    <n v="101.33333333333333"/>
    <n v="1234"/>
    <n v="608"/>
    <n v="48"/>
    <n v="36"/>
    <n v="48"/>
    <n v="36"/>
    <n v="7.7239583333333304"/>
    <n v="5.4369369369369398"/>
    <n v="370.74999999999989"/>
    <n v="195.72972972972983"/>
    <n v="88.0833333333333"/>
    <n v="73.162162162162204"/>
    <n v="4227.9999999999982"/>
    <n v="2633.8378378378393"/>
    <n v="81"/>
    <n v="117"/>
    <n v="81"/>
    <n v="117"/>
    <n v="464.41666666666646"/>
    <n v="426.83333333333326"/>
    <n v="6458.9999999999991"/>
    <n v="9468"/>
    <n v="24"/>
    <n v="16"/>
    <n v="24"/>
    <n v="16"/>
    <n v="112.25"/>
    <n v="83.249999999999986"/>
    <n v="1692"/>
    <n v="1195.0000000000002"/>
    <n v="105"/>
    <n v="133"/>
    <n v="105"/>
    <n v="133"/>
    <n v="576.66666666666652"/>
    <n v="510.08333333333326"/>
    <n v="8150.9999999999991"/>
    <n v="10663"/>
    <n v="0"/>
    <n v="0"/>
    <n v="0"/>
    <n v="0"/>
    <n v="0"/>
    <n v="0"/>
    <n v="0"/>
    <n v="0"/>
    <n v="947.41666666666629"/>
    <n v="705.81306306306305"/>
    <n v="12378.999999999996"/>
    <n v="13296.83783783784"/>
  </r>
  <r>
    <x v="1"/>
    <s v="Arkansas State University-Beebe"/>
    <m/>
    <n v="106449"/>
    <x v="7"/>
    <n v="797"/>
    <n v="712"/>
    <n v="243"/>
    <n v="201"/>
    <n v="554"/>
    <n v="511"/>
    <n v="60"/>
    <n v="60"/>
    <n v="554"/>
    <n v="511"/>
    <n v="554"/>
    <n v="511"/>
    <n v="130"/>
    <n v="123"/>
    <n v="130"/>
    <n v="123"/>
    <n v="3"/>
    <n v="5"/>
    <n v="3"/>
    <n v="5"/>
    <m/>
    <m/>
    <n v="0"/>
    <n v="0"/>
    <n v="133"/>
    <n v="128"/>
    <n v="133"/>
    <n v="128"/>
    <n v="2.4755952380952402"/>
    <n v="2.8487654320987699"/>
    <n v="321.82738095238125"/>
    <n v="350.39814814814872"/>
    <n v="12.9375"/>
    <n v="6.2666666666666702"/>
    <n v="38.8125"/>
    <n v="31.33333333333335"/>
    <m/>
    <m/>
    <n v="0"/>
    <n v="0"/>
    <n v="2.7115780522735431"/>
    <n v="2.9822771990740788"/>
    <n v="360.63988095238125"/>
    <n v="381.73148148148209"/>
    <n v="75.423076923076906"/>
    <n v="75.886178861788594"/>
    <n v="9804.9999999999982"/>
    <n v="9333.9999999999964"/>
    <n v="111"/>
    <n v="96.4"/>
    <n v="333"/>
    <n v="482"/>
    <m/>
    <m/>
    <n v="0"/>
    <n v="0"/>
    <n v="76.225563909774422"/>
    <n v="76.687499999999972"/>
    <n v="10137.999999999998"/>
    <n v="9815.9999999999964"/>
    <n v="237"/>
    <n v="229"/>
    <n v="237"/>
    <n v="229"/>
    <n v="34"/>
    <n v="22"/>
    <n v="34"/>
    <n v="22"/>
    <m/>
    <m/>
    <n v="0"/>
    <n v="0"/>
    <n v="271"/>
    <n v="251"/>
    <n v="271"/>
    <n v="251"/>
    <n v="5.15"/>
    <n v="4.3002049180327901"/>
    <n v="1220.5500000000002"/>
    <n v="984.74692622950897"/>
    <n v="9.2105263157894708"/>
    <n v="11.7753623188406"/>
    <n v="313.15789473684202"/>
    <n v="259.05797101449321"/>
    <m/>
    <m/>
    <n v="0"/>
    <n v="0"/>
    <n v="5.6594387259662078"/>
    <n v="4.9553979969880562"/>
    <n v="1533.7078947368423"/>
    <n v="1243.8048972440022"/>
    <n v="84.506329113924096"/>
    <n v="78.803493449781698"/>
    <n v="20028.000000000011"/>
    <n v="18046.000000000007"/>
    <n v="83.352941176470594"/>
    <n v="84.454545454545496"/>
    <n v="2834"/>
    <n v="1858.0000000000009"/>
    <m/>
    <m/>
    <n v="0"/>
    <n v="0"/>
    <n v="84.361623616236201"/>
    <n v="79.298804780876523"/>
    <n v="22862.000000000011"/>
    <n v="19904.000000000007"/>
    <n v="404"/>
    <n v="379"/>
    <n v="404"/>
    <n v="379"/>
    <n v="4.6889796427951076"/>
    <n v="4.2890141918878211"/>
    <n v="1894.3477756892235"/>
    <n v="1625.5363787254842"/>
    <n v="81.683168316831697"/>
    <n v="78.416886543535625"/>
    <n v="33000.000000000007"/>
    <n v="29720.000000000004"/>
    <n v="102"/>
    <n v="82"/>
    <n v="102"/>
    <n v="82"/>
    <n v="42"/>
    <n v="34"/>
    <n v="42"/>
    <n v="34"/>
    <m/>
    <m/>
    <n v="0"/>
    <n v="0"/>
    <n v="144"/>
    <n v="116"/>
    <n v="144"/>
    <n v="116"/>
    <n v="3.0054012345679002"/>
    <n v="3.3295454545454501"/>
    <n v="306.55092592592581"/>
    <n v="273.02272727272691"/>
    <n v="4.4609929078014199"/>
    <n v="3.9852941176470602"/>
    <n v="187.36170212765964"/>
    <n v="135.50000000000006"/>
    <m/>
    <m/>
    <n v="0"/>
    <n v="0"/>
    <n v="3.4299488059276766"/>
    <n v="3.5217476489028186"/>
    <n v="493.91262805358542"/>
    <n v="408.52272727272697"/>
    <n v="65.647058823529406"/>
    <n v="64.463414634146304"/>
    <n v="6695.9999999999991"/>
    <n v="5285.9999999999973"/>
    <n v="57.619047619047599"/>
    <n v="53.117647058823501"/>
    <n v="2419.9999999999991"/>
    <n v="1805.9999999999991"/>
    <m/>
    <m/>
    <n v="0"/>
    <n v="0"/>
    <n v="63.305555555555543"/>
    <n v="61.137931034482726"/>
    <n v="9115.9999999999982"/>
    <n v="7091.9999999999964"/>
    <n v="6"/>
    <n v="16"/>
    <n v="6"/>
    <n v="16"/>
    <n v="8.0138888888888893"/>
    <n v="2.8125"/>
    <n v="48.083333333333336"/>
    <n v="45"/>
    <n v="84.8333333333333"/>
    <n v="63.875"/>
    <n v="508.99999999999977"/>
    <n v="1022"/>
    <n v="469"/>
    <n v="434"/>
    <n v="469"/>
    <n v="434"/>
    <n v="1848.9283068783072"/>
    <n v="1608.1678016503847"/>
    <n v="36529.000000000007"/>
    <n v="32666"/>
    <n v="79"/>
    <n v="61"/>
    <n v="79"/>
    <n v="61"/>
    <n v="539.33209686450164"/>
    <n v="425.89130434782663"/>
    <n v="5586.9999999999991"/>
    <n v="4146"/>
    <n v="548"/>
    <n v="495"/>
    <n v="548"/>
    <n v="495"/>
    <n v="2388.2604037428091"/>
    <n v="2034.0591059982114"/>
    <n v="42116.000000000007"/>
    <n v="36812"/>
    <n v="0"/>
    <n v="0"/>
    <n v="0"/>
    <n v="0"/>
    <n v="0"/>
    <n v="0"/>
    <n v="0"/>
    <n v="0"/>
    <n v="2436.3437370761426"/>
    <n v="2079.0591059982112"/>
    <n v="42625.000000000007"/>
    <n v="37834"/>
  </r>
  <r>
    <x v="1"/>
    <s v="Arkansas State University Mountain Home"/>
    <m/>
    <n v="420538"/>
    <x v="6"/>
    <n v="219"/>
    <n v="214"/>
    <n v="6"/>
    <n v="8"/>
    <n v="213"/>
    <n v="206"/>
    <n v="60"/>
    <n v="60"/>
    <n v="213"/>
    <n v="206"/>
    <n v="213"/>
    <n v="206"/>
    <n v="20"/>
    <n v="21"/>
    <n v="20"/>
    <n v="21"/>
    <n v="13"/>
    <n v="12"/>
    <n v="13"/>
    <n v="12"/>
    <m/>
    <m/>
    <n v="0"/>
    <n v="0"/>
    <n v="33"/>
    <n v="33"/>
    <n v="33"/>
    <n v="33"/>
    <n v="4.5873015873015897"/>
    <n v="3.4563492063492101"/>
    <n v="91.74603174603179"/>
    <n v="72.583333333333414"/>
    <n v="4.0448717948717903"/>
    <n v="5.2222222222222197"/>
    <n v="52.583333333333272"/>
    <n v="62.666666666666636"/>
    <m/>
    <m/>
    <n v="0"/>
    <n v="0"/>
    <n v="4.3736171236171231"/>
    <n v="4.0984848484848504"/>
    <n v="144.32936507936506"/>
    <n v="135.25000000000006"/>
    <n v="86.2"/>
    <n v="81.428571428571402"/>
    <n v="1724"/>
    <n v="1709.9999999999995"/>
    <n v="75.923076923076906"/>
    <n v="84.6666666666667"/>
    <n v="986.99999999999977"/>
    <n v="1016.0000000000005"/>
    <m/>
    <m/>
    <n v="0"/>
    <n v="0"/>
    <n v="82.151515151515156"/>
    <n v="82.606060606060609"/>
    <n v="2711"/>
    <n v="2726"/>
    <n v="85"/>
    <n v="80"/>
    <n v="85"/>
    <n v="80"/>
    <n v="23"/>
    <n v="10"/>
    <n v="23"/>
    <n v="10"/>
    <m/>
    <m/>
    <n v="0"/>
    <n v="0"/>
    <n v="108"/>
    <n v="90"/>
    <n v="108"/>
    <n v="90"/>
    <n v="5.2107843137254903"/>
    <n v="6.0761316872427997"/>
    <n v="442.91666666666669"/>
    <n v="486.09053497942398"/>
    <n v="10.6319444444444"/>
    <n v="10.266666666666699"/>
    <n v="244.53472222222121"/>
    <n v="102.666666666667"/>
    <m/>
    <m/>
    <n v="0"/>
    <n v="0"/>
    <n v="6.3652906378600731"/>
    <n v="6.541746684956566"/>
    <n v="687.45138888888789"/>
    <n v="588.75720164609095"/>
    <n v="86.470588235294102"/>
    <n v="91.962500000000006"/>
    <n v="7349.9999999999991"/>
    <n v="7357"/>
    <n v="103.434782608696"/>
    <n v="109"/>
    <n v="2379.0000000000077"/>
    <n v="1090"/>
    <m/>
    <m/>
    <n v="0"/>
    <n v="0"/>
    <n v="90.0833333333334"/>
    <n v="93.855555555555554"/>
    <n v="9729.0000000000073"/>
    <n v="8447"/>
    <n v="141"/>
    <n v="123"/>
    <n v="141"/>
    <n v="123"/>
    <n v="5.8991542834627868"/>
    <n v="5.8862374117568379"/>
    <n v="831.78075396825295"/>
    <n v="724.00720164609106"/>
    <n v="88.226950354609983"/>
    <n v="90.837398373983746"/>
    <n v="12440.000000000007"/>
    <n v="11173"/>
    <n v="53"/>
    <n v="57"/>
    <n v="53"/>
    <n v="57"/>
    <n v="19"/>
    <n v="25"/>
    <n v="19"/>
    <n v="25"/>
    <m/>
    <m/>
    <n v="0"/>
    <n v="0"/>
    <n v="72"/>
    <n v="82"/>
    <n v="72"/>
    <n v="82"/>
    <n v="3.0393081761006302"/>
    <n v="3.9415204678362601"/>
    <n v="161.0833333333334"/>
    <n v="224.66666666666683"/>
    <n v="3.7412280701754401"/>
    <n v="4.4000000000000004"/>
    <n v="71.083333333333357"/>
    <n v="110.00000000000001"/>
    <m/>
    <m/>
    <n v="0"/>
    <n v="0"/>
    <n v="3.2245370370370381"/>
    <n v="4.0813008130081325"/>
    <n v="232.16666666666674"/>
    <n v="334.66666666666686"/>
    <n v="66.2264150943396"/>
    <n v="69.368421052631604"/>
    <n v="3509.9999999999986"/>
    <n v="3954.0000000000014"/>
    <n v="58.7368421052632"/>
    <n v="54.48"/>
    <n v="1116.0000000000009"/>
    <n v="1362"/>
    <m/>
    <m/>
    <n v="0"/>
    <n v="0"/>
    <n v="64.25"/>
    <n v="64.829268292682954"/>
    <n v="4626"/>
    <n v="5316.0000000000018"/>
    <n v="0"/>
    <n v="1"/>
    <n v="0"/>
    <n v="1"/>
    <m/>
    <n v="3.75"/>
    <n v="0"/>
    <n v="3.75"/>
    <m/>
    <n v="72"/>
    <n v="0"/>
    <n v="72"/>
    <n v="158"/>
    <n v="158"/>
    <n v="158"/>
    <n v="158"/>
    <n v="695.7460317460318"/>
    <n v="783.34053497942421"/>
    <n v="12583.999999999998"/>
    <n v="13021.000000000002"/>
    <n v="55"/>
    <n v="47"/>
    <n v="55"/>
    <n v="47"/>
    <n v="368.20138888888783"/>
    <n v="275.33333333333366"/>
    <n v="4482.0000000000082"/>
    <n v="3468.0000000000005"/>
    <n v="213"/>
    <n v="205"/>
    <n v="213"/>
    <n v="205"/>
    <n v="1063.9474206349196"/>
    <n v="1058.6738683127578"/>
    <n v="17066.000000000007"/>
    <n v="16489.000000000004"/>
    <n v="0"/>
    <n v="0"/>
    <n v="0"/>
    <n v="0"/>
    <n v="0"/>
    <n v="0"/>
    <n v="0"/>
    <n v="0"/>
    <n v="1063.9474206349196"/>
    <n v="1062.4238683127578"/>
    <n v="17066.000000000007"/>
    <n v="16561"/>
  </r>
  <r>
    <x v="1"/>
    <s v="Arkansas State University Mid-South"/>
    <m/>
    <n v="107318"/>
    <x v="6"/>
    <n v="95"/>
    <n v="141"/>
    <n v="0"/>
    <n v="5"/>
    <n v="95"/>
    <n v="136"/>
    <n v="60"/>
    <n v="60"/>
    <n v="95"/>
    <n v="136"/>
    <n v="95"/>
    <n v="136"/>
    <n v="1"/>
    <n v="1"/>
    <n v="1"/>
    <n v="1"/>
    <n v="0"/>
    <n v="0"/>
    <n v="0"/>
    <n v="0"/>
    <m/>
    <m/>
    <n v="0"/>
    <n v="0"/>
    <n v="1"/>
    <n v="1"/>
    <n v="1"/>
    <n v="1"/>
    <n v="2.75"/>
    <n v="1.75"/>
    <n v="2.75"/>
    <n v="1.75"/>
    <n v="0"/>
    <n v="0"/>
    <n v="0"/>
    <n v="0"/>
    <m/>
    <m/>
    <n v="0"/>
    <n v="0"/>
    <n v="2.75"/>
    <n v="1.75"/>
    <n v="2.75"/>
    <n v="1.75"/>
    <n v="76"/>
    <n v="64"/>
    <n v="76"/>
    <n v="64"/>
    <n v="0"/>
    <n v="0"/>
    <n v="0"/>
    <n v="0"/>
    <m/>
    <m/>
    <n v="0"/>
    <n v="0"/>
    <n v="76"/>
    <n v="64"/>
    <n v="76"/>
    <n v="64"/>
    <n v="24"/>
    <n v="42"/>
    <n v="24"/>
    <n v="42"/>
    <n v="7"/>
    <n v="6"/>
    <n v="7"/>
    <n v="6"/>
    <m/>
    <m/>
    <n v="0"/>
    <n v="0"/>
    <n v="31"/>
    <n v="48"/>
    <n v="31"/>
    <n v="48"/>
    <n v="6.3506944444444402"/>
    <n v="7.7162698412698401"/>
    <n v="152.41666666666657"/>
    <n v="324.08333333333326"/>
    <n v="8"/>
    <n v="16.3194444444444"/>
    <n v="56"/>
    <n v="97.916666666666401"/>
    <m/>
    <m/>
    <n v="0"/>
    <n v="0"/>
    <n v="6.7231182795698894"/>
    <n v="8.791666666666659"/>
    <n v="208.41666666666657"/>
    <n v="421.99999999999966"/>
    <n v="87.4583333333333"/>
    <n v="95.714285714285694"/>
    <n v="2098.9999999999991"/>
    <n v="4019.9999999999991"/>
    <n v="95.428571428571402"/>
    <n v="101.833333333333"/>
    <n v="667.99999999999977"/>
    <n v="610.99999999999795"/>
    <m/>
    <m/>
    <n v="0"/>
    <n v="0"/>
    <n v="89.258064516128997"/>
    <n v="96.479166666666615"/>
    <n v="2766.9999999999991"/>
    <n v="4630.9999999999973"/>
    <n v="32"/>
    <n v="49"/>
    <n v="32"/>
    <n v="49"/>
    <n v="6.5989583333333304"/>
    <n v="8.6479591836734624"/>
    <n v="211.16666666666657"/>
    <n v="423.74999999999966"/>
    <n v="88.843749999999972"/>
    <n v="95.816326530612187"/>
    <n v="2842.9999999999991"/>
    <n v="4694.9999999999973"/>
    <n v="19"/>
    <n v="22"/>
    <n v="19"/>
    <n v="22"/>
    <n v="7"/>
    <n v="9"/>
    <n v="7"/>
    <n v="9"/>
    <m/>
    <m/>
    <n v="0"/>
    <n v="0"/>
    <n v="26"/>
    <n v="31"/>
    <n v="26"/>
    <n v="31"/>
    <n v="5.3728070175438596"/>
    <n v="4.4347826086956497"/>
    <n v="102.08333333333333"/>
    <n v="97.565217391304287"/>
    <n v="3"/>
    <n v="9.4351851851851904"/>
    <n v="21"/>
    <n v="84.916666666666714"/>
    <m/>
    <m/>
    <n v="0"/>
    <n v="0"/>
    <n v="4.7339743589743586"/>
    <n v="5.8865123889668061"/>
    <n v="123.08333333333333"/>
    <n v="182.481884057971"/>
    <n v="70.210526315789494"/>
    <n v="74.954545454545496"/>
    <n v="1334.0000000000005"/>
    <n v="1649.0000000000009"/>
    <n v="51.571428571428598"/>
    <n v="80.8888888888889"/>
    <n v="361.00000000000017"/>
    <n v="728.00000000000011"/>
    <m/>
    <m/>
    <n v="0"/>
    <n v="0"/>
    <n v="65.192307692307722"/>
    <n v="76.677419354838733"/>
    <n v="1695.0000000000007"/>
    <n v="2377.0000000000009"/>
    <n v="37"/>
    <n v="56"/>
    <n v="37"/>
    <n v="56"/>
    <n v="6.7364864864864904"/>
    <n v="6.7946428571428603"/>
    <n v="249.25000000000014"/>
    <n v="380.50000000000017"/>
    <n v="80.648648648648603"/>
    <n v="85.928571428571402"/>
    <n v="2983.9999999999982"/>
    <n v="4811.9999999999982"/>
    <n v="44"/>
    <n v="65"/>
    <n v="44"/>
    <n v="65"/>
    <n v="257.24999999999989"/>
    <n v="423.39855072463752"/>
    <n v="3508.9999999999995"/>
    <n v="5733"/>
    <n v="14"/>
    <n v="15"/>
    <n v="14"/>
    <n v="15"/>
    <n v="77"/>
    <n v="182.83333333333312"/>
    <n v="1029"/>
    <n v="1338.9999999999982"/>
    <n v="58"/>
    <n v="80"/>
    <n v="58"/>
    <n v="80"/>
    <n v="334.24999999999989"/>
    <n v="606.23188405797066"/>
    <n v="4538"/>
    <n v="7071.9999999999982"/>
    <n v="0"/>
    <n v="0"/>
    <n v="0"/>
    <n v="0"/>
    <n v="0"/>
    <n v="0"/>
    <n v="0"/>
    <n v="0"/>
    <n v="583.5"/>
    <n v="986.73188405797077"/>
    <n v="7521.9999999999982"/>
    <n v="11883.999999999996"/>
  </r>
  <r>
    <x v="1"/>
    <s v="Arkansas State University-Newport"/>
    <m/>
    <n v="440402"/>
    <x v="6"/>
    <n v="306"/>
    <n v="272"/>
    <n v="8"/>
    <n v="5"/>
    <n v="298"/>
    <n v="267"/>
    <n v="60"/>
    <n v="60"/>
    <n v="298"/>
    <n v="267"/>
    <n v="298"/>
    <n v="267"/>
    <n v="41"/>
    <n v="39"/>
    <n v="41"/>
    <n v="39"/>
    <n v="7"/>
    <n v="4"/>
    <n v="7"/>
    <n v="4"/>
    <m/>
    <m/>
    <n v="0"/>
    <n v="0"/>
    <n v="48"/>
    <n v="43"/>
    <n v="48"/>
    <n v="43"/>
    <n v="3.1422764227642301"/>
    <n v="2.66880341880342"/>
    <n v="128.83333333333343"/>
    <n v="104.08333333333339"/>
    <n v="4.4285714285714297"/>
    <n v="8.4583333333333304"/>
    <n v="31.000000000000007"/>
    <n v="33.833333333333321"/>
    <m/>
    <m/>
    <n v="0"/>
    <n v="0"/>
    <n v="3.3298611111111129"/>
    <n v="3.2073643410852726"/>
    <n v="159.83333333333343"/>
    <n v="137.91666666666671"/>
    <n v="85.65"/>
    <n v="89.615384615384599"/>
    <n v="3511.65"/>
    <n v="3494.9999999999995"/>
    <n v="113.428571428571"/>
    <n v="87.75"/>
    <n v="793.99999999999704"/>
    <n v="351"/>
    <m/>
    <m/>
    <n v="0"/>
    <n v="0"/>
    <n v="89.701041666666598"/>
    <n v="89.441860465116264"/>
    <n v="4305.6499999999969"/>
    <n v="3845.9999999999995"/>
    <n v="65"/>
    <n v="57"/>
    <n v="65"/>
    <n v="57"/>
    <n v="15"/>
    <n v="12"/>
    <n v="15"/>
    <n v="12"/>
    <m/>
    <m/>
    <n v="0"/>
    <n v="0"/>
    <n v="80"/>
    <n v="69"/>
    <n v="80"/>
    <n v="69"/>
    <n v="3.8833333333333302"/>
    <n v="3.8552631578947398"/>
    <n v="252.41666666666646"/>
    <n v="219.75000000000017"/>
    <n v="9.7055555555555593"/>
    <n v="6.5138888888888902"/>
    <n v="145.5833333333334"/>
    <n v="78.166666666666686"/>
    <m/>
    <m/>
    <n v="0"/>
    <n v="0"/>
    <n v="4.9749999999999988"/>
    <n v="4.3176328502415489"/>
    <n v="397.99999999999989"/>
    <n v="297.91666666666686"/>
    <n v="83.692307692307693"/>
    <n v="87.175438596491205"/>
    <n v="5440"/>
    <n v="4968.9999999999991"/>
    <n v="102.6"/>
    <n v="100.833333333333"/>
    <n v="1539"/>
    <n v="1209.9999999999959"/>
    <m/>
    <m/>
    <n v="0"/>
    <n v="0"/>
    <n v="87.237499999999997"/>
    <n v="89.550724637681085"/>
    <n v="6979"/>
    <n v="6178.9999999999945"/>
    <n v="128"/>
    <n v="112"/>
    <n v="128"/>
    <n v="112"/>
    <n v="4.3580729166666661"/>
    <n v="3.8913690476190501"/>
    <n v="557.83333333333326"/>
    <n v="435.8333333333336"/>
    <n v="88.161328124999983"/>
    <n v="89.508928571428527"/>
    <n v="11284.649999999998"/>
    <n v="10024.999999999995"/>
    <n v="79"/>
    <n v="80"/>
    <n v="79"/>
    <n v="80"/>
    <n v="62"/>
    <n v="62"/>
    <n v="62"/>
    <n v="62"/>
    <m/>
    <m/>
    <n v="0"/>
    <n v="0"/>
    <n v="141"/>
    <n v="142"/>
    <n v="141"/>
    <n v="142"/>
    <n v="3.0447916666666699"/>
    <n v="3.7427083333333302"/>
    <n v="240.53854166666693"/>
    <n v="299.4166666666664"/>
    <n v="3.3981481481481501"/>
    <n v="4.0753968253968296"/>
    <n v="210.6851851851853"/>
    <n v="252.67460317460342"/>
    <m/>
    <m/>
    <n v="0"/>
    <n v="0"/>
    <n v="3.2001682755450513"/>
    <n v="3.8879666890230271"/>
    <n v="451.22372685185223"/>
    <n v="552.09126984126988"/>
    <n v="65.443037974683506"/>
    <n v="78.0625"/>
    <n v="5169.9999999999973"/>
    <n v="6245"/>
    <n v="63"/>
    <n v="66.403225806451601"/>
    <n v="3906"/>
    <n v="4116.9999999999991"/>
    <m/>
    <m/>
    <n v="0"/>
    <n v="0"/>
    <n v="64.368794326241115"/>
    <n v="72.971830985915489"/>
    <n v="9075.9999999999964"/>
    <n v="10362"/>
    <n v="29"/>
    <n v="13"/>
    <n v="29"/>
    <n v="13"/>
    <n v="3.3304597701149401"/>
    <n v="3.5192307692307701"/>
    <n v="96.583333333333258"/>
    <n v="45.750000000000014"/>
    <n v="63.344827586206897"/>
    <n v="58.461538461538503"/>
    <n v="1837"/>
    <n v="760.00000000000057"/>
    <n v="185"/>
    <n v="176"/>
    <n v="185"/>
    <n v="176"/>
    <n v="621.78854166666679"/>
    <n v="623.25"/>
    <n v="14121.649999999998"/>
    <n v="14708.999999999998"/>
    <n v="84"/>
    <n v="78"/>
    <n v="84"/>
    <n v="78"/>
    <n v="387.2685185185187"/>
    <n v="364.67460317460342"/>
    <n v="6238.9999999999973"/>
    <n v="5677.9999999999945"/>
    <n v="269"/>
    <n v="254"/>
    <n v="269"/>
    <n v="254"/>
    <n v="1009.0570601851855"/>
    <n v="987.92460317460336"/>
    <n v="20360.649999999994"/>
    <n v="20386.999999999993"/>
    <n v="0"/>
    <n v="0"/>
    <n v="0"/>
    <n v="0"/>
    <n v="0"/>
    <n v="0"/>
    <n v="0"/>
    <n v="0"/>
    <n v="1105.6403935185187"/>
    <n v="1033.6746031746036"/>
    <n v="22197.649999999994"/>
    <n v="21146.999999999993"/>
  </r>
  <r>
    <x v="1"/>
    <s v="Arkansas State University Three Rivers"/>
    <m/>
    <n v="107521"/>
    <x v="6"/>
    <n v="124"/>
    <n v="93"/>
    <n v="7"/>
    <n v="4"/>
    <n v="117"/>
    <n v="89"/>
    <n v="60"/>
    <n v="60"/>
    <n v="117"/>
    <n v="89"/>
    <n v="117"/>
    <n v="89"/>
    <n v="15"/>
    <n v="8"/>
    <n v="15"/>
    <n v="8"/>
    <n v="2"/>
    <n v="0"/>
    <n v="2"/>
    <n v="0"/>
    <m/>
    <m/>
    <n v="0"/>
    <n v="0"/>
    <n v="17"/>
    <n v="8"/>
    <n v="17"/>
    <n v="8"/>
    <n v="3.3541666666666701"/>
    <n v="7.09375"/>
    <n v="50.31250000000005"/>
    <n v="56.75"/>
    <n v="3.6666666666666701"/>
    <n v="0"/>
    <n v="7.3333333333333401"/>
    <n v="0"/>
    <m/>
    <m/>
    <n v="0"/>
    <n v="0"/>
    <n v="3.3909313725490229"/>
    <n v="7.09375"/>
    <n v="57.645833333333385"/>
    <n v="56.75"/>
    <n v="90.133333333333297"/>
    <n v="100.75"/>
    <n v="1351.9999999999995"/>
    <n v="806"/>
    <n v="68"/>
    <n v="0"/>
    <n v="136"/>
    <n v="0"/>
    <m/>
    <m/>
    <n v="0"/>
    <n v="0"/>
    <n v="87.529411764705856"/>
    <n v="100.75"/>
    <n v="1487.9999999999995"/>
    <n v="806"/>
    <n v="20"/>
    <n v="15"/>
    <n v="20"/>
    <n v="15"/>
    <n v="5"/>
    <n v="3"/>
    <n v="5"/>
    <n v="3"/>
    <m/>
    <m/>
    <n v="0"/>
    <n v="0"/>
    <n v="25"/>
    <n v="18"/>
    <n v="25"/>
    <n v="18"/>
    <n v="7.9208333333333298"/>
    <n v="11.7888888888889"/>
    <n v="158.4166666666666"/>
    <n v="176.83333333333351"/>
    <n v="7.4861111111111098"/>
    <n v="6.4722222222222197"/>
    <n v="37.43055555555555"/>
    <n v="19.416666666666657"/>
    <m/>
    <m/>
    <n v="0"/>
    <n v="0"/>
    <n v="7.833888888888886"/>
    <n v="10.902777777777787"/>
    <n v="195.84722222222214"/>
    <n v="196.25000000000017"/>
    <n v="104.1"/>
    <n v="100.066666666667"/>
    <n v="2082"/>
    <n v="1501.000000000005"/>
    <n v="115"/>
    <n v="106.666666666667"/>
    <n v="575"/>
    <n v="320.00000000000102"/>
    <m/>
    <m/>
    <n v="0"/>
    <n v="0"/>
    <n v="106.28"/>
    <n v="101.166666666667"/>
    <n v="2657"/>
    <n v="1821.0000000000059"/>
    <n v="42"/>
    <n v="26"/>
    <n v="42"/>
    <n v="26"/>
    <n v="6.0355489417989414"/>
    <n v="9.7307692307692371"/>
    <n v="253.49305555555554"/>
    <n v="253.00000000000017"/>
    <n v="98.69047619047619"/>
    <n v="101.03846153846176"/>
    <n v="4145"/>
    <n v="2627.0000000000059"/>
    <n v="26"/>
    <n v="36"/>
    <n v="26"/>
    <n v="36"/>
    <n v="38"/>
    <n v="22"/>
    <n v="38"/>
    <n v="22"/>
    <m/>
    <m/>
    <n v="0"/>
    <n v="0"/>
    <n v="64"/>
    <n v="58"/>
    <n v="64"/>
    <n v="58"/>
    <n v="3.59935897435897"/>
    <n v="2.0698198198198199"/>
    <n v="93.583333333333215"/>
    <n v="74.513513513513516"/>
    <n v="2.49780701754386"/>
    <n v="4.0416666666666696"/>
    <n v="94.916666666666686"/>
    <n v="88.916666666666728"/>
    <m/>
    <m/>
    <n v="0"/>
    <n v="0"/>
    <n v="2.9453124999999982"/>
    <n v="2.8177617272444868"/>
    <n v="188.49999999999989"/>
    <n v="163.43018018018023"/>
    <n v="76.153846153846203"/>
    <n v="52.6944444444444"/>
    <n v="1980.0000000000014"/>
    <n v="1896.9999999999984"/>
    <n v="56.473684210526301"/>
    <n v="68.772727272727295"/>
    <n v="2145.9999999999995"/>
    <n v="1513.0000000000005"/>
    <m/>
    <m/>
    <n v="0"/>
    <n v="0"/>
    <n v="64.468750000000014"/>
    <n v="58.793103448275843"/>
    <n v="4126.0000000000009"/>
    <n v="3409.9999999999991"/>
    <n v="11"/>
    <n v="5"/>
    <n v="11"/>
    <n v="5"/>
    <n v="8.8030303030302992"/>
    <n v="3.1333333333333302"/>
    <n v="96.833333333333286"/>
    <n v="15.66666666666665"/>
    <n v="85.272727272727295"/>
    <n v="75.2"/>
    <n v="938.00000000000023"/>
    <n v="376"/>
    <n v="61"/>
    <n v="59"/>
    <n v="61"/>
    <n v="59"/>
    <n v="302.31249999999989"/>
    <n v="308.09684684684703"/>
    <n v="5414.0000000000009"/>
    <n v="4204.0000000000036"/>
    <n v="45"/>
    <n v="25"/>
    <n v="45"/>
    <n v="25"/>
    <n v="139.68055555555557"/>
    <n v="108.33333333333339"/>
    <n v="2856.9999999999995"/>
    <n v="1833.0000000000014"/>
    <n v="106"/>
    <n v="84"/>
    <n v="106"/>
    <n v="84"/>
    <n v="441.99305555555543"/>
    <n v="416.4301801801804"/>
    <n v="8271"/>
    <n v="6037.0000000000055"/>
    <n v="0"/>
    <n v="0"/>
    <n v="0"/>
    <n v="0"/>
    <n v="0"/>
    <n v="0"/>
    <n v="0"/>
    <n v="0"/>
    <n v="538.82638888888869"/>
    <n v="432.09684684684703"/>
    <n v="9209"/>
    <n v="6413.0000000000055"/>
  </r>
  <r>
    <x v="1"/>
    <s v="Black River Technical College"/>
    <m/>
    <n v="106625"/>
    <x v="6"/>
    <n v="399"/>
    <n v="356"/>
    <n v="99"/>
    <n v="100"/>
    <n v="300"/>
    <n v="256"/>
    <n v="60"/>
    <n v="60"/>
    <n v="300"/>
    <n v="256"/>
    <n v="300"/>
    <n v="256"/>
    <n v="17"/>
    <n v="20"/>
    <n v="17"/>
    <n v="20"/>
    <n v="59"/>
    <n v="41"/>
    <n v="59"/>
    <n v="41"/>
    <m/>
    <m/>
    <n v="0"/>
    <n v="0"/>
    <n v="76"/>
    <n v="61"/>
    <n v="76"/>
    <n v="61"/>
    <n v="3.7065217391304399"/>
    <n v="4.0458333333333298"/>
    <n v="63.010869565217476"/>
    <n v="80.9166666666666"/>
    <n v="4.9244791666666696"/>
    <n v="5.0694444444444402"/>
    <n v="290.54427083333348"/>
    <n v="207.84722222222206"/>
    <m/>
    <m/>
    <n v="0"/>
    <n v="0"/>
    <n v="4.6520413210335656"/>
    <n v="4.7338342440801426"/>
    <n v="353.55514039855098"/>
    <n v="288.76388888888869"/>
    <n v="95"/>
    <n v="102.7"/>
    <n v="1615"/>
    <n v="2054"/>
    <n v="88.559322033898297"/>
    <n v="93.560975609756099"/>
    <n v="5225"/>
    <n v="3836"/>
    <m/>
    <m/>
    <n v="0"/>
    <n v="0"/>
    <n v="90"/>
    <n v="96.557377049180332"/>
    <n v="6840"/>
    <n v="5890"/>
    <n v="79"/>
    <n v="63"/>
    <n v="79"/>
    <n v="63"/>
    <n v="22"/>
    <n v="20"/>
    <n v="22"/>
    <n v="20"/>
    <m/>
    <m/>
    <n v="0"/>
    <n v="0"/>
    <n v="101"/>
    <n v="83"/>
    <n v="101"/>
    <n v="83"/>
    <n v="7.3885658914728696"/>
    <n v="7.3121890547263702"/>
    <n v="583.69670542635674"/>
    <n v="460.6679104477613"/>
    <n v="9.1697530864197496"/>
    <n v="8.9625000000000004"/>
    <n v="201.7345679012345"/>
    <n v="179.25"/>
    <m/>
    <m/>
    <n v="0"/>
    <n v="0"/>
    <n v="7.7765472606692203"/>
    <n v="7.7098543427441122"/>
    <n v="785.43127332759127"/>
    <n v="639.9179104477613"/>
    <n v="112.77215189873399"/>
    <n v="101.142857142857"/>
    <n v="8908.9999999999854"/>
    <n v="6371.9999999999909"/>
    <n v="102.181818181818"/>
    <n v="97"/>
    <n v="2247.9999999999959"/>
    <n v="1940"/>
    <m/>
    <m/>
    <n v="0"/>
    <n v="0"/>
    <n v="110.46534653465328"/>
    <n v="100.14457831325291"/>
    <n v="11156.999999999982"/>
    <n v="8311.9999999999909"/>
    <n v="177"/>
    <n v="144"/>
    <n v="177"/>
    <n v="144"/>
    <n v="6.4349514899782045"/>
    <n v="6.4491791620600694"/>
    <n v="1138.9864137261422"/>
    <n v="928.68179933664999"/>
    <n v="101.67796610169481"/>
    <n v="98.624999999999943"/>
    <n v="17996.999999999982"/>
    <n v="14201.999999999993"/>
    <n v="69"/>
    <n v="71"/>
    <n v="69"/>
    <n v="71"/>
    <n v="52"/>
    <n v="34"/>
    <n v="52"/>
    <n v="34"/>
    <m/>
    <m/>
    <n v="0"/>
    <n v="0"/>
    <n v="121"/>
    <n v="105"/>
    <n v="121"/>
    <n v="105"/>
    <n v="3.8051801801801801"/>
    <n v="3.7190170940170901"/>
    <n v="262.55743243243245"/>
    <n v="264.0502136752134"/>
    <n v="7.1419753086419799"/>
    <n v="5.7245370370370399"/>
    <n v="371.38271604938296"/>
    <n v="194.63425925925935"/>
    <m/>
    <m/>
    <n v="0"/>
    <n v="0"/>
    <n v="5.2391747808414495"/>
    <n v="4.3684235517568837"/>
    <n v="633.94014848181541"/>
    <n v="458.68447293447281"/>
    <n v="71.173913043478294"/>
    <n v="68.985915492957702"/>
    <n v="4911.0000000000018"/>
    <n v="4897.9999999999964"/>
    <n v="77.519230769230802"/>
    <n v="70.970588235294102"/>
    <n v="4031.0000000000018"/>
    <n v="2412.9999999999995"/>
    <m/>
    <m/>
    <n v="0"/>
    <n v="0"/>
    <n v="73.900826446281016"/>
    <n v="69.628571428571391"/>
    <n v="8942.0000000000036"/>
    <n v="7310.9999999999964"/>
    <n v="2"/>
    <n v="7"/>
    <n v="2"/>
    <n v="7"/>
    <n v="3.7916666666666701"/>
    <n v="6.0595238095238102"/>
    <n v="7.5833333333333401"/>
    <n v="42.416666666666671"/>
    <n v="59"/>
    <n v="65.714285714285694"/>
    <n v="118"/>
    <n v="459.99999999999989"/>
    <n v="165"/>
    <n v="154"/>
    <n v="165"/>
    <n v="154"/>
    <n v="909.26500742400663"/>
    <n v="805.63479078964133"/>
    <n v="15434.999999999987"/>
    <n v="13323.999999999987"/>
    <n v="133"/>
    <n v="95"/>
    <n v="133"/>
    <n v="95"/>
    <n v="863.66155478395103"/>
    <n v="581.73148148148141"/>
    <n v="11503.999999999998"/>
    <n v="8189"/>
    <n v="298"/>
    <n v="249"/>
    <n v="298"/>
    <n v="249"/>
    <n v="1772.9265622079577"/>
    <n v="1387.3662722711229"/>
    <n v="26938.999999999985"/>
    <n v="21512.999999999985"/>
    <n v="0"/>
    <n v="0"/>
    <n v="0"/>
    <n v="0"/>
    <n v="0"/>
    <n v="0"/>
    <n v="0"/>
    <n v="0"/>
    <n v="1780.5098955412909"/>
    <n v="1429.7829389377896"/>
    <n v="27056.999999999985"/>
    <n v="21972.999999999989"/>
  </r>
  <r>
    <x v="1"/>
    <s v="Cossatot Community College of the University of Arkansas"/>
    <m/>
    <n v="106795"/>
    <x v="6"/>
    <n v="206"/>
    <n v="177"/>
    <n v="29"/>
    <n v="25"/>
    <n v="177"/>
    <n v="152"/>
    <n v="60"/>
    <n v="60"/>
    <n v="177"/>
    <n v="152"/>
    <n v="177"/>
    <n v="152"/>
    <n v="48"/>
    <n v="52"/>
    <n v="48"/>
    <n v="52"/>
    <n v="43"/>
    <n v="20"/>
    <n v="43"/>
    <n v="20"/>
    <m/>
    <m/>
    <n v="0"/>
    <n v="0"/>
    <n v="91"/>
    <n v="72"/>
    <n v="91"/>
    <n v="72"/>
    <n v="2.8489583333333299"/>
    <n v="2.9861111111111098"/>
    <n v="136.74999999999983"/>
    <n v="155.27777777777771"/>
    <n v="3.0717054263565902"/>
    <n v="4.0458333333333298"/>
    <n v="132.08333333333337"/>
    <n v="80.9166666666666"/>
    <m/>
    <m/>
    <n v="0"/>
    <n v="0"/>
    <n v="2.9542124542124526"/>
    <n v="3.2804783950617264"/>
    <n v="268.8333333333332"/>
    <n v="236.19444444444431"/>
    <n v="81.3541666666667"/>
    <n v="82.230769230769198"/>
    <n v="3905.0000000000018"/>
    <n v="4275.9999999999982"/>
    <n v="81.186046511627893"/>
    <n v="68.900000000000006"/>
    <n v="3490.9999999999995"/>
    <n v="1378"/>
    <m/>
    <m/>
    <n v="0"/>
    <n v="0"/>
    <n v="81.274725274725299"/>
    <n v="78.527777777777757"/>
    <n v="7396.0000000000018"/>
    <n v="5653.9999999999982"/>
    <n v="23"/>
    <n v="21"/>
    <n v="23"/>
    <n v="21"/>
    <n v="13"/>
    <n v="6"/>
    <n v="13"/>
    <n v="6"/>
    <m/>
    <m/>
    <n v="0"/>
    <n v="0"/>
    <n v="36"/>
    <n v="27"/>
    <n v="36"/>
    <n v="27"/>
    <n v="9.2572463768115902"/>
    <n v="7.8373015873015897"/>
    <n v="212.91666666666657"/>
    <n v="164.58333333333337"/>
    <n v="12.025641025641001"/>
    <n v="8.9305555555555607"/>
    <n v="156.333333333333"/>
    <n v="53.583333333333364"/>
    <m/>
    <m/>
    <n v="0"/>
    <n v="0"/>
    <n v="10.256944444444432"/>
    <n v="8.0802469135802504"/>
    <n v="369.24999999999955"/>
    <n v="218.16666666666677"/>
    <n v="107.95652173913"/>
    <n v="103.571428571429"/>
    <n v="2482.99999999999"/>
    <n v="2175.0000000000091"/>
    <n v="89.384615384615401"/>
    <n v="83.1666666666667"/>
    <n v="1162.0000000000002"/>
    <n v="499.00000000000023"/>
    <m/>
    <m/>
    <n v="0"/>
    <n v="0"/>
    <n v="101.24999999999972"/>
    <n v="99.037037037037379"/>
    <n v="3644.99999999999"/>
    <n v="2674.0000000000091"/>
    <n v="127"/>
    <n v="99"/>
    <n v="127"/>
    <n v="99"/>
    <n v="5.0242782152230934"/>
    <n v="4.5895061728395063"/>
    <n v="638.0833333333328"/>
    <n v="454.36111111111114"/>
    <n v="86.937007874015691"/>
    <n v="84.121212121212196"/>
    <n v="11040.999999999993"/>
    <n v="8328.0000000000073"/>
    <n v="27"/>
    <n v="26"/>
    <n v="27"/>
    <n v="26"/>
    <n v="23"/>
    <n v="26"/>
    <n v="23"/>
    <n v="26"/>
    <m/>
    <m/>
    <n v="0"/>
    <n v="0"/>
    <n v="50"/>
    <n v="52"/>
    <n v="50"/>
    <n v="52"/>
    <n v="3.52586206896552"/>
    <n v="4.0608974358974397"/>
    <n v="95.198275862069039"/>
    <n v="105.58333333333343"/>
    <n v="5.2826086956521703"/>
    <n v="5.7530864197530898"/>
    <n v="121.49999999999991"/>
    <n v="149.58024691358034"/>
    <m/>
    <m/>
    <n v="0"/>
    <n v="0"/>
    <n v="4.3339655172413787"/>
    <n v="4.9069919278252652"/>
    <n v="216.69827586206893"/>
    <n v="255.1635802469138"/>
    <n v="69.296296296296305"/>
    <n v="54.807692307692299"/>
    <n v="1871.0000000000002"/>
    <n v="1424.9999999999998"/>
    <n v="55.3913043478261"/>
    <n v="67.269230769230802"/>
    <n v="1274.0000000000002"/>
    <n v="1749.0000000000009"/>
    <m/>
    <m/>
    <n v="0"/>
    <n v="0"/>
    <n v="62.900000000000006"/>
    <n v="61.038461538461554"/>
    <n v="3145.0000000000005"/>
    <n v="3174.0000000000009"/>
    <n v="0"/>
    <n v="1"/>
    <n v="0"/>
    <n v="1"/>
    <m/>
    <n v="13.3333333333333"/>
    <n v="0"/>
    <n v="13.3333333333333"/>
    <m/>
    <n v="96"/>
    <n v="0"/>
    <n v="96"/>
    <n v="98"/>
    <n v="99"/>
    <n v="98"/>
    <n v="99"/>
    <n v="444.86494252873547"/>
    <n v="425.44444444444451"/>
    <n v="8258.9999999999927"/>
    <n v="7876.0000000000073"/>
    <n v="79"/>
    <n v="52"/>
    <n v="79"/>
    <n v="52"/>
    <n v="409.91666666666629"/>
    <n v="284.08024691358031"/>
    <n v="5927"/>
    <n v="3626.0000000000009"/>
    <n v="177"/>
    <n v="151"/>
    <n v="177"/>
    <n v="151"/>
    <n v="854.78160919540176"/>
    <n v="709.52469135802482"/>
    <n v="14185.999999999993"/>
    <n v="11502.000000000007"/>
    <n v="0"/>
    <n v="0"/>
    <n v="0"/>
    <n v="0"/>
    <n v="0"/>
    <n v="0"/>
    <n v="0"/>
    <n v="0"/>
    <n v="854.78160919540176"/>
    <n v="722.8580246913582"/>
    <n v="14185.999999999993"/>
    <n v="11598.000000000007"/>
  </r>
  <r>
    <x v="1"/>
    <s v="East Arkansas Community College "/>
    <m/>
    <n v="106883"/>
    <x v="6"/>
    <n v="147"/>
    <n v="135"/>
    <n v="11"/>
    <n v="8"/>
    <n v="136"/>
    <n v="127"/>
    <n v="60"/>
    <n v="60"/>
    <n v="136"/>
    <n v="127"/>
    <n v="136"/>
    <n v="127"/>
    <n v="23"/>
    <n v="28"/>
    <n v="23"/>
    <n v="28"/>
    <n v="15"/>
    <n v="10"/>
    <n v="15"/>
    <n v="10"/>
    <m/>
    <m/>
    <n v="0"/>
    <n v="0"/>
    <n v="38"/>
    <n v="38"/>
    <n v="38"/>
    <n v="38"/>
    <n v="3.0398550724637698"/>
    <n v="3.4166666666666701"/>
    <n v="69.9166666666667"/>
    <n v="95.666666666666757"/>
    <n v="3.9111111111111101"/>
    <n v="2.95"/>
    <n v="58.66666666666665"/>
    <n v="29.5"/>
    <m/>
    <m/>
    <n v="0"/>
    <n v="0"/>
    <n v="3.3837719298245617"/>
    <n v="3.2938596491228096"/>
    <n v="128.58333333333334"/>
    <n v="125.16666666666677"/>
    <n v="85.739130434782595"/>
    <n v="87.535714285714306"/>
    <n v="1971.9999999999998"/>
    <n v="2451.0000000000005"/>
    <n v="89.3333333333333"/>
    <n v="88.3"/>
    <n v="1339.9999999999995"/>
    <n v="883"/>
    <m/>
    <m/>
    <n v="0"/>
    <n v="0"/>
    <n v="87.157894736842081"/>
    <n v="87.736842105263165"/>
    <n v="3311.9999999999991"/>
    <n v="3334.0000000000005"/>
    <n v="56"/>
    <n v="43"/>
    <n v="56"/>
    <n v="43"/>
    <n v="9"/>
    <n v="13"/>
    <n v="9"/>
    <n v="13"/>
    <m/>
    <m/>
    <n v="0"/>
    <n v="0"/>
    <n v="65"/>
    <n v="56"/>
    <n v="65"/>
    <n v="56"/>
    <n v="7.3045977011494303"/>
    <n v="5.8275193798449596"/>
    <n v="409.05747126436808"/>
    <n v="250.58333333333326"/>
    <n v="5.2685185185185199"/>
    <n v="2.96428571428571"/>
    <n v="47.416666666666679"/>
    <n v="38.535714285714228"/>
    <m/>
    <m/>
    <n v="0"/>
    <n v="0"/>
    <n v="7.0226790450928425"/>
    <n v="5.1628401360544194"/>
    <n v="456.47413793103476"/>
    <n v="289.11904761904748"/>
    <n v="96.392857142857096"/>
    <n v="95.534883720930196"/>
    <n v="5397.9999999999973"/>
    <n v="4107.9999999999982"/>
    <n v="100"/>
    <n v="116.846153846154"/>
    <n v="900"/>
    <n v="1519.000000000002"/>
    <m/>
    <m/>
    <n v="0"/>
    <n v="0"/>
    <n v="96.892307692307654"/>
    <n v="100.48214285714286"/>
    <n v="6297.9999999999973"/>
    <n v="5627"/>
    <n v="103"/>
    <n v="94"/>
    <n v="103"/>
    <n v="94"/>
    <n v="5.6801696239259041"/>
    <n v="4.4072948328267474"/>
    <n v="585.05747126436813"/>
    <n v="414.28571428571428"/>
    <n v="93.300970873786369"/>
    <n v="95.329787234042556"/>
    <n v="9609.9999999999964"/>
    <n v="8961"/>
    <n v="15"/>
    <n v="15"/>
    <n v="15"/>
    <n v="15"/>
    <n v="18"/>
    <n v="16"/>
    <n v="18"/>
    <n v="16"/>
    <m/>
    <m/>
    <n v="0"/>
    <n v="0"/>
    <n v="33"/>
    <n v="31"/>
    <n v="33"/>
    <n v="31"/>
    <n v="2.6944444444444402"/>
    <n v="2.1"/>
    <n v="40.4166666666666"/>
    <n v="31.5"/>
    <n v="3.1018518518518499"/>
    <n v="2.3529411764705901"/>
    <n v="55.8333333333333"/>
    <n v="37.647058823529441"/>
    <m/>
    <m/>
    <n v="0"/>
    <n v="0"/>
    <n v="2.9166666666666639"/>
    <n v="2.2305502846299823"/>
    <n v="96.249999999999901"/>
    <n v="69.147058823529449"/>
    <n v="78.266666666666694"/>
    <n v="72.3333333333333"/>
    <n v="1174.0000000000005"/>
    <n v="1084.9999999999995"/>
    <n v="72.1111111111111"/>
    <n v="50.375"/>
    <n v="1297.9999999999998"/>
    <n v="806"/>
    <m/>
    <m/>
    <n v="0"/>
    <n v="0"/>
    <n v="74.909090909090907"/>
    <n v="60.999999999999986"/>
    <n v="2472"/>
    <n v="1890.9999999999995"/>
    <n v="0"/>
    <n v="2"/>
    <n v="0"/>
    <n v="2"/>
    <m/>
    <n v="2.8333333333333299"/>
    <n v="0"/>
    <n v="5.6666666666666599"/>
    <m/>
    <n v="62"/>
    <n v="0"/>
    <n v="124"/>
    <n v="94"/>
    <n v="86"/>
    <n v="94"/>
    <n v="86"/>
    <n v="519.39080459770139"/>
    <n v="377.75"/>
    <n v="8543.9999999999982"/>
    <n v="7643.9999999999982"/>
    <n v="42"/>
    <n v="39"/>
    <n v="42"/>
    <n v="39"/>
    <n v="161.91666666666663"/>
    <n v="105.68277310924367"/>
    <n v="3537.9999999999991"/>
    <n v="3208.0000000000018"/>
    <n v="136"/>
    <n v="125"/>
    <n v="136"/>
    <n v="125"/>
    <n v="681.30747126436802"/>
    <n v="483.43277310924367"/>
    <n v="12081.999999999996"/>
    <n v="10852"/>
    <n v="0"/>
    <n v="0"/>
    <n v="0"/>
    <n v="0"/>
    <n v="0"/>
    <n v="0"/>
    <n v="0"/>
    <n v="0"/>
    <n v="681.30747126436802"/>
    <n v="489.09943977591041"/>
    <n v="12081.999999999996"/>
    <n v="10976"/>
  </r>
  <r>
    <x v="1"/>
    <s v="North Arkansas College"/>
    <m/>
    <n v="107460"/>
    <x v="6"/>
    <n v="269"/>
    <n v="277"/>
    <n v="33"/>
    <n v="30"/>
    <n v="236"/>
    <n v="247"/>
    <n v="60"/>
    <n v="60"/>
    <n v="236"/>
    <n v="247"/>
    <n v="236"/>
    <n v="247"/>
    <n v="22"/>
    <n v="47"/>
    <n v="22"/>
    <n v="47"/>
    <n v="4"/>
    <n v="1"/>
    <n v="4"/>
    <n v="1"/>
    <m/>
    <m/>
    <n v="0"/>
    <n v="0"/>
    <n v="26"/>
    <n v="48"/>
    <n v="26"/>
    <n v="48"/>
    <n v="2.76515151515152"/>
    <n v="2.9791666666666701"/>
    <n v="60.833333333333442"/>
    <n v="140.02083333333348"/>
    <n v="4"/>
    <n v="3.5833333333333299"/>
    <n v="16"/>
    <n v="3.5833333333333299"/>
    <m/>
    <m/>
    <n v="0"/>
    <n v="0"/>
    <n v="2.9551282051282093"/>
    <n v="2.9917534722222254"/>
    <n v="76.833333333333442"/>
    <n v="143.60416666666683"/>
    <n v="79.5"/>
    <n v="82.595744680851098"/>
    <n v="1749"/>
    <n v="3882.0000000000018"/>
    <n v="109.75"/>
    <n v="110"/>
    <n v="439"/>
    <n v="110"/>
    <m/>
    <m/>
    <n v="0"/>
    <n v="0"/>
    <n v="84.15384615384616"/>
    <n v="83.1666666666667"/>
    <n v="2188"/>
    <n v="3992.0000000000018"/>
    <n v="78"/>
    <n v="87"/>
    <n v="78"/>
    <n v="87"/>
    <n v="18"/>
    <n v="13"/>
    <n v="18"/>
    <n v="13"/>
    <m/>
    <m/>
    <n v="0"/>
    <n v="0"/>
    <n v="96"/>
    <n v="100"/>
    <n v="96"/>
    <n v="100"/>
    <n v="4.9916666666666698"/>
    <n v="4.9473180076628402"/>
    <n v="389.35000000000025"/>
    <n v="430.41666666666708"/>
    <n v="9.7083333333333304"/>
    <n v="5.8974358974358996"/>
    <n v="174.74999999999994"/>
    <n v="76.6666666666667"/>
    <m/>
    <m/>
    <n v="0"/>
    <n v="0"/>
    <n v="5.8760416666666684"/>
    <n v="5.0708333333333373"/>
    <n v="564.10000000000014"/>
    <n v="507.08333333333371"/>
    <n v="87.294871794871796"/>
    <n v="84.816091954022994"/>
    <n v="6809"/>
    <n v="7379.0000000000009"/>
    <n v="78.3333333333333"/>
    <n v="87.692307692307693"/>
    <n v="1409.9999999999993"/>
    <n v="1140"/>
    <m/>
    <m/>
    <n v="0"/>
    <n v="0"/>
    <n v="85.614583333333329"/>
    <n v="85.19"/>
    <n v="8219"/>
    <n v="8519"/>
    <n v="122"/>
    <n v="148"/>
    <n v="122"/>
    <n v="148"/>
    <n v="5.2535519125683088"/>
    <n v="4.3965371621621658"/>
    <n v="640.93333333333362"/>
    <n v="650.68750000000057"/>
    <n v="85.303278688524586"/>
    <n v="84.53378378378379"/>
    <n v="10407"/>
    <n v="12511"/>
    <n v="35"/>
    <n v="37"/>
    <n v="35"/>
    <n v="37"/>
    <n v="32"/>
    <n v="37"/>
    <n v="32"/>
    <n v="37"/>
    <m/>
    <m/>
    <n v="0"/>
    <n v="0"/>
    <n v="67"/>
    <n v="74"/>
    <n v="67"/>
    <n v="74"/>
    <n v="2.3468468468468502"/>
    <n v="2.67342342342342"/>
    <n v="82.139639639639753"/>
    <n v="98.916666666666544"/>
    <n v="3.41919191919192"/>
    <n v="2.2171052631578898"/>
    <n v="109.41414141414144"/>
    <n v="82.032894736841925"/>
    <m/>
    <m/>
    <n v="0"/>
    <n v="0"/>
    <n v="2.8590116575191225"/>
    <n v="2.4452643432906553"/>
    <n v="191.55378105378119"/>
    <n v="180.94956140350848"/>
    <n v="61.571428571428598"/>
    <n v="55.864864864864899"/>
    <n v="2155.0000000000009"/>
    <n v="2067.0000000000014"/>
    <n v="52.6875"/>
    <n v="49.351351351351397"/>
    <n v="1686"/>
    <n v="1826.0000000000016"/>
    <m/>
    <m/>
    <n v="0"/>
    <n v="0"/>
    <n v="57.328358208955237"/>
    <n v="52.608108108108148"/>
    <n v="3841.0000000000009"/>
    <n v="3893.0000000000027"/>
    <n v="47"/>
    <n v="25"/>
    <n v="47"/>
    <n v="25"/>
    <n v="3.3475177304964499"/>
    <n v="7.8333333333333304"/>
    <n v="157.33333333333314"/>
    <n v="195.83333333333326"/>
    <n v="84.531914893617"/>
    <n v="84.48"/>
    <n v="3972.9999999999991"/>
    <n v="2112"/>
    <n v="135"/>
    <n v="171"/>
    <n v="135"/>
    <n v="171"/>
    <n v="532.32297297297339"/>
    <n v="669.35416666666708"/>
    <n v="10713"/>
    <n v="13328.000000000005"/>
    <n v="54"/>
    <n v="51"/>
    <n v="54"/>
    <n v="51"/>
    <n v="300.1641414141414"/>
    <n v="162.28289473684197"/>
    <n v="3534.9999999999991"/>
    <n v="3076.0000000000018"/>
    <n v="189"/>
    <n v="222"/>
    <n v="189"/>
    <n v="222"/>
    <n v="832.48711438711484"/>
    <n v="831.63706140350905"/>
    <n v="14248"/>
    <n v="16404.000000000007"/>
    <n v="0"/>
    <n v="0"/>
    <n v="0"/>
    <n v="0"/>
    <n v="0"/>
    <n v="0"/>
    <n v="0"/>
    <n v="0"/>
    <n v="989.82044772044799"/>
    <n v="1027.4703947368423"/>
    <n v="18221"/>
    <n v="18516.000000000004"/>
  </r>
  <r>
    <x v="1"/>
    <s v="National Park College"/>
    <m/>
    <n v="106980"/>
    <x v="6"/>
    <n v="290"/>
    <n v="267"/>
    <n v="6"/>
    <n v="8"/>
    <n v="284"/>
    <n v="259"/>
    <n v="60"/>
    <n v="60"/>
    <n v="284"/>
    <n v="259"/>
    <n v="284"/>
    <n v="259"/>
    <n v="41"/>
    <n v="49"/>
    <n v="41"/>
    <n v="49"/>
    <n v="8"/>
    <n v="2"/>
    <n v="8"/>
    <n v="2"/>
    <m/>
    <m/>
    <n v="0"/>
    <n v="0"/>
    <n v="49"/>
    <n v="51"/>
    <n v="49"/>
    <n v="51"/>
    <n v="3.3882113821138198"/>
    <n v="3.65986394557823"/>
    <n v="138.9166666666666"/>
    <n v="179.33333333333326"/>
    <n v="5.84375"/>
    <n v="2.75"/>
    <n v="46.75"/>
    <n v="5.5"/>
    <m/>
    <m/>
    <n v="0"/>
    <n v="0"/>
    <n v="3.7891156462585021"/>
    <n v="3.6241830065359464"/>
    <n v="185.6666666666666"/>
    <n v="184.83333333333326"/>
    <n v="84.536585365853696"/>
    <n v="92.081632653061206"/>
    <n v="3466.0000000000014"/>
    <n v="4511.9999999999991"/>
    <n v="90.875"/>
    <n v="63.5"/>
    <n v="727"/>
    <n v="127"/>
    <m/>
    <m/>
    <n v="0"/>
    <n v="0"/>
    <n v="85.571428571428612"/>
    <n v="90.960784313725469"/>
    <n v="4193.0000000000018"/>
    <n v="4638.9999999999991"/>
    <n v="54"/>
    <n v="81"/>
    <n v="54"/>
    <n v="81"/>
    <n v="39"/>
    <n v="0"/>
    <n v="39"/>
    <n v="0"/>
    <m/>
    <m/>
    <n v="0"/>
    <n v="0"/>
    <n v="93"/>
    <n v="81"/>
    <n v="93"/>
    <n v="81"/>
    <n v="7.0909090909090899"/>
    <n v="7.3654618473895601"/>
    <n v="382.90909090909088"/>
    <n v="596.60240963855438"/>
    <n v="7.5747863247863201"/>
    <n v="0"/>
    <n v="295.41666666666646"/>
    <n v="0"/>
    <m/>
    <m/>
    <n v="0"/>
    <n v="0"/>
    <n v="7.2938253502769603"/>
    <n v="7.3654618473895601"/>
    <n v="678.32575757575728"/>
    <n v="596.60240963855438"/>
    <n v="102.962962962963"/>
    <n v="100.38271604938301"/>
    <n v="5560.0000000000018"/>
    <n v="8131.0000000000236"/>
    <n v="97.897435897435898"/>
    <n v="0"/>
    <n v="3818"/>
    <n v="0"/>
    <m/>
    <m/>
    <n v="0"/>
    <n v="0"/>
    <n v="100.83870967741937"/>
    <n v="100.38271604938301"/>
    <n v="9378.0000000000018"/>
    <n v="8131.0000000000236"/>
    <n v="142"/>
    <n v="132"/>
    <n v="142"/>
    <n v="132"/>
    <n v="6.0844536918480561"/>
    <n v="5.9199677497870278"/>
    <n v="863.99242424242391"/>
    <n v="781.43574297188763"/>
    <n v="95.570422535211293"/>
    <n v="96.742424242424406"/>
    <n v="13571.000000000004"/>
    <n v="12770.000000000022"/>
    <n v="56"/>
    <n v="52"/>
    <n v="56"/>
    <n v="52"/>
    <n v="35"/>
    <n v="33"/>
    <n v="35"/>
    <n v="33"/>
    <m/>
    <m/>
    <n v="0"/>
    <n v="0"/>
    <n v="91"/>
    <n v="85"/>
    <n v="91"/>
    <n v="85"/>
    <n v="4.8779761904761898"/>
    <n v="3.9439102564102599"/>
    <n v="273.16666666666663"/>
    <n v="205.08333333333351"/>
    <n v="6.0023809523809497"/>
    <n v="5.3863636363636402"/>
    <n v="210.08333333333323"/>
    <n v="177.75000000000011"/>
    <m/>
    <m/>
    <n v="0"/>
    <n v="0"/>
    <n v="5.3104395604395593"/>
    <n v="4.5039215686274545"/>
    <n v="483.24999999999989"/>
    <n v="382.83333333333366"/>
    <n v="81.214285714285694"/>
    <n v="68.307692307692307"/>
    <n v="4547.9999999999991"/>
    <n v="3552"/>
    <n v="67.314285714285703"/>
    <n v="73.3333333333333"/>
    <n v="2355.9999999999995"/>
    <n v="2419.9999999999991"/>
    <m/>
    <m/>
    <n v="0"/>
    <n v="0"/>
    <n v="75.868131868131854"/>
    <n v="70.258823529411757"/>
    <n v="6903.9999999999991"/>
    <n v="5971.9999999999991"/>
    <n v="51"/>
    <n v="42"/>
    <n v="51"/>
    <n v="42"/>
    <n v="5.9248366013071898"/>
    <n v="5.0930232558139501"/>
    <n v="302.16666666666669"/>
    <n v="213.9069767441859"/>
    <n v="92.980392156862706"/>
    <n v="99.404761904761898"/>
    <n v="4741.9999999999982"/>
    <n v="4175"/>
    <n v="151"/>
    <n v="182"/>
    <n v="151"/>
    <n v="182"/>
    <n v="794.99242424242414"/>
    <n v="981.01907630522112"/>
    <n v="13574.000000000004"/>
    <n v="16195.000000000022"/>
    <n v="82"/>
    <n v="35"/>
    <n v="82"/>
    <n v="35"/>
    <n v="552.24999999999966"/>
    <n v="183.25000000000011"/>
    <n v="6901"/>
    <n v="2546.9999999999991"/>
    <n v="233"/>
    <n v="217"/>
    <n v="233"/>
    <n v="217"/>
    <n v="1347.2424242424238"/>
    <n v="1164.2690763052212"/>
    <n v="20475.000000000004"/>
    <n v="18742.000000000022"/>
    <n v="0"/>
    <n v="0"/>
    <n v="0"/>
    <n v="0"/>
    <n v="0"/>
    <n v="0"/>
    <n v="0"/>
    <n v="0"/>
    <n v="1649.4090909090905"/>
    <n v="1378.1760530494071"/>
    <n v="25217"/>
    <n v="22917.000000000022"/>
  </r>
  <r>
    <x v="1"/>
    <s v="Northwest Arkansas Community College "/>
    <s v="Met the criteria for Two-Year 2 in 2020-21 and 2021-22"/>
    <n v="367459"/>
    <x v="8"/>
    <n v="1001"/>
    <n v="1064"/>
    <n v="144"/>
    <n v="255"/>
    <n v="857"/>
    <n v="809"/>
    <n v="60"/>
    <n v="60"/>
    <n v="857"/>
    <n v="809"/>
    <n v="857"/>
    <n v="809"/>
    <n v="100"/>
    <n v="80"/>
    <n v="100"/>
    <n v="80"/>
    <n v="15"/>
    <n v="23"/>
    <n v="15"/>
    <n v="23"/>
    <m/>
    <m/>
    <n v="0"/>
    <n v="0"/>
    <n v="115"/>
    <n v="103"/>
    <n v="115"/>
    <n v="103"/>
    <n v="2.7318481848184799"/>
    <n v="2.7354166666666702"/>
    <n v="273.18481848184797"/>
    <n v="218.8333333333336"/>
    <n v="6.4444444444444402"/>
    <n v="2.8478260869565202"/>
    <n v="96.6666666666666"/>
    <n v="65.499999999999957"/>
    <m/>
    <m/>
    <n v="0"/>
    <n v="0"/>
    <n v="3.2160998708566488"/>
    <n v="2.760517799352753"/>
    <n v="369.8514851485146"/>
    <n v="284.33333333333354"/>
    <n v="71.7"/>
    <n v="72.599999999999994"/>
    <n v="7170"/>
    <n v="5808"/>
    <n v="77.066666666666706"/>
    <n v="75.565217391304301"/>
    <n v="1156.0000000000007"/>
    <n v="1737.9999999999989"/>
    <m/>
    <m/>
    <n v="0"/>
    <n v="0"/>
    <n v="72.400000000000006"/>
    <n v="73.262135922330089"/>
    <n v="8326"/>
    <n v="7545.9999999999991"/>
    <n v="292"/>
    <n v="282"/>
    <n v="292"/>
    <n v="282"/>
    <n v="120"/>
    <n v="124"/>
    <n v="120"/>
    <n v="124"/>
    <m/>
    <m/>
    <n v="0"/>
    <n v="0"/>
    <n v="412"/>
    <n v="406"/>
    <n v="412"/>
    <n v="406"/>
    <n v="3.86503928170595"/>
    <n v="4.5786549707602298"/>
    <n v="1128.5914702581374"/>
    <n v="1291.1807017543847"/>
    <n v="6.19758064516129"/>
    <n v="7.20436507936508"/>
    <n v="743.70967741935476"/>
    <n v="893.34126984126988"/>
    <m/>
    <m/>
    <n v="0"/>
    <n v="0"/>
    <n v="4.544420261353137"/>
    <n v="5.3805959891518587"/>
    <n v="1872.3011476774925"/>
    <n v="2184.5219715956546"/>
    <n v="79.698630136986296"/>
    <n v="82.822695035460995"/>
    <n v="23272"/>
    <n v="23356"/>
    <n v="85.216666666666697"/>
    <n v="89.314516129032299"/>
    <n v="10226.000000000004"/>
    <n v="11075.000000000005"/>
    <m/>
    <m/>
    <n v="0"/>
    <n v="0"/>
    <n v="81.305825242718441"/>
    <n v="84.805418719211843"/>
    <n v="33498"/>
    <n v="34431.000000000007"/>
    <n v="527"/>
    <n v="509"/>
    <n v="527"/>
    <n v="509"/>
    <n v="4.2545590755711711"/>
    <n v="4.8504033495657914"/>
    <n v="2242.152632826007"/>
    <n v="2468.8553049289881"/>
    <n v="79.362428842504741"/>
    <n v="82.469548133595296"/>
    <n v="41824"/>
    <n v="41977.000000000007"/>
    <n v="98"/>
    <n v="111"/>
    <n v="98"/>
    <n v="111"/>
    <n v="144"/>
    <n v="115"/>
    <n v="144"/>
    <n v="115"/>
    <m/>
    <m/>
    <n v="0"/>
    <n v="0"/>
    <n v="242"/>
    <n v="226"/>
    <n v="242"/>
    <n v="226"/>
    <n v="3.08928571428571"/>
    <n v="3.9583333333333299"/>
    <n v="302.7499999999996"/>
    <n v="439.3749999999996"/>
    <n v="4.2465986394557804"/>
    <n v="4.5106837606837598"/>
    <n v="611.51020408163242"/>
    <n v="518.72863247863233"/>
    <m/>
    <m/>
    <n v="0"/>
    <n v="0"/>
    <n v="3.7779347276100501"/>
    <n v="4.2393966038877515"/>
    <n v="914.26020408163208"/>
    <n v="958.10363247863188"/>
    <n v="62.214285714285701"/>
    <n v="69.441441441441398"/>
    <n v="6096.9999999999991"/>
    <n v="7707.9999999999955"/>
    <n v="60.1111111111111"/>
    <n v="64.695652173913004"/>
    <n v="8655.9999999999982"/>
    <n v="7439.9999999999955"/>
    <m/>
    <m/>
    <n v="0"/>
    <n v="0"/>
    <n v="60.962809917355358"/>
    <n v="67.026548672566335"/>
    <n v="14752.999999999996"/>
    <n v="15147.999999999991"/>
    <n v="88"/>
    <n v="74"/>
    <n v="88"/>
    <n v="74"/>
    <n v="4.1472222222222204"/>
    <n v="5.1497747747747704"/>
    <n v="364.95555555555541"/>
    <n v="381.08333333333303"/>
    <n v="69.829545454545496"/>
    <n v="65.648648648648603"/>
    <n v="6145.0000000000036"/>
    <n v="4857.9999999999964"/>
    <n v="490"/>
    <n v="473"/>
    <n v="490"/>
    <n v="473"/>
    <n v="1704.5262887399849"/>
    <n v="1949.3890350877177"/>
    <n v="36539"/>
    <n v="36871.999999999993"/>
    <n v="279"/>
    <n v="262"/>
    <n v="279"/>
    <n v="262"/>
    <n v="1451.8865481676539"/>
    <n v="1477.5699023199022"/>
    <n v="20038"/>
    <n v="20253"/>
    <n v="769"/>
    <n v="735"/>
    <n v="769"/>
    <n v="735"/>
    <n v="3156.4128369076388"/>
    <n v="3426.9589374076199"/>
    <n v="56577"/>
    <n v="57124.999999999993"/>
    <n v="0"/>
    <n v="0"/>
    <n v="0"/>
    <n v="0"/>
    <n v="0"/>
    <n v="0"/>
    <n v="0"/>
    <n v="0"/>
    <n v="3521.3683924631941"/>
    <n v="3808.042270740953"/>
    <n v="62722"/>
    <n v="61983"/>
  </r>
  <r>
    <x v="1"/>
    <s v="Ozarka College "/>
    <m/>
    <n v="107549"/>
    <x v="6"/>
    <n v="223"/>
    <n v="209"/>
    <n v="13"/>
    <n v="7"/>
    <n v="210"/>
    <n v="202"/>
    <n v="60"/>
    <n v="60"/>
    <n v="210"/>
    <n v="202"/>
    <n v="210"/>
    <n v="202"/>
    <n v="41"/>
    <n v="31"/>
    <n v="41"/>
    <n v="31"/>
    <n v="3"/>
    <n v="2"/>
    <n v="3"/>
    <n v="2"/>
    <m/>
    <m/>
    <n v="0"/>
    <n v="0"/>
    <n v="44"/>
    <n v="33"/>
    <n v="44"/>
    <n v="33"/>
    <n v="3.4047619047619002"/>
    <n v="3.1693548387096802"/>
    <n v="139.5952380952379"/>
    <n v="98.250000000000085"/>
    <n v="2.75"/>
    <n v="9.5"/>
    <n v="8.25"/>
    <n v="19"/>
    <m/>
    <m/>
    <n v="0"/>
    <n v="0"/>
    <n v="3.3601190476190435"/>
    <n v="3.5530303030303054"/>
    <n v="147.8452380952379"/>
    <n v="117.25000000000009"/>
    <n v="89.829268292682897"/>
    <n v="83.322580645161295"/>
    <n v="3682.9999999999986"/>
    <n v="2583"/>
    <n v="102.333333333333"/>
    <n v="95.5"/>
    <n v="306.99999999999898"/>
    <n v="191"/>
    <m/>
    <m/>
    <n v="0"/>
    <n v="0"/>
    <n v="90.68181818181813"/>
    <n v="84.060606060606062"/>
    <n v="3989.9999999999977"/>
    <n v="2774"/>
    <n v="45"/>
    <n v="54"/>
    <n v="45"/>
    <n v="54"/>
    <n v="4"/>
    <n v="8"/>
    <n v="4"/>
    <n v="8"/>
    <m/>
    <m/>
    <n v="0"/>
    <n v="0"/>
    <n v="49"/>
    <n v="62"/>
    <n v="49"/>
    <n v="62"/>
    <n v="5.0762411347517702"/>
    <n v="4.5246913580246897"/>
    <n v="228.43085106382966"/>
    <n v="244.33333333333326"/>
    <n v="9.0625"/>
    <n v="10.7916666666667"/>
    <n v="36.25"/>
    <n v="86.333333333333599"/>
    <m/>
    <m/>
    <n v="0"/>
    <n v="0"/>
    <n v="5.4016500217108092"/>
    <n v="5.3333333333333366"/>
    <n v="264.68085106382966"/>
    <n v="330.66666666666686"/>
    <n v="94.4"/>
    <n v="90.518518518518505"/>
    <n v="4248"/>
    <n v="4887.9999999999991"/>
    <n v="103"/>
    <n v="114.5"/>
    <n v="412"/>
    <n v="916"/>
    <m/>
    <m/>
    <n v="0"/>
    <n v="0"/>
    <n v="95.102040816326536"/>
    <n v="93.612903225806434"/>
    <n v="4660"/>
    <n v="5803.9999999999991"/>
    <n v="93"/>
    <n v="95"/>
    <n v="93"/>
    <n v="95"/>
    <n v="4.4357643995598659"/>
    <n v="4.7149122807017578"/>
    <n v="412.52608915906751"/>
    <n v="447.91666666666697"/>
    <n v="93.010752688172019"/>
    <n v="90.294736842105266"/>
    <n v="8649.9999999999982"/>
    <n v="8578"/>
    <n v="74"/>
    <n v="65"/>
    <n v="74"/>
    <n v="65"/>
    <n v="31"/>
    <n v="33"/>
    <n v="31"/>
    <n v="33"/>
    <m/>
    <m/>
    <n v="0"/>
    <n v="0"/>
    <n v="105"/>
    <n v="98"/>
    <n v="105"/>
    <n v="98"/>
    <n v="4.0686936936936897"/>
    <n v="4.2025641025641001"/>
    <n v="301.08333333333303"/>
    <n v="273.16666666666652"/>
    <n v="4.4704301075268802"/>
    <n v="5.1237373737373701"/>
    <n v="138.58333333333329"/>
    <n v="169.0833333333332"/>
    <m/>
    <m/>
    <n v="0"/>
    <n v="0"/>
    <n v="4.187301587301584"/>
    <n v="4.5127551020408134"/>
    <n v="439.66666666666634"/>
    <n v="442.24999999999972"/>
    <n v="86.770270270270302"/>
    <n v="78.538461538461505"/>
    <n v="6421.0000000000027"/>
    <n v="5104.9999999999982"/>
    <n v="76.129032258064498"/>
    <n v="81.060606060606105"/>
    <n v="2359.9999999999995"/>
    <n v="2675.0000000000014"/>
    <m/>
    <m/>
    <n v="0"/>
    <n v="0"/>
    <n v="83.628571428571448"/>
    <n v="79.387755102040813"/>
    <n v="8781.0000000000018"/>
    <n v="7780"/>
    <n v="12"/>
    <n v="9"/>
    <n v="12"/>
    <n v="9"/>
    <n v="5.5208333333333304"/>
    <n v="4.4351851851851896"/>
    <n v="66.249999999999972"/>
    <n v="39.916666666666707"/>
    <n v="106.916666666667"/>
    <n v="100.333333333333"/>
    <n v="1283.0000000000041"/>
    <n v="902.99999999999704"/>
    <n v="160"/>
    <n v="150"/>
    <n v="160"/>
    <n v="150"/>
    <n v="669.10942249240065"/>
    <n v="615.74999999999989"/>
    <n v="14352"/>
    <n v="12575.999999999996"/>
    <n v="38"/>
    <n v="43"/>
    <n v="38"/>
    <n v="43"/>
    <n v="183.08333333333329"/>
    <n v="274.4166666666668"/>
    <n v="3078.9999999999986"/>
    <n v="3782.0000000000014"/>
    <n v="198"/>
    <n v="193"/>
    <n v="198"/>
    <n v="193"/>
    <n v="852.19275582573391"/>
    <n v="890.16666666666674"/>
    <n v="17431"/>
    <n v="16357.999999999998"/>
    <n v="0"/>
    <n v="0"/>
    <n v="0"/>
    <n v="0"/>
    <n v="0"/>
    <n v="0"/>
    <n v="0"/>
    <n v="0"/>
    <n v="918.44275582573391"/>
    <n v="930.08333333333348"/>
    <n v="18714.000000000004"/>
    <n v="17260.999999999996"/>
  </r>
  <r>
    <x v="1"/>
    <s v="Phillips Community College of the Univ of Arkansas"/>
    <m/>
    <n v="107619"/>
    <x v="6"/>
    <n v="122"/>
    <n v="106"/>
    <n v="2"/>
    <n v="3"/>
    <n v="120"/>
    <n v="103"/>
    <n v="60"/>
    <n v="60"/>
    <n v="120"/>
    <n v="103"/>
    <n v="120"/>
    <n v="103"/>
    <n v="21"/>
    <n v="26"/>
    <n v="21"/>
    <n v="26"/>
    <n v="4"/>
    <n v="2"/>
    <n v="4"/>
    <n v="2"/>
    <m/>
    <m/>
    <n v="0"/>
    <n v="0"/>
    <n v="25"/>
    <n v="28"/>
    <n v="25"/>
    <n v="28"/>
    <n v="3.67460317460317"/>
    <n v="4.8672839506172796"/>
    <n v="77.166666666666572"/>
    <n v="126.54938271604927"/>
    <n v="3.0625"/>
    <n v="1.375"/>
    <n v="12.25"/>
    <n v="2.75"/>
    <m/>
    <m/>
    <n v="0"/>
    <n v="0"/>
    <n v="3.5766666666666627"/>
    <n v="4.617835097001759"/>
    <n v="89.416666666666572"/>
    <n v="129.29938271604925"/>
    <n v="104.095238095238"/>
    <n v="100.384615384615"/>
    <n v="2185.9999999999982"/>
    <n v="2609.99999999999"/>
    <n v="74.5"/>
    <n v="60"/>
    <n v="298"/>
    <n v="120"/>
    <m/>
    <m/>
    <n v="0"/>
    <n v="0"/>
    <n v="99.359999999999928"/>
    <n v="97.499999999999645"/>
    <n v="2483.9999999999982"/>
    <n v="2729.99999999999"/>
    <n v="16"/>
    <n v="19"/>
    <n v="16"/>
    <n v="19"/>
    <n v="5"/>
    <n v="6"/>
    <n v="5"/>
    <n v="6"/>
    <m/>
    <m/>
    <n v="0"/>
    <n v="0"/>
    <n v="21"/>
    <n v="25"/>
    <n v="21"/>
    <n v="25"/>
    <n v="7.4791666666666696"/>
    <n v="5.4649122807017498"/>
    <n v="119.66666666666671"/>
    <n v="103.83333333333324"/>
    <n v="15.866666666666699"/>
    <n v="3.8333333333333299"/>
    <n v="79.333333333333499"/>
    <n v="22.999999999999979"/>
    <m/>
    <m/>
    <n v="0"/>
    <n v="0"/>
    <n v="9.4761904761904869"/>
    <n v="5.0733333333333288"/>
    <n v="199.00000000000023"/>
    <n v="126.83333333333321"/>
    <n v="95.625"/>
    <n v="91.263157894736807"/>
    <n v="1530"/>
    <n v="1733.9999999999993"/>
    <n v="109"/>
    <n v="99.3333333333333"/>
    <n v="545"/>
    <n v="595.99999999999977"/>
    <m/>
    <m/>
    <n v="0"/>
    <n v="0"/>
    <n v="98.80952380952381"/>
    <n v="93.19999999999996"/>
    <n v="2075"/>
    <n v="2329.9999999999991"/>
    <n v="46"/>
    <n v="53"/>
    <n v="46"/>
    <n v="53"/>
    <n v="6.2699275362318874"/>
    <n v="4.8326927556487256"/>
    <n v="288.4166666666668"/>
    <n v="256.13271604938245"/>
    <n v="99.108695652173878"/>
    <n v="95.471698113207339"/>
    <n v="4558.9999999999982"/>
    <n v="5059.9999999999891"/>
    <n v="10"/>
    <n v="14"/>
    <n v="10"/>
    <n v="14"/>
    <n v="12"/>
    <n v="5"/>
    <n v="12"/>
    <n v="5"/>
    <m/>
    <m/>
    <n v="0"/>
    <n v="0"/>
    <n v="22"/>
    <n v="19"/>
    <n v="22"/>
    <n v="19"/>
    <n v="4.0333333333333297"/>
    <n v="3.6547619047619002"/>
    <n v="40.3333333333333"/>
    <n v="51.1666666666666"/>
    <n v="3.8194444444444402"/>
    <n v="3.4166666666666701"/>
    <n v="45.833333333333286"/>
    <n v="17.08333333333335"/>
    <m/>
    <m/>
    <n v="0"/>
    <n v="0"/>
    <n v="3.916666666666663"/>
    <n v="3.5921052631578916"/>
    <n v="86.166666666666586"/>
    <n v="68.249999999999943"/>
    <n v="75.599999999999994"/>
    <n v="72.857142857142904"/>
    <n v="756"/>
    <n v="1020.0000000000007"/>
    <n v="53.75"/>
    <n v="60"/>
    <n v="645"/>
    <n v="300"/>
    <m/>
    <m/>
    <n v="0"/>
    <n v="0"/>
    <n v="63.68181818181818"/>
    <n v="69.473684210526358"/>
    <n v="1401"/>
    <n v="1320.0000000000009"/>
    <n v="52"/>
    <n v="31"/>
    <n v="52"/>
    <n v="31"/>
    <n v="5.8028846153846203"/>
    <n v="3.7311827956989201"/>
    <n v="301.75000000000023"/>
    <n v="115.66666666666653"/>
    <n v="91.942307692307693"/>
    <n v="95.0322580645161"/>
    <n v="4781"/>
    <n v="2945.9999999999991"/>
    <n v="47"/>
    <n v="59"/>
    <n v="47"/>
    <n v="59"/>
    <n v="237.16666666666657"/>
    <n v="281.54938271604908"/>
    <n v="4471.9999999999982"/>
    <n v="5363.99999999999"/>
    <n v="21"/>
    <n v="13"/>
    <n v="21"/>
    <n v="13"/>
    <n v="137.4166666666668"/>
    <n v="42.833333333333329"/>
    <n v="1488"/>
    <n v="1015.9999999999998"/>
    <n v="68"/>
    <n v="72"/>
    <n v="68"/>
    <n v="72"/>
    <n v="374.58333333333337"/>
    <n v="324.3827160493824"/>
    <n v="5959.9999999999982"/>
    <n v="6379.99999999999"/>
    <n v="0"/>
    <n v="0"/>
    <n v="0"/>
    <n v="0"/>
    <n v="0"/>
    <n v="0"/>
    <n v="0"/>
    <n v="0"/>
    <n v="676.3333333333336"/>
    <n v="440.04938271604891"/>
    <n v="10740.999999999998"/>
    <n v="9325.9999999999891"/>
  </r>
  <r>
    <x v="1"/>
    <s v="South Arkansas Community College"/>
    <m/>
    <n v="107974"/>
    <x v="6"/>
    <n v="161"/>
    <n v="176"/>
    <n v="3"/>
    <n v="1"/>
    <n v="158"/>
    <n v="175"/>
    <n v="60"/>
    <n v="60"/>
    <n v="158"/>
    <n v="175"/>
    <n v="158"/>
    <n v="175"/>
    <n v="12"/>
    <n v="22"/>
    <n v="12"/>
    <n v="22"/>
    <n v="7"/>
    <n v="9"/>
    <n v="7"/>
    <n v="9"/>
    <m/>
    <m/>
    <n v="0"/>
    <n v="0"/>
    <n v="19"/>
    <n v="31"/>
    <n v="19"/>
    <n v="31"/>
    <n v="2.9166666666666701"/>
    <n v="3.8106060606060601"/>
    <n v="35.000000000000043"/>
    <n v="83.833333333333329"/>
    <n v="7.1309523809523796"/>
    <n v="9.8000000000000007"/>
    <n v="49.916666666666657"/>
    <n v="88.2"/>
    <m/>
    <m/>
    <n v="0"/>
    <n v="0"/>
    <n v="4.4692982456140369"/>
    <n v="5.5494623655913982"/>
    <n v="84.9166666666667"/>
    <n v="172.03333333333333"/>
    <n v="99"/>
    <n v="107.727272727273"/>
    <n v="1188"/>
    <n v="2370.0000000000059"/>
    <n v="82.428571428571402"/>
    <n v="123"/>
    <n v="576.99999999999977"/>
    <n v="1107"/>
    <m/>
    <m/>
    <n v="0"/>
    <n v="0"/>
    <n v="92.894736842105246"/>
    <n v="112.16129032258084"/>
    <n v="1764.9999999999998"/>
    <n v="3477.0000000000059"/>
    <n v="37"/>
    <n v="28"/>
    <n v="37"/>
    <n v="28"/>
    <n v="17"/>
    <n v="19"/>
    <n v="17"/>
    <n v="19"/>
    <m/>
    <m/>
    <n v="0"/>
    <n v="0"/>
    <n v="54"/>
    <n v="47"/>
    <n v="54"/>
    <n v="47"/>
    <n v="8.0482456140350909"/>
    <n v="8.9345238095238102"/>
    <n v="297.78508771929836"/>
    <n v="250.16666666666669"/>
    <n v="11.823529411764699"/>
    <n v="6.9956140350877201"/>
    <n v="200.99999999999989"/>
    <n v="132.91666666666669"/>
    <m/>
    <m/>
    <n v="0"/>
    <n v="0"/>
    <n v="9.2367608836907085"/>
    <n v="8.1507092198581574"/>
    <n v="498.78508771929825"/>
    <n v="383.08333333333337"/>
    <n v="100.513513513514"/>
    <n v="109.53571428571399"/>
    <n v="3719.0000000000182"/>
    <n v="3066.9999999999918"/>
    <n v="91.882352941176507"/>
    <n v="84.526315789473699"/>
    <n v="1562.0000000000007"/>
    <n v="1606.0000000000002"/>
    <m/>
    <m/>
    <n v="0"/>
    <n v="0"/>
    <n v="97.796296296296646"/>
    <n v="99.42553191489344"/>
    <n v="5281.0000000000191"/>
    <n v="4672.9999999999918"/>
    <n v="73"/>
    <n v="78"/>
    <n v="73"/>
    <n v="78"/>
    <n v="7.9959144436433549"/>
    <n v="7.1168803418803419"/>
    <n v="583.70175438596493"/>
    <n v="555.11666666666667"/>
    <n v="96.520547945205735"/>
    <n v="104.48717948717946"/>
    <n v="7046.0000000000182"/>
    <n v="8149.9999999999982"/>
    <n v="54"/>
    <n v="36"/>
    <n v="54"/>
    <n v="36"/>
    <n v="31"/>
    <n v="58"/>
    <n v="31"/>
    <n v="58"/>
    <m/>
    <m/>
    <n v="0"/>
    <n v="0"/>
    <n v="85"/>
    <n v="94"/>
    <n v="85"/>
    <n v="94"/>
    <n v="4.1181818181818199"/>
    <n v="4.6967592592592604"/>
    <n v="222.38181818181829"/>
    <n v="169.08333333333337"/>
    <n v="4.1155913978494603"/>
    <n v="3.8936781609195399"/>
    <n v="127.58333333333327"/>
    <n v="225.83333333333331"/>
    <m/>
    <m/>
    <n v="0"/>
    <n v="0"/>
    <n v="4.1172370766488413"/>
    <n v="4.2012411347517729"/>
    <n v="349.96515151515149"/>
    <n v="394.91666666666663"/>
    <n v="81.907407407407405"/>
    <n v="75.1666666666667"/>
    <n v="4423"/>
    <n v="2706.0000000000014"/>
    <n v="64.354838709677395"/>
    <n v="61.086206896551701"/>
    <n v="1994.9999999999993"/>
    <n v="3542.9999999999986"/>
    <m/>
    <m/>
    <n v="0"/>
    <n v="0"/>
    <n v="75.505882352941171"/>
    <n v="66.478723404255319"/>
    <n v="6418"/>
    <n v="6249"/>
    <n v="0"/>
    <n v="3"/>
    <n v="0"/>
    <n v="3"/>
    <m/>
    <n v="3.9444444444444402"/>
    <n v="0"/>
    <n v="11.833333333333321"/>
    <m/>
    <n v="71.6666666666667"/>
    <n v="0"/>
    <n v="215.00000000000011"/>
    <n v="103"/>
    <n v="86"/>
    <n v="103"/>
    <n v="86"/>
    <n v="555.16690590111671"/>
    <n v="503.08333333333337"/>
    <n v="9330.0000000000182"/>
    <n v="8143"/>
    <n v="55"/>
    <n v="86"/>
    <n v="55"/>
    <n v="86"/>
    <n v="378.49999999999983"/>
    <n v="446.95"/>
    <n v="4134"/>
    <n v="6255.9999999999982"/>
    <n v="158"/>
    <n v="172"/>
    <n v="158"/>
    <n v="172"/>
    <n v="933.66690590111648"/>
    <n v="950.0333333333333"/>
    <n v="13464.000000000018"/>
    <n v="14398.999999999998"/>
    <n v="0"/>
    <n v="0"/>
    <n v="0"/>
    <n v="0"/>
    <n v="0"/>
    <n v="0"/>
    <n v="0"/>
    <n v="0"/>
    <n v="933.66690590111648"/>
    <n v="961.86666666666667"/>
    <n v="13464.000000000018"/>
    <n v="14613.999999999998"/>
  </r>
  <r>
    <x v="1"/>
    <s v="Southern Arkansas University Tech"/>
    <m/>
    <n v="107992"/>
    <x v="6"/>
    <n v="136"/>
    <n v="148"/>
    <n v="11"/>
    <n v="6"/>
    <n v="125"/>
    <n v="142"/>
    <n v="60"/>
    <n v="60"/>
    <n v="125"/>
    <n v="142"/>
    <n v="125"/>
    <n v="142"/>
    <n v="31"/>
    <n v="46"/>
    <n v="31"/>
    <n v="46"/>
    <n v="5"/>
    <n v="14"/>
    <n v="5"/>
    <n v="14"/>
    <m/>
    <m/>
    <n v="0"/>
    <n v="0"/>
    <n v="36"/>
    <n v="60"/>
    <n v="36"/>
    <n v="60"/>
    <n v="3.9713541666666701"/>
    <n v="3.5398550724637698"/>
    <n v="123.11197916666677"/>
    <n v="162.8333333333334"/>
    <n v="2.81666666666667"/>
    <n v="2.1071428571428599"/>
    <n v="14.08333333333335"/>
    <n v="29.500000000000039"/>
    <m/>
    <m/>
    <n v="0"/>
    <n v="0"/>
    <n v="3.8109809027777808"/>
    <n v="3.205555555555557"/>
    <n v="137.19531250000011"/>
    <n v="192.33333333333343"/>
    <n v="85.387096774193594"/>
    <n v="85.652173913043498"/>
    <n v="2647.0000000000014"/>
    <n v="3940.0000000000009"/>
    <n v="82.8"/>
    <n v="64.785714285714306"/>
    <n v="414"/>
    <n v="907.00000000000023"/>
    <m/>
    <m/>
    <n v="0"/>
    <n v="0"/>
    <n v="85.027777777777814"/>
    <n v="80.783333333333346"/>
    <n v="3061.0000000000014"/>
    <n v="4847.0000000000009"/>
    <n v="35"/>
    <n v="33"/>
    <n v="35"/>
    <n v="33"/>
    <n v="14"/>
    <n v="12"/>
    <n v="14"/>
    <n v="12"/>
    <m/>
    <m/>
    <n v="0"/>
    <n v="0"/>
    <n v="49"/>
    <n v="45"/>
    <n v="49"/>
    <n v="45"/>
    <n v="4.9606481481481497"/>
    <n v="4.6136363636363598"/>
    <n v="173.62268518518525"/>
    <n v="152.24999999999989"/>
    <n v="4.0833333333333304"/>
    <n v="11.6794871794872"/>
    <n v="57.166666666666629"/>
    <n v="140.15384615384642"/>
    <m/>
    <m/>
    <n v="0"/>
    <n v="0"/>
    <n v="4.709986772486773"/>
    <n v="6.4978632478632514"/>
    <n v="230.78935185185188"/>
    <n v="292.4038461538463"/>
    <n v="84.257142857142895"/>
    <n v="72.6666666666667"/>
    <n v="2949.0000000000014"/>
    <n v="2398.0000000000009"/>
    <n v="66.642857142857096"/>
    <n v="83.8333333333333"/>
    <n v="932.99999999999932"/>
    <n v="1005.9999999999995"/>
    <m/>
    <m/>
    <n v="0"/>
    <n v="0"/>
    <n v="79.224489795918387"/>
    <n v="75.64444444444446"/>
    <n v="3882.0000000000009"/>
    <n v="3404.0000000000009"/>
    <n v="85"/>
    <n v="105"/>
    <n v="85"/>
    <n v="105"/>
    <n v="4.3292313453159057"/>
    <n v="4.6165445665445688"/>
    <n v="367.98466435185196"/>
    <n v="484.73717948717973"/>
    <n v="81.682352941176489"/>
    <n v="78.580952380952397"/>
    <n v="6943.0000000000018"/>
    <n v="8251.0000000000018"/>
    <n v="23"/>
    <n v="17"/>
    <n v="23"/>
    <n v="17"/>
    <n v="7"/>
    <n v="15"/>
    <n v="7"/>
    <n v="15"/>
    <m/>
    <m/>
    <n v="0"/>
    <n v="0"/>
    <n v="30"/>
    <n v="32"/>
    <n v="30"/>
    <n v="32"/>
    <n v="2.95"/>
    <n v="4.6568627450980404"/>
    <n v="67.850000000000009"/>
    <n v="79.166666666666686"/>
    <n v="1.5952380952381"/>
    <n v="2.3833333333333302"/>
    <n v="11.1666666666667"/>
    <n v="35.74999999999995"/>
    <m/>
    <m/>
    <n v="0"/>
    <n v="0"/>
    <n v="2.6338888888888903"/>
    <n v="3.5911458333333321"/>
    <n v="79.016666666666708"/>
    <n v="114.91666666666663"/>
    <n v="64.956521739130395"/>
    <n v="60.588235294117602"/>
    <n v="1493.9999999999991"/>
    <n v="1029.9999999999993"/>
    <n v="51.571428571428598"/>
    <n v="45"/>
    <n v="361.00000000000017"/>
    <n v="675"/>
    <m/>
    <m/>
    <n v="0"/>
    <n v="0"/>
    <n v="61.833333333333307"/>
    <n v="53.281249999999979"/>
    <n v="1854.9999999999993"/>
    <n v="1704.9999999999993"/>
    <n v="10"/>
    <n v="5"/>
    <n v="10"/>
    <n v="5"/>
    <n v="3.4305555555555598"/>
    <n v="1.9666666666666699"/>
    <n v="34.3055555555556"/>
    <n v="9.8333333333333499"/>
    <n v="105.666666666667"/>
    <n v="81.2"/>
    <n v="1056.6666666666699"/>
    <n v="406"/>
    <n v="89"/>
    <n v="96"/>
    <n v="89"/>
    <n v="96"/>
    <n v="364.58466435185204"/>
    <n v="394.24999999999994"/>
    <n v="7090.0000000000018"/>
    <n v="7368.0000000000009"/>
    <n v="26"/>
    <n v="41"/>
    <n v="26"/>
    <n v="41"/>
    <n v="82.416666666666671"/>
    <n v="205.40384615384639"/>
    <n v="1707.9999999999995"/>
    <n v="2588"/>
    <n v="115"/>
    <n v="137"/>
    <n v="115"/>
    <n v="137"/>
    <n v="447.00133101851873"/>
    <n v="599.6538461538463"/>
    <n v="8798.0000000000018"/>
    <n v="9956"/>
    <n v="0"/>
    <n v="0"/>
    <n v="0"/>
    <n v="0"/>
    <n v="0"/>
    <n v="0"/>
    <n v="0"/>
    <n v="0"/>
    <n v="481.30688657407427"/>
    <n v="609.48717948717979"/>
    <n v="9854.6666666666715"/>
    <n v="10362.000000000002"/>
  </r>
  <r>
    <x v="1"/>
    <s v="Southeast Arkansas College"/>
    <m/>
    <n v="107637"/>
    <x v="6"/>
    <n v="180"/>
    <n v="155"/>
    <n v="15"/>
    <n v="9"/>
    <n v="165"/>
    <n v="146"/>
    <n v="60"/>
    <n v="60"/>
    <n v="165"/>
    <n v="146"/>
    <n v="165"/>
    <n v="146"/>
    <n v="6"/>
    <n v="4"/>
    <n v="6"/>
    <n v="4"/>
    <n v="8"/>
    <n v="6"/>
    <n v="8"/>
    <n v="6"/>
    <m/>
    <m/>
    <n v="0"/>
    <n v="0"/>
    <n v="14"/>
    <n v="10"/>
    <n v="14"/>
    <n v="10"/>
    <n v="4.2916666666666696"/>
    <n v="2.5416666666666701"/>
    <n v="25.750000000000018"/>
    <n v="10.16666666666668"/>
    <n v="4.53125"/>
    <n v="6.6805555555555598"/>
    <n v="36.25"/>
    <n v="40.083333333333357"/>
    <m/>
    <m/>
    <n v="0"/>
    <n v="0"/>
    <n v="4.4285714285714297"/>
    <n v="5.0250000000000039"/>
    <n v="62.000000000000014"/>
    <n v="50.250000000000043"/>
    <n v="81.3333333333333"/>
    <n v="82.25"/>
    <n v="487.99999999999977"/>
    <n v="329"/>
    <n v="69.875"/>
    <n v="76.1666666666667"/>
    <n v="559"/>
    <n v="457.00000000000023"/>
    <m/>
    <m/>
    <n v="0"/>
    <n v="0"/>
    <n v="74.785714285714263"/>
    <n v="78.600000000000023"/>
    <n v="1046.9999999999998"/>
    <n v="786.00000000000023"/>
    <n v="55"/>
    <n v="65"/>
    <n v="55"/>
    <n v="65"/>
    <n v="20"/>
    <n v="20"/>
    <n v="20"/>
    <n v="20"/>
    <m/>
    <m/>
    <n v="0"/>
    <n v="0"/>
    <n v="75"/>
    <n v="85"/>
    <n v="75"/>
    <n v="85"/>
    <n v="7.5015151515151501"/>
    <n v="5.9205128205128199"/>
    <n v="412.58333333333326"/>
    <n v="384.83333333333331"/>
    <n v="4.8583333333333298"/>
    <n v="8.2833333333333297"/>
    <n v="97.1666666666666"/>
    <n v="165.6666666666666"/>
    <m/>
    <m/>
    <n v="0"/>
    <n v="0"/>
    <n v="6.7966666666666651"/>
    <n v="6.4764705882352924"/>
    <n v="509.74999999999989"/>
    <n v="550.49999999999989"/>
    <n v="103"/>
    <n v="100.846153846154"/>
    <n v="5665"/>
    <n v="6555.00000000001"/>
    <n v="98.4"/>
    <n v="97.2"/>
    <n v="1968"/>
    <n v="1944"/>
    <m/>
    <m/>
    <n v="0"/>
    <n v="0"/>
    <n v="101.77333333333333"/>
    <n v="99.988235294117771"/>
    <n v="7632.9999999999991"/>
    <n v="8499.0000000000109"/>
    <n v="89"/>
    <n v="95"/>
    <n v="89"/>
    <n v="95"/>
    <n v="6.4241573033707855"/>
    <n v="6.3236842105263147"/>
    <n v="571.74999999999989"/>
    <n v="600.74999999999989"/>
    <n v="97.528089887640434"/>
    <n v="97.736842105263278"/>
    <n v="8679.9999999999982"/>
    <n v="9285.0000000000109"/>
    <n v="41"/>
    <n v="25"/>
    <n v="41"/>
    <n v="25"/>
    <n v="31"/>
    <n v="23"/>
    <n v="31"/>
    <n v="23"/>
    <m/>
    <m/>
    <n v="0"/>
    <n v="0"/>
    <n v="72"/>
    <n v="48"/>
    <n v="72"/>
    <n v="48"/>
    <n v="3.9390243902439002"/>
    <n v="5.09"/>
    <n v="161.49999999999991"/>
    <n v="127.25"/>
    <n v="3.5322580645161299"/>
    <n v="5.4311594202898599"/>
    <n v="109.50000000000003"/>
    <n v="124.91666666666677"/>
    <m/>
    <m/>
    <n v="0"/>
    <n v="0"/>
    <n v="3.763888888888888"/>
    <n v="5.2534722222222241"/>
    <n v="270.99999999999994"/>
    <n v="252.16666666666674"/>
    <n v="71.780487804878007"/>
    <n v="73.400000000000006"/>
    <n v="2942.9999999999982"/>
    <n v="1835.0000000000002"/>
    <n v="70.0322580645161"/>
    <n v="81.652173913043498"/>
    <n v="2170.9999999999991"/>
    <n v="1878.0000000000005"/>
    <m/>
    <m/>
    <n v="0"/>
    <n v="0"/>
    <n v="71.027777777777743"/>
    <n v="77.354166666666686"/>
    <n v="5113.9999999999973"/>
    <n v="3713.0000000000009"/>
    <n v="4"/>
    <n v="3"/>
    <n v="4"/>
    <n v="3"/>
    <n v="8.3958333333333304"/>
    <n v="11.6666666666667"/>
    <n v="33.583333333333321"/>
    <n v="35.000000000000099"/>
    <n v="121.75"/>
    <n v="99.3333333333333"/>
    <n v="487"/>
    <n v="297.99999999999989"/>
    <n v="102"/>
    <n v="94"/>
    <n v="102"/>
    <n v="94"/>
    <n v="599.83333333333314"/>
    <n v="522.25"/>
    <n v="9095.9999999999982"/>
    <n v="8719.0000000000109"/>
    <n v="59"/>
    <n v="49"/>
    <n v="59"/>
    <n v="49"/>
    <n v="242.91666666666663"/>
    <n v="330.66666666666674"/>
    <n v="4697.9999999999991"/>
    <n v="4279"/>
    <n v="161"/>
    <n v="143"/>
    <n v="161"/>
    <n v="143"/>
    <n v="842.74999999999977"/>
    <n v="852.91666666666674"/>
    <n v="13793.999999999996"/>
    <n v="12998.000000000011"/>
    <n v="0"/>
    <n v="0"/>
    <n v="0"/>
    <n v="0"/>
    <n v="0"/>
    <n v="0"/>
    <n v="0"/>
    <n v="0"/>
    <n v="876.33333333333314"/>
    <n v="887.91666666666674"/>
    <n v="14280.999999999996"/>
    <n v="13296.000000000011"/>
  </r>
  <r>
    <x v="1"/>
    <s v="University of Arkansas Community College at Batesville"/>
    <m/>
    <n v="106999"/>
    <x v="6"/>
    <n v="251"/>
    <n v="218"/>
    <n v="9"/>
    <n v="11"/>
    <n v="242"/>
    <n v="207"/>
    <n v="60"/>
    <n v="60"/>
    <n v="242"/>
    <n v="207"/>
    <n v="242"/>
    <n v="207"/>
    <n v="44"/>
    <n v="60"/>
    <n v="44"/>
    <n v="60"/>
    <n v="3"/>
    <n v="5"/>
    <n v="3"/>
    <n v="5"/>
    <m/>
    <m/>
    <n v="0"/>
    <n v="0"/>
    <n v="47"/>
    <n v="65"/>
    <n v="47"/>
    <n v="65"/>
    <n v="1.89393939393939"/>
    <n v="1.9750000000000001"/>
    <n v="83.333333333333158"/>
    <n v="118.5"/>
    <n v="1.8611111111111101"/>
    <n v="1.36666666666667"/>
    <n v="5.5833333333333304"/>
    <n v="6.8333333333333499"/>
    <m/>
    <m/>
    <n v="0"/>
    <n v="0"/>
    <n v="1.8918439716312019"/>
    <n v="1.9282051282051285"/>
    <n v="88.916666666666487"/>
    <n v="125.33333333333334"/>
    <n v="74.136363636363598"/>
    <n v="75.3333333333333"/>
    <n v="3261.9999999999982"/>
    <n v="4519.9999999999982"/>
    <n v="75.6666666666667"/>
    <n v="73"/>
    <n v="227.00000000000011"/>
    <n v="365"/>
    <m/>
    <m/>
    <n v="0"/>
    <n v="0"/>
    <n v="74.234042553191458"/>
    <n v="75.153846153846132"/>
    <n v="3488.9999999999986"/>
    <n v="4884.9999999999982"/>
    <n v="33"/>
    <n v="31"/>
    <n v="33"/>
    <n v="31"/>
    <n v="2"/>
    <n v="5"/>
    <n v="2"/>
    <n v="5"/>
    <m/>
    <m/>
    <n v="0"/>
    <n v="0"/>
    <n v="35"/>
    <n v="36"/>
    <n v="35"/>
    <n v="36"/>
    <n v="2.5328282828282802"/>
    <n v="2.8736559139784901"/>
    <n v="83.583333333333243"/>
    <n v="89.083333333333186"/>
    <n v="1.8333333333333299"/>
    <n v="10.133333333333301"/>
    <n v="3.6666666666666599"/>
    <n v="50.666666666666501"/>
    <m/>
    <m/>
    <n v="0"/>
    <n v="0"/>
    <n v="2.4928571428571402"/>
    <n v="3.8819444444444358"/>
    <n v="87.249999999999915"/>
    <n v="139.74999999999969"/>
    <n v="76.303030303030297"/>
    <n v="73.8"/>
    <n v="2518"/>
    <n v="2287.7999999999997"/>
    <n v="53.5"/>
    <n v="87.6"/>
    <n v="107"/>
    <n v="438"/>
    <m/>
    <m/>
    <n v="0"/>
    <n v="0"/>
    <n v="75"/>
    <n v="75.716666666666654"/>
    <n v="2625"/>
    <n v="2725.7999999999997"/>
    <n v="82"/>
    <n v="101"/>
    <n v="82"/>
    <n v="101"/>
    <n v="2.1483739837398343"/>
    <n v="2.6245874587458715"/>
    <n v="176.16666666666643"/>
    <n v="265.08333333333303"/>
    <n v="74.560975609756071"/>
    <n v="75.354455445544531"/>
    <n v="6113.9999999999982"/>
    <n v="7610.7999999999975"/>
    <n v="116"/>
    <n v="66"/>
    <n v="116"/>
    <n v="66"/>
    <n v="39"/>
    <n v="32"/>
    <n v="39"/>
    <n v="32"/>
    <m/>
    <m/>
    <n v="0"/>
    <n v="0"/>
    <n v="155"/>
    <n v="98"/>
    <n v="155"/>
    <n v="98"/>
    <n v="1.64942528735632"/>
    <n v="3.85074626865672"/>
    <n v="191.33333333333312"/>
    <n v="254.14925373134352"/>
    <n v="2.6645299145299099"/>
    <n v="6.84375"/>
    <n v="103.91666666666649"/>
    <n v="219"/>
    <m/>
    <m/>
    <n v="0"/>
    <n v="0"/>
    <n v="1.9048387096774169"/>
    <n v="4.8280536095035052"/>
    <n v="295.2499999999996"/>
    <n v="473.14925373134349"/>
    <n v="69.353448275862107"/>
    <n v="67.106060606060595"/>
    <n v="8045.0000000000045"/>
    <n v="4428.9999999999991"/>
    <n v="71.435897435897402"/>
    <n v="79.96875"/>
    <n v="2785.9999999999986"/>
    <n v="2559"/>
    <m/>
    <m/>
    <n v="0"/>
    <n v="0"/>
    <n v="69.877419354838736"/>
    <n v="71.306122448979579"/>
    <n v="10831.000000000004"/>
    <n v="6987.9999999999991"/>
    <n v="5"/>
    <n v="8"/>
    <n v="5"/>
    <n v="8"/>
    <n v="1.8333333333333299"/>
    <n v="4.1666666666666696"/>
    <n v="9.1666666666666501"/>
    <n v="33.333333333333357"/>
    <n v="49"/>
    <n v="64.25"/>
    <n v="245"/>
    <n v="514"/>
    <n v="193"/>
    <n v="157"/>
    <n v="193"/>
    <n v="157"/>
    <n v="358.24999999999955"/>
    <n v="461.73258706467675"/>
    <n v="13825.000000000004"/>
    <n v="11236.799999999996"/>
    <n v="44"/>
    <n v="42"/>
    <n v="44"/>
    <n v="42"/>
    <n v="113.16666666666647"/>
    <n v="276.49999999999983"/>
    <n v="3119.9999999999986"/>
    <n v="3362"/>
    <n v="237"/>
    <n v="199"/>
    <n v="237"/>
    <n v="199"/>
    <n v="471.416666666666"/>
    <n v="738.23258706467664"/>
    <n v="16945.000000000004"/>
    <n v="14598.799999999996"/>
    <n v="0"/>
    <n v="0"/>
    <n v="0"/>
    <n v="0"/>
    <n v="0"/>
    <n v="0"/>
    <n v="0"/>
    <n v="0"/>
    <n v="480.58333333333269"/>
    <n v="771.56592039800989"/>
    <n v="17190"/>
    <n v="15112.799999999996"/>
  </r>
  <r>
    <x v="1"/>
    <s v="University of Arkansas Community College at Hope-Texarkana"/>
    <m/>
    <n v="107725"/>
    <x v="6"/>
    <n v="177"/>
    <n v="186"/>
    <n v="1"/>
    <n v="3"/>
    <n v="176"/>
    <n v="183"/>
    <n v="60"/>
    <n v="60"/>
    <n v="176"/>
    <n v="183"/>
    <n v="176"/>
    <n v="183"/>
    <n v="10"/>
    <n v="27"/>
    <n v="10"/>
    <n v="27"/>
    <n v="46"/>
    <n v="27"/>
    <n v="46"/>
    <n v="27"/>
    <m/>
    <m/>
    <n v="0"/>
    <n v="0"/>
    <n v="56"/>
    <n v="54"/>
    <n v="56"/>
    <n v="54"/>
    <n v="4.8257575757575797"/>
    <n v="1.6450617283950599"/>
    <n v="48.257575757575793"/>
    <n v="44.416666666666615"/>
    <n v="3.9438405797101499"/>
    <n v="3.91071428571429"/>
    <n v="181.41666666666688"/>
    <n v="105.58928571428584"/>
    <m/>
    <m/>
    <n v="0"/>
    <n v="0"/>
    <n v="4.1013257575757622"/>
    <n v="2.7778880070546754"/>
    <n v="229.67424242424269"/>
    <n v="150.00595238095246"/>
    <n v="62.5"/>
    <n v="68.1111111111111"/>
    <n v="625"/>
    <n v="1838.9999999999998"/>
    <n v="83.7826086956522"/>
    <n v="86.185185185185205"/>
    <n v="3854.0000000000014"/>
    <n v="2327.0000000000005"/>
    <m/>
    <m/>
    <n v="0"/>
    <n v="0"/>
    <n v="79.98214285714289"/>
    <n v="77.148148148148152"/>
    <n v="4479.0000000000018"/>
    <n v="4166"/>
    <n v="2"/>
    <n v="15"/>
    <n v="2"/>
    <n v="15"/>
    <n v="69"/>
    <n v="37"/>
    <n v="69"/>
    <n v="37"/>
    <m/>
    <m/>
    <n v="0"/>
    <n v="0"/>
    <n v="71"/>
    <n v="52"/>
    <n v="71"/>
    <n v="52"/>
    <n v="11.75"/>
    <n v="11.6277777777778"/>
    <n v="23.5"/>
    <n v="174.416666666667"/>
    <n v="7.9541062801932396"/>
    <n v="6.3289473684210504"/>
    <n v="548.83333333333348"/>
    <n v="234.17105263157887"/>
    <m/>
    <m/>
    <n v="0"/>
    <n v="0"/>
    <n v="8.0610328638497677"/>
    <n v="7.857456140350882"/>
    <n v="572.33333333333348"/>
    <n v="408.58771929824587"/>
    <n v="73.5"/>
    <n v="84.133333333333297"/>
    <n v="147"/>
    <n v="1261.9999999999995"/>
    <n v="86.594202898550705"/>
    <n v="89.270270270270302"/>
    <n v="5974.9999999999991"/>
    <n v="3303.0000000000014"/>
    <m/>
    <m/>
    <n v="0"/>
    <n v="0"/>
    <n v="86.225352112676049"/>
    <n v="87.788461538461561"/>
    <n v="6121.9999999999991"/>
    <n v="4565.0000000000009"/>
    <n v="127"/>
    <n v="106"/>
    <n v="127"/>
    <n v="106"/>
    <n v="6.3150202815557179"/>
    <n v="5.2697516196150787"/>
    <n v="802.00757575757621"/>
    <n v="558.59367167919834"/>
    <n v="83.472440944881896"/>
    <n v="82.367924528301884"/>
    <n v="10601"/>
    <n v="8731"/>
    <n v="2"/>
    <n v="19"/>
    <n v="2"/>
    <n v="19"/>
    <n v="40"/>
    <n v="38"/>
    <n v="40"/>
    <n v="38"/>
    <m/>
    <m/>
    <n v="0"/>
    <n v="0"/>
    <n v="42"/>
    <n v="57"/>
    <n v="42"/>
    <n v="57"/>
    <n v="0.75"/>
    <n v="1.90350877192982"/>
    <n v="1.5"/>
    <n v="36.166666666666579"/>
    <n v="3.1583333333333301"/>
    <n v="3.22149122807018"/>
    <n v="126.3333333333332"/>
    <n v="122.41666666666684"/>
    <m/>
    <m/>
    <n v="0"/>
    <n v="0"/>
    <n v="3.0436507936507904"/>
    <n v="2.7821637426900603"/>
    <n v="127.8333333333332"/>
    <n v="158.58333333333343"/>
    <n v="30.5"/>
    <n v="45.842105263157897"/>
    <n v="61"/>
    <n v="871"/>
    <n v="61.424999999999997"/>
    <n v="50.447368421052602"/>
    <n v="2457"/>
    <n v="1916.9999999999989"/>
    <m/>
    <m/>
    <n v="0"/>
    <n v="0"/>
    <n v="59.952380952380949"/>
    <n v="48.912280701754369"/>
    <n v="2518"/>
    <n v="2787.9999999999991"/>
    <n v="7"/>
    <n v="20"/>
    <n v="7"/>
    <n v="20"/>
    <n v="12.880952380952399"/>
    <n v="4.3958333333333304"/>
    <n v="90.166666666666799"/>
    <n v="87.9166666666666"/>
    <n v="90.285714285714306"/>
    <n v="65.099999999999994"/>
    <n v="632.00000000000011"/>
    <n v="1302"/>
    <n v="14"/>
    <n v="61"/>
    <n v="14"/>
    <n v="61"/>
    <n v="73.257575757575793"/>
    <n v="255.00000000000017"/>
    <n v="833"/>
    <n v="3971.9999999999991"/>
    <n v="155"/>
    <n v="102"/>
    <n v="155"/>
    <n v="102"/>
    <n v="856.58333333333348"/>
    <n v="462.17700501253159"/>
    <n v="12286"/>
    <n v="7547.0000000000009"/>
    <n v="169"/>
    <n v="163"/>
    <n v="169"/>
    <n v="163"/>
    <n v="929.84090909090924"/>
    <n v="717.17700501253171"/>
    <n v="13119"/>
    <n v="11519"/>
    <n v="0"/>
    <n v="0"/>
    <n v="0"/>
    <n v="0"/>
    <n v="0"/>
    <n v="0"/>
    <n v="0"/>
    <n v="0"/>
    <n v="1020.0075757575762"/>
    <n v="805.09367167919834"/>
    <n v="13751"/>
    <n v="12821"/>
  </r>
  <r>
    <x v="1"/>
    <s v="University of Arkansas Community College at Morrilton"/>
    <m/>
    <n v="107585"/>
    <x v="6"/>
    <n v="410"/>
    <n v="371"/>
    <n v="50"/>
    <n v="69"/>
    <n v="360"/>
    <n v="302"/>
    <n v="60"/>
    <n v="60"/>
    <n v="360"/>
    <n v="302"/>
    <n v="360"/>
    <n v="302"/>
    <n v="62"/>
    <n v="75"/>
    <n v="62"/>
    <n v="75"/>
    <n v="6"/>
    <n v="2"/>
    <n v="6"/>
    <n v="2"/>
    <m/>
    <m/>
    <n v="0"/>
    <n v="0"/>
    <n v="68"/>
    <n v="77"/>
    <n v="68"/>
    <n v="77"/>
    <n v="2.5"/>
    <n v="2.2379385964912299"/>
    <n v="155"/>
    <n v="167.84539473684225"/>
    <n v="5.4861111111111098"/>
    <n v="2.3333333333333299"/>
    <n v="32.916666666666657"/>
    <n v="4.6666666666666599"/>
    <m/>
    <m/>
    <n v="0"/>
    <n v="0"/>
    <n v="2.7634803921568625"/>
    <n v="2.2404163818637519"/>
    <n v="187.91666666666666"/>
    <n v="172.51206140350891"/>
    <n v="70.983870967741893"/>
    <n v="71.84"/>
    <n v="4400.9999999999973"/>
    <n v="5388"/>
    <n v="76.8333333333333"/>
    <n v="57.5"/>
    <n v="460.99999999999977"/>
    <n v="115"/>
    <m/>
    <m/>
    <n v="0"/>
    <n v="0"/>
    <n v="71.499999999999957"/>
    <n v="71.467532467532465"/>
    <n v="4861.9999999999973"/>
    <n v="5503"/>
    <n v="137"/>
    <n v="102"/>
    <n v="137"/>
    <n v="102"/>
    <n v="26"/>
    <n v="20"/>
    <n v="26"/>
    <n v="20"/>
    <m/>
    <m/>
    <n v="0"/>
    <n v="0"/>
    <n v="163"/>
    <n v="122"/>
    <n v="163"/>
    <n v="122"/>
    <n v="4.6841787439613496"/>
    <n v="4.9611650485436902"/>
    <n v="641.73248792270488"/>
    <n v="506.03883495145641"/>
    <n v="6.0771604938271597"/>
    <n v="5.0374999999999996"/>
    <n v="158.00617283950615"/>
    <n v="100.75"/>
    <m/>
    <m/>
    <n v="0"/>
    <n v="0"/>
    <n v="4.9063721519154049"/>
    <n v="4.9736789750119383"/>
    <n v="799.738660762211"/>
    <n v="606.78883495145647"/>
    <n v="84.613138686131407"/>
    <n v="84.872549019607803"/>
    <n v="11592.000000000004"/>
    <n v="8656.9999999999964"/>
    <n v="75.307692307692307"/>
    <n v="82.1"/>
    <n v="1958"/>
    <n v="1642"/>
    <m/>
    <m/>
    <n v="0"/>
    <n v="0"/>
    <n v="83.128834355828246"/>
    <n v="84.41803278688522"/>
    <n v="13550.000000000004"/>
    <n v="10298.999999999996"/>
    <n v="231"/>
    <n v="199"/>
    <n v="231"/>
    <n v="199"/>
    <n v="4.2755641880037993"/>
    <n v="3.916084906306359"/>
    <n v="987.65532742887763"/>
    <n v="779.3008963549654"/>
    <n v="79.705627705627705"/>
    <n v="79.407035175879372"/>
    <n v="18412"/>
    <n v="15801.999999999995"/>
    <n v="71"/>
    <n v="56"/>
    <n v="71"/>
    <n v="56"/>
    <n v="58"/>
    <n v="47"/>
    <n v="58"/>
    <n v="47"/>
    <m/>
    <m/>
    <n v="0"/>
    <n v="0"/>
    <n v="129"/>
    <n v="103"/>
    <n v="129"/>
    <n v="103"/>
    <n v="4.1869369369369398"/>
    <n v="4.40625"/>
    <n v="297.27252252252271"/>
    <n v="246.75"/>
    <n v="3.95338983050847"/>
    <n v="4.3723404255319096"/>
    <n v="229.29661016949126"/>
    <n v="205.49999999999974"/>
    <m/>
    <m/>
    <n v="0"/>
    <n v="0"/>
    <n v="4.0819312611784024"/>
    <n v="4.3907766990291242"/>
    <n v="526.56913269201391"/>
    <n v="452.24999999999977"/>
    <n v="73.366197183098606"/>
    <n v="70.732142857142904"/>
    <n v="5209.0000000000009"/>
    <n v="3961.0000000000027"/>
    <n v="68.724137931034505"/>
    <n v="72.382978723404307"/>
    <n v="3986.0000000000014"/>
    <n v="3402.0000000000023"/>
    <m/>
    <m/>
    <n v="0"/>
    <n v="0"/>
    <n v="71.279069767441868"/>
    <n v="71.485436893203939"/>
    <n v="9195.0000000000018"/>
    <n v="7363.0000000000055"/>
    <n v="0"/>
    <n v="0"/>
    <n v="0"/>
    <n v="0"/>
    <m/>
    <m/>
    <n v="0"/>
    <n v="0"/>
    <m/>
    <m/>
    <n v="0"/>
    <n v="0"/>
    <n v="270"/>
    <n v="233"/>
    <n v="270"/>
    <n v="233"/>
    <n v="1094.0050104452275"/>
    <n v="920.63422968829866"/>
    <n v="21202"/>
    <n v="18006"/>
    <n v="90"/>
    <n v="69"/>
    <n v="90"/>
    <n v="69"/>
    <n v="420.21944967566407"/>
    <n v="310.9166666666664"/>
    <n v="6405.0000000000018"/>
    <n v="5159.0000000000018"/>
    <n v="360"/>
    <n v="302"/>
    <n v="360"/>
    <n v="302"/>
    <n v="1514.2244601208915"/>
    <n v="1231.5508963549651"/>
    <n v="27607"/>
    <n v="23165"/>
    <n v="0"/>
    <n v="0"/>
    <n v="0"/>
    <n v="0"/>
    <n v="0"/>
    <n v="0"/>
    <n v="0"/>
    <n v="0"/>
    <n v="1514.2244601208915"/>
    <n v="1231.5508963549651"/>
    <n v="27607"/>
    <n v="23165"/>
  </r>
  <r>
    <x v="1"/>
    <s v="University of Arkansas Community College Rich Mountain"/>
    <m/>
    <n v="107743"/>
    <x v="6"/>
    <n v="121"/>
    <n v="127"/>
    <n v="1"/>
    <n v="0"/>
    <n v="120"/>
    <n v="127"/>
    <n v="60"/>
    <n v="60"/>
    <n v="120"/>
    <n v="127"/>
    <n v="120"/>
    <n v="127"/>
    <n v="35"/>
    <n v="45"/>
    <n v="35"/>
    <n v="45"/>
    <n v="8"/>
    <n v="3"/>
    <n v="8"/>
    <n v="3"/>
    <m/>
    <m/>
    <n v="0"/>
    <n v="0"/>
    <n v="43"/>
    <n v="48"/>
    <n v="43"/>
    <n v="48"/>
    <n v="3.3404761904761902"/>
    <n v="3.1537037037036999"/>
    <n v="116.91666666666666"/>
    <n v="141.91666666666649"/>
    <n v="5.09375"/>
    <n v="5.4722222222222197"/>
    <n v="40.75"/>
    <n v="16.416666666666657"/>
    <m/>
    <m/>
    <n v="0"/>
    <n v="0"/>
    <n v="3.6666666666666665"/>
    <n v="3.2986111111111072"/>
    <n v="157.66666666666666"/>
    <n v="158.33333333333314"/>
    <n v="87.857142857142904"/>
    <n v="85.533333333333303"/>
    <n v="3075.0000000000018"/>
    <n v="3848.9999999999986"/>
    <n v="95.25"/>
    <n v="68"/>
    <n v="762"/>
    <n v="204"/>
    <m/>
    <m/>
    <n v="0"/>
    <n v="0"/>
    <n v="89.23255813953493"/>
    <n v="84.437499999999972"/>
    <n v="3837.0000000000018"/>
    <n v="4052.9999999999986"/>
    <n v="35"/>
    <n v="41"/>
    <n v="35"/>
    <n v="41"/>
    <n v="11"/>
    <n v="6"/>
    <n v="11"/>
    <n v="6"/>
    <m/>
    <m/>
    <n v="0"/>
    <n v="0"/>
    <n v="46"/>
    <n v="47"/>
    <n v="46"/>
    <n v="47"/>
    <n v="5.7761904761904797"/>
    <n v="3.5873983739837398"/>
    <n v="202.1666666666668"/>
    <n v="147.08333333333334"/>
    <n v="7.5681818181818201"/>
    <n v="4.8333333333333304"/>
    <n v="83.250000000000028"/>
    <n v="28.999999999999982"/>
    <m/>
    <m/>
    <n v="0"/>
    <n v="0"/>
    <n v="6.2047101449275406"/>
    <n v="3.7464539007092195"/>
    <n v="285.41666666666686"/>
    <n v="176.08333333333331"/>
    <n v="89.428571428571402"/>
    <n v="78"/>
    <n v="3129.9999999999991"/>
    <n v="3198"/>
    <n v="101.181818181818"/>
    <n v="83"/>
    <n v="1112.999999999998"/>
    <n v="498"/>
    <m/>
    <m/>
    <n v="0"/>
    <n v="0"/>
    <n v="92.239130434782552"/>
    <n v="78.638297872340431"/>
    <n v="4242.9999999999973"/>
    <n v="3696.0000000000005"/>
    <n v="89"/>
    <n v="95"/>
    <n v="89"/>
    <n v="95"/>
    <n v="4.9784644194756575"/>
    <n v="3.520175438596489"/>
    <n v="443.08333333333354"/>
    <n v="334.41666666666646"/>
    <n v="90.786516853932568"/>
    <n v="81.568421052631564"/>
    <n v="8079.9999999999982"/>
    <n v="7748.9999999999982"/>
    <n v="12"/>
    <n v="21"/>
    <n v="12"/>
    <n v="21"/>
    <n v="11"/>
    <n v="3"/>
    <n v="11"/>
    <n v="3"/>
    <m/>
    <m/>
    <n v="0"/>
    <n v="0"/>
    <n v="23"/>
    <n v="24"/>
    <n v="23"/>
    <n v="24"/>
    <n v="5.9513888888888902"/>
    <n v="2.8888888888888902"/>
    <n v="71.416666666666686"/>
    <n v="60.666666666666693"/>
    <n v="6.6590909090909101"/>
    <n v="3.3333333333333299"/>
    <n v="73.250000000000014"/>
    <n v="9.9999999999999893"/>
    <m/>
    <m/>
    <n v="0"/>
    <n v="0"/>
    <n v="6.2898550724637685"/>
    <n v="2.9444444444444451"/>
    <n v="144.66666666666669"/>
    <n v="70.666666666666686"/>
    <n v="100.75"/>
    <n v="68.285714285714306"/>
    <n v="1209"/>
    <n v="1434.0000000000005"/>
    <n v="68.090909090909093"/>
    <n v="72.6666666666667"/>
    <n v="749"/>
    <n v="218.00000000000011"/>
    <m/>
    <m/>
    <n v="0"/>
    <n v="0"/>
    <n v="85.130434782608702"/>
    <n v="68.833333333333357"/>
    <n v="1958.0000000000002"/>
    <n v="1652.0000000000005"/>
    <n v="8"/>
    <n v="8"/>
    <n v="8"/>
    <n v="8"/>
    <n v="9.1458333333333304"/>
    <n v="11.03125"/>
    <n v="73.166666666666643"/>
    <n v="88.25"/>
    <n v="74.875"/>
    <n v="72.5"/>
    <n v="599"/>
    <n v="580"/>
    <n v="82"/>
    <n v="107"/>
    <n v="82"/>
    <n v="107"/>
    <n v="390.50000000000017"/>
    <n v="349.66666666666652"/>
    <n v="7414.0000000000009"/>
    <n v="8480.9999999999982"/>
    <n v="30"/>
    <n v="12"/>
    <n v="30"/>
    <n v="12"/>
    <n v="197.25000000000006"/>
    <n v="55.416666666666629"/>
    <n v="2623.9999999999982"/>
    <n v="920.00000000000011"/>
    <n v="112"/>
    <n v="119"/>
    <n v="112"/>
    <n v="119"/>
    <n v="587.75000000000023"/>
    <n v="405.08333333333314"/>
    <n v="10038"/>
    <n v="9400.9999999999982"/>
    <n v="0"/>
    <n v="0"/>
    <n v="0"/>
    <n v="0"/>
    <n v="0"/>
    <n v="0"/>
    <n v="0"/>
    <n v="0"/>
    <n v="660.91666666666686"/>
    <n v="493.33333333333314"/>
    <n v="10636.999999999998"/>
    <n v="9980.9999999999982"/>
  </r>
  <r>
    <x v="1"/>
    <s v="University of Arkansas - Pulaski Technical College"/>
    <m/>
    <n v="107664"/>
    <x v="7"/>
    <n v="676"/>
    <n v="758"/>
    <n v="20"/>
    <n v="13"/>
    <n v="656"/>
    <n v="745"/>
    <n v="60"/>
    <n v="60"/>
    <n v="656"/>
    <n v="745"/>
    <n v="656"/>
    <n v="745"/>
    <n v="46"/>
    <n v="53"/>
    <n v="46"/>
    <n v="53"/>
    <n v="7"/>
    <n v="7"/>
    <n v="7"/>
    <n v="7"/>
    <m/>
    <m/>
    <n v="0"/>
    <n v="0"/>
    <n v="53"/>
    <n v="60"/>
    <n v="53"/>
    <n v="60"/>
    <n v="2.5939716312056702"/>
    <n v="2.63679245283019"/>
    <n v="119.32269503546082"/>
    <n v="139.75000000000009"/>
    <n v="7.5238095238095202"/>
    <n v="2.7976190476190501"/>
    <n v="52.666666666666643"/>
    <n v="19.58333333333335"/>
    <m/>
    <m/>
    <n v="0"/>
    <n v="0"/>
    <n v="3.2450822962665562"/>
    <n v="2.6555555555555572"/>
    <n v="171.98936170212747"/>
    <n v="159.33333333333343"/>
    <n v="76.413043478260903"/>
    <n v="69.113207547169793"/>
    <n v="3515.0000000000014"/>
    <n v="3662.9999999999991"/>
    <n v="83"/>
    <n v="74.857142857142904"/>
    <n v="581"/>
    <n v="524.00000000000034"/>
    <m/>
    <m/>
    <n v="0"/>
    <n v="0"/>
    <n v="77.283018867924568"/>
    <n v="69.783333333333317"/>
    <n v="4096.0000000000018"/>
    <n v="4186.9999999999991"/>
    <n v="209"/>
    <n v="248"/>
    <n v="209"/>
    <n v="248"/>
    <n v="69"/>
    <n v="72"/>
    <n v="69"/>
    <n v="72"/>
    <m/>
    <m/>
    <n v="0"/>
    <n v="0"/>
    <n v="278"/>
    <n v="320"/>
    <n v="278"/>
    <n v="320"/>
    <n v="5.6670653907495998"/>
    <n v="5.2044846050870204"/>
    <n v="1184.4166666666663"/>
    <n v="1290.712182061581"/>
    <n v="8.2558685446009399"/>
    <n v="7.5891203703703702"/>
    <n v="569.65492957746483"/>
    <n v="546.41666666666663"/>
    <m/>
    <m/>
    <n v="0"/>
    <n v="0"/>
    <n v="6.309610058432126"/>
    <n v="5.7410276522757737"/>
    <n v="1754.0715962441311"/>
    <n v="1837.1288487282477"/>
    <n v="87.679425837320593"/>
    <n v="85.004032258064498"/>
    <n v="18325.000000000004"/>
    <n v="21080.999999999996"/>
    <n v="91.159420289855106"/>
    <n v="91.0277777777778"/>
    <n v="6290.0000000000027"/>
    <n v="6554.0000000000018"/>
    <m/>
    <m/>
    <n v="0"/>
    <n v="0"/>
    <n v="88.543165467625926"/>
    <n v="86.359375"/>
    <n v="24615.000000000007"/>
    <n v="27635"/>
    <n v="331"/>
    <n v="380"/>
    <n v="331"/>
    <n v="380"/>
    <n v="5.8189152808044069"/>
    <n v="5.2538478475304764"/>
    <n v="1926.0609579462587"/>
    <n v="1996.462182061581"/>
    <n v="86.740181268882196"/>
    <n v="83.742105263157896"/>
    <n v="28711.000000000007"/>
    <n v="31822"/>
    <n v="178"/>
    <n v="215"/>
    <n v="178"/>
    <n v="215"/>
    <n v="117"/>
    <n v="109"/>
    <n v="117"/>
    <n v="109"/>
    <m/>
    <m/>
    <n v="0"/>
    <n v="0"/>
    <n v="295"/>
    <n v="324"/>
    <n v="295"/>
    <n v="324"/>
    <n v="3.50509259259259"/>
    <n v="3.75848765432099"/>
    <n v="623.90648148148102"/>
    <n v="808.07484567901281"/>
    <n v="5.11440677966102"/>
    <n v="6.2293577981651396"/>
    <n v="598.38559322033939"/>
    <n v="679.00000000000023"/>
    <m/>
    <m/>
    <n v="0"/>
    <n v="0"/>
    <n v="4.1433629650909163"/>
    <n v="4.5897371780216449"/>
    <n v="1222.2920747018204"/>
    <n v="1487.0748456790129"/>
    <n v="64.910112359550595"/>
    <n v="67.460465116279096"/>
    <n v="11554.000000000005"/>
    <n v="14504.000000000005"/>
    <n v="60.273504273504301"/>
    <n v="66.155963302752298"/>
    <n v="7052.0000000000036"/>
    <n v="7211"/>
    <m/>
    <m/>
    <n v="0"/>
    <n v="0"/>
    <n v="63.071186440677991"/>
    <n v="67.021604938271622"/>
    <n v="18606.000000000007"/>
    <n v="21715.000000000007"/>
    <n v="30"/>
    <n v="41"/>
    <n v="30"/>
    <n v="41"/>
    <n v="7.7277777777777796"/>
    <n v="6.5416666666666696"/>
    <n v="231.8333333333334"/>
    <n v="268.20833333333343"/>
    <n v="74.966666666666697"/>
    <n v="68.926829268292707"/>
    <n v="2249.0000000000009"/>
    <n v="2826.0000000000009"/>
    <n v="433"/>
    <n v="516"/>
    <n v="433"/>
    <n v="516"/>
    <n v="1927.6458431836081"/>
    <n v="2238.5370277405937"/>
    <n v="33394.000000000007"/>
    <n v="39248"/>
    <n v="193"/>
    <n v="188"/>
    <n v="193"/>
    <n v="188"/>
    <n v="1220.707189464471"/>
    <n v="1245.0000000000002"/>
    <n v="13923.000000000007"/>
    <n v="14289.000000000002"/>
    <n v="626"/>
    <n v="704"/>
    <n v="626"/>
    <n v="704"/>
    <n v="3148.3530326480791"/>
    <n v="3483.5370277405937"/>
    <n v="47317.000000000015"/>
    <n v="53537"/>
    <n v="0"/>
    <n v="0"/>
    <n v="0"/>
    <n v="0"/>
    <n v="0"/>
    <n v="0"/>
    <n v="0"/>
    <n v="0"/>
    <n v="3380.1863659814126"/>
    <n v="3751.7453610739271"/>
    <n v="49566.000000000015"/>
    <n v="56363.000000000007"/>
  </r>
  <r>
    <x v="2"/>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3"/>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3"/>
    <s v="Eastern Florida State College"/>
    <s v="Met the criteria for Two-Year 1 in 2020-21 and 2021-22"/>
    <n v="132693"/>
    <x v="9"/>
    <n v="1950"/>
    <n v="1530"/>
    <n v="20"/>
    <n v="17"/>
    <n v="1930"/>
    <n v="1513"/>
    <n v="60"/>
    <n v="60"/>
    <n v="1930"/>
    <n v="1513"/>
    <n v="1930"/>
    <n v="1513"/>
    <n v="299"/>
    <n v="187"/>
    <n v="299"/>
    <n v="187"/>
    <n v="143"/>
    <n v="124"/>
    <n v="143"/>
    <n v="124"/>
    <n v="171"/>
    <n v="186"/>
    <n v="171"/>
    <n v="186"/>
    <n v="613"/>
    <n v="497"/>
    <n v="613"/>
    <n v="497"/>
    <n v="2.8477999999999999"/>
    <n v="2.5909"/>
    <n v="851.49219999999991"/>
    <n v="484.49829999999997"/>
    <n v="3.028"/>
    <n v="2.9636999999999998"/>
    <n v="433.00400000000002"/>
    <n v="367.49879999999996"/>
    <n v="0.52339999999999998"/>
    <n v="0.52959999999999996"/>
    <n v="89.50139999999999"/>
    <n v="98.505599999999987"/>
    <n v="2.2414316476345841"/>
    <n v="1.9124802816901407"/>
    <n v="1373.9976000000001"/>
    <n v="950.50269999999989"/>
    <n v="69.645499999999998"/>
    <n v="69.721900000000005"/>
    <n v="20824.004499999999"/>
    <n v="13037.9953"/>
    <n v="68.573400000000007"/>
    <n v="70.298400000000001"/>
    <n v="9805.9962000000014"/>
    <n v="8717.0015999999996"/>
    <n v="63.526299999999999"/>
    <n v="64.483900000000006"/>
    <n v="10862.997299999999"/>
    <n v="11994.005400000002"/>
    <n v="67.688414355628055"/>
    <n v="67.905437223340044"/>
    <n v="41492.998"/>
    <n v="33749.0023"/>
    <n v="509"/>
    <n v="396"/>
    <n v="509"/>
    <n v="396"/>
    <n v="230"/>
    <n v="163"/>
    <n v="230"/>
    <n v="163"/>
    <n v="0"/>
    <n v="0"/>
    <n v="0"/>
    <n v="0"/>
    <n v="739"/>
    <n v="559"/>
    <n v="739"/>
    <n v="559"/>
    <n v="3.5874000000000001"/>
    <n v="3.4380999999999999"/>
    <n v="1825.9866000000002"/>
    <n v="1361.4875999999999"/>
    <n v="4.7152000000000003"/>
    <n v="4.4508999999999999"/>
    <n v="1084.4960000000001"/>
    <n v="725.49670000000003"/>
    <n v="0"/>
    <n v="0"/>
    <n v="0"/>
    <n v="0"/>
    <n v="3.9384067658998649"/>
    <n v="3.7334245080500894"/>
    <n v="2910.4826000000003"/>
    <n v="2086.9843000000001"/>
    <n v="69.011799999999994"/>
    <n v="70.255099999999999"/>
    <n v="35127.006199999996"/>
    <n v="27821.0196"/>
    <n v="70.621700000000004"/>
    <n v="69.950900000000004"/>
    <n v="16242.991000000002"/>
    <n v="11401.996700000002"/>
    <n v="0"/>
    <n v="0"/>
    <n v="0"/>
    <n v="0"/>
    <n v="69.51285142083897"/>
    <n v="70.166397674418604"/>
    <n v="51369.997199999998"/>
    <n v="39223.016300000003"/>
    <n v="1352"/>
    <n v="1056"/>
    <n v="1352"/>
    <n v="1056"/>
    <n v="3.1689942307692309"/>
    <n v="2.8764081439393938"/>
    <n v="4284.4802"/>
    <n v="3037.4870000000001"/>
    <n v="68.685647337278112"/>
    <n v="69.102290340909107"/>
    <n v="92862.995200000005"/>
    <n v="72972.01860000001"/>
    <n v="174"/>
    <n v="147"/>
    <n v="174"/>
    <n v="147"/>
    <n v="178"/>
    <n v="145"/>
    <n v="178"/>
    <n v="145"/>
    <n v="0"/>
    <n v="0"/>
    <n v="0"/>
    <n v="0"/>
    <n v="352"/>
    <n v="292"/>
    <n v="352"/>
    <n v="292"/>
    <n v="2.7269999999999999"/>
    <n v="2.8367"/>
    <n v="474.49799999999999"/>
    <n v="416.99489999999997"/>
    <n v="3.5562"/>
    <n v="3.8102999999999998"/>
    <n v="633.00360000000001"/>
    <n v="552.49349999999993"/>
    <n v="0"/>
    <n v="0"/>
    <n v="0"/>
    <n v="0"/>
    <n v="3.146311363636364"/>
    <n v="3.3201657534246576"/>
    <n v="1107.5016000000001"/>
    <n v="969.48840000000007"/>
    <n v="48.2759"/>
    <n v="45.414999999999999"/>
    <n v="8400.0066000000006"/>
    <n v="6676.0050000000001"/>
    <n v="50.146099999999997"/>
    <n v="48.482799999999997"/>
    <n v="8926.005799999999"/>
    <n v="7030.0059999999994"/>
    <n v="0"/>
    <n v="0"/>
    <n v="0"/>
    <n v="0"/>
    <n v="49.221626136363632"/>
    <n v="46.938393835616431"/>
    <n v="17326.0124"/>
    <n v="13706.010999999999"/>
    <n v="226"/>
    <n v="165"/>
    <n v="226"/>
    <n v="165"/>
    <n v="4.7434000000000003"/>
    <n v="4.1485000000000003"/>
    <n v="1072.0084000000002"/>
    <n v="684.50250000000005"/>
    <n v="73.411500000000004"/>
    <n v="71.012100000000004"/>
    <n v="16590.999"/>
    <n v="11716.996500000001"/>
    <n v="982"/>
    <n v="730"/>
    <n v="982"/>
    <n v="730"/>
    <n v="3151.9767999999999"/>
    <n v="2262.9807999999998"/>
    <n v="64351.0173"/>
    <n v="47535.019899999999"/>
    <n v="551"/>
    <n v="432"/>
    <n v="551"/>
    <n v="432"/>
    <n v="2150.5036"/>
    <n v="1645.489"/>
    <n v="34974.993000000002"/>
    <n v="27149.004300000001"/>
    <n v="1533"/>
    <n v="1162"/>
    <n v="1533"/>
    <n v="1162"/>
    <n v="5302.4804000000004"/>
    <n v="3908.4697999999999"/>
    <n v="99326.010299999994"/>
    <n v="74684.0242"/>
    <n v="171"/>
    <n v="186"/>
    <n v="171"/>
    <n v="186"/>
    <n v="89.50139999999999"/>
    <n v="98.505599999999987"/>
    <n v="10862.997299999999"/>
    <n v="11994.005400000002"/>
    <n v="6463.9902000000002"/>
    <n v="4691.4778999999999"/>
    <n v="126780.00660000001"/>
    <n v="98395.026100000017"/>
  </r>
  <r>
    <x v="3"/>
    <s v="Broward College "/>
    <s v="Met the criteria for Two-Year 21in 2020-21 and 2021-22"/>
    <n v="132709"/>
    <x v="9"/>
    <n v="4882"/>
    <n v="5146"/>
    <n v="29"/>
    <n v="24"/>
    <n v="4853"/>
    <n v="5122"/>
    <n v="60"/>
    <n v="60"/>
    <n v="4853"/>
    <n v="5122"/>
    <n v="4853"/>
    <n v="5122"/>
    <n v="131"/>
    <n v="196"/>
    <n v="131"/>
    <n v="196"/>
    <n v="92"/>
    <n v="132"/>
    <n v="92"/>
    <n v="132"/>
    <n v="230"/>
    <n v="264"/>
    <n v="230"/>
    <n v="264"/>
    <n v="453"/>
    <n v="592"/>
    <n v="453"/>
    <n v="592"/>
    <n v="2.5878000000000001"/>
    <n v="2.4592000000000001"/>
    <n v="339.0018"/>
    <n v="482.00319999999999"/>
    <n v="2.7010999999999998"/>
    <n v="2.6061000000000001"/>
    <n v="248.50119999999998"/>
    <n v="344.0052"/>
    <n v="0.99570000000000003"/>
    <n v="0.99809999999999999"/>
    <n v="229.011"/>
    <n v="263.4984"/>
    <n v="1.8024591611479026"/>
    <n v="1.8403831081081079"/>
    <n v="816.5139999999999"/>
    <n v="1089.5067999999999"/>
    <n v="65.9084"/>
    <n v="64.8673"/>
    <n v="8634.0004000000008"/>
    <n v="12713.9908"/>
    <n v="61.652200000000001"/>
    <n v="63.295499999999997"/>
    <n v="5672.0024000000003"/>
    <n v="8355.0059999999994"/>
    <n v="65.139099999999999"/>
    <n v="66.791700000000006"/>
    <n v="14981.993"/>
    <n v="17633.008800000003"/>
    <n v="64.65341236203092"/>
    <n v="65.375009459459463"/>
    <n v="29287.995800000008"/>
    <n v="38702.005600000004"/>
    <n v="1530"/>
    <n v="1565"/>
    <n v="1530"/>
    <n v="1565"/>
    <n v="1202"/>
    <n v="1229"/>
    <n v="1202"/>
    <n v="1229"/>
    <n v="0"/>
    <n v="0"/>
    <n v="0"/>
    <n v="0"/>
    <n v="2732"/>
    <n v="2794"/>
    <n v="2732"/>
    <n v="2794"/>
    <n v="4.1402000000000001"/>
    <n v="4.0936000000000003"/>
    <n v="6334.5060000000003"/>
    <n v="6406.4840000000004"/>
    <n v="5.0212000000000003"/>
    <n v="5.0255999999999998"/>
    <n v="6035.4824000000008"/>
    <n v="6176.4623999999994"/>
    <n v="0"/>
    <n v="0"/>
    <n v="0"/>
    <n v="0"/>
    <n v="4.5278142020497807"/>
    <n v="4.5035599141016469"/>
    <n v="12369.9884"/>
    <n v="12582.946400000001"/>
    <n v="73.373900000000006"/>
    <n v="73.098100000000002"/>
    <n v="112262.06700000001"/>
    <n v="114398.52650000001"/>
    <n v="72.822800000000001"/>
    <n v="73.474299999999999"/>
    <n v="87533.005600000004"/>
    <n v="90299.914699999994"/>
    <n v="0"/>
    <n v="0"/>
    <n v="0"/>
    <n v="0"/>
    <n v="73.13143213762811"/>
    <n v="73.26357952755906"/>
    <n v="199795.07259999998"/>
    <n v="204698.4412"/>
    <n v="3185"/>
    <n v="3386"/>
    <n v="3185"/>
    <n v="3386"/>
    <n v="4.1401891365777077"/>
    <n v="4.0379365623154166"/>
    <n v="13186.502399999999"/>
    <n v="13672.4532"/>
    <n v="71.925610172684458"/>
    <n v="71.884361134081516"/>
    <n v="229083.06839999999"/>
    <n v="243400.44680000001"/>
    <n v="299"/>
    <n v="303"/>
    <n v="299"/>
    <n v="303"/>
    <n v="523"/>
    <n v="548"/>
    <n v="523"/>
    <n v="548"/>
    <n v="0"/>
    <n v="0"/>
    <n v="0"/>
    <n v="0"/>
    <n v="822"/>
    <n v="851"/>
    <n v="822"/>
    <n v="851"/>
    <n v="3"/>
    <n v="3.0461999999999998"/>
    <n v="897"/>
    <n v="922.9985999999999"/>
    <n v="4.0735999999999999"/>
    <n v="4.2564000000000002"/>
    <n v="2130.4928"/>
    <n v="2332.5072"/>
    <n v="0"/>
    <n v="0"/>
    <n v="0"/>
    <n v="0"/>
    <n v="3.6830812652068126"/>
    <n v="3.8255062279670975"/>
    <n v="3027.4928"/>
    <n v="3255.5057999999999"/>
    <n v="53.013399999999997"/>
    <n v="53.420499999999997"/>
    <n v="15851.006599999999"/>
    <n v="16186.411499999998"/>
    <n v="50.718200000000003"/>
    <n v="50.270400000000002"/>
    <n v="26525.618600000002"/>
    <n v="27548.179200000002"/>
    <n v="0"/>
    <n v="0"/>
    <n v="0"/>
    <n v="0"/>
    <n v="51.553072019464722"/>
    <n v="51.391998472385431"/>
    <n v="42376.625200000002"/>
    <n v="43734.590700000001"/>
    <n v="846"/>
    <n v="885"/>
    <n v="846"/>
    <n v="885"/>
    <n v="3.867"/>
    <n v="3.5548000000000002"/>
    <n v="3271.482"/>
    <n v="3145.998"/>
    <n v="67.172700000000006"/>
    <n v="65.3797"/>
    <n v="56828.104200000002"/>
    <n v="57861.034500000002"/>
    <n v="1960"/>
    <n v="2064"/>
    <n v="1960"/>
    <n v="2064"/>
    <n v="7570.5078000000003"/>
    <n v="7811.4858000000004"/>
    <n v="136747.07400000002"/>
    <n v="143298.92879999999"/>
    <n v="1817"/>
    <n v="1909"/>
    <n v="1817"/>
    <n v="1909"/>
    <n v="8414.4763999999996"/>
    <n v="8852.9748"/>
    <n v="119730.6266"/>
    <n v="126203.09989999999"/>
    <n v="3777"/>
    <n v="3973"/>
    <n v="3777"/>
    <n v="3973"/>
    <n v="15984.984199999999"/>
    <n v="16664.460599999999"/>
    <n v="256477.70060000004"/>
    <n v="269502.02869999997"/>
    <n v="230"/>
    <n v="264"/>
    <n v="230"/>
    <n v="264"/>
    <n v="229.011"/>
    <n v="263.4984"/>
    <n v="14981.993"/>
    <n v="17633.008800000003"/>
    <n v="19485.477200000001"/>
    <n v="20073.956999999999"/>
    <n v="328287.7978"/>
    <n v="344996.07199999999"/>
  </r>
  <r>
    <x v="3"/>
    <s v="College of Central Florida"/>
    <s v="Met the criteria for Two-Year 2 in 2020-21 and 2021-22"/>
    <n v="132851"/>
    <x v="9"/>
    <n v="792"/>
    <n v="731"/>
    <n v="6"/>
    <n v="5"/>
    <n v="786"/>
    <n v="726"/>
    <n v="60"/>
    <n v="60"/>
    <n v="786"/>
    <n v="726"/>
    <n v="786"/>
    <n v="726"/>
    <n v="110"/>
    <n v="85"/>
    <n v="110"/>
    <n v="85"/>
    <n v="42"/>
    <n v="48"/>
    <n v="42"/>
    <n v="48"/>
    <n v="34"/>
    <n v="25"/>
    <n v="34"/>
    <n v="25"/>
    <n v="186"/>
    <n v="158"/>
    <n v="186"/>
    <n v="158"/>
    <n v="2.15"/>
    <n v="2.3588"/>
    <n v="236.5"/>
    <n v="200.49799999999999"/>
    <n v="2.3571"/>
    <n v="2.6770999999999998"/>
    <n v="98.998199999999997"/>
    <n v="128.5008"/>
    <n v="0.70589999999999997"/>
    <n v="0.57999999999999996"/>
    <n v="24.000599999999999"/>
    <n v="14.499999999999998"/>
    <n v="1.932789247311828"/>
    <n v="2.1740430379746831"/>
    <n v="359.49880000000002"/>
    <n v="343.49879999999996"/>
    <n v="66.354500000000002"/>
    <n v="67.2941"/>
    <n v="7298.9949999999999"/>
    <n v="5719.9984999999997"/>
    <n v="68.571399999999997"/>
    <n v="64.270799999999994"/>
    <n v="2879.9987999999998"/>
    <n v="3084.9983999999995"/>
    <n v="64.117599999999996"/>
    <n v="65.760000000000005"/>
    <n v="2179.9983999999999"/>
    <n v="1644.0000000000002"/>
    <n v="66.446194623655913"/>
    <n v="66.132891772151893"/>
    <n v="12358.992200000001"/>
    <n v="10448.996899999998"/>
    <n v="247"/>
    <n v="240"/>
    <n v="247"/>
    <n v="240"/>
    <n v="89"/>
    <n v="102"/>
    <n v="89"/>
    <n v="102"/>
    <n v="0"/>
    <n v="0"/>
    <n v="0"/>
    <n v="0"/>
    <n v="336"/>
    <n v="342"/>
    <n v="336"/>
    <n v="342"/>
    <n v="3.4108999999999998"/>
    <n v="3.4417"/>
    <n v="842.4923"/>
    <n v="826.00800000000004"/>
    <n v="4.9943999999999997"/>
    <n v="5.0833000000000004"/>
    <n v="444.5016"/>
    <n v="518.49660000000006"/>
    <n v="0"/>
    <n v="0"/>
    <n v="0"/>
    <n v="0"/>
    <n v="3.8303389880952379"/>
    <n v="3.9313000000000007"/>
    <n v="1286.9938999999999"/>
    <n v="1344.5046000000002"/>
    <n v="71.850200000000001"/>
    <n v="70.370800000000003"/>
    <n v="17746.999400000001"/>
    <n v="16888.992000000002"/>
    <n v="71.606700000000004"/>
    <n v="69.656899999999993"/>
    <n v="6372.9963000000007"/>
    <n v="7105.0037999999995"/>
    <n v="0"/>
    <n v="0"/>
    <n v="0"/>
    <n v="0"/>
    <n v="71.785701488095242"/>
    <n v="70.157882456140356"/>
    <n v="24119.995699999999"/>
    <n v="23993.995800000001"/>
    <n v="522"/>
    <n v="500"/>
    <n v="522"/>
    <n v="500"/>
    <n v="3.1542005747126436"/>
    <n v="3.3760068000000003"/>
    <n v="1646.4927"/>
    <n v="1688.0034000000001"/>
    <n v="69.883118582375474"/>
    <n v="68.88598540000001"/>
    <n v="36478.9879"/>
    <n v="34442.992700000003"/>
    <n v="100"/>
    <n v="81"/>
    <n v="100"/>
    <n v="81"/>
    <n v="77"/>
    <n v="71"/>
    <n v="77"/>
    <n v="71"/>
    <n v="0"/>
    <n v="0"/>
    <n v="0"/>
    <n v="0"/>
    <n v="177"/>
    <n v="152"/>
    <n v="177"/>
    <n v="152"/>
    <n v="2.96"/>
    <n v="2.4815"/>
    <n v="296"/>
    <n v="201.00149999999999"/>
    <n v="3.0779000000000001"/>
    <n v="3.169"/>
    <n v="236.9983"/>
    <n v="224.999"/>
    <n v="0"/>
    <n v="0"/>
    <n v="0"/>
    <n v="0"/>
    <n v="3.0112898305084745"/>
    <n v="2.8026348684210527"/>
    <n v="532.99829999999997"/>
    <n v="426.00049999999999"/>
    <n v="52.21"/>
    <n v="46.604900000000001"/>
    <n v="5221"/>
    <n v="3774.9969000000001"/>
    <n v="43.9221"/>
    <n v="44.521099999999997"/>
    <n v="3382.0016999999998"/>
    <n v="3160.9980999999998"/>
    <n v="0"/>
    <n v="0"/>
    <n v="0"/>
    <n v="0"/>
    <n v="48.604529378531076"/>
    <n v="45.631546052631577"/>
    <n v="8603.0017000000007"/>
    <n v="6935.9949999999999"/>
    <n v="87"/>
    <n v="74"/>
    <n v="87"/>
    <n v="74"/>
    <n v="4.2011000000000003"/>
    <n v="4.0404999999999998"/>
    <n v="365.4957"/>
    <n v="298.99699999999996"/>
    <n v="77.524100000000004"/>
    <n v="67.4054"/>
    <n v="6744.5967000000001"/>
    <n v="4987.9996000000001"/>
    <n v="457"/>
    <n v="406"/>
    <n v="457"/>
    <n v="406"/>
    <n v="1374.9922999999999"/>
    <n v="1227.5075000000002"/>
    <n v="30266.9944"/>
    <n v="26383.987399999998"/>
    <n v="208"/>
    <n v="221"/>
    <n v="208"/>
    <n v="221"/>
    <n v="780.49810000000002"/>
    <n v="871.99640000000011"/>
    <n v="12634.996800000001"/>
    <n v="13351.0003"/>
    <n v="665"/>
    <n v="627"/>
    <n v="665"/>
    <n v="627"/>
    <n v="2155.4903999999997"/>
    <n v="2099.5039000000002"/>
    <n v="42901.991200000004"/>
    <n v="39734.987699999998"/>
    <n v="34"/>
    <n v="25"/>
    <n v="34"/>
    <n v="25"/>
    <n v="24.000599999999999"/>
    <n v="14.499999999999998"/>
    <n v="2179.9983999999999"/>
    <n v="1644.0000000000002"/>
    <n v="2544.9866999999999"/>
    <n v="2413.0009"/>
    <n v="51826.586300000003"/>
    <n v="46366.987300000008"/>
  </r>
  <r>
    <x v="3"/>
    <s v="Chipola College "/>
    <s v="Met the criteria for Two-Year 3 in 2020-21 and 2021-22"/>
    <n v="133021"/>
    <x v="9"/>
    <n v="259"/>
    <n v="188"/>
    <n v="10"/>
    <n v="4"/>
    <n v="249"/>
    <n v="184"/>
    <n v="60"/>
    <n v="60"/>
    <n v="249"/>
    <n v="184"/>
    <n v="249"/>
    <n v="184"/>
    <n v="114"/>
    <n v="89"/>
    <n v="114"/>
    <n v="89"/>
    <n v="16"/>
    <n v="20"/>
    <n v="16"/>
    <n v="20"/>
    <n v="3"/>
    <n v="2"/>
    <n v="3"/>
    <n v="2"/>
    <n v="133"/>
    <n v="111"/>
    <n v="133"/>
    <n v="111"/>
    <n v="2.3772000000000002"/>
    <n v="2.3090000000000002"/>
    <n v="271.00080000000003"/>
    <n v="205.501"/>
    <n v="2.8125"/>
    <n v="2.0499999999999998"/>
    <n v="45"/>
    <n v="41"/>
    <n v="0.66669999999999996"/>
    <n v="0.75"/>
    <n v="2.0000999999999998"/>
    <n v="1.5"/>
    <n v="2.3909842105263159"/>
    <n v="2.2342432432432431"/>
    <n v="318.0009"/>
    <n v="248.00099999999998"/>
    <n v="74.903499999999994"/>
    <n v="74.056200000000004"/>
    <n v="8538.9989999999998"/>
    <n v="6591.0018"/>
    <n v="74.5625"/>
    <n v="68.7"/>
    <n v="1193"/>
    <n v="1374"/>
    <n v="69"/>
    <n v="66.5"/>
    <n v="207"/>
    <n v="133"/>
    <n v="74.729315789473688"/>
    <n v="72.954971171171167"/>
    <n v="9938.9989999999998"/>
    <n v="8098.0017999999991"/>
    <n v="56"/>
    <n v="25"/>
    <n v="56"/>
    <n v="25"/>
    <n v="12"/>
    <n v="9"/>
    <n v="12"/>
    <n v="9"/>
    <n v="0"/>
    <n v="0"/>
    <n v="0"/>
    <n v="0"/>
    <n v="68"/>
    <n v="34"/>
    <n v="68"/>
    <n v="34"/>
    <n v="3.5804"/>
    <n v="4.2"/>
    <n v="200.50239999999999"/>
    <n v="105"/>
    <n v="4.25"/>
    <n v="5.7778"/>
    <n v="51"/>
    <n v="52.0002"/>
    <n v="0"/>
    <n v="0"/>
    <n v="0"/>
    <n v="0"/>
    <n v="3.6985647058823528"/>
    <n v="4.6176529411764706"/>
    <n v="251.50239999999999"/>
    <n v="157.00020000000001"/>
    <n v="76.142899999999997"/>
    <n v="76.52"/>
    <n v="4264.0023999999994"/>
    <n v="1913"/>
    <n v="71.083299999999994"/>
    <n v="75.777799999999999"/>
    <n v="852.99959999999987"/>
    <n v="682.00019999999995"/>
    <n v="0"/>
    <n v="0"/>
    <n v="0"/>
    <n v="0"/>
    <n v="75.2500294117647"/>
    <n v="76.323535294117647"/>
    <n v="5117.0019999999995"/>
    <n v="2595.0001999999999"/>
    <n v="201"/>
    <n v="145"/>
    <n v="201"/>
    <n v="145"/>
    <n v="2.8333497512437811"/>
    <n v="2.7931117241379311"/>
    <n v="569.50329999999997"/>
    <n v="405.00119999999998"/>
    <n v="74.905477611940299"/>
    <n v="73.74484137931033"/>
    <n v="15056.001"/>
    <n v="10693.001999999999"/>
    <n v="26"/>
    <n v="23"/>
    <n v="26"/>
    <n v="23"/>
    <n v="13"/>
    <n v="7"/>
    <n v="13"/>
    <n v="7"/>
    <n v="0"/>
    <n v="0"/>
    <n v="0"/>
    <n v="0"/>
    <n v="39"/>
    <n v="30"/>
    <n v="39"/>
    <n v="30"/>
    <n v="2.2115"/>
    <n v="1.913"/>
    <n v="57.499000000000002"/>
    <n v="43.999000000000002"/>
    <n v="4.3076999999999996"/>
    <n v="3.3571"/>
    <n v="56.000099999999996"/>
    <n v="23.499700000000001"/>
    <n v="0"/>
    <n v="0"/>
    <n v="0"/>
    <n v="0"/>
    <n v="2.9102333333333332"/>
    <n v="2.2499566666666668"/>
    <n v="113.4991"/>
    <n v="67.498699999999999"/>
    <n v="49.846200000000003"/>
    <n v="48.347799999999999"/>
    <n v="1296.0012000000002"/>
    <n v="1111.9993999999999"/>
    <n v="62"/>
    <n v="67.285700000000006"/>
    <n v="806"/>
    <n v="470.99990000000003"/>
    <n v="0"/>
    <n v="0"/>
    <n v="0"/>
    <n v="0"/>
    <n v="53.897466666666674"/>
    <n v="52.766643333333334"/>
    <n v="2102.0012000000002"/>
    <n v="1582.9992999999999"/>
    <n v="9"/>
    <n v="9"/>
    <n v="9"/>
    <n v="9"/>
    <n v="5.2222"/>
    <n v="6.2222"/>
    <n v="46.9998"/>
    <n v="55.9998"/>
    <n v="80.666700000000006"/>
    <n v="87.222200000000001"/>
    <n v="726.00030000000004"/>
    <n v="784.99980000000005"/>
    <n v="196"/>
    <n v="137"/>
    <n v="196"/>
    <n v="137"/>
    <n v="529.00220000000002"/>
    <n v="354.5"/>
    <n v="14099.0026"/>
    <n v="9616.0012000000006"/>
    <n v="41"/>
    <n v="36"/>
    <n v="41"/>
    <n v="36"/>
    <n v="152.0001"/>
    <n v="116.49990000000001"/>
    <n v="2851.9996000000001"/>
    <n v="2527.0001000000002"/>
    <n v="237"/>
    <n v="173"/>
    <n v="237"/>
    <n v="173"/>
    <n v="681.00229999999999"/>
    <n v="470.99990000000003"/>
    <n v="16951.002199999999"/>
    <n v="12143.0013"/>
    <n v="3"/>
    <n v="2"/>
    <n v="3"/>
    <n v="2"/>
    <n v="2.0000999999999998"/>
    <n v="1.5"/>
    <n v="207"/>
    <n v="133"/>
    <n v="730.00220000000002"/>
    <n v="528.49969999999996"/>
    <n v="17884.002499999999"/>
    <n v="13061.001099999998"/>
  </r>
  <r>
    <x v="3"/>
    <s v="Daytona State College "/>
    <s v="Met the criteria for Two-Year 1 in 2020-21 and 2021-22"/>
    <n v="133386"/>
    <x v="9"/>
    <n v="1717"/>
    <n v="1682"/>
    <n v="9"/>
    <n v="13"/>
    <n v="1708"/>
    <n v="1669"/>
    <n v="60"/>
    <n v="60"/>
    <n v="1708"/>
    <n v="1669"/>
    <n v="1708"/>
    <n v="1669"/>
    <n v="196"/>
    <n v="210"/>
    <n v="196"/>
    <n v="210"/>
    <n v="155"/>
    <n v="155"/>
    <n v="155"/>
    <n v="155"/>
    <n v="225"/>
    <n v="278"/>
    <n v="225"/>
    <n v="278"/>
    <n v="576"/>
    <n v="643"/>
    <n v="576"/>
    <n v="643"/>
    <n v="2.3698999999999999"/>
    <n v="2.2166999999999999"/>
    <n v="464.50039999999996"/>
    <n v="465.50700000000001"/>
    <n v="2.4419"/>
    <n v="2.2193999999999998"/>
    <n v="378.49450000000002"/>
    <n v="344.00699999999995"/>
    <n v="0.59330000000000005"/>
    <n v="0.58989999999999998"/>
    <n v="133.49250000000001"/>
    <n v="163.9922"/>
    <n v="1.6952906249999999"/>
    <n v="1.5140065318818039"/>
    <n v="976.48739999999998"/>
    <n v="973.50619999999992"/>
    <n v="71.755099999999999"/>
    <n v="71.319000000000003"/>
    <n v="14063.999599999999"/>
    <n v="14976.99"/>
    <n v="71.503200000000007"/>
    <n v="71.845200000000006"/>
    <n v="11082.996000000001"/>
    <n v="11136.006000000001"/>
    <n v="64.537800000000004"/>
    <n v="63.888500000000001"/>
    <n v="14521.005000000001"/>
    <n v="17761.003000000001"/>
    <n v="68.868056597222221"/>
    <n v="68.233279937791593"/>
    <n v="39668.000599999999"/>
    <n v="43873.998999999996"/>
    <n v="408"/>
    <n v="360"/>
    <n v="408"/>
    <n v="360"/>
    <n v="192"/>
    <n v="156"/>
    <n v="192"/>
    <n v="156"/>
    <n v="0"/>
    <n v="0"/>
    <n v="0"/>
    <n v="0"/>
    <n v="600"/>
    <n v="516"/>
    <n v="600"/>
    <n v="516"/>
    <n v="3.5550999999999999"/>
    <n v="3.4805999999999999"/>
    <n v="1450.4808"/>
    <n v="1253.0160000000001"/>
    <n v="4.5495000000000001"/>
    <n v="4.6314000000000002"/>
    <n v="873.50400000000002"/>
    <n v="722.49840000000006"/>
    <n v="0"/>
    <n v="0"/>
    <n v="0"/>
    <n v="0"/>
    <n v="3.8733080000000002"/>
    <n v="3.8285162790697673"/>
    <n v="2323.9848000000002"/>
    <n v="1975.5144"/>
    <n v="71.284300000000002"/>
    <n v="72.327799999999996"/>
    <n v="29083.9944"/>
    <n v="26038.007999999998"/>
    <n v="74.265600000000006"/>
    <n v="74.442300000000003"/>
    <n v="14258.995200000001"/>
    <n v="11612.998800000001"/>
    <n v="0"/>
    <n v="0"/>
    <n v="0"/>
    <n v="0"/>
    <n v="72.238315999999998"/>
    <n v="72.967067441860465"/>
    <n v="43342.989600000001"/>
    <n v="37651.006800000003"/>
    <n v="1176"/>
    <n v="1159"/>
    <n v="1176"/>
    <n v="1159"/>
    <n v="2.8065239795918369"/>
    <n v="2.5444526315789471"/>
    <n v="3300.4722000000002"/>
    <n v="2949.0205999999998"/>
    <n v="70.587576700680273"/>
    <n v="70.340816048317521"/>
    <n v="83010.9902"/>
    <n v="81525.005800000014"/>
    <n v="207"/>
    <n v="198"/>
    <n v="207"/>
    <n v="198"/>
    <n v="222"/>
    <n v="222"/>
    <n v="222"/>
    <n v="222"/>
    <n v="0"/>
    <n v="0"/>
    <n v="0"/>
    <n v="0"/>
    <n v="429"/>
    <n v="420"/>
    <n v="429"/>
    <n v="420"/>
    <n v="2.6884000000000001"/>
    <n v="2.6034999999999999"/>
    <n v="556.49880000000007"/>
    <n v="515.49299999999994"/>
    <n v="3.0586000000000002"/>
    <n v="3.4729999999999999"/>
    <n v="679.00920000000008"/>
    <n v="771.00599999999997"/>
    <n v="0"/>
    <n v="0"/>
    <n v="0"/>
    <n v="0"/>
    <n v="2.8799720279720287"/>
    <n v="3.0630928571428568"/>
    <n v="1235.5080000000003"/>
    <n v="1286.4989999999998"/>
    <n v="54.893700000000003"/>
    <n v="54.671700000000001"/>
    <n v="11362.9959"/>
    <n v="10824.9966"/>
    <n v="49.977499999999999"/>
    <n v="51.8964"/>
    <n v="11095.004999999999"/>
    <n v="11521.0008"/>
    <n v="0"/>
    <n v="0"/>
    <n v="0"/>
    <n v="0"/>
    <n v="52.349652447552444"/>
    <n v="53.204755714285717"/>
    <n v="22458.000899999999"/>
    <n v="22345.9974"/>
    <n v="103"/>
    <n v="90"/>
    <n v="103"/>
    <n v="90"/>
    <n v="5.2961"/>
    <n v="5.4778000000000002"/>
    <n v="545.49829999999997"/>
    <n v="493.00200000000001"/>
    <n v="85.659199999999998"/>
    <n v="83.388900000000007"/>
    <n v="8822.8976000000002"/>
    <n v="7505.0010000000002"/>
    <n v="811"/>
    <n v="768"/>
    <n v="811"/>
    <n v="768"/>
    <n v="2471.48"/>
    <n v="2234.0160000000001"/>
    <n v="54510.9899"/>
    <n v="51839.994599999998"/>
    <n v="569"/>
    <n v="533"/>
    <n v="569"/>
    <n v="533"/>
    <n v="1931.0077000000001"/>
    <n v="1837.5113999999999"/>
    <n v="36436.996200000001"/>
    <n v="34270.005600000004"/>
    <n v="1380"/>
    <n v="1301"/>
    <n v="1380"/>
    <n v="1301"/>
    <n v="4402.4876999999997"/>
    <n v="4071.5273999999999"/>
    <n v="90947.986100000009"/>
    <n v="86110.000200000009"/>
    <n v="225"/>
    <n v="278"/>
    <n v="225"/>
    <n v="278"/>
    <n v="133.49250000000001"/>
    <n v="163.9922"/>
    <n v="14521.005000000001"/>
    <n v="17761.003000000001"/>
    <n v="5081.4785000000002"/>
    <n v="4728.5216"/>
    <n v="114291.8887"/>
    <n v="111376.00420000001"/>
  </r>
  <r>
    <x v="3"/>
    <s v="Florida SouthWestern State College"/>
    <s v="Met the criteria for Two-Year 1 in 2020-21 and 2021-22"/>
    <n v="133508"/>
    <x v="9"/>
    <n v="1907"/>
    <n v="1694"/>
    <n v="29"/>
    <n v="21"/>
    <n v="1878"/>
    <n v="1673"/>
    <n v="60"/>
    <n v="60"/>
    <n v="1878"/>
    <n v="1673"/>
    <n v="1878"/>
    <n v="1673"/>
    <n v="212"/>
    <n v="198"/>
    <n v="212"/>
    <n v="198"/>
    <n v="115"/>
    <n v="126"/>
    <n v="115"/>
    <n v="126"/>
    <n v="175"/>
    <n v="181"/>
    <n v="175"/>
    <n v="181"/>
    <n v="502"/>
    <n v="505"/>
    <n v="502"/>
    <n v="505"/>
    <n v="2.4363000000000001"/>
    <n v="2.6187"/>
    <n v="516.49560000000008"/>
    <n v="518.50260000000003"/>
    <n v="2.5173999999999999"/>
    <n v="2.5198"/>
    <n v="289.50099999999998"/>
    <n v="317.4948"/>
    <n v="0.54"/>
    <n v="0.53590000000000004"/>
    <n v="94.5"/>
    <n v="96.997900000000001"/>
    <n v="1.7938179282868527"/>
    <n v="1.8475154455445544"/>
    <n v="900.49660000000006"/>
    <n v="932.99529999999993"/>
    <n v="66.259399999999999"/>
    <n v="66.414100000000005"/>
    <n v="14046.9928"/>
    <n v="13149.991800000002"/>
    <n v="63.043500000000002"/>
    <n v="62.103200000000001"/>
    <n v="7250.0025000000005"/>
    <n v="7825.0032000000001"/>
    <n v="63.474299999999999"/>
    <n v="63.392299999999999"/>
    <n v="11108.002500000001"/>
    <n v="11474.006299999999"/>
    <n v="64.551788446215156"/>
    <n v="64.255448118811884"/>
    <n v="32404.997800000008"/>
    <n v="32449.0013"/>
    <n v="701"/>
    <n v="585"/>
    <n v="701"/>
    <n v="585"/>
    <n v="292"/>
    <n v="270"/>
    <n v="292"/>
    <n v="270"/>
    <n v="0"/>
    <n v="0"/>
    <n v="0"/>
    <n v="0"/>
    <n v="993"/>
    <n v="855"/>
    <n v="993"/>
    <n v="855"/>
    <n v="3.6162999999999998"/>
    <n v="3.7462"/>
    <n v="2535.0263"/>
    <n v="2191.527"/>
    <n v="4.7790999999999997"/>
    <n v="4.7130000000000001"/>
    <n v="1395.4971999999998"/>
    <n v="1272.51"/>
    <n v="0"/>
    <n v="0"/>
    <n v="0"/>
    <n v="0"/>
    <n v="3.9582311178247731"/>
    <n v="4.0515052631578952"/>
    <n v="3930.5234999999998"/>
    <n v="3464.0370000000003"/>
    <n v="70.833100000000002"/>
    <n v="70.485500000000002"/>
    <n v="49654.003100000002"/>
    <n v="41234.017500000002"/>
    <n v="69.965800000000002"/>
    <n v="69.066699999999997"/>
    <n v="20430.013600000002"/>
    <n v="18648.008999999998"/>
    <n v="0"/>
    <n v="0"/>
    <n v="0"/>
    <n v="0"/>
    <n v="70.578063141993965"/>
    <n v="70.037457894736846"/>
    <n v="70084.016700000007"/>
    <n v="59882.0265"/>
    <n v="1495"/>
    <n v="1360"/>
    <n v="1495"/>
    <n v="1360"/>
    <n v="3.2314515719063541"/>
    <n v="3.2331119852941175"/>
    <n v="4831.0200999999997"/>
    <n v="4397.0322999999999"/>
    <n v="68.554524749163889"/>
    <n v="67.890461617647063"/>
    <n v="102489.01450000002"/>
    <n v="92331.027800000011"/>
    <n v="130"/>
    <n v="119"/>
    <n v="130"/>
    <n v="119"/>
    <n v="156"/>
    <n v="122"/>
    <n v="156"/>
    <n v="122"/>
    <n v="0"/>
    <n v="0"/>
    <n v="0"/>
    <n v="0"/>
    <n v="286"/>
    <n v="241"/>
    <n v="286"/>
    <n v="241"/>
    <n v="2.8538000000000001"/>
    <n v="2.7521"/>
    <n v="370.99400000000003"/>
    <n v="327.49990000000003"/>
    <n v="3.9935999999999998"/>
    <n v="3.9590000000000001"/>
    <n v="623.00159999999994"/>
    <n v="482.99799999999999"/>
    <n v="0"/>
    <n v="0"/>
    <n v="0"/>
    <n v="0"/>
    <n v="3.4755090909090907"/>
    <n v="3.3630618257261413"/>
    <n v="993.99559999999997"/>
    <n v="810.49790000000007"/>
    <n v="50.915399999999998"/>
    <n v="48.571399999999997"/>
    <n v="6619.0019999999995"/>
    <n v="5779.9965999999995"/>
    <n v="48"/>
    <n v="48.737699999999997"/>
    <n v="7488"/>
    <n v="5945.9993999999997"/>
    <n v="0"/>
    <n v="0"/>
    <n v="0"/>
    <n v="0"/>
    <n v="49.325181818181818"/>
    <n v="48.655585062240661"/>
    <n v="14107.002"/>
    <n v="11725.995999999999"/>
    <n v="97"/>
    <n v="72"/>
    <n v="97"/>
    <n v="72"/>
    <n v="4.8711000000000002"/>
    <n v="5.1041999999999996"/>
    <n v="472.49670000000003"/>
    <n v="367.50239999999997"/>
    <n v="69.576300000000003"/>
    <n v="65.645799999999994"/>
    <n v="6748.9011"/>
    <n v="4726.4975999999997"/>
    <n v="1043"/>
    <n v="902"/>
    <n v="1043"/>
    <n v="902"/>
    <n v="3422.5159000000003"/>
    <n v="3037.5294999999996"/>
    <n v="70319.997900000002"/>
    <n v="60164.005900000004"/>
    <n v="563"/>
    <n v="518"/>
    <n v="563"/>
    <n v="518"/>
    <n v="2307.9997999999996"/>
    <n v="2073.0027999999998"/>
    <n v="35168.016100000001"/>
    <n v="32419.011599999998"/>
    <n v="1606"/>
    <n v="1420"/>
    <n v="1606"/>
    <n v="1420"/>
    <n v="5730.5156999999999"/>
    <n v="5110.5322999999989"/>
    <n v="105488.014"/>
    <n v="92583.017500000002"/>
    <n v="175"/>
    <n v="181"/>
    <n v="175"/>
    <n v="181"/>
    <n v="94.5"/>
    <n v="96.997900000000001"/>
    <n v="11108.002500000001"/>
    <n v="11474.006299999999"/>
    <n v="6297.5123999999996"/>
    <n v="5575.0326000000005"/>
    <n v="123344.91760000003"/>
    <n v="108783.52140000001"/>
  </r>
  <r>
    <x v="3"/>
    <s v="Florida State College at Jacksonville"/>
    <s v="Met the criteria for Two-Year 1 in 2020-21 and 2021-22"/>
    <n v="133702"/>
    <x v="9"/>
    <n v="1545"/>
    <n v="3175"/>
    <n v="3"/>
    <n v="16"/>
    <n v="1542"/>
    <n v="3159"/>
    <n v="60"/>
    <n v="60"/>
    <n v="1542"/>
    <n v="3159"/>
    <n v="1542"/>
    <n v="3159"/>
    <n v="91"/>
    <n v="225"/>
    <n v="91"/>
    <n v="225"/>
    <n v="104"/>
    <n v="193"/>
    <n v="104"/>
    <n v="193"/>
    <n v="141"/>
    <n v="120"/>
    <n v="141"/>
    <n v="120"/>
    <n v="336"/>
    <n v="538"/>
    <n v="336"/>
    <n v="538"/>
    <n v="3.6318999999999999"/>
    <n v="3.1688999999999998"/>
    <n v="330.50290000000001"/>
    <n v="713.00249999999994"/>
    <n v="3.6154000000000002"/>
    <n v="4.4584999999999999"/>
    <n v="376.0016"/>
    <n v="860.4905"/>
    <n v="0.99650000000000005"/>
    <n v="0.95420000000000005"/>
    <n v="140.50650000000002"/>
    <n v="114.504"/>
    <n v="2.5208660714285713"/>
    <n v="3.1375408921933081"/>
    <n v="847.01099999999997"/>
    <n v="1687.9969999999998"/>
    <n v="68.769199999999998"/>
    <n v="67.448899999999995"/>
    <n v="6257.9971999999998"/>
    <n v="15176.002499999999"/>
    <n v="68.75"/>
    <n v="68.233199999999997"/>
    <n v="7150"/>
    <n v="13169.007599999999"/>
    <n v="67.1631"/>
    <n v="65.833299999999994"/>
    <n v="9469.9971000000005"/>
    <n v="7899.9959999999992"/>
    <n v="68.089268750000002"/>
    <n v="67.369899814126398"/>
    <n v="22877.994300000002"/>
    <n v="36245.006100000006"/>
    <n v="257"/>
    <n v="485"/>
    <n v="257"/>
    <n v="485"/>
    <n v="268"/>
    <n v="525"/>
    <n v="268"/>
    <n v="525"/>
    <n v="0"/>
    <n v="0"/>
    <n v="0"/>
    <n v="0"/>
    <n v="525"/>
    <n v="1010"/>
    <n v="525"/>
    <n v="1010"/>
    <n v="4.3288000000000002"/>
    <n v="4.4257999999999997"/>
    <n v="1112.5016000000001"/>
    <n v="2146.5129999999999"/>
    <n v="5.4010999999999996"/>
    <n v="5.4819000000000004"/>
    <n v="1447.4947999999999"/>
    <n v="2877.9975000000004"/>
    <n v="0"/>
    <n v="0"/>
    <n v="0"/>
    <n v="0"/>
    <n v="4.8761836190476187"/>
    <n v="4.9747628712871288"/>
    <n v="2559.9964"/>
    <n v="5024.5105000000003"/>
    <n v="73.587500000000006"/>
    <n v="72.556700000000006"/>
    <n v="18911.987500000003"/>
    <n v="35189.999500000005"/>
    <n v="72.843299999999999"/>
    <n v="73.093299999999999"/>
    <n v="19522.004399999998"/>
    <n v="38373.982499999998"/>
    <n v="0"/>
    <n v="0"/>
    <n v="0"/>
    <n v="0"/>
    <n v="73.207603619047617"/>
    <n v="72.835625742574265"/>
    <n v="38433.991900000001"/>
    <n v="73563.982000000004"/>
    <n v="861"/>
    <n v="1548"/>
    <n v="861"/>
    <n v="1548"/>
    <n v="3.9570353077816494"/>
    <n v="4.3362451550387595"/>
    <n v="3407.0074"/>
    <n v="6712.5074999999997"/>
    <n v="71.21020464576074"/>
    <n v="70.936038824289412"/>
    <n v="61311.986199999999"/>
    <n v="109808.9881"/>
    <n v="211"/>
    <n v="523"/>
    <n v="211"/>
    <n v="523"/>
    <n v="315"/>
    <n v="751"/>
    <n v="315"/>
    <n v="751"/>
    <n v="0"/>
    <n v="0"/>
    <n v="0"/>
    <n v="0"/>
    <n v="526"/>
    <n v="1274"/>
    <n v="526"/>
    <n v="1274"/>
    <n v="3.327"/>
    <n v="3.0402"/>
    <n v="701.99699999999996"/>
    <n v="1590.0246"/>
    <n v="4.2095000000000002"/>
    <n v="3.8241999999999998"/>
    <n v="1325.9925000000001"/>
    <n v="2871.9741999999997"/>
    <n v="0"/>
    <n v="0"/>
    <n v="0"/>
    <n v="0"/>
    <n v="3.8554933460076048"/>
    <n v="3.5023538461538455"/>
    <n v="2027.9895000000001"/>
    <n v="4461.9987999999994"/>
    <n v="54.691899999999997"/>
    <n v="51.730400000000003"/>
    <n v="11539.990899999999"/>
    <n v="27054.999200000002"/>
    <n v="52.730200000000004"/>
    <n v="49.386200000000002"/>
    <n v="16610.013000000003"/>
    <n v="37089.036200000002"/>
    <n v="0"/>
    <n v="0"/>
    <n v="0"/>
    <n v="0"/>
    <n v="53.517117680608372"/>
    <n v="50.348536420722141"/>
    <n v="28150.003900000003"/>
    <n v="64144.035400000008"/>
    <n v="155"/>
    <n v="337"/>
    <n v="155"/>
    <n v="337"/>
    <n v="5.8160999999999996"/>
    <n v="5.9896000000000003"/>
    <n v="901.49549999999999"/>
    <n v="2018.4952000000001"/>
    <n v="78.090299999999999"/>
    <n v="81.623099999999994"/>
    <n v="12103.996499999999"/>
    <n v="27506.984699999997"/>
    <n v="559"/>
    <n v="1233"/>
    <n v="559"/>
    <n v="1233"/>
    <n v="2145.0014999999999"/>
    <n v="4449.5401000000002"/>
    <n v="36709.975599999998"/>
    <n v="77421.001200000013"/>
    <n v="687"/>
    <n v="1469"/>
    <n v="687"/>
    <n v="1469"/>
    <n v="3149.4889000000003"/>
    <n v="6610.4621999999999"/>
    <n v="43282.017399999997"/>
    <n v="88632.026299999998"/>
    <n v="1246"/>
    <n v="2702"/>
    <n v="1246"/>
    <n v="2702"/>
    <n v="5294.4904000000006"/>
    <n v="11060.0023"/>
    <n v="79991.992999999988"/>
    <n v="166053.02750000003"/>
    <n v="141"/>
    <n v="120"/>
    <n v="141"/>
    <n v="120"/>
    <n v="140.50650000000002"/>
    <n v="114.504"/>
    <n v="9469.9971000000005"/>
    <n v="7899.9959999999992"/>
    <n v="6336.4924000000001"/>
    <n v="13193.001499999998"/>
    <n v="101565.98659999999"/>
    <n v="201460.00820000001"/>
  </r>
  <r>
    <x v="3"/>
    <s v="The College of the Florida Keys"/>
    <m/>
    <n v="133960"/>
    <x v="6"/>
    <n v="61"/>
    <n v="65"/>
    <n v="1"/>
    <n v="2"/>
    <n v="60"/>
    <n v="63"/>
    <n v="60"/>
    <n v="60"/>
    <n v="60"/>
    <n v="63"/>
    <n v="60"/>
    <n v="63"/>
    <n v="4"/>
    <n v="10"/>
    <n v="4"/>
    <n v="10"/>
    <n v="0"/>
    <n v="4"/>
    <n v="0"/>
    <n v="4"/>
    <n v="0"/>
    <n v="1"/>
    <n v="0"/>
    <n v="1"/>
    <n v="4"/>
    <n v="15"/>
    <n v="4"/>
    <n v="15"/>
    <n v="5.5"/>
    <n v="2.9"/>
    <n v="22"/>
    <n v="29"/>
    <n v="0"/>
    <n v="2.375"/>
    <n v="0"/>
    <n v="9.5"/>
    <n v="0"/>
    <n v="0.5"/>
    <n v="0"/>
    <n v="0.5"/>
    <n v="5.5"/>
    <n v="2.6"/>
    <n v="22"/>
    <n v="39"/>
    <n v="90.25"/>
    <n v="61.4"/>
    <n v="361"/>
    <n v="614"/>
    <n v="0"/>
    <n v="65.75"/>
    <n v="0"/>
    <n v="263"/>
    <n v="0"/>
    <n v="44"/>
    <n v="0"/>
    <n v="44"/>
    <n v="90.25"/>
    <n v="61.4"/>
    <n v="361"/>
    <n v="921"/>
    <n v="23"/>
    <n v="15"/>
    <n v="23"/>
    <n v="15"/>
    <n v="6"/>
    <n v="11"/>
    <n v="6"/>
    <n v="11"/>
    <n v="0"/>
    <n v="0"/>
    <n v="0"/>
    <n v="0"/>
    <n v="29"/>
    <n v="26"/>
    <n v="29"/>
    <n v="26"/>
    <n v="3.3260999999999998"/>
    <n v="3.3332999999999999"/>
    <n v="76.500299999999996"/>
    <n v="49.999499999999998"/>
    <n v="5.5"/>
    <n v="3.9091"/>
    <n v="33"/>
    <n v="43.000100000000003"/>
    <n v="0"/>
    <n v="0"/>
    <n v="0"/>
    <n v="0"/>
    <n v="3.7758724137931035"/>
    <n v="3.5769076923076923"/>
    <n v="109.5003"/>
    <n v="92.999600000000001"/>
    <n v="68.304299999999998"/>
    <n v="71.333299999999994"/>
    <n v="1570.9989"/>
    <n v="1069.9994999999999"/>
    <n v="61.5"/>
    <n v="65.363600000000005"/>
    <n v="369"/>
    <n v="718.9996000000001"/>
    <n v="0"/>
    <n v="0"/>
    <n v="0"/>
    <n v="0"/>
    <n v="66.896513793103452"/>
    <n v="68.807657692307686"/>
    <n v="1939.9989"/>
    <n v="1788.9990999999998"/>
    <n v="33"/>
    <n v="41"/>
    <n v="33"/>
    <n v="41"/>
    <n v="3.9848575757575753"/>
    <n v="3.21950243902439"/>
    <n v="131.50029999999998"/>
    <n v="131.99959999999999"/>
    <n v="69.727239393939399"/>
    <n v="66.097539024390244"/>
    <n v="2300.9989"/>
    <n v="2709.9991"/>
    <n v="7"/>
    <n v="8"/>
    <n v="7"/>
    <n v="8"/>
    <n v="11"/>
    <n v="10"/>
    <n v="11"/>
    <n v="10"/>
    <n v="0"/>
    <n v="0"/>
    <n v="0"/>
    <n v="0"/>
    <n v="18"/>
    <n v="18"/>
    <n v="18"/>
    <n v="18"/>
    <n v="2.8571"/>
    <n v="3.875"/>
    <n v="19.999700000000001"/>
    <n v="31"/>
    <n v="3.3182"/>
    <n v="3.55"/>
    <n v="36.5002"/>
    <n v="35.5"/>
    <n v="0"/>
    <n v="0"/>
    <n v="0"/>
    <n v="0"/>
    <n v="3.1388833333333332"/>
    <n v="3.6944444444444446"/>
    <n v="56.499899999999997"/>
    <n v="66.5"/>
    <n v="48.571399999999997"/>
    <n v="59.25"/>
    <n v="339.99979999999999"/>
    <n v="474"/>
    <n v="44.909100000000002"/>
    <n v="40.1"/>
    <n v="494.00010000000003"/>
    <n v="401"/>
    <n v="0"/>
    <n v="0"/>
    <n v="0"/>
    <n v="0"/>
    <n v="46.333327777777782"/>
    <n v="48.611111111111114"/>
    <n v="833.99990000000003"/>
    <n v="875"/>
    <n v="9"/>
    <n v="4"/>
    <n v="9"/>
    <n v="4"/>
    <n v="4.6666999999999996"/>
    <n v="6"/>
    <n v="42.000299999999996"/>
    <n v="24"/>
    <n v="56.333300000000001"/>
    <n v="78.5"/>
    <n v="506.99970000000002"/>
    <n v="314"/>
    <n v="34"/>
    <n v="33"/>
    <n v="34"/>
    <n v="33"/>
    <n v="118.5"/>
    <n v="109.9995"/>
    <n v="2271.9987000000001"/>
    <n v="2157.9994999999999"/>
    <n v="17"/>
    <n v="25"/>
    <n v="17"/>
    <n v="25"/>
    <n v="69.500200000000007"/>
    <n v="88.000100000000003"/>
    <n v="863.00009999999997"/>
    <n v="1382.9996000000001"/>
    <n v="51"/>
    <n v="58"/>
    <n v="51"/>
    <n v="58"/>
    <n v="188.00020000000001"/>
    <n v="197.99959999999999"/>
    <n v="3134.9988000000003"/>
    <n v="3540.9991"/>
    <n v="0"/>
    <n v="1"/>
    <n v="0"/>
    <n v="1"/>
    <n v="0"/>
    <n v="0.5"/>
    <n v="0"/>
    <n v="44"/>
    <n v="230.00049999999999"/>
    <n v="222.49959999999999"/>
    <n v="3641.9985000000001"/>
    <n v="3898.9991"/>
  </r>
  <r>
    <x v="3"/>
    <s v="Gulf Coast State College "/>
    <s v="Met the criteria for Two-Year 2 in 2020-21 and 2021-22"/>
    <n v="134343"/>
    <x v="9"/>
    <n v="457"/>
    <n v="415"/>
    <n v="3"/>
    <n v="2"/>
    <n v="454"/>
    <n v="413"/>
    <n v="60"/>
    <n v="60"/>
    <n v="454"/>
    <n v="413"/>
    <n v="454"/>
    <n v="413"/>
    <n v="126"/>
    <n v="128"/>
    <n v="126"/>
    <n v="128"/>
    <n v="41"/>
    <n v="32"/>
    <n v="41"/>
    <n v="32"/>
    <n v="13"/>
    <n v="4"/>
    <n v="13"/>
    <n v="4"/>
    <n v="180"/>
    <n v="164"/>
    <n v="180"/>
    <n v="164"/>
    <n v="2.9047999999999998"/>
    <n v="2.5116999999999998"/>
    <n v="366.00479999999999"/>
    <n v="321.49759999999998"/>
    <n v="2.9268000000000001"/>
    <n v="2.9687999999999999"/>
    <n v="119.9988"/>
    <n v="95.001599999999996"/>
    <n v="0.57689999999999997"/>
    <n v="0.5"/>
    <n v="7.4996999999999998"/>
    <n v="2"/>
    <n v="2.7416849999999999"/>
    <n v="2.5518243902439024"/>
    <n v="493.50329999999997"/>
    <n v="418.49919999999997"/>
    <n v="73.412700000000001"/>
    <n v="69.648399999999995"/>
    <n v="9250.0002000000004"/>
    <n v="8914.9951999999994"/>
    <n v="66.219499999999996"/>
    <n v="73.343800000000002"/>
    <n v="2714.9994999999999"/>
    <n v="2347.0016000000001"/>
    <n v="58.538499999999999"/>
    <n v="49.5"/>
    <n v="761.00049999999999"/>
    <n v="198"/>
    <n v="70.700001111111106"/>
    <n v="69.878029268292678"/>
    <n v="12726.000199999999"/>
    <n v="11459.996799999999"/>
    <n v="114"/>
    <n v="104"/>
    <n v="114"/>
    <n v="104"/>
    <n v="34"/>
    <n v="44"/>
    <n v="34"/>
    <n v="44"/>
    <n v="0"/>
    <n v="0"/>
    <n v="0"/>
    <n v="0"/>
    <n v="148"/>
    <n v="148"/>
    <n v="148"/>
    <n v="148"/>
    <n v="3.3772000000000002"/>
    <n v="3.4037999999999999"/>
    <n v="385.00080000000003"/>
    <n v="353.99520000000001"/>
    <n v="4.8971"/>
    <n v="5.1818"/>
    <n v="166.50139999999999"/>
    <n v="227.9992"/>
    <n v="0"/>
    <n v="0"/>
    <n v="0"/>
    <n v="0"/>
    <n v="3.7263662162162161"/>
    <n v="3.9323945945945948"/>
    <n v="551.50220000000002"/>
    <n v="581.99440000000004"/>
    <n v="69.3947"/>
    <n v="69.201899999999995"/>
    <n v="7910.9957999999997"/>
    <n v="7196.9975999999997"/>
    <n v="74.617599999999996"/>
    <n v="71"/>
    <n v="2536.9983999999999"/>
    <n v="3124"/>
    <n v="0"/>
    <n v="0"/>
    <n v="0"/>
    <n v="0"/>
    <n v="70.594555405405401"/>
    <n v="69.73647027027026"/>
    <n v="10447.994199999999"/>
    <n v="10320.997599999999"/>
    <n v="328"/>
    <n v="312"/>
    <n v="328"/>
    <n v="312"/>
    <n v="3.1859923780487804"/>
    <n v="3.2067102564102563"/>
    <n v="1045.0055"/>
    <n v="1000.4936"/>
    <n v="70.652421951219495"/>
    <n v="69.810879487179477"/>
    <n v="23173.994399999996"/>
    <n v="21780.994399999996"/>
    <n v="54"/>
    <n v="51"/>
    <n v="54"/>
    <n v="51"/>
    <n v="46"/>
    <n v="32"/>
    <n v="46"/>
    <n v="32"/>
    <n v="0"/>
    <n v="0"/>
    <n v="0"/>
    <n v="0"/>
    <n v="100"/>
    <n v="83"/>
    <n v="100"/>
    <n v="83"/>
    <n v="2.3241000000000001"/>
    <n v="2.3921999999999999"/>
    <n v="125.5014"/>
    <n v="122.00219999999999"/>
    <n v="3.8370000000000002"/>
    <n v="3.6562999999999999"/>
    <n v="176.50200000000001"/>
    <n v="117.0016"/>
    <n v="0"/>
    <n v="0"/>
    <n v="0"/>
    <n v="0"/>
    <n v="3.0200339999999999"/>
    <n v="2.8795638554216865"/>
    <n v="302.0034"/>
    <n v="239.00379999999998"/>
    <n v="48.5"/>
    <n v="48.902000000000001"/>
    <n v="2619"/>
    <n v="2494.002"/>
    <n v="47.826099999999997"/>
    <n v="47.625"/>
    <n v="2200.0005999999998"/>
    <n v="1524"/>
    <n v="0"/>
    <n v="0"/>
    <n v="0"/>
    <n v="0"/>
    <n v="48.190005999999997"/>
    <n v="48.409662650602407"/>
    <n v="4819.0005999999994"/>
    <n v="4018.002"/>
    <n v="26"/>
    <n v="18"/>
    <n v="26"/>
    <n v="18"/>
    <n v="4.1345999999999998"/>
    <n v="5.8333000000000004"/>
    <n v="107.4996"/>
    <n v="104.99940000000001"/>
    <n v="81.192300000000003"/>
    <n v="100.11109999999999"/>
    <n v="2110.9998000000001"/>
    <n v="1801.9997999999998"/>
    <n v="294"/>
    <n v="283"/>
    <n v="294"/>
    <n v="283"/>
    <n v="876.50699999999995"/>
    <n v="797.495"/>
    <n v="19779.995999999999"/>
    <n v="18605.9948"/>
    <n v="121"/>
    <n v="108"/>
    <n v="121"/>
    <n v="108"/>
    <n v="463.00220000000002"/>
    <n v="440.00240000000002"/>
    <n v="7451.9984999999997"/>
    <n v="6995.0015999999996"/>
    <n v="415"/>
    <n v="391"/>
    <n v="415"/>
    <n v="391"/>
    <n v="1339.5092"/>
    <n v="1237.4974"/>
    <n v="27231.994500000001"/>
    <n v="25600.9964"/>
    <n v="13"/>
    <n v="4"/>
    <n v="13"/>
    <n v="4"/>
    <n v="7.4996999999999998"/>
    <n v="2"/>
    <n v="761.00049999999999"/>
    <n v="198"/>
    <n v="1454.5085000000001"/>
    <n v="1344.4967999999999"/>
    <n v="30103.994799999997"/>
    <n v="27600.996199999998"/>
  </r>
  <r>
    <x v="3"/>
    <s v="Hillsborough Community College "/>
    <m/>
    <n v="134495"/>
    <x v="8"/>
    <n v="3226"/>
    <n v="3218"/>
    <n v="21"/>
    <n v="20"/>
    <n v="3205"/>
    <n v="3198"/>
    <n v="60"/>
    <n v="60"/>
    <n v="3205"/>
    <n v="3198"/>
    <n v="3205"/>
    <n v="3198"/>
    <n v="273"/>
    <n v="268"/>
    <n v="273"/>
    <n v="268"/>
    <n v="98"/>
    <n v="97"/>
    <n v="98"/>
    <n v="97"/>
    <n v="154"/>
    <n v="102"/>
    <n v="154"/>
    <n v="102"/>
    <n v="525"/>
    <n v="467"/>
    <n v="525"/>
    <n v="467"/>
    <n v="2.544"/>
    <n v="2.5299"/>
    <n v="694.51200000000006"/>
    <n v="678.01319999999998"/>
    <n v="2.6173000000000002"/>
    <n v="2.6082000000000001"/>
    <n v="256.49540000000002"/>
    <n v="252.99540000000002"/>
    <n v="0.59089999999999998"/>
    <n v="0.59799999999999998"/>
    <n v="90.998599999999996"/>
    <n v="60.995999999999995"/>
    <n v="1.9847733333333335"/>
    <n v="2.1242068522483941"/>
    <n v="1042.0060000000001"/>
    <n v="992.0046000000001"/>
    <n v="70.659300000000002"/>
    <n v="71.130600000000001"/>
    <n v="19289.9889"/>
    <n v="19063.000800000002"/>
    <n v="68.785700000000006"/>
    <n v="68.422700000000006"/>
    <n v="6740.9986000000008"/>
    <n v="6637.0019000000002"/>
    <n v="63.110399999999998"/>
    <n v="61.941200000000002"/>
    <n v="9719.0015999999996"/>
    <n v="6318.0024000000003"/>
    <n v="68.095217333333352"/>
    <n v="68.56103875802998"/>
    <n v="35749.989100000006"/>
    <n v="32018.005100000002"/>
    <n v="1127"/>
    <n v="1188"/>
    <n v="1127"/>
    <n v="1188"/>
    <n v="398"/>
    <n v="421"/>
    <n v="398"/>
    <n v="421"/>
    <n v="0"/>
    <n v="0"/>
    <n v="0"/>
    <n v="0"/>
    <n v="1525"/>
    <n v="1609"/>
    <n v="1525"/>
    <n v="1609"/>
    <n v="3.7484000000000002"/>
    <n v="3.7159"/>
    <n v="4224.4468000000006"/>
    <n v="4414.4892"/>
    <n v="4.8102999999999998"/>
    <n v="4.7790999999999997"/>
    <n v="1914.4993999999999"/>
    <n v="2012.0011"/>
    <n v="0"/>
    <n v="0"/>
    <n v="0"/>
    <n v="0"/>
    <n v="4.0255384918032791"/>
    <n v="3.9940896830329393"/>
    <n v="6138.9462000000003"/>
    <n v="6426.4902999999995"/>
    <n v="73.277699999999996"/>
    <n v="73.421700000000001"/>
    <n v="82583.967899999989"/>
    <n v="87224.979600000006"/>
    <n v="73.311599999999999"/>
    <n v="75.534400000000005"/>
    <n v="29178.016799999998"/>
    <n v="31799.982400000001"/>
    <n v="0"/>
    <n v="0"/>
    <n v="0"/>
    <n v="0"/>
    <n v="73.286547344262289"/>
    <n v="73.974494717215663"/>
    <n v="111761.98469999999"/>
    <n v="119024.962"/>
    <n v="2050"/>
    <n v="2076"/>
    <n v="2050"/>
    <n v="2076"/>
    <n v="3.5029035121951222"/>
    <n v="3.5734561175337185"/>
    <n v="7180.9522000000006"/>
    <n v="7418.4948999999997"/>
    <n v="71.957060390243896"/>
    <n v="72.756727890173408"/>
    <n v="147511.97379999998"/>
    <n v="151042.96710000001"/>
    <n v="540"/>
    <n v="509"/>
    <n v="540"/>
    <n v="509"/>
    <n v="374"/>
    <n v="382"/>
    <n v="374"/>
    <n v="382"/>
    <n v="0"/>
    <n v="0"/>
    <n v="0"/>
    <n v="0"/>
    <n v="914"/>
    <n v="891"/>
    <n v="914"/>
    <n v="891"/>
    <n v="2.5148000000000001"/>
    <n v="2.5825"/>
    <n v="1357.9920000000002"/>
    <n v="1314.4925000000001"/>
    <n v="3.4424999999999999"/>
    <n v="3.4097"/>
    <n v="1287.4949999999999"/>
    <n v="1302.5054"/>
    <n v="0"/>
    <n v="0"/>
    <n v="0"/>
    <n v="0"/>
    <n v="2.8944059080962803"/>
    <n v="2.9371469135802473"/>
    <n v="2645.4870000000001"/>
    <n v="2616.9979000000003"/>
    <n v="53.106499999999997"/>
    <n v="54.318300000000001"/>
    <n v="28677.51"/>
    <n v="27648.0147"/>
    <n v="50.767400000000002"/>
    <n v="52.772300000000001"/>
    <n v="18987.007600000001"/>
    <n v="20159.018599999999"/>
    <n v="0"/>
    <n v="0"/>
    <n v="0"/>
    <n v="0"/>
    <n v="52.149362800875274"/>
    <n v="53.655480695847359"/>
    <n v="47664.517599999999"/>
    <n v="47807.033299999996"/>
    <n v="241"/>
    <n v="231"/>
    <n v="241"/>
    <n v="231"/>
    <n v="5.0995999999999997"/>
    <n v="5.0042999999999997"/>
    <n v="1229.0036"/>
    <n v="1155.9932999999999"/>
    <n v="76.190899999999999"/>
    <n v="77.632000000000005"/>
    <n v="18362.0069"/>
    <n v="17932.992000000002"/>
    <n v="1940"/>
    <n v="1965"/>
    <n v="1940"/>
    <n v="1965"/>
    <n v="6276.9508000000005"/>
    <n v="6406.9949000000006"/>
    <n v="130551.46679999998"/>
    <n v="133935.9951"/>
    <n v="870"/>
    <n v="900"/>
    <n v="870"/>
    <n v="900"/>
    <n v="3458.4897999999998"/>
    <n v="3567.5019000000002"/>
    <n v="54906.023000000001"/>
    <n v="58596.002900000007"/>
    <n v="2810"/>
    <n v="2865"/>
    <n v="2810"/>
    <n v="2865"/>
    <n v="9735.4405999999999"/>
    <n v="9974.4968000000008"/>
    <n v="185457.48979999998"/>
    <n v="192531.99800000002"/>
    <n v="154"/>
    <n v="102"/>
    <n v="154"/>
    <n v="102"/>
    <n v="90.998599999999996"/>
    <n v="60.995999999999995"/>
    <n v="9719.0015999999996"/>
    <n v="6318.0024000000003"/>
    <n v="11055.442800000001"/>
    <n v="11191.4861"/>
    <n v="213538.49829999998"/>
    <n v="216782.99240000002"/>
  </r>
  <r>
    <x v="3"/>
    <s v="Indian River State College "/>
    <s v="Met the criteria for Two-Year 1 in 2020-21 and 2021-22"/>
    <n v="134608"/>
    <x v="9"/>
    <n v="1950"/>
    <n v="1766"/>
    <n v="9"/>
    <n v="9"/>
    <n v="1941"/>
    <n v="1757"/>
    <n v="60"/>
    <n v="60"/>
    <n v="1941"/>
    <n v="1757"/>
    <n v="1941"/>
    <n v="1757"/>
    <n v="210"/>
    <n v="185"/>
    <n v="210"/>
    <n v="185"/>
    <n v="276"/>
    <n v="235"/>
    <n v="276"/>
    <n v="235"/>
    <n v="358"/>
    <n v="356"/>
    <n v="358"/>
    <n v="356"/>
    <n v="844"/>
    <n v="776"/>
    <n v="844"/>
    <n v="776"/>
    <n v="2.5238"/>
    <n v="2.3161999999999998"/>
    <n v="529.99800000000005"/>
    <n v="428.49699999999996"/>
    <n v="2.1267999999999998"/>
    <n v="2.1979000000000002"/>
    <n v="586.99679999999989"/>
    <n v="516.50650000000007"/>
    <n v="0.54890000000000005"/>
    <n v="0.53369999999999995"/>
    <n v="196.50620000000001"/>
    <n v="189.99719999999999"/>
    <n v="1.5562808056872037"/>
    <n v="1.4626297680412372"/>
    <n v="1313.501"/>
    <n v="1135.0007000000001"/>
    <n v="68.323800000000006"/>
    <n v="66.970299999999995"/>
    <n v="14347.998000000001"/>
    <n v="12389.505499999999"/>
    <n v="67.240899999999996"/>
    <n v="65.638300000000001"/>
    <n v="18558.488399999998"/>
    <n v="15425.0005"/>
    <n v="61.488799999999998"/>
    <n v="63.924199999999999"/>
    <n v="22012.990399999999"/>
    <n v="22757.015199999998"/>
    <n v="65.070470142180099"/>
    <n v="65.169486082474236"/>
    <n v="54919.476800000004"/>
    <n v="50571.52120000001"/>
    <n v="330"/>
    <n v="316"/>
    <n v="330"/>
    <n v="316"/>
    <n v="188"/>
    <n v="171"/>
    <n v="188"/>
    <n v="171"/>
    <n v="0"/>
    <n v="0"/>
    <n v="0"/>
    <n v="0"/>
    <n v="518"/>
    <n v="487"/>
    <n v="518"/>
    <n v="487"/>
    <n v="3.8182"/>
    <n v="3.7452999999999999"/>
    <n v="1260.0060000000001"/>
    <n v="1183.5147999999999"/>
    <n v="4.9069000000000003"/>
    <n v="4.6871"/>
    <n v="922.49720000000002"/>
    <n v="801.4941"/>
    <n v="0"/>
    <n v="0"/>
    <n v="0"/>
    <n v="0"/>
    <n v="4.213326640926641"/>
    <n v="4.0759936344969194"/>
    <n v="2182.5032000000001"/>
    <n v="1985.0088999999998"/>
    <n v="69.651499999999999"/>
    <n v="68.428799999999995"/>
    <n v="22984.994999999999"/>
    <n v="21623.500799999998"/>
    <n v="70.430899999999994"/>
    <n v="70.321600000000004"/>
    <n v="13241.009199999999"/>
    <n v="12024.9936"/>
    <n v="0"/>
    <n v="0"/>
    <n v="0"/>
    <n v="0"/>
    <n v="69.934371042471028"/>
    <n v="69.093417659137572"/>
    <n v="36226.004199999996"/>
    <n v="33648.494399999996"/>
    <n v="1362"/>
    <n v="1263"/>
    <n v="1362"/>
    <n v="1263"/>
    <n v="2.5668165932452278"/>
    <n v="2.4703163895486933"/>
    <n v="3496.0042000000003"/>
    <n v="3120.0095999999994"/>
    <n v="66.920323788546256"/>
    <n v="66.682514330958043"/>
    <n v="91145.481"/>
    <n v="84220.015600000013"/>
    <n v="140"/>
    <n v="94"/>
    <n v="140"/>
    <n v="94"/>
    <n v="166"/>
    <n v="161"/>
    <n v="166"/>
    <n v="161"/>
    <n v="0"/>
    <n v="0"/>
    <n v="0"/>
    <n v="0"/>
    <n v="306"/>
    <n v="255"/>
    <n v="306"/>
    <n v="255"/>
    <n v="2.3643000000000001"/>
    <n v="2.3085"/>
    <n v="331.00200000000001"/>
    <n v="216.999"/>
    <n v="3.012"/>
    <n v="3.323"/>
    <n v="499.99200000000002"/>
    <n v="535.00300000000004"/>
    <n v="0"/>
    <n v="0"/>
    <n v="0"/>
    <n v="0"/>
    <n v="2.7156666666666669"/>
    <n v="2.9490274509803922"/>
    <n v="830.99400000000003"/>
    <n v="752.00200000000007"/>
    <n v="47.617899999999999"/>
    <n v="50.883000000000003"/>
    <n v="6666.5059999999994"/>
    <n v="4783.0020000000004"/>
    <n v="42.578299999999999"/>
    <n v="46.0124"/>
    <n v="7067.9978000000001"/>
    <n v="7407.9964"/>
    <n v="0"/>
    <n v="0"/>
    <n v="0"/>
    <n v="0"/>
    <n v="44.883999346405226"/>
    <n v="47.807836862745098"/>
    <n v="13734.503799999999"/>
    <n v="12190.9984"/>
    <n v="273"/>
    <n v="239"/>
    <n v="273"/>
    <n v="239"/>
    <n v="3.7618999999999998"/>
    <n v="4.0187999999999997"/>
    <n v="1026.9986999999999"/>
    <n v="960.49319999999989"/>
    <n v="68.007300000000001"/>
    <n v="69.995800000000003"/>
    <n v="18565.992900000001"/>
    <n v="16728.996200000001"/>
    <n v="680"/>
    <n v="595"/>
    <n v="680"/>
    <n v="595"/>
    <n v="2121.0060000000003"/>
    <n v="1829.0107999999998"/>
    <n v="43999.499000000003"/>
    <n v="38796.008299999994"/>
    <n v="630"/>
    <n v="567"/>
    <n v="630"/>
    <n v="567"/>
    <n v="2009.4859999999999"/>
    <n v="1853.0036"/>
    <n v="38867.495399999993"/>
    <n v="34857.9905"/>
    <n v="1310"/>
    <n v="1162"/>
    <n v="1310"/>
    <n v="1162"/>
    <n v="4130.4920000000002"/>
    <n v="3682.0144"/>
    <n v="82866.994399999996"/>
    <n v="73653.998800000001"/>
    <n v="358"/>
    <n v="356"/>
    <n v="358"/>
    <n v="356"/>
    <n v="196.50620000000001"/>
    <n v="189.99719999999999"/>
    <n v="22012.990399999999"/>
    <n v="22757.015199999998"/>
    <n v="5353.9969000000001"/>
    <n v="4832.5047999999988"/>
    <n v="123445.9777"/>
    <n v="113140.01020000002"/>
  </r>
  <r>
    <x v="3"/>
    <s v="Florida Gateway College"/>
    <s v="Met the criteria for Two-Year 2 in 2020-21 and 2021-22"/>
    <n v="135160"/>
    <x v="9"/>
    <n v="364"/>
    <n v="355"/>
    <n v="5"/>
    <n v="3"/>
    <n v="359"/>
    <n v="352"/>
    <n v="60"/>
    <n v="60"/>
    <n v="359"/>
    <n v="352"/>
    <n v="359"/>
    <n v="352"/>
    <n v="42"/>
    <n v="32"/>
    <n v="42"/>
    <n v="32"/>
    <n v="24"/>
    <n v="32"/>
    <n v="24"/>
    <n v="32"/>
    <n v="67"/>
    <n v="83"/>
    <n v="67"/>
    <n v="83"/>
    <n v="133"/>
    <n v="147"/>
    <n v="133"/>
    <n v="147"/>
    <n v="2.2143000000000002"/>
    <n v="3.1562999999999999"/>
    <n v="93.000600000000006"/>
    <n v="101.0016"/>
    <n v="2.6457999999999999"/>
    <n v="2.4375"/>
    <n v="63.499200000000002"/>
    <n v="78"/>
    <n v="0.58960000000000001"/>
    <n v="0.57830000000000004"/>
    <n v="39.5032"/>
    <n v="47.998900000000006"/>
    <n v="1.4737067669172932"/>
    <n v="1.544221088435374"/>
    <n v="196.00299999999999"/>
    <n v="227.00049999999999"/>
    <n v="68.976200000000006"/>
    <n v="72"/>
    <n v="2897.0004000000004"/>
    <n v="2304"/>
    <n v="73.25"/>
    <n v="68.906300000000002"/>
    <n v="1758"/>
    <n v="2205.0016000000001"/>
    <n v="63.119399999999999"/>
    <n v="66.156599999999997"/>
    <n v="4228.9997999999996"/>
    <n v="5490.9978000000001"/>
    <n v="66.796993984962413"/>
    <n v="68.027206802721096"/>
    <n v="8884.0002000000004"/>
    <n v="9999.9994000000006"/>
    <n v="59"/>
    <n v="44"/>
    <n v="59"/>
    <n v="44"/>
    <n v="33"/>
    <n v="27"/>
    <n v="33"/>
    <n v="27"/>
    <n v="0"/>
    <n v="0"/>
    <n v="0"/>
    <n v="0"/>
    <n v="92"/>
    <n v="71"/>
    <n v="92"/>
    <n v="71"/>
    <n v="3.7966000000000002"/>
    <n v="3.5568"/>
    <n v="223.99940000000001"/>
    <n v="156.4992"/>
    <n v="5.2576000000000001"/>
    <n v="4.6111000000000004"/>
    <n v="173.5008"/>
    <n v="124.49970000000002"/>
    <n v="0"/>
    <n v="0"/>
    <n v="0"/>
    <n v="0"/>
    <n v="4.3206543478260873"/>
    <n v="3.9577309859154934"/>
    <n v="397.50020000000001"/>
    <n v="280.99890000000005"/>
    <n v="67.915300000000002"/>
    <n v="69.159099999999995"/>
    <n v="4007.0027"/>
    <n v="3043.0003999999999"/>
    <n v="71.848500000000001"/>
    <n v="75.925899999999999"/>
    <n v="2371.0005000000001"/>
    <n v="2049.9992999999999"/>
    <n v="0"/>
    <n v="0"/>
    <n v="0"/>
    <n v="0"/>
    <n v="69.326121739130443"/>
    <n v="71.732390140845069"/>
    <n v="6378.003200000001"/>
    <n v="5092.9997000000003"/>
    <n v="225"/>
    <n v="218"/>
    <n v="225"/>
    <n v="218"/>
    <n v="2.6377920000000001"/>
    <n v="2.3302724770642205"/>
    <n v="593.50319999999999"/>
    <n v="507.99940000000004"/>
    <n v="67.831126222222224"/>
    <n v="69.23394082568808"/>
    <n v="15262.0034"/>
    <n v="15092.999100000001"/>
    <n v="25"/>
    <n v="30"/>
    <n v="25"/>
    <n v="30"/>
    <n v="31"/>
    <n v="34"/>
    <n v="31"/>
    <n v="34"/>
    <n v="0"/>
    <n v="0"/>
    <n v="0"/>
    <n v="0"/>
    <n v="56"/>
    <n v="64"/>
    <n v="56"/>
    <n v="64"/>
    <n v="3.26"/>
    <n v="2.5333000000000001"/>
    <n v="81.5"/>
    <n v="75.999000000000009"/>
    <n v="2.5160999999999998"/>
    <n v="3.2059000000000002"/>
    <n v="77.999099999999999"/>
    <n v="109.00060000000001"/>
    <n v="0"/>
    <n v="0"/>
    <n v="0"/>
    <n v="0"/>
    <n v="2.8481982142857141"/>
    <n v="2.8906187500000002"/>
    <n v="159.4991"/>
    <n v="184.99960000000002"/>
    <n v="54"/>
    <n v="55.166699999999999"/>
    <n v="1350"/>
    <n v="1655.001"/>
    <n v="45.951599999999999"/>
    <n v="54.2059"/>
    <n v="1424.4995999999999"/>
    <n v="1843.0006000000001"/>
    <n v="0"/>
    <n v="0"/>
    <n v="0"/>
    <n v="0"/>
    <n v="49.544635714285718"/>
    <n v="54.656275000000001"/>
    <n v="2774.4996000000001"/>
    <n v="3498.0016000000001"/>
    <n v="78"/>
    <n v="70"/>
    <n v="78"/>
    <n v="70"/>
    <n v="3.2050999999999998"/>
    <n v="3.2286000000000001"/>
    <n v="249.99779999999998"/>
    <n v="226.00200000000001"/>
    <n v="68.974400000000003"/>
    <n v="70.328599999999994"/>
    <n v="5380.0032000000001"/>
    <n v="4923.0019999999995"/>
    <n v="126"/>
    <n v="106"/>
    <n v="126"/>
    <n v="106"/>
    <n v="398.5"/>
    <n v="333.49980000000005"/>
    <n v="8254.0030999999999"/>
    <n v="7002.0014000000001"/>
    <n v="88"/>
    <n v="93"/>
    <n v="88"/>
    <n v="93"/>
    <n v="314.9991"/>
    <n v="311.50030000000004"/>
    <n v="5553.5001000000002"/>
    <n v="6098.0015000000003"/>
    <n v="214"/>
    <n v="199"/>
    <n v="214"/>
    <n v="199"/>
    <n v="713.4991"/>
    <n v="645.00010000000009"/>
    <n v="13807.503199999999"/>
    <n v="13100.002899999999"/>
    <n v="67"/>
    <n v="83"/>
    <n v="67"/>
    <n v="83"/>
    <n v="39.5032"/>
    <n v="47.998900000000006"/>
    <n v="4228.9997999999996"/>
    <n v="5490.9978000000001"/>
    <n v="1003.0001"/>
    <n v="919.00099999999998"/>
    <n v="23416.5062"/>
    <n v="23514.002700000001"/>
  </r>
  <r>
    <x v="3"/>
    <s v="Lake-Sumter State College "/>
    <s v="Met the criteria for Two-Year 2 in 2020-21 and 2021-22"/>
    <n v="135188"/>
    <x v="9"/>
    <n v="712"/>
    <n v="751"/>
    <n v="5"/>
    <n v="3"/>
    <n v="707"/>
    <n v="748"/>
    <n v="60"/>
    <n v="60"/>
    <n v="707"/>
    <n v="748"/>
    <n v="707"/>
    <n v="748"/>
    <n v="108"/>
    <n v="106"/>
    <n v="108"/>
    <n v="106"/>
    <n v="52"/>
    <n v="54"/>
    <n v="52"/>
    <n v="54"/>
    <n v="108"/>
    <n v="87"/>
    <n v="108"/>
    <n v="87"/>
    <n v="268"/>
    <n v="247"/>
    <n v="268"/>
    <n v="247"/>
    <n v="2.3102"/>
    <n v="2.4527999999999999"/>
    <n v="249.5016"/>
    <n v="259.99680000000001"/>
    <n v="2.2692000000000001"/>
    <n v="2.5369999999999999"/>
    <n v="117.9984"/>
    <n v="136.99799999999999"/>
    <n v="0.50460000000000005"/>
    <n v="0.52300000000000002"/>
    <n v="54.496800000000007"/>
    <n v="45.501000000000005"/>
    <n v="1.5746149253731343"/>
    <n v="1.7914809716599192"/>
    <n v="421.99680000000001"/>
    <n v="442.49580000000003"/>
    <n v="66.101900000000001"/>
    <n v="66.320800000000006"/>
    <n v="7139.0051999999996"/>
    <n v="7030.0048000000006"/>
    <n v="66.942300000000003"/>
    <n v="67.092600000000004"/>
    <n v="3480.9996000000001"/>
    <n v="3623.0004000000004"/>
    <n v="64.648099999999999"/>
    <n v="64.517200000000003"/>
    <n v="6981.9948000000004"/>
    <n v="5612.9964"/>
    <n v="65.679102985074621"/>
    <n v="65.854257489878549"/>
    <n v="17601.999599999999"/>
    <n v="16266.001600000001"/>
    <n v="192"/>
    <n v="201"/>
    <n v="192"/>
    <n v="201"/>
    <n v="93"/>
    <n v="121"/>
    <n v="93"/>
    <n v="121"/>
    <n v="0"/>
    <n v="0"/>
    <n v="0"/>
    <n v="0"/>
    <n v="285"/>
    <n v="322"/>
    <n v="285"/>
    <n v="322"/>
    <n v="3.4870000000000001"/>
    <n v="3.4826000000000001"/>
    <n v="669.50400000000002"/>
    <n v="700.00260000000003"/>
    <n v="5.1452"/>
    <n v="4.5372000000000003"/>
    <n v="478.50360000000001"/>
    <n v="549.00120000000004"/>
    <n v="0"/>
    <n v="0"/>
    <n v="0"/>
    <n v="0"/>
    <n v="4.0280968421052625"/>
    <n v="3.8788937888198758"/>
    <n v="1148.0075999999999"/>
    <n v="1249.0038"/>
    <n v="69.078100000000006"/>
    <n v="68.7761"/>
    <n v="13262.995200000001"/>
    <n v="13823.9961"/>
    <n v="71.591399999999993"/>
    <n v="72.5124"/>
    <n v="6658.0001999999995"/>
    <n v="8774.0004000000008"/>
    <n v="0"/>
    <n v="0"/>
    <n v="0"/>
    <n v="0"/>
    <n v="69.898229473684211"/>
    <n v="70.180113354037275"/>
    <n v="19920.9954"/>
    <n v="22597.996500000001"/>
    <n v="553"/>
    <n v="569"/>
    <n v="553"/>
    <n v="569"/>
    <n v="2.8390676311030738"/>
    <n v="2.9727585237258349"/>
    <n v="1570.0043999999998"/>
    <n v="1691.4996000000001"/>
    <n v="67.853517179023498"/>
    <n v="68.302281370826023"/>
    <n v="37522.994999999995"/>
    <n v="38863.998100000004"/>
    <n v="63"/>
    <n v="59"/>
    <n v="63"/>
    <n v="59"/>
    <n v="51"/>
    <n v="65"/>
    <n v="51"/>
    <n v="65"/>
    <n v="0"/>
    <n v="0"/>
    <n v="0"/>
    <n v="0"/>
    <n v="114"/>
    <n v="124"/>
    <n v="114"/>
    <n v="124"/>
    <n v="2.7381000000000002"/>
    <n v="2.2881"/>
    <n v="172.50030000000001"/>
    <n v="134.99790000000002"/>
    <n v="3.9510000000000001"/>
    <n v="3.5076999999999998"/>
    <n v="201.501"/>
    <n v="228.00049999999999"/>
    <n v="0"/>
    <n v="0"/>
    <n v="0"/>
    <n v="0"/>
    <n v="3.2807131578947368"/>
    <n v="2.9274064516129035"/>
    <n v="374.00130000000001"/>
    <n v="362.9984"/>
    <n v="51.349200000000003"/>
    <n v="46.966099999999997"/>
    <n v="3234.9996000000001"/>
    <n v="2770.9998999999998"/>
    <n v="50.215699999999998"/>
    <n v="45.876899999999999"/>
    <n v="2561.0007000000001"/>
    <n v="2981.9985000000001"/>
    <n v="0"/>
    <n v="0"/>
    <n v="0"/>
    <n v="0"/>
    <n v="50.842107894736841"/>
    <n v="46.395148387096775"/>
    <n v="5796.0002999999997"/>
    <n v="5752.9984000000004"/>
    <n v="40"/>
    <n v="55"/>
    <n v="40"/>
    <n v="55"/>
    <n v="4.1375000000000002"/>
    <n v="4.1635999999999997"/>
    <n v="165.5"/>
    <n v="228.99799999999999"/>
    <n v="67.7"/>
    <n v="73"/>
    <n v="2708"/>
    <n v="4015"/>
    <n v="363"/>
    <n v="366"/>
    <n v="363"/>
    <n v="366"/>
    <n v="1091.5058999999999"/>
    <n v="1094.9973"/>
    <n v="23637"/>
    <n v="23625.000799999998"/>
    <n v="196"/>
    <n v="240"/>
    <n v="196"/>
    <n v="240"/>
    <n v="798.00299999999993"/>
    <n v="913.99969999999996"/>
    <n v="12700.0005"/>
    <n v="15378.999300000001"/>
    <n v="559"/>
    <n v="606"/>
    <n v="559"/>
    <n v="606"/>
    <n v="1889.5088999999998"/>
    <n v="2008.9969999999998"/>
    <n v="36337.000500000002"/>
    <n v="39004.000099999997"/>
    <n v="108"/>
    <n v="87"/>
    <n v="108"/>
    <n v="87"/>
    <n v="54.496800000000007"/>
    <n v="45.501000000000005"/>
    <n v="6981.9948000000004"/>
    <n v="5612.9964"/>
    <n v="2109.5056999999997"/>
    <n v="2283.4960000000001"/>
    <n v="46026.995299999995"/>
    <n v="48631.996500000008"/>
  </r>
  <r>
    <x v="3"/>
    <s v="State College of Florida, Manatee-Sarasota"/>
    <s v="Met the criteria for Two-Year 1 in 2020-21 and 2021-22"/>
    <n v="135391"/>
    <x v="9"/>
    <n v="1093"/>
    <n v="1245"/>
    <n v="6"/>
    <n v="8"/>
    <n v="1087"/>
    <n v="1237"/>
    <n v="60"/>
    <n v="60"/>
    <n v="1087"/>
    <n v="1237"/>
    <n v="1087"/>
    <n v="1237"/>
    <n v="134"/>
    <n v="143"/>
    <n v="134"/>
    <n v="143"/>
    <n v="68"/>
    <n v="75"/>
    <n v="68"/>
    <n v="75"/>
    <n v="14"/>
    <n v="29"/>
    <n v="14"/>
    <n v="29"/>
    <n v="216"/>
    <n v="247"/>
    <n v="216"/>
    <n v="247"/>
    <n v="2.4739"/>
    <n v="2.6713"/>
    <n v="331.50259999999997"/>
    <n v="381.99590000000001"/>
    <n v="2.6617999999999999"/>
    <n v="3.1067"/>
    <n v="181.00239999999999"/>
    <n v="233.0025"/>
    <n v="0.96430000000000005"/>
    <n v="0.86209999999999998"/>
    <n v="13.500200000000001"/>
    <n v="25.000899999999998"/>
    <n v="2.4352092592592589"/>
    <n v="2.5910902834008094"/>
    <n v="526.00519999999995"/>
    <n v="639.99929999999995"/>
    <n v="70.514899999999997"/>
    <n v="71.125900000000001"/>
    <n v="9448.9966000000004"/>
    <n v="10171.003700000001"/>
    <n v="68.7941"/>
    <n v="70.306700000000006"/>
    <n v="4677.9988000000003"/>
    <n v="5273.0025000000005"/>
    <n v="65.928600000000003"/>
    <n v="63.655200000000001"/>
    <n v="923.00040000000001"/>
    <n v="1846.0008"/>
    <n v="69.675906481481491"/>
    <n v="70.000028340080974"/>
    <n v="15049.995800000002"/>
    <n v="17290.007000000001"/>
    <n v="382"/>
    <n v="416"/>
    <n v="382"/>
    <n v="416"/>
    <n v="154"/>
    <n v="175"/>
    <n v="154"/>
    <n v="175"/>
    <n v="0"/>
    <n v="0"/>
    <n v="0"/>
    <n v="0"/>
    <n v="536"/>
    <n v="591"/>
    <n v="536"/>
    <n v="591"/>
    <n v="3.7134"/>
    <n v="3.7452000000000001"/>
    <n v="1418.5188000000001"/>
    <n v="1558.0032000000001"/>
    <n v="4.7987000000000002"/>
    <n v="4.6342999999999996"/>
    <n v="738.99980000000005"/>
    <n v="811.00249999999994"/>
    <n v="0"/>
    <n v="0"/>
    <n v="0"/>
    <n v="0"/>
    <n v="4.0252212686567175"/>
    <n v="4.0084698815566835"/>
    <n v="2157.5186000000008"/>
    <n v="2369.0057000000002"/>
    <n v="77.628299999999996"/>
    <n v="76"/>
    <n v="29654.010599999998"/>
    <n v="31616"/>
    <n v="78.259699999999995"/>
    <n v="79.034300000000002"/>
    <n v="12051.993799999998"/>
    <n v="13831.002500000001"/>
    <n v="0"/>
    <n v="0"/>
    <n v="0"/>
    <n v="0"/>
    <n v="77.809709701492537"/>
    <n v="76.898481387478853"/>
    <n v="41706.004399999998"/>
    <n v="45447.002500000002"/>
    <n v="752"/>
    <n v="838"/>
    <n v="752"/>
    <n v="838"/>
    <n v="3.5685156914893628"/>
    <n v="3.5906980906921242"/>
    <n v="2683.5238000000008"/>
    <n v="3009.0050000000001"/>
    <n v="75.473404521276592"/>
    <n v="74.865166467780426"/>
    <n v="56756.000199999995"/>
    <n v="62737.0095"/>
    <n v="114"/>
    <n v="130"/>
    <n v="114"/>
    <n v="130"/>
    <n v="106"/>
    <n v="118"/>
    <n v="106"/>
    <n v="118"/>
    <n v="0"/>
    <n v="0"/>
    <n v="0"/>
    <n v="0"/>
    <n v="220"/>
    <n v="248"/>
    <n v="220"/>
    <n v="248"/>
    <n v="2.6623000000000001"/>
    <n v="2.8037999999999998"/>
    <n v="303.50220000000002"/>
    <n v="364.49399999999997"/>
    <n v="3.3208000000000002"/>
    <n v="3.6017000000000001"/>
    <n v="352.00480000000005"/>
    <n v="425.00060000000002"/>
    <n v="0"/>
    <n v="0"/>
    <n v="0"/>
    <n v="0"/>
    <n v="2.9795772727272731"/>
    <n v="3.1834459677419353"/>
    <n v="655.50700000000006"/>
    <n v="789.49459999999999"/>
    <n v="56.578899999999997"/>
    <n v="57.253799999999998"/>
    <n v="6449.9946"/>
    <n v="7442.9939999999997"/>
    <n v="52.113199999999999"/>
    <n v="48.830500000000001"/>
    <n v="5523.9992000000002"/>
    <n v="5761.9989999999998"/>
    <n v="0"/>
    <n v="0"/>
    <n v="0"/>
    <n v="0"/>
    <n v="54.427244545454549"/>
    <n v="53.245939516129027"/>
    <n v="11973.9938"/>
    <n v="13204.992999999999"/>
    <n v="115"/>
    <n v="151"/>
    <n v="115"/>
    <n v="151"/>
    <n v="4.4173999999999998"/>
    <n v="4.5265000000000004"/>
    <n v="508.00099999999998"/>
    <n v="683.50150000000008"/>
    <n v="76.156499999999994"/>
    <n v="77.092699999999994"/>
    <n v="8757.9974999999995"/>
    <n v="11640.9977"/>
    <n v="630"/>
    <n v="689"/>
    <n v="630"/>
    <n v="689"/>
    <n v="2053.5236"/>
    <n v="2304.4931000000001"/>
    <n v="45553.001799999998"/>
    <n v="49229.9977"/>
    <n v="328"/>
    <n v="368"/>
    <n v="328"/>
    <n v="368"/>
    <n v="1272.0070000000001"/>
    <n v="1469.0056"/>
    <n v="22253.991799999996"/>
    <n v="24866.004000000001"/>
    <n v="958"/>
    <n v="1057"/>
    <n v="958"/>
    <n v="1057"/>
    <n v="3325.5306"/>
    <n v="3773.4987000000001"/>
    <n v="67806.993599999987"/>
    <n v="74096.001699999993"/>
    <n v="14"/>
    <n v="29"/>
    <n v="14"/>
    <n v="29"/>
    <n v="13.500200000000001"/>
    <n v="25.000899999999998"/>
    <n v="923.00040000000001"/>
    <n v="1846.0008"/>
    <n v="3847.0318000000007"/>
    <n v="4482.0011000000004"/>
    <n v="77487.991499999989"/>
    <n v="87583.000200000009"/>
  </r>
  <r>
    <x v="3"/>
    <s v="Miami Dade College "/>
    <s v="Met the criteria for Two-Year 1 in 2020-21 and 2021-22"/>
    <n v="135717"/>
    <x v="9"/>
    <n v="8377"/>
    <n v="9011"/>
    <n v="48"/>
    <n v="55"/>
    <n v="8329"/>
    <n v="8956"/>
    <n v="60"/>
    <n v="60"/>
    <n v="8329"/>
    <n v="8956"/>
    <n v="8329"/>
    <n v="8956"/>
    <n v="399"/>
    <n v="528"/>
    <n v="399"/>
    <n v="528"/>
    <n v="98"/>
    <n v="121"/>
    <n v="98"/>
    <n v="121"/>
    <n v="215"/>
    <n v="191"/>
    <n v="215"/>
    <n v="191"/>
    <n v="712"/>
    <n v="840"/>
    <n v="712"/>
    <n v="840"/>
    <n v="2.6917"/>
    <n v="2.6657000000000002"/>
    <n v="1073.9883"/>
    <n v="1407.4896000000001"/>
    <n v="2.2755000000000001"/>
    <n v="2.5331000000000001"/>
    <n v="222.999"/>
    <n v="306.50510000000003"/>
    <n v="0.84189999999999998"/>
    <n v="0.72509999999999997"/>
    <n v="181.0085"/>
    <n v="138.4941"/>
    <n v="2.0758367977528089"/>
    <n v="2.2053438095238098"/>
    <n v="1477.9957999999999"/>
    <n v="1852.4888000000003"/>
    <n v="70.275700000000001"/>
    <n v="69.956400000000002"/>
    <n v="28040.004300000001"/>
    <n v="36936.979200000002"/>
    <n v="59.255099999999999"/>
    <n v="56.867800000000003"/>
    <n v="5806.9997999999996"/>
    <n v="6881.0038000000004"/>
    <n v="51.497700000000002"/>
    <n v="51.921500000000002"/>
    <n v="11072.005500000001"/>
    <n v="9917.0064999999995"/>
    <n v="63.088496629213481"/>
    <n v="63.970225595238091"/>
    <n v="44919.009599999998"/>
    <n v="53734.989499999996"/>
    <n v="4418"/>
    <n v="4768"/>
    <n v="4418"/>
    <n v="4768"/>
    <n v="1403"/>
    <n v="1456"/>
    <n v="1403"/>
    <n v="1456"/>
    <n v="0"/>
    <n v="1"/>
    <n v="0"/>
    <n v="1"/>
    <n v="5821"/>
    <n v="6225"/>
    <n v="5821"/>
    <n v="6225"/>
    <n v="3.8877999999999999"/>
    <n v="3.8464"/>
    <n v="17176.3004"/>
    <n v="18339.635200000001"/>
    <n v="4.9119999999999999"/>
    <n v="4.9131"/>
    <n v="6891.5360000000001"/>
    <n v="7153.4736000000003"/>
    <n v="0"/>
    <n v="5"/>
    <n v="0"/>
    <n v="5"/>
    <n v="4.1346566569317984"/>
    <n v="4.0960817349397596"/>
    <n v="24067.8364"/>
    <n v="25498.108800000002"/>
    <n v="76.245999999999995"/>
    <n v="76.676400000000001"/>
    <n v="336854.82799999998"/>
    <n v="365593.07520000002"/>
    <n v="75.766199999999998"/>
    <n v="75.4375"/>
    <n v="106299.9786"/>
    <n v="109837"/>
    <n v="0"/>
    <n v="124"/>
    <n v="0"/>
    <n v="124"/>
    <n v="76.130356742827701"/>
    <n v="76.394228947791163"/>
    <n v="443154.80660000007"/>
    <n v="475554.07519999996"/>
    <n v="6533"/>
    <n v="7065"/>
    <n v="6533"/>
    <n v="7065"/>
    <n v="3.910275861013317"/>
    <n v="3.8712806227883938"/>
    <n v="25545.832200000001"/>
    <n v="27350.597600000001"/>
    <n v="74.708987632022044"/>
    <n v="74.917065067232841"/>
    <n v="488073.8162"/>
    <n v="529289.06469999999"/>
    <n v="350"/>
    <n v="527"/>
    <n v="350"/>
    <n v="527"/>
    <n v="269"/>
    <n v="367"/>
    <n v="269"/>
    <n v="367"/>
    <n v="0"/>
    <n v="0"/>
    <n v="0"/>
    <n v="0"/>
    <n v="619"/>
    <n v="894"/>
    <n v="619"/>
    <n v="894"/>
    <n v="3.1171000000000002"/>
    <n v="2.7437999999999998"/>
    <n v="1090.9850000000001"/>
    <n v="1445.9825999999998"/>
    <n v="4.5724999999999998"/>
    <n v="4.5503999999999998"/>
    <n v="1230.0025000000001"/>
    <n v="1669.9967999999999"/>
    <n v="0"/>
    <n v="0"/>
    <n v="0"/>
    <n v="0"/>
    <n v="3.7495759289176092"/>
    <n v="3.4854355704697983"/>
    <n v="2320.9875000000002"/>
    <n v="3115.9793999999997"/>
    <n v="58.397100000000002"/>
    <n v="56.470599999999997"/>
    <n v="20438.985000000001"/>
    <n v="29760.0062"/>
    <n v="55.858699999999999"/>
    <n v="55.634900000000002"/>
    <n v="15025.990299999999"/>
    <n v="20418.008300000001"/>
    <n v="0"/>
    <n v="0"/>
    <n v="0"/>
    <n v="0"/>
    <n v="57.293982714054927"/>
    <n v="56.12753299776287"/>
    <n v="35464.975299999998"/>
    <n v="50178.014500000005"/>
    <n v="1177"/>
    <n v="997"/>
    <n v="1177"/>
    <n v="997"/>
    <n v="4.5092999999999996"/>
    <n v="5.1719999999999997"/>
    <n v="5307.4460999999992"/>
    <n v="5156.4839999999995"/>
    <n v="79.926900000000003"/>
    <n v="84.422300000000007"/>
    <n v="94073.96130000001"/>
    <n v="84169.033100000001"/>
    <n v="5167"/>
    <n v="5823"/>
    <n v="5167"/>
    <n v="5823"/>
    <n v="19341.273700000002"/>
    <n v="21193.107400000001"/>
    <n v="385333.8173"/>
    <n v="432290.06060000003"/>
    <n v="1770"/>
    <n v="1944"/>
    <n v="1770"/>
    <n v="1944"/>
    <n v="8344.5375000000004"/>
    <n v="9129.9755000000005"/>
    <n v="127132.96870000001"/>
    <n v="137136.01209999999"/>
    <n v="6937"/>
    <n v="7767"/>
    <n v="6937"/>
    <n v="7767"/>
    <n v="27685.811200000004"/>
    <n v="30323.082900000001"/>
    <n v="512466.78600000002"/>
    <n v="569426.07270000002"/>
    <n v="215"/>
    <n v="192"/>
    <n v="215"/>
    <n v="192"/>
    <n v="181.0085"/>
    <n v="143.4941"/>
    <n v="11072.005500000001"/>
    <n v="10041.0065"/>
    <n v="33174.265800000001"/>
    <n v="35623.061000000002"/>
    <n v="617612.75280000002"/>
    <n v="663636.11230000004"/>
  </r>
  <r>
    <x v="3"/>
    <s v="North Florida College "/>
    <m/>
    <n v="136145"/>
    <x v="6"/>
    <n v="163"/>
    <n v="166"/>
    <n v="3"/>
    <n v="4"/>
    <n v="160"/>
    <n v="162"/>
    <n v="60"/>
    <n v="60"/>
    <n v="160"/>
    <n v="162"/>
    <n v="160"/>
    <n v="162"/>
    <n v="34"/>
    <n v="45"/>
    <n v="34"/>
    <n v="45"/>
    <n v="27"/>
    <n v="25"/>
    <n v="27"/>
    <n v="25"/>
    <n v="27"/>
    <n v="15"/>
    <n v="27"/>
    <n v="15"/>
    <n v="88"/>
    <n v="85"/>
    <n v="88"/>
    <n v="85"/>
    <n v="2.2353000000000001"/>
    <n v="2.3111000000000002"/>
    <n v="76.000200000000007"/>
    <n v="103.99950000000001"/>
    <n v="2.4443999999999999"/>
    <n v="1.82"/>
    <n v="65.998800000000003"/>
    <n v="45.5"/>
    <n v="0.55559999999999998"/>
    <n v="0.5"/>
    <n v="15.001199999999999"/>
    <n v="7.5"/>
    <n v="1.7840931818181822"/>
    <n v="1.8470529411764707"/>
    <n v="157.00020000000004"/>
    <n v="156.99950000000001"/>
    <n v="65.7059"/>
    <n v="65.222200000000001"/>
    <n v="2234.0005999999998"/>
    <n v="2934.9990000000003"/>
    <n v="66.222200000000001"/>
    <n v="65.959999999999994"/>
    <n v="1787.9993999999999"/>
    <n v="1648.9999999999998"/>
    <n v="63.185200000000002"/>
    <n v="63.933300000000003"/>
    <n v="1706.0004000000001"/>
    <n v="958.99950000000001"/>
    <n v="65.090913636363638"/>
    <n v="65.211747058823519"/>
    <n v="5728.0003999999999"/>
    <n v="5542.9984999999988"/>
    <n v="21"/>
    <n v="13"/>
    <n v="21"/>
    <n v="13"/>
    <n v="15"/>
    <n v="25"/>
    <n v="15"/>
    <n v="25"/>
    <n v="0"/>
    <n v="0"/>
    <n v="0"/>
    <n v="0"/>
    <n v="36"/>
    <n v="38"/>
    <n v="36"/>
    <n v="38"/>
    <n v="4.5476000000000001"/>
    <n v="4"/>
    <n v="95.499600000000001"/>
    <n v="52"/>
    <n v="4"/>
    <n v="4.72"/>
    <n v="60"/>
    <n v="118"/>
    <n v="0"/>
    <n v="0"/>
    <n v="0"/>
    <n v="0"/>
    <n v="4.3194333333333326"/>
    <n v="4.4736842105263159"/>
    <n v="155.49959999999999"/>
    <n v="170"/>
    <n v="71.381"/>
    <n v="68.461500000000001"/>
    <n v="1499.001"/>
    <n v="889.99950000000001"/>
    <n v="66.466700000000003"/>
    <n v="71"/>
    <n v="997.0005000000001"/>
    <n v="1775"/>
    <n v="0"/>
    <n v="0"/>
    <n v="0"/>
    <n v="0"/>
    <n v="69.333375000000004"/>
    <n v="70.131565789473683"/>
    <n v="2496.0015000000003"/>
    <n v="2664.9994999999999"/>
    <n v="124"/>
    <n v="123"/>
    <n v="124"/>
    <n v="123"/>
    <n v="2.5201596774193553"/>
    <n v="2.6585325203252035"/>
    <n v="312.49980000000005"/>
    <n v="326.99950000000001"/>
    <n v="66.322595967741933"/>
    <n v="66.731691056910563"/>
    <n v="8224.0018999999993"/>
    <n v="8207.9979999999996"/>
    <n v="5"/>
    <n v="3"/>
    <n v="5"/>
    <n v="3"/>
    <n v="21"/>
    <n v="20"/>
    <n v="21"/>
    <n v="20"/>
    <n v="0"/>
    <n v="0"/>
    <n v="0"/>
    <n v="0"/>
    <n v="26"/>
    <n v="23"/>
    <n v="26"/>
    <n v="23"/>
    <n v="5"/>
    <n v="5.6666999999999996"/>
    <n v="25"/>
    <n v="17.0001"/>
    <n v="3.7618999999999998"/>
    <n v="3.3250000000000002"/>
    <n v="78.999899999999997"/>
    <n v="66.5"/>
    <n v="0"/>
    <n v="0"/>
    <n v="0"/>
    <n v="0"/>
    <n v="3.9999961538461539"/>
    <n v="3.6304391304347829"/>
    <n v="103.9999"/>
    <n v="83.500100000000003"/>
    <n v="56.2"/>
    <n v="77.333299999999994"/>
    <n v="281"/>
    <n v="231.99989999999997"/>
    <n v="57.285699999999999"/>
    <n v="52.15"/>
    <n v="1202.9997000000001"/>
    <n v="1043"/>
    <n v="0"/>
    <n v="0"/>
    <n v="0"/>
    <n v="0"/>
    <n v="57.076911538461545"/>
    <n v="55.434778260869564"/>
    <n v="1483.9997000000001"/>
    <n v="1274.9999"/>
    <n v="10"/>
    <n v="16"/>
    <n v="10"/>
    <n v="16"/>
    <n v="5.5"/>
    <n v="6"/>
    <n v="55"/>
    <n v="96"/>
    <n v="75.3"/>
    <n v="75.5"/>
    <n v="753"/>
    <n v="1208"/>
    <n v="60"/>
    <n v="61"/>
    <n v="60"/>
    <n v="61"/>
    <n v="196.49979999999999"/>
    <n v="172.99960000000002"/>
    <n v="4014.0015999999996"/>
    <n v="4056.9983999999999"/>
    <n v="63"/>
    <n v="70"/>
    <n v="63"/>
    <n v="70"/>
    <n v="204.99869999999999"/>
    <n v="230"/>
    <n v="3987.9996000000001"/>
    <n v="4467"/>
    <n v="123"/>
    <n v="131"/>
    <n v="123"/>
    <n v="131"/>
    <n v="401.49849999999998"/>
    <n v="402.99959999999999"/>
    <n v="8002.0011999999997"/>
    <n v="8523.9984000000004"/>
    <n v="27"/>
    <n v="15"/>
    <n v="27"/>
    <n v="15"/>
    <n v="15.001199999999999"/>
    <n v="7.5"/>
    <n v="1706.0004000000001"/>
    <n v="958.99950000000001"/>
    <n v="471.49970000000008"/>
    <n v="506.49959999999999"/>
    <n v="10461.0016"/>
    <n v="10690.9979"/>
  </r>
  <r>
    <x v="3"/>
    <s v="Northwest Florida State College"/>
    <s v="Met the criteria for Two-Year 2 in 2020-21 and 2021-22"/>
    <n v="136233"/>
    <x v="9"/>
    <n v="638"/>
    <n v="518"/>
    <n v="7"/>
    <n v="6"/>
    <n v="631"/>
    <n v="512"/>
    <n v="60"/>
    <n v="60"/>
    <n v="631"/>
    <n v="512"/>
    <n v="631"/>
    <n v="512"/>
    <n v="54"/>
    <n v="47"/>
    <n v="54"/>
    <n v="47"/>
    <n v="21"/>
    <n v="18"/>
    <n v="21"/>
    <n v="18"/>
    <n v="56"/>
    <n v="75"/>
    <n v="56"/>
    <n v="75"/>
    <n v="131"/>
    <n v="140"/>
    <n v="131"/>
    <n v="140"/>
    <n v="2.6667000000000001"/>
    <n v="2.6701999999999999"/>
    <n v="144.0018"/>
    <n v="125.49939999999999"/>
    <n v="3.4285999999999999"/>
    <n v="2.8056000000000001"/>
    <n v="72.000599999999991"/>
    <n v="50.500799999999998"/>
    <n v="0.53569999999999995"/>
    <n v="0.54"/>
    <n v="29.999199999999998"/>
    <n v="40.5"/>
    <n v="1.8778748091603052"/>
    <n v="1.54643"/>
    <n v="246.0016"/>
    <n v="216.50020000000001"/>
    <n v="69.481499999999997"/>
    <n v="68.808499999999995"/>
    <n v="3752.0009999999997"/>
    <n v="3233.9994999999999"/>
    <n v="65.952399999999997"/>
    <n v="65.611099999999993"/>
    <n v="1385.0003999999999"/>
    <n v="1180.9997999999998"/>
    <n v="65.25"/>
    <n v="67.28"/>
    <n v="3654"/>
    <n v="5046"/>
    <n v="67.106880916030534"/>
    <n v="67.57856642857142"/>
    <n v="8791.0013999999992"/>
    <n v="9460.9992999999995"/>
    <n v="169"/>
    <n v="136"/>
    <n v="169"/>
    <n v="136"/>
    <n v="46"/>
    <n v="44"/>
    <n v="46"/>
    <n v="44"/>
    <n v="0"/>
    <n v="0"/>
    <n v="0"/>
    <n v="0"/>
    <n v="215"/>
    <n v="180"/>
    <n v="215"/>
    <n v="180"/>
    <n v="3.6272000000000002"/>
    <n v="3.6800999999999999"/>
    <n v="612.99680000000001"/>
    <n v="500.49360000000001"/>
    <n v="5.2826000000000004"/>
    <n v="4.6704999999999997"/>
    <n v="242.99960000000002"/>
    <n v="205.50199999999998"/>
    <n v="0"/>
    <n v="0"/>
    <n v="0"/>
    <n v="0"/>
    <n v="3.9813786046511628"/>
    <n v="3.9221977777777774"/>
    <n v="855.99639999999999"/>
    <n v="705.99559999999997"/>
    <n v="68.337299999999999"/>
    <n v="66.926500000000004"/>
    <n v="11549.003699999999"/>
    <n v="9102.0040000000008"/>
    <n v="64.239099999999993"/>
    <n v="67.318200000000004"/>
    <n v="2954.9985999999999"/>
    <n v="2962.0008000000003"/>
    <n v="0"/>
    <n v="0"/>
    <n v="0"/>
    <n v="0"/>
    <n v="67.460475813953494"/>
    <n v="67.022248888888896"/>
    <n v="14504.002300000002"/>
    <n v="12064.004800000001"/>
    <n v="346"/>
    <n v="320"/>
    <n v="346"/>
    <n v="320"/>
    <n v="3.1849653179190751"/>
    <n v="2.8827993749999998"/>
    <n v="1101.998"/>
    <n v="922.49579999999992"/>
    <n v="67.32660028901735"/>
    <n v="67.265637812499989"/>
    <n v="23295.003700000005"/>
    <n v="21525.004099999998"/>
    <n v="109"/>
    <n v="61"/>
    <n v="109"/>
    <n v="61"/>
    <n v="96"/>
    <n v="81"/>
    <n v="96"/>
    <n v="81"/>
    <n v="0"/>
    <n v="0"/>
    <n v="0"/>
    <n v="0"/>
    <n v="205"/>
    <n v="142"/>
    <n v="205"/>
    <n v="142"/>
    <n v="2.2936000000000001"/>
    <n v="2.7869000000000002"/>
    <n v="250.00240000000002"/>
    <n v="170.0009"/>
    <n v="3.4687999999999999"/>
    <n v="3.2099000000000002"/>
    <n v="333.00479999999999"/>
    <n v="260.00190000000003"/>
    <n v="0"/>
    <n v="0"/>
    <n v="0"/>
    <n v="0"/>
    <n v="2.8439375609756099"/>
    <n v="3.0281887323943666"/>
    <n v="583.00720000000001"/>
    <n v="430.00280000000004"/>
    <n v="43.945"/>
    <n v="47.018000000000001"/>
    <n v="4790.0050000000001"/>
    <n v="2868.098"/>
    <n v="43.791699999999999"/>
    <n v="41.419800000000002"/>
    <n v="4204.0032000000001"/>
    <n v="3355.0038"/>
    <n v="0"/>
    <n v="0"/>
    <n v="0"/>
    <n v="0"/>
    <n v="43.873210731707317"/>
    <n v="43.824660563380284"/>
    <n v="8994.0082000000002"/>
    <n v="6223.1018000000004"/>
    <n v="80"/>
    <n v="50"/>
    <n v="80"/>
    <n v="50"/>
    <n v="4.1124999999999998"/>
    <n v="4.47"/>
    <n v="329"/>
    <n v="223.5"/>
    <n v="63.251300000000001"/>
    <n v="64.635999999999996"/>
    <n v="5060.1040000000003"/>
    <n v="3231.7999999999997"/>
    <n v="332"/>
    <n v="244"/>
    <n v="332"/>
    <n v="244"/>
    <n v="1007.001"/>
    <n v="795.99390000000005"/>
    <n v="20091.009699999999"/>
    <n v="15204.101500000001"/>
    <n v="163"/>
    <n v="143"/>
    <n v="163"/>
    <n v="143"/>
    <n v="648.005"/>
    <n v="516.00469999999996"/>
    <n v="8544.002199999999"/>
    <n v="7498.0043999999998"/>
    <n v="495"/>
    <n v="387"/>
    <n v="495"/>
    <n v="387"/>
    <n v="1655.0059999999999"/>
    <n v="1311.9985999999999"/>
    <n v="28635.011899999998"/>
    <n v="22702.105900000002"/>
    <n v="56"/>
    <n v="75"/>
    <n v="56"/>
    <n v="75"/>
    <n v="29.999199999999998"/>
    <n v="40.5"/>
    <n v="3654"/>
    <n v="5046"/>
    <n v="2014.0052000000001"/>
    <n v="1575.9985999999999"/>
    <n v="37349.115900000004"/>
    <n v="30979.905899999998"/>
  </r>
  <r>
    <x v="3"/>
    <s v="Palm Beach State College "/>
    <s v="Met the criteria for Two-Year 1 in 2020-21 and 2021-22"/>
    <n v="136358"/>
    <x v="9"/>
    <n v="3819"/>
    <n v="3975"/>
    <n v="24"/>
    <n v="29"/>
    <n v="3795"/>
    <n v="3946"/>
    <n v="60"/>
    <n v="60"/>
    <n v="3795"/>
    <n v="3946"/>
    <n v="3795"/>
    <n v="3946"/>
    <n v="184"/>
    <n v="194"/>
    <n v="184"/>
    <n v="194"/>
    <n v="108"/>
    <n v="118"/>
    <n v="108"/>
    <n v="118"/>
    <n v="27"/>
    <n v="13"/>
    <n v="27"/>
    <n v="13"/>
    <n v="319"/>
    <n v="325"/>
    <n v="319"/>
    <n v="325"/>
    <n v="2.4076"/>
    <n v="2.3401999999999998"/>
    <n v="442.9984"/>
    <n v="453.99879999999996"/>
    <n v="2.9630000000000001"/>
    <n v="2.8559000000000001"/>
    <n v="320.00400000000002"/>
    <n v="336.99619999999999"/>
    <n v="0.57410000000000005"/>
    <n v="0.61539999999999995"/>
    <n v="15.500700000000002"/>
    <n v="8.0001999999999995"/>
    <n v="2.4404485893416932"/>
    <n v="2.4584467692307688"/>
    <n v="778.50310000000013"/>
    <n v="798.99519999999984"/>
    <n v="61.809800000000003"/>
    <n v="61.969099999999997"/>
    <n v="11373.003200000001"/>
    <n v="12022.0054"/>
    <n v="61.898099999999999"/>
    <n v="60.567799999999998"/>
    <n v="6684.9948000000004"/>
    <n v="7147.0003999999999"/>
    <n v="59.1111"/>
    <n v="52.153799999999997"/>
    <n v="1595.9997000000001"/>
    <n v="677.99939999999992"/>
    <n v="61.611278056426329"/>
    <n v="61.067708307692307"/>
    <n v="19653.9977"/>
    <n v="19847.0052"/>
    <n v="889"/>
    <n v="972"/>
    <n v="889"/>
    <n v="972"/>
    <n v="1174"/>
    <n v="1245"/>
    <n v="1174"/>
    <n v="1245"/>
    <n v="0"/>
    <n v="0"/>
    <n v="0"/>
    <n v="0"/>
    <n v="2063"/>
    <n v="2217"/>
    <n v="2063"/>
    <n v="2217"/>
    <n v="4.0336999999999996"/>
    <n v="3.9779"/>
    <n v="3585.9592999999995"/>
    <n v="3866.5187999999998"/>
    <n v="4.7504"/>
    <n v="4.8201000000000001"/>
    <n v="5576.9696000000004"/>
    <n v="6001.0245000000004"/>
    <n v="0"/>
    <n v="0"/>
    <n v="0"/>
    <n v="0"/>
    <n v="4.4415554532234607"/>
    <n v="4.4508539918809209"/>
    <n v="9162.928899999999"/>
    <n v="9867.5433000000012"/>
    <n v="73.770499999999998"/>
    <n v="73.721199999999996"/>
    <n v="65581.974499999997"/>
    <n v="71657.006399999998"/>
    <n v="74.424199999999999"/>
    <n v="74.9679"/>
    <n v="87374.010800000004"/>
    <n v="93335.035499999998"/>
    <n v="0"/>
    <n v="0"/>
    <n v="0"/>
    <n v="0"/>
    <n v="74.142503780901606"/>
    <n v="74.42130893098782"/>
    <n v="152955.9853"/>
    <n v="164992.04190000001"/>
    <n v="2382"/>
    <n v="2542"/>
    <n v="2382"/>
    <n v="2542"/>
    <n v="4.1735650713685972"/>
    <n v="4.1961205743509051"/>
    <n v="9941.4319999999989"/>
    <n v="10666.538500000001"/>
    <n v="72.464308564231743"/>
    <n v="72.714023249409919"/>
    <n v="172609.98300000001"/>
    <n v="184839.04710000003"/>
    <n v="282"/>
    <n v="285"/>
    <n v="282"/>
    <n v="285"/>
    <n v="507"/>
    <n v="516"/>
    <n v="507"/>
    <n v="516"/>
    <n v="0"/>
    <n v="0"/>
    <n v="0"/>
    <n v="0"/>
    <n v="789"/>
    <n v="801"/>
    <n v="789"/>
    <n v="801"/>
    <n v="3.0337000000000001"/>
    <n v="2.6842000000000001"/>
    <n v="855.50340000000006"/>
    <n v="764.99700000000007"/>
    <n v="3.9379"/>
    <n v="3.7684000000000002"/>
    <n v="1996.5153"/>
    <n v="1944.4944"/>
    <n v="0"/>
    <n v="0"/>
    <n v="0"/>
    <n v="0"/>
    <n v="3.6147258555133082"/>
    <n v="3.3826359550561795"/>
    <n v="2852.0187000000001"/>
    <n v="2709.4913999999999"/>
    <n v="50.780099999999997"/>
    <n v="48.477200000000003"/>
    <n v="14319.9882"/>
    <n v="13816.002"/>
    <n v="47.187399999999997"/>
    <n v="45.520299999999999"/>
    <n v="23924.011799999997"/>
    <n v="23488.4748"/>
    <n v="0"/>
    <n v="0"/>
    <n v="0"/>
    <n v="0"/>
    <n v="48.471482889733842"/>
    <n v="46.572380524344574"/>
    <n v="38244"/>
    <n v="37304.476800000004"/>
    <n v="624"/>
    <n v="603"/>
    <n v="624"/>
    <n v="603"/>
    <n v="3.5472999999999999"/>
    <n v="3.6061000000000001"/>
    <n v="2213.5151999999998"/>
    <n v="2174.4783000000002"/>
    <n v="62.666699999999999"/>
    <n v="64.378100000000003"/>
    <n v="39104.020799999998"/>
    <n v="38819.994299999998"/>
    <n v="1355"/>
    <n v="1451"/>
    <n v="1355"/>
    <n v="1451"/>
    <n v="4884.4610999999995"/>
    <n v="5085.5146000000004"/>
    <n v="91274.96590000001"/>
    <n v="97495.013799999986"/>
    <n v="1789"/>
    <n v="1879"/>
    <n v="1789"/>
    <n v="1879"/>
    <n v="7893.4889000000003"/>
    <n v="8282.5151000000005"/>
    <n v="117983.0174"/>
    <n v="123970.5107"/>
    <n v="3144"/>
    <n v="3330"/>
    <n v="3144"/>
    <n v="3330"/>
    <n v="12777.95"/>
    <n v="13368.029700000001"/>
    <n v="209257.98330000002"/>
    <n v="221465.5245"/>
    <n v="27"/>
    <n v="13"/>
    <n v="27"/>
    <n v="13"/>
    <n v="15.500700000000002"/>
    <n v="8.0001999999999995"/>
    <n v="1595.9997000000001"/>
    <n v="677.99939999999992"/>
    <n v="15006.965899999999"/>
    <n v="15550.508200000002"/>
    <n v="249958.00380000001"/>
    <n v="260963.51820000002"/>
  </r>
  <r>
    <x v="3"/>
    <s v="Pasco-Hernando State College "/>
    <s v="Met the criteria for Two-Year 1 in 2020-21 and 2021-22"/>
    <n v="136400"/>
    <x v="9"/>
    <n v="1364"/>
    <n v="1149"/>
    <n v="11"/>
    <n v="5"/>
    <n v="1353"/>
    <n v="1144"/>
    <n v="60"/>
    <n v="60"/>
    <n v="1353"/>
    <n v="1144"/>
    <n v="1353"/>
    <n v="1144"/>
    <n v="198"/>
    <n v="177"/>
    <n v="198"/>
    <n v="177"/>
    <n v="90"/>
    <n v="60"/>
    <n v="90"/>
    <n v="60"/>
    <n v="100"/>
    <n v="68"/>
    <n v="100"/>
    <n v="68"/>
    <n v="388"/>
    <n v="305"/>
    <n v="388"/>
    <n v="305"/>
    <n v="2.2601"/>
    <n v="2.3304999999999998"/>
    <n v="447.49979999999999"/>
    <n v="412.49849999999998"/>
    <n v="2.6888999999999998"/>
    <n v="2.6583000000000001"/>
    <n v="242.00099999999998"/>
    <n v="159.49800000000002"/>
    <n v="0.94499999999999995"/>
    <n v="0.96319999999999995"/>
    <n v="94.5"/>
    <n v="65.497599999999991"/>
    <n v="2.0206206185567011"/>
    <n v="2.0901445901639346"/>
    <n v="784.00080000000003"/>
    <n v="637.4941"/>
    <n v="64.416700000000006"/>
    <n v="63.186399999999999"/>
    <n v="12754.506600000001"/>
    <n v="11183.9928"/>
    <n v="65.722200000000001"/>
    <n v="62.8"/>
    <n v="5914.9980000000005"/>
    <n v="3768"/>
    <n v="60.04"/>
    <n v="58.058799999999998"/>
    <n v="6004"/>
    <n v="3947.9983999999999"/>
    <n v="63.59150670103093"/>
    <n v="61.967184262295085"/>
    <n v="24673.5046"/>
    <n v="18899.9912"/>
    <n v="474"/>
    <n v="401"/>
    <n v="474"/>
    <n v="401"/>
    <n v="206"/>
    <n v="223"/>
    <n v="206"/>
    <n v="223"/>
    <n v="0"/>
    <n v="0"/>
    <n v="0"/>
    <n v="0"/>
    <n v="680"/>
    <n v="624"/>
    <n v="680"/>
    <n v="624"/>
    <n v="3.6423999999999999"/>
    <n v="3.6657999999999999"/>
    <n v="1726.4975999999999"/>
    <n v="1469.9857999999999"/>
    <n v="4.4539"/>
    <n v="4.3901000000000003"/>
    <n v="917.50339999999994"/>
    <n v="978.99230000000011"/>
    <n v="0"/>
    <n v="0"/>
    <n v="0"/>
    <n v="0"/>
    <n v="3.8882367647058822"/>
    <n v="3.9246443910256414"/>
    <n v="2644.0009999999997"/>
    <n v="2448.9781000000003"/>
    <n v="68.065399999999997"/>
    <n v="68.289299999999997"/>
    <n v="32262.999599999999"/>
    <n v="27384.009299999998"/>
    <n v="66.320400000000006"/>
    <n v="67.327399999999997"/>
    <n v="13662.002400000001"/>
    <n v="15014.010199999999"/>
    <n v="0"/>
    <n v="0"/>
    <n v="0"/>
    <n v="0"/>
    <n v="67.536767647058824"/>
    <n v="67.94554407051281"/>
    <n v="45925.002"/>
    <n v="42398.019499999995"/>
    <n v="1068"/>
    <n v="929"/>
    <n v="1068"/>
    <n v="929"/>
    <n v="3.2097395131086142"/>
    <n v="3.3223597416576967"/>
    <n v="3428.0018"/>
    <n v="3086.4722000000002"/>
    <n v="66.103470599250926"/>
    <n v="65.982788697524214"/>
    <n v="70598.506599999993"/>
    <n v="61298.010699999992"/>
    <n v="107"/>
    <n v="94"/>
    <n v="107"/>
    <n v="94"/>
    <n v="99"/>
    <n v="74"/>
    <n v="99"/>
    <n v="74"/>
    <n v="0"/>
    <n v="0"/>
    <n v="0"/>
    <n v="0"/>
    <n v="206"/>
    <n v="168"/>
    <n v="206"/>
    <n v="168"/>
    <n v="2.2570000000000001"/>
    <n v="2.7128000000000001"/>
    <n v="241.49900000000002"/>
    <n v="255.00320000000002"/>
    <n v="3.0051000000000001"/>
    <n v="3.0135000000000001"/>
    <n v="297.50490000000002"/>
    <n v="222.999"/>
    <n v="0"/>
    <n v="0"/>
    <n v="0"/>
    <n v="0"/>
    <n v="2.6165237864077673"/>
    <n v="2.8452511904761906"/>
    <n v="539.00390000000004"/>
    <n v="478.00220000000002"/>
    <n v="43.9206"/>
    <n v="48.893599999999999"/>
    <n v="4699.5042000000003"/>
    <n v="4595.9983999999995"/>
    <n v="40.590899999999998"/>
    <n v="38.3919"/>
    <n v="4018.4991"/>
    <n v="2841.0005999999998"/>
    <n v="0"/>
    <n v="0"/>
    <n v="0"/>
    <n v="0"/>
    <n v="42.320404368932039"/>
    <n v="44.267851190476186"/>
    <n v="8718.0033000000003"/>
    <n v="7436.9989999999989"/>
    <n v="79"/>
    <n v="47"/>
    <n v="79"/>
    <n v="47"/>
    <n v="4.7975000000000003"/>
    <n v="6.1596000000000002"/>
    <n v="379.0025"/>
    <n v="289.50119999999998"/>
    <n v="63.373399999999997"/>
    <n v="68.085099999999997"/>
    <n v="5006.4985999999999"/>
    <n v="3199.9996999999998"/>
    <n v="779"/>
    <n v="672"/>
    <n v="779"/>
    <n v="672"/>
    <n v="2415.4964"/>
    <n v="2137.4874999999997"/>
    <n v="49717.010400000006"/>
    <n v="43164.000499999995"/>
    <n v="395"/>
    <n v="357"/>
    <n v="395"/>
    <n v="357"/>
    <n v="1457.0092999999997"/>
    <n v="1361.4893000000002"/>
    <n v="23595.499500000002"/>
    <n v="21623.010799999996"/>
    <n v="1174"/>
    <n v="1029"/>
    <n v="1174"/>
    <n v="1029"/>
    <n v="3872.5056999999997"/>
    <n v="3498.9767999999999"/>
    <n v="73312.509900000005"/>
    <n v="64787.011299999991"/>
    <n v="100"/>
    <n v="68"/>
    <n v="100"/>
    <n v="68"/>
    <n v="94.5"/>
    <n v="65.497599999999991"/>
    <n v="6004"/>
    <n v="3947.9983999999999"/>
    <n v="4346.0082000000002"/>
    <n v="3853.9756000000002"/>
    <n v="84323.008499999996"/>
    <n v="71935.009399999995"/>
  </r>
  <r>
    <x v="3"/>
    <s v="Pensacola State College "/>
    <s v="Met the criteria for Two-Year 1 in 2020-21 and 2021-22"/>
    <n v="136473"/>
    <x v="9"/>
    <n v="1103"/>
    <n v="1033"/>
    <n v="9"/>
    <n v="8"/>
    <n v="1094"/>
    <n v="1025"/>
    <n v="60"/>
    <n v="60"/>
    <n v="1094"/>
    <n v="1025"/>
    <n v="1094"/>
    <n v="1025"/>
    <n v="100"/>
    <n v="87"/>
    <n v="100"/>
    <n v="87"/>
    <n v="34"/>
    <n v="50"/>
    <n v="34"/>
    <n v="50"/>
    <n v="30"/>
    <n v="38"/>
    <n v="30"/>
    <n v="38"/>
    <n v="164"/>
    <n v="175"/>
    <n v="164"/>
    <n v="175"/>
    <n v="2.83"/>
    <n v="2.3448000000000002"/>
    <n v="283"/>
    <n v="203.99760000000001"/>
    <n v="2.1471"/>
    <n v="2.31"/>
    <n v="73.001400000000004"/>
    <n v="115.5"/>
    <n v="0.58330000000000004"/>
    <n v="0.64470000000000005"/>
    <n v="17.499000000000002"/>
    <n v="24.498600000000003"/>
    <n v="2.2774414634146343"/>
    <n v="1.9656925714285718"/>
    <n v="373.50040000000001"/>
    <n v="343.99620000000004"/>
    <n v="67.56"/>
    <n v="64.701099999999997"/>
    <n v="6756"/>
    <n v="5628.9956999999995"/>
    <n v="65.352900000000005"/>
    <n v="62.44"/>
    <n v="2221.9986000000004"/>
    <n v="3122"/>
    <n v="62.866700000000002"/>
    <n v="62.3947"/>
    <n v="1886.001"/>
    <n v="2370.9985999999999"/>
    <n v="66.243900000000011"/>
    <n v="63.554253142857135"/>
    <n v="10863.999600000001"/>
    <n v="11121.994299999998"/>
    <n v="339"/>
    <n v="314"/>
    <n v="339"/>
    <n v="314"/>
    <n v="120"/>
    <n v="130"/>
    <n v="120"/>
    <n v="130"/>
    <n v="0"/>
    <n v="0"/>
    <n v="0"/>
    <n v="0"/>
    <n v="459"/>
    <n v="444"/>
    <n v="459"/>
    <n v="444"/>
    <n v="3.8849999999999998"/>
    <n v="4.0159000000000002"/>
    <n v="1317.0149999999999"/>
    <n v="1260.9926"/>
    <n v="5.0917000000000003"/>
    <n v="4.9154"/>
    <n v="611.00400000000002"/>
    <n v="639.00199999999995"/>
    <n v="0"/>
    <n v="0"/>
    <n v="0"/>
    <n v="0"/>
    <n v="4.2004771241830063"/>
    <n v="4.2792671171171168"/>
    <n v="1928.019"/>
    <n v="1899.9945999999998"/>
    <n v="71.468999999999994"/>
    <n v="69.764300000000006"/>
    <n v="24227.990999999998"/>
    <n v="21905.9902"/>
    <n v="71.7667"/>
    <n v="69.884600000000006"/>
    <n v="8612.0040000000008"/>
    <n v="9084.9980000000014"/>
    <n v="0"/>
    <n v="0"/>
    <n v="0"/>
    <n v="0"/>
    <n v="71.546830065359472"/>
    <n v="69.799522972972966"/>
    <n v="32839.994999999995"/>
    <n v="30990.988199999996"/>
    <n v="623"/>
    <n v="619"/>
    <n v="623"/>
    <n v="619"/>
    <n v="3.6942526484751208"/>
    <n v="3.6251870759289169"/>
    <n v="2301.5194000000001"/>
    <n v="2243.9907999999996"/>
    <n v="70.150874157303363"/>
    <n v="68.033897415185777"/>
    <n v="43703.994599999998"/>
    <n v="42112.982499999998"/>
    <n v="161"/>
    <n v="146"/>
    <n v="161"/>
    <n v="146"/>
    <n v="187"/>
    <n v="151"/>
    <n v="187"/>
    <n v="151"/>
    <n v="0"/>
    <n v="0"/>
    <n v="0"/>
    <n v="0"/>
    <n v="348"/>
    <n v="297"/>
    <n v="348"/>
    <n v="297"/>
    <n v="2.9596"/>
    <n v="2.6061999999999999"/>
    <n v="476.49560000000002"/>
    <n v="380.5052"/>
    <n v="3.3849999999999998"/>
    <n v="3.6755"/>
    <n v="632.995"/>
    <n v="555.00049999999999"/>
    <n v="0"/>
    <n v="0"/>
    <n v="0"/>
    <n v="0"/>
    <n v="3.1881913793103451"/>
    <n v="3.1498508417508417"/>
    <n v="1109.4906000000001"/>
    <n v="935.50570000000005"/>
    <n v="51.304299999999998"/>
    <n v="48.547899999999998"/>
    <n v="8259.9922999999999"/>
    <n v="7087.9933999999994"/>
    <n v="46.572200000000002"/>
    <n v="48.430500000000002"/>
    <n v="8709.001400000001"/>
    <n v="7313.0055000000002"/>
    <n v="0"/>
    <n v="0"/>
    <n v="0"/>
    <n v="0"/>
    <n v="48.761476149425285"/>
    <n v="48.488211784511783"/>
    <n v="16968.993699999999"/>
    <n v="14400.998900000001"/>
    <n v="123"/>
    <n v="109"/>
    <n v="123"/>
    <n v="109"/>
    <n v="4.1870000000000003"/>
    <n v="4.5734000000000004"/>
    <n v="515.00100000000009"/>
    <n v="498.50060000000002"/>
    <n v="71.243899999999996"/>
    <n v="67.843999999999994"/>
    <n v="8762.9997000000003"/>
    <n v="7394.9959999999992"/>
    <n v="600"/>
    <n v="547"/>
    <n v="600"/>
    <n v="547"/>
    <n v="2076.5106000000001"/>
    <n v="1845.4954"/>
    <n v="39243.9833"/>
    <n v="34622.979299999999"/>
    <n v="341"/>
    <n v="331"/>
    <n v="341"/>
    <n v="331"/>
    <n v="1317.0003999999999"/>
    <n v="1309.5025000000001"/>
    <n v="19543.004000000001"/>
    <n v="19520.003500000003"/>
    <n v="941"/>
    <n v="878"/>
    <n v="941"/>
    <n v="878"/>
    <n v="3393.511"/>
    <n v="3154.9979000000003"/>
    <n v="58786.987300000001"/>
    <n v="54142.982799999998"/>
    <n v="30"/>
    <n v="38"/>
    <n v="30"/>
    <n v="38"/>
    <n v="17.499000000000002"/>
    <n v="24.498600000000003"/>
    <n v="1886.001"/>
    <n v="2370.9985999999999"/>
    <n v="3926.0110000000004"/>
    <n v="3677.9970999999996"/>
    <n v="69435.987999999998"/>
    <n v="63908.977399999996"/>
  </r>
  <r>
    <x v="3"/>
    <s v="Polk State College "/>
    <s v="Met the criteria for Two-Year 1 in 2020-21 and 2021-22"/>
    <n v="136516"/>
    <x v="9"/>
    <n v="1039"/>
    <n v="1046"/>
    <n v="7"/>
    <n v="8"/>
    <n v="1032"/>
    <n v="1038"/>
    <n v="60"/>
    <n v="60"/>
    <n v="1032"/>
    <n v="1038"/>
    <n v="1032"/>
    <n v="1038"/>
    <n v="117"/>
    <n v="103"/>
    <n v="117"/>
    <n v="103"/>
    <n v="74"/>
    <n v="56"/>
    <n v="74"/>
    <n v="56"/>
    <n v="57"/>
    <n v="73"/>
    <n v="57"/>
    <n v="73"/>
    <n v="248"/>
    <n v="232"/>
    <n v="248"/>
    <n v="232"/>
    <n v="2.8889"/>
    <n v="3.0097"/>
    <n v="338.00130000000001"/>
    <n v="309.9991"/>
    <n v="3.3108"/>
    <n v="3.7946"/>
    <n v="244.9992"/>
    <n v="212.49760000000001"/>
    <n v="0.56140000000000001"/>
    <n v="0.55479999999999996"/>
    <n v="31.9998"/>
    <n v="40.500399999999999"/>
    <n v="2.4798399193548391"/>
    <n v="2.4267116379310347"/>
    <n v="615.00030000000004"/>
    <n v="562.99710000000005"/>
    <n v="70.940200000000004"/>
    <n v="71.262100000000004"/>
    <n v="8300.0034000000014"/>
    <n v="7339.9963000000007"/>
    <n v="69.027000000000001"/>
    <n v="72.821399999999997"/>
    <n v="5107.9980000000005"/>
    <n v="4077.9983999999999"/>
    <n v="64.263199999999998"/>
    <n v="67.356200000000001"/>
    <n v="3663.0023999999999"/>
    <n v="4917.0025999999998"/>
    <n v="68.834692741935498"/>
    <n v="70.409471120689659"/>
    <n v="17071.003800000002"/>
    <n v="16334.997300000001"/>
    <n v="198"/>
    <n v="174"/>
    <n v="198"/>
    <n v="174"/>
    <n v="96"/>
    <n v="104"/>
    <n v="96"/>
    <n v="104"/>
    <n v="0"/>
    <n v="0"/>
    <n v="0"/>
    <n v="0"/>
    <n v="294"/>
    <n v="278"/>
    <n v="294"/>
    <n v="278"/>
    <n v="4.2929000000000004"/>
    <n v="4.2011000000000003"/>
    <n v="849.99420000000009"/>
    <n v="730.9914"/>
    <n v="5.0521000000000003"/>
    <n v="4.75"/>
    <n v="485.00160000000005"/>
    <n v="494"/>
    <n v="0"/>
    <n v="0"/>
    <n v="0"/>
    <n v="0"/>
    <n v="4.5408020408163274"/>
    <n v="4.4064438848920862"/>
    <n v="1334.9958000000004"/>
    <n v="1224.9913999999999"/>
    <n v="72.9495"/>
    <n v="73.270099999999999"/>
    <n v="14444.001"/>
    <n v="12748.9974"/>
    <n v="72.6875"/>
    <n v="71.538499999999999"/>
    <n v="6978"/>
    <n v="7440.0039999999999"/>
    <n v="0"/>
    <n v="0"/>
    <n v="0"/>
    <n v="0"/>
    <n v="72.863948979591839"/>
    <n v="72.622307194244613"/>
    <n v="21422.001"/>
    <n v="20189.001400000001"/>
    <n v="542"/>
    <n v="510"/>
    <n v="542"/>
    <n v="510"/>
    <n v="3.5977787822878233"/>
    <n v="3.5058598039215685"/>
    <n v="1949.9961000000003"/>
    <n v="1787.9884999999999"/>
    <n v="71.020304059040598"/>
    <n v="71.6156837254902"/>
    <n v="38493.004800000002"/>
    <n v="36523.998700000004"/>
    <n v="150"/>
    <n v="151"/>
    <n v="150"/>
    <n v="151"/>
    <n v="128"/>
    <n v="155"/>
    <n v="128"/>
    <n v="155"/>
    <n v="0"/>
    <n v="0"/>
    <n v="0"/>
    <n v="0"/>
    <n v="278"/>
    <n v="306"/>
    <n v="278"/>
    <n v="306"/>
    <n v="2.46"/>
    <n v="2.6093000000000002"/>
    <n v="369"/>
    <n v="394.0043"/>
    <n v="2.8788999999999998"/>
    <n v="3.3935"/>
    <n v="368.49919999999997"/>
    <n v="525.99249999999995"/>
    <n v="0"/>
    <n v="0"/>
    <n v="0"/>
    <n v="0"/>
    <n v="2.652874820143885"/>
    <n v="3.0065254901960783"/>
    <n v="737.49919999999997"/>
    <n v="919.99680000000001"/>
    <n v="52.14"/>
    <n v="51.311300000000003"/>
    <n v="7821"/>
    <n v="7748.0063"/>
    <n v="45.781300000000002"/>
    <n v="49.696800000000003"/>
    <n v="5860.0064000000002"/>
    <n v="7703.0040000000008"/>
    <n v="0"/>
    <n v="0"/>
    <n v="0"/>
    <n v="0"/>
    <n v="49.212253237410074"/>
    <n v="50.493497712418304"/>
    <n v="13681.0064"/>
    <n v="15451.010300000002"/>
    <n v="212"/>
    <n v="222"/>
    <n v="212"/>
    <n v="222"/>
    <n v="3.6981000000000002"/>
    <n v="3.5676000000000001"/>
    <n v="783.99720000000002"/>
    <n v="792.00720000000001"/>
    <n v="72.514200000000002"/>
    <n v="71.8108"/>
    <n v="15373.010400000001"/>
    <n v="15941.997600000001"/>
    <n v="465"/>
    <n v="428"/>
    <n v="465"/>
    <n v="428"/>
    <n v="1556.9955"/>
    <n v="1434.9947999999999"/>
    <n v="30565.004400000002"/>
    <n v="27837"/>
    <n v="298"/>
    <n v="315"/>
    <n v="298"/>
    <n v="315"/>
    <n v="1098.5"/>
    <n v="1232.4901"/>
    <n v="17946.004399999998"/>
    <n v="19221.006399999998"/>
    <n v="763"/>
    <n v="743"/>
    <n v="763"/>
    <n v="743"/>
    <n v="2655.4955"/>
    <n v="2667.4848999999999"/>
    <n v="48511.008799999996"/>
    <n v="47058.006399999998"/>
    <n v="57"/>
    <n v="73"/>
    <n v="57"/>
    <n v="73"/>
    <n v="31.9998"/>
    <n v="40.500399999999999"/>
    <n v="3663.0023999999999"/>
    <n v="4917.0025999999998"/>
    <n v="3471.4925000000003"/>
    <n v="3499.9924999999998"/>
    <n v="67547.021600000007"/>
    <n v="67917.006600000008"/>
  </r>
  <r>
    <x v="3"/>
    <s v="St. Johns River State College "/>
    <s v="Met the criteria for Two-Year 2 in 2020-21 and 2021-22"/>
    <n v="137281"/>
    <x v="9"/>
    <n v="645"/>
    <n v="762"/>
    <n v="15"/>
    <n v="7"/>
    <n v="630"/>
    <n v="755"/>
    <n v="60"/>
    <n v="60"/>
    <n v="630"/>
    <n v="755"/>
    <n v="630"/>
    <n v="755"/>
    <n v="120"/>
    <n v="104"/>
    <n v="120"/>
    <n v="104"/>
    <n v="48"/>
    <n v="73"/>
    <n v="48"/>
    <n v="73"/>
    <n v="55"/>
    <n v="102"/>
    <n v="55"/>
    <n v="102"/>
    <n v="223"/>
    <n v="279"/>
    <n v="223"/>
    <n v="279"/>
    <n v="2.5375000000000001"/>
    <n v="2.4087000000000001"/>
    <n v="304.5"/>
    <n v="250.50480000000002"/>
    <n v="2.5417000000000001"/>
    <n v="2.6644000000000001"/>
    <n v="122.0016"/>
    <n v="194.50120000000001"/>
    <n v="0.5091"/>
    <n v="0.54410000000000003"/>
    <n v="28.000499999999999"/>
    <n v="55.498200000000004"/>
    <n v="2.03812600896861"/>
    <n v="1.7939218637992833"/>
    <n v="454.50210000000004"/>
    <n v="500.50420000000003"/>
    <n v="66.1417"/>
    <n v="64.730800000000002"/>
    <n v="7937.0039999999999"/>
    <n v="6732.0032000000001"/>
    <n v="67.020799999999994"/>
    <n v="62.520499999999998"/>
    <n v="3216.9983999999995"/>
    <n v="4563.9965000000002"/>
    <n v="57.181800000000003"/>
    <n v="57.254899999999999"/>
    <n v="3144.9990000000003"/>
    <n v="5839.9997999999996"/>
    <n v="64.121082511210759"/>
    <n v="61.419353046594978"/>
    <n v="14299.001399999999"/>
    <n v="17135.999499999998"/>
    <n v="152"/>
    <n v="147"/>
    <n v="152"/>
    <n v="147"/>
    <n v="79"/>
    <n v="93"/>
    <n v="79"/>
    <n v="93"/>
    <n v="0"/>
    <n v="0"/>
    <n v="0"/>
    <n v="0"/>
    <n v="231"/>
    <n v="240"/>
    <n v="231"/>
    <n v="240"/>
    <n v="3.5493000000000001"/>
    <n v="3.6122000000000001"/>
    <n v="539.49360000000001"/>
    <n v="530.99340000000007"/>
    <n v="4.2657999999999996"/>
    <n v="4.3871000000000002"/>
    <n v="336.99819999999994"/>
    <n v="408.00030000000004"/>
    <n v="0"/>
    <n v="0"/>
    <n v="0"/>
    <n v="0"/>
    <n v="3.7943367965367965"/>
    <n v="3.9124737500000006"/>
    <n v="876.49180000000001"/>
    <n v="938.9937000000001"/>
    <n v="69.361800000000002"/>
    <n v="69.102000000000004"/>
    <n v="10542.9936"/>
    <n v="10157.994000000001"/>
    <n v="70.164599999999993"/>
    <n v="66.537599999999998"/>
    <n v="5543.0033999999996"/>
    <n v="6187.9967999999999"/>
    <n v="0"/>
    <n v="0"/>
    <n v="0"/>
    <n v="0"/>
    <n v="69.636350649350646"/>
    <n v="68.108294999999998"/>
    <n v="16085.996999999999"/>
    <n v="16345.9908"/>
    <n v="454"/>
    <n v="519"/>
    <n v="454"/>
    <n v="519"/>
    <n v="2.9317046255506605"/>
    <n v="2.7735990366088634"/>
    <n v="1330.9938999999999"/>
    <n v="1439.4979000000001"/>
    <n v="66.92730925110132"/>
    <n v="64.512505394990356"/>
    <n v="30384.9984"/>
    <n v="33481.990299999998"/>
    <n v="67"/>
    <n v="86"/>
    <n v="67"/>
    <n v="86"/>
    <n v="62"/>
    <n v="90"/>
    <n v="62"/>
    <n v="90"/>
    <n v="0"/>
    <n v="0"/>
    <n v="0"/>
    <n v="0"/>
    <n v="129"/>
    <n v="176"/>
    <n v="129"/>
    <n v="176"/>
    <n v="2.8433000000000002"/>
    <n v="2.3895"/>
    <n v="190.50110000000001"/>
    <n v="205.49699999999999"/>
    <n v="3.2016"/>
    <n v="3.4777999999999998"/>
    <n v="198.4992"/>
    <n v="313.00199999999995"/>
    <n v="0"/>
    <n v="0"/>
    <n v="0"/>
    <n v="0"/>
    <n v="3.0155062015503877"/>
    <n v="2.9460170454545449"/>
    <n v="389.00030000000004"/>
    <n v="518.49899999999991"/>
    <n v="52.298499999999997"/>
    <n v="48.383699999999997"/>
    <n v="3503.9994999999999"/>
    <n v="4160.9982"/>
    <n v="46.7742"/>
    <n v="48.566699999999997"/>
    <n v="2900.0003999999999"/>
    <n v="4371.0029999999997"/>
    <n v="0"/>
    <n v="0"/>
    <n v="0"/>
    <n v="0"/>
    <n v="49.643410077519377"/>
    <n v="48.477279545454536"/>
    <n v="6403.9998999999998"/>
    <n v="8532.0011999999988"/>
    <n v="47"/>
    <n v="60"/>
    <n v="47"/>
    <n v="60"/>
    <n v="4.2020999999999997"/>
    <n v="3.7332999999999998"/>
    <n v="197.49869999999999"/>
    <n v="223.99799999999999"/>
    <n v="70.5745"/>
    <n v="67.866699999999994"/>
    <n v="3317.0014999999999"/>
    <n v="4072.0019999999995"/>
    <n v="339"/>
    <n v="337"/>
    <n v="339"/>
    <n v="337"/>
    <n v="1034.4947"/>
    <n v="986.99520000000007"/>
    <n v="21983.997100000001"/>
    <n v="21050.9954"/>
    <n v="189"/>
    <n v="256"/>
    <n v="189"/>
    <n v="256"/>
    <n v="657.49899999999991"/>
    <n v="915.50350000000003"/>
    <n v="11660.002199999999"/>
    <n v="15122.996299999999"/>
    <n v="528"/>
    <n v="593"/>
    <n v="528"/>
    <n v="593"/>
    <n v="1691.9937"/>
    <n v="1902.4987000000001"/>
    <n v="33643.999299999996"/>
    <n v="36173.991699999999"/>
    <n v="55"/>
    <n v="102"/>
    <n v="55"/>
    <n v="102"/>
    <n v="28.000499999999999"/>
    <n v="55.498200000000004"/>
    <n v="3144.9990000000003"/>
    <n v="5839.9997999999996"/>
    <n v="1917.4929000000002"/>
    <n v="2181.9949000000001"/>
    <n v="40105.999799999998"/>
    <n v="46085.993499999997"/>
  </r>
  <r>
    <x v="3"/>
    <s v="St. Petersburg College "/>
    <s v="Met the criteria for Two-Year 1 in 2020-21 and 2021-22"/>
    <n v="137078"/>
    <x v="9"/>
    <n v="2747"/>
    <n v="2793"/>
    <n v="39"/>
    <n v="56"/>
    <n v="2708"/>
    <n v="2737"/>
    <n v="60"/>
    <n v="60"/>
    <n v="2708"/>
    <n v="2737"/>
    <n v="2708"/>
    <n v="2737"/>
    <n v="264"/>
    <n v="280"/>
    <n v="264"/>
    <n v="280"/>
    <n v="140"/>
    <n v="188"/>
    <n v="140"/>
    <n v="188"/>
    <n v="194"/>
    <n v="201"/>
    <n v="194"/>
    <n v="201"/>
    <n v="598"/>
    <n v="669"/>
    <n v="598"/>
    <n v="669"/>
    <n v="2.7707999999999999"/>
    <n v="2.7946"/>
    <n v="731.49119999999994"/>
    <n v="782.48799999999994"/>
    <n v="2.8071000000000002"/>
    <n v="3.0771000000000002"/>
    <n v="392.99400000000003"/>
    <n v="578.49480000000005"/>
    <n v="0.94069999999999998"/>
    <n v="0.9677"/>
    <n v="182.4958"/>
    <n v="194.5077"/>
    <n v="2.185586956521739"/>
    <n v="2.3250979073243645"/>
    <n v="1306.981"/>
    <n v="1555.4904999999999"/>
    <n v="67.060599999999994"/>
    <n v="67.928600000000003"/>
    <n v="17703.998399999997"/>
    <n v="19020.008000000002"/>
    <n v="67.878600000000006"/>
    <n v="68.335099999999997"/>
    <n v="9503.0040000000008"/>
    <n v="12846.998799999999"/>
    <n v="66.731999999999999"/>
    <n v="65.582099999999997"/>
    <n v="12946.008"/>
    <n v="13182.0021"/>
    <n v="67.145502341137117"/>
    <n v="67.337830941704041"/>
    <n v="40153.010399999999"/>
    <n v="45049.008900000001"/>
    <n v="749"/>
    <n v="740"/>
    <n v="749"/>
    <n v="740"/>
    <n v="514"/>
    <n v="529"/>
    <n v="514"/>
    <n v="529"/>
    <n v="0"/>
    <n v="0"/>
    <n v="0"/>
    <n v="0"/>
    <n v="1263"/>
    <n v="1269"/>
    <n v="1263"/>
    <n v="1269"/>
    <n v="4.0713999999999997"/>
    <n v="4.0338000000000003"/>
    <n v="3049.4785999999999"/>
    <n v="2985.0120000000002"/>
    <n v="5.1673"/>
    <n v="5.2069999999999999"/>
    <n v="2655.9922000000001"/>
    <n v="2754.5029999999997"/>
    <n v="0"/>
    <n v="0"/>
    <n v="0"/>
    <n v="0"/>
    <n v="4.5173957244655583"/>
    <n v="4.5228644602048851"/>
    <n v="5705.4708000000001"/>
    <n v="5739.5149999999994"/>
    <n v="72.383200000000002"/>
    <n v="71.612200000000001"/>
    <n v="54215.016800000005"/>
    <n v="52993.027999999998"/>
    <n v="72.247100000000003"/>
    <n v="71.877099999999999"/>
    <n v="37135.009400000003"/>
    <n v="38022.9859"/>
    <n v="0"/>
    <n v="0"/>
    <n v="0"/>
    <n v="0"/>
    <n v="72.327811718131443"/>
    <n v="71.722627186761216"/>
    <n v="91350.026200000008"/>
    <n v="91016.013899999976"/>
    <n v="1861"/>
    <n v="1938"/>
    <n v="1861"/>
    <n v="1938"/>
    <n v="3.7681095110155831"/>
    <n v="3.7641927244582041"/>
    <n v="7012.4517999999998"/>
    <n v="7295.0054999999993"/>
    <n v="70.662566684578181"/>
    <n v="70.208990092879247"/>
    <n v="131503.03659999999"/>
    <n v="136065.02279999998"/>
    <n v="305"/>
    <n v="265"/>
    <n v="305"/>
    <n v="265"/>
    <n v="372"/>
    <n v="357"/>
    <n v="372"/>
    <n v="357"/>
    <n v="0"/>
    <n v="0"/>
    <n v="0"/>
    <n v="0"/>
    <n v="677"/>
    <n v="622"/>
    <n v="677"/>
    <n v="622"/>
    <n v="2.7343999999999999"/>
    <n v="3.1093999999999999"/>
    <n v="833.99199999999996"/>
    <n v="823.99099999999999"/>
    <n v="3.6787999999999998"/>
    <n v="3.7437"/>
    <n v="1368.5136"/>
    <n v="1336.5009"/>
    <n v="0"/>
    <n v="0"/>
    <n v="0"/>
    <n v="0"/>
    <n v="3.2533317577548004"/>
    <n v="3.4734596463022509"/>
    <n v="2202.5056"/>
    <n v="2160.4919"/>
    <n v="51.095100000000002"/>
    <n v="51.392499999999998"/>
    <n v="15584.005500000001"/>
    <n v="13619.012499999999"/>
    <n v="48.575299999999999"/>
    <n v="48.495800000000003"/>
    <n v="18070.011599999998"/>
    <n v="17313.000599999999"/>
    <n v="0"/>
    <n v="0"/>
    <n v="0"/>
    <n v="0"/>
    <n v="49.710512703101919"/>
    <n v="49.729924598070731"/>
    <n v="33654.017099999997"/>
    <n v="30932.013099999996"/>
    <n v="170"/>
    <n v="177"/>
    <n v="170"/>
    <n v="177"/>
    <n v="5.3087999999999997"/>
    <n v="5.3106999999999998"/>
    <n v="902.49599999999998"/>
    <n v="939.99389999999994"/>
    <n v="84.970600000000005"/>
    <n v="81.135599999999997"/>
    <n v="14445.002"/>
    <n v="14361.001199999999"/>
    <n v="1318"/>
    <n v="1285"/>
    <n v="1318"/>
    <n v="1285"/>
    <n v="4614.9618"/>
    <n v="4591.491"/>
    <n v="87503.020699999994"/>
    <n v="85632.04849999999"/>
    <n v="1026"/>
    <n v="1074"/>
    <n v="1026"/>
    <n v="1074"/>
    <n v="4417.4998000000005"/>
    <n v="4669.4987000000001"/>
    <n v="64708.025000000001"/>
    <n v="68182.9853"/>
    <n v="2344"/>
    <n v="2359"/>
    <n v="2344"/>
    <n v="2359"/>
    <n v="9032.4616000000005"/>
    <n v="9260.9897000000001"/>
    <n v="152211.04569999999"/>
    <n v="153815.03379999998"/>
    <n v="194"/>
    <n v="201"/>
    <n v="194"/>
    <n v="201"/>
    <n v="182.4958"/>
    <n v="194.5077"/>
    <n v="12946.008"/>
    <n v="13182.0021"/>
    <n v="10117.453399999999"/>
    <n v="10395.4913"/>
    <n v="179602.0557"/>
    <n v="181358.03709999996"/>
  </r>
  <r>
    <x v="3"/>
    <s v="Santa Fe College "/>
    <s v="Met the criteria for Two-Year 1 in 2020-21 and 2021-22"/>
    <n v="137096"/>
    <x v="9"/>
    <n v="2161"/>
    <n v="2110"/>
    <n v="8"/>
    <n v="13"/>
    <n v="2153"/>
    <n v="2097"/>
    <n v="60"/>
    <n v="60"/>
    <n v="2153"/>
    <n v="2097"/>
    <n v="2153"/>
    <n v="2097"/>
    <n v="107"/>
    <n v="124"/>
    <n v="107"/>
    <n v="124"/>
    <n v="98"/>
    <n v="90"/>
    <n v="98"/>
    <n v="90"/>
    <n v="14"/>
    <n v="36"/>
    <n v="14"/>
    <n v="36"/>
    <n v="219"/>
    <n v="250"/>
    <n v="219"/>
    <n v="250"/>
    <n v="2.1728999999999998"/>
    <n v="2.3426999999999998"/>
    <n v="232.50029999999998"/>
    <n v="290.4948"/>
    <n v="2.2040999999999999"/>
    <n v="2.5832999999999999"/>
    <n v="216.0018"/>
    <n v="232.49699999999999"/>
    <n v="1"/>
    <n v="0.51390000000000002"/>
    <n v="14"/>
    <n v="18.500399999999999"/>
    <n v="2.1118817351598174"/>
    <n v="2.1659687999999999"/>
    <n v="462.50209999999998"/>
    <n v="541.49220000000003"/>
    <n v="69.813100000000006"/>
    <n v="68.879000000000005"/>
    <n v="7470.0017000000007"/>
    <n v="8540.996000000001"/>
    <n v="69.928600000000003"/>
    <n v="69.811099999999996"/>
    <n v="6853.0028000000002"/>
    <n v="6282.9989999999998"/>
    <n v="67.285700000000006"/>
    <n v="61.6389"/>
    <n v="941.99980000000005"/>
    <n v="2219.0003999999999"/>
    <n v="69.703215981735156"/>
    <n v="68.171981599999995"/>
    <n v="15265.004299999999"/>
    <n v="17042.9954"/>
    <n v="721"/>
    <n v="640"/>
    <n v="721"/>
    <n v="640"/>
    <n v="294"/>
    <n v="283"/>
    <n v="294"/>
    <n v="283"/>
    <n v="0"/>
    <n v="0"/>
    <n v="0"/>
    <n v="0"/>
    <n v="1015"/>
    <n v="923"/>
    <n v="1015"/>
    <n v="923"/>
    <n v="3.0777000000000001"/>
    <n v="3.0453000000000001"/>
    <n v="2219.0217000000002"/>
    <n v="1948.9920000000002"/>
    <n v="4.4541000000000004"/>
    <n v="4.5106000000000002"/>
    <n v="1309.5054"/>
    <n v="1276.4998000000001"/>
    <n v="0"/>
    <n v="0"/>
    <n v="0"/>
    <n v="0"/>
    <n v="3.4763813793103449"/>
    <n v="3.4945739978331529"/>
    <n v="3528.5271000000002"/>
    <n v="3225.4918000000002"/>
    <n v="66.395300000000006"/>
    <n v="64.010900000000007"/>
    <n v="47871.011300000006"/>
    <n v="40966.976000000002"/>
    <n v="73.676900000000003"/>
    <n v="72.745599999999996"/>
    <n v="21661.008600000001"/>
    <n v="20587.004799999999"/>
    <n v="0"/>
    <n v="0"/>
    <n v="0"/>
    <n v="0"/>
    <n v="68.504453103448284"/>
    <n v="66.689036619718308"/>
    <n v="69532.019900000014"/>
    <n v="61553.980799999998"/>
    <n v="1234"/>
    <n v="1173"/>
    <n v="1234"/>
    <n v="1173"/>
    <n v="3.2342213938411675"/>
    <n v="3.2114100596760449"/>
    <n v="3991.0292000000009"/>
    <n v="3766.9840000000008"/>
    <n v="68.71719951377635"/>
    <n v="67.005094799658991"/>
    <n v="84797.024200000014"/>
    <n v="78596.97619999999"/>
    <n v="564"/>
    <n v="604"/>
    <n v="564"/>
    <n v="604"/>
    <n v="290"/>
    <n v="247"/>
    <n v="290"/>
    <n v="247"/>
    <n v="0"/>
    <n v="0"/>
    <n v="0"/>
    <n v="0"/>
    <n v="854"/>
    <n v="851"/>
    <n v="854"/>
    <n v="851"/>
    <n v="2.2633000000000001"/>
    <n v="2.3054999999999999"/>
    <n v="1276.5012000000002"/>
    <n v="1392.5219999999999"/>
    <n v="3.3828"/>
    <n v="3.2530000000000001"/>
    <n v="981.01200000000006"/>
    <n v="803.49099999999999"/>
    <n v="0"/>
    <n v="0"/>
    <n v="0"/>
    <n v="0"/>
    <n v="2.6434580796252933"/>
    <n v="2.580508813160987"/>
    <n v="2257.5132000000003"/>
    <n v="2196.0129999999999"/>
    <n v="46.299599999999998"/>
    <n v="45.678800000000003"/>
    <n v="26112.974399999999"/>
    <n v="27589.995200000001"/>
    <n v="47.927599999999998"/>
    <n v="45.959499999999998"/>
    <n v="13899.003999999999"/>
    <n v="11351.996499999999"/>
    <n v="0"/>
    <n v="0"/>
    <n v="0"/>
    <n v="0"/>
    <n v="46.852433723653398"/>
    <n v="45.760272267920094"/>
    <n v="40011.9784"/>
    <n v="38941.991699999999"/>
    <n v="65"/>
    <n v="73"/>
    <n v="65"/>
    <n v="73"/>
    <n v="4.7614999999999998"/>
    <n v="4.7397"/>
    <n v="309.4975"/>
    <n v="345.99810000000002"/>
    <n v="84.184600000000003"/>
    <n v="81.9589"/>
    <n v="5471.9989999999998"/>
    <n v="5982.9997000000003"/>
    <n v="1392"/>
    <n v="1368"/>
    <n v="1392"/>
    <n v="1368"/>
    <n v="3728.0232000000005"/>
    <n v="3632.0088000000001"/>
    <n v="81453.987400000013"/>
    <n v="77097.967199999999"/>
    <n v="682"/>
    <n v="620"/>
    <n v="682"/>
    <n v="620"/>
    <n v="2506.5192000000002"/>
    <n v="2312.4877999999999"/>
    <n v="42413.015400000004"/>
    <n v="38222.0003"/>
    <n v="2074"/>
    <n v="1988"/>
    <n v="2074"/>
    <n v="1988"/>
    <n v="6234.5424000000003"/>
    <n v="5944.4966000000004"/>
    <n v="123867.00280000002"/>
    <n v="115319.9675"/>
    <n v="14"/>
    <n v="36"/>
    <n v="14"/>
    <n v="36"/>
    <n v="14"/>
    <n v="18.500399999999999"/>
    <n v="941.99980000000005"/>
    <n v="2219.0003999999999"/>
    <n v="6558.0399000000016"/>
    <n v="6308.995100000001"/>
    <n v="130281.0016"/>
    <n v="123521.96759999999"/>
  </r>
  <r>
    <x v="3"/>
    <s v="Seminole State College of Florida"/>
    <s v="Met the criteria for Two-Year 1 in 2020-21 and 2021-22"/>
    <n v="137209"/>
    <x v="9"/>
    <n v="1480"/>
    <n v="1599"/>
    <n v="30"/>
    <n v="25"/>
    <n v="1450"/>
    <n v="1574"/>
    <n v="60"/>
    <n v="60"/>
    <n v="1450"/>
    <n v="1574"/>
    <n v="1450"/>
    <n v="1574"/>
    <n v="119"/>
    <n v="133"/>
    <n v="119"/>
    <n v="133"/>
    <n v="50"/>
    <n v="38"/>
    <n v="50"/>
    <n v="38"/>
    <n v="24"/>
    <n v="56"/>
    <n v="24"/>
    <n v="56"/>
    <n v="193"/>
    <n v="227"/>
    <n v="193"/>
    <n v="227"/>
    <n v="2.4916"/>
    <n v="2.6766999999999999"/>
    <n v="296.50040000000001"/>
    <n v="356.00110000000001"/>
    <n v="2.61"/>
    <n v="2.75"/>
    <n v="130.5"/>
    <n v="104.5"/>
    <n v="0.5625"/>
    <n v="0.51790000000000003"/>
    <n v="13.5"/>
    <n v="29.002400000000002"/>
    <n v="2.2823854922279794"/>
    <n v="2.1564030837004409"/>
    <n v="440.50040000000001"/>
    <n v="489.50350000000009"/>
    <n v="67.235299999999995"/>
    <n v="65.563900000000004"/>
    <n v="8001.0006999999996"/>
    <n v="8719.9987000000001"/>
    <n v="65.260000000000005"/>
    <n v="62.078899999999997"/>
    <n v="3263.0000000000005"/>
    <n v="2358.9982"/>
    <n v="62.791699999999999"/>
    <n v="62.321399999999997"/>
    <n v="1507.0008"/>
    <n v="3489.9983999999999"/>
    <n v="66.170992227979269"/>
    <n v="64.180596035242289"/>
    <n v="12771.001499999998"/>
    <n v="14568.995299999999"/>
    <n v="509"/>
    <n v="556"/>
    <n v="509"/>
    <n v="556"/>
    <n v="245"/>
    <n v="223"/>
    <n v="245"/>
    <n v="223"/>
    <n v="0"/>
    <n v="0"/>
    <n v="0"/>
    <n v="0"/>
    <n v="754"/>
    <n v="779"/>
    <n v="754"/>
    <n v="779"/>
    <n v="3.6758000000000002"/>
    <n v="3.5585"/>
    <n v="1870.9822000000001"/>
    <n v="1978.5260000000001"/>
    <n v="4.8019999999999996"/>
    <n v="4.6501999999999999"/>
    <n v="1176.49"/>
    <n v="1036.9946"/>
    <n v="0"/>
    <n v="0"/>
    <n v="0"/>
    <n v="0"/>
    <n v="4.0417403183023879"/>
    <n v="3.8710148908857507"/>
    <n v="3047.4722000000006"/>
    <n v="3015.5205999999998"/>
    <n v="68.536299999999997"/>
    <n v="68.357900000000001"/>
    <n v="34884.976699999999"/>
    <n v="38006.992400000003"/>
    <n v="71.881600000000006"/>
    <n v="70.533600000000007"/>
    <n v="17610.992000000002"/>
    <n v="15728.992800000002"/>
    <n v="0"/>
    <n v="0"/>
    <n v="0"/>
    <n v="0"/>
    <n v="69.623300663129967"/>
    <n v="68.980725545571246"/>
    <n v="52495.968699999998"/>
    <n v="53735.985200000003"/>
    <n v="947"/>
    <n v="1006"/>
    <n v="947"/>
    <n v="1006"/>
    <n v="3.6831812038014791"/>
    <n v="3.4841193836978133"/>
    <n v="3487.9726000000005"/>
    <n v="3505.0241000000001"/>
    <n v="68.919715100316779"/>
    <n v="67.897594930417497"/>
    <n v="65266.970199999989"/>
    <n v="68304.980500000005"/>
    <n v="193"/>
    <n v="224"/>
    <n v="193"/>
    <n v="224"/>
    <n v="251"/>
    <n v="273"/>
    <n v="251"/>
    <n v="273"/>
    <n v="0"/>
    <n v="0"/>
    <n v="0"/>
    <n v="0"/>
    <n v="444"/>
    <n v="497"/>
    <n v="444"/>
    <n v="497"/>
    <n v="2.6036000000000001"/>
    <n v="2.5268000000000002"/>
    <n v="502.49480000000005"/>
    <n v="566.00319999999999"/>
    <n v="3.4601999999999999"/>
    <n v="3.6777000000000002"/>
    <n v="868.51019999999994"/>
    <n v="1004.0121"/>
    <n v="0"/>
    <n v="0"/>
    <n v="0"/>
    <n v="0"/>
    <n v="3.0878490990990994"/>
    <n v="3.1589845070422538"/>
    <n v="1371.0050000000001"/>
    <n v="1570.0153"/>
    <n v="44.393799999999999"/>
    <n v="45.433"/>
    <n v="8568.0033999999996"/>
    <n v="10176.992"/>
    <n v="39.5259"/>
    <n v="40.014699999999998"/>
    <n v="9921.0009000000009"/>
    <n v="10924.0131"/>
    <n v="0"/>
    <n v="0"/>
    <n v="0"/>
    <n v="0"/>
    <n v="41.641901576576579"/>
    <n v="42.456750704225357"/>
    <n v="18489.004300000001"/>
    <n v="21101.005100000002"/>
    <n v="59"/>
    <n v="71"/>
    <n v="59"/>
    <n v="71"/>
    <n v="5.3559000000000001"/>
    <n v="5.8310000000000004"/>
    <n v="315.99810000000002"/>
    <n v="414.00100000000003"/>
    <n v="62.694899999999997"/>
    <n v="71"/>
    <n v="3698.9991"/>
    <n v="5041"/>
    <n v="821"/>
    <n v="913"/>
    <n v="821"/>
    <n v="913"/>
    <n v="2669.9774000000002"/>
    <n v="2900.5303000000004"/>
    <n v="51453.980799999998"/>
    <n v="56903.983099999998"/>
    <n v="546"/>
    <n v="534"/>
    <n v="546"/>
    <n v="534"/>
    <n v="2175.5001999999999"/>
    <n v="2145.5066999999999"/>
    <n v="30794.992900000005"/>
    <n v="29012.004100000002"/>
    <n v="1367"/>
    <n v="1447"/>
    <n v="1367"/>
    <n v="1447"/>
    <n v="4845.4776000000002"/>
    <n v="5046.0370000000003"/>
    <n v="82248.973700000002"/>
    <n v="85915.987200000003"/>
    <n v="24"/>
    <n v="56"/>
    <n v="24"/>
    <n v="56"/>
    <n v="13.5"/>
    <n v="29.002400000000002"/>
    <n v="1507.0008"/>
    <n v="3489.9983999999999"/>
    <n v="5174.9757"/>
    <n v="5489.0403999999999"/>
    <n v="87454.973599999983"/>
    <n v="94446.985600000015"/>
  </r>
  <r>
    <x v="3"/>
    <s v="South Florida State College "/>
    <s v="Met the criteria for Two-Year 2 in 2020-21 and 2021-22"/>
    <n v="137315"/>
    <x v="9"/>
    <n v="246"/>
    <n v="210"/>
    <n v="4"/>
    <n v="4"/>
    <n v="242"/>
    <n v="206"/>
    <n v="60"/>
    <n v="60"/>
    <n v="242"/>
    <n v="206"/>
    <n v="242"/>
    <n v="206"/>
    <n v="62"/>
    <n v="30"/>
    <n v="62"/>
    <n v="30"/>
    <n v="37"/>
    <n v="24"/>
    <n v="37"/>
    <n v="24"/>
    <n v="15"/>
    <n v="28"/>
    <n v="15"/>
    <n v="28"/>
    <n v="114"/>
    <n v="82"/>
    <n v="114"/>
    <n v="82"/>
    <n v="2.1452"/>
    <n v="2.2999999999999998"/>
    <n v="133.00239999999999"/>
    <n v="69"/>
    <n v="2.2837999999999998"/>
    <n v="3.0417000000000001"/>
    <n v="84.500599999999991"/>
    <n v="73.000799999999998"/>
    <n v="0.5333"/>
    <n v="0.57140000000000002"/>
    <n v="7.9995000000000003"/>
    <n v="15.9992"/>
    <n v="1.9780921052631579"/>
    <n v="1.9268292682926829"/>
    <n v="225.5025"/>
    <n v="158"/>
    <n v="65.129000000000005"/>
    <n v="67.3"/>
    <n v="4037.9980000000005"/>
    <n v="2019"/>
    <n v="65.162199999999999"/>
    <n v="64.958299999999994"/>
    <n v="2411.0014000000001"/>
    <n v="1558.9991999999997"/>
    <n v="60.6"/>
    <n v="62.142899999999997"/>
    <n v="909"/>
    <n v="1740.0011999999999"/>
    <n v="64.54385438596492"/>
    <n v="64.853663414634141"/>
    <n v="7357.9994000000006"/>
    <n v="5318.0003999999999"/>
    <n v="51"/>
    <n v="51"/>
    <n v="51"/>
    <n v="51"/>
    <n v="35"/>
    <n v="31"/>
    <n v="35"/>
    <n v="31"/>
    <n v="0"/>
    <n v="0"/>
    <n v="0"/>
    <n v="0"/>
    <n v="86"/>
    <n v="82"/>
    <n v="86"/>
    <n v="82"/>
    <n v="3.4803999999999999"/>
    <n v="3.4117999999999999"/>
    <n v="177.50039999999998"/>
    <n v="174.0018"/>
    <n v="4.8571"/>
    <n v="4.4676999999999998"/>
    <n v="169.99850000000001"/>
    <n v="138.49869999999999"/>
    <n v="0"/>
    <n v="0"/>
    <n v="0"/>
    <n v="0"/>
    <n v="4.0406848837209299"/>
    <n v="3.8109817073170729"/>
    <n v="347.49889999999999"/>
    <n v="312.50049999999999"/>
    <n v="70.902000000000001"/>
    <n v="68"/>
    <n v="3616.002"/>
    <n v="3468"/>
    <n v="74.371399999999994"/>
    <n v="72.290300000000002"/>
    <n v="2602.9989999999998"/>
    <n v="2240.9992999999999"/>
    <n v="0"/>
    <n v="0"/>
    <n v="0"/>
    <n v="0"/>
    <n v="72.313965116279078"/>
    <n v="69.621942682926829"/>
    <n v="6219.0010000000011"/>
    <n v="5708.9992999999995"/>
    <n v="200"/>
    <n v="164"/>
    <n v="200"/>
    <n v="164"/>
    <n v="2.8650069999999999"/>
    <n v="2.8689054878048781"/>
    <n v="573.00139999999999"/>
    <n v="470.50049999999999"/>
    <n v="67.885002"/>
    <n v="67.237803048780492"/>
    <n v="13577.000400000001"/>
    <n v="11026.9997"/>
    <n v="6"/>
    <n v="5"/>
    <n v="6"/>
    <n v="5"/>
    <n v="5"/>
    <n v="6"/>
    <n v="5"/>
    <n v="6"/>
    <n v="0"/>
    <n v="0"/>
    <n v="0"/>
    <n v="0"/>
    <n v="11"/>
    <n v="11"/>
    <n v="11"/>
    <n v="11"/>
    <n v="2.0832999999999999"/>
    <n v="2.5"/>
    <n v="12.4998"/>
    <n v="12.5"/>
    <n v="5"/>
    <n v="3.6667000000000001"/>
    <n v="25"/>
    <n v="22.0002"/>
    <n v="0"/>
    <n v="0"/>
    <n v="0"/>
    <n v="0"/>
    <n v="3.4090727272727275"/>
    <n v="3.1363818181818179"/>
    <n v="37.4998"/>
    <n v="34.5002"/>
    <n v="39.833300000000001"/>
    <n v="60.6"/>
    <n v="238.99979999999999"/>
    <n v="303"/>
    <n v="49.6"/>
    <n v="38.5"/>
    <n v="248"/>
    <n v="231"/>
    <n v="0"/>
    <n v="0"/>
    <n v="0"/>
    <n v="0"/>
    <n v="44.272709090909089"/>
    <n v="48.545454545454547"/>
    <n v="486.99979999999999"/>
    <n v="534"/>
    <n v="31"/>
    <n v="31"/>
    <n v="31"/>
    <n v="31"/>
    <n v="4.1289999999999996"/>
    <n v="3.5323000000000002"/>
    <n v="127.99899999999998"/>
    <n v="109.5013"/>
    <n v="60.548400000000001"/>
    <n v="55.451599999999999"/>
    <n v="1877.0004000000001"/>
    <n v="1718.9995999999999"/>
    <n v="119"/>
    <n v="86"/>
    <n v="119"/>
    <n v="86"/>
    <n v="323.00259999999997"/>
    <n v="255.5018"/>
    <n v="7892.9997999999996"/>
    <n v="5790"/>
    <n v="77"/>
    <n v="61"/>
    <n v="77"/>
    <n v="61"/>
    <n v="279.4991"/>
    <n v="233.49969999999999"/>
    <n v="5262.0003999999999"/>
    <n v="4030.9984999999997"/>
    <n v="196"/>
    <n v="147"/>
    <n v="196"/>
    <n v="147"/>
    <n v="602.50170000000003"/>
    <n v="489.00149999999996"/>
    <n v="13155.000199999999"/>
    <n v="9820.9984999999997"/>
    <n v="15"/>
    <n v="28"/>
    <n v="15"/>
    <n v="28"/>
    <n v="7.9995000000000003"/>
    <n v="15.9992"/>
    <n v="909"/>
    <n v="1740.0011999999999"/>
    <n v="738.50020000000006"/>
    <n v="614.50199999999995"/>
    <n v="15941.000600000001"/>
    <n v="13279.999299999999"/>
  </r>
  <r>
    <x v="3"/>
    <s v="Tallahassee Community College "/>
    <m/>
    <n v="137759"/>
    <x v="8"/>
    <n v="2539"/>
    <n v="2201"/>
    <n v="15"/>
    <n v="12"/>
    <n v="2524"/>
    <n v="2189"/>
    <n v="60"/>
    <n v="60"/>
    <n v="2524"/>
    <n v="2189"/>
    <n v="2524"/>
    <n v="2189"/>
    <n v="102"/>
    <n v="98"/>
    <n v="102"/>
    <n v="98"/>
    <n v="55"/>
    <n v="51"/>
    <n v="55"/>
    <n v="51"/>
    <n v="5"/>
    <n v="3"/>
    <n v="5"/>
    <n v="3"/>
    <n v="162"/>
    <n v="152"/>
    <n v="162"/>
    <n v="152"/>
    <n v="2.5196000000000001"/>
    <n v="2.3111999999999999"/>
    <n v="256.99920000000003"/>
    <n v="226.49760000000001"/>
    <n v="2.8908999999999998"/>
    <n v="2.6764999999999999"/>
    <n v="158.99949999999998"/>
    <n v="136.50149999999999"/>
    <n v="0.8"/>
    <n v="0.83330000000000004"/>
    <n v="4"/>
    <n v="2.4999000000000002"/>
    <n v="2.5925845679012345"/>
    <n v="2.4045986842105265"/>
    <n v="419.99869999999999"/>
    <n v="365.49900000000002"/>
    <n v="66.343100000000007"/>
    <n v="66.714299999999994"/>
    <n v="6766.9962000000005"/>
    <n v="6538.0013999999992"/>
    <n v="62.563600000000001"/>
    <n v="63.803899999999999"/>
    <n v="3440.998"/>
    <n v="3253.9989"/>
    <n v="62"/>
    <n v="57.666699999999999"/>
    <n v="310"/>
    <n v="173.0001"/>
    <n v="64.925890123456796"/>
    <n v="65.559213157894732"/>
    <n v="10517.994200000001"/>
    <n v="9965.000399999999"/>
    <n v="795"/>
    <n v="700"/>
    <n v="795"/>
    <n v="700"/>
    <n v="195"/>
    <n v="163"/>
    <n v="195"/>
    <n v="163"/>
    <n v="0"/>
    <n v="0"/>
    <n v="0"/>
    <n v="0"/>
    <n v="990"/>
    <n v="863"/>
    <n v="990"/>
    <n v="863"/>
    <n v="3.6873999999999998"/>
    <n v="3.3835999999999999"/>
    <n v="2931.4829999999997"/>
    <n v="2368.52"/>
    <n v="4.8281999999999998"/>
    <n v="4.7975000000000003"/>
    <n v="941.49899999999991"/>
    <n v="781.99250000000006"/>
    <n v="0"/>
    <n v="0"/>
    <n v="0"/>
    <n v="0"/>
    <n v="3.91210303030303"/>
    <n v="3.6506517960602549"/>
    <n v="3872.9819999999995"/>
    <n v="3150.5124999999998"/>
    <n v="72.298100000000005"/>
    <n v="72.682900000000004"/>
    <n v="57476.989500000003"/>
    <n v="50878.030000000006"/>
    <n v="75.574399999999997"/>
    <n v="80.392600000000002"/>
    <n v="14737.008"/>
    <n v="13103.9938"/>
    <n v="0"/>
    <n v="0"/>
    <n v="0"/>
    <n v="0"/>
    <n v="72.943431818181821"/>
    <n v="74.139077404403253"/>
    <n v="72213.997499999998"/>
    <n v="63982.02380000001"/>
    <n v="1152"/>
    <n v="1015"/>
    <n v="1152"/>
    <n v="1015"/>
    <n v="3.7265457465277771"/>
    <n v="3.4640507389162556"/>
    <n v="4292.9806999999992"/>
    <n v="3516.0114999999996"/>
    <n v="71.815965017361108"/>
    <n v="72.854211034482773"/>
    <n v="82731.991699999999"/>
    <n v="73947.024200000014"/>
    <n v="437"/>
    <n v="437"/>
    <n v="437"/>
    <n v="437"/>
    <n v="278"/>
    <n v="211"/>
    <n v="278"/>
    <n v="211"/>
    <n v="0"/>
    <n v="0"/>
    <n v="0"/>
    <n v="0"/>
    <n v="715"/>
    <n v="648"/>
    <n v="715"/>
    <n v="648"/>
    <n v="2.286"/>
    <n v="2.1086999999999998"/>
    <n v="998.98199999999997"/>
    <n v="921.50189999999986"/>
    <n v="3.1240999999999999"/>
    <n v="3.0640000000000001"/>
    <n v="868.49979999999994"/>
    <n v="646.50400000000002"/>
    <n v="0"/>
    <n v="0"/>
    <n v="0"/>
    <n v="0"/>
    <n v="2.6118626573426575"/>
    <n v="2.4197621913580245"/>
    <n v="1867.4818000000002"/>
    <n v="1568.0058999999999"/>
    <n v="42.478299999999997"/>
    <n v="42.929099999999998"/>
    <n v="18563.017099999997"/>
    <n v="18760.0167"/>
    <n v="42.676299999999998"/>
    <n v="43.450200000000002"/>
    <n v="11864.011399999999"/>
    <n v="9167.9922000000006"/>
    <n v="0"/>
    <n v="0"/>
    <n v="0"/>
    <n v="0"/>
    <n v="42.555284615384608"/>
    <n v="43.098779166666667"/>
    <n v="30427.028499999993"/>
    <n v="27928.008900000001"/>
    <n v="657"/>
    <n v="526"/>
    <n v="657"/>
    <n v="526"/>
    <n v="2.9908999999999999"/>
    <n v="3.0066999999999999"/>
    <n v="1965.0212999999999"/>
    <n v="1581.5242000000001"/>
    <n v="57.729100000000003"/>
    <n v="60.778100000000002"/>
    <n v="37928.018700000001"/>
    <n v="31969.280600000002"/>
    <n v="1334"/>
    <n v="1235"/>
    <n v="1334"/>
    <n v="1235"/>
    <n v="4187.4642000000003"/>
    <n v="3516.5194999999999"/>
    <n v="82807.002800000002"/>
    <n v="76176.048100000015"/>
    <n v="528"/>
    <n v="425"/>
    <n v="528"/>
    <n v="425"/>
    <n v="1968.9982999999997"/>
    <n v="1564.998"/>
    <n v="30042.017400000001"/>
    <n v="25525.984900000003"/>
    <n v="1862"/>
    <n v="1660"/>
    <n v="1862"/>
    <n v="1660"/>
    <n v="6156.4624999999996"/>
    <n v="5081.5174999999999"/>
    <n v="112849.0202"/>
    <n v="101702.03300000002"/>
    <n v="5"/>
    <n v="3"/>
    <n v="5"/>
    <n v="3"/>
    <n v="4"/>
    <n v="2.4999000000000002"/>
    <n v="310"/>
    <n v="173.0001"/>
    <n v="8125.4838"/>
    <n v="6665.5415999999996"/>
    <n v="151087.03889999999"/>
    <n v="133844.31370000003"/>
  </r>
  <r>
    <x v="3"/>
    <s v="Valencia College "/>
    <s v="Met the criteria for Two-Year 1 in 2020-21 and 2021-22"/>
    <n v="138187"/>
    <x v="9"/>
    <n v="7131"/>
    <n v="7836"/>
    <n v="82"/>
    <n v="81"/>
    <n v="7049"/>
    <n v="7755"/>
    <n v="60"/>
    <n v="60"/>
    <n v="7049"/>
    <n v="7755"/>
    <n v="7049"/>
    <n v="7755"/>
    <n v="465"/>
    <n v="595"/>
    <n v="465"/>
    <n v="595"/>
    <n v="293"/>
    <n v="366"/>
    <n v="293"/>
    <n v="366"/>
    <n v="197"/>
    <n v="320"/>
    <n v="197"/>
    <n v="320"/>
    <n v="955"/>
    <n v="1281"/>
    <n v="955"/>
    <n v="1281"/>
    <n v="2.2816999999999998"/>
    <n v="2.1932999999999998"/>
    <n v="1060.9904999999999"/>
    <n v="1305.0134999999998"/>
    <n v="2.2850000000000001"/>
    <n v="2.1543999999999999"/>
    <n v="669.505"/>
    <n v="788.5104"/>
    <n v="0.94159999999999999"/>
    <n v="0.98129999999999995"/>
    <n v="185.49520000000001"/>
    <n v="314.01599999999996"/>
    <n v="2.0062729842931937"/>
    <n v="1.8794222482435596"/>
    <n v="1915.9907000000001"/>
    <n v="2407.5398999999998"/>
    <n v="68.062399999999997"/>
    <n v="67.586600000000004"/>
    <n v="31649.016"/>
    <n v="40214.027000000002"/>
    <n v="68.040999999999997"/>
    <n v="66.095600000000005"/>
    <n v="19936.012999999999"/>
    <n v="24190.989600000001"/>
    <n v="57.050800000000002"/>
    <n v="57.837499999999999"/>
    <n v="11239.007600000001"/>
    <n v="18508"/>
    <n v="65.784331518324606"/>
    <n v="64.725227634660428"/>
    <n v="62824.036599999999"/>
    <n v="82913.016600000003"/>
    <n v="2553"/>
    <n v="2648"/>
    <n v="2553"/>
    <n v="2648"/>
    <n v="1273"/>
    <n v="1468"/>
    <n v="1273"/>
    <n v="1468"/>
    <n v="0"/>
    <n v="0"/>
    <n v="0"/>
    <n v="0"/>
    <n v="3826"/>
    <n v="4116"/>
    <n v="3826"/>
    <n v="4116"/>
    <n v="3.9613999999999998"/>
    <n v="3.9350000000000001"/>
    <n v="10113.4542"/>
    <n v="10419.880000000001"/>
    <n v="4.4831000000000003"/>
    <n v="4.5789999999999997"/>
    <n v="5706.9863000000005"/>
    <n v="6721.9719999999998"/>
    <n v="0"/>
    <n v="0"/>
    <n v="0"/>
    <n v="0"/>
    <n v="4.134981834814428"/>
    <n v="4.1646870748299314"/>
    <n v="15820.440500000002"/>
    <n v="17141.851999999999"/>
    <n v="72.864099999999993"/>
    <n v="73.007900000000006"/>
    <n v="186022.04729999998"/>
    <n v="193324.9192"/>
    <n v="70.830299999999994"/>
    <n v="72.581100000000006"/>
    <n v="90166.97189999999"/>
    <n v="106549.05480000001"/>
    <n v="0"/>
    <n v="0"/>
    <n v="0"/>
    <n v="0"/>
    <n v="72.187407004704653"/>
    <n v="72.855678814382912"/>
    <n v="276189.01919999998"/>
    <n v="299873.97400000005"/>
    <n v="4781"/>
    <n v="5397"/>
    <n v="4781"/>
    <n v="5397"/>
    <n v="3.7097743568291159"/>
    <n v="3.6222701315545671"/>
    <n v="17736.431200000003"/>
    <n v="19549.391899999999"/>
    <n v="70.908399037858189"/>
    <n v="70.925883009079115"/>
    <n v="339013.05579999997"/>
    <n v="382786.99059999996"/>
    <n v="1050"/>
    <n v="1041"/>
    <n v="1050"/>
    <n v="1041"/>
    <n v="925"/>
    <n v="1072"/>
    <n v="925"/>
    <n v="1072"/>
    <n v="0"/>
    <n v="0"/>
    <n v="0"/>
    <n v="0"/>
    <n v="1975"/>
    <n v="2113"/>
    <n v="1975"/>
    <n v="2113"/>
    <n v="2.6029"/>
    <n v="2.7584"/>
    <n v="2733.0450000000001"/>
    <n v="2871.4944"/>
    <n v="3.5335000000000001"/>
    <n v="3.5672000000000001"/>
    <n v="3268.4875000000002"/>
    <n v="3824.0384000000004"/>
    <n v="0"/>
    <n v="0"/>
    <n v="0"/>
    <n v="0"/>
    <n v="3.0387506329113925"/>
    <n v="3.1687329862754381"/>
    <n v="6001.5325000000003"/>
    <n v="6695.5328000000009"/>
    <n v="49.866700000000002"/>
    <n v="50.743499999999997"/>
    <n v="52360.035000000003"/>
    <n v="52823.983499999995"/>
    <n v="48.884300000000003"/>
    <n v="49.343299999999999"/>
    <n v="45217.977500000001"/>
    <n v="52896.017599999999"/>
    <n v="0"/>
    <n v="0"/>
    <n v="0"/>
    <n v="0"/>
    <n v="49.406588607594941"/>
    <n v="50.033128774254614"/>
    <n v="97578.012500000012"/>
    <n v="105720.00109999999"/>
    <n v="293"/>
    <n v="245"/>
    <n v="293"/>
    <n v="245"/>
    <n v="5.1962000000000002"/>
    <n v="4.5898000000000003"/>
    <n v="1522.4866"/>
    <n v="1124.501"/>
    <n v="79.423199999999994"/>
    <n v="76.6327"/>
    <n v="23270.997599999999"/>
    <n v="18775.011500000001"/>
    <n v="4068"/>
    <n v="4284"/>
    <n v="4068"/>
    <n v="4284"/>
    <n v="13907.4897"/>
    <n v="14596.3879"/>
    <n v="270031.09829999995"/>
    <n v="286362.92969999998"/>
    <n v="2491"/>
    <n v="2906"/>
    <n v="2491"/>
    <n v="2906"/>
    <n v="9644.9788000000008"/>
    <n v="11334.5208"/>
    <n v="155320.96239999999"/>
    <n v="183636.06200000001"/>
    <n v="6559"/>
    <n v="7190"/>
    <n v="6559"/>
    <n v="7190"/>
    <n v="23552.468500000003"/>
    <n v="25930.9087"/>
    <n v="425352.06069999991"/>
    <n v="469998.99170000001"/>
    <n v="197"/>
    <n v="320"/>
    <n v="197"/>
    <n v="320"/>
    <n v="185.49520000000001"/>
    <n v="314.01599999999996"/>
    <n v="11239.007600000001"/>
    <n v="18508"/>
    <n v="25260.450300000004"/>
    <n v="27369.4257"/>
    <n v="459862.06589999999"/>
    <n v="507282.00319999998"/>
  </r>
  <r>
    <x v="4"/>
    <s v="Georgia State University "/>
    <m/>
    <n v="139940"/>
    <x v="3"/>
    <n v="5339"/>
    <n v="5480"/>
    <n v="112"/>
    <n v="110"/>
    <n v="5227"/>
    <n v="5370"/>
    <m/>
    <m/>
    <n v="5227"/>
    <n v="5370"/>
    <n v="5227"/>
    <n v="5226"/>
    <n v="97"/>
    <n v="144"/>
    <n v="97"/>
    <m/>
    <n v="15"/>
    <n v="23"/>
    <n v="15"/>
    <n v="23"/>
    <m/>
    <m/>
    <n v="0"/>
    <n v="0"/>
    <n v="112"/>
    <n v="167"/>
    <n v="112"/>
    <n v="167"/>
    <n v="4.29"/>
    <n v="4.22"/>
    <n v="416.13"/>
    <n v="607.67999999999995"/>
    <n v="4.57"/>
    <n v="5.22"/>
    <n v="68.550000000000011"/>
    <n v="120.05999999999999"/>
    <m/>
    <m/>
    <n v="0"/>
    <n v="0"/>
    <n v="4.3274999999999997"/>
    <n v="4.3577245508982028"/>
    <n v="484.67999999999995"/>
    <n v="727.7399999999999"/>
    <n v="129.6"/>
    <n v="129.78"/>
    <n v="12571.199999999999"/>
    <n v="0"/>
    <n v="132.27000000000001"/>
    <n v="136.96"/>
    <n v="1984.0500000000002"/>
    <n v="3150.0800000000004"/>
    <m/>
    <m/>
    <n v="0"/>
    <n v="0"/>
    <n v="129.95758928571428"/>
    <n v="18.862754491017967"/>
    <n v="14555.25"/>
    <n v="3150.0800000000004"/>
    <n v="2427"/>
    <n v="2452"/>
    <n v="2427"/>
    <n v="2452"/>
    <n v="446"/>
    <n v="468"/>
    <n v="446"/>
    <n v="468"/>
    <m/>
    <m/>
    <n v="0"/>
    <n v="0"/>
    <n v="2873"/>
    <n v="2920"/>
    <n v="2873"/>
    <n v="2920"/>
    <n v="5.3"/>
    <n v="5.2"/>
    <n v="12863.1"/>
    <n v="12750.4"/>
    <n v="6.28"/>
    <n v="6.04"/>
    <n v="2800.88"/>
    <n v="2826.72"/>
    <m/>
    <m/>
    <n v="0"/>
    <n v="0"/>
    <n v="5.4521336581970061"/>
    <n v="5.3346301369863012"/>
    <n v="15663.979999999998"/>
    <n v="15577.119999999999"/>
    <n v="135.91999999999999"/>
    <n v="134.88"/>
    <n v="329877.83999999997"/>
    <n v="330725.76000000001"/>
    <n v="144.58000000000001"/>
    <n v="142.57"/>
    <n v="64482.680000000008"/>
    <n v="66722.759999999995"/>
    <m/>
    <m/>
    <n v="0"/>
    <n v="0"/>
    <n v="137.26436477549598"/>
    <n v="136.11250684931508"/>
    <n v="394360.51999999996"/>
    <n v="397448.52"/>
    <n v="2985"/>
    <n v="3087"/>
    <n v="2985"/>
    <n v="3087"/>
    <n v="5.40993634840871"/>
    <n v="5.2817816650469709"/>
    <n v="16148.66"/>
    <n v="16304.859999999999"/>
    <n v="136.9902077051926"/>
    <n v="129.76954972465177"/>
    <n v="408915.7699999999"/>
    <n v="400598.60000000003"/>
    <n v="1563"/>
    <n v="1610"/>
    <n v="1563"/>
    <n v="1610"/>
    <n v="672"/>
    <n v="670"/>
    <n v="672"/>
    <n v="670"/>
    <m/>
    <m/>
    <n v="0"/>
    <n v="0"/>
    <n v="2235"/>
    <n v="2280"/>
    <n v="2235"/>
    <n v="2280"/>
    <n v="4.05"/>
    <n v="4.03"/>
    <n v="6330.15"/>
    <n v="6488.3"/>
    <n v="4.87"/>
    <n v="4.8600000000000003"/>
    <n v="3272.64"/>
    <n v="3256.2000000000003"/>
    <m/>
    <m/>
    <n v="0"/>
    <n v="0"/>
    <n v="4.2965503355704691"/>
    <n v="4.2739035087719301"/>
    <n v="9602.7899999999991"/>
    <n v="9744.5"/>
    <n v="100.15"/>
    <n v="100.15"/>
    <n v="156534.45000000001"/>
    <n v="161241.5"/>
    <n v="101.22"/>
    <n v="102.93"/>
    <n v="68019.839999999997"/>
    <n v="68963.100000000006"/>
    <m/>
    <m/>
    <n v="0"/>
    <n v="0"/>
    <n v="100.47171812080538"/>
    <n v="100.9669298245614"/>
    <n v="224554.29"/>
    <n v="230204.6"/>
    <n v="7"/>
    <n v="3"/>
    <n v="7"/>
    <n v="3"/>
    <m/>
    <m/>
    <n v="0"/>
    <n v="0"/>
    <n v="136.13999999999999"/>
    <n v="162"/>
    <n v="952.9799999999999"/>
    <n v="486"/>
    <n v="4087"/>
    <n v="4206"/>
    <n v="4087"/>
    <n v="4062"/>
    <n v="19609.379999999997"/>
    <n v="19846.38"/>
    <n v="498983.49"/>
    <n v="491967.26"/>
    <n v="1133"/>
    <n v="1161"/>
    <n v="1133"/>
    <n v="1161"/>
    <n v="6142.07"/>
    <n v="6202.98"/>
    <n v="134486.57"/>
    <n v="138835.94"/>
    <n v="5220"/>
    <n v="5367"/>
    <n v="5220"/>
    <n v="5223"/>
    <n v="25751.449999999997"/>
    <n v="26049.360000000001"/>
    <n v="633470.06000000006"/>
    <n v="630803.19999999995"/>
    <n v="0"/>
    <n v="0"/>
    <n v="0"/>
    <n v="0"/>
    <n v="0"/>
    <n v="0"/>
    <n v="0"/>
    <n v="0"/>
    <n v="25751.449999999997"/>
    <n v="26049.360000000001"/>
    <n v="634423.03999999992"/>
    <n v="631289.20000000007"/>
  </r>
  <r>
    <x v="4"/>
    <s v="University of Georgia"/>
    <m/>
    <n v="139959"/>
    <x v="3"/>
    <n v="8529"/>
    <n v="8842"/>
    <n v="974"/>
    <n v="972"/>
    <n v="7555"/>
    <n v="7870"/>
    <m/>
    <m/>
    <n v="7555"/>
    <n v="7870"/>
    <n v="7555"/>
    <n v="7735"/>
    <n v="138"/>
    <n v="135"/>
    <n v="138"/>
    <m/>
    <n v="19"/>
    <n v="25"/>
    <n v="19"/>
    <n v="25"/>
    <m/>
    <m/>
    <n v="0"/>
    <n v="0"/>
    <n v="157"/>
    <n v="160"/>
    <n v="157"/>
    <n v="160"/>
    <n v="4.4800000000000004"/>
    <n v="4.41"/>
    <n v="618.24"/>
    <n v="595.35"/>
    <n v="4.21"/>
    <n v="4.5599999999999996"/>
    <n v="79.989999999999995"/>
    <n v="113.99999999999999"/>
    <m/>
    <m/>
    <n v="0"/>
    <n v="0"/>
    <n v="4.4473248407643311"/>
    <n v="4.4334375000000001"/>
    <n v="698.23"/>
    <n v="709.35"/>
    <n v="122.11"/>
    <n v="120.56"/>
    <n v="16851.18"/>
    <n v="0"/>
    <n v="116.11"/>
    <n v="126.36"/>
    <n v="2206.09"/>
    <n v="3159"/>
    <m/>
    <m/>
    <n v="0"/>
    <n v="0"/>
    <n v="121.38388535031848"/>
    <n v="19.743749999999999"/>
    <n v="19057.27"/>
    <n v="3159"/>
    <n v="3730"/>
    <n v="3689"/>
    <n v="3730"/>
    <n v="3689"/>
    <n v="205"/>
    <n v="208"/>
    <n v="205"/>
    <n v="208"/>
    <m/>
    <m/>
    <n v="0"/>
    <n v="0"/>
    <n v="3935"/>
    <n v="3897"/>
    <n v="3935"/>
    <n v="3897"/>
    <n v="4.45"/>
    <n v="4.4000000000000004"/>
    <n v="16598.5"/>
    <n v="16231.600000000002"/>
    <n v="4.5"/>
    <n v="4.63"/>
    <n v="922.5"/>
    <n v="963.04"/>
    <m/>
    <m/>
    <n v="0"/>
    <n v="0"/>
    <n v="4.4526048284625155"/>
    <n v="4.4122761098280741"/>
    <n v="17521"/>
    <n v="17194.640000000003"/>
    <n v="122.67"/>
    <n v="122.05"/>
    <n v="457559.10000000003"/>
    <n v="450242.45"/>
    <n v="127.3"/>
    <n v="128.96"/>
    <n v="26096.5"/>
    <n v="26823.68"/>
    <m/>
    <m/>
    <n v="0"/>
    <n v="0"/>
    <n v="122.91120711562898"/>
    <n v="122.41881703874776"/>
    <n v="483655.60000000003"/>
    <n v="477066.13"/>
    <n v="4092"/>
    <n v="4057"/>
    <n v="4092"/>
    <n v="4057"/>
    <n v="4.4524022482893448"/>
    <n v="4.4131106729110181"/>
    <n v="18219.23"/>
    <n v="17903.990000000002"/>
    <n v="122.85260752688173"/>
    <n v="118.36951688439734"/>
    <n v="502712.87000000005"/>
    <n v="480225.13"/>
    <n v="3038"/>
    <n v="3379"/>
    <n v="3038"/>
    <n v="3379"/>
    <n v="421"/>
    <n v="429"/>
    <n v="421"/>
    <n v="429"/>
    <m/>
    <m/>
    <n v="0"/>
    <n v="0"/>
    <n v="3459"/>
    <n v="3808"/>
    <n v="3459"/>
    <n v="3808"/>
    <n v="3.47"/>
    <n v="3.53"/>
    <n v="10541.86"/>
    <n v="11927.869999999999"/>
    <n v="3.4"/>
    <n v="3.53"/>
    <n v="1431.3999999999999"/>
    <n v="1514.37"/>
    <m/>
    <m/>
    <n v="0"/>
    <n v="0"/>
    <n v="3.4614801965886093"/>
    <n v="3.5299999999999994"/>
    <n v="11973.26"/>
    <n v="13442.239999999998"/>
    <n v="91.14"/>
    <n v="92.84"/>
    <n v="276883.32"/>
    <n v="313706.36"/>
    <n v="86.07"/>
    <n v="88.38"/>
    <n v="36235.469999999994"/>
    <n v="37915.019999999997"/>
    <m/>
    <m/>
    <n v="0"/>
    <n v="0"/>
    <n v="90.522922810060706"/>
    <n v="92.337547268907571"/>
    <n v="313118.78999999998"/>
    <n v="351621.38"/>
    <n v="4"/>
    <n v="5"/>
    <n v="4"/>
    <n v="5"/>
    <m/>
    <m/>
    <n v="0"/>
    <n v="0"/>
    <n v="160.25"/>
    <n v="170.4"/>
    <n v="641"/>
    <n v="852"/>
    <n v="6906"/>
    <n v="7203"/>
    <n v="6906"/>
    <n v="7068"/>
    <n v="27758.600000000002"/>
    <n v="28754.82"/>
    <n v="751293.60000000009"/>
    <n v="763948.81"/>
    <n v="645"/>
    <n v="662"/>
    <n v="645"/>
    <n v="662"/>
    <n v="2433.89"/>
    <n v="2591.41"/>
    <n v="64538.06"/>
    <n v="67897.7"/>
    <n v="7551"/>
    <n v="7865"/>
    <n v="7551"/>
    <n v="7730"/>
    <n v="30192.49"/>
    <n v="31346.23"/>
    <n v="815831.66000000015"/>
    <n v="831846.51"/>
    <n v="0"/>
    <n v="0"/>
    <n v="0"/>
    <n v="0"/>
    <n v="0"/>
    <n v="0"/>
    <n v="0"/>
    <n v="0"/>
    <n v="30192.489999999998"/>
    <n v="31346.23"/>
    <n v="816472.66"/>
    <n v="832698.51"/>
  </r>
  <r>
    <x v="4"/>
    <s v="Georgia Institute of Technology"/>
    <m/>
    <n v="139755"/>
    <x v="5"/>
    <n v="3934"/>
    <n v="3879"/>
    <n v="55"/>
    <n v="69"/>
    <n v="3879"/>
    <n v="3810"/>
    <m/>
    <m/>
    <n v="3879"/>
    <n v="3810"/>
    <n v="3879"/>
    <n v="3810"/>
    <n v="199"/>
    <n v="245"/>
    <n v="199"/>
    <n v="245"/>
    <n v="22"/>
    <n v="12"/>
    <n v="22"/>
    <n v="12"/>
    <m/>
    <m/>
    <n v="0"/>
    <n v="0"/>
    <n v="221"/>
    <n v="257"/>
    <n v="221"/>
    <n v="257"/>
    <n v="4.43"/>
    <n v="4.24"/>
    <n v="881.56999999999994"/>
    <n v="1038.8"/>
    <n v="4.8600000000000003"/>
    <n v="4.67"/>
    <n v="106.92"/>
    <n v="56.04"/>
    <m/>
    <m/>
    <n v="0"/>
    <n v="0"/>
    <n v="4.4728054298642528"/>
    <n v="4.2600778210116728"/>
    <n v="988.4899999999999"/>
    <n v="1094.8399999999999"/>
    <n v="134.38"/>
    <n v="126.48"/>
    <n v="26741.62"/>
    <n v="30987.600000000002"/>
    <n v="139.36000000000001"/>
    <n v="134.5"/>
    <n v="3065.92"/>
    <n v="1614"/>
    <m/>
    <m/>
    <n v="0"/>
    <n v="0"/>
    <n v="134.87574660633484"/>
    <n v="126.85447470817121"/>
    <n v="29807.54"/>
    <n v="32601.600000000002"/>
    <n v="1925"/>
    <n v="1796"/>
    <n v="1925"/>
    <n v="1796"/>
    <n v="252"/>
    <n v="269"/>
    <n v="252"/>
    <n v="269"/>
    <m/>
    <m/>
    <n v="0"/>
    <n v="0"/>
    <n v="2177"/>
    <n v="2065"/>
    <n v="2177"/>
    <n v="2065"/>
    <n v="4.4800000000000004"/>
    <n v="4.46"/>
    <n v="8624"/>
    <n v="8010.16"/>
    <n v="4.62"/>
    <n v="4.53"/>
    <n v="1164.24"/>
    <n v="1218.5700000000002"/>
    <m/>
    <m/>
    <n v="0"/>
    <n v="0"/>
    <n v="4.4962057877813502"/>
    <n v="4.4691186440677964"/>
    <n v="9788.24"/>
    <n v="9228.73"/>
    <n v="135.85"/>
    <n v="134.22999999999999"/>
    <n v="261511.25"/>
    <n v="241077.08"/>
    <n v="143.65"/>
    <n v="138.79"/>
    <n v="36199.800000000003"/>
    <n v="37334.509999999995"/>
    <m/>
    <m/>
    <n v="0"/>
    <n v="0"/>
    <n v="136.75289389067524"/>
    <n v="134.82401452784501"/>
    <n v="297711.05"/>
    <n v="278411.58999999997"/>
    <n v="2398"/>
    <n v="2322"/>
    <n v="2398"/>
    <n v="2322"/>
    <n v="4.4940492076730605"/>
    <n v="4.4459819121447026"/>
    <n v="10776.73"/>
    <n v="10323.57"/>
    <n v="136.57989574645538"/>
    <n v="133.94194229112833"/>
    <n v="327518.58999999997"/>
    <n v="311013.19"/>
    <n v="1297"/>
    <n v="1283"/>
    <n v="1297"/>
    <n v="1283"/>
    <n v="171"/>
    <n v="190"/>
    <n v="171"/>
    <n v="190"/>
    <m/>
    <m/>
    <n v="0"/>
    <n v="0"/>
    <n v="1468"/>
    <n v="1473"/>
    <n v="1468"/>
    <n v="1473"/>
    <n v="3.69"/>
    <n v="3.6"/>
    <n v="4785.93"/>
    <n v="4618.8"/>
    <n v="3.68"/>
    <n v="3.54"/>
    <n v="629.28"/>
    <n v="672.6"/>
    <m/>
    <m/>
    <n v="0"/>
    <n v="0"/>
    <n v="3.6888351498637602"/>
    <n v="3.5922606924643588"/>
    <n v="5415.21"/>
    <n v="5291.4000000000005"/>
    <n v="106.95"/>
    <n v="104.65"/>
    <n v="138714.15"/>
    <n v="134265.95000000001"/>
    <n v="103.31"/>
    <n v="100.15"/>
    <n v="17666.010000000002"/>
    <n v="19028.5"/>
    <m/>
    <m/>
    <n v="0"/>
    <n v="0"/>
    <n v="106.52599455040873"/>
    <n v="104.06955193482689"/>
    <n v="156380.16"/>
    <n v="153294.45000000001"/>
    <n v="13"/>
    <n v="15"/>
    <n v="13"/>
    <n v="15"/>
    <m/>
    <m/>
    <n v="0"/>
    <n v="0"/>
    <n v="135.85"/>
    <n v="137.93"/>
    <n v="1766.05"/>
    <n v="2068.9500000000003"/>
    <n v="3421"/>
    <n v="3324"/>
    <n v="3421"/>
    <n v="3324"/>
    <n v="14291.5"/>
    <n v="13667.759999999998"/>
    <n v="426967.02"/>
    <n v="406330.63"/>
    <n v="445"/>
    <n v="471"/>
    <n v="445"/>
    <n v="471"/>
    <n v="1900.44"/>
    <n v="1947.21"/>
    <n v="56931.73"/>
    <n v="57977.009999999995"/>
    <n v="3866"/>
    <n v="3795"/>
    <n v="3866"/>
    <n v="3795"/>
    <n v="16191.94"/>
    <n v="15614.969999999998"/>
    <n v="483898.75"/>
    <n v="464307.64"/>
    <n v="0"/>
    <n v="0"/>
    <n v="0"/>
    <n v="0"/>
    <n v="0"/>
    <n v="0"/>
    <n v="0"/>
    <n v="0"/>
    <n v="16191.939999999999"/>
    <n v="15614.970000000001"/>
    <n v="485664.8"/>
    <n v="466376.59"/>
  </r>
  <r>
    <x v="4"/>
    <s v="Georgia Southern University"/>
    <m/>
    <n v="139931"/>
    <x v="1"/>
    <n v="4403"/>
    <n v="4375"/>
    <n v="125"/>
    <n v="128"/>
    <n v="4278"/>
    <n v="4247"/>
    <m/>
    <m/>
    <n v="4278"/>
    <n v="4247"/>
    <n v="4278"/>
    <n v="4247"/>
    <n v="106"/>
    <n v="108"/>
    <n v="106"/>
    <n v="108"/>
    <n v="15"/>
    <n v="21"/>
    <n v="15"/>
    <n v="21"/>
    <m/>
    <m/>
    <n v="0"/>
    <n v="0"/>
    <n v="121"/>
    <n v="129"/>
    <n v="121"/>
    <n v="129"/>
    <n v="4.6399999999999997"/>
    <n v="4.59"/>
    <n v="491.84"/>
    <n v="495.71999999999997"/>
    <n v="4.47"/>
    <n v="4.57"/>
    <n v="67.05"/>
    <n v="95.97"/>
    <m/>
    <m/>
    <n v="0"/>
    <n v="0"/>
    <n v="4.6189256198347106"/>
    <n v="4.586744186046511"/>
    <n v="558.89"/>
    <n v="591.68999999999994"/>
    <n v="137.19"/>
    <n v="137.29"/>
    <n v="14542.14"/>
    <n v="14827.32"/>
    <n v="133.72999999999999"/>
    <n v="139.86000000000001"/>
    <n v="2005.9499999999998"/>
    <n v="2937.0600000000004"/>
    <m/>
    <m/>
    <n v="0"/>
    <n v="0"/>
    <n v="136.7610743801653"/>
    <n v="137.70837209302326"/>
    <n v="16548.09"/>
    <n v="17764.38"/>
    <n v="1896"/>
    <n v="1715"/>
    <n v="1896"/>
    <n v="1715"/>
    <n v="389"/>
    <n v="346"/>
    <n v="389"/>
    <n v="346"/>
    <m/>
    <m/>
    <n v="0"/>
    <n v="0"/>
    <n v="2285"/>
    <n v="2061"/>
    <n v="2285"/>
    <n v="2061"/>
    <n v="5.08"/>
    <n v="5.08"/>
    <n v="9631.68"/>
    <n v="8712.2000000000007"/>
    <n v="5.26"/>
    <n v="5.17"/>
    <n v="2046.1399999999999"/>
    <n v="1788.82"/>
    <m/>
    <m/>
    <n v="0"/>
    <n v="0"/>
    <n v="5.1106433260393871"/>
    <n v="5.095109170305677"/>
    <n v="11677.82"/>
    <n v="10501.02"/>
    <n v="140.26"/>
    <n v="140.55000000000001"/>
    <n v="265932.95999999996"/>
    <n v="241043.25000000003"/>
    <n v="142.13999999999999"/>
    <n v="142.41999999999999"/>
    <n v="55292.459999999992"/>
    <n v="49277.319999999992"/>
    <m/>
    <m/>
    <n v="0"/>
    <n v="0"/>
    <n v="140.58005251641134"/>
    <n v="140.86393498301797"/>
    <n v="321225.41999999993"/>
    <n v="290320.57"/>
    <n v="2406"/>
    <n v="2190"/>
    <n v="2406"/>
    <n v="2190"/>
    <n v="5.085914380714879"/>
    <n v="5.065164383561644"/>
    <n v="12236.71"/>
    <n v="11092.710000000001"/>
    <n v="140.38799251870321"/>
    <n v="140.6780593607306"/>
    <n v="337773.50999999995"/>
    <n v="308084.95"/>
    <n v="1557"/>
    <n v="1683"/>
    <n v="1557"/>
    <n v="1683"/>
    <n v="311"/>
    <n v="370"/>
    <n v="311"/>
    <n v="370"/>
    <m/>
    <m/>
    <n v="0"/>
    <n v="0"/>
    <n v="1868"/>
    <n v="2053"/>
    <n v="1868"/>
    <n v="2053"/>
    <n v="3.93"/>
    <n v="4.01"/>
    <n v="6119.01"/>
    <n v="6748.83"/>
    <n v="4.26"/>
    <n v="4.0599999999999996"/>
    <n v="1324.86"/>
    <n v="1502.1999999999998"/>
    <m/>
    <m/>
    <n v="0"/>
    <n v="0"/>
    <n v="3.9849411134903638"/>
    <n v="4.0190112031173886"/>
    <n v="7443.87"/>
    <n v="8251.0299999999988"/>
    <n v="104.47"/>
    <n v="105.07"/>
    <n v="162659.79"/>
    <n v="176832.81"/>
    <n v="97.61"/>
    <n v="94.32"/>
    <n v="30356.71"/>
    <n v="34898.399999999994"/>
    <m/>
    <m/>
    <n v="0"/>
    <n v="0"/>
    <n v="103.32789079229121"/>
    <n v="103.13259132976133"/>
    <n v="193016.5"/>
    <n v="211731.21"/>
    <n v="4"/>
    <n v="4"/>
    <n v="4"/>
    <n v="4"/>
    <m/>
    <m/>
    <n v="0"/>
    <n v="0"/>
    <n v="142.75"/>
    <n v="131"/>
    <n v="571"/>
    <n v="524"/>
    <n v="3559"/>
    <n v="3506"/>
    <n v="3559"/>
    <n v="3506"/>
    <n v="16242.53"/>
    <n v="15956.75"/>
    <n v="443134.89"/>
    <n v="432703.38"/>
    <n v="715"/>
    <n v="737"/>
    <n v="715"/>
    <n v="737"/>
    <n v="3438.05"/>
    <n v="3386.99"/>
    <n v="87655.12"/>
    <n v="87112.779999999984"/>
    <n v="4274"/>
    <n v="4243"/>
    <n v="4274"/>
    <n v="4243"/>
    <n v="19680.580000000002"/>
    <n v="19343.739999999998"/>
    <n v="530790.01"/>
    <n v="519816.16"/>
    <n v="0"/>
    <n v="0"/>
    <n v="0"/>
    <n v="0"/>
    <n v="0"/>
    <n v="0"/>
    <n v="0"/>
    <n v="0"/>
    <n v="19680.579999999998"/>
    <n v="19343.739999999998"/>
    <n v="531361.01"/>
    <n v="520340.16000000003"/>
  </r>
  <r>
    <x v="4"/>
    <s v="Kennesaw State University"/>
    <m/>
    <n v="486840"/>
    <x v="1"/>
    <n v="5773"/>
    <n v="5971"/>
    <n v="42"/>
    <n v="49"/>
    <n v="5731"/>
    <n v="5922"/>
    <m/>
    <m/>
    <n v="5731"/>
    <n v="5922"/>
    <n v="5731"/>
    <n v="5922"/>
    <n v="97"/>
    <n v="81"/>
    <n v="97"/>
    <n v="81"/>
    <n v="14"/>
    <n v="12"/>
    <n v="14"/>
    <n v="12"/>
    <m/>
    <m/>
    <n v="0"/>
    <n v="0"/>
    <n v="111"/>
    <n v="93"/>
    <n v="111"/>
    <n v="93"/>
    <n v="4.6900000000000004"/>
    <n v="4.5999999999999996"/>
    <n v="454.93000000000006"/>
    <n v="372.59999999999997"/>
    <n v="4.3600000000000003"/>
    <n v="5.21"/>
    <n v="61.040000000000006"/>
    <n v="62.519999999999996"/>
    <m/>
    <m/>
    <n v="0"/>
    <n v="0"/>
    <n v="4.6483783783783785"/>
    <n v="4.678709677419354"/>
    <n v="515.97"/>
    <n v="435.11999999999989"/>
    <n v="140.63999999999999"/>
    <n v="137.94999999999999"/>
    <n v="13642.079999999998"/>
    <n v="11173.949999999999"/>
    <n v="140.29"/>
    <n v="157.5"/>
    <n v="1964.06"/>
    <n v="1890"/>
    <m/>
    <m/>
    <n v="0"/>
    <n v="0"/>
    <n v="140.59585585585583"/>
    <n v="140.47258064516129"/>
    <n v="15606.139999999998"/>
    <n v="13063.949999999999"/>
    <n v="2426"/>
    <n v="2445"/>
    <n v="2426"/>
    <n v="2445"/>
    <n v="122"/>
    <n v="123"/>
    <n v="122"/>
    <n v="123"/>
    <m/>
    <m/>
    <n v="0"/>
    <n v="0"/>
    <n v="2548"/>
    <n v="2568"/>
    <n v="2548"/>
    <n v="2568"/>
    <n v="5.43"/>
    <n v="5.4"/>
    <n v="13173.179999999998"/>
    <n v="13203"/>
    <n v="6.21"/>
    <n v="6.07"/>
    <n v="757.62"/>
    <n v="746.61"/>
    <m/>
    <m/>
    <n v="0"/>
    <n v="0"/>
    <n v="5.4673469387755098"/>
    <n v="5.4320911214953274"/>
    <n v="13930.8"/>
    <n v="13949.61"/>
    <n v="141.04"/>
    <n v="140.69"/>
    <n v="342163.04"/>
    <n v="343987.05"/>
    <n v="142.81"/>
    <n v="143.51"/>
    <n v="17422.82"/>
    <n v="17651.73"/>
    <m/>
    <m/>
    <n v="0"/>
    <n v="0"/>
    <n v="141.12474882260597"/>
    <n v="140.82507009345792"/>
    <n v="359585.86"/>
    <n v="361638.77999999997"/>
    <n v="2659"/>
    <n v="2661"/>
    <n v="2659"/>
    <n v="2661"/>
    <n v="5.4331590823617892"/>
    <n v="5.4057609921082301"/>
    <n v="14446.769999999997"/>
    <n v="14384.73"/>
    <n v="141.10267017675818"/>
    <n v="140.81275084554679"/>
    <n v="375192"/>
    <n v="374702.73"/>
    <n v="2213"/>
    <n v="2357"/>
    <n v="2213"/>
    <n v="2357"/>
    <n v="855"/>
    <n v="900"/>
    <n v="855"/>
    <n v="900"/>
    <m/>
    <m/>
    <n v="0"/>
    <n v="0"/>
    <n v="3068"/>
    <n v="3257"/>
    <n v="3068"/>
    <n v="3257"/>
    <n v="4.12"/>
    <n v="4.0999999999999996"/>
    <n v="9117.56"/>
    <n v="9663.6999999999989"/>
    <n v="4.4400000000000004"/>
    <n v="4.37"/>
    <n v="3796.2000000000003"/>
    <n v="3933"/>
    <m/>
    <m/>
    <n v="0"/>
    <n v="0"/>
    <n v="4.2091786179921771"/>
    <n v="4.174608535462081"/>
    <n v="12913.759999999998"/>
    <n v="13596.699999999997"/>
    <n v="102.48"/>
    <n v="101.88"/>
    <n v="226788.24000000002"/>
    <n v="240131.16"/>
    <n v="95.25"/>
    <n v="91.93"/>
    <n v="81438.75"/>
    <n v="82737"/>
    <m/>
    <m/>
    <n v="0"/>
    <n v="0"/>
    <n v="100.46512059973924"/>
    <n v="99.130537304267747"/>
    <n v="308226.99"/>
    <n v="322868.16000000003"/>
    <n v="4"/>
    <n v="4"/>
    <n v="4"/>
    <n v="4"/>
    <m/>
    <m/>
    <n v="0"/>
    <n v="0"/>
    <n v="155.5"/>
    <n v="153"/>
    <n v="622"/>
    <n v="612"/>
    <n v="4736"/>
    <n v="4883"/>
    <n v="4736"/>
    <n v="4883"/>
    <n v="22745.67"/>
    <n v="23239.3"/>
    <n v="582593.36"/>
    <n v="595292.16000000003"/>
    <n v="991"/>
    <n v="1035"/>
    <n v="991"/>
    <n v="1035"/>
    <n v="4614.8600000000006"/>
    <n v="4742.13"/>
    <n v="100825.63"/>
    <n v="102278.73"/>
    <n v="5727"/>
    <n v="5918"/>
    <n v="5727"/>
    <n v="5918"/>
    <n v="27360.53"/>
    <n v="27981.43"/>
    <n v="683418.99"/>
    <n v="697570.89"/>
    <n v="0"/>
    <n v="0"/>
    <n v="0"/>
    <n v="0"/>
    <n v="0"/>
    <n v="0"/>
    <n v="0"/>
    <n v="0"/>
    <n v="27360.529999999995"/>
    <n v="27981.429999999997"/>
    <n v="684040.99"/>
    <n v="698182.89"/>
  </r>
  <r>
    <x v="4"/>
    <s v="University of West Georgia"/>
    <m/>
    <n v="141334"/>
    <x v="1"/>
    <n v="1968"/>
    <n v="1895"/>
    <n v="83"/>
    <n v="64"/>
    <n v="1885"/>
    <n v="1831"/>
    <m/>
    <m/>
    <n v="1885"/>
    <n v="1831"/>
    <n v="1885"/>
    <n v="1831"/>
    <n v="48"/>
    <n v="63"/>
    <n v="48"/>
    <n v="63"/>
    <n v="10"/>
    <n v="3"/>
    <n v="10"/>
    <n v="3"/>
    <m/>
    <m/>
    <n v="0"/>
    <n v="0"/>
    <n v="58"/>
    <n v="66"/>
    <n v="58"/>
    <n v="66"/>
    <n v="3.97"/>
    <n v="4.32"/>
    <n v="190.56"/>
    <n v="272.16000000000003"/>
    <n v="3.6"/>
    <n v="4"/>
    <n v="36"/>
    <n v="12"/>
    <m/>
    <m/>
    <n v="0"/>
    <n v="0"/>
    <n v="3.906206896551724"/>
    <n v="4.3054545454545456"/>
    <n v="226.56"/>
    <n v="284.16000000000003"/>
    <n v="131.77000000000001"/>
    <n v="133.51"/>
    <n v="6324.9600000000009"/>
    <n v="8411.1299999999992"/>
    <n v="132"/>
    <n v="138.66999999999999"/>
    <n v="1320"/>
    <n v="416.01"/>
    <m/>
    <m/>
    <n v="0"/>
    <n v="0"/>
    <n v="131.80965517241381"/>
    <n v="133.74454545454546"/>
    <n v="7644.9600000000009"/>
    <n v="8827.14"/>
    <n v="1024"/>
    <n v="921"/>
    <n v="1024"/>
    <n v="921"/>
    <n v="54"/>
    <n v="52"/>
    <n v="54"/>
    <n v="52"/>
    <m/>
    <m/>
    <n v="0"/>
    <n v="0"/>
    <n v="1078"/>
    <n v="973"/>
    <n v="1078"/>
    <n v="973"/>
    <n v="5.0599999999999996"/>
    <n v="5.29"/>
    <n v="5181.4399999999996"/>
    <n v="4872.09"/>
    <n v="6.21"/>
    <n v="6.57"/>
    <n v="335.34"/>
    <n v="341.64"/>
    <m/>
    <m/>
    <n v="0"/>
    <n v="0"/>
    <n v="5.1176066790352506"/>
    <n v="5.3584069886947594"/>
    <n v="5516.78"/>
    <n v="5213.7300000000005"/>
    <n v="136.72"/>
    <n v="138.81"/>
    <n v="140001.28"/>
    <n v="127844.01000000001"/>
    <n v="140.29"/>
    <n v="139.16999999999999"/>
    <n v="7575.66"/>
    <n v="7236.8399999999992"/>
    <m/>
    <m/>
    <n v="0"/>
    <n v="0"/>
    <n v="136.89883116883118"/>
    <n v="138.8292394655704"/>
    <n v="147576.94"/>
    <n v="135080.85"/>
    <n v="1136"/>
    <n v="1039"/>
    <n v="1136"/>
    <n v="1039"/>
    <n v="5.0557570422535214"/>
    <n v="5.2915206929740135"/>
    <n v="5743.34"/>
    <n v="5497.89"/>
    <n v="136.63899647887322"/>
    <n v="138.50624639076034"/>
    <n v="155221.9"/>
    <n v="143907.99"/>
    <n v="576"/>
    <n v="610"/>
    <n v="576"/>
    <n v="610"/>
    <n v="173"/>
    <n v="182"/>
    <n v="173"/>
    <n v="182"/>
    <m/>
    <m/>
    <n v="0"/>
    <n v="0"/>
    <n v="749"/>
    <n v="792"/>
    <n v="749"/>
    <n v="792"/>
    <n v="3.76"/>
    <n v="3.89"/>
    <n v="2165.7599999999998"/>
    <n v="2372.9"/>
    <n v="3.8"/>
    <n v="3.91"/>
    <n v="657.4"/>
    <n v="711.62"/>
    <m/>
    <m/>
    <n v="0"/>
    <n v="0"/>
    <n v="3.7692389853137516"/>
    <n v="3.8945959595959594"/>
    <n v="2823.16"/>
    <n v="3084.52"/>
    <n v="97.57"/>
    <n v="100.84"/>
    <n v="56200.319999999992"/>
    <n v="61512.4"/>
    <n v="79.83"/>
    <n v="86.24"/>
    <n v="13810.59"/>
    <n v="15695.679999999998"/>
    <m/>
    <m/>
    <n v="0"/>
    <n v="0"/>
    <n v="93.472510013351126"/>
    <n v="97.484949494949504"/>
    <n v="70010.909999999989"/>
    <n v="77208.08"/>
    <m/>
    <m/>
    <n v="0"/>
    <n v="0"/>
    <m/>
    <m/>
    <n v="0"/>
    <n v="0"/>
    <m/>
    <m/>
    <n v="0"/>
    <n v="0"/>
    <n v="1648"/>
    <n v="1594"/>
    <n v="1648"/>
    <n v="1594"/>
    <n v="7537.76"/>
    <n v="7517.15"/>
    <n v="202526.56"/>
    <n v="197767.54"/>
    <n v="237"/>
    <n v="237"/>
    <n v="237"/>
    <n v="237"/>
    <n v="1028.74"/>
    <n v="1065.26"/>
    <n v="22706.25"/>
    <n v="23348.53"/>
    <n v="1885"/>
    <n v="1831"/>
    <n v="1885"/>
    <n v="1831"/>
    <n v="8566.5"/>
    <n v="8582.41"/>
    <n v="225232.81"/>
    <n v="221116.07"/>
    <n v="0"/>
    <n v="0"/>
    <n v="0"/>
    <n v="0"/>
    <n v="0"/>
    <n v="0"/>
    <n v="0"/>
    <n v="0"/>
    <n v="8566.5"/>
    <n v="8582.41"/>
    <n v="225232.81"/>
    <n v="221116.07"/>
  </r>
  <r>
    <x v="4"/>
    <s v="Valdosta State University "/>
    <m/>
    <n v="141264"/>
    <x v="1"/>
    <n v="1559"/>
    <n v="1557"/>
    <n v="26"/>
    <n v="46"/>
    <n v="1533"/>
    <n v="1511"/>
    <m/>
    <m/>
    <n v="1533"/>
    <n v="1511"/>
    <n v="1533"/>
    <n v="1511"/>
    <n v="11"/>
    <n v="19"/>
    <n v="11"/>
    <n v="19"/>
    <n v="0"/>
    <n v="6"/>
    <n v="0"/>
    <n v="6"/>
    <m/>
    <m/>
    <n v="0"/>
    <n v="0"/>
    <n v="11"/>
    <n v="25"/>
    <n v="11"/>
    <n v="25"/>
    <n v="5.64"/>
    <n v="4.26"/>
    <n v="62.04"/>
    <n v="80.94"/>
    <m/>
    <n v="4.17"/>
    <n v="0"/>
    <n v="25.02"/>
    <m/>
    <m/>
    <n v="0"/>
    <n v="0"/>
    <n v="5.64"/>
    <n v="4.2383999999999995"/>
    <n v="62.04"/>
    <n v="105.96"/>
    <n v="126.36"/>
    <n v="130.88999999999999"/>
    <n v="1389.96"/>
    <n v="2486.91"/>
    <m/>
    <n v="128"/>
    <n v="0"/>
    <n v="768"/>
    <m/>
    <m/>
    <n v="0"/>
    <n v="0"/>
    <n v="126.36"/>
    <n v="130.19639999999998"/>
    <n v="1389.96"/>
    <n v="3254.9099999999994"/>
    <n v="557"/>
    <n v="522"/>
    <n v="557"/>
    <n v="522"/>
    <n v="28"/>
    <n v="37"/>
    <n v="28"/>
    <n v="37"/>
    <m/>
    <m/>
    <n v="0"/>
    <n v="0"/>
    <n v="585"/>
    <n v="559"/>
    <n v="585"/>
    <n v="559"/>
    <n v="5.31"/>
    <n v="5.25"/>
    <n v="2957.6699999999996"/>
    <n v="2740.5"/>
    <n v="5.55"/>
    <n v="5.96"/>
    <n v="155.4"/>
    <n v="220.52"/>
    <m/>
    <m/>
    <n v="0"/>
    <n v="0"/>
    <n v="5.3214871794871792"/>
    <n v="5.2969946332737026"/>
    <n v="3113.0699999999997"/>
    <n v="2961.0199999999995"/>
    <n v="138.91999999999999"/>
    <n v="139.81"/>
    <n v="77378.439999999988"/>
    <n v="72980.820000000007"/>
    <n v="141.19"/>
    <n v="146.81"/>
    <n v="3953.3199999999997"/>
    <n v="5431.97"/>
    <m/>
    <m/>
    <n v="0"/>
    <n v="0"/>
    <n v="139.02864957264953"/>
    <n v="140.27332737030412"/>
    <n v="81331.75999999998"/>
    <n v="78412.790000000008"/>
    <n v="596"/>
    <n v="584"/>
    <n v="596"/>
    <n v="584"/>
    <n v="5.3273657718120804"/>
    <n v="5.2516780821917797"/>
    <n v="3175.11"/>
    <n v="3066.9799999999991"/>
    <n v="138.79483221476508"/>
    <n v="139.84195205479455"/>
    <n v="82721.719999999987"/>
    <n v="81667.700000000012"/>
    <n v="725"/>
    <n v="730"/>
    <n v="725"/>
    <n v="730"/>
    <n v="210"/>
    <n v="195"/>
    <n v="210"/>
    <n v="195"/>
    <m/>
    <m/>
    <n v="0"/>
    <n v="0"/>
    <n v="935"/>
    <n v="925"/>
    <n v="935"/>
    <n v="925"/>
    <n v="3.93"/>
    <n v="3.96"/>
    <n v="2849.25"/>
    <n v="2890.8"/>
    <n v="3.95"/>
    <n v="3.74"/>
    <n v="829.5"/>
    <n v="729.30000000000007"/>
    <m/>
    <m/>
    <n v="0"/>
    <n v="0"/>
    <n v="3.9344919786096257"/>
    <n v="3.9136216216216222"/>
    <n v="3678.75"/>
    <n v="3620.1000000000004"/>
    <n v="96.21"/>
    <n v="97.85"/>
    <n v="69752.25"/>
    <n v="71430.5"/>
    <n v="78.67"/>
    <n v="81.150000000000006"/>
    <n v="16520.7"/>
    <n v="15824.250000000002"/>
    <m/>
    <m/>
    <n v="0"/>
    <n v="0"/>
    <n v="92.270534759358284"/>
    <n v="94.329459459459457"/>
    <n v="86272.95"/>
    <n v="87254.75"/>
    <n v="2"/>
    <n v="2"/>
    <n v="2"/>
    <n v="2"/>
    <m/>
    <m/>
    <n v="0"/>
    <n v="0"/>
    <n v="135.5"/>
    <n v="136"/>
    <n v="271"/>
    <n v="272"/>
    <n v="1293"/>
    <n v="1271"/>
    <n v="1293"/>
    <n v="1271"/>
    <n v="5868.9599999999991"/>
    <n v="5712.24"/>
    <n v="148520.65"/>
    <n v="146898.23000000001"/>
    <n v="238"/>
    <n v="238"/>
    <n v="238"/>
    <n v="238"/>
    <n v="984.9"/>
    <n v="974.84000000000015"/>
    <n v="20474.02"/>
    <n v="22024.22"/>
    <n v="1531"/>
    <n v="1509"/>
    <n v="1531"/>
    <n v="1509"/>
    <n v="6853.8599999999988"/>
    <n v="6687.08"/>
    <n v="168994.66999999998"/>
    <n v="168922.45"/>
    <n v="0"/>
    <n v="0"/>
    <n v="0"/>
    <n v="0"/>
    <n v="0"/>
    <n v="0"/>
    <n v="0"/>
    <n v="0"/>
    <n v="6853.8600000000006"/>
    <n v="6687.08"/>
    <n v="169265.66999999998"/>
    <n v="169194.45"/>
  </r>
  <r>
    <x v="4"/>
    <s v="Albany State University "/>
    <m/>
    <n v="138716"/>
    <x v="2"/>
    <n v="496"/>
    <n v="502"/>
    <n v="4"/>
    <n v="1"/>
    <n v="492"/>
    <n v="501"/>
    <m/>
    <m/>
    <n v="492"/>
    <n v="501"/>
    <n v="492"/>
    <n v="501"/>
    <n v="6"/>
    <n v="12"/>
    <n v="6"/>
    <n v="12"/>
    <n v="1"/>
    <n v="3"/>
    <n v="1"/>
    <n v="3"/>
    <m/>
    <m/>
    <n v="0"/>
    <n v="0"/>
    <n v="7"/>
    <n v="15"/>
    <n v="7"/>
    <n v="15"/>
    <n v="3.33"/>
    <n v="4.42"/>
    <n v="19.98"/>
    <n v="53.04"/>
    <n v="4"/>
    <n v="3"/>
    <n v="4"/>
    <n v="9"/>
    <m/>
    <m/>
    <n v="0"/>
    <n v="0"/>
    <n v="3.4257142857142857"/>
    <n v="4.1360000000000001"/>
    <n v="23.98"/>
    <n v="62.04"/>
    <n v="138.16999999999999"/>
    <n v="140.66999999999999"/>
    <n v="829.02"/>
    <n v="1688.04"/>
    <n v="129"/>
    <n v="152.66999999999999"/>
    <n v="129"/>
    <n v="458.01"/>
    <m/>
    <m/>
    <n v="0"/>
    <n v="0"/>
    <n v="136.85999999999999"/>
    <n v="143.07000000000002"/>
    <n v="958.01999999999987"/>
    <n v="2146.0500000000002"/>
    <n v="270"/>
    <n v="241"/>
    <n v="270"/>
    <n v="241"/>
    <n v="21"/>
    <n v="18"/>
    <n v="21"/>
    <n v="18"/>
    <m/>
    <m/>
    <n v="0"/>
    <n v="0"/>
    <n v="291"/>
    <n v="259"/>
    <n v="291"/>
    <n v="259"/>
    <n v="5.49"/>
    <n v="5.51"/>
    <n v="1482.3"/>
    <n v="1327.9099999999999"/>
    <n v="8.83"/>
    <n v="8"/>
    <n v="185.43"/>
    <n v="144"/>
    <m/>
    <m/>
    <n v="0"/>
    <n v="0"/>
    <n v="5.731030927835052"/>
    <n v="5.6830501930501924"/>
    <n v="1667.73"/>
    <n v="1471.9099999999999"/>
    <n v="146.94"/>
    <n v="141.59"/>
    <n v="39673.800000000003"/>
    <n v="34123.19"/>
    <n v="161.36000000000001"/>
    <n v="149.28"/>
    <n v="3388.5600000000004"/>
    <n v="2687.04"/>
    <m/>
    <m/>
    <n v="0"/>
    <n v="0"/>
    <n v="147.98061855670105"/>
    <n v="142.12444015444018"/>
    <n v="43062.360000000008"/>
    <n v="36810.230000000003"/>
    <n v="298"/>
    <n v="274"/>
    <n v="298"/>
    <n v="274"/>
    <n v="5.6768791946308728"/>
    <n v="5.5983576642335757"/>
    <n v="1691.71"/>
    <n v="1533.9499999999998"/>
    <n v="147.71939597315438"/>
    <n v="142.17620437956208"/>
    <n v="44020.380000000005"/>
    <n v="38956.280000000013"/>
    <n v="127"/>
    <n v="139"/>
    <n v="127"/>
    <n v="139"/>
    <n v="67"/>
    <n v="87"/>
    <n v="67"/>
    <n v="87"/>
    <m/>
    <m/>
    <n v="0"/>
    <n v="0"/>
    <n v="194"/>
    <n v="226"/>
    <n v="194"/>
    <n v="226"/>
    <n v="4.37"/>
    <n v="4.3"/>
    <n v="554.99"/>
    <n v="597.69999999999993"/>
    <n v="5.14"/>
    <n v="4.82"/>
    <n v="344.38"/>
    <n v="419.34000000000003"/>
    <m/>
    <m/>
    <n v="0"/>
    <n v="0"/>
    <n v="4.6359278350515467"/>
    <n v="4.5001769911504423"/>
    <n v="899.37000000000012"/>
    <n v="1017.04"/>
    <n v="110.55"/>
    <n v="106.7"/>
    <n v="14039.85"/>
    <n v="14831.300000000001"/>
    <n v="93.24"/>
    <n v="96.42"/>
    <n v="6247.08"/>
    <n v="8388.5400000000009"/>
    <m/>
    <m/>
    <n v="0"/>
    <n v="0"/>
    <n v="104.57180412371135"/>
    <n v="102.74265486725665"/>
    <n v="20286.93"/>
    <n v="23219.840000000004"/>
    <m/>
    <n v="1"/>
    <n v="0"/>
    <n v="1"/>
    <m/>
    <m/>
    <n v="0"/>
    <n v="0"/>
    <m/>
    <n v="123"/>
    <n v="0"/>
    <n v="123"/>
    <n v="403"/>
    <n v="392"/>
    <n v="403"/>
    <n v="392"/>
    <n v="2057.27"/>
    <n v="1978.6499999999996"/>
    <n v="54542.67"/>
    <n v="50642.530000000006"/>
    <n v="89"/>
    <n v="108"/>
    <n v="89"/>
    <n v="108"/>
    <n v="533.80999999999995"/>
    <n v="572.34"/>
    <n v="9764.64"/>
    <n v="11533.59"/>
    <n v="492"/>
    <n v="500"/>
    <n v="492"/>
    <n v="500"/>
    <n v="2591.08"/>
    <n v="2550.9899999999998"/>
    <n v="64307.31"/>
    <n v="62176.12000000001"/>
    <n v="0"/>
    <n v="0"/>
    <n v="0"/>
    <n v="0"/>
    <n v="0"/>
    <n v="0"/>
    <n v="0"/>
    <n v="0"/>
    <n v="2591.08"/>
    <n v="2550.9899999999998"/>
    <n v="64307.310000000005"/>
    <n v="62299.120000000017"/>
  </r>
  <r>
    <x v="4"/>
    <s v="Augusta University"/>
    <m/>
    <n v="482149"/>
    <x v="2"/>
    <n v="1000"/>
    <n v="1051"/>
    <n v="13"/>
    <n v="7"/>
    <n v="987"/>
    <n v="1044"/>
    <m/>
    <m/>
    <n v="987"/>
    <n v="1044"/>
    <n v="987"/>
    <n v="1044"/>
    <n v="17"/>
    <n v="21"/>
    <n v="17"/>
    <n v="21"/>
    <n v="0"/>
    <n v="7"/>
    <n v="0"/>
    <n v="7"/>
    <m/>
    <m/>
    <n v="0"/>
    <n v="0"/>
    <n v="17"/>
    <n v="28"/>
    <n v="17"/>
    <n v="28"/>
    <n v="4.29"/>
    <n v="4.8099999999999996"/>
    <n v="72.930000000000007"/>
    <n v="101.00999999999999"/>
    <m/>
    <n v="3.86"/>
    <n v="0"/>
    <n v="27.02"/>
    <m/>
    <m/>
    <n v="0"/>
    <n v="0"/>
    <n v="4.29"/>
    <n v="4.5724999999999998"/>
    <n v="72.930000000000007"/>
    <n v="128.03"/>
    <n v="125.12"/>
    <n v="134.52000000000001"/>
    <n v="2127.04"/>
    <n v="2824.92"/>
    <m/>
    <n v="131"/>
    <n v="0"/>
    <n v="917"/>
    <m/>
    <m/>
    <n v="0"/>
    <n v="0"/>
    <n v="125.12"/>
    <n v="133.64000000000001"/>
    <n v="2127.04"/>
    <n v="3741.9200000000005"/>
    <n v="390"/>
    <n v="382"/>
    <n v="390"/>
    <n v="382"/>
    <n v="26"/>
    <n v="29"/>
    <n v="26"/>
    <n v="29"/>
    <m/>
    <m/>
    <n v="0"/>
    <n v="0"/>
    <n v="416"/>
    <n v="411"/>
    <n v="416"/>
    <n v="411"/>
    <n v="5.43"/>
    <n v="5.26"/>
    <n v="2117.6999999999998"/>
    <n v="2009.32"/>
    <n v="7.46"/>
    <n v="6.14"/>
    <n v="193.96"/>
    <n v="178.06"/>
    <m/>
    <m/>
    <n v="0"/>
    <n v="0"/>
    <n v="5.5568749999999998"/>
    <n v="5.3220924574209247"/>
    <n v="2311.66"/>
    <n v="2187.38"/>
    <n v="138.69999999999999"/>
    <n v="136.81"/>
    <n v="54092.999999999993"/>
    <n v="52261.42"/>
    <n v="149.27000000000001"/>
    <n v="140.15"/>
    <n v="3881.0200000000004"/>
    <n v="4064.3500000000004"/>
    <m/>
    <m/>
    <n v="0"/>
    <n v="0"/>
    <n v="139.36062499999997"/>
    <n v="137.04566909975668"/>
    <n v="57974.01999999999"/>
    <n v="56325.77"/>
    <n v="433"/>
    <n v="439"/>
    <n v="433"/>
    <n v="439"/>
    <n v="5.5071362586605073"/>
    <n v="5.2742824601366749"/>
    <n v="2384.5899999999997"/>
    <n v="2315.4100000000003"/>
    <n v="138.80152424942261"/>
    <n v="136.82845102505695"/>
    <n v="60101.05999999999"/>
    <n v="60067.69"/>
    <n v="466"/>
    <n v="498"/>
    <n v="466"/>
    <n v="498"/>
    <n v="88"/>
    <n v="105"/>
    <n v="88"/>
    <n v="105"/>
    <m/>
    <m/>
    <n v="0"/>
    <n v="0"/>
    <n v="554"/>
    <n v="603"/>
    <n v="554"/>
    <n v="603"/>
    <n v="3.36"/>
    <n v="3.33"/>
    <n v="1565.76"/>
    <n v="1658.3400000000001"/>
    <n v="4.17"/>
    <n v="4.03"/>
    <n v="366.96"/>
    <n v="423.15000000000003"/>
    <m/>
    <m/>
    <n v="0"/>
    <n v="0"/>
    <n v="3.4886642599277979"/>
    <n v="3.4518905472636821"/>
    <n v="1932.72"/>
    <n v="2081.4900000000002"/>
    <n v="87.8"/>
    <n v="88.38"/>
    <n v="40914.799999999996"/>
    <n v="44013.24"/>
    <n v="86.2"/>
    <n v="90.94"/>
    <n v="7585.6"/>
    <n v="9548.6999999999989"/>
    <m/>
    <m/>
    <n v="0"/>
    <n v="0"/>
    <n v="87.545848375451257"/>
    <n v="88.825771144278605"/>
    <n v="48500.399999999994"/>
    <n v="53561.939999999995"/>
    <m/>
    <n v="2"/>
    <n v="0"/>
    <n v="2"/>
    <m/>
    <m/>
    <n v="0"/>
    <n v="0"/>
    <m/>
    <n v="161.5"/>
    <n v="0"/>
    <n v="323"/>
    <n v="873"/>
    <n v="901"/>
    <n v="873"/>
    <n v="901"/>
    <n v="3756.3899999999994"/>
    <n v="3768.67"/>
    <n v="97134.84"/>
    <n v="99099.579999999987"/>
    <n v="114"/>
    <n v="141"/>
    <n v="114"/>
    <n v="141"/>
    <n v="560.91999999999996"/>
    <n v="628.23"/>
    <n v="11466.62"/>
    <n v="14530.05"/>
    <n v="987"/>
    <n v="1042"/>
    <n v="987"/>
    <n v="1042"/>
    <n v="4317.3099999999995"/>
    <n v="4396.8999999999996"/>
    <n v="108601.45999999999"/>
    <n v="113629.62999999999"/>
    <n v="0"/>
    <n v="0"/>
    <n v="0"/>
    <n v="0"/>
    <n v="0"/>
    <n v="0"/>
    <n v="0"/>
    <n v="0"/>
    <n v="4317.3099999999995"/>
    <n v="4396.9000000000005"/>
    <n v="108601.45999999999"/>
    <n v="113952.63"/>
  </r>
  <r>
    <x v="4"/>
    <s v="Clayton State University"/>
    <m/>
    <n v="139311"/>
    <x v="2"/>
    <n v="953"/>
    <n v="1005"/>
    <n v="0"/>
    <n v="4"/>
    <n v="953"/>
    <n v="1001"/>
    <m/>
    <m/>
    <n v="953"/>
    <n v="1001"/>
    <n v="953"/>
    <n v="1001"/>
    <n v="17"/>
    <n v="19"/>
    <n v="17"/>
    <n v="19"/>
    <n v="1"/>
    <n v="5"/>
    <n v="1"/>
    <n v="5"/>
    <m/>
    <m/>
    <n v="0"/>
    <n v="0"/>
    <n v="18"/>
    <n v="24"/>
    <n v="18"/>
    <n v="24"/>
    <n v="4.5599999999999996"/>
    <n v="4.55"/>
    <n v="77.52"/>
    <n v="86.45"/>
    <n v="4.5"/>
    <n v="5.9"/>
    <n v="4.5"/>
    <n v="29.5"/>
    <m/>
    <m/>
    <n v="0"/>
    <n v="0"/>
    <n v="4.5566666666666666"/>
    <n v="4.8312499999999998"/>
    <n v="82.02"/>
    <n v="115.94999999999999"/>
    <n v="145.18"/>
    <n v="139.84"/>
    <n v="2468.06"/>
    <n v="2656.96"/>
    <n v="133"/>
    <n v="142.80000000000001"/>
    <n v="133"/>
    <n v="714"/>
    <m/>
    <m/>
    <n v="0"/>
    <n v="0"/>
    <n v="144.50333333333333"/>
    <n v="140.45666666666668"/>
    <n v="2601.06"/>
    <n v="3370.96"/>
    <n v="187"/>
    <n v="193"/>
    <n v="187"/>
    <n v="193"/>
    <n v="54"/>
    <n v="60"/>
    <n v="54"/>
    <n v="60"/>
    <m/>
    <m/>
    <n v="0"/>
    <n v="0"/>
    <n v="241"/>
    <n v="253"/>
    <n v="241"/>
    <n v="253"/>
    <n v="5.5"/>
    <n v="5.61"/>
    <n v="1028.5"/>
    <n v="1082.73"/>
    <n v="6.79"/>
    <n v="6.09"/>
    <n v="366.66"/>
    <n v="365.4"/>
    <m/>
    <m/>
    <n v="0"/>
    <n v="0"/>
    <n v="5.7890456431535275"/>
    <n v="5.7238339920948622"/>
    <n v="1395.16"/>
    <n v="1448.13"/>
    <n v="140.41"/>
    <n v="140.19999999999999"/>
    <n v="26256.67"/>
    <n v="27058.6"/>
    <n v="139.46"/>
    <n v="132.05000000000001"/>
    <n v="7530.84"/>
    <n v="7923.0000000000009"/>
    <m/>
    <m/>
    <n v="0"/>
    <n v="0"/>
    <n v="140.19713692946056"/>
    <n v="138.26719367588933"/>
    <n v="33787.509999999995"/>
    <n v="34981.599999999999"/>
    <n v="259"/>
    <n v="277"/>
    <n v="259"/>
    <n v="277"/>
    <n v="5.703397683397684"/>
    <n v="5.646498194945849"/>
    <n v="1477.18"/>
    <n v="1564.0800000000002"/>
    <n v="140.49640926640924"/>
    <n v="138.4568953068592"/>
    <n v="36388.569999999992"/>
    <n v="38352.559999999998"/>
    <n v="416"/>
    <n v="431"/>
    <n v="416"/>
    <n v="431"/>
    <n v="278"/>
    <n v="293"/>
    <n v="278"/>
    <n v="293"/>
    <m/>
    <m/>
    <n v="0"/>
    <n v="0"/>
    <n v="694"/>
    <n v="724"/>
    <n v="694"/>
    <n v="724"/>
    <n v="3.92"/>
    <n v="3.77"/>
    <n v="1630.72"/>
    <n v="1624.8700000000001"/>
    <n v="4.5"/>
    <n v="4.54"/>
    <n v="1251"/>
    <n v="1330.22"/>
    <m/>
    <m/>
    <n v="0"/>
    <n v="0"/>
    <n v="4.1523342939481269"/>
    <n v="4.081616022099448"/>
    <n v="2881.7200000000003"/>
    <n v="2955.09"/>
    <n v="91.3"/>
    <n v="90.51"/>
    <n v="37980.799999999996"/>
    <n v="39009.810000000005"/>
    <n v="81.47"/>
    <n v="84.01"/>
    <n v="22648.66"/>
    <n v="24614.93"/>
    <m/>
    <m/>
    <n v="0"/>
    <n v="0"/>
    <n v="87.362334293948109"/>
    <n v="87.879475138121549"/>
    <n v="60629.459999999985"/>
    <n v="63624.74"/>
    <m/>
    <m/>
    <n v="0"/>
    <n v="0"/>
    <m/>
    <m/>
    <n v="0"/>
    <n v="0"/>
    <m/>
    <m/>
    <n v="0"/>
    <n v="0"/>
    <n v="620"/>
    <n v="643"/>
    <n v="620"/>
    <n v="643"/>
    <n v="2736.74"/>
    <n v="2794.05"/>
    <n v="66705.53"/>
    <n v="68725.37"/>
    <n v="333"/>
    <n v="358"/>
    <n v="333"/>
    <n v="358"/>
    <n v="1622.16"/>
    <n v="1725.12"/>
    <n v="30312.5"/>
    <n v="33251.93"/>
    <n v="953"/>
    <n v="1001"/>
    <n v="953"/>
    <n v="1001"/>
    <n v="4358.8999999999996"/>
    <n v="4519.17"/>
    <n v="97018.03"/>
    <n v="101977.29999999999"/>
    <n v="0"/>
    <n v="0"/>
    <n v="0"/>
    <n v="0"/>
    <n v="0"/>
    <n v="0"/>
    <n v="0"/>
    <n v="0"/>
    <n v="4358.9000000000005"/>
    <n v="4519.17"/>
    <n v="97018.02999999997"/>
    <n v="101977.29999999999"/>
  </r>
  <r>
    <x v="4"/>
    <s v="Columbus State University"/>
    <s v="Meet the Criteria for Four-Year 3 in 2021-22"/>
    <n v="139366"/>
    <x v="2"/>
    <n v="1184"/>
    <n v="1035"/>
    <n v="8"/>
    <n v="14"/>
    <n v="1176"/>
    <n v="1021"/>
    <m/>
    <m/>
    <n v="1176"/>
    <n v="1021"/>
    <n v="1176"/>
    <n v="1021"/>
    <n v="22"/>
    <n v="26"/>
    <n v="22"/>
    <n v="26"/>
    <n v="8"/>
    <n v="8"/>
    <n v="8"/>
    <n v="8"/>
    <m/>
    <m/>
    <n v="0"/>
    <n v="0"/>
    <n v="30"/>
    <n v="34"/>
    <n v="30"/>
    <n v="34"/>
    <n v="4.41"/>
    <n v="4.38"/>
    <n v="97.02000000000001"/>
    <n v="113.88"/>
    <n v="3.75"/>
    <n v="3.94"/>
    <n v="30"/>
    <n v="31.52"/>
    <m/>
    <m/>
    <n v="0"/>
    <n v="0"/>
    <n v="4.234"/>
    <n v="4.276470588235294"/>
    <n v="127.02"/>
    <n v="145.4"/>
    <n v="140.13999999999999"/>
    <n v="137.72999999999999"/>
    <n v="3083.08"/>
    <n v="3580.9799999999996"/>
    <n v="133.5"/>
    <n v="126.5"/>
    <n v="1068"/>
    <n v="1012"/>
    <m/>
    <m/>
    <n v="0"/>
    <n v="0"/>
    <n v="138.36933333333334"/>
    <n v="135.08764705882351"/>
    <n v="4151.08"/>
    <n v="4592.9799999999996"/>
    <n v="469"/>
    <n v="395"/>
    <n v="469"/>
    <n v="395"/>
    <n v="28"/>
    <n v="25"/>
    <n v="28"/>
    <n v="25"/>
    <m/>
    <m/>
    <n v="0"/>
    <n v="0"/>
    <n v="497"/>
    <n v="420"/>
    <n v="497"/>
    <n v="420"/>
    <n v="5.56"/>
    <n v="5.59"/>
    <n v="2607.64"/>
    <n v="2208.0499999999997"/>
    <n v="8.09"/>
    <n v="6.9"/>
    <n v="226.51999999999998"/>
    <n v="172.5"/>
    <m/>
    <m/>
    <n v="0"/>
    <n v="0"/>
    <n v="5.7025352112676053"/>
    <n v="5.6679761904761898"/>
    <n v="2834.16"/>
    <n v="2380.5499999999997"/>
    <n v="140.41"/>
    <n v="140.51"/>
    <n v="65852.289999999994"/>
    <n v="55501.45"/>
    <n v="135.01"/>
    <n v="144.43"/>
    <n v="3780.2799999999997"/>
    <n v="3610.75"/>
    <m/>
    <m/>
    <n v="0"/>
    <n v="0"/>
    <n v="140.1057746478873"/>
    <n v="140.74333333333334"/>
    <n v="69632.569999999992"/>
    <n v="59112.200000000004"/>
    <n v="527"/>
    <n v="454"/>
    <n v="527"/>
    <n v="454"/>
    <n v="5.6189373814041739"/>
    <n v="5.5637665198237878"/>
    <n v="2961.18"/>
    <n v="2525.9499999999998"/>
    <n v="140.00692599620493"/>
    <n v="140.31977973568283"/>
    <n v="73783.649999999994"/>
    <n v="63705.180000000008"/>
    <n v="416"/>
    <n v="378"/>
    <n v="416"/>
    <n v="378"/>
    <n v="233"/>
    <n v="189"/>
    <n v="233"/>
    <n v="189"/>
    <m/>
    <m/>
    <n v="0"/>
    <n v="0"/>
    <n v="649"/>
    <n v="567"/>
    <n v="649"/>
    <n v="567"/>
    <n v="3.98"/>
    <n v="4.07"/>
    <n v="1655.68"/>
    <n v="1538.46"/>
    <n v="3.68"/>
    <n v="3.96"/>
    <n v="857.44"/>
    <n v="748.43999999999994"/>
    <m/>
    <m/>
    <n v="0"/>
    <n v="0"/>
    <n v="3.8722958397534666"/>
    <n v="4.0333333333333332"/>
    <n v="2513.12"/>
    <n v="2286.9"/>
    <n v="99.76"/>
    <n v="102.08"/>
    <n v="41500.160000000003"/>
    <n v="38586.239999999998"/>
    <n v="68.849999999999994"/>
    <n v="77.17"/>
    <n v="16042.05"/>
    <n v="14585.130000000001"/>
    <m/>
    <m/>
    <n v="0"/>
    <n v="0"/>
    <n v="88.662881355932214"/>
    <n v="93.776666666666657"/>
    <n v="57542.210000000006"/>
    <n v="53171.369999999995"/>
    <m/>
    <m/>
    <n v="0"/>
    <n v="0"/>
    <m/>
    <m/>
    <n v="0"/>
    <n v="0"/>
    <m/>
    <m/>
    <n v="0"/>
    <n v="0"/>
    <n v="907"/>
    <n v="799"/>
    <n v="907"/>
    <n v="799"/>
    <n v="4360.34"/>
    <n v="3860.39"/>
    <n v="110435.53"/>
    <n v="97668.669999999984"/>
    <n v="269"/>
    <n v="222"/>
    <n v="269"/>
    <n v="222"/>
    <n v="1113.96"/>
    <n v="952.45999999999992"/>
    <n v="20890.329999999998"/>
    <n v="19207.88"/>
    <n v="1176"/>
    <n v="1021"/>
    <n v="1176"/>
    <n v="1021"/>
    <n v="5474.3"/>
    <n v="4812.8499999999995"/>
    <n v="131325.85999999999"/>
    <n v="116876.54999999999"/>
    <n v="0"/>
    <n v="0"/>
    <n v="0"/>
    <n v="0"/>
    <n v="0"/>
    <n v="0"/>
    <n v="0"/>
    <n v="0"/>
    <n v="5474.2999999999993"/>
    <n v="4812.8500000000004"/>
    <n v="131325.85999999999"/>
    <n v="116876.55"/>
  </r>
  <r>
    <x v="4"/>
    <s v="Fort Valley State University"/>
    <m/>
    <n v="139719"/>
    <x v="10"/>
    <n v="362"/>
    <n v="394"/>
    <n v="1"/>
    <n v="0"/>
    <n v="361"/>
    <n v="394"/>
    <m/>
    <m/>
    <n v="361"/>
    <n v="394"/>
    <n v="361"/>
    <n v="394"/>
    <n v="10"/>
    <n v="9"/>
    <n v="10"/>
    <n v="9"/>
    <n v="1"/>
    <n v="0"/>
    <n v="1"/>
    <n v="0"/>
    <m/>
    <m/>
    <n v="0"/>
    <n v="0"/>
    <n v="11"/>
    <n v="9"/>
    <n v="11"/>
    <n v="9"/>
    <n v="4.7"/>
    <n v="4.4400000000000004"/>
    <n v="47"/>
    <n v="39.96"/>
    <n v="8"/>
    <m/>
    <n v="8"/>
    <n v="0"/>
    <m/>
    <m/>
    <n v="0"/>
    <n v="0"/>
    <n v="5"/>
    <n v="4.4400000000000004"/>
    <n v="55"/>
    <n v="39.96"/>
    <n v="140.80000000000001"/>
    <n v="134.11000000000001"/>
    <n v="1408"/>
    <n v="1206.9900000000002"/>
    <n v="177"/>
    <m/>
    <n v="177"/>
    <n v="0"/>
    <m/>
    <m/>
    <n v="0"/>
    <n v="0"/>
    <n v="144.09090909090909"/>
    <n v="134.11000000000001"/>
    <n v="1585"/>
    <n v="1206.9900000000002"/>
    <n v="226"/>
    <n v="222"/>
    <n v="226"/>
    <n v="222"/>
    <n v="5"/>
    <n v="9"/>
    <n v="5"/>
    <n v="9"/>
    <m/>
    <m/>
    <n v="0"/>
    <n v="0"/>
    <n v="231"/>
    <n v="231"/>
    <n v="231"/>
    <n v="231"/>
    <n v="4.99"/>
    <n v="5.0999999999999996"/>
    <n v="1127.74"/>
    <n v="1132.1999999999998"/>
    <n v="5.9"/>
    <n v="6.17"/>
    <n v="29.5"/>
    <n v="55.53"/>
    <m/>
    <m/>
    <n v="0"/>
    <n v="0"/>
    <n v="5.0096969696969698"/>
    <n v="5.141688311688311"/>
    <n v="1157.24"/>
    <n v="1187.7299999999998"/>
    <n v="141.47999999999999"/>
    <n v="145.72999999999999"/>
    <n v="31974.479999999996"/>
    <n v="32352.059999999998"/>
    <n v="137.47"/>
    <n v="160.11000000000001"/>
    <n v="687.35"/>
    <n v="1440.9900000000002"/>
    <m/>
    <m/>
    <n v="0"/>
    <n v="0"/>
    <n v="141.39320346320343"/>
    <n v="146.29025974025973"/>
    <n v="32661.829999999994"/>
    <n v="33793.049999999996"/>
    <n v="242"/>
    <n v="240"/>
    <n v="242"/>
    <n v="240"/>
    <n v="5.0092561983471073"/>
    <n v="5.1153749999999993"/>
    <n v="1212.24"/>
    <n v="1227.6899999999998"/>
    <n v="141.51582644628098"/>
    <n v="145.83349999999999"/>
    <n v="34246.829999999994"/>
    <n v="35000.039999999994"/>
    <n v="99"/>
    <n v="136"/>
    <n v="99"/>
    <n v="136"/>
    <n v="19"/>
    <n v="18"/>
    <n v="19"/>
    <n v="18"/>
    <m/>
    <m/>
    <n v="0"/>
    <n v="0"/>
    <n v="118"/>
    <n v="154"/>
    <n v="118"/>
    <n v="154"/>
    <n v="3.82"/>
    <n v="3.75"/>
    <n v="378.18"/>
    <n v="510"/>
    <n v="4.29"/>
    <n v="4.67"/>
    <n v="81.510000000000005"/>
    <n v="84.06"/>
    <m/>
    <m/>
    <n v="0"/>
    <n v="0"/>
    <n v="3.8956779661016947"/>
    <n v="3.8575324675324674"/>
    <n v="459.69"/>
    <n v="594.05999999999995"/>
    <n v="105.43"/>
    <n v="105.24"/>
    <n v="10437.570000000002"/>
    <n v="14312.64"/>
    <n v="94.18"/>
    <n v="94.76"/>
    <n v="1789.42"/>
    <n v="1705.68"/>
    <m/>
    <m/>
    <n v="0"/>
    <n v="0"/>
    <n v="103.61855932203392"/>
    <n v="104.01506493506493"/>
    <n v="12226.990000000002"/>
    <n v="16018.32"/>
    <n v="1"/>
    <m/>
    <n v="1"/>
    <n v="0"/>
    <m/>
    <m/>
    <n v="0"/>
    <n v="0"/>
    <n v="126"/>
    <m/>
    <n v="126"/>
    <n v="0"/>
    <n v="335"/>
    <n v="367"/>
    <n v="335"/>
    <n v="367"/>
    <n v="1552.92"/>
    <n v="1682.1599999999999"/>
    <n v="43820.049999999996"/>
    <n v="47871.689999999995"/>
    <n v="25"/>
    <n v="27"/>
    <n v="25"/>
    <n v="27"/>
    <n v="119.01"/>
    <n v="139.59"/>
    <n v="2653.77"/>
    <n v="3146.67"/>
    <n v="360"/>
    <n v="394"/>
    <n v="360"/>
    <n v="394"/>
    <n v="1671.93"/>
    <n v="1821.7499999999998"/>
    <n v="46473.819999999992"/>
    <n v="51018.359999999993"/>
    <n v="0"/>
    <n v="0"/>
    <n v="0"/>
    <n v="0"/>
    <n v="0"/>
    <n v="0"/>
    <n v="0"/>
    <n v="0"/>
    <n v="1671.93"/>
    <n v="1821.7499999999998"/>
    <n v="46599.819999999992"/>
    <n v="51018.359999999993"/>
  </r>
  <r>
    <x v="4"/>
    <s v="Georgia College and State University"/>
    <m/>
    <n v="139861"/>
    <x v="2"/>
    <n v="1315"/>
    <n v="1195"/>
    <n v="51"/>
    <n v="53"/>
    <n v="1264"/>
    <n v="1142"/>
    <m/>
    <m/>
    <n v="1264"/>
    <n v="1142"/>
    <n v="1264"/>
    <n v="1142"/>
    <n v="15"/>
    <n v="28"/>
    <n v="15"/>
    <n v="28"/>
    <n v="2"/>
    <n v="0"/>
    <n v="2"/>
    <n v="0"/>
    <m/>
    <m/>
    <n v="0"/>
    <n v="0"/>
    <n v="17"/>
    <n v="28"/>
    <n v="17"/>
    <n v="28"/>
    <n v="4.33"/>
    <n v="4.32"/>
    <n v="64.95"/>
    <n v="120.96000000000001"/>
    <n v="5"/>
    <m/>
    <n v="10"/>
    <n v="0"/>
    <m/>
    <m/>
    <n v="0"/>
    <n v="0"/>
    <n v="4.408823529411765"/>
    <n v="4.32"/>
    <n v="74.95"/>
    <n v="120.96000000000001"/>
    <n v="126.67"/>
    <n v="126.13"/>
    <n v="1900.05"/>
    <n v="3531.64"/>
    <n v="154.5"/>
    <m/>
    <n v="309"/>
    <n v="0"/>
    <m/>
    <m/>
    <n v="0"/>
    <n v="0"/>
    <n v="129.94411764705885"/>
    <n v="126.13"/>
    <n v="2209.0500000000002"/>
    <n v="3531.64"/>
    <n v="634"/>
    <n v="587"/>
    <n v="634"/>
    <n v="587"/>
    <n v="99"/>
    <n v="74"/>
    <n v="99"/>
    <n v="74"/>
    <m/>
    <m/>
    <n v="0"/>
    <n v="0"/>
    <n v="733"/>
    <n v="661"/>
    <n v="733"/>
    <n v="661"/>
    <n v="4.5599999999999996"/>
    <n v="4.54"/>
    <n v="2891.04"/>
    <n v="2664.98"/>
    <n v="4.6100000000000003"/>
    <n v="4.41"/>
    <n v="456.39000000000004"/>
    <n v="326.34000000000003"/>
    <m/>
    <m/>
    <n v="0"/>
    <n v="0"/>
    <n v="4.5667530695770804"/>
    <n v="4.5254462934947055"/>
    <n v="3347.43"/>
    <n v="2991.32"/>
    <n v="128.63"/>
    <n v="127.1"/>
    <n v="81551.42"/>
    <n v="74607.7"/>
    <n v="135.21"/>
    <n v="133.91"/>
    <n v="13385.79"/>
    <n v="9909.34"/>
    <m/>
    <m/>
    <n v="0"/>
    <n v="0"/>
    <n v="129.51870395634378"/>
    <n v="127.86239031770045"/>
    <n v="94937.209999999992"/>
    <n v="84517.04"/>
    <n v="750"/>
    <n v="689"/>
    <n v="750"/>
    <n v="689"/>
    <n v="4.5631733333333333"/>
    <n v="4.5170972423802613"/>
    <n v="3422.38"/>
    <n v="3112.28"/>
    <n v="129.52834666666666"/>
    <n v="127.79198838896951"/>
    <n v="97146.26"/>
    <n v="88048.68"/>
    <n v="475"/>
    <n v="411"/>
    <n v="475"/>
    <n v="411"/>
    <n v="39"/>
    <n v="42"/>
    <n v="39"/>
    <n v="42"/>
    <m/>
    <m/>
    <n v="0"/>
    <n v="0"/>
    <n v="514"/>
    <n v="453"/>
    <n v="514"/>
    <n v="453"/>
    <n v="3.78"/>
    <n v="3.92"/>
    <n v="1795.5"/>
    <n v="1611.12"/>
    <n v="3.5"/>
    <n v="3.37"/>
    <n v="136.5"/>
    <n v="141.54"/>
    <m/>
    <m/>
    <n v="0"/>
    <n v="0"/>
    <n v="3.7587548638132295"/>
    <n v="3.8690066225165558"/>
    <n v="1932"/>
    <n v="1752.6599999999999"/>
    <n v="102.07"/>
    <n v="102.76"/>
    <n v="48483.25"/>
    <n v="42234.36"/>
    <n v="81.86"/>
    <n v="85.89"/>
    <n v="3192.54"/>
    <n v="3607.38"/>
    <m/>
    <m/>
    <n v="0"/>
    <n v="0"/>
    <n v="100.53655642023347"/>
    <n v="101.19589403973509"/>
    <n v="51675.79"/>
    <n v="45841.74"/>
    <m/>
    <m/>
    <n v="0"/>
    <n v="0"/>
    <m/>
    <m/>
    <n v="0"/>
    <n v="0"/>
    <m/>
    <m/>
    <n v="0"/>
    <n v="0"/>
    <n v="1124"/>
    <n v="1026"/>
    <n v="1124"/>
    <n v="1026"/>
    <n v="4751.49"/>
    <n v="4397.0599999999995"/>
    <n v="131934.72"/>
    <n v="120373.7"/>
    <n v="140"/>
    <n v="116"/>
    <n v="140"/>
    <n v="116"/>
    <n v="602.8900000000001"/>
    <n v="467.88"/>
    <n v="16887.330000000002"/>
    <n v="13516.720000000001"/>
    <n v="1264"/>
    <n v="1142"/>
    <n v="1264"/>
    <n v="1142"/>
    <n v="5354.38"/>
    <n v="4864.9399999999996"/>
    <n v="148822.04999999999"/>
    <n v="133890.41999999998"/>
    <n v="0"/>
    <n v="0"/>
    <n v="0"/>
    <n v="0"/>
    <n v="0"/>
    <n v="0"/>
    <n v="0"/>
    <n v="0"/>
    <n v="5354.38"/>
    <n v="4864.9400000000005"/>
    <n v="148822.04999999999"/>
    <n v="133890.41999999998"/>
  </r>
  <r>
    <x v="4"/>
    <s v="Georgia Southwestern State University"/>
    <s v="Meet the Criteria for Four-Year 5 in 2021-22"/>
    <n v="139764"/>
    <x v="2"/>
    <n v="404"/>
    <n v="388"/>
    <n v="1"/>
    <n v="5"/>
    <n v="403"/>
    <n v="383"/>
    <m/>
    <m/>
    <n v="403"/>
    <n v="383"/>
    <n v="403"/>
    <n v="383"/>
    <n v="11"/>
    <n v="14"/>
    <n v="11"/>
    <n v="14"/>
    <n v="0"/>
    <n v="0"/>
    <n v="0"/>
    <n v="0"/>
    <m/>
    <m/>
    <n v="0"/>
    <n v="0"/>
    <n v="11"/>
    <n v="14"/>
    <n v="11"/>
    <n v="14"/>
    <n v="4.55"/>
    <n v="5"/>
    <n v="50.05"/>
    <n v="70"/>
    <m/>
    <m/>
    <n v="0"/>
    <n v="0"/>
    <m/>
    <m/>
    <n v="0"/>
    <n v="0"/>
    <n v="4.55"/>
    <n v="5"/>
    <n v="50.05"/>
    <n v="70"/>
    <n v="137.44999999999999"/>
    <n v="145.07"/>
    <n v="1511.9499999999998"/>
    <n v="2030.98"/>
    <m/>
    <s v="NA"/>
    <n v="0"/>
    <n v="0"/>
    <m/>
    <m/>
    <n v="0"/>
    <n v="0"/>
    <n v="137.44999999999999"/>
    <n v="145.07"/>
    <n v="1511.9499999999998"/>
    <n v="2030.98"/>
    <n v="119"/>
    <n v="108"/>
    <n v="119"/>
    <n v="108"/>
    <n v="4"/>
    <n v="8"/>
    <n v="4"/>
    <n v="8"/>
    <m/>
    <m/>
    <n v="0"/>
    <n v="0"/>
    <n v="123"/>
    <n v="116"/>
    <n v="123"/>
    <n v="116"/>
    <n v="4.93"/>
    <n v="4.9400000000000004"/>
    <n v="586.66999999999996"/>
    <n v="533.5200000000001"/>
    <n v="8.1300000000000008"/>
    <n v="5.81"/>
    <n v="32.520000000000003"/>
    <n v="46.48"/>
    <m/>
    <m/>
    <n v="0"/>
    <n v="0"/>
    <n v="5.0340650406504057"/>
    <n v="5.0000000000000009"/>
    <n v="619.18999999999994"/>
    <n v="580.00000000000011"/>
    <n v="141.18"/>
    <n v="138.88"/>
    <n v="16800.420000000002"/>
    <n v="14999.039999999999"/>
    <n v="117.67"/>
    <n v="137.71"/>
    <n v="470.68"/>
    <n v="1101.68"/>
    <m/>
    <m/>
    <n v="0"/>
    <n v="0"/>
    <n v="140.41544715447156"/>
    <n v="138.79931034482757"/>
    <n v="17271.100000000002"/>
    <n v="16100.72"/>
    <n v="134"/>
    <n v="130"/>
    <n v="134"/>
    <n v="130"/>
    <n v="4.9943283582089544"/>
    <n v="5.0000000000000009"/>
    <n v="669.2399999999999"/>
    <n v="650.00000000000011"/>
    <n v="140.17201492537316"/>
    <n v="139.47461538461539"/>
    <n v="18783.050000000003"/>
    <n v="18131.7"/>
    <n v="178"/>
    <n v="164"/>
    <n v="178"/>
    <n v="164"/>
    <n v="89"/>
    <n v="89"/>
    <n v="89"/>
    <n v="89"/>
    <m/>
    <m/>
    <n v="0"/>
    <n v="0"/>
    <n v="267"/>
    <n v="253"/>
    <n v="267"/>
    <n v="253"/>
    <n v="3.57"/>
    <n v="3.51"/>
    <n v="635.45999999999992"/>
    <n v="575.64"/>
    <n v="3.84"/>
    <n v="4.04"/>
    <n v="341.76"/>
    <n v="359.56"/>
    <m/>
    <m/>
    <n v="0"/>
    <n v="0"/>
    <n v="3.6599999999999997"/>
    <n v="3.6964426877470355"/>
    <n v="977.21999999999991"/>
    <n v="935.2"/>
    <n v="89.81"/>
    <n v="94.2"/>
    <n v="15986.18"/>
    <n v="15448.800000000001"/>
    <n v="66.11"/>
    <n v="69.17"/>
    <n v="5883.79"/>
    <n v="6156.13"/>
    <m/>
    <m/>
    <n v="0"/>
    <n v="0"/>
    <n v="81.910000000000011"/>
    <n v="85.394980237154158"/>
    <n v="21869.97"/>
    <n v="21604.93"/>
    <n v="2"/>
    <m/>
    <n v="2"/>
    <n v="0"/>
    <m/>
    <m/>
    <n v="0"/>
    <n v="0"/>
    <n v="129.66999999999999"/>
    <m/>
    <n v="259.33999999999997"/>
    <n v="0"/>
    <n v="308"/>
    <n v="286"/>
    <n v="308"/>
    <n v="286"/>
    <n v="1272.1799999999998"/>
    <n v="1179.1600000000001"/>
    <n v="34298.550000000003"/>
    <n v="32478.82"/>
    <n v="93"/>
    <n v="97"/>
    <n v="93"/>
    <n v="97"/>
    <n v="374.28"/>
    <n v="406.04"/>
    <n v="6354.47"/>
    <n v="7257.81"/>
    <n v="401"/>
    <n v="383"/>
    <n v="401"/>
    <n v="383"/>
    <n v="1646.4599999999998"/>
    <n v="1585.2"/>
    <n v="40653.020000000004"/>
    <n v="39736.629999999997"/>
    <n v="0"/>
    <n v="0"/>
    <n v="0"/>
    <n v="0"/>
    <n v="0"/>
    <n v="0"/>
    <n v="0"/>
    <n v="0"/>
    <n v="1646.4599999999998"/>
    <n v="1585.2000000000003"/>
    <n v="40912.36"/>
    <n v="39736.630000000005"/>
  </r>
  <r>
    <x v="4"/>
    <s v="University of North Georgia"/>
    <m/>
    <n v="482680"/>
    <x v="2"/>
    <n v="2068"/>
    <n v="2159"/>
    <n v="17"/>
    <n v="23"/>
    <n v="2051"/>
    <n v="2136"/>
    <m/>
    <m/>
    <n v="2051"/>
    <n v="2136"/>
    <n v="2051"/>
    <n v="2136"/>
    <n v="94"/>
    <n v="112"/>
    <n v="94"/>
    <n v="112"/>
    <n v="12"/>
    <n v="21"/>
    <n v="12"/>
    <n v="21"/>
    <m/>
    <m/>
    <n v="0"/>
    <n v="0"/>
    <n v="106"/>
    <n v="133"/>
    <n v="106"/>
    <n v="133"/>
    <n v="4.16"/>
    <n v="4.29"/>
    <n v="391.04"/>
    <n v="480.48"/>
    <n v="4.21"/>
    <n v="4.1900000000000004"/>
    <n v="50.519999999999996"/>
    <n v="87.990000000000009"/>
    <m/>
    <m/>
    <n v="0"/>
    <n v="0"/>
    <n v="4.1656603773584902"/>
    <n v="4.2742105263157892"/>
    <n v="441.55999999999995"/>
    <n v="568.46999999999991"/>
    <n v="131.13999999999999"/>
    <n v="129.71"/>
    <n v="12327.159999999998"/>
    <n v="14527.52"/>
    <n v="117.25"/>
    <n v="133.05000000000001"/>
    <n v="1407"/>
    <n v="2794.05"/>
    <m/>
    <m/>
    <n v="0"/>
    <n v="0"/>
    <n v="129.56754716981129"/>
    <n v="130.23736842105262"/>
    <n v="13734.159999999996"/>
    <n v="17321.57"/>
    <n v="999"/>
    <n v="972"/>
    <n v="999"/>
    <n v="972"/>
    <n v="205"/>
    <n v="164"/>
    <n v="205"/>
    <n v="164"/>
    <m/>
    <m/>
    <n v="0"/>
    <n v="0"/>
    <n v="1204"/>
    <n v="1136"/>
    <n v="1204"/>
    <n v="1136"/>
    <n v="5.33"/>
    <n v="5.29"/>
    <n v="5324.67"/>
    <n v="5141.88"/>
    <n v="5.56"/>
    <n v="5.95"/>
    <n v="1139.8"/>
    <n v="975.80000000000007"/>
    <m/>
    <m/>
    <n v="0"/>
    <n v="0"/>
    <n v="5.3691611295681065"/>
    <n v="5.3852816901408449"/>
    <n v="6464.47"/>
    <n v="6117.6799999999994"/>
    <n v="134.04"/>
    <n v="134.34"/>
    <n v="133905.96"/>
    <n v="130578.48000000001"/>
    <n v="137.38"/>
    <n v="139.53"/>
    <n v="28162.899999999998"/>
    <n v="22882.920000000002"/>
    <m/>
    <m/>
    <n v="0"/>
    <n v="0"/>
    <n v="134.6086877076412"/>
    <n v="135.08926056338029"/>
    <n v="162068.85999999999"/>
    <n v="153461.40000000002"/>
    <n v="1310"/>
    <n v="1269"/>
    <n v="1310"/>
    <n v="1269"/>
    <n v="5.271778625954199"/>
    <n v="5.2688337273443651"/>
    <n v="6906.0300000000007"/>
    <n v="6686.15"/>
    <n v="134.2007786259542"/>
    <n v="134.5807486209614"/>
    <n v="175803.02"/>
    <n v="170782.97000000003"/>
    <n v="555"/>
    <n v="679"/>
    <n v="555"/>
    <n v="679"/>
    <n v="186"/>
    <n v="188"/>
    <n v="186"/>
    <n v="188"/>
    <m/>
    <m/>
    <n v="0"/>
    <n v="0"/>
    <n v="741"/>
    <n v="867"/>
    <n v="741"/>
    <n v="867"/>
    <n v="4.01"/>
    <n v="4.17"/>
    <n v="2225.5499999999997"/>
    <n v="2831.43"/>
    <n v="4.29"/>
    <n v="4.59"/>
    <n v="797.94"/>
    <n v="862.92"/>
    <m/>
    <m/>
    <n v="0"/>
    <n v="0"/>
    <n v="4.0802834008097166"/>
    <n v="4.2610726643598618"/>
    <n v="3023.4900000000002"/>
    <n v="3694.3500000000004"/>
    <n v="105.08"/>
    <n v="108.45"/>
    <n v="58319.4"/>
    <n v="73637.55"/>
    <n v="99.51"/>
    <n v="99.93"/>
    <n v="18508.86"/>
    <n v="18786.84"/>
    <m/>
    <m/>
    <n v="0"/>
    <n v="0"/>
    <n v="103.68186234817816"/>
    <n v="106.6025259515571"/>
    <n v="76828.260000000009"/>
    <n v="92424.39"/>
    <m/>
    <m/>
    <n v="0"/>
    <n v="0"/>
    <m/>
    <m/>
    <n v="0"/>
    <n v="0"/>
    <m/>
    <m/>
    <n v="0"/>
    <n v="0"/>
    <n v="1648"/>
    <n v="1763"/>
    <n v="1648"/>
    <n v="1763"/>
    <n v="7941.26"/>
    <n v="8453.7900000000009"/>
    <n v="204552.52"/>
    <n v="218743.55"/>
    <n v="403"/>
    <n v="373"/>
    <n v="403"/>
    <n v="373"/>
    <n v="1988.26"/>
    <n v="1926.71"/>
    <n v="48078.759999999995"/>
    <n v="44463.81"/>
    <n v="2051"/>
    <n v="2136"/>
    <n v="2051"/>
    <n v="2136"/>
    <n v="9929.52"/>
    <n v="10380.5"/>
    <n v="252631.27999999997"/>
    <n v="263207.36"/>
    <n v="0"/>
    <n v="0"/>
    <n v="0"/>
    <n v="0"/>
    <n v="0"/>
    <n v="0"/>
    <n v="0"/>
    <n v="0"/>
    <n v="9929.52"/>
    <n v="10380.5"/>
    <n v="252631.28"/>
    <n v="263207.36000000004"/>
  </r>
  <r>
    <x v="4"/>
    <s v="Savannah State University"/>
    <m/>
    <n v="140960"/>
    <x v="10"/>
    <n v="552"/>
    <n v="482"/>
    <n v="2"/>
    <n v="2"/>
    <n v="550"/>
    <n v="480"/>
    <m/>
    <m/>
    <n v="550"/>
    <n v="480"/>
    <n v="550"/>
    <n v="480"/>
    <n v="6"/>
    <n v="10"/>
    <n v="6"/>
    <n v="10"/>
    <n v="1"/>
    <n v="1"/>
    <n v="1"/>
    <n v="1"/>
    <m/>
    <m/>
    <n v="0"/>
    <n v="0"/>
    <n v="7"/>
    <n v="11"/>
    <n v="7"/>
    <n v="11"/>
    <n v="4.33"/>
    <n v="4"/>
    <n v="25.98"/>
    <n v="40"/>
    <n v="3"/>
    <n v="5"/>
    <n v="3"/>
    <n v="5"/>
    <m/>
    <m/>
    <n v="0"/>
    <n v="0"/>
    <n v="4.1399999999999997"/>
    <n v="4.0909090909090908"/>
    <n v="28.979999999999997"/>
    <n v="45"/>
    <n v="140.83000000000001"/>
    <n v="138.19999999999999"/>
    <n v="844.98"/>
    <n v="1382"/>
    <n v="140"/>
    <n v="147"/>
    <n v="140"/>
    <n v="147"/>
    <m/>
    <m/>
    <n v="0"/>
    <n v="0"/>
    <n v="140.71142857142857"/>
    <n v="139"/>
    <n v="984.98"/>
    <n v="1529"/>
    <n v="370"/>
    <n v="296"/>
    <n v="370"/>
    <n v="296"/>
    <n v="21"/>
    <n v="9"/>
    <n v="21"/>
    <n v="9"/>
    <m/>
    <m/>
    <n v="0"/>
    <n v="0"/>
    <n v="391"/>
    <n v="305"/>
    <n v="391"/>
    <n v="305"/>
    <n v="5.05"/>
    <n v="5.34"/>
    <n v="1868.5"/>
    <n v="1580.6399999999999"/>
    <n v="6.98"/>
    <n v="6.33"/>
    <n v="146.58000000000001"/>
    <n v="56.97"/>
    <m/>
    <m/>
    <n v="0"/>
    <n v="0"/>
    <n v="5.1536572890025569"/>
    <n v="5.369213114754098"/>
    <n v="2015.0799999999997"/>
    <n v="1637.61"/>
    <n v="143.24"/>
    <n v="144.76"/>
    <n v="52998.8"/>
    <n v="42848.959999999999"/>
    <n v="153.59"/>
    <n v="161.81"/>
    <n v="3225.39"/>
    <n v="1456.29"/>
    <m/>
    <m/>
    <n v="0"/>
    <n v="0"/>
    <n v="143.79588235294119"/>
    <n v="145.26311475409835"/>
    <n v="56224.19"/>
    <n v="44305.25"/>
    <n v="398"/>
    <n v="316"/>
    <n v="398"/>
    <n v="316"/>
    <n v="5.1358291457286427"/>
    <n v="5.3247151898734177"/>
    <n v="2044.0599999999997"/>
    <n v="1682.61"/>
    <n v="143.74163316582917"/>
    <n v="145.04509493670886"/>
    <n v="57209.170000000013"/>
    <n v="45834.25"/>
    <n v="133"/>
    <n v="138"/>
    <n v="133"/>
    <n v="138"/>
    <n v="18"/>
    <n v="23"/>
    <n v="18"/>
    <n v="23"/>
    <m/>
    <m/>
    <n v="0"/>
    <n v="0"/>
    <n v="151"/>
    <n v="161"/>
    <n v="151"/>
    <n v="161"/>
    <n v="3.85"/>
    <n v="3.97"/>
    <n v="512.05000000000007"/>
    <n v="547.86"/>
    <n v="4.67"/>
    <n v="4.8"/>
    <n v="84.06"/>
    <n v="110.39999999999999"/>
    <m/>
    <m/>
    <n v="0"/>
    <n v="0"/>
    <n v="3.9477483443708619"/>
    <n v="4.0885714285714281"/>
    <n v="596.11000000000013"/>
    <n v="658.25999999999988"/>
    <n v="105.87"/>
    <n v="104.02"/>
    <n v="14080.710000000001"/>
    <n v="14354.76"/>
    <n v="106.06"/>
    <n v="106.16"/>
    <n v="1909.08"/>
    <n v="2441.6799999999998"/>
    <m/>
    <m/>
    <n v="0"/>
    <n v="0"/>
    <n v="105.89264900662252"/>
    <n v="104.32571428571428"/>
    <n v="15989.79"/>
    <n v="16796.439999999999"/>
    <n v="1"/>
    <n v="3"/>
    <n v="1"/>
    <n v="3"/>
    <m/>
    <m/>
    <n v="0"/>
    <n v="0"/>
    <n v="133.99"/>
    <n v="133.66999999999999"/>
    <n v="133.99"/>
    <n v="401.01"/>
    <n v="509"/>
    <n v="444"/>
    <n v="509"/>
    <n v="444"/>
    <n v="2406.5300000000002"/>
    <n v="2168.5"/>
    <n v="67924.490000000005"/>
    <n v="58585.72"/>
    <n v="40"/>
    <n v="33"/>
    <n v="40"/>
    <n v="33"/>
    <n v="233.64000000000001"/>
    <n v="172.37"/>
    <n v="5274.4699999999993"/>
    <n v="4044.97"/>
    <n v="549"/>
    <n v="477"/>
    <n v="549"/>
    <n v="477"/>
    <n v="2640.17"/>
    <n v="2340.87"/>
    <n v="73198.960000000006"/>
    <n v="62630.69"/>
    <n v="0"/>
    <n v="0"/>
    <n v="0"/>
    <n v="0"/>
    <n v="0"/>
    <n v="0"/>
    <n v="0"/>
    <n v="0"/>
    <n v="2640.17"/>
    <n v="2340.87"/>
    <n v="73332.950000000026"/>
    <n v="63031.700000000004"/>
  </r>
  <r>
    <x v="4"/>
    <s v="Abraham Baldwin Agricultural College "/>
    <m/>
    <n v="138558"/>
    <x v="4"/>
    <n v="334"/>
    <n v="314"/>
    <n v="3"/>
    <n v="10"/>
    <n v="331"/>
    <n v="304"/>
    <m/>
    <m/>
    <n v="331"/>
    <n v="304"/>
    <n v="331"/>
    <n v="304"/>
    <n v="6"/>
    <n v="10"/>
    <n v="6"/>
    <n v="10"/>
    <n v="1"/>
    <n v="0"/>
    <n v="1"/>
    <n v="0"/>
    <m/>
    <m/>
    <n v="0"/>
    <n v="0"/>
    <n v="7"/>
    <n v="10"/>
    <n v="7"/>
    <n v="10"/>
    <n v="5"/>
    <n v="4.8"/>
    <n v="30"/>
    <n v="48"/>
    <n v="9"/>
    <m/>
    <n v="9"/>
    <n v="0"/>
    <m/>
    <m/>
    <n v="0"/>
    <n v="0"/>
    <n v="5.5714285714285712"/>
    <n v="4.8"/>
    <n v="39"/>
    <n v="48"/>
    <n v="144.16999999999999"/>
    <n v="136.6"/>
    <n v="865.02"/>
    <n v="1366"/>
    <n v="160"/>
    <m/>
    <n v="160"/>
    <n v="0"/>
    <m/>
    <m/>
    <n v="0"/>
    <n v="0"/>
    <n v="146.43142857142857"/>
    <n v="136.6"/>
    <n v="1025.02"/>
    <n v="1366"/>
    <n v="159"/>
    <n v="140"/>
    <n v="159"/>
    <n v="140"/>
    <n v="11"/>
    <n v="15"/>
    <n v="11"/>
    <n v="15"/>
    <m/>
    <m/>
    <n v="0"/>
    <n v="0"/>
    <n v="170"/>
    <n v="155"/>
    <n v="170"/>
    <n v="155"/>
    <n v="5.15"/>
    <n v="5.26"/>
    <n v="818.85"/>
    <n v="736.4"/>
    <n v="8.09"/>
    <n v="6.6"/>
    <n v="88.99"/>
    <n v="99"/>
    <m/>
    <m/>
    <n v="0"/>
    <n v="0"/>
    <n v="5.3402352941176474"/>
    <n v="5.3896774193548387"/>
    <n v="907.84"/>
    <n v="835.4"/>
    <n v="137.06"/>
    <n v="136.96"/>
    <n v="21792.54"/>
    <n v="19174.400000000001"/>
    <n v="139"/>
    <n v="131.33000000000001"/>
    <n v="1529"/>
    <n v="1969.9500000000003"/>
    <m/>
    <m/>
    <n v="0"/>
    <n v="0"/>
    <n v="137.18552941176472"/>
    <n v="136.4151612903226"/>
    <n v="23321.54"/>
    <n v="21144.350000000002"/>
    <n v="177"/>
    <n v="165"/>
    <n v="177"/>
    <n v="165"/>
    <n v="5.3493785310734463"/>
    <n v="5.3539393939393936"/>
    <n v="946.84"/>
    <n v="883.4"/>
    <n v="137.55118644067798"/>
    <n v="136.42636363636365"/>
    <n v="24346.560000000001"/>
    <n v="22510.350000000002"/>
    <n v="135"/>
    <n v="114"/>
    <n v="135"/>
    <n v="114"/>
    <n v="19"/>
    <n v="25"/>
    <n v="19"/>
    <n v="25"/>
    <m/>
    <m/>
    <n v="0"/>
    <n v="0"/>
    <n v="154"/>
    <n v="139"/>
    <n v="154"/>
    <n v="139"/>
    <n v="3.96"/>
    <n v="4.07"/>
    <n v="534.6"/>
    <n v="463.98"/>
    <n v="4.03"/>
    <n v="4.4000000000000004"/>
    <n v="76.570000000000007"/>
    <n v="110.00000000000001"/>
    <m/>
    <m/>
    <n v="0"/>
    <n v="0"/>
    <n v="3.9686363636363642"/>
    <n v="4.1293525179856116"/>
    <n v="611.17000000000007"/>
    <n v="573.98"/>
    <n v="106.71"/>
    <n v="111"/>
    <n v="14405.849999999999"/>
    <n v="12654"/>
    <n v="93.39"/>
    <n v="83.48"/>
    <n v="1774.41"/>
    <n v="2087"/>
    <m/>
    <m/>
    <n v="0"/>
    <n v="0"/>
    <n v="105.06662337662337"/>
    <n v="106.05035971223022"/>
    <n v="16180.259999999998"/>
    <n v="14741"/>
    <m/>
    <m/>
    <n v="0"/>
    <n v="0"/>
    <m/>
    <m/>
    <n v="0"/>
    <n v="0"/>
    <m/>
    <m/>
    <n v="0"/>
    <n v="0"/>
    <n v="300"/>
    <n v="264"/>
    <n v="300"/>
    <n v="264"/>
    <n v="1383.45"/>
    <n v="1248.3800000000001"/>
    <n v="37063.410000000003"/>
    <n v="33194.400000000001"/>
    <n v="31"/>
    <n v="40"/>
    <n v="31"/>
    <n v="40"/>
    <n v="174.56"/>
    <n v="209"/>
    <n v="3463.41"/>
    <n v="4056.9500000000003"/>
    <n v="331"/>
    <n v="304"/>
    <n v="331"/>
    <n v="304"/>
    <n v="1558.01"/>
    <n v="1457.38"/>
    <n v="40526.820000000007"/>
    <n v="37251.35"/>
    <n v="0"/>
    <n v="0"/>
    <n v="0"/>
    <n v="0"/>
    <n v="0"/>
    <n v="0"/>
    <n v="0"/>
    <n v="0"/>
    <n v="1558.0100000000002"/>
    <n v="1457.38"/>
    <n v="40526.82"/>
    <n v="37251.350000000006"/>
  </r>
  <r>
    <x v="4"/>
    <s v="College of Coastal Georgia "/>
    <m/>
    <n v="139250"/>
    <x v="4"/>
    <n v="320"/>
    <n v="345"/>
    <n v="1"/>
    <n v="1"/>
    <n v="319"/>
    <n v="344"/>
    <m/>
    <m/>
    <n v="319"/>
    <n v="344"/>
    <n v="319"/>
    <n v="344"/>
    <n v="15"/>
    <n v="16"/>
    <n v="15"/>
    <n v="16"/>
    <n v="3"/>
    <n v="2"/>
    <n v="3"/>
    <n v="2"/>
    <m/>
    <m/>
    <n v="0"/>
    <n v="0"/>
    <n v="18"/>
    <n v="18"/>
    <n v="18"/>
    <n v="18"/>
    <n v="4.5999999999999996"/>
    <n v="3.84"/>
    <n v="69"/>
    <n v="61.44"/>
    <n v="3.33"/>
    <n v="3"/>
    <n v="9.99"/>
    <n v="6"/>
    <m/>
    <m/>
    <n v="0"/>
    <n v="0"/>
    <n v="4.3883333333333328"/>
    <n v="3.7466666666666666"/>
    <n v="78.989999999999995"/>
    <n v="67.44"/>
    <n v="131.87"/>
    <n v="127.25"/>
    <n v="1978.0500000000002"/>
    <n v="2036"/>
    <n v="136"/>
    <n v="135.5"/>
    <n v="408"/>
    <n v="271"/>
    <m/>
    <m/>
    <n v="0"/>
    <n v="0"/>
    <n v="132.55833333333334"/>
    <n v="128.16666666666666"/>
    <n v="2386.0500000000002"/>
    <n v="2307"/>
    <n v="123"/>
    <n v="133"/>
    <n v="123"/>
    <n v="133"/>
    <n v="31"/>
    <n v="32"/>
    <n v="31"/>
    <n v="32"/>
    <m/>
    <m/>
    <n v="0"/>
    <n v="0"/>
    <n v="154"/>
    <n v="165"/>
    <n v="154"/>
    <n v="165"/>
    <n v="5.65"/>
    <n v="5.31"/>
    <n v="694.95"/>
    <n v="706.2299999999999"/>
    <n v="7.56"/>
    <n v="7.34"/>
    <n v="234.35999999999999"/>
    <n v="234.88"/>
    <m/>
    <m/>
    <n v="0"/>
    <n v="0"/>
    <n v="6.0344805194805202"/>
    <n v="5.7036969696969688"/>
    <n v="929.31000000000006"/>
    <n v="941.1099999999999"/>
    <n v="134.74"/>
    <n v="137.76"/>
    <n v="16573.02"/>
    <n v="18322.079999999998"/>
    <n v="148.41"/>
    <n v="141.97999999999999"/>
    <n v="4600.71"/>
    <n v="4543.3599999999997"/>
    <m/>
    <m/>
    <n v="0"/>
    <n v="0"/>
    <n v="137.49175324675323"/>
    <n v="138.57842424242423"/>
    <n v="21173.73"/>
    <n v="22865.439999999999"/>
    <n v="172"/>
    <n v="183"/>
    <n v="172"/>
    <n v="183"/>
    <n v="5.8622093023255815"/>
    <n v="5.5112021857923494"/>
    <n v="1008.3"/>
    <n v="1008.55"/>
    <n v="136.97546511627905"/>
    <n v="137.5543169398907"/>
    <n v="23559.78"/>
    <n v="25172.44"/>
    <n v="92"/>
    <n v="100"/>
    <n v="92"/>
    <n v="100"/>
    <n v="54"/>
    <n v="61"/>
    <n v="54"/>
    <n v="61"/>
    <m/>
    <m/>
    <n v="0"/>
    <n v="0"/>
    <n v="146"/>
    <n v="161"/>
    <n v="146"/>
    <n v="161"/>
    <n v="3.94"/>
    <n v="3.73"/>
    <n v="362.48"/>
    <n v="373"/>
    <n v="4.3099999999999996"/>
    <n v="3.78"/>
    <n v="232.73999999999998"/>
    <n v="230.57999999999998"/>
    <m/>
    <m/>
    <n v="0"/>
    <n v="0"/>
    <n v="4.0768493150684932"/>
    <n v="3.7489440993788814"/>
    <n v="595.22"/>
    <n v="603.57999999999993"/>
    <n v="101.01"/>
    <n v="100.33"/>
    <n v="9292.92"/>
    <n v="10033"/>
    <n v="89.01"/>
    <n v="83.52"/>
    <n v="4806.54"/>
    <n v="5094.7199999999993"/>
    <m/>
    <m/>
    <n v="0"/>
    <n v="0"/>
    <n v="96.571643835616428"/>
    <n v="93.960993788819877"/>
    <n v="14099.46"/>
    <n v="15127.72"/>
    <n v="1"/>
    <m/>
    <n v="1"/>
    <n v="0"/>
    <m/>
    <m/>
    <n v="0"/>
    <n v="0"/>
    <n v="127"/>
    <m/>
    <n v="127"/>
    <n v="0"/>
    <n v="230"/>
    <n v="249"/>
    <n v="230"/>
    <n v="249"/>
    <n v="1126.43"/>
    <n v="1140.6699999999998"/>
    <n v="27843.989999999998"/>
    <n v="30391.079999999998"/>
    <n v="88"/>
    <n v="95"/>
    <n v="88"/>
    <n v="95"/>
    <n v="477.09"/>
    <n v="471.46"/>
    <n v="9815.25"/>
    <n v="9909.0799999999981"/>
    <n v="318"/>
    <n v="344"/>
    <n v="318"/>
    <n v="344"/>
    <n v="1603.52"/>
    <n v="1612.1299999999999"/>
    <n v="37659.24"/>
    <n v="40300.159999999996"/>
    <n v="0"/>
    <n v="0"/>
    <n v="0"/>
    <n v="0"/>
    <n v="0"/>
    <n v="0"/>
    <n v="0"/>
    <n v="0"/>
    <n v="1603.52"/>
    <n v="1612.1299999999999"/>
    <n v="37786.239999999998"/>
    <n v="40300.159999999996"/>
  </r>
  <r>
    <x v="4"/>
    <s v="Dalton State College "/>
    <m/>
    <n v="139463"/>
    <x v="4"/>
    <n v="513"/>
    <n v="492"/>
    <n v="2"/>
    <n v="3"/>
    <n v="511"/>
    <n v="489"/>
    <m/>
    <m/>
    <n v="511"/>
    <n v="489"/>
    <n v="511"/>
    <n v="489"/>
    <n v="16"/>
    <n v="20"/>
    <n v="16"/>
    <n v="20"/>
    <n v="2"/>
    <n v="2"/>
    <n v="2"/>
    <n v="2"/>
    <m/>
    <m/>
    <n v="0"/>
    <n v="0"/>
    <n v="18"/>
    <n v="22"/>
    <n v="18"/>
    <n v="22"/>
    <n v="5.81"/>
    <n v="4.1500000000000004"/>
    <n v="92.96"/>
    <n v="83"/>
    <n v="6.5"/>
    <n v="7"/>
    <n v="13"/>
    <n v="14"/>
    <m/>
    <m/>
    <n v="0"/>
    <n v="0"/>
    <n v="5.8866666666666667"/>
    <n v="4.4090909090909092"/>
    <n v="105.96000000000001"/>
    <n v="97"/>
    <n v="145.81"/>
    <n v="139.9"/>
    <n v="2332.96"/>
    <n v="2798"/>
    <n v="137"/>
    <n v="136.5"/>
    <n v="274"/>
    <n v="273"/>
    <m/>
    <m/>
    <n v="0"/>
    <n v="0"/>
    <n v="144.83111111111111"/>
    <n v="139.59090909090909"/>
    <n v="2606.96"/>
    <n v="3071"/>
    <n v="217"/>
    <n v="227"/>
    <n v="217"/>
    <n v="227"/>
    <n v="37"/>
    <n v="37"/>
    <n v="37"/>
    <n v="37"/>
    <m/>
    <m/>
    <n v="0"/>
    <n v="0"/>
    <n v="254"/>
    <n v="264"/>
    <n v="254"/>
    <n v="264"/>
    <n v="6.12"/>
    <n v="5.93"/>
    <n v="1328.04"/>
    <n v="1346.11"/>
    <n v="7.73"/>
    <n v="7.28"/>
    <n v="286.01"/>
    <n v="269.36"/>
    <m/>
    <m/>
    <n v="0"/>
    <n v="0"/>
    <n v="6.3545275590551178"/>
    <n v="6.1192045454545445"/>
    <n v="1614.05"/>
    <n v="1615.4699999999998"/>
    <n v="141.86000000000001"/>
    <n v="140.1"/>
    <n v="30783.620000000003"/>
    <n v="31802.699999999997"/>
    <n v="147.24"/>
    <n v="144.88"/>
    <n v="5447.88"/>
    <n v="5360.5599999999995"/>
    <m/>
    <m/>
    <n v="0"/>
    <n v="0"/>
    <n v="142.64370078740157"/>
    <n v="140.76992424242422"/>
    <n v="36231.5"/>
    <n v="37163.259999999995"/>
    <n v="272"/>
    <n v="286"/>
    <n v="272"/>
    <n v="286"/>
    <n v="6.3235661764705879"/>
    <n v="5.9876573426573421"/>
    <n v="1720.01"/>
    <n v="1712.4699999999998"/>
    <n v="142.78845588235293"/>
    <n v="140.67923076923074"/>
    <n v="38838.46"/>
    <n v="40234.259999999995"/>
    <n v="165"/>
    <n v="148"/>
    <n v="165"/>
    <n v="148"/>
    <n v="74"/>
    <n v="55"/>
    <n v="74"/>
    <n v="55"/>
    <m/>
    <m/>
    <n v="0"/>
    <n v="0"/>
    <n v="239"/>
    <n v="203"/>
    <n v="239"/>
    <n v="203"/>
    <n v="4.4000000000000004"/>
    <n v="4.3899999999999997"/>
    <n v="726.00000000000011"/>
    <n v="649.71999999999991"/>
    <n v="4.07"/>
    <n v="4.79"/>
    <n v="301.18"/>
    <n v="263.45"/>
    <m/>
    <m/>
    <n v="0"/>
    <n v="0"/>
    <n v="4.2978242677824268"/>
    <n v="4.4983743842364525"/>
    <n v="1027.18"/>
    <n v="913.16999999999985"/>
    <n v="109.42"/>
    <n v="110.67"/>
    <n v="18054.3"/>
    <n v="16379.16"/>
    <n v="89.56"/>
    <n v="99.59"/>
    <n v="6627.4400000000005"/>
    <n v="5477.45"/>
    <m/>
    <m/>
    <n v="0"/>
    <n v="0"/>
    <n v="103.27087866108786"/>
    <n v="107.66802955665025"/>
    <n v="24681.739999999998"/>
    <n v="21856.61"/>
    <m/>
    <m/>
    <n v="0"/>
    <n v="0"/>
    <m/>
    <m/>
    <n v="0"/>
    <n v="0"/>
    <m/>
    <m/>
    <n v="0"/>
    <n v="0"/>
    <n v="398"/>
    <n v="395"/>
    <n v="398"/>
    <n v="395"/>
    <n v="2147"/>
    <n v="2078.83"/>
    <n v="51170.880000000005"/>
    <n v="50979.86"/>
    <n v="113"/>
    <n v="94"/>
    <n v="113"/>
    <n v="94"/>
    <n v="600.19000000000005"/>
    <n v="546.80999999999995"/>
    <n v="12349.32"/>
    <n v="11111.009999999998"/>
    <n v="511"/>
    <n v="489"/>
    <n v="511"/>
    <n v="489"/>
    <n v="2747.19"/>
    <n v="2625.64"/>
    <n v="63520.200000000004"/>
    <n v="62090.869999999995"/>
    <n v="0"/>
    <n v="0"/>
    <n v="0"/>
    <n v="0"/>
    <n v="0"/>
    <n v="0"/>
    <n v="0"/>
    <n v="0"/>
    <n v="2747.19"/>
    <n v="2625.6399999999994"/>
    <n v="63520.2"/>
    <n v="62090.869999999995"/>
  </r>
  <r>
    <x v="4"/>
    <s v="Georgia Gwinnett College"/>
    <m/>
    <n v="447689"/>
    <x v="4"/>
    <n v="1127"/>
    <n v="1208"/>
    <n v="7"/>
    <n v="5"/>
    <n v="1120"/>
    <n v="1203"/>
    <m/>
    <m/>
    <n v="1120"/>
    <n v="1203"/>
    <n v="1120"/>
    <n v="1203"/>
    <n v="19"/>
    <n v="17"/>
    <n v="19"/>
    <n v="17"/>
    <n v="4"/>
    <n v="5"/>
    <n v="4"/>
    <n v="5"/>
    <m/>
    <m/>
    <n v="0"/>
    <n v="0"/>
    <n v="23"/>
    <n v="22"/>
    <n v="23"/>
    <n v="22"/>
    <n v="4.18"/>
    <n v="4.5"/>
    <n v="79.419999999999987"/>
    <n v="76.5"/>
    <n v="3.75"/>
    <n v="5.0999999999999996"/>
    <n v="15"/>
    <n v="25.5"/>
    <m/>
    <m/>
    <n v="0"/>
    <n v="0"/>
    <n v="4.1052173913043477"/>
    <n v="4.6363636363636367"/>
    <n v="94.42"/>
    <n v="102"/>
    <n v="134.41999999999999"/>
    <n v="141.41"/>
    <n v="2553.9799999999996"/>
    <n v="2403.9699999999998"/>
    <n v="121.25"/>
    <n v="129.19999999999999"/>
    <n v="485"/>
    <n v="646"/>
    <m/>
    <m/>
    <n v="0"/>
    <n v="0"/>
    <n v="132.12956521739127"/>
    <n v="138.63499999999999"/>
    <n v="3038.9799999999991"/>
    <n v="3049.97"/>
    <n v="548"/>
    <n v="611"/>
    <n v="548"/>
    <n v="611"/>
    <n v="67"/>
    <n v="74"/>
    <n v="67"/>
    <n v="74"/>
    <m/>
    <m/>
    <n v="0"/>
    <n v="0"/>
    <n v="615"/>
    <n v="685"/>
    <n v="615"/>
    <n v="685"/>
    <n v="5.78"/>
    <n v="5.84"/>
    <n v="3167.44"/>
    <n v="3568.24"/>
    <n v="6.83"/>
    <n v="6.93"/>
    <n v="457.61"/>
    <n v="512.81999999999994"/>
    <m/>
    <m/>
    <n v="0"/>
    <n v="0"/>
    <n v="5.8943902439024392"/>
    <n v="5.9577518248175174"/>
    <n v="3625.05"/>
    <n v="4081.0599999999995"/>
    <n v="142.30000000000001"/>
    <n v="142.47999999999999"/>
    <n v="77980.400000000009"/>
    <n v="87055.28"/>
    <n v="142.63999999999999"/>
    <n v="141.38999999999999"/>
    <n v="9556.8799999999992"/>
    <n v="10462.859999999999"/>
    <m/>
    <m/>
    <n v="0"/>
    <n v="0"/>
    <n v="142.33704065040652"/>
    <n v="142.36224817518249"/>
    <n v="87537.280000000013"/>
    <n v="97518.14"/>
    <n v="638"/>
    <n v="707"/>
    <n v="638"/>
    <n v="707"/>
    <n v="5.8298902821316618"/>
    <n v="5.9166336633663361"/>
    <n v="3719.4700000000003"/>
    <n v="4183.0599999999995"/>
    <n v="141.96905956112855"/>
    <n v="142.24626591230552"/>
    <n v="90576.260000000009"/>
    <n v="100568.11"/>
    <n v="270"/>
    <n v="302"/>
    <n v="270"/>
    <n v="302"/>
    <n v="211"/>
    <n v="193"/>
    <n v="211"/>
    <n v="193"/>
    <m/>
    <m/>
    <n v="0"/>
    <n v="0"/>
    <n v="481"/>
    <n v="495"/>
    <n v="481"/>
    <n v="495"/>
    <n v="4.1100000000000003"/>
    <n v="4.28"/>
    <n v="1109.7"/>
    <n v="1292.5600000000002"/>
    <n v="4.74"/>
    <n v="4.84"/>
    <n v="1000.1400000000001"/>
    <n v="934.12"/>
    <m/>
    <m/>
    <n v="0"/>
    <n v="0"/>
    <n v="4.3863617463617466"/>
    <n v="4.4983434343434352"/>
    <n v="2109.84"/>
    <n v="2226.6800000000003"/>
    <n v="103.24"/>
    <n v="107.53"/>
    <n v="27874.799999999999"/>
    <n v="32474.06"/>
    <n v="98.13"/>
    <n v="98.89"/>
    <n v="20705.43"/>
    <n v="19085.77"/>
    <m/>
    <m/>
    <n v="0"/>
    <n v="0"/>
    <n v="100.99839916839916"/>
    <n v="104.16127272727273"/>
    <n v="48580.229999999996"/>
    <n v="51559.83"/>
    <n v="1"/>
    <n v="1"/>
    <n v="1"/>
    <n v="1"/>
    <m/>
    <m/>
    <n v="0"/>
    <n v="0"/>
    <n v="181"/>
    <n v="145"/>
    <n v="181"/>
    <n v="145"/>
    <n v="837"/>
    <n v="930"/>
    <n v="837"/>
    <n v="930"/>
    <n v="4356.5600000000004"/>
    <n v="4937.3"/>
    <n v="108409.18000000001"/>
    <n v="121933.31"/>
    <n v="282"/>
    <n v="272"/>
    <n v="282"/>
    <n v="272"/>
    <n v="1472.75"/>
    <n v="1472.44"/>
    <n v="30747.309999999998"/>
    <n v="30194.629999999997"/>
    <n v="1119"/>
    <n v="1202"/>
    <n v="1119"/>
    <n v="1202"/>
    <n v="5829.31"/>
    <n v="6409.74"/>
    <n v="139156.49"/>
    <n v="152127.94"/>
    <n v="0"/>
    <n v="0"/>
    <n v="0"/>
    <n v="0"/>
    <n v="0"/>
    <n v="0"/>
    <n v="0"/>
    <n v="0"/>
    <n v="5829.31"/>
    <n v="6409.74"/>
    <n v="139337.49"/>
    <n v="152272.94"/>
  </r>
  <r>
    <x v="4"/>
    <s v="Gordon State College "/>
    <m/>
    <n v="139968"/>
    <x v="4"/>
    <n v="213"/>
    <n v="256"/>
    <n v="0"/>
    <n v="1"/>
    <n v="213"/>
    <n v="255"/>
    <m/>
    <m/>
    <n v="213"/>
    <n v="255"/>
    <n v="213"/>
    <n v="255"/>
    <n v="7"/>
    <n v="19"/>
    <n v="7"/>
    <n v="19"/>
    <n v="1"/>
    <n v="4"/>
    <n v="1"/>
    <n v="4"/>
    <m/>
    <m/>
    <n v="0"/>
    <n v="0"/>
    <n v="8"/>
    <n v="23"/>
    <n v="8"/>
    <n v="23"/>
    <n v="4"/>
    <n v="3.76"/>
    <n v="28"/>
    <n v="71.44"/>
    <n v="2"/>
    <n v="3.25"/>
    <n v="2"/>
    <n v="13"/>
    <m/>
    <m/>
    <n v="0"/>
    <n v="0"/>
    <n v="3.75"/>
    <n v="3.6713043478260867"/>
    <n v="30"/>
    <n v="84.44"/>
    <n v="134.43"/>
    <n v="135.32"/>
    <n v="941.01"/>
    <n v="2571.08"/>
    <n v="134"/>
    <n v="129.75"/>
    <n v="134"/>
    <n v="519"/>
    <m/>
    <m/>
    <n v="0"/>
    <n v="0"/>
    <n v="134.37625"/>
    <n v="134.35130434782607"/>
    <n v="1075.01"/>
    <n v="3090.0799999999995"/>
    <n v="106"/>
    <n v="127"/>
    <n v="106"/>
    <n v="127"/>
    <n v="11"/>
    <n v="13"/>
    <n v="11"/>
    <n v="13"/>
    <m/>
    <m/>
    <n v="0"/>
    <n v="0"/>
    <n v="117"/>
    <n v="140"/>
    <n v="117"/>
    <n v="140"/>
    <n v="5.93"/>
    <n v="6.06"/>
    <n v="628.57999999999993"/>
    <n v="769.62"/>
    <n v="7.05"/>
    <n v="6.12"/>
    <n v="77.55"/>
    <n v="79.56"/>
    <m/>
    <m/>
    <n v="0"/>
    <n v="0"/>
    <n v="6.0352991452991445"/>
    <n v="6.0655714285714293"/>
    <n v="706.12999999999988"/>
    <n v="849.18000000000006"/>
    <n v="141.11000000000001"/>
    <n v="141.59"/>
    <n v="14957.660000000002"/>
    <n v="17981.93"/>
    <n v="139.63999999999999"/>
    <n v="128.51"/>
    <n v="1536.04"/>
    <n v="1670.6299999999999"/>
    <m/>
    <m/>
    <n v="0"/>
    <n v="0"/>
    <n v="140.97179487179488"/>
    <n v="140.37542857142859"/>
    <n v="16493.7"/>
    <n v="19652.560000000001"/>
    <n v="125"/>
    <n v="163"/>
    <n v="125"/>
    <n v="163"/>
    <n v="5.8890399999999987"/>
    <n v="5.7277300613496935"/>
    <n v="736.12999999999988"/>
    <n v="933.62"/>
    <n v="140.54968"/>
    <n v="139.52539877300615"/>
    <n v="17568.71"/>
    <n v="22742.640000000003"/>
    <n v="52"/>
    <n v="52"/>
    <n v="52"/>
    <n v="52"/>
    <n v="36"/>
    <n v="39"/>
    <n v="36"/>
    <n v="39"/>
    <m/>
    <m/>
    <n v="0"/>
    <n v="0"/>
    <n v="88"/>
    <n v="91"/>
    <n v="88"/>
    <n v="91"/>
    <n v="4.1900000000000004"/>
    <n v="4.32"/>
    <n v="217.88000000000002"/>
    <n v="224.64000000000001"/>
    <n v="5.03"/>
    <n v="5.21"/>
    <n v="181.08"/>
    <n v="203.19"/>
    <m/>
    <m/>
    <n v="0"/>
    <n v="0"/>
    <n v="4.5336363636363641"/>
    <n v="4.701428571428572"/>
    <n v="398.96000000000004"/>
    <n v="427.83000000000004"/>
    <n v="112.94"/>
    <n v="108.25"/>
    <n v="5872.88"/>
    <n v="5629"/>
    <n v="100.8"/>
    <n v="106.56"/>
    <n v="3628.7999999999997"/>
    <n v="4155.84"/>
    <m/>
    <m/>
    <n v="0"/>
    <n v="0"/>
    <n v="107.97363636363637"/>
    <n v="107.52571428571429"/>
    <n v="9501.68"/>
    <n v="9784.84"/>
    <m/>
    <n v="1"/>
    <n v="0"/>
    <n v="1"/>
    <m/>
    <m/>
    <n v="0"/>
    <n v="0"/>
    <m/>
    <n v="124"/>
    <n v="0"/>
    <n v="124"/>
    <n v="165"/>
    <n v="198"/>
    <n v="165"/>
    <n v="198"/>
    <n v="874.45999999999992"/>
    <n v="1065.7"/>
    <n v="21771.550000000003"/>
    <n v="26182.010000000002"/>
    <n v="48"/>
    <n v="56"/>
    <n v="48"/>
    <n v="56"/>
    <n v="260.63"/>
    <n v="295.75"/>
    <n v="5298.84"/>
    <n v="6345.47"/>
    <n v="213"/>
    <n v="254"/>
    <n v="213"/>
    <n v="254"/>
    <n v="1135.0899999999999"/>
    <n v="1361.45"/>
    <n v="27070.390000000003"/>
    <n v="32527.480000000003"/>
    <n v="0"/>
    <n v="0"/>
    <n v="0"/>
    <n v="0"/>
    <n v="0"/>
    <n v="0"/>
    <n v="0"/>
    <n v="0"/>
    <n v="1135.0899999999999"/>
    <n v="1361.45"/>
    <n v="27070.39"/>
    <n v="32651.480000000003"/>
  </r>
  <r>
    <x v="4"/>
    <s v="Middle Georgia State College"/>
    <s v=" Met the Criteria for Four-Year 4 in 2021-22"/>
    <n v="482158"/>
    <x v="10"/>
    <n v="909"/>
    <n v="930"/>
    <n v="0"/>
    <n v="2"/>
    <n v="909"/>
    <n v="928"/>
    <m/>
    <m/>
    <n v="909"/>
    <n v="928"/>
    <n v="909"/>
    <n v="928"/>
    <n v="19"/>
    <n v="19"/>
    <n v="19"/>
    <n v="19"/>
    <n v="5"/>
    <n v="4"/>
    <n v="5"/>
    <n v="4"/>
    <m/>
    <m/>
    <n v="0"/>
    <n v="0"/>
    <n v="24"/>
    <n v="23"/>
    <n v="24"/>
    <n v="23"/>
    <n v="5.21"/>
    <n v="4.97"/>
    <n v="98.99"/>
    <n v="94.429999999999993"/>
    <n v="7.4"/>
    <n v="4"/>
    <n v="37"/>
    <n v="16"/>
    <m/>
    <m/>
    <n v="0"/>
    <n v="0"/>
    <n v="5.6662500000000007"/>
    <n v="4.8013043478260871"/>
    <n v="135.99"/>
    <n v="110.43"/>
    <n v="139.68"/>
    <n v="136.84"/>
    <n v="2653.92"/>
    <n v="2599.96"/>
    <n v="147.4"/>
    <n v="132.5"/>
    <n v="737"/>
    <n v="530"/>
    <m/>
    <m/>
    <n v="0"/>
    <n v="0"/>
    <n v="141.28833333333333"/>
    <n v="136.08521739130435"/>
    <n v="3390.92"/>
    <n v="3129.96"/>
    <n v="333"/>
    <n v="300"/>
    <n v="333"/>
    <n v="300"/>
    <n v="60"/>
    <n v="58"/>
    <n v="60"/>
    <n v="58"/>
    <m/>
    <m/>
    <n v="0"/>
    <n v="0"/>
    <n v="393"/>
    <n v="358"/>
    <n v="393"/>
    <n v="358"/>
    <n v="6.08"/>
    <n v="6.28"/>
    <n v="2024.64"/>
    <n v="1884"/>
    <n v="7.82"/>
    <n v="7.78"/>
    <n v="469.20000000000005"/>
    <n v="451.24"/>
    <m/>
    <m/>
    <n v="0"/>
    <n v="0"/>
    <n v="6.3456488549618326"/>
    <n v="6.5230167597765361"/>
    <n v="2493.84"/>
    <n v="2335.2399999999998"/>
    <n v="138.74"/>
    <n v="141.59"/>
    <n v="46200.420000000006"/>
    <n v="42477"/>
    <n v="147.41"/>
    <n v="137.30000000000001"/>
    <n v="8844.6"/>
    <n v="7963.4000000000005"/>
    <m/>
    <m/>
    <n v="0"/>
    <n v="0"/>
    <n v="140.06366412213742"/>
    <n v="140.89497206703911"/>
    <n v="55045.020000000011"/>
    <n v="50440.4"/>
    <n v="417"/>
    <n v="381"/>
    <n v="417"/>
    <n v="381"/>
    <n v="6.3065467625899281"/>
    <n v="6.4190813648293954"/>
    <n v="2629.83"/>
    <n v="2445.6699999999996"/>
    <n v="140.13414868105517"/>
    <n v="140.60461942257217"/>
    <n v="58435.94"/>
    <n v="53570.36"/>
    <n v="309"/>
    <n v="328"/>
    <n v="309"/>
    <n v="328"/>
    <n v="182"/>
    <n v="218"/>
    <n v="182"/>
    <n v="218"/>
    <m/>
    <m/>
    <n v="0"/>
    <n v="0"/>
    <n v="491"/>
    <n v="546"/>
    <n v="491"/>
    <n v="546"/>
    <n v="4.0199999999999996"/>
    <n v="3.9"/>
    <n v="1242.1799999999998"/>
    <n v="1279.2"/>
    <n v="4.43"/>
    <n v="4.4400000000000004"/>
    <n v="806.26"/>
    <n v="967.92000000000007"/>
    <m/>
    <m/>
    <n v="0"/>
    <n v="0"/>
    <n v="4.1719755600814654"/>
    <n v="4.1156043956043957"/>
    <n v="2048.4399999999996"/>
    <n v="2247.12"/>
    <n v="96.73"/>
    <n v="97.83"/>
    <n v="29889.57"/>
    <n v="32088.239999999998"/>
    <n v="88.26"/>
    <n v="89.59"/>
    <n v="16063.320000000002"/>
    <n v="19530.62"/>
    <m/>
    <m/>
    <n v="0"/>
    <n v="0"/>
    <n v="93.590407331975555"/>
    <n v="94.540036630036624"/>
    <n v="45952.89"/>
    <n v="51618.859999999993"/>
    <n v="1"/>
    <n v="1"/>
    <n v="1"/>
    <n v="1"/>
    <m/>
    <m/>
    <n v="0"/>
    <n v="0"/>
    <n v="134"/>
    <n v="120"/>
    <n v="134"/>
    <n v="120"/>
    <n v="661"/>
    <n v="647"/>
    <n v="661"/>
    <n v="647"/>
    <n v="3365.81"/>
    <n v="3257.63"/>
    <n v="78743.91"/>
    <n v="77165.2"/>
    <n v="247"/>
    <n v="280"/>
    <n v="247"/>
    <n v="280"/>
    <n v="1312.46"/>
    <n v="1435.16"/>
    <n v="25644.920000000002"/>
    <n v="28024.02"/>
    <n v="908"/>
    <n v="927"/>
    <n v="908"/>
    <n v="927"/>
    <n v="4678.2700000000004"/>
    <n v="4692.79"/>
    <n v="104388.83"/>
    <n v="105189.22"/>
    <n v="0"/>
    <n v="0"/>
    <n v="0"/>
    <n v="0"/>
    <n v="0"/>
    <n v="0"/>
    <n v="0"/>
    <n v="0"/>
    <n v="4678.2699999999995"/>
    <n v="4692.7899999999991"/>
    <n v="104522.83"/>
    <n v="105309.22"/>
  </r>
  <r>
    <x v="4"/>
    <s v="Atlanta Metropolitan State College"/>
    <m/>
    <n v="138901"/>
    <x v="9"/>
    <n v="154"/>
    <n v="157"/>
    <n v="0"/>
    <n v="1"/>
    <n v="154"/>
    <n v="156"/>
    <m/>
    <m/>
    <n v="154"/>
    <n v="156"/>
    <n v="154"/>
    <n v="156"/>
    <n v="0"/>
    <n v="1"/>
    <n v="0"/>
    <n v="1"/>
    <n v="2"/>
    <n v="1"/>
    <n v="2"/>
    <n v="1"/>
    <m/>
    <m/>
    <n v="0"/>
    <n v="0"/>
    <n v="2"/>
    <n v="2"/>
    <n v="2"/>
    <n v="2"/>
    <m/>
    <n v="4"/>
    <n v="0"/>
    <n v="4"/>
    <n v="1"/>
    <n v="5"/>
    <n v="2"/>
    <n v="5"/>
    <m/>
    <m/>
    <n v="0"/>
    <n v="0"/>
    <n v="1"/>
    <n v="4.5"/>
    <n v="2"/>
    <n v="9"/>
    <m/>
    <n v="91"/>
    <n v="0"/>
    <n v="91"/>
    <n v="83"/>
    <n v="89"/>
    <n v="166"/>
    <n v="89"/>
    <m/>
    <m/>
    <n v="0"/>
    <n v="0"/>
    <n v="83"/>
    <n v="90"/>
    <n v="166"/>
    <n v="180"/>
    <n v="38"/>
    <n v="49"/>
    <n v="38"/>
    <n v="49"/>
    <n v="30"/>
    <n v="27"/>
    <n v="30"/>
    <n v="27"/>
    <m/>
    <m/>
    <n v="0"/>
    <n v="0"/>
    <n v="68"/>
    <n v="76"/>
    <n v="68"/>
    <n v="76"/>
    <n v="4.45"/>
    <n v="3.85"/>
    <n v="169.1"/>
    <n v="188.65"/>
    <n v="4.28"/>
    <n v="6.11"/>
    <n v="128.4"/>
    <n v="164.97"/>
    <m/>
    <m/>
    <n v="0"/>
    <n v="0"/>
    <n v="4.375"/>
    <n v="4.6528947368421054"/>
    <n v="297.5"/>
    <n v="353.62"/>
    <n v="81.47"/>
    <n v="77.650000000000006"/>
    <n v="3095.86"/>
    <n v="3804.8500000000004"/>
    <n v="77.97"/>
    <n v="82.15"/>
    <n v="2339.1"/>
    <n v="2218.0500000000002"/>
    <m/>
    <m/>
    <n v="0"/>
    <n v="0"/>
    <n v="79.925882352941173"/>
    <n v="79.248684210526321"/>
    <n v="5434.96"/>
    <n v="6022.9000000000005"/>
    <n v="70"/>
    <n v="78"/>
    <n v="70"/>
    <n v="78"/>
    <n v="4.2785714285714285"/>
    <n v="4.6489743589743586"/>
    <n v="299.5"/>
    <n v="362.61999999999995"/>
    <n v="80.013714285714286"/>
    <n v="79.524358974358975"/>
    <n v="5600.96"/>
    <n v="6202.9"/>
    <n v="38"/>
    <n v="27"/>
    <n v="38"/>
    <n v="27"/>
    <n v="43"/>
    <n v="49"/>
    <n v="43"/>
    <n v="49"/>
    <m/>
    <m/>
    <n v="0"/>
    <n v="0"/>
    <n v="81"/>
    <n v="76"/>
    <n v="81"/>
    <n v="76"/>
    <n v="3.83"/>
    <n v="4.24"/>
    <n v="145.54"/>
    <n v="114.48"/>
    <n v="4.51"/>
    <n v="4.9800000000000004"/>
    <n v="193.92999999999998"/>
    <n v="244.02"/>
    <m/>
    <m/>
    <n v="0"/>
    <n v="0"/>
    <n v="4.1909876543209874"/>
    <n v="4.7171052631578947"/>
    <n v="339.46999999999997"/>
    <n v="358.5"/>
    <n v="62.11"/>
    <n v="69.3"/>
    <n v="2360.1799999999998"/>
    <n v="1871.1"/>
    <n v="60.26"/>
    <n v="70"/>
    <n v="2591.1799999999998"/>
    <n v="3430"/>
    <m/>
    <m/>
    <n v="0"/>
    <n v="0"/>
    <n v="61.127901234567901"/>
    <n v="69.751315789473693"/>
    <n v="4951.3599999999997"/>
    <n v="5301.1"/>
    <n v="3"/>
    <n v="2"/>
    <n v="3"/>
    <n v="2"/>
    <m/>
    <m/>
    <n v="0"/>
    <n v="0"/>
    <n v="70.33"/>
    <n v="65.5"/>
    <n v="210.99"/>
    <n v="131"/>
    <n v="76"/>
    <n v="77"/>
    <n v="76"/>
    <n v="77"/>
    <n v="314.64"/>
    <n v="307.13"/>
    <n v="5456.04"/>
    <n v="5766.9500000000007"/>
    <n v="75"/>
    <n v="77"/>
    <n v="75"/>
    <n v="77"/>
    <n v="324.33"/>
    <n v="413.99"/>
    <n v="5096.28"/>
    <n v="5737.05"/>
    <n v="151"/>
    <n v="154"/>
    <n v="151"/>
    <n v="154"/>
    <n v="638.97"/>
    <n v="721.12"/>
    <n v="10552.32"/>
    <n v="11504"/>
    <n v="0"/>
    <n v="0"/>
    <n v="0"/>
    <n v="0"/>
    <n v="0"/>
    <n v="0"/>
    <n v="0"/>
    <n v="0"/>
    <n v="638.97"/>
    <n v="721.11999999999989"/>
    <n v="10763.31"/>
    <n v="11635"/>
  </r>
  <r>
    <x v="4"/>
    <s v="East Georgia State College"/>
    <m/>
    <n v="139621"/>
    <x v="9"/>
    <n v="284"/>
    <n v="308"/>
    <n v="7"/>
    <n v="17"/>
    <n v="277"/>
    <n v="291"/>
    <m/>
    <m/>
    <n v="277"/>
    <n v="291"/>
    <n v="277"/>
    <n v="291"/>
    <n v="22"/>
    <n v="14"/>
    <n v="22"/>
    <n v="14"/>
    <n v="3"/>
    <n v="3"/>
    <n v="3"/>
    <n v="3"/>
    <m/>
    <m/>
    <n v="0"/>
    <n v="0"/>
    <n v="25"/>
    <n v="17"/>
    <n v="25"/>
    <n v="17"/>
    <n v="2.36"/>
    <n v="2.36"/>
    <n v="51.919999999999995"/>
    <n v="33.04"/>
    <n v="2.67"/>
    <n v="1.67"/>
    <n v="8.01"/>
    <n v="5.01"/>
    <m/>
    <m/>
    <n v="0"/>
    <n v="0"/>
    <n v="2.3971999999999998"/>
    <n v="2.2382352941176471"/>
    <n v="59.929999999999993"/>
    <n v="38.049999999999997"/>
    <n v="68.41"/>
    <n v="77.290000000000006"/>
    <n v="1505.02"/>
    <n v="1082.0600000000002"/>
    <n v="100.33"/>
    <n v="68"/>
    <n v="300.99"/>
    <n v="204"/>
    <m/>
    <m/>
    <n v="0"/>
    <n v="0"/>
    <n v="72.240399999999994"/>
    <n v="75.650588235294123"/>
    <n v="1806.0099999999998"/>
    <n v="1286.0600000000002"/>
    <n v="136"/>
    <n v="158"/>
    <n v="136"/>
    <n v="158"/>
    <n v="13"/>
    <n v="13"/>
    <n v="13"/>
    <n v="13"/>
    <m/>
    <m/>
    <n v="0"/>
    <n v="0"/>
    <n v="149"/>
    <n v="171"/>
    <n v="149"/>
    <n v="171"/>
    <n v="3.49"/>
    <n v="3.55"/>
    <n v="474.64000000000004"/>
    <n v="560.9"/>
    <n v="3.69"/>
    <n v="4.3499999999999996"/>
    <n v="47.97"/>
    <n v="56.55"/>
    <m/>
    <m/>
    <n v="0"/>
    <n v="0"/>
    <n v="3.5074496644295303"/>
    <n v="3.6108187134502918"/>
    <n v="522.61"/>
    <n v="617.44999999999993"/>
    <n v="71.97"/>
    <n v="75.540000000000006"/>
    <n v="9787.92"/>
    <n v="11935.320000000002"/>
    <n v="80.540000000000006"/>
    <n v="79.87"/>
    <n v="1047.02"/>
    <n v="1038.31"/>
    <m/>
    <m/>
    <n v="0"/>
    <n v="0"/>
    <n v="72.717718120805372"/>
    <n v="75.869181286549718"/>
    <n v="10834.94"/>
    <n v="12973.630000000001"/>
    <n v="174"/>
    <n v="188"/>
    <n v="174"/>
    <n v="188"/>
    <n v="3.3479310344827584"/>
    <n v="3.4867021276595738"/>
    <n v="582.54"/>
    <n v="655.49999999999989"/>
    <n v="72.649137931034488"/>
    <n v="75.849414893617023"/>
    <n v="12640.95"/>
    <n v="14259.69"/>
    <n v="75"/>
    <n v="82"/>
    <n v="75"/>
    <n v="82"/>
    <n v="19"/>
    <n v="10"/>
    <n v="19"/>
    <n v="10"/>
    <m/>
    <m/>
    <n v="0"/>
    <n v="0"/>
    <n v="94"/>
    <n v="92"/>
    <n v="94"/>
    <n v="92"/>
    <n v="2.91"/>
    <n v="2.82"/>
    <n v="218.25"/>
    <n v="231.23999999999998"/>
    <n v="2.4500000000000002"/>
    <n v="3.1"/>
    <n v="46.550000000000004"/>
    <n v="31"/>
    <m/>
    <m/>
    <n v="0"/>
    <n v="0"/>
    <n v="2.817021276595745"/>
    <n v="2.8504347826086955"/>
    <n v="264.8"/>
    <n v="262.24"/>
    <n v="61.09"/>
    <n v="62.46"/>
    <n v="4581.75"/>
    <n v="5121.72"/>
    <n v="51.11"/>
    <n v="56.6"/>
    <n v="971.09"/>
    <n v="566"/>
    <m/>
    <m/>
    <n v="0"/>
    <n v="0"/>
    <n v="59.072765957446812"/>
    <n v="61.823043478260871"/>
    <n v="5552.84"/>
    <n v="5687.72"/>
    <n v="9"/>
    <n v="11"/>
    <n v="9"/>
    <n v="11"/>
    <m/>
    <m/>
    <n v="0"/>
    <n v="0"/>
    <n v="55.89"/>
    <n v="57.45"/>
    <n v="503.01"/>
    <n v="631.95000000000005"/>
    <n v="233"/>
    <n v="254"/>
    <n v="233"/>
    <n v="254"/>
    <n v="744.81000000000006"/>
    <n v="825.18"/>
    <n v="15874.69"/>
    <n v="18139.100000000002"/>
    <n v="35"/>
    <n v="26"/>
    <n v="35"/>
    <n v="26"/>
    <n v="102.53"/>
    <n v="92.56"/>
    <n v="2319.1"/>
    <n v="1808.31"/>
    <n v="268"/>
    <n v="280"/>
    <n v="268"/>
    <n v="280"/>
    <n v="847.34"/>
    <n v="917.74"/>
    <n v="18193.79"/>
    <n v="19947.410000000003"/>
    <n v="0"/>
    <n v="0"/>
    <n v="0"/>
    <n v="0"/>
    <n v="0"/>
    <n v="0"/>
    <n v="0"/>
    <n v="0"/>
    <n v="847.33999999999992"/>
    <n v="917.7399999999999"/>
    <n v="18696.8"/>
    <n v="20579.36"/>
  </r>
  <r>
    <x v="4"/>
    <s v="Georgia Highlands College"/>
    <m/>
    <n v="139700"/>
    <x v="9"/>
    <n v="810"/>
    <n v="856"/>
    <n v="1"/>
    <n v="6"/>
    <n v="809"/>
    <n v="850"/>
    <m/>
    <m/>
    <n v="809"/>
    <n v="850"/>
    <n v="809"/>
    <n v="850"/>
    <n v="19"/>
    <n v="14"/>
    <n v="19"/>
    <n v="14"/>
    <n v="3"/>
    <n v="5"/>
    <n v="3"/>
    <n v="5"/>
    <m/>
    <m/>
    <n v="0"/>
    <n v="0"/>
    <n v="22"/>
    <n v="19"/>
    <n v="22"/>
    <n v="19"/>
    <n v="2.76"/>
    <n v="3"/>
    <n v="52.44"/>
    <n v="42"/>
    <n v="3"/>
    <n v="1.2"/>
    <n v="9"/>
    <n v="6"/>
    <m/>
    <m/>
    <n v="0"/>
    <n v="0"/>
    <n v="2.7927272727272725"/>
    <n v="2.5263157894736841"/>
    <n v="61.44"/>
    <n v="48"/>
    <n v="74.260000000000005"/>
    <n v="83.43"/>
    <n v="1410.94"/>
    <n v="1168.02"/>
    <n v="88.67"/>
    <n v="67.2"/>
    <n v="266.01"/>
    <n v="336"/>
    <m/>
    <m/>
    <n v="0"/>
    <n v="0"/>
    <n v="76.225000000000009"/>
    <n v="79.158947368421053"/>
    <n v="1676.9500000000003"/>
    <n v="1504.02"/>
    <n v="338"/>
    <n v="287"/>
    <n v="338"/>
    <n v="287"/>
    <n v="123"/>
    <n v="146"/>
    <n v="123"/>
    <n v="146"/>
    <m/>
    <m/>
    <n v="0"/>
    <n v="0"/>
    <n v="461"/>
    <n v="433"/>
    <n v="461"/>
    <n v="433"/>
    <n v="4.18"/>
    <n v="4.37"/>
    <n v="1412.84"/>
    <n v="1254.19"/>
    <n v="4.5999999999999996"/>
    <n v="5.07"/>
    <n v="565.79999999999995"/>
    <n v="740.22"/>
    <m/>
    <m/>
    <n v="0"/>
    <n v="0"/>
    <n v="4.2920607375271143"/>
    <n v="4.606027713625866"/>
    <n v="1978.6399999999996"/>
    <n v="1994.41"/>
    <n v="76.989999999999995"/>
    <n v="80.260000000000005"/>
    <n v="26022.62"/>
    <n v="23034.620000000003"/>
    <n v="74.510000000000005"/>
    <n v="79.34"/>
    <n v="9164.7300000000014"/>
    <n v="11583.640000000001"/>
    <m/>
    <m/>
    <n v="0"/>
    <n v="0"/>
    <n v="76.328308026030371"/>
    <n v="79.949792147806008"/>
    <n v="35187.35"/>
    <n v="34618.26"/>
    <n v="483"/>
    <n v="452"/>
    <n v="483"/>
    <n v="452"/>
    <n v="4.2237681159420282"/>
    <n v="4.5186061946902658"/>
    <n v="2040.0799999999997"/>
    <n v="2042.41"/>
    <n v="76.323602484472048"/>
    <n v="79.916548672566364"/>
    <n v="36864.299999999996"/>
    <n v="36122.28"/>
    <n v="145"/>
    <n v="165"/>
    <n v="145"/>
    <n v="165"/>
    <n v="160"/>
    <n v="203"/>
    <n v="160"/>
    <n v="203"/>
    <m/>
    <m/>
    <n v="0"/>
    <n v="0"/>
    <n v="305"/>
    <n v="368"/>
    <n v="305"/>
    <n v="368"/>
    <n v="3.37"/>
    <n v="3.17"/>
    <n v="488.65000000000003"/>
    <n v="523.04999999999995"/>
    <n v="3.82"/>
    <n v="3.48"/>
    <n v="611.19999999999993"/>
    <n v="706.43999999999994"/>
    <m/>
    <m/>
    <n v="0"/>
    <n v="0"/>
    <n v="3.6060655737704916"/>
    <n v="3.3410054347826081"/>
    <n v="1099.8499999999999"/>
    <n v="1229.4899999999998"/>
    <n v="60.8"/>
    <n v="60.38"/>
    <n v="8816"/>
    <n v="9962.7000000000007"/>
    <n v="61.81"/>
    <n v="58.13"/>
    <n v="9889.6"/>
    <n v="11800.390000000001"/>
    <m/>
    <m/>
    <n v="0"/>
    <n v="0"/>
    <n v="61.329836065573765"/>
    <n v="59.138831521739142"/>
    <n v="18705.599999999999"/>
    <n v="21763.090000000004"/>
    <n v="21"/>
    <n v="30"/>
    <n v="21"/>
    <n v="30"/>
    <m/>
    <m/>
    <n v="0"/>
    <n v="0"/>
    <n v="69"/>
    <n v="69.03"/>
    <n v="1449"/>
    <n v="2070.9"/>
    <n v="502"/>
    <n v="466"/>
    <n v="502"/>
    <n v="466"/>
    <n v="1953.93"/>
    <n v="1819.24"/>
    <n v="36249.56"/>
    <n v="34165.340000000004"/>
    <n v="286"/>
    <n v="354"/>
    <n v="286"/>
    <n v="354"/>
    <n v="1186"/>
    <n v="1452.6599999999999"/>
    <n v="19320.340000000004"/>
    <n v="23720.030000000002"/>
    <n v="788"/>
    <n v="820"/>
    <n v="788"/>
    <n v="820"/>
    <n v="3139.9300000000003"/>
    <n v="3271.8999999999996"/>
    <n v="55569.9"/>
    <n v="57885.37000000001"/>
    <n v="0"/>
    <n v="0"/>
    <n v="0"/>
    <n v="0"/>
    <n v="0"/>
    <n v="0"/>
    <n v="0"/>
    <n v="0"/>
    <n v="3139.9299999999994"/>
    <n v="3271.8999999999996"/>
    <n v="57018.899999999994"/>
    <n v="59956.270000000004"/>
  </r>
  <r>
    <x v="4"/>
    <s v="South Georgia State College"/>
    <m/>
    <n v="482699"/>
    <x v="9"/>
    <n v="344"/>
    <n v="356"/>
    <n v="15"/>
    <n v="11"/>
    <n v="329"/>
    <n v="345"/>
    <m/>
    <m/>
    <n v="329"/>
    <n v="345"/>
    <n v="329"/>
    <n v="345"/>
    <n v="38"/>
    <n v="31"/>
    <n v="38"/>
    <n v="31"/>
    <n v="13"/>
    <n v="25"/>
    <n v="13"/>
    <n v="25"/>
    <m/>
    <m/>
    <n v="0"/>
    <n v="0"/>
    <n v="51"/>
    <n v="56"/>
    <n v="51"/>
    <n v="56"/>
    <n v="2.68"/>
    <n v="2.85"/>
    <n v="101.84"/>
    <n v="88.350000000000009"/>
    <n v="2.46"/>
    <n v="2.5"/>
    <n v="31.98"/>
    <n v="62.5"/>
    <m/>
    <m/>
    <n v="0"/>
    <n v="0"/>
    <n v="2.6239215686274506"/>
    <n v="2.6937500000000005"/>
    <n v="133.82"/>
    <n v="150.85000000000002"/>
    <n v="73.61"/>
    <n v="78.739999999999995"/>
    <n v="2797.18"/>
    <n v="2440.94"/>
    <n v="75.849999999999994"/>
    <n v="89.52"/>
    <n v="986.05"/>
    <n v="2238"/>
    <m/>
    <m/>
    <n v="0"/>
    <n v="0"/>
    <n v="74.180980392156854"/>
    <n v="83.552500000000009"/>
    <n v="3783.2299999999996"/>
    <n v="4678.9400000000005"/>
    <n v="131"/>
    <n v="119"/>
    <n v="131"/>
    <n v="119"/>
    <n v="28"/>
    <n v="21"/>
    <n v="28"/>
    <n v="21"/>
    <m/>
    <m/>
    <n v="0"/>
    <n v="0"/>
    <n v="159"/>
    <n v="140"/>
    <n v="159"/>
    <n v="140"/>
    <n v="4.2699999999999996"/>
    <n v="4.37"/>
    <n v="559.36999999999989"/>
    <n v="520.03"/>
    <n v="5.96"/>
    <n v="5.83"/>
    <n v="166.88"/>
    <n v="122.43"/>
    <m/>
    <m/>
    <n v="0"/>
    <n v="0"/>
    <n v="4.5676100628930811"/>
    <n v="4.5890000000000004"/>
    <n v="726.24999999999989"/>
    <n v="642.46"/>
    <n v="77.900000000000006"/>
    <n v="79.069999999999993"/>
    <n v="10204.900000000001"/>
    <n v="9409.33"/>
    <n v="79.7"/>
    <n v="83.36"/>
    <n v="2231.6"/>
    <n v="1750.56"/>
    <m/>
    <m/>
    <n v="0"/>
    <n v="0"/>
    <n v="78.216981132075489"/>
    <n v="79.713499999999996"/>
    <n v="12436.500000000004"/>
    <n v="11159.89"/>
    <n v="210"/>
    <n v="196"/>
    <n v="210"/>
    <n v="196"/>
    <n v="4.0955714285714286"/>
    <n v="4.0475000000000003"/>
    <n v="860.07"/>
    <n v="793.31000000000006"/>
    <n v="77.236809523809541"/>
    <n v="80.810357142857143"/>
    <n v="16219.730000000003"/>
    <n v="15838.83"/>
    <n v="74"/>
    <n v="90"/>
    <n v="74"/>
    <n v="90"/>
    <n v="27"/>
    <n v="39"/>
    <n v="27"/>
    <n v="39"/>
    <m/>
    <m/>
    <n v="0"/>
    <n v="0"/>
    <n v="101"/>
    <n v="129"/>
    <n v="101"/>
    <n v="129"/>
    <n v="2.57"/>
    <n v="2.93"/>
    <n v="190.17999999999998"/>
    <n v="263.7"/>
    <n v="3.2"/>
    <n v="2.92"/>
    <n v="86.4"/>
    <n v="113.88"/>
    <m/>
    <m/>
    <n v="0"/>
    <n v="0"/>
    <n v="2.7384158415841582"/>
    <n v="2.9269767441860464"/>
    <n v="276.58"/>
    <n v="377.58"/>
    <n v="61.24"/>
    <n v="65.17"/>
    <n v="4531.76"/>
    <n v="5865.3"/>
    <n v="59.48"/>
    <n v="55.56"/>
    <n v="1605.9599999999998"/>
    <n v="2166.84"/>
    <m/>
    <m/>
    <n v="0"/>
    <n v="0"/>
    <n v="60.769504950495055"/>
    <n v="62.264651162790699"/>
    <n v="6137.72"/>
    <n v="8032.14"/>
    <n v="18"/>
    <n v="20"/>
    <n v="18"/>
    <n v="20"/>
    <m/>
    <m/>
    <n v="0"/>
    <n v="0"/>
    <n v="72.83"/>
    <n v="69.319999999999993"/>
    <n v="1310.94"/>
    <n v="1386.3999999999999"/>
    <n v="243"/>
    <n v="240"/>
    <n v="243"/>
    <n v="240"/>
    <n v="851.38999999999987"/>
    <n v="872.07999999999993"/>
    <n v="17533.840000000004"/>
    <n v="17715.57"/>
    <n v="68"/>
    <n v="85"/>
    <n v="68"/>
    <n v="85"/>
    <n v="285.26"/>
    <n v="298.81"/>
    <n v="4823.6099999999997"/>
    <n v="6155.4"/>
    <n v="311"/>
    <n v="325"/>
    <n v="311"/>
    <n v="325"/>
    <n v="1136.6499999999999"/>
    <n v="1170.8899999999999"/>
    <n v="22357.450000000004"/>
    <n v="23870.97"/>
    <n v="0"/>
    <n v="0"/>
    <n v="0"/>
    <n v="0"/>
    <n v="0"/>
    <n v="0"/>
    <n v="0"/>
    <n v="0"/>
    <n v="1136.6500000000001"/>
    <n v="1170.8900000000001"/>
    <n v="23668.390000000003"/>
    <n v="25257.370000000003"/>
  </r>
  <r>
    <x v="4"/>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5"/>
    <s v="University of Kentucky"/>
    <m/>
    <n v="157085"/>
    <x v="3"/>
    <n v="5202"/>
    <n v="5011"/>
    <n v="263"/>
    <n v="263"/>
    <n v="4939"/>
    <n v="4748"/>
    <m/>
    <m/>
    <n v="4898"/>
    <n v="4743"/>
    <n v="4898"/>
    <n v="4743"/>
    <n v="1102"/>
    <n v="1164"/>
    <n v="1102"/>
    <n v="1164"/>
    <n v="27"/>
    <n v="32"/>
    <n v="27"/>
    <n v="32"/>
    <m/>
    <m/>
    <n v="0"/>
    <n v="0"/>
    <n v="1129"/>
    <n v="1196"/>
    <n v="1129"/>
    <n v="1196"/>
    <n v="4.4000000000000004"/>
    <n v="4.4000000000000004"/>
    <n v="4848.8"/>
    <n v="5121.6000000000004"/>
    <n v="4.9000000000000004"/>
    <n v="5"/>
    <n v="132.30000000000001"/>
    <n v="160"/>
    <m/>
    <m/>
    <n v="0"/>
    <n v="0"/>
    <n v="4.411957484499557"/>
    <n v="4.4160535117056856"/>
    <n v="4981.0999999999995"/>
    <n v="5281.6"/>
    <n v="125.1"/>
    <n v="125"/>
    <n v="137860.19999999998"/>
    <n v="145500"/>
    <n v="117.3"/>
    <n v="104"/>
    <n v="3167.1"/>
    <n v="3328"/>
    <m/>
    <m/>
    <n v="0"/>
    <n v="0"/>
    <n v="124.91346324180689"/>
    <n v="124.43812709030101"/>
    <n v="141027.29999999999"/>
    <n v="148828"/>
    <n v="2506"/>
    <n v="2315"/>
    <n v="2506"/>
    <n v="2315"/>
    <n v="64"/>
    <n v="52"/>
    <n v="64"/>
    <n v="52"/>
    <m/>
    <m/>
    <n v="0"/>
    <n v="0"/>
    <n v="2570"/>
    <n v="2367"/>
    <n v="2570"/>
    <n v="2367"/>
    <n v="4.5"/>
    <n v="5"/>
    <n v="11277"/>
    <n v="11575"/>
    <n v="5.0999999999999996"/>
    <n v="5"/>
    <n v="326.39999999999998"/>
    <n v="260"/>
    <m/>
    <m/>
    <n v="0"/>
    <n v="0"/>
    <n v="4.5149416342412447"/>
    <n v="5"/>
    <n v="11603.4"/>
    <n v="11835"/>
    <n v="129.69999999999999"/>
    <n v="130"/>
    <n v="325028.19999999995"/>
    <n v="300950"/>
    <n v="136.5"/>
    <n v="131"/>
    <n v="8736"/>
    <n v="6812"/>
    <m/>
    <m/>
    <n v="0"/>
    <n v="0"/>
    <n v="129.86933852140075"/>
    <n v="130.02196873679765"/>
    <n v="333764.19999999995"/>
    <n v="307762"/>
    <n v="3699"/>
    <n v="3563"/>
    <n v="3699"/>
    <n v="3563"/>
    <n v="4.4835090565017568"/>
    <n v="4.8039854055571141"/>
    <n v="16584.5"/>
    <n v="17116.599999999999"/>
    <n v="128.3567180319005"/>
    <n v="128.14762840303115"/>
    <n v="474791.49999999994"/>
    <n v="456590"/>
    <n v="858"/>
    <n v="888"/>
    <n v="858"/>
    <n v="888"/>
    <n v="262"/>
    <n v="224"/>
    <n v="262"/>
    <n v="224"/>
    <m/>
    <m/>
    <n v="0"/>
    <n v="0"/>
    <n v="1120"/>
    <n v="1112"/>
    <n v="1120"/>
    <n v="1112"/>
    <n v="5.0999999999999996"/>
    <n v="5"/>
    <n v="4375.7999999999993"/>
    <n v="4440"/>
    <n v="5.7"/>
    <n v="5"/>
    <n v="1493.4"/>
    <n v="1120"/>
    <m/>
    <m/>
    <n v="0"/>
    <n v="0"/>
    <n v="5.2403571428571416"/>
    <n v="5"/>
    <n v="5869.1999999999989"/>
    <n v="5560"/>
    <n v="87.1"/>
    <n v="85"/>
    <n v="74731.799999999988"/>
    <n v="75480"/>
    <n v="77.8"/>
    <n v="81"/>
    <n v="20383.599999999999"/>
    <n v="18144"/>
    <m/>
    <m/>
    <n v="0"/>
    <n v="0"/>
    <n v="84.924464285714279"/>
    <n v="84.194244604316552"/>
    <n v="95115.4"/>
    <n v="93624"/>
    <n v="79"/>
    <n v="68"/>
    <n v="79"/>
    <n v="68"/>
    <n v="5"/>
    <n v="6"/>
    <n v="395"/>
    <n v="408"/>
    <n v="66.3"/>
    <n v="71"/>
    <n v="5237.7"/>
    <n v="4828"/>
    <n v="4466"/>
    <n v="4367"/>
    <n v="4466"/>
    <n v="4367"/>
    <n v="20501.599999999999"/>
    <n v="21136.6"/>
    <n v="537620.19999999995"/>
    <n v="521930"/>
    <n v="353"/>
    <n v="308"/>
    <n v="353"/>
    <n v="308"/>
    <n v="1952.1000000000001"/>
    <n v="1540"/>
    <n v="32286.699999999997"/>
    <n v="28284"/>
    <n v="4819"/>
    <n v="4675"/>
    <n v="4819"/>
    <n v="4675"/>
    <n v="22453.699999999997"/>
    <n v="22676.6"/>
    <n v="569906.89999999991"/>
    <n v="550214"/>
    <n v="0"/>
    <n v="0"/>
    <n v="0"/>
    <n v="0"/>
    <n v="0"/>
    <n v="0"/>
    <n v="0"/>
    <n v="0"/>
    <n v="22848.699999999997"/>
    <n v="23084.6"/>
    <n v="575144.59999999986"/>
    <n v="555042"/>
  </r>
  <r>
    <x v="5"/>
    <s v="University of Louisville"/>
    <m/>
    <n v="157289"/>
    <x v="3"/>
    <n v="3112"/>
    <n v="2991"/>
    <n v="44"/>
    <n v="34"/>
    <n v="3068"/>
    <n v="2957"/>
    <m/>
    <m/>
    <n v="3064"/>
    <n v="2927"/>
    <n v="3064"/>
    <n v="2927"/>
    <n v="642"/>
    <n v="670"/>
    <n v="642"/>
    <n v="670"/>
    <n v="13"/>
    <n v="18"/>
    <n v="13"/>
    <n v="18"/>
    <m/>
    <m/>
    <n v="0"/>
    <n v="0"/>
    <n v="655"/>
    <n v="688"/>
    <n v="655"/>
    <n v="688"/>
    <n v="4.5"/>
    <n v="4"/>
    <n v="2889"/>
    <n v="2680"/>
    <n v="5.2"/>
    <n v="5"/>
    <n v="67.600000000000009"/>
    <n v="90"/>
    <m/>
    <m/>
    <n v="0"/>
    <n v="0"/>
    <n v="4.5138931297709926"/>
    <n v="4.0261627906976747"/>
    <n v="2956.6"/>
    <n v="2770"/>
    <n v="127.1"/>
    <n v="124"/>
    <n v="81598.2"/>
    <n v="83080"/>
    <n v="121.5"/>
    <n v="125"/>
    <n v="1579.5"/>
    <n v="2250"/>
    <m/>
    <m/>
    <n v="0"/>
    <n v="0"/>
    <n v="126.98885496183206"/>
    <n v="124.02616279069767"/>
    <n v="83177.7"/>
    <n v="85330"/>
    <n v="1215"/>
    <n v="1082"/>
    <n v="1215"/>
    <n v="1082"/>
    <n v="78"/>
    <n v="83"/>
    <n v="78"/>
    <n v="83"/>
    <m/>
    <m/>
    <n v="0"/>
    <n v="0"/>
    <n v="1293"/>
    <n v="1165"/>
    <n v="1293"/>
    <n v="1165"/>
    <n v="4.9000000000000004"/>
    <n v="5"/>
    <n v="5953.5"/>
    <n v="5410"/>
    <n v="5.2"/>
    <n v="5"/>
    <n v="405.6"/>
    <n v="415"/>
    <m/>
    <m/>
    <n v="0"/>
    <n v="0"/>
    <n v="4.9180974477958239"/>
    <n v="5"/>
    <n v="6359.1"/>
    <n v="5825"/>
    <n v="131.5"/>
    <n v="133"/>
    <n v="159772.5"/>
    <n v="143906"/>
    <n v="123.4"/>
    <n v="131"/>
    <n v="9625.2000000000007"/>
    <n v="10873"/>
    <m/>
    <m/>
    <n v="0"/>
    <n v="0"/>
    <n v="131.01136890951278"/>
    <n v="132.85751072961372"/>
    <n v="169397.70000000004"/>
    <n v="154779"/>
    <n v="1948"/>
    <n v="1853"/>
    <n v="1948"/>
    <n v="1853"/>
    <n v="4.7821868583162219"/>
    <n v="4.6384241770102532"/>
    <n v="9315.7000000000007"/>
    <n v="8595"/>
    <n v="129.65882956878852"/>
    <n v="129.57852131678359"/>
    <n v="252575.40000000002"/>
    <n v="240109"/>
    <n v="710"/>
    <n v="715"/>
    <n v="710"/>
    <n v="715"/>
    <n v="310"/>
    <n v="302"/>
    <n v="310"/>
    <n v="302"/>
    <m/>
    <m/>
    <n v="0"/>
    <n v="0"/>
    <n v="1020"/>
    <n v="1017"/>
    <n v="1020"/>
    <n v="1017"/>
    <n v="5.6"/>
    <n v="6"/>
    <n v="3975.9999999999995"/>
    <n v="4290"/>
    <n v="5.9"/>
    <n v="6"/>
    <n v="1829"/>
    <n v="1812"/>
    <m/>
    <m/>
    <n v="0"/>
    <n v="0"/>
    <n v="5.6911764705882355"/>
    <n v="6"/>
    <n v="5805"/>
    <n v="6102"/>
    <n v="86"/>
    <n v="87"/>
    <n v="61060"/>
    <n v="62205"/>
    <n v="75.099999999999994"/>
    <n v="71"/>
    <n v="23281"/>
    <n v="21442"/>
    <m/>
    <m/>
    <n v="0"/>
    <n v="0"/>
    <n v="82.687254901960785"/>
    <n v="82.248770894788592"/>
    <n v="84341"/>
    <n v="83647"/>
    <n v="96"/>
    <n v="57"/>
    <n v="96"/>
    <n v="57"/>
    <n v="5.7"/>
    <n v="5"/>
    <n v="547.20000000000005"/>
    <n v="285"/>
    <n v="71.3"/>
    <n v="67"/>
    <n v="6844.7999999999993"/>
    <n v="3819"/>
    <n v="2567"/>
    <n v="2467"/>
    <n v="2567"/>
    <n v="2467"/>
    <n v="12818.5"/>
    <n v="12380"/>
    <n v="302430.7"/>
    <n v="289191"/>
    <n v="401"/>
    <n v="403"/>
    <n v="401"/>
    <n v="403"/>
    <n v="2302.1999999999998"/>
    <n v="2317"/>
    <n v="34485.699999999997"/>
    <n v="34565"/>
    <n v="2968"/>
    <n v="2870"/>
    <n v="2968"/>
    <n v="2870"/>
    <n v="15120.7"/>
    <n v="14697"/>
    <n v="336916.4"/>
    <n v="323756"/>
    <n v="0"/>
    <n v="0"/>
    <n v="0"/>
    <n v="0"/>
    <n v="0"/>
    <n v="0"/>
    <n v="0"/>
    <n v="0"/>
    <n v="15667.900000000001"/>
    <n v="14982"/>
    <n v="343761.2"/>
    <n v="327575"/>
  </r>
  <r>
    <x v="5"/>
    <s v="Eastern Kentucky University "/>
    <m/>
    <n v="156620"/>
    <x v="1"/>
    <n v="2634"/>
    <n v="2406"/>
    <n v="45"/>
    <n v="42"/>
    <n v="2589"/>
    <n v="2364"/>
    <m/>
    <m/>
    <n v="2587"/>
    <n v="2363"/>
    <n v="2587"/>
    <n v="2363"/>
    <n v="720"/>
    <n v="727"/>
    <n v="720"/>
    <n v="727"/>
    <n v="10"/>
    <n v="15"/>
    <n v="10"/>
    <n v="15"/>
    <m/>
    <m/>
    <n v="0"/>
    <n v="0"/>
    <n v="730"/>
    <n v="742"/>
    <n v="730"/>
    <n v="742"/>
    <n v="4.4000000000000004"/>
    <n v="4"/>
    <n v="3168.0000000000005"/>
    <n v="2908"/>
    <n v="5.2"/>
    <n v="5"/>
    <n v="52"/>
    <n v="75"/>
    <m/>
    <m/>
    <n v="0"/>
    <n v="0"/>
    <n v="4.4109589041095898"/>
    <n v="4.0202156334231809"/>
    <n v="3220.0000000000005"/>
    <n v="2983"/>
    <n v="120.4"/>
    <n v="119"/>
    <n v="86688"/>
    <n v="86513"/>
    <n v="126.4"/>
    <n v="111"/>
    <n v="1264"/>
    <n v="1665"/>
    <m/>
    <m/>
    <n v="0"/>
    <n v="0"/>
    <n v="120.48219178082192"/>
    <n v="118.83827493261455"/>
    <n v="87952"/>
    <n v="88178"/>
    <n v="747"/>
    <n v="544"/>
    <n v="747"/>
    <n v="544"/>
    <n v="30"/>
    <n v="44"/>
    <n v="30"/>
    <n v="44"/>
    <m/>
    <m/>
    <n v="0"/>
    <n v="0"/>
    <n v="777"/>
    <n v="588"/>
    <n v="777"/>
    <n v="588"/>
    <n v="5"/>
    <n v="5"/>
    <n v="3735"/>
    <n v="2720"/>
    <n v="5.6"/>
    <n v="5"/>
    <n v="168"/>
    <n v="220"/>
    <m/>
    <m/>
    <n v="0"/>
    <n v="0"/>
    <n v="5.0231660231660236"/>
    <n v="5"/>
    <n v="3903.0000000000005"/>
    <n v="2940"/>
    <n v="132.19999999999999"/>
    <n v="132"/>
    <n v="98753.4"/>
    <n v="71808"/>
    <n v="125.1"/>
    <n v="125"/>
    <n v="3753"/>
    <n v="5500"/>
    <m/>
    <m/>
    <n v="0"/>
    <n v="0"/>
    <n v="131.92586872586872"/>
    <n v="131.47619047619048"/>
    <n v="102506.4"/>
    <n v="77308"/>
    <n v="1507"/>
    <n v="1330"/>
    <n v="1507"/>
    <n v="1330"/>
    <n v="4.7266091572660924"/>
    <n v="4.4533834586466163"/>
    <n v="7123.0000000000009"/>
    <n v="5923"/>
    <n v="126.38248175182481"/>
    <n v="124.42556390977444"/>
    <n v="190458.4"/>
    <n v="165486"/>
    <n v="742"/>
    <n v="664"/>
    <n v="742"/>
    <n v="664"/>
    <n v="271"/>
    <n v="290"/>
    <n v="271"/>
    <n v="290"/>
    <m/>
    <m/>
    <n v="0"/>
    <n v="0"/>
    <n v="1013"/>
    <n v="954"/>
    <n v="1013"/>
    <n v="954"/>
    <n v="5.7"/>
    <n v="6"/>
    <n v="4229.4000000000005"/>
    <n v="3984"/>
    <n v="5.9"/>
    <n v="6"/>
    <n v="1598.9"/>
    <n v="1740"/>
    <m/>
    <m/>
    <n v="0"/>
    <n v="0"/>
    <n v="5.7535044422507413"/>
    <n v="6"/>
    <n v="5828.3000000000011"/>
    <n v="5724"/>
    <n v="77.599999999999994"/>
    <n v="82"/>
    <n v="57579.199999999997"/>
    <n v="54448"/>
    <n v="73.2"/>
    <n v="79"/>
    <n v="19837.2"/>
    <n v="22910"/>
    <m/>
    <m/>
    <n v="0"/>
    <n v="0"/>
    <n v="76.422902270483704"/>
    <n v="81.088050314465406"/>
    <n v="77416.399999999994"/>
    <n v="77358"/>
    <n v="67"/>
    <n v="79"/>
    <n v="67"/>
    <n v="79"/>
    <n v="5.5"/>
    <n v="5"/>
    <n v="368.5"/>
    <n v="395"/>
    <n v="69.099999999999994"/>
    <n v="70"/>
    <n v="4629.7"/>
    <n v="5530"/>
    <n v="2209"/>
    <n v="1935"/>
    <n v="2209"/>
    <n v="1935"/>
    <n v="11132.400000000001"/>
    <n v="9612"/>
    <n v="243020.59999999998"/>
    <n v="212769"/>
    <n v="311"/>
    <n v="349"/>
    <n v="311"/>
    <n v="349"/>
    <n v="1818.9"/>
    <n v="2035"/>
    <n v="24854.2"/>
    <n v="30075"/>
    <n v="2520"/>
    <n v="2284"/>
    <n v="2520"/>
    <n v="2284"/>
    <n v="12951.300000000001"/>
    <n v="11647"/>
    <n v="267874.8"/>
    <n v="242844"/>
    <n v="0"/>
    <n v="0"/>
    <n v="0"/>
    <n v="0"/>
    <n v="0"/>
    <n v="0"/>
    <n v="0"/>
    <n v="0"/>
    <n v="13319.800000000003"/>
    <n v="12042"/>
    <n v="272504.5"/>
    <n v="248374"/>
  </r>
  <r>
    <x v="5"/>
    <s v="Morehead State University "/>
    <m/>
    <n v="157386"/>
    <x v="1"/>
    <n v="1139"/>
    <n v="1153"/>
    <n v="5"/>
    <n v="8"/>
    <n v="1134"/>
    <n v="1145"/>
    <m/>
    <m/>
    <n v="1134"/>
    <n v="1145"/>
    <n v="1134"/>
    <n v="1145"/>
    <n v="381"/>
    <n v="418"/>
    <n v="381"/>
    <n v="418"/>
    <n v="22"/>
    <n v="19"/>
    <n v="22"/>
    <n v="19"/>
    <m/>
    <m/>
    <n v="0"/>
    <n v="0"/>
    <n v="403"/>
    <n v="437"/>
    <n v="403"/>
    <n v="437"/>
    <n v="4.5"/>
    <n v="5"/>
    <n v="1714.5"/>
    <n v="2090"/>
    <n v="4.8"/>
    <n v="4"/>
    <n v="105.6"/>
    <n v="76"/>
    <m/>
    <m/>
    <n v="0"/>
    <n v="0"/>
    <n v="4.5163771712158809"/>
    <n v="4.9565217391304346"/>
    <n v="1820.1"/>
    <n v="2166"/>
    <n v="125.3"/>
    <n v="126"/>
    <n v="47739.299999999996"/>
    <n v="52668"/>
    <n v="128.19999999999999"/>
    <n v="128"/>
    <n v="2820.3999999999996"/>
    <n v="2432"/>
    <m/>
    <m/>
    <n v="0"/>
    <n v="0"/>
    <n v="125.45831265508684"/>
    <n v="126.08695652173913"/>
    <n v="50559.7"/>
    <n v="55100"/>
    <n v="261"/>
    <n v="215"/>
    <n v="261"/>
    <n v="215"/>
    <n v="30"/>
    <n v="31"/>
    <n v="30"/>
    <n v="31"/>
    <m/>
    <m/>
    <n v="0"/>
    <n v="0"/>
    <n v="291"/>
    <n v="246"/>
    <n v="291"/>
    <n v="246"/>
    <n v="4.9000000000000004"/>
    <n v="5"/>
    <n v="1278.9000000000001"/>
    <n v="1075"/>
    <n v="4.8"/>
    <n v="5"/>
    <n v="144"/>
    <n v="155"/>
    <m/>
    <m/>
    <n v="0"/>
    <n v="0"/>
    <n v="4.8896907216494849"/>
    <n v="5"/>
    <n v="1422.9"/>
    <n v="1230"/>
    <n v="135.19999999999999"/>
    <n v="137"/>
    <n v="35287.199999999997"/>
    <n v="29455"/>
    <n v="133.19999999999999"/>
    <n v="131"/>
    <n v="3995.9999999999995"/>
    <n v="4061"/>
    <m/>
    <m/>
    <n v="0"/>
    <n v="0"/>
    <n v="134.99381443298969"/>
    <n v="136.2439024390244"/>
    <n v="39283.200000000004"/>
    <n v="33516"/>
    <n v="694"/>
    <n v="683"/>
    <n v="694"/>
    <n v="683"/>
    <n v="4.6729106628242079"/>
    <n v="4.9721815519765737"/>
    <n v="3243.0000000000005"/>
    <n v="3396"/>
    <n v="129.45662824207491"/>
    <n v="129.74524158125914"/>
    <n v="89842.9"/>
    <n v="88615.999999999985"/>
    <n v="292"/>
    <n v="284"/>
    <n v="292"/>
    <n v="284"/>
    <n v="114"/>
    <n v="126"/>
    <n v="114"/>
    <n v="126"/>
    <m/>
    <m/>
    <n v="0"/>
    <n v="0"/>
    <n v="406"/>
    <n v="410"/>
    <n v="406"/>
    <n v="410"/>
    <n v="5.8"/>
    <n v="6"/>
    <n v="1693.6"/>
    <n v="1704"/>
    <n v="6.4"/>
    <n v="6"/>
    <n v="729.6"/>
    <n v="756"/>
    <m/>
    <m/>
    <n v="0"/>
    <n v="0"/>
    <n v="5.9684729064039406"/>
    <n v="6"/>
    <n v="2423.1999999999998"/>
    <n v="2460"/>
    <n v="77.5"/>
    <n v="82"/>
    <n v="22630"/>
    <n v="23288"/>
    <n v="80.5"/>
    <n v="82"/>
    <n v="9177"/>
    <n v="10332"/>
    <m/>
    <m/>
    <n v="0"/>
    <n v="0"/>
    <n v="78.342364532019701"/>
    <n v="82"/>
    <n v="31807"/>
    <n v="33620"/>
    <n v="34"/>
    <n v="52"/>
    <n v="34"/>
    <n v="52"/>
    <n v="4.8"/>
    <n v="5"/>
    <n v="163.19999999999999"/>
    <n v="260"/>
    <n v="59.4"/>
    <n v="90"/>
    <n v="2019.6"/>
    <n v="4680"/>
    <n v="934"/>
    <n v="917"/>
    <n v="934"/>
    <n v="917"/>
    <n v="4687"/>
    <n v="4869"/>
    <n v="105656.5"/>
    <n v="105411"/>
    <n v="166"/>
    <n v="176"/>
    <n v="166"/>
    <n v="176"/>
    <n v="979.2"/>
    <n v="987"/>
    <n v="15993.4"/>
    <n v="16825"/>
    <n v="1100"/>
    <n v="1093"/>
    <n v="1100"/>
    <n v="1093"/>
    <n v="5666.2"/>
    <n v="5856"/>
    <n v="121649.9"/>
    <n v="122236"/>
    <n v="0"/>
    <n v="0"/>
    <n v="0"/>
    <n v="0"/>
    <n v="0"/>
    <n v="0"/>
    <n v="0"/>
    <n v="0"/>
    <n v="5829.4000000000005"/>
    <n v="6116"/>
    <n v="123669.5"/>
    <n v="126915.99999999999"/>
  </r>
  <r>
    <x v="5"/>
    <s v="Murray State University "/>
    <m/>
    <n v="157401"/>
    <x v="1"/>
    <n v="1659"/>
    <n v="1614"/>
    <n v="11"/>
    <n v="11"/>
    <n v="1648"/>
    <n v="1603"/>
    <m/>
    <m/>
    <n v="1647"/>
    <n v="1600"/>
    <n v="1647"/>
    <n v="1600"/>
    <n v="398"/>
    <n v="427"/>
    <n v="398"/>
    <n v="427"/>
    <n v="4"/>
    <n v="3"/>
    <n v="4"/>
    <n v="3"/>
    <m/>
    <m/>
    <n v="0"/>
    <n v="0"/>
    <n v="402"/>
    <n v="430"/>
    <n v="402"/>
    <n v="430"/>
    <n v="4.4000000000000004"/>
    <n v="4"/>
    <n v="1751.2"/>
    <n v="1708"/>
    <n v="3.5"/>
    <n v="4"/>
    <n v="14"/>
    <n v="12"/>
    <m/>
    <m/>
    <n v="0"/>
    <n v="0"/>
    <n v="4.3910447761194034"/>
    <n v="4"/>
    <n v="1765.2"/>
    <n v="1720"/>
    <n v="124.2"/>
    <n v="122"/>
    <n v="49431.6"/>
    <n v="52094"/>
    <n v="111"/>
    <n v="139"/>
    <n v="444"/>
    <n v="417"/>
    <m/>
    <m/>
    <n v="0"/>
    <n v="0"/>
    <n v="124.06865671641791"/>
    <n v="122.11860465116278"/>
    <n v="49875.6"/>
    <n v="52511"/>
    <n v="555"/>
    <n v="490"/>
    <n v="555"/>
    <n v="490"/>
    <n v="17"/>
    <n v="5"/>
    <n v="17"/>
    <n v="5"/>
    <m/>
    <m/>
    <n v="0"/>
    <n v="0"/>
    <n v="572"/>
    <n v="495"/>
    <n v="572"/>
    <n v="495"/>
    <n v="4.7"/>
    <n v="5"/>
    <n v="2608.5"/>
    <n v="2450"/>
    <n v="5.4"/>
    <n v="5"/>
    <n v="91.800000000000011"/>
    <n v="25"/>
    <m/>
    <m/>
    <n v="0"/>
    <n v="0"/>
    <n v="4.7208041958041962"/>
    <n v="5"/>
    <n v="2700.3"/>
    <n v="2475"/>
    <n v="131.69999999999999"/>
    <n v="132"/>
    <n v="73093.5"/>
    <n v="64680"/>
    <n v="124.8"/>
    <n v="138"/>
    <n v="2121.6"/>
    <n v="690"/>
    <m/>
    <m/>
    <n v="0"/>
    <n v="0"/>
    <n v="131.49493006993009"/>
    <n v="132.06060606060606"/>
    <n v="75215.100000000006"/>
    <n v="65370"/>
    <n v="974"/>
    <n v="925"/>
    <n v="974"/>
    <n v="925"/>
    <n v="4.5847022587268995"/>
    <n v="4.5351351351351354"/>
    <n v="4465.5"/>
    <n v="4195"/>
    <n v="128.42987679671458"/>
    <n v="127.43891891891892"/>
    <n v="125090.7"/>
    <n v="117881"/>
    <n v="481"/>
    <n v="480"/>
    <n v="481"/>
    <n v="480"/>
    <n v="154"/>
    <n v="155"/>
    <n v="154"/>
    <n v="155"/>
    <m/>
    <m/>
    <n v="0"/>
    <n v="0"/>
    <n v="635"/>
    <n v="635"/>
    <n v="635"/>
    <n v="635"/>
    <n v="5.0999999999999996"/>
    <n v="5"/>
    <n v="2453.1"/>
    <n v="2400"/>
    <n v="6"/>
    <n v="5"/>
    <n v="924"/>
    <n v="775"/>
    <m/>
    <m/>
    <n v="0"/>
    <n v="0"/>
    <n v="5.3182677165354333"/>
    <n v="5"/>
    <n v="3377.1000000000004"/>
    <n v="3175"/>
    <n v="76.400000000000006"/>
    <n v="76"/>
    <n v="36748.400000000001"/>
    <n v="36480"/>
    <n v="62.5"/>
    <n v="61"/>
    <n v="9625"/>
    <n v="9455"/>
    <m/>
    <m/>
    <n v="0"/>
    <n v="0"/>
    <n v="73.028976377952759"/>
    <n v="72.338582677165348"/>
    <n v="46373.4"/>
    <n v="45934.999999999993"/>
    <n v="38"/>
    <n v="40"/>
    <n v="38"/>
    <n v="40"/>
    <n v="5.5"/>
    <n v="5"/>
    <n v="209"/>
    <n v="200"/>
    <n v="76"/>
    <n v="63"/>
    <n v="2888"/>
    <n v="2520"/>
    <n v="1434"/>
    <n v="1397"/>
    <n v="1434"/>
    <n v="1397"/>
    <n v="6812.7999999999993"/>
    <n v="6558"/>
    <n v="159273.5"/>
    <n v="153254"/>
    <n v="175"/>
    <n v="163"/>
    <n v="175"/>
    <n v="163"/>
    <n v="1029.8"/>
    <n v="812"/>
    <n v="12190.6"/>
    <n v="10562"/>
    <n v="1609"/>
    <n v="1560"/>
    <n v="1609"/>
    <n v="1560"/>
    <n v="7842.5999999999995"/>
    <n v="7370"/>
    <n v="171464.1"/>
    <n v="163816"/>
    <n v="0"/>
    <n v="0"/>
    <n v="0"/>
    <n v="0"/>
    <n v="0"/>
    <n v="0"/>
    <n v="0"/>
    <n v="0"/>
    <n v="8051.6"/>
    <n v="7570"/>
    <n v="174352.1"/>
    <n v="166336"/>
  </r>
  <r>
    <x v="5"/>
    <s v="Northern Kentucky University "/>
    <m/>
    <n v="157447"/>
    <x v="1"/>
    <n v="2222"/>
    <n v="2223"/>
    <n v="46"/>
    <n v="55"/>
    <n v="2176"/>
    <n v="2168"/>
    <m/>
    <m/>
    <n v="2176"/>
    <n v="2171"/>
    <n v="2176"/>
    <n v="2171"/>
    <n v="370"/>
    <n v="390"/>
    <n v="370"/>
    <n v="390"/>
    <n v="4"/>
    <n v="9"/>
    <n v="4"/>
    <n v="9"/>
    <m/>
    <m/>
    <n v="0"/>
    <n v="0"/>
    <n v="374"/>
    <n v="399"/>
    <n v="374"/>
    <n v="399"/>
    <n v="4.5"/>
    <n v="4"/>
    <n v="1665"/>
    <n v="1560"/>
    <n v="4"/>
    <n v="4"/>
    <n v="16"/>
    <n v="36"/>
    <m/>
    <m/>
    <n v="0"/>
    <n v="0"/>
    <n v="4.4946524064171127"/>
    <n v="4"/>
    <n v="1681.0000000000002"/>
    <n v="1596"/>
    <n v="123.4"/>
    <n v="122"/>
    <n v="45658"/>
    <n v="47580"/>
    <n v="114"/>
    <n v="116"/>
    <n v="456"/>
    <n v="1044"/>
    <m/>
    <m/>
    <n v="0"/>
    <n v="0"/>
    <n v="123.29946524064171"/>
    <n v="121.86466165413533"/>
    <n v="46114"/>
    <n v="48624"/>
    <n v="891"/>
    <n v="792"/>
    <n v="891"/>
    <n v="792"/>
    <n v="29"/>
    <n v="28"/>
    <n v="29"/>
    <n v="28"/>
    <m/>
    <m/>
    <n v="0"/>
    <n v="0"/>
    <n v="920"/>
    <n v="820"/>
    <n v="920"/>
    <n v="820"/>
    <n v="5"/>
    <n v="5"/>
    <n v="4455"/>
    <n v="3960"/>
    <n v="7.2"/>
    <n v="7"/>
    <n v="208.8"/>
    <n v="196"/>
    <m/>
    <m/>
    <n v="0"/>
    <n v="0"/>
    <n v="5.0693478260869567"/>
    <n v="5.0682926829268293"/>
    <n v="4663.8"/>
    <n v="4156"/>
    <n v="133"/>
    <n v="132"/>
    <n v="118503"/>
    <n v="104544"/>
    <n v="125.9"/>
    <n v="128"/>
    <n v="3651.1000000000004"/>
    <n v="3584"/>
    <m/>
    <m/>
    <n v="0"/>
    <n v="0"/>
    <n v="132.77619565217393"/>
    <n v="131.86341463414635"/>
    <n v="122154.1"/>
    <n v="108128.00000000001"/>
    <n v="1294"/>
    <n v="1219"/>
    <n v="1294"/>
    <n v="1219"/>
    <n v="4.9032457496136015"/>
    <n v="4.7186218211648896"/>
    <n v="6344.8"/>
    <n v="5752"/>
    <n v="130.037171561051"/>
    <n v="128.59064807219033"/>
    <n v="168268.09999999998"/>
    <n v="156752.00000000003"/>
    <n v="585"/>
    <n v="589"/>
    <n v="585"/>
    <n v="589"/>
    <n v="193"/>
    <n v="260"/>
    <n v="193"/>
    <n v="260"/>
    <m/>
    <m/>
    <n v="0"/>
    <n v="0"/>
    <n v="778"/>
    <n v="849"/>
    <n v="778"/>
    <n v="849"/>
    <n v="5.0999999999999996"/>
    <n v="5"/>
    <n v="2983.5"/>
    <n v="2945"/>
    <n v="5.4"/>
    <n v="5"/>
    <n v="1042.2"/>
    <n v="1300"/>
    <m/>
    <m/>
    <n v="0"/>
    <n v="0"/>
    <n v="5.174421593830334"/>
    <n v="5"/>
    <n v="4025.7"/>
    <n v="4245"/>
    <n v="84"/>
    <n v="84"/>
    <n v="49140"/>
    <n v="49476"/>
    <n v="72.2"/>
    <n v="63"/>
    <n v="13934.6"/>
    <n v="16380"/>
    <m/>
    <m/>
    <n v="0"/>
    <n v="0"/>
    <n v="81.072750642673526"/>
    <n v="77.568904593639573"/>
    <n v="63074.600000000006"/>
    <n v="65856"/>
    <n v="104"/>
    <n v="103"/>
    <n v="104"/>
    <n v="103"/>
    <n v="5"/>
    <n v="5"/>
    <n v="520"/>
    <n v="515"/>
    <n v="72.599999999999994"/>
    <n v="75"/>
    <n v="7550.4"/>
    <n v="7725"/>
    <n v="1846"/>
    <n v="1771"/>
    <n v="1846"/>
    <n v="1771"/>
    <n v="9103.5"/>
    <n v="8465"/>
    <n v="213301"/>
    <n v="201600"/>
    <n v="226"/>
    <n v="297"/>
    <n v="226"/>
    <n v="297"/>
    <n v="1267"/>
    <n v="1532"/>
    <n v="18041.7"/>
    <n v="21008"/>
    <n v="2072"/>
    <n v="2068"/>
    <n v="2072"/>
    <n v="2068"/>
    <n v="10370.5"/>
    <n v="9997"/>
    <n v="231342.7"/>
    <n v="222608"/>
    <n v="0"/>
    <n v="0"/>
    <n v="0"/>
    <n v="0"/>
    <n v="0"/>
    <n v="0"/>
    <n v="0"/>
    <n v="0"/>
    <n v="10890.5"/>
    <n v="10512"/>
    <n v="238893.09999999998"/>
    <n v="230333.00000000003"/>
  </r>
  <r>
    <x v="5"/>
    <s v="Western Kentucky University "/>
    <m/>
    <n v="157951"/>
    <x v="1"/>
    <n v="3042"/>
    <n v="2843"/>
    <n v="57"/>
    <n v="58"/>
    <n v="2985"/>
    <n v="2785"/>
    <m/>
    <m/>
    <n v="2981"/>
    <n v="2782"/>
    <n v="2981"/>
    <n v="2782"/>
    <n v="859"/>
    <n v="851"/>
    <n v="859"/>
    <n v="851"/>
    <n v="18"/>
    <n v="14"/>
    <n v="18"/>
    <n v="14"/>
    <m/>
    <m/>
    <n v="0"/>
    <n v="0"/>
    <n v="877"/>
    <n v="865"/>
    <n v="877"/>
    <n v="865"/>
    <n v="4.5"/>
    <n v="4"/>
    <n v="3865.5"/>
    <n v="3404"/>
    <n v="4.7"/>
    <n v="4"/>
    <n v="84.600000000000009"/>
    <n v="56"/>
    <m/>
    <m/>
    <n v="0"/>
    <n v="0"/>
    <n v="4.5041049030786775"/>
    <n v="4"/>
    <n v="3950.1000000000004"/>
    <n v="3460"/>
    <n v="122.7"/>
    <n v="120"/>
    <n v="105399.3"/>
    <n v="102120"/>
    <n v="122.5"/>
    <n v="127"/>
    <n v="2205"/>
    <n v="1778"/>
    <m/>
    <m/>
    <n v="0"/>
    <n v="0"/>
    <n v="122.69589509692132"/>
    <n v="120.11329479768786"/>
    <n v="107604.3"/>
    <n v="103898"/>
    <n v="936"/>
    <n v="834"/>
    <n v="936"/>
    <n v="834"/>
    <n v="67"/>
    <n v="65"/>
    <n v="67"/>
    <n v="65"/>
    <m/>
    <m/>
    <n v="0"/>
    <n v="0"/>
    <n v="1003"/>
    <n v="899"/>
    <n v="1003"/>
    <n v="899"/>
    <n v="4.8"/>
    <n v="5"/>
    <n v="4492.8"/>
    <n v="4170"/>
    <n v="5.6"/>
    <n v="5"/>
    <n v="375.2"/>
    <n v="325"/>
    <m/>
    <m/>
    <n v="0"/>
    <n v="0"/>
    <n v="4.8534396809571287"/>
    <n v="5"/>
    <n v="4868"/>
    <n v="4495"/>
    <n v="132.19999999999999"/>
    <n v="132"/>
    <n v="123739.19999999998"/>
    <n v="110088"/>
    <n v="143"/>
    <n v="147"/>
    <n v="9581"/>
    <n v="9555"/>
    <m/>
    <m/>
    <n v="0"/>
    <n v="0"/>
    <n v="132.92143569292122"/>
    <n v="133.0845383759733"/>
    <n v="133320.19999999998"/>
    <n v="119642.99999999999"/>
    <n v="1880"/>
    <n v="1764"/>
    <n v="1880"/>
    <n v="1764"/>
    <n v="4.6904787234042553"/>
    <n v="4.5096371882086164"/>
    <n v="8818.1"/>
    <n v="7954.9999999999991"/>
    <n v="128.15132978723403"/>
    <n v="126.72392290249434"/>
    <n v="240924.49999999997"/>
    <n v="223541"/>
    <n v="734"/>
    <n v="701"/>
    <n v="734"/>
    <n v="701"/>
    <n v="271"/>
    <n v="232"/>
    <n v="271"/>
    <n v="232"/>
    <m/>
    <m/>
    <n v="0"/>
    <n v="0"/>
    <n v="1005"/>
    <n v="933"/>
    <n v="1005"/>
    <n v="933"/>
    <n v="5.0999999999999996"/>
    <n v="5"/>
    <n v="3743.3999999999996"/>
    <n v="3505"/>
    <n v="5.9"/>
    <n v="6"/>
    <n v="1598.9"/>
    <n v="1392"/>
    <m/>
    <m/>
    <n v="0"/>
    <n v="0"/>
    <n v="5.315721393034825"/>
    <n v="5.2486602357984991"/>
    <n v="5342.2999999999993"/>
    <n v="4897"/>
    <n v="79.5"/>
    <n v="80"/>
    <n v="58353"/>
    <n v="56080"/>
    <n v="69.2"/>
    <n v="71"/>
    <n v="18753.2"/>
    <n v="16472"/>
    <m/>
    <m/>
    <n v="0"/>
    <n v="0"/>
    <n v="76.722587064676617"/>
    <n v="77.762057877813504"/>
    <n v="77106.2"/>
    <n v="72552"/>
    <n v="96"/>
    <n v="85"/>
    <n v="96"/>
    <n v="85"/>
    <n v="5.8"/>
    <n v="6"/>
    <n v="556.79999999999995"/>
    <n v="510"/>
    <n v="89.6"/>
    <n v="80"/>
    <n v="8601.5999999999985"/>
    <n v="6800"/>
    <n v="2529"/>
    <n v="2386"/>
    <n v="2529"/>
    <n v="2386"/>
    <n v="12101.699999999999"/>
    <n v="11079"/>
    <n v="287491.5"/>
    <n v="268288"/>
    <n v="356"/>
    <n v="311"/>
    <n v="356"/>
    <n v="311"/>
    <n v="2058.7000000000003"/>
    <n v="1773"/>
    <n v="30539.200000000001"/>
    <n v="27805"/>
    <n v="2885"/>
    <n v="2697"/>
    <n v="2885"/>
    <n v="2697"/>
    <n v="14160.4"/>
    <n v="12852"/>
    <n v="318030.7"/>
    <n v="296093"/>
    <n v="0"/>
    <n v="0"/>
    <n v="0"/>
    <n v="0"/>
    <n v="0"/>
    <n v="0"/>
    <n v="0"/>
    <n v="0"/>
    <n v="14717.199999999999"/>
    <n v="13362"/>
    <n v="326632.29999999993"/>
    <n v="302893"/>
  </r>
  <r>
    <x v="5"/>
    <s v="Kentucky State University "/>
    <s v="Met the criteria for Four-Year 6 in 2020-21 and 2021-22"/>
    <n v="157058"/>
    <x v="2"/>
    <n v="137"/>
    <n v="154"/>
    <n v="0"/>
    <n v="1"/>
    <n v="137"/>
    <n v="153"/>
    <m/>
    <m/>
    <n v="131"/>
    <n v="150"/>
    <n v="131"/>
    <n v="150"/>
    <n v="7"/>
    <n v="21"/>
    <n v="7"/>
    <n v="21"/>
    <m/>
    <m/>
    <n v="0"/>
    <n v="0"/>
    <m/>
    <m/>
    <n v="0"/>
    <n v="0"/>
    <n v="7"/>
    <n v="21"/>
    <n v="7"/>
    <n v="21"/>
    <n v="4.4000000000000004"/>
    <n v="5"/>
    <n v="30.800000000000004"/>
    <n v="105"/>
    <m/>
    <m/>
    <n v="0"/>
    <n v="0"/>
    <m/>
    <m/>
    <n v="0"/>
    <n v="0"/>
    <n v="4.4000000000000004"/>
    <n v="5"/>
    <n v="30.800000000000004"/>
    <n v="105"/>
    <n v="117.7"/>
    <n v="132"/>
    <n v="823.9"/>
    <n v="2772"/>
    <m/>
    <m/>
    <n v="0"/>
    <n v="0"/>
    <m/>
    <m/>
    <n v="0"/>
    <n v="0"/>
    <n v="117.7"/>
    <n v="132"/>
    <n v="823.9"/>
    <n v="2772"/>
    <n v="48"/>
    <n v="58"/>
    <n v="48"/>
    <n v="58"/>
    <n v="2"/>
    <n v="4"/>
    <n v="2"/>
    <n v="4"/>
    <m/>
    <m/>
    <n v="0"/>
    <n v="0"/>
    <n v="50"/>
    <n v="62"/>
    <n v="50"/>
    <n v="62"/>
    <n v="4.9000000000000004"/>
    <n v="5"/>
    <n v="235.20000000000002"/>
    <n v="290"/>
    <n v="6"/>
    <n v="6"/>
    <n v="12"/>
    <n v="24"/>
    <m/>
    <m/>
    <n v="0"/>
    <n v="0"/>
    <n v="4.944"/>
    <n v="5.064516129032258"/>
    <n v="247.2"/>
    <n v="314"/>
    <n v="144.19999999999999"/>
    <n v="139"/>
    <n v="6921.5999999999995"/>
    <n v="8062"/>
    <n v="167"/>
    <n v="112"/>
    <n v="334"/>
    <n v="448"/>
    <m/>
    <m/>
    <n v="0"/>
    <n v="0"/>
    <n v="145.11199999999999"/>
    <n v="137.25806451612902"/>
    <n v="7255.5999999999995"/>
    <n v="8510"/>
    <n v="57"/>
    <n v="83"/>
    <n v="57"/>
    <n v="83"/>
    <n v="4.8771929824561404"/>
    <n v="5.0481927710843371"/>
    <n v="278"/>
    <n v="419"/>
    <n v="141.7456140350877"/>
    <n v="135.92771084337349"/>
    <n v="8079.4999999999991"/>
    <n v="11282"/>
    <n v="55"/>
    <n v="50"/>
    <n v="55"/>
    <n v="50"/>
    <n v="9"/>
    <n v="13"/>
    <n v="9"/>
    <n v="13"/>
    <m/>
    <m/>
    <n v="0"/>
    <n v="0"/>
    <n v="64"/>
    <n v="63"/>
    <n v="64"/>
    <n v="63"/>
    <n v="4.9000000000000004"/>
    <n v="4"/>
    <n v="269.5"/>
    <n v="200"/>
    <n v="6.1"/>
    <n v="8"/>
    <n v="54.9"/>
    <n v="104"/>
    <m/>
    <m/>
    <n v="0"/>
    <n v="0"/>
    <n v="5.0687499999999996"/>
    <n v="4.8253968253968251"/>
    <n v="324.39999999999998"/>
    <n v="304"/>
    <n v="91.5"/>
    <n v="84"/>
    <n v="5032.5"/>
    <n v="4200"/>
    <n v="68.599999999999994"/>
    <n v="62"/>
    <n v="617.4"/>
    <n v="806"/>
    <m/>
    <m/>
    <n v="0"/>
    <n v="0"/>
    <n v="88.279687499999994"/>
    <n v="79.460317460317455"/>
    <n v="5649.9"/>
    <n v="5006"/>
    <n v="10"/>
    <n v="4"/>
    <n v="10"/>
    <n v="4"/>
    <n v="5"/>
    <n v="8"/>
    <n v="50"/>
    <n v="32"/>
    <n v="40.299999999999997"/>
    <n v="55"/>
    <n v="403"/>
    <n v="220"/>
    <n v="110"/>
    <n v="129"/>
    <n v="110"/>
    <n v="129"/>
    <n v="535.5"/>
    <n v="595"/>
    <n v="12778"/>
    <n v="15034"/>
    <n v="11"/>
    <n v="17"/>
    <n v="11"/>
    <n v="17"/>
    <n v="66.900000000000006"/>
    <n v="128"/>
    <n v="951.4"/>
    <n v="1254"/>
    <n v="121"/>
    <n v="146"/>
    <n v="121"/>
    <n v="146"/>
    <n v="602.4"/>
    <n v="723"/>
    <n v="13729.4"/>
    <n v="16288"/>
    <n v="0"/>
    <n v="0"/>
    <n v="0"/>
    <n v="0"/>
    <n v="0"/>
    <n v="0"/>
    <n v="0"/>
    <n v="0"/>
    <n v="652.4"/>
    <n v="755"/>
    <n v="14132.399999999998"/>
    <n v="16508"/>
  </r>
  <r>
    <x v="5"/>
    <s v="Bluegrass Community and Technical College"/>
    <m/>
    <n v="156392"/>
    <x v="8"/>
    <n v="1245"/>
    <n v="1826"/>
    <n v="87"/>
    <n v="149"/>
    <n v="1158"/>
    <n v="1677"/>
    <m/>
    <m/>
    <n v="1157"/>
    <n v="1667"/>
    <n v="1157"/>
    <n v="1667"/>
    <n v="158"/>
    <n v="221"/>
    <n v="158"/>
    <n v="221"/>
    <n v="31"/>
    <n v="44"/>
    <n v="31"/>
    <n v="44"/>
    <m/>
    <m/>
    <n v="0"/>
    <n v="0"/>
    <n v="189"/>
    <n v="265"/>
    <n v="189"/>
    <n v="265"/>
    <n v="3.6"/>
    <n v="3"/>
    <n v="568.80000000000007"/>
    <n v="663"/>
    <n v="4.5999999999999996"/>
    <n v="4"/>
    <n v="142.6"/>
    <n v="176"/>
    <m/>
    <m/>
    <n v="0"/>
    <n v="0"/>
    <n v="3.7640211640211647"/>
    <n v="3.1660377358490566"/>
    <n v="711.40000000000009"/>
    <n v="839"/>
    <n v="69.3"/>
    <n v="65"/>
    <n v="10949.4"/>
    <n v="14365"/>
    <n v="80.099999999999994"/>
    <n v="66"/>
    <n v="2483.1"/>
    <n v="2904"/>
    <m/>
    <m/>
    <n v="0"/>
    <n v="0"/>
    <n v="71.071428571428569"/>
    <n v="65.166037735849059"/>
    <n v="13432.5"/>
    <n v="17269"/>
    <n v="304"/>
    <n v="473"/>
    <n v="304"/>
    <n v="473"/>
    <n v="126"/>
    <n v="171"/>
    <n v="126"/>
    <n v="171"/>
    <m/>
    <m/>
    <n v="0"/>
    <n v="0"/>
    <n v="430"/>
    <n v="644"/>
    <n v="430"/>
    <n v="644"/>
    <n v="4.5"/>
    <n v="4"/>
    <n v="1368"/>
    <n v="1892"/>
    <n v="5.5"/>
    <n v="6"/>
    <n v="693"/>
    <n v="1026"/>
    <m/>
    <m/>
    <n v="0"/>
    <n v="0"/>
    <n v="4.7930232558139538"/>
    <n v="4.5310559006211184"/>
    <n v="2061"/>
    <n v="2918.0000000000005"/>
    <n v="82.4"/>
    <n v="78"/>
    <n v="25049.600000000002"/>
    <n v="36894"/>
    <n v="78.599999999999994"/>
    <n v="84"/>
    <n v="9903.5999999999985"/>
    <n v="14364"/>
    <m/>
    <m/>
    <n v="0"/>
    <n v="0"/>
    <n v="81.286511627906975"/>
    <n v="79.593167701863351"/>
    <n v="34953.199999999997"/>
    <n v="51258"/>
    <n v="619"/>
    <n v="909"/>
    <n v="619"/>
    <n v="909"/>
    <n v="4.4788368336025846"/>
    <n v="4.133113311331134"/>
    <n v="2772.3999999999996"/>
    <n v="3757.0000000000009"/>
    <n v="78.167528271405487"/>
    <n v="75.387238723872386"/>
    <n v="48385.7"/>
    <n v="68527"/>
    <n v="337"/>
    <n v="494"/>
    <n v="337"/>
    <n v="494"/>
    <n v="142"/>
    <n v="186"/>
    <n v="142"/>
    <n v="186"/>
    <m/>
    <m/>
    <n v="0"/>
    <n v="0"/>
    <n v="479"/>
    <n v="680"/>
    <n v="479"/>
    <n v="680"/>
    <n v="5.7"/>
    <n v="6"/>
    <n v="1920.9"/>
    <n v="2964"/>
    <n v="4.8"/>
    <n v="6"/>
    <n v="681.6"/>
    <n v="1116"/>
    <m/>
    <m/>
    <n v="0"/>
    <n v="0"/>
    <n v="5.4331941544885174"/>
    <n v="6"/>
    <n v="2602.5"/>
    <n v="4080"/>
    <n v="54.1"/>
    <n v="51"/>
    <n v="18231.7"/>
    <n v="25194"/>
    <n v="50.2"/>
    <n v="54"/>
    <n v="7128.4000000000005"/>
    <n v="10044"/>
    <m/>
    <m/>
    <n v="0"/>
    <n v="0"/>
    <n v="52.943841336116918"/>
    <n v="51.820588235294117"/>
    <n v="25360.100000000002"/>
    <n v="35238"/>
    <n v="59"/>
    <n v="78"/>
    <n v="59"/>
    <n v="78"/>
    <n v="5.5"/>
    <n v="5"/>
    <n v="324.5"/>
    <n v="390"/>
    <n v="51.4"/>
    <n v="45"/>
    <n v="3032.6"/>
    <n v="3510"/>
    <n v="799"/>
    <n v="1188"/>
    <n v="799"/>
    <n v="1188"/>
    <n v="3857.7000000000003"/>
    <n v="5519"/>
    <n v="54230.7"/>
    <n v="76453"/>
    <n v="299"/>
    <n v="401"/>
    <n v="299"/>
    <n v="401"/>
    <n v="1517.2"/>
    <n v="2318"/>
    <n v="19515.099999999999"/>
    <n v="27312"/>
    <n v="1098"/>
    <n v="1589"/>
    <n v="1098"/>
    <n v="1589"/>
    <n v="5374.9000000000005"/>
    <n v="7837"/>
    <n v="73745.799999999988"/>
    <n v="103765"/>
    <n v="0"/>
    <n v="0"/>
    <n v="0"/>
    <n v="0"/>
    <n v="0"/>
    <n v="0"/>
    <n v="0"/>
    <n v="0"/>
    <n v="5699.4"/>
    <n v="8227"/>
    <n v="76778.400000000009"/>
    <n v="107275"/>
  </r>
  <r>
    <x v="5"/>
    <s v="Jefferson Community and Technical College "/>
    <m/>
    <n v="156921"/>
    <x v="8"/>
    <n v="1369"/>
    <n v="1463"/>
    <n v="187"/>
    <n v="158"/>
    <n v="1182"/>
    <n v="1305"/>
    <m/>
    <m/>
    <n v="1135"/>
    <n v="1276"/>
    <n v="1135"/>
    <n v="1276"/>
    <n v="91"/>
    <n v="117"/>
    <n v="91"/>
    <n v="117"/>
    <n v="56"/>
    <n v="59"/>
    <n v="56"/>
    <n v="59"/>
    <m/>
    <m/>
    <n v="0"/>
    <n v="0"/>
    <n v="147"/>
    <n v="176"/>
    <n v="147"/>
    <n v="176"/>
    <n v="3.6"/>
    <n v="3"/>
    <n v="327.60000000000002"/>
    <n v="351"/>
    <n v="3.7"/>
    <n v="4"/>
    <n v="207.20000000000002"/>
    <n v="236"/>
    <m/>
    <m/>
    <n v="0"/>
    <n v="0"/>
    <n v="3.6380952380952385"/>
    <n v="3.3352272727272729"/>
    <n v="534.80000000000007"/>
    <n v="587"/>
    <n v="68.900000000000006"/>
    <n v="61"/>
    <n v="6269.9000000000005"/>
    <n v="7137"/>
    <n v="54.3"/>
    <n v="60"/>
    <n v="3040.7999999999997"/>
    <n v="3540"/>
    <m/>
    <m/>
    <n v="0"/>
    <n v="0"/>
    <n v="63.338095238095242"/>
    <n v="60.664772727272727"/>
    <n v="9310.7000000000007"/>
    <n v="10677"/>
    <n v="272"/>
    <n v="289"/>
    <n v="272"/>
    <n v="289"/>
    <n v="233"/>
    <n v="288"/>
    <n v="233"/>
    <n v="288"/>
    <m/>
    <m/>
    <n v="0"/>
    <n v="0"/>
    <n v="505"/>
    <n v="577"/>
    <n v="505"/>
    <n v="577"/>
    <n v="4.9000000000000004"/>
    <n v="5"/>
    <n v="1332.8000000000002"/>
    <n v="1445"/>
    <n v="5.7"/>
    <n v="6"/>
    <n v="1328.1000000000001"/>
    <n v="1728"/>
    <m/>
    <m/>
    <n v="0"/>
    <n v="0"/>
    <n v="5.2691089108910898"/>
    <n v="5.4991334488734838"/>
    <n v="2660.9000000000005"/>
    <n v="3173"/>
    <n v="80.900000000000006"/>
    <n v="80"/>
    <n v="22004.800000000003"/>
    <n v="23120"/>
    <n v="81.2"/>
    <n v="81"/>
    <n v="18919.600000000002"/>
    <n v="23328"/>
    <m/>
    <m/>
    <n v="0"/>
    <n v="0"/>
    <n v="81.038415841584182"/>
    <n v="80.499133448873479"/>
    <n v="40924.400000000009"/>
    <n v="46448"/>
    <n v="652"/>
    <n v="753"/>
    <n v="652"/>
    <n v="753"/>
    <n v="4.9013803680981605"/>
    <n v="4.9933598937583001"/>
    <n v="3195.7000000000007"/>
    <n v="3760"/>
    <n v="77.047699386503083"/>
    <n v="75.863213811420977"/>
    <n v="50235.100000000013"/>
    <n v="57124.999999999993"/>
    <n v="283"/>
    <n v="290"/>
    <n v="283"/>
    <n v="290"/>
    <n v="140"/>
    <n v="184"/>
    <n v="140"/>
    <n v="184"/>
    <m/>
    <m/>
    <n v="0"/>
    <n v="0"/>
    <n v="423"/>
    <n v="474"/>
    <n v="423"/>
    <n v="474"/>
    <n v="5.7"/>
    <n v="5"/>
    <n v="1613.1000000000001"/>
    <n v="1450"/>
    <n v="5"/>
    <n v="5"/>
    <n v="700"/>
    <n v="920"/>
    <m/>
    <m/>
    <n v="0"/>
    <n v="0"/>
    <n v="5.4683215130023646"/>
    <n v="5"/>
    <n v="2313.1000000000004"/>
    <n v="2370"/>
    <n v="50.2"/>
    <n v="49"/>
    <n v="14206.6"/>
    <n v="14210"/>
    <n v="58.8"/>
    <n v="59"/>
    <n v="8232"/>
    <n v="10856"/>
    <m/>
    <m/>
    <n v="0"/>
    <n v="0"/>
    <n v="53.04633569739952"/>
    <n v="52.881856540084385"/>
    <n v="22438.6"/>
    <n v="25066"/>
    <n v="60"/>
    <n v="49"/>
    <n v="60"/>
    <n v="49"/>
    <n v="5.3"/>
    <n v="5"/>
    <n v="318"/>
    <n v="245"/>
    <n v="46.8"/>
    <n v="37"/>
    <n v="2808"/>
    <n v="1813"/>
    <n v="646"/>
    <n v="696"/>
    <n v="646"/>
    <n v="696"/>
    <n v="3273.5"/>
    <n v="3246"/>
    <n v="42481.3"/>
    <n v="44467"/>
    <n v="429"/>
    <n v="531"/>
    <n v="429"/>
    <n v="531"/>
    <n v="2235.3000000000002"/>
    <n v="2884"/>
    <n v="30192.400000000001"/>
    <n v="37724"/>
    <n v="1075"/>
    <n v="1227"/>
    <n v="1075"/>
    <n v="1227"/>
    <n v="5508.8"/>
    <n v="6130"/>
    <n v="72673.700000000012"/>
    <n v="82191"/>
    <n v="0"/>
    <n v="0"/>
    <n v="0"/>
    <n v="0"/>
    <n v="0"/>
    <n v="0"/>
    <n v="0"/>
    <n v="0"/>
    <n v="5826.8000000000011"/>
    <n v="6375"/>
    <n v="75481.700000000012"/>
    <n v="84004"/>
  </r>
  <r>
    <x v="5"/>
    <s v="Big Sandy Community and Technical College "/>
    <s v="Reclassifed Met the criteria for Two-Year 3 in 2019-20 and 2020-21, and 2022"/>
    <n v="157553"/>
    <x v="6"/>
    <n v="436"/>
    <n v="425"/>
    <n v="59"/>
    <n v="59"/>
    <n v="377"/>
    <n v="366"/>
    <m/>
    <m/>
    <n v="374"/>
    <n v="320"/>
    <n v="374"/>
    <n v="320"/>
    <n v="54"/>
    <n v="41"/>
    <n v="54"/>
    <n v="41"/>
    <n v="55"/>
    <n v="57"/>
    <n v="55"/>
    <n v="57"/>
    <m/>
    <m/>
    <n v="0"/>
    <n v="0"/>
    <n v="109"/>
    <n v="98"/>
    <n v="109"/>
    <n v="98"/>
    <n v="3.9"/>
    <n v="5"/>
    <n v="210.6"/>
    <n v="205"/>
    <n v="4.4000000000000004"/>
    <n v="5"/>
    <n v="242.00000000000003"/>
    <n v="285"/>
    <m/>
    <m/>
    <n v="0"/>
    <n v="0"/>
    <n v="4.1522935779816512"/>
    <n v="5"/>
    <n v="452.59999999999997"/>
    <n v="490"/>
    <n v="74.5"/>
    <n v="74"/>
    <n v="4023"/>
    <n v="3034"/>
    <n v="49.7"/>
    <n v="62"/>
    <n v="2733.5"/>
    <n v="3534"/>
    <m/>
    <m/>
    <n v="0"/>
    <n v="0"/>
    <n v="61.986238532110093"/>
    <n v="67.020408163265301"/>
    <n v="6756.5"/>
    <n v="6568"/>
    <n v="84"/>
    <n v="73"/>
    <n v="84"/>
    <n v="73"/>
    <n v="46"/>
    <n v="57"/>
    <n v="46"/>
    <n v="57"/>
    <m/>
    <m/>
    <n v="0"/>
    <n v="0"/>
    <n v="130"/>
    <n v="130"/>
    <n v="130"/>
    <n v="130"/>
    <n v="4.5999999999999996"/>
    <n v="5"/>
    <n v="386.4"/>
    <n v="365"/>
    <n v="5.5"/>
    <n v="5"/>
    <n v="253"/>
    <n v="285"/>
    <m/>
    <m/>
    <n v="0"/>
    <n v="0"/>
    <n v="4.9184615384615382"/>
    <n v="5"/>
    <n v="639.4"/>
    <n v="650"/>
    <n v="84.1"/>
    <n v="86"/>
    <n v="7064.4"/>
    <n v="6278"/>
    <n v="80.2"/>
    <n v="74"/>
    <n v="3689.2000000000003"/>
    <n v="4218"/>
    <m/>
    <m/>
    <n v="0"/>
    <n v="0"/>
    <n v="82.72"/>
    <n v="80.738461538461536"/>
    <n v="10753.6"/>
    <n v="10496"/>
    <n v="239"/>
    <n v="228"/>
    <n v="239"/>
    <n v="228"/>
    <n v="4.5690376569037658"/>
    <n v="5"/>
    <n v="1092"/>
    <n v="1140"/>
    <n v="73.264016736401672"/>
    <n v="74.84210526315789"/>
    <n v="17510.099999999999"/>
    <n v="17064"/>
    <n v="63"/>
    <n v="54"/>
    <n v="63"/>
    <n v="54"/>
    <n v="21"/>
    <n v="18"/>
    <n v="21"/>
    <n v="18"/>
    <m/>
    <m/>
    <n v="0"/>
    <n v="0"/>
    <n v="84"/>
    <n v="72"/>
    <n v="84"/>
    <n v="72"/>
    <n v="5.7"/>
    <n v="5"/>
    <n v="359.1"/>
    <n v="270"/>
    <n v="5.3"/>
    <n v="5"/>
    <n v="111.3"/>
    <n v="90"/>
    <m/>
    <m/>
    <n v="0"/>
    <n v="0"/>
    <n v="5.6000000000000005"/>
    <n v="5"/>
    <n v="470.40000000000003"/>
    <n v="360"/>
    <n v="56.9"/>
    <n v="59"/>
    <n v="3584.7"/>
    <n v="3186"/>
    <n v="46.8"/>
    <n v="51"/>
    <n v="982.8"/>
    <n v="918"/>
    <m/>
    <m/>
    <n v="0"/>
    <n v="0"/>
    <n v="54.375"/>
    <n v="57"/>
    <n v="4567.5"/>
    <n v="4104"/>
    <n v="51"/>
    <n v="20"/>
    <n v="51"/>
    <n v="20"/>
    <n v="4"/>
    <n v="4"/>
    <n v="204"/>
    <n v="80"/>
    <n v="55.5"/>
    <n v="62"/>
    <n v="2830.5"/>
    <n v="1240"/>
    <n v="201"/>
    <n v="168"/>
    <n v="201"/>
    <n v="168"/>
    <n v="956.1"/>
    <n v="840"/>
    <n v="14672.099999999999"/>
    <n v="12498"/>
    <n v="122"/>
    <n v="132"/>
    <n v="122"/>
    <n v="132"/>
    <n v="606.29999999999995"/>
    <n v="660"/>
    <n v="7405.5000000000009"/>
    <n v="8670"/>
    <n v="323"/>
    <n v="300"/>
    <n v="323"/>
    <n v="300"/>
    <n v="1562.4"/>
    <n v="1500"/>
    <n v="22077.599999999999"/>
    <n v="21168"/>
    <n v="0"/>
    <n v="0"/>
    <n v="0"/>
    <n v="0"/>
    <n v="0"/>
    <n v="0"/>
    <n v="0"/>
    <n v="0"/>
    <n v="1766.4"/>
    <n v="1580"/>
    <n v="24908.1"/>
    <n v="22408"/>
  </r>
  <r>
    <x v="5"/>
    <s v="Elizabethtown Community and Technical College "/>
    <m/>
    <n v="156648"/>
    <x v="7"/>
    <n v="874"/>
    <n v="763"/>
    <n v="84"/>
    <n v="64"/>
    <n v="790"/>
    <n v="699"/>
    <m/>
    <m/>
    <n v="729"/>
    <n v="631"/>
    <n v="729"/>
    <n v="631"/>
    <n v="150"/>
    <n v="155"/>
    <n v="150"/>
    <n v="155"/>
    <n v="47"/>
    <n v="33"/>
    <n v="47"/>
    <n v="33"/>
    <m/>
    <m/>
    <n v="0"/>
    <n v="0"/>
    <n v="197"/>
    <n v="188"/>
    <n v="197"/>
    <n v="188"/>
    <n v="3.2"/>
    <n v="3"/>
    <n v="480"/>
    <n v="465"/>
    <n v="3.6"/>
    <n v="3"/>
    <n v="169.20000000000002"/>
    <n v="99"/>
    <m/>
    <m/>
    <n v="0"/>
    <n v="0"/>
    <n v="3.2954314720812183"/>
    <n v="3"/>
    <n v="649.20000000000005"/>
    <n v="564"/>
    <n v="67.900000000000006"/>
    <n v="62"/>
    <n v="10185"/>
    <n v="9610"/>
    <n v="57.9"/>
    <n v="62"/>
    <n v="2721.2999999999997"/>
    <n v="2046"/>
    <m/>
    <m/>
    <n v="0"/>
    <n v="0"/>
    <n v="65.514213197969539"/>
    <n v="62"/>
    <n v="12906.3"/>
    <n v="11656"/>
    <n v="180"/>
    <n v="151"/>
    <n v="180"/>
    <n v="151"/>
    <n v="101"/>
    <n v="68"/>
    <n v="101"/>
    <n v="68"/>
    <m/>
    <m/>
    <n v="0"/>
    <n v="0"/>
    <n v="281"/>
    <n v="219"/>
    <n v="281"/>
    <n v="219"/>
    <n v="4.9000000000000004"/>
    <n v="4"/>
    <n v="882.00000000000011"/>
    <n v="604"/>
    <n v="6.2"/>
    <n v="6"/>
    <n v="626.20000000000005"/>
    <n v="408"/>
    <m/>
    <m/>
    <n v="0"/>
    <n v="0"/>
    <n v="5.3672597864768692"/>
    <n v="4.6210045662100461"/>
    <n v="1508.2000000000003"/>
    <n v="1012.0000000000001"/>
    <n v="84.6"/>
    <n v="82"/>
    <n v="15227.999999999998"/>
    <n v="12382"/>
    <n v="83.7"/>
    <n v="80"/>
    <n v="8453.7000000000007"/>
    <n v="5440"/>
    <m/>
    <m/>
    <n v="0"/>
    <n v="0"/>
    <n v="84.276512455515999"/>
    <n v="81.378995433789953"/>
    <n v="23681.699999999997"/>
    <n v="17822"/>
    <n v="478"/>
    <n v="407"/>
    <n v="478"/>
    <n v="407"/>
    <n v="4.5133891213389132"/>
    <n v="3.8722358722358723"/>
    <n v="2157.4000000000005"/>
    <n v="1576"/>
    <n v="76.543933054393307"/>
    <n v="72.427518427518422"/>
    <n v="36588"/>
    <n v="29477.999999999996"/>
    <n v="153"/>
    <n v="136"/>
    <n v="153"/>
    <n v="136"/>
    <n v="62"/>
    <n v="52"/>
    <n v="62"/>
    <n v="52"/>
    <m/>
    <m/>
    <n v="0"/>
    <n v="0"/>
    <n v="215"/>
    <n v="188"/>
    <n v="215"/>
    <n v="188"/>
    <n v="4.8"/>
    <n v="5"/>
    <n v="734.4"/>
    <n v="680"/>
    <n v="5.2"/>
    <n v="5"/>
    <n v="322.40000000000003"/>
    <n v="260"/>
    <m/>
    <m/>
    <n v="0"/>
    <n v="0"/>
    <n v="4.9153488372093017"/>
    <n v="5"/>
    <n v="1056.8"/>
    <n v="940"/>
    <n v="54"/>
    <n v="49"/>
    <n v="8262"/>
    <n v="6664"/>
    <n v="64"/>
    <n v="58"/>
    <n v="3968"/>
    <n v="3016"/>
    <m/>
    <m/>
    <n v="0"/>
    <n v="0"/>
    <n v="56.883720930232556"/>
    <n v="51.48936170212766"/>
    <n v="12230"/>
    <n v="9680"/>
    <n v="36"/>
    <n v="36"/>
    <n v="36"/>
    <n v="36"/>
    <n v="6.2"/>
    <n v="6"/>
    <n v="223.20000000000002"/>
    <n v="216"/>
    <n v="55.3"/>
    <n v="54"/>
    <n v="1990.8"/>
    <n v="1944"/>
    <n v="483"/>
    <n v="442"/>
    <n v="483"/>
    <n v="442"/>
    <n v="2096.4"/>
    <n v="1749"/>
    <n v="33675"/>
    <n v="28656"/>
    <n v="210"/>
    <n v="153"/>
    <n v="210"/>
    <n v="153"/>
    <n v="1117.8000000000002"/>
    <n v="767"/>
    <n v="15143"/>
    <n v="10502"/>
    <n v="693"/>
    <n v="595"/>
    <n v="693"/>
    <n v="595"/>
    <n v="3214.2000000000003"/>
    <n v="2516"/>
    <n v="48818"/>
    <n v="39158"/>
    <n v="0"/>
    <n v="0"/>
    <n v="0"/>
    <n v="0"/>
    <n v="0"/>
    <n v="0"/>
    <n v="0"/>
    <n v="0"/>
    <n v="3437.4000000000005"/>
    <n v="2732"/>
    <n v="50808.800000000003"/>
    <n v="41102"/>
  </r>
  <r>
    <x v="5"/>
    <s v="Maysville Community and Technical College "/>
    <s v="Met the criteria for Two-Year 3 in  2021-22"/>
    <n v="157331"/>
    <x v="7"/>
    <n v="424"/>
    <n v="468"/>
    <n v="20"/>
    <n v="32"/>
    <n v="404"/>
    <n v="436"/>
    <m/>
    <m/>
    <n v="401"/>
    <n v="430"/>
    <n v="401"/>
    <n v="430"/>
    <n v="80"/>
    <n v="90"/>
    <n v="80"/>
    <n v="90"/>
    <n v="17"/>
    <n v="20"/>
    <n v="17"/>
    <n v="20"/>
    <m/>
    <m/>
    <n v="0"/>
    <n v="0"/>
    <n v="97"/>
    <n v="110"/>
    <n v="97"/>
    <n v="110"/>
    <n v="3.1"/>
    <n v="4"/>
    <n v="248"/>
    <n v="360"/>
    <n v="3.7"/>
    <n v="4"/>
    <n v="62.900000000000006"/>
    <n v="80"/>
    <m/>
    <m/>
    <n v="0"/>
    <n v="0"/>
    <n v="3.2051546391752574"/>
    <n v="4"/>
    <n v="310.89999999999998"/>
    <n v="440"/>
    <n v="63.3"/>
    <n v="68"/>
    <n v="5064"/>
    <n v="6120"/>
    <n v="68.2"/>
    <n v="73"/>
    <n v="1159.4000000000001"/>
    <n v="1460"/>
    <m/>
    <m/>
    <n v="0"/>
    <n v="0"/>
    <n v="64.158762886597941"/>
    <n v="68.909090909090907"/>
    <n v="6223.4000000000005"/>
    <n v="7580"/>
    <n v="106"/>
    <n v="106"/>
    <n v="106"/>
    <n v="106"/>
    <n v="42"/>
    <n v="54"/>
    <n v="42"/>
    <n v="54"/>
    <m/>
    <m/>
    <n v="0"/>
    <n v="0"/>
    <n v="148"/>
    <n v="160"/>
    <n v="148"/>
    <n v="160"/>
    <n v="4.2"/>
    <n v="4"/>
    <n v="445.20000000000005"/>
    <n v="424"/>
    <n v="4.9000000000000004"/>
    <n v="5"/>
    <n v="205.8"/>
    <n v="270"/>
    <m/>
    <m/>
    <n v="0"/>
    <n v="0"/>
    <n v="4.3986486486486482"/>
    <n v="4.3375000000000004"/>
    <n v="650.99999999999989"/>
    <n v="694"/>
    <n v="79.5"/>
    <n v="79"/>
    <n v="8427"/>
    <n v="8374"/>
    <n v="79.7"/>
    <n v="77"/>
    <n v="3347.4"/>
    <n v="4158"/>
    <m/>
    <m/>
    <n v="0"/>
    <n v="0"/>
    <n v="79.556756756756755"/>
    <n v="78.325000000000003"/>
    <n v="11774.4"/>
    <n v="12532"/>
    <n v="245"/>
    <n v="270"/>
    <n v="245"/>
    <n v="270"/>
    <n v="3.9261224489795912"/>
    <n v="4.2"/>
    <n v="961.89999999999986"/>
    <n v="1134"/>
    <n v="73.460408163265299"/>
    <n v="74.488888888888894"/>
    <n v="17997.8"/>
    <n v="20112"/>
    <n v="86"/>
    <n v="99"/>
    <n v="86"/>
    <n v="99"/>
    <n v="35"/>
    <n v="35"/>
    <n v="35"/>
    <n v="35"/>
    <m/>
    <m/>
    <n v="0"/>
    <n v="0"/>
    <n v="121"/>
    <n v="134"/>
    <n v="121"/>
    <n v="134"/>
    <n v="5.3"/>
    <n v="6"/>
    <n v="455.8"/>
    <n v="594"/>
    <n v="5.6"/>
    <n v="5"/>
    <n v="196"/>
    <n v="175"/>
    <m/>
    <m/>
    <n v="0"/>
    <n v="0"/>
    <n v="5.3867768595041321"/>
    <n v="5.7388059701492535"/>
    <n v="651.79999999999995"/>
    <n v="769"/>
    <n v="56.6"/>
    <n v="55"/>
    <n v="4867.6000000000004"/>
    <n v="5445"/>
    <n v="51.9"/>
    <n v="59"/>
    <n v="1816.5"/>
    <n v="2065"/>
    <m/>
    <m/>
    <n v="0"/>
    <n v="0"/>
    <n v="55.240495867768601"/>
    <n v="56.044776119402982"/>
    <n v="6684.1"/>
    <n v="7510"/>
    <n v="35"/>
    <n v="26"/>
    <n v="35"/>
    <n v="26"/>
    <n v="4.0999999999999996"/>
    <n v="5"/>
    <n v="143.5"/>
    <n v="130"/>
    <n v="55.5"/>
    <n v="48"/>
    <n v="1942.5"/>
    <n v="1248"/>
    <n v="272"/>
    <n v="295"/>
    <n v="272"/>
    <n v="295"/>
    <n v="1149"/>
    <n v="1378"/>
    <n v="18358.599999999999"/>
    <n v="19939"/>
    <n v="94"/>
    <n v="109"/>
    <n v="94"/>
    <n v="109"/>
    <n v="464.70000000000005"/>
    <n v="525"/>
    <n v="6323.3"/>
    <n v="7683"/>
    <n v="366"/>
    <n v="404"/>
    <n v="366"/>
    <n v="404"/>
    <n v="1613.7"/>
    <n v="1903"/>
    <n v="24681.899999999998"/>
    <n v="27622"/>
    <n v="0"/>
    <n v="0"/>
    <n v="0"/>
    <n v="0"/>
    <n v="0"/>
    <n v="0"/>
    <n v="0"/>
    <n v="0"/>
    <n v="1757.1999999999998"/>
    <n v="2033"/>
    <n v="26624.400000000001"/>
    <n v="28870"/>
  </r>
  <r>
    <x v="5"/>
    <s v="Owensboro Community and Technical College "/>
    <m/>
    <n v="247940"/>
    <x v="7"/>
    <n v="743"/>
    <n v="689"/>
    <n v="53"/>
    <n v="52"/>
    <n v="690"/>
    <n v="637"/>
    <m/>
    <m/>
    <n v="632"/>
    <n v="564"/>
    <n v="632"/>
    <n v="564"/>
    <n v="176"/>
    <n v="160"/>
    <n v="176"/>
    <n v="160"/>
    <n v="49"/>
    <n v="39"/>
    <n v="49"/>
    <n v="39"/>
    <m/>
    <m/>
    <n v="0"/>
    <n v="0"/>
    <n v="225"/>
    <n v="199"/>
    <n v="225"/>
    <n v="199"/>
    <n v="3.3"/>
    <n v="4"/>
    <n v="580.79999999999995"/>
    <n v="640"/>
    <n v="4.3"/>
    <n v="3"/>
    <n v="210.7"/>
    <n v="117"/>
    <m/>
    <m/>
    <n v="0"/>
    <n v="0"/>
    <n v="3.5177777777777779"/>
    <n v="3.8040201005025125"/>
    <n v="791.5"/>
    <n v="757"/>
    <n v="60.4"/>
    <n v="67"/>
    <n v="10630.4"/>
    <n v="10720"/>
    <n v="71.599999999999994"/>
    <n v="66"/>
    <n v="3508.3999999999996"/>
    <n v="2574"/>
    <m/>
    <m/>
    <n v="0"/>
    <n v="0"/>
    <n v="62.839111111111109"/>
    <n v="66.804020100502512"/>
    <n v="14138.8"/>
    <n v="13294"/>
    <n v="109"/>
    <n v="104"/>
    <n v="109"/>
    <n v="104"/>
    <n v="57"/>
    <n v="55"/>
    <n v="57"/>
    <n v="55"/>
    <m/>
    <m/>
    <n v="0"/>
    <n v="0"/>
    <n v="166"/>
    <n v="159"/>
    <n v="166"/>
    <n v="159"/>
    <n v="4.0999999999999996"/>
    <n v="4"/>
    <n v="446.9"/>
    <n v="416"/>
    <n v="5.6"/>
    <n v="5"/>
    <n v="319.2"/>
    <n v="275"/>
    <m/>
    <m/>
    <n v="0"/>
    <n v="0"/>
    <n v="4.6150602409638548"/>
    <n v="4.3459119496855347"/>
    <n v="766.09999999999991"/>
    <n v="691"/>
    <n v="81"/>
    <n v="79"/>
    <n v="8829"/>
    <n v="8216"/>
    <n v="77.5"/>
    <n v="78"/>
    <n v="4417.5"/>
    <n v="4290"/>
    <m/>
    <m/>
    <n v="0"/>
    <n v="0"/>
    <n v="79.798192771084331"/>
    <n v="78.654088050314471"/>
    <n v="13246.499999999998"/>
    <n v="12506"/>
    <n v="391"/>
    <n v="358"/>
    <n v="391"/>
    <n v="358"/>
    <n v="3.983631713554987"/>
    <n v="4.044692737430168"/>
    <n v="1557.6"/>
    <n v="1448.0000000000002"/>
    <n v="70.039130434782592"/>
    <n v="72.067039106145245"/>
    <n v="27385.299999999992"/>
    <n v="25799.999999999996"/>
    <n v="139"/>
    <n v="114"/>
    <n v="139"/>
    <n v="114"/>
    <n v="55"/>
    <n v="48"/>
    <n v="55"/>
    <n v="48"/>
    <m/>
    <m/>
    <n v="0"/>
    <n v="0"/>
    <n v="194"/>
    <n v="162"/>
    <n v="194"/>
    <n v="162"/>
    <n v="5.3"/>
    <n v="5"/>
    <n v="736.69999999999993"/>
    <n v="570"/>
    <n v="3.8"/>
    <n v="5"/>
    <n v="209"/>
    <n v="240"/>
    <m/>
    <m/>
    <n v="0"/>
    <n v="0"/>
    <n v="4.8747422680412367"/>
    <n v="5"/>
    <n v="945.69999999999993"/>
    <n v="810"/>
    <n v="52.2"/>
    <n v="51"/>
    <n v="7255.8"/>
    <n v="5814"/>
    <n v="47.4"/>
    <n v="52"/>
    <n v="2607"/>
    <n v="2496"/>
    <m/>
    <m/>
    <n v="0"/>
    <n v="0"/>
    <n v="50.839175257731952"/>
    <n v="51.296296296296298"/>
    <n v="9862.7999999999993"/>
    <n v="8310"/>
    <n v="47"/>
    <n v="44"/>
    <n v="47"/>
    <n v="44"/>
    <n v="5.0999999999999996"/>
    <n v="4"/>
    <n v="239.7"/>
    <n v="176"/>
    <n v="49.8"/>
    <n v="42"/>
    <n v="2340.6"/>
    <n v="1848"/>
    <n v="424"/>
    <n v="378"/>
    <n v="424"/>
    <n v="378"/>
    <n v="1764.3999999999996"/>
    <n v="1626"/>
    <n v="26715.200000000001"/>
    <n v="24750"/>
    <n v="161"/>
    <n v="142"/>
    <n v="161"/>
    <n v="142"/>
    <n v="738.9"/>
    <n v="632"/>
    <n v="10532.9"/>
    <n v="9360"/>
    <n v="585"/>
    <n v="520"/>
    <n v="585"/>
    <n v="520"/>
    <n v="2503.2999999999997"/>
    <n v="2258"/>
    <n v="37248.1"/>
    <n v="34110"/>
    <n v="0"/>
    <n v="0"/>
    <n v="0"/>
    <n v="0"/>
    <n v="0"/>
    <n v="0"/>
    <n v="0"/>
    <n v="0"/>
    <n v="2742.9999999999995"/>
    <n v="2434"/>
    <n v="39588.69999999999"/>
    <n v="35958"/>
  </r>
  <r>
    <x v="5"/>
    <s v="Somerset Community and Technical College "/>
    <m/>
    <n v="157711"/>
    <x v="7"/>
    <n v="787"/>
    <n v="735"/>
    <n v="50"/>
    <n v="39"/>
    <n v="737"/>
    <n v="696"/>
    <m/>
    <m/>
    <n v="735"/>
    <n v="994"/>
    <n v="735"/>
    <n v="994"/>
    <n v="118"/>
    <n v="131"/>
    <n v="118"/>
    <n v="131"/>
    <n v="27"/>
    <n v="31"/>
    <n v="27"/>
    <n v="31"/>
    <m/>
    <m/>
    <n v="0"/>
    <n v="0"/>
    <n v="145"/>
    <n v="162"/>
    <n v="145"/>
    <n v="162"/>
    <n v="3.4"/>
    <n v="3"/>
    <n v="401.2"/>
    <n v="393"/>
    <n v="3.2"/>
    <n v="3"/>
    <n v="86.4"/>
    <n v="93"/>
    <m/>
    <m/>
    <n v="0"/>
    <n v="0"/>
    <n v="3.3627586206896551"/>
    <n v="3"/>
    <n v="487.6"/>
    <n v="486"/>
    <n v="65.400000000000006"/>
    <n v="67"/>
    <n v="7717.2000000000007"/>
    <n v="8777"/>
    <n v="59.5"/>
    <n v="58"/>
    <n v="1606.5"/>
    <n v="1798"/>
    <m/>
    <m/>
    <n v="0"/>
    <n v="0"/>
    <n v="64.301379310344828"/>
    <n v="65.277777777777771"/>
    <n v="9323.7000000000007"/>
    <n v="10574.999999999998"/>
    <n v="207"/>
    <n v="487"/>
    <n v="207"/>
    <n v="487"/>
    <n v="106"/>
    <n v="87"/>
    <n v="106"/>
    <n v="87"/>
    <m/>
    <m/>
    <n v="0"/>
    <n v="0"/>
    <n v="313"/>
    <n v="574"/>
    <n v="313"/>
    <n v="574"/>
    <n v="5.5"/>
    <n v="5"/>
    <n v="1138.5"/>
    <n v="2435"/>
    <n v="5.6"/>
    <n v="6"/>
    <n v="593.59999999999991"/>
    <n v="522"/>
    <m/>
    <m/>
    <n v="0"/>
    <n v="0"/>
    <n v="5.533865814696485"/>
    <n v="5.1515679442508713"/>
    <n v="1732.1"/>
    <n v="2957"/>
    <n v="92.6"/>
    <n v="90"/>
    <n v="19168.199999999997"/>
    <n v="43830"/>
    <n v="86.9"/>
    <n v="83"/>
    <n v="9211.4000000000015"/>
    <n v="7221"/>
    <m/>
    <m/>
    <n v="0"/>
    <n v="0"/>
    <n v="90.66964856230031"/>
    <n v="88.939024390243901"/>
    <n v="28379.599999999999"/>
    <n v="51051"/>
    <n v="458"/>
    <n v="736"/>
    <n v="458"/>
    <n v="736"/>
    <n v="4.84650655021834"/>
    <n v="4.6779891304347823"/>
    <n v="2219.6999999999998"/>
    <n v="3442.9999999999995"/>
    <n v="82.321615720524022"/>
    <n v="83.730978260869563"/>
    <n v="37703.300000000003"/>
    <n v="61626"/>
    <n v="161"/>
    <n v="157"/>
    <n v="161"/>
    <n v="157"/>
    <n v="62"/>
    <n v="60"/>
    <n v="62"/>
    <n v="60"/>
    <m/>
    <m/>
    <n v="0"/>
    <n v="0"/>
    <n v="223"/>
    <n v="217"/>
    <n v="223"/>
    <n v="217"/>
    <n v="5.8"/>
    <n v="6"/>
    <n v="933.8"/>
    <n v="942"/>
    <n v="5"/>
    <n v="6"/>
    <n v="310"/>
    <n v="360"/>
    <m/>
    <m/>
    <n v="0"/>
    <n v="0"/>
    <n v="5.5775784753363222"/>
    <n v="6"/>
    <n v="1243.8"/>
    <n v="1302"/>
    <n v="64.8"/>
    <n v="65"/>
    <n v="10432.799999999999"/>
    <n v="10205"/>
    <n v="55.1"/>
    <n v="56"/>
    <n v="3416.2000000000003"/>
    <n v="3360"/>
    <m/>
    <m/>
    <n v="0"/>
    <n v="0"/>
    <n v="62.103139013452918"/>
    <n v="62.511520737327189"/>
    <n v="13849"/>
    <n v="13565"/>
    <n v="54"/>
    <n v="41"/>
    <n v="54"/>
    <n v="41"/>
    <n v="4.9000000000000004"/>
    <n v="6"/>
    <n v="264.60000000000002"/>
    <n v="246"/>
    <n v="58"/>
    <n v="72"/>
    <n v="3132"/>
    <n v="2952"/>
    <n v="486"/>
    <n v="775"/>
    <n v="486"/>
    <n v="775"/>
    <n v="2473.5"/>
    <n v="3770"/>
    <n v="37318.199999999997"/>
    <n v="62812"/>
    <n v="195"/>
    <n v="178"/>
    <n v="195"/>
    <n v="178"/>
    <n v="989.99999999999989"/>
    <n v="975"/>
    <n v="14234.100000000002"/>
    <n v="12379"/>
    <n v="681"/>
    <n v="953"/>
    <n v="681"/>
    <n v="953"/>
    <n v="3463.5"/>
    <n v="4745"/>
    <n v="51552.3"/>
    <n v="75191"/>
    <n v="0"/>
    <n v="0"/>
    <n v="0"/>
    <n v="0"/>
    <n v="0"/>
    <n v="0"/>
    <n v="0"/>
    <n v="0"/>
    <n v="3728.1"/>
    <n v="4991"/>
    <n v="54684.3"/>
    <n v="78143"/>
  </r>
  <r>
    <x v="5"/>
    <s v="West Kentucky Community and Technical College"/>
    <m/>
    <n v="157483"/>
    <x v="7"/>
    <n v="606"/>
    <n v="632"/>
    <n v="22"/>
    <n v="33"/>
    <n v="584"/>
    <n v="599"/>
    <m/>
    <m/>
    <n v="582"/>
    <n v="599"/>
    <n v="582"/>
    <n v="599"/>
    <n v="180"/>
    <n v="189"/>
    <n v="180"/>
    <n v="189"/>
    <n v="36"/>
    <n v="34"/>
    <n v="36"/>
    <n v="34"/>
    <m/>
    <m/>
    <n v="0"/>
    <n v="0"/>
    <n v="216"/>
    <n v="223"/>
    <n v="216"/>
    <n v="223"/>
    <n v="3.6"/>
    <n v="4"/>
    <n v="648"/>
    <n v="756"/>
    <n v="4.2"/>
    <n v="4"/>
    <n v="151.20000000000002"/>
    <n v="136"/>
    <m/>
    <m/>
    <n v="0"/>
    <n v="0"/>
    <n v="3.7"/>
    <n v="4"/>
    <n v="799.2"/>
    <n v="892"/>
    <n v="76.7"/>
    <n v="75"/>
    <n v="13806"/>
    <n v="14175"/>
    <n v="75.599999999999994"/>
    <n v="77"/>
    <n v="2721.6"/>
    <n v="2618"/>
    <m/>
    <m/>
    <n v="0"/>
    <n v="0"/>
    <n v="76.516666666666666"/>
    <n v="75.304932735426007"/>
    <n v="16527.599999999999"/>
    <n v="16793"/>
    <n v="115"/>
    <n v="105"/>
    <n v="115"/>
    <n v="105"/>
    <n v="52"/>
    <n v="49"/>
    <n v="52"/>
    <n v="49"/>
    <m/>
    <m/>
    <n v="0"/>
    <n v="0"/>
    <n v="167"/>
    <n v="154"/>
    <n v="167"/>
    <n v="154"/>
    <n v="4.5999999999999996"/>
    <n v="4"/>
    <n v="529"/>
    <n v="420"/>
    <n v="5.5"/>
    <n v="6"/>
    <n v="286"/>
    <n v="294"/>
    <m/>
    <m/>
    <n v="0"/>
    <n v="0"/>
    <n v="4.8802395209580842"/>
    <n v="4.6363636363636367"/>
    <n v="815.00000000000011"/>
    <n v="714"/>
    <n v="86.3"/>
    <n v="85"/>
    <n v="9924.5"/>
    <n v="8925"/>
    <n v="80.599999999999994"/>
    <n v="85"/>
    <n v="4191.2"/>
    <n v="4165"/>
    <m/>
    <m/>
    <n v="0"/>
    <n v="0"/>
    <n v="84.525149700598803"/>
    <n v="85"/>
    <n v="14115.7"/>
    <n v="13090"/>
    <n v="383"/>
    <n v="377"/>
    <n v="383"/>
    <n v="377"/>
    <n v="4.2146214099216719"/>
    <n v="4.2599469496021216"/>
    <n v="1614.2000000000003"/>
    <n v="1605.9999999999998"/>
    <n v="80.00861618798956"/>
    <n v="79.265251989389924"/>
    <n v="30643.300000000003"/>
    <n v="29883"/>
    <n v="112"/>
    <n v="124"/>
    <n v="112"/>
    <n v="124"/>
    <n v="63"/>
    <n v="66"/>
    <n v="63"/>
    <n v="66"/>
    <m/>
    <m/>
    <n v="0"/>
    <n v="0"/>
    <n v="175"/>
    <n v="190"/>
    <n v="175"/>
    <n v="190"/>
    <n v="5.2"/>
    <n v="6"/>
    <n v="582.4"/>
    <n v="744"/>
    <n v="4.8"/>
    <n v="5"/>
    <n v="302.39999999999998"/>
    <n v="330"/>
    <m/>
    <m/>
    <n v="0"/>
    <n v="0"/>
    <n v="5.056"/>
    <n v="5.6526315789473687"/>
    <n v="884.8"/>
    <n v="1074"/>
    <n v="61.7"/>
    <n v="63"/>
    <n v="6910.4000000000005"/>
    <n v="7812"/>
    <n v="58.8"/>
    <n v="55"/>
    <n v="3704.3999999999996"/>
    <n v="3630"/>
    <m/>
    <m/>
    <n v="0"/>
    <n v="0"/>
    <n v="60.655999999999999"/>
    <n v="60.221052631578949"/>
    <n v="10614.8"/>
    <n v="11442"/>
    <n v="24"/>
    <n v="32"/>
    <n v="24"/>
    <n v="32"/>
    <n v="6.1"/>
    <n v="5"/>
    <n v="146.39999999999998"/>
    <n v="160"/>
    <n v="52.5"/>
    <n v="54"/>
    <n v="1260"/>
    <n v="1728"/>
    <n v="407"/>
    <n v="418"/>
    <n v="407"/>
    <n v="418"/>
    <n v="1759.4"/>
    <n v="1920"/>
    <n v="30640.9"/>
    <n v="30912"/>
    <n v="151"/>
    <n v="149"/>
    <n v="151"/>
    <n v="149"/>
    <n v="739.6"/>
    <n v="760"/>
    <n v="10617.199999999999"/>
    <n v="10413"/>
    <n v="558"/>
    <n v="567"/>
    <n v="558"/>
    <n v="567"/>
    <n v="2499"/>
    <n v="2680"/>
    <n v="41258.1"/>
    <n v="41325"/>
    <n v="0"/>
    <n v="0"/>
    <n v="0"/>
    <n v="0"/>
    <n v="0"/>
    <n v="0"/>
    <n v="0"/>
    <n v="0"/>
    <n v="2645.4"/>
    <n v="2840"/>
    <n v="42518.100000000006"/>
    <n v="43053"/>
  </r>
  <r>
    <x v="5"/>
    <s v="Ashland Community and Technical College"/>
    <m/>
    <n v="156231"/>
    <x v="6"/>
    <n v="468"/>
    <n v="393"/>
    <n v="21"/>
    <n v="26"/>
    <n v="447"/>
    <n v="367"/>
    <m/>
    <m/>
    <n v="444"/>
    <n v="364"/>
    <n v="444"/>
    <n v="364"/>
    <n v="54"/>
    <n v="63"/>
    <n v="54"/>
    <n v="63"/>
    <n v="9"/>
    <n v="10"/>
    <n v="9"/>
    <n v="10"/>
    <m/>
    <m/>
    <n v="0"/>
    <n v="0"/>
    <n v="63"/>
    <n v="73"/>
    <n v="63"/>
    <n v="73"/>
    <n v="4.2"/>
    <n v="4"/>
    <n v="226.8"/>
    <n v="252"/>
    <n v="4"/>
    <n v="4"/>
    <n v="36"/>
    <n v="40"/>
    <m/>
    <m/>
    <n v="0"/>
    <n v="0"/>
    <n v="4.1714285714285717"/>
    <n v="4"/>
    <n v="262.8"/>
    <n v="292"/>
    <n v="75.900000000000006"/>
    <n v="79"/>
    <n v="4098.6000000000004"/>
    <n v="4977"/>
    <n v="72"/>
    <n v="69"/>
    <n v="648"/>
    <n v="690"/>
    <m/>
    <m/>
    <n v="0"/>
    <n v="0"/>
    <n v="75.342857142857142"/>
    <n v="77.630136986301366"/>
    <n v="4746.6000000000004"/>
    <n v="5667"/>
    <n v="130"/>
    <n v="124"/>
    <n v="130"/>
    <n v="124"/>
    <n v="46"/>
    <n v="27"/>
    <n v="46"/>
    <n v="27"/>
    <m/>
    <m/>
    <n v="0"/>
    <n v="0"/>
    <n v="176"/>
    <n v="151"/>
    <n v="176"/>
    <n v="151"/>
    <n v="4.3"/>
    <n v="5"/>
    <n v="559"/>
    <n v="620"/>
    <n v="4.7"/>
    <n v="5"/>
    <n v="216.20000000000002"/>
    <n v="135"/>
    <m/>
    <m/>
    <n v="0"/>
    <n v="0"/>
    <n v="4.4045454545454552"/>
    <n v="5"/>
    <n v="775.20000000000016"/>
    <n v="755"/>
    <n v="80.7"/>
    <n v="86"/>
    <n v="10491"/>
    <n v="10664"/>
    <n v="75.400000000000006"/>
    <n v="76"/>
    <n v="3468.4"/>
    <n v="2052"/>
    <m/>
    <m/>
    <n v="0"/>
    <n v="0"/>
    <n v="79.314772727272725"/>
    <n v="84.211920529801318"/>
    <n v="13959.4"/>
    <n v="12716"/>
    <n v="239"/>
    <n v="224"/>
    <n v="239"/>
    <n v="224"/>
    <n v="4.3430962343096242"/>
    <n v="4.6741071428571432"/>
    <n v="1038.0000000000002"/>
    <n v="1047"/>
    <n v="78.26778242677824"/>
    <n v="82.066964285714292"/>
    <n v="18706"/>
    <n v="18383"/>
    <n v="135"/>
    <n v="81"/>
    <n v="135"/>
    <n v="81"/>
    <n v="37"/>
    <n v="39"/>
    <n v="37"/>
    <n v="39"/>
    <m/>
    <m/>
    <n v="0"/>
    <n v="0"/>
    <n v="172"/>
    <n v="120"/>
    <n v="172"/>
    <n v="120"/>
    <n v="4.8"/>
    <n v="5"/>
    <n v="648"/>
    <n v="405"/>
    <n v="4.2"/>
    <n v="4"/>
    <n v="155.4"/>
    <n v="156"/>
    <m/>
    <m/>
    <n v="0"/>
    <n v="0"/>
    <n v="4.6709302325581392"/>
    <n v="4.6749999999999998"/>
    <n v="803.4"/>
    <n v="561"/>
    <n v="63.3"/>
    <n v="63"/>
    <n v="8545.5"/>
    <n v="5103"/>
    <n v="63.4"/>
    <n v="59"/>
    <n v="2345.7999999999997"/>
    <n v="2301"/>
    <m/>
    <m/>
    <n v="0"/>
    <n v="0"/>
    <n v="63.321511627906972"/>
    <n v="61.7"/>
    <n v="10891.3"/>
    <n v="7404"/>
    <n v="33"/>
    <n v="20"/>
    <n v="33"/>
    <n v="20"/>
    <n v="3.2"/>
    <n v="5"/>
    <n v="105.60000000000001"/>
    <n v="100"/>
    <n v="57"/>
    <n v="55"/>
    <n v="1881"/>
    <n v="1100"/>
    <n v="319"/>
    <n v="268"/>
    <n v="319"/>
    <n v="268"/>
    <n v="1433.8"/>
    <n v="1277"/>
    <n v="23135.1"/>
    <n v="20744"/>
    <n v="92"/>
    <n v="76"/>
    <n v="92"/>
    <n v="76"/>
    <n v="407.6"/>
    <n v="331"/>
    <n v="6462.1999999999989"/>
    <n v="5043"/>
    <n v="411"/>
    <n v="344"/>
    <n v="411"/>
    <n v="344"/>
    <n v="1841.4"/>
    <n v="1608"/>
    <n v="29597.299999999996"/>
    <n v="25787"/>
    <n v="0"/>
    <n v="0"/>
    <n v="0"/>
    <n v="0"/>
    <n v="0"/>
    <n v="0"/>
    <n v="0"/>
    <n v="0"/>
    <n v="1947"/>
    <n v="1708"/>
    <n v="31478.3"/>
    <n v="26887"/>
  </r>
  <r>
    <x v="5"/>
    <s v="Hazard Community and Technical College"/>
    <m/>
    <n v="156790"/>
    <x v="6"/>
    <n v="398"/>
    <n v="366"/>
    <n v="54"/>
    <n v="39"/>
    <n v="344"/>
    <n v="327"/>
    <m/>
    <m/>
    <n v="327"/>
    <n v="317"/>
    <n v="327"/>
    <n v="317"/>
    <n v="65"/>
    <n v="82"/>
    <n v="65"/>
    <n v="82"/>
    <n v="18"/>
    <n v="14"/>
    <n v="18"/>
    <n v="14"/>
    <m/>
    <m/>
    <n v="0"/>
    <n v="0"/>
    <n v="83"/>
    <n v="96"/>
    <n v="83"/>
    <n v="96"/>
    <n v="3.9"/>
    <n v="3.9"/>
    <n v="253.5"/>
    <n v="319.8"/>
    <n v="3.9"/>
    <n v="3"/>
    <n v="70.2"/>
    <n v="42"/>
    <m/>
    <m/>
    <n v="0"/>
    <n v="0"/>
    <n v="3.9"/>
    <n v="3.7687500000000003"/>
    <n v="323.7"/>
    <n v="361.8"/>
    <n v="77.7"/>
    <n v="75"/>
    <n v="5050.5"/>
    <n v="6150"/>
    <n v="68.5"/>
    <n v="66"/>
    <n v="1233"/>
    <n v="924"/>
    <m/>
    <m/>
    <n v="0"/>
    <n v="0"/>
    <n v="75.704819277108427"/>
    <n v="73.6875"/>
    <n v="6283.4999999999991"/>
    <n v="7074"/>
    <n v="81"/>
    <n v="72"/>
    <n v="81"/>
    <n v="72"/>
    <n v="19"/>
    <n v="26"/>
    <n v="19"/>
    <n v="26"/>
    <m/>
    <m/>
    <n v="0"/>
    <n v="0"/>
    <n v="100"/>
    <n v="98"/>
    <n v="100"/>
    <n v="98"/>
    <n v="4.8"/>
    <n v="4"/>
    <n v="388.8"/>
    <n v="288"/>
    <n v="5.6"/>
    <n v="5"/>
    <n v="106.39999999999999"/>
    <n v="130"/>
    <m/>
    <m/>
    <n v="0"/>
    <n v="0"/>
    <n v="4.952"/>
    <n v="4.2653061224489797"/>
    <n v="495.2"/>
    <n v="418"/>
    <n v="86.9"/>
    <n v="88"/>
    <n v="7038.9000000000005"/>
    <n v="6336"/>
    <n v="80.3"/>
    <n v="77"/>
    <n v="1525.7"/>
    <n v="2002"/>
    <m/>
    <m/>
    <n v="0"/>
    <n v="0"/>
    <n v="85.646000000000001"/>
    <n v="85.08163265306122"/>
    <n v="8564.6"/>
    <n v="8338"/>
    <n v="183"/>
    <n v="194"/>
    <n v="183"/>
    <n v="194"/>
    <n v="4.4748633879781421"/>
    <n v="4.0195876288659793"/>
    <n v="818.9"/>
    <n v="779.8"/>
    <n v="81.137158469945348"/>
    <n v="79.44329896907216"/>
    <n v="14848.099999999999"/>
    <n v="15411.999999999998"/>
    <n v="77"/>
    <n v="68"/>
    <n v="77"/>
    <n v="68"/>
    <n v="26"/>
    <n v="26"/>
    <n v="26"/>
    <n v="26"/>
    <m/>
    <m/>
    <n v="0"/>
    <n v="0"/>
    <n v="103"/>
    <n v="94"/>
    <n v="103"/>
    <n v="94"/>
    <n v="5.6"/>
    <n v="6"/>
    <n v="431.2"/>
    <n v="408"/>
    <n v="5.8"/>
    <n v="7"/>
    <n v="150.79999999999998"/>
    <n v="182"/>
    <m/>
    <m/>
    <n v="0"/>
    <n v="0"/>
    <n v="5.650485436893204"/>
    <n v="6.2765957446808507"/>
    <n v="582"/>
    <n v="590"/>
    <n v="50.9"/>
    <n v="46"/>
    <n v="3919.2999999999997"/>
    <n v="3128"/>
    <n v="58.5"/>
    <n v="55"/>
    <n v="1521"/>
    <n v="1430"/>
    <m/>
    <m/>
    <n v="0"/>
    <n v="0"/>
    <n v="52.818446601941737"/>
    <n v="48.48936170212766"/>
    <n v="5440.2999999999993"/>
    <n v="4558"/>
    <n v="41"/>
    <n v="29"/>
    <n v="41"/>
    <n v="29"/>
    <n v="5.3"/>
    <n v="5"/>
    <n v="217.29999999999998"/>
    <n v="145"/>
    <n v="47.7"/>
    <n v="53"/>
    <n v="1955.7"/>
    <n v="1537"/>
    <n v="223"/>
    <n v="222"/>
    <n v="223"/>
    <n v="222"/>
    <n v="1073.5"/>
    <n v="1015.8"/>
    <n v="16008.7"/>
    <n v="15614"/>
    <n v="63"/>
    <n v="66"/>
    <n v="63"/>
    <n v="66"/>
    <n v="327.39999999999998"/>
    <n v="354"/>
    <n v="4279.7"/>
    <n v="4356"/>
    <n v="286"/>
    <n v="288"/>
    <n v="286"/>
    <n v="288"/>
    <n v="1400.9"/>
    <n v="1369.8"/>
    <n v="20288.400000000001"/>
    <n v="19970"/>
    <n v="0"/>
    <n v="0"/>
    <n v="0"/>
    <n v="0"/>
    <n v="0"/>
    <n v="0"/>
    <n v="0"/>
    <n v="0"/>
    <n v="1618.2"/>
    <n v="1514.8"/>
    <n v="22244.1"/>
    <n v="21507"/>
  </r>
  <r>
    <x v="5"/>
    <s v="Henderson Community College "/>
    <m/>
    <n v="156851"/>
    <x v="6"/>
    <n v="204"/>
    <n v="188"/>
    <n v="16"/>
    <n v="9"/>
    <n v="188"/>
    <n v="179"/>
    <m/>
    <m/>
    <n v="185"/>
    <n v="177"/>
    <n v="185"/>
    <n v="177"/>
    <n v="31"/>
    <n v="41"/>
    <n v="31"/>
    <n v="41"/>
    <n v="10"/>
    <n v="7"/>
    <n v="10"/>
    <n v="7"/>
    <m/>
    <m/>
    <n v="0"/>
    <n v="0"/>
    <n v="41"/>
    <n v="48"/>
    <n v="41"/>
    <n v="48"/>
    <n v="3.2"/>
    <n v="3"/>
    <n v="99.2"/>
    <n v="123"/>
    <n v="4.7"/>
    <n v="5"/>
    <n v="47"/>
    <n v="35"/>
    <m/>
    <m/>
    <n v="0"/>
    <n v="0"/>
    <n v="3.565853658536585"/>
    <n v="3.2916666666666665"/>
    <n v="146.19999999999999"/>
    <n v="158"/>
    <n v="67.3"/>
    <n v="62"/>
    <n v="2086.2999999999997"/>
    <n v="2542"/>
    <n v="78.8"/>
    <n v="69"/>
    <n v="788"/>
    <n v="483"/>
    <m/>
    <m/>
    <n v="0"/>
    <n v="0"/>
    <n v="70.104878048780478"/>
    <n v="63.020833333333336"/>
    <n v="2874.2999999999997"/>
    <n v="3025"/>
    <n v="39"/>
    <n v="33"/>
    <n v="39"/>
    <n v="33"/>
    <n v="26"/>
    <n v="20"/>
    <n v="26"/>
    <n v="20"/>
    <m/>
    <m/>
    <n v="0"/>
    <n v="0"/>
    <n v="65"/>
    <n v="53"/>
    <n v="65"/>
    <n v="53"/>
    <n v="5.2"/>
    <n v="4"/>
    <n v="202.8"/>
    <n v="132"/>
    <n v="6.8"/>
    <n v="5"/>
    <n v="176.79999999999998"/>
    <n v="100"/>
    <m/>
    <m/>
    <n v="0"/>
    <n v="0"/>
    <n v="5.8400000000000007"/>
    <n v="4.3773584905660377"/>
    <n v="379.6"/>
    <n v="232"/>
    <n v="85.6"/>
    <n v="78"/>
    <n v="3338.3999999999996"/>
    <n v="2574"/>
    <n v="90.7"/>
    <n v="86"/>
    <n v="2358.2000000000003"/>
    <n v="1720"/>
    <m/>
    <m/>
    <n v="0"/>
    <n v="0"/>
    <n v="87.64"/>
    <n v="81.018867924528308"/>
    <n v="5696.6"/>
    <n v="4294"/>
    <n v="106"/>
    <n v="101"/>
    <n v="106"/>
    <n v="101"/>
    <n v="4.9603773584905655"/>
    <n v="3.8613861386138613"/>
    <n v="525.79999999999995"/>
    <n v="390"/>
    <n v="80.857547169811312"/>
    <n v="72.465346534653463"/>
    <n v="8570.9"/>
    <n v="7319"/>
    <n v="42"/>
    <n v="43"/>
    <n v="42"/>
    <n v="43"/>
    <n v="22"/>
    <n v="25"/>
    <n v="22"/>
    <n v="25"/>
    <m/>
    <m/>
    <n v="0"/>
    <n v="0"/>
    <n v="64"/>
    <n v="68"/>
    <n v="64"/>
    <n v="68"/>
    <n v="5.5"/>
    <n v="5"/>
    <n v="231"/>
    <n v="215"/>
    <n v="4.8"/>
    <n v="5"/>
    <n v="105.6"/>
    <n v="125"/>
    <m/>
    <m/>
    <n v="0"/>
    <n v="0"/>
    <n v="5.2593750000000004"/>
    <n v="5"/>
    <n v="336.6"/>
    <n v="340"/>
    <n v="50.6"/>
    <n v="43"/>
    <n v="2125.2000000000003"/>
    <n v="1849"/>
    <n v="45.3"/>
    <n v="50"/>
    <n v="996.59999999999991"/>
    <n v="1250"/>
    <m/>
    <m/>
    <n v="0"/>
    <n v="0"/>
    <n v="48.778125000000003"/>
    <n v="45.573529411764703"/>
    <n v="3121.8"/>
    <n v="3099"/>
    <n v="15"/>
    <n v="8"/>
    <n v="15"/>
    <n v="8"/>
    <n v="4.5"/>
    <n v="4"/>
    <n v="67.5"/>
    <n v="32"/>
    <n v="46"/>
    <n v="54"/>
    <n v="690"/>
    <n v="432"/>
    <n v="112"/>
    <n v="117"/>
    <n v="112"/>
    <n v="117"/>
    <n v="533"/>
    <n v="470"/>
    <n v="7549.9"/>
    <n v="6965"/>
    <n v="58"/>
    <n v="52"/>
    <n v="58"/>
    <n v="52"/>
    <n v="329.4"/>
    <n v="260"/>
    <n v="4142.8"/>
    <n v="3453"/>
    <n v="170"/>
    <n v="169"/>
    <n v="170"/>
    <n v="169"/>
    <n v="862.4"/>
    <n v="730"/>
    <n v="11692.7"/>
    <n v="10418"/>
    <n v="0"/>
    <n v="0"/>
    <n v="0"/>
    <n v="0"/>
    <n v="0"/>
    <n v="0"/>
    <n v="0"/>
    <n v="0"/>
    <n v="929.9"/>
    <n v="762"/>
    <n v="12382.7"/>
    <n v="10850"/>
  </r>
  <r>
    <x v="5"/>
    <s v="Hopkinsville Community College "/>
    <m/>
    <n v="156860"/>
    <x v="6"/>
    <n v="409"/>
    <n v="395"/>
    <n v="35"/>
    <n v="35"/>
    <n v="374"/>
    <n v="360"/>
    <m/>
    <m/>
    <n v="373"/>
    <n v="360"/>
    <n v="373"/>
    <n v="360"/>
    <n v="75"/>
    <n v="51"/>
    <n v="75"/>
    <n v="51"/>
    <n v="8"/>
    <n v="9"/>
    <n v="8"/>
    <n v="9"/>
    <m/>
    <m/>
    <n v="0"/>
    <n v="0"/>
    <n v="83"/>
    <n v="60"/>
    <n v="83"/>
    <n v="60"/>
    <n v="3.3"/>
    <n v="3"/>
    <n v="247.5"/>
    <n v="153"/>
    <n v="2.4"/>
    <n v="4"/>
    <n v="19.2"/>
    <n v="36"/>
    <m/>
    <m/>
    <n v="0"/>
    <n v="0"/>
    <n v="3.2132530120481926"/>
    <n v="3.15"/>
    <n v="266.7"/>
    <n v="189"/>
    <n v="72.3"/>
    <n v="65"/>
    <n v="5422.5"/>
    <n v="3315"/>
    <n v="55.8"/>
    <n v="65"/>
    <n v="446.4"/>
    <n v="585"/>
    <m/>
    <m/>
    <n v="0"/>
    <n v="0"/>
    <n v="70.709638554216866"/>
    <n v="65"/>
    <n v="5868.9"/>
    <n v="3900"/>
    <n v="62"/>
    <n v="52"/>
    <n v="62"/>
    <n v="52"/>
    <n v="59"/>
    <n v="51"/>
    <n v="59"/>
    <n v="51"/>
    <m/>
    <m/>
    <n v="0"/>
    <n v="0"/>
    <n v="121"/>
    <n v="103"/>
    <n v="121"/>
    <n v="103"/>
    <n v="4.8"/>
    <n v="4"/>
    <n v="297.59999999999997"/>
    <n v="208"/>
    <n v="4.8"/>
    <n v="5"/>
    <n v="283.2"/>
    <n v="255"/>
    <m/>
    <m/>
    <n v="0"/>
    <n v="0"/>
    <n v="4.8"/>
    <n v="4.4951456310679614"/>
    <n v="580.79999999999995"/>
    <n v="463"/>
    <n v="75.2"/>
    <n v="81"/>
    <n v="4662.4000000000005"/>
    <n v="4212"/>
    <n v="73"/>
    <n v="72"/>
    <n v="4307"/>
    <n v="3672"/>
    <m/>
    <m/>
    <n v="0"/>
    <n v="0"/>
    <n v="74.127272727272739"/>
    <n v="76.543689320388353"/>
    <n v="8969.4000000000015"/>
    <n v="7884"/>
    <n v="204"/>
    <n v="163"/>
    <n v="204"/>
    <n v="163"/>
    <n v="4.1544117647058822"/>
    <n v="4"/>
    <n v="847.5"/>
    <n v="652"/>
    <n v="72.736764705882365"/>
    <n v="72.294478527607367"/>
    <n v="14838.300000000003"/>
    <n v="11784"/>
    <n v="66"/>
    <n v="79"/>
    <n v="66"/>
    <n v="79"/>
    <n v="84"/>
    <n v="97"/>
    <n v="84"/>
    <n v="97"/>
    <m/>
    <m/>
    <n v="0"/>
    <n v="0"/>
    <n v="150"/>
    <n v="176"/>
    <n v="150"/>
    <n v="176"/>
    <n v="4.4000000000000004"/>
    <n v="3"/>
    <n v="290.40000000000003"/>
    <n v="237"/>
    <n v="3.1"/>
    <n v="3"/>
    <n v="260.40000000000003"/>
    <n v="291"/>
    <m/>
    <m/>
    <n v="0"/>
    <n v="0"/>
    <n v="3.6720000000000006"/>
    <n v="3"/>
    <n v="550.80000000000007"/>
    <n v="528"/>
    <n v="52.8"/>
    <n v="56"/>
    <n v="3484.7999999999997"/>
    <n v="4424"/>
    <n v="46.3"/>
    <n v="52"/>
    <n v="3889.2"/>
    <n v="5044"/>
    <m/>
    <m/>
    <n v="0"/>
    <n v="0"/>
    <n v="49.16"/>
    <n v="53.795454545454547"/>
    <n v="7373.9999999999991"/>
    <n v="9468"/>
    <n v="19"/>
    <n v="21"/>
    <n v="19"/>
    <n v="21"/>
    <n v="4.8"/>
    <n v="4"/>
    <n v="91.2"/>
    <n v="84"/>
    <n v="38.799999999999997"/>
    <n v="42"/>
    <n v="737.19999999999993"/>
    <n v="882"/>
    <n v="203"/>
    <n v="182"/>
    <n v="203"/>
    <n v="182"/>
    <n v="835.5"/>
    <n v="598"/>
    <n v="13569.7"/>
    <n v="11951"/>
    <n v="151"/>
    <n v="157"/>
    <n v="151"/>
    <n v="157"/>
    <n v="562.79999999999995"/>
    <n v="582"/>
    <n v="8642.5999999999985"/>
    <n v="9301"/>
    <n v="354"/>
    <n v="339"/>
    <n v="354"/>
    <n v="339"/>
    <n v="1398.3"/>
    <n v="1180"/>
    <n v="22212.3"/>
    <n v="21252"/>
    <n v="0"/>
    <n v="0"/>
    <n v="0"/>
    <n v="0"/>
    <n v="0"/>
    <n v="0"/>
    <n v="0"/>
    <n v="0"/>
    <n v="1489.5000000000002"/>
    <n v="1264"/>
    <n v="22949.500000000004"/>
    <n v="22134"/>
  </r>
  <r>
    <x v="5"/>
    <s v="Madisonville Community College"/>
    <m/>
    <n v="157304"/>
    <x v="6"/>
    <n v="398"/>
    <n v="443"/>
    <n v="24"/>
    <n v="30"/>
    <n v="374"/>
    <n v="413"/>
    <m/>
    <m/>
    <n v="368"/>
    <n v="399"/>
    <n v="368"/>
    <n v="399"/>
    <n v="86"/>
    <n v="127"/>
    <n v="86"/>
    <n v="127"/>
    <n v="20"/>
    <n v="24"/>
    <n v="20"/>
    <n v="24"/>
    <m/>
    <m/>
    <n v="0"/>
    <n v="0"/>
    <n v="106"/>
    <n v="151"/>
    <n v="106"/>
    <n v="151"/>
    <n v="3.6"/>
    <n v="4"/>
    <n v="309.60000000000002"/>
    <n v="508"/>
    <n v="4.9000000000000004"/>
    <n v="5"/>
    <n v="98"/>
    <n v="120"/>
    <m/>
    <m/>
    <n v="0"/>
    <n v="0"/>
    <n v="3.8452830188679248"/>
    <n v="4.1589403973509933"/>
    <n v="407.6"/>
    <n v="628"/>
    <n v="72.099999999999994"/>
    <n v="69"/>
    <n v="6200.5999999999995"/>
    <n v="8763"/>
    <n v="82.9"/>
    <n v="69"/>
    <n v="1658"/>
    <n v="1656"/>
    <m/>
    <m/>
    <n v="0"/>
    <n v="0"/>
    <n v="74.137735849056597"/>
    <n v="69"/>
    <n v="7858.5999999999995"/>
    <n v="10419"/>
    <n v="69"/>
    <n v="66"/>
    <n v="69"/>
    <n v="66"/>
    <n v="32"/>
    <n v="29"/>
    <n v="32"/>
    <n v="29"/>
    <m/>
    <m/>
    <n v="0"/>
    <n v="0"/>
    <n v="101"/>
    <n v="95"/>
    <n v="101"/>
    <n v="95"/>
    <n v="4.9000000000000004"/>
    <n v="4"/>
    <n v="338.1"/>
    <n v="264"/>
    <n v="5.9"/>
    <n v="8"/>
    <n v="188.8"/>
    <n v="232"/>
    <m/>
    <m/>
    <n v="0"/>
    <n v="0"/>
    <n v="5.2168316831683175"/>
    <n v="5.2210526315789476"/>
    <n v="526.90000000000009"/>
    <n v="496"/>
    <n v="84.3"/>
    <n v="81"/>
    <n v="5816.7"/>
    <n v="5346"/>
    <n v="86"/>
    <n v="85"/>
    <n v="2752"/>
    <n v="2465"/>
    <m/>
    <m/>
    <n v="0"/>
    <n v="0"/>
    <n v="84.83861386138615"/>
    <n v="82.221052631578942"/>
    <n v="8568.7000000000007"/>
    <n v="7810.9999999999991"/>
    <n v="207"/>
    <n v="246"/>
    <n v="207"/>
    <n v="246"/>
    <n v="4.5144927536231894"/>
    <n v="4.5691056910569108"/>
    <n v="934.50000000000023"/>
    <n v="1124"/>
    <n v="79.358937198067636"/>
    <n v="74.105691056910572"/>
    <n v="16427.3"/>
    <n v="18230"/>
    <n v="88"/>
    <n v="78"/>
    <n v="88"/>
    <n v="78"/>
    <n v="52"/>
    <n v="50"/>
    <n v="52"/>
    <n v="50"/>
    <m/>
    <m/>
    <n v="0"/>
    <n v="0"/>
    <n v="140"/>
    <n v="128"/>
    <n v="140"/>
    <n v="128"/>
    <n v="6.4"/>
    <n v="5"/>
    <n v="563.20000000000005"/>
    <n v="390"/>
    <n v="5"/>
    <n v="5"/>
    <n v="260"/>
    <n v="250"/>
    <m/>
    <m/>
    <n v="0"/>
    <n v="0"/>
    <n v="5.88"/>
    <n v="5"/>
    <n v="823.19999999999993"/>
    <n v="640"/>
    <n v="50.4"/>
    <n v="45"/>
    <n v="4435.2"/>
    <n v="3510"/>
    <n v="38"/>
    <n v="40"/>
    <n v="1976"/>
    <n v="2000"/>
    <m/>
    <m/>
    <n v="0"/>
    <n v="0"/>
    <n v="45.794285714285714"/>
    <n v="43.046875"/>
    <n v="6411.2"/>
    <n v="5510"/>
    <n v="21"/>
    <n v="25"/>
    <n v="21"/>
    <n v="25"/>
    <n v="4.8"/>
    <n v="5"/>
    <n v="100.8"/>
    <n v="125"/>
    <n v="47.7"/>
    <n v="58"/>
    <n v="1001.7"/>
    <n v="1450"/>
    <n v="243"/>
    <n v="271"/>
    <n v="243"/>
    <n v="271"/>
    <n v="1210.9000000000001"/>
    <n v="1162"/>
    <n v="16452.5"/>
    <n v="17619"/>
    <n v="104"/>
    <n v="103"/>
    <n v="104"/>
    <n v="103"/>
    <n v="546.79999999999995"/>
    <n v="602"/>
    <n v="6386"/>
    <n v="6121"/>
    <n v="347"/>
    <n v="374"/>
    <n v="347"/>
    <n v="374"/>
    <n v="1757.7"/>
    <n v="1764"/>
    <n v="22838.5"/>
    <n v="23740"/>
    <n v="0"/>
    <n v="0"/>
    <n v="0"/>
    <n v="0"/>
    <n v="0"/>
    <n v="0"/>
    <n v="0"/>
    <n v="0"/>
    <n v="1858.5000000000002"/>
    <n v="1889"/>
    <n v="23840.2"/>
    <n v="25190"/>
  </r>
  <r>
    <x v="5"/>
    <s v="Southeast Kentucky Community and Technical College"/>
    <m/>
    <n v="157739"/>
    <x v="6"/>
    <n v="372"/>
    <n v="317"/>
    <n v="67"/>
    <n v="42"/>
    <n v="305"/>
    <n v="275"/>
    <m/>
    <m/>
    <n v="300"/>
    <n v="269"/>
    <n v="300"/>
    <n v="269"/>
    <n v="84"/>
    <n v="71"/>
    <n v="84"/>
    <n v="71"/>
    <n v="17"/>
    <n v="14"/>
    <n v="17"/>
    <n v="14"/>
    <m/>
    <m/>
    <n v="0"/>
    <n v="0"/>
    <n v="101"/>
    <n v="85"/>
    <n v="101"/>
    <n v="85"/>
    <n v="4.2"/>
    <n v="4"/>
    <n v="352.8"/>
    <n v="284"/>
    <n v="4"/>
    <n v="4"/>
    <n v="68"/>
    <n v="56"/>
    <m/>
    <m/>
    <n v="0"/>
    <n v="0"/>
    <n v="4.1663366336633665"/>
    <n v="4"/>
    <n v="420.8"/>
    <n v="340"/>
    <n v="79.400000000000006"/>
    <n v="73"/>
    <n v="6669.6"/>
    <n v="5183"/>
    <n v="83.6"/>
    <n v="70"/>
    <n v="1421.1999999999998"/>
    <n v="980"/>
    <m/>
    <m/>
    <n v="0"/>
    <n v="0"/>
    <n v="80.106930693069302"/>
    <n v="72.505882352941171"/>
    <n v="8090.7999999999993"/>
    <n v="6163"/>
    <n v="88"/>
    <n v="92"/>
    <n v="88"/>
    <n v="92"/>
    <n v="33"/>
    <n v="15"/>
    <n v="33"/>
    <n v="15"/>
    <m/>
    <m/>
    <n v="0"/>
    <n v="0"/>
    <n v="121"/>
    <n v="107"/>
    <n v="121"/>
    <n v="107"/>
    <n v="4.5999999999999996"/>
    <n v="5"/>
    <n v="404.79999999999995"/>
    <n v="460"/>
    <n v="4.5"/>
    <n v="4"/>
    <n v="148.5"/>
    <n v="60"/>
    <m/>
    <m/>
    <n v="0"/>
    <n v="0"/>
    <n v="4.5727272727272723"/>
    <n v="4.8598130841121492"/>
    <n v="553.29999999999995"/>
    <n v="520"/>
    <n v="83.8"/>
    <n v="87"/>
    <n v="7374.4"/>
    <n v="8004"/>
    <n v="85.7"/>
    <n v="79"/>
    <n v="2828.1"/>
    <n v="1185"/>
    <m/>
    <m/>
    <n v="0"/>
    <n v="0"/>
    <n v="84.318181818181813"/>
    <n v="85.878504672897193"/>
    <n v="10202.5"/>
    <n v="9189"/>
    <n v="222"/>
    <n v="192"/>
    <n v="222"/>
    <n v="192"/>
    <n v="4.3878378378378375"/>
    <n v="4.479166666666667"/>
    <n v="974.09999999999991"/>
    <n v="860"/>
    <n v="82.402252252252254"/>
    <n v="79.958333333333329"/>
    <n v="18293.3"/>
    <n v="15352"/>
    <n v="40"/>
    <n v="37"/>
    <n v="40"/>
    <n v="37"/>
    <n v="11"/>
    <n v="17"/>
    <n v="11"/>
    <n v="17"/>
    <m/>
    <m/>
    <n v="0"/>
    <n v="0"/>
    <n v="51"/>
    <n v="54"/>
    <n v="51"/>
    <n v="54"/>
    <n v="5.2"/>
    <n v="5"/>
    <n v="208"/>
    <n v="185"/>
    <n v="3.2"/>
    <n v="5"/>
    <n v="35.200000000000003"/>
    <n v="85"/>
    <m/>
    <m/>
    <n v="0"/>
    <n v="0"/>
    <n v="4.7686274509803921"/>
    <n v="5"/>
    <n v="243.2"/>
    <n v="270"/>
    <n v="63.1"/>
    <n v="61"/>
    <n v="2524"/>
    <n v="2257"/>
    <n v="62.2"/>
    <n v="60"/>
    <n v="684.2"/>
    <n v="1020"/>
    <m/>
    <m/>
    <n v="0"/>
    <n v="0"/>
    <n v="62.90588235294117"/>
    <n v="60.685185185185183"/>
    <n v="3208.2"/>
    <n v="3277"/>
    <n v="27"/>
    <n v="23"/>
    <n v="27"/>
    <n v="23"/>
    <n v="5.4"/>
    <n v="5"/>
    <n v="145.80000000000001"/>
    <n v="115"/>
    <n v="61.2"/>
    <n v="51"/>
    <n v="1652.4"/>
    <n v="1173"/>
    <n v="212"/>
    <n v="200"/>
    <n v="212"/>
    <n v="200"/>
    <n v="965.59999999999991"/>
    <n v="929"/>
    <n v="16568"/>
    <n v="15444"/>
    <n v="61"/>
    <n v="46"/>
    <n v="61"/>
    <n v="46"/>
    <n v="251.7"/>
    <n v="201"/>
    <n v="4933.4999999999991"/>
    <n v="3185"/>
    <n v="273"/>
    <n v="246"/>
    <n v="273"/>
    <n v="246"/>
    <n v="1217.3"/>
    <n v="1130"/>
    <n v="21501.5"/>
    <n v="18629"/>
    <n v="0"/>
    <n v="0"/>
    <n v="0"/>
    <n v="0"/>
    <n v="0"/>
    <n v="0"/>
    <n v="0"/>
    <n v="0"/>
    <n v="1363.1"/>
    <n v="1245"/>
    <n v="23153.9"/>
    <n v="19802"/>
  </r>
  <r>
    <x v="6"/>
    <s v="Louisiana State University and A&amp;M College"/>
    <m/>
    <n v="159391"/>
    <x v="3"/>
    <n v="4971"/>
    <n v="4675"/>
    <n v="118"/>
    <n v="107"/>
    <n v="4853"/>
    <n v="4568"/>
    <n v="120"/>
    <n v="120"/>
    <n v="4853"/>
    <n v="4568"/>
    <n v="0"/>
    <n v="0"/>
    <n v="1679"/>
    <n v="1661"/>
    <n v="0"/>
    <n v="0"/>
    <n v="39"/>
    <n v="44"/>
    <n v="0"/>
    <n v="0"/>
    <m/>
    <m/>
    <n v="0"/>
    <n v="0"/>
    <n v="1718"/>
    <n v="1705"/>
    <n v="0"/>
    <n v="0"/>
    <n v="4.1626414532459801"/>
    <n v="4.12602227573751"/>
    <n v="6989.0750000000007"/>
    <n v="6853.323000000004"/>
    <n v="3.9257435897435902"/>
    <n v="4.2134545454545496"/>
    <n v="153.10400000000001"/>
    <n v="185.39200000000017"/>
    <m/>
    <m/>
    <n v="0"/>
    <n v="0"/>
    <n v="4.1572636786961592"/>
    <n v="4.1282785923753691"/>
    <n v="7142.1790000000019"/>
    <n v="7038.7150000000047"/>
    <m/>
    <m/>
    <n v="0"/>
    <n v="0"/>
    <m/>
    <m/>
    <n v="0"/>
    <n v="0"/>
    <m/>
    <m/>
    <n v="0"/>
    <n v="0"/>
    <n v="0"/>
    <n v="0"/>
    <n v="0"/>
    <n v="0"/>
    <n v="2234"/>
    <n v="2023"/>
    <n v="0"/>
    <n v="0"/>
    <n v="49"/>
    <n v="39"/>
    <n v="0"/>
    <n v="0"/>
    <m/>
    <m/>
    <n v="0"/>
    <n v="0"/>
    <n v="2283"/>
    <n v="2062"/>
    <n v="0"/>
    <n v="0"/>
    <n v="4.4145505819158499"/>
    <n v="4.3929653979238799"/>
    <n v="9862.1060000000089"/>
    <n v="8886.9690000000082"/>
    <n v="4.1766530612244903"/>
    <n v="4.1646153846153799"/>
    <n v="204.65600000000003"/>
    <n v="162.41999999999982"/>
    <m/>
    <m/>
    <n v="0"/>
    <n v="0"/>
    <n v="4.409444590451165"/>
    <n v="4.3886464597478216"/>
    <n v="10066.76200000001"/>
    <n v="9049.3890000000083"/>
    <m/>
    <m/>
    <n v="0"/>
    <n v="0"/>
    <m/>
    <m/>
    <n v="0"/>
    <n v="0"/>
    <m/>
    <m/>
    <n v="0"/>
    <n v="0"/>
    <n v="0"/>
    <n v="0"/>
    <n v="0"/>
    <n v="0"/>
    <n v="4001"/>
    <n v="3767"/>
    <n v="0"/>
    <n v="0"/>
    <n v="4.3011599600100006"/>
    <n v="4.2708001061852974"/>
    <n v="17208.941000000013"/>
    <n v="16088.104000000016"/>
    <n v="0"/>
    <n v="0"/>
    <n v="0"/>
    <n v="0"/>
    <n v="767"/>
    <n v="713"/>
    <n v="0"/>
    <n v="0"/>
    <n v="85"/>
    <n v="88"/>
    <n v="0"/>
    <n v="0"/>
    <m/>
    <m/>
    <n v="0"/>
    <n v="0"/>
    <n v="852"/>
    <n v="801"/>
    <n v="0"/>
    <n v="0"/>
    <n v="3.4121760104302501"/>
    <n v="3.4905511921458601"/>
    <n v="2617.1390000000019"/>
    <n v="2488.7629999999981"/>
    <n v="3.2739647058823498"/>
    <n v="3.4236249999999999"/>
    <n v="278.28699999999975"/>
    <n v="301.279"/>
    <m/>
    <m/>
    <n v="0"/>
    <n v="0"/>
    <n v="3.3983873239436639"/>
    <n v="3.483198501872657"/>
    <n v="2895.4260000000017"/>
    <n v="2790.0419999999981"/>
    <m/>
    <m/>
    <n v="0"/>
    <n v="0"/>
    <m/>
    <m/>
    <n v="0"/>
    <n v="0"/>
    <m/>
    <m/>
    <n v="0"/>
    <n v="0"/>
    <n v="0"/>
    <n v="0"/>
    <n v="0"/>
    <n v="0"/>
    <m/>
    <m/>
    <n v="0"/>
    <n v="0"/>
    <m/>
    <m/>
    <n v="0"/>
    <n v="0"/>
    <m/>
    <m/>
    <n v="0"/>
    <n v="0"/>
    <n v="4680"/>
    <n v="4397"/>
    <n v="0"/>
    <n v="0"/>
    <n v="19468.320000000014"/>
    <n v="18229.055000000011"/>
    <n v="0"/>
    <n v="0"/>
    <n v="173"/>
    <n v="171"/>
    <n v="0"/>
    <n v="0"/>
    <n v="636.0469999999998"/>
    <n v="649.09100000000001"/>
    <n v="0"/>
    <n v="0"/>
    <n v="4853"/>
    <n v="4568"/>
    <n v="0"/>
    <n v="0"/>
    <n v="20104.367000000013"/>
    <n v="18878.146000000012"/>
    <n v="0"/>
    <n v="0"/>
    <n v="0"/>
    <n v="0"/>
    <n v="0"/>
    <n v="0"/>
    <n v="0"/>
    <n v="0"/>
    <n v="0"/>
    <n v="0"/>
    <n v="20104.367000000017"/>
    <n v="18878.146000000015"/>
    <n v="0"/>
    <n v="0"/>
  </r>
  <r>
    <x v="6"/>
    <s v="Louisiana Tech University "/>
    <m/>
    <n v="159647"/>
    <x v="5"/>
    <n v="1533"/>
    <n v="1514"/>
    <n v="13"/>
    <n v="19"/>
    <n v="1520"/>
    <n v="1495"/>
    <n v="120"/>
    <n v="120"/>
    <n v="1520"/>
    <n v="1494"/>
    <n v="0"/>
    <n v="0"/>
    <n v="641"/>
    <n v="716"/>
    <n v="0"/>
    <n v="0"/>
    <n v="30"/>
    <n v="31"/>
    <n v="0"/>
    <n v="0"/>
    <m/>
    <m/>
    <n v="0"/>
    <n v="0"/>
    <n v="671"/>
    <n v="747"/>
    <n v="0"/>
    <n v="0"/>
    <n v="3.98829329173167"/>
    <n v="3.9392597765363102"/>
    <n v="2556.4960000000005"/>
    <n v="2820.5099999999979"/>
    <n v="4.2325666666666697"/>
    <n v="4.1991935483871003"/>
    <n v="126.97700000000009"/>
    <n v="130.17500000000013"/>
    <m/>
    <m/>
    <n v="0"/>
    <n v="0"/>
    <n v="3.9992146050670652"/>
    <n v="3.9500468540829963"/>
    <n v="2683.4730000000009"/>
    <n v="2950.6849999999981"/>
    <m/>
    <m/>
    <n v="0"/>
    <n v="0"/>
    <m/>
    <m/>
    <n v="0"/>
    <n v="0"/>
    <m/>
    <m/>
    <n v="0"/>
    <n v="0"/>
    <n v="0"/>
    <n v="0"/>
    <n v="0"/>
    <n v="0"/>
    <n v="519"/>
    <n v="431"/>
    <n v="0"/>
    <n v="0"/>
    <n v="44"/>
    <n v="45"/>
    <n v="0"/>
    <n v="0"/>
    <m/>
    <m/>
    <n v="0"/>
    <n v="0"/>
    <n v="563"/>
    <n v="476"/>
    <n v="0"/>
    <n v="0"/>
    <n v="4.4284412331406502"/>
    <n v="4.6499837587007002"/>
    <n v="2298.3609999999976"/>
    <n v="2004.1430000000018"/>
    <n v="4.3099545454545503"/>
    <n v="4.40688888888889"/>
    <n v="189.6380000000002"/>
    <n v="198.31000000000006"/>
    <m/>
    <m/>
    <n v="0"/>
    <n v="0"/>
    <n v="4.4191811722912933"/>
    <n v="4.6270021008403397"/>
    <n v="2487.998999999998"/>
    <n v="2202.4530000000018"/>
    <m/>
    <m/>
    <n v="0"/>
    <n v="0"/>
    <m/>
    <m/>
    <n v="0"/>
    <n v="0"/>
    <m/>
    <m/>
    <n v="0"/>
    <n v="0"/>
    <n v="0"/>
    <n v="0"/>
    <n v="0"/>
    <n v="0"/>
    <n v="1234"/>
    <n v="1223"/>
    <n v="0"/>
    <n v="0"/>
    <n v="4.1908200972447318"/>
    <n v="4.2135224856909241"/>
    <n v="5171.4719999999988"/>
    <n v="5153.1379999999999"/>
    <n v="0"/>
    <n v="0"/>
    <n v="0"/>
    <n v="0"/>
    <n v="248"/>
    <n v="232"/>
    <n v="0"/>
    <n v="0"/>
    <n v="38"/>
    <n v="39"/>
    <n v="0"/>
    <n v="0"/>
    <m/>
    <m/>
    <n v="0"/>
    <n v="0"/>
    <n v="286"/>
    <n v="271"/>
    <n v="0"/>
    <n v="0"/>
    <n v="3.4689112903225801"/>
    <n v="3.58681465517241"/>
    <n v="860.28999999999985"/>
    <n v="832.14099999999917"/>
    <n v="3.5343684210526298"/>
    <n v="5.8077692307692299"/>
    <n v="134.30599999999993"/>
    <n v="226.50299999999996"/>
    <m/>
    <m/>
    <n v="0"/>
    <n v="0"/>
    <n v="3.4776083916083906"/>
    <n v="3.9064354243542403"/>
    <n v="994.59599999999978"/>
    <n v="1058.6439999999991"/>
    <m/>
    <m/>
    <n v="0"/>
    <n v="0"/>
    <m/>
    <m/>
    <n v="0"/>
    <n v="0"/>
    <m/>
    <m/>
    <n v="0"/>
    <n v="0"/>
    <n v="0"/>
    <n v="0"/>
    <n v="0"/>
    <n v="0"/>
    <m/>
    <m/>
    <n v="0"/>
    <n v="0"/>
    <m/>
    <m/>
    <n v="0"/>
    <n v="0"/>
    <m/>
    <m/>
    <n v="0"/>
    <n v="0"/>
    <n v="1408"/>
    <n v="1379"/>
    <n v="0"/>
    <n v="0"/>
    <n v="5715.1469999999981"/>
    <n v="5656.7939999999999"/>
    <n v="0"/>
    <n v="0"/>
    <n v="112"/>
    <n v="115"/>
    <n v="0"/>
    <n v="0"/>
    <n v="450.92100000000022"/>
    <n v="554.98800000000017"/>
    <n v="0"/>
    <n v="0"/>
    <n v="1520"/>
    <n v="1494"/>
    <n v="0"/>
    <n v="0"/>
    <n v="6166.0679999999984"/>
    <n v="6211.7820000000002"/>
    <n v="0"/>
    <n v="0"/>
    <n v="0"/>
    <n v="0"/>
    <n v="0"/>
    <n v="0"/>
    <n v="0"/>
    <n v="0"/>
    <n v="0"/>
    <n v="0"/>
    <n v="6166.0679999999984"/>
    <n v="6211.7819999999992"/>
    <n v="0"/>
    <n v="0"/>
  </r>
  <r>
    <x v="6"/>
    <s v="University of Louisiana at Lafayette"/>
    <m/>
    <n v="160658"/>
    <x v="5"/>
    <n v="2906"/>
    <n v="2806"/>
    <n v="12"/>
    <n v="10"/>
    <n v="2894"/>
    <n v="2796"/>
    <n v="120"/>
    <n v="120"/>
    <n v="2894"/>
    <n v="2795"/>
    <n v="0"/>
    <n v="0"/>
    <n v="841"/>
    <n v="870"/>
    <n v="0"/>
    <n v="0"/>
    <n v="19"/>
    <n v="27"/>
    <n v="0"/>
    <n v="0"/>
    <m/>
    <m/>
    <n v="0"/>
    <n v="0"/>
    <n v="860"/>
    <n v="897"/>
    <n v="0"/>
    <n v="0"/>
    <n v="4.4756218787158204"/>
    <n v="4.4436896551724097"/>
    <n v="3763.998000000005"/>
    <n v="3866.0099999999966"/>
    <n v="4.0968421052631596"/>
    <n v="4.30033333333333"/>
    <n v="77.840000000000032"/>
    <n v="116.10899999999991"/>
    <m/>
    <m/>
    <n v="0"/>
    <n v="0"/>
    <n v="4.4672534883720987"/>
    <n v="4.4393745819397958"/>
    <n v="3841.8380000000047"/>
    <n v="3982.118999999997"/>
    <m/>
    <m/>
    <n v="0"/>
    <n v="0"/>
    <m/>
    <m/>
    <n v="0"/>
    <n v="0"/>
    <m/>
    <m/>
    <n v="0"/>
    <n v="0"/>
    <n v="0"/>
    <n v="0"/>
    <n v="0"/>
    <n v="0"/>
    <n v="965"/>
    <n v="888"/>
    <n v="0"/>
    <n v="0"/>
    <n v="62"/>
    <n v="53"/>
    <n v="0"/>
    <n v="0"/>
    <m/>
    <m/>
    <n v="0"/>
    <n v="0"/>
    <n v="1027"/>
    <n v="941"/>
    <n v="0"/>
    <n v="0"/>
    <n v="5.1261647668393797"/>
    <n v="5.2983277027027"/>
    <n v="4946.7490000000016"/>
    <n v="4704.9149999999972"/>
    <n v="4.9109838709677396"/>
    <n v="5.0858867924528299"/>
    <n v="304.48099999999988"/>
    <n v="269.55199999999996"/>
    <m/>
    <m/>
    <n v="0"/>
    <n v="0"/>
    <n v="5.1131742940603715"/>
    <n v="5.28636238044633"/>
    <n v="5251.2300000000014"/>
    <n v="4974.4669999999969"/>
    <m/>
    <m/>
    <n v="0"/>
    <n v="0"/>
    <m/>
    <m/>
    <n v="0"/>
    <n v="0"/>
    <m/>
    <m/>
    <n v="0"/>
    <n v="0"/>
    <n v="0"/>
    <n v="0"/>
    <n v="0"/>
    <n v="0"/>
    <n v="1887"/>
    <n v="1838"/>
    <n v="0"/>
    <n v="0"/>
    <n v="4.8187959724430351"/>
    <n v="4.8730065288356874"/>
    <n v="9093.0680000000066"/>
    <n v="8956.5859999999939"/>
    <n v="0"/>
    <n v="0"/>
    <n v="0"/>
    <n v="0"/>
    <n v="612"/>
    <n v="580"/>
    <n v="0"/>
    <n v="0"/>
    <n v="395"/>
    <n v="377"/>
    <n v="0"/>
    <n v="0"/>
    <m/>
    <m/>
    <n v="0"/>
    <n v="0"/>
    <n v="1007"/>
    <n v="957"/>
    <n v="0"/>
    <n v="0"/>
    <n v="3.69275163398693"/>
    <n v="3.8054844827586201"/>
    <n v="2259.9640000000013"/>
    <n v="2207.1809999999996"/>
    <n v="3.2050025316455701"/>
    <n v="3.1856100795755999"/>
    <n v="1265.9760000000001"/>
    <n v="1200.9750000000013"/>
    <m/>
    <m/>
    <n v="0"/>
    <n v="0"/>
    <n v="3.5014299900695147"/>
    <n v="3.5612915360501578"/>
    <n v="3525.9400000000014"/>
    <n v="3408.1560000000009"/>
    <m/>
    <m/>
    <n v="0"/>
    <n v="0"/>
    <m/>
    <m/>
    <n v="0"/>
    <n v="0"/>
    <m/>
    <m/>
    <n v="0"/>
    <n v="0"/>
    <n v="0"/>
    <n v="0"/>
    <n v="0"/>
    <n v="0"/>
    <m/>
    <m/>
    <n v="0"/>
    <n v="0"/>
    <m/>
    <m/>
    <n v="0"/>
    <n v="0"/>
    <m/>
    <m/>
    <n v="0"/>
    <n v="0"/>
    <n v="2418"/>
    <n v="2338"/>
    <n v="0"/>
    <n v="0"/>
    <n v="10970.711000000008"/>
    <n v="10778.105999999992"/>
    <n v="0"/>
    <n v="0"/>
    <n v="476"/>
    <n v="457"/>
    <n v="0"/>
    <n v="0"/>
    <n v="1648.297"/>
    <n v="1586.6360000000011"/>
    <n v="0"/>
    <n v="0"/>
    <n v="2894"/>
    <n v="2795"/>
    <n v="0"/>
    <n v="0"/>
    <n v="12619.008000000009"/>
    <n v="12364.741999999993"/>
    <n v="0"/>
    <n v="0"/>
    <n v="0"/>
    <n v="0"/>
    <n v="0"/>
    <n v="0"/>
    <n v="0"/>
    <n v="0"/>
    <n v="0"/>
    <n v="0"/>
    <n v="12619.008000000009"/>
    <n v="12364.741999999995"/>
    <n v="0"/>
    <n v="0"/>
  </r>
  <r>
    <x v="6"/>
    <s v="University of New Orleans"/>
    <m/>
    <n v="159939"/>
    <x v="5"/>
    <n v="1101"/>
    <n v="1162"/>
    <n v="17"/>
    <n v="19"/>
    <n v="1084"/>
    <n v="1143"/>
    <n v="120"/>
    <n v="120"/>
    <n v="1084"/>
    <n v="1143"/>
    <n v="0"/>
    <n v="0"/>
    <n v="137"/>
    <n v="156"/>
    <n v="0"/>
    <n v="0"/>
    <n v="3"/>
    <n v="4"/>
    <n v="0"/>
    <n v="0"/>
    <m/>
    <m/>
    <n v="0"/>
    <n v="0"/>
    <n v="140"/>
    <n v="160"/>
    <n v="0"/>
    <n v="0"/>
    <n v="4.4807299270073004"/>
    <n v="4.4816474358974396"/>
    <n v="613.86000000000013"/>
    <n v="699.13700000000063"/>
    <n v="6.6356666666666699"/>
    <n v="3.8679999999999999"/>
    <n v="19.907000000000011"/>
    <n v="15.472"/>
    <m/>
    <m/>
    <n v="0"/>
    <n v="0"/>
    <n v="4.5269071428571444"/>
    <n v="4.4663062500000041"/>
    <n v="633.76700000000017"/>
    <n v="714.60900000000061"/>
    <m/>
    <m/>
    <n v="0"/>
    <n v="0"/>
    <m/>
    <m/>
    <n v="0"/>
    <n v="0"/>
    <m/>
    <m/>
    <n v="0"/>
    <n v="0"/>
    <n v="0"/>
    <n v="0"/>
    <n v="0"/>
    <n v="0"/>
    <n v="272"/>
    <n v="307"/>
    <n v="0"/>
    <n v="0"/>
    <n v="8"/>
    <n v="8"/>
    <n v="0"/>
    <n v="0"/>
    <m/>
    <m/>
    <n v="0"/>
    <n v="0"/>
    <n v="280"/>
    <n v="315"/>
    <n v="0"/>
    <n v="0"/>
    <n v="5.4881948529411799"/>
    <n v="5.4693583061889299"/>
    <n v="1492.7890000000009"/>
    <n v="1679.0930000000014"/>
    <n v="5.6576250000000003"/>
    <n v="6.8092499999999996"/>
    <n v="45.261000000000003"/>
    <n v="54.473999999999997"/>
    <m/>
    <m/>
    <n v="0"/>
    <n v="0"/>
    <n v="5.4930357142857176"/>
    <n v="5.5033873015873063"/>
    <n v="1538.0500000000009"/>
    <n v="1733.5670000000014"/>
    <m/>
    <m/>
    <n v="0"/>
    <n v="0"/>
    <m/>
    <m/>
    <n v="0"/>
    <n v="0"/>
    <m/>
    <m/>
    <n v="0"/>
    <n v="0"/>
    <n v="0"/>
    <n v="0"/>
    <n v="0"/>
    <n v="0"/>
    <n v="420"/>
    <n v="475"/>
    <n v="0"/>
    <n v="0"/>
    <n v="5.1709928571428589"/>
    <n v="5.1540547368421095"/>
    <n v="2171.8170000000009"/>
    <n v="2448.1760000000022"/>
    <n v="0"/>
    <n v="0"/>
    <n v="0"/>
    <n v="0"/>
    <n v="503"/>
    <n v="526"/>
    <n v="0"/>
    <n v="0"/>
    <n v="161"/>
    <n v="142"/>
    <n v="0"/>
    <n v="0"/>
    <m/>
    <m/>
    <n v="0"/>
    <n v="0"/>
    <n v="664"/>
    <n v="668"/>
    <n v="0"/>
    <n v="0"/>
    <n v="3.4612206759443298"/>
    <n v="3.4697794676806102"/>
    <n v="1740.9939999999979"/>
    <n v="1825.104000000001"/>
    <n v="3.9207950310559001"/>
    <n v="4.8584436619718296"/>
    <n v="631.24799999999993"/>
    <n v="689.89899999999977"/>
    <m/>
    <m/>
    <n v="0"/>
    <n v="0"/>
    <n v="3.572653614457828"/>
    <n v="3.7649745508982044"/>
    <n v="2372.2419999999979"/>
    <n v="2515.0030000000006"/>
    <m/>
    <m/>
    <n v="0"/>
    <n v="0"/>
    <m/>
    <m/>
    <n v="0"/>
    <n v="0"/>
    <m/>
    <m/>
    <n v="0"/>
    <n v="0"/>
    <n v="0"/>
    <n v="0"/>
    <n v="0"/>
    <n v="0"/>
    <m/>
    <m/>
    <n v="0"/>
    <n v="0"/>
    <m/>
    <m/>
    <n v="0"/>
    <n v="0"/>
    <m/>
    <m/>
    <n v="0"/>
    <n v="0"/>
    <n v="912"/>
    <n v="989"/>
    <n v="0"/>
    <n v="0"/>
    <n v="3847.6429999999991"/>
    <n v="4203.3340000000035"/>
    <n v="0"/>
    <n v="0"/>
    <n v="172"/>
    <n v="154"/>
    <n v="0"/>
    <n v="0"/>
    <n v="696.41599999999994"/>
    <n v="759.8449999999998"/>
    <n v="0"/>
    <n v="0"/>
    <n v="1084"/>
    <n v="1143"/>
    <n v="0"/>
    <n v="0"/>
    <n v="4544.0589999999993"/>
    <n v="4963.1790000000037"/>
    <n v="0"/>
    <n v="0"/>
    <n v="0"/>
    <n v="0"/>
    <n v="0"/>
    <n v="0"/>
    <n v="0"/>
    <n v="0"/>
    <n v="0"/>
    <n v="0"/>
    <n v="4544.0589999999993"/>
    <n v="4963.1790000000028"/>
    <n v="0"/>
    <n v="0"/>
  </r>
  <r>
    <x v="6"/>
    <s v="McNeese State University"/>
    <m/>
    <n v="159717"/>
    <x v="1"/>
    <n v="1036"/>
    <n v="1103"/>
    <n v="15"/>
    <n v="10"/>
    <n v="1021"/>
    <n v="1093"/>
    <n v="120"/>
    <n v="120"/>
    <n v="1021"/>
    <n v="1093"/>
    <n v="0"/>
    <n v="0"/>
    <n v="314"/>
    <n v="340"/>
    <n v="0"/>
    <n v="0"/>
    <n v="10"/>
    <n v="11"/>
    <n v="0"/>
    <n v="0"/>
    <m/>
    <m/>
    <n v="0"/>
    <n v="0"/>
    <n v="324"/>
    <n v="351"/>
    <n v="0"/>
    <n v="0"/>
    <n v="4.40312420382166"/>
    <n v="4.2214411764705897"/>
    <n v="1382.5810000000013"/>
    <n v="1435.2900000000004"/>
    <n v="4.1210000000000004"/>
    <n v="4.1650909090909103"/>
    <n v="41.210000000000008"/>
    <n v="45.816000000000017"/>
    <m/>
    <m/>
    <n v="0"/>
    <n v="0"/>
    <n v="4.3944166666666709"/>
    <n v="4.2196752136752149"/>
    <n v="1423.7910000000013"/>
    <n v="1481.1060000000004"/>
    <m/>
    <m/>
    <n v="0"/>
    <n v="0"/>
    <m/>
    <m/>
    <n v="0"/>
    <n v="0"/>
    <m/>
    <m/>
    <n v="0"/>
    <n v="0"/>
    <n v="0"/>
    <n v="0"/>
    <n v="0"/>
    <n v="0"/>
    <n v="365"/>
    <n v="367"/>
    <n v="0"/>
    <n v="0"/>
    <n v="33"/>
    <n v="39"/>
    <n v="0"/>
    <n v="0"/>
    <m/>
    <m/>
    <n v="0"/>
    <n v="0"/>
    <n v="398"/>
    <n v="406"/>
    <n v="0"/>
    <n v="0"/>
    <n v="5.5166246575342504"/>
    <n v="5.1731253405994497"/>
    <n v="2013.5680000000013"/>
    <n v="1898.536999999998"/>
    <n v="4.7188787878787899"/>
    <n v="5.69984615384615"/>
    <n v="155.72300000000007"/>
    <n v="222.29399999999984"/>
    <m/>
    <m/>
    <n v="0"/>
    <n v="0"/>
    <n v="5.4504798994974912"/>
    <n v="5.2237216748768418"/>
    <n v="2169.2910000000015"/>
    <n v="2120.8309999999979"/>
    <m/>
    <m/>
    <n v="0"/>
    <n v="0"/>
    <m/>
    <m/>
    <n v="0"/>
    <n v="0"/>
    <m/>
    <m/>
    <n v="0"/>
    <n v="0"/>
    <n v="0"/>
    <n v="0"/>
    <n v="0"/>
    <n v="0"/>
    <n v="722"/>
    <n v="757"/>
    <n v="0"/>
    <n v="0"/>
    <n v="4.9765678670360156"/>
    <n v="4.7581730515191518"/>
    <n v="3593.0820000000031"/>
    <n v="3601.9369999999981"/>
    <n v="0"/>
    <n v="0"/>
    <n v="0"/>
    <n v="0"/>
    <n v="235"/>
    <n v="258"/>
    <n v="0"/>
    <n v="0"/>
    <n v="64"/>
    <n v="78"/>
    <n v="0"/>
    <n v="0"/>
    <m/>
    <m/>
    <n v="0"/>
    <n v="0"/>
    <n v="299"/>
    <n v="336"/>
    <n v="0"/>
    <n v="0"/>
    <n v="4.2176595744680796"/>
    <n v="4.1778294573643402"/>
    <n v="991.14999999999873"/>
    <n v="1077.8799999999999"/>
    <n v="4.427359375"/>
    <n v="5.2995000000000001"/>
    <n v="283.351"/>
    <n v="413.36099999999999"/>
    <m/>
    <m/>
    <n v="0"/>
    <n v="0"/>
    <n v="4.2625451505016683"/>
    <n v="4.4382172619047617"/>
    <n v="1274.5009999999988"/>
    <n v="1491.241"/>
    <m/>
    <m/>
    <n v="0"/>
    <n v="0"/>
    <m/>
    <m/>
    <n v="0"/>
    <n v="0"/>
    <m/>
    <m/>
    <n v="0"/>
    <n v="0"/>
    <n v="0"/>
    <n v="0"/>
    <n v="0"/>
    <n v="0"/>
    <m/>
    <m/>
    <n v="0"/>
    <n v="0"/>
    <m/>
    <m/>
    <n v="0"/>
    <n v="0"/>
    <m/>
    <m/>
    <n v="0"/>
    <n v="0"/>
    <n v="914"/>
    <n v="965"/>
    <n v="0"/>
    <n v="0"/>
    <n v="4387.2990000000009"/>
    <n v="4411.7069999999985"/>
    <n v="0"/>
    <n v="0"/>
    <n v="107"/>
    <n v="128"/>
    <n v="0"/>
    <n v="0"/>
    <n v="480.28400000000011"/>
    <n v="681.47099999999978"/>
    <n v="0"/>
    <n v="0"/>
    <n v="1021"/>
    <n v="1093"/>
    <n v="0"/>
    <n v="0"/>
    <n v="4867.5830000000005"/>
    <n v="5093.1779999999981"/>
    <n v="0"/>
    <n v="0"/>
    <n v="0"/>
    <n v="0"/>
    <n v="0"/>
    <n v="0"/>
    <n v="0"/>
    <n v="0"/>
    <n v="0"/>
    <n v="0"/>
    <n v="4867.5830000000024"/>
    <n v="5093.1779999999981"/>
    <n v="0"/>
    <n v="0"/>
  </r>
  <r>
    <x v="6"/>
    <s v="Southeastern Louisiana University "/>
    <m/>
    <n v="160612"/>
    <x v="1"/>
    <n v="1772"/>
    <n v="1865"/>
    <n v="13"/>
    <n v="12"/>
    <n v="1759"/>
    <n v="1853"/>
    <n v="120"/>
    <n v="120"/>
    <n v="1759"/>
    <n v="1852"/>
    <n v="0"/>
    <n v="0"/>
    <n v="530"/>
    <n v="551"/>
    <n v="0"/>
    <n v="0"/>
    <n v="53"/>
    <n v="99"/>
    <n v="0"/>
    <n v="0"/>
    <m/>
    <m/>
    <n v="0"/>
    <n v="0"/>
    <n v="583"/>
    <n v="650"/>
    <n v="0"/>
    <n v="0"/>
    <n v="4.3437811320754696"/>
    <n v="4.4495989110707796"/>
    <n v="2302.2039999999988"/>
    <n v="2451.7289999999994"/>
    <n v="4.1487735849056602"/>
    <n v="4.2648181818181801"/>
    <n v="219.88499999999999"/>
    <n v="422.21699999999981"/>
    <m/>
    <m/>
    <n v="0"/>
    <n v="0"/>
    <n v="4.326053173241851"/>
    <n v="4.421455384615383"/>
    <n v="2522.088999999999"/>
    <n v="2873.945999999999"/>
    <m/>
    <m/>
    <n v="0"/>
    <n v="0"/>
    <m/>
    <m/>
    <n v="0"/>
    <n v="0"/>
    <m/>
    <m/>
    <n v="0"/>
    <n v="0"/>
    <n v="0"/>
    <n v="0"/>
    <n v="0"/>
    <n v="0"/>
    <n v="479"/>
    <n v="432"/>
    <n v="0"/>
    <n v="0"/>
    <n v="64"/>
    <n v="112"/>
    <n v="0"/>
    <n v="0"/>
    <m/>
    <m/>
    <n v="0"/>
    <n v="0"/>
    <n v="543"/>
    <n v="544"/>
    <n v="0"/>
    <n v="0"/>
    <n v="5.56634029227558"/>
    <n v="5.4198773148148103"/>
    <n v="2666.2770000000028"/>
    <n v="2341.3869999999979"/>
    <n v="5.4311249999999998"/>
    <n v="4.7315714285714296"/>
    <n v="347.59199999999998"/>
    <n v="529.93600000000015"/>
    <m/>
    <m/>
    <n v="0"/>
    <n v="0"/>
    <n v="5.5504033149171326"/>
    <n v="5.2781672794117611"/>
    <n v="3013.8690000000029"/>
    <n v="2871.322999999998"/>
    <m/>
    <m/>
    <n v="0"/>
    <n v="0"/>
    <m/>
    <m/>
    <n v="0"/>
    <n v="0"/>
    <m/>
    <m/>
    <n v="0"/>
    <n v="0"/>
    <n v="0"/>
    <n v="0"/>
    <n v="0"/>
    <n v="0"/>
    <n v="1126"/>
    <n v="1194"/>
    <n v="0"/>
    <n v="0"/>
    <n v="4.9164813499111926"/>
    <n v="4.8117830820770493"/>
    <n v="5535.9580000000033"/>
    <n v="5745.2689999999966"/>
    <n v="0"/>
    <n v="0"/>
    <n v="0"/>
    <n v="0"/>
    <n v="490"/>
    <n v="519"/>
    <n v="0"/>
    <n v="0"/>
    <n v="143"/>
    <n v="139"/>
    <n v="0"/>
    <n v="0"/>
    <m/>
    <m/>
    <n v="0"/>
    <n v="0"/>
    <n v="633"/>
    <n v="658"/>
    <n v="0"/>
    <n v="0"/>
    <n v="3.8084612244898"/>
    <n v="3.7178805394990402"/>
    <n v="1866.146000000002"/>
    <n v="1929.5800000000017"/>
    <n v="3.9395244755244798"/>
    <n v="3.9458633093525202"/>
    <n v="563.35200000000066"/>
    <n v="548.47500000000025"/>
    <m/>
    <m/>
    <n v="0"/>
    <n v="0"/>
    <n v="3.8380695102685669"/>
    <n v="3.7660410334346537"/>
    <n v="2429.4980000000028"/>
    <n v="2478.0550000000021"/>
    <m/>
    <m/>
    <n v="0"/>
    <n v="0"/>
    <m/>
    <m/>
    <n v="0"/>
    <n v="0"/>
    <m/>
    <m/>
    <n v="0"/>
    <n v="0"/>
    <n v="0"/>
    <n v="0"/>
    <n v="0"/>
    <n v="0"/>
    <m/>
    <m/>
    <n v="0"/>
    <n v="0"/>
    <m/>
    <m/>
    <n v="0"/>
    <n v="0"/>
    <m/>
    <m/>
    <n v="0"/>
    <n v="0"/>
    <n v="1499"/>
    <n v="1502"/>
    <n v="0"/>
    <n v="0"/>
    <n v="6834.627000000004"/>
    <n v="6722.695999999999"/>
    <n v="0"/>
    <n v="0"/>
    <n v="260"/>
    <n v="350"/>
    <n v="0"/>
    <n v="0"/>
    <n v="1130.8290000000006"/>
    <n v="1500.6280000000002"/>
    <n v="0"/>
    <n v="0"/>
    <n v="1759"/>
    <n v="1852"/>
    <n v="0"/>
    <n v="0"/>
    <n v="7965.4560000000047"/>
    <n v="8223.3239999999987"/>
    <n v="0"/>
    <n v="0"/>
    <n v="0"/>
    <n v="0"/>
    <n v="0"/>
    <n v="0"/>
    <n v="0"/>
    <n v="0"/>
    <n v="0"/>
    <n v="0"/>
    <n v="7965.4560000000056"/>
    <n v="8223.3239999999987"/>
    <n v="0"/>
    <n v="0"/>
  </r>
  <r>
    <x v="6"/>
    <s v="Southern University and A&amp;M College at Baton Rouge "/>
    <m/>
    <n v="160621"/>
    <x v="1"/>
    <n v="726"/>
    <n v="726"/>
    <n v="1"/>
    <n v="4"/>
    <n v="725"/>
    <n v="722"/>
    <n v="120"/>
    <n v="120"/>
    <n v="724"/>
    <n v="722"/>
    <n v="0"/>
    <n v="0"/>
    <n v="147"/>
    <n v="137"/>
    <n v="0"/>
    <n v="0"/>
    <n v="9"/>
    <n v="8"/>
    <n v="0"/>
    <n v="0"/>
    <m/>
    <m/>
    <n v="0"/>
    <n v="0"/>
    <n v="156"/>
    <n v="145"/>
    <n v="0"/>
    <n v="0"/>
    <n v="4.9057346938775499"/>
    <n v="5.0809051094890503"/>
    <n v="721.1429999999998"/>
    <n v="696.08399999999983"/>
    <n v="4.6988888888888898"/>
    <n v="4.2154999999999996"/>
    <n v="42.290000000000006"/>
    <n v="33.723999999999997"/>
    <m/>
    <m/>
    <n v="0"/>
    <n v="0"/>
    <n v="4.8938012820512808"/>
    <n v="5.0331586206896546"/>
    <n v="763.43299999999977"/>
    <n v="729.80799999999988"/>
    <m/>
    <m/>
    <n v="0"/>
    <n v="0"/>
    <m/>
    <m/>
    <n v="0"/>
    <n v="0"/>
    <m/>
    <m/>
    <n v="0"/>
    <n v="0"/>
    <n v="0"/>
    <n v="0"/>
    <n v="0"/>
    <n v="0"/>
    <n v="273"/>
    <n v="276"/>
    <n v="0"/>
    <n v="0"/>
    <n v="19"/>
    <n v="23"/>
    <n v="0"/>
    <n v="0"/>
    <m/>
    <m/>
    <n v="0"/>
    <n v="0"/>
    <n v="292"/>
    <n v="299"/>
    <n v="0"/>
    <n v="0"/>
    <n v="5.3945384615384597"/>
    <n v="5.3986847826086999"/>
    <n v="1472.7089999999996"/>
    <n v="1490.0370000000012"/>
    <n v="4.45184210526316"/>
    <n v="4.4968695652173896"/>
    <n v="84.585000000000036"/>
    <n v="103.42799999999995"/>
    <m/>
    <m/>
    <n v="0"/>
    <n v="0"/>
    <n v="5.3331986301369847"/>
    <n v="5.3293143812709065"/>
    <n v="1557.2939999999996"/>
    <n v="1593.4650000000011"/>
    <m/>
    <m/>
    <n v="0"/>
    <n v="0"/>
    <m/>
    <m/>
    <n v="0"/>
    <n v="0"/>
    <m/>
    <m/>
    <n v="0"/>
    <n v="0"/>
    <n v="0"/>
    <n v="0"/>
    <n v="0"/>
    <n v="0"/>
    <n v="448"/>
    <n v="444"/>
    <n v="0"/>
    <n v="0"/>
    <n v="5.1801941964285705"/>
    <n v="5.2325968468468496"/>
    <n v="2320.7269999999994"/>
    <n v="2323.273000000001"/>
    <n v="0"/>
    <n v="0"/>
    <n v="0"/>
    <n v="0"/>
    <n v="207"/>
    <n v="203"/>
    <n v="0"/>
    <n v="0"/>
    <n v="69"/>
    <n v="75"/>
    <n v="0"/>
    <n v="0"/>
    <m/>
    <m/>
    <n v="0"/>
    <n v="0"/>
    <n v="276"/>
    <n v="278"/>
    <n v="0"/>
    <n v="0"/>
    <n v="4.4948164251207698"/>
    <n v="4.0511083743842402"/>
    <n v="930.42699999999934"/>
    <n v="822.3750000000008"/>
    <n v="4.60508695652174"/>
    <n v="4.6253866666666701"/>
    <n v="317.75100000000009"/>
    <n v="346.90400000000028"/>
    <m/>
    <m/>
    <n v="0"/>
    <n v="0"/>
    <n v="4.5223840579710126"/>
    <n v="4.2060395683453278"/>
    <n v="1248.1779999999994"/>
    <n v="1169.2790000000011"/>
    <m/>
    <m/>
    <n v="0"/>
    <n v="0"/>
    <m/>
    <m/>
    <n v="0"/>
    <n v="0"/>
    <m/>
    <m/>
    <n v="0"/>
    <n v="0"/>
    <n v="0"/>
    <n v="0"/>
    <n v="0"/>
    <n v="0"/>
    <m/>
    <m/>
    <n v="0"/>
    <n v="0"/>
    <m/>
    <m/>
    <n v="0"/>
    <n v="0"/>
    <m/>
    <m/>
    <n v="0"/>
    <n v="0"/>
    <n v="627"/>
    <n v="616"/>
    <n v="0"/>
    <n v="0"/>
    <n v="3124.2789999999986"/>
    <n v="3008.4960000000019"/>
    <n v="0"/>
    <n v="0"/>
    <n v="97"/>
    <n v="106"/>
    <n v="0"/>
    <n v="0"/>
    <n v="444.62600000000015"/>
    <n v="484.05600000000027"/>
    <n v="0"/>
    <n v="0"/>
    <n v="724"/>
    <n v="722"/>
    <n v="0"/>
    <n v="0"/>
    <n v="3568.9049999999988"/>
    <n v="3492.5520000000024"/>
    <n v="0"/>
    <n v="0"/>
    <n v="0"/>
    <n v="0"/>
    <n v="0"/>
    <n v="0"/>
    <n v="0"/>
    <n v="0"/>
    <n v="0"/>
    <n v="0"/>
    <n v="3568.9049999999988"/>
    <n v="3492.5520000000024"/>
    <n v="0"/>
    <n v="0"/>
  </r>
  <r>
    <x v="6"/>
    <s v="University of Louisiana at Monroe"/>
    <m/>
    <n v="159993"/>
    <x v="1"/>
    <n v="1242"/>
    <n v="1195"/>
    <n v="5"/>
    <n v="10"/>
    <n v="1237"/>
    <n v="1185"/>
    <n v="120"/>
    <n v="120"/>
    <n v="1237"/>
    <n v="1185"/>
    <n v="0"/>
    <n v="0"/>
    <n v="478"/>
    <n v="464"/>
    <n v="0"/>
    <n v="0"/>
    <n v="7"/>
    <n v="12"/>
    <n v="0"/>
    <n v="0"/>
    <m/>
    <m/>
    <n v="0"/>
    <n v="0"/>
    <n v="485"/>
    <n v="476"/>
    <n v="0"/>
    <n v="0"/>
    <n v="4.21032426778243"/>
    <n v="4.2465517241379303"/>
    <n v="2012.5350000000014"/>
    <n v="1970.3999999999996"/>
    <n v="4.1754285714285704"/>
    <n v="4.2072500000000002"/>
    <n v="29.227999999999994"/>
    <n v="50.487000000000002"/>
    <m/>
    <m/>
    <n v="0"/>
    <n v="0"/>
    <n v="4.2098206185567042"/>
    <n v="4.2455609243697472"/>
    <n v="2041.7630000000015"/>
    <n v="2020.8869999999997"/>
    <m/>
    <m/>
    <n v="0"/>
    <n v="0"/>
    <m/>
    <m/>
    <n v="0"/>
    <n v="0"/>
    <m/>
    <m/>
    <n v="0"/>
    <n v="0"/>
    <n v="0"/>
    <n v="0"/>
    <n v="0"/>
    <n v="0"/>
    <n v="302"/>
    <n v="262"/>
    <n v="0"/>
    <n v="0"/>
    <n v="20"/>
    <n v="21"/>
    <n v="0"/>
    <n v="0"/>
    <m/>
    <m/>
    <n v="0"/>
    <n v="0"/>
    <n v="322"/>
    <n v="283"/>
    <n v="0"/>
    <n v="0"/>
    <n v="5.14517549668874"/>
    <n v="5.20417938931298"/>
    <n v="1553.8429999999994"/>
    <n v="1363.4950000000008"/>
    <n v="4.7980999999999998"/>
    <n v="4.3268095238095201"/>
    <n v="95.961999999999989"/>
    <n v="90.862999999999928"/>
    <m/>
    <m/>
    <n v="0"/>
    <n v="0"/>
    <n v="5.1236180124223587"/>
    <n v="5.1390742049469988"/>
    <n v="1649.8049999999996"/>
    <n v="1454.3580000000006"/>
    <m/>
    <m/>
    <n v="0"/>
    <n v="0"/>
    <m/>
    <m/>
    <n v="0"/>
    <n v="0"/>
    <m/>
    <m/>
    <n v="0"/>
    <n v="0"/>
    <n v="0"/>
    <n v="0"/>
    <n v="0"/>
    <n v="0"/>
    <n v="807"/>
    <n v="759"/>
    <n v="0"/>
    <n v="0"/>
    <n v="4.5744337050805468"/>
    <n v="4.5787154150197633"/>
    <n v="3691.5680000000011"/>
    <n v="3475.2450000000003"/>
    <n v="0"/>
    <n v="0"/>
    <n v="0"/>
    <n v="0"/>
    <n v="330"/>
    <n v="321"/>
    <n v="0"/>
    <n v="0"/>
    <n v="100"/>
    <n v="105"/>
    <n v="0"/>
    <n v="0"/>
    <m/>
    <m/>
    <n v="0"/>
    <n v="0"/>
    <n v="430"/>
    <n v="426"/>
    <n v="0"/>
    <n v="0"/>
    <n v="3.2619060606060599"/>
    <n v="3.6564143302180701"/>
    <n v="1076.4289999999999"/>
    <n v="1173.7090000000005"/>
    <n v="3.0432299999999999"/>
    <n v="4.0781333333333301"/>
    <n v="304.32299999999998"/>
    <n v="428.20399999999967"/>
    <m/>
    <m/>
    <n v="0"/>
    <n v="0"/>
    <n v="3.2110511627906977"/>
    <n v="3.7603591549295778"/>
    <n v="1380.752"/>
    <n v="1601.9130000000002"/>
    <m/>
    <m/>
    <n v="0"/>
    <n v="0"/>
    <m/>
    <m/>
    <n v="0"/>
    <n v="0"/>
    <m/>
    <m/>
    <n v="0"/>
    <n v="0"/>
    <n v="0"/>
    <n v="0"/>
    <n v="0"/>
    <n v="0"/>
    <m/>
    <m/>
    <n v="0"/>
    <n v="0"/>
    <m/>
    <m/>
    <n v="0"/>
    <n v="0"/>
    <m/>
    <m/>
    <n v="0"/>
    <n v="0"/>
    <n v="1110"/>
    <n v="1047"/>
    <n v="0"/>
    <n v="0"/>
    <n v="4642.8070000000007"/>
    <n v="4507.6040000000012"/>
    <n v="0"/>
    <n v="0"/>
    <n v="127"/>
    <n v="138"/>
    <n v="0"/>
    <n v="0"/>
    <n v="429.51299999999998"/>
    <n v="569.55399999999963"/>
    <n v="0"/>
    <n v="0"/>
    <n v="1237"/>
    <n v="1185"/>
    <n v="0"/>
    <n v="0"/>
    <n v="5072.3200000000006"/>
    <n v="5077.1580000000013"/>
    <n v="0"/>
    <n v="0"/>
    <n v="0"/>
    <n v="0"/>
    <n v="0"/>
    <n v="0"/>
    <n v="0"/>
    <n v="0"/>
    <n v="0"/>
    <n v="0"/>
    <n v="5072.3200000000015"/>
    <n v="5077.1580000000004"/>
    <n v="0"/>
    <n v="0"/>
  </r>
  <r>
    <x v="6"/>
    <s v="Grambling State University"/>
    <m/>
    <n v="159009"/>
    <x v="2"/>
    <n v="528"/>
    <n v="568"/>
    <n v="18"/>
    <n v="44"/>
    <n v="510"/>
    <n v="524"/>
    <n v="120"/>
    <n v="120"/>
    <n v="510"/>
    <n v="524"/>
    <n v="0"/>
    <n v="0"/>
    <n v="37"/>
    <n v="57"/>
    <n v="0"/>
    <n v="0"/>
    <n v="5"/>
    <n v="4"/>
    <n v="0"/>
    <n v="0"/>
    <m/>
    <m/>
    <n v="0"/>
    <n v="0"/>
    <n v="42"/>
    <n v="61"/>
    <n v="0"/>
    <n v="0"/>
    <n v="5.0359729729729699"/>
    <n v="4.3346491228070203"/>
    <n v="186.33099999999988"/>
    <n v="247.07500000000016"/>
    <n v="4.4074"/>
    <n v="3.72"/>
    <n v="22.036999999999999"/>
    <n v="14.88"/>
    <m/>
    <m/>
    <n v="0"/>
    <n v="0"/>
    <n v="4.9611428571428542"/>
    <n v="4.2943442622950849"/>
    <n v="208.36799999999988"/>
    <n v="261.95500000000015"/>
    <m/>
    <m/>
    <n v="0"/>
    <n v="0"/>
    <m/>
    <m/>
    <n v="0"/>
    <n v="0"/>
    <m/>
    <m/>
    <n v="0"/>
    <n v="0"/>
    <n v="0"/>
    <n v="0"/>
    <n v="0"/>
    <n v="0"/>
    <n v="214"/>
    <n v="233"/>
    <n v="0"/>
    <n v="0"/>
    <n v="17"/>
    <n v="18"/>
    <n v="0"/>
    <n v="0"/>
    <m/>
    <m/>
    <n v="0"/>
    <n v="0"/>
    <n v="231"/>
    <n v="251"/>
    <n v="0"/>
    <n v="0"/>
    <n v="5.07192990654206"/>
    <n v="5.5657639484978496"/>
    <n v="1085.3930000000009"/>
    <n v="1296.822999999999"/>
    <n v="4.0371764705882303"/>
    <n v="4.2991666666666699"/>
    <n v="68.63199999999992"/>
    <n v="77.385000000000062"/>
    <m/>
    <m/>
    <n v="0"/>
    <n v="0"/>
    <n v="4.995779220779224"/>
    <n v="5.4749322709163302"/>
    <n v="1154.0250000000008"/>
    <n v="1374.2079999999989"/>
    <m/>
    <m/>
    <n v="0"/>
    <n v="0"/>
    <m/>
    <m/>
    <n v="0"/>
    <n v="0"/>
    <m/>
    <m/>
    <n v="0"/>
    <n v="0"/>
    <n v="0"/>
    <n v="0"/>
    <n v="0"/>
    <n v="0"/>
    <n v="273"/>
    <n v="312"/>
    <n v="0"/>
    <n v="0"/>
    <n v="4.9904505494505518"/>
    <n v="5.2441121794871766"/>
    <n v="1362.3930000000007"/>
    <n v="1636.1629999999991"/>
    <n v="0"/>
    <n v="0"/>
    <n v="0"/>
    <n v="0"/>
    <n v="202"/>
    <n v="182"/>
    <n v="0"/>
    <n v="0"/>
    <n v="35"/>
    <n v="30"/>
    <n v="0"/>
    <n v="0"/>
    <m/>
    <m/>
    <n v="0"/>
    <n v="0"/>
    <n v="237"/>
    <n v="212"/>
    <n v="0"/>
    <n v="0"/>
    <n v="4.1463118811881197"/>
    <n v="4.0252197802197802"/>
    <n v="837.55500000000018"/>
    <n v="732.59"/>
    <n v="3.6608000000000001"/>
    <n v="5.7579000000000002"/>
    <n v="128.12800000000001"/>
    <n v="172.73699999999999"/>
    <m/>
    <m/>
    <n v="0"/>
    <n v="0"/>
    <n v="4.0746118143459924"/>
    <n v="4.2704103773584903"/>
    <n v="965.68300000000022"/>
    <n v="905.32699999999988"/>
    <m/>
    <m/>
    <n v="0"/>
    <n v="0"/>
    <m/>
    <m/>
    <n v="0"/>
    <n v="0"/>
    <m/>
    <m/>
    <n v="0"/>
    <n v="0"/>
    <n v="0"/>
    <n v="0"/>
    <n v="0"/>
    <n v="0"/>
    <m/>
    <m/>
    <n v="0"/>
    <n v="0"/>
    <m/>
    <m/>
    <n v="0"/>
    <n v="0"/>
    <m/>
    <m/>
    <n v="0"/>
    <n v="0"/>
    <n v="453"/>
    <n v="472"/>
    <n v="0"/>
    <n v="0"/>
    <n v="2109.2790000000009"/>
    <n v="2276.4879999999994"/>
    <n v="0"/>
    <n v="0"/>
    <n v="57"/>
    <n v="52"/>
    <n v="0"/>
    <n v="0"/>
    <n v="218.79699999999994"/>
    <n v="265.00200000000007"/>
    <n v="0"/>
    <n v="0"/>
    <n v="510"/>
    <n v="524"/>
    <n v="0"/>
    <n v="0"/>
    <n v="2328.0760000000009"/>
    <n v="2541.4899999999993"/>
    <n v="0"/>
    <n v="0"/>
    <n v="0"/>
    <n v="0"/>
    <n v="0"/>
    <n v="0"/>
    <n v="0"/>
    <n v="0"/>
    <n v="0"/>
    <n v="0"/>
    <n v="2328.0760000000009"/>
    <n v="2541.4899999999989"/>
    <n v="0"/>
    <n v="0"/>
  </r>
  <r>
    <x v="6"/>
    <s v="Louisiana State University in Shreveport"/>
    <m/>
    <n v="159416"/>
    <x v="2"/>
    <n v="400"/>
    <n v="447"/>
    <n v="0"/>
    <n v="2"/>
    <n v="400"/>
    <n v="445"/>
    <n v="120"/>
    <n v="120"/>
    <n v="400"/>
    <n v="445"/>
    <n v="0"/>
    <n v="0"/>
    <n v="61"/>
    <n v="62"/>
    <n v="0"/>
    <n v="0"/>
    <m/>
    <n v="1"/>
    <n v="0"/>
    <n v="0"/>
    <m/>
    <m/>
    <n v="0"/>
    <n v="0"/>
    <n v="61"/>
    <n v="63"/>
    <n v="0"/>
    <n v="0"/>
    <n v="4.9157049180327901"/>
    <n v="4.53316129032258"/>
    <n v="299.85800000000017"/>
    <n v="281.05599999999998"/>
    <m/>
    <n v="4.5620000000000003"/>
    <n v="0"/>
    <n v="4.5620000000000003"/>
    <m/>
    <m/>
    <n v="0"/>
    <n v="0"/>
    <n v="4.9157049180327901"/>
    <n v="4.5336190476190472"/>
    <n v="299.85800000000017"/>
    <n v="285.61799999999999"/>
    <m/>
    <m/>
    <n v="0"/>
    <n v="0"/>
    <m/>
    <m/>
    <n v="0"/>
    <n v="0"/>
    <m/>
    <m/>
    <n v="0"/>
    <n v="0"/>
    <n v="0"/>
    <n v="0"/>
    <n v="0"/>
    <n v="0"/>
    <n v="60"/>
    <n v="58"/>
    <n v="0"/>
    <n v="0"/>
    <n v="2"/>
    <n v="1"/>
    <n v="0"/>
    <n v="0"/>
    <m/>
    <m/>
    <n v="0"/>
    <n v="0"/>
    <n v="62"/>
    <n v="59"/>
    <n v="0"/>
    <n v="0"/>
    <n v="5.7740499999999999"/>
    <n v="5.7386551724137904"/>
    <n v="346.44299999999998"/>
    <n v="332.84199999999987"/>
    <n v="8.7494999999999994"/>
    <n v="14.959"/>
    <n v="17.498999999999999"/>
    <n v="14.959"/>
    <m/>
    <m/>
    <n v="0"/>
    <n v="0"/>
    <n v="5.8700322580645166"/>
    <n v="5.8949322033898284"/>
    <n v="363.94200000000001"/>
    <n v="347.80099999999987"/>
    <m/>
    <m/>
    <n v="0"/>
    <n v="0"/>
    <m/>
    <m/>
    <n v="0"/>
    <n v="0"/>
    <m/>
    <m/>
    <n v="0"/>
    <n v="0"/>
    <n v="0"/>
    <n v="0"/>
    <n v="0"/>
    <n v="0"/>
    <n v="123"/>
    <n v="122"/>
    <n v="0"/>
    <n v="0"/>
    <n v="5.3967479674796763"/>
    <n v="5.1919590163934419"/>
    <n v="663.80000000000018"/>
    <n v="633.41899999999987"/>
    <n v="0"/>
    <n v="0"/>
    <n v="0"/>
    <n v="0"/>
    <n v="210"/>
    <n v="245"/>
    <n v="0"/>
    <n v="0"/>
    <n v="67"/>
    <n v="78"/>
    <n v="0"/>
    <n v="0"/>
    <m/>
    <m/>
    <n v="0"/>
    <n v="0"/>
    <n v="277"/>
    <n v="323"/>
    <n v="0"/>
    <n v="0"/>
    <n v="3.4386190476190501"/>
    <n v="3.0962653061224499"/>
    <n v="722.11000000000058"/>
    <n v="758.58500000000026"/>
    <n v="4.67013432835821"/>
    <n v="4.2700769230769202"/>
    <n v="312.89900000000006"/>
    <n v="333.0659999999998"/>
    <m/>
    <m/>
    <n v="0"/>
    <n v="0"/>
    <n v="3.7364945848375477"/>
    <n v="3.3797244582043344"/>
    <n v="1035.0090000000007"/>
    <n v="1091.6510000000001"/>
    <m/>
    <m/>
    <n v="0"/>
    <n v="0"/>
    <m/>
    <m/>
    <n v="0"/>
    <n v="0"/>
    <m/>
    <m/>
    <n v="0"/>
    <n v="0"/>
    <n v="0"/>
    <n v="0"/>
    <n v="0"/>
    <n v="0"/>
    <m/>
    <m/>
    <n v="0"/>
    <n v="0"/>
    <m/>
    <m/>
    <n v="0"/>
    <n v="0"/>
    <m/>
    <m/>
    <n v="0"/>
    <n v="0"/>
    <n v="331"/>
    <n v="365"/>
    <n v="0"/>
    <n v="0"/>
    <n v="1368.4110000000007"/>
    <n v="1372.4830000000002"/>
    <n v="0"/>
    <n v="0"/>
    <n v="69"/>
    <n v="80"/>
    <n v="0"/>
    <n v="0"/>
    <n v="330.39800000000008"/>
    <n v="352.58699999999982"/>
    <n v="0"/>
    <n v="0"/>
    <n v="400"/>
    <n v="445"/>
    <n v="0"/>
    <n v="0"/>
    <n v="1698.8090000000009"/>
    <n v="1725.07"/>
    <n v="0"/>
    <n v="0"/>
    <n v="0"/>
    <n v="0"/>
    <n v="0"/>
    <n v="0"/>
    <n v="0"/>
    <n v="0"/>
    <n v="0"/>
    <n v="0"/>
    <n v="1698.8090000000009"/>
    <n v="1725.07"/>
    <n v="0"/>
    <n v="0"/>
  </r>
  <r>
    <x v="6"/>
    <s v="Nicholls State University "/>
    <m/>
    <n v="159966"/>
    <x v="2"/>
    <n v="934"/>
    <n v="1040"/>
    <n v="28"/>
    <n v="23"/>
    <n v="906"/>
    <n v="1017"/>
    <n v="120"/>
    <n v="120"/>
    <n v="906"/>
    <n v="1017"/>
    <n v="0"/>
    <n v="0"/>
    <n v="218"/>
    <n v="268"/>
    <n v="0"/>
    <n v="0"/>
    <n v="12"/>
    <n v="12"/>
    <n v="0"/>
    <n v="0"/>
    <m/>
    <m/>
    <n v="0"/>
    <n v="0"/>
    <n v="230"/>
    <n v="280"/>
    <n v="0"/>
    <n v="0"/>
    <n v="4.4808669724770596"/>
    <n v="4.3469589552238803"/>
    <n v="976.82899999999904"/>
    <n v="1164.9849999999999"/>
    <n v="5.7429166666666696"/>
    <n v="5.1254999999999997"/>
    <n v="68.915000000000035"/>
    <n v="61.506"/>
    <m/>
    <m/>
    <n v="0"/>
    <n v="0"/>
    <n v="4.5467130434782561"/>
    <n v="4.380325"/>
    <n v="1045.743999999999"/>
    <n v="1226.491"/>
    <m/>
    <m/>
    <n v="0"/>
    <n v="0"/>
    <m/>
    <m/>
    <n v="0"/>
    <n v="0"/>
    <m/>
    <m/>
    <n v="0"/>
    <n v="0"/>
    <n v="0"/>
    <n v="0"/>
    <n v="0"/>
    <n v="0"/>
    <n v="337"/>
    <n v="365"/>
    <n v="0"/>
    <n v="0"/>
    <n v="22"/>
    <n v="25"/>
    <n v="0"/>
    <n v="0"/>
    <m/>
    <m/>
    <n v="0"/>
    <n v="0"/>
    <n v="359"/>
    <n v="390"/>
    <n v="0"/>
    <n v="0"/>
    <n v="5.3089169139465904"/>
    <n v="5.1719068493150697"/>
    <n v="1789.1050000000009"/>
    <n v="1887.7460000000005"/>
    <n v="6.7971818181818202"/>
    <n v="5.7647199999999996"/>
    <n v="149.53800000000004"/>
    <n v="144.11799999999999"/>
    <m/>
    <m/>
    <n v="0"/>
    <n v="0"/>
    <n v="5.4001197771587766"/>
    <n v="5.2099076923076932"/>
    <n v="1938.6430000000007"/>
    <n v="2031.8640000000003"/>
    <m/>
    <m/>
    <n v="0"/>
    <n v="0"/>
    <m/>
    <m/>
    <n v="0"/>
    <n v="0"/>
    <m/>
    <m/>
    <n v="0"/>
    <n v="0"/>
    <n v="0"/>
    <n v="0"/>
    <n v="0"/>
    <n v="0"/>
    <n v="589"/>
    <n v="670"/>
    <n v="0"/>
    <n v="0"/>
    <n v="5.0668709677419352"/>
    <n v="4.8632164179104489"/>
    <n v="2984.3869999999997"/>
    <n v="3258.3550000000009"/>
    <n v="0"/>
    <n v="0"/>
    <n v="0"/>
    <n v="0"/>
    <n v="230"/>
    <n v="255"/>
    <n v="0"/>
    <n v="0"/>
    <n v="87"/>
    <n v="92"/>
    <n v="0"/>
    <n v="0"/>
    <m/>
    <m/>
    <n v="0"/>
    <n v="0"/>
    <n v="317"/>
    <n v="347"/>
    <n v="0"/>
    <n v="0"/>
    <n v="3.9698347826087002"/>
    <n v="3.7383411764705898"/>
    <n v="913.06200000000104"/>
    <n v="953.27700000000038"/>
    <n v="4.5290229885057496"/>
    <n v="4.6729456521739099"/>
    <n v="394.0250000000002"/>
    <n v="429.91099999999972"/>
    <m/>
    <m/>
    <n v="0"/>
    <n v="0"/>
    <n v="4.1233028391167235"/>
    <n v="3.9861325648414989"/>
    <n v="1307.0870000000014"/>
    <n v="1383.1880000000001"/>
    <m/>
    <m/>
    <n v="0"/>
    <n v="0"/>
    <m/>
    <m/>
    <n v="0"/>
    <n v="0"/>
    <m/>
    <m/>
    <n v="0"/>
    <n v="0"/>
    <n v="0"/>
    <n v="0"/>
    <n v="0"/>
    <n v="0"/>
    <m/>
    <m/>
    <n v="0"/>
    <n v="0"/>
    <m/>
    <m/>
    <n v="0"/>
    <n v="0"/>
    <m/>
    <m/>
    <n v="0"/>
    <n v="0"/>
    <n v="785"/>
    <n v="888"/>
    <n v="0"/>
    <n v="0"/>
    <n v="3678.996000000001"/>
    <n v="4006.0080000000012"/>
    <n v="0"/>
    <n v="0"/>
    <n v="121"/>
    <n v="129"/>
    <n v="0"/>
    <n v="0"/>
    <n v="612.47800000000029"/>
    <n v="635.53499999999974"/>
    <n v="0"/>
    <n v="0"/>
    <n v="906"/>
    <n v="1017"/>
    <n v="0"/>
    <n v="0"/>
    <n v="4291.4740000000011"/>
    <n v="4641.5430000000006"/>
    <n v="0"/>
    <n v="0"/>
    <n v="0"/>
    <n v="0"/>
    <n v="0"/>
    <n v="0"/>
    <n v="0"/>
    <n v="0"/>
    <n v="0"/>
    <n v="0"/>
    <n v="4291.4740000000011"/>
    <n v="4641.5430000000015"/>
    <n v="0"/>
    <n v="0"/>
  </r>
  <r>
    <x v="6"/>
    <s v="Northwestern State University"/>
    <m/>
    <n v="160038"/>
    <x v="2"/>
    <n v="1356"/>
    <n v="1318"/>
    <n v="28"/>
    <n v="24"/>
    <n v="1328"/>
    <n v="1294"/>
    <n v="120"/>
    <n v="120"/>
    <n v="1328"/>
    <n v="1294"/>
    <n v="0"/>
    <n v="0"/>
    <n v="376"/>
    <n v="378"/>
    <n v="0"/>
    <n v="0"/>
    <n v="19"/>
    <n v="24"/>
    <n v="0"/>
    <n v="0"/>
    <m/>
    <m/>
    <n v="0"/>
    <n v="0"/>
    <n v="395"/>
    <n v="402"/>
    <n v="0"/>
    <n v="0"/>
    <n v="4.1685718085106398"/>
    <n v="4.2466560846560899"/>
    <n v="1567.3830000000005"/>
    <n v="1605.2360000000019"/>
    <n v="3.9641578947368399"/>
    <n v="3.7629583333333301"/>
    <n v="75.31899999999996"/>
    <n v="90.310999999999922"/>
    <m/>
    <m/>
    <n v="0"/>
    <n v="0"/>
    <n v="4.1587392405063301"/>
    <n v="4.2177786069651786"/>
    <n v="1642.7020000000005"/>
    <n v="1695.5470000000018"/>
    <m/>
    <m/>
    <n v="0"/>
    <n v="0"/>
    <m/>
    <m/>
    <n v="0"/>
    <n v="0"/>
    <m/>
    <m/>
    <n v="0"/>
    <n v="0"/>
    <n v="0"/>
    <n v="0"/>
    <n v="0"/>
    <n v="0"/>
    <n v="268"/>
    <n v="251"/>
    <n v="0"/>
    <n v="0"/>
    <n v="34"/>
    <n v="51"/>
    <n v="0"/>
    <n v="0"/>
    <m/>
    <m/>
    <n v="0"/>
    <n v="0"/>
    <n v="302"/>
    <n v="302"/>
    <n v="0"/>
    <n v="0"/>
    <n v="5.7751940298507396"/>
    <n v="5.8063784860557801"/>
    <n v="1547.7519999999981"/>
    <n v="1457.4010000000007"/>
    <n v="6.2421470588235302"/>
    <n v="5.6570588235294101"/>
    <n v="212.23300000000003"/>
    <n v="288.50999999999993"/>
    <m/>
    <m/>
    <n v="0"/>
    <n v="0"/>
    <n v="5.8277649006622454"/>
    <n v="5.7811622516556316"/>
    <n v="1759.9849999999981"/>
    <n v="1745.9110000000007"/>
    <m/>
    <m/>
    <n v="0"/>
    <n v="0"/>
    <m/>
    <m/>
    <n v="0"/>
    <n v="0"/>
    <m/>
    <m/>
    <n v="0"/>
    <n v="0"/>
    <n v="0"/>
    <n v="0"/>
    <n v="0"/>
    <n v="0"/>
    <n v="697"/>
    <n v="704"/>
    <n v="0"/>
    <n v="0"/>
    <n v="4.8819038737446174"/>
    <n v="4.8884346590909127"/>
    <n v="3402.6869999999985"/>
    <n v="3441.4580000000024"/>
    <n v="0"/>
    <n v="0"/>
    <n v="0"/>
    <n v="0"/>
    <n v="390"/>
    <n v="338"/>
    <n v="0"/>
    <n v="0"/>
    <n v="241"/>
    <n v="252"/>
    <n v="0"/>
    <n v="0"/>
    <m/>
    <m/>
    <n v="0"/>
    <n v="0"/>
    <n v="631"/>
    <n v="590"/>
    <n v="0"/>
    <n v="0"/>
    <n v="3.8921923076923099"/>
    <n v="4.1459556213017699"/>
    <n v="1517.9550000000008"/>
    <n v="1401.3329999999983"/>
    <n v="4.3454979253112"/>
    <n v="4.6464444444444402"/>
    <n v="1047.2649999999992"/>
    <n v="1170.9039999999989"/>
    <m/>
    <m/>
    <n v="0"/>
    <n v="0"/>
    <n v="4.0653248811410467"/>
    <n v="4.3597237288135551"/>
    <n v="2565.2200000000007"/>
    <n v="2572.2369999999974"/>
    <m/>
    <m/>
    <n v="0"/>
    <n v="0"/>
    <m/>
    <m/>
    <n v="0"/>
    <n v="0"/>
    <m/>
    <m/>
    <n v="0"/>
    <n v="0"/>
    <n v="0"/>
    <n v="0"/>
    <n v="0"/>
    <n v="0"/>
    <m/>
    <m/>
    <n v="0"/>
    <n v="0"/>
    <m/>
    <m/>
    <n v="0"/>
    <n v="0"/>
    <m/>
    <m/>
    <n v="0"/>
    <n v="0"/>
    <n v="1034"/>
    <n v="967"/>
    <n v="0"/>
    <n v="0"/>
    <n v="4633.0899999999992"/>
    <n v="4463.9700000000012"/>
    <n v="0"/>
    <n v="0"/>
    <n v="294"/>
    <n v="327"/>
    <n v="0"/>
    <n v="0"/>
    <n v="1334.8169999999991"/>
    <n v="1549.7249999999988"/>
    <n v="0"/>
    <n v="0"/>
    <n v="1328"/>
    <n v="1294"/>
    <n v="0"/>
    <n v="0"/>
    <n v="5967.9069999999983"/>
    <n v="6013.6949999999997"/>
    <n v="0"/>
    <n v="0"/>
    <n v="0"/>
    <n v="0"/>
    <n v="0"/>
    <n v="0"/>
    <n v="0"/>
    <n v="0"/>
    <n v="0"/>
    <n v="0"/>
    <n v="5967.9069999999992"/>
    <n v="6013.6949999999997"/>
    <n v="0"/>
    <n v="0"/>
  </r>
  <r>
    <x v="6"/>
    <s v="Southern University at New Orleans"/>
    <m/>
    <n v="160630"/>
    <x v="10"/>
    <n v="263"/>
    <n v="238"/>
    <n v="9"/>
    <n v="4"/>
    <n v="254"/>
    <n v="234"/>
    <n v="120"/>
    <n v="120"/>
    <n v="254"/>
    <n v="233"/>
    <n v="0"/>
    <n v="0"/>
    <n v="6"/>
    <n v="11"/>
    <n v="0"/>
    <n v="0"/>
    <n v="2"/>
    <n v="0"/>
    <n v="0"/>
    <n v="0"/>
    <m/>
    <m/>
    <n v="0"/>
    <n v="0"/>
    <n v="8"/>
    <n v="11"/>
    <n v="0"/>
    <n v="0"/>
    <n v="4.3446666666666696"/>
    <n v="6.2771818181818198"/>
    <n v="26.068000000000019"/>
    <n v="69.049000000000021"/>
    <n v="5.6550000000000002"/>
    <m/>
    <n v="11.31"/>
    <n v="0"/>
    <m/>
    <m/>
    <n v="0"/>
    <n v="0"/>
    <n v="4.6722500000000027"/>
    <n v="6.2771818181818198"/>
    <n v="37.378000000000021"/>
    <n v="69.049000000000021"/>
    <m/>
    <m/>
    <n v="0"/>
    <n v="0"/>
    <m/>
    <m/>
    <n v="0"/>
    <n v="0"/>
    <m/>
    <m/>
    <n v="0"/>
    <n v="0"/>
    <n v="0"/>
    <n v="0"/>
    <n v="0"/>
    <n v="0"/>
    <n v="46"/>
    <n v="34"/>
    <n v="0"/>
    <n v="0"/>
    <n v="6"/>
    <n v="4"/>
    <n v="0"/>
    <n v="0"/>
    <m/>
    <m/>
    <n v="0"/>
    <n v="0"/>
    <n v="52"/>
    <n v="38"/>
    <n v="0"/>
    <n v="0"/>
    <n v="6.1738043478260902"/>
    <n v="6.9033235294117699"/>
    <n v="283.99500000000018"/>
    <n v="234.71300000000016"/>
    <n v="8.7836666666666705"/>
    <n v="7.8555000000000001"/>
    <n v="52.702000000000027"/>
    <n v="31.422000000000001"/>
    <m/>
    <m/>
    <n v="0"/>
    <n v="0"/>
    <n v="6.474942307692312"/>
    <n v="7.0035526315789518"/>
    <n v="336.69700000000023"/>
    <n v="266.13500000000016"/>
    <m/>
    <m/>
    <n v="0"/>
    <n v="0"/>
    <m/>
    <m/>
    <n v="0"/>
    <n v="0"/>
    <m/>
    <m/>
    <n v="0"/>
    <n v="0"/>
    <n v="0"/>
    <n v="0"/>
    <n v="0"/>
    <n v="0"/>
    <n v="60"/>
    <n v="49"/>
    <n v="0"/>
    <n v="0"/>
    <n v="6.2345833333333376"/>
    <n v="6.840489795918371"/>
    <n v="374.07500000000027"/>
    <n v="335.1840000000002"/>
    <n v="0"/>
    <n v="0"/>
    <n v="0"/>
    <n v="0"/>
    <n v="143"/>
    <n v="138"/>
    <n v="0"/>
    <n v="0"/>
    <n v="51"/>
    <n v="46"/>
    <n v="0"/>
    <n v="0"/>
    <m/>
    <m/>
    <n v="0"/>
    <n v="0"/>
    <n v="194"/>
    <n v="184"/>
    <n v="0"/>
    <n v="0"/>
    <n v="4.1453986013986004"/>
    <n v="5.4431594202898497"/>
    <n v="592.7919999999998"/>
    <n v="751.15599999999927"/>
    <n v="5.8792156862745104"/>
    <n v="5.75063043478261"/>
    <n v="299.84000000000003"/>
    <n v="264.52900000000005"/>
    <m/>
    <m/>
    <n v="0"/>
    <n v="0"/>
    <n v="4.6011958762886591"/>
    <n v="5.5200271739130393"/>
    <n v="892.63199999999983"/>
    <n v="1015.6849999999993"/>
    <m/>
    <m/>
    <n v="0"/>
    <n v="0"/>
    <m/>
    <m/>
    <n v="0"/>
    <n v="0"/>
    <m/>
    <m/>
    <n v="0"/>
    <n v="0"/>
    <n v="0"/>
    <n v="0"/>
    <n v="0"/>
    <n v="0"/>
    <m/>
    <m/>
    <n v="0"/>
    <n v="0"/>
    <m/>
    <m/>
    <n v="0"/>
    <n v="0"/>
    <m/>
    <m/>
    <n v="0"/>
    <n v="0"/>
    <n v="195"/>
    <n v="183"/>
    <n v="0"/>
    <n v="0"/>
    <n v="902.85500000000002"/>
    <n v="1054.9179999999994"/>
    <n v="0"/>
    <n v="0"/>
    <n v="59"/>
    <n v="50"/>
    <n v="0"/>
    <n v="0"/>
    <n v="363.85200000000009"/>
    <n v="295.95100000000008"/>
    <n v="0"/>
    <n v="0"/>
    <n v="254"/>
    <n v="233"/>
    <n v="0"/>
    <n v="0"/>
    <n v="1266.7070000000001"/>
    <n v="1350.8689999999995"/>
    <n v="0"/>
    <n v="0"/>
    <n v="0"/>
    <n v="0"/>
    <n v="0"/>
    <n v="0"/>
    <n v="0"/>
    <n v="0"/>
    <n v="0"/>
    <n v="0"/>
    <n v="1266.7070000000001"/>
    <n v="1350.8689999999995"/>
    <n v="0"/>
    <n v="0"/>
  </r>
  <r>
    <x v="6"/>
    <s v="Louisiana State University at Alexandria"/>
    <m/>
    <n v="159382"/>
    <x v="4"/>
    <n v="443"/>
    <n v="439"/>
    <n v="0"/>
    <n v="0"/>
    <n v="443"/>
    <n v="439"/>
    <n v="120"/>
    <n v="120"/>
    <n v="442"/>
    <n v="439"/>
    <n v="0"/>
    <n v="0"/>
    <n v="70"/>
    <n v="64"/>
    <n v="0"/>
    <n v="0"/>
    <n v="6"/>
    <n v="0"/>
    <n v="0"/>
    <n v="0"/>
    <m/>
    <m/>
    <n v="0"/>
    <n v="0"/>
    <n v="76"/>
    <n v="64"/>
    <n v="0"/>
    <n v="0"/>
    <n v="4.2130999999999998"/>
    <n v="4.8439843749999998"/>
    <n v="294.91699999999997"/>
    <n v="310.01499999999999"/>
    <n v="5.0054999999999996"/>
    <m/>
    <n v="30.032999999999998"/>
    <n v="0"/>
    <m/>
    <m/>
    <n v="0"/>
    <n v="0"/>
    <n v="4.2756578947368418"/>
    <n v="4.8439843749999998"/>
    <n v="324.95"/>
    <n v="310.01499999999999"/>
    <m/>
    <m/>
    <n v="0"/>
    <n v="0"/>
    <m/>
    <m/>
    <n v="0"/>
    <n v="0"/>
    <m/>
    <m/>
    <n v="0"/>
    <n v="0"/>
    <n v="0"/>
    <n v="0"/>
    <n v="0"/>
    <n v="0"/>
    <n v="60"/>
    <n v="59"/>
    <n v="0"/>
    <n v="0"/>
    <n v="7"/>
    <n v="11"/>
    <n v="0"/>
    <n v="0"/>
    <m/>
    <m/>
    <n v="0"/>
    <n v="0"/>
    <n v="67"/>
    <n v="70"/>
    <n v="0"/>
    <n v="0"/>
    <n v="5.33341666666667"/>
    <n v="6.5419152542372903"/>
    <n v="320.00500000000022"/>
    <n v="385.97300000000013"/>
    <n v="6.9652857142857103"/>
    <n v="8.62709090909091"/>
    <n v="48.756999999999969"/>
    <n v="94.89800000000001"/>
    <m/>
    <m/>
    <n v="0"/>
    <n v="0"/>
    <n v="5.5039104477611964"/>
    <n v="6.8695857142857166"/>
    <n v="368.76200000000017"/>
    <n v="480.87100000000015"/>
    <m/>
    <m/>
    <n v="0"/>
    <n v="0"/>
    <m/>
    <m/>
    <n v="0"/>
    <n v="0"/>
    <m/>
    <m/>
    <n v="0"/>
    <n v="0"/>
    <n v="0"/>
    <n v="0"/>
    <n v="0"/>
    <n v="0"/>
    <n v="143"/>
    <n v="134"/>
    <n v="0"/>
    <n v="0"/>
    <n v="4.8511328671328684"/>
    <n v="5.9021343283582102"/>
    <n v="693.71200000000022"/>
    <n v="790.88600000000019"/>
    <n v="0"/>
    <n v="0"/>
    <n v="0"/>
    <n v="0"/>
    <n v="214"/>
    <n v="192"/>
    <n v="0"/>
    <n v="0"/>
    <n v="85"/>
    <n v="113"/>
    <n v="0"/>
    <n v="0"/>
    <m/>
    <m/>
    <n v="0"/>
    <n v="0"/>
    <n v="299"/>
    <n v="305"/>
    <n v="0"/>
    <n v="0"/>
    <n v="3.4344018691588798"/>
    <n v="3.2966770833333299"/>
    <n v="734.96200000000033"/>
    <n v="632.96199999999931"/>
    <n v="4.41429411764706"/>
    <n v="3.91933628318584"/>
    <n v="375.21500000000009"/>
    <n v="442.88499999999993"/>
    <m/>
    <m/>
    <n v="0"/>
    <n v="0"/>
    <n v="3.7129665551839479"/>
    <n v="3.527367213114752"/>
    <n v="1110.1770000000004"/>
    <n v="1075.8469999999993"/>
    <m/>
    <m/>
    <n v="0"/>
    <n v="0"/>
    <m/>
    <m/>
    <n v="0"/>
    <n v="0"/>
    <m/>
    <m/>
    <n v="0"/>
    <n v="0"/>
    <n v="0"/>
    <n v="0"/>
    <n v="0"/>
    <n v="0"/>
    <m/>
    <m/>
    <n v="0"/>
    <n v="0"/>
    <m/>
    <m/>
    <n v="0"/>
    <n v="0"/>
    <m/>
    <m/>
    <n v="0"/>
    <n v="0"/>
    <n v="344"/>
    <n v="315"/>
    <n v="0"/>
    <n v="0"/>
    <n v="1349.8840000000005"/>
    <n v="1328.9499999999994"/>
    <n v="0"/>
    <n v="0"/>
    <n v="98"/>
    <n v="124"/>
    <n v="0"/>
    <n v="0"/>
    <n v="454.00500000000005"/>
    <n v="537.7829999999999"/>
    <n v="0"/>
    <n v="0"/>
    <n v="442"/>
    <n v="439"/>
    <n v="0"/>
    <n v="0"/>
    <n v="1803.8890000000006"/>
    <n v="1866.7329999999993"/>
    <n v="0"/>
    <n v="0"/>
    <n v="0"/>
    <n v="0"/>
    <n v="0"/>
    <n v="0"/>
    <n v="0"/>
    <n v="0"/>
    <n v="0"/>
    <n v="0"/>
    <n v="1803.8890000000006"/>
    <n v="1866.7329999999995"/>
    <n v="0"/>
    <n v="0"/>
  </r>
  <r>
    <x v="6"/>
    <s v="Baton Rouge Community College"/>
    <m/>
    <n v="437103"/>
    <x v="8"/>
    <n v="502"/>
    <n v="560"/>
    <n v="14"/>
    <n v="9"/>
    <n v="488"/>
    <n v="551"/>
    <n v="60"/>
    <n v="60"/>
    <n v="486"/>
    <n v="546"/>
    <n v="0"/>
    <n v="0"/>
    <n v="30"/>
    <n v="39"/>
    <n v="0"/>
    <n v="0"/>
    <n v="6"/>
    <n v="6"/>
    <n v="0"/>
    <n v="0"/>
    <m/>
    <m/>
    <n v="0"/>
    <n v="0"/>
    <n v="36"/>
    <n v="45"/>
    <n v="0"/>
    <n v="0"/>
    <n v="4.96953333333333"/>
    <n v="3.6583333333333301"/>
    <n v="149.0859999999999"/>
    <n v="142.67499999999987"/>
    <n v="3.4904999999999999"/>
    <n v="5.4268333333333301"/>
    <n v="20.942999999999998"/>
    <n v="32.560999999999979"/>
    <m/>
    <m/>
    <n v="0"/>
    <n v="0"/>
    <n v="4.7230277777777747"/>
    <n v="3.8941333333333299"/>
    <n v="170.02899999999988"/>
    <n v="175.23599999999985"/>
    <m/>
    <m/>
    <n v="0"/>
    <n v="0"/>
    <m/>
    <m/>
    <n v="0"/>
    <n v="0"/>
    <m/>
    <m/>
    <n v="0"/>
    <n v="0"/>
    <n v="0"/>
    <n v="0"/>
    <n v="0"/>
    <n v="0"/>
    <n v="125"/>
    <n v="133"/>
    <n v="0"/>
    <n v="0"/>
    <n v="39"/>
    <n v="39"/>
    <n v="0"/>
    <n v="0"/>
    <m/>
    <m/>
    <n v="0"/>
    <n v="0"/>
    <n v="164"/>
    <n v="172"/>
    <n v="0"/>
    <n v="0"/>
    <n v="5.55572"/>
    <n v="5.76556390977444"/>
    <n v="694.46500000000003"/>
    <n v="766.8200000000005"/>
    <n v="6.08387179487179"/>
    <n v="6.8626153846153803"/>
    <n v="237.27099999999982"/>
    <n v="267.64199999999983"/>
    <m/>
    <m/>
    <n v="0"/>
    <n v="0"/>
    <n v="5.6813170731707308"/>
    <n v="6.0143139534883749"/>
    <n v="931.73599999999988"/>
    <n v="1034.4620000000004"/>
    <m/>
    <m/>
    <n v="0"/>
    <n v="0"/>
    <m/>
    <m/>
    <n v="0"/>
    <n v="0"/>
    <m/>
    <m/>
    <n v="0"/>
    <n v="0"/>
    <n v="0"/>
    <n v="0"/>
    <n v="0"/>
    <n v="0"/>
    <n v="200"/>
    <n v="217"/>
    <n v="0"/>
    <n v="0"/>
    <n v="5.508824999999999"/>
    <n v="5.5746451612903236"/>
    <n v="1101.7649999999999"/>
    <n v="1209.6980000000003"/>
    <n v="0"/>
    <n v="0"/>
    <n v="0"/>
    <n v="0"/>
    <n v="160"/>
    <n v="191"/>
    <n v="0"/>
    <n v="0"/>
    <n v="126"/>
    <n v="138"/>
    <n v="0"/>
    <n v="0"/>
    <m/>
    <m/>
    <n v="0"/>
    <n v="0"/>
    <n v="286"/>
    <n v="329"/>
    <n v="0"/>
    <n v="0"/>
    <n v="4.4912875000000003"/>
    <n v="4.56142408376963"/>
    <n v="718.60599999999999"/>
    <n v="871.23199999999929"/>
    <n v="4.6414761904761903"/>
    <n v="4.8494782608695699"/>
    <n v="584.82600000000002"/>
    <n v="669.22800000000063"/>
    <m/>
    <m/>
    <n v="0"/>
    <n v="0"/>
    <n v="4.5574545454545454"/>
    <n v="4.6822492401215809"/>
    <n v="1303.432"/>
    <n v="1540.46"/>
    <m/>
    <m/>
    <n v="0"/>
    <n v="0"/>
    <m/>
    <m/>
    <n v="0"/>
    <n v="0"/>
    <m/>
    <m/>
    <n v="0"/>
    <n v="0"/>
    <n v="0"/>
    <n v="0"/>
    <n v="0"/>
    <n v="0"/>
    <m/>
    <m/>
    <n v="0"/>
    <n v="0"/>
    <m/>
    <m/>
    <n v="0"/>
    <n v="0"/>
    <m/>
    <m/>
    <n v="0"/>
    <n v="0"/>
    <n v="315"/>
    <n v="363"/>
    <n v="0"/>
    <n v="0"/>
    <n v="1562.1569999999999"/>
    <n v="1780.7269999999996"/>
    <n v="0"/>
    <n v="0"/>
    <n v="171"/>
    <n v="183"/>
    <n v="0"/>
    <n v="0"/>
    <n v="843.03999999999985"/>
    <n v="969.43100000000049"/>
    <n v="0"/>
    <n v="0"/>
    <n v="486"/>
    <n v="546"/>
    <n v="0"/>
    <n v="0"/>
    <n v="2405.1969999999997"/>
    <n v="2750.1580000000004"/>
    <n v="0"/>
    <n v="0"/>
    <n v="0"/>
    <n v="0"/>
    <n v="0"/>
    <n v="0"/>
    <n v="0"/>
    <n v="0"/>
    <n v="0"/>
    <n v="0"/>
    <n v="2405.1970000000001"/>
    <n v="2750.1580000000004"/>
    <n v="0"/>
    <n v="0"/>
  </r>
  <r>
    <x v="6"/>
    <s v="Delgado Community College "/>
    <m/>
    <n v="158662"/>
    <x v="8"/>
    <n v="1201"/>
    <n v="1204"/>
    <n v="27"/>
    <n v="32"/>
    <n v="1174"/>
    <n v="1172"/>
    <n v="60"/>
    <n v="60"/>
    <n v="1174"/>
    <n v="1172"/>
    <n v="0"/>
    <n v="0"/>
    <n v="69"/>
    <n v="63"/>
    <n v="0"/>
    <n v="0"/>
    <n v="11"/>
    <n v="10"/>
    <n v="0"/>
    <n v="0"/>
    <m/>
    <m/>
    <n v="0"/>
    <n v="0"/>
    <n v="80"/>
    <n v="73"/>
    <n v="0"/>
    <n v="0"/>
    <n v="5.0397826086956501"/>
    <n v="5.13492063492063"/>
    <n v="347.74499999999983"/>
    <n v="323.49999999999972"/>
    <n v="6.1807272727272702"/>
    <n v="7.6897000000000002"/>
    <n v="67.987999999999971"/>
    <n v="76.897000000000006"/>
    <m/>
    <m/>
    <n v="0"/>
    <n v="0"/>
    <n v="5.1966624999999977"/>
    <n v="5.4848904109588998"/>
    <n v="415.73299999999983"/>
    <n v="400.39699999999971"/>
    <m/>
    <m/>
    <n v="0"/>
    <n v="0"/>
    <m/>
    <m/>
    <n v="0"/>
    <n v="0"/>
    <m/>
    <m/>
    <n v="0"/>
    <n v="0"/>
    <n v="0"/>
    <n v="0"/>
    <n v="0"/>
    <n v="0"/>
    <n v="247"/>
    <n v="239"/>
    <n v="0"/>
    <n v="0"/>
    <n v="118"/>
    <n v="126"/>
    <n v="0"/>
    <n v="0"/>
    <m/>
    <m/>
    <n v="0"/>
    <n v="0"/>
    <n v="365"/>
    <n v="365"/>
    <n v="0"/>
    <n v="0"/>
    <n v="7.1129554655870502"/>
    <n v="7.6167615062761502"/>
    <n v="1756.9000000000015"/>
    <n v="1820.4059999999999"/>
    <n v="7.41927118644068"/>
    <n v="7.2992619047619103"/>
    <n v="875.47400000000027"/>
    <n v="919.70700000000068"/>
    <m/>
    <m/>
    <n v="0"/>
    <n v="0"/>
    <n v="7.2119835616438399"/>
    <n v="7.5071589041095912"/>
    <n v="2632.3740000000016"/>
    <n v="2740.1130000000007"/>
    <m/>
    <m/>
    <n v="0"/>
    <n v="0"/>
    <m/>
    <m/>
    <n v="0"/>
    <n v="0"/>
    <m/>
    <m/>
    <n v="0"/>
    <n v="0"/>
    <n v="0"/>
    <n v="0"/>
    <n v="0"/>
    <n v="0"/>
    <n v="445"/>
    <n v="438"/>
    <n v="0"/>
    <n v="0"/>
    <n v="6.8496786516853962"/>
    <n v="7.1701141552511425"/>
    <n v="3048.1070000000013"/>
    <n v="3140.51"/>
    <n v="0"/>
    <n v="0"/>
    <n v="0"/>
    <n v="0"/>
    <n v="291"/>
    <n v="284"/>
    <n v="0"/>
    <n v="0"/>
    <n v="438"/>
    <n v="450"/>
    <n v="0"/>
    <n v="0"/>
    <m/>
    <m/>
    <n v="0"/>
    <n v="0"/>
    <n v="729"/>
    <n v="734"/>
    <n v="0"/>
    <n v="0"/>
    <n v="5.2335876288659797"/>
    <n v="5.0722852112675998"/>
    <n v="1522.9740000000002"/>
    <n v="1440.5289999999984"/>
    <n v="5.1122100456621"/>
    <n v="5.3913844444444399"/>
    <n v="2239.1479999999997"/>
    <n v="2426.1229999999978"/>
    <m/>
    <m/>
    <n v="0"/>
    <n v="0"/>
    <n v="5.1606611796982165"/>
    <n v="5.2679182561307849"/>
    <n v="3762.1219999999998"/>
    <n v="3866.651999999996"/>
    <m/>
    <m/>
    <n v="0"/>
    <n v="0"/>
    <m/>
    <m/>
    <n v="0"/>
    <n v="0"/>
    <m/>
    <m/>
    <n v="0"/>
    <n v="0"/>
    <n v="0"/>
    <n v="0"/>
    <n v="0"/>
    <n v="0"/>
    <m/>
    <m/>
    <n v="0"/>
    <n v="0"/>
    <m/>
    <m/>
    <n v="0"/>
    <n v="0"/>
    <m/>
    <m/>
    <n v="0"/>
    <n v="0"/>
    <n v="607"/>
    <n v="586"/>
    <n v="0"/>
    <n v="0"/>
    <n v="3627.6190000000015"/>
    <n v="3584.4349999999977"/>
    <n v="0"/>
    <n v="0"/>
    <n v="567"/>
    <n v="586"/>
    <n v="0"/>
    <n v="0"/>
    <n v="3182.6099999999997"/>
    <n v="3422.7269999999985"/>
    <n v="0"/>
    <n v="0"/>
    <n v="1174"/>
    <n v="1172"/>
    <n v="0"/>
    <n v="0"/>
    <n v="6810.2290000000012"/>
    <n v="7007.1619999999966"/>
    <n v="0"/>
    <n v="0"/>
    <n v="0"/>
    <n v="0"/>
    <n v="0"/>
    <n v="0"/>
    <n v="0"/>
    <n v="0"/>
    <n v="0"/>
    <n v="0"/>
    <n v="6810.2290000000012"/>
    <n v="7007.1619999999966"/>
    <n v="0"/>
    <n v="0"/>
  </r>
  <r>
    <x v="6"/>
    <s v="Bossier Parish Community College"/>
    <m/>
    <n v="158431"/>
    <x v="7"/>
    <n v="624"/>
    <n v="629"/>
    <n v="3"/>
    <n v="7"/>
    <n v="621"/>
    <n v="622"/>
    <n v="60"/>
    <n v="60"/>
    <n v="620"/>
    <n v="620"/>
    <n v="0"/>
    <n v="0"/>
    <n v="49"/>
    <n v="52"/>
    <n v="0"/>
    <n v="0"/>
    <n v="7"/>
    <n v="9"/>
    <n v="0"/>
    <n v="0"/>
    <m/>
    <m/>
    <n v="0"/>
    <n v="0"/>
    <n v="56"/>
    <n v="61"/>
    <n v="0"/>
    <n v="0"/>
    <n v="4.1420000000000003"/>
    <n v="4.7816346153846103"/>
    <n v="202.95800000000003"/>
    <n v="248.64499999999973"/>
    <n v="2.4504285714285698"/>
    <n v="4.7177777777777798"/>
    <n v="17.152999999999988"/>
    <n v="42.460000000000022"/>
    <m/>
    <m/>
    <n v="0"/>
    <n v="0"/>
    <n v="3.9305535714285718"/>
    <n v="4.772213114754094"/>
    <n v="220.11100000000002"/>
    <n v="291.10499999999973"/>
    <m/>
    <m/>
    <n v="0"/>
    <n v="0"/>
    <m/>
    <m/>
    <n v="0"/>
    <n v="0"/>
    <m/>
    <m/>
    <n v="0"/>
    <n v="0"/>
    <n v="0"/>
    <n v="0"/>
    <n v="0"/>
    <n v="0"/>
    <n v="169"/>
    <n v="184"/>
    <n v="0"/>
    <n v="0"/>
    <n v="51"/>
    <n v="37"/>
    <n v="0"/>
    <n v="0"/>
    <m/>
    <m/>
    <n v="0"/>
    <n v="0"/>
    <n v="220"/>
    <n v="221"/>
    <n v="0"/>
    <n v="0"/>
    <n v="4.8536627218934898"/>
    <n v="5.5660380434782599"/>
    <n v="820.26899999999978"/>
    <n v="1024.1509999999998"/>
    <n v="5.3641372549019604"/>
    <n v="7.39783783783784"/>
    <n v="273.57099999999997"/>
    <n v="273.72000000000008"/>
    <m/>
    <m/>
    <n v="0"/>
    <n v="0"/>
    <n v="4.9719999999999986"/>
    <n v="5.8727194570135737"/>
    <n v="1093.8399999999997"/>
    <n v="1297.8709999999999"/>
    <m/>
    <m/>
    <n v="0"/>
    <n v="0"/>
    <m/>
    <m/>
    <n v="0"/>
    <n v="0"/>
    <m/>
    <m/>
    <n v="0"/>
    <n v="0"/>
    <n v="0"/>
    <n v="0"/>
    <n v="0"/>
    <n v="0"/>
    <n v="276"/>
    <n v="282"/>
    <n v="0"/>
    <n v="0"/>
    <n v="4.7606920289855061"/>
    <n v="5.6346666666666652"/>
    <n v="1313.9509999999998"/>
    <n v="1588.9759999999997"/>
    <n v="0"/>
    <n v="0"/>
    <n v="0"/>
    <n v="0"/>
    <n v="194"/>
    <n v="193"/>
    <n v="0"/>
    <n v="0"/>
    <n v="150"/>
    <n v="145"/>
    <n v="0"/>
    <n v="0"/>
    <m/>
    <m/>
    <n v="0"/>
    <n v="0"/>
    <n v="344"/>
    <n v="338"/>
    <n v="0"/>
    <n v="0"/>
    <n v="3.59396391752577"/>
    <n v="3.8534611398963698"/>
    <n v="697.22899999999936"/>
    <n v="743.71799999999939"/>
    <n v="3.8028733333333302"/>
    <n v="4.5435931034482797"/>
    <n v="570.43099999999959"/>
    <n v="658.82100000000059"/>
    <m/>
    <m/>
    <n v="0"/>
    <n v="0"/>
    <n v="3.6850581395348807"/>
    <n v="4.1495236686390529"/>
    <n v="1267.6599999999989"/>
    <n v="1402.5389999999998"/>
    <m/>
    <m/>
    <n v="0"/>
    <n v="0"/>
    <m/>
    <m/>
    <n v="0"/>
    <n v="0"/>
    <m/>
    <m/>
    <n v="0"/>
    <n v="0"/>
    <n v="0"/>
    <n v="0"/>
    <n v="0"/>
    <n v="0"/>
    <m/>
    <m/>
    <n v="0"/>
    <n v="0"/>
    <m/>
    <m/>
    <n v="0"/>
    <n v="0"/>
    <m/>
    <m/>
    <n v="0"/>
    <n v="0"/>
    <n v="412"/>
    <n v="429"/>
    <n v="0"/>
    <n v="0"/>
    <n v="1720.4559999999992"/>
    <n v="2016.513999999999"/>
    <n v="0"/>
    <n v="0"/>
    <n v="208"/>
    <n v="191"/>
    <n v="0"/>
    <n v="0"/>
    <n v="861.15499999999952"/>
    <n v="975.00100000000066"/>
    <n v="0"/>
    <n v="0"/>
    <n v="620"/>
    <n v="620"/>
    <n v="0"/>
    <n v="0"/>
    <n v="2581.610999999999"/>
    <n v="2991.5149999999994"/>
    <n v="0"/>
    <n v="0"/>
    <n v="0"/>
    <n v="0"/>
    <n v="0"/>
    <n v="0"/>
    <n v="0"/>
    <n v="0"/>
    <n v="0"/>
    <n v="0"/>
    <n v="2581.610999999999"/>
    <n v="2991.5149999999994"/>
    <n v="0"/>
    <n v="0"/>
  </r>
  <r>
    <x v="6"/>
    <s v="Louisiana Delta Community College"/>
    <m/>
    <n v="483212"/>
    <x v="7"/>
    <n v="226"/>
    <n v="225"/>
    <n v="0"/>
    <n v="0"/>
    <n v="226"/>
    <n v="225"/>
    <n v="60"/>
    <n v="60"/>
    <n v="226"/>
    <n v="225"/>
    <n v="0"/>
    <n v="0"/>
    <n v="17"/>
    <n v="18"/>
    <n v="0"/>
    <n v="0"/>
    <n v="2"/>
    <n v="7"/>
    <n v="0"/>
    <n v="0"/>
    <m/>
    <m/>
    <n v="0"/>
    <n v="0"/>
    <n v="19"/>
    <n v="25"/>
    <n v="0"/>
    <n v="0"/>
    <n v="2.9378823529411799"/>
    <n v="3.72488888888889"/>
    <n v="49.944000000000059"/>
    <n v="67.048000000000016"/>
    <n v="3.5409999999999999"/>
    <n v="2.4145714285714299"/>
    <n v="7.0819999999999999"/>
    <n v="16.902000000000008"/>
    <m/>
    <m/>
    <n v="0"/>
    <n v="0"/>
    <n v="3.0013684210526348"/>
    <n v="3.3580000000000005"/>
    <n v="57.02600000000006"/>
    <n v="83.950000000000017"/>
    <m/>
    <m/>
    <n v="0"/>
    <n v="0"/>
    <m/>
    <m/>
    <n v="0"/>
    <n v="0"/>
    <m/>
    <m/>
    <n v="0"/>
    <n v="0"/>
    <n v="0"/>
    <n v="0"/>
    <n v="0"/>
    <n v="0"/>
    <n v="57"/>
    <n v="63"/>
    <n v="0"/>
    <n v="0"/>
    <n v="19"/>
    <n v="14"/>
    <n v="0"/>
    <n v="0"/>
    <m/>
    <m/>
    <n v="0"/>
    <n v="0"/>
    <n v="76"/>
    <n v="77"/>
    <n v="0"/>
    <n v="0"/>
    <n v="4.1678245614035099"/>
    <n v="4.3600952380952398"/>
    <n v="237.56600000000006"/>
    <n v="274.68600000000009"/>
    <n v="6.58257894736842"/>
    <n v="7.1730714285714301"/>
    <n v="125.06899999999997"/>
    <n v="100.42300000000002"/>
    <m/>
    <m/>
    <n v="0"/>
    <n v="0"/>
    <n v="4.7715131578947378"/>
    <n v="4.8715454545454557"/>
    <n v="362.6350000000001"/>
    <n v="375.10900000000009"/>
    <m/>
    <m/>
    <n v="0"/>
    <n v="0"/>
    <m/>
    <m/>
    <n v="0"/>
    <n v="0"/>
    <m/>
    <m/>
    <n v="0"/>
    <n v="0"/>
    <n v="0"/>
    <n v="0"/>
    <n v="0"/>
    <n v="0"/>
    <n v="95"/>
    <n v="102"/>
    <n v="0"/>
    <n v="0"/>
    <n v="4.4174842105263172"/>
    <n v="4.5005784313725501"/>
    <n v="419.66100000000012"/>
    <n v="459.05900000000008"/>
    <n v="0"/>
    <n v="0"/>
    <n v="0"/>
    <n v="0"/>
    <n v="84"/>
    <n v="71"/>
    <n v="0"/>
    <n v="0"/>
    <n v="47"/>
    <n v="52"/>
    <n v="0"/>
    <n v="0"/>
    <m/>
    <m/>
    <n v="0"/>
    <n v="0"/>
    <n v="131"/>
    <n v="123"/>
    <n v="0"/>
    <n v="0"/>
    <n v="3.7703809523809499"/>
    <n v="2.95228169014085"/>
    <n v="316.71199999999982"/>
    <n v="209.61200000000034"/>
    <n v="4.2643829787234004"/>
    <n v="3.5619999999999998"/>
    <n v="200.42599999999982"/>
    <n v="185.22399999999999"/>
    <m/>
    <m/>
    <n v="0"/>
    <n v="0"/>
    <n v="3.9476183206106845"/>
    <n v="3.2100487804878077"/>
    <n v="517.13799999999969"/>
    <n v="394.83600000000035"/>
    <m/>
    <m/>
    <n v="0"/>
    <n v="0"/>
    <m/>
    <m/>
    <n v="0"/>
    <n v="0"/>
    <m/>
    <m/>
    <n v="0"/>
    <n v="0"/>
    <n v="0"/>
    <n v="0"/>
    <n v="0"/>
    <n v="0"/>
    <m/>
    <m/>
    <n v="0"/>
    <n v="0"/>
    <m/>
    <m/>
    <n v="0"/>
    <n v="0"/>
    <m/>
    <m/>
    <n v="0"/>
    <n v="0"/>
    <n v="158"/>
    <n v="152"/>
    <n v="0"/>
    <n v="0"/>
    <n v="604.22199999999998"/>
    <n v="551.34600000000046"/>
    <n v="0"/>
    <n v="0"/>
    <n v="68"/>
    <n v="73"/>
    <n v="0"/>
    <n v="0"/>
    <n v="332.57699999999977"/>
    <n v="302.54899999999998"/>
    <n v="0"/>
    <n v="0"/>
    <n v="226"/>
    <n v="225"/>
    <n v="0"/>
    <n v="0"/>
    <n v="936.79899999999975"/>
    <n v="853.89500000000044"/>
    <n v="0"/>
    <n v="0"/>
    <n v="0"/>
    <n v="0"/>
    <n v="0"/>
    <n v="0"/>
    <n v="0"/>
    <n v="0"/>
    <n v="0"/>
    <n v="0"/>
    <n v="936.79899999999975"/>
    <n v="853.89500000000044"/>
    <n v="0"/>
    <n v="0"/>
  </r>
  <r>
    <x v="6"/>
    <s v="South Louisiana Community College"/>
    <m/>
    <n v="434061"/>
    <x v="7"/>
    <n v="631"/>
    <n v="708"/>
    <n v="7"/>
    <n v="3"/>
    <n v="624"/>
    <n v="705"/>
    <n v="60"/>
    <n v="60"/>
    <n v="623"/>
    <n v="705"/>
    <n v="0"/>
    <n v="0"/>
    <n v="53"/>
    <n v="44"/>
    <n v="0"/>
    <n v="0"/>
    <n v="13"/>
    <n v="8"/>
    <n v="0"/>
    <n v="0"/>
    <m/>
    <m/>
    <n v="0"/>
    <n v="0"/>
    <n v="66"/>
    <n v="52"/>
    <n v="0"/>
    <n v="0"/>
    <n v="2.97698113207547"/>
    <n v="3.2800227272727298"/>
    <n v="157.77999999999992"/>
    <n v="144.32100000000011"/>
    <n v="3.1797692307692298"/>
    <n v="4.5568749999999998"/>
    <n v="41.336999999999989"/>
    <n v="36.454999999999998"/>
    <m/>
    <m/>
    <n v="0"/>
    <n v="0"/>
    <n v="3.0169242424242411"/>
    <n v="3.4764615384615407"/>
    <n v="199.1169999999999"/>
    <n v="180.77600000000012"/>
    <m/>
    <m/>
    <n v="0"/>
    <n v="0"/>
    <m/>
    <m/>
    <n v="0"/>
    <n v="0"/>
    <m/>
    <m/>
    <n v="0"/>
    <n v="0"/>
    <n v="0"/>
    <n v="0"/>
    <n v="0"/>
    <n v="0"/>
    <n v="213"/>
    <n v="256"/>
    <n v="0"/>
    <n v="0"/>
    <n v="52"/>
    <n v="56"/>
    <n v="0"/>
    <n v="0"/>
    <m/>
    <m/>
    <n v="0"/>
    <n v="0"/>
    <n v="265"/>
    <n v="312"/>
    <n v="0"/>
    <n v="0"/>
    <n v="3.72765727699531"/>
    <n v="3.9073984374999999"/>
    <n v="793.99100000000101"/>
    <n v="1000.294"/>
    <n v="4.9223653846153796"/>
    <n v="6.0433750000000002"/>
    <n v="255.96299999999974"/>
    <n v="338.42900000000003"/>
    <m/>
    <m/>
    <n v="0"/>
    <n v="0"/>
    <n v="3.9620905660377383"/>
    <n v="4.2907788461538461"/>
    <n v="1049.9540000000006"/>
    <n v="1338.723"/>
    <m/>
    <m/>
    <n v="0"/>
    <n v="0"/>
    <m/>
    <m/>
    <n v="0"/>
    <n v="0"/>
    <m/>
    <m/>
    <n v="0"/>
    <n v="0"/>
    <n v="0"/>
    <n v="0"/>
    <n v="0"/>
    <n v="0"/>
    <n v="331"/>
    <n v="364"/>
    <n v="0"/>
    <n v="0"/>
    <n v="3.7736283987915424"/>
    <n v="4.1744478021978022"/>
    <n v="1249.0710000000006"/>
    <n v="1519.499"/>
    <n v="0"/>
    <n v="0"/>
    <n v="0"/>
    <n v="0"/>
    <n v="147"/>
    <n v="164"/>
    <n v="0"/>
    <n v="0"/>
    <n v="145"/>
    <n v="177"/>
    <n v="0"/>
    <n v="0"/>
    <m/>
    <m/>
    <n v="0"/>
    <n v="0"/>
    <n v="292"/>
    <n v="341"/>
    <n v="0"/>
    <n v="0"/>
    <n v="3.0158571428571399"/>
    <n v="3.3611158536585402"/>
    <n v="443.33099999999956"/>
    <n v="551.22300000000064"/>
    <n v="3.83293793103448"/>
    <n v="3.9135593220338998"/>
    <n v="555.77599999999961"/>
    <n v="692.70000000000027"/>
    <m/>
    <m/>
    <n v="0"/>
    <n v="0"/>
    <n v="3.4215993150684905"/>
    <n v="3.6478680351906183"/>
    <n v="999.10699999999918"/>
    <n v="1243.9230000000009"/>
    <m/>
    <m/>
    <n v="0"/>
    <n v="0"/>
    <m/>
    <m/>
    <n v="0"/>
    <n v="0"/>
    <m/>
    <m/>
    <n v="0"/>
    <n v="0"/>
    <n v="0"/>
    <n v="0"/>
    <n v="0"/>
    <n v="0"/>
    <m/>
    <m/>
    <n v="0"/>
    <n v="0"/>
    <m/>
    <m/>
    <n v="0"/>
    <n v="0"/>
    <m/>
    <m/>
    <n v="0"/>
    <n v="0"/>
    <n v="413"/>
    <n v="464"/>
    <n v="0"/>
    <n v="0"/>
    <n v="1395.1020000000003"/>
    <n v="1695.8380000000006"/>
    <n v="0"/>
    <n v="0"/>
    <n v="210"/>
    <n v="241"/>
    <n v="0"/>
    <n v="0"/>
    <n v="853.07599999999934"/>
    <n v="1067.5840000000003"/>
    <n v="0"/>
    <n v="0"/>
    <n v="623"/>
    <n v="705"/>
    <n v="0"/>
    <n v="0"/>
    <n v="2248.1779999999999"/>
    <n v="2763.4220000000009"/>
    <n v="0"/>
    <n v="0"/>
    <n v="0"/>
    <n v="0"/>
    <n v="0"/>
    <n v="0"/>
    <n v="0"/>
    <n v="0"/>
    <n v="0"/>
    <n v="0"/>
    <n v="2248.1779999999999"/>
    <n v="2763.4220000000009"/>
    <n v="0"/>
    <n v="0"/>
  </r>
  <r>
    <x v="6"/>
    <s v="Southern University in Shreveport"/>
    <m/>
    <n v="160649"/>
    <x v="7"/>
    <n v="200"/>
    <n v="178"/>
    <n v="9"/>
    <n v="5"/>
    <n v="191"/>
    <n v="173"/>
    <n v="60"/>
    <n v="60"/>
    <n v="191"/>
    <n v="172"/>
    <n v="0"/>
    <n v="0"/>
    <n v="8"/>
    <n v="5"/>
    <n v="0"/>
    <n v="0"/>
    <n v="5"/>
    <n v="3"/>
    <n v="0"/>
    <n v="0"/>
    <m/>
    <m/>
    <n v="0"/>
    <n v="0"/>
    <n v="13"/>
    <n v="8"/>
    <n v="0"/>
    <n v="0"/>
    <n v="4.9827500000000002"/>
    <n v="4.7994000000000003"/>
    <n v="39.862000000000002"/>
    <n v="23.997"/>
    <n v="2.9727999999999999"/>
    <n v="6.6440000000000001"/>
    <n v="14.863999999999999"/>
    <n v="19.932000000000002"/>
    <m/>
    <m/>
    <n v="0"/>
    <n v="0"/>
    <n v="4.2096923076923076"/>
    <n v="5.4911250000000003"/>
    <n v="54.725999999999999"/>
    <n v="43.929000000000002"/>
    <m/>
    <m/>
    <n v="0"/>
    <n v="0"/>
    <m/>
    <m/>
    <n v="0"/>
    <n v="0"/>
    <m/>
    <m/>
    <n v="0"/>
    <n v="0"/>
    <n v="0"/>
    <n v="0"/>
    <n v="0"/>
    <n v="0"/>
    <n v="65"/>
    <n v="44"/>
    <n v="0"/>
    <n v="0"/>
    <n v="12"/>
    <n v="13"/>
    <n v="0"/>
    <n v="0"/>
    <m/>
    <m/>
    <n v="0"/>
    <n v="0"/>
    <n v="77"/>
    <n v="57"/>
    <n v="0"/>
    <n v="0"/>
    <n v="5.7114000000000003"/>
    <n v="7.40968181818182"/>
    <n v="371.24100000000004"/>
    <n v="326.02600000000007"/>
    <n v="4.7048333333333296"/>
    <n v="4.4436153846153896"/>
    <n v="56.457999999999956"/>
    <n v="57.767000000000067"/>
    <m/>
    <m/>
    <n v="0"/>
    <n v="0"/>
    <n v="5.5545324675324679"/>
    <n v="6.7332105263157915"/>
    <n v="427.69900000000001"/>
    <n v="383.79300000000012"/>
    <m/>
    <m/>
    <n v="0"/>
    <n v="0"/>
    <m/>
    <m/>
    <n v="0"/>
    <n v="0"/>
    <m/>
    <m/>
    <n v="0"/>
    <n v="0"/>
    <n v="0"/>
    <n v="0"/>
    <n v="0"/>
    <n v="0"/>
    <n v="90"/>
    <n v="65"/>
    <n v="0"/>
    <n v="0"/>
    <n v="5.3602777777777781"/>
    <n v="6.5803384615384628"/>
    <n v="482.42500000000001"/>
    <n v="427.72200000000009"/>
    <n v="0"/>
    <n v="0"/>
    <n v="0"/>
    <n v="0"/>
    <n v="60"/>
    <n v="58"/>
    <n v="0"/>
    <n v="0"/>
    <n v="41"/>
    <n v="49"/>
    <n v="0"/>
    <n v="0"/>
    <m/>
    <m/>
    <n v="0"/>
    <n v="0"/>
    <n v="101"/>
    <n v="107"/>
    <n v="0"/>
    <n v="0"/>
    <n v="5.2116333333333298"/>
    <n v="5.7711896551724102"/>
    <n v="312.69799999999981"/>
    <n v="334.72899999999981"/>
    <n v="4.63714634146341"/>
    <n v="3.1187142857142902"/>
    <n v="190.12299999999982"/>
    <n v="152.81700000000023"/>
    <m/>
    <m/>
    <n v="0"/>
    <n v="0"/>
    <n v="4.9784257425742542"/>
    <n v="4.556504672897197"/>
    <n v="502.82099999999969"/>
    <n v="487.54600000000005"/>
    <m/>
    <m/>
    <n v="0"/>
    <n v="0"/>
    <m/>
    <m/>
    <n v="0"/>
    <n v="0"/>
    <m/>
    <m/>
    <n v="0"/>
    <n v="0"/>
    <n v="0"/>
    <n v="0"/>
    <n v="0"/>
    <n v="0"/>
    <m/>
    <m/>
    <n v="0"/>
    <n v="0"/>
    <m/>
    <m/>
    <n v="0"/>
    <n v="0"/>
    <m/>
    <m/>
    <n v="0"/>
    <n v="0"/>
    <n v="133"/>
    <n v="107"/>
    <n v="0"/>
    <n v="0"/>
    <n v="723.80099999999993"/>
    <n v="684.75199999999995"/>
    <n v="0"/>
    <n v="0"/>
    <n v="58"/>
    <n v="65"/>
    <n v="0"/>
    <n v="0"/>
    <n v="261.44499999999977"/>
    <n v="230.5160000000003"/>
    <n v="0"/>
    <n v="0"/>
    <n v="191"/>
    <n v="172"/>
    <n v="0"/>
    <n v="0"/>
    <n v="985.24599999999964"/>
    <n v="915.26800000000026"/>
    <n v="0"/>
    <n v="0"/>
    <n v="0"/>
    <n v="0"/>
    <n v="0"/>
    <n v="0"/>
    <n v="0"/>
    <n v="0"/>
    <n v="0"/>
    <n v="0"/>
    <n v="985.24599999999964"/>
    <n v="915.26800000000014"/>
    <n v="0"/>
    <n v="0"/>
  </r>
  <r>
    <x v="6"/>
    <s v="Louisiana State University at Eunice"/>
    <m/>
    <n v="159407"/>
    <x v="7"/>
    <n v="342"/>
    <n v="318"/>
    <n v="1"/>
    <n v="2"/>
    <n v="341"/>
    <n v="316"/>
    <n v="60"/>
    <n v="60"/>
    <n v="341"/>
    <n v="316"/>
    <n v="0"/>
    <n v="0"/>
    <n v="85"/>
    <n v="77"/>
    <n v="0"/>
    <n v="0"/>
    <n v="10"/>
    <n v="5"/>
    <n v="0"/>
    <n v="0"/>
    <m/>
    <m/>
    <n v="0"/>
    <n v="0"/>
    <n v="95"/>
    <n v="82"/>
    <n v="0"/>
    <n v="0"/>
    <n v="2.9006235294117602"/>
    <n v="2.91620779220779"/>
    <n v="246.5529999999996"/>
    <n v="224.54799999999983"/>
    <n v="3.1779000000000002"/>
    <n v="4.2427999999999999"/>
    <n v="31.779000000000003"/>
    <n v="21.213999999999999"/>
    <m/>
    <m/>
    <n v="0"/>
    <n v="0"/>
    <n v="2.9298105263157854"/>
    <n v="2.9970975609756079"/>
    <n v="278.3319999999996"/>
    <n v="245.76199999999986"/>
    <m/>
    <m/>
    <n v="0"/>
    <n v="0"/>
    <m/>
    <m/>
    <n v="0"/>
    <n v="0"/>
    <m/>
    <m/>
    <n v="0"/>
    <n v="0"/>
    <n v="0"/>
    <n v="0"/>
    <n v="0"/>
    <n v="0"/>
    <n v="99"/>
    <n v="86"/>
    <n v="0"/>
    <n v="0"/>
    <n v="28"/>
    <n v="23"/>
    <n v="0"/>
    <n v="0"/>
    <m/>
    <m/>
    <n v="0"/>
    <n v="0"/>
    <n v="127"/>
    <n v="109"/>
    <n v="0"/>
    <n v="0"/>
    <n v="4.6460909090909102"/>
    <n v="4.04740697674419"/>
    <n v="459.96300000000008"/>
    <n v="348.07700000000034"/>
    <n v="4.6028214285714304"/>
    <n v="5.2843913043478299"/>
    <n v="128.87900000000005"/>
    <n v="121.54100000000008"/>
    <m/>
    <m/>
    <n v="0"/>
    <n v="0"/>
    <n v="4.6365511811023632"/>
    <n v="4.3084220183486277"/>
    <n v="588.8420000000001"/>
    <n v="469.61800000000039"/>
    <m/>
    <m/>
    <n v="0"/>
    <n v="0"/>
    <m/>
    <m/>
    <n v="0"/>
    <n v="0"/>
    <m/>
    <m/>
    <n v="0"/>
    <n v="0"/>
    <n v="0"/>
    <n v="0"/>
    <n v="0"/>
    <n v="0"/>
    <n v="222"/>
    <n v="191"/>
    <n v="0"/>
    <n v="0"/>
    <n v="3.9061891891891882"/>
    <n v="3.7454450261780114"/>
    <n v="867.17399999999975"/>
    <n v="715.38000000000022"/>
    <n v="0"/>
    <n v="0"/>
    <n v="0"/>
    <n v="0"/>
    <n v="49"/>
    <n v="40"/>
    <n v="0"/>
    <n v="0"/>
    <n v="70"/>
    <n v="85"/>
    <n v="0"/>
    <n v="0"/>
    <m/>
    <m/>
    <n v="0"/>
    <n v="0"/>
    <n v="119"/>
    <n v="125"/>
    <n v="0"/>
    <n v="0"/>
    <n v="2.5644693877550999"/>
    <n v="2.7955999999999999"/>
    <n v="125.65899999999989"/>
    <n v="111.824"/>
    <n v="3.1559142857142799"/>
    <n v="3.4664470588235301"/>
    <n v="220.91399999999959"/>
    <n v="294.64800000000008"/>
    <m/>
    <m/>
    <n v="0"/>
    <n v="0"/>
    <n v="2.9123781512604996"/>
    <n v="3.2517760000000009"/>
    <n v="346.57299999999947"/>
    <n v="406.47200000000009"/>
    <m/>
    <m/>
    <n v="0"/>
    <n v="0"/>
    <m/>
    <m/>
    <n v="0"/>
    <n v="0"/>
    <m/>
    <m/>
    <n v="0"/>
    <n v="0"/>
    <n v="0"/>
    <n v="0"/>
    <n v="0"/>
    <n v="0"/>
    <m/>
    <m/>
    <n v="0"/>
    <n v="0"/>
    <m/>
    <m/>
    <n v="0"/>
    <n v="0"/>
    <m/>
    <m/>
    <n v="0"/>
    <n v="0"/>
    <n v="233"/>
    <n v="203"/>
    <n v="0"/>
    <n v="0"/>
    <n v="832.1749999999995"/>
    <n v="684.44900000000018"/>
    <n v="0"/>
    <n v="0"/>
    <n v="108"/>
    <n v="113"/>
    <n v="0"/>
    <n v="0"/>
    <n v="381.57199999999966"/>
    <n v="437.40300000000013"/>
    <n v="0"/>
    <n v="0"/>
    <n v="341"/>
    <n v="316"/>
    <n v="0"/>
    <n v="0"/>
    <n v="1213.7469999999992"/>
    <n v="1121.8520000000003"/>
    <n v="0"/>
    <n v="0"/>
    <n v="0"/>
    <n v="0"/>
    <n v="0"/>
    <n v="0"/>
    <n v="0"/>
    <n v="0"/>
    <n v="0"/>
    <n v="0"/>
    <n v="1213.7469999999992"/>
    <n v="1121.8520000000003"/>
    <n v="0"/>
    <n v="0"/>
  </r>
  <r>
    <x v="6"/>
    <s v="Nunez Community College"/>
    <m/>
    <n v="158884"/>
    <x v="6"/>
    <n v="194"/>
    <n v="188"/>
    <n v="0"/>
    <n v="1"/>
    <n v="194"/>
    <n v="187"/>
    <n v="60"/>
    <n v="60"/>
    <n v="194"/>
    <n v="187"/>
    <n v="0"/>
    <n v="0"/>
    <n v="15"/>
    <n v="12"/>
    <n v="0"/>
    <n v="0"/>
    <n v="4"/>
    <n v="1"/>
    <n v="0"/>
    <n v="0"/>
    <m/>
    <m/>
    <n v="0"/>
    <n v="0"/>
    <n v="19"/>
    <n v="13"/>
    <n v="0"/>
    <n v="0"/>
    <n v="3.2123333333333299"/>
    <n v="3.3939166666666698"/>
    <n v="48.184999999999945"/>
    <n v="40.727000000000039"/>
    <n v="2.8602500000000002"/>
    <n v="3.2080000000000002"/>
    <n v="11.441000000000001"/>
    <n v="3.2080000000000002"/>
    <m/>
    <m/>
    <n v="0"/>
    <n v="0"/>
    <n v="3.1382105263157869"/>
    <n v="3.3796153846153874"/>
    <n v="59.625999999999948"/>
    <n v="43.935000000000038"/>
    <m/>
    <m/>
    <n v="0"/>
    <n v="0"/>
    <m/>
    <m/>
    <n v="0"/>
    <n v="0"/>
    <m/>
    <m/>
    <n v="0"/>
    <n v="0"/>
    <n v="0"/>
    <n v="0"/>
    <n v="0"/>
    <n v="0"/>
    <n v="24"/>
    <n v="25"/>
    <n v="0"/>
    <n v="0"/>
    <n v="13"/>
    <n v="9"/>
    <n v="0"/>
    <n v="0"/>
    <m/>
    <m/>
    <n v="0"/>
    <n v="0"/>
    <n v="37"/>
    <n v="34"/>
    <n v="0"/>
    <n v="0"/>
    <n v="4.7552500000000002"/>
    <n v="4.8738799999999998"/>
    <n v="114.126"/>
    <n v="121.84699999999999"/>
    <n v="5.3053846153846198"/>
    <n v="5.6662222222222196"/>
    <n v="68.970000000000056"/>
    <n v="50.995999999999974"/>
    <m/>
    <m/>
    <n v="0"/>
    <n v="0"/>
    <n v="4.9485405405405425"/>
    <n v="5.0836176470588228"/>
    <n v="183.09600000000006"/>
    <n v="172.84299999999996"/>
    <m/>
    <m/>
    <n v="0"/>
    <n v="0"/>
    <m/>
    <m/>
    <n v="0"/>
    <n v="0"/>
    <m/>
    <m/>
    <n v="0"/>
    <n v="0"/>
    <n v="0"/>
    <n v="0"/>
    <n v="0"/>
    <n v="0"/>
    <n v="56"/>
    <n v="47"/>
    <n v="0"/>
    <n v="0"/>
    <n v="4.3343214285714291"/>
    <n v="4.6122978723404255"/>
    <n v="242.72200000000004"/>
    <n v="216.77799999999999"/>
    <n v="0"/>
    <n v="0"/>
    <n v="0"/>
    <n v="0"/>
    <n v="86"/>
    <n v="79"/>
    <n v="0"/>
    <n v="0"/>
    <n v="52"/>
    <n v="61"/>
    <n v="0"/>
    <n v="0"/>
    <m/>
    <m/>
    <n v="0"/>
    <n v="0"/>
    <n v="138"/>
    <n v="140"/>
    <n v="0"/>
    <n v="0"/>
    <n v="3.13867441860465"/>
    <n v="3.5541139240506299"/>
    <n v="269.92599999999987"/>
    <n v="280.77499999999975"/>
    <n v="4.1188269230769201"/>
    <n v="3.7255737704917999"/>
    <n v="214.17899999999986"/>
    <n v="227.25999999999979"/>
    <m/>
    <m/>
    <n v="0"/>
    <n v="0"/>
    <n v="3.5080072463768097"/>
    <n v="3.6288214285714253"/>
    <n v="484.10499999999973"/>
    <n v="508.03499999999957"/>
    <m/>
    <m/>
    <n v="0"/>
    <n v="0"/>
    <m/>
    <m/>
    <n v="0"/>
    <n v="0"/>
    <m/>
    <m/>
    <n v="0"/>
    <n v="0"/>
    <n v="0"/>
    <n v="0"/>
    <n v="0"/>
    <n v="0"/>
    <m/>
    <m/>
    <n v="0"/>
    <n v="0"/>
    <m/>
    <m/>
    <n v="0"/>
    <n v="0"/>
    <m/>
    <m/>
    <n v="0"/>
    <n v="0"/>
    <n v="125"/>
    <n v="116"/>
    <n v="0"/>
    <n v="0"/>
    <n v="432.23699999999985"/>
    <n v="443.34899999999982"/>
    <n v="0"/>
    <n v="0"/>
    <n v="69"/>
    <n v="71"/>
    <n v="0"/>
    <n v="0"/>
    <n v="294.58999999999992"/>
    <n v="281.46399999999977"/>
    <n v="0"/>
    <n v="0"/>
    <n v="194"/>
    <n v="187"/>
    <n v="0"/>
    <n v="0"/>
    <n v="726.82699999999977"/>
    <n v="724.81299999999965"/>
    <n v="0"/>
    <n v="0"/>
    <n v="0"/>
    <n v="0"/>
    <n v="0"/>
    <n v="0"/>
    <n v="0"/>
    <n v="0"/>
    <n v="0"/>
    <n v="0"/>
    <n v="726.82699999999977"/>
    <n v="724.81299999999953"/>
    <n v="0"/>
    <n v="0"/>
  </r>
  <r>
    <x v="6"/>
    <s v="River Parishes Community College"/>
    <m/>
    <n v="436304"/>
    <x v="6"/>
    <n v="325"/>
    <n v="324"/>
    <n v="3"/>
    <n v="0"/>
    <n v="322"/>
    <n v="324"/>
    <n v="60"/>
    <n v="60"/>
    <n v="318"/>
    <n v="324"/>
    <n v="0"/>
    <n v="0"/>
    <n v="32"/>
    <n v="44"/>
    <n v="0"/>
    <n v="0"/>
    <n v="11"/>
    <n v="8"/>
    <n v="0"/>
    <n v="0"/>
    <m/>
    <m/>
    <n v="0"/>
    <n v="0"/>
    <n v="43"/>
    <n v="52"/>
    <n v="0"/>
    <n v="0"/>
    <n v="3.50659375"/>
    <n v="3.0800681818181799"/>
    <n v="112.211"/>
    <n v="135.52299999999991"/>
    <n v="3.0503636363636399"/>
    <n v="3.6788750000000001"/>
    <n v="33.554000000000038"/>
    <n v="29.431000000000001"/>
    <m/>
    <m/>
    <n v="0"/>
    <n v="0"/>
    <n v="3.3898837209302335"/>
    <n v="3.1721923076923062"/>
    <n v="145.76500000000004"/>
    <n v="164.95399999999992"/>
    <m/>
    <m/>
    <n v="0"/>
    <n v="0"/>
    <m/>
    <m/>
    <n v="0"/>
    <n v="0"/>
    <m/>
    <m/>
    <n v="0"/>
    <n v="0"/>
    <n v="0"/>
    <n v="0"/>
    <n v="0"/>
    <n v="0"/>
    <n v="45"/>
    <n v="67"/>
    <n v="0"/>
    <n v="0"/>
    <n v="11"/>
    <n v="12"/>
    <n v="0"/>
    <n v="0"/>
    <m/>
    <m/>
    <n v="0"/>
    <n v="0"/>
    <n v="56"/>
    <n v="79"/>
    <n v="0"/>
    <n v="0"/>
    <n v="2.96851111111111"/>
    <n v="3.2615373134328398"/>
    <n v="133.58299999999994"/>
    <n v="218.52300000000028"/>
    <n v="4.2488181818181801"/>
    <n v="4.9664999999999999"/>
    <n v="46.736999999999981"/>
    <n v="59.597999999999999"/>
    <m/>
    <m/>
    <n v="0"/>
    <n v="0"/>
    <n v="3.2199999999999989"/>
    <n v="3.5205189873417755"/>
    <n v="180.31999999999994"/>
    <n v="278.12100000000027"/>
    <m/>
    <m/>
    <n v="0"/>
    <n v="0"/>
    <m/>
    <m/>
    <n v="0"/>
    <n v="0"/>
    <m/>
    <m/>
    <n v="0"/>
    <n v="0"/>
    <n v="0"/>
    <n v="0"/>
    <n v="0"/>
    <n v="0"/>
    <n v="99"/>
    <n v="131"/>
    <n v="0"/>
    <n v="0"/>
    <n v="3.2937878787878785"/>
    <n v="3.3822519083969476"/>
    <n v="326.08499999999998"/>
    <n v="443.0750000000001"/>
    <n v="0"/>
    <n v="0"/>
    <n v="0"/>
    <n v="0"/>
    <n v="82"/>
    <n v="69"/>
    <n v="0"/>
    <n v="0"/>
    <n v="137"/>
    <n v="124"/>
    <n v="0"/>
    <n v="0"/>
    <m/>
    <m/>
    <n v="0"/>
    <n v="0"/>
    <n v="219"/>
    <n v="193"/>
    <n v="0"/>
    <n v="0"/>
    <n v="2.2006585365853701"/>
    <n v="2.0056231884057998"/>
    <n v="180.45400000000035"/>
    <n v="138.38800000000018"/>
    <n v="2.9947445255474499"/>
    <n v="3.03049193548387"/>
    <n v="410.28000000000065"/>
    <n v="375.78099999999989"/>
    <m/>
    <m/>
    <n v="0"/>
    <n v="0"/>
    <n v="2.6974155251141601"/>
    <n v="2.664088082901555"/>
    <n v="590.73400000000106"/>
    <n v="514.1690000000001"/>
    <m/>
    <m/>
    <n v="0"/>
    <n v="0"/>
    <m/>
    <m/>
    <n v="0"/>
    <n v="0"/>
    <m/>
    <m/>
    <n v="0"/>
    <n v="0"/>
    <n v="0"/>
    <n v="0"/>
    <n v="0"/>
    <n v="0"/>
    <m/>
    <m/>
    <n v="0"/>
    <n v="0"/>
    <m/>
    <m/>
    <n v="0"/>
    <n v="0"/>
    <m/>
    <m/>
    <n v="0"/>
    <n v="0"/>
    <n v="159"/>
    <n v="180"/>
    <n v="0"/>
    <n v="0"/>
    <n v="426.24800000000027"/>
    <n v="492.43400000000031"/>
    <n v="0"/>
    <n v="0"/>
    <n v="159"/>
    <n v="144"/>
    <n v="0"/>
    <n v="0"/>
    <n v="490.57100000000071"/>
    <n v="464.80999999999989"/>
    <n v="0"/>
    <n v="0"/>
    <n v="318"/>
    <n v="324"/>
    <n v="0"/>
    <n v="0"/>
    <n v="916.81900000000098"/>
    <n v="957.24400000000014"/>
    <n v="0"/>
    <n v="0"/>
    <n v="0"/>
    <n v="0"/>
    <n v="0"/>
    <n v="0"/>
    <n v="0"/>
    <n v="0"/>
    <n v="0"/>
    <n v="0"/>
    <n v="916.8190000000011"/>
    <n v="957.24400000000014"/>
    <n v="0"/>
    <n v="0"/>
  </r>
  <r>
    <x v="7"/>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8"/>
    <s v="Mississippi State University"/>
    <m/>
    <n v="176080"/>
    <x v="3"/>
    <n v="4110"/>
    <n v="4420"/>
    <n v="58"/>
    <n v="64"/>
    <n v="4052"/>
    <n v="4356"/>
    <m/>
    <m/>
    <n v="4052"/>
    <n v="4356"/>
    <n v="0"/>
    <n v="0"/>
    <n v="952"/>
    <n v="954"/>
    <n v="0"/>
    <n v="0"/>
    <m/>
    <n v="3"/>
    <n v="0"/>
    <n v="0"/>
    <m/>
    <m/>
    <n v="0"/>
    <n v="0"/>
    <n v="952"/>
    <n v="957"/>
    <n v="0"/>
    <n v="0"/>
    <n v="4.3899999999999997"/>
    <n v="4.43"/>
    <n v="4179.28"/>
    <n v="4226.2199999999993"/>
    <m/>
    <n v="5"/>
    <n v="0"/>
    <n v="15"/>
    <m/>
    <m/>
    <n v="0"/>
    <n v="0"/>
    <n v="4.3899999999999997"/>
    <n v="4.4317868338557984"/>
    <n v="4179.28"/>
    <n v="4241.2199999999993"/>
    <m/>
    <m/>
    <n v="0"/>
    <n v="0"/>
    <m/>
    <m/>
    <n v="0"/>
    <n v="0"/>
    <m/>
    <m/>
    <n v="0"/>
    <n v="0"/>
    <n v="0"/>
    <n v="0"/>
    <n v="0"/>
    <n v="0"/>
    <n v="1420"/>
    <n v="1467"/>
    <n v="0"/>
    <n v="0"/>
    <n v="5"/>
    <n v="1"/>
    <n v="0"/>
    <n v="0"/>
    <m/>
    <m/>
    <n v="0"/>
    <n v="0"/>
    <n v="1425"/>
    <n v="1468"/>
    <n v="0"/>
    <n v="0"/>
    <n v="4.84"/>
    <n v="4.8600000000000003"/>
    <n v="6872.8"/>
    <n v="7129.6200000000008"/>
    <n v="6.8"/>
    <n v="10"/>
    <n v="34"/>
    <n v="10"/>
    <m/>
    <m/>
    <n v="0"/>
    <n v="0"/>
    <n v="4.8468771929824559"/>
    <n v="4.8635013623978205"/>
    <n v="6906.7999999999993"/>
    <n v="7139.6200000000008"/>
    <m/>
    <m/>
    <n v="0"/>
    <n v="0"/>
    <m/>
    <m/>
    <n v="0"/>
    <n v="0"/>
    <m/>
    <m/>
    <n v="0"/>
    <n v="0"/>
    <n v="0"/>
    <n v="0"/>
    <n v="0"/>
    <n v="0"/>
    <n v="2377"/>
    <n v="2425"/>
    <n v="0"/>
    <n v="0"/>
    <n v="4.6638956668068987"/>
    <n v="4.6931298969072168"/>
    <n v="11086.079999999998"/>
    <n v="11380.84"/>
    <n v="0"/>
    <n v="0"/>
    <n v="0"/>
    <n v="0"/>
    <n v="1516"/>
    <n v="1724"/>
    <n v="0"/>
    <n v="0"/>
    <n v="71"/>
    <n v="100"/>
    <n v="0"/>
    <n v="0"/>
    <m/>
    <m/>
    <n v="0"/>
    <n v="0"/>
    <n v="1587"/>
    <n v="1824"/>
    <n v="0"/>
    <n v="0"/>
    <n v="3.37"/>
    <n v="3.44"/>
    <n v="5108.92"/>
    <n v="5930.5599999999995"/>
    <n v="4.62"/>
    <n v="5.0199999999999996"/>
    <n v="328.02"/>
    <n v="501.99999999999994"/>
    <m/>
    <m/>
    <n v="0"/>
    <n v="0"/>
    <n v="3.4259231253938252"/>
    <n v="3.5266228070175436"/>
    <n v="5436.9400000000005"/>
    <n v="6432.5599999999995"/>
    <m/>
    <m/>
    <n v="0"/>
    <n v="0"/>
    <m/>
    <m/>
    <n v="0"/>
    <n v="0"/>
    <m/>
    <m/>
    <n v="0"/>
    <n v="0"/>
    <n v="0"/>
    <n v="0"/>
    <n v="0"/>
    <n v="0"/>
    <n v="88"/>
    <n v="107"/>
    <n v="0"/>
    <n v="0"/>
    <n v="3.65"/>
    <n v="3.15"/>
    <n v="321.2"/>
    <n v="337.05"/>
    <m/>
    <m/>
    <n v="0"/>
    <n v="0"/>
    <n v="3888"/>
    <n v="4145"/>
    <n v="0"/>
    <n v="0"/>
    <n v="16161"/>
    <n v="17286.400000000001"/>
    <n v="0"/>
    <n v="0"/>
    <n v="76"/>
    <n v="104"/>
    <n v="0"/>
    <n v="0"/>
    <n v="362.02"/>
    <n v="527"/>
    <n v="0"/>
    <n v="0"/>
    <n v="3964"/>
    <n v="4249"/>
    <n v="0"/>
    <n v="0"/>
    <n v="16523.02"/>
    <n v="17813.400000000001"/>
    <n v="0"/>
    <n v="0"/>
    <n v="0"/>
    <n v="0"/>
    <n v="0"/>
    <n v="0"/>
    <n v="0"/>
    <n v="0"/>
    <n v="0"/>
    <n v="0"/>
    <n v="16844.219999999998"/>
    <n v="18150.45"/>
    <n v="0"/>
    <n v="0"/>
  </r>
  <r>
    <x v="8"/>
    <s v="University of Mississippi"/>
    <m/>
    <n v="176017"/>
    <x v="3"/>
    <n v="4588"/>
    <n v="4480"/>
    <n v="39"/>
    <n v="58"/>
    <n v="4549"/>
    <n v="4422"/>
    <m/>
    <m/>
    <n v="4549"/>
    <n v="4422"/>
    <n v="0"/>
    <n v="0"/>
    <n v="1237"/>
    <n v="1279"/>
    <n v="0"/>
    <n v="0"/>
    <n v="4"/>
    <n v="4"/>
    <n v="0"/>
    <n v="0"/>
    <m/>
    <m/>
    <n v="0"/>
    <n v="0"/>
    <n v="1241"/>
    <n v="1283"/>
    <n v="0"/>
    <n v="0"/>
    <n v="4.3899999999999997"/>
    <n v="4.4000000000000004"/>
    <n v="5430.4299999999994"/>
    <n v="5627.6"/>
    <n v="4.5999999999999996"/>
    <n v="5"/>
    <n v="18.399999999999999"/>
    <n v="20"/>
    <m/>
    <m/>
    <n v="0"/>
    <n v="0"/>
    <n v="4.3906768734891211"/>
    <n v="4.4018706157443495"/>
    <n v="5448.829999999999"/>
    <n v="5647.6"/>
    <m/>
    <m/>
    <n v="0"/>
    <n v="0"/>
    <m/>
    <m/>
    <n v="0"/>
    <n v="0"/>
    <m/>
    <m/>
    <n v="0"/>
    <n v="0"/>
    <n v="0"/>
    <n v="0"/>
    <n v="0"/>
    <n v="0"/>
    <n v="1548"/>
    <n v="1430"/>
    <n v="0"/>
    <n v="0"/>
    <n v="29"/>
    <n v="34"/>
    <n v="0"/>
    <n v="0"/>
    <m/>
    <m/>
    <n v="0"/>
    <n v="0"/>
    <n v="1577"/>
    <n v="1464"/>
    <n v="0"/>
    <n v="0"/>
    <n v="5.01"/>
    <n v="4.96"/>
    <n v="7755.48"/>
    <n v="7092.8"/>
    <n v="5.59"/>
    <n v="5.94"/>
    <n v="162.10999999999999"/>
    <n v="201.96"/>
    <m/>
    <m/>
    <n v="0"/>
    <n v="0"/>
    <n v="5.0206658211794544"/>
    <n v="4.9827595628415304"/>
    <n v="7917.5899999999992"/>
    <n v="7294.76"/>
    <m/>
    <m/>
    <n v="0"/>
    <n v="0"/>
    <m/>
    <m/>
    <n v="0"/>
    <n v="0"/>
    <m/>
    <m/>
    <n v="0"/>
    <n v="0"/>
    <n v="0"/>
    <n v="0"/>
    <n v="0"/>
    <n v="0"/>
    <n v="2818"/>
    <n v="2747"/>
    <n v="0"/>
    <n v="0"/>
    <n v="4.7432292405961665"/>
    <n v="4.7114524936294142"/>
    <n v="13366.419999999996"/>
    <n v="12942.36"/>
    <n v="0"/>
    <n v="0"/>
    <n v="0"/>
    <n v="0"/>
    <n v="1195"/>
    <n v="1195"/>
    <n v="0"/>
    <n v="0"/>
    <n v="164"/>
    <n v="142"/>
    <n v="0"/>
    <n v="0"/>
    <m/>
    <m/>
    <n v="0"/>
    <n v="0"/>
    <n v="1359"/>
    <n v="1337"/>
    <n v="0"/>
    <n v="0"/>
    <n v="3.32"/>
    <n v="3.18"/>
    <n v="3967.3999999999996"/>
    <n v="3800.1000000000004"/>
    <n v="2.37"/>
    <n v="2.88"/>
    <n v="388.68"/>
    <n v="408.96"/>
    <m/>
    <m/>
    <n v="0"/>
    <n v="0"/>
    <n v="3.2053568800588668"/>
    <n v="3.148137621540763"/>
    <n v="4356.08"/>
    <n v="4209.0600000000004"/>
    <m/>
    <m/>
    <n v="0"/>
    <n v="0"/>
    <m/>
    <m/>
    <n v="0"/>
    <n v="0"/>
    <m/>
    <m/>
    <n v="0"/>
    <n v="0"/>
    <n v="0"/>
    <n v="0"/>
    <n v="0"/>
    <n v="0"/>
    <n v="372"/>
    <n v="338"/>
    <n v="0"/>
    <n v="0"/>
    <n v="4"/>
    <n v="3.97"/>
    <n v="1488"/>
    <n v="1341.8600000000001"/>
    <m/>
    <m/>
    <n v="0"/>
    <n v="0"/>
    <n v="3980"/>
    <n v="3904"/>
    <n v="0"/>
    <n v="0"/>
    <n v="17153.309999999998"/>
    <n v="16520.5"/>
    <n v="0"/>
    <n v="0"/>
    <n v="197"/>
    <n v="180"/>
    <n v="0"/>
    <n v="0"/>
    <n v="569.19000000000005"/>
    <n v="630.91999999999996"/>
    <n v="0"/>
    <n v="0"/>
    <n v="4177"/>
    <n v="4084"/>
    <n v="0"/>
    <n v="0"/>
    <n v="17722.499999999996"/>
    <n v="17151.419999999998"/>
    <n v="0"/>
    <n v="0"/>
    <n v="0"/>
    <n v="0"/>
    <n v="0"/>
    <n v="0"/>
    <n v="0"/>
    <n v="0"/>
    <n v="0"/>
    <n v="0"/>
    <n v="19210.499999999996"/>
    <n v="18493.280000000002"/>
    <n v="0"/>
    <n v="0"/>
  </r>
  <r>
    <x v="8"/>
    <s v="University of Southern Mississippi"/>
    <m/>
    <n v="176372"/>
    <x v="3"/>
    <n v="2474"/>
    <n v="2620"/>
    <n v="11"/>
    <n v="12"/>
    <n v="2463"/>
    <n v="2608"/>
    <m/>
    <m/>
    <n v="2463"/>
    <n v="2608"/>
    <n v="0"/>
    <n v="0"/>
    <n v="330"/>
    <n v="467"/>
    <n v="0"/>
    <n v="0"/>
    <m/>
    <n v="1"/>
    <n v="0"/>
    <n v="0"/>
    <m/>
    <m/>
    <n v="0"/>
    <n v="0"/>
    <n v="330"/>
    <n v="468"/>
    <n v="0"/>
    <n v="0"/>
    <n v="4.2699999999999996"/>
    <n v="4.26"/>
    <n v="1409.1"/>
    <n v="1989.4199999999998"/>
    <m/>
    <n v="10"/>
    <n v="0"/>
    <n v="10"/>
    <m/>
    <m/>
    <n v="0"/>
    <n v="0"/>
    <n v="4.2699999999999996"/>
    <n v="4.2722649572649569"/>
    <n v="1409.1"/>
    <n v="1999.4199999999998"/>
    <m/>
    <m/>
    <n v="0"/>
    <n v="0"/>
    <m/>
    <m/>
    <n v="0"/>
    <n v="0"/>
    <m/>
    <m/>
    <n v="0"/>
    <n v="0"/>
    <n v="0"/>
    <n v="0"/>
    <n v="0"/>
    <n v="0"/>
    <n v="657"/>
    <n v="572"/>
    <n v="0"/>
    <n v="0"/>
    <n v="10"/>
    <n v="2"/>
    <n v="0"/>
    <n v="0"/>
    <m/>
    <m/>
    <n v="0"/>
    <n v="0"/>
    <n v="667"/>
    <n v="574"/>
    <n v="0"/>
    <n v="0"/>
    <n v="5.15"/>
    <n v="5.22"/>
    <n v="3383.55"/>
    <n v="2985.8399999999997"/>
    <n v="8.35"/>
    <n v="8"/>
    <n v="83.5"/>
    <n v="16"/>
    <m/>
    <m/>
    <n v="0"/>
    <n v="0"/>
    <n v="5.1979760119940028"/>
    <n v="5.2296864111498254"/>
    <n v="3467.0499999999997"/>
    <n v="3001.8399999999997"/>
    <m/>
    <m/>
    <n v="0"/>
    <n v="0"/>
    <m/>
    <m/>
    <n v="0"/>
    <n v="0"/>
    <m/>
    <m/>
    <n v="0"/>
    <n v="0"/>
    <n v="0"/>
    <n v="0"/>
    <n v="0"/>
    <n v="0"/>
    <n v="997"/>
    <n v="1042"/>
    <n v="0"/>
    <n v="0"/>
    <n v="4.8908224674022058"/>
    <n v="4.7996737044145865"/>
    <n v="4876.1499999999996"/>
    <n v="5001.2599999999993"/>
    <n v="0"/>
    <n v="0"/>
    <n v="0"/>
    <n v="0"/>
    <n v="1244"/>
    <n v="1305"/>
    <n v="0"/>
    <n v="0"/>
    <n v="113"/>
    <n v="149"/>
    <n v="0"/>
    <n v="0"/>
    <m/>
    <m/>
    <n v="0"/>
    <n v="0"/>
    <n v="1357"/>
    <n v="1454"/>
    <n v="0"/>
    <n v="0"/>
    <n v="3.45"/>
    <n v="3.54"/>
    <n v="4291.8"/>
    <n v="4619.7"/>
    <n v="4.95"/>
    <n v="4.72"/>
    <n v="559.35"/>
    <n v="703.28"/>
    <m/>
    <m/>
    <n v="0"/>
    <n v="0"/>
    <n v="3.5749078850405311"/>
    <n v="3.660921595598349"/>
    <n v="4851.1500000000005"/>
    <n v="5322.98"/>
    <m/>
    <m/>
    <n v="0"/>
    <n v="0"/>
    <m/>
    <m/>
    <n v="0"/>
    <n v="0"/>
    <m/>
    <m/>
    <n v="0"/>
    <n v="0"/>
    <n v="0"/>
    <n v="0"/>
    <n v="0"/>
    <n v="0"/>
    <n v="109"/>
    <n v="112"/>
    <n v="0"/>
    <n v="0"/>
    <n v="4.7"/>
    <n v="4.53"/>
    <n v="512.30000000000007"/>
    <n v="507.36"/>
    <m/>
    <m/>
    <n v="0"/>
    <n v="0"/>
    <n v="2231"/>
    <n v="2344"/>
    <n v="0"/>
    <n v="0"/>
    <n v="9084.4500000000007"/>
    <n v="9594.9599999999991"/>
    <n v="0"/>
    <n v="0"/>
    <n v="123"/>
    <n v="152"/>
    <n v="0"/>
    <n v="0"/>
    <n v="642.85"/>
    <n v="729.28"/>
    <n v="0"/>
    <n v="0"/>
    <n v="2354"/>
    <n v="2496"/>
    <n v="0"/>
    <n v="0"/>
    <n v="9727.3000000000011"/>
    <n v="10324.24"/>
    <n v="0"/>
    <n v="0"/>
    <n v="0"/>
    <n v="0"/>
    <n v="0"/>
    <n v="0"/>
    <n v="0"/>
    <n v="0"/>
    <n v="0"/>
    <n v="0"/>
    <n v="10239.599999999999"/>
    <n v="10831.599999999999"/>
    <n v="0"/>
    <n v="0"/>
  </r>
  <r>
    <x v="8"/>
    <s v="Jackson State University "/>
    <m/>
    <n v="175856"/>
    <x v="5"/>
    <n v="1082"/>
    <n v="929"/>
    <n v="6"/>
    <n v="6"/>
    <n v="1076"/>
    <n v="923"/>
    <m/>
    <m/>
    <n v="1076"/>
    <n v="923"/>
    <n v="0"/>
    <n v="0"/>
    <n v="173"/>
    <n v="117"/>
    <n v="0"/>
    <n v="0"/>
    <n v="2"/>
    <n v="2"/>
    <n v="0"/>
    <n v="0"/>
    <m/>
    <m/>
    <n v="0"/>
    <n v="0"/>
    <n v="175"/>
    <n v="119"/>
    <n v="0"/>
    <n v="0"/>
    <n v="4.49"/>
    <n v="4.6500000000000004"/>
    <n v="776.77"/>
    <n v="544.05000000000007"/>
    <n v="7.5"/>
    <n v="7.5"/>
    <n v="15"/>
    <n v="15"/>
    <m/>
    <m/>
    <n v="0"/>
    <n v="0"/>
    <n v="4.5244"/>
    <n v="4.6978991596638657"/>
    <n v="791.77"/>
    <n v="559.05000000000007"/>
    <m/>
    <m/>
    <n v="0"/>
    <n v="0"/>
    <m/>
    <m/>
    <n v="0"/>
    <n v="0"/>
    <m/>
    <m/>
    <n v="0"/>
    <n v="0"/>
    <n v="0"/>
    <n v="0"/>
    <n v="0"/>
    <n v="0"/>
    <n v="340"/>
    <n v="301"/>
    <n v="0"/>
    <n v="0"/>
    <n v="2"/>
    <n v="1"/>
    <n v="0"/>
    <n v="0"/>
    <m/>
    <m/>
    <n v="0"/>
    <n v="0"/>
    <n v="342"/>
    <n v="302"/>
    <n v="0"/>
    <n v="0"/>
    <n v="5.45"/>
    <n v="5.85"/>
    <n v="1853"/>
    <n v="1760.85"/>
    <n v="10"/>
    <n v="10"/>
    <n v="20"/>
    <n v="10"/>
    <m/>
    <m/>
    <n v="0"/>
    <n v="0"/>
    <n v="5.4766081871345031"/>
    <n v="5.8637417218543044"/>
    <n v="1873"/>
    <n v="1770.85"/>
    <m/>
    <m/>
    <n v="0"/>
    <n v="0"/>
    <m/>
    <m/>
    <n v="0"/>
    <n v="0"/>
    <m/>
    <m/>
    <n v="0"/>
    <n v="0"/>
    <n v="0"/>
    <n v="0"/>
    <n v="0"/>
    <n v="0"/>
    <n v="517"/>
    <n v="421"/>
    <n v="0"/>
    <n v="0"/>
    <n v="5.1542940038684719"/>
    <n v="5.5342042755344423"/>
    <n v="2664.77"/>
    <n v="2329.9"/>
    <n v="0"/>
    <n v="0"/>
    <n v="0"/>
    <n v="0"/>
    <n v="427"/>
    <n v="360"/>
    <n v="0"/>
    <n v="0"/>
    <n v="34"/>
    <n v="46"/>
    <n v="0"/>
    <n v="0"/>
    <m/>
    <m/>
    <n v="0"/>
    <n v="0"/>
    <n v="461"/>
    <n v="406"/>
    <n v="0"/>
    <n v="0"/>
    <n v="3.81"/>
    <n v="4.29"/>
    <n v="1626.8700000000001"/>
    <n v="1544.4"/>
    <n v="5.94"/>
    <n v="5.54"/>
    <n v="201.96"/>
    <n v="254.84"/>
    <m/>
    <m/>
    <n v="0"/>
    <n v="0"/>
    <n v="3.9670932754880699"/>
    <n v="4.4316256157635472"/>
    <n v="1828.8300000000002"/>
    <n v="1799.2400000000002"/>
    <m/>
    <m/>
    <n v="0"/>
    <n v="0"/>
    <m/>
    <m/>
    <n v="0"/>
    <n v="0"/>
    <m/>
    <m/>
    <n v="0"/>
    <n v="0"/>
    <n v="0"/>
    <n v="0"/>
    <n v="0"/>
    <n v="0"/>
    <n v="98"/>
    <n v="96"/>
    <n v="0"/>
    <n v="0"/>
    <n v="4.5199999999999996"/>
    <n v="3.63"/>
    <n v="442.96"/>
    <n v="348.48"/>
    <m/>
    <m/>
    <n v="0"/>
    <n v="0"/>
    <n v="940"/>
    <n v="778"/>
    <n v="0"/>
    <n v="0"/>
    <n v="4256.6400000000003"/>
    <n v="3849.3"/>
    <n v="0"/>
    <n v="0"/>
    <n v="38"/>
    <n v="49"/>
    <n v="0"/>
    <n v="0"/>
    <n v="236.96"/>
    <n v="279.84000000000003"/>
    <n v="0"/>
    <n v="0"/>
    <n v="978"/>
    <n v="827"/>
    <n v="0"/>
    <n v="0"/>
    <n v="4493.6000000000004"/>
    <n v="4129.1400000000003"/>
    <n v="0"/>
    <n v="0"/>
    <n v="0"/>
    <n v="0"/>
    <n v="0"/>
    <n v="0"/>
    <n v="0"/>
    <n v="0"/>
    <n v="0"/>
    <n v="0"/>
    <n v="4936.5600000000004"/>
    <n v="4477.6200000000008"/>
    <n v="0"/>
    <n v="0"/>
  </r>
  <r>
    <x v="8"/>
    <s v="Alcorn State University"/>
    <m/>
    <n v="175342"/>
    <x v="2"/>
    <n v="520"/>
    <n v="565"/>
    <n v="0"/>
    <n v="0"/>
    <n v="520"/>
    <n v="565"/>
    <m/>
    <m/>
    <n v="520"/>
    <n v="565"/>
    <n v="0"/>
    <n v="0"/>
    <n v="43"/>
    <n v="51"/>
    <n v="0"/>
    <n v="0"/>
    <n v="2"/>
    <n v="3"/>
    <n v="0"/>
    <n v="0"/>
    <m/>
    <m/>
    <n v="0"/>
    <n v="0"/>
    <n v="45"/>
    <n v="54"/>
    <n v="0"/>
    <n v="0"/>
    <n v="5.28"/>
    <n v="4.7699999999999996"/>
    <n v="227.04000000000002"/>
    <n v="243.26999999999998"/>
    <n v="3.5"/>
    <n v="5.33"/>
    <n v="7"/>
    <n v="15.99"/>
    <m/>
    <m/>
    <n v="0"/>
    <n v="0"/>
    <n v="5.2008888888888896"/>
    <n v="4.8011111111111111"/>
    <n v="234.04000000000002"/>
    <n v="259.26"/>
    <m/>
    <m/>
    <n v="0"/>
    <n v="0"/>
    <m/>
    <m/>
    <n v="0"/>
    <n v="0"/>
    <m/>
    <m/>
    <n v="0"/>
    <n v="0"/>
    <n v="0"/>
    <n v="0"/>
    <n v="0"/>
    <n v="0"/>
    <n v="258"/>
    <n v="260"/>
    <n v="0"/>
    <n v="0"/>
    <n v="21"/>
    <n v="9"/>
    <n v="0"/>
    <n v="0"/>
    <m/>
    <m/>
    <n v="0"/>
    <n v="0"/>
    <n v="279"/>
    <n v="269"/>
    <n v="0"/>
    <n v="0"/>
    <n v="4.79"/>
    <n v="4.7699999999999996"/>
    <n v="1235.82"/>
    <n v="1240.1999999999998"/>
    <n v="4.62"/>
    <n v="5"/>
    <n v="97.02"/>
    <n v="45"/>
    <m/>
    <m/>
    <n v="0"/>
    <n v="0"/>
    <n v="4.7772043010752689"/>
    <n v="4.7776951672862449"/>
    <n v="1332.8400000000001"/>
    <n v="1285.1999999999998"/>
    <m/>
    <m/>
    <n v="0"/>
    <n v="0"/>
    <m/>
    <m/>
    <n v="0"/>
    <n v="0"/>
    <m/>
    <m/>
    <n v="0"/>
    <n v="0"/>
    <n v="0"/>
    <n v="0"/>
    <n v="0"/>
    <n v="0"/>
    <n v="324"/>
    <n v="323"/>
    <n v="0"/>
    <n v="0"/>
    <n v="4.83604938271605"/>
    <n v="4.7816099071207425"/>
    <n v="1566.88"/>
    <n v="1544.4599999999998"/>
    <n v="0"/>
    <n v="0"/>
    <n v="0"/>
    <n v="0"/>
    <n v="113"/>
    <n v="111"/>
    <n v="0"/>
    <n v="0"/>
    <n v="9"/>
    <n v="12"/>
    <n v="0"/>
    <n v="0"/>
    <m/>
    <m/>
    <n v="0"/>
    <n v="0"/>
    <n v="122"/>
    <n v="123"/>
    <n v="0"/>
    <n v="0"/>
    <n v="3.37"/>
    <n v="3.5"/>
    <n v="380.81"/>
    <n v="388.5"/>
    <n v="5.28"/>
    <n v="7.33"/>
    <n v="47.52"/>
    <n v="87.960000000000008"/>
    <m/>
    <m/>
    <n v="0"/>
    <n v="0"/>
    <n v="3.510901639344262"/>
    <n v="3.8736585365853662"/>
    <n v="428.33"/>
    <n v="476.46000000000004"/>
    <m/>
    <m/>
    <n v="0"/>
    <n v="0"/>
    <m/>
    <m/>
    <n v="0"/>
    <n v="0"/>
    <m/>
    <m/>
    <n v="0"/>
    <n v="0"/>
    <n v="0"/>
    <n v="0"/>
    <n v="0"/>
    <n v="0"/>
    <n v="74"/>
    <n v="119"/>
    <n v="0"/>
    <n v="0"/>
    <n v="4.57"/>
    <n v="4.41"/>
    <n v="338.18"/>
    <n v="524.79"/>
    <m/>
    <m/>
    <n v="0"/>
    <n v="0"/>
    <n v="414"/>
    <n v="422"/>
    <n v="0"/>
    <n v="0"/>
    <n v="1843.6699999999998"/>
    <n v="1871.9699999999998"/>
    <n v="0"/>
    <n v="0"/>
    <n v="32"/>
    <n v="24"/>
    <n v="0"/>
    <n v="0"/>
    <n v="151.54"/>
    <n v="148.95000000000002"/>
    <n v="0"/>
    <n v="0"/>
    <n v="446"/>
    <n v="446"/>
    <n v="0"/>
    <n v="0"/>
    <n v="1995.2099999999998"/>
    <n v="2020.9199999999998"/>
    <n v="0"/>
    <n v="0"/>
    <n v="0"/>
    <n v="0"/>
    <n v="0"/>
    <n v="0"/>
    <n v="0"/>
    <n v="0"/>
    <n v="0"/>
    <n v="0"/>
    <n v="2333.39"/>
    <n v="2545.71"/>
    <n v="0"/>
    <n v="0"/>
  </r>
  <r>
    <x v="8"/>
    <s v="Delta State University"/>
    <m/>
    <n v="175616"/>
    <x v="2"/>
    <n v="599"/>
    <n v="576"/>
    <n v="1"/>
    <n v="2"/>
    <n v="598"/>
    <n v="574"/>
    <m/>
    <m/>
    <n v="598"/>
    <n v="574"/>
    <n v="0"/>
    <n v="0"/>
    <n v="70"/>
    <n v="69"/>
    <n v="0"/>
    <n v="0"/>
    <m/>
    <m/>
    <n v="0"/>
    <n v="0"/>
    <m/>
    <m/>
    <n v="0"/>
    <n v="0"/>
    <n v="70"/>
    <n v="69"/>
    <n v="0"/>
    <n v="0"/>
    <n v="4.63"/>
    <n v="4.5599999999999996"/>
    <n v="324.09999999999997"/>
    <n v="314.64"/>
    <m/>
    <m/>
    <n v="0"/>
    <n v="0"/>
    <m/>
    <m/>
    <n v="0"/>
    <n v="0"/>
    <n v="4.63"/>
    <n v="4.5599999999999996"/>
    <n v="324.09999999999997"/>
    <n v="314.64"/>
    <m/>
    <m/>
    <n v="0"/>
    <n v="0"/>
    <m/>
    <m/>
    <n v="0"/>
    <n v="0"/>
    <m/>
    <m/>
    <n v="0"/>
    <n v="0"/>
    <n v="0"/>
    <n v="0"/>
    <n v="0"/>
    <n v="0"/>
    <n v="120"/>
    <n v="99"/>
    <n v="0"/>
    <n v="0"/>
    <n v="0"/>
    <m/>
    <n v="0"/>
    <n v="0"/>
    <m/>
    <m/>
    <n v="0"/>
    <n v="0"/>
    <n v="120"/>
    <n v="99"/>
    <n v="0"/>
    <n v="0"/>
    <n v="5.18"/>
    <n v="5.07"/>
    <n v="621.59999999999991"/>
    <n v="501.93"/>
    <m/>
    <m/>
    <n v="0"/>
    <n v="0"/>
    <m/>
    <m/>
    <n v="0"/>
    <n v="0"/>
    <n v="5.1799999999999988"/>
    <n v="5.07"/>
    <n v="621.59999999999991"/>
    <n v="501.93"/>
    <m/>
    <m/>
    <n v="0"/>
    <n v="0"/>
    <m/>
    <m/>
    <n v="0"/>
    <n v="0"/>
    <m/>
    <m/>
    <n v="0"/>
    <n v="0"/>
    <n v="0"/>
    <n v="0"/>
    <n v="0"/>
    <n v="0"/>
    <n v="190"/>
    <n v="168"/>
    <n v="0"/>
    <n v="0"/>
    <n v="4.9773684210526303"/>
    <n v="4.8605357142857137"/>
    <n v="945.69999999999982"/>
    <n v="816.56999999999994"/>
    <n v="0"/>
    <n v="0"/>
    <n v="0"/>
    <n v="0"/>
    <n v="327"/>
    <n v="345"/>
    <n v="0"/>
    <n v="0"/>
    <n v="51"/>
    <n v="30"/>
    <n v="0"/>
    <n v="0"/>
    <m/>
    <m/>
    <n v="0"/>
    <n v="0"/>
    <n v="378"/>
    <n v="375"/>
    <n v="0"/>
    <n v="0"/>
    <n v="3.3"/>
    <n v="3.61"/>
    <n v="1079.0999999999999"/>
    <n v="1245.45"/>
    <n v="2.94"/>
    <n v="3.88"/>
    <n v="149.94"/>
    <n v="116.39999999999999"/>
    <m/>
    <m/>
    <n v="0"/>
    <n v="0"/>
    <n v="3.2514285714285713"/>
    <n v="3.6316000000000002"/>
    <n v="1229.04"/>
    <n v="1361.8500000000001"/>
    <m/>
    <m/>
    <n v="0"/>
    <n v="0"/>
    <m/>
    <m/>
    <n v="0"/>
    <n v="0"/>
    <m/>
    <m/>
    <n v="0"/>
    <n v="0"/>
    <n v="0"/>
    <n v="0"/>
    <n v="0"/>
    <n v="0"/>
    <n v="30"/>
    <n v="31"/>
    <n v="0"/>
    <n v="0"/>
    <n v="3.07"/>
    <n v="3.14"/>
    <n v="92.1"/>
    <n v="97.34"/>
    <m/>
    <m/>
    <n v="0"/>
    <n v="0"/>
    <n v="517"/>
    <n v="513"/>
    <n v="0"/>
    <n v="0"/>
    <n v="2024.7999999999997"/>
    <n v="2062.02"/>
    <n v="0"/>
    <n v="0"/>
    <n v="51"/>
    <n v="30"/>
    <n v="0"/>
    <n v="0"/>
    <n v="149.94"/>
    <n v="116.39999999999999"/>
    <n v="0"/>
    <n v="0"/>
    <n v="568"/>
    <n v="543"/>
    <n v="0"/>
    <n v="0"/>
    <n v="2174.7399999999998"/>
    <n v="2178.42"/>
    <n v="0"/>
    <n v="0"/>
    <n v="0"/>
    <n v="0"/>
    <n v="0"/>
    <n v="0"/>
    <n v="0"/>
    <n v="0"/>
    <n v="0"/>
    <n v="0"/>
    <n v="2266.8399999999997"/>
    <n v="2275.7600000000002"/>
    <n v="0"/>
    <n v="0"/>
  </r>
  <r>
    <x v="8"/>
    <s v="Mississippi University for Women"/>
    <m/>
    <n v="176035"/>
    <x v="2"/>
    <n v="775"/>
    <n v="836"/>
    <n v="1"/>
    <n v="0"/>
    <n v="774"/>
    <n v="836"/>
    <m/>
    <m/>
    <n v="774"/>
    <n v="836"/>
    <n v="0"/>
    <n v="0"/>
    <n v="46"/>
    <n v="52"/>
    <n v="0"/>
    <n v="0"/>
    <m/>
    <m/>
    <n v="0"/>
    <n v="0"/>
    <m/>
    <m/>
    <n v="0"/>
    <n v="0"/>
    <n v="46"/>
    <n v="52"/>
    <n v="0"/>
    <n v="0"/>
    <n v="4.6399999999999997"/>
    <n v="4.92"/>
    <n v="213.44"/>
    <n v="255.84"/>
    <m/>
    <m/>
    <n v="0"/>
    <n v="0"/>
    <m/>
    <m/>
    <n v="0"/>
    <n v="0"/>
    <n v="4.6399999999999997"/>
    <n v="4.92"/>
    <n v="213.44"/>
    <n v="255.84"/>
    <m/>
    <m/>
    <n v="0"/>
    <n v="0"/>
    <m/>
    <m/>
    <n v="0"/>
    <n v="0"/>
    <m/>
    <m/>
    <n v="0"/>
    <n v="0"/>
    <n v="0"/>
    <n v="0"/>
    <n v="0"/>
    <n v="0"/>
    <n v="64"/>
    <n v="66"/>
    <n v="0"/>
    <n v="0"/>
    <m/>
    <m/>
    <n v="0"/>
    <n v="0"/>
    <m/>
    <m/>
    <n v="0"/>
    <n v="0"/>
    <n v="64"/>
    <n v="66"/>
    <n v="0"/>
    <n v="0"/>
    <n v="5.95"/>
    <n v="6.21"/>
    <n v="380.8"/>
    <n v="409.86"/>
    <m/>
    <m/>
    <n v="0"/>
    <n v="0"/>
    <m/>
    <m/>
    <n v="0"/>
    <n v="0"/>
    <n v="5.95"/>
    <n v="6.21"/>
    <n v="380.8"/>
    <n v="409.86"/>
    <m/>
    <m/>
    <n v="0"/>
    <n v="0"/>
    <m/>
    <m/>
    <n v="0"/>
    <n v="0"/>
    <m/>
    <m/>
    <n v="0"/>
    <n v="0"/>
    <n v="0"/>
    <n v="0"/>
    <n v="0"/>
    <n v="0"/>
    <n v="110"/>
    <n v="118"/>
    <n v="0"/>
    <n v="0"/>
    <n v="5.402181818181818"/>
    <n v="5.6415254237288144"/>
    <n v="594.24"/>
    <n v="665.7"/>
    <n v="0"/>
    <n v="0"/>
    <n v="0"/>
    <n v="0"/>
    <n v="582"/>
    <n v="655"/>
    <n v="0"/>
    <n v="0"/>
    <n v="46"/>
    <n v="48"/>
    <n v="0"/>
    <n v="0"/>
    <m/>
    <m/>
    <n v="0"/>
    <n v="0"/>
    <n v="628"/>
    <n v="703"/>
    <n v="0"/>
    <n v="0"/>
    <n v="2.78"/>
    <n v="2.82"/>
    <n v="1617.9599999999998"/>
    <n v="1847.1"/>
    <n v="4.51"/>
    <n v="4.34"/>
    <n v="207.45999999999998"/>
    <n v="208.32"/>
    <m/>
    <m/>
    <n v="0"/>
    <n v="0"/>
    <n v="2.9067197452229299"/>
    <n v="2.9237837837837839"/>
    <n v="1825.4199999999998"/>
    <n v="2055.42"/>
    <m/>
    <m/>
    <n v="0"/>
    <n v="0"/>
    <m/>
    <m/>
    <n v="0"/>
    <n v="0"/>
    <m/>
    <m/>
    <n v="0"/>
    <n v="0"/>
    <n v="0"/>
    <n v="0"/>
    <n v="0"/>
    <n v="0"/>
    <n v="36"/>
    <n v="15"/>
    <n v="0"/>
    <n v="0"/>
    <n v="2.86"/>
    <n v="4.8"/>
    <n v="102.96"/>
    <n v="72"/>
    <m/>
    <m/>
    <n v="0"/>
    <n v="0"/>
    <n v="692"/>
    <n v="773"/>
    <n v="0"/>
    <n v="0"/>
    <n v="2212.1999999999998"/>
    <n v="2512.8000000000002"/>
    <n v="0"/>
    <n v="0"/>
    <n v="46"/>
    <n v="48"/>
    <n v="0"/>
    <n v="0"/>
    <n v="207.45999999999998"/>
    <n v="208.32"/>
    <n v="0"/>
    <n v="0"/>
    <n v="738"/>
    <n v="821"/>
    <n v="0"/>
    <n v="0"/>
    <n v="2419.66"/>
    <n v="2721.1200000000003"/>
    <n v="0"/>
    <n v="0"/>
    <n v="0"/>
    <n v="0"/>
    <n v="0"/>
    <n v="0"/>
    <n v="0"/>
    <n v="0"/>
    <n v="0"/>
    <n v="0"/>
    <n v="2522.62"/>
    <n v="2793.12"/>
    <n v="0"/>
    <n v="0"/>
  </r>
  <r>
    <x v="8"/>
    <s v="Mississippi Valley State University"/>
    <m/>
    <n v="176044"/>
    <x v="2"/>
    <n v="246"/>
    <n v="286"/>
    <n v="10"/>
    <n v="12"/>
    <n v="236"/>
    <n v="274"/>
    <m/>
    <m/>
    <n v="236"/>
    <n v="274"/>
    <n v="0"/>
    <n v="0"/>
    <n v="35"/>
    <n v="42"/>
    <n v="0"/>
    <n v="0"/>
    <n v="3"/>
    <n v="1"/>
    <n v="0"/>
    <n v="0"/>
    <m/>
    <m/>
    <n v="0"/>
    <n v="0"/>
    <n v="38"/>
    <n v="43"/>
    <n v="0"/>
    <n v="0"/>
    <n v="4.46"/>
    <n v="4.6399999999999997"/>
    <n v="156.1"/>
    <n v="194.88"/>
    <n v="4.67"/>
    <n v="3"/>
    <n v="14.01"/>
    <n v="3"/>
    <m/>
    <m/>
    <n v="0"/>
    <n v="0"/>
    <n v="4.476578947368421"/>
    <n v="4.6018604651162791"/>
    <n v="170.10999999999999"/>
    <n v="197.88"/>
    <m/>
    <m/>
    <n v="0"/>
    <n v="0"/>
    <m/>
    <m/>
    <n v="0"/>
    <n v="0"/>
    <m/>
    <m/>
    <n v="0"/>
    <n v="0"/>
    <n v="0"/>
    <n v="0"/>
    <n v="0"/>
    <n v="0"/>
    <n v="77"/>
    <n v="92"/>
    <n v="0"/>
    <n v="0"/>
    <m/>
    <m/>
    <n v="0"/>
    <n v="0"/>
    <m/>
    <m/>
    <n v="0"/>
    <n v="0"/>
    <n v="77"/>
    <n v="92"/>
    <n v="0"/>
    <n v="0"/>
    <n v="5.39"/>
    <n v="5.81"/>
    <n v="415.03"/>
    <n v="534.52"/>
    <m/>
    <m/>
    <n v="0"/>
    <n v="0"/>
    <m/>
    <m/>
    <n v="0"/>
    <n v="0"/>
    <n v="5.39"/>
    <n v="5.81"/>
    <n v="415.03"/>
    <n v="534.52"/>
    <m/>
    <m/>
    <n v="0"/>
    <n v="0"/>
    <m/>
    <m/>
    <n v="0"/>
    <n v="0"/>
    <m/>
    <m/>
    <n v="0"/>
    <n v="0"/>
    <n v="0"/>
    <n v="0"/>
    <n v="0"/>
    <n v="0"/>
    <n v="115"/>
    <n v="135"/>
    <n v="0"/>
    <n v="0"/>
    <n v="5.0881739130434784"/>
    <n v="5.4251851851851853"/>
    <n v="585.14"/>
    <n v="732.4"/>
    <n v="0"/>
    <n v="0"/>
    <n v="0"/>
    <n v="0"/>
    <n v="97"/>
    <n v="106"/>
    <n v="0"/>
    <n v="0"/>
    <m/>
    <n v="4"/>
    <n v="0"/>
    <n v="0"/>
    <m/>
    <m/>
    <n v="0"/>
    <n v="0"/>
    <n v="97"/>
    <n v="110"/>
    <n v="0"/>
    <n v="0"/>
    <n v="3.75"/>
    <n v="3.9"/>
    <n v="363.75"/>
    <n v="413.4"/>
    <m/>
    <n v="5.38"/>
    <n v="0"/>
    <n v="21.52"/>
    <m/>
    <m/>
    <n v="0"/>
    <n v="0"/>
    <n v="3.75"/>
    <n v="3.9538181818181815"/>
    <n v="363.75"/>
    <n v="434.91999999999996"/>
    <m/>
    <m/>
    <n v="0"/>
    <n v="0"/>
    <m/>
    <m/>
    <n v="0"/>
    <n v="0"/>
    <m/>
    <m/>
    <n v="0"/>
    <n v="0"/>
    <n v="0"/>
    <n v="0"/>
    <n v="0"/>
    <n v="0"/>
    <n v="24"/>
    <n v="29"/>
    <n v="0"/>
    <n v="0"/>
    <n v="6.37"/>
    <n v="5.26"/>
    <n v="152.88"/>
    <n v="152.54"/>
    <m/>
    <m/>
    <n v="0"/>
    <n v="0"/>
    <n v="209"/>
    <n v="240"/>
    <n v="0"/>
    <n v="0"/>
    <n v="934.88"/>
    <n v="1142.8"/>
    <n v="0"/>
    <n v="0"/>
    <n v="3"/>
    <n v="5"/>
    <n v="0"/>
    <n v="0"/>
    <n v="14.01"/>
    <n v="24.52"/>
    <n v="0"/>
    <n v="0"/>
    <n v="212"/>
    <n v="245"/>
    <n v="0"/>
    <n v="0"/>
    <n v="948.89"/>
    <n v="1167.32"/>
    <n v="0"/>
    <n v="0"/>
    <n v="0"/>
    <n v="0"/>
    <n v="0"/>
    <n v="0"/>
    <n v="0"/>
    <n v="0"/>
    <n v="0"/>
    <n v="0"/>
    <n v="1101.77"/>
    <n v="1319.86"/>
    <n v="0"/>
    <n v="0"/>
  </r>
  <r>
    <x v="8"/>
    <s v="Hinds Community College "/>
    <m/>
    <n v="175786"/>
    <x v="8"/>
    <n v="1727"/>
    <n v="1781"/>
    <n v="26"/>
    <n v="43"/>
    <n v="1701"/>
    <n v="1738"/>
    <n v="64"/>
    <n v="64"/>
    <n v="1701"/>
    <n v="1738"/>
    <n v="0"/>
    <n v="0"/>
    <n v="269"/>
    <n v="349"/>
    <n v="0"/>
    <n v="0"/>
    <n v="25"/>
    <n v="32"/>
    <n v="0"/>
    <n v="0"/>
    <m/>
    <m/>
    <n v="0"/>
    <n v="0"/>
    <n v="294"/>
    <n v="381"/>
    <n v="0"/>
    <n v="0"/>
    <n v="3.67"/>
    <n v="3.88"/>
    <n v="987.23"/>
    <n v="1354.12"/>
    <n v="4.3600000000000003"/>
    <n v="4"/>
    <n v="109.00000000000001"/>
    <n v="128"/>
    <m/>
    <m/>
    <n v="0"/>
    <n v="0"/>
    <n v="3.728673469387755"/>
    <n v="3.8900787401574801"/>
    <n v="1096.23"/>
    <n v="1482.12"/>
    <m/>
    <m/>
    <n v="0"/>
    <n v="0"/>
    <m/>
    <m/>
    <n v="0"/>
    <n v="0"/>
    <m/>
    <m/>
    <n v="0"/>
    <n v="0"/>
    <n v="0"/>
    <n v="0"/>
    <n v="0"/>
    <n v="0"/>
    <n v="767"/>
    <n v="709"/>
    <n v="0"/>
    <n v="0"/>
    <n v="73"/>
    <n v="41"/>
    <n v="0"/>
    <n v="0"/>
    <m/>
    <m/>
    <n v="0"/>
    <n v="0"/>
    <n v="840"/>
    <n v="750"/>
    <n v="0"/>
    <n v="0"/>
    <n v="4.29"/>
    <n v="4.25"/>
    <n v="3290.43"/>
    <n v="3013.25"/>
    <n v="4.87"/>
    <n v="6.2"/>
    <n v="355.51"/>
    <n v="254.20000000000002"/>
    <m/>
    <m/>
    <n v="0"/>
    <n v="0"/>
    <n v="4.340404761904761"/>
    <n v="4.3565999999999994"/>
    <n v="3645.9399999999991"/>
    <n v="3267.4499999999994"/>
    <m/>
    <m/>
    <n v="0"/>
    <n v="0"/>
    <m/>
    <m/>
    <n v="0"/>
    <n v="0"/>
    <m/>
    <m/>
    <n v="0"/>
    <n v="0"/>
    <n v="0"/>
    <n v="0"/>
    <n v="0"/>
    <n v="0"/>
    <n v="1134"/>
    <n v="1131"/>
    <n v="0"/>
    <n v="0"/>
    <n v="4.1818077601410923"/>
    <n v="4.1994429708222807"/>
    <n v="4742.1699999999992"/>
    <n v="4749.57"/>
    <n v="0"/>
    <n v="0"/>
    <n v="0"/>
    <n v="0"/>
    <n v="300"/>
    <n v="302"/>
    <n v="0"/>
    <n v="0"/>
    <n v="135"/>
    <n v="146"/>
    <n v="0"/>
    <n v="0"/>
    <m/>
    <m/>
    <n v="0"/>
    <n v="0"/>
    <n v="435"/>
    <n v="448"/>
    <n v="0"/>
    <n v="0"/>
    <n v="4.4800000000000004"/>
    <n v="3.79"/>
    <n v="1344.0000000000002"/>
    <n v="1144.58"/>
    <n v="5.5"/>
    <n v="5.71"/>
    <n v="742.5"/>
    <n v="833.66"/>
    <m/>
    <m/>
    <n v="0"/>
    <n v="0"/>
    <n v="4.796551724137931"/>
    <n v="4.4157142857142855"/>
    <n v="2086.5"/>
    <n v="1978.2399999999998"/>
    <m/>
    <m/>
    <n v="0"/>
    <n v="0"/>
    <m/>
    <m/>
    <n v="0"/>
    <n v="0"/>
    <m/>
    <m/>
    <n v="0"/>
    <n v="0"/>
    <n v="0"/>
    <n v="0"/>
    <n v="0"/>
    <n v="0"/>
    <n v="132"/>
    <n v="159"/>
    <n v="0"/>
    <n v="0"/>
    <n v="8.27"/>
    <n v="6.61"/>
    <n v="1091.6399999999999"/>
    <n v="1050.99"/>
    <m/>
    <m/>
    <n v="0"/>
    <n v="0"/>
    <n v="1336"/>
    <n v="1360"/>
    <n v="0"/>
    <n v="0"/>
    <n v="5621.66"/>
    <n v="5511.95"/>
    <n v="0"/>
    <n v="0"/>
    <n v="233"/>
    <n v="219"/>
    <n v="0"/>
    <n v="0"/>
    <n v="1207.01"/>
    <n v="1215.8600000000001"/>
    <n v="0"/>
    <n v="0"/>
    <n v="1569"/>
    <n v="1579"/>
    <n v="0"/>
    <n v="0"/>
    <n v="6828.67"/>
    <n v="6727.8099999999995"/>
    <n v="0"/>
    <n v="0"/>
    <n v="0"/>
    <n v="0"/>
    <n v="0"/>
    <n v="0"/>
    <n v="0"/>
    <n v="0"/>
    <n v="0"/>
    <n v="0"/>
    <n v="7920.3099999999995"/>
    <n v="7778.7999999999993"/>
    <n v="0"/>
    <n v="0"/>
  </r>
  <r>
    <x v="8"/>
    <s v="Holmes Community College "/>
    <m/>
    <n v="175810"/>
    <x v="8"/>
    <n v="1116"/>
    <n v="1118"/>
    <n v="18"/>
    <n v="16"/>
    <n v="1098"/>
    <n v="1102"/>
    <n v="64"/>
    <n v="64"/>
    <n v="1098"/>
    <n v="1102"/>
    <n v="0"/>
    <n v="0"/>
    <n v="187"/>
    <n v="179"/>
    <n v="0"/>
    <n v="0"/>
    <n v="30"/>
    <n v="13"/>
    <n v="0"/>
    <n v="0"/>
    <m/>
    <m/>
    <n v="0"/>
    <n v="0"/>
    <n v="217"/>
    <n v="192"/>
    <n v="0"/>
    <n v="0"/>
    <n v="3.7"/>
    <n v="3.89"/>
    <n v="691.9"/>
    <n v="696.31000000000006"/>
    <n v="4.38"/>
    <n v="5.96"/>
    <n v="131.4"/>
    <n v="77.48"/>
    <m/>
    <m/>
    <n v="0"/>
    <n v="0"/>
    <n v="3.7940092165898616"/>
    <n v="4.0301562500000001"/>
    <n v="823.3"/>
    <n v="773.79"/>
    <m/>
    <m/>
    <n v="0"/>
    <n v="0"/>
    <m/>
    <m/>
    <n v="0"/>
    <n v="0"/>
    <m/>
    <m/>
    <n v="0"/>
    <n v="0"/>
    <n v="0"/>
    <n v="0"/>
    <n v="0"/>
    <n v="0"/>
    <n v="323"/>
    <n v="316"/>
    <n v="0"/>
    <n v="0"/>
    <n v="22"/>
    <n v="36"/>
    <n v="0"/>
    <n v="0"/>
    <m/>
    <m/>
    <n v="0"/>
    <n v="0"/>
    <n v="345"/>
    <n v="352"/>
    <n v="0"/>
    <n v="0"/>
    <n v="3.93"/>
    <n v="3.95"/>
    <n v="1269.3900000000001"/>
    <n v="1248.2"/>
    <n v="4.0199999999999996"/>
    <n v="4.5599999999999996"/>
    <n v="88.44"/>
    <n v="164.16"/>
    <m/>
    <m/>
    <n v="0"/>
    <n v="0"/>
    <n v="3.9357391304347829"/>
    <n v="4.0123863636363639"/>
    <n v="1357.8300000000002"/>
    <n v="1412.3600000000001"/>
    <m/>
    <m/>
    <n v="0"/>
    <n v="0"/>
    <m/>
    <m/>
    <n v="0"/>
    <n v="0"/>
    <m/>
    <m/>
    <n v="0"/>
    <n v="0"/>
    <n v="0"/>
    <n v="0"/>
    <n v="0"/>
    <n v="0"/>
    <n v="562"/>
    <n v="544"/>
    <n v="0"/>
    <n v="0"/>
    <n v="3.8810142348754448"/>
    <n v="4.018658088235294"/>
    <n v="2181.13"/>
    <n v="2186.15"/>
    <n v="0"/>
    <n v="0"/>
    <n v="0"/>
    <n v="0"/>
    <n v="195"/>
    <n v="268"/>
    <n v="0"/>
    <n v="0"/>
    <n v="65"/>
    <n v="63"/>
    <n v="0"/>
    <n v="0"/>
    <m/>
    <m/>
    <n v="0"/>
    <n v="0"/>
    <n v="260"/>
    <n v="331"/>
    <n v="0"/>
    <n v="0"/>
    <n v="3.67"/>
    <n v="2.94"/>
    <n v="715.65"/>
    <n v="787.92"/>
    <n v="4.59"/>
    <n v="4.67"/>
    <n v="298.34999999999997"/>
    <n v="294.20999999999998"/>
    <m/>
    <m/>
    <n v="0"/>
    <n v="0"/>
    <n v="3.9"/>
    <n v="3.2692749244712989"/>
    <n v="1014"/>
    <n v="1082.1299999999999"/>
    <m/>
    <m/>
    <n v="0"/>
    <n v="0"/>
    <m/>
    <m/>
    <n v="0"/>
    <n v="0"/>
    <m/>
    <m/>
    <n v="0"/>
    <n v="0"/>
    <n v="0"/>
    <n v="0"/>
    <n v="0"/>
    <n v="0"/>
    <n v="276"/>
    <n v="227"/>
    <n v="0"/>
    <n v="0"/>
    <n v="4.37"/>
    <n v="5.53"/>
    <n v="1206.1200000000001"/>
    <n v="1255.31"/>
    <m/>
    <m/>
    <n v="0"/>
    <n v="0"/>
    <n v="705"/>
    <n v="763"/>
    <n v="0"/>
    <n v="0"/>
    <n v="2676.94"/>
    <n v="2732.4300000000003"/>
    <n v="0"/>
    <n v="0"/>
    <n v="117"/>
    <n v="112"/>
    <n v="0"/>
    <n v="0"/>
    <n v="518.18999999999994"/>
    <n v="535.84999999999991"/>
    <n v="0"/>
    <n v="0"/>
    <n v="822"/>
    <n v="875"/>
    <n v="0"/>
    <n v="0"/>
    <n v="3195.13"/>
    <n v="3268.28"/>
    <n v="0"/>
    <n v="0"/>
    <n v="0"/>
    <n v="0"/>
    <n v="0"/>
    <n v="0"/>
    <n v="0"/>
    <n v="0"/>
    <n v="0"/>
    <n v="0"/>
    <n v="4401.25"/>
    <n v="4523.59"/>
    <n v="0"/>
    <n v="0"/>
  </r>
  <r>
    <x v="8"/>
    <s v="Mississippi Gulf Coast Community College "/>
    <m/>
    <n v="176071"/>
    <x v="8"/>
    <n v="2715"/>
    <n v="2135"/>
    <n v="633"/>
    <n v="267"/>
    <n v="2082"/>
    <n v="1868"/>
    <n v="64"/>
    <n v="64"/>
    <n v="2082"/>
    <n v="1868"/>
    <n v="0"/>
    <n v="0"/>
    <n v="287"/>
    <n v="295"/>
    <n v="0"/>
    <n v="0"/>
    <n v="13"/>
    <n v="16"/>
    <n v="0"/>
    <n v="0"/>
    <m/>
    <m/>
    <n v="0"/>
    <n v="0"/>
    <n v="300"/>
    <n v="311"/>
    <n v="0"/>
    <n v="0"/>
    <n v="3.74"/>
    <n v="3.64"/>
    <n v="1073.3800000000001"/>
    <n v="1073.8"/>
    <n v="4.7300000000000004"/>
    <n v="3.16"/>
    <n v="61.490000000000009"/>
    <n v="50.56"/>
    <m/>
    <m/>
    <n v="0"/>
    <n v="0"/>
    <n v="3.7829000000000006"/>
    <n v="3.6153054662379418"/>
    <n v="1134.8700000000001"/>
    <n v="1124.3599999999999"/>
    <m/>
    <m/>
    <n v="0"/>
    <n v="0"/>
    <m/>
    <m/>
    <n v="0"/>
    <n v="0"/>
    <m/>
    <m/>
    <n v="0"/>
    <n v="0"/>
    <n v="0"/>
    <n v="0"/>
    <n v="0"/>
    <n v="0"/>
    <n v="864"/>
    <n v="807"/>
    <n v="0"/>
    <n v="0"/>
    <n v="68"/>
    <n v="74"/>
    <n v="0"/>
    <n v="0"/>
    <m/>
    <m/>
    <n v="0"/>
    <n v="0"/>
    <n v="932"/>
    <n v="881"/>
    <n v="0"/>
    <n v="0"/>
    <n v="3.77"/>
    <n v="3.85"/>
    <n v="3257.28"/>
    <n v="3106.9500000000003"/>
    <n v="5.96"/>
    <n v="5.81"/>
    <n v="405.28"/>
    <n v="429.94"/>
    <m/>
    <m/>
    <n v="0"/>
    <n v="0"/>
    <n v="3.9297854077253223"/>
    <n v="4.0146311010215667"/>
    <n v="3662.5600000000004"/>
    <n v="3536.8900000000003"/>
    <m/>
    <m/>
    <n v="0"/>
    <n v="0"/>
    <m/>
    <m/>
    <n v="0"/>
    <n v="0"/>
    <m/>
    <m/>
    <n v="0"/>
    <n v="0"/>
    <n v="0"/>
    <n v="0"/>
    <n v="0"/>
    <n v="0"/>
    <n v="1232"/>
    <n v="1192"/>
    <n v="0"/>
    <n v="0"/>
    <n v="3.8940178571428574"/>
    <n v="3.9104446308724832"/>
    <n v="4797.43"/>
    <n v="4661.25"/>
    <n v="0"/>
    <n v="0"/>
    <n v="0"/>
    <n v="0"/>
    <n v="458"/>
    <n v="353"/>
    <n v="0"/>
    <n v="0"/>
    <n v="128"/>
    <n v="121"/>
    <n v="0"/>
    <n v="0"/>
    <m/>
    <m/>
    <n v="0"/>
    <n v="0"/>
    <n v="586"/>
    <n v="474"/>
    <n v="0"/>
    <n v="0"/>
    <n v="3.03"/>
    <n v="3.35"/>
    <n v="1387.74"/>
    <n v="1182.55"/>
    <n v="4.8099999999999996"/>
    <n v="4.6100000000000003"/>
    <n v="615.67999999999995"/>
    <n v="557.81000000000006"/>
    <m/>
    <m/>
    <n v="0"/>
    <n v="0"/>
    <n v="3.4188054607508533"/>
    <n v="3.6716455696202535"/>
    <n v="2003.42"/>
    <n v="1740.3600000000001"/>
    <m/>
    <m/>
    <n v="0"/>
    <n v="0"/>
    <m/>
    <m/>
    <n v="0"/>
    <n v="0"/>
    <m/>
    <m/>
    <n v="0"/>
    <n v="0"/>
    <n v="0"/>
    <n v="0"/>
    <n v="0"/>
    <n v="0"/>
    <n v="264"/>
    <n v="202"/>
    <n v="0"/>
    <n v="0"/>
    <n v="6.72"/>
    <n v="7.64"/>
    <n v="1774.08"/>
    <n v="1543.28"/>
    <m/>
    <m/>
    <n v="0"/>
    <n v="0"/>
    <n v="1609"/>
    <n v="1455"/>
    <n v="0"/>
    <n v="0"/>
    <n v="5718.4"/>
    <n v="5363.3"/>
    <n v="0"/>
    <n v="0"/>
    <n v="209"/>
    <n v="211"/>
    <n v="0"/>
    <n v="0"/>
    <n v="1082.4499999999998"/>
    <n v="1038.31"/>
    <n v="0"/>
    <n v="0"/>
    <n v="1818"/>
    <n v="1666"/>
    <n v="0"/>
    <n v="0"/>
    <n v="6800.8499999999995"/>
    <n v="6401.6100000000006"/>
    <n v="0"/>
    <n v="0"/>
    <n v="0"/>
    <n v="0"/>
    <n v="0"/>
    <n v="0"/>
    <n v="0"/>
    <n v="0"/>
    <n v="0"/>
    <n v="0"/>
    <n v="8574.93"/>
    <n v="7944.89"/>
    <n v="0"/>
    <n v="0"/>
  </r>
  <r>
    <x v="8"/>
    <s v="Northwest Mississippi Community College "/>
    <m/>
    <n v="176178"/>
    <x v="8"/>
    <n v="1113"/>
    <n v="1045"/>
    <n v="0"/>
    <n v="6"/>
    <n v="1113"/>
    <n v="1039"/>
    <n v="64"/>
    <n v="64"/>
    <n v="1113"/>
    <n v="1039"/>
    <n v="0"/>
    <n v="0"/>
    <n v="213"/>
    <n v="230"/>
    <n v="0"/>
    <n v="0"/>
    <n v="11"/>
    <n v="10"/>
    <n v="0"/>
    <n v="0"/>
    <m/>
    <m/>
    <n v="0"/>
    <n v="0"/>
    <n v="224"/>
    <n v="240"/>
    <n v="0"/>
    <n v="0"/>
    <n v="3.47"/>
    <n v="3.55"/>
    <n v="739.11"/>
    <n v="816.5"/>
    <n v="4.55"/>
    <n v="4.3"/>
    <n v="50.05"/>
    <n v="43"/>
    <m/>
    <m/>
    <n v="0"/>
    <n v="0"/>
    <n v="3.5230357142857143"/>
    <n v="3.5812499999999998"/>
    <n v="789.16"/>
    <n v="859.5"/>
    <m/>
    <m/>
    <n v="0"/>
    <n v="0"/>
    <m/>
    <m/>
    <n v="0"/>
    <n v="0"/>
    <m/>
    <m/>
    <n v="0"/>
    <n v="0"/>
    <n v="0"/>
    <n v="0"/>
    <n v="0"/>
    <n v="0"/>
    <n v="528"/>
    <n v="478"/>
    <n v="0"/>
    <n v="0"/>
    <n v="29"/>
    <n v="16"/>
    <n v="0"/>
    <n v="0"/>
    <m/>
    <m/>
    <n v="0"/>
    <n v="0"/>
    <n v="557"/>
    <n v="494"/>
    <n v="0"/>
    <n v="0"/>
    <n v="3.6"/>
    <n v="3.52"/>
    <n v="1900.8"/>
    <n v="1682.56"/>
    <n v="5.09"/>
    <n v="4.41"/>
    <n v="147.60999999999999"/>
    <n v="70.56"/>
    <m/>
    <m/>
    <n v="0"/>
    <n v="0"/>
    <n v="3.6775763016157987"/>
    <n v="3.5488259109311739"/>
    <n v="2048.41"/>
    <n v="1753.12"/>
    <m/>
    <m/>
    <n v="0"/>
    <n v="0"/>
    <m/>
    <m/>
    <n v="0"/>
    <n v="0"/>
    <m/>
    <m/>
    <n v="0"/>
    <n v="0"/>
    <n v="0"/>
    <n v="0"/>
    <n v="0"/>
    <n v="0"/>
    <n v="781"/>
    <n v="734"/>
    <n v="0"/>
    <n v="0"/>
    <n v="3.6332522407170291"/>
    <n v="3.5594277929155314"/>
    <n v="2837.5699999999997"/>
    <n v="2612.62"/>
    <n v="0"/>
    <n v="0"/>
    <n v="0"/>
    <n v="0"/>
    <n v="190"/>
    <n v="188"/>
    <n v="0"/>
    <n v="0"/>
    <n v="55"/>
    <n v="51"/>
    <n v="0"/>
    <n v="0"/>
    <m/>
    <m/>
    <n v="0"/>
    <n v="0"/>
    <n v="245"/>
    <n v="239"/>
    <n v="0"/>
    <n v="0"/>
    <n v="3.24"/>
    <n v="2.99"/>
    <n v="615.6"/>
    <n v="562.12"/>
    <n v="3.96"/>
    <n v="5.0999999999999996"/>
    <n v="217.8"/>
    <n v="260.09999999999997"/>
    <m/>
    <m/>
    <n v="0"/>
    <n v="0"/>
    <n v="3.4016326530612249"/>
    <n v="3.4402510460251046"/>
    <n v="833.40000000000009"/>
    <n v="822.22"/>
    <m/>
    <m/>
    <n v="0"/>
    <n v="0"/>
    <m/>
    <m/>
    <n v="0"/>
    <n v="0"/>
    <m/>
    <m/>
    <n v="0"/>
    <n v="0"/>
    <n v="0"/>
    <n v="0"/>
    <n v="0"/>
    <n v="0"/>
    <n v="87"/>
    <n v="66"/>
    <n v="0"/>
    <n v="0"/>
    <n v="7.2"/>
    <n v="8.48"/>
    <n v="626.4"/>
    <n v="559.68000000000006"/>
    <m/>
    <m/>
    <n v="0"/>
    <n v="0"/>
    <n v="931"/>
    <n v="896"/>
    <n v="0"/>
    <n v="0"/>
    <n v="3255.5099999999998"/>
    <n v="3061.18"/>
    <n v="0"/>
    <n v="0"/>
    <n v="95"/>
    <n v="77"/>
    <n v="0"/>
    <n v="0"/>
    <n v="415.46"/>
    <n v="373.65999999999997"/>
    <n v="0"/>
    <n v="0"/>
    <n v="1026"/>
    <n v="973"/>
    <n v="0"/>
    <n v="0"/>
    <n v="3670.97"/>
    <n v="3434.8399999999997"/>
    <n v="0"/>
    <n v="0"/>
    <n v="0"/>
    <n v="0"/>
    <n v="0"/>
    <n v="0"/>
    <n v="0"/>
    <n v="0"/>
    <n v="0"/>
    <n v="0"/>
    <n v="4297.37"/>
    <n v="3994.5200000000004"/>
    <n v="0"/>
    <n v="0"/>
  </r>
  <r>
    <x v="8"/>
    <s v="Copiah-Lincoln Community College "/>
    <m/>
    <n v="175573"/>
    <x v="7"/>
    <n v="627"/>
    <n v="620"/>
    <n v="8"/>
    <n v="12"/>
    <n v="619"/>
    <n v="608"/>
    <n v="64"/>
    <n v="64"/>
    <n v="619"/>
    <n v="608"/>
    <n v="0"/>
    <n v="0"/>
    <n v="132"/>
    <n v="124"/>
    <n v="0"/>
    <n v="0"/>
    <n v="12"/>
    <n v="10"/>
    <n v="0"/>
    <n v="0"/>
    <m/>
    <m/>
    <n v="0"/>
    <n v="0"/>
    <n v="144"/>
    <n v="134"/>
    <n v="0"/>
    <n v="0"/>
    <n v="3.47"/>
    <n v="3.69"/>
    <n v="458.04"/>
    <n v="457.56"/>
    <n v="4.25"/>
    <n v="4.55"/>
    <n v="51"/>
    <n v="45.5"/>
    <m/>
    <m/>
    <n v="0"/>
    <n v="0"/>
    <n v="3.5350000000000001"/>
    <n v="3.7541791044776121"/>
    <n v="509.04"/>
    <n v="503.06"/>
    <m/>
    <m/>
    <n v="0"/>
    <n v="0"/>
    <m/>
    <m/>
    <n v="0"/>
    <n v="0"/>
    <m/>
    <m/>
    <n v="0"/>
    <n v="0"/>
    <n v="0"/>
    <n v="0"/>
    <n v="0"/>
    <n v="0"/>
    <n v="250"/>
    <n v="242"/>
    <n v="0"/>
    <n v="0"/>
    <n v="6"/>
    <n v="11"/>
    <n v="0"/>
    <n v="0"/>
    <m/>
    <m/>
    <n v="0"/>
    <n v="0"/>
    <n v="256"/>
    <n v="253"/>
    <n v="0"/>
    <n v="0"/>
    <n v="3.32"/>
    <n v="3.3"/>
    <n v="830"/>
    <n v="798.59999999999991"/>
    <n v="3.33"/>
    <n v="4.2300000000000004"/>
    <n v="19.98"/>
    <n v="46.53"/>
    <m/>
    <m/>
    <n v="0"/>
    <n v="0"/>
    <n v="3.3202343750000001"/>
    <n v="3.3404347826086953"/>
    <n v="849.98"/>
    <n v="845.12999999999988"/>
    <m/>
    <m/>
    <n v="0"/>
    <n v="0"/>
    <m/>
    <m/>
    <n v="0"/>
    <n v="0"/>
    <m/>
    <m/>
    <n v="0"/>
    <n v="0"/>
    <n v="0"/>
    <n v="0"/>
    <n v="0"/>
    <n v="0"/>
    <n v="400"/>
    <n v="387"/>
    <n v="0"/>
    <n v="0"/>
    <n v="3.3975499999999998"/>
    <n v="3.4836950904392761"/>
    <n v="1359.02"/>
    <n v="1348.1899999999998"/>
    <n v="0"/>
    <n v="0"/>
    <n v="0"/>
    <n v="0"/>
    <n v="127"/>
    <n v="133"/>
    <n v="0"/>
    <n v="0"/>
    <n v="17"/>
    <n v="17"/>
    <n v="0"/>
    <n v="0"/>
    <m/>
    <m/>
    <n v="0"/>
    <n v="0"/>
    <n v="144"/>
    <n v="150"/>
    <n v="0"/>
    <n v="0"/>
    <n v="2.74"/>
    <n v="2.82"/>
    <n v="347.98"/>
    <n v="375.06"/>
    <n v="5.03"/>
    <n v="5.79"/>
    <n v="85.51"/>
    <n v="98.43"/>
    <m/>
    <m/>
    <n v="0"/>
    <n v="0"/>
    <n v="3.0103472222222223"/>
    <n v="3.1566000000000001"/>
    <n v="433.49"/>
    <n v="473.49"/>
    <m/>
    <m/>
    <n v="0"/>
    <n v="0"/>
    <m/>
    <m/>
    <n v="0"/>
    <n v="0"/>
    <m/>
    <m/>
    <n v="0"/>
    <n v="0"/>
    <n v="0"/>
    <n v="0"/>
    <n v="0"/>
    <n v="0"/>
    <n v="75"/>
    <n v="71"/>
    <n v="0"/>
    <n v="0"/>
    <n v="7.32"/>
    <n v="7.24"/>
    <n v="549"/>
    <n v="514.04"/>
    <m/>
    <m/>
    <n v="0"/>
    <n v="0"/>
    <n v="509"/>
    <n v="499"/>
    <n v="0"/>
    <n v="0"/>
    <n v="1636.02"/>
    <n v="1631.2199999999998"/>
    <n v="0"/>
    <n v="0"/>
    <n v="35"/>
    <n v="38"/>
    <n v="0"/>
    <n v="0"/>
    <n v="156.49"/>
    <n v="190.46"/>
    <n v="0"/>
    <n v="0"/>
    <n v="544"/>
    <n v="537"/>
    <n v="0"/>
    <n v="0"/>
    <n v="1792.51"/>
    <n v="1821.6799999999998"/>
    <n v="0"/>
    <n v="0"/>
    <n v="0"/>
    <n v="0"/>
    <n v="0"/>
    <n v="0"/>
    <n v="0"/>
    <n v="0"/>
    <n v="0"/>
    <n v="0"/>
    <n v="2341.5100000000002"/>
    <n v="2335.7199999999998"/>
    <n v="0"/>
    <n v="0"/>
  </r>
  <r>
    <x v="8"/>
    <s v="East Central Community College "/>
    <m/>
    <n v="175643"/>
    <x v="7"/>
    <n v="448"/>
    <n v="457"/>
    <n v="7"/>
    <n v="5"/>
    <n v="441"/>
    <n v="452"/>
    <n v="64"/>
    <n v="64"/>
    <n v="441"/>
    <n v="452"/>
    <n v="0"/>
    <n v="0"/>
    <n v="125"/>
    <n v="168"/>
    <n v="0"/>
    <n v="0"/>
    <n v="9"/>
    <n v="5"/>
    <n v="0"/>
    <n v="0"/>
    <m/>
    <m/>
    <n v="0"/>
    <n v="0"/>
    <n v="134"/>
    <n v="173"/>
    <n v="0"/>
    <n v="0"/>
    <n v="3.36"/>
    <n v="3.29"/>
    <n v="420"/>
    <n v="552.72"/>
    <n v="3.33"/>
    <n v="3.6"/>
    <n v="29.97"/>
    <n v="18"/>
    <m/>
    <m/>
    <n v="0"/>
    <n v="0"/>
    <n v="3.3579850746268658"/>
    <n v="3.2989595375722547"/>
    <n v="449.97"/>
    <n v="570.72"/>
    <m/>
    <m/>
    <n v="0"/>
    <n v="0"/>
    <m/>
    <m/>
    <n v="0"/>
    <n v="0"/>
    <m/>
    <m/>
    <n v="0"/>
    <n v="0"/>
    <n v="0"/>
    <n v="0"/>
    <n v="0"/>
    <n v="0"/>
    <n v="171"/>
    <n v="150"/>
    <n v="0"/>
    <n v="0"/>
    <n v="12"/>
    <n v="15"/>
    <n v="0"/>
    <n v="0"/>
    <m/>
    <m/>
    <n v="0"/>
    <n v="0"/>
    <n v="183"/>
    <n v="165"/>
    <n v="0"/>
    <n v="0"/>
    <n v="3.42"/>
    <n v="3.47"/>
    <n v="584.81999999999994"/>
    <n v="520.5"/>
    <n v="5.04"/>
    <n v="4.2699999999999996"/>
    <n v="60.480000000000004"/>
    <n v="64.05"/>
    <m/>
    <m/>
    <n v="0"/>
    <n v="0"/>
    <n v="3.526229508196721"/>
    <n v="3.5427272727272725"/>
    <n v="645.29999999999995"/>
    <n v="584.54999999999995"/>
    <m/>
    <m/>
    <n v="0"/>
    <n v="0"/>
    <m/>
    <m/>
    <n v="0"/>
    <n v="0"/>
    <m/>
    <m/>
    <n v="0"/>
    <n v="0"/>
    <n v="0"/>
    <n v="0"/>
    <n v="0"/>
    <n v="0"/>
    <n v="317"/>
    <n v="338"/>
    <n v="0"/>
    <n v="0"/>
    <n v="3.4551104100946373"/>
    <n v="3.417958579881657"/>
    <n v="1095.27"/>
    <n v="1155.27"/>
    <n v="0"/>
    <n v="0"/>
    <n v="0"/>
    <n v="0"/>
    <n v="43"/>
    <n v="38"/>
    <n v="0"/>
    <n v="0"/>
    <n v="18"/>
    <n v="19"/>
    <n v="0"/>
    <n v="0"/>
    <m/>
    <m/>
    <n v="0"/>
    <n v="0"/>
    <n v="61"/>
    <n v="57"/>
    <n v="0"/>
    <n v="0"/>
    <n v="3.58"/>
    <n v="3.93"/>
    <n v="153.94"/>
    <n v="149.34"/>
    <n v="5.31"/>
    <n v="3.26"/>
    <n v="95.58"/>
    <n v="61.94"/>
    <m/>
    <m/>
    <n v="0"/>
    <n v="0"/>
    <n v="4.0904918032786881"/>
    <n v="3.7066666666666666"/>
    <n v="249.51999999999998"/>
    <n v="211.28"/>
    <m/>
    <m/>
    <n v="0"/>
    <n v="0"/>
    <m/>
    <m/>
    <n v="0"/>
    <n v="0"/>
    <m/>
    <m/>
    <n v="0"/>
    <n v="0"/>
    <n v="0"/>
    <n v="0"/>
    <n v="0"/>
    <n v="0"/>
    <n v="63"/>
    <n v="57"/>
    <n v="0"/>
    <n v="0"/>
    <n v="4.0599999999999996"/>
    <n v="3.72"/>
    <n v="255.77999999999997"/>
    <n v="212.04000000000002"/>
    <m/>
    <m/>
    <n v="0"/>
    <n v="0"/>
    <n v="339"/>
    <n v="356"/>
    <n v="0"/>
    <n v="0"/>
    <n v="1158.76"/>
    <n v="1222.56"/>
    <n v="0"/>
    <n v="0"/>
    <n v="39"/>
    <n v="39"/>
    <n v="0"/>
    <n v="0"/>
    <n v="186.03"/>
    <n v="143.99"/>
    <n v="0"/>
    <n v="0"/>
    <n v="378"/>
    <n v="395"/>
    <n v="0"/>
    <n v="0"/>
    <n v="1344.79"/>
    <n v="1366.55"/>
    <n v="0"/>
    <n v="0"/>
    <n v="0"/>
    <n v="0"/>
    <n v="0"/>
    <n v="0"/>
    <n v="0"/>
    <n v="0"/>
    <n v="0"/>
    <n v="0"/>
    <n v="1600.57"/>
    <n v="1578.59"/>
    <n v="0"/>
    <n v="0"/>
  </r>
  <r>
    <x v="8"/>
    <s v="East Mississippi Community College "/>
    <m/>
    <n v="175652"/>
    <x v="7"/>
    <n v="815"/>
    <n v="752"/>
    <n v="32"/>
    <n v="19"/>
    <n v="783"/>
    <n v="733"/>
    <n v="64"/>
    <n v="64"/>
    <n v="783"/>
    <n v="733"/>
    <n v="0"/>
    <n v="0"/>
    <n v="121"/>
    <n v="160"/>
    <n v="0"/>
    <n v="0"/>
    <n v="9"/>
    <n v="8"/>
    <n v="0"/>
    <n v="0"/>
    <m/>
    <m/>
    <n v="0"/>
    <n v="0"/>
    <n v="130"/>
    <n v="168"/>
    <n v="0"/>
    <n v="0"/>
    <n v="3.34"/>
    <n v="3.29"/>
    <n v="404.14"/>
    <n v="526.4"/>
    <n v="3.11"/>
    <n v="5.38"/>
    <n v="27.99"/>
    <n v="43.04"/>
    <m/>
    <m/>
    <n v="0"/>
    <n v="0"/>
    <n v="3.3240769230769232"/>
    <n v="3.3895238095238094"/>
    <n v="432.13"/>
    <n v="569.43999999999994"/>
    <m/>
    <m/>
    <n v="0"/>
    <n v="0"/>
    <m/>
    <m/>
    <n v="0"/>
    <n v="0"/>
    <m/>
    <m/>
    <n v="0"/>
    <n v="0"/>
    <n v="0"/>
    <n v="0"/>
    <n v="0"/>
    <n v="0"/>
    <n v="289"/>
    <n v="250"/>
    <n v="0"/>
    <n v="0"/>
    <n v="18"/>
    <n v="10"/>
    <n v="0"/>
    <n v="0"/>
    <m/>
    <m/>
    <n v="0"/>
    <n v="0"/>
    <n v="307"/>
    <n v="260"/>
    <n v="0"/>
    <n v="0"/>
    <n v="3.59"/>
    <n v="3.76"/>
    <n v="1037.51"/>
    <n v="940"/>
    <n v="9.25"/>
    <n v="8.3000000000000007"/>
    <n v="166.5"/>
    <n v="83"/>
    <m/>
    <m/>
    <n v="0"/>
    <n v="0"/>
    <n v="3.9218566775244299"/>
    <n v="3.9346153846153844"/>
    <n v="1204.01"/>
    <n v="1023"/>
    <m/>
    <m/>
    <n v="0"/>
    <n v="0"/>
    <m/>
    <m/>
    <n v="0"/>
    <n v="0"/>
    <m/>
    <m/>
    <n v="0"/>
    <n v="0"/>
    <n v="0"/>
    <n v="0"/>
    <n v="0"/>
    <n v="0"/>
    <n v="437"/>
    <n v="428"/>
    <n v="0"/>
    <n v="0"/>
    <n v="3.7440274599542329"/>
    <n v="3.7206542056074769"/>
    <n v="1636.1399999999999"/>
    <n v="1592.44"/>
    <n v="0"/>
    <n v="0"/>
    <n v="0"/>
    <n v="0"/>
    <n v="207"/>
    <n v="186"/>
    <n v="0"/>
    <n v="0"/>
    <n v="34"/>
    <n v="27"/>
    <n v="0"/>
    <n v="0"/>
    <m/>
    <m/>
    <n v="0"/>
    <n v="0"/>
    <n v="241"/>
    <n v="213"/>
    <n v="0"/>
    <n v="0"/>
    <n v="3.15"/>
    <n v="3.41"/>
    <n v="652.04999999999995"/>
    <n v="634.26"/>
    <n v="4.21"/>
    <n v="5.35"/>
    <n v="143.13999999999999"/>
    <n v="144.44999999999999"/>
    <m/>
    <m/>
    <n v="0"/>
    <n v="0"/>
    <n v="3.2995435684647298"/>
    <n v="3.6559154929577469"/>
    <n v="795.18999999999994"/>
    <n v="778.71"/>
    <m/>
    <m/>
    <n v="0"/>
    <n v="0"/>
    <m/>
    <m/>
    <n v="0"/>
    <n v="0"/>
    <m/>
    <m/>
    <n v="0"/>
    <n v="0"/>
    <n v="0"/>
    <n v="0"/>
    <n v="0"/>
    <n v="0"/>
    <n v="105"/>
    <n v="92"/>
    <n v="0"/>
    <n v="0"/>
    <n v="6.03"/>
    <n v="6.13"/>
    <n v="633.15"/>
    <n v="563.96"/>
    <m/>
    <m/>
    <n v="0"/>
    <n v="0"/>
    <n v="617"/>
    <n v="596"/>
    <n v="0"/>
    <n v="0"/>
    <n v="2093.6999999999998"/>
    <n v="2100.66"/>
    <n v="0"/>
    <n v="0"/>
    <n v="61"/>
    <n v="45"/>
    <n v="0"/>
    <n v="0"/>
    <n v="337.63"/>
    <n v="270.49"/>
    <n v="0"/>
    <n v="0"/>
    <n v="678"/>
    <n v="641"/>
    <n v="0"/>
    <n v="0"/>
    <n v="2431.33"/>
    <n v="2371.1499999999996"/>
    <n v="0"/>
    <n v="0"/>
    <n v="0"/>
    <n v="0"/>
    <n v="0"/>
    <n v="0"/>
    <n v="0"/>
    <n v="0"/>
    <n v="0"/>
    <n v="0"/>
    <n v="3064.48"/>
    <n v="2935.11"/>
    <n v="0"/>
    <n v="0"/>
  </r>
  <r>
    <x v="8"/>
    <s v="Itawamba Community College "/>
    <m/>
    <n v="175829"/>
    <x v="7"/>
    <n v="1047"/>
    <n v="1099"/>
    <n v="19"/>
    <n v="15"/>
    <n v="1028"/>
    <n v="1084"/>
    <n v="63"/>
    <n v="63"/>
    <n v="1028"/>
    <n v="1084"/>
    <n v="0"/>
    <n v="0"/>
    <n v="283"/>
    <n v="284"/>
    <n v="0"/>
    <n v="0"/>
    <n v="6"/>
    <n v="6"/>
    <n v="0"/>
    <n v="0"/>
    <m/>
    <m/>
    <n v="0"/>
    <n v="0"/>
    <n v="289"/>
    <n v="290"/>
    <n v="0"/>
    <n v="0"/>
    <n v="3.76"/>
    <n v="3.74"/>
    <n v="1064.08"/>
    <n v="1062.1600000000001"/>
    <n v="3.33"/>
    <n v="3"/>
    <n v="19.98"/>
    <n v="18"/>
    <m/>
    <m/>
    <n v="0"/>
    <n v="0"/>
    <n v="3.7510726643598615"/>
    <n v="3.7246896551724142"/>
    <n v="1084.06"/>
    <n v="1080.1600000000001"/>
    <m/>
    <m/>
    <n v="0"/>
    <n v="0"/>
    <m/>
    <m/>
    <n v="0"/>
    <n v="0"/>
    <m/>
    <m/>
    <n v="0"/>
    <n v="0"/>
    <n v="0"/>
    <n v="0"/>
    <n v="0"/>
    <n v="0"/>
    <n v="520"/>
    <n v="538"/>
    <n v="0"/>
    <n v="0"/>
    <n v="21"/>
    <n v="26"/>
    <n v="0"/>
    <n v="0"/>
    <m/>
    <m/>
    <n v="0"/>
    <n v="0"/>
    <n v="541"/>
    <n v="564"/>
    <n v="0"/>
    <n v="0"/>
    <n v="3.86"/>
    <n v="3.82"/>
    <n v="2007.2"/>
    <n v="2055.16"/>
    <n v="7.55"/>
    <n v="6.33"/>
    <n v="158.54999999999998"/>
    <n v="164.58"/>
    <m/>
    <m/>
    <n v="0"/>
    <n v="0"/>
    <n v="4.0032347504621075"/>
    <n v="3.9357092198581558"/>
    <n v="2165.75"/>
    <n v="2219.7399999999998"/>
    <m/>
    <m/>
    <n v="0"/>
    <n v="0"/>
    <m/>
    <m/>
    <n v="0"/>
    <n v="0"/>
    <m/>
    <m/>
    <n v="0"/>
    <n v="0"/>
    <n v="0"/>
    <n v="0"/>
    <n v="0"/>
    <n v="0"/>
    <n v="830"/>
    <n v="854"/>
    <n v="0"/>
    <n v="0"/>
    <n v="3.915433734939759"/>
    <n v="3.8640515222482432"/>
    <n v="3249.81"/>
    <n v="3299.8999999999996"/>
    <n v="0"/>
    <n v="0"/>
    <n v="0"/>
    <n v="0"/>
    <n v="110"/>
    <n v="132"/>
    <n v="0"/>
    <n v="0"/>
    <n v="44"/>
    <n v="49"/>
    <n v="0"/>
    <n v="0"/>
    <m/>
    <m/>
    <n v="0"/>
    <n v="0"/>
    <n v="154"/>
    <n v="181"/>
    <n v="0"/>
    <n v="0"/>
    <n v="4.3099999999999996"/>
    <n v="3.88"/>
    <n v="474.09999999999997"/>
    <n v="512.16"/>
    <n v="5.75"/>
    <n v="4.38"/>
    <n v="253"/>
    <n v="214.62"/>
    <m/>
    <m/>
    <n v="0"/>
    <n v="0"/>
    <n v="4.7214285714285706"/>
    <n v="4.0153591160220996"/>
    <n v="727.09999999999991"/>
    <n v="726.78"/>
    <m/>
    <m/>
    <n v="0"/>
    <n v="0"/>
    <m/>
    <m/>
    <n v="0"/>
    <n v="0"/>
    <m/>
    <m/>
    <n v="0"/>
    <n v="0"/>
    <n v="0"/>
    <n v="0"/>
    <n v="0"/>
    <n v="0"/>
    <n v="44"/>
    <n v="49"/>
    <n v="0"/>
    <n v="0"/>
    <n v="9.6"/>
    <n v="9.4700000000000006"/>
    <n v="422.4"/>
    <n v="464.03000000000003"/>
    <m/>
    <m/>
    <n v="0"/>
    <n v="0"/>
    <n v="913"/>
    <n v="954"/>
    <n v="0"/>
    <n v="0"/>
    <n v="3545.3799999999997"/>
    <n v="3629.4799999999996"/>
    <n v="0"/>
    <n v="0"/>
    <n v="71"/>
    <n v="81"/>
    <n v="0"/>
    <n v="0"/>
    <n v="431.53"/>
    <n v="397.20000000000005"/>
    <n v="0"/>
    <n v="0"/>
    <n v="984"/>
    <n v="1035"/>
    <n v="0"/>
    <n v="0"/>
    <n v="3976.91"/>
    <n v="4026.6799999999994"/>
    <n v="0"/>
    <n v="0"/>
    <n v="0"/>
    <n v="0"/>
    <n v="0"/>
    <n v="0"/>
    <n v="0"/>
    <n v="0"/>
    <n v="0"/>
    <n v="0"/>
    <n v="4399.3099999999995"/>
    <n v="4490.7099999999991"/>
    <n v="0"/>
    <n v="0"/>
  </r>
  <r>
    <x v="8"/>
    <s v="Jones College"/>
    <m/>
    <n v="175883"/>
    <x v="7"/>
    <n v="847"/>
    <n v="745"/>
    <n v="3"/>
    <n v="5"/>
    <n v="844"/>
    <n v="740"/>
    <n v="64"/>
    <n v="64"/>
    <n v="844"/>
    <n v="740"/>
    <n v="0"/>
    <n v="0"/>
    <n v="164"/>
    <n v="160"/>
    <n v="0"/>
    <n v="0"/>
    <n v="15"/>
    <n v="15"/>
    <n v="0"/>
    <n v="0"/>
    <m/>
    <m/>
    <n v="0"/>
    <n v="0"/>
    <n v="179"/>
    <n v="175"/>
    <n v="0"/>
    <n v="0"/>
    <n v="3.61"/>
    <n v="3.58"/>
    <n v="592.04"/>
    <n v="572.79999999999995"/>
    <n v="3.83"/>
    <n v="3.97"/>
    <n v="57.45"/>
    <n v="59.550000000000004"/>
    <m/>
    <m/>
    <n v="0"/>
    <n v="0"/>
    <n v="3.6284357541899444"/>
    <n v="3.613428571428571"/>
    <n v="649.49"/>
    <n v="632.34999999999991"/>
    <m/>
    <m/>
    <n v="0"/>
    <n v="0"/>
    <m/>
    <m/>
    <n v="0"/>
    <n v="0"/>
    <m/>
    <m/>
    <n v="0"/>
    <n v="0"/>
    <n v="0"/>
    <n v="0"/>
    <n v="0"/>
    <n v="0"/>
    <n v="369"/>
    <n v="272"/>
    <n v="0"/>
    <n v="0"/>
    <n v="24"/>
    <n v="20"/>
    <n v="0"/>
    <n v="0"/>
    <m/>
    <m/>
    <n v="0"/>
    <n v="0"/>
    <n v="393"/>
    <n v="292"/>
    <n v="0"/>
    <n v="0"/>
    <n v="3.31"/>
    <n v="4.0599999999999996"/>
    <n v="1221.3900000000001"/>
    <n v="1104.32"/>
    <n v="2.92"/>
    <n v="4.78"/>
    <n v="70.08"/>
    <n v="95.600000000000009"/>
    <m/>
    <m/>
    <n v="0"/>
    <n v="0"/>
    <n v="3.2861832061068701"/>
    <n v="4.1093150684931503"/>
    <n v="1291.47"/>
    <n v="1199.9199999999998"/>
    <m/>
    <m/>
    <n v="0"/>
    <n v="0"/>
    <m/>
    <m/>
    <n v="0"/>
    <n v="0"/>
    <m/>
    <m/>
    <n v="0"/>
    <n v="0"/>
    <n v="0"/>
    <n v="0"/>
    <n v="0"/>
    <n v="0"/>
    <n v="572"/>
    <n v="467"/>
    <n v="0"/>
    <n v="0"/>
    <n v="3.3932867132867135"/>
    <n v="3.9234903640256955"/>
    <n v="1940.96"/>
    <n v="1832.2699999999998"/>
    <n v="0"/>
    <n v="0"/>
    <n v="0"/>
    <n v="0"/>
    <n v="212"/>
    <n v="217"/>
    <n v="0"/>
    <n v="0"/>
    <n v="31"/>
    <n v="25"/>
    <n v="0"/>
    <n v="0"/>
    <m/>
    <m/>
    <n v="0"/>
    <n v="0"/>
    <n v="243"/>
    <n v="242"/>
    <n v="0"/>
    <n v="0"/>
    <n v="2.83"/>
    <n v="2.76"/>
    <n v="599.96"/>
    <n v="598.91999999999996"/>
    <n v="3.35"/>
    <n v="4.9400000000000004"/>
    <n v="103.85000000000001"/>
    <n v="123.50000000000001"/>
    <m/>
    <m/>
    <n v="0"/>
    <n v="0"/>
    <n v="2.8963374485596711"/>
    <n v="2.9852066115702476"/>
    <n v="703.81000000000006"/>
    <n v="722.42"/>
    <m/>
    <m/>
    <n v="0"/>
    <n v="0"/>
    <m/>
    <m/>
    <n v="0"/>
    <n v="0"/>
    <m/>
    <m/>
    <n v="0"/>
    <n v="0"/>
    <n v="0"/>
    <n v="0"/>
    <n v="0"/>
    <n v="0"/>
    <n v="29"/>
    <n v="31"/>
    <n v="0"/>
    <n v="0"/>
    <n v="4.84"/>
    <n v="6.69"/>
    <n v="140.35999999999999"/>
    <n v="207.39000000000001"/>
    <m/>
    <m/>
    <n v="0"/>
    <n v="0"/>
    <n v="745"/>
    <n v="649"/>
    <n v="0"/>
    <n v="0"/>
    <n v="2413.3900000000003"/>
    <n v="2276.04"/>
    <n v="0"/>
    <n v="0"/>
    <n v="70"/>
    <n v="60"/>
    <n v="0"/>
    <n v="0"/>
    <n v="231.38"/>
    <n v="278.65000000000003"/>
    <n v="0"/>
    <n v="0"/>
    <n v="815"/>
    <n v="709"/>
    <n v="0"/>
    <n v="0"/>
    <n v="2644.7700000000004"/>
    <n v="2554.69"/>
    <n v="0"/>
    <n v="0"/>
    <n v="0"/>
    <n v="0"/>
    <n v="0"/>
    <n v="0"/>
    <n v="0"/>
    <n v="0"/>
    <n v="0"/>
    <n v="0"/>
    <n v="2785.13"/>
    <n v="2762.0799999999995"/>
    <n v="0"/>
    <n v="0"/>
  </r>
  <r>
    <x v="8"/>
    <s v="Meridian Community College "/>
    <m/>
    <n v="175935"/>
    <x v="7"/>
    <n v="507"/>
    <n v="490"/>
    <n v="5"/>
    <n v="3"/>
    <n v="502"/>
    <n v="487"/>
    <n v="62"/>
    <n v="62"/>
    <n v="502"/>
    <n v="487"/>
    <n v="0"/>
    <n v="0"/>
    <n v="52"/>
    <n v="67"/>
    <n v="0"/>
    <n v="0"/>
    <n v="16"/>
    <n v="8"/>
    <n v="0"/>
    <n v="0"/>
    <m/>
    <m/>
    <n v="0"/>
    <n v="0"/>
    <n v="68"/>
    <n v="75"/>
    <n v="0"/>
    <n v="0"/>
    <n v="3.63"/>
    <n v="3.8"/>
    <n v="188.76"/>
    <n v="254.6"/>
    <n v="4.97"/>
    <n v="5.44"/>
    <n v="79.52"/>
    <n v="43.52"/>
    <m/>
    <m/>
    <n v="0"/>
    <n v="0"/>
    <n v="3.9452941176470584"/>
    <n v="3.9749333333333334"/>
    <n v="268.27999999999997"/>
    <n v="298.12"/>
    <m/>
    <m/>
    <n v="0"/>
    <n v="0"/>
    <m/>
    <m/>
    <n v="0"/>
    <n v="0"/>
    <m/>
    <m/>
    <n v="0"/>
    <n v="0"/>
    <n v="0"/>
    <n v="0"/>
    <n v="0"/>
    <n v="0"/>
    <n v="169"/>
    <n v="169"/>
    <n v="0"/>
    <n v="0"/>
    <n v="13"/>
    <n v="11"/>
    <n v="0"/>
    <n v="0"/>
    <m/>
    <m/>
    <n v="0"/>
    <n v="0"/>
    <n v="182"/>
    <n v="180"/>
    <n v="0"/>
    <n v="0"/>
    <n v="3.55"/>
    <n v="3.57"/>
    <n v="599.94999999999993"/>
    <n v="603.32999999999993"/>
    <n v="7.77"/>
    <n v="6.64"/>
    <n v="101.00999999999999"/>
    <n v="73.039999999999992"/>
    <m/>
    <m/>
    <n v="0"/>
    <n v="0"/>
    <n v="3.851428571428571"/>
    <n v="3.7576111111111103"/>
    <n v="700.95999999999992"/>
    <n v="676.36999999999989"/>
    <m/>
    <m/>
    <n v="0"/>
    <n v="0"/>
    <m/>
    <m/>
    <n v="0"/>
    <n v="0"/>
    <m/>
    <m/>
    <n v="0"/>
    <n v="0"/>
    <n v="0"/>
    <n v="0"/>
    <n v="0"/>
    <n v="0"/>
    <n v="250"/>
    <n v="255"/>
    <n v="0"/>
    <n v="0"/>
    <n v="3.8769599999999995"/>
    <n v="3.8215294117647054"/>
    <n v="969.2399999999999"/>
    <n v="974.4899999999999"/>
    <n v="0"/>
    <n v="0"/>
    <n v="0"/>
    <n v="0"/>
    <n v="78"/>
    <n v="120"/>
    <n v="0"/>
    <n v="0"/>
    <n v="23"/>
    <n v="42"/>
    <n v="0"/>
    <n v="0"/>
    <m/>
    <m/>
    <n v="0"/>
    <n v="0"/>
    <n v="101"/>
    <n v="162"/>
    <n v="0"/>
    <n v="0"/>
    <n v="3"/>
    <n v="3.35"/>
    <n v="234"/>
    <n v="402"/>
    <n v="3.93"/>
    <n v="4.08"/>
    <n v="90.39"/>
    <n v="171.36"/>
    <m/>
    <m/>
    <n v="0"/>
    <n v="0"/>
    <n v="3.2117821782178217"/>
    <n v="3.5392592592592593"/>
    <n v="324.39"/>
    <n v="573.36"/>
    <m/>
    <m/>
    <n v="0"/>
    <n v="0"/>
    <m/>
    <m/>
    <n v="0"/>
    <n v="0"/>
    <m/>
    <m/>
    <n v="0"/>
    <n v="0"/>
    <n v="0"/>
    <n v="0"/>
    <n v="0"/>
    <n v="0"/>
    <n v="151"/>
    <n v="70"/>
    <n v="0"/>
    <n v="0"/>
    <n v="5.91"/>
    <n v="7.36"/>
    <n v="892.41"/>
    <n v="515.20000000000005"/>
    <m/>
    <m/>
    <n v="0"/>
    <n v="0"/>
    <n v="299"/>
    <n v="356"/>
    <n v="0"/>
    <n v="0"/>
    <n v="1022.7099999999999"/>
    <n v="1259.9299999999998"/>
    <n v="0"/>
    <n v="0"/>
    <n v="52"/>
    <n v="61"/>
    <n v="0"/>
    <n v="0"/>
    <n v="270.91999999999996"/>
    <n v="287.92"/>
    <n v="0"/>
    <n v="0"/>
    <n v="351"/>
    <n v="417"/>
    <n v="0"/>
    <n v="0"/>
    <n v="1293.6299999999999"/>
    <n v="1547.85"/>
    <n v="0"/>
    <n v="0"/>
    <n v="0"/>
    <n v="0"/>
    <n v="0"/>
    <n v="0"/>
    <n v="0"/>
    <n v="0"/>
    <n v="0"/>
    <n v="0"/>
    <n v="2186.04"/>
    <n v="2063.0500000000002"/>
    <n v="0"/>
    <n v="0"/>
  </r>
  <r>
    <x v="8"/>
    <s v="Mississippi Delta Community College "/>
    <m/>
    <n v="176008"/>
    <x v="7"/>
    <n v="406"/>
    <n v="384"/>
    <n v="26"/>
    <n v="49"/>
    <n v="380"/>
    <n v="335"/>
    <n v="62"/>
    <n v="62"/>
    <n v="380"/>
    <n v="335"/>
    <n v="0"/>
    <n v="0"/>
    <n v="35"/>
    <n v="43"/>
    <n v="0"/>
    <n v="0"/>
    <n v="7"/>
    <n v="6"/>
    <n v="0"/>
    <n v="0"/>
    <m/>
    <m/>
    <n v="0"/>
    <n v="0"/>
    <n v="42"/>
    <n v="49"/>
    <n v="0"/>
    <n v="0"/>
    <n v="3.73"/>
    <n v="3.8"/>
    <n v="130.55000000000001"/>
    <n v="163.4"/>
    <n v="7.36"/>
    <n v="6.83"/>
    <n v="51.52"/>
    <n v="40.980000000000004"/>
    <m/>
    <m/>
    <n v="0"/>
    <n v="0"/>
    <n v="4.3350000000000009"/>
    <n v="4.1710204081632654"/>
    <n v="182.07000000000005"/>
    <n v="204.38"/>
    <m/>
    <m/>
    <n v="0"/>
    <n v="0"/>
    <m/>
    <m/>
    <n v="0"/>
    <n v="0"/>
    <m/>
    <m/>
    <n v="0"/>
    <n v="0"/>
    <n v="0"/>
    <n v="0"/>
    <n v="0"/>
    <n v="0"/>
    <n v="155"/>
    <n v="137"/>
    <n v="0"/>
    <n v="0"/>
    <n v="2"/>
    <n v="3"/>
    <n v="0"/>
    <n v="0"/>
    <m/>
    <m/>
    <n v="0"/>
    <n v="0"/>
    <n v="157"/>
    <n v="140"/>
    <n v="0"/>
    <n v="0"/>
    <n v="3.05"/>
    <n v="3.47"/>
    <n v="472.75"/>
    <n v="475.39000000000004"/>
    <n v="6.25"/>
    <n v="8"/>
    <n v="12.5"/>
    <n v="24"/>
    <m/>
    <m/>
    <n v="0"/>
    <n v="0"/>
    <n v="3.0907643312101909"/>
    <n v="3.5670714285714289"/>
    <n v="485.24999999999994"/>
    <n v="499.39000000000004"/>
    <m/>
    <m/>
    <n v="0"/>
    <n v="0"/>
    <m/>
    <m/>
    <n v="0"/>
    <n v="0"/>
    <m/>
    <m/>
    <n v="0"/>
    <n v="0"/>
    <n v="0"/>
    <n v="0"/>
    <n v="0"/>
    <n v="0"/>
    <n v="199"/>
    <n v="189"/>
    <n v="0"/>
    <n v="0"/>
    <n v="3.353366834170854"/>
    <n v="3.7236507936507937"/>
    <n v="667.31999999999994"/>
    <n v="703.77"/>
    <n v="0"/>
    <n v="0"/>
    <n v="0"/>
    <n v="0"/>
    <n v="89"/>
    <n v="65"/>
    <n v="0"/>
    <n v="0"/>
    <n v="37"/>
    <n v="26"/>
    <n v="0"/>
    <n v="0"/>
    <m/>
    <m/>
    <n v="0"/>
    <n v="0"/>
    <n v="126"/>
    <n v="91"/>
    <n v="0"/>
    <n v="0"/>
    <n v="3.09"/>
    <n v="2.79"/>
    <n v="275.01"/>
    <n v="181.35"/>
    <n v="4.46"/>
    <n v="4.5"/>
    <n v="165.02"/>
    <n v="117"/>
    <m/>
    <m/>
    <n v="0"/>
    <n v="0"/>
    <n v="3.4923015873015872"/>
    <n v="3.2785714285714289"/>
    <n v="440.03"/>
    <n v="298.35000000000002"/>
    <m/>
    <m/>
    <n v="0"/>
    <n v="0"/>
    <m/>
    <m/>
    <n v="0"/>
    <n v="0"/>
    <m/>
    <m/>
    <n v="0"/>
    <n v="0"/>
    <n v="0"/>
    <n v="0"/>
    <n v="0"/>
    <n v="0"/>
    <n v="55"/>
    <n v="55"/>
    <n v="0"/>
    <n v="0"/>
    <n v="4.9000000000000004"/>
    <n v="5.68"/>
    <n v="269.5"/>
    <n v="312.39999999999998"/>
    <m/>
    <m/>
    <n v="0"/>
    <n v="0"/>
    <n v="279"/>
    <n v="245"/>
    <n v="0"/>
    <n v="0"/>
    <n v="878.31"/>
    <n v="820.1400000000001"/>
    <n v="0"/>
    <n v="0"/>
    <n v="46"/>
    <n v="35"/>
    <n v="0"/>
    <n v="0"/>
    <n v="229.04000000000002"/>
    <n v="181.98000000000002"/>
    <n v="0"/>
    <n v="0"/>
    <n v="325"/>
    <n v="280"/>
    <n v="0"/>
    <n v="0"/>
    <n v="1107.3499999999999"/>
    <n v="1002.1200000000001"/>
    <n v="0"/>
    <n v="0"/>
    <n v="0"/>
    <n v="0"/>
    <n v="0"/>
    <n v="0"/>
    <n v="0"/>
    <n v="0"/>
    <n v="0"/>
    <n v="0"/>
    <n v="1376.85"/>
    <n v="1314.52"/>
    <n v="0"/>
    <n v="0"/>
  </r>
  <r>
    <x v="8"/>
    <s v="Northeast Mississippi Community College "/>
    <m/>
    <n v="176169"/>
    <x v="7"/>
    <n v="775"/>
    <n v="674"/>
    <n v="30"/>
    <n v="28"/>
    <n v="745"/>
    <n v="646"/>
    <n v="63"/>
    <n v="63"/>
    <n v="745"/>
    <n v="646"/>
    <n v="0"/>
    <n v="0"/>
    <n v="228"/>
    <n v="212"/>
    <n v="0"/>
    <n v="0"/>
    <n v="6"/>
    <n v="5"/>
    <n v="0"/>
    <n v="0"/>
    <m/>
    <m/>
    <n v="0"/>
    <n v="0"/>
    <n v="234"/>
    <n v="217"/>
    <n v="0"/>
    <n v="0"/>
    <n v="3.72"/>
    <n v="3.94"/>
    <n v="848.16000000000008"/>
    <n v="835.28"/>
    <n v="3.33"/>
    <n v="3.4"/>
    <n v="19.98"/>
    <n v="17"/>
    <m/>
    <m/>
    <n v="0"/>
    <n v="0"/>
    <n v="3.7100000000000004"/>
    <n v="3.927557603686636"/>
    <n v="868.1400000000001"/>
    <n v="852.28"/>
    <m/>
    <m/>
    <n v="0"/>
    <n v="0"/>
    <m/>
    <m/>
    <n v="0"/>
    <n v="0"/>
    <m/>
    <m/>
    <n v="0"/>
    <n v="0"/>
    <n v="0"/>
    <n v="0"/>
    <n v="0"/>
    <n v="0"/>
    <n v="364"/>
    <n v="321"/>
    <n v="0"/>
    <n v="0"/>
    <n v="14"/>
    <n v="12"/>
    <n v="0"/>
    <n v="0"/>
    <m/>
    <m/>
    <n v="0"/>
    <n v="0"/>
    <n v="378"/>
    <n v="333"/>
    <n v="0"/>
    <n v="0"/>
    <n v="3.76"/>
    <n v="3.82"/>
    <n v="1368.6399999999999"/>
    <n v="1226.22"/>
    <n v="6.46"/>
    <n v="4.04"/>
    <n v="90.44"/>
    <n v="48.480000000000004"/>
    <m/>
    <m/>
    <n v="0"/>
    <n v="0"/>
    <n v="3.86"/>
    <n v="3.8279279279279281"/>
    <n v="1459.08"/>
    <n v="1274.7"/>
    <m/>
    <m/>
    <n v="0"/>
    <n v="0"/>
    <m/>
    <m/>
    <n v="0"/>
    <n v="0"/>
    <m/>
    <m/>
    <n v="0"/>
    <n v="0"/>
    <n v="0"/>
    <n v="0"/>
    <n v="0"/>
    <n v="0"/>
    <n v="612"/>
    <n v="550"/>
    <n v="0"/>
    <n v="0"/>
    <n v="3.8026470588235299"/>
    <n v="3.8672363636363638"/>
    <n v="2327.2200000000003"/>
    <n v="2126.98"/>
    <n v="0"/>
    <n v="0"/>
    <n v="0"/>
    <n v="0"/>
    <n v="77"/>
    <n v="70"/>
    <n v="0"/>
    <n v="0"/>
    <n v="25"/>
    <n v="14"/>
    <n v="0"/>
    <n v="0"/>
    <m/>
    <m/>
    <n v="0"/>
    <n v="0"/>
    <n v="102"/>
    <n v="84"/>
    <n v="0"/>
    <n v="0"/>
    <n v="3.55"/>
    <n v="3.15"/>
    <n v="273.34999999999997"/>
    <n v="220.5"/>
    <n v="6.14"/>
    <n v="4.04"/>
    <n v="153.5"/>
    <n v="56.56"/>
    <m/>
    <m/>
    <n v="0"/>
    <n v="0"/>
    <n v="4.1848039215686272"/>
    <n v="3.2983333333333333"/>
    <n v="426.84999999999997"/>
    <n v="277.06"/>
    <m/>
    <m/>
    <n v="0"/>
    <n v="0"/>
    <m/>
    <m/>
    <n v="0"/>
    <n v="0"/>
    <m/>
    <m/>
    <n v="0"/>
    <n v="0"/>
    <n v="0"/>
    <n v="0"/>
    <n v="0"/>
    <n v="0"/>
    <n v="31"/>
    <n v="12"/>
    <n v="0"/>
    <n v="0"/>
    <n v="8.73"/>
    <n v="9.9600000000000009"/>
    <n v="270.63"/>
    <n v="119.52000000000001"/>
    <m/>
    <m/>
    <n v="0"/>
    <n v="0"/>
    <n v="669"/>
    <n v="603"/>
    <n v="0"/>
    <n v="0"/>
    <n v="2490.15"/>
    <n v="2282"/>
    <n v="0"/>
    <n v="0"/>
    <n v="45"/>
    <n v="31"/>
    <n v="0"/>
    <n v="0"/>
    <n v="263.92"/>
    <n v="122.04"/>
    <n v="0"/>
    <n v="0"/>
    <n v="714"/>
    <n v="634"/>
    <n v="0"/>
    <n v="0"/>
    <n v="2754.07"/>
    <n v="2404.04"/>
    <n v="0"/>
    <n v="0"/>
    <n v="0"/>
    <n v="0"/>
    <n v="0"/>
    <n v="0"/>
    <n v="0"/>
    <n v="0"/>
    <n v="0"/>
    <n v="0"/>
    <n v="3024.7000000000003"/>
    <n v="2523.56"/>
    <n v="0"/>
    <n v="0"/>
  </r>
  <r>
    <x v="8"/>
    <s v="Pearl River Community College "/>
    <m/>
    <n v="176239"/>
    <x v="7"/>
    <n v="972"/>
    <n v="1058"/>
    <n v="59"/>
    <n v="54"/>
    <n v="913"/>
    <n v="1004"/>
    <n v="64"/>
    <n v="64"/>
    <n v="913"/>
    <n v="1004"/>
    <n v="0"/>
    <n v="0"/>
    <n v="169"/>
    <n v="205"/>
    <n v="0"/>
    <n v="0"/>
    <n v="18"/>
    <n v="10"/>
    <n v="0"/>
    <n v="0"/>
    <m/>
    <m/>
    <n v="0"/>
    <n v="0"/>
    <n v="187"/>
    <n v="215"/>
    <n v="0"/>
    <n v="0"/>
    <n v="3.3"/>
    <n v="3.55"/>
    <n v="557.69999999999993"/>
    <n v="727.75"/>
    <n v="3.89"/>
    <n v="4.0999999999999996"/>
    <n v="70.02"/>
    <n v="41"/>
    <m/>
    <m/>
    <n v="0"/>
    <n v="0"/>
    <n v="3.3567914438502671"/>
    <n v="3.5755813953488373"/>
    <n v="627.71999999999991"/>
    <n v="768.75"/>
    <m/>
    <m/>
    <n v="0"/>
    <n v="0"/>
    <m/>
    <m/>
    <n v="0"/>
    <n v="0"/>
    <m/>
    <m/>
    <n v="0"/>
    <n v="0"/>
    <n v="0"/>
    <n v="0"/>
    <n v="0"/>
    <n v="0"/>
    <n v="332"/>
    <n v="340"/>
    <n v="0"/>
    <n v="0"/>
    <n v="18"/>
    <n v="19"/>
    <n v="0"/>
    <n v="0"/>
    <m/>
    <m/>
    <n v="0"/>
    <n v="0"/>
    <n v="350"/>
    <n v="359"/>
    <n v="0"/>
    <n v="0"/>
    <n v="3.56"/>
    <n v="3.52"/>
    <n v="1181.92"/>
    <n v="1196.8"/>
    <n v="6.06"/>
    <n v="6.55"/>
    <n v="109.08"/>
    <n v="124.45"/>
    <m/>
    <m/>
    <n v="0"/>
    <n v="0"/>
    <n v="3.6885714285714286"/>
    <n v="3.6803621169916436"/>
    <n v="1291"/>
    <n v="1321.25"/>
    <m/>
    <m/>
    <n v="0"/>
    <n v="0"/>
    <m/>
    <m/>
    <n v="0"/>
    <n v="0"/>
    <m/>
    <m/>
    <n v="0"/>
    <n v="0"/>
    <n v="0"/>
    <n v="0"/>
    <n v="0"/>
    <n v="0"/>
    <n v="537"/>
    <n v="574"/>
    <n v="0"/>
    <n v="0"/>
    <n v="3.573035381750465"/>
    <n v="3.6411149825783973"/>
    <n v="1918.7199999999998"/>
    <n v="2090"/>
    <n v="0"/>
    <n v="0"/>
    <n v="0"/>
    <n v="0"/>
    <n v="234"/>
    <n v="224"/>
    <n v="0"/>
    <n v="0"/>
    <n v="42"/>
    <n v="85"/>
    <n v="0"/>
    <n v="0"/>
    <m/>
    <m/>
    <n v="0"/>
    <n v="0"/>
    <n v="276"/>
    <n v="309"/>
    <n v="0"/>
    <n v="0"/>
    <n v="2.96"/>
    <n v="3.13"/>
    <n v="692.64"/>
    <n v="701.12"/>
    <n v="4.79"/>
    <n v="5.04"/>
    <n v="201.18"/>
    <n v="428.4"/>
    <m/>
    <m/>
    <n v="0"/>
    <n v="0"/>
    <n v="3.2384782608695648"/>
    <n v="3.6554045307443364"/>
    <n v="893.81999999999994"/>
    <n v="1129.52"/>
    <m/>
    <m/>
    <n v="0"/>
    <n v="0"/>
    <m/>
    <m/>
    <n v="0"/>
    <n v="0"/>
    <m/>
    <m/>
    <n v="0"/>
    <n v="0"/>
    <n v="0"/>
    <n v="0"/>
    <n v="0"/>
    <n v="0"/>
    <n v="100"/>
    <n v="121"/>
    <n v="0"/>
    <n v="0"/>
    <n v="4.25"/>
    <n v="4.87"/>
    <n v="425"/>
    <n v="589.27"/>
    <m/>
    <m/>
    <n v="0"/>
    <n v="0"/>
    <n v="735"/>
    <n v="769"/>
    <n v="0"/>
    <n v="0"/>
    <n v="2432.2599999999998"/>
    <n v="2625.67"/>
    <n v="0"/>
    <n v="0"/>
    <n v="78"/>
    <n v="114"/>
    <n v="0"/>
    <n v="0"/>
    <n v="380.28"/>
    <n v="593.84999999999991"/>
    <n v="0"/>
    <n v="0"/>
    <n v="813"/>
    <n v="883"/>
    <n v="0"/>
    <n v="0"/>
    <n v="2812.54"/>
    <n v="3219.52"/>
    <n v="0"/>
    <n v="0"/>
    <n v="0"/>
    <n v="0"/>
    <n v="0"/>
    <n v="0"/>
    <n v="0"/>
    <n v="0"/>
    <n v="0"/>
    <n v="0"/>
    <n v="3237.54"/>
    <n v="3808.79"/>
    <n v="0"/>
    <n v="0"/>
  </r>
  <r>
    <x v="8"/>
    <s v="Coahoma Community College "/>
    <m/>
    <n v="175519"/>
    <x v="6"/>
    <n v="217"/>
    <n v="237"/>
    <n v="2"/>
    <n v="1"/>
    <n v="215"/>
    <n v="236"/>
    <n v="65"/>
    <n v="65"/>
    <n v="215"/>
    <n v="236"/>
    <n v="0"/>
    <n v="0"/>
    <n v="53"/>
    <n v="44"/>
    <n v="0"/>
    <n v="0"/>
    <n v="1"/>
    <n v="3"/>
    <n v="0"/>
    <n v="0"/>
    <m/>
    <m/>
    <n v="0"/>
    <n v="0"/>
    <n v="54"/>
    <n v="47"/>
    <n v="0"/>
    <n v="0"/>
    <n v="3.9"/>
    <n v="4.25"/>
    <n v="206.7"/>
    <n v="187"/>
    <n v="3"/>
    <n v="5.33"/>
    <n v="3"/>
    <n v="15.99"/>
    <m/>
    <m/>
    <n v="0"/>
    <n v="0"/>
    <n v="3.8833333333333333"/>
    <n v="4.3189361702127664"/>
    <n v="209.7"/>
    <n v="202.99"/>
    <m/>
    <m/>
    <n v="0"/>
    <n v="0"/>
    <m/>
    <m/>
    <n v="0"/>
    <n v="0"/>
    <m/>
    <m/>
    <n v="0"/>
    <n v="0"/>
    <n v="0"/>
    <n v="0"/>
    <n v="0"/>
    <n v="0"/>
    <n v="85"/>
    <n v="107"/>
    <n v="0"/>
    <n v="0"/>
    <n v="9"/>
    <n v="9"/>
    <n v="0"/>
    <n v="0"/>
    <m/>
    <m/>
    <n v="0"/>
    <n v="0"/>
    <n v="94"/>
    <n v="116"/>
    <n v="0"/>
    <n v="0"/>
    <n v="3.35"/>
    <n v="3.88"/>
    <n v="284.75"/>
    <n v="415.15999999999997"/>
    <n v="8.44"/>
    <n v="7.17"/>
    <n v="75.959999999999994"/>
    <n v="64.53"/>
    <m/>
    <m/>
    <n v="0"/>
    <n v="0"/>
    <n v="3.8373404255319148"/>
    <n v="4.1352586206896547"/>
    <n v="360.71"/>
    <n v="479.68999999999994"/>
    <m/>
    <m/>
    <n v="0"/>
    <n v="0"/>
    <m/>
    <m/>
    <n v="0"/>
    <n v="0"/>
    <m/>
    <m/>
    <n v="0"/>
    <n v="0"/>
    <n v="0"/>
    <n v="0"/>
    <n v="0"/>
    <n v="0"/>
    <n v="148"/>
    <n v="163"/>
    <n v="0"/>
    <n v="0"/>
    <n v="3.8541216216216214"/>
    <n v="4.1882208588957051"/>
    <n v="570.41"/>
    <n v="682.68"/>
    <n v="0"/>
    <n v="0"/>
    <n v="0"/>
    <n v="0"/>
    <n v="33"/>
    <n v="35"/>
    <n v="0"/>
    <n v="0"/>
    <n v="13"/>
    <n v="12"/>
    <n v="0"/>
    <n v="0"/>
    <m/>
    <m/>
    <n v="0"/>
    <n v="0"/>
    <n v="46"/>
    <n v="47"/>
    <n v="0"/>
    <n v="0"/>
    <n v="3.2"/>
    <n v="3.2"/>
    <n v="105.60000000000001"/>
    <n v="112"/>
    <n v="2"/>
    <n v="1.46"/>
    <n v="26"/>
    <n v="17.52"/>
    <m/>
    <m/>
    <n v="0"/>
    <n v="0"/>
    <n v="2.8608695652173917"/>
    <n v="2.7557446808510639"/>
    <n v="131.60000000000002"/>
    <n v="129.52000000000001"/>
    <m/>
    <m/>
    <n v="0"/>
    <n v="0"/>
    <m/>
    <m/>
    <n v="0"/>
    <n v="0"/>
    <m/>
    <m/>
    <n v="0"/>
    <n v="0"/>
    <n v="0"/>
    <n v="0"/>
    <n v="0"/>
    <n v="0"/>
    <n v="21"/>
    <n v="26"/>
    <n v="0"/>
    <n v="0"/>
    <n v="7.52"/>
    <n v="7.63"/>
    <n v="157.91999999999999"/>
    <n v="198.38"/>
    <m/>
    <m/>
    <n v="0"/>
    <n v="0"/>
    <n v="171"/>
    <n v="186"/>
    <n v="0"/>
    <n v="0"/>
    <n v="597.04999999999995"/>
    <n v="714.16"/>
    <n v="0"/>
    <n v="0"/>
    <n v="23"/>
    <n v="24"/>
    <n v="0"/>
    <n v="0"/>
    <n v="104.96"/>
    <n v="98.039999999999992"/>
    <n v="0"/>
    <n v="0"/>
    <n v="194"/>
    <n v="210"/>
    <n v="0"/>
    <n v="0"/>
    <n v="702.01"/>
    <n v="812.19999999999993"/>
    <n v="0"/>
    <n v="0"/>
    <n v="0"/>
    <n v="0"/>
    <n v="0"/>
    <n v="0"/>
    <n v="0"/>
    <n v="0"/>
    <n v="0"/>
    <n v="0"/>
    <n v="859.93"/>
    <n v="1010.5799999999999"/>
    <n v="0"/>
    <n v="0"/>
  </r>
  <r>
    <x v="8"/>
    <s v="Southwest Mississippi Community College"/>
    <m/>
    <n v="176354"/>
    <x v="6"/>
    <n v="420"/>
    <n v="465"/>
    <n v="12"/>
    <n v="6"/>
    <n v="408"/>
    <n v="459"/>
    <n v="64"/>
    <n v="64"/>
    <n v="408"/>
    <n v="459"/>
    <n v="0"/>
    <n v="0"/>
    <n v="62"/>
    <n v="73"/>
    <n v="0"/>
    <n v="0"/>
    <n v="2"/>
    <n v="4"/>
    <n v="0"/>
    <n v="0"/>
    <m/>
    <m/>
    <n v="0"/>
    <n v="0"/>
    <n v="64"/>
    <n v="77"/>
    <n v="0"/>
    <n v="0"/>
    <n v="3.55"/>
    <n v="3.41"/>
    <n v="220.1"/>
    <n v="248.93"/>
    <n v="7"/>
    <n v="4.13"/>
    <n v="14"/>
    <n v="16.52"/>
    <m/>
    <m/>
    <n v="0"/>
    <n v="0"/>
    <n v="3.6578124999999999"/>
    <n v="3.4474025974025975"/>
    <n v="234.1"/>
    <n v="265.45"/>
    <m/>
    <m/>
    <n v="0"/>
    <n v="0"/>
    <m/>
    <m/>
    <n v="0"/>
    <n v="0"/>
    <m/>
    <m/>
    <n v="0"/>
    <n v="0"/>
    <n v="0"/>
    <n v="0"/>
    <n v="0"/>
    <n v="0"/>
    <n v="212"/>
    <n v="233"/>
    <n v="0"/>
    <n v="0"/>
    <n v="9"/>
    <n v="10"/>
    <n v="0"/>
    <n v="0"/>
    <m/>
    <m/>
    <n v="0"/>
    <n v="0"/>
    <n v="221"/>
    <n v="243"/>
    <n v="0"/>
    <n v="0"/>
    <n v="3.28"/>
    <n v="3.2"/>
    <n v="695.36"/>
    <n v="745.6"/>
    <n v="4.8899999999999997"/>
    <n v="4.6500000000000004"/>
    <n v="44.01"/>
    <n v="46.5"/>
    <m/>
    <m/>
    <n v="0"/>
    <n v="0"/>
    <n v="3.3455656108597287"/>
    <n v="3.2596707818930044"/>
    <n v="739.37"/>
    <n v="792.1"/>
    <m/>
    <m/>
    <n v="0"/>
    <n v="0"/>
    <m/>
    <m/>
    <n v="0"/>
    <n v="0"/>
    <m/>
    <m/>
    <n v="0"/>
    <n v="0"/>
    <n v="0"/>
    <n v="0"/>
    <n v="0"/>
    <n v="0"/>
    <n v="285"/>
    <n v="320"/>
    <n v="0"/>
    <n v="0"/>
    <n v="3.4156842105263161"/>
    <n v="3.3048437499999999"/>
    <n v="973.47000000000014"/>
    <n v="1057.55"/>
    <n v="0"/>
    <n v="0"/>
    <n v="0"/>
    <n v="0"/>
    <n v="63"/>
    <n v="77"/>
    <n v="0"/>
    <n v="0"/>
    <n v="42"/>
    <n v="45"/>
    <n v="0"/>
    <n v="0"/>
    <m/>
    <m/>
    <n v="0"/>
    <n v="0"/>
    <n v="105"/>
    <n v="122"/>
    <n v="0"/>
    <n v="0"/>
    <n v="2.94"/>
    <n v="2.98"/>
    <n v="185.22"/>
    <n v="229.46"/>
    <n v="3.8"/>
    <n v="3.71"/>
    <n v="159.6"/>
    <n v="166.95"/>
    <m/>
    <m/>
    <n v="0"/>
    <n v="0"/>
    <n v="3.2839999999999998"/>
    <n v="3.2492622950819667"/>
    <n v="344.82"/>
    <n v="396.40999999999997"/>
    <m/>
    <m/>
    <n v="0"/>
    <n v="0"/>
    <m/>
    <m/>
    <n v="0"/>
    <n v="0"/>
    <m/>
    <m/>
    <n v="0"/>
    <n v="0"/>
    <n v="0"/>
    <n v="0"/>
    <n v="0"/>
    <n v="0"/>
    <n v="18"/>
    <n v="17"/>
    <n v="0"/>
    <n v="0"/>
    <n v="5.44"/>
    <n v="6.09"/>
    <n v="97.92"/>
    <n v="103.53"/>
    <m/>
    <m/>
    <n v="0"/>
    <n v="0"/>
    <n v="337"/>
    <n v="383"/>
    <n v="0"/>
    <n v="0"/>
    <n v="1100.68"/>
    <n v="1223.99"/>
    <n v="0"/>
    <n v="0"/>
    <n v="53"/>
    <n v="59"/>
    <n v="0"/>
    <n v="0"/>
    <n v="217.60999999999999"/>
    <n v="229.96999999999997"/>
    <n v="0"/>
    <n v="0"/>
    <n v="390"/>
    <n v="442"/>
    <n v="0"/>
    <n v="0"/>
    <n v="1318.29"/>
    <n v="1453.96"/>
    <n v="0"/>
    <n v="0"/>
    <n v="0"/>
    <n v="0"/>
    <n v="0"/>
    <n v="0"/>
    <n v="0"/>
    <n v="0"/>
    <n v="0"/>
    <n v="0"/>
    <n v="1416.2100000000003"/>
    <n v="1557.49"/>
    <n v="0"/>
    <n v="0"/>
  </r>
  <r>
    <x v="9"/>
    <s v="North Carolina State University "/>
    <m/>
    <n v="199193"/>
    <x v="3"/>
    <n v="5991"/>
    <n v="6377"/>
    <n v="432"/>
    <n v="404"/>
    <n v="5559"/>
    <n v="5973"/>
    <n v="120"/>
    <m/>
    <n v="5559"/>
    <n v="5973"/>
    <n v="5559"/>
    <n v="5973"/>
    <n v="52"/>
    <n v="56"/>
    <n v="52"/>
    <n v="56"/>
    <n v="1"/>
    <n v="5"/>
    <n v="1"/>
    <n v="5"/>
    <n v="3"/>
    <n v="2"/>
    <n v="3"/>
    <n v="2"/>
    <n v="56"/>
    <n v="63"/>
    <n v="56"/>
    <n v="63"/>
    <n v="4.3"/>
    <n v="3.7"/>
    <n v="223.6"/>
    <n v="207.20000000000002"/>
    <n v="6"/>
    <n v="1.4"/>
    <n v="6"/>
    <n v="7"/>
    <n v="2.7"/>
    <n v="1.5"/>
    <n v="8.1000000000000014"/>
    <n v="3"/>
    <n v="4.2446428571428569"/>
    <n v="3.4476190476190478"/>
    <n v="237.7"/>
    <n v="217.20000000000002"/>
    <n v="152"/>
    <n v="137"/>
    <n v="7904"/>
    <n v="7672"/>
    <n v="84"/>
    <n v="35"/>
    <n v="84"/>
    <n v="175"/>
    <n v="22"/>
    <n v="22"/>
    <n v="66"/>
    <n v="44"/>
    <n v="143.82142857142858"/>
    <n v="125.25396825396825"/>
    <n v="8054.0000000000009"/>
    <n v="7891"/>
    <n v="3933"/>
    <n v="4335"/>
    <n v="3933"/>
    <n v="4335"/>
    <n v="12"/>
    <n v="41"/>
    <n v="12"/>
    <n v="41"/>
    <n v="65"/>
    <n v="29"/>
    <n v="65"/>
    <n v="29"/>
    <n v="4010"/>
    <n v="4405"/>
    <n v="4010"/>
    <n v="4405"/>
    <n v="4.4000000000000004"/>
    <n v="4.4000000000000004"/>
    <n v="17305.2"/>
    <n v="19074"/>
    <n v="5.6"/>
    <n v="2.2000000000000002"/>
    <n v="67.199999999999989"/>
    <n v="90.2"/>
    <n v="3.4"/>
    <n v="1.2"/>
    <n v="221"/>
    <n v="34.799999999999997"/>
    <n v="4.3873815461346641"/>
    <n v="4.358456299659478"/>
    <n v="17593.400000000001"/>
    <n v="19199"/>
    <n v="135"/>
    <n v="132"/>
    <n v="530955"/>
    <n v="572220"/>
    <n v="88"/>
    <n v="39"/>
    <n v="1056"/>
    <n v="1599"/>
    <n v="34"/>
    <n v="21"/>
    <n v="2210"/>
    <n v="609"/>
    <n v="133.22219451371572"/>
    <n v="130.40363223609535"/>
    <n v="534221"/>
    <n v="574428"/>
    <n v="4066"/>
    <n v="4468"/>
    <n v="4066"/>
    <n v="4468"/>
    <n v="4.3854156419085104"/>
    <n v="4.3456132497761866"/>
    <n v="17831.100000000002"/>
    <n v="19416.2"/>
    <n v="133.36817511067389"/>
    <n v="130.33102059086841"/>
    <n v="542275"/>
    <n v="582319"/>
    <n v="1375"/>
    <n v="1400"/>
    <n v="1375"/>
    <n v="1400"/>
    <n v="113"/>
    <n v="103"/>
    <n v="113"/>
    <n v="103"/>
    <n v="5"/>
    <n v="2"/>
    <n v="5"/>
    <n v="2"/>
    <n v="1493"/>
    <n v="1505"/>
    <n v="1493"/>
    <n v="1505"/>
    <n v="3.1"/>
    <n v="3.1"/>
    <n v="4262.5"/>
    <n v="4340"/>
    <n v="3.3"/>
    <n v="3.5"/>
    <n v="372.9"/>
    <n v="360.5"/>
    <n v="5"/>
    <n v="1"/>
    <n v="25"/>
    <n v="2"/>
    <n v="3.1215003348961821"/>
    <n v="3.1245847176079735"/>
    <n v="4660.3999999999996"/>
    <n v="4702.5"/>
    <n v="85"/>
    <n v="85"/>
    <n v="116875"/>
    <n v="119000"/>
    <n v="70"/>
    <n v="72"/>
    <n v="7910"/>
    <n v="7416"/>
    <n v="85"/>
    <n v="8"/>
    <n v="425"/>
    <n v="16"/>
    <n v="83.864701942397858"/>
    <n v="84.007973421926906"/>
    <n v="125210"/>
    <n v="126432"/>
    <n v="0"/>
    <n v="0"/>
    <n v="0"/>
    <n v="0"/>
    <n v="0"/>
    <n v="0"/>
    <n v="0"/>
    <n v="0"/>
    <n v="0"/>
    <n v="0"/>
    <n v="0"/>
    <n v="0"/>
    <n v="5360"/>
    <n v="5791"/>
    <n v="5360"/>
    <n v="5791"/>
    <n v="21791.3"/>
    <n v="23621.200000000001"/>
    <n v="655734"/>
    <n v="698892"/>
    <n v="126"/>
    <n v="149"/>
    <n v="126"/>
    <n v="149"/>
    <n v="446.09999999999997"/>
    <n v="457.7"/>
    <n v="9050"/>
    <n v="9190"/>
    <n v="5486"/>
    <n v="5940"/>
    <n v="5486"/>
    <n v="5940"/>
    <n v="22237.399999999998"/>
    <n v="24078.9"/>
    <n v="664784"/>
    <n v="708082"/>
    <n v="73"/>
    <n v="33"/>
    <n v="73"/>
    <n v="33"/>
    <n v="254.1"/>
    <n v="39.799999999999997"/>
    <n v="2701"/>
    <n v="669"/>
    <n v="22491.5"/>
    <n v="24118.7"/>
    <n v="667485"/>
    <n v="708751"/>
  </r>
  <r>
    <x v="9"/>
    <s v="University of North Carolina at Chapel Hill "/>
    <m/>
    <n v="199120"/>
    <x v="3"/>
    <n v="4828"/>
    <n v="4951"/>
    <n v="0"/>
    <n v="0"/>
    <n v="4828"/>
    <n v="4951"/>
    <n v="120"/>
    <m/>
    <n v="4828"/>
    <n v="4951"/>
    <n v="4828"/>
    <n v="4950"/>
    <n v="60"/>
    <n v="15"/>
    <n v="60"/>
    <n v="15"/>
    <n v="0"/>
    <n v="0"/>
    <n v="0"/>
    <n v="0"/>
    <n v="0"/>
    <n v="0"/>
    <n v="0"/>
    <n v="0"/>
    <n v="60"/>
    <n v="15"/>
    <n v="60"/>
    <n v="15"/>
    <n v="5"/>
    <n v="3.9"/>
    <n v="300"/>
    <n v="58.5"/>
    <n v="0"/>
    <n v="0"/>
    <n v="0"/>
    <n v="0"/>
    <n v="0"/>
    <n v="0"/>
    <n v="0"/>
    <n v="0"/>
    <n v="5"/>
    <n v="3.9"/>
    <n v="300"/>
    <n v="58.5"/>
    <n v="133"/>
    <n v="124"/>
    <n v="7980"/>
    <n v="1860"/>
    <n v="0"/>
    <n v="0"/>
    <n v="0"/>
    <n v="0"/>
    <n v="0"/>
    <n v="0"/>
    <n v="0"/>
    <n v="0"/>
    <n v="133"/>
    <n v="124"/>
    <n v="7980"/>
    <n v="1860"/>
    <n v="3984"/>
    <n v="4171"/>
    <n v="3984"/>
    <n v="4171"/>
    <n v="4"/>
    <n v="16"/>
    <n v="4"/>
    <n v="16"/>
    <n v="16"/>
    <n v="1"/>
    <n v="16"/>
    <n v="0"/>
    <n v="4004"/>
    <n v="4188"/>
    <n v="4004"/>
    <n v="4188"/>
    <n v="4.2"/>
    <n v="4.2"/>
    <n v="16732.8"/>
    <n v="17518.2"/>
    <n v="5.8"/>
    <n v="4.5"/>
    <n v="23.2"/>
    <n v="72"/>
    <n v="4.5"/>
    <n v="0"/>
    <n v="72"/>
    <n v="0"/>
    <n v="4.2027972027972025"/>
    <n v="4.2001432664756448"/>
    <n v="16828"/>
    <n v="17590.2"/>
    <n v="118"/>
    <n v="117"/>
    <n v="470112"/>
    <n v="488007"/>
    <n v="122"/>
    <n v="99"/>
    <n v="488"/>
    <n v="1584"/>
    <n v="83"/>
    <n v="0"/>
    <n v="1328"/>
    <n v="0"/>
    <n v="117.86413586413586"/>
    <n v="116.90329512893983"/>
    <n v="471928"/>
    <n v="489591"/>
    <n v="4064"/>
    <n v="4203"/>
    <n v="4064"/>
    <n v="4203"/>
    <n v="4.2145669291338583"/>
    <n v="4.1990720913633117"/>
    <n v="17128"/>
    <n v="17648.7"/>
    <n v="118.08759842519684"/>
    <n v="116.92862241256246"/>
    <n v="479908"/>
    <n v="491451"/>
    <n v="742"/>
    <n v="738"/>
    <n v="742"/>
    <n v="738"/>
    <n v="3"/>
    <n v="7"/>
    <n v="3"/>
    <n v="7"/>
    <n v="7"/>
    <n v="3"/>
    <n v="7"/>
    <n v="3"/>
    <n v="752"/>
    <n v="748"/>
    <n v="752"/>
    <n v="748"/>
    <n v="2.9"/>
    <n v="3"/>
    <n v="2151.7999999999997"/>
    <n v="2214"/>
    <n v="2.2000000000000002"/>
    <n v="5.0999999999999996"/>
    <n v="6.6000000000000005"/>
    <n v="35.699999999999996"/>
    <n v="3.7"/>
    <n v="0"/>
    <n v="25.900000000000002"/>
    <n v="0"/>
    <n v="2.9046542553191488"/>
    <n v="3.0076203208556147"/>
    <n v="2184.2999999999997"/>
    <n v="2249.6999999999998"/>
    <n v="77"/>
    <n v="78"/>
    <n v="57134"/>
    <n v="57564"/>
    <n v="57"/>
    <n v="78"/>
    <n v="171"/>
    <n v="546"/>
    <n v="58"/>
    <n v="36"/>
    <n v="406"/>
    <n v="108"/>
    <n v="76.743351063829792"/>
    <n v="77.831550802139034"/>
    <n v="57711"/>
    <n v="58218"/>
    <n v="12"/>
    <n v="0"/>
    <n v="12"/>
    <n v="0"/>
    <n v="4.9000000000000004"/>
    <n v="0"/>
    <n v="58.800000000000004"/>
    <n v="0"/>
    <n v="92.1"/>
    <n v="0"/>
    <n v="1105.1999999999998"/>
    <n v="0"/>
    <n v="4786"/>
    <n v="4924"/>
    <n v="4786"/>
    <n v="4924"/>
    <n v="19184.599999999999"/>
    <n v="19790.7"/>
    <n v="535226"/>
    <n v="547431"/>
    <n v="7"/>
    <n v="23"/>
    <n v="7"/>
    <n v="23"/>
    <n v="29.8"/>
    <n v="107.69999999999999"/>
    <n v="659"/>
    <n v="2130"/>
    <n v="4793"/>
    <n v="4947"/>
    <n v="4793"/>
    <n v="4947"/>
    <n v="19214.399999999998"/>
    <n v="19898.400000000001"/>
    <n v="535885"/>
    <n v="549561"/>
    <n v="23"/>
    <n v="4"/>
    <n v="23"/>
    <n v="3"/>
    <n v="97.9"/>
    <n v="0"/>
    <n v="1734"/>
    <n v="108"/>
    <n v="19371.099999999999"/>
    <n v="19898.400000000001"/>
    <n v="538724.19999999995"/>
    <n v="549669"/>
  </r>
  <r>
    <x v="9"/>
    <s v="University of North Carolina at Charlotte"/>
    <m/>
    <n v="199139"/>
    <x v="3"/>
    <n v="5781"/>
    <n v="6133"/>
    <n v="196"/>
    <n v="231"/>
    <n v="5585"/>
    <n v="5902"/>
    <n v="120"/>
    <m/>
    <n v="5585"/>
    <n v="5902"/>
    <n v="5585"/>
    <n v="5902"/>
    <n v="3"/>
    <n v="12"/>
    <n v="3"/>
    <n v="12"/>
    <n v="0"/>
    <n v="1"/>
    <n v="0"/>
    <n v="1"/>
    <n v="0"/>
    <n v="0"/>
    <n v="0"/>
    <n v="0"/>
    <n v="3"/>
    <n v="13"/>
    <n v="3"/>
    <n v="13"/>
    <n v="8.3000000000000007"/>
    <n v="2.6"/>
    <n v="24.900000000000002"/>
    <n v="31.200000000000003"/>
    <n v="0"/>
    <n v="3.5"/>
    <n v="0"/>
    <n v="3.5"/>
    <n v="0"/>
    <n v="0"/>
    <n v="0"/>
    <n v="0"/>
    <n v="8.3000000000000007"/>
    <n v="2.6692307692307695"/>
    <n v="24.900000000000002"/>
    <n v="34.700000000000003"/>
    <n v="178"/>
    <n v="90"/>
    <n v="534"/>
    <n v="1080"/>
    <n v="0"/>
    <n v="73"/>
    <n v="0"/>
    <n v="73"/>
    <n v="0"/>
    <n v="0"/>
    <n v="0"/>
    <n v="0"/>
    <n v="178"/>
    <n v="88.692307692307693"/>
    <n v="534"/>
    <n v="1153"/>
    <n v="2704"/>
    <n v="2825"/>
    <n v="2704"/>
    <n v="2825"/>
    <n v="13"/>
    <n v="12"/>
    <n v="13"/>
    <n v="12"/>
    <n v="20"/>
    <n v="0"/>
    <n v="20"/>
    <n v="0"/>
    <n v="2737"/>
    <n v="2837"/>
    <n v="2737"/>
    <n v="2837"/>
    <n v="4.5999999999999996"/>
    <n v="4.5"/>
    <n v="12438.4"/>
    <n v="12712.5"/>
    <n v="5.2"/>
    <n v="4.7"/>
    <n v="67.600000000000009"/>
    <n v="56.400000000000006"/>
    <n v="5.8"/>
    <n v="0"/>
    <n v="116"/>
    <n v="0"/>
    <n v="4.6116185604676652"/>
    <n v="4.5008459640465279"/>
    <n v="12622"/>
    <n v="12768.9"/>
    <n v="129"/>
    <n v="126"/>
    <n v="348816"/>
    <n v="355950"/>
    <n v="100"/>
    <n v="106"/>
    <n v="1300"/>
    <n v="1272"/>
    <n v="151"/>
    <n v="0"/>
    <n v="3020"/>
    <n v="0"/>
    <n v="129.02301790281331"/>
    <n v="125.9154035953472"/>
    <n v="353136"/>
    <n v="357222"/>
    <n v="2740"/>
    <n v="2850"/>
    <n v="2740"/>
    <n v="2850"/>
    <n v="4.6156569343065694"/>
    <n v="4.4924912280701754"/>
    <n v="12646.9"/>
    <n v="12803.6"/>
    <n v="129.07664233576642"/>
    <n v="125.74561403508773"/>
    <n v="353670"/>
    <n v="358375"/>
    <n v="2392"/>
    <n v="2592"/>
    <n v="2392"/>
    <n v="2592"/>
    <n v="445"/>
    <n v="459"/>
    <n v="445"/>
    <n v="459"/>
    <n v="8"/>
    <n v="1"/>
    <n v="8"/>
    <n v="1"/>
    <n v="2845"/>
    <n v="3052"/>
    <n v="2845"/>
    <n v="3052"/>
    <n v="3.5"/>
    <n v="3.5"/>
    <n v="8372"/>
    <n v="9072"/>
    <n v="3.5"/>
    <n v="3.7"/>
    <n v="1557.5"/>
    <n v="1698.3000000000002"/>
    <n v="5.7"/>
    <n v="0"/>
    <n v="45.6"/>
    <n v="0"/>
    <n v="3.5061862917398945"/>
    <n v="3.5289318479685452"/>
    <n v="9975.1"/>
    <n v="10770.3"/>
    <n v="90"/>
    <n v="88"/>
    <n v="215280"/>
    <n v="228096"/>
    <n v="65"/>
    <n v="68"/>
    <n v="28925"/>
    <n v="31212"/>
    <n v="120"/>
    <n v="80"/>
    <n v="960"/>
    <n v="80"/>
    <n v="86.17398945518454"/>
    <n v="84.989515072083876"/>
    <n v="245165.00000000003"/>
    <n v="259388"/>
    <n v="0"/>
    <n v="0"/>
    <n v="0"/>
    <n v="0"/>
    <n v="0"/>
    <n v="0"/>
    <n v="0"/>
    <n v="0"/>
    <n v="0"/>
    <n v="0"/>
    <n v="0"/>
    <n v="0"/>
    <n v="5099"/>
    <n v="5429"/>
    <n v="5099"/>
    <n v="5429"/>
    <n v="20835.3"/>
    <n v="21815.7"/>
    <n v="564630"/>
    <n v="585126"/>
    <n v="458"/>
    <n v="472"/>
    <n v="458"/>
    <n v="472"/>
    <n v="1625.1"/>
    <n v="1758.2000000000003"/>
    <n v="30225"/>
    <n v="32557"/>
    <n v="5557"/>
    <n v="5901"/>
    <n v="5557"/>
    <n v="5901"/>
    <n v="22460.399999999998"/>
    <n v="23573.9"/>
    <n v="594855"/>
    <n v="617683"/>
    <n v="28"/>
    <n v="1"/>
    <n v="28"/>
    <n v="1"/>
    <n v="161.6"/>
    <n v="0"/>
    <n v="3980"/>
    <n v="80"/>
    <n v="22622"/>
    <n v="23573.9"/>
    <n v="598835"/>
    <n v="617763"/>
  </r>
  <r>
    <x v="9"/>
    <s v="University of North Carolina at Greensboro"/>
    <m/>
    <n v="199148"/>
    <x v="3"/>
    <n v="3528"/>
    <n v="3554"/>
    <n v="30"/>
    <n v="29"/>
    <n v="3498"/>
    <n v="3525"/>
    <n v="120"/>
    <m/>
    <n v="3498"/>
    <n v="3525"/>
    <n v="3498"/>
    <n v="3525"/>
    <n v="15"/>
    <n v="22"/>
    <n v="15"/>
    <n v="22"/>
    <n v="2"/>
    <n v="0"/>
    <n v="2"/>
    <n v="0"/>
    <n v="0"/>
    <n v="0"/>
    <n v="0"/>
    <n v="0"/>
    <n v="17"/>
    <n v="22"/>
    <n v="17"/>
    <n v="22"/>
    <n v="4.8"/>
    <n v="4.0999999999999996"/>
    <n v="72"/>
    <n v="90.199999999999989"/>
    <n v="10"/>
    <n v="0"/>
    <n v="20"/>
    <n v="0"/>
    <n v="0"/>
    <n v="0"/>
    <n v="0"/>
    <n v="0"/>
    <n v="5.4117647058823533"/>
    <n v="4.0999999999999996"/>
    <n v="92"/>
    <n v="90.199999999999989"/>
    <n v="138"/>
    <n v="139"/>
    <n v="2070"/>
    <n v="3058"/>
    <n v="108"/>
    <n v="0"/>
    <n v="216"/>
    <n v="0"/>
    <n v="0"/>
    <n v="0"/>
    <n v="0"/>
    <n v="0"/>
    <n v="134.47058823529412"/>
    <n v="139"/>
    <n v="2286"/>
    <n v="3058"/>
    <n v="1790"/>
    <n v="1828"/>
    <n v="1790"/>
    <n v="1828"/>
    <n v="7"/>
    <n v="9"/>
    <n v="7"/>
    <n v="9"/>
    <n v="15"/>
    <n v="0"/>
    <n v="15"/>
    <n v="0"/>
    <n v="1812"/>
    <n v="1837"/>
    <n v="1812"/>
    <n v="1837"/>
    <n v="4.7"/>
    <n v="4.7"/>
    <n v="8413"/>
    <n v="8591.6"/>
    <n v="5.4"/>
    <n v="6.8"/>
    <n v="37.800000000000004"/>
    <n v="61.199999999999996"/>
    <n v="5.4"/>
    <n v="0"/>
    <n v="81"/>
    <n v="0"/>
    <n v="4.7084988962472405"/>
    <n v="4.7102885138813289"/>
    <n v="8531.7999999999993"/>
    <n v="8652.8000000000011"/>
    <n v="129"/>
    <n v="131"/>
    <n v="230910"/>
    <n v="239468"/>
    <n v="118"/>
    <n v="127"/>
    <n v="826"/>
    <n v="1143"/>
    <n v="129"/>
    <n v="0"/>
    <n v="1935"/>
    <n v="0"/>
    <n v="128.95750551876381"/>
    <n v="130.98040283070222"/>
    <n v="233671.00000000003"/>
    <n v="240610.99999999997"/>
    <n v="1829"/>
    <n v="1859"/>
    <n v="1829"/>
    <n v="1859"/>
    <n v="4.7150355385456528"/>
    <n v="4.7030661646046275"/>
    <n v="8623.7999999999993"/>
    <n v="8743.0000000000018"/>
    <n v="129.00874794969931"/>
    <n v="131.07530930607851"/>
    <n v="235957.00000000003"/>
    <n v="243668.99999999994"/>
    <n v="1317"/>
    <n v="1343"/>
    <n v="1317"/>
    <n v="1343"/>
    <n v="325"/>
    <n v="323"/>
    <n v="325"/>
    <n v="323"/>
    <n v="20"/>
    <n v="0"/>
    <n v="20"/>
    <n v="0"/>
    <n v="1662"/>
    <n v="1666"/>
    <n v="1662"/>
    <n v="1666"/>
    <n v="3.6"/>
    <n v="3.6"/>
    <n v="4741.2"/>
    <n v="4834.8"/>
    <n v="3.8"/>
    <n v="3.8"/>
    <n v="1235"/>
    <n v="1227.3999999999999"/>
    <n v="4.4000000000000004"/>
    <n v="0"/>
    <n v="88"/>
    <n v="0"/>
    <n v="3.6487364620938627"/>
    <n v="3.6387755102040815"/>
    <n v="6064.2"/>
    <n v="6062.2"/>
    <n v="89"/>
    <n v="88"/>
    <n v="117213"/>
    <n v="118184"/>
    <n v="64"/>
    <n v="63"/>
    <n v="20800"/>
    <n v="20349"/>
    <n v="100"/>
    <n v="0"/>
    <n v="2000"/>
    <n v="0"/>
    <n v="84.24368231046931"/>
    <n v="83.15306122448979"/>
    <n v="140013"/>
    <n v="138533"/>
    <n v="7"/>
    <n v="0"/>
    <n v="7"/>
    <n v="0"/>
    <n v="6.3"/>
    <n v="0"/>
    <n v="44.1"/>
    <n v="0"/>
    <n v="132.30000000000001"/>
    <n v="0"/>
    <n v="926.10000000000014"/>
    <n v="0"/>
    <n v="3122"/>
    <n v="3193"/>
    <n v="3122"/>
    <n v="3193"/>
    <n v="13226.2"/>
    <n v="13516.600000000002"/>
    <n v="350193"/>
    <n v="360710"/>
    <n v="334"/>
    <n v="332"/>
    <n v="334"/>
    <n v="332"/>
    <n v="1292.8"/>
    <n v="1288.5999999999999"/>
    <n v="21842"/>
    <n v="21492"/>
    <n v="3456"/>
    <n v="3525"/>
    <n v="3456"/>
    <n v="3525"/>
    <n v="14519"/>
    <n v="14805.200000000003"/>
    <n v="372035"/>
    <n v="382202"/>
    <n v="35"/>
    <n v="0"/>
    <n v="35"/>
    <n v="0"/>
    <n v="169"/>
    <n v="0"/>
    <n v="3935"/>
    <n v="0"/>
    <n v="14732.1"/>
    <n v="14805.2"/>
    <n v="376896.1"/>
    <n v="382201.99999999994"/>
  </r>
  <r>
    <x v="9"/>
    <s v="East Carolina University "/>
    <m/>
    <n v="198464"/>
    <x v="5"/>
    <n v="5173"/>
    <n v="5101"/>
    <n v="155"/>
    <n v="162"/>
    <n v="5018"/>
    <n v="4939"/>
    <n v="120"/>
    <m/>
    <n v="5018"/>
    <n v="4939"/>
    <n v="5018"/>
    <n v="4939"/>
    <n v="14"/>
    <n v="13"/>
    <n v="14"/>
    <n v="13"/>
    <n v="1"/>
    <n v="0"/>
    <n v="1"/>
    <n v="0"/>
    <n v="0"/>
    <n v="0"/>
    <n v="0"/>
    <n v="0"/>
    <n v="15"/>
    <n v="13"/>
    <n v="15"/>
    <n v="13"/>
    <n v="3.9"/>
    <n v="4"/>
    <n v="54.6"/>
    <n v="52"/>
    <n v="6"/>
    <n v="0"/>
    <n v="6"/>
    <n v="0"/>
    <n v="0"/>
    <n v="0"/>
    <n v="0"/>
    <n v="0"/>
    <n v="4.04"/>
    <n v="4"/>
    <n v="60.6"/>
    <n v="52"/>
    <n v="121"/>
    <n v="123"/>
    <n v="1694"/>
    <n v="1599"/>
    <n v="56"/>
    <n v="0"/>
    <n v="56"/>
    <n v="0"/>
    <n v="0"/>
    <n v="0"/>
    <n v="0"/>
    <n v="0"/>
    <n v="116.66666666666667"/>
    <n v="123"/>
    <n v="1750"/>
    <n v="1599"/>
    <n v="3141"/>
    <n v="3008"/>
    <n v="3141"/>
    <n v="3008"/>
    <n v="37"/>
    <n v="39"/>
    <n v="37"/>
    <n v="39"/>
    <n v="15"/>
    <n v="1"/>
    <n v="15"/>
    <n v="1"/>
    <n v="3193"/>
    <n v="3048"/>
    <n v="3193"/>
    <n v="3048"/>
    <n v="4.8"/>
    <n v="4.7"/>
    <n v="15076.8"/>
    <n v="14137.6"/>
    <n v="5.0999999999999996"/>
    <n v="4.7"/>
    <n v="188.7"/>
    <n v="183.3"/>
    <n v="5.7"/>
    <n v="0"/>
    <n v="85.5"/>
    <n v="0"/>
    <n v="4.8077043532727846"/>
    <n v="4.6984580052493436"/>
    <n v="15351.000000000002"/>
    <n v="14320.9"/>
    <n v="133"/>
    <n v="132"/>
    <n v="417753"/>
    <n v="397056"/>
    <n v="82"/>
    <n v="67"/>
    <n v="3034"/>
    <n v="2613"/>
    <n v="137"/>
    <n v="128"/>
    <n v="2055"/>
    <n v="128"/>
    <n v="132.4278108362042"/>
    <n v="131.16699475065616"/>
    <n v="422842"/>
    <n v="399797"/>
    <n v="3208"/>
    <n v="3061"/>
    <n v="3208"/>
    <n v="3061"/>
    <n v="4.8041147132169586"/>
    <n v="4.6954916693890887"/>
    <n v="15411.600000000004"/>
    <n v="14372.9"/>
    <n v="132.35411471321694"/>
    <n v="131.13230970271152"/>
    <n v="424591.99999999994"/>
    <n v="401396"/>
    <n v="1403"/>
    <n v="1420"/>
    <n v="1403"/>
    <n v="1420"/>
    <n v="394"/>
    <n v="458"/>
    <n v="394"/>
    <n v="458"/>
    <n v="7"/>
    <n v="0"/>
    <n v="7"/>
    <n v="0"/>
    <n v="1804"/>
    <n v="1878"/>
    <n v="1804"/>
    <n v="1878"/>
    <n v="3.5"/>
    <n v="3.5"/>
    <n v="4910.5"/>
    <n v="4970"/>
    <n v="4.2"/>
    <n v="4.0999999999999996"/>
    <n v="1654.8000000000002"/>
    <n v="1877.7999999999997"/>
    <n v="4.5999999999999996"/>
    <n v="0"/>
    <n v="32.199999999999996"/>
    <n v="0"/>
    <n v="3.6571507760532151"/>
    <n v="3.6463258785942489"/>
    <n v="6597.5"/>
    <n v="6847.7999999999993"/>
    <n v="90"/>
    <n v="89"/>
    <n v="126270"/>
    <n v="126380"/>
    <n v="71"/>
    <n v="71"/>
    <n v="27974"/>
    <n v="32518"/>
    <n v="99"/>
    <n v="0"/>
    <n v="693"/>
    <n v="0"/>
    <n v="85.88525498891353"/>
    <n v="84.610223642172528"/>
    <n v="154937"/>
    <n v="158898"/>
    <n v="6"/>
    <n v="0"/>
    <n v="6"/>
    <n v="0"/>
    <n v="6.1"/>
    <n v="0"/>
    <n v="36.599999999999994"/>
    <n v="0"/>
    <n v="81.5"/>
    <n v="0"/>
    <n v="489"/>
    <n v="0"/>
    <n v="4558"/>
    <n v="4441"/>
    <n v="4558"/>
    <n v="4441"/>
    <n v="20041.900000000001"/>
    <n v="19159.599999999999"/>
    <n v="545717"/>
    <n v="525035"/>
    <n v="432"/>
    <n v="497"/>
    <n v="432"/>
    <n v="497"/>
    <n v="1849.5000000000002"/>
    <n v="2061.1"/>
    <n v="31064"/>
    <n v="35131"/>
    <n v="4990"/>
    <n v="4938"/>
    <n v="4990"/>
    <n v="4938"/>
    <n v="21891.4"/>
    <n v="21220.699999999997"/>
    <n v="576781"/>
    <n v="560166"/>
    <n v="22"/>
    <n v="1"/>
    <n v="22"/>
    <n v="1"/>
    <n v="117.69999999999999"/>
    <n v="0"/>
    <n v="2748"/>
    <n v="128"/>
    <n v="22045.700000000004"/>
    <n v="21220.699999999997"/>
    <n v="580018"/>
    <n v="560294"/>
  </r>
  <r>
    <x v="9"/>
    <s v="Appalachian State University "/>
    <m/>
    <n v="197869"/>
    <x v="1"/>
    <n v="4163"/>
    <n v="4213"/>
    <n v="45"/>
    <n v="31"/>
    <n v="4118"/>
    <n v="4182"/>
    <n v="120"/>
    <m/>
    <n v="4118"/>
    <n v="4182"/>
    <n v="4118"/>
    <n v="4182"/>
    <n v="0"/>
    <n v="2"/>
    <n v="0"/>
    <n v="2"/>
    <n v="1"/>
    <n v="0"/>
    <n v="1"/>
    <n v="0"/>
    <n v="0"/>
    <n v="0"/>
    <n v="0"/>
    <n v="0"/>
    <n v="1"/>
    <n v="2"/>
    <n v="1"/>
    <n v="2"/>
    <n v="0"/>
    <n v="7.3"/>
    <n v="0"/>
    <n v="14.6"/>
    <n v="2"/>
    <n v="0"/>
    <n v="2"/>
    <n v="0"/>
    <n v="0"/>
    <n v="0"/>
    <n v="0"/>
    <n v="0"/>
    <n v="2"/>
    <n v="7.3"/>
    <n v="2"/>
    <n v="14.6"/>
    <n v="0"/>
    <n v="132"/>
    <n v="0"/>
    <n v="264"/>
    <n v="44"/>
    <n v="0"/>
    <n v="44"/>
    <n v="0"/>
    <n v="0"/>
    <n v="0"/>
    <n v="0"/>
    <n v="0"/>
    <n v="44"/>
    <n v="132"/>
    <n v="44"/>
    <n v="264"/>
    <n v="2544"/>
    <n v="2698"/>
    <n v="2544"/>
    <n v="2698"/>
    <n v="4"/>
    <n v="1"/>
    <n v="4"/>
    <n v="1"/>
    <n v="1"/>
    <n v="0"/>
    <n v="1"/>
    <n v="0"/>
    <n v="2549"/>
    <n v="2699"/>
    <n v="2549"/>
    <n v="2699"/>
    <n v="4.5"/>
    <n v="4.5"/>
    <n v="11448"/>
    <n v="12141"/>
    <n v="5.3"/>
    <n v="4"/>
    <n v="21.2"/>
    <n v="4"/>
    <n v="5"/>
    <n v="0"/>
    <n v="5"/>
    <n v="0"/>
    <n v="4.5014515496273049"/>
    <n v="4.499814746202297"/>
    <n v="11474.2"/>
    <n v="12145"/>
    <n v="130"/>
    <n v="128"/>
    <n v="330720"/>
    <n v="345344"/>
    <n v="110"/>
    <n v="109"/>
    <n v="440"/>
    <n v="109"/>
    <n v="153"/>
    <n v="0"/>
    <n v="153"/>
    <n v="0"/>
    <n v="129.97763828952532"/>
    <n v="127.99296035568729"/>
    <n v="331313.00000000006"/>
    <n v="345453"/>
    <n v="2550"/>
    <n v="2701"/>
    <n v="2550"/>
    <n v="2701"/>
    <n v="4.5004705882352942"/>
    <n v="4.5018881895594225"/>
    <n v="11476.2"/>
    <n v="12159.6"/>
    <n v="129.94392156862747"/>
    <n v="127.9959274342836"/>
    <n v="331357.00000000006"/>
    <n v="345717"/>
    <n v="1370"/>
    <n v="1333"/>
    <n v="1370"/>
    <n v="1333"/>
    <n v="195"/>
    <n v="148"/>
    <n v="195"/>
    <n v="148"/>
    <n v="3"/>
    <n v="0"/>
    <n v="3"/>
    <n v="0"/>
    <n v="1568"/>
    <n v="1481"/>
    <n v="1568"/>
    <n v="1481"/>
    <n v="3.4"/>
    <n v="3.4"/>
    <n v="4658"/>
    <n v="4532.2"/>
    <n v="2.8"/>
    <n v="2.9"/>
    <n v="546"/>
    <n v="429.2"/>
    <n v="5.2"/>
    <n v="0"/>
    <n v="15.600000000000001"/>
    <n v="0"/>
    <n v="3.3288265306122451"/>
    <n v="3.3500337609723156"/>
    <n v="5219.6000000000004"/>
    <n v="4961.3999999999996"/>
    <n v="89"/>
    <n v="90"/>
    <n v="121930"/>
    <n v="119970"/>
    <n v="45"/>
    <n v="47"/>
    <n v="8775"/>
    <n v="6956"/>
    <n v="125"/>
    <n v="0"/>
    <n v="375"/>
    <n v="0"/>
    <n v="83.59693877551021"/>
    <n v="85.702903443619178"/>
    <n v="131080"/>
    <n v="126926"/>
    <n v="0"/>
    <n v="0"/>
    <n v="0"/>
    <n v="0"/>
    <n v="0"/>
    <n v="0"/>
    <n v="0"/>
    <n v="0"/>
    <n v="0"/>
    <n v="0"/>
    <n v="0"/>
    <n v="0"/>
    <n v="3914"/>
    <n v="4033"/>
    <n v="3914"/>
    <n v="4033"/>
    <n v="16106"/>
    <n v="16687.8"/>
    <n v="452650"/>
    <n v="465578"/>
    <n v="200"/>
    <n v="149"/>
    <n v="200"/>
    <n v="149"/>
    <n v="569.20000000000005"/>
    <n v="433.2"/>
    <n v="9259"/>
    <n v="7065"/>
    <n v="4114"/>
    <n v="4182"/>
    <n v="4114"/>
    <n v="4182"/>
    <n v="16675.2"/>
    <n v="17121"/>
    <n v="461909"/>
    <n v="472643"/>
    <n v="4"/>
    <n v="0"/>
    <n v="4"/>
    <n v="0"/>
    <n v="20.6"/>
    <n v="0"/>
    <n v="528"/>
    <n v="0"/>
    <n v="16695.800000000003"/>
    <n v="17121"/>
    <n v="462437.00000000006"/>
    <n v="472643"/>
  </r>
  <r>
    <x v="9"/>
    <s v="North Carolina A&amp;T State University"/>
    <s v="Reclassifed: Met the criteria for Four-Year 2 in 2019-20 and 2020-21, and 2021-22"/>
    <n v="199102"/>
    <x v="5"/>
    <n v="1941"/>
    <n v="2107"/>
    <n v="2"/>
    <n v="2"/>
    <n v="1939"/>
    <n v="2105"/>
    <n v="120"/>
    <m/>
    <n v="1939"/>
    <n v="2105"/>
    <n v="1939"/>
    <n v="2105"/>
    <n v="21"/>
    <n v="0"/>
    <n v="21"/>
    <n v="0"/>
    <n v="0"/>
    <n v="0"/>
    <n v="0"/>
    <n v="0"/>
    <n v="1"/>
    <n v="0"/>
    <n v="1"/>
    <n v="0"/>
    <n v="22"/>
    <n v="0"/>
    <n v="22"/>
    <n v="0"/>
    <n v="4.9000000000000004"/>
    <n v="0"/>
    <n v="102.9"/>
    <n v="0"/>
    <n v="0"/>
    <n v="0"/>
    <n v="0"/>
    <n v="0"/>
    <n v="5"/>
    <n v="0"/>
    <n v="5"/>
    <n v="0"/>
    <n v="4.9045454545454552"/>
    <n v="0"/>
    <n v="107.90000000000002"/>
    <n v="0"/>
    <n v="146"/>
    <n v="0"/>
    <n v="3066"/>
    <n v="0"/>
    <n v="0"/>
    <n v="0"/>
    <n v="0"/>
    <n v="0"/>
    <n v="174"/>
    <n v="0"/>
    <n v="174"/>
    <n v="0"/>
    <n v="147.27272727272728"/>
    <n v="0"/>
    <n v="3240"/>
    <n v="0"/>
    <n v="1257"/>
    <n v="1389"/>
    <n v="1257"/>
    <n v="1389"/>
    <n v="5"/>
    <n v="5"/>
    <n v="5"/>
    <n v="5"/>
    <n v="6"/>
    <n v="0"/>
    <n v="6"/>
    <n v="0"/>
    <n v="1268"/>
    <n v="1394"/>
    <n v="1268"/>
    <n v="1394"/>
    <n v="5"/>
    <n v="4.9000000000000004"/>
    <n v="6285"/>
    <n v="6806.1"/>
    <n v="6.2"/>
    <n v="6.9"/>
    <n v="31"/>
    <n v="34.5"/>
    <n v="5.8"/>
    <n v="0"/>
    <n v="34.799999999999997"/>
    <n v="0"/>
    <n v="5.0085173501577289"/>
    <n v="4.9071736011477762"/>
    <n v="6350.8"/>
    <n v="6840.6"/>
    <n v="139"/>
    <n v="136"/>
    <n v="174723"/>
    <n v="188904"/>
    <n v="141"/>
    <n v="146"/>
    <n v="705"/>
    <n v="730"/>
    <n v="128"/>
    <n v="0"/>
    <n v="768"/>
    <n v="0"/>
    <n v="138.9558359621451"/>
    <n v="136.03586800573888"/>
    <n v="176196"/>
    <n v="189634"/>
    <n v="1290"/>
    <n v="1394"/>
    <n v="1290"/>
    <n v="1394"/>
    <n v="5.0067441860465118"/>
    <n v="4.9071736011477762"/>
    <n v="6458.7"/>
    <n v="6840.6"/>
    <n v="139.09767441860464"/>
    <n v="136.03586800573888"/>
    <n v="179436"/>
    <n v="189634"/>
    <n v="568"/>
    <n v="630"/>
    <n v="568"/>
    <n v="630"/>
    <n v="73"/>
    <n v="81"/>
    <n v="73"/>
    <n v="81"/>
    <n v="5"/>
    <n v="0"/>
    <n v="5"/>
    <n v="0"/>
    <n v="646"/>
    <n v="711"/>
    <n v="646"/>
    <n v="711"/>
    <n v="3.7"/>
    <n v="3.7"/>
    <n v="2101.6"/>
    <n v="2331"/>
    <n v="4"/>
    <n v="4.0999999999999996"/>
    <n v="292"/>
    <n v="332.09999999999997"/>
    <n v="7.6"/>
    <n v="0"/>
    <n v="38"/>
    <n v="0"/>
    <n v="3.7640866873065013"/>
    <n v="3.7455696202531645"/>
    <n v="2431.6"/>
    <n v="2663.1"/>
    <n v="101"/>
    <n v="99"/>
    <n v="57368"/>
    <n v="62370"/>
    <n v="69"/>
    <n v="74"/>
    <n v="5037"/>
    <n v="5994"/>
    <n v="108"/>
    <n v="0"/>
    <n v="540"/>
    <n v="0"/>
    <n v="97.438080495356033"/>
    <n v="96.151898734177209"/>
    <n v="62945"/>
    <n v="68364"/>
    <n v="3"/>
    <n v="0"/>
    <n v="3"/>
    <n v="0"/>
    <n v="7.8"/>
    <n v="0"/>
    <n v="23.4"/>
    <n v="0"/>
    <n v="137.69999999999999"/>
    <n v="0"/>
    <n v="413.09999999999997"/>
    <n v="0"/>
    <n v="1846"/>
    <n v="2019"/>
    <n v="1846"/>
    <n v="2019"/>
    <n v="8489.5"/>
    <n v="9137.1"/>
    <n v="235157"/>
    <n v="251274"/>
    <n v="78"/>
    <n v="86"/>
    <n v="78"/>
    <n v="86"/>
    <n v="323"/>
    <n v="366.59999999999997"/>
    <n v="5742"/>
    <n v="6724"/>
    <n v="1924"/>
    <n v="2105"/>
    <n v="1924"/>
    <n v="2105"/>
    <n v="8812.5"/>
    <n v="9503.7000000000007"/>
    <n v="240899"/>
    <n v="257998"/>
    <n v="12"/>
    <n v="0"/>
    <n v="12"/>
    <n v="0"/>
    <n v="77.8"/>
    <n v="0"/>
    <n v="1482"/>
    <n v="0"/>
    <n v="8913.6999999999989"/>
    <n v="9503.7000000000007"/>
    <n v="242794.1"/>
    <n v="257998"/>
  </r>
  <r>
    <x v="9"/>
    <s v="North Carolina Central University "/>
    <m/>
    <n v="199157"/>
    <x v="1"/>
    <n v="1098"/>
    <n v="1030"/>
    <n v="5"/>
    <n v="6"/>
    <n v="1093"/>
    <n v="1024"/>
    <n v="120"/>
    <m/>
    <n v="1093"/>
    <n v="1024"/>
    <n v="1093"/>
    <n v="1024"/>
    <n v="9"/>
    <n v="0"/>
    <n v="9"/>
    <n v="0"/>
    <n v="0"/>
    <n v="0"/>
    <n v="0"/>
    <n v="0"/>
    <n v="0"/>
    <n v="0"/>
    <n v="0"/>
    <n v="0"/>
    <n v="9"/>
    <n v="0"/>
    <n v="9"/>
    <n v="0"/>
    <n v="4.7"/>
    <n v="0"/>
    <n v="42.300000000000004"/>
    <n v="0"/>
    <n v="0"/>
    <n v="0"/>
    <n v="0"/>
    <n v="0"/>
    <n v="0"/>
    <n v="0"/>
    <n v="0"/>
    <n v="0"/>
    <n v="4.7"/>
    <n v="0"/>
    <n v="42.300000000000004"/>
    <n v="0"/>
    <n v="164"/>
    <n v="0"/>
    <n v="1476"/>
    <n v="0"/>
    <n v="0"/>
    <n v="0"/>
    <n v="0"/>
    <n v="0"/>
    <n v="0"/>
    <n v="0"/>
    <n v="0"/>
    <n v="0"/>
    <n v="164"/>
    <n v="0"/>
    <n v="1476"/>
    <n v="0"/>
    <n v="625"/>
    <n v="575"/>
    <n v="625"/>
    <n v="575"/>
    <n v="2"/>
    <n v="2"/>
    <n v="2"/>
    <n v="2"/>
    <n v="7"/>
    <n v="0"/>
    <n v="7"/>
    <n v="0"/>
    <n v="634"/>
    <n v="577"/>
    <n v="634"/>
    <n v="577"/>
    <n v="5"/>
    <n v="4.8"/>
    <n v="3125"/>
    <n v="2760"/>
    <n v="5.3"/>
    <n v="7.5"/>
    <n v="10.6"/>
    <n v="15"/>
    <n v="5.6"/>
    <n v="0"/>
    <n v="39.199999999999996"/>
    <n v="0"/>
    <n v="5.0075709779179807"/>
    <n v="4.8093587521663776"/>
    <n v="3174.7999999999997"/>
    <n v="2775"/>
    <n v="139"/>
    <n v="137"/>
    <n v="86875"/>
    <n v="78775"/>
    <n v="155"/>
    <n v="120"/>
    <n v="310"/>
    <n v="240"/>
    <n v="140"/>
    <n v="0"/>
    <n v="980"/>
    <n v="0"/>
    <n v="139.06151419558358"/>
    <n v="136.94107452339688"/>
    <n v="88164.999999999985"/>
    <n v="79015"/>
    <n v="643"/>
    <n v="577"/>
    <n v="643"/>
    <n v="577"/>
    <n v="5.0032659409020219"/>
    <n v="4.8093587521663776"/>
    <n v="3217.1"/>
    <n v="2775"/>
    <n v="139.41057542768272"/>
    <n v="136.94107452339688"/>
    <n v="89640.999999999985"/>
    <n v="79015"/>
    <n v="371"/>
    <n v="366"/>
    <n v="371"/>
    <n v="366"/>
    <n v="77"/>
    <n v="81"/>
    <n v="77"/>
    <n v="81"/>
    <n v="2"/>
    <n v="0"/>
    <n v="2"/>
    <n v="0"/>
    <n v="450"/>
    <n v="447"/>
    <n v="450"/>
    <n v="447"/>
    <n v="3.5"/>
    <n v="3.5"/>
    <n v="1298.5"/>
    <n v="1281"/>
    <n v="4.7"/>
    <n v="3.8"/>
    <n v="361.90000000000003"/>
    <n v="307.8"/>
    <n v="3.5"/>
    <n v="0"/>
    <n v="7"/>
    <n v="0"/>
    <n v="3.7053333333333334"/>
    <n v="3.5543624161073826"/>
    <n v="1667.4"/>
    <n v="1588.8"/>
    <n v="91"/>
    <n v="91"/>
    <n v="33761"/>
    <n v="33306"/>
    <n v="81"/>
    <n v="75"/>
    <n v="6237"/>
    <n v="6075"/>
    <n v="111"/>
    <n v="0"/>
    <n v="222"/>
    <n v="0"/>
    <n v="89.37777777777778"/>
    <n v="88.100671140939596"/>
    <n v="40220"/>
    <n v="39381"/>
    <n v="0"/>
    <n v="0"/>
    <n v="0"/>
    <n v="0"/>
    <n v="0"/>
    <n v="0"/>
    <n v="0"/>
    <n v="0"/>
    <n v="0"/>
    <n v="0"/>
    <n v="0"/>
    <n v="0"/>
    <n v="1005"/>
    <n v="941"/>
    <n v="1005"/>
    <n v="941"/>
    <n v="4465.8"/>
    <n v="4041"/>
    <n v="122112"/>
    <n v="112081"/>
    <n v="79"/>
    <n v="83"/>
    <n v="79"/>
    <n v="83"/>
    <n v="372.50000000000006"/>
    <n v="322.8"/>
    <n v="6547"/>
    <n v="6315"/>
    <n v="1084"/>
    <n v="1024"/>
    <n v="1084"/>
    <n v="1024"/>
    <n v="4838.3"/>
    <n v="4363.8"/>
    <n v="128659"/>
    <n v="118396"/>
    <n v="9"/>
    <n v="0"/>
    <n v="9"/>
    <n v="0"/>
    <n v="46.199999999999996"/>
    <n v="0"/>
    <n v="1202"/>
    <n v="0"/>
    <n v="4884.5"/>
    <n v="4363.8"/>
    <n v="129860.99999999999"/>
    <n v="118396"/>
  </r>
  <r>
    <x v="9"/>
    <s v="University of North Carolina at Wilmington"/>
    <m/>
    <n v="199218"/>
    <x v="1"/>
    <n v="3826"/>
    <n v="3913"/>
    <n v="53"/>
    <n v="49"/>
    <n v="3773"/>
    <n v="3864"/>
    <n v="120"/>
    <m/>
    <n v="3773"/>
    <n v="3864"/>
    <n v="3773"/>
    <n v="3864"/>
    <n v="13"/>
    <n v="2"/>
    <n v="13"/>
    <n v="2"/>
    <n v="0"/>
    <n v="0"/>
    <n v="0"/>
    <n v="0"/>
    <n v="0"/>
    <n v="0"/>
    <n v="0"/>
    <n v="0"/>
    <n v="13"/>
    <n v="2"/>
    <n v="13"/>
    <n v="2"/>
    <n v="3.7"/>
    <n v="3"/>
    <n v="48.1"/>
    <n v="6"/>
    <n v="0"/>
    <n v="0"/>
    <n v="0"/>
    <n v="0"/>
    <n v="0"/>
    <n v="0"/>
    <n v="0"/>
    <n v="0"/>
    <n v="3.7"/>
    <n v="3"/>
    <n v="48.1"/>
    <n v="6"/>
    <n v="140"/>
    <n v="130"/>
    <n v="1820"/>
    <n v="260"/>
    <n v="0"/>
    <n v="0"/>
    <n v="0"/>
    <n v="0"/>
    <n v="0"/>
    <n v="0"/>
    <n v="0"/>
    <n v="0"/>
    <n v="140"/>
    <n v="130"/>
    <n v="1820"/>
    <n v="260"/>
    <n v="1775"/>
    <n v="1794"/>
    <n v="1775"/>
    <n v="1794"/>
    <n v="2"/>
    <n v="4"/>
    <n v="2"/>
    <n v="4"/>
    <n v="4"/>
    <n v="0"/>
    <n v="4"/>
    <n v="0"/>
    <n v="1781"/>
    <n v="1798"/>
    <n v="1781"/>
    <n v="1798"/>
    <n v="4.4000000000000004"/>
    <n v="4.5"/>
    <n v="7810.0000000000009"/>
    <n v="8073"/>
    <n v="4.5"/>
    <n v="5.8"/>
    <n v="9"/>
    <n v="23.2"/>
    <n v="4.8"/>
    <n v="0"/>
    <n v="19.2"/>
    <n v="0"/>
    <n v="4.4010106681639529"/>
    <n v="4.5028921023359283"/>
    <n v="7838.2"/>
    <n v="8096.1999999999989"/>
    <n v="125"/>
    <n v="125"/>
    <n v="221875"/>
    <n v="224250"/>
    <n v="105"/>
    <n v="89"/>
    <n v="210"/>
    <n v="356"/>
    <n v="132"/>
    <n v="0"/>
    <n v="528"/>
    <n v="0"/>
    <n v="124.99326221224031"/>
    <n v="124.91991101223581"/>
    <n v="222613"/>
    <n v="224606"/>
    <n v="1794"/>
    <n v="1800"/>
    <n v="1794"/>
    <n v="1800"/>
    <n v="4.3959308807134896"/>
    <n v="4.5012222222222213"/>
    <n v="7886.3"/>
    <n v="8102.199999999998"/>
    <n v="125.10200668896321"/>
    <n v="124.92555555555556"/>
    <n v="224433"/>
    <n v="224866"/>
    <n v="1397"/>
    <n v="1497"/>
    <n v="1397"/>
    <n v="1497"/>
    <n v="432"/>
    <n v="567"/>
    <n v="432"/>
    <n v="567"/>
    <n v="150"/>
    <n v="0"/>
    <n v="150"/>
    <n v="0"/>
    <n v="1979"/>
    <n v="2064"/>
    <n v="1979"/>
    <n v="2064"/>
    <n v="3.2"/>
    <n v="3.1"/>
    <n v="4470.4000000000005"/>
    <n v="4640.7"/>
    <n v="3"/>
    <n v="2.9"/>
    <n v="1296"/>
    <n v="1644.3"/>
    <n v="2.7"/>
    <n v="0"/>
    <n v="405"/>
    <n v="0"/>
    <n v="3.1184436584133404"/>
    <n v="3.0450581395348837"/>
    <n v="6171.4000000000005"/>
    <n v="6285"/>
    <n v="82"/>
    <n v="79"/>
    <n v="114554"/>
    <n v="118263"/>
    <n v="51"/>
    <n v="47"/>
    <n v="22032"/>
    <n v="26649"/>
    <n v="43"/>
    <n v="0"/>
    <n v="6450"/>
    <n v="0"/>
    <n v="72.27690752905508"/>
    <n v="70.20930232558139"/>
    <n v="143036"/>
    <n v="144912"/>
    <n v="0"/>
    <n v="0"/>
    <n v="0"/>
    <n v="0"/>
    <n v="0"/>
    <n v="0"/>
    <n v="0"/>
    <n v="0"/>
    <n v="0"/>
    <n v="0"/>
    <n v="0"/>
    <n v="0"/>
    <n v="3185"/>
    <n v="3293"/>
    <n v="3185"/>
    <n v="3293"/>
    <n v="12328.500000000002"/>
    <n v="12719.7"/>
    <n v="338249"/>
    <n v="342773"/>
    <n v="434"/>
    <n v="571"/>
    <n v="434"/>
    <n v="571"/>
    <n v="1305"/>
    <n v="1667.5"/>
    <n v="22242"/>
    <n v="27005"/>
    <n v="3619"/>
    <n v="3864"/>
    <n v="3619"/>
    <n v="3864"/>
    <n v="13633.500000000002"/>
    <n v="14387.2"/>
    <n v="360491"/>
    <n v="369778"/>
    <n v="154"/>
    <n v="0"/>
    <n v="154"/>
    <n v="0"/>
    <n v="424.2"/>
    <n v="0"/>
    <n v="6978"/>
    <n v="0"/>
    <n v="14057.7"/>
    <n v="14387.199999999997"/>
    <n v="367469"/>
    <n v="369778"/>
  </r>
  <r>
    <x v="9"/>
    <s v="Western Carolina University "/>
    <m/>
    <n v="200004"/>
    <x v="1"/>
    <n v="2217"/>
    <n v="2337"/>
    <n v="95"/>
    <n v="85"/>
    <n v="2122"/>
    <n v="2252"/>
    <n v="120"/>
    <m/>
    <n v="2122"/>
    <n v="2252"/>
    <n v="2122"/>
    <n v="2252"/>
    <n v="5"/>
    <n v="0"/>
    <n v="5"/>
    <n v="0"/>
    <n v="0"/>
    <n v="0"/>
    <n v="0"/>
    <n v="0"/>
    <n v="0"/>
    <n v="0"/>
    <n v="0"/>
    <n v="0"/>
    <n v="5"/>
    <n v="0"/>
    <n v="5"/>
    <n v="0"/>
    <n v="5"/>
    <n v="0"/>
    <n v="25"/>
    <n v="0"/>
    <n v="0"/>
    <n v="0"/>
    <n v="0"/>
    <n v="0"/>
    <n v="0"/>
    <n v="0"/>
    <n v="0"/>
    <n v="0"/>
    <n v="5"/>
    <n v="0"/>
    <n v="25"/>
    <n v="0"/>
    <n v="137"/>
    <n v="0"/>
    <n v="685"/>
    <n v="0"/>
    <n v="0"/>
    <n v="0"/>
    <n v="0"/>
    <n v="0"/>
    <n v="0"/>
    <n v="0"/>
    <n v="0"/>
    <n v="0"/>
    <n v="137"/>
    <n v="0"/>
    <n v="685"/>
    <n v="0"/>
    <n v="1186"/>
    <n v="1250"/>
    <n v="1186"/>
    <n v="1250"/>
    <n v="8"/>
    <n v="10"/>
    <n v="8"/>
    <n v="10"/>
    <n v="1"/>
    <n v="0"/>
    <n v="1"/>
    <n v="0"/>
    <n v="1195"/>
    <n v="1260"/>
    <n v="1195"/>
    <n v="1260"/>
    <n v="4.4000000000000004"/>
    <n v="4.4000000000000004"/>
    <n v="5218.4000000000005"/>
    <n v="5500"/>
    <n v="4.9000000000000004"/>
    <n v="4.0999999999999996"/>
    <n v="39.200000000000003"/>
    <n v="41"/>
    <n v="6"/>
    <n v="0"/>
    <n v="6"/>
    <n v="0"/>
    <n v="4.4046861924686196"/>
    <n v="4.397619047619048"/>
    <n v="5263.6"/>
    <n v="5541.0000000000009"/>
    <n v="128"/>
    <n v="126"/>
    <n v="151808"/>
    <n v="157500"/>
    <n v="43"/>
    <n v="46"/>
    <n v="344"/>
    <n v="460"/>
    <n v="117"/>
    <n v="0"/>
    <n v="117"/>
    <n v="0"/>
    <n v="127.42175732217574"/>
    <n v="125.36507936507937"/>
    <n v="152269"/>
    <n v="157960"/>
    <n v="1200"/>
    <n v="1260"/>
    <n v="1200"/>
    <n v="1260"/>
    <n v="4.4071666666666669"/>
    <n v="4.397619047619048"/>
    <n v="5288.6"/>
    <n v="5541.0000000000009"/>
    <n v="127.46166666666667"/>
    <n v="125.36507936507937"/>
    <n v="152954"/>
    <n v="157960"/>
    <n v="650"/>
    <n v="704"/>
    <n v="650"/>
    <n v="704"/>
    <n v="267"/>
    <n v="288"/>
    <n v="267"/>
    <n v="288"/>
    <n v="1"/>
    <n v="0"/>
    <n v="1"/>
    <n v="0"/>
    <n v="918"/>
    <n v="992"/>
    <n v="918"/>
    <n v="992"/>
    <n v="3.1"/>
    <n v="3.2"/>
    <n v="2015"/>
    <n v="2252.8000000000002"/>
    <n v="3.5"/>
    <n v="3.9"/>
    <n v="934.5"/>
    <n v="1123.2"/>
    <n v="2"/>
    <n v="0"/>
    <n v="2"/>
    <n v="0"/>
    <n v="3.2151416122004357"/>
    <n v="3.403225806451613"/>
    <n v="2951.5"/>
    <n v="3376"/>
    <n v="80"/>
    <n v="80"/>
    <n v="52000"/>
    <n v="56320"/>
    <n v="54"/>
    <n v="56"/>
    <n v="14418"/>
    <n v="16128"/>
    <n v="92"/>
    <n v="0"/>
    <n v="92"/>
    <n v="0"/>
    <n v="72.450980392156865"/>
    <n v="73.032258064516128"/>
    <n v="66510"/>
    <n v="72448"/>
    <n v="4"/>
    <n v="0"/>
    <n v="4"/>
    <n v="0"/>
    <n v="8.6"/>
    <n v="0"/>
    <n v="34.4"/>
    <n v="0"/>
    <n v="93.3"/>
    <n v="0"/>
    <n v="373.2"/>
    <n v="0"/>
    <n v="1841"/>
    <n v="1954"/>
    <n v="1841"/>
    <n v="1954"/>
    <n v="7258.4000000000005"/>
    <n v="7752.8"/>
    <n v="204493"/>
    <n v="213820"/>
    <n v="275"/>
    <n v="298"/>
    <n v="275"/>
    <n v="298"/>
    <n v="973.7"/>
    <n v="1164.2"/>
    <n v="14762"/>
    <n v="16588"/>
    <n v="2116"/>
    <n v="2252"/>
    <n v="2116"/>
    <n v="2252"/>
    <n v="8232.1"/>
    <n v="8917"/>
    <n v="219255"/>
    <n v="230408"/>
    <n v="2"/>
    <n v="0"/>
    <n v="2"/>
    <n v="0"/>
    <n v="8"/>
    <n v="0"/>
    <n v="209"/>
    <n v="0"/>
    <n v="8274.5"/>
    <n v="8917"/>
    <n v="219837.2"/>
    <n v="230408"/>
  </r>
  <r>
    <x v="9"/>
    <s v="Fayetteville State University "/>
    <m/>
    <n v="198543"/>
    <x v="2"/>
    <n v="1049"/>
    <n v="1062"/>
    <n v="4"/>
    <n v="1"/>
    <n v="1045"/>
    <n v="1061"/>
    <n v="120"/>
    <m/>
    <n v="1045"/>
    <n v="1061"/>
    <n v="1045"/>
    <n v="1061"/>
    <n v="24"/>
    <n v="0"/>
    <n v="24"/>
    <n v="0"/>
    <n v="0"/>
    <n v="0"/>
    <n v="0"/>
    <n v="0"/>
    <n v="0"/>
    <n v="0"/>
    <n v="0"/>
    <n v="0"/>
    <n v="24"/>
    <n v="0"/>
    <n v="24"/>
    <n v="0"/>
    <n v="3.7"/>
    <n v="0"/>
    <n v="88.800000000000011"/>
    <n v="0"/>
    <n v="0"/>
    <n v="0"/>
    <n v="0"/>
    <n v="0"/>
    <n v="0"/>
    <n v="0"/>
    <n v="0"/>
    <n v="0"/>
    <n v="3.7000000000000006"/>
    <n v="0"/>
    <n v="88.800000000000011"/>
    <n v="0"/>
    <n v="156"/>
    <n v="0"/>
    <n v="3744"/>
    <n v="0"/>
    <n v="0"/>
    <n v="0"/>
    <n v="0"/>
    <n v="0"/>
    <n v="0"/>
    <n v="0"/>
    <n v="0"/>
    <n v="0"/>
    <n v="156"/>
    <n v="0"/>
    <n v="3744"/>
    <n v="0"/>
    <n v="283"/>
    <n v="272"/>
    <n v="283"/>
    <n v="272"/>
    <n v="2"/>
    <n v="23"/>
    <n v="2"/>
    <n v="23"/>
    <n v="0"/>
    <n v="0"/>
    <n v="0"/>
    <n v="0"/>
    <n v="285"/>
    <n v="295"/>
    <n v="285"/>
    <n v="295"/>
    <n v="5"/>
    <n v="5.4"/>
    <n v="1415"/>
    <n v="1468.8000000000002"/>
    <n v="8"/>
    <n v="6.3"/>
    <n v="16"/>
    <n v="144.9"/>
    <n v="0"/>
    <n v="0"/>
    <n v="0"/>
    <n v="0"/>
    <n v="5.0210526315789474"/>
    <n v="5.4701694915254251"/>
    <n v="1431"/>
    <n v="1613.7000000000005"/>
    <n v="141"/>
    <n v="147"/>
    <n v="39903"/>
    <n v="39984"/>
    <n v="146"/>
    <n v="154"/>
    <n v="292"/>
    <n v="3542"/>
    <n v="0"/>
    <n v="0"/>
    <n v="0"/>
    <n v="0"/>
    <n v="141.03508771929825"/>
    <n v="147.5457627118644"/>
    <n v="40195"/>
    <n v="43526"/>
    <n v="309"/>
    <n v="295"/>
    <n v="309"/>
    <n v="295"/>
    <n v="4.9184466019417474"/>
    <n v="5.4701694915254251"/>
    <n v="1519.8"/>
    <n v="1613.7000000000005"/>
    <n v="142.19741100323625"/>
    <n v="147.5457627118644"/>
    <n v="43939"/>
    <n v="43526"/>
    <n v="473"/>
    <n v="517"/>
    <n v="473"/>
    <n v="517"/>
    <n v="231"/>
    <n v="249"/>
    <n v="231"/>
    <n v="249"/>
    <n v="28"/>
    <n v="0"/>
    <n v="28"/>
    <n v="0"/>
    <n v="732"/>
    <n v="766"/>
    <n v="732"/>
    <n v="766"/>
    <n v="3.3"/>
    <n v="3.4"/>
    <n v="1560.8999999999999"/>
    <n v="1757.8"/>
    <n v="3.8"/>
    <n v="3.8"/>
    <n v="877.8"/>
    <n v="946.19999999999993"/>
    <n v="3.7"/>
    <n v="0"/>
    <n v="103.60000000000001"/>
    <n v="0"/>
    <n v="3.4730874316939886"/>
    <n v="3.5300261096605743"/>
    <n v="2542.2999999999997"/>
    <n v="2704"/>
    <n v="79"/>
    <n v="81"/>
    <n v="37367"/>
    <n v="41877"/>
    <n v="63"/>
    <n v="62"/>
    <n v="14553"/>
    <n v="15438"/>
    <n v="71"/>
    <n v="0"/>
    <n v="1988"/>
    <n v="0"/>
    <n v="73.644808743169392"/>
    <n v="74.823759791122711"/>
    <n v="53907.999999999993"/>
    <n v="57315"/>
    <n v="4"/>
    <n v="0"/>
    <n v="4"/>
    <n v="0"/>
    <n v="3.6"/>
    <n v="0"/>
    <n v="14.4"/>
    <n v="0"/>
    <n v="95.5"/>
    <n v="0"/>
    <n v="382"/>
    <n v="0"/>
    <n v="780"/>
    <n v="789"/>
    <n v="780"/>
    <n v="789"/>
    <n v="3064.7"/>
    <n v="3226.6000000000004"/>
    <n v="81014"/>
    <n v="81861"/>
    <n v="233"/>
    <n v="272"/>
    <n v="233"/>
    <n v="272"/>
    <n v="893.8"/>
    <n v="1091.0999999999999"/>
    <n v="14845"/>
    <n v="18980"/>
    <n v="1013"/>
    <n v="1061"/>
    <n v="1013"/>
    <n v="1061"/>
    <n v="3958.5"/>
    <n v="4317.7000000000007"/>
    <n v="95859"/>
    <n v="100841"/>
    <n v="28"/>
    <n v="0"/>
    <n v="28"/>
    <n v="0"/>
    <n v="103.60000000000001"/>
    <n v="0"/>
    <n v="1988"/>
    <n v="0"/>
    <n v="4076.4999999999995"/>
    <n v="4317.7000000000007"/>
    <n v="98229"/>
    <n v="100841"/>
  </r>
  <r>
    <x v="9"/>
    <s v="University of North Carolina at Pembroke"/>
    <m/>
    <n v="199281"/>
    <x v="10"/>
    <n v="1071"/>
    <n v="1336"/>
    <n v="4"/>
    <n v="8"/>
    <n v="1067"/>
    <n v="1328"/>
    <n v="120"/>
    <m/>
    <n v="1067"/>
    <n v="1328"/>
    <n v="1067"/>
    <n v="1328"/>
    <n v="1"/>
    <n v="1"/>
    <n v="1"/>
    <n v="1"/>
    <n v="0"/>
    <n v="0"/>
    <n v="0"/>
    <n v="0"/>
    <n v="0"/>
    <n v="0"/>
    <n v="0"/>
    <n v="0"/>
    <n v="1"/>
    <n v="1"/>
    <n v="1"/>
    <n v="1"/>
    <n v="2"/>
    <n v="2"/>
    <n v="2"/>
    <n v="2"/>
    <n v="0"/>
    <n v="0"/>
    <n v="0"/>
    <n v="0"/>
    <n v="0"/>
    <n v="0"/>
    <n v="0"/>
    <n v="0"/>
    <n v="2"/>
    <n v="2"/>
    <n v="2"/>
    <n v="2"/>
    <n v="57"/>
    <n v="63"/>
    <n v="57"/>
    <n v="63"/>
    <n v="0"/>
    <n v="0"/>
    <n v="0"/>
    <n v="0"/>
    <n v="0"/>
    <n v="0"/>
    <n v="0"/>
    <n v="0"/>
    <n v="57"/>
    <n v="63"/>
    <n v="57"/>
    <n v="63"/>
    <n v="545"/>
    <n v="631"/>
    <n v="545"/>
    <n v="631"/>
    <n v="6"/>
    <n v="8"/>
    <n v="6"/>
    <n v="8"/>
    <n v="9"/>
    <n v="0"/>
    <n v="9"/>
    <n v="0"/>
    <n v="560"/>
    <n v="639"/>
    <n v="560"/>
    <n v="639"/>
    <n v="4.8"/>
    <n v="5"/>
    <n v="2616"/>
    <n v="3155"/>
    <n v="4.5"/>
    <n v="6.4"/>
    <n v="27"/>
    <n v="51.2"/>
    <n v="5.5"/>
    <n v="0"/>
    <n v="49.5"/>
    <n v="0"/>
    <n v="4.8080357142857144"/>
    <n v="5.0175273865414711"/>
    <n v="2692.5"/>
    <n v="3206.2000000000003"/>
    <n v="134"/>
    <n v="133"/>
    <n v="73030"/>
    <n v="83923"/>
    <n v="73"/>
    <n v="124"/>
    <n v="438"/>
    <n v="992"/>
    <n v="148"/>
    <n v="0"/>
    <n v="1332"/>
    <n v="0"/>
    <n v="133.57142857142858"/>
    <n v="132.88732394366198"/>
    <n v="74800"/>
    <n v="84915"/>
    <n v="561"/>
    <n v="640"/>
    <n v="561"/>
    <n v="640"/>
    <n v="4.8030303030303028"/>
    <n v="5.0128125000000008"/>
    <n v="2694.5"/>
    <n v="3208.2000000000007"/>
    <n v="133.4349376114082"/>
    <n v="132.77812499999999"/>
    <n v="74857"/>
    <n v="84978"/>
    <n v="385"/>
    <n v="531"/>
    <n v="385"/>
    <n v="531"/>
    <n v="108"/>
    <n v="157"/>
    <n v="108"/>
    <n v="157"/>
    <n v="3"/>
    <n v="0"/>
    <n v="3"/>
    <n v="0"/>
    <n v="496"/>
    <n v="688"/>
    <n v="496"/>
    <n v="688"/>
    <n v="3.3"/>
    <n v="3.3"/>
    <n v="1270.5"/>
    <n v="1752.3"/>
    <n v="4.5999999999999996"/>
    <n v="4.0999999999999996"/>
    <n v="496.79999999999995"/>
    <n v="643.69999999999993"/>
    <n v="4.3"/>
    <n v="0"/>
    <n v="12.899999999999999"/>
    <n v="0"/>
    <n v="3.5891129032258067"/>
    <n v="3.4825581395348837"/>
    <n v="1780.2"/>
    <n v="2396"/>
    <n v="83"/>
    <n v="83"/>
    <n v="31955"/>
    <n v="44073"/>
    <n v="72"/>
    <n v="67"/>
    <n v="7776"/>
    <n v="10519"/>
    <n v="76"/>
    <n v="0"/>
    <n v="228"/>
    <n v="0"/>
    <n v="80.5625"/>
    <n v="79.348837209302332"/>
    <n v="39959"/>
    <n v="54592.000000000007"/>
    <n v="10"/>
    <n v="0"/>
    <n v="10"/>
    <n v="0"/>
    <n v="4"/>
    <n v="0"/>
    <n v="40"/>
    <n v="0"/>
    <n v="64.400000000000006"/>
    <n v="0"/>
    <n v="644"/>
    <n v="0"/>
    <n v="931"/>
    <n v="1163"/>
    <n v="931"/>
    <n v="1163"/>
    <n v="3888.5"/>
    <n v="4909.3"/>
    <n v="105042"/>
    <n v="128059"/>
    <n v="114"/>
    <n v="165"/>
    <n v="114"/>
    <n v="165"/>
    <n v="523.79999999999995"/>
    <n v="694.9"/>
    <n v="8214"/>
    <n v="11511"/>
    <n v="1045"/>
    <n v="1328"/>
    <n v="1045"/>
    <n v="1328"/>
    <n v="4412.3"/>
    <n v="5604.2"/>
    <n v="113256"/>
    <n v="139570"/>
    <n v="12"/>
    <n v="0"/>
    <n v="12"/>
    <n v="0"/>
    <n v="62.4"/>
    <n v="0"/>
    <n v="1560"/>
    <n v="0"/>
    <n v="4514.7"/>
    <n v="5604.2000000000007"/>
    <n v="115460"/>
    <n v="139570"/>
  </r>
  <r>
    <x v="9"/>
    <s v="Winston-Salem State University "/>
    <m/>
    <n v="199999"/>
    <x v="10"/>
    <n v="1027"/>
    <n v="983"/>
    <n v="1"/>
    <n v="0"/>
    <n v="1026"/>
    <n v="983"/>
    <n v="120"/>
    <m/>
    <n v="1026"/>
    <n v="983"/>
    <n v="1026"/>
    <n v="983"/>
    <n v="0"/>
    <n v="0"/>
    <n v="0"/>
    <n v="0"/>
    <n v="0"/>
    <n v="0"/>
    <n v="0"/>
    <n v="0"/>
    <n v="0"/>
    <n v="0"/>
    <n v="0"/>
    <n v="0"/>
    <n v="0"/>
    <n v="0"/>
    <n v="0"/>
    <n v="0"/>
    <n v="0"/>
    <n v="0"/>
    <n v="0"/>
    <n v="0"/>
    <n v="0"/>
    <n v="0"/>
    <n v="0"/>
    <n v="0"/>
    <n v="0"/>
    <n v="0"/>
    <n v="0"/>
    <n v="0"/>
    <n v="0"/>
    <n v="0"/>
    <n v="0"/>
    <n v="0"/>
    <n v="0"/>
    <n v="0"/>
    <n v="0"/>
    <n v="0"/>
    <n v="0"/>
    <n v="0"/>
    <n v="0"/>
    <n v="0"/>
    <n v="0"/>
    <n v="0"/>
    <n v="0"/>
    <n v="0"/>
    <n v="0"/>
    <n v="0"/>
    <n v="0"/>
    <n v="0"/>
    <n v="519"/>
    <n v="467"/>
    <n v="519"/>
    <n v="467"/>
    <n v="9"/>
    <n v="8"/>
    <n v="9"/>
    <n v="8"/>
    <n v="7"/>
    <n v="0"/>
    <n v="7"/>
    <n v="0"/>
    <n v="535"/>
    <n v="475"/>
    <n v="535"/>
    <n v="475"/>
    <n v="4.5999999999999996"/>
    <n v="4.5999999999999996"/>
    <n v="2387.3999999999996"/>
    <n v="2148.1999999999998"/>
    <n v="5.4"/>
    <n v="5.0999999999999996"/>
    <n v="48.6"/>
    <n v="40.799999999999997"/>
    <n v="5.0999999999999996"/>
    <n v="0"/>
    <n v="35.699999999999996"/>
    <n v="0"/>
    <n v="4.6199999999999992"/>
    <n v="4.608421052631579"/>
    <n v="2471.6999999999994"/>
    <n v="2189"/>
    <n v="129"/>
    <n v="129"/>
    <n v="66951"/>
    <n v="60243"/>
    <n v="82"/>
    <n v="67"/>
    <n v="738"/>
    <n v="536"/>
    <n v="141"/>
    <n v="0"/>
    <n v="987"/>
    <n v="0"/>
    <n v="128.36635514018693"/>
    <n v="127.95578947368421"/>
    <n v="68676"/>
    <n v="60779"/>
    <n v="535"/>
    <n v="475"/>
    <n v="535"/>
    <n v="475"/>
    <n v="4.6199999999999992"/>
    <n v="4.608421052631579"/>
    <n v="2471.6999999999994"/>
    <n v="2189"/>
    <n v="128.36635514018693"/>
    <n v="127.95578947368421"/>
    <n v="68676"/>
    <n v="60779"/>
    <n v="215"/>
    <n v="296"/>
    <n v="215"/>
    <n v="296"/>
    <n v="187"/>
    <n v="212"/>
    <n v="187"/>
    <n v="212"/>
    <n v="4"/>
    <n v="0"/>
    <n v="4"/>
    <n v="0"/>
    <n v="406"/>
    <n v="508"/>
    <n v="406"/>
    <n v="508"/>
    <n v="3.4"/>
    <n v="3.2"/>
    <n v="731"/>
    <n v="947.2"/>
    <n v="2.7"/>
    <n v="2.8"/>
    <n v="504.90000000000003"/>
    <n v="593.59999999999991"/>
    <n v="4.5"/>
    <n v="0"/>
    <n v="18"/>
    <n v="0"/>
    <n v="3.0884236453201974"/>
    <n v="3.033070866141732"/>
    <n v="1253.9000000000001"/>
    <n v="1540.8"/>
    <n v="82"/>
    <n v="79"/>
    <n v="17630"/>
    <n v="23384"/>
    <n v="46"/>
    <n v="48"/>
    <n v="8602"/>
    <n v="10176"/>
    <n v="103"/>
    <n v="0"/>
    <n v="412"/>
    <n v="0"/>
    <n v="65.625615763546804"/>
    <n v="66.062992125984252"/>
    <n v="26644.000000000004"/>
    <n v="33560"/>
    <n v="85"/>
    <n v="0"/>
    <n v="85"/>
    <n v="0"/>
    <n v="1.6"/>
    <n v="0"/>
    <n v="136"/>
    <n v="0"/>
    <n v="56.4"/>
    <n v="0"/>
    <n v="4794"/>
    <n v="0"/>
    <n v="734"/>
    <n v="763"/>
    <n v="734"/>
    <n v="763"/>
    <n v="3118.3999999999996"/>
    <n v="3095.3999999999996"/>
    <n v="84581"/>
    <n v="83627"/>
    <n v="196"/>
    <n v="220"/>
    <n v="196"/>
    <n v="220"/>
    <n v="553.5"/>
    <n v="634.39999999999986"/>
    <n v="9340"/>
    <n v="10712"/>
    <n v="930"/>
    <n v="983"/>
    <n v="930"/>
    <n v="983"/>
    <n v="3671.8999999999996"/>
    <n v="3729.7999999999993"/>
    <n v="93921"/>
    <n v="94339"/>
    <n v="11"/>
    <n v="0"/>
    <n v="11"/>
    <n v="0"/>
    <n v="53.699999999999996"/>
    <n v="0"/>
    <n v="1399"/>
    <n v="0"/>
    <n v="3861.5999999999995"/>
    <n v="3729.8"/>
    <n v="100114"/>
    <n v="94339"/>
  </r>
  <r>
    <x v="9"/>
    <s v="Elizabeth City State University "/>
    <m/>
    <n v="198507"/>
    <x v="4"/>
    <n v="214"/>
    <n v="300"/>
    <n v="0"/>
    <n v="0"/>
    <n v="214"/>
    <n v="300"/>
    <n v="120"/>
    <m/>
    <n v="214"/>
    <n v="300"/>
    <n v="214"/>
    <n v="300"/>
    <n v="1"/>
    <n v="0"/>
    <n v="1"/>
    <n v="0"/>
    <n v="0"/>
    <n v="0"/>
    <n v="0"/>
    <n v="0"/>
    <n v="0"/>
    <n v="0"/>
    <n v="0"/>
    <n v="0"/>
    <n v="1"/>
    <n v="0"/>
    <n v="1"/>
    <n v="0"/>
    <n v="5"/>
    <n v="0"/>
    <n v="5"/>
    <n v="0"/>
    <n v="0"/>
    <n v="0"/>
    <n v="0"/>
    <n v="0"/>
    <n v="0"/>
    <n v="0"/>
    <n v="0"/>
    <n v="0"/>
    <n v="5"/>
    <n v="0"/>
    <n v="5"/>
    <n v="0"/>
    <n v="130"/>
    <n v="0"/>
    <n v="130"/>
    <n v="0"/>
    <n v="0"/>
    <n v="0"/>
    <n v="0"/>
    <n v="0"/>
    <n v="0"/>
    <n v="0"/>
    <n v="0"/>
    <n v="0"/>
    <n v="130"/>
    <n v="0"/>
    <n v="130"/>
    <n v="0"/>
    <n v="110"/>
    <n v="184"/>
    <n v="110"/>
    <n v="184"/>
    <n v="0"/>
    <n v="0"/>
    <n v="0"/>
    <n v="0"/>
    <n v="1"/>
    <n v="0"/>
    <n v="1"/>
    <n v="0"/>
    <n v="111"/>
    <n v="184"/>
    <n v="111"/>
    <n v="184"/>
    <n v="5"/>
    <n v="4.9000000000000004"/>
    <n v="550"/>
    <n v="901.6"/>
    <n v="0"/>
    <n v="0"/>
    <n v="0"/>
    <n v="0"/>
    <n v="5"/>
    <n v="0"/>
    <n v="5"/>
    <n v="0"/>
    <n v="5"/>
    <n v="4.9000000000000004"/>
    <n v="555"/>
    <n v="901.6"/>
    <n v="143"/>
    <n v="134"/>
    <n v="15730"/>
    <n v="24656"/>
    <n v="0"/>
    <n v="0"/>
    <n v="0"/>
    <n v="0"/>
    <n v="155"/>
    <n v="0"/>
    <n v="155"/>
    <n v="0"/>
    <n v="143.1081081081081"/>
    <n v="134"/>
    <n v="15884.999999999998"/>
    <n v="24656"/>
    <n v="112"/>
    <n v="184"/>
    <n v="112"/>
    <n v="184"/>
    <n v="5"/>
    <n v="4.9000000000000004"/>
    <n v="560"/>
    <n v="901.6"/>
    <n v="142.99107142857142"/>
    <n v="134"/>
    <n v="16014.999999999998"/>
    <n v="24656"/>
    <n v="96"/>
    <n v="104"/>
    <n v="96"/>
    <n v="104"/>
    <n v="6"/>
    <n v="12"/>
    <n v="6"/>
    <n v="12"/>
    <n v="0"/>
    <n v="0"/>
    <n v="0"/>
    <n v="0"/>
    <n v="102"/>
    <n v="116"/>
    <n v="102"/>
    <n v="116"/>
    <n v="3.6"/>
    <n v="3.2"/>
    <n v="345.6"/>
    <n v="332.8"/>
    <n v="5.2"/>
    <n v="4.8"/>
    <n v="31.200000000000003"/>
    <n v="57.599999999999994"/>
    <n v="0"/>
    <n v="0"/>
    <n v="0"/>
    <n v="0"/>
    <n v="3.6941176470588237"/>
    <n v="3.36551724137931"/>
    <n v="376.8"/>
    <n v="390.4"/>
    <n v="93"/>
    <n v="83"/>
    <n v="8928"/>
    <n v="8632"/>
    <n v="95"/>
    <n v="79"/>
    <n v="570"/>
    <n v="948"/>
    <n v="0"/>
    <n v="0"/>
    <n v="0"/>
    <n v="0"/>
    <n v="93.117647058823536"/>
    <n v="82.58620689655173"/>
    <n v="9498"/>
    <n v="9580"/>
    <n v="0"/>
    <n v="0"/>
    <n v="0"/>
    <n v="0"/>
    <n v="0"/>
    <n v="0"/>
    <n v="0"/>
    <n v="0"/>
    <n v="0"/>
    <n v="0"/>
    <n v="0"/>
    <n v="0"/>
    <n v="207"/>
    <n v="288"/>
    <n v="207"/>
    <n v="288"/>
    <n v="900.6"/>
    <n v="1234.4000000000001"/>
    <n v="24788"/>
    <n v="33288"/>
    <n v="6"/>
    <n v="12"/>
    <n v="6"/>
    <n v="12"/>
    <n v="31.200000000000003"/>
    <n v="57.599999999999994"/>
    <n v="570"/>
    <n v="948"/>
    <n v="213"/>
    <n v="300"/>
    <n v="213"/>
    <n v="300"/>
    <n v="931.80000000000007"/>
    <n v="1292"/>
    <n v="25358"/>
    <n v="34236"/>
    <n v="1"/>
    <n v="0"/>
    <n v="1"/>
    <n v="0"/>
    <n v="5"/>
    <n v="0"/>
    <n v="155"/>
    <n v="0"/>
    <n v="936.8"/>
    <n v="1292"/>
    <n v="25513"/>
    <n v="34236"/>
  </r>
  <r>
    <x v="9"/>
    <s v="University of North Carolina at Asheville"/>
    <m/>
    <n v="199111"/>
    <x v="4"/>
    <n v="785"/>
    <n v="733"/>
    <n v="17"/>
    <n v="19"/>
    <n v="768"/>
    <n v="714"/>
    <n v="120"/>
    <m/>
    <n v="768"/>
    <n v="714"/>
    <n v="768"/>
    <n v="714"/>
    <n v="5"/>
    <n v="0"/>
    <n v="5"/>
    <n v="0"/>
    <n v="0"/>
    <n v="0"/>
    <n v="0"/>
    <n v="0"/>
    <n v="0"/>
    <n v="0"/>
    <n v="0"/>
    <n v="0"/>
    <n v="5"/>
    <n v="0"/>
    <n v="5"/>
    <n v="0"/>
    <n v="4"/>
    <n v="0"/>
    <n v="20"/>
    <n v="0"/>
    <n v="0"/>
    <n v="0"/>
    <n v="0"/>
    <n v="0"/>
    <n v="0"/>
    <n v="0"/>
    <n v="0"/>
    <n v="0"/>
    <n v="4"/>
    <n v="0"/>
    <n v="20"/>
    <n v="0"/>
    <n v="117"/>
    <n v="0"/>
    <n v="585"/>
    <n v="0"/>
    <n v="0"/>
    <n v="0"/>
    <n v="0"/>
    <n v="0"/>
    <n v="0"/>
    <n v="0"/>
    <n v="0"/>
    <n v="0"/>
    <n v="117"/>
    <n v="0"/>
    <n v="585"/>
    <n v="0"/>
    <n v="431"/>
    <n v="395"/>
    <n v="431"/>
    <n v="395"/>
    <n v="0"/>
    <n v="1"/>
    <n v="0"/>
    <n v="1"/>
    <n v="3"/>
    <n v="0"/>
    <n v="3"/>
    <n v="0"/>
    <n v="434"/>
    <n v="396"/>
    <n v="434"/>
    <n v="396"/>
    <n v="4.4000000000000004"/>
    <n v="4.4000000000000004"/>
    <n v="1896.4"/>
    <n v="1738.0000000000002"/>
    <n v="0"/>
    <n v="6"/>
    <n v="0"/>
    <n v="6"/>
    <n v="6.7"/>
    <n v="0"/>
    <n v="20.100000000000001"/>
    <n v="0"/>
    <n v="4.4158986175115205"/>
    <n v="4.4040404040404049"/>
    <n v="1916.4999999999998"/>
    <n v="1744.0000000000002"/>
    <n v="123"/>
    <n v="122"/>
    <n v="53013"/>
    <n v="48190"/>
    <n v="0"/>
    <n v="132"/>
    <n v="0"/>
    <n v="132"/>
    <n v="120"/>
    <n v="0"/>
    <n v="360"/>
    <n v="0"/>
    <n v="122.97926267281106"/>
    <n v="122.02525252525253"/>
    <n v="53373"/>
    <n v="48322"/>
    <n v="439"/>
    <n v="396"/>
    <n v="439"/>
    <n v="396"/>
    <n v="4.4111617312072884"/>
    <n v="4.4040404040404049"/>
    <n v="1936.4999999999995"/>
    <n v="1744.0000000000002"/>
    <n v="122.91116173120729"/>
    <n v="122.02525252525253"/>
    <n v="53958"/>
    <n v="48322"/>
    <n v="262"/>
    <n v="284"/>
    <n v="262"/>
    <n v="284"/>
    <n v="56"/>
    <n v="34"/>
    <n v="56"/>
    <n v="34"/>
    <n v="1"/>
    <n v="0"/>
    <n v="1"/>
    <n v="0"/>
    <n v="319"/>
    <n v="318"/>
    <n v="319"/>
    <n v="318"/>
    <n v="3.4"/>
    <n v="3.4"/>
    <n v="890.8"/>
    <n v="965.6"/>
    <n v="4.2"/>
    <n v="4"/>
    <n v="235.20000000000002"/>
    <n v="136"/>
    <n v="4.5"/>
    <n v="0"/>
    <n v="4.5"/>
    <n v="0"/>
    <n v="3.5438871473354232"/>
    <n v="3.4641509433962261"/>
    <n v="1130.5"/>
    <n v="1101.5999999999999"/>
    <n v="88"/>
    <n v="85"/>
    <n v="23056"/>
    <n v="24140"/>
    <n v="77"/>
    <n v="74"/>
    <n v="4312"/>
    <n v="2516"/>
    <n v="113"/>
    <n v="0"/>
    <n v="113"/>
    <n v="0"/>
    <n v="86.147335423197489"/>
    <n v="83.823899371069189"/>
    <n v="27481"/>
    <n v="26656.000000000004"/>
    <n v="10"/>
    <n v="0"/>
    <n v="10"/>
    <n v="0"/>
    <n v="3.6"/>
    <n v="0"/>
    <n v="36"/>
    <n v="0"/>
    <n v="84.8"/>
    <n v="0"/>
    <n v="848"/>
    <n v="0"/>
    <n v="698"/>
    <n v="679"/>
    <n v="698"/>
    <n v="679"/>
    <n v="2807.2"/>
    <n v="2703.6000000000004"/>
    <n v="76654"/>
    <n v="72330"/>
    <n v="56"/>
    <n v="35"/>
    <n v="56"/>
    <n v="35"/>
    <n v="235.20000000000002"/>
    <n v="142"/>
    <n v="4312"/>
    <n v="2648"/>
    <n v="754"/>
    <n v="714"/>
    <n v="754"/>
    <n v="714"/>
    <n v="3042.3999999999996"/>
    <n v="2845.6000000000004"/>
    <n v="80966"/>
    <n v="74978"/>
    <n v="4"/>
    <n v="0"/>
    <n v="4"/>
    <n v="0"/>
    <n v="24.6"/>
    <n v="0"/>
    <n v="473"/>
    <n v="0"/>
    <n v="3102.9999999999995"/>
    <n v="2845.6000000000004"/>
    <n v="82287"/>
    <n v="74978"/>
  </r>
  <r>
    <x v="9"/>
    <s v="University of North Carolina School of the Arts"/>
    <m/>
    <n v="199184"/>
    <x v="11"/>
    <n v="223"/>
    <n v="179"/>
    <n v="0"/>
    <n v="0"/>
    <n v="223"/>
    <n v="179"/>
    <n v="120"/>
    <m/>
    <n v="223"/>
    <n v="179"/>
    <n v="223"/>
    <n v="179"/>
    <n v="1"/>
    <n v="0"/>
    <n v="1"/>
    <n v="0"/>
    <n v="0"/>
    <n v="0"/>
    <n v="0"/>
    <n v="0"/>
    <n v="0"/>
    <n v="0"/>
    <n v="0"/>
    <n v="0"/>
    <n v="1"/>
    <n v="0"/>
    <n v="1"/>
    <n v="0"/>
    <n v="4"/>
    <n v="0"/>
    <n v="4"/>
    <n v="0"/>
    <n v="0"/>
    <n v="0"/>
    <n v="0"/>
    <n v="0"/>
    <n v="0"/>
    <n v="0"/>
    <n v="0"/>
    <n v="0"/>
    <n v="4"/>
    <n v="0"/>
    <n v="4"/>
    <n v="0"/>
    <n v="123"/>
    <n v="0"/>
    <n v="123"/>
    <n v="0"/>
    <n v="0"/>
    <n v="0"/>
    <n v="0"/>
    <n v="0"/>
    <n v="0"/>
    <n v="0"/>
    <n v="0"/>
    <n v="0"/>
    <n v="123"/>
    <n v="0"/>
    <n v="123"/>
    <n v="0"/>
    <n v="178"/>
    <n v="141"/>
    <n v="178"/>
    <n v="141"/>
    <n v="0"/>
    <n v="0"/>
    <n v="0"/>
    <n v="0"/>
    <n v="0"/>
    <n v="0"/>
    <n v="0"/>
    <n v="0"/>
    <n v="178"/>
    <n v="141"/>
    <n v="178"/>
    <n v="141"/>
    <n v="4.0999999999999996"/>
    <n v="4.0999999999999996"/>
    <n v="729.8"/>
    <n v="578.09999999999991"/>
    <n v="0"/>
    <n v="0"/>
    <n v="0"/>
    <n v="0"/>
    <n v="0"/>
    <n v="0"/>
    <n v="0"/>
    <n v="0"/>
    <n v="4.0999999999999996"/>
    <n v="4.0999999999999996"/>
    <n v="729.8"/>
    <n v="578.09999999999991"/>
    <n v="127"/>
    <n v="123"/>
    <n v="22606"/>
    <n v="17343"/>
    <n v="0"/>
    <n v="0"/>
    <n v="0"/>
    <n v="0"/>
    <n v="0"/>
    <n v="0"/>
    <n v="0"/>
    <n v="0"/>
    <n v="127"/>
    <n v="123"/>
    <n v="22606"/>
    <n v="17343"/>
    <n v="179"/>
    <n v="141"/>
    <n v="179"/>
    <n v="141"/>
    <n v="4.0994413407821231"/>
    <n v="4.0999999999999996"/>
    <n v="733.80000000000007"/>
    <n v="578.09999999999991"/>
    <n v="126.97765363128492"/>
    <n v="123"/>
    <n v="22729"/>
    <n v="17343"/>
    <n v="44"/>
    <n v="38"/>
    <n v="44"/>
    <n v="38"/>
    <n v="0"/>
    <n v="0"/>
    <n v="0"/>
    <n v="0"/>
    <n v="0"/>
    <n v="0"/>
    <n v="0"/>
    <n v="0"/>
    <n v="44"/>
    <n v="38"/>
    <n v="44"/>
    <n v="38"/>
    <n v="4.0999999999999996"/>
    <n v="4"/>
    <n v="180.39999999999998"/>
    <n v="152"/>
    <n v="0"/>
    <n v="0"/>
    <n v="0"/>
    <n v="0"/>
    <n v="0"/>
    <n v="0"/>
    <n v="0"/>
    <n v="0"/>
    <n v="4.0999999999999996"/>
    <n v="4"/>
    <n v="180.39999999999998"/>
    <n v="152"/>
    <n v="112"/>
    <n v="104"/>
    <n v="4928"/>
    <n v="3952"/>
    <n v="0"/>
    <n v="0"/>
    <n v="0"/>
    <n v="0"/>
    <n v="0"/>
    <n v="0"/>
    <n v="0"/>
    <n v="0"/>
    <n v="112"/>
    <n v="104"/>
    <n v="4928"/>
    <n v="3952"/>
    <n v="0"/>
    <n v="0"/>
    <n v="0"/>
    <n v="0"/>
    <n v="0"/>
    <n v="0"/>
    <n v="0"/>
    <n v="0"/>
    <n v="0"/>
    <n v="0"/>
    <n v="0"/>
    <n v="0"/>
    <n v="223"/>
    <n v="179"/>
    <n v="223"/>
    <n v="179"/>
    <n v="914.19999999999993"/>
    <n v="730.09999999999991"/>
    <n v="27657"/>
    <n v="21295"/>
    <n v="0"/>
    <n v="0"/>
    <n v="0"/>
    <n v="0"/>
    <n v="0"/>
    <n v="0"/>
    <n v="0"/>
    <n v="0"/>
    <n v="223"/>
    <n v="179"/>
    <n v="223"/>
    <n v="179"/>
    <n v="914.19999999999993"/>
    <n v="730.09999999999991"/>
    <n v="27657"/>
    <n v="21295"/>
    <n v="0"/>
    <n v="0"/>
    <n v="0"/>
    <n v="0"/>
    <n v="0"/>
    <n v="0"/>
    <n v="0"/>
    <n v="0"/>
    <n v="914.2"/>
    <n v="730.09999999999991"/>
    <n v="27657"/>
    <n v="21295"/>
  </r>
  <r>
    <x v="9"/>
    <s v="Asheville-Buncombe Technical Community College"/>
    <s v="Met the criteria for Two-Year 2 in  2021-22"/>
    <n v="197887"/>
    <x v="8"/>
    <n v="864"/>
    <n v="870"/>
    <n v="14"/>
    <n v="23"/>
    <n v="850"/>
    <n v="847"/>
    <m/>
    <m/>
    <n v="850"/>
    <n v="847"/>
    <n v="0"/>
    <n v="0"/>
    <n v="5"/>
    <n v="9"/>
    <n v="0"/>
    <n v="0"/>
    <n v="227"/>
    <n v="235"/>
    <n v="0"/>
    <n v="0"/>
    <m/>
    <m/>
    <n v="0"/>
    <n v="0"/>
    <n v="232"/>
    <n v="244"/>
    <n v="0"/>
    <n v="0"/>
    <n v="3.6666666666666701"/>
    <n v="3.9629629629629601"/>
    <n v="18.33333333333335"/>
    <n v="35.666666666666643"/>
    <n v="5.8492753623188403"/>
    <n v="6.2002801120448199"/>
    <n v="1327.7855072463767"/>
    <n v="1457.0658263305327"/>
    <m/>
    <m/>
    <n v="0"/>
    <n v="0"/>
    <n v="5.8022363818090943"/>
    <n v="6.1177561188409815"/>
    <n v="1346.11884057971"/>
    <n v="1492.7324929971994"/>
    <m/>
    <m/>
    <n v="0"/>
    <n v="0"/>
    <m/>
    <m/>
    <n v="0"/>
    <n v="0"/>
    <m/>
    <m/>
    <n v="0"/>
    <n v="0"/>
    <n v="0"/>
    <n v="0"/>
    <n v="0"/>
    <n v="0"/>
    <n v="182"/>
    <n v="204"/>
    <n v="0"/>
    <n v="0"/>
    <n v="284"/>
    <n v="256"/>
    <n v="0"/>
    <n v="0"/>
    <m/>
    <m/>
    <n v="0"/>
    <n v="0"/>
    <n v="466"/>
    <n v="460"/>
    <n v="0"/>
    <n v="0"/>
    <n v="3.6177536231884102"/>
    <n v="4.3191153238546596"/>
    <n v="658.43115942029067"/>
    <n v="881.09952606635056"/>
    <n v="4.9756944444444402"/>
    <n v="4.5789473684210504"/>
    <n v="1413.097222222221"/>
    <n v="1172.2105263157889"/>
    <m/>
    <m/>
    <n v="0"/>
    <n v="0"/>
    <n v="4.4453398747693385"/>
    <n v="4.4637175051785638"/>
    <n v="2071.5283816425117"/>
    <n v="2053.3100523821395"/>
    <m/>
    <m/>
    <n v="0"/>
    <n v="0"/>
    <m/>
    <m/>
    <n v="0"/>
    <n v="0"/>
    <m/>
    <m/>
    <n v="0"/>
    <n v="0"/>
    <n v="0"/>
    <n v="0"/>
    <n v="0"/>
    <n v="0"/>
    <n v="698"/>
    <n v="704"/>
    <n v="0"/>
    <n v="0"/>
    <n v="4.8963427252467362"/>
    <n v="5.0369922519592878"/>
    <n v="3417.6472222222219"/>
    <n v="3546.0425453793387"/>
    <n v="0"/>
    <n v="0"/>
    <n v="0"/>
    <n v="0"/>
    <n v="67"/>
    <n v="68"/>
    <n v="0"/>
    <n v="0"/>
    <n v="85"/>
    <n v="75"/>
    <n v="0"/>
    <n v="0"/>
    <m/>
    <m/>
    <n v="0"/>
    <n v="0"/>
    <n v="152"/>
    <n v="143"/>
    <n v="0"/>
    <n v="0"/>
    <n v="2.5392156862745101"/>
    <n v="3.22857142857143"/>
    <n v="170.12745098039218"/>
    <n v="219.54285714285723"/>
    <n v="3.26893939393939"/>
    <n v="3.53070175438596"/>
    <n v="277.85984848484816"/>
    <n v="264.802631578947"/>
    <m/>
    <m/>
    <n v="0"/>
    <n v="0"/>
    <n v="2.9472848649028967"/>
    <n v="3.3870313896629667"/>
    <n v="447.98729946524031"/>
    <n v="484.34548872180426"/>
    <m/>
    <m/>
    <n v="0"/>
    <n v="0"/>
    <m/>
    <m/>
    <n v="0"/>
    <n v="0"/>
    <m/>
    <m/>
    <n v="0"/>
    <n v="0"/>
    <n v="0"/>
    <n v="0"/>
    <n v="0"/>
    <n v="0"/>
    <m/>
    <m/>
    <n v="0"/>
    <n v="0"/>
    <m/>
    <m/>
    <n v="0"/>
    <n v="0"/>
    <m/>
    <m/>
    <n v="0"/>
    <n v="0"/>
    <n v="254"/>
    <n v="281"/>
    <n v="0"/>
    <n v="0"/>
    <n v="846.89194373401619"/>
    <n v="1136.3090498758745"/>
    <n v="0"/>
    <n v="0"/>
    <n v="596"/>
    <n v="566"/>
    <n v="0"/>
    <n v="0"/>
    <n v="3018.742577953446"/>
    <n v="2894.0789842252684"/>
    <n v="0"/>
    <n v="0"/>
    <n v="850"/>
    <n v="847"/>
    <n v="0"/>
    <n v="0"/>
    <n v="3865.6345216874624"/>
    <n v="4030.3880341011427"/>
    <n v="0"/>
    <n v="0"/>
    <n v="0"/>
    <n v="0"/>
    <n v="0"/>
    <n v="0"/>
    <n v="0"/>
    <n v="0"/>
    <n v="0"/>
    <n v="0"/>
    <n v="3865.6345216874624"/>
    <n v="4030.3880341011427"/>
    <n v="0"/>
    <n v="0"/>
  </r>
  <r>
    <x v="9"/>
    <s v="Cape Fear Community College"/>
    <m/>
    <n v="198154"/>
    <x v="8"/>
    <n v="1493"/>
    <n v="1380"/>
    <n v="87"/>
    <n v="52"/>
    <n v="1406"/>
    <n v="1328"/>
    <m/>
    <m/>
    <n v="1406"/>
    <n v="1328"/>
    <n v="0"/>
    <n v="0"/>
    <n v="13"/>
    <n v="16"/>
    <n v="0"/>
    <n v="0"/>
    <n v="246"/>
    <n v="251"/>
    <n v="0"/>
    <n v="0"/>
    <m/>
    <m/>
    <n v="0"/>
    <n v="0"/>
    <n v="259"/>
    <n v="267"/>
    <n v="0"/>
    <n v="0"/>
    <n v="2.9487179487179498"/>
    <n v="1.9666666666666699"/>
    <n v="38.33333333333335"/>
    <n v="31.466666666666718"/>
    <n v="4.10824108241082"/>
    <n v="4.0700389105058399"/>
    <n v="1010.6273062730617"/>
    <n v="1021.5797665369658"/>
    <m/>
    <m/>
    <n v="0"/>
    <n v="0"/>
    <n v="4.050041079561371"/>
    <n v="3.9439941318488114"/>
    <n v="1048.960639606395"/>
    <n v="1053.0464332036327"/>
    <m/>
    <m/>
    <n v="0"/>
    <n v="0"/>
    <m/>
    <m/>
    <n v="0"/>
    <n v="0"/>
    <m/>
    <m/>
    <n v="0"/>
    <n v="0"/>
    <n v="0"/>
    <n v="0"/>
    <n v="0"/>
    <n v="0"/>
    <n v="578"/>
    <n v="519"/>
    <n v="0"/>
    <n v="0"/>
    <n v="307"/>
    <n v="296"/>
    <n v="0"/>
    <n v="0"/>
    <m/>
    <m/>
    <n v="0"/>
    <n v="0"/>
    <n v="885"/>
    <n v="815"/>
    <n v="0"/>
    <n v="0"/>
    <n v="3.6747967479674801"/>
    <n v="3.6006172839506201"/>
    <n v="2124.0325203252037"/>
    <n v="1868.7203703703717"/>
    <n v="4.97492163009405"/>
    <n v="4.8640350877192997"/>
    <n v="1527.3009404388733"/>
    <n v="1439.7543859649127"/>
    <m/>
    <m/>
    <n v="0"/>
    <n v="0"/>
    <n v="4.1258005206373758"/>
    <n v="4.0594782286322504"/>
    <n v="3651.3334607640777"/>
    <n v="3308.4747563352839"/>
    <m/>
    <m/>
    <n v="0"/>
    <n v="0"/>
    <m/>
    <m/>
    <n v="0"/>
    <n v="0"/>
    <m/>
    <m/>
    <n v="0"/>
    <n v="0"/>
    <n v="0"/>
    <n v="0"/>
    <n v="0"/>
    <n v="0"/>
    <n v="1144"/>
    <n v="1082"/>
    <n v="0"/>
    <n v="0"/>
    <n v="4.1086486891350287"/>
    <n v="4.0309807666718269"/>
    <n v="4700.2941003704727"/>
    <n v="4361.5211895389166"/>
    <n v="0"/>
    <n v="0"/>
    <n v="0"/>
    <n v="0"/>
    <n v="165"/>
    <n v="158"/>
    <n v="0"/>
    <n v="0"/>
    <n v="97"/>
    <n v="88"/>
    <n v="0"/>
    <n v="0"/>
    <m/>
    <m/>
    <n v="0"/>
    <n v="0"/>
    <n v="262"/>
    <n v="246"/>
    <n v="0"/>
    <n v="0"/>
    <n v="2.9375"/>
    <n v="2.9723865877711999"/>
    <n v="484.6875"/>
    <n v="469.63708086784959"/>
    <n v="3.0606060606060601"/>
    <n v="2.8592592592592601"/>
    <n v="296.87878787878782"/>
    <n v="251.61481481481488"/>
    <m/>
    <m/>
    <n v="0"/>
    <n v="0"/>
    <n v="2.9830774346518618"/>
    <n v="2.9319182751327824"/>
    <n v="781.56628787878776"/>
    <n v="721.25189568266444"/>
    <m/>
    <m/>
    <n v="0"/>
    <n v="0"/>
    <m/>
    <m/>
    <n v="0"/>
    <n v="0"/>
    <m/>
    <m/>
    <n v="0"/>
    <n v="0"/>
    <n v="0"/>
    <n v="0"/>
    <n v="0"/>
    <n v="0"/>
    <m/>
    <m/>
    <n v="0"/>
    <n v="0"/>
    <m/>
    <m/>
    <n v="0"/>
    <n v="0"/>
    <m/>
    <m/>
    <n v="0"/>
    <n v="0"/>
    <n v="756"/>
    <n v="693"/>
    <n v="0"/>
    <n v="0"/>
    <n v="2647.0533536585372"/>
    <n v="2369.8241179048882"/>
    <n v="0"/>
    <n v="0"/>
    <n v="650"/>
    <n v="635"/>
    <n v="0"/>
    <n v="0"/>
    <n v="2834.8070345907231"/>
    <n v="2712.9489673166936"/>
    <n v="0"/>
    <n v="0"/>
    <n v="1406"/>
    <n v="1328"/>
    <n v="0"/>
    <n v="0"/>
    <n v="5481.8603882492607"/>
    <n v="5082.7730852215818"/>
    <n v="0"/>
    <n v="0"/>
    <n v="0"/>
    <n v="0"/>
    <n v="0"/>
    <n v="0"/>
    <n v="0"/>
    <n v="0"/>
    <n v="0"/>
    <n v="0"/>
    <n v="5481.8603882492607"/>
    <n v="5082.7730852215809"/>
    <n v="0"/>
    <n v="0"/>
  </r>
  <r>
    <x v="9"/>
    <s v="Central Piedmont Community College "/>
    <m/>
    <n v="198260"/>
    <x v="8"/>
    <n v="2393"/>
    <n v="2552"/>
    <n v="34"/>
    <n v="67"/>
    <n v="2359"/>
    <n v="2485"/>
    <m/>
    <m/>
    <n v="2359"/>
    <n v="2485"/>
    <n v="0"/>
    <n v="0"/>
    <n v="69"/>
    <n v="99"/>
    <n v="0"/>
    <n v="0"/>
    <n v="369"/>
    <n v="323"/>
    <n v="0"/>
    <n v="0"/>
    <m/>
    <m/>
    <n v="0"/>
    <n v="0"/>
    <n v="438"/>
    <n v="422"/>
    <n v="0"/>
    <n v="0"/>
    <n v="1.7619047619047601"/>
    <n v="1.8350168350168301"/>
    <n v="121.57142857142844"/>
    <n v="181.66666666666617"/>
    <n v="2.86666666666666"/>
    <n v="3.0353535353535301"/>
    <n v="1057.7999999999975"/>
    <n v="980.41919191919021"/>
    <m/>
    <m/>
    <n v="0"/>
    <n v="0"/>
    <n v="2.6926288323548535"/>
    <n v="2.7537579587342567"/>
    <n v="1179.3714285714259"/>
    <n v="1162.0858585858564"/>
    <m/>
    <m/>
    <n v="0"/>
    <n v="0"/>
    <m/>
    <m/>
    <n v="0"/>
    <n v="0"/>
    <m/>
    <m/>
    <n v="0"/>
    <n v="0"/>
    <n v="0"/>
    <n v="0"/>
    <n v="0"/>
    <n v="0"/>
    <n v="795"/>
    <n v="832"/>
    <n v="0"/>
    <n v="0"/>
    <n v="854"/>
    <n v="962"/>
    <n v="0"/>
    <n v="0"/>
    <m/>
    <m/>
    <n v="0"/>
    <n v="0"/>
    <n v="1649"/>
    <n v="1794"/>
    <n v="0"/>
    <n v="0"/>
    <n v="3.5176421751764102"/>
    <n v="3.2361927144535798"/>
    <n v="2796.525529265246"/>
    <n v="2692.5123384253784"/>
    <n v="4.8232380952381098"/>
    <n v="4.7855454238433"/>
    <n v="4119.0453333333453"/>
    <n v="4603.6946977372545"/>
    <m/>
    <m/>
    <n v="0"/>
    <n v="0"/>
    <n v="4.1937967632496012"/>
    <n v="4.0670050368799515"/>
    <n v="6915.5708625985926"/>
    <n v="7296.2070361626329"/>
    <m/>
    <m/>
    <n v="0"/>
    <n v="0"/>
    <m/>
    <m/>
    <n v="0"/>
    <n v="0"/>
    <m/>
    <m/>
    <n v="0"/>
    <n v="0"/>
    <n v="0"/>
    <n v="0"/>
    <n v="0"/>
    <n v="0"/>
    <n v="2087"/>
    <n v="2216"/>
    <n v="0"/>
    <n v="0"/>
    <n v="3.8787457073167313"/>
    <n v="3.8169191763305457"/>
    <n v="8094.9422911700185"/>
    <n v="8458.2928947484888"/>
    <n v="0"/>
    <n v="0"/>
    <n v="0"/>
    <n v="0"/>
    <n v="124"/>
    <n v="121"/>
    <n v="0"/>
    <n v="0"/>
    <n v="148"/>
    <n v="148"/>
    <n v="0"/>
    <n v="0"/>
    <m/>
    <m/>
    <n v="0"/>
    <n v="0"/>
    <n v="272"/>
    <n v="269"/>
    <n v="0"/>
    <n v="0"/>
    <n v="2.2962962962962998"/>
    <n v="2.9875621890547301"/>
    <n v="284.74074074074116"/>
    <n v="361.49502487562233"/>
    <n v="3.46085011185682"/>
    <n v="3.8013245033112599"/>
    <n v="512.20581655480942"/>
    <n v="562.59602649006649"/>
    <m/>
    <m/>
    <n v="0"/>
    <n v="0"/>
    <n v="2.9299505782924653"/>
    <n v="3.4352827188315569"/>
    <n v="796.94655729555052"/>
    <n v="924.09105136568883"/>
    <m/>
    <m/>
    <n v="0"/>
    <n v="0"/>
    <m/>
    <m/>
    <n v="0"/>
    <n v="0"/>
    <m/>
    <m/>
    <n v="0"/>
    <n v="0"/>
    <n v="0"/>
    <n v="0"/>
    <n v="0"/>
    <n v="0"/>
    <m/>
    <m/>
    <n v="0"/>
    <n v="0"/>
    <m/>
    <m/>
    <n v="0"/>
    <n v="0"/>
    <m/>
    <m/>
    <n v="0"/>
    <n v="0"/>
    <n v="988"/>
    <n v="1052"/>
    <n v="0"/>
    <n v="0"/>
    <n v="3202.8376985774157"/>
    <n v="3235.6740299676667"/>
    <n v="0"/>
    <n v="0"/>
    <n v="1371"/>
    <n v="1433"/>
    <n v="0"/>
    <n v="0"/>
    <n v="5689.0511498881524"/>
    <n v="6146.7099161465112"/>
    <n v="0"/>
    <n v="0"/>
    <n v="2359"/>
    <n v="2485"/>
    <n v="0"/>
    <n v="0"/>
    <n v="8891.888848465569"/>
    <n v="9382.3839461141779"/>
    <n v="0"/>
    <n v="0"/>
    <n v="0"/>
    <n v="0"/>
    <n v="0"/>
    <n v="0"/>
    <n v="0"/>
    <n v="0"/>
    <n v="0"/>
    <n v="0"/>
    <n v="8891.888848465569"/>
    <n v="9382.3839461141779"/>
    <n v="0"/>
    <n v="0"/>
  </r>
  <r>
    <x v="9"/>
    <s v="Fayetteville Technical Community College"/>
    <m/>
    <n v="198534"/>
    <x v="8"/>
    <n v="1650"/>
    <n v="1898"/>
    <n v="91"/>
    <n v="128"/>
    <n v="1559"/>
    <n v="1770"/>
    <m/>
    <m/>
    <n v="1559"/>
    <n v="1770"/>
    <n v="0"/>
    <n v="0"/>
    <n v="3"/>
    <n v="6"/>
    <n v="0"/>
    <n v="0"/>
    <n v="130"/>
    <n v="170"/>
    <n v="0"/>
    <n v="0"/>
    <m/>
    <m/>
    <n v="0"/>
    <n v="0"/>
    <n v="133"/>
    <n v="176"/>
    <n v="0"/>
    <n v="0"/>
    <n v="2.8888888888888902"/>
    <n v="2.1666666666666701"/>
    <n v="8.6666666666666714"/>
    <n v="13.000000000000021"/>
    <n v="5.2686567164179099"/>
    <n v="4.70809792843691"/>
    <n v="684.92537313432831"/>
    <n v="800.37664783427465"/>
    <m/>
    <m/>
    <n v="0"/>
    <n v="0"/>
    <n v="5.2149777428646233"/>
    <n v="4.6214582263311064"/>
    <n v="693.59203980099494"/>
    <n v="813.37664783427476"/>
    <m/>
    <m/>
    <n v="0"/>
    <n v="0"/>
    <m/>
    <m/>
    <n v="0"/>
    <n v="0"/>
    <m/>
    <m/>
    <n v="0"/>
    <n v="0"/>
    <n v="0"/>
    <n v="0"/>
    <n v="0"/>
    <n v="0"/>
    <n v="488"/>
    <n v="566"/>
    <n v="0"/>
    <n v="0"/>
    <n v="714"/>
    <n v="763"/>
    <n v="0"/>
    <n v="0"/>
    <m/>
    <m/>
    <n v="0"/>
    <n v="0"/>
    <n v="1202"/>
    <n v="1329"/>
    <n v="0"/>
    <n v="0"/>
    <n v="3.85281385281385"/>
    <n v="4.1436314363143598"/>
    <n v="1880.1731601731587"/>
    <n v="2345.2953929539276"/>
    <n v="4.4248541947061399"/>
    <n v="4.8331288343558301"/>
    <n v="3159.3458950201839"/>
    <n v="3687.6773006134981"/>
    <m/>
    <m/>
    <n v="0"/>
    <n v="0"/>
    <n v="4.1926115267831472"/>
    <n v="4.5394828394036315"/>
    <n v="5039.5190551933429"/>
    <n v="6032.9726935674262"/>
    <m/>
    <m/>
    <n v="0"/>
    <n v="0"/>
    <m/>
    <m/>
    <n v="0"/>
    <n v="0"/>
    <m/>
    <m/>
    <n v="0"/>
    <n v="0"/>
    <n v="0"/>
    <n v="0"/>
    <n v="0"/>
    <n v="0"/>
    <n v="1335"/>
    <n v="1505"/>
    <n v="0"/>
    <n v="0"/>
    <n v="4.2944652396961329"/>
    <n v="4.5490693298350173"/>
    <n v="5733.1110949943377"/>
    <n v="6846.3493414017012"/>
    <n v="0"/>
    <n v="0"/>
    <n v="0"/>
    <n v="0"/>
    <n v="103"/>
    <n v="122"/>
    <n v="0"/>
    <n v="0"/>
    <n v="121"/>
    <n v="143"/>
    <n v="0"/>
    <n v="0"/>
    <m/>
    <m/>
    <n v="0"/>
    <n v="0"/>
    <n v="224"/>
    <n v="265"/>
    <n v="0"/>
    <n v="0"/>
    <n v="3.4063492063492"/>
    <n v="3.2189054726368198"/>
    <n v="350.85396825396759"/>
    <n v="392.70646766169205"/>
    <n v="3.8042328042328002"/>
    <n v="3.8675496688741702"/>
    <n v="460.31216931216881"/>
    <n v="553.05960264900637"/>
    <m/>
    <m/>
    <n v="0"/>
    <n v="0"/>
    <n v="3.621277399848823"/>
    <n v="3.5689285672101825"/>
    <n v="811.1661375661364"/>
    <n v="945.76607031069841"/>
    <m/>
    <m/>
    <n v="0"/>
    <n v="0"/>
    <m/>
    <m/>
    <n v="0"/>
    <n v="0"/>
    <m/>
    <m/>
    <n v="0"/>
    <n v="0"/>
    <n v="0"/>
    <n v="0"/>
    <n v="0"/>
    <n v="0"/>
    <m/>
    <m/>
    <n v="0"/>
    <n v="0"/>
    <m/>
    <m/>
    <n v="0"/>
    <n v="0"/>
    <m/>
    <m/>
    <n v="0"/>
    <n v="0"/>
    <n v="594"/>
    <n v="694"/>
    <n v="0"/>
    <n v="0"/>
    <n v="2239.6937950937931"/>
    <n v="2751.0018606156195"/>
    <n v="0"/>
    <n v="0"/>
    <n v="965"/>
    <n v="1076"/>
    <n v="0"/>
    <n v="0"/>
    <n v="4304.5834374666811"/>
    <n v="5041.1135510967797"/>
    <n v="0"/>
    <n v="0"/>
    <n v="1559"/>
    <n v="1770"/>
    <n v="0"/>
    <n v="0"/>
    <n v="6544.2772325604747"/>
    <n v="7792.1154117123988"/>
    <n v="0"/>
    <n v="0"/>
    <n v="0"/>
    <n v="0"/>
    <n v="0"/>
    <n v="0"/>
    <n v="0"/>
    <n v="0"/>
    <n v="0"/>
    <n v="0"/>
    <n v="6544.2772325604737"/>
    <n v="7792.1154117123997"/>
    <n v="0"/>
    <n v="0"/>
  </r>
  <r>
    <x v="9"/>
    <s v="Forsyth Technical Community College"/>
    <m/>
    <n v="198552"/>
    <x v="8"/>
    <n v="1217"/>
    <n v="1160"/>
    <n v="14"/>
    <n v="10"/>
    <n v="1203"/>
    <n v="1150"/>
    <m/>
    <m/>
    <n v="1203"/>
    <n v="1150"/>
    <n v="0"/>
    <n v="0"/>
    <n v="7"/>
    <n v="12"/>
    <n v="0"/>
    <n v="0"/>
    <n v="172"/>
    <n v="161"/>
    <n v="0"/>
    <n v="0"/>
    <m/>
    <m/>
    <n v="0"/>
    <n v="0"/>
    <n v="179"/>
    <n v="173"/>
    <n v="0"/>
    <n v="0"/>
    <n v="1.47619047619048"/>
    <n v="2"/>
    <n v="10.333333333333361"/>
    <n v="24"/>
    <n v="4.45714285714286"/>
    <n v="4.5637860082304602"/>
    <n v="766.62857142857195"/>
    <n v="734.7695473251041"/>
    <m/>
    <m/>
    <n v="0"/>
    <n v="0"/>
    <n v="4.3405693003458401"/>
    <n v="4.3859511406075384"/>
    <n v="776.96190476190543"/>
    <n v="758.7695473251041"/>
    <m/>
    <m/>
    <n v="0"/>
    <n v="0"/>
    <m/>
    <m/>
    <n v="0"/>
    <n v="0"/>
    <m/>
    <m/>
    <n v="0"/>
    <n v="0"/>
    <n v="0"/>
    <n v="0"/>
    <n v="0"/>
    <n v="0"/>
    <n v="473"/>
    <n v="424"/>
    <n v="0"/>
    <n v="0"/>
    <n v="316"/>
    <n v="318"/>
    <n v="0"/>
    <n v="0"/>
    <m/>
    <m/>
    <n v="0"/>
    <n v="0"/>
    <n v="789"/>
    <n v="742"/>
    <n v="0"/>
    <n v="0"/>
    <n v="3.8875000000000002"/>
    <n v="3.8515928515928501"/>
    <n v="1838.7875000000001"/>
    <n v="1633.0753690753684"/>
    <n v="5.2767295597484303"/>
    <n v="5.1956521739130404"/>
    <n v="1667.446540880504"/>
    <n v="1652.2173913043468"/>
    <m/>
    <m/>
    <n v="0"/>
    <n v="0"/>
    <n v="4.4438961227889786"/>
    <n v="4.4276182754443605"/>
    <n v="3506.2340408805039"/>
    <n v="3285.2927603797157"/>
    <m/>
    <m/>
    <n v="0"/>
    <n v="0"/>
    <m/>
    <m/>
    <n v="0"/>
    <n v="0"/>
    <m/>
    <m/>
    <n v="0"/>
    <n v="0"/>
    <n v="0"/>
    <n v="0"/>
    <n v="0"/>
    <n v="0"/>
    <n v="968"/>
    <n v="915"/>
    <n v="0"/>
    <n v="0"/>
    <n v="4.4247892000438114"/>
    <n v="4.419740226999803"/>
    <n v="4283.1959456424092"/>
    <n v="4044.0623077048199"/>
    <n v="0"/>
    <n v="0"/>
    <n v="0"/>
    <n v="0"/>
    <n v="112"/>
    <n v="91"/>
    <n v="0"/>
    <n v="0"/>
    <n v="123"/>
    <n v="144"/>
    <n v="0"/>
    <n v="0"/>
    <m/>
    <m/>
    <n v="0"/>
    <n v="0"/>
    <n v="235"/>
    <n v="235"/>
    <n v="0"/>
    <n v="0"/>
    <n v="2.8731563421828898"/>
    <n v="2.9377289377289402"/>
    <n v="321.79351032448369"/>
    <n v="267.33333333333354"/>
    <n v="3.4327956989247301"/>
    <n v="3.4328703703703698"/>
    <n v="422.23387096774178"/>
    <n v="494.33333333333326"/>
    <m/>
    <m/>
    <n v="0"/>
    <n v="0"/>
    <n v="3.1660739629456405"/>
    <n v="3.2411347517730498"/>
    <n v="744.02738129222553"/>
    <n v="761.66666666666674"/>
    <m/>
    <m/>
    <n v="0"/>
    <n v="0"/>
    <m/>
    <m/>
    <n v="0"/>
    <n v="0"/>
    <m/>
    <m/>
    <n v="0"/>
    <n v="0"/>
    <n v="0"/>
    <n v="0"/>
    <n v="0"/>
    <n v="0"/>
    <m/>
    <m/>
    <n v="0"/>
    <n v="0"/>
    <m/>
    <m/>
    <n v="0"/>
    <n v="0"/>
    <m/>
    <m/>
    <n v="0"/>
    <n v="0"/>
    <n v="592"/>
    <n v="527"/>
    <n v="0"/>
    <n v="0"/>
    <n v="2170.914343657817"/>
    <n v="1924.4087024087019"/>
    <n v="0"/>
    <n v="0"/>
    <n v="611"/>
    <n v="623"/>
    <n v="0"/>
    <n v="0"/>
    <n v="2856.3089832768178"/>
    <n v="2881.3202719627843"/>
    <n v="0"/>
    <n v="0"/>
    <n v="1203"/>
    <n v="1150"/>
    <n v="0"/>
    <n v="0"/>
    <n v="5027.2233269346343"/>
    <n v="4805.7289743714864"/>
    <n v="0"/>
    <n v="0"/>
    <n v="0"/>
    <n v="0"/>
    <n v="0"/>
    <n v="0"/>
    <n v="0"/>
    <n v="0"/>
    <n v="0"/>
    <n v="0"/>
    <n v="5027.2233269346343"/>
    <n v="4805.7289743714864"/>
    <n v="0"/>
    <n v="0"/>
  </r>
  <r>
    <x v="9"/>
    <s v="Guilford Technical Community College"/>
    <m/>
    <n v="198622"/>
    <x v="8"/>
    <n v="1312"/>
    <n v="1562"/>
    <n v="42"/>
    <n v="97"/>
    <n v="1270"/>
    <n v="1465"/>
    <m/>
    <m/>
    <n v="1270"/>
    <n v="1465"/>
    <n v="0"/>
    <n v="0"/>
    <n v="6"/>
    <n v="25"/>
    <n v="0"/>
    <n v="0"/>
    <n v="110"/>
    <n v="145"/>
    <n v="0"/>
    <n v="0"/>
    <m/>
    <m/>
    <n v="0"/>
    <n v="0"/>
    <n v="116"/>
    <n v="170"/>
    <n v="0"/>
    <n v="0"/>
    <n v="2.2777777777777799"/>
    <n v="3.9358974358974401"/>
    <n v="13.666666666666679"/>
    <n v="98.397435897435997"/>
    <n v="3.6980056980057001"/>
    <n v="3.5308641975308599"/>
    <n v="406.78062678062702"/>
    <n v="511.97530864197466"/>
    <m/>
    <m/>
    <n v="0"/>
    <n v="0"/>
    <n v="3.6245456331663251"/>
    <n v="3.5904279090553568"/>
    <n v="420.4472934472937"/>
    <n v="610.37274453941063"/>
    <m/>
    <m/>
    <n v="0"/>
    <n v="0"/>
    <m/>
    <m/>
    <n v="0"/>
    <n v="0"/>
    <m/>
    <m/>
    <n v="0"/>
    <n v="0"/>
    <n v="0"/>
    <n v="0"/>
    <n v="0"/>
    <n v="0"/>
    <n v="508"/>
    <n v="546"/>
    <n v="0"/>
    <n v="0"/>
    <n v="358"/>
    <n v="420"/>
    <n v="0"/>
    <n v="0"/>
    <m/>
    <m/>
    <n v="0"/>
    <n v="0"/>
    <n v="866"/>
    <n v="966"/>
    <n v="0"/>
    <n v="0"/>
    <n v="3.8265895953757201"/>
    <n v="3.8480138169257398"/>
    <n v="1943.9075144508658"/>
    <n v="2101.0155440414542"/>
    <n v="5.7235772357723604"/>
    <n v="5.2892376681614302"/>
    <n v="2049.0406504065049"/>
    <n v="2221.4798206278006"/>
    <m/>
    <m/>
    <n v="0"/>
    <n v="0"/>
    <n v="4.6107946476413062"/>
    <n v="4.4746328826803881"/>
    <n v="3992.948164857371"/>
    <n v="4322.4953646692547"/>
    <m/>
    <m/>
    <n v="0"/>
    <n v="0"/>
    <m/>
    <m/>
    <n v="0"/>
    <n v="0"/>
    <m/>
    <m/>
    <n v="0"/>
    <n v="0"/>
    <n v="0"/>
    <n v="0"/>
    <n v="0"/>
    <n v="0"/>
    <n v="982"/>
    <n v="1136"/>
    <n v="0"/>
    <n v="0"/>
    <n v="4.4942927273978253"/>
    <n v="4.3423134764160789"/>
    <n v="4413.3954583046643"/>
    <n v="4932.8681092086654"/>
    <n v="0"/>
    <n v="0"/>
    <n v="0"/>
    <n v="0"/>
    <n v="145"/>
    <n v="187"/>
    <n v="0"/>
    <n v="0"/>
    <n v="143"/>
    <n v="142"/>
    <n v="0"/>
    <n v="0"/>
    <m/>
    <m/>
    <n v="0"/>
    <n v="0"/>
    <n v="288"/>
    <n v="329"/>
    <n v="0"/>
    <n v="0"/>
    <n v="2.60606060606061"/>
    <n v="2.9270315091210599"/>
    <n v="377.87878787878844"/>
    <n v="547.35489220563818"/>
    <n v="3.35827664399093"/>
    <n v="3.7301587301587298"/>
    <n v="480.23356009070301"/>
    <n v="529.68253968253964"/>
    <m/>
    <m/>
    <n v="0"/>
    <n v="0"/>
    <n v="2.9795567637829565"/>
    <n v="3.2736700057391421"/>
    <n v="858.11234796949145"/>
    <n v="1077.0374318881777"/>
    <m/>
    <m/>
    <n v="0"/>
    <n v="0"/>
    <m/>
    <m/>
    <n v="0"/>
    <n v="0"/>
    <m/>
    <m/>
    <n v="0"/>
    <n v="0"/>
    <n v="0"/>
    <n v="0"/>
    <n v="0"/>
    <n v="0"/>
    <m/>
    <m/>
    <n v="0"/>
    <n v="0"/>
    <m/>
    <m/>
    <n v="0"/>
    <n v="0"/>
    <m/>
    <m/>
    <n v="0"/>
    <n v="0"/>
    <n v="659"/>
    <n v="758"/>
    <n v="0"/>
    <n v="0"/>
    <n v="2335.452968996321"/>
    <n v="2746.7678721445282"/>
    <n v="0"/>
    <n v="0"/>
    <n v="611"/>
    <n v="707"/>
    <n v="0"/>
    <n v="0"/>
    <n v="2936.0548372778353"/>
    <n v="3263.1376689523149"/>
    <n v="0"/>
    <n v="0"/>
    <n v="1270"/>
    <n v="1465"/>
    <n v="0"/>
    <n v="0"/>
    <n v="5271.5078062741559"/>
    <n v="6009.9055410968431"/>
    <n v="0"/>
    <n v="0"/>
    <n v="0"/>
    <n v="0"/>
    <n v="0"/>
    <n v="0"/>
    <n v="0"/>
    <n v="0"/>
    <n v="0"/>
    <n v="0"/>
    <n v="5271.5078062741559"/>
    <n v="6009.9055410968431"/>
    <n v="0"/>
    <n v="0"/>
  </r>
  <r>
    <x v="9"/>
    <s v="Pitt Community College"/>
    <m/>
    <n v="199333"/>
    <x v="8"/>
    <n v="1218"/>
    <n v="1264"/>
    <n v="82"/>
    <n v="75"/>
    <n v="1136"/>
    <n v="1189"/>
    <m/>
    <m/>
    <n v="1136"/>
    <n v="1189"/>
    <n v="0"/>
    <n v="0"/>
    <n v="18"/>
    <n v="21"/>
    <n v="0"/>
    <n v="0"/>
    <n v="183"/>
    <n v="248"/>
    <n v="0"/>
    <n v="0"/>
    <m/>
    <m/>
    <n v="0"/>
    <n v="0"/>
    <n v="201"/>
    <n v="269"/>
    <n v="0"/>
    <n v="0"/>
    <n v="2.2916666666666701"/>
    <n v="1.89333333333333"/>
    <n v="41.250000000000064"/>
    <n v="39.759999999999927"/>
    <n v="4.1904761904761996"/>
    <n v="4.1177944862155398"/>
    <n v="766.85714285714448"/>
    <n v="1021.2130325814538"/>
    <m/>
    <m/>
    <n v="0"/>
    <n v="0"/>
    <n v="4.0204335465529581"/>
    <n v="3.9441376675890472"/>
    <n v="808.10714285714459"/>
    <n v="1060.9730325814537"/>
    <m/>
    <m/>
    <n v="0"/>
    <n v="0"/>
    <m/>
    <m/>
    <n v="0"/>
    <n v="0"/>
    <m/>
    <m/>
    <n v="0"/>
    <n v="0"/>
    <n v="0"/>
    <n v="0"/>
    <n v="0"/>
    <n v="0"/>
    <n v="385"/>
    <n v="362"/>
    <n v="0"/>
    <n v="0"/>
    <n v="205"/>
    <n v="171"/>
    <n v="0"/>
    <n v="0"/>
    <m/>
    <m/>
    <n v="0"/>
    <n v="0"/>
    <n v="590"/>
    <n v="533"/>
    <n v="0"/>
    <n v="0"/>
    <n v="4.4983660130718901"/>
    <n v="4.5916230366492101"/>
    <n v="1731.8709150326777"/>
    <n v="1662.167539267014"/>
    <n v="5.8666666666666698"/>
    <n v="6.3483992467043304"/>
    <n v="1202.6666666666672"/>
    <n v="1085.5762711864404"/>
    <m/>
    <m/>
    <n v="0"/>
    <n v="0"/>
    <n v="4.9737925113548211"/>
    <n v="5.1552416706443802"/>
    <n v="2934.5375816993446"/>
    <n v="2747.7438104534544"/>
    <m/>
    <m/>
    <n v="0"/>
    <n v="0"/>
    <m/>
    <m/>
    <n v="0"/>
    <n v="0"/>
    <m/>
    <m/>
    <n v="0"/>
    <n v="0"/>
    <n v="0"/>
    <n v="0"/>
    <n v="0"/>
    <n v="0"/>
    <n v="791"/>
    <n v="802"/>
    <n v="0"/>
    <n v="0"/>
    <n v="4.7315356821194552"/>
    <n v="4.7490234950559955"/>
    <n v="3742.6447245564891"/>
    <n v="3808.7168430349084"/>
    <n v="0"/>
    <n v="0"/>
    <n v="0"/>
    <n v="0"/>
    <n v="218"/>
    <n v="230"/>
    <n v="0"/>
    <n v="0"/>
    <n v="127"/>
    <n v="157"/>
    <n v="0"/>
    <n v="0"/>
    <m/>
    <m/>
    <n v="0"/>
    <n v="0"/>
    <n v="345"/>
    <n v="387"/>
    <n v="0"/>
    <n v="0"/>
    <n v="2.6019283746556501"/>
    <n v="2.7506775067750699"/>
    <n v="567.22038567493166"/>
    <n v="632.65582655826609"/>
    <n v="3.3884711779448602"/>
    <n v="3.35912698412699"/>
    <n v="430.33583959899727"/>
    <n v="527.38293650793742"/>
    <m/>
    <m/>
    <n v="0"/>
    <n v="0"/>
    <n v="2.8914673196345766"/>
    <n v="2.9975161836336008"/>
    <n v="997.55622527392893"/>
    <n v="1160.0387630662035"/>
    <m/>
    <m/>
    <n v="0"/>
    <n v="0"/>
    <m/>
    <m/>
    <n v="0"/>
    <n v="0"/>
    <m/>
    <m/>
    <n v="0"/>
    <n v="0"/>
    <n v="0"/>
    <n v="0"/>
    <n v="0"/>
    <n v="0"/>
    <m/>
    <m/>
    <n v="0"/>
    <n v="0"/>
    <m/>
    <m/>
    <n v="0"/>
    <n v="0"/>
    <m/>
    <m/>
    <n v="0"/>
    <n v="0"/>
    <n v="621"/>
    <n v="613"/>
    <n v="0"/>
    <n v="0"/>
    <n v="2340.3413007076092"/>
    <n v="2334.58336582528"/>
    <n v="0"/>
    <n v="0"/>
    <n v="515"/>
    <n v="576"/>
    <n v="0"/>
    <n v="0"/>
    <n v="2399.8596491228091"/>
    <n v="2634.1722402758314"/>
    <n v="0"/>
    <n v="0"/>
    <n v="1136"/>
    <n v="1189"/>
    <n v="0"/>
    <n v="0"/>
    <n v="4740.2009498304178"/>
    <n v="4968.755606101111"/>
    <n v="0"/>
    <n v="0"/>
    <n v="0"/>
    <n v="0"/>
    <n v="0"/>
    <n v="0"/>
    <n v="0"/>
    <n v="0"/>
    <n v="0"/>
    <n v="0"/>
    <n v="4740.2009498304178"/>
    <n v="4968.7556061011119"/>
    <n v="0"/>
    <n v="0"/>
  </r>
  <r>
    <x v="9"/>
    <s v="Rowan-Cabarrus Community College"/>
    <s v="Met the criteria for Two-Year 2 in  2021-22"/>
    <n v="199494"/>
    <x v="8"/>
    <n v="939"/>
    <n v="915"/>
    <n v="39"/>
    <n v="39"/>
    <n v="900"/>
    <n v="876"/>
    <m/>
    <m/>
    <n v="900"/>
    <n v="876"/>
    <n v="0"/>
    <n v="0"/>
    <n v="14"/>
    <n v="18"/>
    <n v="0"/>
    <n v="0"/>
    <n v="233"/>
    <n v="240"/>
    <n v="0"/>
    <n v="0"/>
    <m/>
    <m/>
    <n v="0"/>
    <n v="0"/>
    <n v="247"/>
    <n v="258"/>
    <n v="0"/>
    <n v="0"/>
    <n v="1.6428571428571399"/>
    <n v="1.7833333333333301"/>
    <n v="22.999999999999957"/>
    <n v="32.099999999999945"/>
    <n v="3.9313725490196099"/>
    <n v="3.97742363877822"/>
    <n v="916.00980392156907"/>
    <n v="954.58167330677281"/>
    <m/>
    <m/>
    <n v="0"/>
    <n v="0"/>
    <n v="3.8016591251885385"/>
    <n v="3.8243475709564834"/>
    <n v="939.00980392156907"/>
    <n v="986.68167330677272"/>
    <m/>
    <m/>
    <n v="0"/>
    <n v="0"/>
    <m/>
    <m/>
    <n v="0"/>
    <n v="0"/>
    <m/>
    <m/>
    <n v="0"/>
    <n v="0"/>
    <n v="0"/>
    <n v="0"/>
    <n v="0"/>
    <n v="0"/>
    <n v="347"/>
    <n v="270"/>
    <n v="0"/>
    <n v="0"/>
    <n v="189"/>
    <n v="184"/>
    <n v="0"/>
    <n v="0"/>
    <m/>
    <m/>
    <n v="0"/>
    <n v="0"/>
    <n v="536"/>
    <n v="454"/>
    <n v="0"/>
    <n v="0"/>
    <n v="4.1876138433515502"/>
    <n v="4.3148148148148202"/>
    <n v="1453.1020036429879"/>
    <n v="1165.0000000000014"/>
    <n v="5.98484848484848"/>
    <n v="5.7145390070922"/>
    <n v="1131.1363636363626"/>
    <n v="1051.4751773049647"/>
    <m/>
    <m/>
    <n v="0"/>
    <n v="0"/>
    <n v="4.8213402374614747"/>
    <n v="4.8821039147686482"/>
    <n v="2584.2383672793503"/>
    <n v="2216.4751773049661"/>
    <m/>
    <m/>
    <n v="0"/>
    <n v="0"/>
    <m/>
    <m/>
    <n v="0"/>
    <n v="0"/>
    <m/>
    <m/>
    <n v="0"/>
    <n v="0"/>
    <n v="0"/>
    <n v="0"/>
    <n v="0"/>
    <n v="0"/>
    <n v="783"/>
    <n v="712"/>
    <n v="0"/>
    <n v="0"/>
    <n v="4.4996783795669471"/>
    <n v="4.4988158014209816"/>
    <n v="3523.2481712009194"/>
    <n v="3203.1568506117387"/>
    <n v="0"/>
    <n v="0"/>
    <n v="0"/>
    <n v="0"/>
    <n v="49"/>
    <n v="64"/>
    <n v="0"/>
    <n v="0"/>
    <n v="68"/>
    <n v="100"/>
    <n v="0"/>
    <n v="0"/>
    <m/>
    <m/>
    <n v="0"/>
    <n v="0"/>
    <n v="117"/>
    <n v="164"/>
    <n v="0"/>
    <n v="0"/>
    <n v="2.68553459119497"/>
    <n v="3.4"/>
    <n v="131.59119496855354"/>
    <n v="217.6"/>
    <n v="3.1666666666666701"/>
    <n v="3.0161812297734598"/>
    <n v="215.33333333333357"/>
    <n v="301.61812297734599"/>
    <m/>
    <m/>
    <n v="0"/>
    <n v="0"/>
    <n v="2.9651669085631376"/>
    <n v="3.1659641644960121"/>
    <n v="346.92452830188711"/>
    <n v="519.21812297734596"/>
    <m/>
    <m/>
    <n v="0"/>
    <n v="0"/>
    <m/>
    <m/>
    <n v="0"/>
    <n v="0"/>
    <m/>
    <m/>
    <n v="0"/>
    <n v="0"/>
    <n v="0"/>
    <n v="0"/>
    <n v="0"/>
    <n v="0"/>
    <m/>
    <m/>
    <n v="0"/>
    <n v="0"/>
    <m/>
    <m/>
    <n v="0"/>
    <n v="0"/>
    <m/>
    <m/>
    <n v="0"/>
    <n v="0"/>
    <n v="410"/>
    <n v="352"/>
    <n v="0"/>
    <n v="0"/>
    <n v="1607.6931986115414"/>
    <n v="1414.7000000000012"/>
    <n v="0"/>
    <n v="0"/>
    <n v="490"/>
    <n v="524"/>
    <n v="0"/>
    <n v="0"/>
    <n v="2262.4795008912652"/>
    <n v="2307.6749735890835"/>
    <n v="0"/>
    <n v="0"/>
    <n v="900"/>
    <n v="876"/>
    <n v="0"/>
    <n v="0"/>
    <n v="3870.1726995028066"/>
    <n v="3722.3749735890847"/>
    <n v="0"/>
    <n v="0"/>
    <n v="0"/>
    <n v="0"/>
    <n v="0"/>
    <n v="0"/>
    <n v="0"/>
    <n v="0"/>
    <n v="0"/>
    <n v="0"/>
    <n v="3870.1726995028066"/>
    <n v="3722.3749735890847"/>
    <n v="0"/>
    <n v="0"/>
  </r>
  <r>
    <x v="9"/>
    <s v="Wake Technical Community College"/>
    <m/>
    <n v="199856"/>
    <x v="8"/>
    <n v="2913"/>
    <n v="3127"/>
    <n v="150"/>
    <n v="164"/>
    <n v="2763"/>
    <n v="2963"/>
    <m/>
    <m/>
    <n v="2763"/>
    <n v="2963"/>
    <n v="0"/>
    <n v="0"/>
    <n v="16"/>
    <n v="11"/>
    <n v="0"/>
    <n v="0"/>
    <n v="172"/>
    <n v="264"/>
    <n v="0"/>
    <n v="0"/>
    <m/>
    <m/>
    <n v="0"/>
    <n v="0"/>
    <n v="188"/>
    <n v="275"/>
    <n v="0"/>
    <n v="0"/>
    <n v="1.8888888888888899"/>
    <n v="2.84848484848485"/>
    <n v="30.222222222222239"/>
    <n v="31.33333333333335"/>
    <n v="3.5543071161048698"/>
    <n v="3.30935251798561"/>
    <n v="611.3408239700376"/>
    <n v="873.66906474820109"/>
    <m/>
    <m/>
    <n v="0"/>
    <n v="0"/>
    <n v="3.4125693946396805"/>
    <n v="3.2909178112055799"/>
    <n v="641.56304619225989"/>
    <n v="905.00239808153447"/>
    <m/>
    <m/>
    <n v="0"/>
    <n v="0"/>
    <m/>
    <m/>
    <n v="0"/>
    <n v="0"/>
    <m/>
    <m/>
    <n v="0"/>
    <n v="0"/>
    <n v="0"/>
    <n v="0"/>
    <n v="0"/>
    <n v="0"/>
    <n v="1223"/>
    <n v="1305"/>
    <n v="0"/>
    <n v="0"/>
    <n v="916"/>
    <n v="959"/>
    <n v="0"/>
    <n v="0"/>
    <m/>
    <m/>
    <n v="0"/>
    <n v="0"/>
    <n v="2139"/>
    <n v="2264"/>
    <n v="0"/>
    <n v="0"/>
    <n v="3.3086038124677901"/>
    <n v="3.3470517448856798"/>
    <n v="4046.4224626481073"/>
    <n v="4367.902527075812"/>
    <n v="4.8246164574616399"/>
    <n v="4.9764744864148502"/>
    <n v="4419.348675034862"/>
    <n v="4772.4390324718415"/>
    <m/>
    <m/>
    <n v="0"/>
    <n v="0"/>
    <n v="3.9578172686689896"/>
    <n v="4.0372533390228158"/>
    <n v="8465.7711376829684"/>
    <n v="9140.3415595476545"/>
    <m/>
    <m/>
    <n v="0"/>
    <n v="0"/>
    <m/>
    <m/>
    <n v="0"/>
    <n v="0"/>
    <m/>
    <m/>
    <n v="0"/>
    <n v="0"/>
    <n v="0"/>
    <n v="0"/>
    <n v="0"/>
    <n v="0"/>
    <n v="2327"/>
    <n v="2539"/>
    <n v="0"/>
    <n v="0"/>
    <n v="3.9137663016223581"/>
    <n v="3.9564174705116932"/>
    <n v="9107.3341838752276"/>
    <n v="10045.343957629189"/>
    <n v="0"/>
    <n v="0"/>
    <n v="0"/>
    <n v="0"/>
    <n v="216"/>
    <n v="206"/>
    <n v="0"/>
    <n v="0"/>
    <n v="220"/>
    <n v="218"/>
    <n v="0"/>
    <n v="0"/>
    <m/>
    <m/>
    <n v="0"/>
    <n v="0"/>
    <n v="436"/>
    <n v="424"/>
    <n v="0"/>
    <n v="0"/>
    <n v="3.0200286123032898"/>
    <n v="2.95890410958904"/>
    <n v="652.3261802575106"/>
    <n v="609.53424657534219"/>
    <n v="3.6937321937321901"/>
    <n v="3.9720998531571201"/>
    <n v="812.62108262108177"/>
    <n v="865.91776798825219"/>
    <m/>
    <m/>
    <n v="0"/>
    <n v="0"/>
    <n v="3.3599707864187902"/>
    <n v="3.4798396569896091"/>
    <n v="1464.9472628785925"/>
    <n v="1475.4520145635943"/>
    <m/>
    <m/>
    <n v="0"/>
    <n v="0"/>
    <m/>
    <m/>
    <n v="0"/>
    <n v="0"/>
    <m/>
    <m/>
    <n v="0"/>
    <n v="0"/>
    <n v="0"/>
    <n v="0"/>
    <n v="0"/>
    <n v="0"/>
    <m/>
    <m/>
    <n v="0"/>
    <n v="0"/>
    <m/>
    <m/>
    <n v="0"/>
    <n v="0"/>
    <m/>
    <m/>
    <n v="0"/>
    <n v="0"/>
    <n v="1455"/>
    <n v="1522"/>
    <n v="0"/>
    <n v="0"/>
    <n v="4728.9708651278397"/>
    <n v="5008.770106984487"/>
    <n v="0"/>
    <n v="0"/>
    <n v="1308"/>
    <n v="1441"/>
    <n v="0"/>
    <n v="0"/>
    <n v="5843.3105816259813"/>
    <n v="6512.0258652082948"/>
    <n v="0"/>
    <n v="0"/>
    <n v="2763"/>
    <n v="2963"/>
    <n v="0"/>
    <n v="0"/>
    <n v="10572.281446753821"/>
    <n v="11520.795972192782"/>
    <n v="0"/>
    <n v="0"/>
    <n v="0"/>
    <n v="0"/>
    <n v="0"/>
    <n v="0"/>
    <n v="0"/>
    <n v="0"/>
    <n v="0"/>
    <n v="0"/>
    <n v="10572.281446753819"/>
    <n v="11520.795972192784"/>
    <n v="0"/>
    <n v="0"/>
  </r>
  <r>
    <x v="9"/>
    <s v="Alamance Community College"/>
    <m/>
    <n v="199786"/>
    <x v="7"/>
    <n v="585"/>
    <n v="610"/>
    <n v="22"/>
    <n v="20"/>
    <n v="563"/>
    <n v="590"/>
    <m/>
    <m/>
    <n v="563"/>
    <n v="590"/>
    <n v="0"/>
    <n v="0"/>
    <n v="20"/>
    <n v="39"/>
    <n v="0"/>
    <n v="0"/>
    <n v="138"/>
    <n v="146"/>
    <n v="0"/>
    <n v="0"/>
    <m/>
    <m/>
    <n v="0"/>
    <n v="0"/>
    <n v="158"/>
    <n v="185"/>
    <n v="0"/>
    <n v="0"/>
    <n v="1.7166666666666699"/>
    <n v="2.1626016260162602"/>
    <n v="34.3333333333334"/>
    <n v="84.341463414634148"/>
    <n v="4.25"/>
    <n v="4.3622222222222202"/>
    <n v="586.5"/>
    <n v="636.88444444444417"/>
    <m/>
    <m/>
    <n v="0"/>
    <n v="0"/>
    <n v="3.9293248945147683"/>
    <n v="3.8985184208598831"/>
    <n v="620.83333333333337"/>
    <n v="721.22590785907835"/>
    <m/>
    <m/>
    <n v="0"/>
    <n v="0"/>
    <m/>
    <m/>
    <n v="0"/>
    <n v="0"/>
    <m/>
    <m/>
    <n v="0"/>
    <n v="0"/>
    <n v="0"/>
    <n v="0"/>
    <n v="0"/>
    <n v="0"/>
    <n v="213"/>
    <n v="197"/>
    <n v="0"/>
    <n v="0"/>
    <n v="111"/>
    <n v="129"/>
    <n v="0"/>
    <n v="0"/>
    <m/>
    <m/>
    <n v="0"/>
    <n v="0"/>
    <n v="324"/>
    <n v="326"/>
    <n v="0"/>
    <n v="0"/>
    <n v="4.1195814648729403"/>
    <n v="3.9836601307189601"/>
    <n v="877.47085201793629"/>
    <n v="784.78104575163513"/>
    <n v="6.0086956521739099"/>
    <n v="5.0373134328358198"/>
    <n v="666.96521739130401"/>
    <n v="649.81343283582078"/>
    <m/>
    <m/>
    <n v="0"/>
    <n v="0"/>
    <n v="4.7667779920038278"/>
    <n v="4.4005965600842201"/>
    <n v="1544.4360694092402"/>
    <n v="1434.5944785874558"/>
    <m/>
    <m/>
    <n v="0"/>
    <n v="0"/>
    <m/>
    <m/>
    <n v="0"/>
    <n v="0"/>
    <m/>
    <m/>
    <n v="0"/>
    <n v="0"/>
    <n v="0"/>
    <n v="0"/>
    <n v="0"/>
    <n v="0"/>
    <n v="482"/>
    <n v="511"/>
    <n v="0"/>
    <n v="0"/>
    <n v="4.492260171665091"/>
    <n v="4.2188265879579925"/>
    <n v="2165.2694027425737"/>
    <n v="2155.820386446534"/>
    <n v="0"/>
    <n v="0"/>
    <n v="0"/>
    <n v="0"/>
    <n v="33"/>
    <n v="39"/>
    <n v="0"/>
    <n v="0"/>
    <n v="48"/>
    <n v="40"/>
    <n v="0"/>
    <n v="0"/>
    <m/>
    <m/>
    <n v="0"/>
    <n v="0"/>
    <n v="81"/>
    <n v="79"/>
    <n v="0"/>
    <n v="0"/>
    <n v="3.2156862745098"/>
    <n v="3.0406504065040698"/>
    <n v="106.11764705882341"/>
    <n v="118.58536585365873"/>
    <n v="3.9319727891156502"/>
    <n v="4.69166666666667"/>
    <n v="188.73469387755119"/>
    <n v="187.6666666666668"/>
    <m/>
    <m/>
    <n v="0"/>
    <n v="0"/>
    <n v="3.6401523572391929"/>
    <n v="3.8766080065863995"/>
    <n v="294.85234093637462"/>
    <n v="306.25203252032554"/>
    <m/>
    <m/>
    <n v="0"/>
    <n v="0"/>
    <m/>
    <m/>
    <n v="0"/>
    <n v="0"/>
    <m/>
    <m/>
    <n v="0"/>
    <n v="0"/>
    <n v="0"/>
    <n v="0"/>
    <n v="0"/>
    <n v="0"/>
    <m/>
    <m/>
    <n v="0"/>
    <n v="0"/>
    <m/>
    <m/>
    <n v="0"/>
    <n v="0"/>
    <m/>
    <m/>
    <n v="0"/>
    <n v="0"/>
    <n v="266"/>
    <n v="275"/>
    <n v="0"/>
    <n v="0"/>
    <n v="1017.9218324100931"/>
    <n v="987.707875019928"/>
    <n v="0"/>
    <n v="0"/>
    <n v="297"/>
    <n v="315"/>
    <n v="0"/>
    <n v="0"/>
    <n v="1442.1999112688554"/>
    <n v="1474.3645439469317"/>
    <n v="0"/>
    <n v="0"/>
    <n v="563"/>
    <n v="590"/>
    <n v="0"/>
    <n v="0"/>
    <n v="2460.1217436789484"/>
    <n v="2462.0724189668599"/>
    <n v="0"/>
    <n v="0"/>
    <n v="0"/>
    <n v="0"/>
    <n v="0"/>
    <n v="0"/>
    <n v="0"/>
    <n v="0"/>
    <n v="0"/>
    <n v="0"/>
    <n v="2460.1217436789484"/>
    <n v="2462.0724189668595"/>
    <n v="0"/>
    <n v="0"/>
  </r>
  <r>
    <x v="9"/>
    <s v="Caldwell Community College &amp; Technical Institute"/>
    <m/>
    <n v="198118"/>
    <x v="7"/>
    <n v="670"/>
    <n v="933"/>
    <n v="125"/>
    <n v="100"/>
    <n v="545"/>
    <n v="833"/>
    <m/>
    <m/>
    <n v="545"/>
    <n v="833"/>
    <n v="0"/>
    <n v="0"/>
    <n v="12"/>
    <n v="8"/>
    <n v="0"/>
    <n v="0"/>
    <n v="173"/>
    <n v="339"/>
    <n v="0"/>
    <n v="0"/>
    <m/>
    <m/>
    <n v="0"/>
    <n v="0"/>
    <n v="185"/>
    <n v="347"/>
    <n v="0"/>
    <n v="0"/>
    <n v="2.07407407407407"/>
    <n v="1.8333333333333299"/>
    <n v="24.88888888888884"/>
    <n v="14.666666666666639"/>
    <n v="4.3741496598639404"/>
    <n v="4.8807017543859699"/>
    <n v="756.72789115646174"/>
    <n v="1654.5578947368438"/>
    <m/>
    <m/>
    <n v="0"/>
    <n v="0"/>
    <n v="4.2249555678127058"/>
    <n v="4.8104454219121342"/>
    <n v="781.61678004535054"/>
    <n v="1669.2245614035105"/>
    <m/>
    <m/>
    <n v="0"/>
    <n v="0"/>
    <m/>
    <m/>
    <n v="0"/>
    <n v="0"/>
    <m/>
    <m/>
    <n v="0"/>
    <n v="0"/>
    <n v="0"/>
    <n v="0"/>
    <n v="0"/>
    <n v="0"/>
    <n v="155"/>
    <n v="197"/>
    <n v="0"/>
    <n v="0"/>
    <n v="86"/>
    <n v="115"/>
    <n v="0"/>
    <n v="0"/>
    <m/>
    <m/>
    <n v="0"/>
    <n v="0"/>
    <n v="241"/>
    <n v="312"/>
    <n v="0"/>
    <n v="0"/>
    <n v="4.7216117216117199"/>
    <n v="4.7907324364723403"/>
    <n v="731.84981684981653"/>
    <n v="943.77428998505104"/>
    <n v="5.6035087719298202"/>
    <n v="5.3682795698924703"/>
    <n v="481.90175438596452"/>
    <n v="617.35215053763409"/>
    <m/>
    <m/>
    <n v="0"/>
    <n v="0"/>
    <n v="5.0363135735924525"/>
    <n v="5.0036103862906582"/>
    <n v="1213.7515712357811"/>
    <n v="1561.1264405226855"/>
    <m/>
    <m/>
    <n v="0"/>
    <n v="0"/>
    <m/>
    <m/>
    <n v="0"/>
    <n v="0"/>
    <m/>
    <m/>
    <n v="0"/>
    <n v="0"/>
    <n v="0"/>
    <n v="0"/>
    <n v="0"/>
    <n v="0"/>
    <n v="426"/>
    <n v="659"/>
    <n v="0"/>
    <n v="0"/>
    <n v="4.6839632659181492"/>
    <n v="4.9018983337271562"/>
    <n v="1995.3683512811315"/>
    <n v="3230.3510019261957"/>
    <n v="0"/>
    <n v="0"/>
    <n v="0"/>
    <n v="0"/>
    <n v="55"/>
    <n v="80"/>
    <n v="0"/>
    <n v="0"/>
    <n v="64"/>
    <n v="94"/>
    <n v="0"/>
    <n v="0"/>
    <m/>
    <m/>
    <n v="0"/>
    <n v="0"/>
    <n v="119"/>
    <n v="174"/>
    <n v="0"/>
    <n v="0"/>
    <n v="2.4293785310734499"/>
    <n v="3.1814814814814798"/>
    <n v="133.61581920903976"/>
    <n v="254.51851851851839"/>
    <n v="2.3708920187793399"/>
    <n v="2.81172839506173"/>
    <n v="151.73708920187775"/>
    <n v="264.3024691358026"/>
    <m/>
    <m/>
    <n v="0"/>
    <n v="0"/>
    <n v="2.3979236000917439"/>
    <n v="2.981729814105293"/>
    <n v="285.35290841091751"/>
    <n v="518.82098765432102"/>
    <m/>
    <m/>
    <n v="0"/>
    <n v="0"/>
    <m/>
    <m/>
    <n v="0"/>
    <n v="0"/>
    <m/>
    <m/>
    <n v="0"/>
    <n v="0"/>
    <n v="0"/>
    <n v="0"/>
    <n v="0"/>
    <n v="0"/>
    <m/>
    <m/>
    <n v="0"/>
    <n v="0"/>
    <m/>
    <m/>
    <n v="0"/>
    <n v="0"/>
    <m/>
    <m/>
    <n v="0"/>
    <n v="0"/>
    <n v="222"/>
    <n v="285"/>
    <n v="0"/>
    <n v="0"/>
    <n v="890.35452494774506"/>
    <n v="1212.9594751702361"/>
    <n v="0"/>
    <n v="0"/>
    <n v="323"/>
    <n v="548"/>
    <n v="0"/>
    <n v="0"/>
    <n v="1390.366734744304"/>
    <n v="2536.2125144102806"/>
    <n v="0"/>
    <n v="0"/>
    <n v="545"/>
    <n v="833"/>
    <n v="0"/>
    <n v="0"/>
    <n v="2280.721259692049"/>
    <n v="3749.1719895805168"/>
    <n v="0"/>
    <n v="0"/>
    <n v="0"/>
    <n v="0"/>
    <n v="0"/>
    <n v="0"/>
    <n v="0"/>
    <n v="0"/>
    <n v="0"/>
    <n v="0"/>
    <n v="2280.721259692049"/>
    <n v="3749.1719895805168"/>
    <n v="0"/>
    <n v="0"/>
  </r>
  <r>
    <x v="9"/>
    <s v="Catawba Valley Community College"/>
    <m/>
    <n v="198233"/>
    <x v="7"/>
    <n v="680"/>
    <n v="736"/>
    <n v="19"/>
    <n v="21"/>
    <n v="661"/>
    <n v="715"/>
    <m/>
    <m/>
    <n v="661"/>
    <n v="715"/>
    <n v="0"/>
    <n v="0"/>
    <n v="4"/>
    <n v="7"/>
    <n v="0"/>
    <n v="0"/>
    <n v="178"/>
    <n v="240"/>
    <n v="0"/>
    <n v="0"/>
    <m/>
    <m/>
    <n v="0"/>
    <n v="0"/>
    <n v="182"/>
    <n v="247"/>
    <n v="0"/>
    <n v="0"/>
    <n v="3.0833333333333299"/>
    <n v="2.3703703703703698"/>
    <n v="12.33333333333332"/>
    <n v="16.592592592592588"/>
    <n v="4.1564245810055898"/>
    <n v="4.0877192982456103"/>
    <n v="739.84357541899499"/>
    <n v="981.05263157894649"/>
    <m/>
    <m/>
    <n v="0"/>
    <n v="0"/>
    <n v="4.1328401579798264"/>
    <n v="4.0390494905730332"/>
    <n v="752.17690875232836"/>
    <n v="997.64522417153921"/>
    <m/>
    <m/>
    <n v="0"/>
    <n v="0"/>
    <m/>
    <m/>
    <n v="0"/>
    <n v="0"/>
    <m/>
    <m/>
    <n v="0"/>
    <n v="0"/>
    <n v="0"/>
    <n v="0"/>
    <n v="0"/>
    <n v="0"/>
    <n v="247"/>
    <n v="219"/>
    <n v="0"/>
    <n v="0"/>
    <n v="116"/>
    <n v="110"/>
    <n v="0"/>
    <n v="0"/>
    <m/>
    <m/>
    <n v="0"/>
    <n v="0"/>
    <n v="363"/>
    <n v="329"/>
    <n v="0"/>
    <n v="0"/>
    <n v="3.52713178294574"/>
    <n v="3.34523809523809"/>
    <n v="871.20155038759776"/>
    <n v="732.60714285714175"/>
    <n v="5.6937669376693796"/>
    <n v="6.1315789473684204"/>
    <n v="660.47696476964802"/>
    <n v="674.47368421052624"/>
    <m/>
    <m/>
    <n v="0"/>
    <n v="0"/>
    <n v="4.2195000417554978"/>
    <n v="4.2768414196585649"/>
    <n v="1531.6785151572458"/>
    <n v="1407.0808270676678"/>
    <m/>
    <m/>
    <n v="0"/>
    <n v="0"/>
    <m/>
    <m/>
    <n v="0"/>
    <n v="0"/>
    <m/>
    <m/>
    <n v="0"/>
    <n v="0"/>
    <n v="0"/>
    <n v="0"/>
    <n v="0"/>
    <n v="0"/>
    <n v="545"/>
    <n v="576"/>
    <n v="0"/>
    <n v="0"/>
    <n v="4.1905604108432559"/>
    <n v="4.1748716167347339"/>
    <n v="2283.8554239095743"/>
    <n v="2404.7260512392068"/>
    <n v="0"/>
    <n v="0"/>
    <n v="0"/>
    <n v="0"/>
    <n v="61"/>
    <n v="71"/>
    <n v="0"/>
    <n v="0"/>
    <n v="55"/>
    <n v="68"/>
    <n v="0"/>
    <n v="0"/>
    <m/>
    <m/>
    <n v="0"/>
    <n v="0"/>
    <n v="116"/>
    <n v="139"/>
    <n v="0"/>
    <n v="0"/>
    <n v="2.5355191256830598"/>
    <n v="2.22072072072072"/>
    <n v="154.66666666666666"/>
    <n v="157.67117117117112"/>
    <n v="3.6181818181818199"/>
    <n v="3.3039215686274499"/>
    <n v="199.00000000000009"/>
    <n v="224.6666666666666"/>
    <m/>
    <m/>
    <n v="0"/>
    <n v="0"/>
    <n v="3.0488505747126444"/>
    <n v="2.7506319268909185"/>
    <n v="353.66666666666674"/>
    <n v="382.3378378378377"/>
    <m/>
    <m/>
    <n v="0"/>
    <n v="0"/>
    <m/>
    <m/>
    <n v="0"/>
    <n v="0"/>
    <m/>
    <m/>
    <n v="0"/>
    <n v="0"/>
    <n v="0"/>
    <n v="0"/>
    <n v="0"/>
    <n v="0"/>
    <m/>
    <m/>
    <n v="0"/>
    <n v="0"/>
    <m/>
    <m/>
    <n v="0"/>
    <n v="0"/>
    <m/>
    <m/>
    <n v="0"/>
    <n v="0"/>
    <n v="312"/>
    <n v="297"/>
    <n v="0"/>
    <n v="0"/>
    <n v="1038.2015503875978"/>
    <n v="906.87090662090554"/>
    <n v="0"/>
    <n v="0"/>
    <n v="349"/>
    <n v="418"/>
    <n v="0"/>
    <n v="0"/>
    <n v="1599.320540188643"/>
    <n v="1880.1929824561394"/>
    <n v="0"/>
    <n v="0"/>
    <n v="661"/>
    <n v="715"/>
    <n v="0"/>
    <n v="0"/>
    <n v="2637.5220905762408"/>
    <n v="2787.0638890770451"/>
    <n v="0"/>
    <n v="0"/>
    <n v="0"/>
    <n v="0"/>
    <n v="0"/>
    <n v="0"/>
    <n v="0"/>
    <n v="0"/>
    <n v="0"/>
    <n v="0"/>
    <n v="2637.5220905762408"/>
    <n v="2787.0638890770442"/>
    <n v="0"/>
    <n v="0"/>
  </r>
  <r>
    <x v="9"/>
    <s v="Central Carolina Commuity College"/>
    <m/>
    <n v="198251"/>
    <x v="7"/>
    <n v="550"/>
    <n v="554"/>
    <n v="22"/>
    <n v="11"/>
    <n v="528"/>
    <n v="543"/>
    <m/>
    <m/>
    <n v="528"/>
    <n v="543"/>
    <n v="0"/>
    <n v="0"/>
    <n v="5"/>
    <n v="11"/>
    <n v="0"/>
    <n v="0"/>
    <n v="199"/>
    <n v="229"/>
    <n v="0"/>
    <n v="0"/>
    <m/>
    <m/>
    <n v="0"/>
    <n v="0"/>
    <n v="204"/>
    <n v="240"/>
    <n v="0"/>
    <n v="0"/>
    <n v="3.06666666666667"/>
    <n v="3.0909090909090899"/>
    <n v="15.33333333333335"/>
    <n v="33.999999999999986"/>
    <n v="3.9492063492063498"/>
    <n v="3.9290780141843999"/>
    <n v="785.89206349206358"/>
    <n v="899.75886524822761"/>
    <m/>
    <m/>
    <n v="0"/>
    <n v="0"/>
    <n v="3.927575474634299"/>
    <n v="3.8906619385342815"/>
    <n v="801.22539682539696"/>
    <n v="933.75886524822761"/>
    <m/>
    <m/>
    <n v="0"/>
    <n v="0"/>
    <m/>
    <m/>
    <n v="0"/>
    <n v="0"/>
    <m/>
    <m/>
    <n v="0"/>
    <n v="0"/>
    <n v="0"/>
    <n v="0"/>
    <n v="0"/>
    <n v="0"/>
    <n v="146"/>
    <n v="141"/>
    <n v="0"/>
    <n v="0"/>
    <n v="92"/>
    <n v="66"/>
    <n v="0"/>
    <n v="0"/>
    <m/>
    <m/>
    <n v="0"/>
    <n v="0"/>
    <n v="238"/>
    <n v="207"/>
    <n v="0"/>
    <n v="0"/>
    <n v="4.14718614718615"/>
    <n v="3.5990675990676002"/>
    <n v="605.48917748917791"/>
    <n v="507.46853146853164"/>
    <n v="4.7192982456140404"/>
    <n v="5.1352657004830897"/>
    <n v="434.17543859649174"/>
    <n v="338.92753623188395"/>
    <m/>
    <m/>
    <n v="0"/>
    <n v="0"/>
    <n v="4.3683387230490318"/>
    <n v="4.0888698922725393"/>
    <n v="1039.6646160856696"/>
    <n v="846.39606770041564"/>
    <m/>
    <m/>
    <n v="0"/>
    <n v="0"/>
    <m/>
    <m/>
    <n v="0"/>
    <n v="0"/>
    <m/>
    <m/>
    <n v="0"/>
    <n v="0"/>
    <n v="0"/>
    <n v="0"/>
    <n v="0"/>
    <n v="0"/>
    <n v="442"/>
    <n v="447"/>
    <n v="0"/>
    <n v="0"/>
    <n v="4.1649095314730014"/>
    <n v="3.9824495144264951"/>
    <n v="1840.8900129110666"/>
    <n v="1780.1549329486434"/>
    <n v="0"/>
    <n v="0"/>
    <n v="0"/>
    <n v="0"/>
    <n v="42"/>
    <n v="50"/>
    <n v="0"/>
    <n v="0"/>
    <n v="44"/>
    <n v="46"/>
    <n v="0"/>
    <n v="0"/>
    <m/>
    <m/>
    <n v="0"/>
    <n v="0"/>
    <n v="86"/>
    <n v="96"/>
    <n v="0"/>
    <n v="0"/>
    <n v="2.86507936507937"/>
    <n v="2.5"/>
    <n v="120.33333333333354"/>
    <n v="125"/>
    <n v="2.8409090909090899"/>
    <n v="3.86956521739131"/>
    <n v="124.99999999999996"/>
    <n v="178.00000000000026"/>
    <m/>
    <m/>
    <n v="0"/>
    <n v="0"/>
    <n v="2.8527131782945756"/>
    <n v="3.1562500000000022"/>
    <n v="245.33333333333351"/>
    <n v="303.00000000000023"/>
    <m/>
    <m/>
    <n v="0"/>
    <n v="0"/>
    <m/>
    <m/>
    <n v="0"/>
    <n v="0"/>
    <m/>
    <m/>
    <n v="0"/>
    <n v="0"/>
    <n v="0"/>
    <n v="0"/>
    <n v="0"/>
    <n v="0"/>
    <m/>
    <m/>
    <n v="0"/>
    <n v="0"/>
    <m/>
    <m/>
    <n v="0"/>
    <n v="0"/>
    <m/>
    <m/>
    <n v="0"/>
    <n v="0"/>
    <n v="193"/>
    <n v="202"/>
    <n v="0"/>
    <n v="0"/>
    <n v="741.15584415584476"/>
    <n v="666.46853146853164"/>
    <n v="0"/>
    <n v="0"/>
    <n v="335"/>
    <n v="341"/>
    <n v="0"/>
    <n v="0"/>
    <n v="1345.0675020885553"/>
    <n v="1416.6864014801117"/>
    <n v="0"/>
    <n v="0"/>
    <n v="528"/>
    <n v="543"/>
    <n v="0"/>
    <n v="0"/>
    <n v="2086.2233462444001"/>
    <n v="2083.1549329486434"/>
    <n v="0"/>
    <n v="0"/>
    <n v="0"/>
    <n v="0"/>
    <n v="0"/>
    <n v="0"/>
    <n v="0"/>
    <n v="0"/>
    <n v="0"/>
    <n v="0"/>
    <n v="2086.2233462444001"/>
    <n v="2083.1549329486434"/>
    <n v="0"/>
    <n v="0"/>
  </r>
  <r>
    <x v="9"/>
    <s v="Cleveland Community College"/>
    <m/>
    <n v="198321"/>
    <x v="7"/>
    <n v="363"/>
    <n v="398"/>
    <n v="28"/>
    <n v="26"/>
    <n v="335"/>
    <n v="372"/>
    <m/>
    <m/>
    <n v="335"/>
    <n v="372"/>
    <n v="0"/>
    <n v="0"/>
    <n v="27"/>
    <n v="47"/>
    <n v="0"/>
    <n v="0"/>
    <n v="115"/>
    <n v="116"/>
    <n v="0"/>
    <n v="0"/>
    <m/>
    <m/>
    <n v="0"/>
    <n v="0"/>
    <n v="142"/>
    <n v="163"/>
    <n v="0"/>
    <n v="0"/>
    <n v="2.15476190476191"/>
    <n v="1.9432624113475201"/>
    <n v="58.178571428571573"/>
    <n v="91.333333333333442"/>
    <n v="4.8826666666666698"/>
    <n v="5.2751322751322798"/>
    <n v="561.506666666667"/>
    <n v="611.91534391534447"/>
    <m/>
    <m/>
    <n v="0"/>
    <n v="0"/>
    <n v="4.3639805499664686"/>
    <n v="4.3144090628753249"/>
    <n v="619.68523809523856"/>
    <n v="703.24867724867795"/>
    <m/>
    <m/>
    <n v="0"/>
    <n v="0"/>
    <m/>
    <m/>
    <n v="0"/>
    <n v="0"/>
    <m/>
    <m/>
    <n v="0"/>
    <n v="0"/>
    <n v="0"/>
    <n v="0"/>
    <n v="0"/>
    <n v="0"/>
    <n v="75"/>
    <n v="72"/>
    <n v="0"/>
    <n v="0"/>
    <n v="58"/>
    <n v="50"/>
    <n v="0"/>
    <n v="0"/>
    <m/>
    <m/>
    <n v="0"/>
    <n v="0"/>
    <n v="133"/>
    <n v="122"/>
    <n v="0"/>
    <n v="0"/>
    <n v="5.1666666666666696"/>
    <n v="4.7835497835497804"/>
    <n v="387.50000000000023"/>
    <n v="344.41558441558419"/>
    <n v="5.30054644808743"/>
    <n v="5.3647798742138404"/>
    <n v="307.43169398907094"/>
    <n v="268.238993710692"/>
    <m/>
    <m/>
    <n v="0"/>
    <n v="0"/>
    <n v="5.2250503307448959"/>
    <n v="5.0217588371006245"/>
    <n v="694.93169398907116"/>
    <n v="612.65457812627619"/>
    <m/>
    <m/>
    <n v="0"/>
    <n v="0"/>
    <m/>
    <m/>
    <n v="0"/>
    <n v="0"/>
    <m/>
    <m/>
    <n v="0"/>
    <n v="0"/>
    <n v="0"/>
    <n v="0"/>
    <n v="0"/>
    <n v="0"/>
    <n v="275"/>
    <n v="285"/>
    <n v="0"/>
    <n v="0"/>
    <n v="4.7804252075793077"/>
    <n v="4.6172044048244008"/>
    <n v="1314.6169320843096"/>
    <n v="1315.9032553749541"/>
    <n v="0"/>
    <n v="0"/>
    <n v="0"/>
    <n v="0"/>
    <n v="26"/>
    <n v="34"/>
    <n v="0"/>
    <n v="0"/>
    <n v="34"/>
    <n v="53"/>
    <n v="0"/>
    <n v="0"/>
    <m/>
    <m/>
    <n v="0"/>
    <n v="0"/>
    <n v="60"/>
    <n v="87"/>
    <n v="0"/>
    <n v="0"/>
    <n v="3.0967741935483901"/>
    <n v="3.0526315789473699"/>
    <n v="80.516129032258149"/>
    <n v="103.78947368421058"/>
    <n v="3.4629629629629601"/>
    <n v="2.5847953216374302"/>
    <n v="117.74074074074065"/>
    <n v="136.9941520467838"/>
    <m/>
    <m/>
    <n v="0"/>
    <n v="0"/>
    <n v="3.3042811628833135"/>
    <n v="2.7676278819654527"/>
    <n v="198.25686977299881"/>
    <n v="240.7836257309944"/>
    <m/>
    <m/>
    <n v="0"/>
    <n v="0"/>
    <m/>
    <m/>
    <n v="0"/>
    <n v="0"/>
    <m/>
    <m/>
    <n v="0"/>
    <n v="0"/>
    <n v="0"/>
    <n v="0"/>
    <n v="0"/>
    <n v="0"/>
    <m/>
    <m/>
    <n v="0"/>
    <n v="0"/>
    <m/>
    <m/>
    <n v="0"/>
    <n v="0"/>
    <m/>
    <m/>
    <n v="0"/>
    <n v="0"/>
    <n v="128"/>
    <n v="153"/>
    <n v="0"/>
    <n v="0"/>
    <n v="526.19470046082995"/>
    <n v="539.53839143312825"/>
    <n v="0"/>
    <n v="0"/>
    <n v="207"/>
    <n v="219"/>
    <n v="0"/>
    <n v="0"/>
    <n v="986.67910139647859"/>
    <n v="1017.1484896728203"/>
    <n v="0"/>
    <n v="0"/>
    <n v="335"/>
    <n v="372"/>
    <n v="0"/>
    <n v="0"/>
    <n v="1512.8738018573085"/>
    <n v="1556.6868811059485"/>
    <n v="0"/>
    <n v="0"/>
    <n v="0"/>
    <n v="0"/>
    <n v="0"/>
    <n v="0"/>
    <n v="0"/>
    <n v="0"/>
    <n v="0"/>
    <n v="0"/>
    <n v="1512.8738018573085"/>
    <n v="1556.6868811059485"/>
    <n v="0"/>
    <n v="0"/>
  </r>
  <r>
    <x v="9"/>
    <s v="Coastal Carolina Community College "/>
    <m/>
    <n v="198330"/>
    <x v="7"/>
    <n v="669"/>
    <n v="620"/>
    <n v="22"/>
    <n v="13"/>
    <n v="647"/>
    <n v="607"/>
    <m/>
    <m/>
    <n v="647"/>
    <n v="607"/>
    <n v="0"/>
    <n v="0"/>
    <n v="0"/>
    <n v="1"/>
    <n v="0"/>
    <n v="0"/>
    <n v="29"/>
    <n v="85"/>
    <n v="0"/>
    <n v="0"/>
    <m/>
    <m/>
    <n v="0"/>
    <n v="0"/>
    <n v="29"/>
    <n v="86"/>
    <n v="0"/>
    <n v="0"/>
    <m/>
    <n v="1.3333333333333299"/>
    <n v="0"/>
    <n v="1.3333333333333299"/>
    <n v="4.2777777777777803"/>
    <n v="3.2980392156862699"/>
    <n v="124.05555555555563"/>
    <n v="280.33333333333292"/>
    <m/>
    <m/>
    <n v="0"/>
    <n v="0"/>
    <n v="4.2777777777777803"/>
    <n v="3.2751937984496071"/>
    <n v="124.05555555555563"/>
    <n v="281.66666666666623"/>
    <m/>
    <m/>
    <n v="0"/>
    <n v="0"/>
    <m/>
    <m/>
    <n v="0"/>
    <n v="0"/>
    <m/>
    <m/>
    <n v="0"/>
    <n v="0"/>
    <n v="0"/>
    <n v="0"/>
    <n v="0"/>
    <n v="0"/>
    <n v="334"/>
    <n v="295"/>
    <n v="0"/>
    <n v="0"/>
    <n v="230"/>
    <n v="175"/>
    <n v="0"/>
    <n v="0"/>
    <m/>
    <m/>
    <n v="0"/>
    <n v="0"/>
    <n v="564"/>
    <n v="470"/>
    <n v="0"/>
    <n v="0"/>
    <n v="3.47714285714286"/>
    <n v="3.6255555555555601"/>
    <n v="1161.3657142857153"/>
    <n v="1069.5388888888901"/>
    <n v="4.4316239316239399"/>
    <n v="4.2641165755919896"/>
    <n v="1019.2735042735062"/>
    <n v="746.22040072859818"/>
    <m/>
    <m/>
    <n v="0"/>
    <n v="0"/>
    <n v="3.8663815931901087"/>
    <n v="3.8633176374840179"/>
    <n v="2180.6392185592213"/>
    <n v="1815.7592896174883"/>
    <m/>
    <m/>
    <n v="0"/>
    <n v="0"/>
    <m/>
    <m/>
    <n v="0"/>
    <n v="0"/>
    <m/>
    <m/>
    <n v="0"/>
    <n v="0"/>
    <n v="0"/>
    <n v="0"/>
    <n v="0"/>
    <n v="0"/>
    <n v="593"/>
    <n v="556"/>
    <n v="0"/>
    <n v="0"/>
    <n v="3.8865004622508885"/>
    <n v="3.7723488422376876"/>
    <n v="2304.6947741147769"/>
    <n v="2097.4259562841544"/>
    <n v="0"/>
    <n v="0"/>
    <n v="0"/>
    <n v="0"/>
    <n v="34"/>
    <n v="28"/>
    <n v="0"/>
    <n v="0"/>
    <n v="20"/>
    <n v="23"/>
    <n v="0"/>
    <n v="0"/>
    <m/>
    <m/>
    <n v="0"/>
    <n v="0"/>
    <n v="54"/>
    <n v="51"/>
    <n v="0"/>
    <n v="0"/>
    <n v="2.0857142857142899"/>
    <n v="2.3928571428571401"/>
    <n v="70.914285714285853"/>
    <n v="66.999999999999929"/>
    <n v="3.15"/>
    <n v="4.3478260869565197"/>
    <n v="63"/>
    <n v="99.999999999999957"/>
    <m/>
    <m/>
    <n v="0"/>
    <n v="0"/>
    <n v="2.4798941798941825"/>
    <n v="3.2745098039215663"/>
    <n v="133.91428571428585"/>
    <n v="166.99999999999989"/>
    <m/>
    <m/>
    <n v="0"/>
    <n v="0"/>
    <m/>
    <m/>
    <n v="0"/>
    <n v="0"/>
    <m/>
    <m/>
    <n v="0"/>
    <n v="0"/>
    <n v="0"/>
    <n v="0"/>
    <n v="0"/>
    <n v="0"/>
    <m/>
    <m/>
    <n v="0"/>
    <n v="0"/>
    <m/>
    <m/>
    <n v="0"/>
    <n v="0"/>
    <m/>
    <m/>
    <n v="0"/>
    <n v="0"/>
    <n v="368"/>
    <n v="324"/>
    <n v="0"/>
    <n v="0"/>
    <n v="1232.2800000000011"/>
    <n v="1137.8722222222234"/>
    <n v="0"/>
    <n v="0"/>
    <n v="279"/>
    <n v="283"/>
    <n v="0"/>
    <n v="0"/>
    <n v="1206.3290598290619"/>
    <n v="1126.5537340619312"/>
    <n v="0"/>
    <n v="0"/>
    <n v="647"/>
    <n v="607"/>
    <n v="0"/>
    <n v="0"/>
    <n v="2438.609059829063"/>
    <n v="2264.4259562841544"/>
    <n v="0"/>
    <n v="0"/>
    <n v="0"/>
    <n v="0"/>
    <n v="0"/>
    <n v="0"/>
    <n v="0"/>
    <n v="0"/>
    <n v="0"/>
    <n v="0"/>
    <n v="2438.609059829063"/>
    <n v="2264.4259562841544"/>
    <n v="0"/>
    <n v="0"/>
  </r>
  <r>
    <x v="9"/>
    <s v="Craven Community College "/>
    <m/>
    <n v="198367"/>
    <x v="7"/>
    <n v="702"/>
    <n v="710"/>
    <n v="162"/>
    <n v="169"/>
    <n v="540"/>
    <n v="541"/>
    <m/>
    <m/>
    <n v="540"/>
    <n v="541"/>
    <n v="0"/>
    <n v="0"/>
    <n v="4"/>
    <n v="4"/>
    <n v="0"/>
    <n v="0"/>
    <n v="125"/>
    <n v="136"/>
    <n v="0"/>
    <n v="0"/>
    <m/>
    <m/>
    <n v="0"/>
    <n v="0"/>
    <n v="129"/>
    <n v="140"/>
    <n v="0"/>
    <n v="0"/>
    <n v="5.8333333333333304"/>
    <n v="2.3333333333333299"/>
    <n v="23.333333333333321"/>
    <n v="9.3333333333333197"/>
    <n v="4.2179487179487198"/>
    <n v="4.1275045537340604"/>
    <n v="527.24358974358995"/>
    <n v="561.34061930783218"/>
    <m/>
    <m/>
    <n v="0"/>
    <n v="0"/>
    <n v="4.2680381633870024"/>
    <n v="4.0762425188654685"/>
    <n v="550.57692307692332"/>
    <n v="570.67395264116556"/>
    <m/>
    <m/>
    <n v="0"/>
    <n v="0"/>
    <m/>
    <m/>
    <n v="0"/>
    <n v="0"/>
    <m/>
    <m/>
    <n v="0"/>
    <n v="0"/>
    <n v="0"/>
    <n v="0"/>
    <n v="0"/>
    <n v="0"/>
    <n v="166"/>
    <n v="157"/>
    <n v="0"/>
    <n v="0"/>
    <n v="157"/>
    <n v="139"/>
    <n v="0"/>
    <n v="0"/>
    <m/>
    <m/>
    <n v="0"/>
    <n v="0"/>
    <n v="323"/>
    <n v="296"/>
    <n v="0"/>
    <n v="0"/>
    <n v="4.1308980213089797"/>
    <n v="3.6482334869431599"/>
    <n v="685.72907153729057"/>
    <n v="572.77265745007605"/>
    <n v="5.0304487179487198"/>
    <n v="4.70019723865878"/>
    <n v="789.78044871794907"/>
    <n v="653.32741617357044"/>
    <m/>
    <m/>
    <n v="0"/>
    <n v="0"/>
    <n v="4.5681409295827855"/>
    <n v="4.142229978458265"/>
    <n v="1475.5095202552397"/>
    <n v="1226.1000736236465"/>
    <m/>
    <m/>
    <n v="0"/>
    <n v="0"/>
    <m/>
    <m/>
    <n v="0"/>
    <n v="0"/>
    <m/>
    <m/>
    <n v="0"/>
    <n v="0"/>
    <n v="0"/>
    <n v="0"/>
    <n v="0"/>
    <n v="0"/>
    <n v="452"/>
    <n v="436"/>
    <n v="0"/>
    <n v="0"/>
    <n v="4.4824921312658477"/>
    <n v="4.1210413446440644"/>
    <n v="2026.0864433321631"/>
    <n v="1796.7740262648122"/>
    <n v="0"/>
    <n v="0"/>
    <n v="0"/>
    <n v="0"/>
    <n v="36"/>
    <n v="41"/>
    <n v="0"/>
    <n v="0"/>
    <n v="52"/>
    <n v="64"/>
    <n v="0"/>
    <n v="0"/>
    <m/>
    <m/>
    <n v="0"/>
    <n v="0"/>
    <n v="88"/>
    <n v="105"/>
    <n v="0"/>
    <n v="0"/>
    <n v="2.8439716312056702"/>
    <n v="1.7894736842105301"/>
    <n v="102.38297872340412"/>
    <n v="73.368421052631732"/>
    <n v="2.7401960784313699"/>
    <n v="2.68376068376068"/>
    <n v="142.49019607843124"/>
    <n v="171.76068376068352"/>
    <m/>
    <m/>
    <n v="0"/>
    <n v="0"/>
    <n v="2.7826497136572201"/>
    <n v="2.3345629029839547"/>
    <n v="244.87317480183538"/>
    <n v="245.12910481331525"/>
    <m/>
    <m/>
    <n v="0"/>
    <n v="0"/>
    <m/>
    <m/>
    <n v="0"/>
    <n v="0"/>
    <m/>
    <m/>
    <n v="0"/>
    <n v="0"/>
    <n v="0"/>
    <n v="0"/>
    <n v="0"/>
    <n v="0"/>
    <m/>
    <m/>
    <n v="0"/>
    <n v="0"/>
    <m/>
    <m/>
    <n v="0"/>
    <n v="0"/>
    <m/>
    <m/>
    <n v="0"/>
    <n v="0"/>
    <n v="206"/>
    <n v="202"/>
    <n v="0"/>
    <n v="0"/>
    <n v="811.44538359402804"/>
    <n v="655.4744118360411"/>
    <n v="0"/>
    <n v="0"/>
    <n v="334"/>
    <n v="339"/>
    <n v="0"/>
    <n v="0"/>
    <n v="1459.5142345399702"/>
    <n v="1386.4287192420861"/>
    <n v="0"/>
    <n v="0"/>
    <n v="540"/>
    <n v="541"/>
    <n v="0"/>
    <n v="0"/>
    <n v="2270.9596181339984"/>
    <n v="2041.9031310781272"/>
    <n v="0"/>
    <n v="0"/>
    <n v="0"/>
    <n v="0"/>
    <n v="0"/>
    <n v="0"/>
    <n v="0"/>
    <n v="0"/>
    <n v="0"/>
    <n v="0"/>
    <n v="2270.9596181339984"/>
    <n v="2041.9031310781274"/>
    <n v="0"/>
    <n v="0"/>
  </r>
  <r>
    <x v="9"/>
    <s v="Davidson-Davie Community College"/>
    <s v="Met the criteria for Two-Year 1 in  2021-22"/>
    <n v="198376"/>
    <x v="7"/>
    <n v="538"/>
    <n v="1184"/>
    <n v="6"/>
    <n v="601"/>
    <n v="532"/>
    <n v="583"/>
    <m/>
    <m/>
    <n v="532"/>
    <n v="583"/>
    <n v="0"/>
    <n v="0"/>
    <n v="24"/>
    <n v="31"/>
    <n v="0"/>
    <n v="0"/>
    <n v="139"/>
    <n v="123"/>
    <n v="0"/>
    <n v="0"/>
    <m/>
    <m/>
    <n v="0"/>
    <n v="0"/>
    <n v="163"/>
    <n v="154"/>
    <n v="0"/>
    <n v="0"/>
    <n v="2.2361111111111098"/>
    <n v="2.8282828282828301"/>
    <n v="53.666666666666636"/>
    <n v="87.676767676767739"/>
    <n v="3.9952038369304601"/>
    <n v="3.5880758807588098"/>
    <n v="555.33333333333394"/>
    <n v="441.3333333333336"/>
    <m/>
    <m/>
    <n v="0"/>
    <n v="0"/>
    <n v="3.7361963190184082"/>
    <n v="3.4351305260396194"/>
    <n v="609.00000000000057"/>
    <n v="529.01010101010138"/>
    <m/>
    <m/>
    <n v="0"/>
    <n v="0"/>
    <m/>
    <m/>
    <n v="0"/>
    <n v="0"/>
    <m/>
    <m/>
    <n v="0"/>
    <n v="0"/>
    <n v="0"/>
    <n v="0"/>
    <n v="0"/>
    <n v="0"/>
    <n v="149"/>
    <n v="164"/>
    <n v="0"/>
    <n v="0"/>
    <n v="96"/>
    <n v="95"/>
    <n v="0"/>
    <n v="0"/>
    <m/>
    <m/>
    <n v="0"/>
    <n v="0"/>
    <n v="245"/>
    <n v="259"/>
    <n v="0"/>
    <n v="0"/>
    <n v="3.54746136865342"/>
    <n v="3.3033932135728499"/>
    <n v="528.57174392935963"/>
    <n v="541.75648702594742"/>
    <n v="4.7176870748299304"/>
    <n v="5.2302405498281797"/>
    <n v="452.89795918367332"/>
    <n v="496.87285223367707"/>
    <m/>
    <m/>
    <n v="0"/>
    <n v="0"/>
    <n v="4.0059987882164609"/>
    <n v="4.010151889033299"/>
    <n v="981.46970311303289"/>
    <n v="1038.6293392596244"/>
    <m/>
    <m/>
    <n v="0"/>
    <n v="0"/>
    <m/>
    <m/>
    <n v="0"/>
    <n v="0"/>
    <m/>
    <m/>
    <n v="0"/>
    <n v="0"/>
    <n v="0"/>
    <n v="0"/>
    <n v="0"/>
    <n v="0"/>
    <n v="408"/>
    <n v="413"/>
    <n v="0"/>
    <n v="0"/>
    <n v="3.8982100566495923"/>
    <n v="3.7957371435102321"/>
    <n v="1590.4697031130336"/>
    <n v="1567.6394402697258"/>
    <n v="0"/>
    <n v="0"/>
    <n v="0"/>
    <n v="0"/>
    <n v="41"/>
    <n v="55"/>
    <n v="0"/>
    <n v="0"/>
    <n v="83"/>
    <n v="115"/>
    <n v="0"/>
    <n v="0"/>
    <m/>
    <m/>
    <n v="0"/>
    <n v="0"/>
    <n v="124"/>
    <n v="170"/>
    <n v="0"/>
    <n v="0"/>
    <n v="3.0542635658914699"/>
    <n v="2.7261904761904701"/>
    <n v="125.22480620155027"/>
    <n v="149.94047619047586"/>
    <n v="2.8714859437751001"/>
    <n v="3.4798850574712699"/>
    <n v="238.33333333333331"/>
    <n v="400.18678160919603"/>
    <m/>
    <m/>
    <n v="0"/>
    <n v="0"/>
    <n v="2.9319204801200289"/>
    <n v="3.2360426929392467"/>
    <n v="363.55813953488359"/>
    <n v="550.12725779967195"/>
    <m/>
    <m/>
    <n v="0"/>
    <n v="0"/>
    <m/>
    <m/>
    <n v="0"/>
    <n v="0"/>
    <m/>
    <m/>
    <n v="0"/>
    <n v="0"/>
    <n v="0"/>
    <n v="0"/>
    <n v="0"/>
    <n v="0"/>
    <m/>
    <m/>
    <n v="0"/>
    <n v="0"/>
    <m/>
    <m/>
    <n v="0"/>
    <n v="0"/>
    <m/>
    <m/>
    <n v="0"/>
    <n v="0"/>
    <n v="214"/>
    <n v="250"/>
    <n v="0"/>
    <n v="0"/>
    <n v="707.46321679757648"/>
    <n v="779.37373089319112"/>
    <n v="0"/>
    <n v="0"/>
    <n v="318"/>
    <n v="333"/>
    <n v="0"/>
    <n v="0"/>
    <n v="1246.5646258503405"/>
    <n v="1338.3929671762066"/>
    <n v="0"/>
    <n v="0"/>
    <n v="532"/>
    <n v="583"/>
    <n v="0"/>
    <n v="0"/>
    <n v="1954.0278426479169"/>
    <n v="2117.7666980693975"/>
    <n v="0"/>
    <n v="0"/>
    <n v="0"/>
    <n v="0"/>
    <n v="0"/>
    <n v="0"/>
    <n v="0"/>
    <n v="0"/>
    <n v="0"/>
    <n v="0"/>
    <n v="1954.0278426479172"/>
    <n v="2117.7666980693975"/>
    <n v="0"/>
    <n v="0"/>
  </r>
  <r>
    <x v="9"/>
    <s v="Durham Technical Community College"/>
    <m/>
    <n v="198455"/>
    <x v="7"/>
    <n v="574"/>
    <n v="650"/>
    <n v="13"/>
    <n v="35"/>
    <n v="561"/>
    <n v="615"/>
    <m/>
    <m/>
    <n v="561"/>
    <n v="615"/>
    <n v="0"/>
    <n v="0"/>
    <n v="22"/>
    <n v="21"/>
    <n v="0"/>
    <n v="0"/>
    <n v="76"/>
    <n v="89"/>
    <n v="0"/>
    <n v="0"/>
    <m/>
    <m/>
    <n v="0"/>
    <n v="0"/>
    <n v="98"/>
    <n v="110"/>
    <n v="0"/>
    <n v="0"/>
    <n v="1.77272727272727"/>
    <n v="1.9545454545454499"/>
    <n v="38.999999999999943"/>
    <n v="41.045454545454447"/>
    <n v="3.28571428571429"/>
    <n v="3.2561403508771898"/>
    <n v="249.71428571428604"/>
    <n v="289.7964912280699"/>
    <m/>
    <m/>
    <n v="0"/>
    <n v="0"/>
    <n v="2.946064139941694"/>
    <n v="3.0076540524865849"/>
    <n v="288.71428571428601"/>
    <n v="330.84194577352434"/>
    <m/>
    <m/>
    <n v="0"/>
    <n v="0"/>
    <m/>
    <m/>
    <n v="0"/>
    <n v="0"/>
    <m/>
    <m/>
    <n v="0"/>
    <n v="0"/>
    <n v="0"/>
    <n v="0"/>
    <n v="0"/>
    <n v="0"/>
    <n v="134"/>
    <n v="163"/>
    <n v="0"/>
    <n v="0"/>
    <n v="224"/>
    <n v="218"/>
    <n v="0"/>
    <n v="0"/>
    <m/>
    <m/>
    <n v="0"/>
    <n v="0"/>
    <n v="358"/>
    <n v="381"/>
    <n v="0"/>
    <n v="0"/>
    <n v="3.38405797101449"/>
    <n v="4.2260536398467501"/>
    <n v="453.46376811594166"/>
    <n v="688.84674329502025"/>
    <n v="4.7758620689655196"/>
    <n v="5.5364806866952803"/>
    <n v="1069.7931034482763"/>
    <n v="1206.952789699571"/>
    <m/>
    <m/>
    <n v="0"/>
    <n v="0"/>
    <n v="4.2549074624698822"/>
    <n v="4.9758517926367221"/>
    <n v="1523.2568715642178"/>
    <n v="1895.7995329945911"/>
    <m/>
    <m/>
    <n v="0"/>
    <n v="0"/>
    <m/>
    <m/>
    <n v="0"/>
    <n v="0"/>
    <m/>
    <m/>
    <n v="0"/>
    <n v="0"/>
    <n v="0"/>
    <n v="0"/>
    <n v="0"/>
    <n v="0"/>
    <n v="456"/>
    <n v="491"/>
    <n v="0"/>
    <n v="0"/>
    <n v="3.9736209589440872"/>
    <n v="4.5349113620531885"/>
    <n v="1811.9711572785038"/>
    <n v="2226.6414787681156"/>
    <n v="0"/>
    <n v="0"/>
    <n v="0"/>
    <n v="0"/>
    <n v="22"/>
    <n v="45"/>
    <n v="0"/>
    <n v="0"/>
    <n v="83"/>
    <n v="79"/>
    <n v="0"/>
    <n v="0"/>
    <m/>
    <m/>
    <n v="0"/>
    <n v="0"/>
    <n v="105"/>
    <n v="124"/>
    <n v="0"/>
    <n v="0"/>
    <n v="4.01515151515152"/>
    <n v="3.0362318840579698"/>
    <n v="88.333333333333442"/>
    <n v="136.63043478260863"/>
    <n v="3.6546184738955798"/>
    <n v="3.31666666666667"/>
    <n v="303.33333333333314"/>
    <n v="262.01666666666694"/>
    <m/>
    <m/>
    <n v="0"/>
    <n v="0"/>
    <n v="3.7301587301587293"/>
    <n v="3.2148959794296417"/>
    <n v="391.66666666666657"/>
    <n v="398.64710144927557"/>
    <m/>
    <m/>
    <n v="0"/>
    <n v="0"/>
    <m/>
    <m/>
    <n v="0"/>
    <n v="0"/>
    <m/>
    <m/>
    <n v="0"/>
    <n v="0"/>
    <n v="0"/>
    <n v="0"/>
    <n v="0"/>
    <n v="0"/>
    <m/>
    <m/>
    <n v="0"/>
    <n v="0"/>
    <m/>
    <m/>
    <n v="0"/>
    <n v="0"/>
    <m/>
    <m/>
    <n v="0"/>
    <n v="0"/>
    <n v="178"/>
    <n v="229"/>
    <n v="0"/>
    <n v="0"/>
    <n v="580.79710144927503"/>
    <n v="866.52263262308327"/>
    <n v="0"/>
    <n v="0"/>
    <n v="383"/>
    <n v="386"/>
    <n v="0"/>
    <n v="0"/>
    <n v="1622.8407224958955"/>
    <n v="1758.7659475943078"/>
    <n v="0"/>
    <n v="0"/>
    <n v="561"/>
    <n v="615"/>
    <n v="0"/>
    <n v="0"/>
    <n v="2203.6378239451706"/>
    <n v="2625.288580217391"/>
    <n v="0"/>
    <n v="0"/>
    <n v="0"/>
    <n v="0"/>
    <n v="0"/>
    <n v="0"/>
    <n v="0"/>
    <n v="0"/>
    <n v="0"/>
    <n v="0"/>
    <n v="2203.6378239451706"/>
    <n v="2625.288580217391"/>
    <n v="0"/>
    <n v="0"/>
  </r>
  <r>
    <x v="9"/>
    <s v="Gaston College "/>
    <m/>
    <n v="198570"/>
    <x v="7"/>
    <n v="831"/>
    <n v="758"/>
    <n v="65"/>
    <n v="46"/>
    <n v="766"/>
    <n v="712"/>
    <m/>
    <m/>
    <n v="766"/>
    <n v="712"/>
    <n v="0"/>
    <n v="0"/>
    <n v="3"/>
    <n v="10"/>
    <n v="0"/>
    <n v="0"/>
    <n v="198"/>
    <n v="167"/>
    <n v="0"/>
    <n v="0"/>
    <m/>
    <m/>
    <n v="0"/>
    <n v="0"/>
    <n v="201"/>
    <n v="177"/>
    <n v="0"/>
    <n v="0"/>
    <n v="2.25"/>
    <n v="3.8666666666666698"/>
    <n v="6.75"/>
    <n v="38.6666666666667"/>
    <n v="4.5800865800865802"/>
    <n v="4.0019047619047603"/>
    <n v="906.85714285714289"/>
    <n v="668.318095238095"/>
    <m/>
    <m/>
    <n v="0"/>
    <n v="0"/>
    <n v="4.545309168443497"/>
    <n v="3.9942641915523263"/>
    <n v="913.60714285714289"/>
    <n v="706.98476190476174"/>
    <m/>
    <m/>
    <n v="0"/>
    <n v="0"/>
    <m/>
    <m/>
    <n v="0"/>
    <n v="0"/>
    <m/>
    <m/>
    <n v="0"/>
    <n v="0"/>
    <n v="0"/>
    <n v="0"/>
    <n v="0"/>
    <n v="0"/>
    <n v="279"/>
    <n v="243"/>
    <n v="0"/>
    <n v="0"/>
    <n v="155"/>
    <n v="170"/>
    <n v="0"/>
    <n v="0"/>
    <m/>
    <m/>
    <n v="0"/>
    <n v="0"/>
    <n v="434"/>
    <n v="413"/>
    <n v="0"/>
    <n v="0"/>
    <n v="4.5858585858585803"/>
    <n v="4.4930291508238298"/>
    <n v="1279.4545454545439"/>
    <n v="1091.8060836501907"/>
    <n v="6.4383838383838397"/>
    <n v="6.36481481481482"/>
    <n v="997.94949494949515"/>
    <n v="1082.0185185185194"/>
    <m/>
    <m/>
    <n v="0"/>
    <n v="0"/>
    <n v="5.2474747474747439"/>
    <n v="5.2634978260743583"/>
    <n v="2277.4040404040388"/>
    <n v="2173.82460216871"/>
    <m/>
    <m/>
    <n v="0"/>
    <n v="0"/>
    <m/>
    <m/>
    <n v="0"/>
    <n v="0"/>
    <m/>
    <m/>
    <n v="0"/>
    <n v="0"/>
    <n v="0"/>
    <n v="0"/>
    <n v="0"/>
    <n v="0"/>
    <n v="635"/>
    <n v="590"/>
    <n v="0"/>
    <n v="0"/>
    <n v="5.0252144618286332"/>
    <n v="4.882727735717749"/>
    <n v="3191.0111832611819"/>
    <n v="2880.8093640734719"/>
    <n v="0"/>
    <n v="0"/>
    <n v="0"/>
    <n v="0"/>
    <n v="58"/>
    <n v="57"/>
    <n v="0"/>
    <n v="0"/>
    <n v="73"/>
    <n v="65"/>
    <n v="0"/>
    <n v="0"/>
    <m/>
    <m/>
    <n v="0"/>
    <n v="0"/>
    <n v="131"/>
    <n v="122"/>
    <n v="0"/>
    <n v="0"/>
    <n v="2.8418079096045199"/>
    <n v="2.8548387096774199"/>
    <n v="164.82485875706215"/>
    <n v="162.72580645161293"/>
    <n v="3.2977777777777799"/>
    <n v="3.5245098039215699"/>
    <n v="240.73777777777792"/>
    <n v="229.09313725490205"/>
    <m/>
    <m/>
    <n v="0"/>
    <n v="0"/>
    <n v="3.0958979888155729"/>
    <n v="3.2116306861189754"/>
    <n v="405.56263653484007"/>
    <n v="391.81894370651497"/>
    <m/>
    <m/>
    <n v="0"/>
    <n v="0"/>
    <m/>
    <m/>
    <n v="0"/>
    <n v="0"/>
    <m/>
    <m/>
    <n v="0"/>
    <n v="0"/>
    <n v="0"/>
    <n v="0"/>
    <n v="0"/>
    <n v="0"/>
    <m/>
    <m/>
    <n v="0"/>
    <n v="0"/>
    <m/>
    <m/>
    <n v="0"/>
    <n v="0"/>
    <m/>
    <m/>
    <n v="0"/>
    <n v="0"/>
    <n v="340"/>
    <n v="310"/>
    <n v="0"/>
    <n v="0"/>
    <n v="1451.0294042116061"/>
    <n v="1293.1985567684703"/>
    <n v="0"/>
    <n v="0"/>
    <n v="426"/>
    <n v="402"/>
    <n v="0"/>
    <n v="0"/>
    <n v="2145.5444155844161"/>
    <n v="1979.4297510115166"/>
    <n v="0"/>
    <n v="0"/>
    <n v="766"/>
    <n v="712"/>
    <n v="0"/>
    <n v="0"/>
    <n v="3596.5738197960222"/>
    <n v="3272.6283077799872"/>
    <n v="0"/>
    <n v="0"/>
    <n v="0"/>
    <n v="0"/>
    <n v="0"/>
    <n v="0"/>
    <n v="0"/>
    <n v="0"/>
    <n v="0"/>
    <n v="0"/>
    <n v="3596.5738197960218"/>
    <n v="3272.6283077799867"/>
    <n v="0"/>
    <n v="0"/>
  </r>
  <r>
    <x v="9"/>
    <s v="Johnston Community College"/>
    <m/>
    <n v="198774"/>
    <x v="7"/>
    <n v="618"/>
    <n v="713"/>
    <n v="54"/>
    <n v="80"/>
    <n v="564"/>
    <n v="633"/>
    <m/>
    <m/>
    <n v="564"/>
    <n v="633"/>
    <n v="0"/>
    <n v="0"/>
    <n v="14"/>
    <n v="18"/>
    <n v="0"/>
    <n v="0"/>
    <n v="175"/>
    <n v="217"/>
    <n v="0"/>
    <n v="0"/>
    <m/>
    <m/>
    <n v="0"/>
    <n v="0"/>
    <n v="189"/>
    <n v="235"/>
    <n v="0"/>
    <n v="0"/>
    <n v="4.1875"/>
    <n v="3.2361111111111098"/>
    <n v="58.625"/>
    <n v="58.249999999999979"/>
    <n v="4.4438775510203996"/>
    <n v="4.2853333333333303"/>
    <n v="777.67857142856997"/>
    <n v="929.91733333333264"/>
    <m/>
    <m/>
    <n v="0"/>
    <n v="0"/>
    <n v="4.424886621315185"/>
    <n v="4.2049673758865218"/>
    <n v="836.30357142856997"/>
    <n v="988.16733333333264"/>
    <m/>
    <m/>
    <n v="0"/>
    <n v="0"/>
    <m/>
    <m/>
    <n v="0"/>
    <n v="0"/>
    <m/>
    <m/>
    <n v="0"/>
    <n v="0"/>
    <n v="0"/>
    <n v="0"/>
    <n v="0"/>
    <n v="0"/>
    <n v="160"/>
    <n v="186"/>
    <n v="0"/>
    <n v="0"/>
    <n v="99"/>
    <n v="85"/>
    <n v="0"/>
    <n v="0"/>
    <m/>
    <m/>
    <n v="0"/>
    <n v="0"/>
    <n v="259"/>
    <n v="271"/>
    <n v="0"/>
    <n v="0"/>
    <n v="3.22156862745098"/>
    <n v="3.38025889967638"/>
    <n v="515.45098039215679"/>
    <n v="628.72815533980668"/>
    <n v="5.46428571428571"/>
    <n v="5.2222222222222197"/>
    <n v="540.96428571428532"/>
    <n v="443.88888888888869"/>
    <m/>
    <m/>
    <n v="0"/>
    <n v="0"/>
    <n v="4.0788234212603944"/>
    <n v="3.9579964731686172"/>
    <n v="1056.4152661064422"/>
    <n v="1072.6170442286952"/>
    <m/>
    <m/>
    <n v="0"/>
    <n v="0"/>
    <m/>
    <m/>
    <n v="0"/>
    <n v="0"/>
    <m/>
    <m/>
    <n v="0"/>
    <n v="0"/>
    <n v="0"/>
    <n v="0"/>
    <n v="0"/>
    <n v="0"/>
    <n v="448"/>
    <n v="506"/>
    <n v="0"/>
    <n v="0"/>
    <n v="4.2248188337835098"/>
    <n v="4.0726963983439282"/>
    <n v="1892.7188375350124"/>
    <n v="2060.7843775620277"/>
    <n v="0"/>
    <n v="0"/>
    <n v="0"/>
    <n v="0"/>
    <n v="56"/>
    <n v="52"/>
    <n v="0"/>
    <n v="0"/>
    <n v="60"/>
    <n v="75"/>
    <n v="0"/>
    <n v="0"/>
    <m/>
    <m/>
    <n v="0"/>
    <n v="0"/>
    <n v="116"/>
    <n v="127"/>
    <n v="0"/>
    <n v="0"/>
    <n v="2.4207650273224002"/>
    <n v="2.2611111111111102"/>
    <n v="135.56284153005441"/>
    <n v="117.57777777777773"/>
    <n v="3.36507936507937"/>
    <n v="2.8624999999999998"/>
    <n v="201.90476190476221"/>
    <n v="214.6875"/>
    <m/>
    <m/>
    <n v="0"/>
    <n v="0"/>
    <n v="2.9092034778863503"/>
    <n v="2.6162620297462813"/>
    <n v="337.46760343481662"/>
    <n v="332.26527777777773"/>
    <m/>
    <m/>
    <n v="0"/>
    <n v="0"/>
    <m/>
    <m/>
    <n v="0"/>
    <n v="0"/>
    <m/>
    <m/>
    <n v="0"/>
    <n v="0"/>
    <n v="0"/>
    <n v="0"/>
    <n v="0"/>
    <n v="0"/>
    <m/>
    <m/>
    <n v="0"/>
    <n v="0"/>
    <m/>
    <m/>
    <n v="0"/>
    <n v="0"/>
    <m/>
    <m/>
    <n v="0"/>
    <n v="0"/>
    <n v="230"/>
    <n v="256"/>
    <n v="0"/>
    <n v="0"/>
    <n v="709.63882192221126"/>
    <n v="804.55593311758435"/>
    <n v="0"/>
    <n v="0"/>
    <n v="334"/>
    <n v="377"/>
    <n v="0"/>
    <n v="0"/>
    <n v="1520.5476190476174"/>
    <n v="1588.4937222222213"/>
    <n v="0"/>
    <n v="0"/>
    <n v="564"/>
    <n v="633"/>
    <n v="0"/>
    <n v="0"/>
    <n v="2230.1864409698287"/>
    <n v="2393.0496553398057"/>
    <n v="0"/>
    <n v="0"/>
    <n v="0"/>
    <n v="0"/>
    <n v="0"/>
    <n v="0"/>
    <n v="0"/>
    <n v="0"/>
    <n v="0"/>
    <n v="0"/>
    <n v="2230.1864409698292"/>
    <n v="2393.0496553398052"/>
    <n v="0"/>
    <n v="0"/>
  </r>
  <r>
    <x v="9"/>
    <s v="Lenoir Community College "/>
    <m/>
    <n v="198817"/>
    <x v="7"/>
    <n v="428"/>
    <n v="453"/>
    <n v="51"/>
    <n v="36"/>
    <n v="377"/>
    <n v="417"/>
    <m/>
    <m/>
    <n v="377"/>
    <n v="417"/>
    <n v="0"/>
    <n v="0"/>
    <n v="17"/>
    <n v="31"/>
    <n v="0"/>
    <n v="0"/>
    <n v="144"/>
    <n v="144"/>
    <n v="0"/>
    <n v="0"/>
    <m/>
    <m/>
    <n v="0"/>
    <n v="0"/>
    <n v="161"/>
    <n v="175"/>
    <n v="0"/>
    <n v="0"/>
    <n v="1.9696969696969699"/>
    <n v="2.25"/>
    <n v="33.484848484848492"/>
    <n v="69.75"/>
    <n v="3.6310861423221001"/>
    <n v="3.9578313253011999"/>
    <n v="522.87640449438243"/>
    <n v="569.92771084337278"/>
    <m/>
    <m/>
    <n v="0"/>
    <n v="0"/>
    <n v="3.4556599563927386"/>
    <n v="3.6553012048192732"/>
    <n v="556.36125297923093"/>
    <n v="639.67771084337278"/>
    <m/>
    <m/>
    <n v="0"/>
    <n v="0"/>
    <m/>
    <m/>
    <n v="0"/>
    <n v="0"/>
    <m/>
    <m/>
    <n v="0"/>
    <n v="0"/>
    <n v="0"/>
    <n v="0"/>
    <n v="0"/>
    <n v="0"/>
    <n v="90"/>
    <n v="73"/>
    <n v="0"/>
    <n v="0"/>
    <n v="50"/>
    <n v="67"/>
    <n v="0"/>
    <n v="0"/>
    <m/>
    <m/>
    <n v="0"/>
    <n v="0"/>
    <n v="140"/>
    <n v="140"/>
    <n v="0"/>
    <n v="0"/>
    <n v="4.39930555555555"/>
    <n v="5.8584474885844804"/>
    <n v="395.93749999999949"/>
    <n v="427.66666666666708"/>
    <n v="5.7672955974842797"/>
    <n v="4.9047619047618998"/>
    <n v="288.36477987421398"/>
    <n v="328.61904761904731"/>
    <m/>
    <m/>
    <n v="0"/>
    <n v="0"/>
    <n v="4.887873427672953"/>
    <n v="5.4020408163265321"/>
    <n v="684.30227987421347"/>
    <n v="756.28571428571445"/>
    <m/>
    <m/>
    <n v="0"/>
    <n v="0"/>
    <m/>
    <m/>
    <n v="0"/>
    <n v="0"/>
    <m/>
    <m/>
    <n v="0"/>
    <n v="0"/>
    <n v="0"/>
    <n v="0"/>
    <n v="0"/>
    <n v="0"/>
    <n v="301"/>
    <n v="315"/>
    <n v="0"/>
    <n v="0"/>
    <n v="4.121805756988187"/>
    <n v="4.4316299210447214"/>
    <n v="1240.6635328534442"/>
    <n v="1395.9634251290872"/>
    <n v="0"/>
    <n v="0"/>
    <n v="0"/>
    <n v="0"/>
    <n v="27"/>
    <n v="46"/>
    <n v="0"/>
    <n v="0"/>
    <n v="49"/>
    <n v="56"/>
    <n v="0"/>
    <n v="0"/>
    <m/>
    <m/>
    <n v="0"/>
    <n v="0"/>
    <n v="76"/>
    <n v="102"/>
    <n v="0"/>
    <n v="0"/>
    <n v="3.0476190476190501"/>
    <n v="2.375"/>
    <n v="82.285714285714349"/>
    <n v="109.25"/>
    <n v="3.0784313725490202"/>
    <n v="3.40476190476191"/>
    <n v="150.84313725490199"/>
    <n v="190.66666666666697"/>
    <m/>
    <m/>
    <n v="0"/>
    <n v="0"/>
    <n v="3.0674848886923201"/>
    <n v="2.9403594771241859"/>
    <n v="233.12885154061632"/>
    <n v="299.91666666666697"/>
    <m/>
    <m/>
    <n v="0"/>
    <n v="0"/>
    <m/>
    <m/>
    <n v="0"/>
    <n v="0"/>
    <m/>
    <m/>
    <n v="0"/>
    <n v="0"/>
    <n v="0"/>
    <n v="0"/>
    <n v="0"/>
    <n v="0"/>
    <m/>
    <m/>
    <n v="0"/>
    <n v="0"/>
    <m/>
    <m/>
    <n v="0"/>
    <n v="0"/>
    <m/>
    <m/>
    <n v="0"/>
    <n v="0"/>
    <n v="134"/>
    <n v="150"/>
    <n v="0"/>
    <n v="0"/>
    <n v="511.70806277056232"/>
    <n v="606.66666666666708"/>
    <n v="0"/>
    <n v="0"/>
    <n v="243"/>
    <n v="267"/>
    <n v="0"/>
    <n v="0"/>
    <n v="962.08432162349834"/>
    <n v="1089.213425129087"/>
    <n v="0"/>
    <n v="0"/>
    <n v="377"/>
    <n v="417"/>
    <n v="0"/>
    <n v="0"/>
    <n v="1473.7923843940607"/>
    <n v="1695.8800917957542"/>
    <n v="0"/>
    <n v="0"/>
    <n v="0"/>
    <n v="0"/>
    <n v="0"/>
    <n v="0"/>
    <n v="0"/>
    <n v="0"/>
    <n v="0"/>
    <n v="0"/>
    <n v="1473.7923843940605"/>
    <n v="1695.8800917957542"/>
    <n v="0"/>
    <n v="0"/>
  </r>
  <r>
    <x v="9"/>
    <s v="Mitchell Community College "/>
    <m/>
    <n v="198987"/>
    <x v="7"/>
    <n v="449"/>
    <n v="428"/>
    <n v="14"/>
    <n v="12"/>
    <n v="435"/>
    <n v="416"/>
    <m/>
    <m/>
    <n v="435"/>
    <n v="416"/>
    <n v="0"/>
    <n v="0"/>
    <n v="4"/>
    <n v="8"/>
    <n v="0"/>
    <n v="0"/>
    <n v="151"/>
    <n v="156"/>
    <n v="0"/>
    <n v="0"/>
    <m/>
    <m/>
    <n v="0"/>
    <n v="0"/>
    <n v="155"/>
    <n v="164"/>
    <n v="0"/>
    <n v="0"/>
    <n v="3"/>
    <n v="2.75"/>
    <n v="12"/>
    <n v="22"/>
    <n v="4.3974358974358996"/>
    <n v="4.22153209109731"/>
    <n v="664.01282051282078"/>
    <n v="658.5590062111803"/>
    <m/>
    <m/>
    <n v="0"/>
    <n v="0"/>
    <n v="4.3613730355665856"/>
    <n v="4.1497500378730505"/>
    <n v="676.01282051282078"/>
    <n v="680.5590062111803"/>
    <m/>
    <m/>
    <n v="0"/>
    <n v="0"/>
    <m/>
    <m/>
    <n v="0"/>
    <n v="0"/>
    <m/>
    <m/>
    <n v="0"/>
    <n v="0"/>
    <n v="0"/>
    <n v="0"/>
    <n v="0"/>
    <n v="0"/>
    <n v="153"/>
    <n v="116"/>
    <n v="0"/>
    <n v="0"/>
    <n v="84"/>
    <n v="86"/>
    <n v="0"/>
    <n v="0"/>
    <m/>
    <m/>
    <n v="0"/>
    <n v="0"/>
    <n v="237"/>
    <n v="202"/>
    <n v="0"/>
    <n v="0"/>
    <n v="3.4318658280922398"/>
    <n v="3.9316939890710398"/>
    <n v="525.07547169811266"/>
    <n v="456.07650273224061"/>
    <n v="5.4274509803921598"/>
    <n v="5.6628352490421499"/>
    <n v="455.90588235294143"/>
    <n v="487.00383141762489"/>
    <m/>
    <m/>
    <n v="0"/>
    <n v="0"/>
    <n v="4.1391618314390461"/>
    <n v="4.6687145254943836"/>
    <n v="980.98135405105393"/>
    <n v="943.08033414986551"/>
    <m/>
    <m/>
    <n v="0"/>
    <n v="0"/>
    <m/>
    <m/>
    <n v="0"/>
    <n v="0"/>
    <m/>
    <m/>
    <n v="0"/>
    <n v="0"/>
    <n v="0"/>
    <n v="0"/>
    <n v="0"/>
    <n v="0"/>
    <n v="392"/>
    <n v="366"/>
    <n v="0"/>
    <n v="0"/>
    <n v="4.2270259555200891"/>
    <n v="4.4361730610957535"/>
    <n v="1656.9941745638748"/>
    <n v="1623.6393403610457"/>
    <n v="0"/>
    <n v="0"/>
    <n v="0"/>
    <n v="0"/>
    <n v="20"/>
    <n v="20"/>
    <n v="0"/>
    <n v="0"/>
    <n v="23"/>
    <n v="30"/>
    <n v="0"/>
    <n v="0"/>
    <m/>
    <m/>
    <n v="0"/>
    <n v="0"/>
    <n v="43"/>
    <n v="50"/>
    <n v="0"/>
    <n v="0"/>
    <n v="2.17460317460317"/>
    <n v="3.2333333333333298"/>
    <n v="43.492063492063401"/>
    <n v="64.6666666666666"/>
    <n v="4.5"/>
    <n v="3.74444444444444"/>
    <n v="103.5"/>
    <n v="112.3333333333332"/>
    <m/>
    <m/>
    <n v="0"/>
    <n v="0"/>
    <n v="3.418420081210777"/>
    <n v="3.539999999999996"/>
    <n v="146.99206349206341"/>
    <n v="176.9999999999998"/>
    <m/>
    <m/>
    <n v="0"/>
    <n v="0"/>
    <m/>
    <m/>
    <n v="0"/>
    <n v="0"/>
    <m/>
    <m/>
    <n v="0"/>
    <n v="0"/>
    <n v="0"/>
    <n v="0"/>
    <n v="0"/>
    <n v="0"/>
    <m/>
    <m/>
    <n v="0"/>
    <n v="0"/>
    <m/>
    <m/>
    <n v="0"/>
    <n v="0"/>
    <m/>
    <m/>
    <n v="0"/>
    <n v="0"/>
    <n v="177"/>
    <n v="144"/>
    <n v="0"/>
    <n v="0"/>
    <n v="580.56753519017605"/>
    <n v="542.74316939890718"/>
    <n v="0"/>
    <n v="0"/>
    <n v="258"/>
    <n v="272"/>
    <n v="0"/>
    <n v="0"/>
    <n v="1223.4187028657623"/>
    <n v="1257.8961709621385"/>
    <n v="0"/>
    <n v="0"/>
    <n v="435"/>
    <n v="416"/>
    <n v="0"/>
    <n v="0"/>
    <n v="1803.9862380559384"/>
    <n v="1800.6393403610457"/>
    <n v="0"/>
    <n v="0"/>
    <n v="0"/>
    <n v="0"/>
    <n v="0"/>
    <n v="0"/>
    <n v="0"/>
    <n v="0"/>
    <n v="0"/>
    <n v="0"/>
    <n v="1803.9862380559382"/>
    <n v="1800.6393403610455"/>
    <n v="0"/>
    <n v="0"/>
  </r>
  <r>
    <x v="9"/>
    <s v="Nash Community College"/>
    <m/>
    <n v="199087"/>
    <x v="7"/>
    <n v="438"/>
    <n v="344"/>
    <n v="51"/>
    <n v="31"/>
    <n v="387"/>
    <n v="313"/>
    <m/>
    <m/>
    <n v="387"/>
    <n v="313"/>
    <n v="0"/>
    <n v="0"/>
    <n v="2"/>
    <n v="2"/>
    <n v="0"/>
    <n v="0"/>
    <n v="93"/>
    <n v="104"/>
    <n v="0"/>
    <n v="0"/>
    <m/>
    <m/>
    <n v="0"/>
    <n v="0"/>
    <n v="95"/>
    <n v="106"/>
    <n v="0"/>
    <n v="0"/>
    <n v="5.5"/>
    <n v="4.8333333333333304"/>
    <n v="11"/>
    <n v="9.6666666666666607"/>
    <n v="4.7630208333333304"/>
    <n v="4.8879551820728304"/>
    <n v="442.96093749999972"/>
    <n v="508.34733893557438"/>
    <m/>
    <m/>
    <n v="0"/>
    <n v="0"/>
    <n v="4.7785361842105232"/>
    <n v="4.8869245811532167"/>
    <n v="453.96093749999972"/>
    <n v="518.01400560224101"/>
    <m/>
    <m/>
    <n v="0"/>
    <n v="0"/>
    <m/>
    <m/>
    <n v="0"/>
    <n v="0"/>
    <m/>
    <m/>
    <n v="0"/>
    <n v="0"/>
    <n v="0"/>
    <n v="0"/>
    <n v="0"/>
    <n v="0"/>
    <n v="116"/>
    <n v="91"/>
    <n v="0"/>
    <n v="0"/>
    <n v="80"/>
    <n v="43"/>
    <n v="0"/>
    <n v="0"/>
    <m/>
    <m/>
    <n v="0"/>
    <n v="0"/>
    <n v="196"/>
    <n v="134"/>
    <n v="0"/>
    <n v="0"/>
    <n v="3.90933333333333"/>
    <n v="3.9111111111111101"/>
    <n v="453.48266666666626"/>
    <n v="355.91111111111104"/>
    <n v="5.9718875502008002"/>
    <n v="4.3030303030303001"/>
    <n v="477.75100401606403"/>
    <n v="185.03030303030292"/>
    <m/>
    <m/>
    <n v="0"/>
    <n v="0"/>
    <n v="4.7511921973608686"/>
    <n v="4.0368762249359245"/>
    <n v="931.23367068273024"/>
    <n v="540.94141414141393"/>
    <m/>
    <m/>
    <n v="0"/>
    <n v="0"/>
    <m/>
    <m/>
    <n v="0"/>
    <n v="0"/>
    <m/>
    <m/>
    <n v="0"/>
    <n v="0"/>
    <n v="0"/>
    <n v="0"/>
    <n v="0"/>
    <n v="0"/>
    <n v="291"/>
    <n v="240"/>
    <n v="0"/>
    <n v="0"/>
    <n v="4.7601189284629895"/>
    <n v="4.4123142489318958"/>
    <n v="1385.19460818273"/>
    <n v="1058.9554197436551"/>
    <n v="0"/>
    <n v="0"/>
    <n v="0"/>
    <n v="0"/>
    <n v="46"/>
    <n v="27"/>
    <n v="0"/>
    <n v="0"/>
    <n v="50"/>
    <n v="46"/>
    <n v="0"/>
    <n v="0"/>
    <m/>
    <m/>
    <n v="0"/>
    <n v="0"/>
    <n v="96"/>
    <n v="73"/>
    <n v="0"/>
    <n v="0"/>
    <n v="2.9583333333333299"/>
    <n v="2.1428571428571401"/>
    <n v="136.08333333333317"/>
    <n v="57.857142857142783"/>
    <n v="2.9935897435897401"/>
    <n v="2.97101449275362"/>
    <n v="149.67948717948701"/>
    <n v="136.66666666666652"/>
    <m/>
    <m/>
    <n v="0"/>
    <n v="0"/>
    <n v="2.9766960470085437"/>
    <n v="2.6647097195042369"/>
    <n v="285.76282051282021"/>
    <n v="194.52380952380929"/>
    <m/>
    <m/>
    <n v="0"/>
    <n v="0"/>
    <m/>
    <m/>
    <n v="0"/>
    <n v="0"/>
    <m/>
    <m/>
    <n v="0"/>
    <n v="0"/>
    <n v="0"/>
    <n v="0"/>
    <n v="0"/>
    <n v="0"/>
    <m/>
    <m/>
    <n v="0"/>
    <n v="0"/>
    <m/>
    <m/>
    <n v="0"/>
    <n v="0"/>
    <m/>
    <m/>
    <n v="0"/>
    <n v="0"/>
    <n v="164"/>
    <n v="120"/>
    <n v="0"/>
    <n v="0"/>
    <n v="600.56599999999946"/>
    <n v="423.4349206349205"/>
    <n v="0"/>
    <n v="0"/>
    <n v="223"/>
    <n v="193"/>
    <n v="0"/>
    <n v="0"/>
    <n v="1070.3914286955508"/>
    <n v="830.04430863254379"/>
    <n v="0"/>
    <n v="0"/>
    <n v="387"/>
    <n v="313"/>
    <n v="0"/>
    <n v="0"/>
    <n v="1670.9574286955503"/>
    <n v="1253.4792292674642"/>
    <n v="0"/>
    <n v="0"/>
    <n v="0"/>
    <n v="0"/>
    <n v="0"/>
    <n v="0"/>
    <n v="0"/>
    <n v="0"/>
    <n v="0"/>
    <n v="0"/>
    <n v="1670.9574286955503"/>
    <n v="1253.4792292674642"/>
    <n v="0"/>
    <n v="0"/>
  </r>
  <r>
    <x v="9"/>
    <s v="Randolph Community College"/>
    <s v="Met the criteria for Two-Year 3 in  2021-22"/>
    <n v="199421"/>
    <x v="7"/>
    <n v="390"/>
    <n v="462"/>
    <n v="29"/>
    <n v="43"/>
    <n v="361"/>
    <n v="419"/>
    <m/>
    <m/>
    <n v="361"/>
    <n v="419"/>
    <n v="0"/>
    <n v="0"/>
    <n v="3"/>
    <n v="6"/>
    <n v="0"/>
    <n v="0"/>
    <n v="121"/>
    <n v="157"/>
    <n v="0"/>
    <n v="0"/>
    <m/>
    <m/>
    <n v="0"/>
    <n v="0"/>
    <n v="124"/>
    <n v="163"/>
    <n v="0"/>
    <n v="0"/>
    <n v="1.2222222222222201"/>
    <n v="1.61904761904762"/>
    <n v="3.6666666666666603"/>
    <n v="9.7142857142857189"/>
    <n v="4.6535433070866103"/>
    <n v="3.7597765363128399"/>
    <n v="563.07874015747984"/>
    <n v="590.28491620111583"/>
    <m/>
    <m/>
    <n v="0"/>
    <n v="0"/>
    <n v="4.5705274743882782"/>
    <n v="3.6809766988674939"/>
    <n v="566.74540682414647"/>
    <n v="599.9992019154015"/>
    <m/>
    <m/>
    <n v="0"/>
    <n v="0"/>
    <m/>
    <m/>
    <n v="0"/>
    <n v="0"/>
    <m/>
    <m/>
    <n v="0"/>
    <n v="0"/>
    <n v="0"/>
    <n v="0"/>
    <n v="0"/>
    <n v="0"/>
    <n v="111"/>
    <n v="117"/>
    <n v="0"/>
    <n v="0"/>
    <n v="76"/>
    <n v="90"/>
    <n v="0"/>
    <n v="0"/>
    <m/>
    <m/>
    <n v="0"/>
    <n v="0"/>
    <n v="187"/>
    <n v="207"/>
    <n v="0"/>
    <n v="0"/>
    <n v="3.4398907103825098"/>
    <n v="3.8763440860215099"/>
    <n v="381.82786885245861"/>
    <n v="453.53225806451667"/>
    <n v="6.3662551440329196"/>
    <n v="5.6111111111111098"/>
    <n v="483.83539094650189"/>
    <n v="504.99999999999989"/>
    <m/>
    <m/>
    <n v="0"/>
    <n v="0"/>
    <n v="4.6292152930425701"/>
    <n v="4.6305906186691619"/>
    <n v="865.66325979896055"/>
    <n v="958.53225806451655"/>
    <m/>
    <m/>
    <n v="0"/>
    <n v="0"/>
    <m/>
    <m/>
    <n v="0"/>
    <n v="0"/>
    <m/>
    <m/>
    <n v="0"/>
    <n v="0"/>
    <n v="0"/>
    <n v="0"/>
    <n v="0"/>
    <n v="0"/>
    <n v="311"/>
    <n v="370"/>
    <n v="0"/>
    <n v="0"/>
    <n v="4.6058156483058097"/>
    <n v="4.2122471891349136"/>
    <n v="1432.4086666231069"/>
    <n v="1558.5314599799181"/>
    <n v="0"/>
    <n v="0"/>
    <n v="0"/>
    <n v="0"/>
    <n v="27"/>
    <n v="26"/>
    <n v="0"/>
    <n v="0"/>
    <n v="23"/>
    <n v="23"/>
    <n v="0"/>
    <n v="0"/>
    <m/>
    <m/>
    <n v="0"/>
    <n v="0"/>
    <n v="50"/>
    <n v="49"/>
    <n v="0"/>
    <n v="0"/>
    <n v="2.9666666666666699"/>
    <n v="3.0595238095238102"/>
    <n v="80.100000000000094"/>
    <n v="79.547619047619065"/>
    <n v="3.4691358024691401"/>
    <n v="2.63095238095238"/>
    <n v="79.790123456790226"/>
    <n v="60.511904761904738"/>
    <m/>
    <m/>
    <n v="0"/>
    <n v="0"/>
    <n v="3.1978024691358065"/>
    <n v="2.8583576287657917"/>
    <n v="159.89012345679032"/>
    <n v="140.0595238095238"/>
    <m/>
    <m/>
    <n v="0"/>
    <n v="0"/>
    <m/>
    <m/>
    <n v="0"/>
    <n v="0"/>
    <m/>
    <m/>
    <n v="0"/>
    <n v="0"/>
    <n v="0"/>
    <n v="0"/>
    <n v="0"/>
    <n v="0"/>
    <m/>
    <m/>
    <n v="0"/>
    <n v="0"/>
    <m/>
    <m/>
    <n v="0"/>
    <n v="0"/>
    <m/>
    <m/>
    <n v="0"/>
    <n v="0"/>
    <n v="141"/>
    <n v="149"/>
    <n v="0"/>
    <n v="0"/>
    <n v="465.59453551912537"/>
    <n v="542.79416282642148"/>
    <n v="0"/>
    <n v="0"/>
    <n v="220"/>
    <n v="270"/>
    <n v="0"/>
    <n v="0"/>
    <n v="1126.7042545607719"/>
    <n v="1155.7968209630205"/>
    <n v="0"/>
    <n v="0"/>
    <n v="361"/>
    <n v="419"/>
    <n v="0"/>
    <n v="0"/>
    <n v="1592.2987900798973"/>
    <n v="1698.5909837894419"/>
    <n v="0"/>
    <n v="0"/>
    <n v="0"/>
    <n v="0"/>
    <n v="0"/>
    <n v="0"/>
    <n v="0"/>
    <n v="0"/>
    <n v="0"/>
    <n v="0"/>
    <n v="1592.2987900798971"/>
    <n v="1698.5909837894419"/>
    <n v="0"/>
    <n v="0"/>
  </r>
  <r>
    <x v="9"/>
    <s v="Richmond Community College"/>
    <s v="Met the criteria for Two-Year 3 in  2021-22"/>
    <n v="199449"/>
    <x v="7"/>
    <n v="397"/>
    <n v="355"/>
    <n v="5"/>
    <n v="8"/>
    <n v="392"/>
    <n v="347"/>
    <m/>
    <m/>
    <n v="392"/>
    <n v="347"/>
    <n v="0"/>
    <n v="0"/>
    <n v="10"/>
    <n v="12"/>
    <n v="0"/>
    <n v="0"/>
    <n v="185"/>
    <n v="156"/>
    <n v="0"/>
    <n v="0"/>
    <m/>
    <m/>
    <n v="0"/>
    <n v="0"/>
    <n v="195"/>
    <n v="168"/>
    <n v="0"/>
    <n v="0"/>
    <n v="1.7"/>
    <n v="1.5952380952381"/>
    <n v="17"/>
    <n v="19.142857142857199"/>
    <n v="4.0904255319149003"/>
    <n v="3.6877637130801699"/>
    <n v="756.72872340425658"/>
    <n v="575.29113924050648"/>
    <m/>
    <m/>
    <n v="0"/>
    <n v="0"/>
    <n v="3.967839607201316"/>
    <n v="3.5382975975200219"/>
    <n v="773.72872340425658"/>
    <n v="594.43399638336371"/>
    <m/>
    <m/>
    <n v="0"/>
    <n v="0"/>
    <m/>
    <m/>
    <n v="0"/>
    <n v="0"/>
    <m/>
    <m/>
    <n v="0"/>
    <n v="0"/>
    <n v="0"/>
    <n v="0"/>
    <n v="0"/>
    <n v="0"/>
    <n v="90"/>
    <n v="55"/>
    <n v="0"/>
    <n v="0"/>
    <n v="47"/>
    <n v="55"/>
    <n v="0"/>
    <n v="0"/>
    <m/>
    <m/>
    <n v="0"/>
    <n v="0"/>
    <n v="137"/>
    <n v="110"/>
    <n v="0"/>
    <n v="0"/>
    <n v="4.3736263736263696"/>
    <n v="4.9393939393939403"/>
    <n v="393.62637362637327"/>
    <n v="271.66666666666674"/>
    <n v="6.3611111111111098"/>
    <n v="7.4655172413793096"/>
    <n v="298.97222222222217"/>
    <n v="410.60344827586204"/>
    <m/>
    <m/>
    <n v="0"/>
    <n v="0"/>
    <n v="5.0554642032744193"/>
    <n v="6.2024555903866254"/>
    <n v="692.59859584859544"/>
    <n v="682.27011494252883"/>
    <m/>
    <m/>
    <n v="0"/>
    <n v="0"/>
    <m/>
    <m/>
    <n v="0"/>
    <n v="0"/>
    <m/>
    <m/>
    <n v="0"/>
    <n v="0"/>
    <n v="0"/>
    <n v="0"/>
    <n v="0"/>
    <n v="0"/>
    <n v="332"/>
    <n v="278"/>
    <n v="0"/>
    <n v="0"/>
    <n v="4.4166485519664214"/>
    <n v="4.5924608321075269"/>
    <n v="1466.3273192528518"/>
    <n v="1276.7041113258924"/>
    <n v="0"/>
    <n v="0"/>
    <n v="0"/>
    <n v="0"/>
    <n v="30"/>
    <n v="29"/>
    <n v="0"/>
    <n v="0"/>
    <n v="30"/>
    <n v="40"/>
    <n v="0"/>
    <n v="0"/>
    <m/>
    <m/>
    <n v="0"/>
    <n v="0"/>
    <n v="60"/>
    <n v="69"/>
    <n v="0"/>
    <n v="0"/>
    <n v="2.5"/>
    <n v="3.26436781609195"/>
    <n v="75"/>
    <n v="94.666666666666558"/>
    <n v="5.3"/>
    <n v="2.4634146341463401"/>
    <n v="159"/>
    <n v="98.536585365853597"/>
    <m/>
    <m/>
    <n v="0"/>
    <n v="0"/>
    <n v="3.9"/>
    <n v="2.8000471309060888"/>
    <n v="234"/>
    <n v="193.20325203252014"/>
    <m/>
    <m/>
    <n v="0"/>
    <n v="0"/>
    <m/>
    <m/>
    <n v="0"/>
    <n v="0"/>
    <m/>
    <m/>
    <n v="0"/>
    <n v="0"/>
    <n v="0"/>
    <n v="0"/>
    <n v="0"/>
    <n v="0"/>
    <m/>
    <m/>
    <n v="0"/>
    <n v="0"/>
    <m/>
    <m/>
    <n v="0"/>
    <n v="0"/>
    <m/>
    <m/>
    <n v="0"/>
    <n v="0"/>
    <n v="130"/>
    <n v="96"/>
    <n v="0"/>
    <n v="0"/>
    <n v="485.62637362637327"/>
    <n v="385.47619047619054"/>
    <n v="0"/>
    <n v="0"/>
    <n v="262"/>
    <n v="251"/>
    <n v="0"/>
    <n v="0"/>
    <n v="1214.7009456264786"/>
    <n v="1084.4311728822222"/>
    <n v="0"/>
    <n v="0"/>
    <n v="392"/>
    <n v="347"/>
    <n v="0"/>
    <n v="0"/>
    <n v="1700.3273192528518"/>
    <n v="1469.9073633584128"/>
    <n v="0"/>
    <n v="0"/>
    <n v="0"/>
    <n v="0"/>
    <n v="0"/>
    <n v="0"/>
    <n v="0"/>
    <n v="0"/>
    <n v="0"/>
    <n v="0"/>
    <n v="1700.3273192528518"/>
    <n v="1469.9073633584126"/>
    <n v="0"/>
    <n v="0"/>
  </r>
  <r>
    <x v="9"/>
    <s v="Sandhills Community College "/>
    <m/>
    <n v="199634"/>
    <x v="7"/>
    <n v="633"/>
    <n v="614"/>
    <n v="23"/>
    <n v="15"/>
    <n v="610"/>
    <n v="599"/>
    <m/>
    <m/>
    <n v="610"/>
    <n v="599"/>
    <n v="0"/>
    <n v="0"/>
    <n v="6"/>
    <n v="5"/>
    <n v="0"/>
    <n v="0"/>
    <n v="252"/>
    <n v="242"/>
    <n v="0"/>
    <n v="0"/>
    <m/>
    <m/>
    <n v="0"/>
    <n v="0"/>
    <n v="258"/>
    <n v="247"/>
    <n v="0"/>
    <n v="0"/>
    <n v="2.3333333333333299"/>
    <n v="2.4666666666666699"/>
    <n v="13.999999999999979"/>
    <n v="12.33333333333335"/>
    <n v="3.8756410256410199"/>
    <n v="3.8455284552845499"/>
    <n v="976.66153846153702"/>
    <n v="930.61788617886111"/>
    <m/>
    <m/>
    <n v="0"/>
    <n v="0"/>
    <n v="3.8397734048896783"/>
    <n v="3.8176162733287224"/>
    <n v="990.66153846153702"/>
    <n v="942.95121951219448"/>
    <m/>
    <m/>
    <n v="0"/>
    <n v="0"/>
    <m/>
    <m/>
    <n v="0"/>
    <n v="0"/>
    <m/>
    <m/>
    <n v="0"/>
    <n v="0"/>
    <n v="0"/>
    <n v="0"/>
    <n v="0"/>
    <n v="0"/>
    <n v="153"/>
    <n v="133"/>
    <n v="0"/>
    <n v="0"/>
    <n v="102"/>
    <n v="112"/>
    <n v="0"/>
    <n v="0"/>
    <m/>
    <m/>
    <n v="0"/>
    <n v="0"/>
    <n v="255"/>
    <n v="245"/>
    <n v="0"/>
    <n v="0"/>
    <n v="3.75949367088608"/>
    <n v="3.99026763990268"/>
    <n v="575.20253164557028"/>
    <n v="530.70559610705641"/>
    <n v="4.60606060606061"/>
    <n v="5.2719298245613997"/>
    <n v="469.81818181818221"/>
    <n v="590.45614035087681"/>
    <m/>
    <m/>
    <n v="0"/>
    <n v="0"/>
    <n v="4.0981204449558923"/>
    <n v="4.5761703528895241"/>
    <n v="1045.0207134637526"/>
    <n v="1121.1617364579333"/>
    <m/>
    <m/>
    <n v="0"/>
    <n v="0"/>
    <m/>
    <m/>
    <n v="0"/>
    <n v="0"/>
    <m/>
    <m/>
    <n v="0"/>
    <n v="0"/>
    <n v="0"/>
    <n v="0"/>
    <n v="0"/>
    <n v="0"/>
    <n v="513"/>
    <n v="492"/>
    <n v="0"/>
    <n v="0"/>
    <n v="3.9681915242208374"/>
    <n v="4.1953515365246492"/>
    <n v="2035.6822519252896"/>
    <n v="2064.1129559701276"/>
    <n v="0"/>
    <n v="0"/>
    <n v="0"/>
    <n v="0"/>
    <n v="47"/>
    <n v="53"/>
    <n v="0"/>
    <n v="0"/>
    <n v="50"/>
    <n v="54"/>
    <n v="0"/>
    <n v="0"/>
    <m/>
    <m/>
    <n v="0"/>
    <n v="0"/>
    <n v="97"/>
    <n v="107"/>
    <n v="0"/>
    <n v="0"/>
    <n v="2.8911564625850299"/>
    <n v="2.5090909090909101"/>
    <n v="135.8843537414964"/>
    <n v="132.98181818181823"/>
    <n v="3.5933333333333302"/>
    <n v="3.8362573099415198"/>
    <n v="179.66666666666652"/>
    <n v="207.15789473684208"/>
    <m/>
    <m/>
    <n v="0"/>
    <n v="0"/>
    <n v="3.2531033031769372"/>
    <n v="3.1788758216697222"/>
    <n v="315.55102040816291"/>
    <n v="340.13971291866028"/>
    <m/>
    <m/>
    <n v="0"/>
    <n v="0"/>
    <m/>
    <m/>
    <n v="0"/>
    <n v="0"/>
    <m/>
    <m/>
    <n v="0"/>
    <n v="0"/>
    <n v="0"/>
    <n v="0"/>
    <n v="0"/>
    <n v="0"/>
    <m/>
    <m/>
    <n v="0"/>
    <n v="0"/>
    <m/>
    <m/>
    <n v="0"/>
    <n v="0"/>
    <m/>
    <m/>
    <n v="0"/>
    <n v="0"/>
    <n v="206"/>
    <n v="191"/>
    <n v="0"/>
    <n v="0"/>
    <n v="725.08688538706667"/>
    <n v="676.02074762220798"/>
    <n v="0"/>
    <n v="0"/>
    <n v="404"/>
    <n v="408"/>
    <n v="0"/>
    <n v="0"/>
    <n v="1626.1463869463857"/>
    <n v="1728.23192126658"/>
    <n v="0"/>
    <n v="0"/>
    <n v="610"/>
    <n v="599"/>
    <n v="0"/>
    <n v="0"/>
    <n v="2351.2332723334525"/>
    <n v="2404.2526688887879"/>
    <n v="0"/>
    <n v="0"/>
    <n v="0"/>
    <n v="0"/>
    <n v="0"/>
    <n v="0"/>
    <n v="0"/>
    <n v="0"/>
    <n v="0"/>
    <n v="0"/>
    <n v="2351.2332723334525"/>
    <n v="2404.2526688887879"/>
    <n v="0"/>
    <n v="0"/>
  </r>
  <r>
    <x v="9"/>
    <s v="South Piedmont Community College"/>
    <m/>
    <n v="197850"/>
    <x v="7"/>
    <n v="290"/>
    <n v="273"/>
    <n v="8"/>
    <n v="7"/>
    <n v="282"/>
    <n v="266"/>
    <m/>
    <m/>
    <n v="282"/>
    <n v="266"/>
    <n v="0"/>
    <n v="0"/>
    <n v="13"/>
    <n v="18"/>
    <n v="0"/>
    <n v="0"/>
    <n v="127"/>
    <n v="116"/>
    <n v="0"/>
    <n v="0"/>
    <m/>
    <m/>
    <n v="0"/>
    <n v="0"/>
    <n v="140"/>
    <n v="134"/>
    <n v="0"/>
    <n v="0"/>
    <n v="1.6923076923076901"/>
    <n v="1.56666666666667"/>
    <n v="21.999999999999972"/>
    <n v="28.20000000000006"/>
    <n v="4.3456790123456797"/>
    <n v="3.9579831932773102"/>
    <n v="551.90123456790127"/>
    <n v="459.12605042016799"/>
    <m/>
    <m/>
    <n v="0"/>
    <n v="0"/>
    <n v="4.0992945326278658"/>
    <n v="3.6367615702997615"/>
    <n v="573.90123456790116"/>
    <n v="487.32605042016803"/>
    <m/>
    <m/>
    <n v="0"/>
    <n v="0"/>
    <m/>
    <m/>
    <n v="0"/>
    <n v="0"/>
    <m/>
    <m/>
    <n v="0"/>
    <n v="0"/>
    <n v="0"/>
    <n v="0"/>
    <n v="0"/>
    <n v="0"/>
    <n v="56"/>
    <n v="45"/>
    <n v="0"/>
    <n v="0"/>
    <n v="56"/>
    <n v="52"/>
    <n v="0"/>
    <n v="0"/>
    <m/>
    <m/>
    <n v="0"/>
    <n v="0"/>
    <n v="112"/>
    <n v="97"/>
    <n v="0"/>
    <n v="0"/>
    <n v="4.8988095238095202"/>
    <n v="3.97101449275362"/>
    <n v="274.33333333333314"/>
    <n v="178.69565217391289"/>
    <n v="5.7678571428571397"/>
    <n v="5.2264150943396199"/>
    <n v="322.99999999999983"/>
    <n v="271.77358490566024"/>
    <m/>
    <m/>
    <n v="0"/>
    <n v="0"/>
    <n v="5.3333333333333304"/>
    <n v="4.6440127533976607"/>
    <n v="597.33333333333303"/>
    <n v="450.46923707957308"/>
    <m/>
    <m/>
    <n v="0"/>
    <n v="0"/>
    <m/>
    <m/>
    <n v="0"/>
    <n v="0"/>
    <m/>
    <m/>
    <n v="0"/>
    <n v="0"/>
    <n v="0"/>
    <n v="0"/>
    <n v="0"/>
    <n v="0"/>
    <n v="252"/>
    <n v="231"/>
    <n v="0"/>
    <n v="0"/>
    <n v="4.6477562218302948"/>
    <n v="4.0597198593062389"/>
    <n v="1171.2345679012342"/>
    <n v="937.79528749974122"/>
    <n v="0"/>
    <n v="0"/>
    <n v="0"/>
    <n v="0"/>
    <n v="7"/>
    <n v="11"/>
    <n v="0"/>
    <n v="0"/>
    <n v="23"/>
    <n v="24"/>
    <n v="0"/>
    <n v="0"/>
    <m/>
    <m/>
    <n v="0"/>
    <n v="0"/>
    <n v="30"/>
    <n v="35"/>
    <n v="0"/>
    <n v="0"/>
    <n v="4"/>
    <n v="3.7272727272727302"/>
    <n v="28"/>
    <n v="41.000000000000028"/>
    <n v="3.4057971014492798"/>
    <n v="3.0138888888888902"/>
    <n v="78.333333333333442"/>
    <n v="72.333333333333371"/>
    <m/>
    <m/>
    <n v="0"/>
    <n v="0"/>
    <n v="3.5444444444444483"/>
    <n v="3.2380952380952399"/>
    <n v="106.33333333333344"/>
    <n v="113.3333333333334"/>
    <m/>
    <m/>
    <n v="0"/>
    <n v="0"/>
    <m/>
    <m/>
    <n v="0"/>
    <n v="0"/>
    <m/>
    <m/>
    <n v="0"/>
    <n v="0"/>
    <n v="0"/>
    <n v="0"/>
    <n v="0"/>
    <n v="0"/>
    <m/>
    <m/>
    <n v="0"/>
    <n v="0"/>
    <m/>
    <m/>
    <n v="0"/>
    <n v="0"/>
    <m/>
    <m/>
    <n v="0"/>
    <n v="0"/>
    <n v="76"/>
    <n v="74"/>
    <n v="0"/>
    <n v="0"/>
    <n v="324.33333333333314"/>
    <n v="247.89565217391296"/>
    <n v="0"/>
    <n v="0"/>
    <n v="206"/>
    <n v="192"/>
    <n v="0"/>
    <n v="0"/>
    <n v="953.23456790123464"/>
    <n v="803.23296865916166"/>
    <n v="0"/>
    <n v="0"/>
    <n v="282"/>
    <n v="266"/>
    <n v="0"/>
    <n v="0"/>
    <n v="1277.5679012345677"/>
    <n v="1051.1286208330746"/>
    <n v="0"/>
    <n v="0"/>
    <n v="0"/>
    <n v="0"/>
    <n v="0"/>
    <n v="0"/>
    <n v="0"/>
    <n v="0"/>
    <n v="0"/>
    <n v="0"/>
    <n v="1277.5679012345677"/>
    <n v="1051.1286208330746"/>
    <n v="0"/>
    <n v="0"/>
  </r>
  <r>
    <x v="9"/>
    <s v="Stanly Community College"/>
    <s v="Met the criteria for Two-Year 3 in  2021-22"/>
    <n v="199740"/>
    <x v="7"/>
    <n v="393"/>
    <n v="381"/>
    <n v="11"/>
    <n v="14"/>
    <n v="382"/>
    <n v="367"/>
    <m/>
    <m/>
    <n v="382"/>
    <n v="367"/>
    <n v="0"/>
    <n v="0"/>
    <n v="11"/>
    <n v="14"/>
    <n v="0"/>
    <n v="0"/>
    <n v="106"/>
    <n v="98"/>
    <n v="0"/>
    <n v="0"/>
    <m/>
    <m/>
    <n v="0"/>
    <n v="0"/>
    <n v="117"/>
    <n v="112"/>
    <n v="0"/>
    <n v="0"/>
    <n v="2.0606060606060601"/>
    <n v="1.9047619047619"/>
    <n v="22.666666666666661"/>
    <n v="26.6666666666666"/>
    <n v="3.68827160493827"/>
    <n v="4.0825082508250796"/>
    <n v="390.95679012345664"/>
    <n v="400.08580858085782"/>
    <m/>
    <m/>
    <n v="0"/>
    <n v="0"/>
    <n v="3.5352432204284043"/>
    <n v="3.8102899575671825"/>
    <n v="413.62345679012333"/>
    <n v="426.75247524752444"/>
    <m/>
    <m/>
    <n v="0"/>
    <n v="0"/>
    <m/>
    <m/>
    <n v="0"/>
    <n v="0"/>
    <m/>
    <m/>
    <n v="0"/>
    <n v="0"/>
    <n v="0"/>
    <n v="0"/>
    <n v="0"/>
    <n v="0"/>
    <n v="71"/>
    <n v="73"/>
    <n v="0"/>
    <n v="0"/>
    <n v="89"/>
    <n v="72"/>
    <n v="0"/>
    <n v="0"/>
    <m/>
    <m/>
    <n v="0"/>
    <n v="0"/>
    <n v="160"/>
    <n v="145"/>
    <n v="0"/>
    <n v="0"/>
    <n v="5.0952380952380896"/>
    <n v="4.9324894514767896"/>
    <n v="361.76190476190436"/>
    <n v="360.07172995780564"/>
    <n v="5.7790262172284601"/>
    <n v="5.86301369863014"/>
    <n v="514.33333333333292"/>
    <n v="422.13698630137009"/>
    <m/>
    <m/>
    <n v="0"/>
    <n v="0"/>
    <n v="5.4755952380952326"/>
    <n v="5.3945428707529359"/>
    <n v="876.09523809523716"/>
    <n v="782.20871625917573"/>
    <m/>
    <m/>
    <n v="0"/>
    <n v="0"/>
    <m/>
    <m/>
    <n v="0"/>
    <n v="0"/>
    <m/>
    <m/>
    <n v="0"/>
    <n v="0"/>
    <n v="0"/>
    <n v="0"/>
    <n v="0"/>
    <n v="0"/>
    <n v="277"/>
    <n v="257"/>
    <n v="0"/>
    <n v="0"/>
    <n v="4.6560241692612294"/>
    <n v="4.7041291498315188"/>
    <n v="1289.7186948853605"/>
    <n v="1208.9611915067003"/>
    <n v="0"/>
    <n v="0"/>
    <n v="0"/>
    <n v="0"/>
    <n v="28"/>
    <n v="30"/>
    <n v="0"/>
    <n v="0"/>
    <n v="77"/>
    <n v="80"/>
    <n v="0"/>
    <n v="0"/>
    <m/>
    <m/>
    <n v="0"/>
    <n v="0"/>
    <n v="105"/>
    <n v="110"/>
    <n v="0"/>
    <n v="0"/>
    <n v="2.43333333333333"/>
    <n v="4.6451612903225801"/>
    <n v="68.13333333333324"/>
    <n v="139.35483870967741"/>
    <n v="3.0085470085470098"/>
    <n v="3.6586345381526102"/>
    <n v="231.65811965811974"/>
    <n v="292.69076305220881"/>
    <m/>
    <m/>
    <n v="0"/>
    <n v="0"/>
    <n v="2.8551566951566949"/>
    <n v="3.9276872887444205"/>
    <n v="299.79145299145296"/>
    <n v="432.04560176188625"/>
    <m/>
    <m/>
    <n v="0"/>
    <n v="0"/>
    <m/>
    <m/>
    <n v="0"/>
    <n v="0"/>
    <m/>
    <m/>
    <n v="0"/>
    <n v="0"/>
    <n v="0"/>
    <n v="0"/>
    <n v="0"/>
    <n v="0"/>
    <m/>
    <m/>
    <n v="0"/>
    <n v="0"/>
    <m/>
    <m/>
    <n v="0"/>
    <n v="0"/>
    <m/>
    <m/>
    <n v="0"/>
    <n v="0"/>
    <n v="110"/>
    <n v="117"/>
    <n v="0"/>
    <n v="0"/>
    <n v="452.56190476190432"/>
    <n v="526.09323533414965"/>
    <n v="0"/>
    <n v="0"/>
    <n v="272"/>
    <n v="250"/>
    <n v="0"/>
    <n v="0"/>
    <n v="1136.9482431149095"/>
    <n v="1114.9135579344365"/>
    <n v="0"/>
    <n v="0"/>
    <n v="382"/>
    <n v="367"/>
    <n v="0"/>
    <n v="0"/>
    <n v="1589.5101478768138"/>
    <n v="1641.0067932685861"/>
    <n v="0"/>
    <n v="0"/>
    <n v="0"/>
    <n v="0"/>
    <n v="0"/>
    <n v="0"/>
    <n v="0"/>
    <n v="0"/>
    <n v="0"/>
    <n v="0"/>
    <n v="1589.5101478768133"/>
    <n v="1641.0067932685865"/>
    <n v="0"/>
    <n v="0"/>
  </r>
  <r>
    <x v="9"/>
    <s v="Surry Community College "/>
    <m/>
    <n v="199768"/>
    <x v="7"/>
    <n v="511"/>
    <n v="396"/>
    <n v="57"/>
    <n v="27"/>
    <n v="454"/>
    <n v="369"/>
    <m/>
    <m/>
    <n v="454"/>
    <n v="369"/>
    <n v="0"/>
    <n v="0"/>
    <n v="5"/>
    <n v="1"/>
    <n v="0"/>
    <n v="0"/>
    <n v="217"/>
    <n v="142"/>
    <n v="0"/>
    <n v="0"/>
    <m/>
    <m/>
    <n v="0"/>
    <n v="0"/>
    <n v="222"/>
    <n v="143"/>
    <n v="0"/>
    <n v="0"/>
    <n v="3.8333333333333299"/>
    <n v="5"/>
    <n v="19.16666666666665"/>
    <n v="5"/>
    <n v="4.3670557717250302"/>
    <n v="4.7473460721868301"/>
    <n v="947.65110246433153"/>
    <n v="674.1231422505299"/>
    <m/>
    <m/>
    <n v="0"/>
    <n v="0"/>
    <n v="4.3550349960855774"/>
    <n v="4.749112882870838"/>
    <n v="966.81776913099816"/>
    <n v="679.12314225052978"/>
    <m/>
    <m/>
    <n v="0"/>
    <n v="0"/>
    <m/>
    <m/>
    <n v="0"/>
    <n v="0"/>
    <m/>
    <m/>
    <n v="0"/>
    <n v="0"/>
    <n v="0"/>
    <n v="0"/>
    <n v="0"/>
    <n v="0"/>
    <n v="112"/>
    <n v="117"/>
    <n v="0"/>
    <n v="0"/>
    <n v="60"/>
    <n v="58"/>
    <n v="0"/>
    <n v="0"/>
    <m/>
    <m/>
    <n v="0"/>
    <n v="0"/>
    <n v="172"/>
    <n v="175"/>
    <n v="0"/>
    <n v="0"/>
    <n v="3.6330532212885198"/>
    <n v="3.8682795698924699"/>
    <n v="406.90196078431421"/>
    <n v="452.58870967741899"/>
    <n v="4.1262626262626299"/>
    <n v="6.69945355191257"/>
    <n v="247.57575757575779"/>
    <n v="388.56830601092906"/>
    <m/>
    <m/>
    <n v="0"/>
    <n v="0"/>
    <n v="3.8051030137213488"/>
    <n v="4.8066115182191318"/>
    <n v="654.477718360072"/>
    <n v="841.15701568834811"/>
    <m/>
    <m/>
    <n v="0"/>
    <n v="0"/>
    <m/>
    <m/>
    <n v="0"/>
    <n v="0"/>
    <m/>
    <m/>
    <n v="0"/>
    <n v="0"/>
    <n v="0"/>
    <n v="0"/>
    <n v="0"/>
    <n v="0"/>
    <n v="394"/>
    <n v="318"/>
    <n v="0"/>
    <n v="0"/>
    <n v="4.1149631662209902"/>
    <n v="4.7807552136442704"/>
    <n v="1621.2954874910702"/>
    <n v="1520.2801579388779"/>
    <n v="0"/>
    <n v="0"/>
    <n v="0"/>
    <n v="0"/>
    <n v="28"/>
    <n v="25"/>
    <n v="0"/>
    <n v="0"/>
    <n v="32"/>
    <n v="26"/>
    <n v="0"/>
    <n v="0"/>
    <m/>
    <m/>
    <n v="0"/>
    <n v="0"/>
    <n v="60"/>
    <n v="51"/>
    <n v="0"/>
    <n v="0"/>
    <n v="2.5333333333333301"/>
    <n v="2.7654320987654302"/>
    <n v="70.933333333333238"/>
    <n v="69.135802469135754"/>
    <n v="2.0101010101010099"/>
    <n v="2.72"/>
    <n v="64.323232323232318"/>
    <n v="70.72"/>
    <m/>
    <m/>
    <n v="0"/>
    <n v="0"/>
    <n v="2.2542760942760927"/>
    <n v="2.7422706366497209"/>
    <n v="135.25656565656556"/>
    <n v="139.85580246913577"/>
    <m/>
    <m/>
    <n v="0"/>
    <n v="0"/>
    <m/>
    <m/>
    <n v="0"/>
    <n v="0"/>
    <m/>
    <m/>
    <n v="0"/>
    <n v="0"/>
    <n v="0"/>
    <n v="0"/>
    <n v="0"/>
    <n v="0"/>
    <m/>
    <m/>
    <n v="0"/>
    <n v="0"/>
    <m/>
    <m/>
    <n v="0"/>
    <n v="0"/>
    <m/>
    <m/>
    <n v="0"/>
    <n v="0"/>
    <n v="145"/>
    <n v="143"/>
    <n v="0"/>
    <n v="0"/>
    <n v="497.00196078431406"/>
    <n v="526.72451214655473"/>
    <n v="0"/>
    <n v="0"/>
    <n v="309"/>
    <n v="226"/>
    <n v="0"/>
    <n v="0"/>
    <n v="1259.5500923633217"/>
    <n v="1133.4114482614589"/>
    <n v="0"/>
    <n v="0"/>
    <n v="454"/>
    <n v="369"/>
    <n v="0"/>
    <n v="0"/>
    <n v="1756.5520531476359"/>
    <n v="1660.1359604080135"/>
    <n v="0"/>
    <n v="0"/>
    <n v="0"/>
    <n v="0"/>
    <n v="0"/>
    <n v="0"/>
    <n v="0"/>
    <n v="0"/>
    <n v="0"/>
    <n v="0"/>
    <n v="1756.5520531476357"/>
    <n v="1660.1359604080137"/>
    <n v="0"/>
    <n v="0"/>
  </r>
  <r>
    <x v="9"/>
    <s v="Vance-Granville Community College "/>
    <m/>
    <n v="199838"/>
    <x v="7"/>
    <n v="452"/>
    <n v="463"/>
    <n v="16"/>
    <n v="6"/>
    <n v="436"/>
    <n v="457"/>
    <m/>
    <m/>
    <n v="436"/>
    <n v="457"/>
    <n v="0"/>
    <n v="0"/>
    <n v="3"/>
    <n v="4"/>
    <n v="0"/>
    <n v="0"/>
    <n v="169"/>
    <n v="178"/>
    <n v="0"/>
    <n v="0"/>
    <m/>
    <m/>
    <n v="0"/>
    <n v="0"/>
    <n v="172"/>
    <n v="182"/>
    <n v="0"/>
    <n v="0"/>
    <n v="2.6666666666666701"/>
    <n v="1.3333333333333299"/>
    <n v="8.0000000000000107"/>
    <n v="5.3333333333333197"/>
    <n v="4.7295238095238101"/>
    <n v="4.7222222222222197"/>
    <n v="799.28952380952387"/>
    <n v="840.55555555555509"/>
    <m/>
    <m/>
    <n v="0"/>
    <n v="0"/>
    <n v="4.6935437430786271"/>
    <n v="4.6477411477411454"/>
    <n v="807.28952380952387"/>
    <n v="845.88888888888846"/>
    <m/>
    <m/>
    <n v="0"/>
    <n v="0"/>
    <m/>
    <m/>
    <n v="0"/>
    <n v="0"/>
    <m/>
    <m/>
    <n v="0"/>
    <n v="0"/>
    <n v="0"/>
    <n v="0"/>
    <n v="0"/>
    <n v="0"/>
    <n v="105"/>
    <n v="101"/>
    <n v="0"/>
    <n v="0"/>
    <n v="103"/>
    <n v="109"/>
    <n v="0"/>
    <n v="0"/>
    <m/>
    <m/>
    <n v="0"/>
    <n v="0"/>
    <n v="208"/>
    <n v="210"/>
    <n v="0"/>
    <n v="0"/>
    <n v="4.2935779816513699"/>
    <n v="3.9967637540453"/>
    <n v="450.82568807339385"/>
    <n v="403.67313915857528"/>
    <n v="6.1059190031152601"/>
    <n v="5.58858858858859"/>
    <n v="628.90965732087182"/>
    <n v="609.15615615615627"/>
    <m/>
    <m/>
    <n v="0"/>
    <n v="0"/>
    <n v="5.1910353143955072"/>
    <n v="4.8229966443558645"/>
    <n v="1079.7353453942656"/>
    <n v="1012.8292953147316"/>
    <m/>
    <m/>
    <n v="0"/>
    <n v="0"/>
    <m/>
    <m/>
    <n v="0"/>
    <n v="0"/>
    <m/>
    <m/>
    <n v="0"/>
    <n v="0"/>
    <n v="0"/>
    <n v="0"/>
    <n v="0"/>
    <n v="0"/>
    <n v="380"/>
    <n v="392"/>
    <n v="0"/>
    <n v="0"/>
    <n v="4.9658549189573407"/>
    <n v="4.7416280209276023"/>
    <n v="1887.0248692037894"/>
    <n v="1858.71818420362"/>
    <n v="0"/>
    <n v="0"/>
    <n v="0"/>
    <n v="0"/>
    <n v="16"/>
    <n v="16"/>
    <n v="0"/>
    <n v="0"/>
    <n v="40"/>
    <n v="49"/>
    <n v="0"/>
    <n v="0"/>
    <m/>
    <m/>
    <n v="0"/>
    <n v="0"/>
    <n v="56"/>
    <n v="65"/>
    <n v="0"/>
    <n v="0"/>
    <n v="2.9411764705882399"/>
    <n v="3.5208333333333299"/>
    <n v="47.058823529411839"/>
    <n v="56.333333333333279"/>
    <n v="3.5040650406504099"/>
    <n v="2.59863945578231"/>
    <n v="140.1626016260164"/>
    <n v="127.33333333333319"/>
    <m/>
    <m/>
    <n v="0"/>
    <n v="0"/>
    <n v="3.3432397349183609"/>
    <n v="2.8256410256410223"/>
    <n v="187.22142515542822"/>
    <n v="183.66666666666646"/>
    <m/>
    <m/>
    <n v="0"/>
    <n v="0"/>
    <m/>
    <m/>
    <n v="0"/>
    <n v="0"/>
    <m/>
    <m/>
    <n v="0"/>
    <n v="0"/>
    <n v="0"/>
    <n v="0"/>
    <n v="0"/>
    <n v="0"/>
    <m/>
    <m/>
    <n v="0"/>
    <n v="0"/>
    <m/>
    <m/>
    <n v="0"/>
    <n v="0"/>
    <m/>
    <m/>
    <n v="0"/>
    <n v="0"/>
    <n v="124"/>
    <n v="121"/>
    <n v="0"/>
    <n v="0"/>
    <n v="505.88451160280567"/>
    <n v="465.33980582524185"/>
    <n v="0"/>
    <n v="0"/>
    <n v="312"/>
    <n v="336"/>
    <n v="0"/>
    <n v="0"/>
    <n v="1568.3617827564119"/>
    <n v="1577.0450450450446"/>
    <n v="0"/>
    <n v="0"/>
    <n v="436"/>
    <n v="457"/>
    <n v="0"/>
    <n v="0"/>
    <n v="2074.2462943592177"/>
    <n v="2042.3848508702865"/>
    <n v="0"/>
    <n v="0"/>
    <n v="0"/>
    <n v="0"/>
    <n v="0"/>
    <n v="0"/>
    <n v="0"/>
    <n v="0"/>
    <n v="0"/>
    <n v="0"/>
    <n v="2074.2462943592177"/>
    <n v="2042.3848508702865"/>
    <n v="0"/>
    <n v="0"/>
  </r>
  <r>
    <x v="9"/>
    <s v="Wayne Community College"/>
    <m/>
    <n v="199892"/>
    <x v="7"/>
    <n v="532"/>
    <n v="555"/>
    <n v="14"/>
    <n v="15"/>
    <n v="518"/>
    <n v="540"/>
    <m/>
    <m/>
    <n v="518"/>
    <n v="540"/>
    <n v="0"/>
    <n v="0"/>
    <n v="2"/>
    <n v="1"/>
    <n v="0"/>
    <n v="0"/>
    <n v="166"/>
    <n v="163"/>
    <n v="0"/>
    <n v="0"/>
    <m/>
    <m/>
    <n v="0"/>
    <n v="0"/>
    <n v="168"/>
    <n v="164"/>
    <n v="0"/>
    <n v="0"/>
    <n v="3.2222222222222201"/>
    <n v="1.3333333333333299"/>
    <n v="6.4444444444444402"/>
    <n v="1.3333333333333299"/>
    <n v="4.0019723865877701"/>
    <n v="4.1526104417670702"/>
    <n v="664.32741617356987"/>
    <n v="676.87550200803241"/>
    <m/>
    <m/>
    <n v="0"/>
    <n v="0"/>
    <n v="3.9926896465357995"/>
    <n v="4.1354197276912545"/>
    <n v="670.77186061801433"/>
    <n v="678.20883534136578"/>
    <m/>
    <m/>
    <n v="0"/>
    <n v="0"/>
    <m/>
    <m/>
    <n v="0"/>
    <n v="0"/>
    <m/>
    <m/>
    <n v="0"/>
    <n v="0"/>
    <n v="0"/>
    <n v="0"/>
    <n v="0"/>
    <n v="0"/>
    <n v="157"/>
    <n v="155"/>
    <n v="0"/>
    <n v="0"/>
    <n v="99"/>
    <n v="105"/>
    <n v="0"/>
    <n v="0"/>
    <m/>
    <m/>
    <n v="0"/>
    <n v="0"/>
    <n v="256"/>
    <n v="260"/>
    <n v="0"/>
    <n v="0"/>
    <n v="3.8780487804877999"/>
    <n v="4.3209109730848896"/>
    <n v="608.85365853658459"/>
    <n v="669.74120082815784"/>
    <n v="5.9084967320261397"/>
    <n v="5.8909657320872304"/>
    <n v="584.94117647058783"/>
    <n v="618.55140186915924"/>
    <m/>
    <m/>
    <n v="0"/>
    <n v="0"/>
    <n v="4.6632610742467673"/>
    <n v="4.954971548835835"/>
    <n v="1193.7948350071724"/>
    <n v="1288.2926026973171"/>
    <m/>
    <m/>
    <n v="0"/>
    <n v="0"/>
    <m/>
    <m/>
    <n v="0"/>
    <n v="0"/>
    <m/>
    <m/>
    <n v="0"/>
    <n v="0"/>
    <n v="0"/>
    <n v="0"/>
    <n v="0"/>
    <n v="0"/>
    <n v="424"/>
    <n v="424"/>
    <n v="0"/>
    <n v="0"/>
    <n v="4.3975629613801575"/>
    <n v="4.6379750897138745"/>
    <n v="1864.5666956251869"/>
    <n v="1966.5014380386829"/>
    <n v="0"/>
    <n v="0"/>
    <n v="0"/>
    <n v="0"/>
    <n v="67"/>
    <n v="75"/>
    <n v="0"/>
    <n v="0"/>
    <n v="27"/>
    <n v="41"/>
    <n v="0"/>
    <n v="0"/>
    <m/>
    <m/>
    <n v="0"/>
    <n v="0"/>
    <n v="94"/>
    <n v="116"/>
    <n v="0"/>
    <n v="0"/>
    <n v="2.8656716417910499"/>
    <n v="2.4761904761904798"/>
    <n v="192.00000000000034"/>
    <n v="185.71428571428598"/>
    <n v="2.6543209876543199"/>
    <n v="3.8372093023255802"/>
    <n v="71.666666666666643"/>
    <n v="157.32558139534879"/>
    <m/>
    <m/>
    <n v="0"/>
    <n v="0"/>
    <n v="2.8049645390070954"/>
    <n v="2.957240233703748"/>
    <n v="263.66666666666697"/>
    <n v="343.03986710963477"/>
    <m/>
    <m/>
    <n v="0"/>
    <n v="0"/>
    <m/>
    <m/>
    <n v="0"/>
    <n v="0"/>
    <m/>
    <m/>
    <n v="0"/>
    <n v="0"/>
    <n v="0"/>
    <n v="0"/>
    <n v="0"/>
    <n v="0"/>
    <m/>
    <m/>
    <n v="0"/>
    <n v="0"/>
    <m/>
    <m/>
    <n v="0"/>
    <n v="0"/>
    <m/>
    <m/>
    <n v="0"/>
    <n v="0"/>
    <n v="226"/>
    <n v="231"/>
    <n v="0"/>
    <n v="0"/>
    <n v="807.29810298102939"/>
    <n v="856.78881987577722"/>
    <n v="0"/>
    <n v="0"/>
    <n v="292"/>
    <n v="309"/>
    <n v="0"/>
    <n v="0"/>
    <n v="1320.9352593108244"/>
    <n v="1452.7524852725405"/>
    <n v="0"/>
    <n v="0"/>
    <n v="518"/>
    <n v="540"/>
    <n v="0"/>
    <n v="0"/>
    <n v="2128.2333622918541"/>
    <n v="2309.5413051483179"/>
    <n v="0"/>
    <n v="0"/>
    <n v="0"/>
    <n v="0"/>
    <n v="0"/>
    <n v="0"/>
    <n v="0"/>
    <n v="0"/>
    <n v="0"/>
    <n v="0"/>
    <n v="2128.2333622918541"/>
    <n v="2309.5413051483174"/>
    <n v="0"/>
    <n v="0"/>
  </r>
  <r>
    <x v="9"/>
    <s v="Wilkes Community College "/>
    <s v="Met the criteria for Two-Year 3 in  2021-22"/>
    <n v="199926"/>
    <x v="7"/>
    <n v="375"/>
    <n v="424"/>
    <n v="18"/>
    <n v="25"/>
    <n v="357"/>
    <n v="399"/>
    <m/>
    <m/>
    <n v="357"/>
    <n v="399"/>
    <n v="0"/>
    <n v="0"/>
    <n v="4"/>
    <n v="7"/>
    <n v="0"/>
    <n v="0"/>
    <n v="150"/>
    <n v="188"/>
    <n v="0"/>
    <n v="0"/>
    <m/>
    <m/>
    <n v="0"/>
    <n v="0"/>
    <n v="154"/>
    <n v="195"/>
    <n v="0"/>
    <n v="0"/>
    <n v="2.25"/>
    <n v="2.5416666666666701"/>
    <n v="9"/>
    <n v="17.791666666666689"/>
    <n v="4.4549266247379498"/>
    <n v="4.1171617161716201"/>
    <n v="668.23899371069251"/>
    <n v="774.02640264026456"/>
    <m/>
    <m/>
    <n v="0"/>
    <n v="0"/>
    <n v="4.3976558033161854"/>
    <n v="4.0606054836252889"/>
    <n v="677.23899371069251"/>
    <n v="791.81806930693131"/>
    <m/>
    <m/>
    <n v="0"/>
    <n v="0"/>
    <m/>
    <m/>
    <n v="0"/>
    <n v="0"/>
    <m/>
    <m/>
    <n v="0"/>
    <n v="0"/>
    <n v="0"/>
    <n v="0"/>
    <n v="0"/>
    <n v="0"/>
    <n v="116"/>
    <n v="123"/>
    <n v="0"/>
    <n v="0"/>
    <n v="48"/>
    <n v="43"/>
    <n v="0"/>
    <n v="0"/>
    <m/>
    <m/>
    <n v="0"/>
    <n v="0"/>
    <n v="164"/>
    <n v="166"/>
    <n v="0"/>
    <n v="0"/>
    <n v="3.28184281842818"/>
    <n v="3.3617571059431501"/>
    <n v="380.6937669376689"/>
    <n v="413.49612403100747"/>
    <n v="6.0138888888888902"/>
    <n v="5.5724637681159397"/>
    <n v="288.66666666666674"/>
    <n v="239.61594202898542"/>
    <m/>
    <m/>
    <n v="0"/>
    <n v="0"/>
    <n v="4.0814660585630218"/>
    <n v="3.9344100365059815"/>
    <n v="669.36043360433553"/>
    <n v="653.11206605999291"/>
    <m/>
    <m/>
    <n v="0"/>
    <n v="0"/>
    <m/>
    <m/>
    <n v="0"/>
    <n v="0"/>
    <m/>
    <m/>
    <n v="0"/>
    <n v="0"/>
    <n v="0"/>
    <n v="0"/>
    <n v="0"/>
    <n v="0"/>
    <n v="318"/>
    <n v="361"/>
    <n v="0"/>
    <n v="0"/>
    <n v="4.2345893940724153"/>
    <n v="4.0025765522629486"/>
    <n v="1346.5994273150282"/>
    <n v="1444.9301353669246"/>
    <n v="0"/>
    <n v="0"/>
    <n v="0"/>
    <n v="0"/>
    <n v="29"/>
    <n v="24"/>
    <n v="0"/>
    <n v="0"/>
    <n v="10"/>
    <n v="14"/>
    <n v="0"/>
    <n v="0"/>
    <m/>
    <m/>
    <n v="0"/>
    <n v="0"/>
    <n v="39"/>
    <n v="38"/>
    <n v="0"/>
    <n v="0"/>
    <n v="2.31111111111111"/>
    <n v="3.2222222222222201"/>
    <n v="67.022222222222183"/>
    <n v="77.333333333333286"/>
    <n v="4.2727272727272698"/>
    <n v="4.31111111111111"/>
    <n v="42.727272727272698"/>
    <n v="60.35555555555554"/>
    <m/>
    <m/>
    <n v="0"/>
    <n v="0"/>
    <n v="2.8140896140896121"/>
    <n v="3.6233918128654952"/>
    <n v="109.74949494949487"/>
    <n v="137.68888888888881"/>
    <m/>
    <m/>
    <n v="0"/>
    <n v="0"/>
    <m/>
    <m/>
    <n v="0"/>
    <n v="0"/>
    <m/>
    <m/>
    <n v="0"/>
    <n v="0"/>
    <n v="0"/>
    <n v="0"/>
    <n v="0"/>
    <n v="0"/>
    <m/>
    <m/>
    <n v="0"/>
    <n v="0"/>
    <m/>
    <m/>
    <n v="0"/>
    <n v="0"/>
    <m/>
    <m/>
    <n v="0"/>
    <n v="0"/>
    <n v="149"/>
    <n v="154"/>
    <n v="0"/>
    <n v="0"/>
    <n v="456.71598915989108"/>
    <n v="508.62112403100741"/>
    <n v="0"/>
    <n v="0"/>
    <n v="208"/>
    <n v="245"/>
    <n v="0"/>
    <n v="0"/>
    <n v="999.632933104632"/>
    <n v="1073.9979002248056"/>
    <n v="0"/>
    <n v="0"/>
    <n v="357"/>
    <n v="399"/>
    <n v="0"/>
    <n v="0"/>
    <n v="1456.348922264523"/>
    <n v="1582.619024255813"/>
    <n v="0"/>
    <n v="0"/>
    <n v="0"/>
    <n v="0"/>
    <n v="0"/>
    <n v="0"/>
    <n v="0"/>
    <n v="0"/>
    <n v="0"/>
    <n v="0"/>
    <n v="1456.348922264523"/>
    <n v="1582.6190242558134"/>
    <n v="0"/>
    <n v="0"/>
  </r>
  <r>
    <x v="9"/>
    <s v="Beaufort County Community College "/>
    <m/>
    <n v="197966"/>
    <x v="6"/>
    <n v="376"/>
    <n v="321"/>
    <n v="98"/>
    <n v="89"/>
    <n v="278"/>
    <n v="232"/>
    <m/>
    <m/>
    <n v="278"/>
    <n v="232"/>
    <n v="0"/>
    <n v="0"/>
    <n v="5"/>
    <n v="6"/>
    <n v="0"/>
    <n v="0"/>
    <n v="123"/>
    <n v="108"/>
    <n v="0"/>
    <n v="0"/>
    <m/>
    <m/>
    <n v="0"/>
    <n v="0"/>
    <n v="128"/>
    <n v="114"/>
    <n v="0"/>
    <n v="0"/>
    <n v="1.6666666666666701"/>
    <n v="1.4"/>
    <n v="8.3333333333333499"/>
    <n v="8.3999999999999986"/>
    <n v="4.0539499036608904"/>
    <n v="3.7505518763796899"/>
    <n v="498.63583815028949"/>
    <n v="405.05960264900654"/>
    <m/>
    <m/>
    <n v="0"/>
    <n v="0"/>
    <n v="3.9606966522158036"/>
    <n v="3.6268386197281273"/>
    <n v="506.96917148362286"/>
    <n v="413.45960264900651"/>
    <m/>
    <m/>
    <n v="0"/>
    <n v="0"/>
    <m/>
    <m/>
    <n v="0"/>
    <n v="0"/>
    <m/>
    <m/>
    <n v="0"/>
    <n v="0"/>
    <n v="0"/>
    <n v="0"/>
    <n v="0"/>
    <n v="0"/>
    <n v="53"/>
    <n v="34"/>
    <n v="0"/>
    <n v="0"/>
    <n v="36"/>
    <n v="25"/>
    <n v="0"/>
    <n v="0"/>
    <m/>
    <m/>
    <n v="0"/>
    <n v="0"/>
    <n v="89"/>
    <n v="59"/>
    <n v="0"/>
    <n v="0"/>
    <n v="5.95628415300546"/>
    <n v="5.9855072463768098"/>
    <n v="315.68306010928939"/>
    <n v="203.50724637681154"/>
    <n v="6.3472222222222197"/>
    <n v="6.6979166666666696"/>
    <n v="228.49999999999991"/>
    <n v="167.44791666666674"/>
    <m/>
    <m/>
    <n v="0"/>
    <n v="0"/>
    <n v="6.1144164057223511"/>
    <n v="6.2873756448047162"/>
    <n v="544.18306010928927"/>
    <n v="370.95516304347825"/>
    <m/>
    <m/>
    <n v="0"/>
    <n v="0"/>
    <m/>
    <m/>
    <n v="0"/>
    <n v="0"/>
    <m/>
    <m/>
    <n v="0"/>
    <n v="0"/>
    <n v="0"/>
    <n v="0"/>
    <n v="0"/>
    <n v="0"/>
    <n v="217"/>
    <n v="173"/>
    <n v="0"/>
    <n v="0"/>
    <n v="4.8440195004281668"/>
    <n v="4.5341893970663856"/>
    <n v="1051.1522315929121"/>
    <n v="784.41476569248471"/>
    <n v="0"/>
    <n v="0"/>
    <n v="0"/>
    <n v="0"/>
    <n v="23"/>
    <n v="23"/>
    <n v="0"/>
    <n v="0"/>
    <n v="38"/>
    <n v="36"/>
    <n v="0"/>
    <n v="0"/>
    <m/>
    <m/>
    <n v="0"/>
    <n v="0"/>
    <n v="61"/>
    <n v="59"/>
    <n v="0"/>
    <n v="0"/>
    <n v="3.2380952380952399"/>
    <n v="2.45977011494253"/>
    <n v="74.476190476190524"/>
    <n v="56.57471264367819"/>
    <n v="2.8397435897435899"/>
    <n v="3.1761006289308198"/>
    <n v="107.91025641025641"/>
    <n v="114.33962264150951"/>
    <m/>
    <m/>
    <n v="0"/>
    <n v="0"/>
    <n v="2.989941752236835"/>
    <n v="2.8968531404269098"/>
    <n v="182.38644688644695"/>
    <n v="170.91433528518769"/>
    <m/>
    <m/>
    <n v="0"/>
    <n v="0"/>
    <m/>
    <m/>
    <n v="0"/>
    <n v="0"/>
    <m/>
    <m/>
    <n v="0"/>
    <n v="0"/>
    <n v="0"/>
    <n v="0"/>
    <n v="0"/>
    <n v="0"/>
    <m/>
    <m/>
    <n v="0"/>
    <n v="0"/>
    <m/>
    <m/>
    <n v="0"/>
    <n v="0"/>
    <m/>
    <m/>
    <n v="0"/>
    <n v="0"/>
    <n v="81"/>
    <n v="63"/>
    <n v="0"/>
    <n v="0"/>
    <n v="398.4925839188133"/>
    <n v="268.48195902048974"/>
    <n v="0"/>
    <n v="0"/>
    <n v="197"/>
    <n v="169"/>
    <n v="0"/>
    <n v="0"/>
    <n v="835.04609456054573"/>
    <n v="686.84714195718288"/>
    <n v="0"/>
    <n v="0"/>
    <n v="278"/>
    <n v="232"/>
    <n v="0"/>
    <n v="0"/>
    <n v="1233.5386784793591"/>
    <n v="955.32910097767262"/>
    <n v="0"/>
    <n v="0"/>
    <n v="0"/>
    <n v="0"/>
    <n v="0"/>
    <n v="0"/>
    <n v="0"/>
    <n v="0"/>
    <n v="0"/>
    <n v="0"/>
    <n v="1233.5386784793591"/>
    <n v="955.3291009776724"/>
    <n v="0"/>
    <n v="0"/>
  </r>
  <r>
    <x v="9"/>
    <s v="Bladen Community College"/>
    <m/>
    <n v="198011"/>
    <x v="6"/>
    <n v="304"/>
    <n v="287"/>
    <n v="68"/>
    <n v="73"/>
    <n v="236"/>
    <n v="214"/>
    <m/>
    <m/>
    <n v="236"/>
    <n v="214"/>
    <n v="0"/>
    <n v="0"/>
    <n v="18"/>
    <n v="14"/>
    <n v="0"/>
    <n v="0"/>
    <n v="60"/>
    <n v="58"/>
    <n v="0"/>
    <n v="0"/>
    <m/>
    <m/>
    <n v="0"/>
    <n v="0"/>
    <n v="78"/>
    <n v="72"/>
    <n v="0"/>
    <n v="0"/>
    <n v="1.9895833333333299"/>
    <n v="1.5277777777777799"/>
    <n v="35.812499999999936"/>
    <n v="21.388888888888918"/>
    <n v="3.35580524344569"/>
    <n v="2.8125"/>
    <n v="201.34831460674141"/>
    <n v="163.125"/>
    <m/>
    <m/>
    <n v="0"/>
    <n v="0"/>
    <n v="3.0405232641889919"/>
    <n v="2.5626929012345681"/>
    <n v="237.16081460674135"/>
    <n v="184.51388888888891"/>
    <m/>
    <m/>
    <n v="0"/>
    <n v="0"/>
    <m/>
    <m/>
    <n v="0"/>
    <n v="0"/>
    <m/>
    <m/>
    <n v="0"/>
    <n v="0"/>
    <n v="0"/>
    <n v="0"/>
    <n v="0"/>
    <n v="0"/>
    <n v="54"/>
    <n v="40"/>
    <n v="0"/>
    <n v="0"/>
    <n v="28"/>
    <n v="25"/>
    <n v="0"/>
    <n v="0"/>
    <m/>
    <m/>
    <n v="0"/>
    <n v="0"/>
    <n v="82"/>
    <n v="65"/>
    <n v="0"/>
    <n v="0"/>
    <n v="4.1236559139784896"/>
    <n v="5.7973856209150298"/>
    <n v="222.67741935483843"/>
    <n v="231.89542483660119"/>
    <n v="4.0095238095238104"/>
    <n v="7.5238095238095202"/>
    <n v="112.26666666666669"/>
    <n v="188.09523809523802"/>
    <m/>
    <m/>
    <n v="0"/>
    <n v="0"/>
    <n v="4.0846839758720144"/>
    <n v="6.4613948143359883"/>
    <n v="334.9440860215052"/>
    <n v="419.99066293183921"/>
    <m/>
    <m/>
    <n v="0"/>
    <n v="0"/>
    <m/>
    <m/>
    <n v="0"/>
    <n v="0"/>
    <m/>
    <m/>
    <n v="0"/>
    <n v="0"/>
    <n v="0"/>
    <n v="0"/>
    <n v="0"/>
    <n v="0"/>
    <n v="160"/>
    <n v="137"/>
    <n v="0"/>
    <n v="0"/>
    <n v="3.5756556289265413"/>
    <n v="4.4124419840929061"/>
    <n v="572.10490062824658"/>
    <n v="604.50455182072812"/>
    <n v="0"/>
    <n v="0"/>
    <n v="0"/>
    <n v="0"/>
    <n v="37"/>
    <n v="35"/>
    <n v="0"/>
    <n v="0"/>
    <n v="39"/>
    <n v="42"/>
    <n v="0"/>
    <n v="0"/>
    <m/>
    <m/>
    <n v="0"/>
    <n v="0"/>
    <n v="76"/>
    <n v="77"/>
    <n v="0"/>
    <n v="0"/>
    <n v="3.6976744186046502"/>
    <n v="2.6363636363636398"/>
    <n v="136.81395348837205"/>
    <n v="92.272727272727394"/>
    <n v="2.9147286821705398"/>
    <n v="3.60606060606061"/>
    <n v="113.67441860465105"/>
    <n v="151.45454545454561"/>
    <m/>
    <m/>
    <n v="0"/>
    <n v="0"/>
    <n v="3.2958996328029353"/>
    <n v="3.1652892561983506"/>
    <n v="250.48837209302309"/>
    <n v="243.727272727273"/>
    <m/>
    <m/>
    <n v="0"/>
    <n v="0"/>
    <m/>
    <m/>
    <n v="0"/>
    <n v="0"/>
    <m/>
    <m/>
    <n v="0"/>
    <n v="0"/>
    <n v="0"/>
    <n v="0"/>
    <n v="0"/>
    <n v="0"/>
    <m/>
    <m/>
    <n v="0"/>
    <n v="0"/>
    <m/>
    <m/>
    <n v="0"/>
    <n v="0"/>
    <m/>
    <m/>
    <n v="0"/>
    <n v="0"/>
    <n v="109"/>
    <n v="89"/>
    <n v="0"/>
    <n v="0"/>
    <n v="395.30387284321046"/>
    <n v="345.55704099821753"/>
    <n v="0"/>
    <n v="0"/>
    <n v="127"/>
    <n v="125"/>
    <n v="0"/>
    <n v="0"/>
    <n v="427.28939987805916"/>
    <n v="502.67478354978363"/>
    <n v="0"/>
    <n v="0"/>
    <n v="236"/>
    <n v="214"/>
    <n v="0"/>
    <n v="0"/>
    <n v="822.59327272126961"/>
    <n v="848.23182454800121"/>
    <n v="0"/>
    <n v="0"/>
    <n v="0"/>
    <n v="0"/>
    <n v="0"/>
    <n v="0"/>
    <n v="0"/>
    <n v="0"/>
    <n v="0"/>
    <n v="0"/>
    <n v="822.59327272126961"/>
    <n v="848.2318245480011"/>
    <n v="0"/>
    <n v="0"/>
  </r>
  <r>
    <x v="9"/>
    <s v="Blue Ridge Community College"/>
    <m/>
    <n v="198039"/>
    <x v="6"/>
    <n v="368"/>
    <n v="322"/>
    <n v="3"/>
    <n v="4"/>
    <n v="365"/>
    <n v="318"/>
    <m/>
    <m/>
    <n v="365"/>
    <n v="318"/>
    <n v="0"/>
    <n v="0"/>
    <n v="5"/>
    <n v="2"/>
    <n v="0"/>
    <n v="0"/>
    <n v="124"/>
    <n v="107"/>
    <n v="0"/>
    <n v="0"/>
    <m/>
    <m/>
    <n v="0"/>
    <n v="0"/>
    <n v="129"/>
    <n v="109"/>
    <n v="0"/>
    <n v="0"/>
    <n v="2.8"/>
    <n v="4"/>
    <n v="14"/>
    <n v="8"/>
    <n v="4.2240000000000002"/>
    <n v="4.1183800623052997"/>
    <n v="523.77600000000007"/>
    <n v="440.66666666666708"/>
    <m/>
    <m/>
    <n v="0"/>
    <n v="0"/>
    <n v="4.1688062015503879"/>
    <n v="4.11620795107034"/>
    <n v="537.77600000000007"/>
    <n v="448.66666666666708"/>
    <m/>
    <m/>
    <n v="0"/>
    <n v="0"/>
    <m/>
    <m/>
    <n v="0"/>
    <n v="0"/>
    <m/>
    <m/>
    <n v="0"/>
    <n v="0"/>
    <n v="0"/>
    <n v="0"/>
    <n v="0"/>
    <n v="0"/>
    <n v="116"/>
    <n v="99"/>
    <n v="0"/>
    <n v="0"/>
    <n v="65"/>
    <n v="57"/>
    <n v="0"/>
    <n v="0"/>
    <m/>
    <m/>
    <n v="0"/>
    <n v="0"/>
    <n v="181"/>
    <n v="156"/>
    <n v="0"/>
    <n v="0"/>
    <n v="3.1206896551724101"/>
    <n v="3.3993399339933998"/>
    <n v="361.9999999999996"/>
    <n v="336.53465346534659"/>
    <n v="4.5"/>
    <n v="5.5804597701149401"/>
    <n v="292.5"/>
    <n v="318.08620689655157"/>
    <m/>
    <m/>
    <n v="0"/>
    <n v="0"/>
    <n v="3.6160220994475112"/>
    <n v="4.1962875664224244"/>
    <n v="654.49999999999955"/>
    <n v="654.62086036189817"/>
    <m/>
    <m/>
    <n v="0"/>
    <n v="0"/>
    <m/>
    <m/>
    <n v="0"/>
    <n v="0"/>
    <m/>
    <m/>
    <n v="0"/>
    <n v="0"/>
    <n v="0"/>
    <n v="0"/>
    <n v="0"/>
    <n v="0"/>
    <n v="310"/>
    <n v="265"/>
    <n v="0"/>
    <n v="0"/>
    <n v="3.8460516129032247"/>
    <n v="4.1633491585983595"/>
    <n v="1192.2759999999996"/>
    <n v="1103.2875270285654"/>
    <n v="0"/>
    <n v="0"/>
    <n v="0"/>
    <n v="0"/>
    <n v="21"/>
    <n v="20"/>
    <n v="0"/>
    <n v="0"/>
    <n v="34"/>
    <n v="33"/>
    <n v="0"/>
    <n v="0"/>
    <m/>
    <m/>
    <n v="0"/>
    <n v="0"/>
    <n v="55"/>
    <n v="53"/>
    <n v="0"/>
    <n v="0"/>
    <n v="2.7727272727272698"/>
    <n v="1.98412698412698"/>
    <n v="58.227272727272663"/>
    <n v="39.682539682539598"/>
    <n v="3.2843137254902"/>
    <n v="3.7474747474747501"/>
    <n v="111.6666666666668"/>
    <n v="123.66666666666676"/>
    <m/>
    <m/>
    <n v="0"/>
    <n v="0"/>
    <n v="3.0889807162534448"/>
    <n v="3.0820604971548371"/>
    <n v="169.89393939393946"/>
    <n v="163.34920634920636"/>
    <m/>
    <m/>
    <n v="0"/>
    <n v="0"/>
    <m/>
    <m/>
    <n v="0"/>
    <n v="0"/>
    <m/>
    <m/>
    <n v="0"/>
    <n v="0"/>
    <n v="0"/>
    <n v="0"/>
    <n v="0"/>
    <n v="0"/>
    <m/>
    <m/>
    <n v="0"/>
    <n v="0"/>
    <m/>
    <m/>
    <n v="0"/>
    <n v="0"/>
    <m/>
    <m/>
    <n v="0"/>
    <n v="0"/>
    <n v="142"/>
    <n v="121"/>
    <n v="0"/>
    <n v="0"/>
    <n v="434.22727272727229"/>
    <n v="384.21719314788618"/>
    <n v="0"/>
    <n v="0"/>
    <n v="223"/>
    <n v="197"/>
    <n v="0"/>
    <n v="0"/>
    <n v="927.94266666666681"/>
    <n v="882.41954022988534"/>
    <n v="0"/>
    <n v="0"/>
    <n v="365"/>
    <n v="318"/>
    <n v="0"/>
    <n v="0"/>
    <n v="1362.1699393939391"/>
    <n v="1266.6367333777716"/>
    <n v="0"/>
    <n v="0"/>
    <n v="0"/>
    <n v="0"/>
    <n v="0"/>
    <n v="0"/>
    <n v="0"/>
    <n v="0"/>
    <n v="0"/>
    <n v="0"/>
    <n v="1362.1699393939391"/>
    <n v="1266.6367333777716"/>
    <n v="0"/>
    <n v="0"/>
  </r>
  <r>
    <x v="9"/>
    <s v="Brunswick Community College"/>
    <m/>
    <n v="198084"/>
    <x v="6"/>
    <n v="230"/>
    <n v="310"/>
    <n v="16"/>
    <n v="20"/>
    <n v="214"/>
    <n v="290"/>
    <m/>
    <m/>
    <n v="214"/>
    <n v="290"/>
    <n v="0"/>
    <n v="0"/>
    <n v="0"/>
    <n v="10"/>
    <n v="0"/>
    <n v="0"/>
    <n v="74"/>
    <n v="91"/>
    <n v="0"/>
    <n v="0"/>
    <m/>
    <m/>
    <n v="0"/>
    <n v="0"/>
    <n v="74"/>
    <n v="101"/>
    <n v="0"/>
    <n v="0"/>
    <m/>
    <n v="1.82051282051282"/>
    <n v="0"/>
    <n v="18.205128205128201"/>
    <n v="4.30041152263375"/>
    <n v="3.5816326530612201"/>
    <n v="318.23045267489749"/>
    <n v="325.92857142857105"/>
    <m/>
    <m/>
    <n v="0"/>
    <n v="0"/>
    <n v="4.30041152263375"/>
    <n v="3.4072643528089031"/>
    <n v="318.23045267489749"/>
    <n v="344.13369963369922"/>
    <m/>
    <m/>
    <n v="0"/>
    <n v="0"/>
    <m/>
    <m/>
    <n v="0"/>
    <n v="0"/>
    <m/>
    <m/>
    <n v="0"/>
    <n v="0"/>
    <n v="0"/>
    <n v="0"/>
    <n v="0"/>
    <n v="0"/>
    <n v="82"/>
    <n v="103"/>
    <n v="0"/>
    <n v="0"/>
    <n v="29"/>
    <n v="40"/>
    <n v="0"/>
    <n v="0"/>
    <m/>
    <m/>
    <n v="0"/>
    <n v="0"/>
    <n v="111"/>
    <n v="143"/>
    <n v="0"/>
    <n v="0"/>
    <n v="2.7954545454545499"/>
    <n v="3.21383647798742"/>
    <n v="229.22727272727309"/>
    <n v="331.02515723270426"/>
    <n v="4.0215053763440904"/>
    <n v="4.5714285714285703"/>
    <n v="116.62365591397862"/>
    <n v="182.8571428571428"/>
    <m/>
    <m/>
    <n v="0"/>
    <n v="0"/>
    <n v="3.1157741319031684"/>
    <n v="3.5935825181108183"/>
    <n v="345.8509286412517"/>
    <n v="513.88230008984704"/>
    <m/>
    <m/>
    <n v="0"/>
    <n v="0"/>
    <m/>
    <m/>
    <n v="0"/>
    <n v="0"/>
    <m/>
    <m/>
    <n v="0"/>
    <n v="0"/>
    <n v="0"/>
    <n v="0"/>
    <n v="0"/>
    <n v="0"/>
    <n v="185"/>
    <n v="244"/>
    <n v="0"/>
    <n v="0"/>
    <n v="3.5896290881954012"/>
    <n v="3.5164590152604354"/>
    <n v="664.08138131614919"/>
    <n v="858.0159997235462"/>
    <n v="0"/>
    <n v="0"/>
    <n v="0"/>
    <n v="0"/>
    <n v="14"/>
    <n v="23"/>
    <n v="0"/>
    <n v="0"/>
    <n v="15"/>
    <n v="23"/>
    <n v="0"/>
    <n v="0"/>
    <m/>
    <m/>
    <n v="0"/>
    <n v="0"/>
    <n v="29"/>
    <n v="46"/>
    <n v="0"/>
    <n v="0"/>
    <n v="2.62222222222222"/>
    <n v="2.2023809523809499"/>
    <n v="36.71111111111108"/>
    <n v="50.654761904761848"/>
    <n v="3.4888888888888898"/>
    <n v="2.3768115942028998"/>
    <n v="52.33333333333335"/>
    <n v="54.666666666666693"/>
    <m/>
    <m/>
    <n v="0"/>
    <n v="0"/>
    <n v="3.0704980842911871"/>
    <n v="2.2895962732919246"/>
    <n v="89.044444444444423"/>
    <n v="105.32142857142853"/>
    <m/>
    <m/>
    <n v="0"/>
    <n v="0"/>
    <m/>
    <m/>
    <n v="0"/>
    <n v="0"/>
    <m/>
    <m/>
    <n v="0"/>
    <n v="0"/>
    <n v="0"/>
    <n v="0"/>
    <n v="0"/>
    <n v="0"/>
    <m/>
    <m/>
    <n v="0"/>
    <n v="0"/>
    <m/>
    <m/>
    <n v="0"/>
    <n v="0"/>
    <m/>
    <m/>
    <n v="0"/>
    <n v="0"/>
    <n v="96"/>
    <n v="136"/>
    <n v="0"/>
    <n v="0"/>
    <n v="265.9383838383842"/>
    <n v="399.88504734259431"/>
    <n v="0"/>
    <n v="0"/>
    <n v="118"/>
    <n v="154"/>
    <n v="0"/>
    <n v="0"/>
    <n v="487.18744192220947"/>
    <n v="563.45238095238062"/>
    <n v="0"/>
    <n v="0"/>
    <n v="214"/>
    <n v="290"/>
    <n v="0"/>
    <n v="0"/>
    <n v="753.12582576059367"/>
    <n v="963.33742829497487"/>
    <n v="0"/>
    <n v="0"/>
    <n v="0"/>
    <n v="0"/>
    <n v="0"/>
    <n v="0"/>
    <n v="0"/>
    <n v="0"/>
    <n v="0"/>
    <n v="0"/>
    <n v="753.12582576059367"/>
    <n v="963.33742829497476"/>
    <n v="0"/>
    <n v="0"/>
  </r>
  <r>
    <x v="9"/>
    <s v="Carteret Community College"/>
    <m/>
    <n v="198206"/>
    <x v="6"/>
    <n v="183"/>
    <n v="230"/>
    <n v="7"/>
    <n v="13"/>
    <n v="176"/>
    <n v="217"/>
    <m/>
    <m/>
    <n v="176"/>
    <n v="217"/>
    <n v="0"/>
    <n v="0"/>
    <n v="1"/>
    <n v="4"/>
    <n v="0"/>
    <n v="0"/>
    <n v="32"/>
    <n v="38"/>
    <n v="0"/>
    <n v="0"/>
    <m/>
    <m/>
    <n v="0"/>
    <n v="0"/>
    <n v="33"/>
    <n v="42"/>
    <n v="0"/>
    <n v="0"/>
    <n v="2.3333333333333299"/>
    <n v="2.1111111111111098"/>
    <n v="2.3333333333333299"/>
    <n v="8.4444444444444393"/>
    <n v="4.8787878787878798"/>
    <n v="3.94166666666667"/>
    <n v="156.12121212121215"/>
    <n v="149.78333333333347"/>
    <m/>
    <m/>
    <n v="0"/>
    <n v="0"/>
    <n v="4.801652892561985"/>
    <n v="3.7673280423280451"/>
    <n v="158.4545454545455"/>
    <n v="158.2277777777779"/>
    <m/>
    <m/>
    <n v="0"/>
    <n v="0"/>
    <m/>
    <m/>
    <n v="0"/>
    <n v="0"/>
    <m/>
    <m/>
    <n v="0"/>
    <n v="0"/>
    <n v="0"/>
    <n v="0"/>
    <n v="0"/>
    <n v="0"/>
    <n v="53"/>
    <n v="66"/>
    <n v="0"/>
    <n v="0"/>
    <n v="56"/>
    <n v="63"/>
    <n v="0"/>
    <n v="0"/>
    <m/>
    <m/>
    <n v="0"/>
    <n v="0"/>
    <n v="109"/>
    <n v="129"/>
    <n v="0"/>
    <n v="0"/>
    <n v="4.2643678160919496"/>
    <n v="3.8599033816425101"/>
    <n v="226.01149425287332"/>
    <n v="254.75362318840567"/>
    <n v="5.5730994152046804"/>
    <n v="4.87254901960784"/>
    <n v="312.0935672514621"/>
    <n v="306.97058823529392"/>
    <m/>
    <m/>
    <n v="0"/>
    <n v="0"/>
    <n v="4.9367436835260134"/>
    <n v="4.3544512513465081"/>
    <n v="538.10506150433548"/>
    <n v="561.72421142369956"/>
    <m/>
    <m/>
    <n v="0"/>
    <n v="0"/>
    <m/>
    <m/>
    <n v="0"/>
    <n v="0"/>
    <m/>
    <m/>
    <n v="0"/>
    <n v="0"/>
    <n v="0"/>
    <n v="0"/>
    <n v="0"/>
    <n v="0"/>
    <n v="142"/>
    <n v="171"/>
    <n v="0"/>
    <n v="0"/>
    <n v="4.9053493447808521"/>
    <n v="4.2102455508858325"/>
    <n v="696.55960695888098"/>
    <n v="719.95198920147732"/>
    <n v="0"/>
    <n v="0"/>
    <n v="0"/>
    <n v="0"/>
    <n v="11"/>
    <n v="26"/>
    <n v="0"/>
    <n v="0"/>
    <n v="23"/>
    <n v="20"/>
    <n v="0"/>
    <n v="0"/>
    <m/>
    <m/>
    <n v="0"/>
    <n v="0"/>
    <n v="34"/>
    <n v="46"/>
    <n v="0"/>
    <n v="0"/>
    <n v="2.4545454545454501"/>
    <n v="3.0864197530864201"/>
    <n v="26.99999999999995"/>
    <n v="80.246913580246925"/>
    <n v="4.0869565217391299"/>
    <n v="2.3666666666666698"/>
    <n v="93.999999999999986"/>
    <n v="47.3333333333334"/>
    <m/>
    <m/>
    <n v="0"/>
    <n v="0"/>
    <n v="3.5588235294117632"/>
    <n v="2.773483628556094"/>
    <n v="120.99999999999994"/>
    <n v="127.58024691358032"/>
    <m/>
    <m/>
    <n v="0"/>
    <n v="0"/>
    <m/>
    <m/>
    <n v="0"/>
    <n v="0"/>
    <m/>
    <m/>
    <n v="0"/>
    <n v="0"/>
    <n v="0"/>
    <n v="0"/>
    <n v="0"/>
    <n v="0"/>
    <m/>
    <m/>
    <n v="0"/>
    <n v="0"/>
    <m/>
    <m/>
    <n v="0"/>
    <n v="0"/>
    <m/>
    <m/>
    <n v="0"/>
    <n v="0"/>
    <n v="65"/>
    <n v="96"/>
    <n v="0"/>
    <n v="0"/>
    <n v="255.34482758620661"/>
    <n v="343.44498121309704"/>
    <n v="0"/>
    <n v="0"/>
    <n v="111"/>
    <n v="121"/>
    <n v="0"/>
    <n v="0"/>
    <n v="562.21477937267423"/>
    <n v="504.08725490196082"/>
    <n v="0"/>
    <n v="0"/>
    <n v="176"/>
    <n v="217"/>
    <n v="0"/>
    <n v="0"/>
    <n v="817.55960695888086"/>
    <n v="847.53223611505791"/>
    <n v="0"/>
    <n v="0"/>
    <n v="0"/>
    <n v="0"/>
    <n v="0"/>
    <n v="0"/>
    <n v="0"/>
    <n v="0"/>
    <n v="0"/>
    <n v="0"/>
    <n v="817.55960695888098"/>
    <n v="847.53223611505769"/>
    <n v="0"/>
    <n v="0"/>
  </r>
  <r>
    <x v="9"/>
    <s v="College of The Albemarle"/>
    <m/>
    <n v="197814"/>
    <x v="6"/>
    <n v="335"/>
    <n v="397"/>
    <n v="6"/>
    <n v="13"/>
    <n v="329"/>
    <n v="384"/>
    <m/>
    <m/>
    <n v="329"/>
    <n v="384"/>
    <n v="0"/>
    <n v="0"/>
    <n v="19"/>
    <n v="26"/>
    <n v="0"/>
    <n v="0"/>
    <n v="137"/>
    <n v="159"/>
    <n v="0"/>
    <n v="0"/>
    <m/>
    <m/>
    <n v="0"/>
    <n v="0"/>
    <n v="156"/>
    <n v="185"/>
    <n v="0"/>
    <n v="0"/>
    <n v="1.43859649122807"/>
    <n v="1.9871794871794899"/>
    <n v="27.333333333333329"/>
    <n v="51.666666666666735"/>
    <n v="3.2632850241545901"/>
    <n v="3.5914634146341502"/>
    <n v="447.07004830917884"/>
    <n v="571.04268292682991"/>
    <m/>
    <m/>
    <n v="0"/>
    <n v="0"/>
    <n v="3.0410473182212319"/>
    <n v="3.365996484289171"/>
    <n v="474.40338164251216"/>
    <n v="622.70934959349665"/>
    <m/>
    <m/>
    <n v="0"/>
    <n v="0"/>
    <m/>
    <m/>
    <n v="0"/>
    <n v="0"/>
    <m/>
    <m/>
    <n v="0"/>
    <n v="0"/>
    <n v="0"/>
    <n v="0"/>
    <n v="0"/>
    <n v="0"/>
    <n v="96"/>
    <n v="103"/>
    <n v="0"/>
    <n v="0"/>
    <n v="64"/>
    <n v="75"/>
    <n v="0"/>
    <n v="0"/>
    <m/>
    <m/>
    <n v="0"/>
    <n v="0"/>
    <n v="160"/>
    <n v="178"/>
    <n v="0"/>
    <n v="0"/>
    <n v="3.6033333333333299"/>
    <n v="4.1820987654320998"/>
    <n v="345.91999999999967"/>
    <n v="430.75617283950629"/>
    <n v="4.8385416666666696"/>
    <n v="4.9653679653679701"/>
    <n v="309.66666666666686"/>
    <n v="372.40259740259773"/>
    <m/>
    <m/>
    <n v="0"/>
    <n v="0"/>
    <n v="4.0974166666666658"/>
    <n v="4.5121279227084496"/>
    <n v="655.58666666666659"/>
    <n v="803.15877024210408"/>
    <m/>
    <m/>
    <n v="0"/>
    <n v="0"/>
    <m/>
    <m/>
    <n v="0"/>
    <n v="0"/>
    <m/>
    <m/>
    <n v="0"/>
    <n v="0"/>
    <n v="0"/>
    <n v="0"/>
    <n v="0"/>
    <n v="0"/>
    <n v="316"/>
    <n v="363"/>
    <n v="0"/>
    <n v="0"/>
    <n v="3.5759178743961351"/>
    <n v="3.9280113494093682"/>
    <n v="1129.9900483091787"/>
    <n v="1425.8681198356007"/>
    <n v="0"/>
    <n v="0"/>
    <n v="0"/>
    <n v="0"/>
    <n v="10"/>
    <n v="12"/>
    <n v="0"/>
    <n v="0"/>
    <n v="3"/>
    <n v="9"/>
    <n v="0"/>
    <n v="0"/>
    <m/>
    <m/>
    <n v="0"/>
    <n v="0"/>
    <n v="13"/>
    <n v="21"/>
    <n v="0"/>
    <n v="0"/>
    <n v="2.9393939393939399"/>
    <n v="2.8333333333333299"/>
    <n v="29.393939393939398"/>
    <n v="33.999999999999957"/>
    <n v="3.3333333333333299"/>
    <n v="4.5"/>
    <n v="9.9999999999999893"/>
    <n v="40.5"/>
    <m/>
    <m/>
    <n v="0"/>
    <n v="0"/>
    <n v="3.0303030303030303"/>
    <n v="3.5476190476190457"/>
    <n v="39.393939393939391"/>
    <n v="74.499999999999957"/>
    <m/>
    <m/>
    <n v="0"/>
    <n v="0"/>
    <m/>
    <m/>
    <n v="0"/>
    <n v="0"/>
    <m/>
    <m/>
    <n v="0"/>
    <n v="0"/>
    <n v="0"/>
    <n v="0"/>
    <n v="0"/>
    <n v="0"/>
    <m/>
    <m/>
    <n v="0"/>
    <n v="0"/>
    <m/>
    <m/>
    <n v="0"/>
    <n v="0"/>
    <m/>
    <m/>
    <n v="0"/>
    <n v="0"/>
    <n v="125"/>
    <n v="141"/>
    <n v="0"/>
    <n v="0"/>
    <n v="402.64727272727237"/>
    <n v="516.42283950617298"/>
    <n v="0"/>
    <n v="0"/>
    <n v="204"/>
    <n v="243"/>
    <n v="0"/>
    <n v="0"/>
    <n v="766.73671497584564"/>
    <n v="983.94528032942765"/>
    <n v="0"/>
    <n v="0"/>
    <n v="329"/>
    <n v="384"/>
    <n v="0"/>
    <n v="0"/>
    <n v="1169.383987703118"/>
    <n v="1500.3681198356007"/>
    <n v="0"/>
    <n v="0"/>
    <n v="0"/>
    <n v="0"/>
    <n v="0"/>
    <n v="0"/>
    <n v="0"/>
    <n v="0"/>
    <n v="0"/>
    <n v="0"/>
    <n v="1169.3839877031182"/>
    <n v="1500.3681198356007"/>
    <n v="0"/>
    <n v="0"/>
  </r>
  <r>
    <x v="9"/>
    <s v="Edgecombe Community College"/>
    <m/>
    <n v="198491"/>
    <x v="6"/>
    <n v="258"/>
    <n v="194"/>
    <n v="5"/>
    <n v="0"/>
    <n v="253"/>
    <n v="194"/>
    <m/>
    <m/>
    <n v="253"/>
    <n v="194"/>
    <n v="0"/>
    <n v="0"/>
    <n v="0"/>
    <n v="0"/>
    <n v="0"/>
    <n v="0"/>
    <n v="73"/>
    <n v="62"/>
    <n v="0"/>
    <n v="0"/>
    <m/>
    <m/>
    <n v="0"/>
    <n v="0"/>
    <n v="73"/>
    <n v="62"/>
    <n v="0"/>
    <n v="0"/>
    <m/>
    <m/>
    <n v="0"/>
    <n v="0"/>
    <n v="5.6711111111111103"/>
    <n v="4.8333333333333304"/>
    <n v="413.99111111111108"/>
    <n v="299.66666666666646"/>
    <m/>
    <m/>
    <n v="0"/>
    <n v="0"/>
    <n v="5.6711111111111103"/>
    <n v="4.8333333333333304"/>
    <n v="413.99111111111108"/>
    <n v="299.66666666666646"/>
    <m/>
    <m/>
    <n v="0"/>
    <n v="0"/>
    <m/>
    <m/>
    <n v="0"/>
    <n v="0"/>
    <m/>
    <m/>
    <n v="0"/>
    <n v="0"/>
    <n v="0"/>
    <n v="0"/>
    <n v="0"/>
    <n v="0"/>
    <n v="37"/>
    <n v="28"/>
    <n v="0"/>
    <n v="0"/>
    <n v="40"/>
    <n v="30"/>
    <n v="0"/>
    <n v="0"/>
    <m/>
    <m/>
    <n v="0"/>
    <n v="0"/>
    <n v="77"/>
    <n v="58"/>
    <n v="0"/>
    <n v="0"/>
    <n v="5.2882882882882898"/>
    <n v="7.9880952380952399"/>
    <n v="195.66666666666671"/>
    <n v="223.66666666666671"/>
    <n v="6.6666666666666696"/>
    <n v="6.9555555555555504"/>
    <n v="266.6666666666668"/>
    <n v="208.66666666666652"/>
    <m/>
    <m/>
    <n v="0"/>
    <n v="0"/>
    <n v="6.0043290043290067"/>
    <n v="7.4540229885057459"/>
    <n v="462.33333333333354"/>
    <n v="432.33333333333326"/>
    <m/>
    <m/>
    <n v="0"/>
    <n v="0"/>
    <m/>
    <m/>
    <n v="0"/>
    <n v="0"/>
    <m/>
    <m/>
    <n v="0"/>
    <n v="0"/>
    <n v="0"/>
    <n v="0"/>
    <n v="0"/>
    <n v="0"/>
    <n v="150"/>
    <n v="120"/>
    <n v="0"/>
    <n v="0"/>
    <n v="5.8421629629629646"/>
    <n v="6.0999999999999979"/>
    <n v="876.32444444444468"/>
    <n v="731.99999999999977"/>
    <n v="0"/>
    <n v="0"/>
    <n v="0"/>
    <n v="0"/>
    <n v="38"/>
    <n v="24"/>
    <n v="0"/>
    <n v="0"/>
    <n v="65"/>
    <n v="50"/>
    <n v="0"/>
    <n v="0"/>
    <m/>
    <m/>
    <n v="0"/>
    <n v="0"/>
    <n v="103"/>
    <n v="74"/>
    <n v="0"/>
    <n v="0"/>
    <n v="4.4273504273504303"/>
    <n v="3.875"/>
    <n v="168.23931623931634"/>
    <n v="93"/>
    <n v="3.7462686567164201"/>
    <n v="3.5266666666666699"/>
    <n v="243.50746268656729"/>
    <n v="176.33333333333348"/>
    <m/>
    <m/>
    <n v="0"/>
    <n v="0"/>
    <n v="3.9975415429697438"/>
    <n v="3.6396396396396415"/>
    <n v="411.74677892588363"/>
    <n v="269.33333333333348"/>
    <m/>
    <m/>
    <n v="0"/>
    <n v="0"/>
    <m/>
    <m/>
    <n v="0"/>
    <n v="0"/>
    <m/>
    <m/>
    <n v="0"/>
    <n v="0"/>
    <n v="0"/>
    <n v="0"/>
    <n v="0"/>
    <n v="0"/>
    <m/>
    <m/>
    <n v="0"/>
    <n v="0"/>
    <m/>
    <m/>
    <n v="0"/>
    <n v="0"/>
    <m/>
    <m/>
    <n v="0"/>
    <n v="0"/>
    <n v="75"/>
    <n v="52"/>
    <n v="0"/>
    <n v="0"/>
    <n v="363.90598290598302"/>
    <n v="316.66666666666674"/>
    <n v="0"/>
    <n v="0"/>
    <n v="178"/>
    <n v="142"/>
    <n v="0"/>
    <n v="0"/>
    <n v="924.16524046434529"/>
    <n v="684.66666666666652"/>
    <n v="0"/>
    <n v="0"/>
    <n v="253"/>
    <n v="194"/>
    <n v="0"/>
    <n v="0"/>
    <n v="1288.0712233703284"/>
    <n v="1001.3333333333333"/>
    <n v="0"/>
    <n v="0"/>
    <n v="0"/>
    <n v="0"/>
    <n v="0"/>
    <n v="0"/>
    <n v="0"/>
    <n v="0"/>
    <n v="0"/>
    <n v="0"/>
    <n v="1288.0712233703284"/>
    <n v="1001.3333333333333"/>
    <n v="0"/>
    <n v="0"/>
  </r>
  <r>
    <x v="9"/>
    <s v="Halifax Community College "/>
    <m/>
    <n v="198640"/>
    <x v="6"/>
    <n v="133"/>
    <n v="148"/>
    <n v="8"/>
    <n v="9"/>
    <n v="125"/>
    <n v="139"/>
    <m/>
    <m/>
    <n v="125"/>
    <n v="139"/>
    <n v="0"/>
    <n v="0"/>
    <n v="0"/>
    <n v="0"/>
    <n v="0"/>
    <n v="0"/>
    <n v="33"/>
    <n v="62"/>
    <n v="0"/>
    <n v="0"/>
    <m/>
    <m/>
    <n v="0"/>
    <n v="0"/>
    <n v="33"/>
    <n v="62"/>
    <n v="0"/>
    <n v="0"/>
    <m/>
    <m/>
    <n v="0"/>
    <n v="0"/>
    <n v="3.6846846846846901"/>
    <n v="3.4830917874396099"/>
    <n v="121.59459459459478"/>
    <n v="215.95169082125582"/>
    <m/>
    <m/>
    <n v="0"/>
    <n v="0"/>
    <n v="3.6846846846846901"/>
    <n v="3.4830917874396099"/>
    <n v="121.59459459459478"/>
    <n v="215.95169082125582"/>
    <m/>
    <m/>
    <n v="0"/>
    <n v="0"/>
    <m/>
    <m/>
    <n v="0"/>
    <n v="0"/>
    <m/>
    <m/>
    <n v="0"/>
    <n v="0"/>
    <n v="0"/>
    <n v="0"/>
    <n v="0"/>
    <n v="0"/>
    <n v="37"/>
    <n v="33"/>
    <n v="0"/>
    <n v="0"/>
    <n v="21"/>
    <n v="14"/>
    <n v="0"/>
    <n v="0"/>
    <m/>
    <m/>
    <n v="0"/>
    <n v="0"/>
    <n v="58"/>
    <n v="47"/>
    <n v="0"/>
    <n v="0"/>
    <n v="5.25"/>
    <n v="4.0098039215686301"/>
    <n v="194.25"/>
    <n v="132.32352941176478"/>
    <n v="8.6515151515151505"/>
    <n v="5.3333333333333304"/>
    <n v="181.68181818181816"/>
    <n v="74.666666666666629"/>
    <m/>
    <m/>
    <n v="0"/>
    <n v="0"/>
    <n v="6.4815830721003129"/>
    <n v="4.4040467250730089"/>
    <n v="375.93181818181813"/>
    <n v="206.99019607843141"/>
    <m/>
    <m/>
    <n v="0"/>
    <n v="0"/>
    <m/>
    <m/>
    <n v="0"/>
    <n v="0"/>
    <m/>
    <m/>
    <n v="0"/>
    <n v="0"/>
    <n v="0"/>
    <n v="0"/>
    <n v="0"/>
    <n v="0"/>
    <n v="91"/>
    <n v="109"/>
    <n v="0"/>
    <n v="0"/>
    <n v="5.4673232173232194"/>
    <n v="3.8802007972448371"/>
    <n v="497.52641277641294"/>
    <n v="422.94188689968723"/>
    <n v="0"/>
    <n v="0"/>
    <n v="0"/>
    <n v="0"/>
    <n v="25"/>
    <n v="21"/>
    <n v="0"/>
    <n v="0"/>
    <n v="9"/>
    <n v="9"/>
    <n v="0"/>
    <n v="0"/>
    <m/>
    <m/>
    <n v="0"/>
    <n v="0"/>
    <n v="34"/>
    <n v="30"/>
    <n v="0"/>
    <n v="0"/>
    <n v="4.0933333333333302"/>
    <n v="4.1111111111111098"/>
    <n v="102.33333333333326"/>
    <n v="86.3333333333333"/>
    <n v="2.4444444444444402"/>
    <n v="1.9629629629629599"/>
    <n v="21.999999999999961"/>
    <n v="17.666666666666639"/>
    <m/>
    <m/>
    <n v="0"/>
    <n v="0"/>
    <n v="3.6568627450980355"/>
    <n v="3.4666666666666646"/>
    <n v="124.33333333333321"/>
    <n v="103.99999999999994"/>
    <m/>
    <m/>
    <n v="0"/>
    <n v="0"/>
    <m/>
    <m/>
    <n v="0"/>
    <n v="0"/>
    <m/>
    <m/>
    <n v="0"/>
    <n v="0"/>
    <n v="0"/>
    <n v="0"/>
    <n v="0"/>
    <n v="0"/>
    <m/>
    <m/>
    <n v="0"/>
    <n v="0"/>
    <m/>
    <m/>
    <n v="0"/>
    <n v="0"/>
    <m/>
    <m/>
    <n v="0"/>
    <n v="0"/>
    <n v="62"/>
    <n v="54"/>
    <n v="0"/>
    <n v="0"/>
    <n v="296.58333333333326"/>
    <n v="218.65686274509807"/>
    <n v="0"/>
    <n v="0"/>
    <n v="63"/>
    <n v="85"/>
    <n v="0"/>
    <n v="0"/>
    <n v="325.27641277641288"/>
    <n v="308.28502415458911"/>
    <n v="0"/>
    <n v="0"/>
    <n v="125"/>
    <n v="139"/>
    <n v="0"/>
    <n v="0"/>
    <n v="621.85974610974608"/>
    <n v="526.94188689968723"/>
    <n v="0"/>
    <n v="0"/>
    <n v="0"/>
    <n v="0"/>
    <n v="0"/>
    <n v="0"/>
    <n v="0"/>
    <n v="0"/>
    <n v="0"/>
    <n v="0"/>
    <n v="621.8597461097462"/>
    <n v="526.94188689968723"/>
    <n v="0"/>
    <n v="0"/>
  </r>
  <r>
    <x v="9"/>
    <s v="Haywood Community College"/>
    <m/>
    <n v="198668"/>
    <x v="6"/>
    <n v="267"/>
    <n v="235"/>
    <n v="5"/>
    <n v="0"/>
    <n v="262"/>
    <n v="235"/>
    <m/>
    <m/>
    <n v="262"/>
    <n v="235"/>
    <n v="0"/>
    <n v="0"/>
    <n v="6"/>
    <n v="20"/>
    <n v="0"/>
    <n v="0"/>
    <n v="80"/>
    <n v="49"/>
    <n v="0"/>
    <n v="0"/>
    <m/>
    <m/>
    <n v="0"/>
    <n v="0"/>
    <n v="86"/>
    <n v="69"/>
    <n v="0"/>
    <n v="0"/>
    <n v="2.8888888888888902"/>
    <n v="3.3"/>
    <n v="17.333333333333343"/>
    <n v="66"/>
    <n v="5.6872427983539096"/>
    <n v="6.0612244897959204"/>
    <n v="454.97942386831278"/>
    <n v="297.00000000000011"/>
    <m/>
    <m/>
    <n v="0"/>
    <n v="0"/>
    <n v="5.4920088046703039"/>
    <n v="5.2608695652173934"/>
    <n v="472.31275720164615"/>
    <n v="363.00000000000011"/>
    <m/>
    <m/>
    <n v="0"/>
    <n v="0"/>
    <m/>
    <m/>
    <n v="0"/>
    <n v="0"/>
    <m/>
    <m/>
    <n v="0"/>
    <n v="0"/>
    <n v="0"/>
    <n v="0"/>
    <n v="0"/>
    <n v="0"/>
    <n v="72"/>
    <n v="66"/>
    <n v="0"/>
    <n v="0"/>
    <n v="39"/>
    <n v="36"/>
    <n v="0"/>
    <n v="0"/>
    <m/>
    <m/>
    <n v="0"/>
    <n v="0"/>
    <n v="111"/>
    <n v="102"/>
    <n v="0"/>
    <n v="0"/>
    <n v="3.14864864864865"/>
    <n v="4.0050505050505096"/>
    <n v="226.70270270270279"/>
    <n v="264.33333333333366"/>
    <n v="3.1666666666666701"/>
    <n v="4.9629629629629601"/>
    <n v="123.50000000000013"/>
    <n v="178.66666666666657"/>
    <m/>
    <m/>
    <n v="0"/>
    <n v="0"/>
    <n v="3.1549793036279543"/>
    <n v="4.3431372549019631"/>
    <n v="350.20270270270294"/>
    <n v="443.00000000000023"/>
    <m/>
    <m/>
    <n v="0"/>
    <n v="0"/>
    <m/>
    <m/>
    <n v="0"/>
    <n v="0"/>
    <m/>
    <m/>
    <n v="0"/>
    <n v="0"/>
    <n v="0"/>
    <n v="0"/>
    <n v="0"/>
    <n v="0"/>
    <n v="197"/>
    <n v="171"/>
    <n v="0"/>
    <n v="0"/>
    <n v="4.1752053802251226"/>
    <n v="4.7134502923976624"/>
    <n v="822.5154599043492"/>
    <n v="806.00000000000023"/>
    <n v="0"/>
    <n v="0"/>
    <n v="0"/>
    <n v="0"/>
    <n v="21"/>
    <n v="32"/>
    <n v="0"/>
    <n v="0"/>
    <n v="44"/>
    <n v="32"/>
    <n v="0"/>
    <n v="0"/>
    <m/>
    <m/>
    <n v="0"/>
    <n v="0"/>
    <n v="65"/>
    <n v="64"/>
    <n v="0"/>
    <n v="0"/>
    <n v="2.6349206349206402"/>
    <n v="2.1041666666666701"/>
    <n v="55.333333333333442"/>
    <n v="67.333333333333442"/>
    <n v="2.8370370370370401"/>
    <n v="4.59375"/>
    <n v="124.82962962962976"/>
    <n v="147"/>
    <m/>
    <m/>
    <n v="0"/>
    <n v="0"/>
    <n v="2.7717378917378954"/>
    <n v="3.3489583333333348"/>
    <n v="180.16296296296321"/>
    <n v="214.33333333333343"/>
    <m/>
    <m/>
    <n v="0"/>
    <n v="0"/>
    <m/>
    <m/>
    <n v="0"/>
    <n v="0"/>
    <m/>
    <m/>
    <n v="0"/>
    <n v="0"/>
    <n v="0"/>
    <n v="0"/>
    <n v="0"/>
    <n v="0"/>
    <m/>
    <m/>
    <n v="0"/>
    <n v="0"/>
    <m/>
    <m/>
    <n v="0"/>
    <n v="0"/>
    <m/>
    <m/>
    <n v="0"/>
    <n v="0"/>
    <n v="99"/>
    <n v="118"/>
    <n v="0"/>
    <n v="0"/>
    <n v="299.36936936936956"/>
    <n v="397.66666666666708"/>
    <n v="0"/>
    <n v="0"/>
    <n v="163"/>
    <n v="117"/>
    <n v="0"/>
    <n v="0"/>
    <n v="703.30905349794261"/>
    <n v="622.66666666666674"/>
    <n v="0"/>
    <n v="0"/>
    <n v="262"/>
    <n v="235"/>
    <n v="0"/>
    <n v="0"/>
    <n v="1002.6784228673122"/>
    <n v="1020.3333333333338"/>
    <n v="0"/>
    <n v="0"/>
    <n v="0"/>
    <n v="0"/>
    <n v="0"/>
    <n v="0"/>
    <n v="0"/>
    <n v="0"/>
    <n v="0"/>
    <n v="0"/>
    <n v="1002.6784228673124"/>
    <n v="1020.3333333333337"/>
    <n v="0"/>
    <n v="0"/>
  </r>
  <r>
    <x v="9"/>
    <s v="Isothermal Community College "/>
    <m/>
    <n v="198710"/>
    <x v="6"/>
    <n v="361"/>
    <n v="378"/>
    <n v="14"/>
    <n v="25"/>
    <n v="347"/>
    <n v="353"/>
    <m/>
    <m/>
    <n v="347"/>
    <n v="353"/>
    <n v="0"/>
    <n v="0"/>
    <n v="21"/>
    <n v="19"/>
    <n v="0"/>
    <n v="0"/>
    <n v="212"/>
    <n v="193"/>
    <n v="0"/>
    <n v="0"/>
    <m/>
    <m/>
    <n v="0"/>
    <n v="0"/>
    <n v="233"/>
    <n v="212"/>
    <n v="0"/>
    <n v="0"/>
    <n v="2.4347826086956501"/>
    <n v="2.6166666666666698"/>
    <n v="51.130434782608653"/>
    <n v="49.716666666666725"/>
    <n v="4.6108597285067896"/>
    <n v="4.2431561996779399"/>
    <n v="977.50226244343935"/>
    <n v="818.92914653784237"/>
    <m/>
    <m/>
    <n v="0"/>
    <n v="0"/>
    <n v="4.4147326061203778"/>
    <n v="4.0973859113420241"/>
    <n v="1028.6326972260481"/>
    <n v="868.64581320450907"/>
    <m/>
    <m/>
    <n v="0"/>
    <n v="0"/>
    <m/>
    <m/>
    <n v="0"/>
    <n v="0"/>
    <m/>
    <m/>
    <n v="0"/>
    <n v="0"/>
    <n v="0"/>
    <n v="0"/>
    <n v="0"/>
    <n v="0"/>
    <n v="57"/>
    <n v="61"/>
    <n v="0"/>
    <n v="0"/>
    <n v="40"/>
    <n v="53"/>
    <n v="0"/>
    <n v="0"/>
    <m/>
    <m/>
    <n v="0"/>
    <n v="0"/>
    <n v="97"/>
    <n v="114"/>
    <n v="0"/>
    <n v="0"/>
    <n v="3.8418079096045199"/>
    <n v="3.81313131313131"/>
    <n v="218.98305084745763"/>
    <n v="232.6010101010099"/>
    <n v="7.3495934959349603"/>
    <n v="7.9252873563218396"/>
    <n v="293.98373983739839"/>
    <n v="420.0402298850575"/>
    <m/>
    <m/>
    <n v="0"/>
    <n v="0"/>
    <n v="5.2883174297407844"/>
    <n v="5.7249231577725208"/>
    <n v="512.96679068485605"/>
    <n v="652.64123998606738"/>
    <m/>
    <m/>
    <n v="0"/>
    <n v="0"/>
    <m/>
    <m/>
    <n v="0"/>
    <n v="0"/>
    <m/>
    <m/>
    <n v="0"/>
    <n v="0"/>
    <n v="0"/>
    <n v="0"/>
    <n v="0"/>
    <n v="0"/>
    <n v="330"/>
    <n v="326"/>
    <n v="0"/>
    <n v="0"/>
    <n v="4.6715135997300123"/>
    <n v="4.6665247030385784"/>
    <n v="1541.5994879109041"/>
    <n v="1521.2870531905764"/>
    <n v="0"/>
    <n v="0"/>
    <n v="0"/>
    <n v="0"/>
    <n v="4"/>
    <n v="16"/>
    <n v="0"/>
    <n v="0"/>
    <n v="13"/>
    <n v="11"/>
    <n v="0"/>
    <n v="0"/>
    <m/>
    <m/>
    <n v="0"/>
    <n v="0"/>
    <n v="17"/>
    <n v="27"/>
    <n v="0"/>
    <n v="0"/>
    <n v="3"/>
    <n v="4.0833333333333304"/>
    <n v="12"/>
    <n v="65.333333333333286"/>
    <n v="2.3589743589743599"/>
    <n v="5.5151515151515103"/>
    <n v="30.666666666666679"/>
    <n v="60.666666666666615"/>
    <m/>
    <m/>
    <n v="0"/>
    <n v="0"/>
    <n v="2.5098039215686283"/>
    <n v="4.6666666666666634"/>
    <n v="42.666666666666679"/>
    <n v="125.99999999999991"/>
    <m/>
    <m/>
    <n v="0"/>
    <n v="0"/>
    <m/>
    <m/>
    <n v="0"/>
    <n v="0"/>
    <m/>
    <m/>
    <n v="0"/>
    <n v="0"/>
    <n v="0"/>
    <n v="0"/>
    <n v="0"/>
    <n v="0"/>
    <m/>
    <m/>
    <n v="0"/>
    <n v="0"/>
    <m/>
    <m/>
    <n v="0"/>
    <n v="0"/>
    <m/>
    <m/>
    <n v="0"/>
    <n v="0"/>
    <n v="82"/>
    <n v="96"/>
    <n v="0"/>
    <n v="0"/>
    <n v="282.11348563006629"/>
    <n v="347.65101010100989"/>
    <n v="0"/>
    <n v="0"/>
    <n v="265"/>
    <n v="257"/>
    <n v="0"/>
    <n v="0"/>
    <n v="1302.1526689475045"/>
    <n v="1299.6360430895663"/>
    <n v="0"/>
    <n v="0"/>
    <n v="347"/>
    <n v="353"/>
    <n v="0"/>
    <n v="0"/>
    <n v="1584.2661545775709"/>
    <n v="1647.2870531905762"/>
    <n v="0"/>
    <n v="0"/>
    <n v="0"/>
    <n v="0"/>
    <n v="0"/>
    <n v="0"/>
    <n v="0"/>
    <n v="0"/>
    <n v="0"/>
    <n v="0"/>
    <n v="1584.2661545775709"/>
    <n v="1647.2870531905764"/>
    <n v="0"/>
    <n v="0"/>
  </r>
  <r>
    <x v="9"/>
    <s v="James Sprunt Community College"/>
    <m/>
    <n v="198729"/>
    <x v="6"/>
    <n v="237"/>
    <n v="181"/>
    <n v="37"/>
    <n v="31"/>
    <n v="200"/>
    <n v="150"/>
    <m/>
    <m/>
    <n v="200"/>
    <n v="150"/>
    <n v="0"/>
    <n v="0"/>
    <n v="5"/>
    <n v="4"/>
    <n v="0"/>
    <n v="0"/>
    <n v="91"/>
    <n v="62"/>
    <n v="0"/>
    <n v="0"/>
    <m/>
    <m/>
    <n v="0"/>
    <n v="0"/>
    <n v="96"/>
    <n v="66"/>
    <n v="0"/>
    <n v="0"/>
    <n v="4.3809523809523796"/>
    <n v="1.5833333333333299"/>
    <n v="21.904761904761898"/>
    <n v="6.3333333333333197"/>
    <n v="3.5673076923076898"/>
    <n v="3.9480519480519498"/>
    <n v="324.62499999999977"/>
    <n v="244.77922077922088"/>
    <m/>
    <m/>
    <n v="0"/>
    <n v="0"/>
    <n v="3.6096850198412676"/>
    <n v="3.8047356683720333"/>
    <n v="346.5297619047617"/>
    <n v="251.11255411255419"/>
    <m/>
    <m/>
    <n v="0"/>
    <n v="0"/>
    <m/>
    <m/>
    <n v="0"/>
    <n v="0"/>
    <m/>
    <m/>
    <n v="0"/>
    <n v="0"/>
    <n v="0"/>
    <n v="0"/>
    <n v="0"/>
    <n v="0"/>
    <n v="44"/>
    <n v="37"/>
    <n v="0"/>
    <n v="0"/>
    <n v="26"/>
    <n v="17"/>
    <n v="0"/>
    <n v="0"/>
    <m/>
    <m/>
    <n v="0"/>
    <n v="0"/>
    <n v="70"/>
    <n v="54"/>
    <n v="0"/>
    <n v="0"/>
    <n v="5.3018867924528301"/>
    <n v="3.1231884057971002"/>
    <n v="233.28301886792451"/>
    <n v="115.55797101449271"/>
    <n v="5.4946236559139798"/>
    <n v="6.1228070175438596"/>
    <n v="142.86021505376348"/>
    <n v="104.08771929824562"/>
    <m/>
    <m/>
    <n v="0"/>
    <n v="0"/>
    <n v="5.3734747703098282"/>
    <n v="4.0675127835692289"/>
    <n v="376.14323392168797"/>
    <n v="219.64569031273837"/>
    <m/>
    <m/>
    <n v="0"/>
    <n v="0"/>
    <m/>
    <m/>
    <n v="0"/>
    <n v="0"/>
    <m/>
    <m/>
    <n v="0"/>
    <n v="0"/>
    <n v="0"/>
    <n v="0"/>
    <n v="0"/>
    <n v="0"/>
    <n v="166"/>
    <n v="120"/>
    <n v="0"/>
    <n v="0"/>
    <n v="4.3534517820870464"/>
    <n v="3.9229853702107715"/>
    <n v="722.67299582644966"/>
    <n v="470.75824442529256"/>
    <n v="0"/>
    <n v="0"/>
    <n v="0"/>
    <n v="0"/>
    <n v="20"/>
    <n v="9"/>
    <n v="0"/>
    <n v="0"/>
    <n v="14"/>
    <n v="21"/>
    <n v="0"/>
    <n v="0"/>
    <m/>
    <m/>
    <n v="0"/>
    <n v="0"/>
    <n v="34"/>
    <n v="30"/>
    <n v="0"/>
    <n v="0"/>
    <n v="3.5679012345679002"/>
    <n v="4.0512820512820502"/>
    <n v="71.358024691357997"/>
    <n v="36.461538461538453"/>
    <n v="2.68888888888889"/>
    <n v="2.2878787878787898"/>
    <n v="37.64444444444446"/>
    <n v="48.045454545454589"/>
    <m/>
    <m/>
    <n v="0"/>
    <n v="0"/>
    <n v="3.2059549745824252"/>
    <n v="2.816899766899768"/>
    <n v="109.00246913580246"/>
    <n v="84.506993006993042"/>
    <m/>
    <m/>
    <n v="0"/>
    <n v="0"/>
    <m/>
    <m/>
    <n v="0"/>
    <n v="0"/>
    <m/>
    <m/>
    <n v="0"/>
    <n v="0"/>
    <n v="0"/>
    <n v="0"/>
    <n v="0"/>
    <n v="0"/>
    <m/>
    <m/>
    <n v="0"/>
    <n v="0"/>
    <m/>
    <m/>
    <n v="0"/>
    <n v="0"/>
    <m/>
    <m/>
    <n v="0"/>
    <n v="0"/>
    <n v="69"/>
    <n v="50"/>
    <n v="0"/>
    <n v="0"/>
    <n v="326.54580546404441"/>
    <n v="158.35284280936446"/>
    <n v="0"/>
    <n v="0"/>
    <n v="131"/>
    <n v="100"/>
    <n v="0"/>
    <n v="0"/>
    <n v="505.12965949820767"/>
    <n v="396.91239462292106"/>
    <n v="0"/>
    <n v="0"/>
    <n v="200"/>
    <n v="150"/>
    <n v="0"/>
    <n v="0"/>
    <n v="831.67546496225214"/>
    <n v="555.26523743228552"/>
    <n v="0"/>
    <n v="0"/>
    <n v="0"/>
    <n v="0"/>
    <n v="0"/>
    <n v="0"/>
    <n v="0"/>
    <n v="0"/>
    <n v="0"/>
    <n v="0"/>
    <n v="831.67546496225214"/>
    <n v="555.26523743228563"/>
    <n v="0"/>
    <n v="0"/>
  </r>
  <r>
    <x v="9"/>
    <s v="Martin Community College "/>
    <m/>
    <n v="198905"/>
    <x v="6"/>
    <n v="122"/>
    <n v="120"/>
    <n v="5"/>
    <n v="5"/>
    <n v="117"/>
    <n v="115"/>
    <m/>
    <m/>
    <n v="117"/>
    <n v="115"/>
    <n v="0"/>
    <n v="0"/>
    <n v="3"/>
    <n v="2"/>
    <n v="0"/>
    <n v="0"/>
    <n v="71"/>
    <n v="63"/>
    <n v="0"/>
    <n v="0"/>
    <m/>
    <m/>
    <n v="0"/>
    <n v="0"/>
    <n v="74"/>
    <n v="65"/>
    <n v="0"/>
    <n v="0"/>
    <n v="2"/>
    <n v="2.8333333333333299"/>
    <n v="6"/>
    <n v="5.6666666666666599"/>
    <n v="3.9722222222222201"/>
    <n v="3.4974358974359001"/>
    <n v="282.0277777777776"/>
    <n v="220.3384615384617"/>
    <m/>
    <m/>
    <n v="0"/>
    <n v="0"/>
    <n v="3.8922672672672647"/>
    <n v="3.4770019723865899"/>
    <n v="288.0277777777776"/>
    <n v="226.00512820512836"/>
    <m/>
    <m/>
    <n v="0"/>
    <n v="0"/>
    <m/>
    <m/>
    <n v="0"/>
    <n v="0"/>
    <m/>
    <m/>
    <n v="0"/>
    <n v="0"/>
    <n v="0"/>
    <n v="0"/>
    <n v="0"/>
    <n v="0"/>
    <n v="13"/>
    <n v="16"/>
    <n v="0"/>
    <n v="0"/>
    <n v="6"/>
    <n v="6"/>
    <n v="0"/>
    <n v="0"/>
    <m/>
    <m/>
    <n v="0"/>
    <n v="0"/>
    <n v="19"/>
    <n v="22"/>
    <n v="0"/>
    <n v="0"/>
    <n v="3.5833333333333299"/>
    <n v="3.4509803921568598"/>
    <n v="46.583333333333286"/>
    <n v="55.215686274509757"/>
    <n v="4.3333333333333304"/>
    <n v="6.44444444444445"/>
    <n v="25.999999999999982"/>
    <n v="38.6666666666667"/>
    <m/>
    <m/>
    <n v="0"/>
    <n v="0"/>
    <n v="3.8201754385964879"/>
    <n v="4.2673796791443843"/>
    <n v="72.583333333333272"/>
    <n v="93.88235294117645"/>
    <m/>
    <m/>
    <n v="0"/>
    <n v="0"/>
    <m/>
    <m/>
    <n v="0"/>
    <n v="0"/>
    <m/>
    <m/>
    <n v="0"/>
    <n v="0"/>
    <n v="0"/>
    <n v="0"/>
    <n v="0"/>
    <n v="0"/>
    <n v="93"/>
    <n v="87"/>
    <n v="0"/>
    <n v="0"/>
    <n v="3.8775388291517299"/>
    <n v="3.6768675993828142"/>
    <n v="360.61111111111086"/>
    <n v="319.88748114630482"/>
    <n v="0"/>
    <n v="0"/>
    <n v="0"/>
    <n v="0"/>
    <n v="11"/>
    <n v="16"/>
    <n v="0"/>
    <n v="0"/>
    <n v="13"/>
    <n v="12"/>
    <n v="0"/>
    <n v="0"/>
    <m/>
    <m/>
    <n v="0"/>
    <n v="0"/>
    <n v="24"/>
    <n v="28"/>
    <n v="0"/>
    <n v="0"/>
    <n v="2.4545454545454501"/>
    <n v="2.1111111111111098"/>
    <n v="26.99999999999995"/>
    <n v="33.777777777777757"/>
    <n v="3.5"/>
    <n v="2.2777777777777799"/>
    <n v="45.5"/>
    <n v="27.333333333333357"/>
    <m/>
    <m/>
    <n v="0"/>
    <n v="0"/>
    <n v="3.0208333333333308"/>
    <n v="2.1825396825396828"/>
    <n v="72.499999999999943"/>
    <n v="61.111111111111114"/>
    <m/>
    <m/>
    <n v="0"/>
    <n v="0"/>
    <m/>
    <m/>
    <n v="0"/>
    <n v="0"/>
    <m/>
    <m/>
    <n v="0"/>
    <n v="0"/>
    <n v="0"/>
    <n v="0"/>
    <n v="0"/>
    <n v="0"/>
    <m/>
    <m/>
    <n v="0"/>
    <n v="0"/>
    <m/>
    <m/>
    <n v="0"/>
    <n v="0"/>
    <m/>
    <m/>
    <n v="0"/>
    <n v="0"/>
    <n v="27"/>
    <n v="34"/>
    <n v="0"/>
    <n v="0"/>
    <n v="79.583333333333229"/>
    <n v="94.660130718954179"/>
    <n v="0"/>
    <n v="0"/>
    <n v="90"/>
    <n v="81"/>
    <n v="0"/>
    <n v="0"/>
    <n v="353.5277777777776"/>
    <n v="286.33846153846179"/>
    <n v="0"/>
    <n v="0"/>
    <n v="117"/>
    <n v="115"/>
    <n v="0"/>
    <n v="0"/>
    <n v="433.11111111111086"/>
    <n v="380.99859225741596"/>
    <n v="0"/>
    <n v="0"/>
    <n v="0"/>
    <n v="0"/>
    <n v="0"/>
    <n v="0"/>
    <n v="0"/>
    <n v="0"/>
    <n v="0"/>
    <n v="0"/>
    <n v="433.1111111111108"/>
    <n v="380.99859225741591"/>
    <n v="0"/>
    <n v="0"/>
  </r>
  <r>
    <x v="9"/>
    <s v="Mayland Community College"/>
    <m/>
    <n v="198914"/>
    <x v="6"/>
    <n v="138"/>
    <n v="124"/>
    <n v="11"/>
    <n v="8"/>
    <n v="127"/>
    <n v="116"/>
    <m/>
    <m/>
    <n v="127"/>
    <n v="116"/>
    <n v="0"/>
    <n v="0"/>
    <n v="5"/>
    <n v="7"/>
    <n v="0"/>
    <n v="0"/>
    <n v="83"/>
    <n v="75"/>
    <n v="0"/>
    <n v="0"/>
    <m/>
    <m/>
    <n v="0"/>
    <n v="0"/>
    <n v="88"/>
    <n v="82"/>
    <n v="0"/>
    <n v="0"/>
    <n v="2.4"/>
    <n v="2.6666666666666701"/>
    <n v="12"/>
    <n v="18.666666666666689"/>
    <n v="4.88518518518518"/>
    <n v="4.8008130081300804"/>
    <n v="405.47037037036995"/>
    <n v="360.06097560975604"/>
    <m/>
    <m/>
    <n v="0"/>
    <n v="0"/>
    <n v="4.7439814814814767"/>
    <n v="4.6186297838588137"/>
    <n v="417.47037037036995"/>
    <n v="378.72764227642273"/>
    <m/>
    <m/>
    <n v="0"/>
    <n v="0"/>
    <m/>
    <m/>
    <n v="0"/>
    <n v="0"/>
    <m/>
    <m/>
    <n v="0"/>
    <n v="0"/>
    <n v="0"/>
    <n v="0"/>
    <n v="0"/>
    <n v="0"/>
    <n v="10"/>
    <n v="15"/>
    <n v="0"/>
    <n v="0"/>
    <n v="21"/>
    <n v="11"/>
    <n v="0"/>
    <n v="0"/>
    <m/>
    <m/>
    <n v="0"/>
    <n v="0"/>
    <n v="31"/>
    <n v="26"/>
    <n v="0"/>
    <n v="0"/>
    <n v="2.8461538461538498"/>
    <n v="3.0444444444444398"/>
    <n v="28.461538461538499"/>
    <n v="45.6666666666666"/>
    <n v="6.8484848484848504"/>
    <n v="8.75"/>
    <n v="143.81818181818187"/>
    <n v="96.25"/>
    <m/>
    <m/>
    <n v="0"/>
    <n v="0"/>
    <n v="5.557410331603883"/>
    <n v="5.4583333333333304"/>
    <n v="172.27972027972038"/>
    <n v="141.9166666666666"/>
    <m/>
    <m/>
    <n v="0"/>
    <n v="0"/>
    <m/>
    <m/>
    <n v="0"/>
    <n v="0"/>
    <m/>
    <m/>
    <n v="0"/>
    <n v="0"/>
    <n v="0"/>
    <n v="0"/>
    <n v="0"/>
    <n v="0"/>
    <n v="119"/>
    <n v="108"/>
    <n v="0"/>
    <n v="0"/>
    <n v="4.9558831147066416"/>
    <n v="4.8207806383619376"/>
    <n v="589.75009065009033"/>
    <n v="520.6443089430893"/>
    <n v="0"/>
    <n v="0"/>
    <n v="0"/>
    <n v="0"/>
    <n v="5"/>
    <n v="3"/>
    <n v="0"/>
    <n v="0"/>
    <n v="3"/>
    <n v="5"/>
    <n v="0"/>
    <n v="0"/>
    <m/>
    <m/>
    <n v="0"/>
    <n v="0"/>
    <n v="8"/>
    <n v="8"/>
    <n v="0"/>
    <n v="0"/>
    <n v="3.4666666666666699"/>
    <n v="3.8888888888888902"/>
    <n v="17.33333333333335"/>
    <n v="11.666666666666671"/>
    <n v="6.44444444444445"/>
    <n v="2.3333333333333299"/>
    <n v="19.33333333333335"/>
    <n v="11.66666666666665"/>
    <m/>
    <m/>
    <n v="0"/>
    <n v="0"/>
    <n v="4.5833333333333375"/>
    <n v="2.9166666666666652"/>
    <n v="36.6666666666667"/>
    <n v="23.333333333333321"/>
    <m/>
    <m/>
    <n v="0"/>
    <n v="0"/>
    <m/>
    <m/>
    <n v="0"/>
    <n v="0"/>
    <m/>
    <m/>
    <n v="0"/>
    <n v="0"/>
    <n v="0"/>
    <n v="0"/>
    <n v="0"/>
    <n v="0"/>
    <m/>
    <m/>
    <n v="0"/>
    <n v="0"/>
    <m/>
    <m/>
    <n v="0"/>
    <n v="0"/>
    <m/>
    <m/>
    <n v="0"/>
    <n v="0"/>
    <n v="20"/>
    <n v="25"/>
    <n v="0"/>
    <n v="0"/>
    <n v="57.794871794871845"/>
    <n v="75.999999999999957"/>
    <n v="0"/>
    <n v="0"/>
    <n v="107"/>
    <n v="91"/>
    <n v="0"/>
    <n v="0"/>
    <n v="568.62188552188525"/>
    <n v="467.97764227642267"/>
    <n v="0"/>
    <n v="0"/>
    <n v="127"/>
    <n v="116"/>
    <n v="0"/>
    <n v="0"/>
    <n v="626.41675731675707"/>
    <n v="543.97764227642267"/>
    <n v="0"/>
    <n v="0"/>
    <n v="0"/>
    <n v="0"/>
    <n v="0"/>
    <n v="0"/>
    <n v="0"/>
    <n v="0"/>
    <n v="0"/>
    <n v="0"/>
    <n v="626.41675731675707"/>
    <n v="543.97764227642267"/>
    <n v="0"/>
    <n v="0"/>
  </r>
  <r>
    <x v="9"/>
    <s v="McDowell Technical Community College"/>
    <m/>
    <n v="198923"/>
    <x v="6"/>
    <n v="138"/>
    <n v="152"/>
    <n v="3"/>
    <n v="10"/>
    <n v="135"/>
    <n v="142"/>
    <m/>
    <m/>
    <n v="135"/>
    <n v="142"/>
    <n v="0"/>
    <n v="0"/>
    <n v="2"/>
    <n v="2"/>
    <n v="0"/>
    <n v="0"/>
    <n v="76"/>
    <n v="72"/>
    <n v="0"/>
    <n v="0"/>
    <m/>
    <m/>
    <n v="0"/>
    <n v="0"/>
    <n v="78"/>
    <n v="74"/>
    <n v="0"/>
    <n v="0"/>
    <n v="1.5"/>
    <n v="1.3333333333333299"/>
    <n v="3"/>
    <n v="2.6666666666666599"/>
    <n v="3.9004329004329001"/>
    <n v="4.4933333333333296"/>
    <n v="296.4329004329004"/>
    <n v="323.51999999999975"/>
    <m/>
    <m/>
    <n v="0"/>
    <n v="0"/>
    <n v="3.8388833388833383"/>
    <n v="4.4079279279279246"/>
    <n v="299.4329004329004"/>
    <n v="326.18666666666644"/>
    <m/>
    <m/>
    <n v="0"/>
    <n v="0"/>
    <m/>
    <m/>
    <n v="0"/>
    <n v="0"/>
    <m/>
    <m/>
    <n v="0"/>
    <n v="0"/>
    <n v="0"/>
    <n v="0"/>
    <n v="0"/>
    <n v="0"/>
    <n v="22"/>
    <n v="27"/>
    <n v="0"/>
    <n v="0"/>
    <n v="15"/>
    <n v="15"/>
    <n v="0"/>
    <n v="0"/>
    <m/>
    <m/>
    <n v="0"/>
    <n v="0"/>
    <n v="37"/>
    <n v="42"/>
    <n v="0"/>
    <n v="0"/>
    <n v="6.6231884057970998"/>
    <n v="4.68888888888889"/>
    <n v="145.71014492753619"/>
    <n v="126.60000000000002"/>
    <n v="6.9583333333333304"/>
    <n v="8.8958333333333304"/>
    <n v="104.37499999999996"/>
    <n v="133.43749999999994"/>
    <m/>
    <m/>
    <n v="0"/>
    <n v="0"/>
    <n v="6.7590579710144905"/>
    <n v="6.1913690476190464"/>
    <n v="250.08514492753613"/>
    <n v="260.03749999999997"/>
    <m/>
    <m/>
    <n v="0"/>
    <n v="0"/>
    <m/>
    <m/>
    <n v="0"/>
    <n v="0"/>
    <m/>
    <m/>
    <n v="0"/>
    <n v="0"/>
    <n v="0"/>
    <n v="0"/>
    <n v="0"/>
    <n v="0"/>
    <n v="115"/>
    <n v="116"/>
    <n v="0"/>
    <n v="0"/>
    <n v="4.778417785742926"/>
    <n v="5.0536566091954001"/>
    <n v="549.51804536043653"/>
    <n v="586.22416666666641"/>
    <n v="0"/>
    <n v="0"/>
    <n v="0"/>
    <n v="0"/>
    <n v="11"/>
    <n v="10"/>
    <n v="0"/>
    <n v="0"/>
    <n v="9"/>
    <n v="16"/>
    <n v="0"/>
    <n v="0"/>
    <m/>
    <m/>
    <n v="0"/>
    <n v="0"/>
    <n v="20"/>
    <n v="26"/>
    <n v="0"/>
    <n v="0"/>
    <n v="2.8787878787878798"/>
    <n v="2.3846153846153801"/>
    <n v="31.666666666666679"/>
    <n v="23.846153846153801"/>
    <n v="4.92592592592593"/>
    <n v="2.0625"/>
    <n v="44.333333333333371"/>
    <n v="33"/>
    <m/>
    <m/>
    <n v="0"/>
    <n v="0"/>
    <n v="3.8000000000000029"/>
    <n v="2.1863905325443769"/>
    <n v="76.000000000000057"/>
    <n v="56.846153846153797"/>
    <m/>
    <m/>
    <n v="0"/>
    <n v="0"/>
    <m/>
    <m/>
    <n v="0"/>
    <n v="0"/>
    <m/>
    <m/>
    <n v="0"/>
    <n v="0"/>
    <n v="0"/>
    <n v="0"/>
    <n v="0"/>
    <n v="0"/>
    <m/>
    <m/>
    <n v="0"/>
    <n v="0"/>
    <m/>
    <m/>
    <n v="0"/>
    <n v="0"/>
    <m/>
    <m/>
    <n v="0"/>
    <n v="0"/>
    <n v="35"/>
    <n v="39"/>
    <n v="0"/>
    <n v="0"/>
    <n v="180.37681159420288"/>
    <n v="153.11282051282049"/>
    <n v="0"/>
    <n v="0"/>
    <n v="100"/>
    <n v="103"/>
    <n v="0"/>
    <n v="0"/>
    <n v="445.14123376623371"/>
    <n v="489.9574999999997"/>
    <n v="0"/>
    <n v="0"/>
    <n v="135"/>
    <n v="142"/>
    <n v="0"/>
    <n v="0"/>
    <n v="625.51804536043664"/>
    <n v="643.07032051282022"/>
    <n v="0"/>
    <n v="0"/>
    <n v="0"/>
    <n v="0"/>
    <n v="0"/>
    <n v="0"/>
    <n v="0"/>
    <n v="0"/>
    <n v="0"/>
    <n v="0"/>
    <n v="625.51804536043664"/>
    <n v="643.07032051282022"/>
    <n v="0"/>
    <n v="0"/>
  </r>
  <r>
    <x v="9"/>
    <s v="Montgomery Community College"/>
    <m/>
    <n v="199023"/>
    <x v="6"/>
    <n v="127"/>
    <n v="137"/>
    <n v="0"/>
    <n v="4"/>
    <n v="127"/>
    <n v="133"/>
    <m/>
    <m/>
    <n v="127"/>
    <n v="133"/>
    <n v="0"/>
    <n v="0"/>
    <n v="2"/>
    <n v="1"/>
    <n v="0"/>
    <n v="0"/>
    <n v="78"/>
    <n v="58"/>
    <n v="0"/>
    <n v="0"/>
    <m/>
    <m/>
    <n v="0"/>
    <n v="0"/>
    <n v="80"/>
    <n v="59"/>
    <n v="0"/>
    <n v="0"/>
    <n v="1.3333333333333299"/>
    <n v="5.6666666666666696"/>
    <n v="2.6666666666666599"/>
    <n v="5.6666666666666696"/>
    <n v="3.1794871794871802"/>
    <n v="4.1092896174863398"/>
    <n v="248.00000000000006"/>
    <n v="238.33879781420771"/>
    <m/>
    <m/>
    <n v="0"/>
    <n v="0"/>
    <n v="3.1333333333333337"/>
    <n v="4.1356858386588877"/>
    <n v="250.66666666666669"/>
    <n v="244.00546448087437"/>
    <m/>
    <m/>
    <n v="0"/>
    <n v="0"/>
    <m/>
    <m/>
    <n v="0"/>
    <n v="0"/>
    <m/>
    <m/>
    <n v="0"/>
    <n v="0"/>
    <n v="0"/>
    <n v="0"/>
    <n v="0"/>
    <n v="0"/>
    <n v="14"/>
    <n v="24"/>
    <n v="0"/>
    <n v="0"/>
    <n v="3"/>
    <n v="10"/>
    <n v="0"/>
    <n v="0"/>
    <m/>
    <m/>
    <n v="0"/>
    <n v="0"/>
    <n v="17"/>
    <n v="34"/>
    <n v="0"/>
    <n v="0"/>
    <n v="2.71428571428571"/>
    <n v="2.3472222222222201"/>
    <n v="37.999999999999943"/>
    <n v="56.333333333333286"/>
    <n v="7.8888888888888902"/>
    <n v="4.7"/>
    <n v="23.666666666666671"/>
    <n v="47"/>
    <m/>
    <m/>
    <n v="0"/>
    <n v="0"/>
    <n v="3.6274509803921537"/>
    <n v="3.0392156862745083"/>
    <n v="61.666666666666615"/>
    <n v="103.33333333333329"/>
    <m/>
    <m/>
    <n v="0"/>
    <n v="0"/>
    <m/>
    <m/>
    <n v="0"/>
    <n v="0"/>
    <m/>
    <m/>
    <n v="0"/>
    <n v="0"/>
    <n v="0"/>
    <n v="0"/>
    <n v="0"/>
    <n v="0"/>
    <n v="97"/>
    <n v="93"/>
    <n v="0"/>
    <n v="0"/>
    <n v="3.2199312714776629"/>
    <n v="3.734825782948469"/>
    <n v="312.33333333333331"/>
    <n v="347.33879781420762"/>
    <n v="0"/>
    <n v="0"/>
    <n v="0"/>
    <n v="0"/>
    <n v="22"/>
    <n v="27"/>
    <n v="0"/>
    <n v="0"/>
    <n v="8"/>
    <n v="13"/>
    <n v="0"/>
    <n v="0"/>
    <m/>
    <m/>
    <n v="0"/>
    <n v="0"/>
    <n v="30"/>
    <n v="40"/>
    <n v="0"/>
    <n v="0"/>
    <n v="2.0303030303030298"/>
    <n v="2.61904761904762"/>
    <n v="44.666666666666657"/>
    <n v="70.714285714285737"/>
    <n v="3.75"/>
    <n v="2.5384615384615401"/>
    <n v="30"/>
    <n v="33.000000000000021"/>
    <m/>
    <m/>
    <n v="0"/>
    <n v="0"/>
    <n v="2.4888888888888885"/>
    <n v="2.5928571428571439"/>
    <n v="74.666666666666657"/>
    <n v="103.71428571428575"/>
    <m/>
    <m/>
    <n v="0"/>
    <n v="0"/>
    <m/>
    <m/>
    <n v="0"/>
    <n v="0"/>
    <m/>
    <m/>
    <n v="0"/>
    <n v="0"/>
    <n v="0"/>
    <n v="0"/>
    <n v="0"/>
    <n v="0"/>
    <m/>
    <m/>
    <n v="0"/>
    <n v="0"/>
    <m/>
    <m/>
    <n v="0"/>
    <n v="0"/>
    <m/>
    <m/>
    <n v="0"/>
    <n v="0"/>
    <n v="38"/>
    <n v="52"/>
    <n v="0"/>
    <n v="0"/>
    <n v="85.333333333333258"/>
    <n v="132.71428571428569"/>
    <n v="0"/>
    <n v="0"/>
    <n v="89"/>
    <n v="81"/>
    <n v="0"/>
    <n v="0"/>
    <n v="301.66666666666674"/>
    <n v="318.33879781420774"/>
    <n v="0"/>
    <n v="0"/>
    <n v="127"/>
    <n v="133"/>
    <n v="0"/>
    <n v="0"/>
    <n v="387"/>
    <n v="451.0530835284934"/>
    <n v="0"/>
    <n v="0"/>
    <n v="0"/>
    <n v="0"/>
    <n v="0"/>
    <n v="0"/>
    <n v="0"/>
    <n v="0"/>
    <n v="0"/>
    <n v="0"/>
    <n v="387"/>
    <n v="451.0530835284934"/>
    <n v="0"/>
    <n v="0"/>
  </r>
  <r>
    <x v="9"/>
    <s v="Pamlico Community College"/>
    <m/>
    <n v="199263"/>
    <x v="6"/>
    <n v="51"/>
    <n v="63"/>
    <n v="1"/>
    <n v="8"/>
    <n v="50"/>
    <n v="55"/>
    <m/>
    <m/>
    <n v="50"/>
    <n v="55"/>
    <n v="0"/>
    <n v="0"/>
    <n v="3"/>
    <n v="3"/>
    <n v="0"/>
    <n v="0"/>
    <n v="9"/>
    <n v="5"/>
    <n v="0"/>
    <n v="0"/>
    <m/>
    <m/>
    <n v="0"/>
    <n v="0"/>
    <n v="12"/>
    <n v="8"/>
    <n v="0"/>
    <n v="0"/>
    <n v="2.5555555555555598"/>
    <n v="2.9166666666666701"/>
    <n v="7.6666666666666794"/>
    <n v="8.7500000000000107"/>
    <n v="5.8888888888888902"/>
    <n v="5.2222222222222197"/>
    <n v="53.000000000000014"/>
    <n v="26.1111111111111"/>
    <m/>
    <m/>
    <n v="0"/>
    <n v="0"/>
    <n v="5.055555555555558"/>
    <n v="4.3576388888888893"/>
    <n v="60.6666666666667"/>
    <n v="34.861111111111114"/>
    <m/>
    <m/>
    <n v="0"/>
    <n v="0"/>
    <m/>
    <m/>
    <n v="0"/>
    <n v="0"/>
    <m/>
    <m/>
    <n v="0"/>
    <n v="0"/>
    <n v="0"/>
    <n v="0"/>
    <n v="0"/>
    <n v="0"/>
    <n v="6"/>
    <n v="17"/>
    <n v="0"/>
    <n v="0"/>
    <n v="11"/>
    <n v="13"/>
    <n v="0"/>
    <n v="0"/>
    <m/>
    <m/>
    <n v="0"/>
    <n v="0"/>
    <n v="17"/>
    <n v="30"/>
    <n v="0"/>
    <n v="0"/>
    <n v="6.3333333333333304"/>
    <n v="7"/>
    <n v="37.999999999999986"/>
    <n v="119"/>
    <n v="2.2727272727272698"/>
    <n v="5"/>
    <n v="24.999999999999968"/>
    <n v="65"/>
    <m/>
    <m/>
    <n v="0"/>
    <n v="0"/>
    <n v="3.705882352941174"/>
    <n v="6.1333333333333337"/>
    <n v="62.999999999999957"/>
    <n v="184"/>
    <m/>
    <m/>
    <n v="0"/>
    <n v="0"/>
    <m/>
    <m/>
    <n v="0"/>
    <n v="0"/>
    <m/>
    <m/>
    <n v="0"/>
    <n v="0"/>
    <n v="0"/>
    <n v="0"/>
    <n v="0"/>
    <n v="0"/>
    <n v="29"/>
    <n v="38"/>
    <n v="0"/>
    <n v="0"/>
    <n v="4.264367816091954"/>
    <n v="5.7595029239766085"/>
    <n v="123.66666666666667"/>
    <n v="218.86111111111111"/>
    <n v="0"/>
    <n v="0"/>
    <n v="0"/>
    <n v="0"/>
    <n v="11"/>
    <n v="8"/>
    <n v="0"/>
    <n v="0"/>
    <n v="10"/>
    <n v="9"/>
    <n v="0"/>
    <n v="0"/>
    <m/>
    <m/>
    <n v="0"/>
    <n v="0"/>
    <n v="21"/>
    <n v="17"/>
    <n v="0"/>
    <n v="0"/>
    <n v="3.1388888888888902"/>
    <n v="3.375"/>
    <n v="34.527777777777793"/>
    <n v="27"/>
    <n v="2.06666666666667"/>
    <n v="2.1333333333333302"/>
    <n v="20.6666666666667"/>
    <n v="19.199999999999971"/>
    <m/>
    <m/>
    <n v="0"/>
    <n v="0"/>
    <n v="2.6283068783068808"/>
    <n v="2.7176470588235278"/>
    <n v="55.1944444444445"/>
    <n v="46.199999999999974"/>
    <m/>
    <m/>
    <n v="0"/>
    <n v="0"/>
    <m/>
    <m/>
    <n v="0"/>
    <n v="0"/>
    <m/>
    <m/>
    <n v="0"/>
    <n v="0"/>
    <n v="0"/>
    <n v="0"/>
    <n v="0"/>
    <n v="0"/>
    <m/>
    <m/>
    <n v="0"/>
    <n v="0"/>
    <m/>
    <m/>
    <n v="0"/>
    <n v="0"/>
    <m/>
    <m/>
    <n v="0"/>
    <n v="0"/>
    <n v="20"/>
    <n v="28"/>
    <n v="0"/>
    <n v="0"/>
    <n v="80.194444444444457"/>
    <n v="154.75"/>
    <n v="0"/>
    <n v="0"/>
    <n v="30"/>
    <n v="27"/>
    <n v="0"/>
    <n v="0"/>
    <n v="98.666666666666686"/>
    <n v="110.31111111111107"/>
    <n v="0"/>
    <n v="0"/>
    <n v="50"/>
    <n v="55"/>
    <n v="0"/>
    <n v="0"/>
    <n v="178.86111111111114"/>
    <n v="265.06111111111107"/>
    <n v="0"/>
    <n v="0"/>
    <n v="0"/>
    <n v="0"/>
    <n v="0"/>
    <n v="0"/>
    <n v="0"/>
    <n v="0"/>
    <n v="0"/>
    <n v="0"/>
    <n v="178.86111111111117"/>
    <n v="265.06111111111107"/>
    <n v="0"/>
    <n v="0"/>
  </r>
  <r>
    <x v="9"/>
    <s v="Piedmont Community College"/>
    <m/>
    <n v="199324"/>
    <x v="6"/>
    <n v="110"/>
    <n v="163"/>
    <n v="7"/>
    <n v="4"/>
    <n v="103"/>
    <n v="159"/>
    <m/>
    <m/>
    <n v="103"/>
    <n v="159"/>
    <n v="0"/>
    <n v="0"/>
    <n v="3"/>
    <n v="5"/>
    <n v="0"/>
    <n v="0"/>
    <n v="39"/>
    <n v="72"/>
    <n v="0"/>
    <n v="0"/>
    <m/>
    <m/>
    <n v="0"/>
    <n v="0"/>
    <n v="42"/>
    <n v="77"/>
    <n v="0"/>
    <n v="0"/>
    <n v="1.3333333333333299"/>
    <n v="1.5333333333333301"/>
    <n v="3.9999999999999898"/>
    <n v="7.6666666666666501"/>
    <n v="7.3583333333333298"/>
    <n v="6.7870370370370399"/>
    <n v="286.97499999999985"/>
    <n v="488.66666666666686"/>
    <m/>
    <m/>
    <n v="0"/>
    <n v="0"/>
    <n v="6.927976190476187"/>
    <n v="6.4458874458874478"/>
    <n v="290.97499999999985"/>
    <n v="496.33333333333348"/>
    <m/>
    <m/>
    <n v="0"/>
    <n v="0"/>
    <m/>
    <m/>
    <n v="0"/>
    <n v="0"/>
    <m/>
    <m/>
    <n v="0"/>
    <n v="0"/>
    <n v="0"/>
    <n v="0"/>
    <n v="0"/>
    <n v="0"/>
    <n v="30"/>
    <n v="34"/>
    <n v="0"/>
    <n v="0"/>
    <n v="20"/>
    <n v="32"/>
    <n v="0"/>
    <n v="0"/>
    <m/>
    <m/>
    <n v="0"/>
    <n v="0"/>
    <n v="50"/>
    <n v="66"/>
    <n v="0"/>
    <n v="0"/>
    <n v="4.76767676767677"/>
    <n v="6.0900900900900901"/>
    <n v="143.03030303030309"/>
    <n v="207.06306306306305"/>
    <n v="8"/>
    <n v="6.3333333333333304"/>
    <n v="160"/>
    <n v="202.66666666666657"/>
    <m/>
    <m/>
    <n v="0"/>
    <n v="0"/>
    <n v="6.0606060606060623"/>
    <n v="6.2080262080262063"/>
    <n v="303.03030303030312"/>
    <n v="409.72972972972963"/>
    <m/>
    <m/>
    <n v="0"/>
    <n v="0"/>
    <m/>
    <m/>
    <n v="0"/>
    <n v="0"/>
    <m/>
    <m/>
    <n v="0"/>
    <n v="0"/>
    <n v="0"/>
    <n v="0"/>
    <n v="0"/>
    <n v="0"/>
    <n v="92"/>
    <n v="143"/>
    <n v="0"/>
    <n v="0"/>
    <n v="6.456579380764162"/>
    <n v="6.3361053361053363"/>
    <n v="594.00530303030291"/>
    <n v="906.06306306306305"/>
    <n v="0"/>
    <n v="0"/>
    <n v="0"/>
    <n v="0"/>
    <n v="4"/>
    <n v="6"/>
    <n v="0"/>
    <n v="0"/>
    <n v="7"/>
    <n v="10"/>
    <n v="0"/>
    <n v="0"/>
    <m/>
    <m/>
    <n v="0"/>
    <n v="0"/>
    <n v="11"/>
    <n v="16"/>
    <n v="0"/>
    <n v="0"/>
    <n v="2.8333333333333299"/>
    <n v="4.7777777777777803"/>
    <n v="11.33333333333332"/>
    <n v="28.666666666666682"/>
    <n v="3.25"/>
    <n v="2.8666666666666698"/>
    <n v="22.75"/>
    <n v="28.6666666666667"/>
    <m/>
    <m/>
    <n v="0"/>
    <n v="0"/>
    <n v="3.0984848484848473"/>
    <n v="3.5833333333333366"/>
    <n v="34.083333333333321"/>
    <n v="57.333333333333385"/>
    <m/>
    <m/>
    <n v="0"/>
    <n v="0"/>
    <m/>
    <m/>
    <n v="0"/>
    <n v="0"/>
    <m/>
    <m/>
    <n v="0"/>
    <n v="0"/>
    <n v="0"/>
    <n v="0"/>
    <n v="0"/>
    <n v="0"/>
    <m/>
    <m/>
    <n v="0"/>
    <n v="0"/>
    <m/>
    <m/>
    <n v="0"/>
    <n v="0"/>
    <m/>
    <m/>
    <n v="0"/>
    <n v="0"/>
    <n v="37"/>
    <n v="45"/>
    <n v="0"/>
    <n v="0"/>
    <n v="158.3636363636364"/>
    <n v="243.3963963963964"/>
    <n v="0"/>
    <n v="0"/>
    <n v="66"/>
    <n v="114"/>
    <n v="0"/>
    <n v="0"/>
    <n v="469.72499999999985"/>
    <n v="720.00000000000023"/>
    <n v="0"/>
    <n v="0"/>
    <n v="103"/>
    <n v="159"/>
    <n v="0"/>
    <n v="0"/>
    <n v="628.08863636363628"/>
    <n v="963.39639639639665"/>
    <n v="0"/>
    <n v="0"/>
    <n v="0"/>
    <n v="0"/>
    <n v="0"/>
    <n v="0"/>
    <n v="0"/>
    <n v="0"/>
    <n v="0"/>
    <n v="0"/>
    <n v="628.08863636363628"/>
    <n v="963.39639639639643"/>
    <n v="0"/>
    <n v="0"/>
  </r>
  <r>
    <x v="9"/>
    <s v="Roanoke-Chowan Community College"/>
    <m/>
    <n v="199467"/>
    <x v="6"/>
    <n v="89"/>
    <n v="90"/>
    <n v="6"/>
    <n v="11"/>
    <n v="83"/>
    <n v="79"/>
    <m/>
    <m/>
    <n v="83"/>
    <n v="79"/>
    <n v="0"/>
    <n v="0"/>
    <n v="0"/>
    <n v="0"/>
    <n v="0"/>
    <n v="0"/>
    <n v="44"/>
    <n v="41"/>
    <n v="0"/>
    <n v="0"/>
    <m/>
    <m/>
    <n v="0"/>
    <n v="0"/>
    <n v="44"/>
    <n v="41"/>
    <n v="0"/>
    <n v="0"/>
    <m/>
    <m/>
    <n v="0"/>
    <n v="0"/>
    <n v="3.83673469387755"/>
    <n v="4.1363636363636402"/>
    <n v="168.8163265306122"/>
    <n v="169.59090909090924"/>
    <m/>
    <m/>
    <n v="0"/>
    <n v="0"/>
    <n v="3.83673469387755"/>
    <n v="4.1363636363636402"/>
    <n v="168.8163265306122"/>
    <n v="169.59090909090924"/>
    <m/>
    <m/>
    <n v="0"/>
    <n v="0"/>
    <m/>
    <m/>
    <n v="0"/>
    <n v="0"/>
    <m/>
    <m/>
    <n v="0"/>
    <n v="0"/>
    <n v="0"/>
    <n v="0"/>
    <n v="0"/>
    <n v="0"/>
    <n v="23"/>
    <n v="14"/>
    <n v="0"/>
    <n v="0"/>
    <n v="10"/>
    <n v="6"/>
    <n v="0"/>
    <n v="0"/>
    <m/>
    <m/>
    <n v="0"/>
    <n v="0"/>
    <n v="33"/>
    <n v="20"/>
    <n v="0"/>
    <n v="0"/>
    <n v="9.3888888888888893"/>
    <n v="5.0222222222222204"/>
    <n v="215.94444444444446"/>
    <n v="70.311111111111089"/>
    <n v="5.3"/>
    <n v="7.71428571428571"/>
    <n v="53"/>
    <n v="46.285714285714263"/>
    <m/>
    <m/>
    <n v="0"/>
    <n v="0"/>
    <n v="8.1498316498316505"/>
    <n v="5.8298412698412676"/>
    <n v="268.94444444444446"/>
    <n v="116.59682539682535"/>
    <m/>
    <m/>
    <n v="0"/>
    <n v="0"/>
    <m/>
    <m/>
    <n v="0"/>
    <n v="0"/>
    <m/>
    <m/>
    <n v="0"/>
    <n v="0"/>
    <n v="0"/>
    <n v="0"/>
    <n v="0"/>
    <n v="0"/>
    <n v="77"/>
    <n v="61"/>
    <n v="0"/>
    <n v="0"/>
    <n v="5.685204817857878"/>
    <n v="4.6916022047169603"/>
    <n v="437.76077097505663"/>
    <n v="286.18773448773459"/>
    <n v="0"/>
    <n v="0"/>
    <n v="0"/>
    <n v="0"/>
    <n v="3"/>
    <n v="10"/>
    <n v="0"/>
    <n v="0"/>
    <n v="3"/>
    <n v="8"/>
    <n v="0"/>
    <n v="0"/>
    <m/>
    <m/>
    <n v="0"/>
    <n v="0"/>
    <n v="6"/>
    <n v="18"/>
    <n v="0"/>
    <n v="0"/>
    <n v="2"/>
    <n v="6.1025641025641004"/>
    <n v="6"/>
    <n v="61.025641025641008"/>
    <n v="1.7777777777777799"/>
    <n v="8.3030303030302992"/>
    <n v="5.3333333333333393"/>
    <n v="66.424242424242394"/>
    <m/>
    <m/>
    <n v="0"/>
    <n v="0"/>
    <n v="1.8888888888888899"/>
    <n v="7.0805490805490781"/>
    <n v="11.333333333333339"/>
    <n v="127.4498834498834"/>
    <m/>
    <m/>
    <n v="0"/>
    <n v="0"/>
    <m/>
    <m/>
    <n v="0"/>
    <n v="0"/>
    <m/>
    <m/>
    <n v="0"/>
    <n v="0"/>
    <n v="0"/>
    <n v="0"/>
    <n v="0"/>
    <n v="0"/>
    <m/>
    <m/>
    <n v="0"/>
    <n v="0"/>
    <m/>
    <m/>
    <n v="0"/>
    <n v="0"/>
    <m/>
    <m/>
    <n v="0"/>
    <n v="0"/>
    <n v="26"/>
    <n v="24"/>
    <n v="0"/>
    <n v="0"/>
    <n v="221.94444444444446"/>
    <n v="131.3367521367521"/>
    <n v="0"/>
    <n v="0"/>
    <n v="57"/>
    <n v="55"/>
    <n v="0"/>
    <n v="0"/>
    <n v="227.14965986394554"/>
    <n v="282.30086580086589"/>
    <n v="0"/>
    <n v="0"/>
    <n v="83"/>
    <n v="79"/>
    <n v="0"/>
    <n v="0"/>
    <n v="449.09410430839"/>
    <n v="413.63761793761796"/>
    <n v="0"/>
    <n v="0"/>
    <n v="0"/>
    <n v="0"/>
    <n v="0"/>
    <n v="0"/>
    <n v="0"/>
    <n v="0"/>
    <n v="0"/>
    <n v="0"/>
    <n v="449.09410430838994"/>
    <n v="413.63761793761796"/>
    <n v="0"/>
    <n v="0"/>
  </r>
  <r>
    <x v="9"/>
    <s v="Robeson Community College"/>
    <s v="Met the criteria for Two-Year 2 in 2020-21 and 2021-22"/>
    <n v="199476"/>
    <x v="6"/>
    <n v="218"/>
    <n v="259"/>
    <n v="4"/>
    <n v="2"/>
    <n v="214"/>
    <n v="257"/>
    <m/>
    <m/>
    <n v="214"/>
    <n v="257"/>
    <n v="0"/>
    <n v="0"/>
    <n v="1"/>
    <n v="0"/>
    <n v="0"/>
    <n v="0"/>
    <n v="45"/>
    <n v="64"/>
    <n v="0"/>
    <n v="0"/>
    <m/>
    <m/>
    <n v="0"/>
    <n v="0"/>
    <n v="46"/>
    <n v="64"/>
    <n v="0"/>
    <n v="0"/>
    <n v="2"/>
    <m/>
    <n v="2"/>
    <n v="0"/>
    <n v="3.7185185185185201"/>
    <n v="3.9479166666666701"/>
    <n v="167.3333333333334"/>
    <n v="252.66666666666688"/>
    <m/>
    <m/>
    <n v="0"/>
    <n v="0"/>
    <n v="3.6811594202898563"/>
    <n v="3.9479166666666701"/>
    <n v="169.3333333333334"/>
    <n v="252.66666666666688"/>
    <m/>
    <m/>
    <n v="0"/>
    <n v="0"/>
    <m/>
    <m/>
    <n v="0"/>
    <n v="0"/>
    <m/>
    <m/>
    <n v="0"/>
    <n v="0"/>
    <n v="0"/>
    <n v="0"/>
    <n v="0"/>
    <n v="0"/>
    <n v="72"/>
    <n v="105"/>
    <n v="0"/>
    <n v="0"/>
    <n v="61"/>
    <n v="47"/>
    <n v="0"/>
    <n v="0"/>
    <m/>
    <m/>
    <n v="0"/>
    <n v="0"/>
    <n v="133"/>
    <n v="152"/>
    <n v="0"/>
    <n v="0"/>
    <n v="4.9864864864864904"/>
    <n v="4.8412698412698401"/>
    <n v="359.02702702702732"/>
    <n v="508.3333333333332"/>
    <n v="4.8783068783068799"/>
    <n v="6.0555555555555598"/>
    <n v="297.57671957671965"/>
    <n v="284.61111111111131"/>
    <m/>
    <m/>
    <n v="0"/>
    <n v="0"/>
    <n v="4.9368702752161422"/>
    <n v="5.2167397660818722"/>
    <n v="656.60374660374691"/>
    <n v="792.94444444444457"/>
    <m/>
    <m/>
    <n v="0"/>
    <n v="0"/>
    <m/>
    <m/>
    <n v="0"/>
    <n v="0"/>
    <m/>
    <m/>
    <n v="0"/>
    <n v="0"/>
    <n v="0"/>
    <n v="0"/>
    <n v="0"/>
    <n v="0"/>
    <n v="179"/>
    <n v="216"/>
    <n v="0"/>
    <n v="0"/>
    <n v="4.6141736309334096"/>
    <n v="4.8407921810699612"/>
    <n v="825.93707993708028"/>
    <n v="1045.6111111111115"/>
    <n v="0"/>
    <n v="0"/>
    <n v="0"/>
    <n v="0"/>
    <n v="10"/>
    <n v="19"/>
    <n v="0"/>
    <n v="0"/>
    <n v="25"/>
    <n v="22"/>
    <n v="0"/>
    <n v="0"/>
    <m/>
    <m/>
    <n v="0"/>
    <n v="0"/>
    <n v="35"/>
    <n v="41"/>
    <n v="0"/>
    <n v="0"/>
    <n v="1.9666666666666699"/>
    <n v="3.05"/>
    <n v="19.6666666666667"/>
    <n v="57.949999999999996"/>
    <n v="4.0133333333333301"/>
    <n v="3.1363636363636398"/>
    <n v="100.33333333333326"/>
    <n v="69.000000000000071"/>
    <m/>
    <m/>
    <n v="0"/>
    <n v="0"/>
    <n v="3.4285714285714275"/>
    <n v="3.0963414634146358"/>
    <n v="119.99999999999996"/>
    <n v="126.95000000000007"/>
    <m/>
    <m/>
    <n v="0"/>
    <n v="0"/>
    <m/>
    <m/>
    <n v="0"/>
    <n v="0"/>
    <m/>
    <m/>
    <n v="0"/>
    <n v="0"/>
    <n v="0"/>
    <n v="0"/>
    <n v="0"/>
    <n v="0"/>
    <m/>
    <m/>
    <n v="0"/>
    <n v="0"/>
    <m/>
    <m/>
    <n v="0"/>
    <n v="0"/>
    <m/>
    <m/>
    <n v="0"/>
    <n v="0"/>
    <n v="83"/>
    <n v="124"/>
    <n v="0"/>
    <n v="0"/>
    <n v="380.693693693694"/>
    <n v="566.28333333333319"/>
    <n v="0"/>
    <n v="0"/>
    <n v="131"/>
    <n v="133"/>
    <n v="0"/>
    <n v="0"/>
    <n v="565.24338624338634"/>
    <n v="606.27777777777828"/>
    <n v="0"/>
    <n v="0"/>
    <n v="214"/>
    <n v="257"/>
    <n v="0"/>
    <n v="0"/>
    <n v="945.9370799370804"/>
    <n v="1172.5611111111116"/>
    <n v="0"/>
    <n v="0"/>
    <n v="0"/>
    <n v="0"/>
    <n v="0"/>
    <n v="0"/>
    <n v="0"/>
    <n v="0"/>
    <n v="0"/>
    <n v="0"/>
    <n v="945.93707993708028"/>
    <n v="1172.5611111111116"/>
    <n v="0"/>
    <n v="0"/>
  </r>
  <r>
    <x v="9"/>
    <s v="Rockingham Community College "/>
    <m/>
    <n v="199485"/>
    <x v="6"/>
    <n v="274"/>
    <n v="260"/>
    <n v="4"/>
    <n v="6"/>
    <n v="270"/>
    <n v="254"/>
    <m/>
    <m/>
    <n v="270"/>
    <n v="254"/>
    <n v="0"/>
    <n v="0"/>
    <n v="0"/>
    <n v="0"/>
    <n v="0"/>
    <n v="0"/>
    <n v="115"/>
    <n v="75"/>
    <n v="0"/>
    <n v="0"/>
    <m/>
    <m/>
    <n v="0"/>
    <n v="0"/>
    <n v="115"/>
    <n v="75"/>
    <n v="0"/>
    <n v="0"/>
    <m/>
    <m/>
    <n v="0"/>
    <n v="0"/>
    <n v="3.9827586206896601"/>
    <n v="4.2034632034632002"/>
    <n v="458.01724137931092"/>
    <n v="315.25974025974"/>
    <m/>
    <m/>
    <n v="0"/>
    <n v="0"/>
    <n v="3.9827586206896601"/>
    <n v="4.2034632034632002"/>
    <n v="458.01724137931092"/>
    <n v="315.25974025974"/>
    <m/>
    <m/>
    <n v="0"/>
    <n v="0"/>
    <m/>
    <m/>
    <n v="0"/>
    <n v="0"/>
    <m/>
    <m/>
    <n v="0"/>
    <n v="0"/>
    <n v="0"/>
    <n v="0"/>
    <n v="0"/>
    <n v="0"/>
    <n v="72"/>
    <n v="87"/>
    <n v="0"/>
    <n v="0"/>
    <n v="55"/>
    <n v="50"/>
    <n v="0"/>
    <n v="0"/>
    <m/>
    <m/>
    <n v="0"/>
    <n v="0"/>
    <n v="127"/>
    <n v="137"/>
    <n v="0"/>
    <n v="0"/>
    <n v="3.4577777777777801"/>
    <n v="3.1872659176029998"/>
    <n v="248.96000000000015"/>
    <n v="277.292134831461"/>
    <n v="7.1030303030302999"/>
    <n v="6.18954248366013"/>
    <n v="390.66666666666652"/>
    <n v="309.47712418300648"/>
    <m/>
    <m/>
    <n v="0"/>
    <n v="0"/>
    <n v="5.0364304461942258"/>
    <n v="4.2829872920764052"/>
    <n v="639.62666666666667"/>
    <n v="586.76925901446748"/>
    <m/>
    <m/>
    <n v="0"/>
    <n v="0"/>
    <m/>
    <m/>
    <n v="0"/>
    <n v="0"/>
    <m/>
    <m/>
    <n v="0"/>
    <n v="0"/>
    <n v="0"/>
    <n v="0"/>
    <n v="0"/>
    <n v="0"/>
    <n v="242"/>
    <n v="212"/>
    <n v="0"/>
    <n v="0"/>
    <n v="4.5357186282891639"/>
    <n v="4.2548537701613567"/>
    <n v="1097.6439080459777"/>
    <n v="902.02899927420765"/>
    <n v="0"/>
    <n v="0"/>
    <n v="0"/>
    <n v="0"/>
    <n v="8"/>
    <n v="12"/>
    <n v="0"/>
    <n v="0"/>
    <n v="20"/>
    <n v="30"/>
    <n v="0"/>
    <n v="0"/>
    <m/>
    <m/>
    <n v="0"/>
    <n v="0"/>
    <n v="28"/>
    <n v="42"/>
    <n v="0"/>
    <n v="0"/>
    <n v="1.5"/>
    <n v="3.1944444444444402"/>
    <n v="12"/>
    <n v="38.333333333333286"/>
    <n v="4.7833333333333297"/>
    <n v="2.6021505376344098"/>
    <n v="95.6666666666666"/>
    <n v="78.064516129032299"/>
    <m/>
    <m/>
    <n v="0"/>
    <n v="0"/>
    <n v="3.8452380952380927"/>
    <n v="2.7713773681515614"/>
    <n v="107.6666666666666"/>
    <n v="116.39784946236558"/>
    <m/>
    <m/>
    <n v="0"/>
    <n v="0"/>
    <m/>
    <m/>
    <n v="0"/>
    <n v="0"/>
    <m/>
    <m/>
    <n v="0"/>
    <n v="0"/>
    <n v="0"/>
    <n v="0"/>
    <n v="0"/>
    <n v="0"/>
    <m/>
    <m/>
    <n v="0"/>
    <n v="0"/>
    <m/>
    <m/>
    <n v="0"/>
    <n v="0"/>
    <m/>
    <m/>
    <n v="0"/>
    <n v="0"/>
    <n v="80"/>
    <n v="99"/>
    <n v="0"/>
    <n v="0"/>
    <n v="260.96000000000015"/>
    <n v="315.62546816479426"/>
    <n v="0"/>
    <n v="0"/>
    <n v="190"/>
    <n v="155"/>
    <n v="0"/>
    <n v="0"/>
    <n v="944.35057471264406"/>
    <n v="702.80138057177885"/>
    <n v="0"/>
    <n v="0"/>
    <n v="270"/>
    <n v="254"/>
    <n v="0"/>
    <n v="0"/>
    <n v="1205.3105747126442"/>
    <n v="1018.4268487365731"/>
    <n v="0"/>
    <n v="0"/>
    <n v="0"/>
    <n v="0"/>
    <n v="0"/>
    <n v="0"/>
    <n v="0"/>
    <n v="0"/>
    <n v="0"/>
    <n v="0"/>
    <n v="1205.3105747126442"/>
    <n v="1018.4268487365732"/>
    <n v="0"/>
    <n v="0"/>
  </r>
  <r>
    <x v="9"/>
    <s v="Sampson Community College"/>
    <m/>
    <n v="199625"/>
    <x v="6"/>
    <n v="310"/>
    <n v="321"/>
    <n v="37"/>
    <n v="38"/>
    <n v="273"/>
    <n v="283"/>
    <m/>
    <m/>
    <n v="273"/>
    <n v="283"/>
    <n v="0"/>
    <n v="0"/>
    <n v="14"/>
    <n v="44"/>
    <n v="0"/>
    <n v="0"/>
    <n v="115"/>
    <n v="114"/>
    <n v="0"/>
    <n v="0"/>
    <m/>
    <m/>
    <n v="0"/>
    <n v="0"/>
    <n v="129"/>
    <n v="158"/>
    <n v="0"/>
    <n v="0"/>
    <n v="1.3333333333333299"/>
    <n v="1.5416666666666701"/>
    <n v="18.666666666666618"/>
    <n v="67.833333333333485"/>
    <n v="4.0429292929292897"/>
    <n v="4.1959287531806604"/>
    <n v="464.93686868686831"/>
    <n v="478.33587786259528"/>
    <m/>
    <m/>
    <n v="0"/>
    <n v="0"/>
    <n v="3.7488646151436815"/>
    <n v="3.456767159467903"/>
    <n v="483.60353535353494"/>
    <n v="546.16921119592871"/>
    <m/>
    <m/>
    <n v="0"/>
    <n v="0"/>
    <m/>
    <m/>
    <n v="0"/>
    <n v="0"/>
    <m/>
    <m/>
    <n v="0"/>
    <n v="0"/>
    <n v="0"/>
    <n v="0"/>
    <n v="0"/>
    <n v="0"/>
    <n v="75"/>
    <n v="53"/>
    <n v="0"/>
    <n v="0"/>
    <n v="36"/>
    <n v="21"/>
    <n v="0"/>
    <n v="0"/>
    <m/>
    <m/>
    <n v="0"/>
    <n v="0"/>
    <n v="111"/>
    <n v="74"/>
    <n v="0"/>
    <n v="0"/>
    <n v="4.7547892720306502"/>
    <n v="3.8870056497175098"/>
    <n v="356.60919540229878"/>
    <n v="206.01129943502801"/>
    <n v="4.3252032520325203"/>
    <n v="4.8405797101449197"/>
    <n v="155.70731707317074"/>
    <n v="101.65217391304331"/>
    <m/>
    <m/>
    <n v="0"/>
    <n v="0"/>
    <n v="4.6154640763555808"/>
    <n v="4.1576145047036661"/>
    <n v="512.31651247546949"/>
    <n v="307.66347334807131"/>
    <m/>
    <m/>
    <n v="0"/>
    <n v="0"/>
    <m/>
    <m/>
    <n v="0"/>
    <n v="0"/>
    <m/>
    <m/>
    <n v="0"/>
    <n v="0"/>
    <n v="0"/>
    <n v="0"/>
    <n v="0"/>
    <n v="0"/>
    <n v="240"/>
    <n v="232"/>
    <n v="0"/>
    <n v="0"/>
    <n v="4.1496668659541855"/>
    <n v="3.680313295448276"/>
    <n v="995.92004782900449"/>
    <n v="853.83268454400002"/>
    <n v="0"/>
    <n v="0"/>
    <n v="0"/>
    <n v="0"/>
    <n v="10"/>
    <n v="19"/>
    <n v="0"/>
    <n v="0"/>
    <n v="23"/>
    <n v="32"/>
    <n v="0"/>
    <n v="0"/>
    <m/>
    <m/>
    <n v="0"/>
    <n v="0"/>
    <n v="33"/>
    <n v="51"/>
    <n v="0"/>
    <n v="0"/>
    <n v="3.24242424242424"/>
    <n v="3.0166666666666702"/>
    <n v="32.424242424242401"/>
    <n v="57.316666666666734"/>
    <n v="1.9565217391304299"/>
    <n v="2.0416666666666701"/>
    <n v="44.999999999999886"/>
    <n v="65.333333333333442"/>
    <m/>
    <m/>
    <n v="0"/>
    <n v="0"/>
    <n v="2.3461891643709785"/>
    <n v="2.4049019607843172"/>
    <n v="77.424242424242294"/>
    <n v="122.65000000000018"/>
    <m/>
    <m/>
    <n v="0"/>
    <n v="0"/>
    <m/>
    <m/>
    <n v="0"/>
    <n v="0"/>
    <m/>
    <m/>
    <n v="0"/>
    <n v="0"/>
    <n v="0"/>
    <n v="0"/>
    <n v="0"/>
    <n v="0"/>
    <m/>
    <m/>
    <n v="0"/>
    <n v="0"/>
    <m/>
    <m/>
    <n v="0"/>
    <n v="0"/>
    <m/>
    <m/>
    <n v="0"/>
    <n v="0"/>
    <n v="99"/>
    <n v="116"/>
    <n v="0"/>
    <n v="0"/>
    <n v="407.70010449320779"/>
    <n v="331.16129943502824"/>
    <n v="0"/>
    <n v="0"/>
    <n v="174"/>
    <n v="167"/>
    <n v="0"/>
    <n v="0"/>
    <n v="665.64418576003891"/>
    <n v="645.32138510897209"/>
    <n v="0"/>
    <n v="0"/>
    <n v="273"/>
    <n v="283"/>
    <n v="0"/>
    <n v="0"/>
    <n v="1073.3442902532468"/>
    <n v="976.48268454400034"/>
    <n v="0"/>
    <n v="0"/>
    <n v="0"/>
    <n v="0"/>
    <n v="0"/>
    <n v="0"/>
    <n v="0"/>
    <n v="0"/>
    <n v="0"/>
    <n v="0"/>
    <n v="1073.3442902532468"/>
    <n v="976.48268454400022"/>
    <n v="0"/>
    <n v="0"/>
  </r>
  <r>
    <x v="9"/>
    <s v="Southeastern Community College "/>
    <m/>
    <n v="199722"/>
    <x v="6"/>
    <n v="236"/>
    <n v="282"/>
    <n v="29"/>
    <n v="23"/>
    <n v="207"/>
    <n v="259"/>
    <m/>
    <m/>
    <n v="207"/>
    <n v="259"/>
    <n v="0"/>
    <n v="0"/>
    <n v="10"/>
    <n v="7"/>
    <n v="0"/>
    <n v="0"/>
    <n v="92"/>
    <n v="133"/>
    <n v="0"/>
    <n v="0"/>
    <m/>
    <m/>
    <n v="0"/>
    <n v="0"/>
    <n v="102"/>
    <n v="140"/>
    <n v="0"/>
    <n v="0"/>
    <n v="1.3571428571428601"/>
    <n v="2.5185185185185199"/>
    <n v="13.571428571428601"/>
    <n v="17.62962962962964"/>
    <n v="3.6546546546546499"/>
    <n v="3.4644444444444402"/>
    <n v="336.22822822822781"/>
    <n v="460.77111111111054"/>
    <m/>
    <m/>
    <n v="0"/>
    <n v="0"/>
    <n v="3.4294083999966314"/>
    <n v="3.417148148148144"/>
    <n v="349.79965679965642"/>
    <n v="478.40074074074016"/>
    <m/>
    <m/>
    <n v="0"/>
    <n v="0"/>
    <m/>
    <m/>
    <n v="0"/>
    <n v="0"/>
    <m/>
    <m/>
    <n v="0"/>
    <n v="0"/>
    <n v="0"/>
    <n v="0"/>
    <n v="0"/>
    <n v="0"/>
    <n v="69"/>
    <n v="65"/>
    <n v="0"/>
    <n v="0"/>
    <n v="20"/>
    <n v="19"/>
    <n v="0"/>
    <n v="0"/>
    <m/>
    <m/>
    <n v="0"/>
    <n v="0"/>
    <n v="89"/>
    <n v="84"/>
    <n v="0"/>
    <n v="0"/>
    <n v="3.4383561643835598"/>
    <n v="4.9502487562189001"/>
    <n v="237.24657534246563"/>
    <n v="321.76616915422852"/>
    <n v="5.63492063492063"/>
    <n v="6.3"/>
    <n v="112.6984126984126"/>
    <n v="119.7"/>
    <m/>
    <m/>
    <n v="0"/>
    <n v="0"/>
    <n v="3.9319661577626768"/>
    <n v="5.2555496327884343"/>
    <n v="349.94498804087823"/>
    <n v="441.46616915422851"/>
    <m/>
    <m/>
    <n v="0"/>
    <n v="0"/>
    <m/>
    <m/>
    <n v="0"/>
    <n v="0"/>
    <m/>
    <m/>
    <n v="0"/>
    <n v="0"/>
    <n v="0"/>
    <n v="0"/>
    <n v="0"/>
    <n v="0"/>
    <n v="191"/>
    <n v="224"/>
    <n v="0"/>
    <n v="0"/>
    <n v="3.6635845279609143"/>
    <n v="4.1065487048882527"/>
    <n v="699.74464484053465"/>
    <n v="919.86690989496856"/>
    <n v="0"/>
    <n v="0"/>
    <n v="0"/>
    <n v="0"/>
    <n v="10"/>
    <n v="15"/>
    <n v="0"/>
    <n v="0"/>
    <n v="6"/>
    <n v="20"/>
    <n v="0"/>
    <n v="0"/>
    <m/>
    <m/>
    <n v="0"/>
    <n v="0"/>
    <n v="16"/>
    <n v="35"/>
    <n v="0"/>
    <n v="0"/>
    <n v="2.8787878787878798"/>
    <n v="2.93333333333333"/>
    <n v="28.787878787878796"/>
    <n v="43.99999999999995"/>
    <n v="5.8333333333333304"/>
    <n v="3.0158730158730198"/>
    <n v="34.999999999999986"/>
    <n v="60.317460317460394"/>
    <m/>
    <m/>
    <n v="0"/>
    <n v="0"/>
    <n v="3.9867424242424239"/>
    <n v="2.9804988662131526"/>
    <n v="63.787878787878782"/>
    <n v="104.31746031746034"/>
    <m/>
    <m/>
    <n v="0"/>
    <n v="0"/>
    <m/>
    <m/>
    <n v="0"/>
    <n v="0"/>
    <m/>
    <m/>
    <n v="0"/>
    <n v="0"/>
    <n v="0"/>
    <n v="0"/>
    <n v="0"/>
    <n v="0"/>
    <m/>
    <m/>
    <n v="0"/>
    <n v="0"/>
    <m/>
    <m/>
    <n v="0"/>
    <n v="0"/>
    <m/>
    <m/>
    <n v="0"/>
    <n v="0"/>
    <n v="89"/>
    <n v="87"/>
    <n v="0"/>
    <n v="0"/>
    <n v="279.60588270177306"/>
    <n v="383.39579878385808"/>
    <n v="0"/>
    <n v="0"/>
    <n v="118"/>
    <n v="172"/>
    <n v="0"/>
    <n v="0"/>
    <n v="483.9266409266404"/>
    <n v="640.78857142857089"/>
    <n v="0"/>
    <n v="0"/>
    <n v="207"/>
    <n v="259"/>
    <n v="0"/>
    <n v="0"/>
    <n v="763.5325236284134"/>
    <n v="1024.184370212429"/>
    <n v="0"/>
    <n v="0"/>
    <n v="0"/>
    <n v="0"/>
    <n v="0"/>
    <n v="0"/>
    <n v="0"/>
    <n v="0"/>
    <n v="0"/>
    <n v="0"/>
    <n v="763.5325236284134"/>
    <n v="1024.1843702124288"/>
    <n v="0"/>
    <n v="0"/>
  </r>
  <r>
    <x v="9"/>
    <s v="Southwestern Community College "/>
    <m/>
    <n v="199731"/>
    <x v="6"/>
    <n v="428"/>
    <n v="405"/>
    <n v="31"/>
    <n v="33"/>
    <n v="397"/>
    <n v="372"/>
    <m/>
    <m/>
    <n v="397"/>
    <n v="372"/>
    <n v="0"/>
    <n v="0"/>
    <n v="4"/>
    <n v="4"/>
    <n v="0"/>
    <n v="0"/>
    <n v="139"/>
    <n v="148"/>
    <n v="0"/>
    <n v="0"/>
    <m/>
    <m/>
    <n v="0"/>
    <n v="0"/>
    <n v="143"/>
    <n v="152"/>
    <n v="0"/>
    <n v="0"/>
    <n v="2.75"/>
    <n v="4.0833333333333304"/>
    <n v="11"/>
    <n v="16.333333333333321"/>
    <n v="4.9540229885057503"/>
    <n v="4.8148148148148104"/>
    <n v="688.60919540229929"/>
    <n v="712.59259259259193"/>
    <m/>
    <m/>
    <n v="0"/>
    <n v="0"/>
    <n v="4.8923719958202749"/>
    <n v="4.7955653021442455"/>
    <n v="699.60919540229929"/>
    <n v="728.9259259259253"/>
    <m/>
    <m/>
    <n v="0"/>
    <n v="0"/>
    <m/>
    <m/>
    <n v="0"/>
    <n v="0"/>
    <m/>
    <m/>
    <n v="0"/>
    <n v="0"/>
    <n v="0"/>
    <n v="0"/>
    <n v="0"/>
    <n v="0"/>
    <n v="87"/>
    <n v="74"/>
    <n v="0"/>
    <n v="0"/>
    <n v="79"/>
    <n v="67"/>
    <n v="0"/>
    <n v="0"/>
    <m/>
    <m/>
    <n v="0"/>
    <n v="0"/>
    <n v="166"/>
    <n v="141"/>
    <n v="0"/>
    <n v="0"/>
    <n v="4.5507246376811601"/>
    <n v="4.8658008658008702"/>
    <n v="395.91304347826093"/>
    <n v="360.06926406926442"/>
    <n v="5.0299625468164804"/>
    <n v="5.5288888888888899"/>
    <n v="397.36704119850197"/>
    <n v="370.4355555555556"/>
    <m/>
    <m/>
    <n v="0"/>
    <n v="0"/>
    <n v="4.7787956908238733"/>
    <n v="5.180885245566099"/>
    <n v="793.28008467676295"/>
    <n v="730.5048196248199"/>
    <m/>
    <m/>
    <n v="0"/>
    <n v="0"/>
    <m/>
    <m/>
    <n v="0"/>
    <n v="0"/>
    <m/>
    <m/>
    <n v="0"/>
    <n v="0"/>
    <n v="0"/>
    <n v="0"/>
    <n v="0"/>
    <n v="0"/>
    <n v="309"/>
    <n v="293"/>
    <n v="0"/>
    <n v="0"/>
    <n v="4.8313568934597484"/>
    <n v="4.9809923056339427"/>
    <n v="1492.8892800790622"/>
    <n v="1459.4307455507453"/>
    <n v="0"/>
    <n v="0"/>
    <n v="0"/>
    <n v="0"/>
    <n v="47"/>
    <n v="42"/>
    <n v="0"/>
    <n v="0"/>
    <n v="41"/>
    <n v="37"/>
    <n v="0"/>
    <n v="0"/>
    <m/>
    <m/>
    <n v="0"/>
    <n v="0"/>
    <n v="88"/>
    <n v="79"/>
    <n v="0"/>
    <n v="0"/>
    <n v="3.0251572327043998"/>
    <n v="2.4652777777777799"/>
    <n v="142.18238993710679"/>
    <n v="103.54166666666676"/>
    <n v="2.9111111111111101"/>
    <n v="2.4017094017093998"/>
    <n v="119.35555555555551"/>
    <n v="88.863247863247793"/>
    <m/>
    <m/>
    <n v="0"/>
    <n v="0"/>
    <n v="2.9720221078711622"/>
    <n v="2.4355052472141083"/>
    <n v="261.53794549266229"/>
    <n v="192.40491452991455"/>
    <m/>
    <m/>
    <n v="0"/>
    <n v="0"/>
    <m/>
    <m/>
    <n v="0"/>
    <n v="0"/>
    <m/>
    <m/>
    <n v="0"/>
    <n v="0"/>
    <n v="0"/>
    <n v="0"/>
    <n v="0"/>
    <n v="0"/>
    <m/>
    <m/>
    <n v="0"/>
    <n v="0"/>
    <m/>
    <m/>
    <n v="0"/>
    <n v="0"/>
    <m/>
    <m/>
    <n v="0"/>
    <n v="0"/>
    <n v="138"/>
    <n v="120"/>
    <n v="0"/>
    <n v="0"/>
    <n v="549.09543341536778"/>
    <n v="479.94426406926448"/>
    <n v="0"/>
    <n v="0"/>
    <n v="259"/>
    <n v="252"/>
    <n v="0"/>
    <n v="0"/>
    <n v="1205.3317921563569"/>
    <n v="1171.8913960113953"/>
    <n v="0"/>
    <n v="0"/>
    <n v="397"/>
    <n v="372"/>
    <n v="0"/>
    <n v="0"/>
    <n v="1754.4272255717246"/>
    <n v="1651.8356600806596"/>
    <n v="0"/>
    <n v="0"/>
    <n v="0"/>
    <n v="0"/>
    <n v="0"/>
    <n v="0"/>
    <n v="0"/>
    <n v="0"/>
    <n v="0"/>
    <n v="0"/>
    <n v="1754.4272255717246"/>
    <n v="1651.8356600806599"/>
    <n v="0"/>
    <n v="0"/>
  </r>
  <r>
    <x v="9"/>
    <s v="Tri-County Community College "/>
    <m/>
    <n v="199795"/>
    <x v="6"/>
    <n v="179"/>
    <n v="217"/>
    <n v="16"/>
    <n v="27"/>
    <n v="163"/>
    <n v="190"/>
    <m/>
    <m/>
    <n v="163"/>
    <n v="190"/>
    <n v="0"/>
    <n v="0"/>
    <n v="15"/>
    <n v="22"/>
    <n v="0"/>
    <n v="0"/>
    <n v="71"/>
    <n v="101"/>
    <n v="0"/>
    <n v="0"/>
    <m/>
    <m/>
    <n v="0"/>
    <n v="0"/>
    <n v="86"/>
    <n v="123"/>
    <n v="0"/>
    <n v="0"/>
    <n v="1.45098039215686"/>
    <n v="1.5138888888888899"/>
    <n v="21.764705882352899"/>
    <n v="33.305555555555578"/>
    <n v="4"/>
    <n v="4.2408963585434201"/>
    <n v="284"/>
    <n v="428.33053221288543"/>
    <m/>
    <m/>
    <n v="0"/>
    <n v="0"/>
    <n v="3.5554035567715458"/>
    <n v="3.7531389249466751"/>
    <n v="305.76470588235293"/>
    <n v="461.63608776844103"/>
    <m/>
    <m/>
    <n v="0"/>
    <n v="0"/>
    <m/>
    <m/>
    <n v="0"/>
    <n v="0"/>
    <m/>
    <m/>
    <n v="0"/>
    <n v="0"/>
    <n v="0"/>
    <n v="0"/>
    <n v="0"/>
    <n v="0"/>
    <n v="34"/>
    <n v="37"/>
    <n v="0"/>
    <n v="0"/>
    <n v="36"/>
    <n v="21"/>
    <n v="0"/>
    <n v="0"/>
    <m/>
    <m/>
    <n v="0"/>
    <n v="0"/>
    <n v="70"/>
    <n v="58"/>
    <n v="0"/>
    <n v="0"/>
    <n v="6.2432432432432403"/>
    <n v="6.1746031746031802"/>
    <n v="212.27027027027017"/>
    <n v="228.46031746031767"/>
    <n v="7.0630630630630602"/>
    <n v="6.7971014492753596"/>
    <n v="254.27027027027017"/>
    <n v="142.73913043478257"/>
    <m/>
    <m/>
    <n v="0"/>
    <n v="0"/>
    <n v="6.6648648648648621"/>
    <n v="6.3999904809500032"/>
    <n v="466.54054054054035"/>
    <n v="371.19944789510021"/>
    <m/>
    <m/>
    <n v="0"/>
    <n v="0"/>
    <m/>
    <m/>
    <n v="0"/>
    <n v="0"/>
    <m/>
    <m/>
    <n v="0"/>
    <n v="0"/>
    <n v="0"/>
    <n v="0"/>
    <n v="0"/>
    <n v="0"/>
    <n v="156"/>
    <n v="181"/>
    <n v="0"/>
    <n v="0"/>
    <n v="4.9506746565570081"/>
    <n v="4.6013013020085154"/>
    <n v="772.30524642289322"/>
    <n v="832.83553566354124"/>
    <n v="0"/>
    <n v="0"/>
    <n v="0"/>
    <n v="0"/>
    <n v="4"/>
    <n v="3"/>
    <n v="0"/>
    <n v="0"/>
    <n v="3"/>
    <n v="6"/>
    <n v="0"/>
    <n v="0"/>
    <m/>
    <m/>
    <n v="0"/>
    <n v="0"/>
    <n v="7"/>
    <n v="9"/>
    <n v="0"/>
    <n v="0"/>
    <n v="2.0833333333333299"/>
    <n v="7.1111111111111098"/>
    <n v="8.3333333333333197"/>
    <n v="21.333333333333329"/>
    <n v="7.5"/>
    <n v="6.3333333333333304"/>
    <n v="22.5"/>
    <n v="37.999999999999986"/>
    <m/>
    <m/>
    <n v="0"/>
    <n v="0"/>
    <n v="4.4047619047619033"/>
    <n v="6.5925925925925908"/>
    <n v="30.833333333333321"/>
    <n v="59.333333333333314"/>
    <m/>
    <m/>
    <n v="0"/>
    <n v="0"/>
    <m/>
    <m/>
    <n v="0"/>
    <n v="0"/>
    <m/>
    <m/>
    <n v="0"/>
    <n v="0"/>
    <n v="0"/>
    <n v="0"/>
    <n v="0"/>
    <n v="0"/>
    <m/>
    <m/>
    <n v="0"/>
    <n v="0"/>
    <m/>
    <m/>
    <n v="0"/>
    <n v="0"/>
    <m/>
    <m/>
    <n v="0"/>
    <n v="0"/>
    <n v="53"/>
    <n v="62"/>
    <n v="0"/>
    <n v="0"/>
    <n v="242.36830948595639"/>
    <n v="283.09920634920655"/>
    <n v="0"/>
    <n v="0"/>
    <n v="110"/>
    <n v="128"/>
    <n v="0"/>
    <n v="0"/>
    <n v="560.7702702702702"/>
    <n v="609.069662647668"/>
    <n v="0"/>
    <n v="0"/>
    <n v="163"/>
    <n v="190"/>
    <n v="0"/>
    <n v="0"/>
    <n v="803.13857975622659"/>
    <n v="892.16886899687461"/>
    <n v="0"/>
    <n v="0"/>
    <n v="0"/>
    <n v="0"/>
    <n v="0"/>
    <n v="0"/>
    <n v="0"/>
    <n v="0"/>
    <n v="0"/>
    <n v="0"/>
    <n v="803.13857975622659"/>
    <n v="892.16886899687461"/>
    <n v="0"/>
    <n v="0"/>
  </r>
  <r>
    <x v="9"/>
    <s v="Western Piedmont Community College "/>
    <m/>
    <n v="199908"/>
    <x v="6"/>
    <n v="366"/>
    <n v="318"/>
    <n v="6"/>
    <n v="4"/>
    <n v="360"/>
    <n v="314"/>
    <m/>
    <m/>
    <n v="360"/>
    <n v="314"/>
    <n v="0"/>
    <n v="0"/>
    <n v="58"/>
    <n v="37"/>
    <n v="0"/>
    <n v="0"/>
    <n v="95"/>
    <n v="71"/>
    <n v="0"/>
    <n v="0"/>
    <m/>
    <m/>
    <n v="0"/>
    <n v="0"/>
    <n v="153"/>
    <n v="108"/>
    <n v="0"/>
    <n v="0"/>
    <n v="1.68888888888889"/>
    <n v="1.5945945945945901"/>
    <n v="97.95555555555562"/>
    <n v="58.999999999999829"/>
    <n v="2.71228070175439"/>
    <n v="3.42592592592593"/>
    <n v="257.66666666666703"/>
    <n v="243.24074074074105"/>
    <m/>
    <m/>
    <n v="0"/>
    <n v="0"/>
    <n v="2.3243282498184485"/>
    <n v="2.7985253772290823"/>
    <n v="355.6222222222226"/>
    <n v="302.24074074074088"/>
    <m/>
    <m/>
    <n v="0"/>
    <n v="0"/>
    <m/>
    <m/>
    <n v="0"/>
    <n v="0"/>
    <m/>
    <m/>
    <n v="0"/>
    <n v="0"/>
    <n v="0"/>
    <n v="0"/>
    <n v="0"/>
    <n v="0"/>
    <n v="104"/>
    <n v="95"/>
    <n v="0"/>
    <n v="0"/>
    <n v="48"/>
    <n v="44"/>
    <n v="0"/>
    <n v="0"/>
    <m/>
    <m/>
    <n v="0"/>
    <n v="0"/>
    <n v="152"/>
    <n v="139"/>
    <n v="0"/>
    <n v="0"/>
    <n v="3.8710691823899399"/>
    <n v="3.65986394557823"/>
    <n v="402.59119496855374"/>
    <n v="347.68707482993187"/>
    <n v="6.0952380952381002"/>
    <n v="5.4393939393939403"/>
    <n v="292.57142857142878"/>
    <n v="239.33333333333337"/>
    <m/>
    <m/>
    <n v="0"/>
    <n v="0"/>
    <n v="4.5734383127630425"/>
    <n v="4.2231684040522683"/>
    <n v="695.16262353998241"/>
    <n v="587.0204081632653"/>
    <m/>
    <m/>
    <n v="0"/>
    <n v="0"/>
    <m/>
    <m/>
    <n v="0"/>
    <n v="0"/>
    <m/>
    <m/>
    <n v="0"/>
    <n v="0"/>
    <n v="0"/>
    <n v="0"/>
    <n v="0"/>
    <n v="0"/>
    <n v="305"/>
    <n v="247"/>
    <n v="0"/>
    <n v="0"/>
    <n v="3.4451962156137865"/>
    <n v="3.6002475664129805"/>
    <n v="1050.7848457622049"/>
    <n v="889.26114890400618"/>
    <n v="0"/>
    <n v="0"/>
    <n v="0"/>
    <n v="0"/>
    <n v="30"/>
    <n v="32"/>
    <n v="0"/>
    <n v="0"/>
    <n v="25"/>
    <n v="35"/>
    <n v="0"/>
    <n v="0"/>
    <m/>
    <m/>
    <n v="0"/>
    <n v="0"/>
    <n v="55"/>
    <n v="67"/>
    <n v="0"/>
    <n v="0"/>
    <n v="3.40860215053763"/>
    <n v="2.8333333333333299"/>
    <n v="102.2580645161289"/>
    <n v="90.666666666666558"/>
    <n v="3.96"/>
    <n v="3.4666666666666699"/>
    <n v="99"/>
    <n v="121.33333333333344"/>
    <m/>
    <m/>
    <n v="0"/>
    <n v="0"/>
    <n v="3.6592375366568892"/>
    <n v="3.1641791044776117"/>
    <n v="201.25806451612891"/>
    <n v="212"/>
    <m/>
    <m/>
    <n v="0"/>
    <n v="0"/>
    <m/>
    <m/>
    <n v="0"/>
    <n v="0"/>
    <m/>
    <m/>
    <n v="0"/>
    <n v="0"/>
    <n v="0"/>
    <n v="0"/>
    <n v="0"/>
    <n v="0"/>
    <m/>
    <m/>
    <n v="0"/>
    <n v="0"/>
    <m/>
    <m/>
    <n v="0"/>
    <n v="0"/>
    <m/>
    <m/>
    <n v="0"/>
    <n v="0"/>
    <n v="192"/>
    <n v="164"/>
    <n v="0"/>
    <n v="0"/>
    <n v="602.80481504023828"/>
    <n v="497.35374149659827"/>
    <n v="0"/>
    <n v="0"/>
    <n v="168"/>
    <n v="150"/>
    <n v="0"/>
    <n v="0"/>
    <n v="649.23809523809587"/>
    <n v="603.90740740740785"/>
    <n v="0"/>
    <n v="0"/>
    <n v="360"/>
    <n v="314"/>
    <n v="0"/>
    <n v="0"/>
    <n v="1252.0429102783341"/>
    <n v="1101.2611489040062"/>
    <n v="0"/>
    <n v="0"/>
    <n v="0"/>
    <n v="0"/>
    <n v="0"/>
    <n v="0"/>
    <n v="0"/>
    <n v="0"/>
    <n v="0"/>
    <n v="0"/>
    <n v="1252.0429102783337"/>
    <n v="1101.2611489040062"/>
    <n v="0"/>
    <n v="0"/>
  </r>
  <r>
    <x v="9"/>
    <s v="Wilson Community College"/>
    <m/>
    <n v="199953"/>
    <x v="6"/>
    <n v="222"/>
    <n v="236"/>
    <n v="0"/>
    <n v="2"/>
    <n v="222"/>
    <n v="234"/>
    <m/>
    <m/>
    <n v="222"/>
    <n v="234"/>
    <n v="0"/>
    <n v="0"/>
    <n v="0"/>
    <n v="2"/>
    <n v="0"/>
    <n v="0"/>
    <n v="80"/>
    <n v="90"/>
    <n v="0"/>
    <n v="0"/>
    <m/>
    <m/>
    <n v="0"/>
    <n v="0"/>
    <n v="80"/>
    <n v="92"/>
    <n v="0"/>
    <n v="0"/>
    <m/>
    <n v="1.3333333333333299"/>
    <n v="0"/>
    <n v="2.6666666666666599"/>
    <n v="3.49583333333333"/>
    <n v="3.63003663003663"/>
    <n v="279.6666666666664"/>
    <n v="326.7032967032967"/>
    <m/>
    <m/>
    <n v="0"/>
    <n v="0"/>
    <n v="3.49583333333333"/>
    <n v="3.5801082974996019"/>
    <n v="279.6666666666664"/>
    <n v="329.36996336996339"/>
    <m/>
    <m/>
    <n v="0"/>
    <n v="0"/>
    <m/>
    <m/>
    <n v="0"/>
    <n v="0"/>
    <m/>
    <m/>
    <n v="0"/>
    <n v="0"/>
    <n v="0"/>
    <n v="0"/>
    <n v="0"/>
    <n v="0"/>
    <n v="48"/>
    <n v="45"/>
    <n v="0"/>
    <n v="0"/>
    <n v="28"/>
    <n v="22"/>
    <n v="0"/>
    <n v="0"/>
    <m/>
    <m/>
    <n v="0"/>
    <n v="0"/>
    <n v="76"/>
    <n v="67"/>
    <n v="0"/>
    <n v="0"/>
    <n v="3.5833333333333299"/>
    <n v="4.68888888888889"/>
    <n v="171.99999999999983"/>
    <n v="211.00000000000006"/>
    <n v="6.1785714285714297"/>
    <n v="5.3333333333333304"/>
    <n v="173.00000000000003"/>
    <n v="117.33333333333327"/>
    <m/>
    <m/>
    <n v="0"/>
    <n v="0"/>
    <n v="4.5394736842105248"/>
    <n v="4.900497512437811"/>
    <n v="344.99999999999989"/>
    <n v="328.33333333333331"/>
    <m/>
    <m/>
    <n v="0"/>
    <n v="0"/>
    <m/>
    <m/>
    <n v="0"/>
    <n v="0"/>
    <m/>
    <m/>
    <n v="0"/>
    <n v="0"/>
    <n v="0"/>
    <n v="0"/>
    <n v="0"/>
    <n v="0"/>
    <n v="156"/>
    <n v="159"/>
    <n v="0"/>
    <n v="0"/>
    <n v="4.0042735042735016"/>
    <n v="4.136498721404382"/>
    <n v="624.66666666666629"/>
    <n v="657.7032967032967"/>
    <n v="0"/>
    <n v="0"/>
    <n v="0"/>
    <n v="0"/>
    <n v="26"/>
    <n v="24"/>
    <n v="0"/>
    <n v="0"/>
    <n v="40"/>
    <n v="51"/>
    <n v="0"/>
    <n v="0"/>
    <m/>
    <m/>
    <n v="0"/>
    <n v="0"/>
    <n v="66"/>
    <n v="75"/>
    <n v="0"/>
    <n v="0"/>
    <n v="2.6794871794871802"/>
    <n v="3.9722222222222201"/>
    <n v="69.666666666666686"/>
    <n v="95.333333333333286"/>
    <n v="3.4083333333333301"/>
    <n v="3.2941176470588198"/>
    <n v="136.3333333333332"/>
    <n v="167.9999999999998"/>
    <m/>
    <m/>
    <n v="0"/>
    <n v="0"/>
    <n v="3.1212121212121193"/>
    <n v="3.511111111111108"/>
    <n v="205.99999999999989"/>
    <n v="263.33333333333309"/>
    <m/>
    <m/>
    <n v="0"/>
    <n v="0"/>
    <m/>
    <m/>
    <n v="0"/>
    <n v="0"/>
    <m/>
    <m/>
    <n v="0"/>
    <n v="0"/>
    <n v="0"/>
    <n v="0"/>
    <n v="0"/>
    <n v="0"/>
    <m/>
    <m/>
    <n v="0"/>
    <n v="0"/>
    <m/>
    <m/>
    <n v="0"/>
    <n v="0"/>
    <m/>
    <m/>
    <n v="0"/>
    <n v="0"/>
    <n v="74"/>
    <n v="71"/>
    <n v="0"/>
    <n v="0"/>
    <n v="241.66666666666652"/>
    <n v="309"/>
    <n v="0"/>
    <n v="0"/>
    <n v="148"/>
    <n v="163"/>
    <n v="0"/>
    <n v="0"/>
    <n v="588.99999999999955"/>
    <n v="612.03663003662973"/>
    <n v="0"/>
    <n v="0"/>
    <n v="222"/>
    <n v="234"/>
    <n v="0"/>
    <n v="0"/>
    <n v="830.66666666666606"/>
    <n v="921.03663003662973"/>
    <n v="0"/>
    <n v="0"/>
    <n v="0"/>
    <n v="0"/>
    <n v="0"/>
    <n v="0"/>
    <n v="0"/>
    <n v="0"/>
    <n v="0"/>
    <n v="0"/>
    <n v="830.66666666666617"/>
    <n v="921.03663003662973"/>
    <n v="0"/>
    <n v="0"/>
  </r>
  <r>
    <x v="10"/>
    <m/>
    <m/>
    <m/>
    <x v="0"/>
    <m/>
    <m/>
    <m/>
    <m/>
    <n v="0"/>
    <n v="0"/>
    <m/>
    <m/>
    <n v="0"/>
    <n v="0"/>
    <n v="0"/>
    <n v="0"/>
    <m/>
    <m/>
    <m/>
    <m/>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1"/>
    <m/>
    <m/>
    <m/>
    <x v="0"/>
    <m/>
    <m/>
    <m/>
    <m/>
    <n v="0"/>
    <n v="0"/>
    <m/>
    <m/>
    <n v="0"/>
    <n v="0"/>
    <n v="0"/>
    <n v="0"/>
    <m/>
    <m/>
    <m/>
    <m/>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2"/>
    <s v="University of Memphis"/>
    <m/>
    <n v="220862"/>
    <x v="3"/>
    <n v="3059"/>
    <n v="3151"/>
    <m/>
    <m/>
    <n v="3059"/>
    <n v="3151"/>
    <m/>
    <m/>
    <n v="3059"/>
    <n v="3151"/>
    <n v="0"/>
    <n v="0"/>
    <n v="260"/>
    <n v="244"/>
    <n v="0"/>
    <n v="0"/>
    <n v="3"/>
    <n v="7"/>
    <n v="0"/>
    <n v="0"/>
    <m/>
    <m/>
    <n v="0"/>
    <n v="0"/>
    <n v="263"/>
    <n v="251"/>
    <n v="0"/>
    <n v="0"/>
    <n v="4.0010000000000003"/>
    <n v="3.7770000000000001"/>
    <n v="1040.26"/>
    <n v="921.58800000000008"/>
    <n v="4.2220000000000004"/>
    <n v="4.5709999999999997"/>
    <n v="12.666"/>
    <n v="31.997"/>
    <m/>
    <m/>
    <n v="0"/>
    <n v="0"/>
    <n v="4.0035209125475282"/>
    <n v="3.7991434262948207"/>
    <n v="1052.9259999999999"/>
    <n v="953.58500000000004"/>
    <m/>
    <m/>
    <n v="0"/>
    <n v="0"/>
    <m/>
    <m/>
    <n v="0"/>
    <n v="0"/>
    <m/>
    <m/>
    <n v="0"/>
    <n v="0"/>
    <n v="0"/>
    <n v="0"/>
    <n v="0"/>
    <n v="0"/>
    <n v="1060"/>
    <n v="1026"/>
    <n v="0"/>
    <n v="0"/>
    <n v="54"/>
    <n v="44"/>
    <n v="0"/>
    <n v="0"/>
    <m/>
    <m/>
    <n v="0"/>
    <n v="0"/>
    <n v="1114"/>
    <n v="1070"/>
    <n v="0"/>
    <n v="0"/>
    <n v="5.0949999999999998"/>
    <n v="4.9960000000000004"/>
    <n v="5400.7"/>
    <n v="5125.8960000000006"/>
    <n v="6.21"/>
    <n v="6.4770000000000003"/>
    <n v="335.34"/>
    <n v="284.988"/>
    <m/>
    <m/>
    <n v="0"/>
    <n v="0"/>
    <n v="5.1490484739676843"/>
    <n v="5.0569009345794402"/>
    <n v="5736.04"/>
    <n v="5410.8840000000009"/>
    <m/>
    <m/>
    <n v="0"/>
    <n v="0"/>
    <m/>
    <m/>
    <n v="0"/>
    <n v="0"/>
    <m/>
    <m/>
    <n v="0"/>
    <n v="0"/>
    <n v="0"/>
    <n v="0"/>
    <n v="0"/>
    <n v="0"/>
    <n v="1377"/>
    <n v="1321"/>
    <n v="0"/>
    <n v="0"/>
    <n v="4.9302585330428474"/>
    <n v="4.817917486752461"/>
    <n v="6788.9660000000013"/>
    <n v="6364.469000000001"/>
    <n v="0"/>
    <n v="0"/>
    <n v="0"/>
    <n v="0"/>
    <n v="671"/>
    <n v="658"/>
    <n v="0"/>
    <n v="0"/>
    <n v="262"/>
    <n v="278"/>
    <n v="0"/>
    <n v="0"/>
    <m/>
    <m/>
    <n v="0"/>
    <n v="0"/>
    <n v="933"/>
    <n v="936"/>
    <n v="0"/>
    <n v="0"/>
    <n v="6.8209999999999997"/>
    <n v="6.665"/>
    <n v="4576.8909999999996"/>
    <n v="4385.57"/>
    <n v="10.039"/>
    <n v="10.266999999999999"/>
    <n v="2630.2179999999998"/>
    <n v="2854.2259999999997"/>
    <m/>
    <m/>
    <n v="0"/>
    <n v="0"/>
    <n v="7.7246613076098605"/>
    <n v="7.7348247863247854"/>
    <n v="7207.1089999999995"/>
    <n v="7239.7959999999994"/>
    <m/>
    <m/>
    <n v="0"/>
    <n v="0"/>
    <m/>
    <m/>
    <n v="0"/>
    <n v="0"/>
    <m/>
    <m/>
    <n v="0"/>
    <n v="0"/>
    <n v="0"/>
    <n v="0"/>
    <n v="0"/>
    <n v="0"/>
    <n v="749"/>
    <n v="894"/>
    <n v="0"/>
    <n v="0"/>
    <m/>
    <m/>
    <n v="0"/>
    <n v="0"/>
    <m/>
    <m/>
    <n v="0"/>
    <n v="0"/>
    <n v="1991"/>
    <n v="1928"/>
    <n v="0"/>
    <n v="0"/>
    <n v="11017.850999999999"/>
    <n v="10433.054"/>
    <n v="0"/>
    <n v="0"/>
    <n v="319"/>
    <n v="329"/>
    <n v="0"/>
    <n v="0"/>
    <n v="2978.2239999999997"/>
    <n v="3171.2109999999998"/>
    <n v="0"/>
    <n v="0"/>
    <n v="2310"/>
    <n v="2257"/>
    <n v="0"/>
    <n v="0"/>
    <n v="13996.074999999999"/>
    <n v="13604.264999999999"/>
    <n v="0"/>
    <n v="0"/>
    <n v="0"/>
    <n v="0"/>
    <n v="0"/>
    <n v="0"/>
    <n v="0"/>
    <n v="0"/>
    <n v="0"/>
    <n v="0"/>
    <n v="13996.075000000001"/>
    <n v="13604.264999999999"/>
    <n v="0"/>
    <n v="0"/>
  </r>
  <r>
    <x v="12"/>
    <s v="University of Tennessee, Knoxville"/>
    <m/>
    <n v="221759"/>
    <x v="3"/>
    <n v="5060"/>
    <n v="5170"/>
    <m/>
    <m/>
    <n v="5060"/>
    <n v="5170"/>
    <m/>
    <m/>
    <n v="5056"/>
    <n v="5168"/>
    <n v="0"/>
    <n v="0"/>
    <n v="1429"/>
    <n v="1521"/>
    <n v="0"/>
    <n v="0"/>
    <n v="24"/>
    <n v="38"/>
    <n v="0"/>
    <n v="0"/>
    <m/>
    <m/>
    <n v="0"/>
    <n v="0"/>
    <n v="1453"/>
    <n v="1559"/>
    <n v="0"/>
    <n v="0"/>
    <n v="3.613"/>
    <n v="3.6230000000000002"/>
    <n v="5162.9769999999999"/>
    <n v="5510.5830000000005"/>
    <n v="4.2779999999999996"/>
    <n v="3.7370000000000001"/>
    <n v="102.672"/>
    <n v="142.006"/>
    <m/>
    <m/>
    <n v="0"/>
    <n v="0"/>
    <n v="3.6239841706813487"/>
    <n v="3.6257787042976273"/>
    <n v="5265.6489999999994"/>
    <n v="5652.5890000000009"/>
    <m/>
    <m/>
    <n v="0"/>
    <n v="0"/>
    <m/>
    <m/>
    <n v="0"/>
    <n v="0"/>
    <m/>
    <m/>
    <n v="0"/>
    <n v="0"/>
    <n v="0"/>
    <n v="0"/>
    <n v="0"/>
    <n v="0"/>
    <n v="2086"/>
    <n v="2111"/>
    <n v="0"/>
    <n v="0"/>
    <n v="71"/>
    <n v="76"/>
    <n v="0"/>
    <n v="0"/>
    <m/>
    <m/>
    <n v="0"/>
    <n v="0"/>
    <n v="2157"/>
    <n v="2187"/>
    <n v="0"/>
    <n v="0"/>
    <n v="3.8260000000000001"/>
    <n v="3.7589999999999999"/>
    <n v="7981.0360000000001"/>
    <n v="7935.2489999999998"/>
    <n v="4.4880000000000004"/>
    <n v="4.202"/>
    <n v="318.64800000000002"/>
    <n v="319.35199999999998"/>
    <m/>
    <m/>
    <n v="0"/>
    <n v="0"/>
    <n v="3.847790449698655"/>
    <n v="3.7743946044810244"/>
    <n v="8299.6839999999993"/>
    <n v="8254.6010000000006"/>
    <m/>
    <m/>
    <n v="0"/>
    <n v="0"/>
    <m/>
    <m/>
    <n v="0"/>
    <n v="0"/>
    <m/>
    <m/>
    <n v="0"/>
    <n v="0"/>
    <n v="0"/>
    <n v="0"/>
    <n v="0"/>
    <n v="0"/>
    <n v="3610"/>
    <n v="3746"/>
    <n v="0"/>
    <n v="0"/>
    <n v="3.7577099722991685"/>
    <n v="3.7125440469834494"/>
    <n v="13565.332999999999"/>
    <n v="13907.190000000002"/>
    <n v="0"/>
    <n v="0"/>
    <n v="0"/>
    <n v="0"/>
    <n v="837"/>
    <n v="813"/>
    <n v="0"/>
    <n v="0"/>
    <n v="122"/>
    <n v="119"/>
    <n v="0"/>
    <n v="0"/>
    <m/>
    <m/>
    <n v="0"/>
    <n v="0"/>
    <n v="959"/>
    <n v="932"/>
    <n v="0"/>
    <n v="0"/>
    <n v="5.6970000000000001"/>
    <n v="5.508"/>
    <n v="4768.3890000000001"/>
    <n v="4478.0039999999999"/>
    <n v="7.516"/>
    <n v="7.992"/>
    <n v="916.952"/>
    <n v="951.048"/>
    <m/>
    <m/>
    <n v="0"/>
    <n v="0"/>
    <n v="5.9284056308654849"/>
    <n v="5.825163090128755"/>
    <n v="5685.3410000000003"/>
    <n v="5429.0519999999997"/>
    <m/>
    <m/>
    <n v="0"/>
    <n v="0"/>
    <m/>
    <m/>
    <n v="0"/>
    <n v="0"/>
    <m/>
    <m/>
    <n v="0"/>
    <n v="0"/>
    <n v="0"/>
    <n v="0"/>
    <n v="0"/>
    <n v="0"/>
    <n v="487"/>
    <n v="490"/>
    <n v="0"/>
    <n v="0"/>
    <m/>
    <m/>
    <n v="0"/>
    <n v="0"/>
    <m/>
    <m/>
    <n v="0"/>
    <n v="0"/>
    <n v="4352"/>
    <n v="4445"/>
    <n v="0"/>
    <n v="0"/>
    <n v="17912.401999999998"/>
    <n v="17923.835999999999"/>
    <n v="0"/>
    <n v="0"/>
    <n v="217"/>
    <n v="233"/>
    <n v="0"/>
    <n v="0"/>
    <n v="1338.2719999999999"/>
    <n v="1412.4059999999999"/>
    <n v="0"/>
    <n v="0"/>
    <n v="4569"/>
    <n v="4678"/>
    <n v="0"/>
    <n v="0"/>
    <n v="19250.673999999999"/>
    <n v="19336.241999999998"/>
    <n v="0"/>
    <n v="0"/>
    <n v="0"/>
    <n v="0"/>
    <n v="0"/>
    <n v="0"/>
    <n v="0"/>
    <n v="0"/>
    <n v="0"/>
    <n v="0"/>
    <n v="19250.673999999999"/>
    <n v="19336.242000000002"/>
    <n v="0"/>
    <n v="0"/>
  </r>
  <r>
    <x v="12"/>
    <s v="East Tennessee State University "/>
    <m/>
    <n v="220075"/>
    <x v="5"/>
    <n v="2557"/>
    <n v="2607"/>
    <m/>
    <m/>
    <n v="2557"/>
    <n v="2607"/>
    <m/>
    <m/>
    <n v="2557"/>
    <n v="2607"/>
    <n v="0"/>
    <n v="0"/>
    <n v="466"/>
    <n v="431"/>
    <n v="0"/>
    <n v="0"/>
    <n v="11"/>
    <n v="11"/>
    <n v="0"/>
    <n v="0"/>
    <m/>
    <m/>
    <n v="0"/>
    <n v="0"/>
    <n v="477"/>
    <n v="442"/>
    <n v="0"/>
    <n v="0"/>
    <n v="3.6850000000000001"/>
    <n v="3.7269999999999999"/>
    <n v="1717.21"/>
    <n v="1606.337"/>
    <n v="3.5760000000000001"/>
    <n v="5.7880000000000003"/>
    <n v="39.335999999999999"/>
    <n v="63.668000000000006"/>
    <m/>
    <m/>
    <n v="0"/>
    <n v="0"/>
    <n v="3.6824863731656183"/>
    <n v="3.7782918552036202"/>
    <n v="1756.546"/>
    <n v="1670.0050000000001"/>
    <m/>
    <m/>
    <n v="0"/>
    <n v="0"/>
    <m/>
    <m/>
    <n v="0"/>
    <n v="0"/>
    <m/>
    <m/>
    <n v="0"/>
    <n v="0"/>
    <n v="0"/>
    <n v="0"/>
    <n v="0"/>
    <n v="0"/>
    <n v="674"/>
    <n v="651"/>
    <n v="0"/>
    <n v="0"/>
    <n v="29"/>
    <n v="21"/>
    <n v="0"/>
    <n v="0"/>
    <m/>
    <m/>
    <n v="0"/>
    <n v="0"/>
    <n v="703"/>
    <n v="672"/>
    <n v="0"/>
    <n v="0"/>
    <n v="4.6180000000000003"/>
    <n v="4.7750000000000004"/>
    <n v="3112.5320000000002"/>
    <n v="3108.5250000000001"/>
    <n v="4.1609999999999996"/>
    <n v="6.1749999999999998"/>
    <n v="120.66899999999998"/>
    <n v="129.67499999999998"/>
    <m/>
    <m/>
    <n v="0"/>
    <n v="0"/>
    <n v="4.5991479374110957"/>
    <n v="4.8187500000000005"/>
    <n v="3233.2010000000005"/>
    <n v="3238.2000000000003"/>
    <m/>
    <m/>
    <n v="0"/>
    <n v="0"/>
    <m/>
    <m/>
    <n v="0"/>
    <n v="0"/>
    <m/>
    <m/>
    <n v="0"/>
    <n v="0"/>
    <n v="0"/>
    <n v="0"/>
    <n v="0"/>
    <n v="0"/>
    <n v="1180"/>
    <n v="1114"/>
    <n v="0"/>
    <n v="0"/>
    <n v="4.2285991525423734"/>
    <n v="4.4059290843806105"/>
    <n v="4989.7470000000003"/>
    <n v="4908.2049999999999"/>
    <n v="0"/>
    <n v="0"/>
    <n v="0"/>
    <n v="0"/>
    <n v="787"/>
    <n v="894"/>
    <n v="0"/>
    <n v="0"/>
    <n v="121"/>
    <n v="138"/>
    <n v="0"/>
    <n v="0"/>
    <m/>
    <m/>
    <n v="0"/>
    <n v="0"/>
    <n v="908"/>
    <n v="1032"/>
    <n v="0"/>
    <n v="0"/>
    <n v="6.4749999999999996"/>
    <n v="6.6219999999999999"/>
    <n v="5095.8249999999998"/>
    <n v="5920.0680000000002"/>
    <n v="9.4930000000000003"/>
    <n v="10.749000000000001"/>
    <n v="1148.653"/>
    <n v="1483.3620000000001"/>
    <m/>
    <m/>
    <n v="0"/>
    <n v="0"/>
    <n v="6.8771784140969165"/>
    <n v="7.1738662790697676"/>
    <n v="6244.4780000000001"/>
    <n v="7403.43"/>
    <m/>
    <m/>
    <n v="0"/>
    <n v="0"/>
    <m/>
    <m/>
    <n v="0"/>
    <n v="0"/>
    <m/>
    <m/>
    <n v="0"/>
    <n v="0"/>
    <n v="0"/>
    <n v="0"/>
    <n v="0"/>
    <n v="0"/>
    <n v="469"/>
    <n v="461"/>
    <n v="0"/>
    <n v="0"/>
    <m/>
    <m/>
    <n v="0"/>
    <n v="0"/>
    <m/>
    <m/>
    <n v="0"/>
    <n v="0"/>
    <n v="1927"/>
    <n v="1976"/>
    <n v="0"/>
    <n v="0"/>
    <n v="9925.5669999999991"/>
    <n v="10634.93"/>
    <n v="0"/>
    <n v="0"/>
    <n v="161"/>
    <n v="170"/>
    <n v="0"/>
    <n v="0"/>
    <n v="1308.6579999999999"/>
    <n v="1676.7050000000002"/>
    <n v="0"/>
    <n v="0"/>
    <n v="2088"/>
    <n v="2146"/>
    <n v="0"/>
    <n v="0"/>
    <n v="11234.224999999999"/>
    <n v="12311.635"/>
    <n v="0"/>
    <n v="0"/>
    <n v="0"/>
    <n v="0"/>
    <n v="0"/>
    <n v="0"/>
    <n v="0"/>
    <n v="0"/>
    <n v="0"/>
    <n v="0"/>
    <n v="11234.225"/>
    <n v="12311.635"/>
    <n v="0"/>
    <n v="0"/>
  </r>
  <r>
    <x v="12"/>
    <s v="Middle Tennessee State University "/>
    <m/>
    <n v="220978"/>
    <x v="5"/>
    <n v="4010"/>
    <n v="3881"/>
    <m/>
    <m/>
    <n v="4010"/>
    <n v="3881"/>
    <m/>
    <m/>
    <n v="4010"/>
    <n v="3881"/>
    <n v="0"/>
    <n v="0"/>
    <n v="356"/>
    <n v="405"/>
    <n v="0"/>
    <n v="0"/>
    <n v="2"/>
    <n v="8"/>
    <n v="0"/>
    <n v="0"/>
    <m/>
    <m/>
    <n v="0"/>
    <n v="0"/>
    <n v="358"/>
    <n v="413"/>
    <n v="0"/>
    <n v="0"/>
    <n v="3.7869999999999999"/>
    <n v="3.7120000000000002"/>
    <n v="1348.172"/>
    <n v="1503.3600000000001"/>
    <n v="6"/>
    <n v="4.0419999999999998"/>
    <n v="12"/>
    <n v="32.335999999999999"/>
    <m/>
    <m/>
    <n v="0"/>
    <n v="0"/>
    <n v="3.7993631284916201"/>
    <n v="3.7183922518159811"/>
    <n v="1360.172"/>
    <n v="1535.6960000000001"/>
    <m/>
    <m/>
    <n v="0"/>
    <n v="0"/>
    <m/>
    <m/>
    <n v="0"/>
    <n v="0"/>
    <m/>
    <m/>
    <n v="0"/>
    <n v="0"/>
    <n v="0"/>
    <n v="0"/>
    <n v="0"/>
    <n v="0"/>
    <n v="1315"/>
    <n v="1304"/>
    <n v="0"/>
    <n v="0"/>
    <n v="65"/>
    <n v="43"/>
    <n v="0"/>
    <n v="0"/>
    <m/>
    <m/>
    <n v="0"/>
    <n v="0"/>
    <n v="1380"/>
    <n v="1347"/>
    <n v="0"/>
    <n v="0"/>
    <n v="4.6399999999999997"/>
    <n v="4.5579999999999998"/>
    <n v="6101.5999999999995"/>
    <n v="5943.6319999999996"/>
    <n v="5.3230000000000004"/>
    <n v="6.008"/>
    <n v="345.995"/>
    <n v="258.34399999999999"/>
    <m/>
    <m/>
    <n v="0"/>
    <n v="0"/>
    <n v="4.6721702898550719"/>
    <n v="4.6042880475129913"/>
    <n v="6447.5949999999993"/>
    <n v="6201.9759999999997"/>
    <m/>
    <m/>
    <n v="0"/>
    <n v="0"/>
    <m/>
    <m/>
    <n v="0"/>
    <n v="0"/>
    <m/>
    <m/>
    <n v="0"/>
    <n v="0"/>
    <n v="0"/>
    <n v="0"/>
    <n v="0"/>
    <n v="0"/>
    <n v="1738"/>
    <n v="1760"/>
    <n v="0"/>
    <n v="0"/>
    <n v="4.4923860759493666"/>
    <n v="4.3964045454545451"/>
    <n v="7807.7669999999989"/>
    <n v="7737.6719999999996"/>
    <n v="0"/>
    <n v="0"/>
    <n v="0"/>
    <n v="0"/>
    <n v="1268"/>
    <n v="1191"/>
    <n v="0"/>
    <n v="0"/>
    <n v="207"/>
    <n v="204"/>
    <n v="0"/>
    <n v="0"/>
    <m/>
    <m/>
    <n v="0"/>
    <n v="0"/>
    <n v="1475"/>
    <n v="1395"/>
    <n v="0"/>
    <n v="0"/>
    <n v="5.6130000000000004"/>
    <n v="5.6989999999999998"/>
    <n v="7117.2840000000006"/>
    <n v="6787.509"/>
    <n v="9.4700000000000006"/>
    <n v="9.77"/>
    <n v="1960.2900000000002"/>
    <n v="1993.08"/>
    <m/>
    <m/>
    <n v="0"/>
    <n v="0"/>
    <n v="6.1542874576271194"/>
    <n v="6.2943290322580641"/>
    <n v="9077.5740000000005"/>
    <n v="8780.5889999999999"/>
    <m/>
    <m/>
    <n v="0"/>
    <n v="0"/>
    <m/>
    <m/>
    <n v="0"/>
    <n v="0"/>
    <m/>
    <m/>
    <n v="0"/>
    <n v="0"/>
    <n v="0"/>
    <n v="0"/>
    <n v="0"/>
    <n v="0"/>
    <n v="797"/>
    <n v="726"/>
    <n v="0"/>
    <n v="0"/>
    <m/>
    <m/>
    <n v="0"/>
    <n v="0"/>
    <m/>
    <m/>
    <n v="0"/>
    <n v="0"/>
    <n v="2939"/>
    <n v="2900"/>
    <n v="0"/>
    <n v="0"/>
    <n v="14567.056"/>
    <n v="14234.501"/>
    <n v="0"/>
    <n v="0"/>
    <n v="274"/>
    <n v="255"/>
    <n v="0"/>
    <n v="0"/>
    <n v="2318.2850000000003"/>
    <n v="2283.7599999999998"/>
    <n v="0"/>
    <n v="0"/>
    <n v="3213"/>
    <n v="3155"/>
    <n v="0"/>
    <n v="0"/>
    <n v="16885.341"/>
    <n v="16518.260999999999"/>
    <n v="0"/>
    <n v="0"/>
    <n v="0"/>
    <n v="0"/>
    <n v="0"/>
    <n v="0"/>
    <n v="0"/>
    <n v="0"/>
    <n v="0"/>
    <n v="0"/>
    <n v="16885.341"/>
    <n v="16518.260999999999"/>
    <n v="0"/>
    <n v="0"/>
  </r>
  <r>
    <x v="12"/>
    <s v="Tennessee State University "/>
    <m/>
    <n v="221838"/>
    <x v="5"/>
    <n v="943"/>
    <n v="969"/>
    <m/>
    <m/>
    <n v="943"/>
    <n v="969"/>
    <m/>
    <m/>
    <n v="943"/>
    <n v="969"/>
    <n v="0"/>
    <n v="0"/>
    <n v="26"/>
    <n v="35"/>
    <n v="0"/>
    <n v="0"/>
    <n v="4"/>
    <n v="4"/>
    <n v="0"/>
    <n v="0"/>
    <m/>
    <m/>
    <n v="0"/>
    <n v="0"/>
    <n v="30"/>
    <n v="39"/>
    <n v="0"/>
    <n v="0"/>
    <n v="3.9620000000000002"/>
    <n v="3.6949999999999998"/>
    <n v="103.012"/>
    <n v="129.32499999999999"/>
    <n v="3.6669999999999998"/>
    <n v="5.8330000000000002"/>
    <n v="14.667999999999999"/>
    <n v="23.332000000000001"/>
    <m/>
    <m/>
    <n v="0"/>
    <n v="0"/>
    <n v="3.9226666666666667"/>
    <n v="3.9142820512820506"/>
    <n v="117.68"/>
    <n v="152.65699999999998"/>
    <m/>
    <m/>
    <n v="0"/>
    <n v="0"/>
    <m/>
    <m/>
    <n v="0"/>
    <n v="0"/>
    <m/>
    <m/>
    <n v="0"/>
    <n v="0"/>
    <n v="0"/>
    <n v="0"/>
    <n v="0"/>
    <n v="0"/>
    <n v="472"/>
    <n v="505"/>
    <n v="0"/>
    <n v="0"/>
    <n v="72"/>
    <n v="43"/>
    <n v="0"/>
    <n v="0"/>
    <m/>
    <m/>
    <n v="0"/>
    <n v="0"/>
    <n v="544"/>
    <n v="548"/>
    <n v="0"/>
    <n v="0"/>
    <n v="4.3230000000000004"/>
    <n v="4.4400000000000004"/>
    <n v="2040.4560000000001"/>
    <n v="2242.2000000000003"/>
    <n v="4.2409999999999997"/>
    <n v="4.76"/>
    <n v="305.35199999999998"/>
    <n v="204.67999999999998"/>
    <m/>
    <m/>
    <n v="0"/>
    <n v="0"/>
    <n v="4.3121470588235296"/>
    <n v="4.4651094890510947"/>
    <n v="2345.808"/>
    <n v="2446.88"/>
    <m/>
    <m/>
    <n v="0"/>
    <n v="0"/>
    <m/>
    <m/>
    <n v="0"/>
    <n v="0"/>
    <m/>
    <m/>
    <n v="0"/>
    <n v="0"/>
    <n v="0"/>
    <n v="0"/>
    <n v="0"/>
    <n v="0"/>
    <n v="574"/>
    <n v="587"/>
    <n v="0"/>
    <n v="0"/>
    <n v="4.2917909407665507"/>
    <n v="4.4285127768313464"/>
    <n v="2463.4880000000003"/>
    <n v="2599.5370000000003"/>
    <n v="0"/>
    <n v="0"/>
    <n v="0"/>
    <n v="0"/>
    <n v="152"/>
    <n v="166"/>
    <n v="0"/>
    <n v="0"/>
    <n v="58"/>
    <n v="61"/>
    <n v="0"/>
    <n v="0"/>
    <m/>
    <m/>
    <n v="0"/>
    <n v="0"/>
    <n v="210"/>
    <n v="227"/>
    <n v="0"/>
    <n v="0"/>
    <n v="6.2610000000000001"/>
    <n v="5.976"/>
    <n v="951.67200000000003"/>
    <n v="992.01599999999996"/>
    <n v="9.9480000000000004"/>
    <n v="10.164"/>
    <n v="576.98400000000004"/>
    <n v="620.00400000000002"/>
    <m/>
    <m/>
    <n v="0"/>
    <n v="0"/>
    <n v="7.2793142857142854"/>
    <n v="7.1014096916299563"/>
    <n v="1528.6559999999999"/>
    <n v="1612.02"/>
    <m/>
    <m/>
    <n v="0"/>
    <n v="0"/>
    <m/>
    <m/>
    <n v="0"/>
    <n v="0"/>
    <m/>
    <m/>
    <n v="0"/>
    <n v="0"/>
    <n v="0"/>
    <n v="0"/>
    <n v="0"/>
    <n v="0"/>
    <n v="159"/>
    <n v="155"/>
    <n v="0"/>
    <n v="0"/>
    <m/>
    <m/>
    <n v="0"/>
    <n v="0"/>
    <m/>
    <m/>
    <n v="0"/>
    <n v="0"/>
    <n v="650"/>
    <n v="706"/>
    <n v="0"/>
    <n v="0"/>
    <n v="3095.1400000000003"/>
    <n v="3363.5410000000002"/>
    <n v="0"/>
    <n v="0"/>
    <n v="134"/>
    <n v="108"/>
    <n v="0"/>
    <n v="0"/>
    <n v="897.00400000000002"/>
    <n v="848.01599999999996"/>
    <n v="0"/>
    <n v="0"/>
    <n v="784"/>
    <n v="814"/>
    <n v="0"/>
    <n v="0"/>
    <n v="3992.1440000000002"/>
    <n v="4211.5569999999998"/>
    <n v="0"/>
    <n v="0"/>
    <n v="0"/>
    <n v="0"/>
    <n v="0"/>
    <n v="0"/>
    <n v="0"/>
    <n v="0"/>
    <n v="0"/>
    <n v="0"/>
    <n v="3992.1440000000002"/>
    <n v="4211.5570000000007"/>
    <n v="0"/>
    <n v="0"/>
  </r>
  <r>
    <x v="12"/>
    <s v="Austin Peay State University "/>
    <m/>
    <n v="219602"/>
    <x v="1"/>
    <n v="1654"/>
    <n v="1582"/>
    <m/>
    <m/>
    <n v="1654"/>
    <n v="1582"/>
    <m/>
    <m/>
    <n v="1654"/>
    <n v="1582"/>
    <n v="0"/>
    <n v="0"/>
    <n v="210"/>
    <n v="208"/>
    <n v="0"/>
    <n v="0"/>
    <n v="3"/>
    <n v="9"/>
    <n v="0"/>
    <n v="0"/>
    <m/>
    <m/>
    <n v="0"/>
    <n v="0"/>
    <n v="213"/>
    <n v="217"/>
    <n v="0"/>
    <n v="0"/>
    <n v="3.6890000000000001"/>
    <n v="3.6680000000000001"/>
    <n v="774.69"/>
    <n v="762.94400000000007"/>
    <n v="5"/>
    <n v="3.556"/>
    <n v="15"/>
    <n v="32.003999999999998"/>
    <m/>
    <m/>
    <n v="0"/>
    <n v="0"/>
    <n v="3.7074647887323948"/>
    <n v="3.6633548387096777"/>
    <n v="789.69"/>
    <n v="794.94800000000009"/>
    <m/>
    <m/>
    <n v="0"/>
    <n v="0"/>
    <m/>
    <m/>
    <n v="0"/>
    <n v="0"/>
    <m/>
    <m/>
    <n v="0"/>
    <n v="0"/>
    <n v="0"/>
    <n v="0"/>
    <n v="0"/>
    <n v="0"/>
    <n v="508"/>
    <n v="460"/>
    <n v="0"/>
    <n v="0"/>
    <n v="51"/>
    <n v="49"/>
    <n v="0"/>
    <n v="0"/>
    <m/>
    <m/>
    <n v="0"/>
    <n v="0"/>
    <n v="559"/>
    <n v="509"/>
    <n v="0"/>
    <n v="0"/>
    <n v="4.7930000000000001"/>
    <n v="4.58"/>
    <n v="2434.8440000000001"/>
    <n v="2106.8000000000002"/>
    <n v="6.32"/>
    <n v="4.2649999999999997"/>
    <n v="322.32"/>
    <n v="208.98499999999999"/>
    <m/>
    <m/>
    <n v="0"/>
    <n v="0"/>
    <n v="4.932314847942755"/>
    <n v="4.5496758349705306"/>
    <n v="2757.1640000000002"/>
    <n v="2315.7850000000003"/>
    <m/>
    <m/>
    <n v="0"/>
    <n v="0"/>
    <m/>
    <m/>
    <n v="0"/>
    <n v="0"/>
    <m/>
    <m/>
    <n v="0"/>
    <n v="0"/>
    <n v="0"/>
    <n v="0"/>
    <n v="0"/>
    <n v="0"/>
    <n v="772"/>
    <n v="726"/>
    <n v="0"/>
    <n v="0"/>
    <n v="4.5943704663212435"/>
    <n v="4.2847561983471074"/>
    <n v="3546.8539999999998"/>
    <n v="3110.7330000000002"/>
    <n v="0"/>
    <n v="0"/>
    <n v="0"/>
    <n v="0"/>
    <n v="258"/>
    <n v="240"/>
    <n v="0"/>
    <n v="0"/>
    <n v="75"/>
    <n v="93"/>
    <n v="0"/>
    <n v="0"/>
    <m/>
    <m/>
    <n v="0"/>
    <n v="0"/>
    <n v="333"/>
    <n v="333"/>
    <n v="0"/>
    <n v="0"/>
    <n v="6.1449999999999996"/>
    <n v="6.4119999999999999"/>
    <n v="1585.4099999999999"/>
    <n v="1538.8799999999999"/>
    <n v="9.9290000000000003"/>
    <n v="10.487"/>
    <n v="744.67500000000007"/>
    <n v="975.29100000000005"/>
    <m/>
    <m/>
    <n v="0"/>
    <n v="0"/>
    <n v="6.9972522522522524"/>
    <n v="7.550063063063063"/>
    <n v="2330.085"/>
    <n v="2514.1709999999998"/>
    <m/>
    <m/>
    <n v="0"/>
    <n v="0"/>
    <m/>
    <m/>
    <n v="0"/>
    <n v="0"/>
    <m/>
    <m/>
    <n v="0"/>
    <n v="0"/>
    <n v="0"/>
    <n v="0"/>
    <n v="0"/>
    <n v="0"/>
    <n v="549"/>
    <n v="523"/>
    <n v="0"/>
    <n v="0"/>
    <m/>
    <m/>
    <n v="0"/>
    <n v="0"/>
    <m/>
    <m/>
    <n v="0"/>
    <n v="0"/>
    <n v="976"/>
    <n v="908"/>
    <n v="0"/>
    <n v="0"/>
    <n v="4794.9439999999995"/>
    <n v="4408.6239999999998"/>
    <n v="0"/>
    <n v="0"/>
    <n v="129"/>
    <n v="151"/>
    <n v="0"/>
    <n v="0"/>
    <n v="1081.9950000000001"/>
    <n v="1216.28"/>
    <n v="0"/>
    <n v="0"/>
    <n v="1105"/>
    <n v="1059"/>
    <n v="0"/>
    <n v="0"/>
    <n v="5876.9389999999994"/>
    <n v="5624.9039999999995"/>
    <n v="0"/>
    <n v="0"/>
    <n v="0"/>
    <n v="0"/>
    <n v="0"/>
    <n v="0"/>
    <n v="0"/>
    <n v="0"/>
    <n v="0"/>
    <n v="0"/>
    <n v="5876.9390000000003"/>
    <n v="5624.9040000000005"/>
    <n v="0"/>
    <n v="0"/>
  </r>
  <r>
    <x v="12"/>
    <s v="Tennessee Technological University "/>
    <m/>
    <n v="221847"/>
    <x v="1"/>
    <n v="1947"/>
    <n v="1878"/>
    <m/>
    <m/>
    <n v="1947"/>
    <n v="1878"/>
    <m/>
    <m/>
    <n v="1947"/>
    <n v="1876"/>
    <n v="0"/>
    <n v="0"/>
    <n v="534"/>
    <n v="554"/>
    <n v="0"/>
    <n v="0"/>
    <n v="6"/>
    <n v="9"/>
    <n v="0"/>
    <n v="0"/>
    <m/>
    <m/>
    <n v="0"/>
    <n v="0"/>
    <n v="540"/>
    <n v="563"/>
    <n v="0"/>
    <n v="0"/>
    <n v="3.7320000000000002"/>
    <n v="3.742"/>
    <n v="1992.8880000000001"/>
    <n v="2073.0680000000002"/>
    <n v="3.556"/>
    <n v="3.7410000000000001"/>
    <n v="21.335999999999999"/>
    <n v="33.669000000000004"/>
    <m/>
    <m/>
    <n v="0"/>
    <n v="0"/>
    <n v="3.7300444444444447"/>
    <n v="3.7419840142095917"/>
    <n v="2014.2240000000002"/>
    <n v="2106.7370000000001"/>
    <m/>
    <m/>
    <n v="0"/>
    <n v="0"/>
    <m/>
    <m/>
    <n v="0"/>
    <n v="0"/>
    <m/>
    <m/>
    <n v="0"/>
    <n v="0"/>
    <n v="0"/>
    <n v="0"/>
    <n v="0"/>
    <n v="0"/>
    <n v="567"/>
    <n v="465"/>
    <n v="0"/>
    <n v="0"/>
    <n v="27"/>
    <n v="23"/>
    <n v="0"/>
    <n v="0"/>
    <m/>
    <m/>
    <n v="0"/>
    <n v="0"/>
    <n v="594"/>
    <n v="488"/>
    <n v="0"/>
    <n v="0"/>
    <n v="4.4880000000000004"/>
    <n v="4.7460000000000004"/>
    <n v="2544.6960000000004"/>
    <n v="2206.8900000000003"/>
    <n v="5.8769999999999998"/>
    <n v="4.9569999999999999"/>
    <n v="158.679"/>
    <n v="114.011"/>
    <m/>
    <m/>
    <n v="0"/>
    <n v="0"/>
    <n v="4.5511363636363642"/>
    <n v="4.7559446721311485"/>
    <n v="2703.3750000000005"/>
    <n v="2320.9010000000003"/>
    <m/>
    <m/>
    <n v="0"/>
    <n v="0"/>
    <m/>
    <m/>
    <n v="0"/>
    <n v="0"/>
    <m/>
    <m/>
    <n v="0"/>
    <n v="0"/>
    <n v="0"/>
    <n v="0"/>
    <n v="0"/>
    <n v="0"/>
    <n v="1134"/>
    <n v="1051"/>
    <n v="0"/>
    <n v="0"/>
    <n v="4.1601402116402122"/>
    <n v="4.2127859181731688"/>
    <n v="4717.5990000000011"/>
    <n v="4427.6380000000008"/>
    <n v="0"/>
    <n v="0"/>
    <n v="0"/>
    <n v="0"/>
    <n v="580"/>
    <n v="582"/>
    <n v="0"/>
    <n v="0"/>
    <n v="86"/>
    <n v="96"/>
    <n v="0"/>
    <n v="0"/>
    <m/>
    <m/>
    <n v="0"/>
    <n v="0"/>
    <n v="666"/>
    <n v="678"/>
    <n v="0"/>
    <n v="0"/>
    <n v="5.7610000000000001"/>
    <n v="5.7839999999999998"/>
    <n v="3341.38"/>
    <n v="3366.288"/>
    <n v="8.1630000000000003"/>
    <n v="8.5449999999999999"/>
    <n v="702.01800000000003"/>
    <n v="820.31999999999994"/>
    <m/>
    <m/>
    <n v="0"/>
    <n v="0"/>
    <n v="6.0711681681681684"/>
    <n v="6.1749380530973452"/>
    <n v="4043.3980000000001"/>
    <n v="4186.6080000000002"/>
    <m/>
    <m/>
    <n v="0"/>
    <n v="0"/>
    <m/>
    <m/>
    <n v="0"/>
    <n v="0"/>
    <m/>
    <m/>
    <n v="0"/>
    <n v="0"/>
    <n v="0"/>
    <n v="0"/>
    <n v="0"/>
    <n v="0"/>
    <n v="147"/>
    <n v="147"/>
    <n v="0"/>
    <n v="0"/>
    <m/>
    <m/>
    <n v="0"/>
    <n v="0"/>
    <m/>
    <m/>
    <n v="0"/>
    <n v="0"/>
    <n v="1681"/>
    <n v="1601"/>
    <n v="0"/>
    <n v="0"/>
    <n v="7878.9640000000009"/>
    <n v="7646.246000000001"/>
    <n v="0"/>
    <n v="0"/>
    <n v="119"/>
    <n v="128"/>
    <n v="0"/>
    <n v="0"/>
    <n v="882.03300000000002"/>
    <n v="968"/>
    <n v="0"/>
    <n v="0"/>
    <n v="1800"/>
    <n v="1729"/>
    <n v="0"/>
    <n v="0"/>
    <n v="8760.9970000000012"/>
    <n v="8614.246000000001"/>
    <n v="0"/>
    <n v="0"/>
    <n v="0"/>
    <n v="0"/>
    <n v="0"/>
    <n v="0"/>
    <n v="0"/>
    <n v="0"/>
    <n v="0"/>
    <n v="0"/>
    <n v="8760.9970000000012"/>
    <n v="8614.246000000001"/>
    <n v="0"/>
    <n v="0"/>
  </r>
  <r>
    <x v="12"/>
    <s v="University of Tennessee at Chattanooga"/>
    <m/>
    <n v="221740"/>
    <x v="1"/>
    <n v="2008"/>
    <n v="2088"/>
    <m/>
    <m/>
    <n v="2008"/>
    <n v="2088"/>
    <m/>
    <m/>
    <n v="2008"/>
    <n v="2088"/>
    <n v="0"/>
    <n v="0"/>
    <n v="497"/>
    <n v="532"/>
    <n v="0"/>
    <n v="0"/>
    <n v="9"/>
    <n v="3"/>
    <n v="0"/>
    <n v="0"/>
    <m/>
    <m/>
    <n v="0"/>
    <n v="0"/>
    <n v="506"/>
    <n v="535"/>
    <n v="0"/>
    <n v="0"/>
    <n v="3.8650000000000002"/>
    <n v="3.7360000000000002"/>
    <n v="1920.9050000000002"/>
    <n v="1987.5520000000001"/>
    <n v="4"/>
    <n v="4.556"/>
    <n v="36"/>
    <n v="13.667999999999999"/>
    <m/>
    <m/>
    <n v="0"/>
    <n v="0"/>
    <n v="3.8674011857707513"/>
    <n v="3.7405981308411214"/>
    <n v="1956.9050000000002"/>
    <n v="2001.22"/>
    <m/>
    <m/>
    <n v="0"/>
    <n v="0"/>
    <m/>
    <m/>
    <n v="0"/>
    <n v="0"/>
    <m/>
    <m/>
    <n v="0"/>
    <n v="0"/>
    <n v="0"/>
    <n v="0"/>
    <n v="0"/>
    <n v="0"/>
    <n v="648"/>
    <n v="663"/>
    <n v="0"/>
    <n v="0"/>
    <n v="17"/>
    <n v="15"/>
    <n v="0"/>
    <n v="0"/>
    <m/>
    <m/>
    <n v="0"/>
    <n v="0"/>
    <n v="665"/>
    <n v="678"/>
    <n v="0"/>
    <n v="0"/>
    <n v="4.1340000000000003"/>
    <n v="4.1660000000000004"/>
    <n v="2678.8320000000003"/>
    <n v="2762.0580000000004"/>
    <n v="4.5880000000000001"/>
    <n v="4.0670000000000002"/>
    <n v="77.995999999999995"/>
    <n v="61.005000000000003"/>
    <m/>
    <m/>
    <n v="0"/>
    <n v="0"/>
    <n v="4.1456060150375951"/>
    <n v="4.1638097345132747"/>
    <n v="2756.8280000000009"/>
    <n v="2823.0630000000001"/>
    <m/>
    <m/>
    <n v="0"/>
    <n v="0"/>
    <m/>
    <m/>
    <n v="0"/>
    <n v="0"/>
    <m/>
    <m/>
    <n v="0"/>
    <n v="0"/>
    <n v="0"/>
    <n v="0"/>
    <n v="0"/>
    <n v="0"/>
    <n v="1171"/>
    <n v="1213"/>
    <n v="0"/>
    <n v="0"/>
    <n v="4.0253911187019646"/>
    <n v="3.9771500412201157"/>
    <n v="4713.7330000000002"/>
    <n v="4824.2830000000004"/>
    <n v="0"/>
    <n v="0"/>
    <n v="0"/>
    <n v="0"/>
    <n v="502"/>
    <n v="549"/>
    <n v="0"/>
    <n v="0"/>
    <n v="125"/>
    <n v="121"/>
    <n v="0"/>
    <n v="0"/>
    <m/>
    <m/>
    <n v="0"/>
    <n v="0"/>
    <n v="627"/>
    <n v="670"/>
    <n v="0"/>
    <n v="0"/>
    <n v="5.6"/>
    <n v="5.6139999999999999"/>
    <n v="2811.2"/>
    <n v="3082.0859999999998"/>
    <n v="8.2530000000000001"/>
    <n v="8.7110000000000003"/>
    <n v="1031.625"/>
    <n v="1054.0309999999999"/>
    <m/>
    <m/>
    <n v="0"/>
    <n v="0"/>
    <n v="6.1289074960127587"/>
    <n v="6.1733089552238809"/>
    <n v="3842.8249999999998"/>
    <n v="4136.1170000000002"/>
    <m/>
    <m/>
    <n v="0"/>
    <n v="0"/>
    <m/>
    <m/>
    <n v="0"/>
    <n v="0"/>
    <m/>
    <m/>
    <n v="0"/>
    <n v="0"/>
    <n v="0"/>
    <n v="0"/>
    <n v="0"/>
    <n v="0"/>
    <n v="210"/>
    <n v="205"/>
    <n v="0"/>
    <n v="0"/>
    <m/>
    <m/>
    <n v="0"/>
    <n v="0"/>
    <m/>
    <m/>
    <n v="0"/>
    <n v="0"/>
    <n v="1647"/>
    <n v="1744"/>
    <n v="0"/>
    <n v="0"/>
    <n v="7410.9370000000008"/>
    <n v="7831.6959999999999"/>
    <n v="0"/>
    <n v="0"/>
    <n v="151"/>
    <n v="139"/>
    <n v="0"/>
    <n v="0"/>
    <n v="1145.6210000000001"/>
    <n v="1128.704"/>
    <n v="0"/>
    <n v="0"/>
    <n v="1798"/>
    <n v="1883"/>
    <n v="0"/>
    <n v="0"/>
    <n v="8556.5580000000009"/>
    <n v="8960.4"/>
    <n v="0"/>
    <n v="0"/>
    <n v="0"/>
    <n v="0"/>
    <n v="0"/>
    <n v="0"/>
    <n v="0"/>
    <n v="0"/>
    <n v="0"/>
    <n v="0"/>
    <n v="8556.5580000000009"/>
    <n v="8960.4000000000015"/>
    <n v="0"/>
    <n v="0"/>
  </r>
  <r>
    <x v="12"/>
    <s v="University of Tennessee at Martin"/>
    <m/>
    <n v="221768"/>
    <x v="2"/>
    <n v="1073"/>
    <n v="1038"/>
    <m/>
    <m/>
    <n v="1073"/>
    <n v="1038"/>
    <m/>
    <m/>
    <n v="1073"/>
    <n v="1038"/>
    <n v="0"/>
    <n v="0"/>
    <n v="243"/>
    <n v="249"/>
    <n v="0"/>
    <n v="0"/>
    <n v="4"/>
    <n v="10"/>
    <n v="0"/>
    <n v="0"/>
    <m/>
    <m/>
    <n v="0"/>
    <n v="0"/>
    <n v="247"/>
    <n v="259"/>
    <n v="0"/>
    <n v="0"/>
    <n v="3.6859999999999999"/>
    <n v="3.5249999999999999"/>
    <n v="895.69799999999998"/>
    <n v="877.72500000000002"/>
    <n v="4.5"/>
    <n v="3.2"/>
    <n v="18"/>
    <n v="32"/>
    <m/>
    <m/>
    <n v="0"/>
    <n v="0"/>
    <n v="3.6991821862348178"/>
    <n v="3.5124517374517374"/>
    <n v="913.69799999999998"/>
    <n v="909.72500000000002"/>
    <m/>
    <m/>
    <n v="0"/>
    <n v="0"/>
    <m/>
    <m/>
    <n v="0"/>
    <n v="0"/>
    <m/>
    <m/>
    <n v="0"/>
    <n v="0"/>
    <n v="0"/>
    <n v="0"/>
    <n v="0"/>
    <n v="0"/>
    <n v="299"/>
    <n v="266"/>
    <n v="0"/>
    <n v="0"/>
    <n v="7"/>
    <n v="7"/>
    <n v="0"/>
    <n v="0"/>
    <m/>
    <m/>
    <n v="0"/>
    <n v="0"/>
    <n v="306"/>
    <n v="273"/>
    <n v="0"/>
    <n v="0"/>
    <n v="4.444"/>
    <n v="4.5449999999999999"/>
    <n v="1328.7560000000001"/>
    <n v="1208.97"/>
    <n v="6.9050000000000002"/>
    <n v="4"/>
    <n v="48.335000000000001"/>
    <n v="28"/>
    <m/>
    <m/>
    <n v="0"/>
    <n v="0"/>
    <n v="4.5002973856209154"/>
    <n v="4.5310256410256411"/>
    <n v="1377.0910000000001"/>
    <n v="1236.97"/>
    <m/>
    <m/>
    <n v="0"/>
    <n v="0"/>
    <m/>
    <m/>
    <n v="0"/>
    <n v="0"/>
    <m/>
    <m/>
    <n v="0"/>
    <n v="0"/>
    <n v="0"/>
    <n v="0"/>
    <n v="0"/>
    <n v="0"/>
    <n v="553"/>
    <n v="532"/>
    <n v="0"/>
    <n v="0"/>
    <n v="4.1424755877034363"/>
    <n v="4.0351409774436089"/>
    <n v="2290.7890000000002"/>
    <n v="2146.6949999999997"/>
    <n v="0"/>
    <n v="0"/>
    <n v="0"/>
    <n v="0"/>
    <n v="238"/>
    <n v="235"/>
    <n v="0"/>
    <n v="0"/>
    <n v="62"/>
    <n v="50"/>
    <n v="0"/>
    <n v="0"/>
    <m/>
    <m/>
    <n v="0"/>
    <n v="0"/>
    <n v="300"/>
    <n v="285"/>
    <n v="0"/>
    <n v="0"/>
    <n v="6.181"/>
    <n v="6.6440000000000001"/>
    <n v="1471.078"/>
    <n v="1561.34"/>
    <n v="12.065"/>
    <n v="11.207000000000001"/>
    <n v="748.03"/>
    <n v="560.35"/>
    <m/>
    <m/>
    <n v="0"/>
    <n v="0"/>
    <n v="7.3970266666666671"/>
    <n v="7.4445263157894734"/>
    <n v="2219.1080000000002"/>
    <n v="2121.69"/>
    <m/>
    <m/>
    <n v="0"/>
    <n v="0"/>
    <m/>
    <m/>
    <n v="0"/>
    <n v="0"/>
    <m/>
    <m/>
    <n v="0"/>
    <n v="0"/>
    <n v="0"/>
    <n v="0"/>
    <n v="0"/>
    <n v="0"/>
    <n v="220"/>
    <n v="221"/>
    <n v="0"/>
    <n v="0"/>
    <m/>
    <m/>
    <n v="0"/>
    <n v="0"/>
    <m/>
    <m/>
    <n v="0"/>
    <n v="0"/>
    <n v="780"/>
    <n v="750"/>
    <n v="0"/>
    <n v="0"/>
    <n v="3695.5320000000002"/>
    <n v="3648.0349999999999"/>
    <n v="0"/>
    <n v="0"/>
    <n v="73"/>
    <n v="67"/>
    <n v="0"/>
    <n v="0"/>
    <n v="814.36500000000001"/>
    <n v="620.35"/>
    <n v="0"/>
    <n v="0"/>
    <n v="853"/>
    <n v="817"/>
    <n v="0"/>
    <n v="0"/>
    <n v="4509.8969999999999"/>
    <n v="4268.3850000000002"/>
    <n v="0"/>
    <n v="0"/>
    <n v="0"/>
    <n v="0"/>
    <n v="0"/>
    <n v="0"/>
    <n v="0"/>
    <n v="0"/>
    <n v="0"/>
    <n v="0"/>
    <n v="4509.8970000000008"/>
    <n v="4268.3850000000002"/>
    <n v="0"/>
    <n v="0"/>
  </r>
  <r>
    <x v="12"/>
    <s v="Chattanooga State Technical Community College "/>
    <s v="Met the criteria for Two-Year 1 in  2021-22"/>
    <n v="219824"/>
    <x v="8"/>
    <n v="1162"/>
    <n v="1138"/>
    <m/>
    <m/>
    <n v="1162"/>
    <n v="1138"/>
    <m/>
    <m/>
    <n v="1162"/>
    <n v="1138"/>
    <n v="0"/>
    <n v="0"/>
    <n v="25"/>
    <n v="33"/>
    <n v="0"/>
    <n v="0"/>
    <n v="2"/>
    <n v="1"/>
    <n v="0"/>
    <n v="0"/>
    <m/>
    <m/>
    <n v="0"/>
    <n v="0"/>
    <n v="27"/>
    <n v="34"/>
    <n v="0"/>
    <n v="0"/>
    <n v="1.9870000000000001"/>
    <n v="2.1520000000000001"/>
    <n v="49.675000000000004"/>
    <n v="71.016000000000005"/>
    <n v="2"/>
    <n v="1.667"/>
    <n v="4"/>
    <n v="1.667"/>
    <m/>
    <m/>
    <n v="0"/>
    <n v="0"/>
    <n v="1.9879629629629632"/>
    <n v="2.1377352941176473"/>
    <n v="53.675000000000004"/>
    <n v="72.683000000000007"/>
    <m/>
    <m/>
    <n v="0"/>
    <n v="0"/>
    <m/>
    <m/>
    <n v="0"/>
    <n v="0"/>
    <m/>
    <m/>
    <n v="0"/>
    <n v="0"/>
    <n v="0"/>
    <n v="0"/>
    <n v="0"/>
    <n v="0"/>
    <n v="386"/>
    <n v="390"/>
    <n v="0"/>
    <n v="0"/>
    <n v="83"/>
    <n v="70"/>
    <n v="0"/>
    <n v="0"/>
    <m/>
    <m/>
    <n v="0"/>
    <n v="0"/>
    <n v="469"/>
    <n v="460"/>
    <n v="0"/>
    <n v="0"/>
    <n v="4.5540000000000003"/>
    <n v="3.8610000000000002"/>
    <n v="1757.8440000000001"/>
    <n v="1505.7900000000002"/>
    <n v="6.6470000000000002"/>
    <n v="6.5190000000000001"/>
    <n v="551.70100000000002"/>
    <n v="456.33"/>
    <m/>
    <m/>
    <n v="0"/>
    <n v="0"/>
    <n v="4.9244029850746269"/>
    <n v="4.2654782608695658"/>
    <n v="2309.5450000000001"/>
    <n v="1962.1200000000003"/>
    <m/>
    <m/>
    <n v="0"/>
    <n v="0"/>
    <m/>
    <m/>
    <n v="0"/>
    <n v="0"/>
    <m/>
    <m/>
    <n v="0"/>
    <n v="0"/>
    <n v="0"/>
    <n v="0"/>
    <n v="0"/>
    <n v="0"/>
    <n v="496"/>
    <n v="494"/>
    <n v="0"/>
    <n v="0"/>
    <n v="4.7645564516129033"/>
    <n v="4.1190344129554664"/>
    <n v="2363.2200000000003"/>
    <n v="2034.8030000000003"/>
    <n v="0"/>
    <n v="0"/>
    <n v="0"/>
    <n v="0"/>
    <n v="96"/>
    <n v="86"/>
    <n v="0"/>
    <n v="0"/>
    <n v="75"/>
    <n v="75"/>
    <n v="0"/>
    <n v="0"/>
    <m/>
    <m/>
    <n v="0"/>
    <n v="0"/>
    <n v="171"/>
    <n v="161"/>
    <n v="0"/>
    <n v="0"/>
    <n v="7.0140000000000002"/>
    <n v="6.7130000000000001"/>
    <n v="673.34400000000005"/>
    <n v="577.31799999999998"/>
    <n v="8.4760000000000009"/>
    <n v="9.173"/>
    <n v="635.70000000000005"/>
    <n v="687.97500000000002"/>
    <m/>
    <m/>
    <n v="0"/>
    <n v="0"/>
    <n v="7.6552280701754389"/>
    <n v="7.8589627329192551"/>
    <n v="1309.0440000000001"/>
    <n v="1265.2930000000001"/>
    <m/>
    <m/>
    <n v="0"/>
    <n v="0"/>
    <m/>
    <m/>
    <n v="0"/>
    <n v="0"/>
    <m/>
    <m/>
    <n v="0"/>
    <n v="0"/>
    <n v="0"/>
    <n v="0"/>
    <n v="0"/>
    <n v="0"/>
    <n v="495"/>
    <n v="483"/>
    <n v="0"/>
    <n v="0"/>
    <m/>
    <m/>
    <n v="0"/>
    <n v="0"/>
    <m/>
    <m/>
    <n v="0"/>
    <n v="0"/>
    <n v="507"/>
    <n v="509"/>
    <n v="0"/>
    <n v="0"/>
    <n v="2480.8630000000003"/>
    <n v="2154.1240000000003"/>
    <n v="0"/>
    <n v="0"/>
    <n v="160"/>
    <n v="146"/>
    <n v="0"/>
    <n v="0"/>
    <n v="1191.4010000000001"/>
    <n v="1145.972"/>
    <n v="0"/>
    <n v="0"/>
    <n v="667"/>
    <n v="655"/>
    <n v="0"/>
    <n v="0"/>
    <n v="3672.2640000000001"/>
    <n v="3300.0960000000005"/>
    <n v="0"/>
    <n v="0"/>
    <n v="0"/>
    <n v="0"/>
    <n v="0"/>
    <n v="0"/>
    <n v="0"/>
    <n v="0"/>
    <n v="0"/>
    <n v="0"/>
    <n v="3672.2640000000001"/>
    <n v="3300.0960000000005"/>
    <n v="0"/>
    <n v="0"/>
  </r>
  <r>
    <x v="12"/>
    <s v="Nashville State Technical Community College"/>
    <s v="Met the criteria for Two-Year 1 in  2021-22"/>
    <n v="221184"/>
    <x v="8"/>
    <n v="925"/>
    <n v="1025"/>
    <m/>
    <m/>
    <n v="925"/>
    <n v="1025"/>
    <m/>
    <m/>
    <n v="925"/>
    <n v="1024"/>
    <n v="0"/>
    <n v="0"/>
    <n v="7"/>
    <n v="13"/>
    <n v="0"/>
    <n v="0"/>
    <n v="0"/>
    <n v="0"/>
    <n v="0"/>
    <n v="0"/>
    <m/>
    <m/>
    <n v="0"/>
    <n v="0"/>
    <n v="7"/>
    <n v="13"/>
    <n v="0"/>
    <n v="0"/>
    <n v="1.81"/>
    <n v="1.974"/>
    <n v="12.67"/>
    <n v="25.661999999999999"/>
    <n v="0"/>
    <n v="0"/>
    <n v="0"/>
    <n v="0"/>
    <m/>
    <m/>
    <n v="0"/>
    <n v="0"/>
    <n v="1.81"/>
    <n v="1.974"/>
    <n v="12.67"/>
    <n v="25.661999999999999"/>
    <m/>
    <m/>
    <n v="0"/>
    <n v="0"/>
    <m/>
    <m/>
    <n v="0"/>
    <n v="0"/>
    <m/>
    <m/>
    <n v="0"/>
    <n v="0"/>
    <n v="0"/>
    <n v="0"/>
    <n v="0"/>
    <n v="0"/>
    <n v="319"/>
    <n v="307"/>
    <n v="0"/>
    <n v="0"/>
    <n v="114"/>
    <n v="134"/>
    <n v="0"/>
    <n v="0"/>
    <m/>
    <m/>
    <n v="0"/>
    <n v="0"/>
    <n v="433"/>
    <n v="441"/>
    <n v="0"/>
    <n v="0"/>
    <n v="3.2989999999999999"/>
    <n v="3.1789999999999998"/>
    <n v="1052.3810000000001"/>
    <n v="975.95299999999997"/>
    <n v="5.6020000000000003"/>
    <n v="5.42"/>
    <n v="638.62800000000004"/>
    <n v="726.28"/>
    <m/>
    <m/>
    <n v="0"/>
    <n v="0"/>
    <n v="3.9053325635103926"/>
    <n v="3.8599387755102041"/>
    <n v="1691.009"/>
    <n v="1702.2329999999999"/>
    <m/>
    <m/>
    <n v="0"/>
    <n v="0"/>
    <m/>
    <m/>
    <n v="0"/>
    <n v="0"/>
    <m/>
    <m/>
    <n v="0"/>
    <n v="0"/>
    <n v="0"/>
    <n v="0"/>
    <n v="0"/>
    <n v="0"/>
    <n v="440"/>
    <n v="454"/>
    <n v="0"/>
    <n v="0"/>
    <n v="3.8719977272727273"/>
    <n v="3.8059361233480176"/>
    <n v="1703.6790000000001"/>
    <n v="1727.895"/>
    <n v="0"/>
    <n v="0"/>
    <n v="0"/>
    <n v="0"/>
    <n v="81"/>
    <n v="75"/>
    <n v="0"/>
    <n v="0"/>
    <n v="69"/>
    <n v="118"/>
    <n v="0"/>
    <n v="0"/>
    <m/>
    <m/>
    <n v="0"/>
    <n v="0"/>
    <n v="150"/>
    <n v="193"/>
    <n v="0"/>
    <n v="0"/>
    <n v="7.0410000000000004"/>
    <n v="7.6669999999999998"/>
    <n v="570.32100000000003"/>
    <n v="575.02499999999998"/>
    <n v="9.7870000000000008"/>
    <n v="9.6839999999999993"/>
    <n v="675.30300000000011"/>
    <n v="1142.712"/>
    <m/>
    <m/>
    <n v="0"/>
    <n v="0"/>
    <n v="8.3041600000000013"/>
    <n v="8.9001917098445595"/>
    <n v="1245.6240000000003"/>
    <n v="1717.7370000000001"/>
    <m/>
    <m/>
    <n v="0"/>
    <n v="0"/>
    <m/>
    <m/>
    <n v="0"/>
    <n v="0"/>
    <m/>
    <m/>
    <n v="0"/>
    <n v="0"/>
    <n v="0"/>
    <n v="0"/>
    <n v="0"/>
    <n v="0"/>
    <n v="335"/>
    <n v="377"/>
    <n v="0"/>
    <n v="0"/>
    <m/>
    <m/>
    <n v="0"/>
    <n v="0"/>
    <m/>
    <m/>
    <n v="0"/>
    <n v="0"/>
    <n v="407"/>
    <n v="395"/>
    <n v="0"/>
    <n v="0"/>
    <n v="1635.3720000000003"/>
    <n v="1576.6399999999999"/>
    <n v="0"/>
    <n v="0"/>
    <n v="183"/>
    <n v="252"/>
    <n v="0"/>
    <n v="0"/>
    <n v="1313.931"/>
    <n v="1868.992"/>
    <n v="0"/>
    <n v="0"/>
    <n v="590"/>
    <n v="647"/>
    <n v="0"/>
    <n v="0"/>
    <n v="2949.3030000000003"/>
    <n v="3445.6319999999996"/>
    <n v="0"/>
    <n v="0"/>
    <n v="0"/>
    <n v="0"/>
    <n v="0"/>
    <n v="0"/>
    <n v="0"/>
    <n v="0"/>
    <n v="0"/>
    <n v="0"/>
    <n v="2949.3030000000003"/>
    <n v="3445.6320000000001"/>
    <n v="0"/>
    <n v="0"/>
  </r>
  <r>
    <x v="12"/>
    <s v="Pellissippi State Technical Community College"/>
    <m/>
    <n v="221643"/>
    <x v="8"/>
    <n v="1638"/>
    <n v="1599"/>
    <m/>
    <m/>
    <n v="1638"/>
    <n v="1599"/>
    <m/>
    <m/>
    <n v="1638"/>
    <n v="1599"/>
    <n v="0"/>
    <n v="0"/>
    <n v="58"/>
    <n v="60"/>
    <n v="0"/>
    <n v="0"/>
    <n v="7"/>
    <n v="6"/>
    <n v="0"/>
    <n v="0"/>
    <m/>
    <m/>
    <n v="0"/>
    <n v="0"/>
    <n v="65"/>
    <n v="66"/>
    <n v="0"/>
    <n v="0"/>
    <n v="2.339"/>
    <n v="2.3559999999999999"/>
    <n v="135.66200000000001"/>
    <n v="141.35999999999999"/>
    <n v="3.5710000000000002"/>
    <n v="6.2779999999999996"/>
    <n v="24.997"/>
    <n v="37.667999999999999"/>
    <m/>
    <m/>
    <n v="0"/>
    <n v="0"/>
    <n v="2.4716769230769229"/>
    <n v="2.7125454545454546"/>
    <n v="160.65899999999999"/>
    <n v="179.02799999999999"/>
    <m/>
    <m/>
    <n v="0"/>
    <n v="0"/>
    <m/>
    <m/>
    <n v="0"/>
    <n v="0"/>
    <m/>
    <m/>
    <n v="0"/>
    <n v="0"/>
    <n v="0"/>
    <n v="0"/>
    <n v="0"/>
    <n v="0"/>
    <n v="662"/>
    <n v="684"/>
    <n v="0"/>
    <n v="0"/>
    <n v="126"/>
    <n v="128"/>
    <n v="0"/>
    <n v="0"/>
    <m/>
    <m/>
    <n v="0"/>
    <n v="0"/>
    <n v="788"/>
    <n v="812"/>
    <n v="0"/>
    <n v="0"/>
    <n v="3.3820000000000001"/>
    <n v="3.6539999999999999"/>
    <n v="2238.884"/>
    <n v="2499.3359999999998"/>
    <n v="5.77"/>
    <n v="5.0599999999999996"/>
    <n v="727.02"/>
    <n v="647.67999999999995"/>
    <m/>
    <m/>
    <n v="0"/>
    <n v="0"/>
    <n v="3.7638375634517764"/>
    <n v="3.8756354679802949"/>
    <n v="2965.904"/>
    <n v="3147.0159999999996"/>
    <m/>
    <m/>
    <n v="0"/>
    <n v="0"/>
    <m/>
    <m/>
    <n v="0"/>
    <n v="0"/>
    <m/>
    <m/>
    <n v="0"/>
    <n v="0"/>
    <n v="0"/>
    <n v="0"/>
    <n v="0"/>
    <n v="0"/>
    <n v="853"/>
    <n v="878"/>
    <n v="0"/>
    <n v="0"/>
    <n v="3.665372801875733"/>
    <n v="3.7882050113895209"/>
    <n v="3126.5630000000001"/>
    <n v="3326.0439999999994"/>
    <n v="0"/>
    <n v="0"/>
    <n v="0"/>
    <n v="0"/>
    <n v="118"/>
    <n v="95"/>
    <n v="0"/>
    <n v="0"/>
    <n v="93"/>
    <n v="98"/>
    <n v="0"/>
    <n v="0"/>
    <m/>
    <m/>
    <n v="0"/>
    <n v="0"/>
    <n v="211"/>
    <n v="193"/>
    <n v="0"/>
    <n v="0"/>
    <n v="6.359"/>
    <n v="7.5019999999999998"/>
    <n v="750.36199999999997"/>
    <n v="712.68999999999994"/>
    <n v="11.042999999999999"/>
    <n v="10.895"/>
    <n v="1026.999"/>
    <n v="1067.71"/>
    <m/>
    <m/>
    <n v="0"/>
    <n v="0"/>
    <n v="8.4235118483412315"/>
    <n v="9.224870466321244"/>
    <n v="1777.3609999999999"/>
    <n v="1780.4"/>
    <m/>
    <m/>
    <n v="0"/>
    <n v="0"/>
    <m/>
    <m/>
    <n v="0"/>
    <n v="0"/>
    <m/>
    <m/>
    <n v="0"/>
    <n v="0"/>
    <n v="0"/>
    <n v="0"/>
    <n v="0"/>
    <n v="0"/>
    <n v="574"/>
    <n v="528"/>
    <n v="0"/>
    <n v="0"/>
    <m/>
    <m/>
    <n v="0"/>
    <n v="0"/>
    <m/>
    <m/>
    <n v="0"/>
    <n v="0"/>
    <n v="838"/>
    <n v="839"/>
    <n v="0"/>
    <n v="0"/>
    <n v="3124.9079999999999"/>
    <n v="3353.386"/>
    <n v="0"/>
    <n v="0"/>
    <n v="226"/>
    <n v="232"/>
    <n v="0"/>
    <n v="0"/>
    <n v="1779.0160000000001"/>
    <n v="1753.058"/>
    <n v="0"/>
    <n v="0"/>
    <n v="1064"/>
    <n v="1071"/>
    <n v="0"/>
    <n v="0"/>
    <n v="4903.924"/>
    <n v="5106.4439999999995"/>
    <n v="0"/>
    <n v="0"/>
    <n v="0"/>
    <n v="0"/>
    <n v="0"/>
    <n v="0"/>
    <n v="0"/>
    <n v="0"/>
    <n v="0"/>
    <n v="0"/>
    <n v="4903.924"/>
    <n v="5106.4439999999995"/>
    <n v="0"/>
    <n v="0"/>
  </r>
  <r>
    <x v="12"/>
    <s v="Southwest Tennessee Community College"/>
    <s v="Met the criteria for Two-Year 1 in  2021-22"/>
    <n v="221485"/>
    <x v="8"/>
    <n v="952"/>
    <n v="958"/>
    <m/>
    <m/>
    <n v="952"/>
    <n v="958"/>
    <m/>
    <m/>
    <n v="952"/>
    <n v="958"/>
    <n v="0"/>
    <n v="0"/>
    <n v="22"/>
    <n v="21"/>
    <n v="0"/>
    <n v="0"/>
    <n v="1"/>
    <n v="2"/>
    <n v="0"/>
    <n v="0"/>
    <m/>
    <m/>
    <n v="0"/>
    <n v="0"/>
    <n v="23"/>
    <n v="23"/>
    <n v="0"/>
    <n v="0"/>
    <n v="1.8640000000000001"/>
    <n v="2.556"/>
    <n v="41.008000000000003"/>
    <n v="53.676000000000002"/>
    <n v="8.3330000000000002"/>
    <n v="3.1669999999999998"/>
    <n v="8.3330000000000002"/>
    <n v="6.3339999999999996"/>
    <m/>
    <m/>
    <n v="0"/>
    <n v="0"/>
    <n v="2.1452608695652176"/>
    <n v="2.609130434782609"/>
    <n v="49.341000000000001"/>
    <n v="60.010000000000005"/>
    <m/>
    <m/>
    <n v="0"/>
    <n v="0"/>
    <m/>
    <m/>
    <n v="0"/>
    <n v="0"/>
    <m/>
    <m/>
    <n v="0"/>
    <n v="0"/>
    <n v="0"/>
    <n v="0"/>
    <n v="0"/>
    <n v="0"/>
    <n v="433"/>
    <n v="425"/>
    <n v="0"/>
    <n v="0"/>
    <n v="109"/>
    <n v="136"/>
    <n v="0"/>
    <n v="0"/>
    <m/>
    <m/>
    <n v="0"/>
    <n v="0"/>
    <n v="542"/>
    <n v="561"/>
    <n v="0"/>
    <n v="0"/>
    <n v="4.577"/>
    <n v="4.1609999999999996"/>
    <n v="1981.8409999999999"/>
    <n v="1768.4249999999997"/>
    <n v="6.4189999999999996"/>
    <n v="6.7009999999999996"/>
    <n v="699.67099999999994"/>
    <n v="911.3359999999999"/>
    <m/>
    <m/>
    <n v="0"/>
    <n v="0"/>
    <n v="4.9474391143911438"/>
    <n v="4.7767575757575749"/>
    <n v="2681.5120000000002"/>
    <n v="2679.7609999999995"/>
    <m/>
    <m/>
    <n v="0"/>
    <n v="0"/>
    <m/>
    <m/>
    <n v="0"/>
    <n v="0"/>
    <m/>
    <m/>
    <n v="0"/>
    <n v="0"/>
    <n v="0"/>
    <n v="0"/>
    <n v="0"/>
    <n v="0"/>
    <n v="565"/>
    <n v="584"/>
    <n v="0"/>
    <n v="0"/>
    <n v="4.8333681415929206"/>
    <n v="4.6913886986301367"/>
    <n v="2730.8530000000001"/>
    <n v="2739.7709999999997"/>
    <n v="0"/>
    <n v="0"/>
    <n v="0"/>
    <n v="0"/>
    <n v="55"/>
    <n v="41"/>
    <n v="0"/>
    <n v="0"/>
    <n v="65"/>
    <n v="52"/>
    <n v="0"/>
    <n v="0"/>
    <m/>
    <m/>
    <n v="0"/>
    <n v="0"/>
    <n v="120"/>
    <n v="93"/>
    <n v="0"/>
    <n v="0"/>
    <n v="9.4849999999999994"/>
    <n v="8.016"/>
    <n v="521.67499999999995"/>
    <n v="328.65600000000001"/>
    <n v="9.9440000000000008"/>
    <n v="11.545"/>
    <n v="646.36"/>
    <n v="600.34"/>
    <m/>
    <m/>
    <n v="0"/>
    <n v="0"/>
    <n v="9.7336249999999982"/>
    <n v="9.9892043010752705"/>
    <n v="1168.0349999999999"/>
    <n v="928.99600000000021"/>
    <m/>
    <m/>
    <n v="0"/>
    <n v="0"/>
    <m/>
    <m/>
    <n v="0"/>
    <n v="0"/>
    <m/>
    <m/>
    <n v="0"/>
    <n v="0"/>
    <n v="0"/>
    <n v="0"/>
    <n v="0"/>
    <n v="0"/>
    <n v="267"/>
    <n v="281"/>
    <n v="0"/>
    <n v="0"/>
    <m/>
    <m/>
    <n v="0"/>
    <n v="0"/>
    <m/>
    <m/>
    <n v="0"/>
    <n v="0"/>
    <n v="510"/>
    <n v="487"/>
    <n v="0"/>
    <n v="0"/>
    <n v="2544.5239999999999"/>
    <n v="2150.7569999999996"/>
    <n v="0"/>
    <n v="0"/>
    <n v="175"/>
    <n v="190"/>
    <n v="0"/>
    <n v="0"/>
    <n v="1354.364"/>
    <n v="1518.0099999999998"/>
    <n v="0"/>
    <n v="0"/>
    <n v="685"/>
    <n v="677"/>
    <n v="0"/>
    <n v="0"/>
    <n v="3898.8879999999999"/>
    <n v="3668.7669999999994"/>
    <n v="0"/>
    <n v="0"/>
    <n v="0"/>
    <n v="0"/>
    <n v="0"/>
    <n v="0"/>
    <n v="0"/>
    <n v="0"/>
    <n v="0"/>
    <n v="0"/>
    <n v="3898.8879999999999"/>
    <n v="3668.7669999999998"/>
    <n v="0"/>
    <n v="0"/>
  </r>
  <r>
    <x v="12"/>
    <s v="Volunteer State Community College "/>
    <m/>
    <n v="222053"/>
    <x v="8"/>
    <n v="1220"/>
    <n v="1243"/>
    <m/>
    <m/>
    <n v="1220"/>
    <n v="1243"/>
    <m/>
    <m/>
    <n v="1220"/>
    <n v="1243"/>
    <n v="0"/>
    <n v="0"/>
    <n v="23"/>
    <n v="34"/>
    <n v="0"/>
    <n v="0"/>
    <n v="1"/>
    <n v="0"/>
    <n v="0"/>
    <n v="0"/>
    <m/>
    <m/>
    <n v="0"/>
    <n v="0"/>
    <n v="24"/>
    <n v="34"/>
    <n v="0"/>
    <n v="0"/>
    <n v="2"/>
    <n v="2"/>
    <n v="46"/>
    <n v="68"/>
    <n v="1.333"/>
    <n v="0"/>
    <n v="1.333"/>
    <n v="0"/>
    <m/>
    <m/>
    <n v="0"/>
    <n v="0"/>
    <n v="1.9722083333333333"/>
    <n v="2"/>
    <n v="47.332999999999998"/>
    <n v="68"/>
    <m/>
    <m/>
    <n v="0"/>
    <n v="0"/>
    <m/>
    <m/>
    <n v="0"/>
    <n v="0"/>
    <m/>
    <m/>
    <n v="0"/>
    <n v="0"/>
    <n v="0"/>
    <n v="0"/>
    <n v="0"/>
    <n v="0"/>
    <n v="456"/>
    <n v="488"/>
    <n v="0"/>
    <n v="0"/>
    <n v="69"/>
    <n v="72"/>
    <n v="0"/>
    <n v="0"/>
    <m/>
    <m/>
    <n v="0"/>
    <n v="0"/>
    <n v="525"/>
    <n v="560"/>
    <n v="0"/>
    <n v="0"/>
    <n v="3.3610000000000002"/>
    <n v="3.6890000000000001"/>
    <n v="1532.616"/>
    <n v="1800.232"/>
    <n v="6.3380000000000001"/>
    <n v="6.8659999999999997"/>
    <n v="437.322"/>
    <n v="494.35199999999998"/>
    <m/>
    <m/>
    <n v="0"/>
    <n v="0"/>
    <n v="3.7522628571428571"/>
    <n v="4.0974714285714287"/>
    <n v="1969.9380000000001"/>
    <n v="2294.5839999999998"/>
    <m/>
    <m/>
    <n v="0"/>
    <n v="0"/>
    <m/>
    <m/>
    <n v="0"/>
    <n v="0"/>
    <m/>
    <m/>
    <n v="0"/>
    <n v="0"/>
    <n v="0"/>
    <n v="0"/>
    <n v="0"/>
    <n v="0"/>
    <n v="549"/>
    <n v="594"/>
    <n v="0"/>
    <n v="0"/>
    <n v="3.6744462659380694"/>
    <n v="3.9774141414141413"/>
    <n v="2017.2710000000002"/>
    <n v="2362.5839999999998"/>
    <n v="0"/>
    <n v="0"/>
    <n v="0"/>
    <n v="0"/>
    <n v="85"/>
    <n v="98"/>
    <n v="0"/>
    <n v="0"/>
    <n v="85"/>
    <n v="77"/>
    <n v="0"/>
    <n v="0"/>
    <m/>
    <m/>
    <n v="0"/>
    <n v="0"/>
    <n v="170"/>
    <n v="175"/>
    <n v="0"/>
    <n v="0"/>
    <n v="7.024"/>
    <n v="7.2619999999999996"/>
    <n v="597.04"/>
    <n v="711.67599999999993"/>
    <n v="10.407999999999999"/>
    <n v="11.009"/>
    <n v="884.68"/>
    <n v="847.69299999999998"/>
    <m/>
    <m/>
    <n v="0"/>
    <n v="0"/>
    <n v="8.7159999999999993"/>
    <n v="8.9106799999999993"/>
    <n v="1481.7199999999998"/>
    <n v="1559.3689999999999"/>
    <m/>
    <m/>
    <n v="0"/>
    <n v="0"/>
    <m/>
    <m/>
    <n v="0"/>
    <n v="0"/>
    <m/>
    <m/>
    <n v="0"/>
    <n v="0"/>
    <n v="0"/>
    <n v="0"/>
    <n v="0"/>
    <n v="0"/>
    <n v="501"/>
    <n v="474"/>
    <n v="0"/>
    <n v="0"/>
    <m/>
    <m/>
    <n v="0"/>
    <n v="0"/>
    <m/>
    <m/>
    <n v="0"/>
    <n v="0"/>
    <n v="564"/>
    <n v="620"/>
    <n v="0"/>
    <n v="0"/>
    <n v="2175.6559999999999"/>
    <n v="2579.9079999999999"/>
    <n v="0"/>
    <n v="0"/>
    <n v="155"/>
    <n v="149"/>
    <n v="0"/>
    <n v="0"/>
    <n v="1323.335"/>
    <n v="1342.0450000000001"/>
    <n v="0"/>
    <n v="0"/>
    <n v="719"/>
    <n v="769"/>
    <n v="0"/>
    <n v="0"/>
    <n v="3498.991"/>
    <n v="3921.953"/>
    <n v="0"/>
    <n v="0"/>
    <n v="0"/>
    <n v="0"/>
    <n v="0"/>
    <n v="0"/>
    <n v="0"/>
    <n v="0"/>
    <n v="0"/>
    <n v="0"/>
    <n v="3498.991"/>
    <n v="3921.9529999999995"/>
    <n v="0"/>
    <n v="0"/>
  </r>
  <r>
    <x v="12"/>
    <s v="Cleveland State Community College "/>
    <m/>
    <n v="219879"/>
    <x v="7"/>
    <n v="458"/>
    <n v="451"/>
    <m/>
    <m/>
    <n v="458"/>
    <n v="451"/>
    <m/>
    <m/>
    <n v="458"/>
    <n v="451"/>
    <n v="0"/>
    <n v="0"/>
    <n v="8"/>
    <n v="10"/>
    <n v="0"/>
    <n v="0"/>
    <n v="0"/>
    <n v="1"/>
    <n v="0"/>
    <n v="0"/>
    <m/>
    <m/>
    <n v="0"/>
    <n v="0"/>
    <n v="8"/>
    <n v="11"/>
    <n v="0"/>
    <n v="0"/>
    <n v="1.458"/>
    <n v="1.7330000000000001"/>
    <n v="11.664"/>
    <n v="17.330000000000002"/>
    <n v="0"/>
    <n v="7.6669999999999998"/>
    <n v="0"/>
    <n v="7.6669999999999998"/>
    <m/>
    <m/>
    <n v="0"/>
    <n v="0"/>
    <n v="1.458"/>
    <n v="2.2724545454545453"/>
    <n v="11.664"/>
    <n v="24.997"/>
    <m/>
    <m/>
    <n v="0"/>
    <n v="0"/>
    <m/>
    <m/>
    <n v="0"/>
    <n v="0"/>
    <m/>
    <m/>
    <n v="0"/>
    <n v="0"/>
    <n v="0"/>
    <n v="0"/>
    <n v="0"/>
    <n v="0"/>
    <n v="165"/>
    <n v="177"/>
    <n v="0"/>
    <n v="0"/>
    <n v="35"/>
    <n v="26"/>
    <n v="0"/>
    <n v="0"/>
    <m/>
    <m/>
    <n v="0"/>
    <n v="0"/>
    <n v="200"/>
    <n v="203"/>
    <n v="0"/>
    <n v="0"/>
    <n v="3.331"/>
    <n v="4.4349999999999996"/>
    <n v="549.61500000000001"/>
    <n v="784.99499999999989"/>
    <n v="4.133"/>
    <n v="5.1280000000000001"/>
    <n v="144.655"/>
    <n v="133.328"/>
    <m/>
    <m/>
    <n v="0"/>
    <n v="0"/>
    <n v="3.4713499999999997"/>
    <n v="4.5237586206896543"/>
    <n v="694.27"/>
    <n v="918.32299999999987"/>
    <m/>
    <m/>
    <n v="0"/>
    <n v="0"/>
    <m/>
    <m/>
    <n v="0"/>
    <n v="0"/>
    <m/>
    <m/>
    <n v="0"/>
    <n v="0"/>
    <n v="0"/>
    <n v="0"/>
    <n v="0"/>
    <n v="0"/>
    <n v="208"/>
    <n v="214"/>
    <n v="0"/>
    <n v="0"/>
    <n v="3.3939134615384612"/>
    <n v="4.408037383177569"/>
    <n v="705.93399999999997"/>
    <n v="943.31999999999971"/>
    <n v="0"/>
    <n v="0"/>
    <n v="0"/>
    <n v="0"/>
    <n v="23"/>
    <n v="21"/>
    <n v="0"/>
    <n v="0"/>
    <n v="6"/>
    <n v="17"/>
    <n v="0"/>
    <n v="0"/>
    <m/>
    <m/>
    <n v="0"/>
    <n v="0"/>
    <n v="29"/>
    <n v="38"/>
    <n v="0"/>
    <n v="0"/>
    <n v="8.5939999999999994"/>
    <n v="7.27"/>
    <n v="197.66199999999998"/>
    <n v="152.66999999999999"/>
    <n v="7.5"/>
    <n v="10.706"/>
    <n v="45"/>
    <n v="182.00199999999998"/>
    <m/>
    <m/>
    <n v="0"/>
    <n v="0"/>
    <n v="8.3676551724137926"/>
    <n v="8.8071578947368412"/>
    <n v="242.66199999999998"/>
    <n v="334.67199999999997"/>
    <m/>
    <m/>
    <n v="0"/>
    <n v="0"/>
    <m/>
    <m/>
    <n v="0"/>
    <n v="0"/>
    <m/>
    <m/>
    <n v="0"/>
    <n v="0"/>
    <n v="0"/>
    <n v="0"/>
    <n v="0"/>
    <n v="0"/>
    <n v="221"/>
    <n v="199"/>
    <n v="0"/>
    <n v="0"/>
    <m/>
    <m/>
    <n v="0"/>
    <n v="0"/>
    <m/>
    <m/>
    <n v="0"/>
    <n v="0"/>
    <n v="196"/>
    <n v="208"/>
    <n v="0"/>
    <n v="0"/>
    <n v="758.94100000000003"/>
    <n v="954.99499999999989"/>
    <n v="0"/>
    <n v="0"/>
    <n v="41"/>
    <n v="44"/>
    <n v="0"/>
    <n v="0"/>
    <n v="189.655"/>
    <n v="322.99699999999996"/>
    <n v="0"/>
    <n v="0"/>
    <n v="237"/>
    <n v="252"/>
    <n v="0"/>
    <n v="0"/>
    <n v="948.596"/>
    <n v="1277.9919999999997"/>
    <n v="0"/>
    <n v="0"/>
    <n v="0"/>
    <n v="0"/>
    <n v="0"/>
    <n v="0"/>
    <n v="0"/>
    <n v="0"/>
    <n v="0"/>
    <n v="0"/>
    <n v="948.596"/>
    <n v="1277.9919999999997"/>
    <n v="0"/>
    <n v="0"/>
  </r>
  <r>
    <x v="12"/>
    <s v="Columbia State Community College "/>
    <m/>
    <n v="219888"/>
    <x v="7"/>
    <n v="873"/>
    <n v="909"/>
    <m/>
    <m/>
    <n v="873"/>
    <n v="909"/>
    <m/>
    <m/>
    <n v="873"/>
    <n v="909"/>
    <n v="0"/>
    <n v="0"/>
    <n v="22"/>
    <n v="31"/>
    <n v="0"/>
    <n v="0"/>
    <n v="2"/>
    <n v="1"/>
    <n v="0"/>
    <n v="0"/>
    <m/>
    <m/>
    <n v="0"/>
    <n v="0"/>
    <n v="24"/>
    <n v="32"/>
    <n v="0"/>
    <n v="0"/>
    <n v="1.591"/>
    <n v="1.6240000000000001"/>
    <n v="35.002000000000002"/>
    <n v="50.344000000000001"/>
    <n v="2.6669999999999998"/>
    <n v="2.6669999999999998"/>
    <n v="5.3339999999999996"/>
    <n v="2.6669999999999998"/>
    <m/>
    <m/>
    <n v="0"/>
    <n v="0"/>
    <n v="1.6806666666666665"/>
    <n v="1.6565937500000001"/>
    <n v="40.335999999999999"/>
    <n v="53.011000000000003"/>
    <m/>
    <m/>
    <n v="0"/>
    <n v="0"/>
    <m/>
    <m/>
    <n v="0"/>
    <n v="0"/>
    <m/>
    <m/>
    <n v="0"/>
    <n v="0"/>
    <n v="0"/>
    <n v="0"/>
    <n v="0"/>
    <n v="0"/>
    <n v="389"/>
    <n v="388"/>
    <n v="0"/>
    <n v="0"/>
    <n v="67"/>
    <n v="66"/>
    <n v="0"/>
    <n v="0"/>
    <m/>
    <m/>
    <n v="0"/>
    <n v="0"/>
    <n v="456"/>
    <n v="454"/>
    <n v="0"/>
    <n v="0"/>
    <n v="2.8719999999999999"/>
    <n v="2.8479999999999999"/>
    <n v="1117.2079999999999"/>
    <n v="1105.0239999999999"/>
    <n v="5.99"/>
    <n v="5.141"/>
    <n v="401.33000000000004"/>
    <n v="339.30599999999998"/>
    <m/>
    <m/>
    <n v="0"/>
    <n v="0"/>
    <n v="3.3301271929824563"/>
    <n v="3.1813436123348016"/>
    <n v="1518.538"/>
    <n v="1444.33"/>
    <m/>
    <m/>
    <n v="0"/>
    <n v="0"/>
    <m/>
    <m/>
    <n v="0"/>
    <n v="0"/>
    <m/>
    <m/>
    <n v="0"/>
    <n v="0"/>
    <n v="0"/>
    <n v="0"/>
    <n v="0"/>
    <n v="0"/>
    <n v="480"/>
    <n v="486"/>
    <n v="0"/>
    <n v="0"/>
    <n v="3.2476541666666665"/>
    <n v="3.0809485596707815"/>
    <n v="1558.874"/>
    <n v="1497.3409999999999"/>
    <n v="0"/>
    <n v="0"/>
    <n v="0"/>
    <n v="0"/>
    <n v="57"/>
    <n v="66"/>
    <n v="0"/>
    <n v="0"/>
    <n v="59"/>
    <n v="54"/>
    <n v="0"/>
    <n v="0"/>
    <m/>
    <m/>
    <n v="0"/>
    <n v="0"/>
    <n v="116"/>
    <n v="120"/>
    <n v="0"/>
    <n v="0"/>
    <n v="6.8540000000000001"/>
    <n v="5.8330000000000002"/>
    <n v="390.678"/>
    <n v="384.97800000000001"/>
    <n v="8.7799999999999994"/>
    <n v="9.0739999999999998"/>
    <n v="518.02"/>
    <n v="489.99599999999998"/>
    <m/>
    <m/>
    <n v="0"/>
    <n v="0"/>
    <n v="7.8336034482758619"/>
    <n v="7.2914499999999993"/>
    <n v="908.69799999999998"/>
    <n v="874.97399999999993"/>
    <m/>
    <m/>
    <n v="0"/>
    <n v="0"/>
    <m/>
    <m/>
    <n v="0"/>
    <n v="0"/>
    <m/>
    <m/>
    <n v="0"/>
    <n v="0"/>
    <n v="0"/>
    <n v="0"/>
    <n v="0"/>
    <n v="0"/>
    <n v="277"/>
    <n v="303"/>
    <n v="0"/>
    <n v="0"/>
    <m/>
    <m/>
    <n v="0"/>
    <n v="0"/>
    <m/>
    <m/>
    <n v="0"/>
    <n v="0"/>
    <n v="468"/>
    <n v="485"/>
    <n v="0"/>
    <n v="0"/>
    <n v="1542.8879999999999"/>
    <n v="1540.346"/>
    <n v="0"/>
    <n v="0"/>
    <n v="128"/>
    <n v="121"/>
    <n v="0"/>
    <n v="0"/>
    <n v="924.68399999999997"/>
    <n v="831.96899999999994"/>
    <n v="0"/>
    <n v="0"/>
    <n v="596"/>
    <n v="606"/>
    <n v="0"/>
    <n v="0"/>
    <n v="2467.5720000000001"/>
    <n v="2372.3150000000001"/>
    <n v="0"/>
    <n v="0"/>
    <n v="0"/>
    <n v="0"/>
    <n v="0"/>
    <n v="0"/>
    <n v="0"/>
    <n v="0"/>
    <n v="0"/>
    <n v="0"/>
    <n v="2467.5720000000001"/>
    <n v="2372.3149999999996"/>
    <n v="0"/>
    <n v="0"/>
  </r>
  <r>
    <x v="12"/>
    <s v="Jackson State Community College "/>
    <m/>
    <n v="220400"/>
    <x v="7"/>
    <n v="619"/>
    <n v="556"/>
    <m/>
    <m/>
    <n v="619"/>
    <n v="556"/>
    <m/>
    <m/>
    <n v="619"/>
    <n v="556"/>
    <n v="0"/>
    <n v="0"/>
    <n v="33"/>
    <n v="41"/>
    <n v="0"/>
    <n v="0"/>
    <n v="2"/>
    <n v="1"/>
    <n v="0"/>
    <n v="0"/>
    <m/>
    <m/>
    <n v="0"/>
    <n v="0"/>
    <n v="35"/>
    <n v="42"/>
    <n v="0"/>
    <n v="0"/>
    <n v="2.5249999999999999"/>
    <n v="2.528"/>
    <n v="83.325000000000003"/>
    <n v="103.648"/>
    <n v="7"/>
    <n v="1.667"/>
    <n v="14"/>
    <n v="1.667"/>
    <m/>
    <m/>
    <n v="0"/>
    <n v="0"/>
    <n v="2.7807142857142857"/>
    <n v="2.5074999999999998"/>
    <n v="97.325000000000003"/>
    <n v="105.315"/>
    <m/>
    <m/>
    <n v="0"/>
    <n v="0"/>
    <m/>
    <m/>
    <n v="0"/>
    <n v="0"/>
    <m/>
    <m/>
    <n v="0"/>
    <n v="0"/>
    <n v="0"/>
    <n v="0"/>
    <n v="0"/>
    <n v="0"/>
    <n v="199"/>
    <n v="191"/>
    <n v="0"/>
    <n v="0"/>
    <n v="30"/>
    <n v="21"/>
    <n v="0"/>
    <n v="0"/>
    <m/>
    <m/>
    <n v="0"/>
    <n v="0"/>
    <n v="229"/>
    <n v="212"/>
    <n v="0"/>
    <n v="0"/>
    <n v="4.7069999999999999"/>
    <n v="5.2830000000000004"/>
    <n v="936.69299999999998"/>
    <n v="1009.0530000000001"/>
    <n v="9.8670000000000009"/>
    <n v="10.413"/>
    <n v="296.01000000000005"/>
    <n v="218.673"/>
    <m/>
    <m/>
    <n v="0"/>
    <n v="0"/>
    <n v="5.3829825327510914"/>
    <n v="5.7911603773584908"/>
    <n v="1232.703"/>
    <n v="1227.7260000000001"/>
    <m/>
    <m/>
    <n v="0"/>
    <n v="0"/>
    <m/>
    <m/>
    <n v="0"/>
    <n v="0"/>
    <m/>
    <m/>
    <n v="0"/>
    <n v="0"/>
    <n v="0"/>
    <n v="0"/>
    <n v="0"/>
    <n v="0"/>
    <n v="264"/>
    <n v="254"/>
    <n v="0"/>
    <n v="0"/>
    <n v="5.0379848484848484"/>
    <n v="5.2481929133858278"/>
    <n v="1330.028"/>
    <n v="1333.0410000000002"/>
    <n v="0"/>
    <n v="0"/>
    <n v="0"/>
    <n v="0"/>
    <n v="40"/>
    <n v="36"/>
    <n v="0"/>
    <n v="0"/>
    <n v="24"/>
    <n v="27"/>
    <n v="0"/>
    <n v="0"/>
    <m/>
    <m/>
    <n v="0"/>
    <n v="0"/>
    <n v="64"/>
    <n v="63"/>
    <n v="0"/>
    <n v="0"/>
    <n v="9.15"/>
    <n v="8.3889999999999993"/>
    <n v="366"/>
    <n v="302.00399999999996"/>
    <n v="8.9719999999999995"/>
    <n v="10.494"/>
    <n v="215.32799999999997"/>
    <n v="283.33799999999997"/>
    <m/>
    <m/>
    <n v="0"/>
    <n v="0"/>
    <n v="9.0832499999999996"/>
    <n v="9.2911428571428551"/>
    <n v="581.32799999999997"/>
    <n v="585.34199999999987"/>
    <m/>
    <m/>
    <n v="0"/>
    <n v="0"/>
    <m/>
    <m/>
    <n v="0"/>
    <n v="0"/>
    <m/>
    <m/>
    <n v="0"/>
    <n v="0"/>
    <n v="0"/>
    <n v="0"/>
    <n v="0"/>
    <n v="0"/>
    <n v="291"/>
    <n v="239"/>
    <n v="0"/>
    <n v="0"/>
    <m/>
    <m/>
    <n v="0"/>
    <n v="0"/>
    <m/>
    <m/>
    <n v="0"/>
    <n v="0"/>
    <n v="272"/>
    <n v="268"/>
    <n v="0"/>
    <n v="0"/>
    <n v="1386.018"/>
    <n v="1414.7049999999999"/>
    <n v="0"/>
    <n v="0"/>
    <n v="56"/>
    <n v="49"/>
    <n v="0"/>
    <n v="0"/>
    <n v="525.33799999999997"/>
    <n v="503.678"/>
    <n v="0"/>
    <n v="0"/>
    <n v="328"/>
    <n v="317"/>
    <n v="0"/>
    <n v="0"/>
    <n v="1911.356"/>
    <n v="1918.3829999999998"/>
    <n v="0"/>
    <n v="0"/>
    <n v="0"/>
    <n v="0"/>
    <n v="0"/>
    <n v="0"/>
    <n v="0"/>
    <n v="0"/>
    <n v="0"/>
    <n v="0"/>
    <n v="1911.356"/>
    <n v="1918.383"/>
    <n v="0"/>
    <n v="0"/>
  </r>
  <r>
    <x v="12"/>
    <s v="Motlow State Community College "/>
    <m/>
    <n v="221096"/>
    <x v="7"/>
    <n v="1121"/>
    <n v="1122"/>
    <m/>
    <m/>
    <n v="1121"/>
    <n v="1122"/>
    <m/>
    <m/>
    <n v="1121"/>
    <n v="1122"/>
    <n v="0"/>
    <n v="0"/>
    <n v="40"/>
    <n v="49"/>
    <n v="0"/>
    <n v="0"/>
    <n v="0"/>
    <n v="1"/>
    <n v="0"/>
    <n v="0"/>
    <m/>
    <m/>
    <n v="0"/>
    <n v="0"/>
    <n v="40"/>
    <n v="50"/>
    <n v="0"/>
    <n v="0"/>
    <n v="1.875"/>
    <n v="1.714"/>
    <n v="75"/>
    <n v="83.986000000000004"/>
    <n v="0"/>
    <n v="3"/>
    <n v="0"/>
    <n v="3"/>
    <m/>
    <m/>
    <n v="0"/>
    <n v="0"/>
    <n v="1.875"/>
    <n v="1.7397200000000002"/>
    <n v="75"/>
    <n v="86.986000000000004"/>
    <m/>
    <m/>
    <n v="0"/>
    <n v="0"/>
    <m/>
    <m/>
    <n v="0"/>
    <n v="0"/>
    <m/>
    <m/>
    <n v="0"/>
    <n v="0"/>
    <n v="0"/>
    <n v="0"/>
    <n v="0"/>
    <n v="0"/>
    <n v="526"/>
    <n v="475"/>
    <n v="0"/>
    <n v="0"/>
    <n v="58"/>
    <n v="77"/>
    <n v="0"/>
    <n v="0"/>
    <m/>
    <m/>
    <n v="0"/>
    <n v="0"/>
    <n v="584"/>
    <n v="552"/>
    <n v="0"/>
    <n v="0"/>
    <n v="2.9689999999999999"/>
    <n v="3.4129999999999998"/>
    <n v="1561.694"/>
    <n v="1621.175"/>
    <n v="4.7869999999999999"/>
    <n v="6.407"/>
    <n v="277.64600000000002"/>
    <n v="493.339"/>
    <m/>
    <m/>
    <n v="0"/>
    <n v="0"/>
    <n v="3.1495547945205478"/>
    <n v="3.8306413043478265"/>
    <n v="1839.34"/>
    <n v="2114.5140000000001"/>
    <m/>
    <m/>
    <n v="0"/>
    <n v="0"/>
    <m/>
    <m/>
    <n v="0"/>
    <n v="0"/>
    <m/>
    <m/>
    <n v="0"/>
    <n v="0"/>
    <n v="0"/>
    <n v="0"/>
    <n v="0"/>
    <n v="0"/>
    <n v="624"/>
    <n v="602"/>
    <n v="0"/>
    <n v="0"/>
    <n v="3.067852564102564"/>
    <n v="3.6569767441860463"/>
    <n v="1914.34"/>
    <n v="2201.5"/>
    <n v="0"/>
    <n v="0"/>
    <n v="0"/>
    <n v="0"/>
    <n v="69"/>
    <n v="55"/>
    <n v="0"/>
    <n v="0"/>
    <n v="55"/>
    <n v="88"/>
    <n v="0"/>
    <n v="0"/>
    <m/>
    <m/>
    <n v="0"/>
    <n v="0"/>
    <n v="124"/>
    <n v="143"/>
    <n v="0"/>
    <n v="0"/>
    <n v="7.1159999999999997"/>
    <n v="8.2240000000000002"/>
    <n v="491.00399999999996"/>
    <n v="452.32"/>
    <n v="11.526999999999999"/>
    <n v="12.053000000000001"/>
    <n v="633.98500000000001"/>
    <n v="1060.664"/>
    <m/>
    <m/>
    <n v="0"/>
    <n v="0"/>
    <n v="9.0724919354838711"/>
    <n v="10.580307692307692"/>
    <n v="1124.989"/>
    <n v="1512.9839999999999"/>
    <m/>
    <m/>
    <n v="0"/>
    <n v="0"/>
    <m/>
    <m/>
    <n v="0"/>
    <n v="0"/>
    <m/>
    <m/>
    <n v="0"/>
    <n v="0"/>
    <n v="0"/>
    <n v="0"/>
    <n v="0"/>
    <n v="0"/>
    <n v="373"/>
    <n v="377"/>
    <n v="0"/>
    <n v="0"/>
    <m/>
    <m/>
    <n v="0"/>
    <n v="0"/>
    <m/>
    <m/>
    <n v="0"/>
    <n v="0"/>
    <n v="635"/>
    <n v="579"/>
    <n v="0"/>
    <n v="0"/>
    <n v="2127.6979999999999"/>
    <n v="2157.4810000000002"/>
    <n v="0"/>
    <n v="0"/>
    <n v="113"/>
    <n v="166"/>
    <n v="0"/>
    <n v="0"/>
    <n v="911.63100000000009"/>
    <n v="1557.0029999999999"/>
    <n v="0"/>
    <n v="0"/>
    <n v="748"/>
    <n v="745"/>
    <n v="0"/>
    <n v="0"/>
    <n v="3039.3289999999997"/>
    <n v="3714.4840000000004"/>
    <n v="0"/>
    <n v="0"/>
    <n v="0"/>
    <n v="0"/>
    <n v="0"/>
    <n v="0"/>
    <n v="0"/>
    <n v="0"/>
    <n v="0"/>
    <n v="0"/>
    <n v="3039.3289999999997"/>
    <n v="3714.4839999999999"/>
    <n v="0"/>
    <n v="0"/>
  </r>
  <r>
    <x v="12"/>
    <s v="Northeast State Technical Community College"/>
    <m/>
    <n v="221908"/>
    <x v="7"/>
    <n v="974"/>
    <n v="892"/>
    <m/>
    <m/>
    <n v="974"/>
    <n v="892"/>
    <m/>
    <m/>
    <n v="974"/>
    <n v="892"/>
    <n v="0"/>
    <n v="0"/>
    <n v="54"/>
    <n v="31"/>
    <n v="0"/>
    <n v="0"/>
    <n v="3"/>
    <n v="1"/>
    <n v="0"/>
    <n v="0"/>
    <m/>
    <m/>
    <n v="0"/>
    <n v="0"/>
    <n v="57"/>
    <n v="32"/>
    <n v="0"/>
    <n v="0"/>
    <n v="2.1419999999999999"/>
    <n v="2.0539999999999998"/>
    <n v="115.66799999999999"/>
    <n v="63.673999999999992"/>
    <n v="2.444"/>
    <n v="3"/>
    <n v="7.3319999999999999"/>
    <n v="3"/>
    <m/>
    <m/>
    <n v="0"/>
    <n v="0"/>
    <n v="2.1578947368421049"/>
    <n v="2.0835624999999998"/>
    <n v="122.99999999999997"/>
    <n v="66.673999999999992"/>
    <m/>
    <m/>
    <n v="0"/>
    <n v="0"/>
    <m/>
    <m/>
    <n v="0"/>
    <n v="0"/>
    <m/>
    <m/>
    <n v="0"/>
    <n v="0"/>
    <n v="0"/>
    <n v="0"/>
    <n v="0"/>
    <n v="0"/>
    <n v="447"/>
    <n v="385"/>
    <n v="0"/>
    <n v="0"/>
    <n v="57"/>
    <n v="55"/>
    <n v="0"/>
    <n v="0"/>
    <m/>
    <m/>
    <n v="0"/>
    <n v="0"/>
    <n v="504"/>
    <n v="440"/>
    <n v="0"/>
    <n v="0"/>
    <n v="4.2670000000000003"/>
    <n v="4.2279999999999998"/>
    <n v="1907.3490000000002"/>
    <n v="1627.78"/>
    <n v="6.2629999999999999"/>
    <n v="6.7210000000000001"/>
    <n v="356.99099999999999"/>
    <n v="369.65500000000003"/>
    <m/>
    <m/>
    <n v="0"/>
    <n v="0"/>
    <n v="4.4927380952380958"/>
    <n v="4.539625"/>
    <n v="2264.34"/>
    <n v="1997.4349999999999"/>
    <m/>
    <m/>
    <n v="0"/>
    <n v="0"/>
    <m/>
    <m/>
    <n v="0"/>
    <n v="0"/>
    <m/>
    <m/>
    <n v="0"/>
    <n v="0"/>
    <n v="0"/>
    <n v="0"/>
    <n v="0"/>
    <n v="0"/>
    <n v="561"/>
    <n v="472"/>
    <n v="0"/>
    <n v="0"/>
    <n v="4.2555080213903747"/>
    <n v="4.3731122881355935"/>
    <n v="2387.34"/>
    <n v="2064.1089999999999"/>
    <n v="0"/>
    <n v="0"/>
    <n v="0"/>
    <n v="0"/>
    <n v="60"/>
    <n v="54"/>
    <n v="0"/>
    <n v="0"/>
    <n v="25"/>
    <n v="45"/>
    <n v="0"/>
    <n v="0"/>
    <m/>
    <m/>
    <n v="0"/>
    <n v="0"/>
    <n v="85"/>
    <n v="99"/>
    <n v="0"/>
    <n v="0"/>
    <n v="8.6219999999999999"/>
    <n v="8.8949999999999996"/>
    <n v="517.31999999999994"/>
    <n v="480.33"/>
    <n v="11.452999999999999"/>
    <n v="9.8810000000000002"/>
    <n v="286.32499999999999"/>
    <n v="444.64499999999998"/>
    <m/>
    <m/>
    <n v="0"/>
    <n v="0"/>
    <n v="9.4546470588235287"/>
    <n v="9.3431818181818169"/>
    <n v="803.64499999999998"/>
    <n v="924.97499999999991"/>
    <m/>
    <m/>
    <n v="0"/>
    <n v="0"/>
    <m/>
    <m/>
    <n v="0"/>
    <n v="0"/>
    <m/>
    <m/>
    <n v="0"/>
    <n v="0"/>
    <n v="0"/>
    <n v="0"/>
    <n v="0"/>
    <n v="0"/>
    <n v="328"/>
    <n v="321"/>
    <n v="0"/>
    <n v="0"/>
    <m/>
    <m/>
    <n v="0"/>
    <n v="0"/>
    <m/>
    <m/>
    <n v="0"/>
    <n v="0"/>
    <n v="561"/>
    <n v="470"/>
    <n v="0"/>
    <n v="0"/>
    <n v="2540.337"/>
    <n v="2171.7840000000001"/>
    <n v="0"/>
    <n v="0"/>
    <n v="85"/>
    <n v="101"/>
    <n v="0"/>
    <n v="0"/>
    <n v="650.64799999999991"/>
    <n v="817.3"/>
    <n v="0"/>
    <n v="0"/>
    <n v="646"/>
    <n v="571"/>
    <n v="0"/>
    <n v="0"/>
    <n v="3190.9849999999997"/>
    <n v="2989.0839999999998"/>
    <n v="0"/>
    <n v="0"/>
    <n v="0"/>
    <n v="0"/>
    <n v="0"/>
    <n v="0"/>
    <n v="0"/>
    <n v="0"/>
    <n v="0"/>
    <n v="0"/>
    <n v="3190.9850000000001"/>
    <n v="2989.0839999999998"/>
    <n v="0"/>
    <n v="0"/>
  </r>
  <r>
    <x v="12"/>
    <s v="Roane State Community College "/>
    <m/>
    <n v="221397"/>
    <x v="7"/>
    <n v="978"/>
    <n v="938"/>
    <m/>
    <m/>
    <n v="978"/>
    <n v="938"/>
    <m/>
    <m/>
    <n v="978"/>
    <n v="938"/>
    <n v="0"/>
    <n v="0"/>
    <n v="30"/>
    <n v="30"/>
    <n v="0"/>
    <n v="0"/>
    <n v="2"/>
    <n v="1"/>
    <n v="0"/>
    <n v="0"/>
    <m/>
    <m/>
    <n v="0"/>
    <n v="0"/>
    <n v="32"/>
    <n v="31"/>
    <n v="0"/>
    <n v="0"/>
    <n v="2.633"/>
    <n v="1.8109999999999999"/>
    <n v="78.989999999999995"/>
    <n v="54.33"/>
    <n v="2.1669999999999998"/>
    <n v="1.667"/>
    <n v="4.3339999999999996"/>
    <n v="1.667"/>
    <m/>
    <m/>
    <n v="0"/>
    <n v="0"/>
    <n v="2.6038749999999999"/>
    <n v="1.8063548387096775"/>
    <n v="83.323999999999998"/>
    <n v="55.997"/>
    <m/>
    <m/>
    <n v="0"/>
    <n v="0"/>
    <m/>
    <m/>
    <n v="0"/>
    <n v="0"/>
    <m/>
    <m/>
    <n v="0"/>
    <n v="0"/>
    <n v="0"/>
    <n v="0"/>
    <n v="0"/>
    <n v="0"/>
    <n v="270"/>
    <n v="290"/>
    <n v="0"/>
    <n v="0"/>
    <n v="65"/>
    <n v="50"/>
    <n v="0"/>
    <n v="0"/>
    <m/>
    <m/>
    <n v="0"/>
    <n v="0"/>
    <n v="335"/>
    <n v="340"/>
    <n v="0"/>
    <n v="0"/>
    <n v="3.9470000000000001"/>
    <n v="4.6680000000000001"/>
    <n v="1065.69"/>
    <n v="1353.72"/>
    <n v="6.1589999999999998"/>
    <n v="5.78"/>
    <n v="400.33499999999998"/>
    <n v="289"/>
    <m/>
    <m/>
    <n v="0"/>
    <n v="0"/>
    <n v="4.3761940298507467"/>
    <n v="4.8315294117647056"/>
    <n v="1466.0250000000001"/>
    <n v="1642.7199999999998"/>
    <m/>
    <m/>
    <n v="0"/>
    <n v="0"/>
    <m/>
    <m/>
    <n v="0"/>
    <n v="0"/>
    <m/>
    <m/>
    <n v="0"/>
    <n v="0"/>
    <n v="0"/>
    <n v="0"/>
    <n v="0"/>
    <n v="0"/>
    <n v="367"/>
    <n v="371"/>
    <n v="0"/>
    <n v="0"/>
    <n v="4.2216594005449597"/>
    <n v="4.5787520215633419"/>
    <n v="1549.3490000000002"/>
    <n v="1698.7169999999999"/>
    <n v="0"/>
    <n v="0"/>
    <n v="0"/>
    <n v="0"/>
    <n v="68"/>
    <n v="44"/>
    <n v="0"/>
    <n v="0"/>
    <n v="77"/>
    <n v="85"/>
    <n v="0"/>
    <n v="0"/>
    <m/>
    <m/>
    <n v="0"/>
    <n v="0"/>
    <n v="145"/>
    <n v="129"/>
    <n v="0"/>
    <n v="0"/>
    <n v="6.52"/>
    <n v="7.7880000000000003"/>
    <n v="443.35999999999996"/>
    <n v="342.67200000000003"/>
    <n v="10.004"/>
    <n v="9.984"/>
    <n v="770.30799999999999"/>
    <n v="848.64"/>
    <m/>
    <m/>
    <n v="0"/>
    <n v="0"/>
    <n v="8.3701241379310343"/>
    <n v="9.2349767441860457"/>
    <n v="1213.6679999999999"/>
    <n v="1191.3119999999999"/>
    <m/>
    <m/>
    <n v="0"/>
    <n v="0"/>
    <m/>
    <m/>
    <n v="0"/>
    <n v="0"/>
    <m/>
    <m/>
    <n v="0"/>
    <n v="0"/>
    <n v="0"/>
    <n v="0"/>
    <n v="0"/>
    <n v="0"/>
    <n v="466"/>
    <n v="438"/>
    <n v="0"/>
    <n v="0"/>
    <m/>
    <m/>
    <n v="0"/>
    <n v="0"/>
    <m/>
    <m/>
    <n v="0"/>
    <n v="0"/>
    <n v="368"/>
    <n v="364"/>
    <n v="0"/>
    <n v="0"/>
    <n v="1588.04"/>
    <n v="1750.722"/>
    <n v="0"/>
    <n v="0"/>
    <n v="144"/>
    <n v="136"/>
    <n v="0"/>
    <n v="0"/>
    <n v="1174.9769999999999"/>
    <n v="1139.307"/>
    <n v="0"/>
    <n v="0"/>
    <n v="512"/>
    <n v="500"/>
    <n v="0"/>
    <n v="0"/>
    <n v="2763.0169999999998"/>
    <n v="2890.029"/>
    <n v="0"/>
    <n v="0"/>
    <n v="0"/>
    <n v="0"/>
    <n v="0"/>
    <n v="0"/>
    <n v="0"/>
    <n v="0"/>
    <n v="0"/>
    <n v="0"/>
    <n v="2763.0169999999998"/>
    <n v="2890.0289999999995"/>
    <n v="0"/>
    <n v="0"/>
  </r>
  <r>
    <x v="12"/>
    <s v="Walters State Community College "/>
    <m/>
    <n v="222062"/>
    <x v="7"/>
    <n v="953"/>
    <n v="930"/>
    <m/>
    <m/>
    <n v="953"/>
    <n v="930"/>
    <m/>
    <m/>
    <n v="953"/>
    <n v="930"/>
    <n v="0"/>
    <n v="0"/>
    <n v="22"/>
    <n v="24"/>
    <n v="0"/>
    <n v="0"/>
    <n v="0"/>
    <n v="0"/>
    <n v="0"/>
    <n v="0"/>
    <m/>
    <m/>
    <n v="0"/>
    <n v="0"/>
    <n v="22"/>
    <n v="24"/>
    <n v="0"/>
    <n v="0"/>
    <n v="2.1360000000000001"/>
    <n v="1.639"/>
    <n v="46.992000000000004"/>
    <n v="39.335999999999999"/>
    <n v="0"/>
    <n v="0"/>
    <n v="0"/>
    <n v="0"/>
    <m/>
    <m/>
    <n v="0"/>
    <n v="0"/>
    <n v="2.1360000000000001"/>
    <n v="1.639"/>
    <n v="46.992000000000004"/>
    <n v="39.335999999999999"/>
    <m/>
    <m/>
    <n v="0"/>
    <n v="0"/>
    <m/>
    <m/>
    <n v="0"/>
    <n v="0"/>
    <m/>
    <m/>
    <n v="0"/>
    <n v="0"/>
    <n v="0"/>
    <n v="0"/>
    <n v="0"/>
    <n v="0"/>
    <n v="413"/>
    <n v="387"/>
    <n v="0"/>
    <n v="0"/>
    <n v="34"/>
    <n v="52"/>
    <n v="0"/>
    <n v="0"/>
    <m/>
    <m/>
    <n v="0"/>
    <n v="0"/>
    <n v="447"/>
    <n v="439"/>
    <n v="0"/>
    <n v="0"/>
    <n v="3.7029999999999998"/>
    <n v="3.73"/>
    <n v="1529.3389999999999"/>
    <n v="1443.51"/>
    <n v="5.7649999999999997"/>
    <n v="6.1920000000000002"/>
    <n v="196.01"/>
    <n v="321.98400000000004"/>
    <m/>
    <m/>
    <n v="0"/>
    <n v="0"/>
    <n v="3.8598411633109619"/>
    <n v="4.0216264236902051"/>
    <n v="1725.3489999999999"/>
    <n v="1765.4939999999999"/>
    <m/>
    <m/>
    <n v="0"/>
    <n v="0"/>
    <m/>
    <m/>
    <n v="0"/>
    <n v="0"/>
    <m/>
    <m/>
    <n v="0"/>
    <n v="0"/>
    <n v="0"/>
    <n v="0"/>
    <n v="0"/>
    <n v="0"/>
    <n v="469"/>
    <n v="463"/>
    <n v="0"/>
    <n v="0"/>
    <n v="3.7789786780383792"/>
    <n v="3.8981209503239738"/>
    <n v="1772.3409999999999"/>
    <n v="1804.83"/>
    <n v="0"/>
    <n v="0"/>
    <n v="0"/>
    <n v="0"/>
    <n v="43"/>
    <n v="36"/>
    <n v="0"/>
    <n v="0"/>
    <n v="32"/>
    <n v="37"/>
    <n v="0"/>
    <n v="0"/>
    <m/>
    <m/>
    <n v="0"/>
    <n v="0"/>
    <n v="75"/>
    <n v="73"/>
    <n v="0"/>
    <n v="0"/>
    <n v="6.6980000000000004"/>
    <n v="7.194"/>
    <n v="288.01400000000001"/>
    <n v="258.98399999999998"/>
    <n v="10.135"/>
    <n v="10.955"/>
    <n v="324.32"/>
    <n v="405.33499999999998"/>
    <m/>
    <m/>
    <n v="0"/>
    <n v="0"/>
    <n v="8.1644533333333342"/>
    <n v="9.1002602739726015"/>
    <n v="612.33400000000006"/>
    <n v="664.31899999999996"/>
    <m/>
    <m/>
    <n v="0"/>
    <n v="0"/>
    <m/>
    <m/>
    <n v="0"/>
    <n v="0"/>
    <m/>
    <m/>
    <n v="0"/>
    <n v="0"/>
    <n v="0"/>
    <n v="0"/>
    <n v="0"/>
    <n v="0"/>
    <n v="409"/>
    <n v="394"/>
    <n v="0"/>
    <n v="0"/>
    <m/>
    <m/>
    <n v="0"/>
    <n v="0"/>
    <m/>
    <m/>
    <n v="0"/>
    <n v="0"/>
    <n v="478"/>
    <n v="447"/>
    <n v="0"/>
    <n v="0"/>
    <n v="1864.3449999999998"/>
    <n v="1741.83"/>
    <n v="0"/>
    <n v="0"/>
    <n v="66"/>
    <n v="89"/>
    <n v="0"/>
    <n v="0"/>
    <n v="520.32999999999993"/>
    <n v="727.31899999999996"/>
    <n v="0"/>
    <n v="0"/>
    <n v="544"/>
    <n v="536"/>
    <n v="0"/>
    <n v="0"/>
    <n v="2384.6749999999997"/>
    <n v="2469.1489999999999"/>
    <n v="0"/>
    <n v="0"/>
    <n v="0"/>
    <n v="0"/>
    <n v="0"/>
    <n v="0"/>
    <n v="0"/>
    <n v="0"/>
    <n v="0"/>
    <n v="0"/>
    <n v="2384.6750000000002"/>
    <n v="2469.1489999999999"/>
    <n v="0"/>
    <n v="0"/>
  </r>
  <r>
    <x v="12"/>
    <s v="Dyersburg State Community College "/>
    <m/>
    <n v="220057"/>
    <x v="6"/>
    <n v="365"/>
    <n v="369"/>
    <m/>
    <m/>
    <n v="365"/>
    <n v="369"/>
    <m/>
    <m/>
    <n v="365"/>
    <n v="369"/>
    <n v="0"/>
    <n v="0"/>
    <n v="22"/>
    <n v="22"/>
    <n v="0"/>
    <n v="0"/>
    <n v="1"/>
    <n v="0"/>
    <n v="0"/>
    <n v="0"/>
    <m/>
    <m/>
    <n v="0"/>
    <n v="0"/>
    <n v="23"/>
    <n v="22"/>
    <n v="0"/>
    <n v="0"/>
    <n v="1.9390000000000001"/>
    <n v="1.9239999999999999"/>
    <n v="42.658000000000001"/>
    <n v="42.327999999999996"/>
    <n v="4"/>
    <n v="0"/>
    <n v="4"/>
    <n v="0"/>
    <m/>
    <m/>
    <n v="0"/>
    <n v="0"/>
    <n v="2.0286086956521738"/>
    <n v="1.9239999999999997"/>
    <n v="46.658000000000001"/>
    <n v="42.327999999999996"/>
    <m/>
    <m/>
    <n v="0"/>
    <n v="0"/>
    <m/>
    <m/>
    <n v="0"/>
    <n v="0"/>
    <m/>
    <m/>
    <n v="0"/>
    <n v="0"/>
    <n v="0"/>
    <n v="0"/>
    <n v="0"/>
    <n v="0"/>
    <n v="116"/>
    <n v="103"/>
    <n v="0"/>
    <n v="0"/>
    <n v="21"/>
    <n v="26"/>
    <n v="0"/>
    <n v="0"/>
    <m/>
    <m/>
    <n v="0"/>
    <n v="0"/>
    <n v="137"/>
    <n v="129"/>
    <n v="0"/>
    <n v="0"/>
    <n v="4.5949999999999998"/>
    <n v="4.2069999999999999"/>
    <n v="533.02"/>
    <n v="433.32099999999997"/>
    <n v="6.6189999999999998"/>
    <n v="5.141"/>
    <n v="138.999"/>
    <n v="133.666"/>
    <m/>
    <m/>
    <n v="0"/>
    <n v="0"/>
    <n v="4.9052481751824821"/>
    <n v="4.3952480620155034"/>
    <n v="672.01900000000001"/>
    <n v="566.98699999999997"/>
    <m/>
    <m/>
    <n v="0"/>
    <n v="0"/>
    <m/>
    <m/>
    <n v="0"/>
    <n v="0"/>
    <m/>
    <m/>
    <n v="0"/>
    <n v="0"/>
    <n v="0"/>
    <n v="0"/>
    <n v="0"/>
    <n v="0"/>
    <n v="160"/>
    <n v="151"/>
    <n v="0"/>
    <n v="0"/>
    <n v="4.49173125"/>
    <n v="4.0351986754966882"/>
    <n v="718.67700000000002"/>
    <n v="609.31499999999994"/>
    <n v="0"/>
    <n v="0"/>
    <n v="0"/>
    <n v="0"/>
    <n v="18"/>
    <n v="29"/>
    <n v="0"/>
    <n v="0"/>
    <n v="43"/>
    <n v="56"/>
    <n v="0"/>
    <n v="0"/>
    <m/>
    <m/>
    <n v="0"/>
    <n v="0"/>
    <n v="61"/>
    <n v="85"/>
    <n v="0"/>
    <n v="0"/>
    <n v="10.519"/>
    <n v="8.7469999999999999"/>
    <n v="189.34200000000001"/>
    <n v="253.66300000000001"/>
    <n v="12.542999999999999"/>
    <n v="11.071"/>
    <n v="539.34899999999993"/>
    <n v="619.976"/>
    <m/>
    <m/>
    <n v="0"/>
    <n v="0"/>
    <n v="11.945754098360654"/>
    <n v="10.278105882352941"/>
    <n v="728.69099999999992"/>
    <n v="873.63900000000001"/>
    <m/>
    <m/>
    <n v="0"/>
    <n v="0"/>
    <m/>
    <m/>
    <n v="0"/>
    <n v="0"/>
    <m/>
    <m/>
    <n v="0"/>
    <n v="0"/>
    <n v="0"/>
    <n v="0"/>
    <n v="0"/>
    <n v="0"/>
    <n v="144"/>
    <n v="133"/>
    <n v="0"/>
    <n v="0"/>
    <m/>
    <m/>
    <n v="0"/>
    <n v="0"/>
    <m/>
    <m/>
    <n v="0"/>
    <n v="0"/>
    <n v="156"/>
    <n v="154"/>
    <n v="0"/>
    <n v="0"/>
    <n v="765.02"/>
    <n v="729.3119999999999"/>
    <n v="0"/>
    <n v="0"/>
    <n v="65"/>
    <n v="82"/>
    <n v="0"/>
    <n v="0"/>
    <n v="682.34799999999996"/>
    <n v="753.64200000000005"/>
    <n v="0"/>
    <n v="0"/>
    <n v="221"/>
    <n v="236"/>
    <n v="0"/>
    <n v="0"/>
    <n v="1447.3679999999999"/>
    <n v="1482.954"/>
    <n v="0"/>
    <n v="0"/>
    <n v="0"/>
    <n v="0"/>
    <n v="0"/>
    <n v="0"/>
    <n v="0"/>
    <n v="0"/>
    <n v="0"/>
    <n v="0"/>
    <n v="1447.3679999999999"/>
    <n v="1482.954"/>
    <n v="0"/>
    <n v="0"/>
  </r>
  <r>
    <x v="13"/>
    <s v="Texas A&amp;M University "/>
    <m/>
    <n v="228723"/>
    <x v="3"/>
    <n v="11982"/>
    <n v="12357"/>
    <n v="32"/>
    <n v="42"/>
    <n v="11950"/>
    <n v="12315"/>
    <m/>
    <m/>
    <n v="11950"/>
    <n v="12315"/>
    <n v="11950"/>
    <n v="12315"/>
    <n v="3212"/>
    <n v="3518"/>
    <n v="3212"/>
    <n v="3518"/>
    <n v="223"/>
    <n v="163"/>
    <n v="223"/>
    <n v="163"/>
    <m/>
    <m/>
    <n v="0"/>
    <n v="0"/>
    <n v="3435"/>
    <n v="3681"/>
    <n v="3435"/>
    <n v="3681"/>
    <n v="4.2"/>
    <n v="4.0999999999999996"/>
    <n v="13490.400000000001"/>
    <n v="14423.8"/>
    <n v="4.3"/>
    <n v="4.3"/>
    <n v="958.9"/>
    <n v="700.9"/>
    <m/>
    <m/>
    <n v="0"/>
    <n v="0"/>
    <n v="4.2064919941775845"/>
    <n v="4.1088562890518876"/>
    <n v="14449.300000000003"/>
    <n v="15124.699999999999"/>
    <n v="112.6"/>
    <n v="112.2"/>
    <n v="361671.19999999995"/>
    <n v="394719.60000000003"/>
    <n v="109.1"/>
    <n v="108.9"/>
    <n v="24329.3"/>
    <n v="17750.7"/>
    <m/>
    <m/>
    <n v="0"/>
    <n v="0"/>
    <n v="112.37278020378456"/>
    <n v="112.05387123064386"/>
    <n v="386000.49999999994"/>
    <n v="412470.30000000005"/>
    <n v="3607"/>
    <n v="3683"/>
    <n v="3607"/>
    <n v="3683"/>
    <n v="220"/>
    <n v="232"/>
    <n v="220"/>
    <n v="232"/>
    <m/>
    <m/>
    <n v="0"/>
    <n v="0"/>
    <n v="3827"/>
    <n v="3915"/>
    <n v="3827"/>
    <n v="3915"/>
    <n v="4.4000000000000004"/>
    <n v="4.3"/>
    <n v="15870.800000000001"/>
    <n v="15836.9"/>
    <n v="4.4000000000000004"/>
    <n v="4.4000000000000004"/>
    <n v="968.00000000000011"/>
    <n v="1020.8000000000001"/>
    <m/>
    <m/>
    <n v="0"/>
    <n v="0"/>
    <n v="4.4000000000000004"/>
    <n v="4.3059259259259264"/>
    <n v="16838.800000000003"/>
    <n v="16857.7"/>
    <n v="119.4"/>
    <n v="119.6"/>
    <n v="430675.80000000005"/>
    <n v="440486.8"/>
    <n v="120.8"/>
    <n v="122.1"/>
    <n v="26576"/>
    <n v="28327.199999999997"/>
    <m/>
    <m/>
    <n v="0"/>
    <n v="0"/>
    <n v="119.4804807943559"/>
    <n v="119.74814814814815"/>
    <n v="457251.80000000005"/>
    <n v="468814"/>
    <n v="7262"/>
    <n v="7596"/>
    <n v="7262"/>
    <n v="7596"/>
    <n v="4.3084687413935567"/>
    <n v="4.2104265402843604"/>
    <n v="31288.100000000009"/>
    <n v="31982.400000000001"/>
    <n v="116.11846598733132"/>
    <n v="116.019523433386"/>
    <n v="843252.3"/>
    <n v="881284.3"/>
    <n v="3300"/>
    <n v="3250"/>
    <n v="3300"/>
    <n v="3250"/>
    <n v="1177"/>
    <n v="1217"/>
    <n v="1177"/>
    <n v="1217"/>
    <m/>
    <m/>
    <n v="0"/>
    <n v="0"/>
    <n v="4477"/>
    <n v="4467"/>
    <n v="4477"/>
    <n v="4467"/>
    <n v="3.1"/>
    <n v="3.2"/>
    <n v="10230"/>
    <n v="10400"/>
    <n v="4.2"/>
    <n v="4.2"/>
    <n v="4943.4000000000005"/>
    <n v="5111.4000000000005"/>
    <m/>
    <m/>
    <n v="0"/>
    <n v="0"/>
    <n v="3.3891891891891897"/>
    <n v="3.4724423550481309"/>
    <n v="15173.400000000001"/>
    <n v="15511.400000000001"/>
    <n v="84"/>
    <n v="84.6"/>
    <n v="277200"/>
    <n v="274950"/>
    <n v="88.9"/>
    <n v="88.7"/>
    <n v="104635.3"/>
    <n v="107947.90000000001"/>
    <m/>
    <m/>
    <n v="0"/>
    <n v="0"/>
    <n v="85.28820638820639"/>
    <n v="85.717013655697343"/>
    <n v="381835.3"/>
    <n v="382897.9"/>
    <n v="211"/>
    <n v="252"/>
    <n v="211"/>
    <n v="252"/>
    <n v="1.3"/>
    <n v="2"/>
    <n v="274.3"/>
    <n v="504"/>
    <n v="22.5"/>
    <n v="31"/>
    <n v="4747.5"/>
    <n v="7812"/>
    <n v="10119"/>
    <n v="10451"/>
    <n v="10119"/>
    <n v="10451"/>
    <n v="39591.200000000004"/>
    <n v="40660.699999999997"/>
    <n v="1069547"/>
    <n v="1110156.3999999999"/>
    <n v="1620"/>
    <n v="1612"/>
    <n v="1620"/>
    <n v="1612"/>
    <n v="6870.3000000000011"/>
    <n v="6833.1"/>
    <n v="155540.6"/>
    <n v="154025.79999999999"/>
    <n v="11739"/>
    <n v="12063"/>
    <n v="11739"/>
    <n v="12063"/>
    <n v="46461.500000000007"/>
    <n v="47493.799999999996"/>
    <n v="1225087.6000000001"/>
    <n v="1264182.2"/>
    <n v="0"/>
    <n v="0"/>
    <n v="0"/>
    <n v="0"/>
    <n v="0"/>
    <n v="0"/>
    <n v="0"/>
    <n v="0"/>
    <n v="46735.800000000017"/>
    <n v="47997.8"/>
    <n v="1229835.1000000001"/>
    <n v="1271994.2000000002"/>
  </r>
  <r>
    <x v="13"/>
    <s v="Texas Tech University "/>
    <m/>
    <n v="229115"/>
    <x v="3"/>
    <n v="6397"/>
    <n v="6670"/>
    <n v="58"/>
    <n v="76"/>
    <n v="6339"/>
    <n v="6594"/>
    <m/>
    <m/>
    <n v="6339"/>
    <n v="6594"/>
    <n v="6339"/>
    <n v="6594"/>
    <n v="1460"/>
    <n v="1699"/>
    <n v="1460"/>
    <n v="1699"/>
    <n v="28"/>
    <n v="37"/>
    <n v="28"/>
    <n v="37"/>
    <m/>
    <m/>
    <n v="0"/>
    <n v="0"/>
    <n v="1488"/>
    <n v="1736"/>
    <n v="1488"/>
    <n v="1736"/>
    <n v="4.3"/>
    <n v="4.2"/>
    <n v="6278"/>
    <n v="7135.8"/>
    <n v="4.5999999999999996"/>
    <n v="3.7"/>
    <n v="128.79999999999998"/>
    <n v="136.9"/>
    <m/>
    <m/>
    <n v="0"/>
    <n v="0"/>
    <n v="4.3056451612903226"/>
    <n v="4.1893433179723498"/>
    <n v="6406.8"/>
    <n v="7272.6999999999989"/>
    <n v="120.9"/>
    <n v="120.1"/>
    <n v="176514"/>
    <n v="204049.9"/>
    <n v="118.6"/>
    <n v="109.9"/>
    <n v="3320.7999999999997"/>
    <n v="4066.3"/>
    <m/>
    <m/>
    <n v="0"/>
    <n v="0"/>
    <n v="120.85672043010752"/>
    <n v="119.88260368663593"/>
    <n v="179834.8"/>
    <n v="208116.19999999998"/>
    <n v="1754"/>
    <n v="1978"/>
    <n v="1754"/>
    <n v="1978"/>
    <n v="48"/>
    <n v="43"/>
    <n v="48"/>
    <n v="43"/>
    <m/>
    <m/>
    <n v="0"/>
    <n v="0"/>
    <n v="1802"/>
    <n v="2021"/>
    <n v="1802"/>
    <n v="2021"/>
    <n v="4.5999999999999996"/>
    <n v="4.5"/>
    <n v="8068.4"/>
    <n v="8901"/>
    <n v="4.9000000000000004"/>
    <n v="4.4000000000000004"/>
    <n v="235.20000000000002"/>
    <n v="189.20000000000002"/>
    <m/>
    <m/>
    <n v="0"/>
    <n v="0"/>
    <n v="4.6079911209766928"/>
    <n v="4.4978723404255323"/>
    <n v="8303.6"/>
    <n v="9090.2000000000007"/>
    <n v="133.19999999999999"/>
    <n v="132"/>
    <n v="233632.8"/>
    <n v="261096"/>
    <n v="142.80000000000001"/>
    <n v="125.2"/>
    <n v="6854.4000000000005"/>
    <n v="5383.6"/>
    <m/>
    <m/>
    <n v="0"/>
    <n v="0"/>
    <n v="133.45571587125414"/>
    <n v="131.85531914893616"/>
    <n v="240487.19999999995"/>
    <n v="266479.59999999998"/>
    <n v="3290"/>
    <n v="3757"/>
    <n v="3290"/>
    <n v="3757"/>
    <n v="4.4712462006079035"/>
    <n v="4.3553100878360391"/>
    <n v="14710.400000000001"/>
    <n v="16362.9"/>
    <n v="127.75744680851062"/>
    <n v="126.32307692307691"/>
    <n v="420321.99999999994"/>
    <n v="474595.79999999993"/>
    <n v="2437"/>
    <n v="2231"/>
    <n v="2437"/>
    <n v="2231"/>
    <n v="473"/>
    <n v="467"/>
    <n v="473"/>
    <n v="467"/>
    <m/>
    <m/>
    <n v="0"/>
    <n v="0"/>
    <n v="2910"/>
    <n v="2698"/>
    <n v="2910"/>
    <n v="2698"/>
    <n v="3.6"/>
    <n v="3.5"/>
    <n v="8773.2000000000007"/>
    <n v="7808.5"/>
    <n v="3.1"/>
    <n v="3"/>
    <n v="1466.3"/>
    <n v="1401"/>
    <m/>
    <m/>
    <n v="0"/>
    <n v="0"/>
    <n v="3.5187285223367697"/>
    <n v="3.4134544106745737"/>
    <n v="10239.5"/>
    <n v="9209.5"/>
    <n v="100"/>
    <n v="96.5"/>
    <n v="243700"/>
    <n v="215291.5"/>
    <n v="83.3"/>
    <n v="79.400000000000006"/>
    <n v="39400.9"/>
    <n v="37079.800000000003"/>
    <m/>
    <m/>
    <n v="0"/>
    <n v="0"/>
    <n v="97.285532646048111"/>
    <n v="93.540140845070425"/>
    <n v="283100.90000000002"/>
    <n v="252371.30000000002"/>
    <n v="139"/>
    <n v="139"/>
    <n v="139"/>
    <n v="139"/>
    <n v="5.0999999999999996"/>
    <n v="5.0999999999999996"/>
    <n v="708.9"/>
    <n v="708.9"/>
    <n v="82.3"/>
    <n v="77.8"/>
    <n v="11439.699999999999"/>
    <n v="10814.199999999999"/>
    <n v="5651"/>
    <n v="5908"/>
    <n v="5651"/>
    <n v="5908"/>
    <n v="23119.599999999999"/>
    <n v="23845.3"/>
    <n v="653846.80000000005"/>
    <n v="680437.4"/>
    <n v="549"/>
    <n v="547"/>
    <n v="549"/>
    <n v="547"/>
    <n v="1830.3"/>
    <n v="1727.1"/>
    <n v="49576.100000000006"/>
    <n v="46529.700000000004"/>
    <n v="6200"/>
    <n v="6455"/>
    <n v="6200"/>
    <n v="6455"/>
    <n v="24949.899999999998"/>
    <n v="25572.399999999998"/>
    <n v="703422.9"/>
    <n v="726967.1"/>
    <n v="0"/>
    <n v="0"/>
    <n v="0"/>
    <n v="0"/>
    <n v="0"/>
    <n v="0"/>
    <n v="0"/>
    <n v="0"/>
    <n v="25658.800000000003"/>
    <n v="26281.300000000003"/>
    <n v="714862.59999999986"/>
    <n v="737781.29999999993"/>
  </r>
  <r>
    <x v="13"/>
    <s v="University of Houston"/>
    <m/>
    <n v="225511"/>
    <x v="3"/>
    <n v="8167"/>
    <n v="8840"/>
    <n v="62"/>
    <n v="78"/>
    <n v="8105"/>
    <n v="8762"/>
    <m/>
    <m/>
    <n v="8105"/>
    <n v="8762"/>
    <n v="8105"/>
    <n v="8762"/>
    <n v="795"/>
    <n v="938"/>
    <n v="795"/>
    <n v="938"/>
    <n v="47"/>
    <n v="62"/>
    <n v="47"/>
    <n v="62"/>
    <m/>
    <m/>
    <n v="0"/>
    <n v="0"/>
    <n v="842"/>
    <n v="1000"/>
    <n v="842"/>
    <n v="1000"/>
    <n v="4.3"/>
    <n v="4.2"/>
    <n v="3418.5"/>
    <n v="3939.6000000000004"/>
    <n v="4.5999999999999996"/>
    <n v="4.4000000000000004"/>
    <n v="216.2"/>
    <n v="272.8"/>
    <m/>
    <m/>
    <n v="0"/>
    <n v="0"/>
    <n v="4.3167458432304038"/>
    <n v="4.2124000000000006"/>
    <n v="3634.7"/>
    <n v="4212.4000000000005"/>
    <n v="120.2"/>
    <n v="117.5"/>
    <n v="95559"/>
    <n v="110215"/>
    <n v="115.9"/>
    <n v="110.5"/>
    <n v="5447.3"/>
    <n v="6851"/>
    <m/>
    <m/>
    <n v="0"/>
    <n v="0"/>
    <n v="119.95997624703088"/>
    <n v="117.066"/>
    <n v="101006.3"/>
    <n v="117066"/>
    <n v="1904"/>
    <n v="2199"/>
    <n v="1904"/>
    <n v="2199"/>
    <n v="99"/>
    <n v="91"/>
    <n v="99"/>
    <n v="91"/>
    <m/>
    <m/>
    <n v="0"/>
    <n v="0"/>
    <n v="2003"/>
    <n v="2290"/>
    <n v="2003"/>
    <n v="2290"/>
    <n v="4.5999999999999996"/>
    <n v="4.5999999999999996"/>
    <n v="8758.4"/>
    <n v="10115.4"/>
    <n v="4.9000000000000004"/>
    <n v="4.7"/>
    <n v="485.1"/>
    <n v="427.7"/>
    <m/>
    <m/>
    <n v="0"/>
    <n v="0"/>
    <n v="4.6148277583624564"/>
    <n v="4.6039737991266376"/>
    <n v="9243.5"/>
    <n v="10543.1"/>
    <n v="128.30000000000001"/>
    <n v="128"/>
    <n v="244283.2"/>
    <n v="281472"/>
    <n v="126.2"/>
    <n v="125.2"/>
    <n v="12493.800000000001"/>
    <n v="11393.2"/>
    <m/>
    <m/>
    <n v="0"/>
    <n v="0"/>
    <n v="128.19620569146281"/>
    <n v="127.88873362445415"/>
    <n v="256777"/>
    <n v="292865.2"/>
    <n v="2845"/>
    <n v="3290"/>
    <n v="2845"/>
    <n v="3290"/>
    <n v="4.5266080843585241"/>
    <n v="4.4849544072948326"/>
    <n v="12878.2"/>
    <n v="14755.5"/>
    <n v="125.75862917398945"/>
    <n v="124.59914893617021"/>
    <n v="357783.3"/>
    <n v="409931.2"/>
    <n v="3291"/>
    <n v="3321"/>
    <n v="3291"/>
    <n v="3321"/>
    <n v="1792"/>
    <n v="1863"/>
    <n v="1792"/>
    <n v="1863"/>
    <m/>
    <m/>
    <n v="0"/>
    <n v="0"/>
    <n v="5083"/>
    <n v="5184"/>
    <n v="5083"/>
    <n v="5184"/>
    <n v="3.5"/>
    <n v="3.5"/>
    <n v="11518.5"/>
    <n v="11623.5"/>
    <n v="3.8"/>
    <n v="3.8"/>
    <n v="6809.5999999999995"/>
    <n v="7079.4"/>
    <m/>
    <m/>
    <n v="0"/>
    <n v="0"/>
    <n v="3.6057643124139287"/>
    <n v="3.6078125000000001"/>
    <n v="18328.099999999999"/>
    <n v="18702.900000000001"/>
    <n v="83.4"/>
    <n v="82.5"/>
    <n v="274469.40000000002"/>
    <n v="273982.5"/>
    <n v="77.400000000000006"/>
    <n v="76.8"/>
    <n v="138700.80000000002"/>
    <n v="143078.39999999999"/>
    <m/>
    <m/>
    <n v="0"/>
    <n v="0"/>
    <n v="81.284713751721441"/>
    <n v="80.451562500000009"/>
    <n v="413170.20000000007"/>
    <n v="417060.9"/>
    <n v="177"/>
    <n v="288"/>
    <n v="177"/>
    <n v="288"/>
    <n v="4"/>
    <n v="3.5"/>
    <n v="708"/>
    <n v="1008"/>
    <n v="42.5"/>
    <n v="46.6"/>
    <n v="7522.5"/>
    <n v="13420.800000000001"/>
    <n v="5990"/>
    <n v="6458"/>
    <n v="5990"/>
    <n v="6458"/>
    <n v="23695.4"/>
    <n v="25678.5"/>
    <n v="614311.60000000009"/>
    <n v="665669.5"/>
    <n v="1938"/>
    <n v="2016"/>
    <n v="1938"/>
    <n v="2016"/>
    <n v="7510.9"/>
    <n v="7779.9"/>
    <n v="156641.90000000002"/>
    <n v="161322.6"/>
    <n v="7928"/>
    <n v="8474"/>
    <n v="7928"/>
    <n v="8474"/>
    <n v="31206.300000000003"/>
    <n v="33458.400000000001"/>
    <n v="770953.50000000012"/>
    <n v="826992.1"/>
    <n v="0"/>
    <n v="0"/>
    <n v="0"/>
    <n v="0"/>
    <n v="0"/>
    <n v="0"/>
    <n v="0"/>
    <n v="0"/>
    <n v="31914.3"/>
    <n v="34466.400000000001"/>
    <n v="778476"/>
    <n v="840412.90000000014"/>
  </r>
  <r>
    <x v="13"/>
    <s v="University of North Texas"/>
    <m/>
    <n v="227216"/>
    <x v="3"/>
    <n v="7842"/>
    <n v="7801"/>
    <n v="46"/>
    <n v="64"/>
    <n v="7796"/>
    <n v="7737"/>
    <m/>
    <m/>
    <n v="7796"/>
    <n v="7737"/>
    <n v="7796"/>
    <n v="7737"/>
    <n v="1141"/>
    <n v="1045"/>
    <n v="1141"/>
    <n v="1045"/>
    <n v="40"/>
    <n v="37"/>
    <n v="40"/>
    <n v="37"/>
    <m/>
    <m/>
    <n v="0"/>
    <n v="0"/>
    <n v="1181"/>
    <n v="1082"/>
    <n v="1181"/>
    <n v="1082"/>
    <n v="4.2"/>
    <n v="4"/>
    <n v="4792.2"/>
    <n v="4180"/>
    <n v="4.4000000000000004"/>
    <n v="4.3"/>
    <n v="176"/>
    <n v="159.1"/>
    <m/>
    <m/>
    <n v="0"/>
    <n v="0"/>
    <n v="4.2067739204064347"/>
    <n v="4.0102587800369687"/>
    <n v="4968.2"/>
    <n v="4339.1000000000004"/>
    <n v="111.9"/>
    <n v="110.6"/>
    <n v="127677.90000000001"/>
    <n v="115577"/>
    <n v="112.5"/>
    <n v="115.4"/>
    <n v="4500"/>
    <n v="4269.8"/>
    <m/>
    <m/>
    <n v="0"/>
    <n v="0"/>
    <n v="111.92032176121933"/>
    <n v="110.76414048059149"/>
    <n v="132177.90000000002"/>
    <n v="119846.79999999999"/>
    <n v="1749"/>
    <n v="1737"/>
    <n v="1749"/>
    <n v="1737"/>
    <n v="93"/>
    <n v="92"/>
    <n v="93"/>
    <n v="92"/>
    <m/>
    <m/>
    <n v="0"/>
    <n v="0"/>
    <n v="1842"/>
    <n v="1829"/>
    <n v="1842"/>
    <n v="1829"/>
    <n v="4.5999999999999996"/>
    <n v="4.5"/>
    <n v="8045.4"/>
    <n v="7816.5"/>
    <n v="5.0999999999999996"/>
    <n v="4.8"/>
    <n v="474.29999999999995"/>
    <n v="441.59999999999997"/>
    <m/>
    <m/>
    <n v="0"/>
    <n v="0"/>
    <n v="4.6252442996742662"/>
    <n v="4.5150902132312742"/>
    <n v="8519.6999999999989"/>
    <n v="8258.1"/>
    <n v="124.3"/>
    <n v="123.8"/>
    <n v="217400.69999999998"/>
    <n v="215040.6"/>
    <n v="133.1"/>
    <n v="129.5"/>
    <n v="12378.3"/>
    <n v="11914"/>
    <m/>
    <m/>
    <n v="0"/>
    <n v="0"/>
    <n v="124.74429967426708"/>
    <n v="124.08671405139421"/>
    <n v="229778.99999999997"/>
    <n v="226954.6"/>
    <n v="3023"/>
    <n v="2911"/>
    <n v="3023"/>
    <n v="2911"/>
    <n v="4.4617598412173329"/>
    <n v="4.3274476125042947"/>
    <n v="13487.899999999998"/>
    <n v="12597.200000000003"/>
    <n v="119.73433675157129"/>
    <n v="119.13479903813123"/>
    <n v="361956.9"/>
    <n v="346801.4"/>
    <n v="3148"/>
    <n v="3137"/>
    <n v="3148"/>
    <n v="3137"/>
    <n v="1169"/>
    <n v="1178"/>
    <n v="1169"/>
    <n v="1178"/>
    <m/>
    <m/>
    <n v="0"/>
    <n v="0"/>
    <n v="4317"/>
    <n v="4315"/>
    <n v="4317"/>
    <n v="4315"/>
    <n v="3.2"/>
    <n v="3.2"/>
    <n v="10073.6"/>
    <n v="10038.400000000001"/>
    <n v="3.4"/>
    <n v="3.3"/>
    <n v="3974.6"/>
    <n v="3887.3999999999996"/>
    <m/>
    <m/>
    <n v="0"/>
    <n v="0"/>
    <n v="3.2541579800787588"/>
    <n v="3.2273001158748555"/>
    <n v="14048.200000000003"/>
    <n v="13925.800000000001"/>
    <n v="79.400000000000006"/>
    <n v="78.5"/>
    <n v="249951.2"/>
    <n v="246254.5"/>
    <n v="66.599999999999994"/>
    <n v="65.599999999999994"/>
    <n v="77855.399999999994"/>
    <n v="77276.799999999988"/>
    <m/>
    <m/>
    <n v="0"/>
    <n v="0"/>
    <n v="75.933889274959455"/>
    <n v="74.978285052143676"/>
    <n v="327806.59999999998"/>
    <n v="323531.3"/>
    <n v="456"/>
    <n v="511"/>
    <n v="456"/>
    <n v="511"/>
    <n v="4"/>
    <n v="3.6"/>
    <n v="1824"/>
    <n v="1839.6000000000001"/>
    <n v="54.8"/>
    <n v="51"/>
    <n v="24988.799999999999"/>
    <n v="26061"/>
    <n v="6038"/>
    <n v="5919"/>
    <n v="6038"/>
    <n v="5919"/>
    <n v="22911.199999999997"/>
    <n v="22034.9"/>
    <n v="595029.80000000005"/>
    <n v="576872.1"/>
    <n v="1302"/>
    <n v="1307"/>
    <n v="1302"/>
    <n v="1307"/>
    <n v="4624.8999999999996"/>
    <n v="4488.0999999999995"/>
    <n v="94733.7"/>
    <n v="93460.599999999991"/>
    <n v="7340"/>
    <n v="7226"/>
    <n v="7340"/>
    <n v="7226"/>
    <n v="27536.1"/>
    <n v="26523"/>
    <n v="689763.5"/>
    <n v="670332.69999999995"/>
    <n v="0"/>
    <n v="0"/>
    <n v="0"/>
    <n v="0"/>
    <n v="0"/>
    <n v="0"/>
    <n v="0"/>
    <n v="0"/>
    <n v="29360.1"/>
    <n v="28362.600000000002"/>
    <n v="714752.3"/>
    <n v="696393.7"/>
  </r>
  <r>
    <x v="13"/>
    <s v="University of Texas at Arlington"/>
    <m/>
    <n v="228769"/>
    <x v="3"/>
    <n v="8659"/>
    <n v="8987"/>
    <n v="429"/>
    <n v="498"/>
    <n v="8230"/>
    <n v="8489"/>
    <m/>
    <m/>
    <n v="8230"/>
    <n v="8489"/>
    <n v="8230"/>
    <n v="8489"/>
    <n v="650"/>
    <n v="749"/>
    <n v="650"/>
    <n v="749"/>
    <n v="34"/>
    <n v="31"/>
    <n v="34"/>
    <n v="31"/>
    <m/>
    <m/>
    <n v="0"/>
    <n v="0"/>
    <n v="684"/>
    <n v="780"/>
    <n v="684"/>
    <n v="780"/>
    <n v="4.4000000000000004"/>
    <n v="4.4000000000000004"/>
    <n v="2860.0000000000005"/>
    <n v="3295.6000000000004"/>
    <n v="5"/>
    <n v="4.4000000000000004"/>
    <n v="170"/>
    <n v="136.4"/>
    <m/>
    <m/>
    <n v="0"/>
    <n v="0"/>
    <n v="4.4298245614035094"/>
    <n v="4.4000000000000004"/>
    <n v="3030.0000000000005"/>
    <n v="3432.0000000000005"/>
    <n v="116.3"/>
    <n v="118.2"/>
    <n v="75595"/>
    <n v="88531.8"/>
    <n v="109.3"/>
    <n v="107.4"/>
    <n v="3716.2"/>
    <n v="3329.4"/>
    <m/>
    <m/>
    <n v="0"/>
    <n v="0"/>
    <n v="115.95204678362573"/>
    <n v="117.77076923076923"/>
    <n v="79311.199999999997"/>
    <n v="91861.2"/>
    <n v="985"/>
    <n v="1132"/>
    <n v="985"/>
    <n v="1132"/>
    <n v="50"/>
    <n v="53"/>
    <n v="50"/>
    <n v="53"/>
    <m/>
    <m/>
    <n v="0"/>
    <n v="0"/>
    <n v="1035"/>
    <n v="1185"/>
    <n v="1035"/>
    <n v="1185"/>
    <n v="4.9000000000000004"/>
    <n v="4.8"/>
    <n v="4826.5"/>
    <n v="5433.5999999999995"/>
    <n v="5.4"/>
    <n v="5.2"/>
    <n v="270"/>
    <n v="275.60000000000002"/>
    <m/>
    <m/>
    <n v="0"/>
    <n v="0"/>
    <n v="4.9241545893719803"/>
    <n v="4.8178902953586498"/>
    <n v="5096.5"/>
    <n v="5709.2"/>
    <n v="129.69999999999999"/>
    <n v="127.8"/>
    <n v="127754.49999999999"/>
    <n v="144669.6"/>
    <n v="124.1"/>
    <n v="124.8"/>
    <n v="6205"/>
    <n v="6614.4"/>
    <m/>
    <m/>
    <n v="0"/>
    <n v="0"/>
    <n v="129.42946859903381"/>
    <n v="127.66582278481013"/>
    <n v="133959.5"/>
    <n v="151284"/>
    <n v="1719"/>
    <n v="1965"/>
    <n v="1719"/>
    <n v="1965"/>
    <n v="4.7274578243164633"/>
    <n v="4.6520101781170489"/>
    <n v="8126.5000000000009"/>
    <n v="9141.2000000000007"/>
    <n v="124.06672484002327"/>
    <n v="123.73801526717558"/>
    <n v="213270.7"/>
    <n v="243145.2"/>
    <n v="2135"/>
    <n v="2120"/>
    <n v="2135"/>
    <n v="2120"/>
    <n v="3082"/>
    <n v="3253"/>
    <n v="3082"/>
    <n v="3253"/>
    <m/>
    <m/>
    <n v="0"/>
    <n v="0"/>
    <n v="5217"/>
    <n v="5373"/>
    <n v="5217"/>
    <n v="5373"/>
    <n v="3.4"/>
    <n v="3.4"/>
    <n v="7259"/>
    <n v="7208"/>
    <n v="3.3"/>
    <n v="3.2"/>
    <n v="10170.599999999999"/>
    <n v="10409.6"/>
    <m/>
    <m/>
    <n v="0"/>
    <n v="0"/>
    <n v="3.34092390262603"/>
    <n v="3.2789130839382095"/>
    <n v="17429.599999999999"/>
    <n v="17617.599999999999"/>
    <n v="78.3"/>
    <n v="80.2"/>
    <n v="167170.5"/>
    <n v="170024"/>
    <n v="48.1"/>
    <n v="48.3"/>
    <n v="148244.20000000001"/>
    <n v="157119.9"/>
    <m/>
    <m/>
    <n v="0"/>
    <n v="0"/>
    <n v="60.459018593061145"/>
    <n v="60.88663688814443"/>
    <n v="315414.7"/>
    <n v="327143.90000000002"/>
    <n v="1294"/>
    <n v="1151"/>
    <n v="1294"/>
    <n v="1151"/>
    <n v="1.5"/>
    <n v="1.8"/>
    <n v="1941"/>
    <n v="2071.8000000000002"/>
    <n v="14.7"/>
    <n v="16.399999999999999"/>
    <n v="19021.8"/>
    <n v="18876.399999999998"/>
    <n v="3770"/>
    <n v="4001"/>
    <n v="3770"/>
    <n v="4001"/>
    <n v="14945.5"/>
    <n v="15937.2"/>
    <n v="370520"/>
    <n v="403225.4"/>
    <n v="3166"/>
    <n v="3337"/>
    <n v="3166"/>
    <n v="3337"/>
    <n v="10610.599999999999"/>
    <n v="10821.6"/>
    <n v="158165.40000000002"/>
    <n v="167063.69999999998"/>
    <n v="6936"/>
    <n v="7338"/>
    <n v="6936"/>
    <n v="7338"/>
    <n v="25556.1"/>
    <n v="26758.800000000003"/>
    <n v="528685.4"/>
    <n v="570289.1"/>
    <n v="0"/>
    <n v="0"/>
    <n v="0"/>
    <n v="0"/>
    <n v="0"/>
    <n v="0"/>
    <n v="0"/>
    <n v="0"/>
    <n v="27497.1"/>
    <n v="28830.6"/>
    <n v="547707.20000000007"/>
    <n v="589165.50000000012"/>
  </r>
  <r>
    <x v="13"/>
    <s v="University of Texas at Austin"/>
    <m/>
    <n v="228778"/>
    <x v="3"/>
    <n v="10870"/>
    <n v="10330"/>
    <n v="534"/>
    <n v="567"/>
    <n v="10336"/>
    <n v="9763"/>
    <m/>
    <m/>
    <n v="10336"/>
    <n v="9763"/>
    <n v="10336"/>
    <n v="9763"/>
    <n v="2543"/>
    <n v="2618"/>
    <n v="2543"/>
    <n v="2618"/>
    <n v="88"/>
    <n v="48"/>
    <n v="88"/>
    <n v="48"/>
    <m/>
    <m/>
    <n v="0"/>
    <n v="0"/>
    <n v="2631"/>
    <n v="2666"/>
    <n v="2631"/>
    <n v="2666"/>
    <n v="4.0999999999999996"/>
    <n v="4.2"/>
    <n v="10426.299999999999"/>
    <n v="10995.6"/>
    <n v="4.8"/>
    <n v="4.4000000000000004"/>
    <n v="422.4"/>
    <n v="211.20000000000002"/>
    <m/>
    <m/>
    <n v="0"/>
    <n v="0"/>
    <n v="4.1234131508931959"/>
    <n v="4.2036009002250569"/>
    <n v="10848.699999999999"/>
    <n v="11206.800000000001"/>
    <n v="109.8"/>
    <n v="111.6"/>
    <n v="279221.39999999997"/>
    <n v="292168.8"/>
    <n v="111.8"/>
    <n v="98.6"/>
    <n v="9838.4"/>
    <n v="4732.7999999999993"/>
    <m/>
    <m/>
    <n v="0"/>
    <n v="0"/>
    <n v="109.86689471683771"/>
    <n v="111.36594148537134"/>
    <n v="289059.8"/>
    <n v="296901.59999999998"/>
    <n v="4916"/>
    <n v="4727"/>
    <n v="4916"/>
    <n v="4727"/>
    <n v="114"/>
    <n v="77"/>
    <n v="114"/>
    <n v="77"/>
    <m/>
    <m/>
    <n v="0"/>
    <n v="0"/>
    <n v="5030"/>
    <n v="4804"/>
    <n v="5030"/>
    <n v="4804"/>
    <n v="4.3"/>
    <n v="4.3"/>
    <n v="21138.799999999999"/>
    <n v="20326.099999999999"/>
    <n v="4.5999999999999996"/>
    <n v="4.9000000000000004"/>
    <n v="524.4"/>
    <n v="377.3"/>
    <m/>
    <m/>
    <n v="0"/>
    <n v="0"/>
    <n v="4.3067992047713721"/>
    <n v="4.3096169858451283"/>
    <n v="21663.200000000001"/>
    <n v="20703.399999999998"/>
    <n v="114.1"/>
    <n v="115.8"/>
    <n v="560915.6"/>
    <n v="547386.6"/>
    <n v="114.7"/>
    <n v="116.6"/>
    <n v="13075.800000000001"/>
    <n v="8978.1999999999989"/>
    <m/>
    <m/>
    <n v="0"/>
    <n v="0"/>
    <n v="114.11359840954275"/>
    <n v="115.8128226477935"/>
    <n v="573991.4"/>
    <n v="556364.79999999993"/>
    <n v="7661"/>
    <n v="7470"/>
    <n v="7661"/>
    <n v="7470"/>
    <n v="4.2438193447330637"/>
    <n v="4.2717804551539489"/>
    <n v="32511.9"/>
    <n v="31910.199999999997"/>
    <n v="112.65516251142148"/>
    <n v="114.22575635876839"/>
    <n v="863051.2"/>
    <n v="853266.39999999991"/>
    <n v="2368"/>
    <n v="1944"/>
    <n v="2368"/>
    <n v="1944"/>
    <n v="174"/>
    <n v="205"/>
    <n v="174"/>
    <n v="205"/>
    <m/>
    <m/>
    <n v="0"/>
    <n v="0"/>
    <n v="2542"/>
    <n v="2149"/>
    <n v="2542"/>
    <n v="2149"/>
    <n v="3.5"/>
    <n v="3.5"/>
    <n v="8288"/>
    <n v="6804"/>
    <n v="3.9"/>
    <n v="4"/>
    <n v="678.6"/>
    <n v="820"/>
    <m/>
    <m/>
    <n v="0"/>
    <n v="0"/>
    <n v="3.5273800157356412"/>
    <n v="3.5476966030711958"/>
    <n v="8966.6"/>
    <n v="7624"/>
    <n v="87.3"/>
    <n v="88.1"/>
    <n v="206726.39999999999"/>
    <n v="171266.4"/>
    <n v="79.8"/>
    <n v="81.8"/>
    <n v="13885.199999999999"/>
    <n v="16769"/>
    <m/>
    <m/>
    <n v="0"/>
    <n v="0"/>
    <n v="86.786624704956736"/>
    <n v="87.499022801302928"/>
    <n v="220611.60000000003"/>
    <n v="188035.4"/>
    <n v="133"/>
    <n v="144"/>
    <n v="133"/>
    <n v="144"/>
    <n v="6"/>
    <n v="5.3"/>
    <n v="798"/>
    <n v="763.19999999999993"/>
    <n v="61.6"/>
    <n v="54.2"/>
    <n v="8192.8000000000011"/>
    <n v="7804.8"/>
    <n v="9827"/>
    <n v="9289"/>
    <n v="9827"/>
    <n v="9289"/>
    <n v="39853.1"/>
    <n v="38125.699999999997"/>
    <n v="1046863.4"/>
    <n v="1010821.7999999999"/>
    <n v="376"/>
    <n v="330"/>
    <n v="376"/>
    <n v="330"/>
    <n v="1625.4"/>
    <n v="1408.5"/>
    <n v="36799.4"/>
    <n v="30480"/>
    <n v="10203"/>
    <n v="9619"/>
    <n v="10203"/>
    <n v="9619"/>
    <n v="41478.5"/>
    <n v="39534.199999999997"/>
    <n v="1083662.8"/>
    <n v="1041301.7999999999"/>
    <n v="0"/>
    <n v="0"/>
    <n v="0"/>
    <n v="0"/>
    <n v="0"/>
    <n v="0"/>
    <n v="0"/>
    <n v="0"/>
    <n v="42276.5"/>
    <n v="40297.399999999994"/>
    <n v="1091855.6000000001"/>
    <n v="1049106.5999999999"/>
  </r>
  <r>
    <x v="13"/>
    <s v="University of Texas at Dallas"/>
    <m/>
    <n v="228787"/>
    <x v="3"/>
    <n v="4696"/>
    <n v="4892"/>
    <n v="14"/>
    <n v="22"/>
    <n v="4682"/>
    <n v="4870"/>
    <m/>
    <m/>
    <n v="4682"/>
    <n v="4870"/>
    <n v="4682"/>
    <n v="4870"/>
    <n v="643"/>
    <n v="755"/>
    <n v="643"/>
    <n v="755"/>
    <n v="22"/>
    <n v="38"/>
    <n v="22"/>
    <n v="38"/>
    <m/>
    <m/>
    <n v="0"/>
    <n v="0"/>
    <n v="665"/>
    <n v="793"/>
    <n v="665"/>
    <n v="793"/>
    <n v="4.0999999999999996"/>
    <n v="4.0999999999999996"/>
    <n v="2636.2999999999997"/>
    <n v="3095.4999999999995"/>
    <n v="4.5"/>
    <n v="4.2"/>
    <n v="99"/>
    <n v="159.6"/>
    <m/>
    <m/>
    <n v="0"/>
    <n v="0"/>
    <n v="4.1132330827067669"/>
    <n v="4.1047919293820927"/>
    <n v="2735.3"/>
    <n v="3255.0999999999995"/>
    <n v="114.9"/>
    <n v="113.9"/>
    <n v="73880.7"/>
    <n v="85994.5"/>
    <n v="109.3"/>
    <n v="116.9"/>
    <n v="2404.6"/>
    <n v="4442.2"/>
    <m/>
    <m/>
    <n v="0"/>
    <n v="0"/>
    <n v="114.71473684210527"/>
    <n v="114.0437578814628"/>
    <n v="76285.3"/>
    <n v="90436.7"/>
    <n v="1428"/>
    <n v="1534"/>
    <n v="1428"/>
    <n v="1534"/>
    <n v="42"/>
    <n v="37"/>
    <n v="42"/>
    <n v="37"/>
    <m/>
    <m/>
    <n v="0"/>
    <n v="0"/>
    <n v="1470"/>
    <n v="1571"/>
    <n v="1470"/>
    <n v="1571"/>
    <n v="4.3"/>
    <n v="4.3"/>
    <n v="6140.4"/>
    <n v="6596.2"/>
    <n v="4.5999999999999996"/>
    <n v="4.4000000000000004"/>
    <n v="193.2"/>
    <n v="162.80000000000001"/>
    <m/>
    <m/>
    <n v="0"/>
    <n v="0"/>
    <n v="4.3085714285714278"/>
    <n v="4.3023551877784847"/>
    <n v="6333.5999999999985"/>
    <n v="6758.9999999999991"/>
    <n v="123.8"/>
    <n v="122.7"/>
    <n v="176786.4"/>
    <n v="188221.80000000002"/>
    <n v="121.2"/>
    <n v="121.1"/>
    <n v="5090.4000000000005"/>
    <n v="4480.7"/>
    <m/>
    <m/>
    <n v="0"/>
    <n v="0"/>
    <n v="123.72571428571428"/>
    <n v="122.66231699554426"/>
    <n v="181876.8"/>
    <n v="192702.50000000003"/>
    <n v="2135"/>
    <n v="2364"/>
    <n v="2135"/>
    <n v="2364"/>
    <n v="4.2477283372365333"/>
    <n v="4.2360829103214881"/>
    <n v="9068.8999999999978"/>
    <n v="10014.099999999999"/>
    <n v="120.91901639344262"/>
    <n v="119.77123519458546"/>
    <n v="258162.09999999998"/>
    <n v="283139.20000000001"/>
    <n v="1653"/>
    <n v="1717"/>
    <n v="1653"/>
    <n v="1717"/>
    <n v="685"/>
    <n v="596"/>
    <n v="685"/>
    <n v="596"/>
    <m/>
    <m/>
    <n v="0"/>
    <n v="0"/>
    <n v="2338"/>
    <n v="2313"/>
    <n v="2338"/>
    <n v="2313"/>
    <n v="3.1"/>
    <n v="3.1"/>
    <n v="5124.3"/>
    <n v="5322.7"/>
    <n v="3.5"/>
    <n v="3.5"/>
    <n v="2397.5"/>
    <n v="2086"/>
    <m/>
    <m/>
    <n v="0"/>
    <n v="0"/>
    <n v="3.2171941830624466"/>
    <n v="3.2030696065715518"/>
    <n v="7521.8"/>
    <n v="7408.6999999999989"/>
    <n v="79.099999999999994"/>
    <n v="79.400000000000006"/>
    <n v="130752.29999999999"/>
    <n v="136329.80000000002"/>
    <n v="70"/>
    <n v="72.2"/>
    <n v="47950"/>
    <n v="43031.200000000004"/>
    <m/>
    <m/>
    <n v="0"/>
    <n v="0"/>
    <n v="76.433832335329342"/>
    <n v="77.544747081712075"/>
    <n v="178702.3"/>
    <n v="179361.00000000003"/>
    <n v="209"/>
    <n v="193"/>
    <n v="209"/>
    <n v="193"/>
    <n v="2.2999999999999998"/>
    <n v="2.4"/>
    <n v="480.7"/>
    <n v="463.2"/>
    <n v="46.1"/>
    <n v="46.4"/>
    <n v="9634.9"/>
    <n v="8955.1999999999989"/>
    <n v="3724"/>
    <n v="4006"/>
    <n v="3724"/>
    <n v="4006"/>
    <n v="13901"/>
    <n v="15014.399999999998"/>
    <n v="381419.39999999997"/>
    <n v="410546.10000000009"/>
    <n v="749"/>
    <n v="671"/>
    <n v="749"/>
    <n v="671"/>
    <n v="2689.7"/>
    <n v="2408.4"/>
    <n v="55445"/>
    <n v="51954.100000000006"/>
    <n v="4473"/>
    <n v="4677"/>
    <n v="4473"/>
    <n v="4677"/>
    <n v="16590.7"/>
    <n v="17422.8"/>
    <n v="436864.39999999997"/>
    <n v="462500.20000000007"/>
    <n v="0"/>
    <n v="0"/>
    <n v="0"/>
    <n v="0"/>
    <n v="0"/>
    <n v="0"/>
    <n v="0"/>
    <n v="0"/>
    <n v="17071.399999999998"/>
    <n v="17885.999999999996"/>
    <n v="446499.3"/>
    <n v="471455.40000000008"/>
  </r>
  <r>
    <x v="13"/>
    <s v="University of Texas at San Antonio"/>
    <m/>
    <n v="229027"/>
    <x v="3"/>
    <n v="5924"/>
    <n v="6308"/>
    <n v="42"/>
    <n v="26"/>
    <n v="5882"/>
    <n v="6282"/>
    <m/>
    <m/>
    <n v="5882"/>
    <n v="6282"/>
    <n v="5882"/>
    <n v="6282"/>
    <n v="1052"/>
    <n v="1130"/>
    <n v="1052"/>
    <n v="1130"/>
    <n v="22"/>
    <n v="23"/>
    <n v="22"/>
    <n v="23"/>
    <m/>
    <m/>
    <n v="0"/>
    <n v="0"/>
    <n v="1074"/>
    <n v="1153"/>
    <n v="1074"/>
    <n v="1153"/>
    <n v="4.4000000000000004"/>
    <n v="4.3"/>
    <n v="4628.8"/>
    <n v="4859"/>
    <n v="4.5999999999999996"/>
    <n v="4.4000000000000004"/>
    <n v="101.19999999999999"/>
    <n v="101.2"/>
    <m/>
    <m/>
    <n v="0"/>
    <n v="0"/>
    <n v="4.4040968342644318"/>
    <n v="4.3019947961838678"/>
    <n v="4730"/>
    <n v="4960.2"/>
    <n v="118"/>
    <n v="115.4"/>
    <n v="124136"/>
    <n v="130402"/>
    <n v="120.3"/>
    <n v="112.5"/>
    <n v="2646.6"/>
    <n v="2587.5"/>
    <m/>
    <m/>
    <n v="0"/>
    <n v="0"/>
    <n v="118.04711359404098"/>
    <n v="115.34215091066783"/>
    <n v="126782.6"/>
    <n v="132989.5"/>
    <n v="1549"/>
    <n v="1571"/>
    <n v="1549"/>
    <n v="1571"/>
    <n v="44"/>
    <n v="48"/>
    <n v="44"/>
    <n v="48"/>
    <m/>
    <m/>
    <n v="0"/>
    <n v="0"/>
    <n v="1593"/>
    <n v="1619"/>
    <n v="1593"/>
    <n v="1619"/>
    <n v="4.9000000000000004"/>
    <n v="4.8"/>
    <n v="7590.1"/>
    <n v="7540.7999999999993"/>
    <n v="4.5999999999999996"/>
    <n v="5"/>
    <n v="202.39999999999998"/>
    <n v="240"/>
    <m/>
    <m/>
    <n v="0"/>
    <n v="0"/>
    <n v="4.8917137476459507"/>
    <n v="4.8059295861642983"/>
    <n v="7792.4999999999991"/>
    <n v="7780.7999999999993"/>
    <n v="129"/>
    <n v="127.6"/>
    <n v="199821"/>
    <n v="200459.59999999998"/>
    <n v="126.3"/>
    <n v="126.6"/>
    <n v="5557.2"/>
    <n v="6076.7999999999993"/>
    <m/>
    <m/>
    <n v="0"/>
    <n v="0"/>
    <n v="128.92542372881357"/>
    <n v="127.57035206917848"/>
    <n v="205378.2"/>
    <n v="206536.39999999997"/>
    <n v="2667"/>
    <n v="2772"/>
    <n v="2667"/>
    <n v="2772"/>
    <n v="4.6953505811773528"/>
    <n v="4.5963203463203461"/>
    <n v="12522.5"/>
    <n v="12741"/>
    <n v="124.54473190851145"/>
    <n v="122.4840909090909"/>
    <n v="332160.80000000005"/>
    <n v="339525.89999999997"/>
    <n v="2252"/>
    <n v="2481"/>
    <n v="2252"/>
    <n v="2481"/>
    <n v="762"/>
    <n v="793"/>
    <n v="762"/>
    <n v="793"/>
    <m/>
    <m/>
    <n v="0"/>
    <n v="0"/>
    <n v="3014"/>
    <n v="3274"/>
    <n v="3014"/>
    <n v="3274"/>
    <n v="3.3"/>
    <n v="3.2"/>
    <n v="7431.5999999999995"/>
    <n v="7939.2000000000007"/>
    <n v="3.6"/>
    <n v="3.5"/>
    <n v="2743.2000000000003"/>
    <n v="2775.5"/>
    <m/>
    <m/>
    <n v="0"/>
    <n v="0"/>
    <n v="3.3758460517584603"/>
    <n v="3.2726634086744046"/>
    <n v="10174.799999999999"/>
    <n v="10714.7"/>
    <n v="81.2"/>
    <n v="80.400000000000006"/>
    <n v="182862.4"/>
    <n v="199472.40000000002"/>
    <n v="73.7"/>
    <n v="73.7"/>
    <n v="56159.4"/>
    <n v="58444.100000000006"/>
    <m/>
    <m/>
    <n v="0"/>
    <n v="0"/>
    <n v="79.30384870603848"/>
    <n v="78.777183872938309"/>
    <n v="239021.8"/>
    <n v="257916.50000000003"/>
    <n v="201"/>
    <n v="236"/>
    <n v="201"/>
    <n v="236"/>
    <n v="5.5"/>
    <n v="5"/>
    <n v="1105.5"/>
    <n v="1180"/>
    <n v="62.5"/>
    <n v="53.7"/>
    <n v="12562.5"/>
    <n v="12673.2"/>
    <n v="4853"/>
    <n v="5182"/>
    <n v="4853"/>
    <n v="5182"/>
    <n v="19650.5"/>
    <n v="20339"/>
    <n v="506819.4"/>
    <n v="530334"/>
    <n v="828"/>
    <n v="864"/>
    <n v="828"/>
    <n v="864"/>
    <n v="3046.8"/>
    <n v="3116.7"/>
    <n v="64363.199999999997"/>
    <n v="67108.400000000009"/>
    <n v="5681"/>
    <n v="6046"/>
    <n v="5681"/>
    <n v="6046"/>
    <n v="22697.3"/>
    <n v="23455.7"/>
    <n v="571182.6"/>
    <n v="597442.4"/>
    <n v="0"/>
    <n v="0"/>
    <n v="0"/>
    <n v="0"/>
    <n v="0"/>
    <n v="0"/>
    <n v="0"/>
    <n v="0"/>
    <n v="23802.799999999999"/>
    <n v="24635.7"/>
    <n v="583745.10000000009"/>
    <n v="610115.6"/>
  </r>
  <r>
    <x v="13"/>
    <s v="Texas State University"/>
    <m/>
    <n v="228459"/>
    <x v="5"/>
    <n v="7554"/>
    <n v="7515"/>
    <n v="39"/>
    <n v="48"/>
    <n v="7515"/>
    <n v="7467"/>
    <m/>
    <m/>
    <n v="7515"/>
    <n v="7467"/>
    <n v="7515"/>
    <n v="7467"/>
    <n v="1499"/>
    <n v="1485"/>
    <n v="1499"/>
    <n v="1485"/>
    <n v="42"/>
    <n v="58"/>
    <n v="42"/>
    <n v="58"/>
    <m/>
    <m/>
    <n v="0"/>
    <n v="0"/>
    <n v="1541"/>
    <n v="1543"/>
    <n v="1541"/>
    <n v="1543"/>
    <n v="4.4000000000000004"/>
    <n v="4.3"/>
    <n v="6595.6"/>
    <n v="6385.5"/>
    <n v="4.7"/>
    <n v="4.7"/>
    <n v="197.4"/>
    <n v="272.60000000000002"/>
    <m/>
    <m/>
    <n v="0"/>
    <n v="0"/>
    <n v="4.4081765087605449"/>
    <n v="4.3150356448476996"/>
    <n v="6793"/>
    <n v="6658.1"/>
    <n v="114.7"/>
    <n v="113.4"/>
    <n v="171935.30000000002"/>
    <n v="168399"/>
    <n v="109.9"/>
    <n v="111.1"/>
    <n v="4615.8"/>
    <n v="6443.7999999999993"/>
    <m/>
    <m/>
    <n v="0"/>
    <n v="0"/>
    <n v="114.56917585983128"/>
    <n v="113.31354504212572"/>
    <n v="176551.1"/>
    <n v="174842.8"/>
    <n v="1935"/>
    <n v="1881"/>
    <n v="1935"/>
    <n v="1881"/>
    <n v="49"/>
    <n v="55"/>
    <n v="49"/>
    <n v="55"/>
    <m/>
    <m/>
    <n v="0"/>
    <n v="0"/>
    <n v="1984"/>
    <n v="1936"/>
    <n v="1984"/>
    <n v="1936"/>
    <n v="4.8"/>
    <n v="4.8"/>
    <n v="9288"/>
    <n v="9028.7999999999993"/>
    <n v="5.0999999999999996"/>
    <n v="5.5"/>
    <n v="249.89999999999998"/>
    <n v="302.5"/>
    <m/>
    <m/>
    <n v="0"/>
    <n v="0"/>
    <n v="4.8074092741935486"/>
    <n v="4.8198863636363631"/>
    <n v="9537.9"/>
    <n v="9331.2999999999993"/>
    <n v="126.9"/>
    <n v="125.9"/>
    <n v="245551.5"/>
    <n v="236817.90000000002"/>
    <n v="134.9"/>
    <n v="127.6"/>
    <n v="6610.1"/>
    <n v="7018"/>
    <m/>
    <m/>
    <n v="0"/>
    <n v="0"/>
    <n v="127.09758064516129"/>
    <n v="125.94829545454547"/>
    <n v="252161.6"/>
    <n v="243835.90000000002"/>
    <n v="3525"/>
    <n v="3479"/>
    <n v="3525"/>
    <n v="3479"/>
    <n v="4.6328794326241134"/>
    <n v="4.595975855130785"/>
    <n v="16330.9"/>
    <n v="15989.400000000001"/>
    <n v="121.62062411347517"/>
    <n v="120.3445530324806"/>
    <n v="428712.7"/>
    <n v="418678.7"/>
    <n v="2889"/>
    <n v="2863"/>
    <n v="2889"/>
    <n v="2863"/>
    <n v="906"/>
    <n v="890"/>
    <n v="906"/>
    <n v="890"/>
    <m/>
    <m/>
    <n v="0"/>
    <n v="0"/>
    <n v="3795"/>
    <n v="3753"/>
    <n v="3795"/>
    <n v="3753"/>
    <n v="3.5"/>
    <n v="3.5"/>
    <n v="10111.5"/>
    <n v="10020.5"/>
    <n v="3.5"/>
    <n v="3.5"/>
    <n v="3171"/>
    <n v="3115"/>
    <m/>
    <m/>
    <n v="0"/>
    <n v="0"/>
    <n v="3.5"/>
    <n v="3.5"/>
    <n v="13282.5"/>
    <n v="13135.5"/>
    <n v="85.6"/>
    <n v="85.6"/>
    <n v="247298.4"/>
    <n v="245072.8"/>
    <n v="72.7"/>
    <n v="71.7"/>
    <n v="65866.2"/>
    <n v="63813"/>
    <m/>
    <m/>
    <n v="0"/>
    <n v="0"/>
    <n v="82.520316205533589"/>
    <n v="82.303703703703704"/>
    <n v="313164.59999999998"/>
    <n v="308885.8"/>
    <n v="195"/>
    <n v="235"/>
    <n v="195"/>
    <n v="235"/>
    <n v="4.5999999999999996"/>
    <n v="5.5"/>
    <n v="896.99999999999989"/>
    <n v="1292.5"/>
    <n v="37.5"/>
    <n v="45.4"/>
    <n v="7312.5"/>
    <n v="10669"/>
    <n v="6323"/>
    <n v="6229"/>
    <n v="6323"/>
    <n v="6229"/>
    <n v="25995.1"/>
    <n v="25434.799999999999"/>
    <n v="664785.20000000007"/>
    <n v="650289.69999999995"/>
    <n v="997"/>
    <n v="1003"/>
    <n v="997"/>
    <n v="1003"/>
    <n v="3618.3"/>
    <n v="3690.1"/>
    <n v="77092.100000000006"/>
    <n v="77274.8"/>
    <n v="7320"/>
    <n v="7232"/>
    <n v="7320"/>
    <n v="7232"/>
    <n v="29613.399999999998"/>
    <n v="29124.899999999998"/>
    <n v="741877.3"/>
    <n v="727564.5"/>
    <n v="0"/>
    <n v="0"/>
    <n v="0"/>
    <n v="0"/>
    <n v="0"/>
    <n v="0"/>
    <n v="0"/>
    <n v="0"/>
    <n v="30510.400000000001"/>
    <n v="30417.4"/>
    <n v="749189.8"/>
    <n v="738233.5"/>
  </r>
  <r>
    <x v="13"/>
    <s v="Texas Woman's University"/>
    <s v="Met the requirments for Four-Year 1 in 2020-21, and 2021-22"/>
    <n v="229179"/>
    <x v="5"/>
    <n v="2263"/>
    <n v="2271"/>
    <n v="23"/>
    <n v="17"/>
    <n v="2240"/>
    <n v="2254"/>
    <m/>
    <m/>
    <n v="2240"/>
    <n v="2254"/>
    <n v="2240"/>
    <n v="2254"/>
    <n v="236"/>
    <n v="260"/>
    <n v="236"/>
    <n v="260"/>
    <n v="7"/>
    <n v="3"/>
    <n v="7"/>
    <n v="3"/>
    <m/>
    <m/>
    <n v="0"/>
    <n v="0"/>
    <n v="243"/>
    <n v="263"/>
    <n v="243"/>
    <n v="263"/>
    <n v="4.4000000000000004"/>
    <n v="4.4000000000000004"/>
    <n v="1038.4000000000001"/>
    <n v="1144"/>
    <n v="4.5999999999999996"/>
    <n v="3.3"/>
    <n v="32.199999999999996"/>
    <n v="9.8999999999999986"/>
    <m/>
    <m/>
    <n v="0"/>
    <n v="0"/>
    <n v="4.4057613168724288"/>
    <n v="4.3874524714828897"/>
    <n v="1070.6000000000001"/>
    <n v="1153.9000000000001"/>
    <n v="114.3"/>
    <n v="112.7"/>
    <n v="26974.799999999999"/>
    <n v="29302"/>
    <n v="99"/>
    <n v="83"/>
    <n v="693"/>
    <n v="249"/>
    <m/>
    <m/>
    <n v="0"/>
    <n v="0"/>
    <n v="113.85925925925926"/>
    <n v="112.36121673003802"/>
    <n v="27667.8"/>
    <n v="29551"/>
    <n v="413"/>
    <n v="406"/>
    <n v="413"/>
    <n v="406"/>
    <n v="6"/>
    <n v="10"/>
    <n v="6"/>
    <n v="10"/>
    <m/>
    <m/>
    <n v="0"/>
    <n v="0"/>
    <n v="419"/>
    <n v="416"/>
    <n v="419"/>
    <n v="416"/>
    <n v="5.0999999999999996"/>
    <n v="5"/>
    <n v="2106.2999999999997"/>
    <n v="2030"/>
    <n v="6"/>
    <n v="4.4000000000000004"/>
    <n v="36"/>
    <n v="44"/>
    <m/>
    <m/>
    <n v="0"/>
    <n v="0"/>
    <n v="5.1128878281622905"/>
    <n v="4.9855769230769234"/>
    <n v="2142.2999999999997"/>
    <n v="2074"/>
    <n v="128"/>
    <n v="125.7"/>
    <n v="52864"/>
    <n v="51034.200000000004"/>
    <n v="134.19999999999999"/>
    <n v="110.1"/>
    <n v="805.19999999999993"/>
    <n v="1101"/>
    <m/>
    <m/>
    <n v="0"/>
    <n v="0"/>
    <n v="128.0887828162291"/>
    <n v="125.32500000000002"/>
    <n v="53669.19999999999"/>
    <n v="52135.200000000004"/>
    <n v="662"/>
    <n v="679"/>
    <n v="662"/>
    <n v="679"/>
    <n v="4.8533232628398784"/>
    <n v="4.7539027982326951"/>
    <n v="3212.8999999999996"/>
    <n v="3227.9"/>
    <n v="122.86555891238669"/>
    <n v="120.3036818851252"/>
    <n v="81336.999999999985"/>
    <n v="81686.200000000012"/>
    <n v="924"/>
    <n v="939"/>
    <n v="924"/>
    <n v="939"/>
    <n v="554"/>
    <n v="516"/>
    <n v="554"/>
    <n v="516"/>
    <m/>
    <m/>
    <n v="0"/>
    <n v="0"/>
    <n v="1478"/>
    <n v="1455"/>
    <n v="1478"/>
    <n v="1455"/>
    <n v="3.1"/>
    <n v="3.1"/>
    <n v="2864.4"/>
    <n v="2910.9"/>
    <n v="3.2"/>
    <n v="3.2"/>
    <n v="1772.8000000000002"/>
    <n v="1651.2"/>
    <m/>
    <m/>
    <n v="0"/>
    <n v="0"/>
    <n v="3.1374830852503388"/>
    <n v="3.1354639175257732"/>
    <n v="4637.2000000000007"/>
    <n v="4562.1000000000004"/>
    <n v="67.400000000000006"/>
    <n v="69.099999999999994"/>
    <n v="62277.600000000006"/>
    <n v="64884.899999999994"/>
    <n v="53.3"/>
    <n v="54.6"/>
    <n v="29528.199999999997"/>
    <n v="28173.600000000002"/>
    <m/>
    <m/>
    <n v="0"/>
    <n v="0"/>
    <n v="62.114884979702303"/>
    <n v="63.957731958762885"/>
    <n v="91805.8"/>
    <n v="93058.5"/>
    <n v="100"/>
    <n v="120"/>
    <n v="100"/>
    <n v="120"/>
    <n v="5.0999999999999996"/>
    <n v="5"/>
    <n v="509.99999999999994"/>
    <n v="600"/>
    <n v="58.3"/>
    <n v="57"/>
    <n v="5830"/>
    <n v="6840"/>
    <n v="1573"/>
    <n v="1605"/>
    <n v="1573"/>
    <n v="1605"/>
    <n v="6009.1"/>
    <n v="6084.9"/>
    <n v="142116.40000000002"/>
    <n v="145221.1"/>
    <n v="567"/>
    <n v="529"/>
    <n v="567"/>
    <n v="529"/>
    <n v="1841.0000000000002"/>
    <n v="1705.1000000000001"/>
    <n v="31026.399999999998"/>
    <n v="29523.600000000002"/>
    <n v="2140"/>
    <n v="2134"/>
    <n v="2140"/>
    <n v="2134"/>
    <n v="7850.1"/>
    <n v="7790"/>
    <n v="173142.80000000002"/>
    <n v="174744.7"/>
    <n v="0"/>
    <n v="0"/>
    <n v="0"/>
    <n v="0"/>
    <n v="0"/>
    <n v="0"/>
    <n v="0"/>
    <n v="0"/>
    <n v="8360.1"/>
    <n v="8390"/>
    <n v="178972.79999999999"/>
    <n v="181584.7"/>
  </r>
  <r>
    <x v="13"/>
    <s v="University of Texas at El Paso"/>
    <s v="Met the requirments for Four-Year 1 in 2020-21, and 2021-22"/>
    <n v="228796"/>
    <x v="5"/>
    <n v="3779"/>
    <n v="4008"/>
    <n v="9"/>
    <n v="4"/>
    <n v="3770"/>
    <n v="4004"/>
    <m/>
    <m/>
    <n v="3770"/>
    <n v="4004"/>
    <n v="3770"/>
    <n v="4004"/>
    <n v="502"/>
    <n v="558"/>
    <n v="502"/>
    <n v="558"/>
    <n v="109"/>
    <n v="112"/>
    <n v="109"/>
    <n v="112"/>
    <m/>
    <m/>
    <n v="0"/>
    <n v="0"/>
    <n v="611"/>
    <n v="670"/>
    <n v="611"/>
    <n v="670"/>
    <n v="4.8"/>
    <n v="4.7"/>
    <n v="2409.6"/>
    <n v="2622.6"/>
    <n v="4.7"/>
    <n v="4.5"/>
    <n v="512.30000000000007"/>
    <n v="504"/>
    <m/>
    <m/>
    <n v="0"/>
    <n v="0"/>
    <n v="4.7821603927986907"/>
    <n v="4.6665671641791047"/>
    <n v="2921.9"/>
    <n v="3126.6"/>
    <n v="116.7"/>
    <n v="117.3"/>
    <n v="58583.4"/>
    <n v="65453.4"/>
    <n v="101.2"/>
    <n v="101.7"/>
    <n v="11030.800000000001"/>
    <n v="11390.4"/>
    <m/>
    <m/>
    <n v="0"/>
    <n v="0"/>
    <n v="113.93486088379704"/>
    <n v="114.69223880597015"/>
    <n v="69614.2"/>
    <n v="76843.8"/>
    <n v="1087"/>
    <n v="1163"/>
    <n v="1087"/>
    <n v="1163"/>
    <n v="130"/>
    <n v="150"/>
    <n v="130"/>
    <n v="150"/>
    <m/>
    <m/>
    <n v="0"/>
    <n v="0"/>
    <n v="1217"/>
    <n v="1313"/>
    <n v="1217"/>
    <n v="1313"/>
    <n v="5.4"/>
    <n v="5.4"/>
    <n v="5869.8"/>
    <n v="6280.2000000000007"/>
    <n v="5.2"/>
    <n v="5"/>
    <n v="676"/>
    <n v="750"/>
    <m/>
    <m/>
    <n v="0"/>
    <n v="0"/>
    <n v="5.3786359901396876"/>
    <n v="5.3543031226199549"/>
    <n v="6545.8"/>
    <n v="7030.2000000000007"/>
    <n v="137.4"/>
    <n v="135.69999999999999"/>
    <n v="149353.80000000002"/>
    <n v="157819.09999999998"/>
    <n v="131.30000000000001"/>
    <n v="123.1"/>
    <n v="17069"/>
    <n v="18465"/>
    <m/>
    <m/>
    <n v="0"/>
    <n v="0"/>
    <n v="136.74839769926049"/>
    <n v="134.26054836252854"/>
    <n v="166422.80000000002"/>
    <n v="176284.09999999998"/>
    <n v="1828"/>
    <n v="1983"/>
    <n v="1828"/>
    <n v="1983"/>
    <n v="5.1792669584245079"/>
    <n v="5.1219364599092287"/>
    <n v="9467.7000000000007"/>
    <n v="10156.800000000001"/>
    <n v="129.12308533916848"/>
    <n v="127.64896621280886"/>
    <n v="236037"/>
    <n v="253127.89999999997"/>
    <n v="883"/>
    <n v="927"/>
    <n v="883"/>
    <n v="927"/>
    <n v="813"/>
    <n v="869"/>
    <n v="813"/>
    <n v="869"/>
    <m/>
    <m/>
    <n v="0"/>
    <n v="0"/>
    <n v="1696"/>
    <n v="1796"/>
    <n v="1696"/>
    <n v="1796"/>
    <n v="3.8"/>
    <n v="3.8"/>
    <n v="3355.3999999999996"/>
    <n v="3522.6"/>
    <n v="3.8"/>
    <n v="3.9"/>
    <n v="3089.3999999999996"/>
    <n v="3389.1"/>
    <m/>
    <m/>
    <n v="0"/>
    <n v="0"/>
    <n v="3.7999999999999994"/>
    <n v="3.8483853006681512"/>
    <n v="6444.7999999999993"/>
    <n v="6911.7"/>
    <n v="89.6"/>
    <n v="90.8"/>
    <n v="79116.799999999988"/>
    <n v="84171.599999999991"/>
    <n v="75.2"/>
    <n v="77.3"/>
    <n v="61137.600000000006"/>
    <n v="67173.7"/>
    <m/>
    <m/>
    <n v="0"/>
    <n v="0"/>
    <n v="82.697169811320748"/>
    <n v="84.267984409799553"/>
    <n v="140254.39999999999"/>
    <n v="151345.29999999999"/>
    <n v="246"/>
    <n v="225"/>
    <n v="246"/>
    <n v="225"/>
    <n v="6.3"/>
    <n v="6.8"/>
    <n v="1549.8"/>
    <n v="1530"/>
    <n v="83.7"/>
    <n v="84.2"/>
    <n v="20590.2"/>
    <n v="18945"/>
    <n v="2472"/>
    <n v="2648"/>
    <n v="2472"/>
    <n v="2648"/>
    <n v="11634.8"/>
    <n v="12425.400000000001"/>
    <n v="287054"/>
    <n v="307444.09999999998"/>
    <n v="1052"/>
    <n v="1131"/>
    <n v="1052"/>
    <n v="1131"/>
    <n v="4277.7"/>
    <n v="4643.1000000000004"/>
    <n v="89237.400000000009"/>
    <n v="97029.1"/>
    <n v="3524"/>
    <n v="3779"/>
    <n v="3524"/>
    <n v="3779"/>
    <n v="15912.5"/>
    <n v="17068.5"/>
    <n v="376291.4"/>
    <n v="404473.19999999995"/>
    <n v="0"/>
    <n v="0"/>
    <n v="0"/>
    <n v="0"/>
    <n v="0"/>
    <n v="0"/>
    <n v="0"/>
    <n v="0"/>
    <n v="17462.3"/>
    <n v="18598.5"/>
    <n v="396881.60000000003"/>
    <n v="423418.19999999995"/>
  </r>
  <r>
    <x v="13"/>
    <s v="Angelo State University"/>
    <m/>
    <n v="222831"/>
    <x v="1"/>
    <n v="1163"/>
    <n v="1154"/>
    <n v="1"/>
    <n v="3"/>
    <n v="1162"/>
    <n v="1151"/>
    <m/>
    <m/>
    <n v="1162"/>
    <n v="1151"/>
    <n v="1162"/>
    <n v="1151"/>
    <n v="359"/>
    <n v="372"/>
    <n v="359"/>
    <n v="372"/>
    <n v="9"/>
    <n v="10"/>
    <n v="9"/>
    <n v="10"/>
    <m/>
    <m/>
    <n v="0"/>
    <n v="0"/>
    <n v="368"/>
    <n v="382"/>
    <n v="368"/>
    <n v="382"/>
    <n v="4.2"/>
    <n v="4.2"/>
    <n v="1507.8"/>
    <n v="1562.4"/>
    <n v="3.9"/>
    <n v="3.5"/>
    <n v="35.1"/>
    <n v="35"/>
    <m/>
    <m/>
    <n v="0"/>
    <n v="0"/>
    <n v="4.1926630434782606"/>
    <n v="4.1816753926701571"/>
    <n v="1542.8999999999999"/>
    <n v="1597.4"/>
    <n v="121.9"/>
    <n v="118"/>
    <n v="43762.1"/>
    <n v="43896"/>
    <n v="103.8"/>
    <n v="102.4"/>
    <n v="934.19999999999993"/>
    <n v="1024"/>
    <m/>
    <m/>
    <n v="0"/>
    <n v="0"/>
    <n v="121.45733695652173"/>
    <n v="117.59162303664921"/>
    <n v="44696.299999999996"/>
    <n v="44920"/>
    <n v="301"/>
    <n v="282"/>
    <n v="301"/>
    <n v="282"/>
    <n v="1"/>
    <n v="2"/>
    <n v="1"/>
    <n v="2"/>
    <m/>
    <m/>
    <n v="0"/>
    <n v="0"/>
    <n v="302"/>
    <n v="284"/>
    <n v="302"/>
    <n v="284"/>
    <n v="4.5"/>
    <n v="4.5999999999999996"/>
    <n v="1354.5"/>
    <n v="1297.1999999999998"/>
    <n v="10"/>
    <n v="4"/>
    <n v="10"/>
    <n v="8"/>
    <m/>
    <m/>
    <n v="0"/>
    <n v="0"/>
    <n v="4.5182119205298017"/>
    <n v="4.5957746478873229"/>
    <n v="1364.5"/>
    <n v="1305.1999999999998"/>
    <n v="131.9"/>
    <n v="132"/>
    <n v="39701.9"/>
    <n v="37224"/>
    <n v="148"/>
    <n v="108.5"/>
    <n v="148"/>
    <n v="217"/>
    <m/>
    <m/>
    <n v="0"/>
    <n v="0"/>
    <n v="131.95331125827815"/>
    <n v="131.83450704225353"/>
    <n v="39849.9"/>
    <n v="37441.000000000007"/>
    <n v="670"/>
    <n v="666"/>
    <n v="670"/>
    <n v="666"/>
    <n v="4.3394029850746261"/>
    <n v="4.3582582582582585"/>
    <n v="2907.3999999999996"/>
    <n v="2902.6000000000004"/>
    <n v="126.18835820895522"/>
    <n v="123.66516516516516"/>
    <n v="84546.2"/>
    <n v="82361"/>
    <n v="301"/>
    <n v="310"/>
    <n v="301"/>
    <n v="310"/>
    <n v="96"/>
    <n v="98"/>
    <n v="96"/>
    <n v="98"/>
    <m/>
    <m/>
    <n v="0"/>
    <n v="0"/>
    <n v="397"/>
    <n v="408"/>
    <n v="397"/>
    <n v="408"/>
    <n v="3.3"/>
    <n v="3.1"/>
    <n v="993.3"/>
    <n v="961"/>
    <n v="3.2"/>
    <n v="3.4"/>
    <n v="307.20000000000005"/>
    <n v="333.2"/>
    <m/>
    <m/>
    <n v="0"/>
    <n v="0"/>
    <n v="3.2758186397984885"/>
    <n v="3.172058823529412"/>
    <n v="1300.5"/>
    <n v="1294.2"/>
    <n v="85.4"/>
    <n v="83.3"/>
    <n v="25705.4"/>
    <n v="25823"/>
    <n v="66.5"/>
    <n v="68.5"/>
    <n v="6384"/>
    <n v="6713"/>
    <m/>
    <m/>
    <n v="0"/>
    <n v="0"/>
    <n v="80.829722921914367"/>
    <n v="79.745098039215691"/>
    <n v="32089.400000000005"/>
    <n v="32536"/>
    <n v="95"/>
    <n v="77"/>
    <n v="95"/>
    <n v="77"/>
    <n v="4.0999999999999996"/>
    <n v="4"/>
    <n v="389.49999999999994"/>
    <n v="308"/>
    <n v="63.6"/>
    <n v="60.4"/>
    <n v="6042"/>
    <n v="4650.8"/>
    <n v="961"/>
    <n v="964"/>
    <n v="961"/>
    <n v="964"/>
    <n v="3855.6000000000004"/>
    <n v="3820.6"/>
    <n v="109169.4"/>
    <n v="106943"/>
    <n v="106"/>
    <n v="110"/>
    <n v="106"/>
    <n v="110"/>
    <n v="352.30000000000007"/>
    <n v="376.2"/>
    <n v="7466.2"/>
    <n v="7954"/>
    <n v="1067"/>
    <n v="1074"/>
    <n v="1067"/>
    <n v="1074"/>
    <n v="4207.9000000000005"/>
    <n v="4196.8"/>
    <n v="116635.59999999999"/>
    <n v="114897"/>
    <n v="0"/>
    <n v="0"/>
    <n v="0"/>
    <n v="0"/>
    <n v="0"/>
    <n v="0"/>
    <n v="0"/>
    <n v="0"/>
    <n v="4597.3999999999996"/>
    <n v="4504.8"/>
    <n v="122677.6"/>
    <n v="119547.8"/>
  </r>
  <r>
    <x v="13"/>
    <s v="Lamar University"/>
    <s v="Met the requirments for 4-Year 2 in 2021-22"/>
    <n v="226091"/>
    <x v="1"/>
    <n v="1663"/>
    <n v="1753"/>
    <n v="17"/>
    <n v="12"/>
    <n v="1646"/>
    <n v="1741"/>
    <m/>
    <m/>
    <n v="1646"/>
    <n v="1741"/>
    <n v="1646"/>
    <n v="1741"/>
    <n v="205"/>
    <n v="235"/>
    <n v="205"/>
    <n v="235"/>
    <n v="20"/>
    <n v="17"/>
    <n v="20"/>
    <n v="17"/>
    <m/>
    <m/>
    <n v="0"/>
    <n v="0"/>
    <n v="225"/>
    <n v="252"/>
    <n v="225"/>
    <n v="252"/>
    <n v="4.8"/>
    <n v="4.7"/>
    <n v="984"/>
    <n v="1104.5"/>
    <n v="4.8"/>
    <n v="4.3"/>
    <n v="96"/>
    <n v="73.099999999999994"/>
    <m/>
    <m/>
    <n v="0"/>
    <n v="0"/>
    <n v="4.8"/>
    <n v="4.6730158730158724"/>
    <n v="1080"/>
    <n v="1177.5999999999999"/>
    <n v="126.6"/>
    <n v="122.4"/>
    <n v="25953"/>
    <n v="28764"/>
    <n v="129.69999999999999"/>
    <n v="113.1"/>
    <n v="2594"/>
    <n v="1922.6999999999998"/>
    <m/>
    <m/>
    <n v="0"/>
    <n v="0"/>
    <n v="126.87555555555555"/>
    <n v="121.77261904761905"/>
    <n v="28547"/>
    <n v="30686.7"/>
    <n v="391"/>
    <n v="423"/>
    <n v="391"/>
    <n v="423"/>
    <n v="47"/>
    <n v="44"/>
    <n v="47"/>
    <n v="44"/>
    <m/>
    <m/>
    <n v="0"/>
    <n v="0"/>
    <n v="438"/>
    <n v="467"/>
    <n v="438"/>
    <n v="467"/>
    <n v="5.4"/>
    <n v="5.3"/>
    <n v="2111.4"/>
    <n v="2241.9"/>
    <n v="4.9000000000000004"/>
    <n v="5"/>
    <n v="230.3"/>
    <n v="220"/>
    <m/>
    <m/>
    <n v="0"/>
    <n v="0"/>
    <n v="5.3463470319634707"/>
    <n v="5.2717344753747328"/>
    <n v="2341.7000000000003"/>
    <n v="2461.9"/>
    <n v="138.1"/>
    <n v="137.5"/>
    <n v="53997.1"/>
    <n v="58162.5"/>
    <n v="136.19999999999999"/>
    <n v="131.4"/>
    <n v="6401.4"/>
    <n v="5781.6"/>
    <m/>
    <m/>
    <n v="0"/>
    <n v="0"/>
    <n v="137.89611872146119"/>
    <n v="136.9252676659529"/>
    <n v="60398.5"/>
    <n v="63944.100000000006"/>
    <n v="663"/>
    <n v="719"/>
    <n v="663"/>
    <n v="719"/>
    <n v="5.1609351432880848"/>
    <n v="5.0618915159944367"/>
    <n v="3421.7000000000003"/>
    <n v="3639.5"/>
    <n v="134.15610859728505"/>
    <n v="131.6144645340751"/>
    <n v="88945.499999999985"/>
    <n v="94630.799999999988"/>
    <n v="329"/>
    <n v="334"/>
    <n v="329"/>
    <n v="334"/>
    <n v="520"/>
    <n v="528"/>
    <n v="520"/>
    <n v="528"/>
    <m/>
    <m/>
    <n v="0"/>
    <n v="0"/>
    <n v="849"/>
    <n v="862"/>
    <n v="849"/>
    <n v="862"/>
    <n v="4"/>
    <n v="3.7"/>
    <n v="1316"/>
    <n v="1235.8"/>
    <n v="3.3"/>
    <n v="3.2"/>
    <n v="1716"/>
    <n v="1689.6000000000001"/>
    <m/>
    <m/>
    <n v="0"/>
    <n v="0"/>
    <n v="3.5712603062426385"/>
    <n v="3.3937354988399071"/>
    <n v="3032"/>
    <n v="2925.4"/>
    <n v="96.5"/>
    <n v="90.9"/>
    <n v="31748.5"/>
    <n v="30360.600000000002"/>
    <n v="68.2"/>
    <n v="67.8"/>
    <n v="35464"/>
    <n v="35798.400000000001"/>
    <m/>
    <m/>
    <n v="0"/>
    <n v="0"/>
    <n v="79.166666666666671"/>
    <n v="76.750580046403712"/>
    <n v="67212.5"/>
    <n v="66159"/>
    <n v="134"/>
    <n v="160"/>
    <n v="134"/>
    <n v="160"/>
    <n v="4.8"/>
    <n v="4.9000000000000004"/>
    <n v="643.19999999999993"/>
    <n v="784"/>
    <n v="72.599999999999994"/>
    <n v="70.2"/>
    <n v="9728.4"/>
    <n v="11232"/>
    <n v="925"/>
    <n v="992"/>
    <n v="925"/>
    <n v="992"/>
    <n v="4411.3999999999996"/>
    <n v="4582.2"/>
    <n v="111698.6"/>
    <n v="117287.1"/>
    <n v="587"/>
    <n v="589"/>
    <n v="587"/>
    <n v="589"/>
    <n v="2042.3"/>
    <n v="1982.7000000000003"/>
    <n v="44459.4"/>
    <n v="43502.700000000004"/>
    <n v="1512"/>
    <n v="1581"/>
    <n v="1512"/>
    <n v="1581"/>
    <n v="6453.7"/>
    <n v="6564.9"/>
    <n v="156158"/>
    <n v="160789.80000000002"/>
    <n v="0"/>
    <n v="0"/>
    <n v="0"/>
    <n v="0"/>
    <n v="0"/>
    <n v="0"/>
    <n v="0"/>
    <n v="0"/>
    <n v="7096.9000000000005"/>
    <n v="7348.9"/>
    <n v="165886.39999999999"/>
    <n v="172021.8"/>
  </r>
  <r>
    <x v="13"/>
    <s v="Midwestern State University"/>
    <m/>
    <n v="226833"/>
    <x v="1"/>
    <n v="1218"/>
    <n v="1141"/>
    <n v="4"/>
    <n v="3"/>
    <n v="1214"/>
    <n v="1138"/>
    <m/>
    <m/>
    <n v="1214"/>
    <n v="1138"/>
    <n v="1214"/>
    <n v="1138"/>
    <n v="140"/>
    <n v="136"/>
    <n v="140"/>
    <n v="136"/>
    <n v="5"/>
    <n v="6"/>
    <n v="5"/>
    <n v="6"/>
    <m/>
    <m/>
    <n v="0"/>
    <n v="0"/>
    <n v="145"/>
    <n v="142"/>
    <n v="145"/>
    <n v="142"/>
    <n v="4.4000000000000004"/>
    <n v="4.4000000000000004"/>
    <n v="616"/>
    <n v="598.40000000000009"/>
    <n v="4.4000000000000004"/>
    <n v="5.5"/>
    <n v="22"/>
    <n v="33"/>
    <m/>
    <m/>
    <n v="0"/>
    <n v="0"/>
    <n v="4.4000000000000004"/>
    <n v="4.4464788732394371"/>
    <n v="638"/>
    <n v="631.40000000000009"/>
    <n v="120"/>
    <n v="117.4"/>
    <n v="16800"/>
    <n v="15966.400000000001"/>
    <n v="117"/>
    <n v="115.7"/>
    <n v="585"/>
    <n v="694.2"/>
    <m/>
    <m/>
    <n v="0"/>
    <n v="0"/>
    <n v="119.89655172413794"/>
    <n v="117.32816901408452"/>
    <n v="17385"/>
    <n v="16660.600000000002"/>
    <n v="233"/>
    <n v="184"/>
    <n v="233"/>
    <n v="184"/>
    <n v="2"/>
    <n v="2"/>
    <n v="2"/>
    <n v="2"/>
    <m/>
    <m/>
    <n v="0"/>
    <n v="0"/>
    <n v="235"/>
    <n v="186"/>
    <n v="235"/>
    <n v="186"/>
    <n v="4.9000000000000004"/>
    <n v="5"/>
    <n v="1141.7"/>
    <n v="920"/>
    <n v="5.5"/>
    <n v="8.5"/>
    <n v="11"/>
    <n v="17"/>
    <m/>
    <m/>
    <n v="0"/>
    <n v="0"/>
    <n v="4.9051063829787234"/>
    <n v="5.0376344086021509"/>
    <n v="1152.7"/>
    <n v="937.00000000000011"/>
    <n v="133.30000000000001"/>
    <n v="136.69999999999999"/>
    <n v="31058.9"/>
    <n v="25152.799999999999"/>
    <n v="142"/>
    <n v="141.5"/>
    <n v="284"/>
    <n v="283"/>
    <m/>
    <m/>
    <n v="0"/>
    <n v="0"/>
    <n v="133.37404255319149"/>
    <n v="136.7516129032258"/>
    <n v="31342.899999999998"/>
    <n v="25435.8"/>
    <n v="380"/>
    <n v="328"/>
    <n v="380"/>
    <n v="328"/>
    <n v="4.7123684210526315"/>
    <n v="4.7817073170731712"/>
    <n v="1790.7"/>
    <n v="1568.4"/>
    <n v="128.23131578947365"/>
    <n v="128.34268292682927"/>
    <n v="48727.899999999987"/>
    <n v="42096.4"/>
    <n v="419"/>
    <n v="422"/>
    <n v="419"/>
    <n v="422"/>
    <n v="264"/>
    <n v="281"/>
    <n v="264"/>
    <n v="281"/>
    <m/>
    <m/>
    <n v="0"/>
    <n v="0"/>
    <n v="683"/>
    <n v="703"/>
    <n v="683"/>
    <n v="703"/>
    <n v="3.4"/>
    <n v="3.5"/>
    <n v="1424.6"/>
    <n v="1477"/>
    <n v="3"/>
    <n v="2.7"/>
    <n v="792"/>
    <n v="758.7"/>
    <m/>
    <m/>
    <n v="0"/>
    <n v="0"/>
    <n v="3.2453879941434844"/>
    <n v="3.1802275960170694"/>
    <n v="2216.6"/>
    <n v="2235.6999999999998"/>
    <n v="84.1"/>
    <n v="88"/>
    <n v="35237.899999999994"/>
    <n v="37136"/>
    <n v="52"/>
    <n v="47.1"/>
    <n v="13728"/>
    <n v="13235.1"/>
    <m/>
    <m/>
    <n v="0"/>
    <n v="0"/>
    <n v="71.69238653001463"/>
    <n v="71.651635846372685"/>
    <n v="48965.899999999994"/>
    <n v="50371.1"/>
    <n v="151"/>
    <n v="107"/>
    <n v="151"/>
    <n v="107"/>
    <n v="2.5"/>
    <n v="2.4"/>
    <n v="377.5"/>
    <n v="256.8"/>
    <n v="36.5"/>
    <n v="33.4"/>
    <n v="5511.5"/>
    <n v="3573.7999999999997"/>
    <n v="792"/>
    <n v="742"/>
    <n v="792"/>
    <n v="742"/>
    <n v="3182.3"/>
    <n v="2995.4"/>
    <n v="83096.799999999988"/>
    <n v="78255.199999999997"/>
    <n v="271"/>
    <n v="289"/>
    <n v="271"/>
    <n v="289"/>
    <n v="825"/>
    <n v="808.7"/>
    <n v="14597"/>
    <n v="14212.300000000001"/>
    <n v="1063"/>
    <n v="1031"/>
    <n v="1063"/>
    <n v="1031"/>
    <n v="4007.3"/>
    <n v="3804.1000000000004"/>
    <n v="97693.799999999988"/>
    <n v="92467.5"/>
    <n v="0"/>
    <n v="0"/>
    <n v="0"/>
    <n v="0"/>
    <n v="0"/>
    <n v="0"/>
    <n v="0"/>
    <n v="0"/>
    <n v="4384.8"/>
    <n v="4060.9"/>
    <n v="103205.29999999999"/>
    <n v="96041.3"/>
  </r>
  <r>
    <x v="13"/>
    <s v="Prairie View A&amp;M University"/>
    <m/>
    <n v="227526"/>
    <x v="1"/>
    <n v="1249"/>
    <n v="1456"/>
    <n v="2"/>
    <n v="1"/>
    <n v="1247"/>
    <n v="1455"/>
    <m/>
    <m/>
    <n v="1247"/>
    <n v="1455"/>
    <n v="1247"/>
    <n v="1455"/>
    <n v="75"/>
    <n v="99"/>
    <n v="75"/>
    <n v="99"/>
    <n v="45"/>
    <n v="51"/>
    <n v="45"/>
    <n v="51"/>
    <m/>
    <m/>
    <n v="0"/>
    <n v="0"/>
    <n v="120"/>
    <n v="150"/>
    <n v="120"/>
    <n v="150"/>
    <n v="4.9000000000000004"/>
    <n v="4.7"/>
    <n v="367.5"/>
    <n v="465.3"/>
    <n v="4.5"/>
    <n v="4.5"/>
    <n v="202.5"/>
    <n v="229.5"/>
    <m/>
    <m/>
    <n v="0"/>
    <n v="0"/>
    <n v="4.75"/>
    <n v="4.6319999999999997"/>
    <n v="570"/>
    <n v="694.8"/>
    <n v="137.5"/>
    <n v="136.80000000000001"/>
    <n v="10312.5"/>
    <n v="13543.2"/>
    <n v="140.4"/>
    <n v="140.1"/>
    <n v="6318"/>
    <n v="7145.0999999999995"/>
    <m/>
    <m/>
    <n v="0"/>
    <n v="0"/>
    <n v="138.58750000000001"/>
    <n v="137.922"/>
    <n v="16630.5"/>
    <n v="20688.3"/>
    <n v="458"/>
    <n v="537"/>
    <n v="458"/>
    <n v="537"/>
    <n v="188"/>
    <n v="254"/>
    <n v="188"/>
    <n v="254"/>
    <m/>
    <m/>
    <n v="0"/>
    <n v="0"/>
    <n v="646"/>
    <n v="791"/>
    <n v="646"/>
    <n v="791"/>
    <n v="5"/>
    <n v="5.0999999999999996"/>
    <n v="2290"/>
    <n v="2738.7"/>
    <n v="4.7"/>
    <n v="4.8"/>
    <n v="883.6"/>
    <n v="1219.2"/>
    <m/>
    <m/>
    <n v="0"/>
    <n v="0"/>
    <n v="4.9126934984520121"/>
    <n v="5.0036662452591649"/>
    <n v="3173.6"/>
    <n v="3957.8999999999996"/>
    <n v="145.19999999999999"/>
    <n v="146"/>
    <n v="66501.599999999991"/>
    <n v="78402"/>
    <n v="144.5"/>
    <n v="147"/>
    <n v="27166"/>
    <n v="37338"/>
    <m/>
    <m/>
    <n v="0"/>
    <n v="0"/>
    <n v="144.99628482972136"/>
    <n v="146.32111251580278"/>
    <n v="93667.6"/>
    <n v="115740"/>
    <n v="766"/>
    <n v="941"/>
    <n v="766"/>
    <n v="941"/>
    <n v="4.8872062663185378"/>
    <n v="4.9444208289054199"/>
    <n v="3743.6"/>
    <n v="4652.7"/>
    <n v="143.99229765013055"/>
    <n v="144.98225292242293"/>
    <n v="110298.1"/>
    <n v="136428.29999999999"/>
    <n v="365"/>
    <n v="376"/>
    <n v="365"/>
    <n v="376"/>
    <n v="63"/>
    <n v="80"/>
    <n v="63"/>
    <n v="80"/>
    <m/>
    <m/>
    <n v="0"/>
    <n v="0"/>
    <n v="428"/>
    <n v="456"/>
    <n v="428"/>
    <n v="456"/>
    <n v="3.5"/>
    <n v="3.7"/>
    <n v="1277.5"/>
    <n v="1391.2"/>
    <n v="3.5"/>
    <n v="3.6"/>
    <n v="220.5"/>
    <n v="288"/>
    <m/>
    <m/>
    <n v="0"/>
    <n v="0"/>
    <n v="3.5"/>
    <n v="3.6824561403508773"/>
    <n v="1498"/>
    <n v="1679.2"/>
    <n v="95.5"/>
    <n v="97.8"/>
    <n v="34857.5"/>
    <n v="36772.799999999996"/>
    <n v="85.1"/>
    <n v="90.7"/>
    <n v="5361.2999999999993"/>
    <n v="7256"/>
    <m/>
    <m/>
    <n v="0"/>
    <n v="0"/>
    <n v="93.969158878504686"/>
    <n v="96.554385964912271"/>
    <n v="40218.800000000003"/>
    <n v="44028.799999999996"/>
    <n v="53"/>
    <n v="58"/>
    <n v="53"/>
    <n v="58"/>
    <n v="4.8"/>
    <n v="5"/>
    <n v="254.39999999999998"/>
    <n v="290"/>
    <n v="87.3"/>
    <n v="95.6"/>
    <n v="4626.8999999999996"/>
    <n v="5544.7999999999993"/>
    <n v="898"/>
    <n v="1012"/>
    <n v="898"/>
    <n v="1012"/>
    <n v="3935"/>
    <n v="4595.2"/>
    <n v="111671.59999999999"/>
    <n v="128718"/>
    <n v="296"/>
    <n v="385"/>
    <n v="296"/>
    <n v="385"/>
    <n v="1306.5999999999999"/>
    <n v="1736.7"/>
    <n v="38845.300000000003"/>
    <n v="51739.1"/>
    <n v="1194"/>
    <n v="1397"/>
    <n v="1194"/>
    <n v="1397"/>
    <n v="5241.6000000000004"/>
    <n v="6331.9"/>
    <n v="150516.9"/>
    <n v="180457.1"/>
    <n v="0"/>
    <n v="0"/>
    <n v="0"/>
    <n v="0"/>
    <n v="0"/>
    <n v="0"/>
    <n v="0"/>
    <n v="0"/>
    <n v="5496"/>
    <n v="6621.9"/>
    <n v="155143.80000000002"/>
    <n v="186001.89999999997"/>
  </r>
  <r>
    <x v="13"/>
    <s v="Sam Houston State University "/>
    <s v="Met the requirments for 4-Year 2 in 2021-22"/>
    <n v="227881"/>
    <x v="1"/>
    <n v="4197"/>
    <n v="4345"/>
    <n v="1"/>
    <n v="2"/>
    <n v="4196"/>
    <n v="4343"/>
    <m/>
    <m/>
    <n v="4196"/>
    <n v="4343"/>
    <n v="4196"/>
    <n v="4343"/>
    <n v="627"/>
    <n v="651"/>
    <n v="627"/>
    <n v="651"/>
    <n v="37"/>
    <n v="23"/>
    <n v="37"/>
    <n v="23"/>
    <m/>
    <m/>
    <n v="0"/>
    <n v="0"/>
    <n v="664"/>
    <n v="674"/>
    <n v="664"/>
    <n v="674"/>
    <n v="4.0999999999999996"/>
    <n v="4"/>
    <n v="2570.6999999999998"/>
    <n v="2604"/>
    <n v="4.0999999999999996"/>
    <n v="4.0999999999999996"/>
    <n v="151.69999999999999"/>
    <n v="94.3"/>
    <m/>
    <m/>
    <n v="0"/>
    <n v="0"/>
    <n v="4.0999999999999996"/>
    <n v="4.0034124629080123"/>
    <n v="2722.3999999999996"/>
    <n v="2698.3"/>
    <n v="112.2"/>
    <n v="111.7"/>
    <n v="70349.400000000009"/>
    <n v="72716.7"/>
    <n v="114.9"/>
    <n v="117.1"/>
    <n v="4251.3"/>
    <n v="2693.2999999999997"/>
    <m/>
    <m/>
    <n v="0"/>
    <n v="0"/>
    <n v="112.35045180722894"/>
    <n v="111.88427299703264"/>
    <n v="74600.700000000012"/>
    <n v="75410"/>
    <n v="888"/>
    <n v="947"/>
    <n v="888"/>
    <n v="947"/>
    <n v="44"/>
    <n v="33"/>
    <n v="44"/>
    <n v="33"/>
    <m/>
    <m/>
    <n v="0"/>
    <n v="0"/>
    <n v="932"/>
    <n v="980"/>
    <n v="932"/>
    <n v="980"/>
    <n v="4.8"/>
    <n v="4.7"/>
    <n v="4262.3999999999996"/>
    <n v="4450.9000000000005"/>
    <n v="4.8"/>
    <n v="5.0999999999999996"/>
    <n v="211.2"/>
    <n v="168.29999999999998"/>
    <m/>
    <m/>
    <n v="0"/>
    <n v="0"/>
    <n v="4.8"/>
    <n v="4.7134693877551026"/>
    <n v="4473.5999999999995"/>
    <n v="4619.2000000000007"/>
    <n v="130.6"/>
    <n v="129.80000000000001"/>
    <n v="115972.79999999999"/>
    <n v="122920.6"/>
    <n v="134.69999999999999"/>
    <n v="133.5"/>
    <n v="5926.7999999999993"/>
    <n v="4405.5"/>
    <m/>
    <m/>
    <n v="0"/>
    <n v="0"/>
    <n v="130.79356223175964"/>
    <n v="129.92459183673469"/>
    <n v="121899.59999999998"/>
    <n v="127326.09999999999"/>
    <n v="1596"/>
    <n v="1654"/>
    <n v="1596"/>
    <n v="1654"/>
    <n v="4.5087719298245608"/>
    <n v="4.4241233373639668"/>
    <n v="7195.9999999999991"/>
    <n v="7317.5000000000009"/>
    <n v="123.12048872180451"/>
    <n v="122.57321644498185"/>
    <n v="196500.3"/>
    <n v="202736.09999999998"/>
    <n v="1693"/>
    <n v="1757"/>
    <n v="1693"/>
    <n v="1757"/>
    <n v="769"/>
    <n v="792"/>
    <n v="769"/>
    <n v="792"/>
    <m/>
    <m/>
    <n v="0"/>
    <n v="0"/>
    <n v="2462"/>
    <n v="2549"/>
    <n v="2462"/>
    <n v="2549"/>
    <n v="3.2"/>
    <n v="3.2"/>
    <n v="5417.6"/>
    <n v="5622.4000000000005"/>
    <n v="3.5"/>
    <n v="3.6"/>
    <n v="2691.5"/>
    <n v="2851.2000000000003"/>
    <m/>
    <m/>
    <n v="0"/>
    <n v="0"/>
    <n v="3.2937043054427297"/>
    <n v="3.3242840329540999"/>
    <n v="8109.1"/>
    <n v="8473.6"/>
    <n v="84.6"/>
    <n v="83.6"/>
    <n v="143227.79999999999"/>
    <n v="146885.19999999998"/>
    <n v="74.599999999999994"/>
    <n v="76.400000000000006"/>
    <n v="57367.399999999994"/>
    <n v="60508.800000000003"/>
    <m/>
    <m/>
    <n v="0"/>
    <n v="0"/>
    <n v="81.476523151909007"/>
    <n v="81.362887406826204"/>
    <n v="200595.19999999998"/>
    <n v="207394"/>
    <n v="138"/>
    <n v="140"/>
    <n v="138"/>
    <n v="140"/>
    <n v="4.0999999999999996"/>
    <n v="4.5"/>
    <n v="565.79999999999995"/>
    <n v="630"/>
    <n v="63.3"/>
    <n v="58.8"/>
    <n v="8735.4"/>
    <n v="8232"/>
    <n v="3208"/>
    <n v="3355"/>
    <n v="3208"/>
    <n v="3355"/>
    <n v="12250.7"/>
    <n v="12677.300000000001"/>
    <n v="329550"/>
    <n v="342522.5"/>
    <n v="850"/>
    <n v="848"/>
    <n v="850"/>
    <n v="848"/>
    <n v="3054.4"/>
    <n v="3113.8"/>
    <n v="67545.5"/>
    <n v="67607.600000000006"/>
    <n v="4058"/>
    <n v="4203"/>
    <n v="4058"/>
    <n v="4203"/>
    <n v="15305.1"/>
    <n v="15791.100000000002"/>
    <n v="397095.5"/>
    <n v="410130.1"/>
    <n v="0"/>
    <n v="0"/>
    <n v="0"/>
    <n v="0"/>
    <n v="0"/>
    <n v="0"/>
    <n v="0"/>
    <n v="0"/>
    <n v="15870.899999999998"/>
    <n v="16421.100000000002"/>
    <n v="405830.9"/>
    <n v="418362.1"/>
  </r>
  <r>
    <x v="13"/>
    <s v="Stephen F. Austin State University"/>
    <m/>
    <n v="228431"/>
    <x v="1"/>
    <n v="2259"/>
    <n v="2405"/>
    <n v="0"/>
    <n v="0"/>
    <n v="2259"/>
    <n v="2405"/>
    <m/>
    <m/>
    <n v="2259"/>
    <n v="2405"/>
    <n v="2259"/>
    <n v="2405"/>
    <n v="561"/>
    <n v="598"/>
    <n v="561"/>
    <n v="598"/>
    <n v="23"/>
    <n v="18"/>
    <n v="23"/>
    <n v="18"/>
    <m/>
    <m/>
    <n v="0"/>
    <n v="0"/>
    <n v="584"/>
    <n v="616"/>
    <n v="584"/>
    <n v="616"/>
    <n v="4.2"/>
    <n v="4.2"/>
    <n v="2356.2000000000003"/>
    <n v="2511.6"/>
    <n v="4.7"/>
    <n v="4.3"/>
    <n v="108.10000000000001"/>
    <n v="77.399999999999991"/>
    <m/>
    <m/>
    <n v="0"/>
    <n v="0"/>
    <n v="4.2196917808219183"/>
    <n v="4.2029220779220777"/>
    <n v="2464.3000000000002"/>
    <n v="2589"/>
    <n v="112.9"/>
    <n v="112.3"/>
    <n v="63336.9"/>
    <n v="67155.399999999994"/>
    <n v="117.9"/>
    <n v="104.6"/>
    <n v="2711.7000000000003"/>
    <n v="1882.8"/>
    <m/>
    <m/>
    <n v="0"/>
    <n v="0"/>
    <n v="113.09691780821919"/>
    <n v="112.07499999999999"/>
    <n v="66048.600000000006"/>
    <n v="69038.2"/>
    <n v="621"/>
    <n v="622"/>
    <n v="621"/>
    <n v="622"/>
    <n v="71"/>
    <n v="72"/>
    <n v="71"/>
    <n v="72"/>
    <m/>
    <m/>
    <n v="0"/>
    <n v="0"/>
    <n v="692"/>
    <n v="694"/>
    <n v="692"/>
    <n v="694"/>
    <n v="4.5999999999999996"/>
    <n v="4.5999999999999996"/>
    <n v="2856.6"/>
    <n v="2861.2"/>
    <n v="5"/>
    <n v="4.8"/>
    <n v="355"/>
    <n v="345.59999999999997"/>
    <m/>
    <m/>
    <n v="0"/>
    <n v="0"/>
    <n v="4.6410404624277453"/>
    <n v="4.6207492795389049"/>
    <n v="3211.6"/>
    <n v="3206.8"/>
    <n v="127.9"/>
    <n v="126.9"/>
    <n v="79425.900000000009"/>
    <n v="78931.8"/>
    <n v="140"/>
    <n v="139.4"/>
    <n v="9940"/>
    <n v="10036.800000000001"/>
    <m/>
    <m/>
    <n v="0"/>
    <n v="0"/>
    <n v="129.14147398843932"/>
    <n v="128.19682997118156"/>
    <n v="89365.900000000009"/>
    <n v="88968.6"/>
    <n v="1276"/>
    <n v="1310"/>
    <n v="1276"/>
    <n v="1310"/>
    <n v="4.4481974921630094"/>
    <n v="4.4242748091603055"/>
    <n v="5675.9"/>
    <n v="5795.8"/>
    <n v="121.79819749216301"/>
    <n v="120.61587786259541"/>
    <n v="155414.5"/>
    <n v="158006.79999999999"/>
    <n v="758"/>
    <n v="837"/>
    <n v="758"/>
    <n v="837"/>
    <n v="168"/>
    <n v="183"/>
    <n v="168"/>
    <n v="183"/>
    <m/>
    <m/>
    <n v="0"/>
    <n v="0"/>
    <n v="926"/>
    <n v="1020"/>
    <n v="926"/>
    <n v="1020"/>
    <n v="3.3"/>
    <n v="3.4"/>
    <n v="2501.4"/>
    <n v="2845.7999999999997"/>
    <n v="3.5"/>
    <n v="3.4"/>
    <n v="588"/>
    <n v="622.19999999999993"/>
    <m/>
    <m/>
    <n v="0"/>
    <n v="0"/>
    <n v="3.3362850971922247"/>
    <n v="3.3999999999999995"/>
    <n v="3089.4"/>
    <n v="3467.9999999999995"/>
    <n v="84"/>
    <n v="84.4"/>
    <n v="63672"/>
    <n v="70642.8"/>
    <n v="72.2"/>
    <n v="73.3"/>
    <n v="12129.6"/>
    <n v="13413.9"/>
    <m/>
    <m/>
    <n v="0"/>
    <n v="0"/>
    <n v="81.859179265658753"/>
    <n v="82.408529411764704"/>
    <n v="75801.600000000006"/>
    <n v="84056.7"/>
    <n v="57"/>
    <n v="75"/>
    <n v="57"/>
    <n v="75"/>
    <n v="3.7"/>
    <n v="5.0999999999999996"/>
    <n v="210.9"/>
    <n v="382.5"/>
    <n v="53.4"/>
    <n v="63.5"/>
    <n v="3043.7999999999997"/>
    <n v="4762.5"/>
    <n v="1940"/>
    <n v="2057"/>
    <n v="1940"/>
    <n v="2057"/>
    <n v="7714.2000000000007"/>
    <n v="8218.5999999999985"/>
    <n v="206434.80000000002"/>
    <n v="216730"/>
    <n v="262"/>
    <n v="273"/>
    <n v="262"/>
    <n v="273"/>
    <n v="1051.0999999999999"/>
    <n v="1045.1999999999998"/>
    <n v="24781.300000000003"/>
    <n v="25333.5"/>
    <n v="2202"/>
    <n v="2330"/>
    <n v="2202"/>
    <n v="2330"/>
    <n v="8765.3000000000011"/>
    <n v="9263.7999999999993"/>
    <n v="231216.10000000003"/>
    <n v="242063.5"/>
    <n v="0"/>
    <n v="0"/>
    <n v="0"/>
    <n v="0"/>
    <n v="0"/>
    <n v="0"/>
    <n v="0"/>
    <n v="0"/>
    <n v="8976.1999999999989"/>
    <n v="9646.2999999999993"/>
    <n v="234259.9"/>
    <n v="246826"/>
  </r>
  <r>
    <x v="13"/>
    <s v="Sul Ross State University "/>
    <m/>
    <n v="228501"/>
    <x v="1"/>
    <n v="187"/>
    <n v="205"/>
    <n v="2"/>
    <n v="0"/>
    <n v="185"/>
    <n v="205"/>
    <m/>
    <m/>
    <n v="185"/>
    <n v="205"/>
    <n v="185"/>
    <n v="205"/>
    <n v="32"/>
    <n v="32"/>
    <n v="32"/>
    <n v="32"/>
    <n v="1"/>
    <n v="3"/>
    <n v="1"/>
    <n v="3"/>
    <m/>
    <m/>
    <n v="0"/>
    <n v="0"/>
    <n v="33"/>
    <n v="35"/>
    <n v="33"/>
    <n v="35"/>
    <n v="4"/>
    <n v="3.9"/>
    <n v="128"/>
    <n v="124.8"/>
    <n v="6"/>
    <n v="3"/>
    <n v="6"/>
    <n v="9"/>
    <m/>
    <m/>
    <n v="0"/>
    <n v="0"/>
    <n v="4.0606060606060606"/>
    <n v="3.8228571428571434"/>
    <n v="134"/>
    <n v="133.80000000000001"/>
    <n v="108.4"/>
    <n v="107.9"/>
    <n v="3468.8"/>
    <n v="3452.8"/>
    <n v="147"/>
    <n v="85.3"/>
    <n v="147"/>
    <n v="255.89999999999998"/>
    <m/>
    <m/>
    <n v="0"/>
    <n v="0"/>
    <n v="109.56969696969698"/>
    <n v="105.96285714285715"/>
    <n v="3615.8"/>
    <n v="3708.7000000000003"/>
    <n v="64"/>
    <n v="80"/>
    <n v="64"/>
    <n v="80"/>
    <n v="5"/>
    <n v="3"/>
    <n v="5"/>
    <n v="3"/>
    <m/>
    <m/>
    <n v="0"/>
    <n v="0"/>
    <n v="69"/>
    <n v="83"/>
    <n v="69"/>
    <n v="83"/>
    <n v="4.7"/>
    <n v="4.8"/>
    <n v="300.8"/>
    <n v="384"/>
    <n v="5.2"/>
    <n v="3.2"/>
    <n v="26"/>
    <n v="9.6000000000000014"/>
    <m/>
    <m/>
    <n v="0"/>
    <n v="0"/>
    <n v="4.7362318840579709"/>
    <n v="4.7421686746987959"/>
    <n v="326.8"/>
    <n v="393.60000000000008"/>
    <n v="133.9"/>
    <n v="133.4"/>
    <n v="8569.6"/>
    <n v="10672"/>
    <n v="136.4"/>
    <n v="96.3"/>
    <n v="682"/>
    <n v="288.89999999999998"/>
    <m/>
    <m/>
    <n v="0"/>
    <n v="0"/>
    <n v="134.08115942028985"/>
    <n v="132.0590361445783"/>
    <n v="9251.6"/>
    <n v="10960.9"/>
    <n v="102"/>
    <n v="118"/>
    <n v="102"/>
    <n v="118"/>
    <n v="4.5176470588235293"/>
    <n v="4.46949152542373"/>
    <n v="460.8"/>
    <n v="527.40000000000009"/>
    <n v="126.15098039215688"/>
    <n v="124.31864406779661"/>
    <n v="12867.400000000001"/>
    <n v="14669.6"/>
    <n v="52"/>
    <n v="55"/>
    <n v="52"/>
    <n v="55"/>
    <n v="23"/>
    <n v="24"/>
    <n v="23"/>
    <n v="24"/>
    <m/>
    <m/>
    <n v="0"/>
    <n v="0"/>
    <n v="75"/>
    <n v="79"/>
    <n v="75"/>
    <n v="79"/>
    <n v="3.3"/>
    <n v="3.4"/>
    <n v="171.6"/>
    <n v="187"/>
    <n v="2.8"/>
    <n v="3.4"/>
    <n v="64.399999999999991"/>
    <n v="81.599999999999994"/>
    <m/>
    <m/>
    <n v="0"/>
    <n v="0"/>
    <n v="3.1466666666666665"/>
    <n v="3.4000000000000004"/>
    <n v="236"/>
    <n v="268.60000000000002"/>
    <n v="86.3"/>
    <n v="87.2"/>
    <n v="4487.5999999999995"/>
    <n v="4796"/>
    <n v="55.2"/>
    <n v="45.2"/>
    <n v="1269.6000000000001"/>
    <n v="1084.8000000000002"/>
    <m/>
    <m/>
    <n v="0"/>
    <n v="0"/>
    <n v="76.762666666666661"/>
    <n v="74.44050632911393"/>
    <n v="5757.2"/>
    <n v="5880.8"/>
    <n v="8"/>
    <n v="8"/>
    <n v="8"/>
    <n v="8"/>
    <n v="4.9000000000000004"/>
    <n v="4.8"/>
    <n v="39.200000000000003"/>
    <n v="38.4"/>
    <n v="67.099999999999994"/>
    <n v="29.8"/>
    <n v="536.79999999999995"/>
    <n v="238.4"/>
    <n v="148"/>
    <n v="167"/>
    <n v="148"/>
    <n v="167"/>
    <n v="600.4"/>
    <n v="695.8"/>
    <n v="16526"/>
    <n v="18920.8"/>
    <n v="29"/>
    <n v="30"/>
    <n v="29"/>
    <n v="30"/>
    <n v="96.399999999999991"/>
    <n v="100.19999999999999"/>
    <n v="2098.6000000000004"/>
    <n v="1629.6000000000001"/>
    <n v="177"/>
    <n v="197"/>
    <n v="177"/>
    <n v="197"/>
    <n v="696.8"/>
    <n v="796"/>
    <n v="18624.599999999999"/>
    <n v="20550.399999999998"/>
    <n v="0"/>
    <n v="0"/>
    <n v="0"/>
    <n v="0"/>
    <n v="0"/>
    <n v="0"/>
    <n v="0"/>
    <n v="0"/>
    <n v="736"/>
    <n v="834.40000000000009"/>
    <n v="19161.400000000001"/>
    <n v="20788.800000000003"/>
  </r>
  <r>
    <x v="13"/>
    <s v="Tarleton State University"/>
    <m/>
    <n v="228529"/>
    <x v="1"/>
    <n v="2618"/>
    <n v="2653"/>
    <n v="5"/>
    <n v="11"/>
    <n v="2613"/>
    <n v="2642"/>
    <m/>
    <m/>
    <n v="2613"/>
    <n v="2642"/>
    <n v="2613"/>
    <n v="2642"/>
    <n v="429"/>
    <n v="474"/>
    <n v="429"/>
    <n v="474"/>
    <n v="41"/>
    <n v="52"/>
    <n v="41"/>
    <n v="52"/>
    <m/>
    <m/>
    <n v="0"/>
    <n v="0"/>
    <n v="470"/>
    <n v="526"/>
    <n v="470"/>
    <n v="526"/>
    <n v="4.2"/>
    <n v="4.2"/>
    <n v="1801.8000000000002"/>
    <n v="1990.8000000000002"/>
    <n v="4.3"/>
    <n v="4.2"/>
    <n v="176.29999999999998"/>
    <n v="218.4"/>
    <m/>
    <m/>
    <n v="0"/>
    <n v="0"/>
    <n v="4.2087234042553199"/>
    <n v="4.2"/>
    <n v="1978.1000000000004"/>
    <n v="2209.2000000000003"/>
    <n v="116.3"/>
    <n v="117.2"/>
    <n v="49892.7"/>
    <n v="55552.800000000003"/>
    <n v="109.3"/>
    <n v="115.4"/>
    <n v="4481.3"/>
    <n v="6000.8"/>
    <m/>
    <m/>
    <n v="0"/>
    <n v="0"/>
    <n v="115.68936170212766"/>
    <n v="117.02205323193917"/>
    <n v="54374"/>
    <n v="61553.600000000006"/>
    <n v="479"/>
    <n v="483"/>
    <n v="479"/>
    <n v="483"/>
    <n v="37"/>
    <n v="36"/>
    <n v="37"/>
    <n v="36"/>
    <m/>
    <m/>
    <n v="0"/>
    <n v="0"/>
    <n v="516"/>
    <n v="519"/>
    <n v="516"/>
    <n v="519"/>
    <n v="4.7"/>
    <n v="4.7"/>
    <n v="2251.3000000000002"/>
    <n v="2270.1"/>
    <n v="5.2"/>
    <n v="4.8"/>
    <n v="192.4"/>
    <n v="172.79999999999998"/>
    <m/>
    <m/>
    <n v="0"/>
    <n v="0"/>
    <n v="4.7358527131782955"/>
    <n v="4.7069364161849716"/>
    <n v="2443.7000000000003"/>
    <n v="2442.9"/>
    <n v="131.4"/>
    <n v="131.1"/>
    <n v="62940.600000000006"/>
    <n v="63321.299999999996"/>
    <n v="137.1"/>
    <n v="127.7"/>
    <n v="5072.7"/>
    <n v="4597.2"/>
    <m/>
    <m/>
    <n v="0"/>
    <n v="0"/>
    <n v="131.80872093023257"/>
    <n v="130.864161849711"/>
    <n v="68013.3"/>
    <n v="67918.5"/>
    <n v="986"/>
    <n v="1045"/>
    <n v="986"/>
    <n v="1045"/>
    <n v="4.4845841784989871"/>
    <n v="4.4517703349282298"/>
    <n v="4421.8000000000011"/>
    <n v="4652.1000000000004"/>
    <n v="124.12505070993915"/>
    <n v="123.89674641148326"/>
    <n v="122387.3"/>
    <n v="129472.1"/>
    <n v="885"/>
    <n v="794"/>
    <n v="885"/>
    <n v="794"/>
    <n v="662"/>
    <n v="723"/>
    <n v="662"/>
    <n v="723"/>
    <m/>
    <m/>
    <n v="0"/>
    <n v="0"/>
    <n v="1547"/>
    <n v="1517"/>
    <n v="1547"/>
    <n v="1517"/>
    <n v="3"/>
    <n v="3"/>
    <n v="2655"/>
    <n v="2382"/>
    <n v="2.8"/>
    <n v="2.8"/>
    <n v="1853.6"/>
    <n v="2024.3999999999999"/>
    <m/>
    <m/>
    <n v="0"/>
    <n v="0"/>
    <n v="2.9144149967679382"/>
    <n v="2.9046802900461435"/>
    <n v="4508.6000000000004"/>
    <n v="4406.3999999999996"/>
    <n v="76.7"/>
    <n v="75.900000000000006"/>
    <n v="67879.5"/>
    <n v="60264.600000000006"/>
    <n v="52.6"/>
    <n v="53.9"/>
    <n v="34821.200000000004"/>
    <n v="38969.699999999997"/>
    <m/>
    <m/>
    <n v="0"/>
    <n v="0"/>
    <n v="66.38700711053653"/>
    <n v="65.414831905075815"/>
    <n v="102700.70000000001"/>
    <n v="99234.300000000017"/>
    <n v="80"/>
    <n v="80"/>
    <n v="80"/>
    <n v="80"/>
    <n v="3.5"/>
    <n v="4.5"/>
    <n v="280"/>
    <n v="360"/>
    <n v="55.5"/>
    <n v="54.5"/>
    <n v="4440"/>
    <n v="4360"/>
    <n v="1793"/>
    <n v="1751"/>
    <n v="1793"/>
    <n v="1751"/>
    <n v="6708.1"/>
    <n v="6642.9"/>
    <n v="180712.8"/>
    <n v="179138.7"/>
    <n v="740"/>
    <n v="811"/>
    <n v="740"/>
    <n v="811"/>
    <n v="2222.2999999999997"/>
    <n v="2415.6"/>
    <n v="44375.200000000004"/>
    <n v="49567.7"/>
    <n v="2533"/>
    <n v="2562"/>
    <n v="2533"/>
    <n v="2562"/>
    <n v="8930.4"/>
    <n v="9058.5"/>
    <n v="225088"/>
    <n v="228706.40000000002"/>
    <n v="0"/>
    <n v="0"/>
    <n v="0"/>
    <n v="0"/>
    <n v="0"/>
    <n v="0"/>
    <n v="0"/>
    <n v="0"/>
    <n v="9210.4000000000015"/>
    <n v="9418.5"/>
    <n v="229528"/>
    <n v="233066.40000000002"/>
  </r>
  <r>
    <x v="13"/>
    <s v="Texas A&amp;M International University"/>
    <m/>
    <n v="226152"/>
    <x v="1"/>
    <n v="1279"/>
    <n v="1277"/>
    <n v="10"/>
    <n v="15"/>
    <n v="1269"/>
    <n v="1262"/>
    <m/>
    <m/>
    <n v="1269"/>
    <n v="1262"/>
    <n v="1269"/>
    <n v="1262"/>
    <n v="257"/>
    <n v="282"/>
    <n v="257"/>
    <n v="282"/>
    <n v="48"/>
    <n v="38"/>
    <n v="48"/>
    <n v="38"/>
    <m/>
    <m/>
    <n v="0"/>
    <n v="0"/>
    <n v="305"/>
    <n v="320"/>
    <n v="305"/>
    <n v="320"/>
    <n v="4.3"/>
    <n v="4"/>
    <n v="1105.0999999999999"/>
    <n v="1128"/>
    <n v="4"/>
    <n v="4.2"/>
    <n v="192"/>
    <n v="159.6"/>
    <m/>
    <m/>
    <n v="0"/>
    <n v="0"/>
    <n v="4.252786885245901"/>
    <n v="4.0237499999999997"/>
    <n v="1297.0999999999999"/>
    <n v="1287.5999999999999"/>
    <n v="114.7"/>
    <n v="113.7"/>
    <n v="29477.9"/>
    <n v="32063.4"/>
    <n v="104.5"/>
    <n v="106.5"/>
    <n v="5016"/>
    <n v="4047"/>
    <m/>
    <m/>
    <n v="0"/>
    <n v="0"/>
    <n v="113.09475409836067"/>
    <n v="112.845"/>
    <n v="34493.9"/>
    <n v="36110.400000000001"/>
    <n v="276"/>
    <n v="256"/>
    <n v="276"/>
    <n v="256"/>
    <n v="25"/>
    <n v="31"/>
    <n v="25"/>
    <n v="31"/>
    <m/>
    <m/>
    <n v="0"/>
    <n v="0"/>
    <n v="301"/>
    <n v="287"/>
    <n v="301"/>
    <n v="287"/>
    <n v="5.2"/>
    <n v="5"/>
    <n v="1435.2"/>
    <n v="1280"/>
    <n v="5.0999999999999996"/>
    <n v="5.3"/>
    <n v="127.49999999999999"/>
    <n v="164.29999999999998"/>
    <m/>
    <m/>
    <n v="0"/>
    <n v="0"/>
    <n v="5.1916943521594687"/>
    <n v="5.0324041811846687"/>
    <n v="1562.7"/>
    <n v="1444.3"/>
    <n v="133.30000000000001"/>
    <n v="132.69999999999999"/>
    <n v="36790.800000000003"/>
    <n v="33971.199999999997"/>
    <n v="140"/>
    <n v="135"/>
    <n v="3500"/>
    <n v="4185"/>
    <m/>
    <m/>
    <n v="0"/>
    <n v="0"/>
    <n v="133.85647840531561"/>
    <n v="132.94843205574912"/>
    <n v="40290.800000000003"/>
    <n v="38156.199999999997"/>
    <n v="606"/>
    <n v="607"/>
    <n v="606"/>
    <n v="607"/>
    <n v="4.719141914191419"/>
    <n v="4.5006589785831954"/>
    <n v="2859.7999999999997"/>
    <n v="2731.8999999999996"/>
    <n v="123.40709570957098"/>
    <n v="122.3502471169687"/>
    <n v="74784.700000000012"/>
    <n v="74266.600000000006"/>
    <n v="372"/>
    <n v="391"/>
    <n v="372"/>
    <n v="391"/>
    <n v="222"/>
    <n v="202"/>
    <n v="222"/>
    <n v="202"/>
    <m/>
    <m/>
    <n v="0"/>
    <n v="0"/>
    <n v="594"/>
    <n v="593"/>
    <n v="594"/>
    <n v="593"/>
    <n v="3.3"/>
    <n v="3.3"/>
    <n v="1227.5999999999999"/>
    <n v="1290.3"/>
    <n v="3.7"/>
    <n v="3.8"/>
    <n v="821.40000000000009"/>
    <n v="767.59999999999991"/>
    <m/>
    <m/>
    <n v="0"/>
    <n v="0"/>
    <n v="3.4494949494949494"/>
    <n v="3.4703204047217531"/>
    <n v="2049"/>
    <n v="2057.8999999999996"/>
    <n v="82.4"/>
    <n v="82.7"/>
    <n v="30652.800000000003"/>
    <n v="32335.7"/>
    <n v="76"/>
    <n v="78.099999999999994"/>
    <n v="16872"/>
    <n v="15776.199999999999"/>
    <m/>
    <m/>
    <n v="0"/>
    <n v="0"/>
    <n v="80.00808080808082"/>
    <n v="81.133052276559866"/>
    <n v="47524.80000000001"/>
    <n v="48111.9"/>
    <n v="69"/>
    <n v="62"/>
    <n v="69"/>
    <n v="62"/>
    <n v="5.3"/>
    <n v="5.8"/>
    <n v="365.7"/>
    <n v="359.59999999999997"/>
    <n v="72.8"/>
    <n v="78.5"/>
    <n v="5023.2"/>
    <n v="4867"/>
    <n v="905"/>
    <n v="929"/>
    <n v="905"/>
    <n v="929"/>
    <n v="3767.9"/>
    <n v="3698.3"/>
    <n v="96921.500000000015"/>
    <n v="98370.3"/>
    <n v="295"/>
    <n v="271"/>
    <n v="295"/>
    <n v="271"/>
    <n v="1140.9000000000001"/>
    <n v="1091.5"/>
    <n v="25388"/>
    <n v="24008.199999999997"/>
    <n v="1200"/>
    <n v="1200"/>
    <n v="1200"/>
    <n v="1200"/>
    <n v="4908.8"/>
    <n v="4789.8"/>
    <n v="122309.50000000001"/>
    <n v="122378.5"/>
    <n v="0"/>
    <n v="0"/>
    <n v="0"/>
    <n v="0"/>
    <n v="0"/>
    <n v="0"/>
    <n v="0"/>
    <n v="0"/>
    <n v="5274.4999999999991"/>
    <n v="5149.3999999999996"/>
    <n v="127332.70000000003"/>
    <n v="127245.5"/>
  </r>
  <r>
    <x v="13"/>
    <s v="Texas A&amp;M University-Commerce"/>
    <s v="Met the requirments for 4-Year 2 in 2021-22"/>
    <n v="224554"/>
    <x v="1"/>
    <n v="1797"/>
    <n v="2133"/>
    <n v="1"/>
    <n v="0"/>
    <n v="1796"/>
    <n v="2133"/>
    <m/>
    <m/>
    <n v="1796"/>
    <n v="2133"/>
    <n v="1796"/>
    <n v="2133"/>
    <n v="178"/>
    <n v="214"/>
    <n v="178"/>
    <n v="214"/>
    <n v="8"/>
    <n v="8"/>
    <n v="8"/>
    <n v="8"/>
    <m/>
    <m/>
    <n v="0"/>
    <n v="0"/>
    <n v="186"/>
    <n v="222"/>
    <n v="186"/>
    <n v="222"/>
    <n v="4.0999999999999996"/>
    <n v="4.2"/>
    <n v="729.8"/>
    <n v="898.80000000000007"/>
    <n v="4.8"/>
    <n v="4.8"/>
    <n v="38.4"/>
    <n v="38.4"/>
    <m/>
    <m/>
    <n v="0"/>
    <n v="0"/>
    <n v="4.1301075268817202"/>
    <n v="4.2216216216216216"/>
    <n v="768.19999999999993"/>
    <n v="937.2"/>
    <n v="115.9"/>
    <n v="117.2"/>
    <n v="20630.2"/>
    <n v="25080.799999999999"/>
    <n v="118.3"/>
    <n v="126"/>
    <n v="946.4"/>
    <n v="1008"/>
    <m/>
    <m/>
    <n v="0"/>
    <n v="0"/>
    <n v="116.00322580645162"/>
    <n v="117.51711711711711"/>
    <n v="21576.600000000002"/>
    <n v="26088.799999999999"/>
    <n v="231"/>
    <n v="247"/>
    <n v="231"/>
    <n v="247"/>
    <n v="21"/>
    <n v="23"/>
    <n v="21"/>
    <n v="23"/>
    <m/>
    <m/>
    <n v="0"/>
    <n v="0"/>
    <n v="252"/>
    <n v="270"/>
    <n v="252"/>
    <n v="270"/>
    <n v="4.9000000000000004"/>
    <n v="4.5999999999999996"/>
    <n v="1131.9000000000001"/>
    <n v="1136.1999999999998"/>
    <n v="4.9000000000000004"/>
    <n v="5.4"/>
    <n v="102.9"/>
    <n v="124.2"/>
    <m/>
    <m/>
    <n v="0"/>
    <n v="0"/>
    <n v="4.9000000000000004"/>
    <n v="4.6681481481481475"/>
    <n v="1234.8000000000002"/>
    <n v="1260.3999999999999"/>
    <n v="135"/>
    <n v="132"/>
    <n v="31185"/>
    <n v="32604"/>
    <n v="122"/>
    <n v="128.30000000000001"/>
    <n v="2562"/>
    <n v="2950.9"/>
    <m/>
    <m/>
    <n v="0"/>
    <n v="0"/>
    <n v="133.91666666666666"/>
    <n v="131.68481481481481"/>
    <n v="33747"/>
    <n v="35554.9"/>
    <n v="438"/>
    <n v="492"/>
    <n v="438"/>
    <n v="492"/>
    <n v="4.5730593607305936"/>
    <n v="4.4666666666666668"/>
    <n v="2003"/>
    <n v="2197.6"/>
    <n v="126.3095890410959"/>
    <n v="125.2920731707317"/>
    <n v="55323.600000000006"/>
    <n v="61643.7"/>
    <n v="747"/>
    <n v="934"/>
    <n v="747"/>
    <n v="934"/>
    <n v="470"/>
    <n v="550"/>
    <n v="470"/>
    <n v="550"/>
    <m/>
    <m/>
    <n v="0"/>
    <n v="0"/>
    <n v="1217"/>
    <n v="1484"/>
    <n v="1217"/>
    <n v="1484"/>
    <n v="2.9"/>
    <n v="2.8"/>
    <n v="2166.2999999999997"/>
    <n v="2615.1999999999998"/>
    <n v="3"/>
    <n v="2.8"/>
    <n v="1410"/>
    <n v="1540"/>
    <m/>
    <m/>
    <n v="0"/>
    <n v="0"/>
    <n v="2.938619556285949"/>
    <n v="2.8"/>
    <n v="3576.2999999999997"/>
    <n v="4155.2"/>
    <n v="72.7"/>
    <n v="71.900000000000006"/>
    <n v="54306.9"/>
    <n v="67154.600000000006"/>
    <n v="58.6"/>
    <n v="59.4"/>
    <n v="27542"/>
    <n v="32670"/>
    <m/>
    <m/>
    <n v="0"/>
    <n v="0"/>
    <n v="67.254642563681173"/>
    <n v="67.267250673854448"/>
    <n v="81848.899999999994"/>
    <n v="99824.6"/>
    <n v="141"/>
    <n v="157"/>
    <n v="141"/>
    <n v="157"/>
    <n v="3.3"/>
    <n v="3.2"/>
    <n v="465.29999999999995"/>
    <n v="502.40000000000003"/>
    <n v="56.7"/>
    <n v="53.8"/>
    <n v="7994.7000000000007"/>
    <n v="8446.6"/>
    <n v="1156"/>
    <n v="1395"/>
    <n v="1156"/>
    <n v="1395"/>
    <n v="4028"/>
    <n v="4650.2"/>
    <n v="106122.1"/>
    <n v="124839.40000000001"/>
    <n v="499"/>
    <n v="581"/>
    <n v="499"/>
    <n v="581"/>
    <n v="1551.3"/>
    <n v="1702.6"/>
    <n v="31050.400000000001"/>
    <n v="36628.9"/>
    <n v="1655"/>
    <n v="1976"/>
    <n v="1655"/>
    <n v="1976"/>
    <n v="5579.3"/>
    <n v="6352.7999999999993"/>
    <n v="137172.5"/>
    <n v="161468.30000000002"/>
    <n v="0"/>
    <n v="0"/>
    <n v="0"/>
    <n v="0"/>
    <n v="0"/>
    <n v="0"/>
    <n v="0"/>
    <n v="0"/>
    <n v="6044.5999999999995"/>
    <n v="6855.1999999999989"/>
    <n v="145167.20000000001"/>
    <n v="169914.9"/>
  </r>
  <r>
    <x v="13"/>
    <s v="Texas A&amp;M University-Corpus Christi "/>
    <s v="Met the requirments for 4-Year 2 in 2021-22"/>
    <n v="224147"/>
    <x v="1"/>
    <n v="1989"/>
    <n v="1854"/>
    <n v="8"/>
    <n v="11"/>
    <n v="1981"/>
    <n v="1843"/>
    <m/>
    <m/>
    <n v="1981"/>
    <n v="1843"/>
    <n v="1981"/>
    <n v="1843"/>
    <n v="360"/>
    <n v="348"/>
    <n v="360"/>
    <n v="348"/>
    <n v="24"/>
    <n v="14"/>
    <n v="24"/>
    <n v="14"/>
    <m/>
    <m/>
    <n v="0"/>
    <n v="0"/>
    <n v="384"/>
    <n v="362"/>
    <n v="384"/>
    <n v="362"/>
    <n v="4.5"/>
    <n v="4.3"/>
    <n v="1620"/>
    <n v="1496.3999999999999"/>
    <n v="4.5999999999999996"/>
    <n v="5.0999999999999996"/>
    <n v="110.39999999999999"/>
    <n v="71.399999999999991"/>
    <m/>
    <m/>
    <n v="0"/>
    <n v="0"/>
    <n v="4.5062500000000005"/>
    <n v="4.3309392265193365"/>
    <n v="1730.4"/>
    <n v="1567.7999999999997"/>
    <n v="120.7"/>
    <n v="118.9"/>
    <n v="43452"/>
    <n v="41377.200000000004"/>
    <n v="116.6"/>
    <n v="114.6"/>
    <n v="2798.3999999999996"/>
    <n v="1604.3999999999999"/>
    <m/>
    <m/>
    <n v="0"/>
    <n v="0"/>
    <n v="120.44375000000001"/>
    <n v="118.73370165745858"/>
    <n v="46250.400000000001"/>
    <n v="42981.600000000006"/>
    <n v="539"/>
    <n v="542"/>
    <n v="539"/>
    <n v="542"/>
    <n v="29"/>
    <n v="11"/>
    <n v="29"/>
    <n v="11"/>
    <m/>
    <m/>
    <n v="0"/>
    <n v="0"/>
    <n v="568"/>
    <n v="553"/>
    <n v="568"/>
    <n v="553"/>
    <n v="5"/>
    <n v="5"/>
    <n v="2695"/>
    <n v="2710"/>
    <n v="5.3"/>
    <n v="5.4"/>
    <n v="153.69999999999999"/>
    <n v="59.400000000000006"/>
    <m/>
    <m/>
    <n v="0"/>
    <n v="0"/>
    <n v="5.0153169014084504"/>
    <n v="5.0079566003616636"/>
    <n v="2848.7"/>
    <n v="2769.4"/>
    <n v="135.9"/>
    <n v="136.4"/>
    <n v="73250.100000000006"/>
    <n v="73928.800000000003"/>
    <n v="126.8"/>
    <n v="104.1"/>
    <n v="3677.2"/>
    <n v="1145.0999999999999"/>
    <m/>
    <m/>
    <n v="0"/>
    <n v="0"/>
    <n v="135.43538732394367"/>
    <n v="135.75750452079566"/>
    <n v="76927.3"/>
    <n v="75073.900000000009"/>
    <n v="952"/>
    <n v="915"/>
    <n v="952"/>
    <n v="915"/>
    <n v="4.8099789915966387"/>
    <n v="4.7401092896174859"/>
    <n v="4579.1000000000004"/>
    <n v="4337.2"/>
    <n v="129.38834033613446"/>
    <n v="129.02240437158471"/>
    <n v="123177.70000000001"/>
    <n v="118055.50000000001"/>
    <n v="556"/>
    <n v="500"/>
    <n v="556"/>
    <n v="500"/>
    <n v="299"/>
    <n v="316"/>
    <n v="299"/>
    <n v="316"/>
    <m/>
    <m/>
    <n v="0"/>
    <n v="0"/>
    <n v="855"/>
    <n v="816"/>
    <n v="855"/>
    <n v="816"/>
    <n v="3.3"/>
    <n v="3.4"/>
    <n v="1834.8"/>
    <n v="1700"/>
    <n v="3.2"/>
    <n v="3.4"/>
    <n v="956.80000000000007"/>
    <n v="1074.3999999999999"/>
    <m/>
    <m/>
    <n v="0"/>
    <n v="0"/>
    <n v="3.2650292397660818"/>
    <n v="3.3999999999999995"/>
    <n v="2791.6"/>
    <n v="2774.3999999999996"/>
    <n v="82.8"/>
    <n v="84.1"/>
    <n v="46036.799999999996"/>
    <n v="42050"/>
    <n v="66.099999999999994"/>
    <n v="67.5"/>
    <n v="19763.899999999998"/>
    <n v="21330"/>
    <m/>
    <m/>
    <n v="0"/>
    <n v="0"/>
    <n v="76.959883040935665"/>
    <n v="77.671568627450981"/>
    <n v="65800.7"/>
    <n v="63380"/>
    <n v="174"/>
    <n v="112"/>
    <n v="174"/>
    <n v="112"/>
    <n v="4.4000000000000004"/>
    <n v="5.0999999999999996"/>
    <n v="765.6"/>
    <n v="571.19999999999993"/>
    <n v="68.7"/>
    <n v="77.400000000000006"/>
    <n v="11953.800000000001"/>
    <n v="8668.8000000000011"/>
    <n v="1455"/>
    <n v="1390"/>
    <n v="1455"/>
    <n v="1390"/>
    <n v="6149.8"/>
    <n v="5906.4"/>
    <n v="162738.9"/>
    <n v="157356"/>
    <n v="352"/>
    <n v="341"/>
    <n v="352"/>
    <n v="341"/>
    <n v="1220.9000000000001"/>
    <n v="1205.1999999999998"/>
    <n v="26239.499999999996"/>
    <n v="24079.5"/>
    <n v="1807"/>
    <n v="1731"/>
    <n v="1807"/>
    <n v="1731"/>
    <n v="7370.7000000000007"/>
    <n v="7111.5999999999995"/>
    <n v="188978.4"/>
    <n v="181435.5"/>
    <n v="0"/>
    <n v="0"/>
    <n v="0"/>
    <n v="0"/>
    <n v="0"/>
    <n v="0"/>
    <n v="0"/>
    <n v="0"/>
    <n v="8136.3000000000011"/>
    <n v="7682.7999999999993"/>
    <n v="200932.2"/>
    <n v="190104.3"/>
  </r>
  <r>
    <x v="13"/>
    <s v="Texas A&amp;M University-Kingsville"/>
    <m/>
    <n v="228705"/>
    <x v="1"/>
    <n v="1151"/>
    <n v="1191"/>
    <n v="7"/>
    <n v="9"/>
    <n v="1144"/>
    <n v="1182"/>
    <m/>
    <m/>
    <n v="1144"/>
    <n v="1182"/>
    <n v="1144"/>
    <n v="1182"/>
    <n v="276"/>
    <n v="277"/>
    <n v="276"/>
    <n v="277"/>
    <n v="9"/>
    <n v="12"/>
    <n v="9"/>
    <n v="12"/>
    <m/>
    <m/>
    <n v="0"/>
    <n v="0"/>
    <n v="285"/>
    <n v="289"/>
    <n v="285"/>
    <n v="289"/>
    <n v="4.5"/>
    <n v="4.5"/>
    <n v="1242"/>
    <n v="1246.5"/>
    <n v="4.0999999999999996"/>
    <n v="4.5"/>
    <n v="36.9"/>
    <n v="54"/>
    <m/>
    <m/>
    <n v="0"/>
    <n v="0"/>
    <n v="4.4873684210526319"/>
    <n v="4.5"/>
    <n v="1278.9000000000001"/>
    <n v="1300.5"/>
    <n v="126.3"/>
    <n v="126.3"/>
    <n v="34858.799999999996"/>
    <n v="34985.1"/>
    <n v="112"/>
    <n v="109.5"/>
    <n v="1008"/>
    <n v="1314"/>
    <m/>
    <m/>
    <n v="0"/>
    <n v="0"/>
    <n v="125.84842105263156"/>
    <n v="125.60242214532872"/>
    <n v="35866.799999999996"/>
    <n v="36299.1"/>
    <n v="303"/>
    <n v="271"/>
    <n v="303"/>
    <n v="271"/>
    <n v="12"/>
    <n v="8"/>
    <n v="12"/>
    <n v="8"/>
    <m/>
    <m/>
    <n v="0"/>
    <n v="0"/>
    <n v="315"/>
    <n v="279"/>
    <n v="315"/>
    <n v="279"/>
    <n v="5"/>
    <n v="5.0999999999999996"/>
    <n v="1515"/>
    <n v="1382.1"/>
    <n v="4.7"/>
    <n v="5"/>
    <n v="56.400000000000006"/>
    <n v="40"/>
    <m/>
    <m/>
    <n v="0"/>
    <n v="0"/>
    <n v="4.9885714285714284"/>
    <n v="5.0971326164874551"/>
    <n v="1571.3999999999999"/>
    <n v="1422.1"/>
    <n v="139.9"/>
    <n v="142.1"/>
    <n v="42389.700000000004"/>
    <n v="38509.1"/>
    <n v="135.9"/>
    <n v="144.30000000000001"/>
    <n v="1630.8000000000002"/>
    <n v="1154.4000000000001"/>
    <m/>
    <m/>
    <n v="0"/>
    <n v="0"/>
    <n v="139.74761904761908"/>
    <n v="142.16308243727599"/>
    <n v="44020.500000000015"/>
    <n v="39663.5"/>
    <n v="600"/>
    <n v="568"/>
    <n v="600"/>
    <n v="568"/>
    <n v="4.7505000000000006"/>
    <n v="4.7933098591549292"/>
    <n v="2850.3"/>
    <n v="2722.6"/>
    <n v="133.14550000000003"/>
    <n v="133.73697183098594"/>
    <n v="79887.300000000017"/>
    <n v="75962.600000000006"/>
    <n v="430"/>
    <n v="501"/>
    <n v="430"/>
    <n v="501"/>
    <n v="78"/>
    <n v="67"/>
    <n v="78"/>
    <n v="67"/>
    <m/>
    <m/>
    <n v="0"/>
    <n v="0"/>
    <n v="508"/>
    <n v="568"/>
    <n v="508"/>
    <n v="568"/>
    <n v="3.2"/>
    <n v="3.3"/>
    <n v="1376"/>
    <n v="1653.3"/>
    <n v="3.2"/>
    <n v="3.7"/>
    <n v="249.60000000000002"/>
    <n v="247.9"/>
    <m/>
    <m/>
    <n v="0"/>
    <n v="0"/>
    <n v="3.1999999999999997"/>
    <n v="3.3471830985915494"/>
    <n v="1625.6"/>
    <n v="1901.2"/>
    <n v="87.2"/>
    <n v="81.599999999999994"/>
    <n v="37496"/>
    <n v="40881.599999999999"/>
    <n v="84.1"/>
    <n v="81.400000000000006"/>
    <n v="6559.7999999999993"/>
    <n v="5453.8"/>
    <m/>
    <m/>
    <n v="0"/>
    <n v="0"/>
    <n v="86.724015748031505"/>
    <n v="81.576408450704221"/>
    <n v="44055.8"/>
    <n v="46335.399999999994"/>
    <n v="36"/>
    <n v="46"/>
    <n v="36"/>
    <n v="46"/>
    <n v="5.0999999999999996"/>
    <n v="6"/>
    <n v="183.6"/>
    <n v="276"/>
    <n v="92.3"/>
    <n v="94.1"/>
    <n v="3322.7999999999997"/>
    <n v="4328.5999999999995"/>
    <n v="1009"/>
    <n v="1049"/>
    <n v="1009"/>
    <n v="1049"/>
    <n v="4133"/>
    <n v="4281.8999999999996"/>
    <n v="114744.5"/>
    <n v="114375.79999999999"/>
    <n v="99"/>
    <n v="87"/>
    <n v="99"/>
    <n v="87"/>
    <n v="342.90000000000003"/>
    <n v="341.9"/>
    <n v="9198.5999999999985"/>
    <n v="7922.2000000000007"/>
    <n v="1108"/>
    <n v="1136"/>
    <n v="1108"/>
    <n v="1136"/>
    <n v="4475.8999999999996"/>
    <n v="4623.7999999999993"/>
    <n v="123943.1"/>
    <n v="122297.99999999999"/>
    <n v="0"/>
    <n v="0"/>
    <n v="0"/>
    <n v="0"/>
    <n v="0"/>
    <n v="0"/>
    <n v="0"/>
    <n v="0"/>
    <n v="4659.5"/>
    <n v="4899.8"/>
    <n v="127265.90000000002"/>
    <n v="126626.6"/>
  </r>
  <r>
    <x v="13"/>
    <s v="Texas Southern University "/>
    <m/>
    <n v="229063"/>
    <x v="1"/>
    <n v="997"/>
    <n v="935"/>
    <n v="0"/>
    <n v="0"/>
    <n v="997"/>
    <n v="935"/>
    <m/>
    <m/>
    <n v="997"/>
    <n v="935"/>
    <n v="997"/>
    <n v="935"/>
    <n v="48"/>
    <n v="39"/>
    <n v="48"/>
    <n v="39"/>
    <n v="4"/>
    <n v="5"/>
    <n v="4"/>
    <n v="5"/>
    <m/>
    <m/>
    <n v="0"/>
    <n v="0"/>
    <n v="52"/>
    <n v="44"/>
    <n v="52"/>
    <n v="44"/>
    <n v="5.0999999999999996"/>
    <n v="5"/>
    <n v="244.79999999999998"/>
    <n v="195"/>
    <n v="4.3"/>
    <n v="4.8"/>
    <n v="17.2"/>
    <n v="24"/>
    <m/>
    <m/>
    <n v="0"/>
    <n v="0"/>
    <n v="5.0384615384615383"/>
    <n v="4.9772727272727275"/>
    <n v="262"/>
    <n v="219"/>
    <n v="135.4"/>
    <n v="131.5"/>
    <n v="6499.2000000000007"/>
    <n v="5128.5"/>
    <n v="143"/>
    <n v="121.4"/>
    <n v="572"/>
    <n v="607"/>
    <m/>
    <m/>
    <n v="0"/>
    <n v="0"/>
    <n v="135.98461538461541"/>
    <n v="130.35227272727272"/>
    <n v="7071.2000000000016"/>
    <n v="5735.5"/>
    <n v="280"/>
    <n v="286"/>
    <n v="280"/>
    <n v="286"/>
    <n v="14"/>
    <n v="34"/>
    <n v="14"/>
    <n v="34"/>
    <m/>
    <m/>
    <n v="0"/>
    <n v="0"/>
    <n v="294"/>
    <n v="320"/>
    <n v="294"/>
    <n v="320"/>
    <n v="5.0999999999999996"/>
    <n v="5.2"/>
    <n v="1428"/>
    <n v="1487.2"/>
    <n v="5.0999999999999996"/>
    <n v="5.0999999999999996"/>
    <n v="71.399999999999991"/>
    <n v="173.39999999999998"/>
    <m/>
    <m/>
    <n v="0"/>
    <n v="0"/>
    <n v="5.1000000000000005"/>
    <n v="5.1893750000000001"/>
    <n v="1499.4"/>
    <n v="1660.6"/>
    <n v="141"/>
    <n v="141.30000000000001"/>
    <n v="39480"/>
    <n v="40411.800000000003"/>
    <n v="141.69999999999999"/>
    <n v="150.19999999999999"/>
    <n v="1983.7999999999997"/>
    <n v="5106.7999999999993"/>
    <m/>
    <m/>
    <n v="0"/>
    <n v="0"/>
    <n v="141.03333333333333"/>
    <n v="142.24562500000002"/>
    <n v="41463.800000000003"/>
    <n v="45518.600000000006"/>
    <n v="346"/>
    <n v="364"/>
    <n v="346"/>
    <n v="364"/>
    <n v="5.0907514450867053"/>
    <n v="5.1637362637362632"/>
    <n v="1761.4"/>
    <n v="1879.5999999999997"/>
    <n v="140.27456647398847"/>
    <n v="140.80796703296704"/>
    <n v="48535.000000000015"/>
    <n v="51254.100000000006"/>
    <n v="446"/>
    <n v="401"/>
    <n v="446"/>
    <n v="401"/>
    <n v="94"/>
    <n v="86"/>
    <n v="94"/>
    <n v="86"/>
    <m/>
    <m/>
    <n v="0"/>
    <n v="0"/>
    <n v="540"/>
    <n v="487"/>
    <n v="540"/>
    <n v="487"/>
    <n v="3.7"/>
    <n v="3.8"/>
    <n v="1650.2"/>
    <n v="1523.8"/>
    <n v="3.7"/>
    <n v="3.6"/>
    <n v="347.8"/>
    <n v="309.60000000000002"/>
    <m/>
    <m/>
    <n v="0"/>
    <n v="0"/>
    <n v="3.7"/>
    <n v="3.7646817248459961"/>
    <n v="1998"/>
    <n v="1833.4"/>
    <n v="95.7"/>
    <n v="96.7"/>
    <n v="42682.200000000004"/>
    <n v="38776.700000000004"/>
    <n v="79.2"/>
    <n v="83"/>
    <n v="7444.8"/>
    <n v="7138"/>
    <m/>
    <m/>
    <n v="0"/>
    <n v="0"/>
    <n v="92.827777777777797"/>
    <n v="94.28069815195073"/>
    <n v="50127.000000000007"/>
    <n v="45914.700000000004"/>
    <n v="111"/>
    <n v="84"/>
    <n v="111"/>
    <n v="84"/>
    <n v="4.5"/>
    <n v="5.8"/>
    <n v="499.5"/>
    <n v="487.2"/>
    <n v="71.599999999999994"/>
    <n v="78.8"/>
    <n v="7947.5999999999995"/>
    <n v="6619.2"/>
    <n v="774"/>
    <n v="726"/>
    <n v="774"/>
    <n v="726"/>
    <n v="3323"/>
    <n v="3206"/>
    <n v="88661.4"/>
    <n v="84317"/>
    <n v="112"/>
    <n v="125"/>
    <n v="112"/>
    <n v="125"/>
    <n v="436.4"/>
    <n v="507"/>
    <n v="10000.6"/>
    <n v="12851.8"/>
    <n v="886"/>
    <n v="851"/>
    <n v="886"/>
    <n v="851"/>
    <n v="3759.4"/>
    <n v="3713"/>
    <n v="98662"/>
    <n v="97168.8"/>
    <n v="0"/>
    <n v="0"/>
    <n v="0"/>
    <n v="0"/>
    <n v="0"/>
    <n v="0"/>
    <n v="0"/>
    <n v="0"/>
    <n v="4258.8999999999996"/>
    <n v="4200.2"/>
    <n v="106609.60000000003"/>
    <n v="103788.00000000001"/>
  </r>
  <r>
    <x v="13"/>
    <s v="University of Houston-Clear Lake "/>
    <m/>
    <n v="225414"/>
    <x v="1"/>
    <n v="1598"/>
    <n v="1624"/>
    <n v="0"/>
    <n v="0"/>
    <n v="1598"/>
    <n v="1624"/>
    <m/>
    <m/>
    <n v="1598"/>
    <n v="1624"/>
    <n v="1598"/>
    <n v="1624"/>
    <n v="56"/>
    <n v="37"/>
    <n v="56"/>
    <n v="37"/>
    <n v="11"/>
    <n v="6"/>
    <n v="11"/>
    <n v="6"/>
    <m/>
    <m/>
    <n v="0"/>
    <n v="0"/>
    <n v="67"/>
    <n v="43"/>
    <n v="67"/>
    <n v="43"/>
    <n v="4"/>
    <n v="4.0999999999999996"/>
    <n v="224"/>
    <n v="151.69999999999999"/>
    <n v="4.0999999999999996"/>
    <n v="4.5999999999999996"/>
    <n v="45.099999999999994"/>
    <n v="27.599999999999998"/>
    <m/>
    <m/>
    <n v="0"/>
    <n v="0"/>
    <n v="4.0164179104477613"/>
    <n v="4.1697674418604649"/>
    <n v="269.10000000000002"/>
    <n v="179.29999999999998"/>
    <n v="98.3"/>
    <n v="101.5"/>
    <n v="5504.8"/>
    <n v="3755.5"/>
    <n v="85.2"/>
    <n v="101.3"/>
    <n v="937.2"/>
    <n v="607.79999999999995"/>
    <m/>
    <m/>
    <n v="0"/>
    <n v="0"/>
    <n v="96.149253731343279"/>
    <n v="101.47209302325582"/>
    <n v="6442"/>
    <n v="4363.3"/>
    <n v="57"/>
    <n v="78"/>
    <n v="57"/>
    <n v="78"/>
    <n v="4"/>
    <n v="1"/>
    <n v="4"/>
    <n v="1"/>
    <m/>
    <m/>
    <n v="0"/>
    <n v="0"/>
    <n v="61"/>
    <n v="79"/>
    <n v="61"/>
    <n v="79"/>
    <n v="4.5"/>
    <n v="4.7"/>
    <n v="256.5"/>
    <n v="366.6"/>
    <n v="4.5"/>
    <n v="4"/>
    <n v="18"/>
    <n v="4"/>
    <m/>
    <m/>
    <n v="0"/>
    <n v="0"/>
    <n v="4.5"/>
    <n v="4.6911392405063292"/>
    <n v="274.5"/>
    <n v="370.6"/>
    <n v="118.8"/>
    <n v="122"/>
    <n v="6771.5999999999995"/>
    <n v="9516"/>
    <n v="101.8"/>
    <n v="111"/>
    <n v="407.2"/>
    <n v="111"/>
    <m/>
    <m/>
    <n v="0"/>
    <n v="0"/>
    <n v="117.68524590163933"/>
    <n v="121.86075949367088"/>
    <n v="7178.7999999999993"/>
    <n v="9627"/>
    <n v="128"/>
    <n v="122"/>
    <n v="128"/>
    <n v="122"/>
    <n v="4.2468750000000002"/>
    <n v="4.5073770491803273"/>
    <n v="543.6"/>
    <n v="549.9"/>
    <n v="106.41249999999999"/>
    <n v="114.67459016393443"/>
    <n v="13620.8"/>
    <n v="13990.3"/>
    <n v="696"/>
    <n v="707"/>
    <n v="696"/>
    <n v="707"/>
    <n v="744"/>
    <n v="757"/>
    <n v="744"/>
    <n v="757"/>
    <m/>
    <m/>
    <n v="0"/>
    <n v="0"/>
    <n v="1440"/>
    <n v="1464"/>
    <n v="1440"/>
    <n v="1464"/>
    <n v="3.2"/>
    <n v="3.1"/>
    <n v="2227.2000000000003"/>
    <n v="2191.7000000000003"/>
    <n v="3.6"/>
    <n v="3.7"/>
    <n v="2678.4"/>
    <n v="2800.9"/>
    <m/>
    <m/>
    <n v="0"/>
    <n v="0"/>
    <n v="3.4066666666666667"/>
    <n v="3.4102459016393447"/>
    <n v="4905.6000000000004"/>
    <n v="4992.6000000000004"/>
    <n v="72.3"/>
    <n v="72.099999999999994"/>
    <n v="50320.799999999996"/>
    <n v="50974.7"/>
    <n v="65.2"/>
    <n v="66.900000000000006"/>
    <n v="48508.800000000003"/>
    <n v="50643.3"/>
    <m/>
    <m/>
    <n v="0"/>
    <n v="0"/>
    <n v="68.631666666666675"/>
    <n v="69.411202185792348"/>
    <n v="98829.6"/>
    <n v="101618"/>
    <n v="30"/>
    <n v="38"/>
    <n v="30"/>
    <n v="38"/>
    <n v="4.7"/>
    <n v="5.9"/>
    <n v="141"/>
    <n v="224.20000000000002"/>
    <n v="43.7"/>
    <n v="50"/>
    <n v="1311"/>
    <n v="1900"/>
    <n v="809"/>
    <n v="822"/>
    <n v="809"/>
    <n v="822"/>
    <n v="2707.7000000000003"/>
    <n v="2710"/>
    <n v="62597.2"/>
    <n v="64246.2"/>
    <n v="759"/>
    <n v="764"/>
    <n v="759"/>
    <n v="764"/>
    <n v="2741.5"/>
    <n v="2832.5"/>
    <n v="49853.200000000004"/>
    <n v="51362.100000000006"/>
    <n v="1568"/>
    <n v="1586"/>
    <n v="1568"/>
    <n v="1586"/>
    <n v="5449.2000000000007"/>
    <n v="5542.5"/>
    <n v="112450.4"/>
    <n v="115608.3"/>
    <n v="0"/>
    <n v="0"/>
    <n v="0"/>
    <n v="0"/>
    <n v="0"/>
    <n v="0"/>
    <n v="0"/>
    <n v="0"/>
    <n v="5590.2000000000007"/>
    <n v="5766.7"/>
    <n v="113761.40000000001"/>
    <n v="117508.3"/>
  </r>
  <r>
    <x v="13"/>
    <s v="University of Texas at Tyler"/>
    <m/>
    <n v="228802"/>
    <x v="1"/>
    <n v="1963"/>
    <n v="1900"/>
    <n v="10"/>
    <n v="8"/>
    <n v="1953"/>
    <n v="1892"/>
    <m/>
    <m/>
    <n v="1953"/>
    <n v="1892"/>
    <n v="1953"/>
    <n v="1892"/>
    <n v="224"/>
    <n v="229"/>
    <n v="224"/>
    <n v="229"/>
    <n v="5"/>
    <n v="18"/>
    <n v="5"/>
    <n v="18"/>
    <m/>
    <m/>
    <n v="0"/>
    <n v="0"/>
    <n v="229"/>
    <n v="247"/>
    <n v="229"/>
    <n v="247"/>
    <n v="4.3"/>
    <n v="4"/>
    <n v="963.19999999999993"/>
    <n v="916"/>
    <n v="3.2"/>
    <n v="3.6"/>
    <n v="16"/>
    <n v="64.8"/>
    <m/>
    <m/>
    <n v="0"/>
    <n v="0"/>
    <n v="4.2759825327510912"/>
    <n v="3.9708502024291494"/>
    <n v="979.19999999999993"/>
    <n v="980.8"/>
    <n v="111.1"/>
    <n v="108.8"/>
    <n v="24886.399999999998"/>
    <n v="24915.200000000001"/>
    <n v="86.4"/>
    <n v="95.4"/>
    <n v="432"/>
    <n v="1717.2"/>
    <m/>
    <m/>
    <n v="0"/>
    <n v="0"/>
    <n v="110.56069868995633"/>
    <n v="107.82348178137653"/>
    <n v="25318.399999999998"/>
    <n v="26632.400000000001"/>
    <n v="178"/>
    <n v="171"/>
    <n v="178"/>
    <n v="171"/>
    <n v="2"/>
    <n v="15"/>
    <n v="2"/>
    <n v="15"/>
    <m/>
    <m/>
    <n v="0"/>
    <n v="0"/>
    <n v="180"/>
    <n v="186"/>
    <n v="180"/>
    <n v="186"/>
    <n v="4.7"/>
    <n v="4.5"/>
    <n v="836.6"/>
    <n v="769.5"/>
    <n v="10"/>
    <n v="4.2"/>
    <n v="20"/>
    <n v="63"/>
    <m/>
    <m/>
    <n v="0"/>
    <n v="0"/>
    <n v="4.7588888888888894"/>
    <n v="4.475806451612903"/>
    <n v="856.60000000000014"/>
    <n v="832.5"/>
    <n v="125.5"/>
    <n v="123.1"/>
    <n v="22339"/>
    <n v="21050.1"/>
    <n v="91"/>
    <n v="121.7"/>
    <n v="182"/>
    <n v="1825.5"/>
    <m/>
    <m/>
    <n v="0"/>
    <n v="0"/>
    <n v="125.11666666666666"/>
    <n v="122.98709677419355"/>
    <n v="22521"/>
    <n v="22875.599999999999"/>
    <n v="409"/>
    <n v="433"/>
    <n v="409"/>
    <n v="433"/>
    <n v="4.4885085574572132"/>
    <n v="4.1877598152424937"/>
    <n v="1835.8000000000002"/>
    <n v="1813.2999999999997"/>
    <n v="116.96674816625915"/>
    <n v="114.33718244803696"/>
    <n v="47839.399999999994"/>
    <n v="49508"/>
    <n v="729"/>
    <n v="708"/>
    <n v="729"/>
    <n v="708"/>
    <n v="665"/>
    <n v="629"/>
    <n v="665"/>
    <n v="629"/>
    <m/>
    <m/>
    <n v="0"/>
    <n v="0"/>
    <n v="1394"/>
    <n v="1337"/>
    <n v="1394"/>
    <n v="1337"/>
    <n v="3.1"/>
    <n v="3"/>
    <n v="2259.9"/>
    <n v="2124"/>
    <n v="2.5"/>
    <n v="2.5"/>
    <n v="1662.5"/>
    <n v="1572.5"/>
    <m/>
    <m/>
    <n v="0"/>
    <n v="0"/>
    <n v="2.8137733142037304"/>
    <n v="2.7647718773373224"/>
    <n v="3922.4"/>
    <n v="3696.5"/>
    <n v="74.8"/>
    <n v="74.5"/>
    <n v="54529.2"/>
    <n v="52746"/>
    <n v="53.7"/>
    <n v="54.1"/>
    <n v="35710.5"/>
    <n v="34028.9"/>
    <m/>
    <m/>
    <n v="0"/>
    <n v="0"/>
    <n v="64.734361549497848"/>
    <n v="64.902692595362751"/>
    <n v="90239.7"/>
    <n v="86774.9"/>
    <n v="150"/>
    <n v="122"/>
    <n v="150"/>
    <n v="122"/>
    <n v="3.7"/>
    <n v="3.3"/>
    <n v="555"/>
    <n v="402.59999999999997"/>
    <n v="59"/>
    <n v="50.8"/>
    <n v="8850"/>
    <n v="6197.5999999999995"/>
    <n v="1131"/>
    <n v="1108"/>
    <n v="1131"/>
    <n v="1108"/>
    <n v="4059.7"/>
    <n v="3809.5"/>
    <n v="101754.59999999999"/>
    <n v="98711.3"/>
    <n v="672"/>
    <n v="662"/>
    <n v="672"/>
    <n v="662"/>
    <n v="1698.5"/>
    <n v="1700.3"/>
    <n v="36324.5"/>
    <n v="37571.599999999999"/>
    <n v="1803"/>
    <n v="1770"/>
    <n v="1803"/>
    <n v="1770"/>
    <n v="5758.2"/>
    <n v="5509.8"/>
    <n v="138079.09999999998"/>
    <n v="136282.9"/>
    <n v="0"/>
    <n v="0"/>
    <n v="0"/>
    <n v="0"/>
    <n v="0"/>
    <n v="0"/>
    <n v="0"/>
    <n v="0"/>
    <n v="6313.2000000000007"/>
    <n v="5912.4"/>
    <n v="146929.09999999998"/>
    <n v="142480.5"/>
  </r>
  <r>
    <x v="13"/>
    <s v="University of Texas Permian Basin"/>
    <m/>
    <n v="229018"/>
    <x v="1"/>
    <n v="880"/>
    <n v="913"/>
    <n v="7"/>
    <n v="5"/>
    <n v="873"/>
    <n v="908"/>
    <m/>
    <m/>
    <n v="873"/>
    <n v="908"/>
    <n v="873"/>
    <n v="908"/>
    <n v="97"/>
    <n v="113"/>
    <n v="97"/>
    <n v="113"/>
    <n v="7"/>
    <n v="13"/>
    <n v="7"/>
    <n v="13"/>
    <m/>
    <m/>
    <n v="0"/>
    <n v="0"/>
    <n v="104"/>
    <n v="126"/>
    <n v="104"/>
    <n v="126"/>
    <n v="4.4000000000000004"/>
    <n v="4.4000000000000004"/>
    <n v="426.8"/>
    <n v="497.20000000000005"/>
    <n v="4"/>
    <n v="3.8"/>
    <n v="28"/>
    <n v="49.4"/>
    <m/>
    <m/>
    <n v="0"/>
    <n v="0"/>
    <n v="4.3730769230769235"/>
    <n v="4.3380952380952387"/>
    <n v="454.80000000000007"/>
    <n v="546.6"/>
    <n v="119.8"/>
    <n v="116.8"/>
    <n v="11620.6"/>
    <n v="13198.4"/>
    <n v="93"/>
    <n v="106.3"/>
    <n v="651"/>
    <n v="1381.8999999999999"/>
    <m/>
    <m/>
    <n v="0"/>
    <n v="0"/>
    <n v="117.99615384615385"/>
    <n v="115.71666666666665"/>
    <n v="12271.6"/>
    <n v="14580.3"/>
    <n v="100"/>
    <n v="82"/>
    <n v="100"/>
    <n v="82"/>
    <n v="5"/>
    <n v="3"/>
    <n v="5"/>
    <n v="3"/>
    <m/>
    <m/>
    <n v="0"/>
    <n v="0"/>
    <n v="105"/>
    <n v="85"/>
    <n v="105"/>
    <n v="85"/>
    <n v="5"/>
    <n v="5.0999999999999996"/>
    <n v="500"/>
    <n v="418.2"/>
    <n v="5.6"/>
    <n v="3.8"/>
    <n v="28"/>
    <n v="11.399999999999999"/>
    <m/>
    <m/>
    <n v="0"/>
    <n v="0"/>
    <n v="5.0285714285714285"/>
    <n v="5.0541176470588232"/>
    <n v="528"/>
    <n v="429.59999999999997"/>
    <n v="131.80000000000001"/>
    <n v="132.30000000000001"/>
    <n v="13180.000000000002"/>
    <n v="10848.6"/>
    <n v="130.80000000000001"/>
    <n v="95.3"/>
    <n v="654"/>
    <n v="285.89999999999998"/>
    <m/>
    <m/>
    <n v="0"/>
    <n v="0"/>
    <n v="131.75238095238097"/>
    <n v="130.99411764705883"/>
    <n v="13834.000000000002"/>
    <n v="11134.5"/>
    <n v="209"/>
    <n v="211"/>
    <n v="209"/>
    <n v="211"/>
    <n v="4.7023923444976079"/>
    <n v="4.6265402843601899"/>
    <n v="982.80000000000007"/>
    <n v="976.2"/>
    <n v="124.90717703349283"/>
    <n v="121.87109004739337"/>
    <n v="26105.600000000002"/>
    <n v="25714.799999999999"/>
    <n v="223"/>
    <n v="238"/>
    <n v="223"/>
    <n v="238"/>
    <n v="312"/>
    <n v="349"/>
    <n v="312"/>
    <n v="349"/>
    <m/>
    <m/>
    <n v="0"/>
    <n v="0"/>
    <n v="535"/>
    <n v="587"/>
    <n v="535"/>
    <n v="587"/>
    <n v="3.2"/>
    <n v="3"/>
    <n v="713.6"/>
    <n v="714"/>
    <n v="3"/>
    <n v="3.1"/>
    <n v="936"/>
    <n v="1081.9000000000001"/>
    <m/>
    <m/>
    <n v="0"/>
    <n v="0"/>
    <n v="3.0833644859813081"/>
    <n v="3.0594548551959115"/>
    <n v="1649.6"/>
    <n v="1795.9"/>
    <n v="75.900000000000006"/>
    <n v="74.3"/>
    <n v="16925.7"/>
    <n v="17683.399999999998"/>
    <n v="63.6"/>
    <n v="64.3"/>
    <n v="19843.2"/>
    <n v="22440.7"/>
    <m/>
    <m/>
    <n v="0"/>
    <n v="0"/>
    <n v="68.726915887850467"/>
    <n v="68.354514480408852"/>
    <n v="36768.9"/>
    <n v="40124.1"/>
    <n v="129"/>
    <n v="110"/>
    <n v="129"/>
    <n v="110"/>
    <n v="3.5"/>
    <n v="3.3"/>
    <n v="451.5"/>
    <n v="363"/>
    <n v="51.7"/>
    <n v="55.3"/>
    <n v="6669.3"/>
    <n v="6083"/>
    <n v="420"/>
    <n v="433"/>
    <n v="420"/>
    <n v="433"/>
    <n v="1640.4"/>
    <n v="1629.4"/>
    <n v="41726.300000000003"/>
    <n v="41730.399999999994"/>
    <n v="324"/>
    <n v="365"/>
    <n v="324"/>
    <n v="365"/>
    <n v="992"/>
    <n v="1142.7"/>
    <n v="21148.2"/>
    <n v="24108.5"/>
    <n v="744"/>
    <n v="798"/>
    <n v="744"/>
    <n v="798"/>
    <n v="2632.4"/>
    <n v="2772.1000000000004"/>
    <n v="62874.5"/>
    <n v="65838.899999999994"/>
    <n v="0"/>
    <n v="0"/>
    <n v="0"/>
    <n v="0"/>
    <n v="0"/>
    <n v="0"/>
    <n v="0"/>
    <n v="0"/>
    <n v="3083.9"/>
    <n v="3135.1000000000004"/>
    <n v="69543.8"/>
    <n v="71921.899999999994"/>
  </r>
  <r>
    <x v="13"/>
    <s v="University of Texas-Rio Grande Valley"/>
    <s v="Met the requirments for 4-Year 2 in 2021-22"/>
    <n v="227368"/>
    <x v="1"/>
    <n v="4360"/>
    <n v="4935"/>
    <n v="0"/>
    <n v="0"/>
    <n v="4360"/>
    <n v="4935"/>
    <m/>
    <m/>
    <n v="4360"/>
    <n v="4935"/>
    <n v="4360"/>
    <n v="4935"/>
    <n v="1053"/>
    <n v="1194"/>
    <n v="1053"/>
    <n v="1194"/>
    <n v="152"/>
    <n v="158"/>
    <n v="152"/>
    <n v="158"/>
    <m/>
    <m/>
    <n v="0"/>
    <n v="0"/>
    <n v="1205"/>
    <n v="1352"/>
    <n v="1205"/>
    <n v="1352"/>
    <n v="4.4000000000000004"/>
    <n v="4.4000000000000004"/>
    <n v="4633.2000000000007"/>
    <n v="5253.6"/>
    <n v="4.5"/>
    <n v="4.8"/>
    <n v="684"/>
    <n v="758.4"/>
    <m/>
    <m/>
    <n v="0"/>
    <n v="0"/>
    <n v="4.4126141078838179"/>
    <n v="4.4467455621301779"/>
    <n v="5317.2000000000007"/>
    <n v="6012.0000000000009"/>
    <n v="121.7"/>
    <n v="119.3"/>
    <n v="128150.1"/>
    <n v="142444.19999999998"/>
    <n v="122"/>
    <n v="126.6"/>
    <n v="18544"/>
    <n v="20002.8"/>
    <m/>
    <m/>
    <n v="0"/>
    <n v="0"/>
    <n v="121.73784232365146"/>
    <n v="120.15310650887572"/>
    <n v="146694.1"/>
    <n v="162446.99999999997"/>
    <n v="855"/>
    <n v="1116"/>
    <n v="855"/>
    <n v="1116"/>
    <n v="152"/>
    <n v="157"/>
    <n v="152"/>
    <n v="157"/>
    <m/>
    <m/>
    <n v="0"/>
    <n v="0"/>
    <n v="1007"/>
    <n v="1273"/>
    <n v="1007"/>
    <n v="1273"/>
    <n v="4.8"/>
    <n v="4.9000000000000004"/>
    <n v="4104"/>
    <n v="5468.4000000000005"/>
    <n v="5"/>
    <n v="5.3"/>
    <n v="760"/>
    <n v="832.1"/>
    <m/>
    <m/>
    <n v="0"/>
    <n v="0"/>
    <n v="4.8301886792452828"/>
    <n v="4.9493322859387279"/>
    <n v="4864"/>
    <n v="6300.5000000000009"/>
    <n v="134.69999999999999"/>
    <n v="135.4"/>
    <n v="115168.49999999999"/>
    <n v="151106.4"/>
    <n v="139.69999999999999"/>
    <n v="141.80000000000001"/>
    <n v="21234.399999999998"/>
    <n v="22262.600000000002"/>
    <m/>
    <m/>
    <n v="0"/>
    <n v="0"/>
    <n v="135.45471698113207"/>
    <n v="136.18931657501963"/>
    <n v="136402.9"/>
    <n v="173369"/>
    <n v="2212"/>
    <n v="2625"/>
    <n v="2212"/>
    <n v="2625"/>
    <n v="4.6027124773960217"/>
    <n v="4.6904761904761916"/>
    <n v="10181.200000000001"/>
    <n v="12312.500000000004"/>
    <n v="127.98236889692586"/>
    <n v="127.92990476190477"/>
    <n v="283097"/>
    <n v="335816"/>
    <n v="1109"/>
    <n v="1386"/>
    <n v="1109"/>
    <n v="1386"/>
    <n v="620"/>
    <n v="654"/>
    <n v="620"/>
    <n v="654"/>
    <m/>
    <m/>
    <n v="0"/>
    <n v="0"/>
    <n v="1729"/>
    <n v="2040"/>
    <n v="1729"/>
    <n v="2040"/>
    <n v="3.4"/>
    <n v="3.3"/>
    <n v="3770.6"/>
    <n v="4573.8"/>
    <n v="3.7"/>
    <n v="3.9"/>
    <n v="2294"/>
    <n v="2550.6"/>
    <m/>
    <m/>
    <n v="0"/>
    <n v="0"/>
    <n v="3.5075766338924237"/>
    <n v="3.4923529411764704"/>
    <n v="6064.6"/>
    <n v="7124.4"/>
    <n v="90.6"/>
    <n v="88.9"/>
    <n v="100475.4"/>
    <n v="123215.40000000001"/>
    <n v="81.2"/>
    <n v="84.6"/>
    <n v="50344"/>
    <n v="55328.399999999994"/>
    <m/>
    <m/>
    <n v="0"/>
    <n v="0"/>
    <n v="87.229265471370738"/>
    <n v="87.521470588235289"/>
    <n v="150819.4"/>
    <n v="178543.8"/>
    <n v="419"/>
    <n v="270"/>
    <n v="419"/>
    <n v="270"/>
    <n v="4.4000000000000004"/>
    <n v="5.9"/>
    <n v="1843.6000000000001"/>
    <n v="1593"/>
    <n v="77.599999999999994"/>
    <n v="88.6"/>
    <n v="32514.399999999998"/>
    <n v="23922"/>
    <n v="3017"/>
    <n v="3696"/>
    <n v="3017"/>
    <n v="3696"/>
    <n v="12507.800000000001"/>
    <n v="15295.8"/>
    <n v="343794"/>
    <n v="416766"/>
    <n v="924"/>
    <n v="969"/>
    <n v="924"/>
    <n v="969"/>
    <n v="3738"/>
    <n v="4141.1000000000004"/>
    <n v="90122.4"/>
    <n v="97593.799999999988"/>
    <n v="3941"/>
    <n v="4665"/>
    <n v="3941"/>
    <n v="4665"/>
    <n v="16245.800000000001"/>
    <n v="19436.900000000001"/>
    <n v="433916.4"/>
    <n v="514359.8"/>
    <n v="0"/>
    <n v="0"/>
    <n v="0"/>
    <n v="0"/>
    <n v="0"/>
    <n v="0"/>
    <n v="0"/>
    <n v="0"/>
    <n v="18089.400000000001"/>
    <n v="21029.9"/>
    <n v="466430.80000000005"/>
    <n v="538281.80000000005"/>
  </r>
  <r>
    <x v="13"/>
    <s v="West Texas A&amp;M University"/>
    <m/>
    <n v="229814"/>
    <x v="1"/>
    <n v="1730"/>
    <n v="1699"/>
    <n v="0"/>
    <n v="0"/>
    <n v="1730"/>
    <n v="1699"/>
    <m/>
    <m/>
    <n v="1730"/>
    <n v="1699"/>
    <n v="1730"/>
    <n v="1699"/>
    <n v="360"/>
    <n v="358"/>
    <n v="360"/>
    <n v="358"/>
    <n v="11"/>
    <n v="17"/>
    <n v="11"/>
    <n v="17"/>
    <m/>
    <m/>
    <n v="0"/>
    <n v="0"/>
    <n v="371"/>
    <n v="375"/>
    <n v="371"/>
    <n v="375"/>
    <n v="4.4000000000000004"/>
    <n v="4.3"/>
    <n v="1584.0000000000002"/>
    <n v="1539.3999999999999"/>
    <n v="4.5"/>
    <n v="3.8"/>
    <n v="49.5"/>
    <n v="64.599999999999994"/>
    <m/>
    <m/>
    <n v="0"/>
    <n v="0"/>
    <n v="4.4029649595687337"/>
    <n v="4.277333333333333"/>
    <n v="1633.5000000000002"/>
    <n v="1603.9999999999998"/>
    <n v="114.3"/>
    <n v="112.3"/>
    <n v="41148"/>
    <n v="40203.4"/>
    <n v="107.4"/>
    <n v="88.6"/>
    <n v="1181.4000000000001"/>
    <n v="1506.1999999999998"/>
    <m/>
    <m/>
    <n v="0"/>
    <n v="0"/>
    <n v="114.09541778975742"/>
    <n v="111.2256"/>
    <n v="42329.4"/>
    <n v="41709.599999999999"/>
    <n v="275"/>
    <n v="272"/>
    <n v="275"/>
    <n v="272"/>
    <n v="20"/>
    <n v="11"/>
    <n v="20"/>
    <n v="11"/>
    <m/>
    <m/>
    <n v="0"/>
    <n v="0"/>
    <n v="295"/>
    <n v="283"/>
    <n v="295"/>
    <n v="283"/>
    <n v="4.9000000000000004"/>
    <n v="4.8"/>
    <n v="1347.5"/>
    <n v="1305.5999999999999"/>
    <n v="5.2"/>
    <n v="5.0999999999999996"/>
    <n v="104"/>
    <n v="56.099999999999994"/>
    <m/>
    <m/>
    <n v="0"/>
    <n v="0"/>
    <n v="4.920338983050847"/>
    <n v="4.8116607773851587"/>
    <n v="1451.4999999999998"/>
    <n v="1361.6999999999998"/>
    <n v="128.30000000000001"/>
    <n v="126.5"/>
    <n v="35282.5"/>
    <n v="34408"/>
    <n v="122.7"/>
    <n v="121.8"/>
    <n v="2454"/>
    <n v="1339.8"/>
    <m/>
    <m/>
    <n v="0"/>
    <n v="0"/>
    <n v="127.92033898305085"/>
    <n v="126.31731448763252"/>
    <n v="37736.5"/>
    <n v="35747.800000000003"/>
    <n v="666"/>
    <n v="658"/>
    <n v="666"/>
    <n v="658"/>
    <n v="4.6321321321321323"/>
    <n v="4.5071428571428571"/>
    <n v="3085"/>
    <n v="2965.7"/>
    <n v="120.21906906906906"/>
    <n v="117.71641337386018"/>
    <n v="80065.899999999994"/>
    <n v="77457.399999999994"/>
    <n v="628"/>
    <n v="612"/>
    <n v="628"/>
    <n v="612"/>
    <n v="336"/>
    <n v="342"/>
    <n v="336"/>
    <n v="342"/>
    <m/>
    <m/>
    <n v="0"/>
    <n v="0"/>
    <n v="964"/>
    <n v="954"/>
    <n v="964"/>
    <n v="954"/>
    <n v="3.1"/>
    <n v="3.1"/>
    <n v="1946.8"/>
    <n v="1897.2"/>
    <n v="3.3"/>
    <n v="3.4"/>
    <n v="1108.8"/>
    <n v="1162.8"/>
    <m/>
    <m/>
    <n v="0"/>
    <n v="0"/>
    <n v="3.1697095435684646"/>
    <n v="3.2075471698113209"/>
    <n v="3055.6"/>
    <n v="3060"/>
    <n v="75.400000000000006"/>
    <n v="71.7"/>
    <n v="47351.200000000004"/>
    <n v="43880.4"/>
    <n v="58.7"/>
    <n v="58.9"/>
    <n v="19723.2"/>
    <n v="20143.8"/>
    <m/>
    <m/>
    <n v="0"/>
    <n v="0"/>
    <n v="69.5792531120332"/>
    <n v="67.111320754716985"/>
    <n v="67074.400000000009"/>
    <n v="64024.200000000004"/>
    <n v="100"/>
    <n v="87"/>
    <n v="100"/>
    <n v="87"/>
    <n v="4"/>
    <n v="4.4000000000000004"/>
    <n v="400"/>
    <n v="382.8"/>
    <n v="44"/>
    <n v="48.1"/>
    <n v="4400"/>
    <n v="4184.7"/>
    <n v="1263"/>
    <n v="1242"/>
    <n v="1263"/>
    <n v="1242"/>
    <n v="4878.3"/>
    <n v="4742.2"/>
    <n v="123781.70000000001"/>
    <n v="118491.79999999999"/>
    <n v="367"/>
    <n v="370"/>
    <n v="367"/>
    <n v="370"/>
    <n v="1262.3"/>
    <n v="1283.5"/>
    <n v="23358.600000000002"/>
    <n v="22989.8"/>
    <n v="1630"/>
    <n v="1612"/>
    <n v="1630"/>
    <n v="1612"/>
    <n v="6140.6"/>
    <n v="6025.7"/>
    <n v="147140.30000000002"/>
    <n v="141481.59999999998"/>
    <n v="0"/>
    <n v="0"/>
    <n v="0"/>
    <n v="0"/>
    <n v="0"/>
    <n v="0"/>
    <n v="0"/>
    <n v="0"/>
    <n v="6540.6"/>
    <n v="6408.5"/>
    <n v="151540.29999999999"/>
    <n v="145666.30000000002"/>
  </r>
  <r>
    <x v="13"/>
    <s v="Texas A&amp;M -Texarkana"/>
    <s v="Met the requirments for 4-Year 3 in 2021-22"/>
    <n v="224545"/>
    <x v="2"/>
    <n v="413"/>
    <n v="375"/>
    <n v="0"/>
    <n v="0"/>
    <n v="413"/>
    <n v="375"/>
    <m/>
    <m/>
    <n v="413"/>
    <n v="375"/>
    <n v="413"/>
    <n v="375"/>
    <n v="21"/>
    <n v="24"/>
    <n v="21"/>
    <n v="24"/>
    <n v="2"/>
    <n v="3"/>
    <n v="2"/>
    <n v="3"/>
    <m/>
    <m/>
    <n v="0"/>
    <n v="0"/>
    <n v="23"/>
    <n v="27"/>
    <n v="23"/>
    <n v="27"/>
    <n v="4.4000000000000004"/>
    <n v="4.3"/>
    <n v="92.4"/>
    <n v="103.19999999999999"/>
    <n v="5"/>
    <n v="3.3"/>
    <n v="10"/>
    <n v="9.8999999999999986"/>
    <m/>
    <m/>
    <n v="0"/>
    <n v="0"/>
    <n v="4.4521739130434783"/>
    <n v="4.1888888888888891"/>
    <n v="102.4"/>
    <n v="113.10000000000001"/>
    <n v="107.8"/>
    <n v="109"/>
    <n v="2263.7999999999997"/>
    <n v="2616"/>
    <n v="120"/>
    <n v="75.3"/>
    <n v="240"/>
    <n v="225.89999999999998"/>
    <m/>
    <m/>
    <n v="0"/>
    <n v="0"/>
    <n v="108.86086956521739"/>
    <n v="105.25555555555556"/>
    <n v="2503.7999999999997"/>
    <n v="2841.9"/>
    <n v="25"/>
    <n v="33"/>
    <n v="25"/>
    <n v="33"/>
    <n v="2"/>
    <n v="2"/>
    <n v="2"/>
    <n v="2"/>
    <m/>
    <m/>
    <n v="0"/>
    <n v="0"/>
    <n v="27"/>
    <n v="35"/>
    <n v="27"/>
    <n v="35"/>
    <n v="4.5"/>
    <n v="4.5999999999999996"/>
    <n v="112.5"/>
    <n v="151.79999999999998"/>
    <n v="4.5"/>
    <n v="4"/>
    <n v="9"/>
    <n v="8"/>
    <m/>
    <m/>
    <n v="0"/>
    <n v="0"/>
    <n v="4.5"/>
    <n v="4.5657142857142849"/>
    <n v="121.5"/>
    <n v="159.79999999999998"/>
    <n v="120.3"/>
    <n v="126.8"/>
    <n v="3007.5"/>
    <n v="4184.3999999999996"/>
    <n v="125"/>
    <n v="110.5"/>
    <n v="250"/>
    <n v="221"/>
    <m/>
    <m/>
    <n v="0"/>
    <n v="0"/>
    <n v="120.64814814814815"/>
    <n v="125.86857142857141"/>
    <n v="3257.5"/>
    <n v="4405.3999999999996"/>
    <n v="50"/>
    <n v="62"/>
    <n v="50"/>
    <n v="62"/>
    <n v="4.4779999999999998"/>
    <n v="4.4016129032258062"/>
    <n v="223.89999999999998"/>
    <n v="272.89999999999998"/>
    <n v="115.22599999999998"/>
    <n v="116.89193548387095"/>
    <n v="5761.2999999999993"/>
    <n v="7247.2999999999993"/>
    <n v="191"/>
    <n v="164"/>
    <n v="191"/>
    <n v="164"/>
    <n v="136"/>
    <n v="111"/>
    <n v="136"/>
    <n v="111"/>
    <m/>
    <m/>
    <n v="0"/>
    <n v="0"/>
    <n v="327"/>
    <n v="275"/>
    <n v="327"/>
    <n v="275"/>
    <n v="3"/>
    <n v="3"/>
    <n v="573"/>
    <n v="492"/>
    <n v="3.1"/>
    <n v="2.9"/>
    <n v="421.6"/>
    <n v="321.89999999999998"/>
    <m/>
    <m/>
    <n v="0"/>
    <n v="0"/>
    <n v="3.0415902140672784"/>
    <n v="2.9596363636363634"/>
    <n v="994.6"/>
    <n v="813.9"/>
    <n v="69.400000000000006"/>
    <n v="68.7"/>
    <n v="13255.400000000001"/>
    <n v="11266.800000000001"/>
    <n v="57.6"/>
    <n v="55.4"/>
    <n v="7833.6"/>
    <n v="6149.4"/>
    <m/>
    <m/>
    <n v="0"/>
    <n v="0"/>
    <n v="64.49235474006116"/>
    <n v="63.331636363636363"/>
    <n v="21089"/>
    <n v="17416.2"/>
    <n v="36"/>
    <n v="38"/>
    <n v="36"/>
    <n v="38"/>
    <n v="4.3"/>
    <n v="3.7"/>
    <n v="154.79999999999998"/>
    <n v="140.6"/>
    <n v="62.4"/>
    <n v="67"/>
    <n v="2246.4"/>
    <n v="2546"/>
    <n v="237"/>
    <n v="221"/>
    <n v="237"/>
    <n v="221"/>
    <n v="777.9"/>
    <n v="747"/>
    <n v="18526.7"/>
    <n v="18067.2"/>
    <n v="140"/>
    <n v="116"/>
    <n v="140"/>
    <n v="116"/>
    <n v="440.6"/>
    <n v="339.79999999999995"/>
    <n v="8323.6"/>
    <n v="6596.2999999999993"/>
    <n v="377"/>
    <n v="337"/>
    <n v="377"/>
    <n v="337"/>
    <n v="1218.5"/>
    <n v="1086.8"/>
    <n v="26850.300000000003"/>
    <n v="24663.5"/>
    <n v="0"/>
    <n v="0"/>
    <n v="0"/>
    <n v="0"/>
    <n v="0"/>
    <n v="0"/>
    <n v="0"/>
    <n v="0"/>
    <n v="1373.3"/>
    <n v="1227.3999999999999"/>
    <n v="29096.7"/>
    <n v="27209.5"/>
  </r>
  <r>
    <x v="13"/>
    <s v="Texas A&amp;M University-Central Texas"/>
    <m/>
    <n v="483036"/>
    <x v="1"/>
    <n v="600"/>
    <n v="596"/>
    <n v="16"/>
    <n v="6"/>
    <n v="584"/>
    <n v="590"/>
    <m/>
    <m/>
    <n v="584"/>
    <n v="590"/>
    <n v="584"/>
    <n v="590"/>
    <n v="0"/>
    <n v="0"/>
    <n v="0"/>
    <n v="0"/>
    <n v="0"/>
    <n v="1"/>
    <n v="0"/>
    <n v="1"/>
    <m/>
    <m/>
    <n v="0"/>
    <n v="0"/>
    <n v="0"/>
    <n v="1"/>
    <n v="0"/>
    <n v="1"/>
    <n v="0"/>
    <n v="0"/>
    <n v="0"/>
    <n v="0"/>
    <n v="0"/>
    <n v="2"/>
    <n v="0"/>
    <n v="2"/>
    <m/>
    <m/>
    <n v="0"/>
    <n v="0"/>
    <n v="0"/>
    <n v="2"/>
    <n v="0"/>
    <n v="2"/>
    <n v="0"/>
    <n v="0"/>
    <n v="0"/>
    <n v="0"/>
    <n v="0"/>
    <n v="61"/>
    <n v="0"/>
    <n v="61"/>
    <m/>
    <m/>
    <n v="0"/>
    <n v="0"/>
    <n v="0"/>
    <n v="61"/>
    <n v="0"/>
    <n v="61"/>
    <n v="0"/>
    <n v="0"/>
    <n v="0"/>
    <n v="0"/>
    <n v="0"/>
    <n v="0"/>
    <n v="0"/>
    <n v="0"/>
    <m/>
    <m/>
    <n v="0"/>
    <n v="0"/>
    <n v="0"/>
    <n v="0"/>
    <n v="0"/>
    <n v="0"/>
    <n v="0"/>
    <n v="0"/>
    <n v="0"/>
    <n v="0"/>
    <n v="0"/>
    <n v="0"/>
    <n v="0"/>
    <n v="0"/>
    <m/>
    <m/>
    <n v="0"/>
    <n v="0"/>
    <n v="0"/>
    <n v="0"/>
    <n v="0"/>
    <n v="0"/>
    <n v="0"/>
    <n v="0"/>
    <n v="0"/>
    <n v="0"/>
    <n v="0"/>
    <n v="0"/>
    <n v="0"/>
    <n v="0"/>
    <m/>
    <m/>
    <n v="0"/>
    <n v="0"/>
    <n v="0"/>
    <n v="0"/>
    <n v="0"/>
    <n v="0"/>
    <n v="0"/>
    <n v="1"/>
    <n v="0"/>
    <n v="1"/>
    <n v="0"/>
    <n v="2"/>
    <n v="0"/>
    <n v="2"/>
    <n v="0"/>
    <n v="61"/>
    <n v="0"/>
    <n v="61"/>
    <n v="150"/>
    <n v="188"/>
    <n v="150"/>
    <n v="188"/>
    <n v="421"/>
    <n v="387"/>
    <n v="421"/>
    <n v="387"/>
    <m/>
    <m/>
    <n v="0"/>
    <n v="0"/>
    <n v="571"/>
    <n v="575"/>
    <n v="571"/>
    <n v="575"/>
    <n v="2.6"/>
    <n v="2.6"/>
    <n v="390"/>
    <n v="488.8"/>
    <n v="3.1"/>
    <n v="3.2"/>
    <n v="1305.1000000000001"/>
    <n v="1238.4000000000001"/>
    <m/>
    <m/>
    <n v="0"/>
    <n v="0"/>
    <n v="2.9686514886164628"/>
    <n v="3.0038260869565216"/>
    <n v="1695.1000000000001"/>
    <n v="1727.2"/>
    <n v="59.5"/>
    <n v="57.3"/>
    <n v="8925"/>
    <n v="10772.4"/>
    <n v="55.9"/>
    <n v="56"/>
    <n v="23533.899999999998"/>
    <n v="21672"/>
    <m/>
    <m/>
    <n v="0"/>
    <n v="0"/>
    <n v="56.845709281961469"/>
    <n v="56.425043478260875"/>
    <n v="32458.899999999998"/>
    <n v="32444.400000000001"/>
    <n v="13"/>
    <n v="14"/>
    <n v="13"/>
    <n v="14"/>
    <n v="4.8"/>
    <n v="6.2"/>
    <n v="62.4"/>
    <n v="86.8"/>
    <n v="21.9"/>
    <n v="39.1"/>
    <n v="284.7"/>
    <n v="547.4"/>
    <n v="150"/>
    <n v="188"/>
    <n v="150"/>
    <n v="188"/>
    <n v="390"/>
    <n v="488.8"/>
    <n v="8925"/>
    <n v="10772.4"/>
    <n v="421"/>
    <n v="388"/>
    <n v="421"/>
    <n v="388"/>
    <n v="1305.1000000000001"/>
    <n v="1240.4000000000001"/>
    <n v="23533.899999999998"/>
    <n v="21733"/>
    <n v="571"/>
    <n v="576"/>
    <n v="571"/>
    <n v="576"/>
    <n v="1695.1000000000001"/>
    <n v="1729.2"/>
    <n v="32458.899999999998"/>
    <n v="32505.4"/>
    <n v="0"/>
    <n v="0"/>
    <n v="0"/>
    <n v="0"/>
    <n v="0"/>
    <n v="0"/>
    <n v="0"/>
    <n v="0"/>
    <n v="1757.5000000000002"/>
    <n v="1816"/>
    <n v="32743.599999999999"/>
    <n v="33052.800000000003"/>
  </r>
  <r>
    <x v="13"/>
    <s v="University of Houston-Downtown"/>
    <s v="Met the requirments for 4-Year 3 in 2021-22"/>
    <n v="225432"/>
    <x v="2"/>
    <n v="2715"/>
    <n v="2984"/>
    <n v="3"/>
    <n v="2"/>
    <n v="2712"/>
    <n v="2982"/>
    <m/>
    <m/>
    <n v="2712"/>
    <n v="2982"/>
    <n v="2712"/>
    <n v="2982"/>
    <n v="74"/>
    <n v="92"/>
    <n v="74"/>
    <n v="92"/>
    <n v="7"/>
    <n v="11"/>
    <n v="7"/>
    <n v="11"/>
    <m/>
    <m/>
    <n v="0"/>
    <n v="0"/>
    <n v="81"/>
    <n v="103"/>
    <n v="81"/>
    <n v="103"/>
    <n v="5.0999999999999996"/>
    <n v="4.3"/>
    <n v="377.4"/>
    <n v="395.59999999999997"/>
    <n v="5.4"/>
    <n v="5.4"/>
    <n v="37.800000000000004"/>
    <n v="59.400000000000006"/>
    <m/>
    <m/>
    <n v="0"/>
    <n v="0"/>
    <n v="5.1259259259259258"/>
    <n v="4.4174757281553401"/>
    <n v="415.2"/>
    <n v="455"/>
    <n v="124.9"/>
    <n v="104.3"/>
    <n v="9242.6"/>
    <n v="9595.6"/>
    <n v="114.6"/>
    <n v="93.6"/>
    <n v="802.19999999999993"/>
    <n v="1029.5999999999999"/>
    <m/>
    <m/>
    <n v="0"/>
    <n v="0"/>
    <n v="124.00987654320988"/>
    <n v="103.15728155339806"/>
    <n v="10044.800000000001"/>
    <n v="10625.2"/>
    <n v="291"/>
    <n v="260"/>
    <n v="291"/>
    <n v="260"/>
    <n v="15"/>
    <n v="17"/>
    <n v="15"/>
    <n v="17"/>
    <m/>
    <m/>
    <n v="0"/>
    <n v="0"/>
    <n v="306"/>
    <n v="277"/>
    <n v="306"/>
    <n v="277"/>
    <n v="5.5"/>
    <n v="5.5"/>
    <n v="1600.5"/>
    <n v="1430"/>
    <n v="6.5"/>
    <n v="6.9"/>
    <n v="97.5"/>
    <n v="117.30000000000001"/>
    <m/>
    <m/>
    <n v="0"/>
    <n v="0"/>
    <n v="5.5490196078431371"/>
    <n v="5.585920577617328"/>
    <n v="1698"/>
    <n v="1547.3"/>
    <n v="133.4"/>
    <n v="133"/>
    <n v="38819.4"/>
    <n v="34580"/>
    <n v="128.69999999999999"/>
    <n v="142.19999999999999"/>
    <n v="1930.4999999999998"/>
    <n v="2417.3999999999996"/>
    <m/>
    <m/>
    <n v="0"/>
    <n v="0"/>
    <n v="133.16960784313727"/>
    <n v="133.56462093862817"/>
    <n v="40749.9"/>
    <n v="36997.4"/>
    <n v="387"/>
    <n v="380"/>
    <n v="387"/>
    <n v="380"/>
    <n v="5.4604651162790692"/>
    <n v="5.2692105263157893"/>
    <n v="2113.1999999999998"/>
    <n v="2002.3"/>
    <n v="131.25245478036177"/>
    <n v="125.32263157894738"/>
    <n v="50794.700000000004"/>
    <n v="47622.600000000006"/>
    <n v="950"/>
    <n v="1006"/>
    <n v="950"/>
    <n v="1006"/>
    <n v="1209"/>
    <n v="1406"/>
    <n v="1209"/>
    <n v="1406"/>
    <m/>
    <m/>
    <n v="0"/>
    <n v="0"/>
    <n v="2159"/>
    <n v="2412"/>
    <n v="2159"/>
    <n v="2412"/>
    <n v="3.1"/>
    <n v="2.9"/>
    <n v="2945"/>
    <n v="2917.4"/>
    <n v="3.5"/>
    <n v="3.7"/>
    <n v="4231.5"/>
    <n v="5202.2"/>
    <m/>
    <m/>
    <n v="0"/>
    <n v="0"/>
    <n v="3.3239925891616489"/>
    <n v="3.366334991708126"/>
    <n v="7176.5"/>
    <n v="8119.6"/>
    <n v="69.099999999999994"/>
    <n v="68.400000000000006"/>
    <n v="65645"/>
    <n v="68810.400000000009"/>
    <n v="63.8"/>
    <n v="65.2"/>
    <n v="77134.2"/>
    <n v="91671.2"/>
    <m/>
    <m/>
    <n v="0"/>
    <n v="0"/>
    <n v="66.132098193608158"/>
    <n v="66.534660033167498"/>
    <n v="142779.20000000001"/>
    <n v="160481.60000000001"/>
    <n v="166"/>
    <n v="190"/>
    <n v="166"/>
    <n v="190"/>
    <n v="5.6"/>
    <n v="6.5"/>
    <n v="929.59999999999991"/>
    <n v="1235"/>
    <n v="60.6"/>
    <n v="67.2"/>
    <n v="10059.6"/>
    <n v="12768"/>
    <n v="1315"/>
    <n v="1358"/>
    <n v="1315"/>
    <n v="1358"/>
    <n v="4922.8999999999996"/>
    <n v="4743"/>
    <n v="113707"/>
    <n v="112986"/>
    <n v="1231"/>
    <n v="1434"/>
    <n v="1231"/>
    <n v="1434"/>
    <n v="4366.8"/>
    <n v="5378.9"/>
    <n v="79866.899999999994"/>
    <n v="95118.2"/>
    <n v="2546"/>
    <n v="2792"/>
    <n v="2546"/>
    <n v="2792"/>
    <n v="9289.7000000000007"/>
    <n v="10121.9"/>
    <n v="193573.9"/>
    <n v="208104.2"/>
    <n v="0"/>
    <n v="0"/>
    <n v="0"/>
    <n v="0"/>
    <n v="0"/>
    <n v="0"/>
    <n v="0"/>
    <n v="0"/>
    <n v="10219.300000000001"/>
    <n v="11356.9"/>
    <n v="203633.50000000003"/>
    <n v="220872.2"/>
  </r>
  <r>
    <x v="13"/>
    <s v="University of Houston-Victoria"/>
    <s v="Met the requirments for 4-Year 3 in 2021-22"/>
    <n v="225502"/>
    <x v="2"/>
    <n v="713"/>
    <n v="835"/>
    <n v="1"/>
    <n v="0"/>
    <n v="712"/>
    <n v="835"/>
    <m/>
    <m/>
    <n v="712"/>
    <n v="835"/>
    <n v="712"/>
    <n v="835"/>
    <n v="10"/>
    <n v="29"/>
    <n v="10"/>
    <n v="29"/>
    <n v="0"/>
    <n v="0"/>
    <n v="0"/>
    <n v="0"/>
    <m/>
    <m/>
    <n v="0"/>
    <n v="0"/>
    <n v="10"/>
    <n v="29"/>
    <n v="10"/>
    <n v="29"/>
    <n v="5.4"/>
    <n v="4.4000000000000004"/>
    <n v="54"/>
    <n v="127.60000000000001"/>
    <n v="0"/>
    <n v="0"/>
    <n v="0"/>
    <n v="0"/>
    <m/>
    <m/>
    <n v="0"/>
    <n v="0"/>
    <n v="5.4"/>
    <n v="4.4000000000000004"/>
    <n v="54"/>
    <n v="127.60000000000001"/>
    <n v="124.8"/>
    <n v="111.8"/>
    <n v="1248"/>
    <n v="3242.2"/>
    <n v="0"/>
    <n v="0"/>
    <n v="0"/>
    <n v="0"/>
    <m/>
    <m/>
    <n v="0"/>
    <n v="0"/>
    <n v="124.8"/>
    <n v="111.8"/>
    <n v="1248"/>
    <n v="3242.2"/>
    <n v="63"/>
    <n v="50"/>
    <n v="63"/>
    <n v="50"/>
    <n v="0"/>
    <n v="2"/>
    <n v="0"/>
    <n v="2"/>
    <m/>
    <m/>
    <n v="0"/>
    <n v="0"/>
    <n v="63"/>
    <n v="52"/>
    <n v="63"/>
    <n v="52"/>
    <n v="5.0999999999999996"/>
    <n v="5.0999999999999996"/>
    <n v="321.29999999999995"/>
    <n v="254.99999999999997"/>
    <n v="0"/>
    <n v="5"/>
    <n v="0"/>
    <n v="10"/>
    <m/>
    <m/>
    <n v="0"/>
    <n v="0"/>
    <n v="5.0999999999999996"/>
    <n v="5.0961538461538458"/>
    <n v="321.29999999999995"/>
    <n v="265"/>
    <n v="134.19999999999999"/>
    <n v="135.30000000000001"/>
    <n v="8454.5999999999985"/>
    <n v="6765.0000000000009"/>
    <n v="0"/>
    <n v="130.5"/>
    <n v="0"/>
    <n v="261"/>
    <m/>
    <m/>
    <n v="0"/>
    <n v="0"/>
    <n v="134.19999999999999"/>
    <n v="135.11538461538464"/>
    <n v="8454.5999999999985"/>
    <n v="7026.0000000000018"/>
    <n v="73"/>
    <n v="81"/>
    <n v="73"/>
    <n v="81"/>
    <n v="5.1410958904109583"/>
    <n v="4.8469135802469134"/>
    <n v="375.29999999999995"/>
    <n v="392.59999999999997"/>
    <n v="132.91232876712326"/>
    <n v="126.76790123456792"/>
    <n v="9702.5999999999985"/>
    <n v="10268.200000000001"/>
    <n v="230"/>
    <n v="273"/>
    <n v="230"/>
    <n v="273"/>
    <n v="331"/>
    <n v="376"/>
    <n v="331"/>
    <n v="376"/>
    <m/>
    <m/>
    <n v="0"/>
    <n v="0"/>
    <n v="561"/>
    <n v="649"/>
    <n v="561"/>
    <n v="649"/>
    <n v="3"/>
    <n v="2.9"/>
    <n v="690"/>
    <n v="791.69999999999993"/>
    <n v="3.5"/>
    <n v="3.4"/>
    <n v="1158.5"/>
    <n v="1278.3999999999999"/>
    <m/>
    <m/>
    <n v="0"/>
    <n v="0"/>
    <n v="3.2950089126559714"/>
    <n v="3.1896764252696457"/>
    <n v="1848.5"/>
    <n v="2070.1"/>
    <n v="67.8"/>
    <n v="66.900000000000006"/>
    <n v="15594"/>
    <n v="18263.7"/>
    <n v="59.9"/>
    <n v="60.7"/>
    <n v="19826.899999999998"/>
    <n v="22823.200000000001"/>
    <m/>
    <m/>
    <n v="0"/>
    <n v="0"/>
    <n v="63.138859180035638"/>
    <n v="63.308012326656396"/>
    <n v="35420.899999999994"/>
    <n v="41086.9"/>
    <n v="78"/>
    <n v="105"/>
    <n v="78"/>
    <n v="105"/>
    <n v="4.2"/>
    <n v="4.8"/>
    <n v="327.60000000000002"/>
    <n v="504"/>
    <n v="57.8"/>
    <n v="59.2"/>
    <n v="4508.3999999999996"/>
    <n v="6216"/>
    <n v="303"/>
    <n v="352"/>
    <n v="303"/>
    <n v="352"/>
    <n v="1065.3"/>
    <n v="1174.3"/>
    <n v="25296.6"/>
    <n v="28270.9"/>
    <n v="331"/>
    <n v="378"/>
    <n v="331"/>
    <n v="378"/>
    <n v="1158.5"/>
    <n v="1288.3999999999999"/>
    <n v="19826.899999999998"/>
    <n v="23084.2"/>
    <n v="634"/>
    <n v="730"/>
    <n v="634"/>
    <n v="730"/>
    <n v="2223.8000000000002"/>
    <n v="2462.6999999999998"/>
    <n v="45123.5"/>
    <n v="51355.100000000006"/>
    <n v="0"/>
    <n v="0"/>
    <n v="0"/>
    <n v="0"/>
    <n v="0"/>
    <n v="0"/>
    <n v="0"/>
    <n v="0"/>
    <n v="2551.4"/>
    <n v="2966.7"/>
    <n v="49631.899999999994"/>
    <n v="57571.100000000006"/>
  </r>
  <r>
    <x v="13"/>
    <s v="Sul Ross State University-Rio Grande College"/>
    <s v="Met the requirments for 4-Year 4 in 2021-22"/>
    <s v="228501B"/>
    <x v="10"/>
    <n v="149"/>
    <n v="201"/>
    <n v="0"/>
    <n v="1"/>
    <n v="149"/>
    <n v="200"/>
    <m/>
    <m/>
    <n v="149"/>
    <n v="200"/>
    <n v="149"/>
    <n v="20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42"/>
    <n v="64"/>
    <n v="42"/>
    <n v="64"/>
    <n v="94"/>
    <n v="121"/>
    <n v="94"/>
    <n v="121"/>
    <m/>
    <m/>
    <n v="0"/>
    <n v="0"/>
    <n v="136"/>
    <n v="185"/>
    <n v="136"/>
    <n v="185"/>
    <n v="2.9"/>
    <n v="3.3"/>
    <n v="121.8"/>
    <n v="211.2"/>
    <n v="4.3"/>
    <n v="3.8"/>
    <n v="404.2"/>
    <n v="459.79999999999995"/>
    <m/>
    <m/>
    <n v="0"/>
    <n v="0"/>
    <n v="3.8676470588235294"/>
    <n v="3.6270270270270268"/>
    <n v="526"/>
    <n v="671"/>
    <n v="63.1"/>
    <n v="67.400000000000006"/>
    <n v="2650.2000000000003"/>
    <n v="4313.6000000000004"/>
    <n v="64.2"/>
    <n v="61"/>
    <n v="6034.8"/>
    <n v="7381"/>
    <m/>
    <m/>
    <n v="0"/>
    <n v="0"/>
    <n v="63.860294117647058"/>
    <n v="63.214054054054053"/>
    <n v="8685"/>
    <n v="11694.6"/>
    <n v="13"/>
    <n v="15"/>
    <n v="13"/>
    <n v="15"/>
    <n v="5.9"/>
    <n v="6.9"/>
    <n v="76.7"/>
    <n v="103.5"/>
    <n v="58.2"/>
    <n v="59"/>
    <n v="756.6"/>
    <n v="885"/>
    <n v="42"/>
    <n v="64"/>
    <n v="42"/>
    <n v="64"/>
    <n v="121.8"/>
    <n v="211.2"/>
    <n v="2650.2000000000003"/>
    <n v="4313.6000000000004"/>
    <n v="94"/>
    <n v="121"/>
    <n v="94"/>
    <n v="121"/>
    <n v="404.2"/>
    <n v="459.79999999999995"/>
    <n v="6034.8"/>
    <n v="7381"/>
    <n v="136"/>
    <n v="185"/>
    <n v="136"/>
    <n v="185"/>
    <n v="526"/>
    <n v="671"/>
    <n v="8685"/>
    <n v="11694.6"/>
    <n v="0"/>
    <n v="0"/>
    <n v="0"/>
    <n v="0"/>
    <n v="0"/>
    <n v="0"/>
    <n v="0"/>
    <n v="0"/>
    <n v="602.70000000000005"/>
    <n v="774.5"/>
    <n v="9441.6"/>
    <n v="12579.6"/>
  </r>
  <r>
    <x v="13"/>
    <s v="Texas A&amp;M University at Galveston"/>
    <s v="Met the requirments for 4-Year 4 in 2021-22"/>
    <n v="228714"/>
    <x v="10"/>
    <n v="387"/>
    <n v="358"/>
    <n v="17"/>
    <n v="14"/>
    <n v="370"/>
    <n v="344"/>
    <m/>
    <m/>
    <n v="370"/>
    <n v="344"/>
    <n v="370"/>
    <n v="344"/>
    <n v="82"/>
    <n v="58"/>
    <n v="82"/>
    <n v="58"/>
    <n v="8"/>
    <n v="11"/>
    <n v="8"/>
    <n v="11"/>
    <m/>
    <m/>
    <n v="0"/>
    <n v="0"/>
    <n v="90"/>
    <n v="69"/>
    <n v="90"/>
    <n v="69"/>
    <n v="4.3"/>
    <n v="4"/>
    <n v="352.59999999999997"/>
    <n v="232"/>
    <n v="4.9000000000000004"/>
    <n v="3.9"/>
    <n v="39.200000000000003"/>
    <n v="42.9"/>
    <m/>
    <m/>
    <n v="0"/>
    <n v="0"/>
    <n v="4.3533333333333326"/>
    <n v="3.9840579710144923"/>
    <n v="391.79999999999995"/>
    <n v="274.89999999999998"/>
    <n v="115.8"/>
    <n v="112.2"/>
    <n v="9495.6"/>
    <n v="6507.6"/>
    <n v="130.1"/>
    <n v="105.2"/>
    <n v="1040.8"/>
    <n v="1157.2"/>
    <m/>
    <m/>
    <n v="0"/>
    <n v="0"/>
    <n v="117.07111111111111"/>
    <n v="111.0840579710145"/>
    <n v="10536.4"/>
    <n v="7664.8000000000011"/>
    <n v="110"/>
    <n v="113"/>
    <n v="110"/>
    <n v="113"/>
    <n v="16"/>
    <n v="18"/>
    <n v="16"/>
    <n v="18"/>
    <m/>
    <m/>
    <n v="0"/>
    <n v="0"/>
    <n v="126"/>
    <n v="131"/>
    <n v="126"/>
    <n v="131"/>
    <n v="4.7"/>
    <n v="4.2"/>
    <n v="517"/>
    <n v="474.6"/>
    <n v="4.7"/>
    <n v="4.9000000000000004"/>
    <n v="75.2"/>
    <n v="88.2"/>
    <m/>
    <m/>
    <n v="0"/>
    <n v="0"/>
    <n v="4.7"/>
    <n v="4.2961832061068703"/>
    <n v="592.20000000000005"/>
    <n v="562.80000000000007"/>
    <n v="133.80000000000001"/>
    <n v="123.4"/>
    <n v="14718.000000000002"/>
    <n v="13944.2"/>
    <n v="136.80000000000001"/>
    <n v="124.1"/>
    <n v="2188.8000000000002"/>
    <n v="2233.7999999999997"/>
    <m/>
    <m/>
    <n v="0"/>
    <n v="0"/>
    <n v="134.18095238095239"/>
    <n v="123.49618320610686"/>
    <n v="16906.800000000003"/>
    <n v="16178"/>
    <n v="216"/>
    <n v="200"/>
    <n v="216"/>
    <n v="200"/>
    <n v="4.5555555555555554"/>
    <n v="4.1885000000000003"/>
    <n v="984"/>
    <n v="837.7"/>
    <n v="127.05185185185188"/>
    <n v="119.21400000000001"/>
    <n v="27443.200000000004"/>
    <n v="23842.800000000003"/>
    <n v="126"/>
    <n v="118"/>
    <n v="126"/>
    <n v="118"/>
    <n v="15"/>
    <n v="16"/>
    <n v="15"/>
    <n v="16"/>
    <m/>
    <m/>
    <n v="0"/>
    <n v="0"/>
    <n v="141"/>
    <n v="134"/>
    <n v="141"/>
    <n v="134"/>
    <n v="3.6"/>
    <n v="3.7"/>
    <n v="453.6"/>
    <n v="436.6"/>
    <n v="3.7"/>
    <n v="4.3"/>
    <n v="55.5"/>
    <n v="68.8"/>
    <m/>
    <m/>
    <n v="0"/>
    <n v="0"/>
    <n v="3.6106382978723408"/>
    <n v="3.7716417910447766"/>
    <n v="509.10000000000008"/>
    <n v="505.40000000000009"/>
    <n v="97.5"/>
    <n v="95.3"/>
    <n v="12285"/>
    <n v="11245.4"/>
    <n v="84.9"/>
    <n v="90.8"/>
    <n v="1273.5"/>
    <n v="1452.8"/>
    <m/>
    <m/>
    <n v="0"/>
    <n v="0"/>
    <n v="96.159574468085111"/>
    <n v="94.762686567164167"/>
    <n v="13558.5"/>
    <n v="12698.199999999999"/>
    <n v="13"/>
    <n v="10"/>
    <n v="13"/>
    <n v="10"/>
    <n v="2.9"/>
    <n v="4.5999999999999996"/>
    <n v="37.699999999999996"/>
    <n v="46"/>
    <n v="48.7"/>
    <n v="55"/>
    <n v="633.1"/>
    <n v="550"/>
    <n v="318"/>
    <n v="289"/>
    <n v="318"/>
    <n v="289"/>
    <n v="1323.1999999999998"/>
    <n v="1143.2"/>
    <n v="36498.600000000006"/>
    <n v="31697.200000000004"/>
    <n v="39"/>
    <n v="45"/>
    <n v="39"/>
    <n v="45"/>
    <n v="169.9"/>
    <n v="199.89999999999998"/>
    <n v="4503.1000000000004"/>
    <n v="4843.8"/>
    <n v="357"/>
    <n v="334"/>
    <n v="357"/>
    <n v="334"/>
    <n v="1493.1"/>
    <n v="1343.1"/>
    <n v="41001.700000000004"/>
    <n v="36541.000000000007"/>
    <n v="0"/>
    <n v="0"/>
    <n v="0"/>
    <n v="0"/>
    <n v="0"/>
    <n v="0"/>
    <n v="0"/>
    <n v="0"/>
    <n v="1530.8000000000002"/>
    <n v="1389.1000000000001"/>
    <n v="41634.800000000003"/>
    <n v="37091"/>
  </r>
  <r>
    <x v="13"/>
    <s v="Texas A&amp;M University-San Antonio"/>
    <s v="Met the requirments for 4-Year 4 in 2021-22"/>
    <n v="870501"/>
    <x v="2"/>
    <n v="1405"/>
    <n v="1256"/>
    <n v="0"/>
    <n v="0"/>
    <n v="1405"/>
    <n v="1256"/>
    <m/>
    <m/>
    <n v="1405"/>
    <n v="1256"/>
    <n v="1405"/>
    <n v="1256"/>
    <n v="32"/>
    <n v="40"/>
    <n v="32"/>
    <n v="40"/>
    <n v="0"/>
    <n v="3"/>
    <n v="0"/>
    <n v="3"/>
    <m/>
    <m/>
    <n v="0"/>
    <n v="0"/>
    <n v="32"/>
    <n v="43"/>
    <n v="32"/>
    <n v="43"/>
    <n v="3.5"/>
    <n v="3.8"/>
    <n v="112"/>
    <n v="152"/>
    <n v="0"/>
    <n v="3.3"/>
    <n v="0"/>
    <n v="9.8999999999999986"/>
    <m/>
    <m/>
    <n v="0"/>
    <n v="0"/>
    <n v="3.5"/>
    <n v="3.7651162790697676"/>
    <n v="112"/>
    <n v="161.9"/>
    <n v="92.8"/>
    <n v="98.5"/>
    <n v="2969.6"/>
    <n v="3940"/>
    <n v="0"/>
    <n v="65"/>
    <n v="0"/>
    <n v="195"/>
    <m/>
    <m/>
    <n v="0"/>
    <n v="0"/>
    <n v="92.8"/>
    <n v="96.162790697674424"/>
    <n v="2969.6"/>
    <n v="4135"/>
    <n v="50"/>
    <n v="72"/>
    <n v="50"/>
    <n v="72"/>
    <n v="2"/>
    <n v="2"/>
    <n v="2"/>
    <n v="2"/>
    <m/>
    <m/>
    <n v="0"/>
    <n v="0"/>
    <n v="52"/>
    <n v="74"/>
    <n v="52"/>
    <n v="74"/>
    <n v="4"/>
    <n v="4.4000000000000004"/>
    <n v="200"/>
    <n v="316.8"/>
    <n v="4"/>
    <n v="4.3"/>
    <n v="8"/>
    <n v="8.6"/>
    <m/>
    <m/>
    <n v="0"/>
    <n v="0"/>
    <n v="4"/>
    <n v="4.3972972972972979"/>
    <n v="208"/>
    <n v="325.40000000000003"/>
    <n v="113.3"/>
    <n v="119.2"/>
    <n v="5665"/>
    <n v="8582.4"/>
    <n v="107"/>
    <n v="125.5"/>
    <n v="214"/>
    <n v="251"/>
    <m/>
    <m/>
    <n v="0"/>
    <n v="0"/>
    <n v="113.05769230769231"/>
    <n v="119.37027027027027"/>
    <n v="5879"/>
    <n v="8833.4"/>
    <n v="84"/>
    <n v="117"/>
    <n v="84"/>
    <n v="117"/>
    <n v="3.8095238095238093"/>
    <n v="4.1649572649572653"/>
    <n v="320"/>
    <n v="487.3"/>
    <n v="105.3404761904762"/>
    <n v="110.84102564102564"/>
    <n v="8848.6"/>
    <n v="12968.4"/>
    <n v="599"/>
    <n v="517"/>
    <n v="599"/>
    <n v="517"/>
    <n v="689"/>
    <n v="579"/>
    <n v="689"/>
    <n v="579"/>
    <m/>
    <m/>
    <n v="0"/>
    <n v="0"/>
    <n v="1288"/>
    <n v="1096"/>
    <n v="1288"/>
    <n v="1096"/>
    <n v="3"/>
    <n v="3.1"/>
    <n v="1797"/>
    <n v="1602.7"/>
    <n v="3.3"/>
    <n v="3.5"/>
    <n v="2273.6999999999998"/>
    <n v="2026.5"/>
    <m/>
    <m/>
    <n v="0"/>
    <n v="0"/>
    <n v="3.1604813664596274"/>
    <n v="3.3113138686131385"/>
    <n v="4070.7000000000003"/>
    <n v="3629.2"/>
    <n v="67.3"/>
    <n v="70.8"/>
    <n v="40312.699999999997"/>
    <n v="36603.599999999999"/>
    <n v="62.8"/>
    <n v="62.5"/>
    <n v="43269.2"/>
    <n v="36187.5"/>
    <m/>
    <m/>
    <n v="0"/>
    <n v="0"/>
    <n v="64.892779503105587"/>
    <n v="66.415237226277384"/>
    <n v="83581.899999999994"/>
    <n v="72791.100000000006"/>
    <n v="33"/>
    <n v="43"/>
    <n v="33"/>
    <n v="43"/>
    <n v="3.5"/>
    <n v="3.2"/>
    <n v="115.5"/>
    <n v="137.6"/>
    <n v="32.700000000000003"/>
    <n v="46"/>
    <n v="1079.1000000000001"/>
    <n v="1978"/>
    <n v="681"/>
    <n v="629"/>
    <n v="681"/>
    <n v="629"/>
    <n v="2109"/>
    <n v="2071.5"/>
    <n v="48947.299999999996"/>
    <n v="49126"/>
    <n v="691"/>
    <n v="584"/>
    <n v="691"/>
    <n v="584"/>
    <n v="2281.6999999999998"/>
    <n v="2045"/>
    <n v="43483.199999999997"/>
    <n v="36633.5"/>
    <n v="1372"/>
    <n v="1213"/>
    <n v="1372"/>
    <n v="1213"/>
    <n v="4390.7"/>
    <n v="4116.5"/>
    <n v="92430.5"/>
    <n v="85759.5"/>
    <n v="0"/>
    <n v="0"/>
    <n v="0"/>
    <n v="0"/>
    <n v="0"/>
    <n v="0"/>
    <n v="0"/>
    <n v="0"/>
    <n v="4506.2000000000007"/>
    <n v="4254.1000000000004"/>
    <n v="93509.6"/>
    <n v="87737.5"/>
  </r>
  <r>
    <x v="13"/>
    <s v="Brazosport College "/>
    <s v="Met the criteria Two-Year 2 in 2020-21, and 2021-22"/>
    <n v="223506"/>
    <x v="9"/>
    <n v="506"/>
    <n v="433"/>
    <n v="13"/>
    <n v="6"/>
    <n v="493"/>
    <n v="427"/>
    <m/>
    <m/>
    <n v="493"/>
    <n v="427"/>
    <n v="493"/>
    <n v="427"/>
    <n v="67"/>
    <n v="64"/>
    <n v="67"/>
    <n v="64"/>
    <n v="91"/>
    <n v="87"/>
    <n v="91"/>
    <n v="87"/>
    <m/>
    <m/>
    <n v="0"/>
    <n v="0"/>
    <n v="158"/>
    <n v="151"/>
    <n v="158"/>
    <n v="151"/>
    <n v="3.5"/>
    <n v="3.3"/>
    <n v="234.5"/>
    <n v="211.2"/>
    <n v="3.5"/>
    <n v="3.8"/>
    <n v="318.5"/>
    <n v="330.59999999999997"/>
    <m/>
    <m/>
    <n v="0"/>
    <n v="0"/>
    <n v="3.5"/>
    <n v="3.5880794701986751"/>
    <n v="553"/>
    <n v="541.79999999999995"/>
    <n v="64"/>
    <n v="65.3"/>
    <n v="4288"/>
    <n v="4179.2"/>
    <n v="58.2"/>
    <n v="61.2"/>
    <n v="5296.2"/>
    <n v="5324.4000000000005"/>
    <m/>
    <m/>
    <n v="0"/>
    <n v="0"/>
    <n v="60.659493670886079"/>
    <n v="62.93774834437086"/>
    <n v="9584.2000000000007"/>
    <n v="9503.6"/>
    <n v="35"/>
    <n v="41"/>
    <n v="35"/>
    <n v="41"/>
    <n v="51"/>
    <n v="45"/>
    <n v="51"/>
    <n v="45"/>
    <m/>
    <m/>
    <n v="0"/>
    <n v="0"/>
    <n v="86"/>
    <n v="86"/>
    <n v="86"/>
    <n v="86"/>
    <n v="4.8"/>
    <n v="4.2"/>
    <n v="168"/>
    <n v="172.20000000000002"/>
    <n v="5"/>
    <n v="5.4"/>
    <n v="255"/>
    <n v="243.00000000000003"/>
    <m/>
    <m/>
    <n v="0"/>
    <n v="0"/>
    <n v="4.9186046511627906"/>
    <n v="4.8279069767441865"/>
    <n v="423"/>
    <n v="415.20000000000005"/>
    <n v="75"/>
    <n v="77.400000000000006"/>
    <n v="2625"/>
    <n v="3173.4"/>
    <n v="83"/>
    <n v="78.400000000000006"/>
    <n v="4233"/>
    <n v="3528.0000000000005"/>
    <m/>
    <m/>
    <n v="0"/>
    <n v="0"/>
    <n v="79.744186046511629"/>
    <n v="77.923255813953489"/>
    <n v="6858"/>
    <n v="6701.4"/>
    <n v="244"/>
    <n v="237"/>
    <n v="244"/>
    <n v="237"/>
    <n v="4"/>
    <n v="4.037974683544304"/>
    <n v="976"/>
    <n v="957"/>
    <n v="67.386065573770495"/>
    <n v="68.375527426160332"/>
    <n v="16442.2"/>
    <n v="16204.999999999998"/>
    <n v="21"/>
    <n v="25"/>
    <n v="21"/>
    <n v="25"/>
    <n v="87"/>
    <n v="71"/>
    <n v="87"/>
    <n v="71"/>
    <m/>
    <m/>
    <n v="0"/>
    <n v="0"/>
    <n v="108"/>
    <n v="96"/>
    <n v="108"/>
    <n v="96"/>
    <n v="3.5"/>
    <n v="3"/>
    <n v="73.5"/>
    <n v="75"/>
    <n v="3.4"/>
    <n v="3.7"/>
    <n v="295.8"/>
    <n v="262.7"/>
    <m/>
    <m/>
    <n v="0"/>
    <n v="0"/>
    <n v="3.4194444444444447"/>
    <n v="3.5177083333333332"/>
    <n v="369.3"/>
    <n v="337.7"/>
    <n v="59.5"/>
    <n v="59.6"/>
    <n v="1249.5"/>
    <n v="1490"/>
    <n v="53"/>
    <n v="57.5"/>
    <n v="4611"/>
    <n v="4082.5"/>
    <m/>
    <m/>
    <n v="0"/>
    <n v="0"/>
    <n v="54.263888888888886"/>
    <n v="58.046875"/>
    <n v="5860.5"/>
    <n v="5572.5"/>
    <n v="141"/>
    <n v="94"/>
    <n v="141"/>
    <n v="94"/>
    <n v="4.4000000000000004"/>
    <n v="4.4000000000000004"/>
    <n v="620.40000000000009"/>
    <n v="413.6"/>
    <n v="56.7"/>
    <n v="51.5"/>
    <n v="7994.7000000000007"/>
    <n v="4841"/>
    <n v="123"/>
    <n v="130"/>
    <n v="123"/>
    <n v="130"/>
    <n v="476"/>
    <n v="458.4"/>
    <n v="8162.5"/>
    <n v="8842.6"/>
    <n v="229"/>
    <n v="203"/>
    <n v="229"/>
    <n v="203"/>
    <n v="869.3"/>
    <n v="836.3"/>
    <n v="14140.2"/>
    <n v="12934.900000000001"/>
    <n v="352"/>
    <n v="333"/>
    <n v="352"/>
    <n v="333"/>
    <n v="1345.3"/>
    <n v="1294.6999999999998"/>
    <n v="22302.7"/>
    <n v="21777.5"/>
    <n v="0"/>
    <n v="0"/>
    <n v="0"/>
    <n v="0"/>
    <n v="0"/>
    <n v="0"/>
    <n v="0"/>
    <n v="0"/>
    <n v="1965.7"/>
    <n v="1708.3000000000002"/>
    <n v="30297.4"/>
    <n v="26618.5"/>
  </r>
  <r>
    <x v="13"/>
    <s v="Midland College "/>
    <s v="Met the criteria Two-Year 2 in 2020-21, and 2021-22"/>
    <n v="226806"/>
    <x v="9"/>
    <n v="425"/>
    <n v="470"/>
    <n v="1"/>
    <n v="5"/>
    <n v="424"/>
    <n v="465"/>
    <m/>
    <m/>
    <n v="424"/>
    <n v="465"/>
    <n v="424"/>
    <n v="465"/>
    <n v="52"/>
    <n v="48"/>
    <n v="52"/>
    <n v="48"/>
    <n v="14"/>
    <n v="17"/>
    <n v="14"/>
    <n v="17"/>
    <m/>
    <m/>
    <n v="0"/>
    <n v="0"/>
    <n v="66"/>
    <n v="65"/>
    <n v="66"/>
    <n v="65"/>
    <n v="2.6"/>
    <n v="2.5"/>
    <n v="135.20000000000002"/>
    <n v="120"/>
    <n v="4.5999999999999996"/>
    <n v="2.7"/>
    <n v="64.399999999999991"/>
    <n v="45.900000000000006"/>
    <m/>
    <m/>
    <n v="0"/>
    <n v="0"/>
    <n v="3.0242424242424244"/>
    <n v="2.5523076923076924"/>
    <n v="199.60000000000002"/>
    <n v="165.9"/>
    <n v="59.8"/>
    <n v="59.4"/>
    <n v="3109.6"/>
    <n v="2851.2"/>
    <n v="70"/>
    <n v="55.6"/>
    <n v="980"/>
    <n v="945.2"/>
    <m/>
    <m/>
    <n v="0"/>
    <n v="0"/>
    <n v="61.963636363636361"/>
    <n v="58.406153846153842"/>
    <n v="4089.6"/>
    <n v="3796.3999999999996"/>
    <n v="85"/>
    <n v="103"/>
    <n v="85"/>
    <n v="103"/>
    <n v="50"/>
    <n v="47"/>
    <n v="50"/>
    <n v="47"/>
    <m/>
    <m/>
    <n v="0"/>
    <n v="0"/>
    <n v="135"/>
    <n v="150"/>
    <n v="135"/>
    <n v="150"/>
    <n v="3.7"/>
    <n v="3.7"/>
    <n v="314.5"/>
    <n v="381.1"/>
    <n v="4.5"/>
    <n v="4.9000000000000004"/>
    <n v="225"/>
    <n v="230.3"/>
    <m/>
    <m/>
    <n v="0"/>
    <n v="0"/>
    <n v="3.9962962962962965"/>
    <n v="4.0760000000000005"/>
    <n v="539.5"/>
    <n v="611.40000000000009"/>
    <n v="79.8"/>
    <n v="80.2"/>
    <n v="6783"/>
    <n v="8260.6"/>
    <n v="84.8"/>
    <n v="82.7"/>
    <n v="4240"/>
    <n v="3886.9"/>
    <m/>
    <m/>
    <n v="0"/>
    <n v="0"/>
    <n v="81.651851851851845"/>
    <n v="80.983333333333334"/>
    <n v="11022.999999999998"/>
    <n v="12147.5"/>
    <n v="201"/>
    <n v="215"/>
    <n v="201"/>
    <n v="215"/>
    <n v="3.6771144278606966"/>
    <n v="3.6153488372093028"/>
    <n v="739.1"/>
    <n v="777.30000000000007"/>
    <n v="75.187064676616913"/>
    <n v="74.157674418604643"/>
    <n v="15112.6"/>
    <n v="15943.899999999998"/>
    <n v="33"/>
    <n v="36"/>
    <n v="33"/>
    <n v="36"/>
    <n v="71"/>
    <n v="61"/>
    <n v="71"/>
    <n v="61"/>
    <m/>
    <m/>
    <n v="0"/>
    <n v="0"/>
    <n v="104"/>
    <n v="97"/>
    <n v="104"/>
    <n v="97"/>
    <n v="3.2"/>
    <n v="3.1"/>
    <n v="105.60000000000001"/>
    <n v="111.60000000000001"/>
    <n v="3.6"/>
    <n v="3.1"/>
    <n v="255.6"/>
    <n v="189.1"/>
    <m/>
    <m/>
    <n v="0"/>
    <n v="0"/>
    <n v="3.4730769230769232"/>
    <n v="3.1"/>
    <n v="361.2"/>
    <n v="300.7"/>
    <n v="60.6"/>
    <n v="57.8"/>
    <n v="1999.8"/>
    <n v="2080.7999999999997"/>
    <n v="54.1"/>
    <n v="54.8"/>
    <n v="3841.1"/>
    <n v="3342.7999999999997"/>
    <m/>
    <m/>
    <n v="0"/>
    <n v="0"/>
    <n v="56.162499999999994"/>
    <n v="55.913402061855663"/>
    <n v="5840.9"/>
    <n v="5423.5999999999995"/>
    <n v="119"/>
    <n v="153"/>
    <n v="119"/>
    <n v="153"/>
    <n v="4.3"/>
    <n v="2.8"/>
    <n v="511.7"/>
    <n v="428.4"/>
    <n v="35.6"/>
    <n v="31.9"/>
    <n v="4236.4000000000005"/>
    <n v="4880.7"/>
    <n v="170"/>
    <n v="187"/>
    <n v="170"/>
    <n v="187"/>
    <n v="555.30000000000007"/>
    <n v="612.70000000000005"/>
    <n v="11892.4"/>
    <n v="13192.599999999999"/>
    <n v="135"/>
    <n v="125"/>
    <n v="135"/>
    <n v="125"/>
    <n v="545"/>
    <n v="465.30000000000007"/>
    <n v="9061.1"/>
    <n v="8174.9"/>
    <n v="305"/>
    <n v="312"/>
    <n v="305"/>
    <n v="312"/>
    <n v="1100.3000000000002"/>
    <n v="1078"/>
    <n v="20953.5"/>
    <n v="21367.5"/>
    <n v="0"/>
    <n v="0"/>
    <n v="0"/>
    <n v="0"/>
    <n v="0"/>
    <n v="0"/>
    <n v="0"/>
    <n v="0"/>
    <n v="1612"/>
    <n v="1506.4"/>
    <n v="25189.9"/>
    <n v="26248.199999999997"/>
  </r>
  <r>
    <x v="13"/>
    <s v="South Texas College"/>
    <s v="Met the critera for Two-Year 1 in 2020-21, and 2021-22"/>
    <n v="409315"/>
    <x v="9"/>
    <n v="4327"/>
    <n v="3955"/>
    <n v="11"/>
    <n v="6"/>
    <n v="4316"/>
    <n v="3949"/>
    <m/>
    <m/>
    <n v="4316"/>
    <n v="3949"/>
    <n v="4316"/>
    <n v="3949"/>
    <n v="364"/>
    <n v="335"/>
    <n v="364"/>
    <n v="335"/>
    <n v="839"/>
    <n v="664"/>
    <n v="839"/>
    <n v="664"/>
    <m/>
    <m/>
    <n v="0"/>
    <n v="0"/>
    <n v="1203"/>
    <n v="999"/>
    <n v="1203"/>
    <n v="999"/>
    <n v="3.5"/>
    <n v="3.4"/>
    <n v="1274"/>
    <n v="1139"/>
    <n v="2.5"/>
    <n v="2.7"/>
    <n v="2097.5"/>
    <n v="1792.8000000000002"/>
    <m/>
    <m/>
    <n v="0"/>
    <n v="0"/>
    <n v="2.8025768911055695"/>
    <n v="2.934734734734735"/>
    <n v="3371.5"/>
    <n v="2931.8"/>
    <n v="69.5"/>
    <n v="70.599999999999994"/>
    <n v="25298"/>
    <n v="23650.999999999996"/>
    <n v="30.8"/>
    <n v="33.799999999999997"/>
    <n v="25841.200000000001"/>
    <n v="22443.199999999997"/>
    <m/>
    <m/>
    <n v="0"/>
    <n v="0"/>
    <n v="42.509725685785533"/>
    <n v="46.140340340340337"/>
    <n v="51139.199999999997"/>
    <n v="46094.2"/>
    <n v="603"/>
    <n v="528"/>
    <n v="603"/>
    <n v="528"/>
    <n v="452"/>
    <n v="390"/>
    <n v="452"/>
    <n v="390"/>
    <m/>
    <m/>
    <n v="0"/>
    <n v="0"/>
    <n v="1055"/>
    <n v="918"/>
    <n v="1055"/>
    <n v="918"/>
    <n v="4.4000000000000004"/>
    <n v="4.2"/>
    <n v="2653.2000000000003"/>
    <n v="2217.6"/>
    <n v="4.5"/>
    <n v="4.4000000000000004"/>
    <n v="2034"/>
    <n v="1716.0000000000002"/>
    <m/>
    <m/>
    <n v="0"/>
    <n v="0"/>
    <n v="4.4428436018957349"/>
    <n v="4.2849673202614387"/>
    <n v="4687.2000000000007"/>
    <n v="3933.6000000000008"/>
    <n v="84.2"/>
    <n v="82.2"/>
    <n v="50772.6"/>
    <n v="43401.599999999999"/>
    <n v="82.1"/>
    <n v="80.400000000000006"/>
    <n v="37109.199999999997"/>
    <n v="31356.000000000004"/>
    <m/>
    <m/>
    <n v="0"/>
    <n v="0"/>
    <n v="83.300284360189565"/>
    <n v="81.435294117647061"/>
    <n v="87881.799999999988"/>
    <n v="74757.600000000006"/>
    <n v="2258"/>
    <n v="1917"/>
    <n v="2258"/>
    <n v="1917"/>
    <n v="3.5689548272807796"/>
    <n v="3.5813249869587906"/>
    <n v="8058.7000000000007"/>
    <n v="6865.4000000000015"/>
    <n v="61.568201948627106"/>
    <n v="63.04214919144497"/>
    <n v="139021"/>
    <n v="120851.8"/>
    <n v="163"/>
    <n v="162"/>
    <n v="163"/>
    <n v="162"/>
    <n v="340"/>
    <n v="331"/>
    <n v="340"/>
    <n v="331"/>
    <m/>
    <m/>
    <n v="0"/>
    <n v="0"/>
    <n v="503"/>
    <n v="493"/>
    <n v="503"/>
    <n v="493"/>
    <n v="3.8"/>
    <n v="3.4"/>
    <n v="619.4"/>
    <n v="550.79999999999995"/>
    <n v="3.9"/>
    <n v="3.8"/>
    <n v="1326"/>
    <n v="1257.8"/>
    <m/>
    <m/>
    <n v="0"/>
    <n v="0"/>
    <n v="3.8675944333996024"/>
    <n v="3.6685598377281945"/>
    <n v="1945.4"/>
    <n v="1808.6"/>
    <n v="65.400000000000006"/>
    <n v="62"/>
    <n v="10660.2"/>
    <n v="10044"/>
    <n v="56.5"/>
    <n v="58.5"/>
    <n v="19210"/>
    <n v="19363.5"/>
    <m/>
    <m/>
    <n v="0"/>
    <n v="0"/>
    <n v="59.38409542743539"/>
    <n v="59.650101419878297"/>
    <n v="29870.2"/>
    <n v="29407.5"/>
    <n v="1555"/>
    <n v="1539"/>
    <n v="1555"/>
    <n v="1539"/>
    <n v="1.8"/>
    <n v="1.8"/>
    <n v="2799"/>
    <n v="2770.2000000000003"/>
    <n v="18.3"/>
    <n v="18.899999999999999"/>
    <n v="28456.5"/>
    <n v="29087.1"/>
    <n v="1130"/>
    <n v="1025"/>
    <n v="1130"/>
    <n v="1025"/>
    <n v="4546.6000000000004"/>
    <n v="3907.3999999999996"/>
    <n v="86730.8"/>
    <n v="77096.599999999991"/>
    <n v="1631"/>
    <n v="1385"/>
    <n v="1631"/>
    <n v="1385"/>
    <n v="5457.5"/>
    <n v="4766.6000000000004"/>
    <n v="82160.399999999994"/>
    <n v="73162.7"/>
    <n v="2761"/>
    <n v="2410"/>
    <n v="2761"/>
    <n v="2410"/>
    <n v="10004.1"/>
    <n v="8674"/>
    <n v="168891.2"/>
    <n v="150259.29999999999"/>
    <n v="0"/>
    <n v="0"/>
    <n v="0"/>
    <n v="0"/>
    <n v="0"/>
    <n v="0"/>
    <n v="0"/>
    <n v="0"/>
    <n v="12803.1"/>
    <n v="11444.200000000003"/>
    <n v="197347.7"/>
    <n v="179346.4"/>
  </r>
  <r>
    <x v="13"/>
    <s v="Amarillo College "/>
    <m/>
    <n v="222576"/>
    <x v="8"/>
    <n v="1297"/>
    <n v="1455"/>
    <n v="12"/>
    <n v="9"/>
    <n v="1285"/>
    <n v="1446"/>
    <m/>
    <m/>
    <n v="1285"/>
    <n v="1446"/>
    <n v="1285"/>
    <n v="1446"/>
    <n v="101"/>
    <n v="165"/>
    <n v="101"/>
    <n v="165"/>
    <n v="137"/>
    <n v="140"/>
    <n v="137"/>
    <n v="140"/>
    <m/>
    <m/>
    <n v="0"/>
    <n v="0"/>
    <n v="238"/>
    <n v="305"/>
    <n v="238"/>
    <n v="305"/>
    <n v="3.3"/>
    <n v="3.1"/>
    <n v="333.29999999999995"/>
    <n v="511.5"/>
    <n v="3.7"/>
    <n v="3.6"/>
    <n v="506.90000000000003"/>
    <n v="504"/>
    <m/>
    <m/>
    <n v="0"/>
    <n v="0"/>
    <n v="3.5302521008403365"/>
    <n v="3.3295081967213114"/>
    <n v="840.2"/>
    <n v="1015.5"/>
    <n v="61.1"/>
    <n v="61"/>
    <n v="6171.1"/>
    <n v="10065"/>
    <n v="62.2"/>
    <n v="57.2"/>
    <n v="8521.4"/>
    <n v="8008"/>
    <m/>
    <m/>
    <n v="0"/>
    <n v="0"/>
    <n v="61.733193277310924"/>
    <n v="59.255737704918033"/>
    <n v="14692.5"/>
    <n v="18073"/>
    <n v="141"/>
    <n v="247"/>
    <n v="141"/>
    <n v="247"/>
    <n v="315"/>
    <n v="275"/>
    <n v="315"/>
    <n v="275"/>
    <m/>
    <m/>
    <n v="0"/>
    <n v="0"/>
    <n v="456"/>
    <n v="522"/>
    <n v="456"/>
    <n v="522"/>
    <n v="5.2"/>
    <n v="4"/>
    <n v="733.2"/>
    <n v="988"/>
    <n v="4.4000000000000004"/>
    <n v="5.0999999999999996"/>
    <n v="1386"/>
    <n v="1402.5"/>
    <m/>
    <m/>
    <n v="0"/>
    <n v="0"/>
    <n v="4.6473684210526311"/>
    <n v="4.5795019157088124"/>
    <n v="2119.1999999999998"/>
    <n v="2390.5"/>
    <n v="81.3"/>
    <n v="74.3"/>
    <n v="11463.3"/>
    <n v="18352.099999999999"/>
    <n v="78.900000000000006"/>
    <n v="82.4"/>
    <n v="24853.5"/>
    <n v="22660"/>
    <m/>
    <m/>
    <n v="0"/>
    <n v="0"/>
    <n v="79.642105263157902"/>
    <n v="78.567241379310346"/>
    <n v="36316.800000000003"/>
    <n v="41012.1"/>
    <n v="694"/>
    <n v="827"/>
    <n v="694"/>
    <n v="827"/>
    <n v="4.2642651296829968"/>
    <n v="4.1185006045949217"/>
    <n v="2959.3999999999996"/>
    <n v="3406.0000000000005"/>
    <n v="73.500432276657065"/>
    <n v="71.44510278113664"/>
    <n v="51009.3"/>
    <n v="59085.1"/>
    <n v="68"/>
    <n v="82"/>
    <n v="68"/>
    <n v="82"/>
    <n v="212"/>
    <n v="199"/>
    <n v="212"/>
    <n v="199"/>
    <m/>
    <m/>
    <n v="0"/>
    <n v="0"/>
    <n v="280"/>
    <n v="281"/>
    <n v="280"/>
    <n v="281"/>
    <n v="3.2"/>
    <n v="3"/>
    <n v="217.60000000000002"/>
    <n v="246"/>
    <n v="3.4"/>
    <n v="3.9"/>
    <n v="720.8"/>
    <n v="776.1"/>
    <m/>
    <m/>
    <n v="0"/>
    <n v="0"/>
    <n v="3.3514285714285714"/>
    <n v="3.6373665480427047"/>
    <n v="938.4"/>
    <n v="1022.1"/>
    <n v="56.9"/>
    <n v="54.2"/>
    <n v="3869.2"/>
    <n v="4444.4000000000005"/>
    <n v="52.7"/>
    <n v="54.1"/>
    <n v="11172.400000000001"/>
    <n v="10765.9"/>
    <m/>
    <m/>
    <n v="0"/>
    <n v="0"/>
    <n v="53.720000000000006"/>
    <n v="54.129181494661921"/>
    <n v="15041.600000000002"/>
    <n v="15210.3"/>
    <n v="311"/>
    <n v="338"/>
    <n v="311"/>
    <n v="338"/>
    <n v="5.0999999999999996"/>
    <n v="5.2"/>
    <n v="1586.1"/>
    <n v="1757.6000000000001"/>
    <n v="59.5"/>
    <n v="59.9"/>
    <n v="18504.5"/>
    <n v="20246.2"/>
    <n v="310"/>
    <n v="494"/>
    <n v="310"/>
    <n v="494"/>
    <n v="1284.0999999999999"/>
    <n v="1745.5"/>
    <n v="21503.600000000002"/>
    <n v="32861.5"/>
    <n v="664"/>
    <n v="614"/>
    <n v="664"/>
    <n v="614"/>
    <n v="2613.6999999999998"/>
    <n v="2682.6"/>
    <n v="44547.3"/>
    <n v="41433.9"/>
    <n v="974"/>
    <n v="1108"/>
    <n v="974"/>
    <n v="1108"/>
    <n v="3897.7999999999997"/>
    <n v="4428.1000000000004"/>
    <n v="66050.900000000009"/>
    <n v="74295.399999999994"/>
    <n v="0"/>
    <n v="0"/>
    <n v="0"/>
    <n v="0"/>
    <n v="0"/>
    <n v="0"/>
    <n v="0"/>
    <n v="0"/>
    <n v="5483.9"/>
    <n v="6185.7000000000007"/>
    <n v="84555.400000000009"/>
    <n v="94541.599999999991"/>
  </r>
  <r>
    <x v="13"/>
    <s v="Austin Community College "/>
    <m/>
    <n v="222992"/>
    <x v="8"/>
    <n v="4399"/>
    <n v="4556"/>
    <n v="96"/>
    <n v="80"/>
    <n v="4303"/>
    <n v="4476"/>
    <m/>
    <m/>
    <n v="4303"/>
    <n v="4476"/>
    <n v="4303"/>
    <n v="4476"/>
    <n v="141"/>
    <n v="238"/>
    <n v="141"/>
    <n v="238"/>
    <n v="215"/>
    <n v="266"/>
    <n v="215"/>
    <n v="266"/>
    <m/>
    <m/>
    <n v="0"/>
    <n v="0"/>
    <n v="356"/>
    <n v="504"/>
    <n v="356"/>
    <n v="504"/>
    <n v="3.7"/>
    <n v="3.1"/>
    <n v="521.70000000000005"/>
    <n v="737.80000000000007"/>
    <n v="4"/>
    <n v="3.8"/>
    <n v="860"/>
    <n v="1010.8"/>
    <m/>
    <m/>
    <n v="0"/>
    <n v="0"/>
    <n v="3.881179775280899"/>
    <n v="3.4694444444444441"/>
    <n v="1381.7"/>
    <n v="1748.6"/>
    <n v="63"/>
    <n v="50.5"/>
    <n v="8883"/>
    <n v="12019"/>
    <n v="59.7"/>
    <n v="59.3"/>
    <n v="12835.5"/>
    <n v="15773.8"/>
    <m/>
    <m/>
    <n v="0"/>
    <n v="0"/>
    <n v="61.007022471910112"/>
    <n v="55.144444444444446"/>
    <n v="21718.5"/>
    <n v="27792.799999999999"/>
    <n v="507"/>
    <n v="604"/>
    <n v="507"/>
    <n v="604"/>
    <n v="767"/>
    <n v="812"/>
    <n v="767"/>
    <n v="812"/>
    <m/>
    <m/>
    <n v="0"/>
    <n v="0"/>
    <n v="1274"/>
    <n v="1416"/>
    <n v="1274"/>
    <n v="1416"/>
    <n v="4.2"/>
    <n v="4.0999999999999996"/>
    <n v="2129.4"/>
    <n v="2476.3999999999996"/>
    <n v="5.2"/>
    <n v="5"/>
    <n v="3988.4"/>
    <n v="4060"/>
    <m/>
    <m/>
    <n v="0"/>
    <n v="0"/>
    <n v="4.8020408163265307"/>
    <n v="4.6161016949152538"/>
    <n v="6117.8"/>
    <n v="6536.4"/>
    <n v="73.2"/>
    <n v="68"/>
    <n v="37112.400000000001"/>
    <n v="41072"/>
    <n v="80.900000000000006"/>
    <n v="79.5"/>
    <n v="62050.3"/>
    <n v="64554"/>
    <m/>
    <m/>
    <n v="0"/>
    <n v="0"/>
    <n v="77.835714285714289"/>
    <n v="74.594632768361578"/>
    <n v="99162.7"/>
    <n v="105626"/>
    <n v="1630"/>
    <n v="1920"/>
    <n v="1630"/>
    <n v="1920"/>
    <n v="4.6009202453987728"/>
    <n v="4.315104166666667"/>
    <n v="7499.5"/>
    <n v="8285"/>
    <n v="74.160245398773"/>
    <n v="69.488958333333329"/>
    <n v="120881.2"/>
    <n v="133418.79999999999"/>
    <n v="402"/>
    <n v="344"/>
    <n v="402"/>
    <n v="344"/>
    <n v="1089"/>
    <n v="1006"/>
    <n v="1089"/>
    <n v="1006"/>
    <m/>
    <m/>
    <n v="0"/>
    <n v="0"/>
    <n v="1491"/>
    <n v="1350"/>
    <n v="1491"/>
    <n v="1350"/>
    <n v="3.6"/>
    <n v="3.7"/>
    <n v="1447.2"/>
    <n v="1272.8"/>
    <n v="4.0999999999999996"/>
    <n v="4.0999999999999996"/>
    <n v="4464.8999999999996"/>
    <n v="4124.5999999999995"/>
    <m/>
    <m/>
    <n v="0"/>
    <n v="0"/>
    <n v="3.9651911468812875"/>
    <n v="3.9980740740740739"/>
    <n v="5912.0999999999995"/>
    <n v="5397.4"/>
    <n v="60"/>
    <n v="60.6"/>
    <n v="24120"/>
    <n v="20846.400000000001"/>
    <n v="54.7"/>
    <n v="55.8"/>
    <n v="59568.3"/>
    <n v="56134.799999999996"/>
    <m/>
    <m/>
    <n v="0"/>
    <n v="0"/>
    <n v="56.128973843058354"/>
    <n v="57.023111111111106"/>
    <n v="83688.3"/>
    <n v="76981.2"/>
    <n v="1182"/>
    <n v="1206"/>
    <n v="1182"/>
    <n v="1206"/>
    <n v="4.5999999999999996"/>
    <n v="4.3"/>
    <n v="5437.2"/>
    <n v="5185.8"/>
    <n v="49.5"/>
    <n v="46.8"/>
    <n v="58509"/>
    <n v="56440.799999999996"/>
    <n v="1050"/>
    <n v="1186"/>
    <n v="1050"/>
    <n v="1186"/>
    <n v="4098.3"/>
    <n v="4487"/>
    <n v="70115.399999999994"/>
    <n v="73937.399999999994"/>
    <n v="2071"/>
    <n v="2084"/>
    <n v="2071"/>
    <n v="2084"/>
    <n v="9313.2999999999993"/>
    <n v="9195.4"/>
    <n v="134454.1"/>
    <n v="136462.6"/>
    <n v="3121"/>
    <n v="3270"/>
    <n v="3121"/>
    <n v="3270"/>
    <n v="13411.599999999999"/>
    <n v="13682.4"/>
    <n v="204569.5"/>
    <n v="210400"/>
    <n v="0"/>
    <n v="0"/>
    <n v="0"/>
    <n v="0"/>
    <n v="0"/>
    <n v="0"/>
    <n v="0"/>
    <n v="0"/>
    <n v="18848.8"/>
    <n v="18868.2"/>
    <n v="263078.5"/>
    <n v="266840.8"/>
  </r>
  <r>
    <x v="13"/>
    <s v="Blinn College"/>
    <m/>
    <n v="223427"/>
    <x v="8"/>
    <n v="2326"/>
    <n v="2280"/>
    <n v="20"/>
    <n v="41"/>
    <n v="2306"/>
    <n v="2239"/>
    <m/>
    <m/>
    <n v="2306"/>
    <n v="2239"/>
    <n v="2306"/>
    <n v="2239"/>
    <n v="214"/>
    <n v="245"/>
    <n v="214"/>
    <n v="245"/>
    <n v="180"/>
    <n v="158"/>
    <n v="180"/>
    <n v="158"/>
    <m/>
    <m/>
    <n v="0"/>
    <n v="0"/>
    <n v="394"/>
    <n v="403"/>
    <n v="394"/>
    <n v="403"/>
    <n v="4"/>
    <n v="3.6"/>
    <n v="856"/>
    <n v="882"/>
    <n v="3.7"/>
    <n v="3.7"/>
    <n v="666"/>
    <n v="584.6"/>
    <m/>
    <m/>
    <n v="0"/>
    <n v="0"/>
    <n v="3.8629441624365484"/>
    <n v="3.6392059553349876"/>
    <n v="1522"/>
    <n v="1466.6"/>
    <n v="55.4"/>
    <n v="60.1"/>
    <n v="11855.6"/>
    <n v="14724.5"/>
    <n v="43.9"/>
    <n v="46.6"/>
    <n v="7902"/>
    <n v="7362.8"/>
    <m/>
    <m/>
    <n v="0"/>
    <n v="0"/>
    <n v="50.146192893401015"/>
    <n v="54.807196029776676"/>
    <n v="19757.599999999999"/>
    <n v="22087.3"/>
    <n v="701"/>
    <n v="668"/>
    <n v="701"/>
    <n v="668"/>
    <n v="386"/>
    <n v="285"/>
    <n v="386"/>
    <n v="285"/>
    <m/>
    <m/>
    <n v="0"/>
    <n v="0"/>
    <n v="1087"/>
    <n v="953"/>
    <n v="1087"/>
    <n v="953"/>
    <n v="4.4000000000000004"/>
    <n v="4.2"/>
    <n v="3084.4"/>
    <n v="2805.6"/>
    <n v="4.7"/>
    <n v="4.5"/>
    <n v="1814.2"/>
    <n v="1282.5"/>
    <m/>
    <m/>
    <n v="0"/>
    <n v="0"/>
    <n v="4.5065317387304509"/>
    <n v="4.2897166841552989"/>
    <n v="4898.6000000000004"/>
    <n v="4088.1"/>
    <n v="66.2"/>
    <n v="69.8"/>
    <n v="46406.200000000004"/>
    <n v="46626.400000000001"/>
    <n v="59.1"/>
    <n v="62.1"/>
    <n v="22812.600000000002"/>
    <n v="17698.5"/>
    <m/>
    <m/>
    <n v="0"/>
    <n v="0"/>
    <n v="63.678748850045999"/>
    <n v="67.497271773347322"/>
    <n v="69218.8"/>
    <n v="64324.899999999994"/>
    <n v="1481"/>
    <n v="1356"/>
    <n v="1481"/>
    <n v="1356"/>
    <n v="4.3353139770425395"/>
    <n v="4.0963864306784661"/>
    <n v="6420.6000000000013"/>
    <n v="5554.7"/>
    <n v="60.07859554355165"/>
    <n v="63.725811209439527"/>
    <n v="88976.4"/>
    <n v="86412.2"/>
    <n v="399"/>
    <n v="438"/>
    <n v="399"/>
    <n v="438"/>
    <n v="266"/>
    <n v="306"/>
    <n v="266"/>
    <n v="306"/>
    <m/>
    <m/>
    <n v="0"/>
    <n v="0"/>
    <n v="665"/>
    <n v="744"/>
    <n v="665"/>
    <n v="744"/>
    <n v="3.7"/>
    <n v="3.2"/>
    <n v="1476.3000000000002"/>
    <n v="1401.6000000000001"/>
    <n v="3.6"/>
    <n v="3.3"/>
    <n v="957.6"/>
    <n v="1009.8"/>
    <m/>
    <m/>
    <n v="0"/>
    <n v="0"/>
    <n v="3.66"/>
    <n v="3.2411290322580646"/>
    <n v="2433.9"/>
    <n v="2411.4"/>
    <n v="51.3"/>
    <n v="53.8"/>
    <n v="20468.699999999997"/>
    <n v="23564.399999999998"/>
    <n v="45.5"/>
    <n v="46.2"/>
    <n v="12103"/>
    <n v="14137.2"/>
    <m/>
    <m/>
    <n v="0"/>
    <n v="0"/>
    <n v="48.98"/>
    <n v="50.674193548387095"/>
    <n v="32571.699999999997"/>
    <n v="37701.599999999999"/>
    <n v="160"/>
    <n v="139"/>
    <n v="160"/>
    <n v="139"/>
    <n v="3.1"/>
    <n v="2.2000000000000002"/>
    <n v="496"/>
    <n v="305.8"/>
    <n v="24.5"/>
    <n v="22.2"/>
    <n v="3920"/>
    <n v="3085.7999999999997"/>
    <n v="1314"/>
    <n v="1351"/>
    <n v="1314"/>
    <n v="1351"/>
    <n v="5416.7000000000007"/>
    <n v="5089.2"/>
    <n v="78730.5"/>
    <n v="84915.3"/>
    <n v="832"/>
    <n v="749"/>
    <n v="832"/>
    <n v="749"/>
    <n v="3437.7999999999997"/>
    <n v="2876.8999999999996"/>
    <n v="42817.600000000006"/>
    <n v="39198.5"/>
    <n v="2146"/>
    <n v="2100"/>
    <n v="2146"/>
    <n v="2100"/>
    <n v="8854.5"/>
    <n v="7966.0999999999995"/>
    <n v="121548.1"/>
    <n v="124113.8"/>
    <n v="0"/>
    <n v="0"/>
    <n v="0"/>
    <n v="0"/>
    <n v="0"/>
    <n v="0"/>
    <n v="0"/>
    <n v="0"/>
    <n v="9350.5000000000018"/>
    <n v="8271.9"/>
    <n v="125468.09999999999"/>
    <n v="127199.59999999999"/>
  </r>
  <r>
    <x v="13"/>
    <s v="Brookhaven College (DCCCD)"/>
    <s v="Met the criteria Two-Year 3 in 2021-22"/>
    <n v="223524"/>
    <x v="8"/>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3"/>
    <s v="Central Texas College "/>
    <m/>
    <n v="223816"/>
    <x v="8"/>
    <n v="1318"/>
    <n v="1436"/>
    <n v="109"/>
    <n v="74"/>
    <n v="1209"/>
    <n v="1362"/>
    <m/>
    <m/>
    <n v="1209"/>
    <n v="1362"/>
    <n v="1209"/>
    <n v="1362"/>
    <n v="25"/>
    <n v="29"/>
    <n v="25"/>
    <n v="29"/>
    <n v="47"/>
    <n v="61"/>
    <n v="47"/>
    <n v="61"/>
    <m/>
    <m/>
    <n v="0"/>
    <n v="0"/>
    <n v="72"/>
    <n v="90"/>
    <n v="72"/>
    <n v="90"/>
    <n v="3.5"/>
    <n v="3.1"/>
    <n v="87.5"/>
    <n v="89.9"/>
    <n v="2.6"/>
    <n v="2.7"/>
    <n v="122.2"/>
    <n v="164.70000000000002"/>
    <m/>
    <m/>
    <n v="0"/>
    <n v="0"/>
    <n v="2.9124999999999996"/>
    <n v="2.8288888888888892"/>
    <n v="209.7"/>
    <n v="254.60000000000002"/>
    <n v="64.099999999999994"/>
    <n v="51.3"/>
    <n v="1602.4999999999998"/>
    <n v="1487.6999999999998"/>
    <n v="37.700000000000003"/>
    <n v="33.299999999999997"/>
    <n v="1771.9"/>
    <n v="2031.2999999999997"/>
    <m/>
    <m/>
    <n v="0"/>
    <n v="0"/>
    <n v="46.86666666666666"/>
    <n v="39.099999999999994"/>
    <n v="3374.3999999999996"/>
    <n v="3518.9999999999995"/>
    <n v="136"/>
    <n v="151"/>
    <n v="136"/>
    <n v="151"/>
    <n v="186"/>
    <n v="200"/>
    <n v="186"/>
    <n v="200"/>
    <m/>
    <m/>
    <n v="0"/>
    <n v="0"/>
    <n v="322"/>
    <n v="351"/>
    <n v="322"/>
    <n v="351"/>
    <n v="4"/>
    <n v="4.0999999999999996"/>
    <n v="544"/>
    <n v="619.09999999999991"/>
    <n v="4.5999999999999996"/>
    <n v="4.9000000000000004"/>
    <n v="855.59999999999991"/>
    <n v="980.00000000000011"/>
    <m/>
    <m/>
    <n v="0"/>
    <n v="0"/>
    <n v="4.346583850931677"/>
    <n v="4.5558404558404559"/>
    <n v="1399.6"/>
    <n v="1599.1000000000001"/>
    <n v="80.8"/>
    <n v="79.3"/>
    <n v="10988.8"/>
    <n v="11974.3"/>
    <n v="66"/>
    <n v="67.7"/>
    <n v="12276"/>
    <n v="13540"/>
    <m/>
    <m/>
    <n v="0"/>
    <n v="0"/>
    <n v="72.250931677018627"/>
    <n v="72.690313390313392"/>
    <n v="23264.799999999999"/>
    <n v="25514.3"/>
    <n v="394"/>
    <n v="441"/>
    <n v="394"/>
    <n v="441"/>
    <n v="4.0845177664974619"/>
    <n v="4.203401360544218"/>
    <n v="1609.3"/>
    <n v="1853.7"/>
    <n v="67.61218274111674"/>
    <n v="65.835147392290253"/>
    <n v="26639.199999999997"/>
    <n v="29033.300000000003"/>
    <n v="99"/>
    <n v="103"/>
    <n v="99"/>
    <n v="103"/>
    <n v="222"/>
    <n v="268"/>
    <n v="222"/>
    <n v="268"/>
    <m/>
    <m/>
    <n v="0"/>
    <n v="0"/>
    <n v="321"/>
    <n v="371"/>
    <n v="321"/>
    <n v="371"/>
    <n v="3.1"/>
    <n v="3"/>
    <n v="306.90000000000003"/>
    <n v="309"/>
    <n v="3.6"/>
    <n v="3.5"/>
    <n v="799.2"/>
    <n v="938"/>
    <m/>
    <m/>
    <n v="0"/>
    <n v="0"/>
    <n v="3.4457943925233647"/>
    <n v="3.3611859838274931"/>
    <n v="1106.1000000000001"/>
    <n v="1247"/>
    <n v="56"/>
    <n v="60.2"/>
    <n v="5544"/>
    <n v="6200.6"/>
    <n v="52.4"/>
    <n v="48"/>
    <n v="11632.8"/>
    <n v="12864"/>
    <m/>
    <m/>
    <n v="0"/>
    <n v="0"/>
    <n v="53.510280373831776"/>
    <n v="51.387061994609162"/>
    <n v="17176.8"/>
    <n v="19064.599999999999"/>
    <n v="494"/>
    <n v="550"/>
    <n v="494"/>
    <n v="550"/>
    <n v="3.3"/>
    <n v="3"/>
    <n v="1630.1999999999998"/>
    <n v="1650"/>
    <n v="39.9"/>
    <n v="33.4"/>
    <n v="19710.599999999999"/>
    <n v="18370"/>
    <n v="260"/>
    <n v="283"/>
    <n v="260"/>
    <n v="283"/>
    <n v="938.40000000000009"/>
    <n v="1017.9999999999999"/>
    <n v="18135.3"/>
    <n v="19662.599999999999"/>
    <n v="455"/>
    <n v="529"/>
    <n v="455"/>
    <n v="529"/>
    <n v="1777"/>
    <n v="2082.6999999999998"/>
    <n v="25680.699999999997"/>
    <n v="28435.3"/>
    <n v="715"/>
    <n v="812"/>
    <n v="715"/>
    <n v="812"/>
    <n v="2715.4"/>
    <n v="3100.7"/>
    <n v="43816"/>
    <n v="48097.899999999994"/>
    <n v="0"/>
    <n v="0"/>
    <n v="0"/>
    <n v="0"/>
    <n v="0"/>
    <n v="0"/>
    <n v="0"/>
    <n v="0"/>
    <n v="4345.6000000000004"/>
    <n v="4750.7"/>
    <n v="63526.6"/>
    <n v="66467.899999999994"/>
  </r>
  <r>
    <x v="13"/>
    <s v="Collin County Community College District"/>
    <m/>
    <n v="247834"/>
    <x v="8"/>
    <n v="4351"/>
    <n v="4129"/>
    <n v="182"/>
    <n v="159"/>
    <n v="4169"/>
    <n v="3970"/>
    <m/>
    <m/>
    <n v="4169"/>
    <n v="3970"/>
    <n v="4169"/>
    <n v="3970"/>
    <n v="303"/>
    <n v="297"/>
    <n v="303"/>
    <n v="297"/>
    <n v="189"/>
    <n v="220"/>
    <n v="189"/>
    <n v="220"/>
    <m/>
    <m/>
    <n v="0"/>
    <n v="0"/>
    <n v="492"/>
    <n v="517"/>
    <n v="492"/>
    <n v="517"/>
    <n v="3.6"/>
    <n v="3.2"/>
    <n v="1090.8"/>
    <n v="950.40000000000009"/>
    <n v="3.6"/>
    <n v="3.1"/>
    <n v="680.4"/>
    <n v="682"/>
    <m/>
    <m/>
    <n v="0"/>
    <n v="0"/>
    <n v="3.5999999999999996"/>
    <n v="3.1574468085106386"/>
    <n v="1771.1999999999998"/>
    <n v="1632.4"/>
    <n v="59.3"/>
    <n v="56.6"/>
    <n v="17967.899999999998"/>
    <n v="16810.2"/>
    <n v="58.2"/>
    <n v="52.5"/>
    <n v="10999.800000000001"/>
    <n v="11550"/>
    <m/>
    <m/>
    <n v="0"/>
    <n v="0"/>
    <n v="58.877439024390235"/>
    <n v="54.855319148936175"/>
    <n v="28967.699999999997"/>
    <n v="28360.2"/>
    <n v="1314"/>
    <n v="1145"/>
    <n v="1314"/>
    <n v="1145"/>
    <n v="820"/>
    <n v="788"/>
    <n v="820"/>
    <n v="788"/>
    <m/>
    <m/>
    <n v="0"/>
    <n v="0"/>
    <n v="2134"/>
    <n v="1933"/>
    <n v="2134"/>
    <n v="1933"/>
    <n v="4.4000000000000004"/>
    <n v="4.2"/>
    <n v="5781.6"/>
    <n v="4809"/>
    <n v="4.9000000000000004"/>
    <n v="5"/>
    <n v="4018.0000000000005"/>
    <n v="3940"/>
    <m/>
    <m/>
    <n v="0"/>
    <n v="0"/>
    <n v="4.5921274601686974"/>
    <n v="4.5261251939989657"/>
    <n v="9799.6"/>
    <n v="8749"/>
    <n v="76.5"/>
    <n v="73.8"/>
    <n v="100521"/>
    <n v="84501"/>
    <n v="78.2"/>
    <n v="78.2"/>
    <n v="64124"/>
    <n v="61621.600000000006"/>
    <m/>
    <m/>
    <n v="0"/>
    <n v="0"/>
    <n v="77.153233364573566"/>
    <n v="75.593688566994317"/>
    <n v="164645"/>
    <n v="146122.6"/>
    <n v="2626"/>
    <n v="2450"/>
    <n v="2626"/>
    <n v="2450"/>
    <n v="4.4062452399086061"/>
    <n v="4.2373061224489792"/>
    <n v="11570.8"/>
    <n v="10381.4"/>
    <n v="73.729131759329789"/>
    <n v="71.217469387755102"/>
    <n v="193612.7"/>
    <n v="174482.8"/>
    <n v="360"/>
    <n v="302"/>
    <n v="360"/>
    <n v="302"/>
    <n v="714"/>
    <n v="719"/>
    <n v="714"/>
    <n v="719"/>
    <m/>
    <m/>
    <n v="0"/>
    <n v="0"/>
    <n v="1074"/>
    <n v="1021"/>
    <n v="1074"/>
    <n v="1021"/>
    <n v="3.4"/>
    <n v="3.5"/>
    <n v="1224"/>
    <n v="1057"/>
    <n v="3.5"/>
    <n v="3.7"/>
    <n v="2499"/>
    <n v="2660.3"/>
    <m/>
    <m/>
    <n v="0"/>
    <n v="0"/>
    <n v="3.4664804469273744"/>
    <n v="3.6408423114593536"/>
    <n v="3723"/>
    <n v="3717.3"/>
    <n v="59"/>
    <n v="59.4"/>
    <n v="21240"/>
    <n v="17938.8"/>
    <n v="52.3"/>
    <n v="52.1"/>
    <n v="37342.199999999997"/>
    <n v="37459.9"/>
    <m/>
    <m/>
    <n v="0"/>
    <n v="0"/>
    <n v="54.545810055865921"/>
    <n v="54.259255631733595"/>
    <n v="58582.2"/>
    <n v="55398.7"/>
    <n v="469"/>
    <n v="499"/>
    <n v="469"/>
    <n v="499"/>
    <n v="5.0999999999999996"/>
    <n v="4.2"/>
    <n v="2391.8999999999996"/>
    <n v="2095.8000000000002"/>
    <n v="51.1"/>
    <n v="45.3"/>
    <n v="23965.9"/>
    <n v="22604.699999999997"/>
    <n v="1977"/>
    <n v="1744"/>
    <n v="1977"/>
    <n v="1744"/>
    <n v="8096.4000000000005"/>
    <n v="6816.4"/>
    <n v="139728.9"/>
    <n v="119250"/>
    <n v="1723"/>
    <n v="1727"/>
    <n v="1723"/>
    <n v="1727"/>
    <n v="7197.4000000000005"/>
    <n v="7282.3"/>
    <n v="112466"/>
    <n v="110631.5"/>
    <n v="3700"/>
    <n v="3471"/>
    <n v="3700"/>
    <n v="3471"/>
    <n v="15293.800000000001"/>
    <n v="14098.7"/>
    <n v="252194.9"/>
    <n v="229881.5"/>
    <n v="0"/>
    <n v="0"/>
    <n v="0"/>
    <n v="0"/>
    <n v="0"/>
    <n v="0"/>
    <n v="0"/>
    <n v="0"/>
    <n v="17685.699999999997"/>
    <n v="16194.5"/>
    <n v="276160.80000000005"/>
    <n v="252486.2"/>
  </r>
  <r>
    <x v="13"/>
    <s v="Del Mar College "/>
    <m/>
    <n v="224350"/>
    <x v="8"/>
    <n v="1197"/>
    <n v="1340"/>
    <n v="68"/>
    <n v="66"/>
    <n v="1129"/>
    <n v="1274"/>
    <m/>
    <m/>
    <n v="1129"/>
    <n v="1274"/>
    <n v="1129"/>
    <n v="1274"/>
    <n v="56"/>
    <n v="71"/>
    <n v="56"/>
    <n v="71"/>
    <n v="53"/>
    <n v="48"/>
    <n v="53"/>
    <n v="48"/>
    <m/>
    <m/>
    <n v="0"/>
    <n v="0"/>
    <n v="109"/>
    <n v="119"/>
    <n v="109"/>
    <n v="119"/>
    <n v="4.0999999999999996"/>
    <n v="3.5"/>
    <n v="229.59999999999997"/>
    <n v="248.5"/>
    <n v="4.3"/>
    <n v="3.8"/>
    <n v="227.89999999999998"/>
    <n v="182.39999999999998"/>
    <m/>
    <m/>
    <n v="0"/>
    <n v="0"/>
    <n v="4.1972477064220177"/>
    <n v="3.6210084033613446"/>
    <n v="457.49999999999994"/>
    <n v="430.9"/>
    <n v="73.2"/>
    <n v="66.5"/>
    <n v="4099.2"/>
    <n v="4721.5"/>
    <n v="76"/>
    <n v="62.3"/>
    <n v="4028"/>
    <n v="2990.3999999999996"/>
    <m/>
    <m/>
    <n v="0"/>
    <n v="0"/>
    <n v="74.561467889908258"/>
    <n v="64.805882352941168"/>
    <n v="8127.2"/>
    <n v="7711.8999999999987"/>
    <n v="145"/>
    <n v="178"/>
    <n v="145"/>
    <n v="178"/>
    <n v="150"/>
    <n v="182"/>
    <n v="150"/>
    <n v="182"/>
    <m/>
    <m/>
    <n v="0"/>
    <n v="0"/>
    <n v="295"/>
    <n v="360"/>
    <n v="295"/>
    <n v="360"/>
    <n v="5.3"/>
    <n v="4.9000000000000004"/>
    <n v="768.5"/>
    <n v="872.2"/>
    <n v="5.3"/>
    <n v="5.3"/>
    <n v="795"/>
    <n v="964.6"/>
    <m/>
    <m/>
    <n v="0"/>
    <n v="0"/>
    <n v="5.3"/>
    <n v="5.1022222222222231"/>
    <n v="1563.5"/>
    <n v="1836.8000000000004"/>
    <n v="87.7"/>
    <n v="88"/>
    <n v="12716.5"/>
    <n v="15664"/>
    <n v="87.1"/>
    <n v="84.1"/>
    <n v="13065"/>
    <n v="15306.199999999999"/>
    <m/>
    <m/>
    <n v="0"/>
    <n v="0"/>
    <n v="87.39491525423729"/>
    <n v="86.028333333333322"/>
    <n v="25781.5"/>
    <n v="30970.199999999997"/>
    <n v="404"/>
    <n v="479"/>
    <n v="404"/>
    <n v="479"/>
    <n v="5.0024752475247523"/>
    <n v="4.7342379958246354"/>
    <n v="2021"/>
    <n v="2267.7000000000003"/>
    <n v="83.932425742574253"/>
    <n v="80.755949895615856"/>
    <n v="33908.699999999997"/>
    <n v="38682.1"/>
    <n v="111"/>
    <n v="118"/>
    <n v="111"/>
    <n v="118"/>
    <n v="211"/>
    <n v="251"/>
    <n v="211"/>
    <n v="251"/>
    <m/>
    <m/>
    <n v="0"/>
    <n v="0"/>
    <n v="322"/>
    <n v="369"/>
    <n v="322"/>
    <n v="369"/>
    <n v="3.7"/>
    <n v="3.8"/>
    <n v="410.70000000000005"/>
    <n v="448.4"/>
    <n v="3.9"/>
    <n v="3.8"/>
    <n v="822.9"/>
    <n v="953.8"/>
    <m/>
    <m/>
    <n v="0"/>
    <n v="0"/>
    <n v="3.8310559006211178"/>
    <n v="3.7999999999999994"/>
    <n v="1233.5999999999999"/>
    <n v="1402.1999999999998"/>
    <n v="68.3"/>
    <n v="69.599999999999994"/>
    <n v="7581.2999999999993"/>
    <n v="8212.7999999999993"/>
    <n v="60.2"/>
    <n v="56.9"/>
    <n v="12702.2"/>
    <n v="14281.9"/>
    <m/>
    <m/>
    <n v="0"/>
    <n v="0"/>
    <n v="62.992236024844722"/>
    <n v="60.96124661246612"/>
    <n v="20283.5"/>
    <n v="22494.699999999997"/>
    <n v="403"/>
    <n v="426"/>
    <n v="403"/>
    <n v="426"/>
    <n v="4.9000000000000004"/>
    <n v="4.9000000000000004"/>
    <n v="1974.7"/>
    <n v="2087.4"/>
    <n v="59.8"/>
    <n v="56.8"/>
    <n v="24099.399999999998"/>
    <n v="24196.799999999999"/>
    <n v="312"/>
    <n v="367"/>
    <n v="312"/>
    <n v="367"/>
    <n v="1408.8"/>
    <n v="1569.1"/>
    <n v="24397"/>
    <n v="28598.3"/>
    <n v="414"/>
    <n v="481"/>
    <n v="414"/>
    <n v="481"/>
    <n v="1845.8"/>
    <n v="2100.8000000000002"/>
    <n v="29795.200000000001"/>
    <n v="32578.5"/>
    <n v="726"/>
    <n v="848"/>
    <n v="726"/>
    <n v="848"/>
    <n v="3254.6"/>
    <n v="3669.9"/>
    <n v="54192.2"/>
    <n v="61176.800000000003"/>
    <n v="0"/>
    <n v="0"/>
    <n v="0"/>
    <n v="0"/>
    <n v="0"/>
    <n v="0"/>
    <n v="0"/>
    <n v="0"/>
    <n v="5229.3"/>
    <n v="5757.3"/>
    <n v="78291.599999999991"/>
    <n v="85373.599999999991"/>
  </r>
  <r>
    <x v="13"/>
    <s v="Eastfield College (DCCCD)"/>
    <s v="Met the criteria Two-Year 3 2021-22"/>
    <n v="224572"/>
    <x v="8"/>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3"/>
    <s v="El Centro College  (DCCCD)"/>
    <s v="Met the criteria Two-Year 3 2021-22"/>
    <n v="224615"/>
    <x v="8"/>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3"/>
    <s v="El Paso County Community College District"/>
    <m/>
    <n v="224642"/>
    <x v="8"/>
    <n v="3439"/>
    <n v="3614"/>
    <n v="69"/>
    <n v="58"/>
    <n v="3370"/>
    <n v="3556"/>
    <m/>
    <m/>
    <n v="3370"/>
    <n v="3556"/>
    <n v="3370"/>
    <n v="3556"/>
    <n v="218"/>
    <n v="243"/>
    <n v="218"/>
    <n v="243"/>
    <n v="133"/>
    <n v="157"/>
    <n v="133"/>
    <n v="157"/>
    <m/>
    <m/>
    <n v="0"/>
    <n v="0"/>
    <n v="351"/>
    <n v="400"/>
    <n v="351"/>
    <n v="400"/>
    <n v="3.2"/>
    <n v="3"/>
    <n v="697.6"/>
    <n v="729"/>
    <n v="3.7"/>
    <n v="3.5"/>
    <n v="492.1"/>
    <n v="549.5"/>
    <m/>
    <m/>
    <n v="0"/>
    <n v="0"/>
    <n v="3.3894586894586896"/>
    <n v="3.19625"/>
    <n v="1189.7"/>
    <n v="1278.5"/>
    <n v="60.9"/>
    <n v="59.8"/>
    <n v="13276.199999999999"/>
    <n v="14531.4"/>
    <n v="59.3"/>
    <n v="57"/>
    <n v="7886.9"/>
    <n v="8949"/>
    <m/>
    <m/>
    <n v="0"/>
    <n v="0"/>
    <n v="60.29373219373219"/>
    <n v="58.701000000000001"/>
    <n v="21163.1"/>
    <n v="23480.400000000001"/>
    <n v="705"/>
    <n v="719"/>
    <n v="705"/>
    <n v="719"/>
    <n v="638"/>
    <n v="572"/>
    <n v="638"/>
    <n v="572"/>
    <m/>
    <m/>
    <n v="0"/>
    <n v="0"/>
    <n v="1343"/>
    <n v="1291"/>
    <n v="1343"/>
    <n v="1291"/>
    <n v="4.4000000000000004"/>
    <n v="4.2"/>
    <n v="3102.0000000000005"/>
    <n v="3019.8"/>
    <n v="4.9000000000000004"/>
    <n v="5.0999999999999996"/>
    <n v="3126.2000000000003"/>
    <n v="2917.2"/>
    <m/>
    <m/>
    <n v="0"/>
    <n v="0"/>
    <n v="4.6375279225614303"/>
    <n v="4.598760650658404"/>
    <n v="6228.2000000000007"/>
    <n v="5937"/>
    <n v="80.3"/>
    <n v="79"/>
    <n v="56611.5"/>
    <n v="56801"/>
    <n v="84.5"/>
    <n v="85.3"/>
    <n v="53911"/>
    <n v="48791.6"/>
    <m/>
    <m/>
    <n v="0"/>
    <n v="0"/>
    <n v="82.29523454951601"/>
    <n v="81.791324554608835"/>
    <n v="110522.5"/>
    <n v="105592.6"/>
    <n v="1694"/>
    <n v="1691"/>
    <n v="1694"/>
    <n v="1691"/>
    <n v="4.3789256198347113"/>
    <n v="4.2670017740981665"/>
    <n v="7417.9000000000005"/>
    <n v="7215.5"/>
    <n v="77.736481700118063"/>
    <n v="76.329390892962749"/>
    <n v="131685.6"/>
    <n v="129073.00000000001"/>
    <n v="193"/>
    <n v="213"/>
    <n v="193"/>
    <n v="213"/>
    <n v="407"/>
    <n v="379"/>
    <n v="407"/>
    <n v="379"/>
    <m/>
    <m/>
    <n v="0"/>
    <n v="0"/>
    <n v="600"/>
    <n v="592"/>
    <n v="600"/>
    <n v="592"/>
    <n v="3.1"/>
    <n v="3.3"/>
    <n v="598.30000000000007"/>
    <n v="702.9"/>
    <n v="3.7"/>
    <n v="3.6"/>
    <n v="1505.9"/>
    <n v="1364.4"/>
    <m/>
    <m/>
    <n v="0"/>
    <n v="0"/>
    <n v="3.5070000000000006"/>
    <n v="3.4920608108108113"/>
    <n v="2104.2000000000003"/>
    <n v="2067.3000000000002"/>
    <n v="59.5"/>
    <n v="60.5"/>
    <n v="11483.5"/>
    <n v="12886.5"/>
    <n v="50.9"/>
    <n v="51.1"/>
    <n v="20716.3"/>
    <n v="19366.900000000001"/>
    <m/>
    <m/>
    <n v="0"/>
    <n v="0"/>
    <n v="53.666333333333334"/>
    <n v="54.482094594594599"/>
    <n v="32199.8"/>
    <n v="32253.4"/>
    <n v="1076"/>
    <n v="1273"/>
    <n v="1076"/>
    <n v="1273"/>
    <n v="2.5"/>
    <n v="2.2999999999999998"/>
    <n v="2690"/>
    <n v="2927.8999999999996"/>
    <n v="24.8"/>
    <n v="22.9"/>
    <n v="26684.799999999999"/>
    <n v="29151.699999999997"/>
    <n v="1116"/>
    <n v="1175"/>
    <n v="1116"/>
    <n v="1175"/>
    <n v="4397.9000000000005"/>
    <n v="4451.7"/>
    <n v="81371.199999999997"/>
    <n v="84218.9"/>
    <n v="1178"/>
    <n v="1108"/>
    <n v="1178"/>
    <n v="1108"/>
    <n v="5124.2000000000007"/>
    <n v="4831.1000000000004"/>
    <n v="82514.2"/>
    <n v="77107.5"/>
    <n v="2294"/>
    <n v="2283"/>
    <n v="2294"/>
    <n v="2283"/>
    <n v="9522.1000000000022"/>
    <n v="9282.7999999999993"/>
    <n v="163885.4"/>
    <n v="161326.39999999999"/>
    <n v="0"/>
    <n v="0"/>
    <n v="0"/>
    <n v="0"/>
    <n v="0"/>
    <n v="0"/>
    <n v="0"/>
    <n v="0"/>
    <n v="12212.1"/>
    <n v="12210.699999999999"/>
    <n v="190570.19999999998"/>
    <n v="190478.10000000003"/>
  </r>
  <r>
    <x v="13"/>
    <s v="Houston Community College"/>
    <m/>
    <n v="225423"/>
    <x v="8"/>
    <n v="5690"/>
    <n v="5565"/>
    <n v="55"/>
    <n v="41"/>
    <n v="5635"/>
    <n v="5524"/>
    <m/>
    <m/>
    <n v="5635"/>
    <n v="5524"/>
    <n v="5635"/>
    <n v="5524"/>
    <n v="95"/>
    <n v="117"/>
    <n v="95"/>
    <n v="117"/>
    <n v="191"/>
    <n v="155"/>
    <n v="191"/>
    <n v="155"/>
    <m/>
    <m/>
    <n v="0"/>
    <n v="0"/>
    <n v="286"/>
    <n v="272"/>
    <n v="286"/>
    <n v="272"/>
    <n v="3.8"/>
    <n v="3.1"/>
    <n v="361"/>
    <n v="362.7"/>
    <n v="3.6"/>
    <n v="3.6"/>
    <n v="687.6"/>
    <n v="558"/>
    <m/>
    <m/>
    <n v="0"/>
    <n v="0"/>
    <n v="3.6664335664335663"/>
    <n v="3.3849264705882356"/>
    <n v="1048.5999999999999"/>
    <n v="920.7"/>
    <n v="69.900000000000006"/>
    <n v="62.6"/>
    <n v="6640.5000000000009"/>
    <n v="7324.2"/>
    <n v="61.6"/>
    <n v="61.8"/>
    <n v="11765.6"/>
    <n v="9579"/>
    <m/>
    <m/>
    <n v="0"/>
    <n v="0"/>
    <n v="64.356993006993008"/>
    <n v="62.144117647058827"/>
    <n v="18406.099999999999"/>
    <n v="16903.2"/>
    <n v="981"/>
    <n v="900"/>
    <n v="981"/>
    <n v="900"/>
    <n v="1198"/>
    <n v="1210"/>
    <n v="1198"/>
    <n v="1210"/>
    <m/>
    <m/>
    <n v="0"/>
    <n v="0"/>
    <n v="2179"/>
    <n v="2110"/>
    <n v="2179"/>
    <n v="2110"/>
    <n v="4.0999999999999996"/>
    <n v="4.0999999999999996"/>
    <n v="4022.0999999999995"/>
    <n v="3689.9999999999995"/>
    <n v="5"/>
    <n v="4.9000000000000004"/>
    <n v="5990"/>
    <n v="5929"/>
    <m/>
    <m/>
    <n v="0"/>
    <n v="0"/>
    <n v="4.5948141349242766"/>
    <n v="4.5587677725118487"/>
    <n v="10012.099999999999"/>
    <n v="9619"/>
    <n v="87.8"/>
    <n v="86.3"/>
    <n v="86131.8"/>
    <n v="77670"/>
    <n v="84"/>
    <n v="83.1"/>
    <n v="100632"/>
    <n v="100551"/>
    <m/>
    <m/>
    <n v="0"/>
    <n v="0"/>
    <n v="85.710784763653052"/>
    <n v="84.464928909952604"/>
    <n v="186763.8"/>
    <n v="178221"/>
    <n v="2465"/>
    <n v="2382"/>
    <n v="2465"/>
    <n v="2382"/>
    <n v="4.4870993914807293"/>
    <n v="4.4247271200671712"/>
    <n v="11060.699999999997"/>
    <n v="10539.700000000003"/>
    <n v="83.233225152129819"/>
    <n v="81.916120906801012"/>
    <n v="205169.9"/>
    <n v="195124.2"/>
    <n v="573"/>
    <n v="557"/>
    <n v="573"/>
    <n v="557"/>
    <n v="1223"/>
    <n v="1251"/>
    <n v="1223"/>
    <n v="1251"/>
    <m/>
    <m/>
    <n v="0"/>
    <n v="0"/>
    <n v="1796"/>
    <n v="1808"/>
    <n v="1796"/>
    <n v="1808"/>
    <n v="3.5"/>
    <n v="3.4"/>
    <n v="2005.5"/>
    <n v="1893.8"/>
    <n v="3.8"/>
    <n v="3.8"/>
    <n v="4647.3999999999996"/>
    <n v="4753.8"/>
    <m/>
    <m/>
    <n v="0"/>
    <n v="0"/>
    <n v="3.7042873051224943"/>
    <n v="3.676769911504425"/>
    <n v="6652.9"/>
    <n v="6647.6"/>
    <n v="69.8"/>
    <n v="69.400000000000006"/>
    <n v="39995.4"/>
    <n v="38655.800000000003"/>
    <n v="60"/>
    <n v="59.6"/>
    <n v="73380"/>
    <n v="74559.600000000006"/>
    <m/>
    <m/>
    <n v="0"/>
    <n v="0"/>
    <n v="63.126614699331846"/>
    <n v="62.619137168141599"/>
    <n v="113375.4"/>
    <n v="113215.40000000001"/>
    <n v="1374"/>
    <n v="1334"/>
    <n v="1374"/>
    <n v="1334"/>
    <n v="3.4"/>
    <n v="3.3"/>
    <n v="4671.5999999999995"/>
    <n v="4402.2"/>
    <n v="35.299999999999997"/>
    <n v="34.9"/>
    <n v="48502.2"/>
    <n v="46556.6"/>
    <n v="1649"/>
    <n v="1574"/>
    <n v="1649"/>
    <n v="1574"/>
    <n v="6388.5999999999995"/>
    <n v="5946.4999999999991"/>
    <n v="132767.70000000001"/>
    <n v="123650"/>
    <n v="2612"/>
    <n v="2616"/>
    <n v="2612"/>
    <n v="2616"/>
    <n v="11325"/>
    <n v="11240.8"/>
    <n v="185777.6"/>
    <n v="184689.6"/>
    <n v="4261"/>
    <n v="4190"/>
    <n v="4261"/>
    <n v="4190"/>
    <n v="17713.599999999999"/>
    <n v="17187.3"/>
    <n v="318545.30000000005"/>
    <n v="308339.59999999998"/>
    <n v="0"/>
    <n v="0"/>
    <n v="0"/>
    <n v="0"/>
    <n v="0"/>
    <n v="0"/>
    <n v="0"/>
    <n v="0"/>
    <n v="22385.199999999997"/>
    <n v="21589.500000000004"/>
    <n v="367047.5"/>
    <n v="354896.2"/>
  </r>
  <r>
    <x v="13"/>
    <s v="Laredo College "/>
    <m/>
    <n v="226134"/>
    <x v="8"/>
    <n v="939"/>
    <n v="1127"/>
    <n v="4"/>
    <n v="8"/>
    <n v="935"/>
    <n v="1119"/>
    <m/>
    <m/>
    <n v="935"/>
    <n v="1119"/>
    <n v="935"/>
    <n v="1119"/>
    <n v="105"/>
    <n v="123"/>
    <n v="105"/>
    <n v="123"/>
    <n v="47"/>
    <n v="62"/>
    <n v="47"/>
    <n v="62"/>
    <m/>
    <m/>
    <n v="0"/>
    <n v="0"/>
    <n v="152"/>
    <n v="185"/>
    <n v="152"/>
    <n v="185"/>
    <n v="2.8"/>
    <n v="2.5"/>
    <n v="294"/>
    <n v="307.5"/>
    <n v="3.3"/>
    <n v="3"/>
    <n v="155.1"/>
    <n v="186"/>
    <m/>
    <m/>
    <n v="0"/>
    <n v="0"/>
    <n v="2.954605263157895"/>
    <n v="2.6675675675675676"/>
    <n v="449.1"/>
    <n v="493.5"/>
    <n v="58.1"/>
    <n v="55.5"/>
    <n v="6100.5"/>
    <n v="6826.5"/>
    <n v="63.3"/>
    <n v="54.3"/>
    <n v="2975.1"/>
    <n v="3366.6"/>
    <m/>
    <m/>
    <n v="0"/>
    <n v="0"/>
    <n v="59.707894736842107"/>
    <n v="55.097837837837837"/>
    <n v="9075.6"/>
    <n v="10193.1"/>
    <n v="267"/>
    <n v="291"/>
    <n v="267"/>
    <n v="291"/>
    <n v="211"/>
    <n v="200"/>
    <n v="211"/>
    <n v="200"/>
    <m/>
    <m/>
    <n v="0"/>
    <n v="0"/>
    <n v="478"/>
    <n v="491"/>
    <n v="478"/>
    <n v="491"/>
    <n v="3.8"/>
    <n v="3.8"/>
    <n v="1014.5999999999999"/>
    <n v="1105.8"/>
    <n v="4.7"/>
    <n v="4.8"/>
    <n v="991.7"/>
    <n v="960"/>
    <m/>
    <m/>
    <n v="0"/>
    <n v="0"/>
    <n v="4.197280334728033"/>
    <n v="4.2073319755600815"/>
    <n v="2006.2999999999997"/>
    <n v="2065.8000000000002"/>
    <n v="74.3"/>
    <n v="75.7"/>
    <n v="19838.099999999999"/>
    <n v="22028.7"/>
    <n v="82.3"/>
    <n v="83.1"/>
    <n v="17365.3"/>
    <n v="16620"/>
    <m/>
    <m/>
    <n v="0"/>
    <n v="0"/>
    <n v="77.831380753138063"/>
    <n v="78.714256619144592"/>
    <n v="37203.399999999994"/>
    <n v="38648.699999999997"/>
    <n v="630"/>
    <n v="676"/>
    <n v="630"/>
    <n v="676"/>
    <n v="3.8974603174603168"/>
    <n v="3.7859467455621303"/>
    <n v="2455.3999999999996"/>
    <n v="2559.3000000000002"/>
    <n v="73.458730158730148"/>
    <n v="72.251183431952654"/>
    <n v="46278.999999999993"/>
    <n v="48841.799999999996"/>
    <n v="38"/>
    <n v="29"/>
    <n v="38"/>
    <n v="29"/>
    <n v="47"/>
    <n v="44"/>
    <n v="47"/>
    <n v="44"/>
    <m/>
    <m/>
    <n v="0"/>
    <n v="0"/>
    <n v="85"/>
    <n v="73"/>
    <n v="85"/>
    <n v="73"/>
    <n v="3"/>
    <n v="3.5"/>
    <n v="114"/>
    <n v="101.5"/>
    <n v="3.9"/>
    <n v="4"/>
    <n v="183.29999999999998"/>
    <n v="176"/>
    <m/>
    <m/>
    <n v="0"/>
    <n v="0"/>
    <n v="3.4976470588235289"/>
    <n v="3.8013698630136985"/>
    <n v="297.29999999999995"/>
    <n v="277.5"/>
    <n v="53.3"/>
    <n v="59"/>
    <n v="2025.3999999999999"/>
    <n v="1711"/>
    <n v="54.8"/>
    <n v="55.2"/>
    <n v="2575.6"/>
    <n v="2428.8000000000002"/>
    <m/>
    <m/>
    <n v="0"/>
    <n v="0"/>
    <n v="54.129411764705885"/>
    <n v="56.709589041095896"/>
    <n v="4601"/>
    <n v="4139.8"/>
    <n v="220"/>
    <n v="370"/>
    <n v="220"/>
    <n v="370"/>
    <n v="3.4"/>
    <n v="2.4"/>
    <n v="748"/>
    <n v="888"/>
    <n v="34.700000000000003"/>
    <n v="24.5"/>
    <n v="7634.0000000000009"/>
    <n v="9065"/>
    <n v="410"/>
    <n v="443"/>
    <n v="410"/>
    <n v="443"/>
    <n v="1422.6"/>
    <n v="1514.8"/>
    <n v="27964"/>
    <n v="30566.2"/>
    <n v="305"/>
    <n v="306"/>
    <n v="305"/>
    <n v="306"/>
    <n v="1330.1"/>
    <n v="1322"/>
    <n v="22915.999999999996"/>
    <n v="22415.399999999998"/>
    <n v="715"/>
    <n v="749"/>
    <n v="715"/>
    <n v="749"/>
    <n v="2752.7"/>
    <n v="2836.8"/>
    <n v="50880"/>
    <n v="52981.599999999999"/>
    <n v="0"/>
    <n v="0"/>
    <n v="0"/>
    <n v="0"/>
    <n v="0"/>
    <n v="0"/>
    <n v="0"/>
    <n v="0"/>
    <n v="3500.7"/>
    <n v="3724.8"/>
    <n v="58513.999999999993"/>
    <n v="62046.6"/>
  </r>
  <r>
    <x v="13"/>
    <s v="Lone Star College System District"/>
    <m/>
    <n v="227182"/>
    <x v="8"/>
    <n v="7944"/>
    <n v="8047"/>
    <n v="15"/>
    <n v="15"/>
    <n v="7929"/>
    <n v="8032"/>
    <m/>
    <m/>
    <n v="7929"/>
    <n v="8032"/>
    <n v="7929"/>
    <n v="8032"/>
    <n v="621"/>
    <n v="718"/>
    <n v="621"/>
    <n v="718"/>
    <n v="593"/>
    <n v="557"/>
    <n v="593"/>
    <n v="557"/>
    <m/>
    <m/>
    <n v="0"/>
    <n v="0"/>
    <n v="1214"/>
    <n v="1275"/>
    <n v="1214"/>
    <n v="1275"/>
    <n v="3.4"/>
    <n v="3.4"/>
    <n v="2111.4"/>
    <n v="2441.1999999999998"/>
    <n v="3.3"/>
    <n v="3.2"/>
    <n v="1956.8999999999999"/>
    <n v="1782.4"/>
    <m/>
    <m/>
    <n v="0"/>
    <n v="0"/>
    <n v="3.3511532125205932"/>
    <n v="3.3126274509803926"/>
    <n v="4068.3"/>
    <n v="4223.6000000000004"/>
    <n v="75.599999999999994"/>
    <n v="76.2"/>
    <n v="46947.6"/>
    <n v="54711.6"/>
    <n v="61.5"/>
    <n v="61.8"/>
    <n v="36469.5"/>
    <n v="34422.6"/>
    <m/>
    <m/>
    <n v="0"/>
    <n v="0"/>
    <n v="68.712602965403633"/>
    <n v="69.909176470588235"/>
    <n v="83417.100000000006"/>
    <n v="89134.2"/>
    <n v="1681"/>
    <n v="1599"/>
    <n v="1681"/>
    <n v="1599"/>
    <n v="2534"/>
    <n v="2336"/>
    <n v="2534"/>
    <n v="2336"/>
    <m/>
    <m/>
    <n v="0"/>
    <n v="0"/>
    <n v="4215"/>
    <n v="3935"/>
    <n v="4215"/>
    <n v="3935"/>
    <n v="4.4000000000000004"/>
    <n v="4.5999999999999996"/>
    <n v="7396.4000000000005"/>
    <n v="7355.4"/>
    <n v="4.7"/>
    <n v="4.8"/>
    <n v="11909.800000000001"/>
    <n v="11212.8"/>
    <m/>
    <m/>
    <n v="0"/>
    <n v="0"/>
    <n v="4.5803558718861215"/>
    <n v="4.7187293519695039"/>
    <n v="19306.2"/>
    <n v="18568.199999999997"/>
    <n v="89.9"/>
    <n v="90.6"/>
    <n v="151121.90000000002"/>
    <n v="144869.4"/>
    <n v="85.6"/>
    <n v="83.9"/>
    <n v="216910.4"/>
    <n v="195990.40000000002"/>
    <m/>
    <m/>
    <n v="0"/>
    <n v="0"/>
    <n v="87.314899169632284"/>
    <n v="86.622566709021612"/>
    <n v="368032.3000000001"/>
    <n v="340859.80000000005"/>
    <n v="5429"/>
    <n v="5210"/>
    <n v="5429"/>
    <n v="5210"/>
    <n v="4.3054890403389203"/>
    <n v="4.3746257197696732"/>
    <n v="23374.5"/>
    <n v="22791.799999999996"/>
    <n v="83.155166697366028"/>
    <n v="82.532437619961627"/>
    <n v="451449.40000000014"/>
    <n v="429994.00000000006"/>
    <n v="161"/>
    <n v="157"/>
    <n v="161"/>
    <n v="157"/>
    <n v="493"/>
    <n v="470"/>
    <n v="493"/>
    <n v="470"/>
    <m/>
    <m/>
    <n v="0"/>
    <n v="0"/>
    <n v="654"/>
    <n v="627"/>
    <n v="654"/>
    <n v="627"/>
    <n v="4.5999999999999996"/>
    <n v="5"/>
    <n v="740.59999999999991"/>
    <n v="785"/>
    <n v="4.5"/>
    <n v="4.7"/>
    <n v="2218.5"/>
    <n v="2209"/>
    <m/>
    <m/>
    <n v="0"/>
    <n v="0"/>
    <n v="4.5246177370030578"/>
    <n v="4.7751196172248802"/>
    <n v="2959.1"/>
    <n v="2994"/>
    <n v="79"/>
    <n v="78.8"/>
    <n v="12719"/>
    <n v="12371.6"/>
    <n v="64.900000000000006"/>
    <n v="67"/>
    <n v="31995.700000000004"/>
    <n v="31490"/>
    <m/>
    <m/>
    <n v="0"/>
    <n v="0"/>
    <n v="68.371100917431193"/>
    <n v="69.95470494417863"/>
    <n v="44714.7"/>
    <n v="43861.599999999999"/>
    <n v="1846"/>
    <n v="2195"/>
    <n v="1846"/>
    <n v="2195"/>
    <n v="3.8"/>
    <n v="3.6"/>
    <n v="7014.7999999999993"/>
    <n v="7902"/>
    <n v="44.2"/>
    <n v="41.9"/>
    <n v="81593.200000000012"/>
    <n v="91970.5"/>
    <n v="2463"/>
    <n v="2474"/>
    <n v="2463"/>
    <n v="2474"/>
    <n v="10248.400000000001"/>
    <n v="10581.599999999999"/>
    <n v="210788.50000000003"/>
    <n v="211952.6"/>
    <n v="3620"/>
    <n v="3363"/>
    <n v="3620"/>
    <n v="3363"/>
    <n v="16085.2"/>
    <n v="15204.199999999999"/>
    <n v="285375.59999999998"/>
    <n v="261903.00000000003"/>
    <n v="6083"/>
    <n v="5837"/>
    <n v="6083"/>
    <n v="5837"/>
    <n v="26333.600000000002"/>
    <n v="25785.799999999996"/>
    <n v="496164.1"/>
    <n v="473855.60000000003"/>
    <n v="0"/>
    <n v="0"/>
    <n v="0"/>
    <n v="0"/>
    <n v="0"/>
    <n v="0"/>
    <n v="0"/>
    <n v="0"/>
    <n v="33348.399999999994"/>
    <n v="33687.799999999996"/>
    <n v="577757.30000000016"/>
    <n v="565826.10000000009"/>
  </r>
  <r>
    <x v="13"/>
    <s v="McLennan Community College "/>
    <m/>
    <n v="226578"/>
    <x v="8"/>
    <n v="1284"/>
    <n v="1295"/>
    <n v="75"/>
    <n v="74"/>
    <n v="1209"/>
    <n v="1221"/>
    <m/>
    <m/>
    <n v="1209"/>
    <n v="1221"/>
    <n v="1209"/>
    <n v="1221"/>
    <n v="170"/>
    <n v="163"/>
    <n v="170"/>
    <n v="163"/>
    <n v="64"/>
    <n v="69"/>
    <n v="64"/>
    <n v="69"/>
    <m/>
    <m/>
    <n v="0"/>
    <n v="0"/>
    <n v="234"/>
    <n v="232"/>
    <n v="234"/>
    <n v="232"/>
    <n v="3.1"/>
    <n v="3.1"/>
    <n v="527"/>
    <n v="505.3"/>
    <n v="3"/>
    <n v="2.8"/>
    <n v="192"/>
    <n v="193.2"/>
    <m/>
    <m/>
    <n v="0"/>
    <n v="0"/>
    <n v="3.0726495726495728"/>
    <n v="3.0107758620689653"/>
    <n v="719"/>
    <n v="698.5"/>
    <n v="65.8"/>
    <n v="66.400000000000006"/>
    <n v="11186"/>
    <n v="10823.2"/>
    <n v="59.1"/>
    <n v="54.3"/>
    <n v="3782.4"/>
    <n v="3746.7"/>
    <m/>
    <m/>
    <n v="0"/>
    <n v="0"/>
    <n v="63.967521367521364"/>
    <n v="62.80129310344828"/>
    <n v="14968.4"/>
    <n v="14569.900000000001"/>
    <n v="271"/>
    <n v="238"/>
    <n v="271"/>
    <n v="238"/>
    <n v="109"/>
    <n v="119"/>
    <n v="109"/>
    <n v="119"/>
    <m/>
    <m/>
    <n v="0"/>
    <n v="0"/>
    <n v="380"/>
    <n v="357"/>
    <n v="380"/>
    <n v="357"/>
    <n v="4.2"/>
    <n v="4.5"/>
    <n v="1138.2"/>
    <n v="1071"/>
    <n v="4.8"/>
    <n v="4.4000000000000004"/>
    <n v="523.19999999999993"/>
    <n v="523.6"/>
    <m/>
    <m/>
    <n v="0"/>
    <n v="0"/>
    <n v="4.3721052631578949"/>
    <n v="4.4666666666666668"/>
    <n v="1661.4"/>
    <n v="1594.6000000000001"/>
    <n v="84.2"/>
    <n v="86"/>
    <n v="22818.2"/>
    <n v="20468"/>
    <n v="86.7"/>
    <n v="85.3"/>
    <n v="9450.3000000000011"/>
    <n v="10150.699999999999"/>
    <m/>
    <m/>
    <n v="0"/>
    <n v="0"/>
    <n v="84.917105263157893"/>
    <n v="85.766666666666652"/>
    <n v="32268.5"/>
    <n v="30618.699999999993"/>
    <n v="614"/>
    <n v="589"/>
    <n v="614"/>
    <n v="589"/>
    <n v="3.8768729641693813"/>
    <n v="3.8932088285229209"/>
    <n v="2380.4"/>
    <n v="2293.1000000000004"/>
    <n v="76.933061889250823"/>
    <n v="76.720882852292007"/>
    <n v="47236.900000000009"/>
    <n v="45188.599999999991"/>
    <n v="161"/>
    <n v="135"/>
    <n v="161"/>
    <n v="135"/>
    <n v="173"/>
    <n v="180"/>
    <n v="173"/>
    <n v="180"/>
    <m/>
    <m/>
    <n v="0"/>
    <n v="0"/>
    <n v="334"/>
    <n v="315"/>
    <n v="334"/>
    <n v="315"/>
    <n v="2.8"/>
    <n v="2.9"/>
    <n v="450.79999999999995"/>
    <n v="391.5"/>
    <n v="3"/>
    <n v="3.4"/>
    <n v="519"/>
    <n v="612"/>
    <m/>
    <m/>
    <n v="0"/>
    <n v="0"/>
    <n v="2.9035928143712573"/>
    <n v="3.1857142857142855"/>
    <n v="969.8"/>
    <n v="1003.4999999999999"/>
    <n v="59.6"/>
    <n v="58.2"/>
    <n v="9595.6"/>
    <n v="7857"/>
    <n v="51.3"/>
    <n v="55.5"/>
    <n v="8874.9"/>
    <n v="9990"/>
    <m/>
    <m/>
    <n v="0"/>
    <n v="0"/>
    <n v="55.300898203592816"/>
    <n v="56.657142857142858"/>
    <n v="18470.5"/>
    <n v="17847"/>
    <n v="261"/>
    <n v="317"/>
    <n v="261"/>
    <n v="317"/>
    <n v="4.5"/>
    <n v="4.0999999999999996"/>
    <n v="1174.5"/>
    <n v="1299.6999999999998"/>
    <n v="50.4"/>
    <n v="44.7"/>
    <n v="13154.4"/>
    <n v="14169.900000000001"/>
    <n v="602"/>
    <n v="536"/>
    <n v="602"/>
    <n v="536"/>
    <n v="2116"/>
    <n v="1967.8"/>
    <n v="43599.799999999996"/>
    <n v="39148.199999999997"/>
    <n v="346"/>
    <n v="368"/>
    <n v="346"/>
    <n v="368"/>
    <n v="1234.1999999999998"/>
    <n v="1328.8"/>
    <n v="22107.599999999999"/>
    <n v="23887.399999999998"/>
    <n v="948"/>
    <n v="904"/>
    <n v="948"/>
    <n v="904"/>
    <n v="3350.2"/>
    <n v="3296.6"/>
    <n v="65707.399999999994"/>
    <n v="63035.599999999991"/>
    <n v="0"/>
    <n v="0"/>
    <n v="0"/>
    <n v="0"/>
    <n v="0"/>
    <n v="0"/>
    <n v="0"/>
    <n v="0"/>
    <n v="4524.7"/>
    <n v="4596.3"/>
    <n v="78861.8"/>
    <n v="77205.5"/>
  </r>
  <r>
    <x v="13"/>
    <s v="Mountain View College  (DCCCD)"/>
    <s v="Met the criteria Two-Year 3 2021-22"/>
    <n v="226930"/>
    <x v="8"/>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3"/>
    <s v="Navarro College "/>
    <s v="Met the criteria Two-Year 2 2021-22"/>
    <n v="227146"/>
    <x v="8"/>
    <n v="1020"/>
    <n v="958"/>
    <n v="8"/>
    <n v="2"/>
    <n v="1012"/>
    <n v="956"/>
    <m/>
    <m/>
    <n v="1012"/>
    <n v="956"/>
    <n v="1012"/>
    <n v="956"/>
    <n v="116"/>
    <n v="106"/>
    <n v="116"/>
    <n v="106"/>
    <n v="49"/>
    <n v="58"/>
    <n v="49"/>
    <n v="58"/>
    <m/>
    <m/>
    <n v="0"/>
    <n v="0"/>
    <n v="165"/>
    <n v="164"/>
    <n v="165"/>
    <n v="164"/>
    <n v="2.9"/>
    <n v="2.6"/>
    <n v="336.4"/>
    <n v="275.60000000000002"/>
    <n v="3"/>
    <n v="3.1"/>
    <n v="147"/>
    <n v="179.8"/>
    <m/>
    <m/>
    <n v="0"/>
    <n v="0"/>
    <n v="2.9296969696969697"/>
    <n v="2.776829268292683"/>
    <n v="483.4"/>
    <n v="455.4"/>
    <n v="62.9"/>
    <n v="58.5"/>
    <n v="7296.4"/>
    <n v="6201"/>
    <n v="55.8"/>
    <n v="59"/>
    <n v="2734.2"/>
    <n v="3422"/>
    <m/>
    <m/>
    <n v="0"/>
    <n v="0"/>
    <n v="60.791515151515142"/>
    <n v="58.676829268292686"/>
    <n v="10030.599999999999"/>
    <n v="9623"/>
    <n v="178"/>
    <n v="150"/>
    <n v="178"/>
    <n v="150"/>
    <n v="94"/>
    <n v="100"/>
    <n v="94"/>
    <n v="100"/>
    <m/>
    <m/>
    <n v="0"/>
    <n v="0"/>
    <n v="272"/>
    <n v="250"/>
    <n v="272"/>
    <n v="250"/>
    <n v="3.6"/>
    <n v="3.5"/>
    <n v="640.80000000000007"/>
    <n v="525"/>
    <n v="3.9"/>
    <n v="4.3"/>
    <n v="366.59999999999997"/>
    <n v="430"/>
    <m/>
    <m/>
    <n v="0"/>
    <n v="0"/>
    <n v="3.7036764705882357"/>
    <n v="3.82"/>
    <n v="1007.4000000000001"/>
    <n v="955"/>
    <n v="77.400000000000006"/>
    <n v="75.8"/>
    <n v="13777.2"/>
    <n v="11370"/>
    <n v="76.599999999999994"/>
    <n v="80.3"/>
    <n v="7200.4"/>
    <n v="8030"/>
    <m/>
    <m/>
    <n v="0"/>
    <n v="0"/>
    <n v="77.123529411764707"/>
    <n v="77.599999999999994"/>
    <n v="20977.599999999999"/>
    <n v="19400"/>
    <n v="437"/>
    <n v="414"/>
    <n v="437"/>
    <n v="414"/>
    <n v="3.4114416475972544"/>
    <n v="3.4067632850241547"/>
    <n v="1490.8000000000002"/>
    <n v="1410.4"/>
    <n v="70.956979405034318"/>
    <n v="70.10386473429952"/>
    <n v="31008.199999999997"/>
    <n v="29023"/>
    <n v="98"/>
    <n v="92"/>
    <n v="98"/>
    <n v="92"/>
    <n v="180"/>
    <n v="138"/>
    <n v="180"/>
    <n v="138"/>
    <m/>
    <m/>
    <n v="0"/>
    <n v="0"/>
    <n v="278"/>
    <n v="230"/>
    <n v="278"/>
    <n v="230"/>
    <n v="2.7"/>
    <n v="2.8"/>
    <n v="264.60000000000002"/>
    <n v="257.59999999999997"/>
    <n v="3"/>
    <n v="2.8"/>
    <n v="540"/>
    <n v="386.4"/>
    <m/>
    <m/>
    <n v="0"/>
    <n v="0"/>
    <n v="2.8942446043165471"/>
    <n v="2.8"/>
    <n v="804.60000000000014"/>
    <n v="644"/>
    <n v="53.3"/>
    <n v="56.9"/>
    <n v="5223.3999999999996"/>
    <n v="5234.8"/>
    <n v="52.3"/>
    <n v="50.2"/>
    <n v="9414"/>
    <n v="6927.6"/>
    <m/>
    <m/>
    <n v="0"/>
    <n v="0"/>
    <n v="52.65251798561151"/>
    <n v="52.88000000000001"/>
    <n v="14637.4"/>
    <n v="12162.400000000001"/>
    <n v="297"/>
    <n v="312"/>
    <n v="297"/>
    <n v="312"/>
    <n v="1.6"/>
    <n v="1.5"/>
    <n v="475.20000000000005"/>
    <n v="468"/>
    <n v="18.399999999999999"/>
    <n v="19"/>
    <n v="5464.7999999999993"/>
    <n v="5928"/>
    <n v="392"/>
    <n v="348"/>
    <n v="392"/>
    <n v="348"/>
    <n v="1241.8000000000002"/>
    <n v="1058.2"/>
    <n v="26297"/>
    <n v="22805.8"/>
    <n v="323"/>
    <n v="296"/>
    <n v="323"/>
    <n v="296"/>
    <n v="1053.5999999999999"/>
    <n v="996.19999999999993"/>
    <n v="19348.599999999999"/>
    <n v="18379.599999999999"/>
    <n v="715"/>
    <n v="644"/>
    <n v="715"/>
    <n v="644"/>
    <n v="2295.4"/>
    <n v="2054.4"/>
    <n v="45645.599999999999"/>
    <n v="41185.399999999994"/>
    <n v="0"/>
    <n v="0"/>
    <n v="0"/>
    <n v="0"/>
    <n v="0"/>
    <n v="0"/>
    <n v="0"/>
    <n v="0"/>
    <n v="2770.6000000000004"/>
    <n v="2522.4"/>
    <n v="51110.399999999994"/>
    <n v="47113.4"/>
  </r>
  <r>
    <x v="13"/>
    <s v="North Central Texas Community College"/>
    <m/>
    <n v="224110"/>
    <x v="8"/>
    <n v="995"/>
    <n v="1039"/>
    <n v="13"/>
    <n v="9"/>
    <n v="982"/>
    <n v="1030"/>
    <m/>
    <m/>
    <n v="982"/>
    <n v="1030"/>
    <n v="982"/>
    <n v="1030"/>
    <n v="72"/>
    <n v="70"/>
    <n v="72"/>
    <n v="70"/>
    <n v="54"/>
    <n v="51"/>
    <n v="54"/>
    <n v="51"/>
    <m/>
    <m/>
    <n v="0"/>
    <n v="0"/>
    <n v="126"/>
    <n v="121"/>
    <n v="126"/>
    <n v="121"/>
    <n v="3.3"/>
    <n v="2.9"/>
    <n v="237.6"/>
    <n v="203"/>
    <n v="3"/>
    <n v="3.3"/>
    <n v="162"/>
    <n v="168.29999999999998"/>
    <m/>
    <m/>
    <n v="0"/>
    <n v="0"/>
    <n v="3.1714285714285717"/>
    <n v="3.0685950413223138"/>
    <n v="399.6"/>
    <n v="371.29999999999995"/>
    <n v="57.8"/>
    <n v="51"/>
    <n v="4161.5999999999995"/>
    <n v="3570"/>
    <n v="50.7"/>
    <n v="52.9"/>
    <n v="2737.8"/>
    <n v="2697.9"/>
    <m/>
    <m/>
    <n v="0"/>
    <n v="0"/>
    <n v="54.757142857142853"/>
    <n v="51.800826446280986"/>
    <n v="6899.4"/>
    <n v="6267.9"/>
    <n v="204"/>
    <n v="231"/>
    <n v="204"/>
    <n v="231"/>
    <n v="184"/>
    <n v="197"/>
    <n v="184"/>
    <n v="197"/>
    <m/>
    <m/>
    <n v="0"/>
    <n v="0"/>
    <n v="388"/>
    <n v="428"/>
    <n v="388"/>
    <n v="428"/>
    <n v="3.7"/>
    <n v="4"/>
    <n v="754.80000000000007"/>
    <n v="924"/>
    <n v="4.5"/>
    <n v="4.5999999999999996"/>
    <n v="828"/>
    <n v="906.19999999999993"/>
    <m/>
    <m/>
    <n v="0"/>
    <n v="0"/>
    <n v="4.0793814432989697"/>
    <n v="4.2761682242990648"/>
    <n v="1582.8000000000002"/>
    <n v="1830.1999999999998"/>
    <n v="72.599999999999994"/>
    <n v="69.7"/>
    <n v="14810.4"/>
    <n v="16100.7"/>
    <n v="73.8"/>
    <n v="72"/>
    <n v="13579.199999999999"/>
    <n v="14184"/>
    <m/>
    <m/>
    <n v="0"/>
    <n v="0"/>
    <n v="73.169072164948446"/>
    <n v="70.758644859813089"/>
    <n v="28389.599999999999"/>
    <n v="30284.7"/>
    <n v="514"/>
    <n v="549"/>
    <n v="514"/>
    <n v="549"/>
    <n v="3.8568093385214008"/>
    <n v="4.010018214936248"/>
    <n v="1982.4"/>
    <n v="2201.5"/>
    <n v="68.655642023346303"/>
    <n v="66.58032786885245"/>
    <n v="35289"/>
    <n v="36552.6"/>
    <n v="137"/>
    <n v="108"/>
    <n v="137"/>
    <n v="108"/>
    <n v="184"/>
    <n v="200"/>
    <n v="184"/>
    <n v="200"/>
    <m/>
    <m/>
    <n v="0"/>
    <n v="0"/>
    <n v="321"/>
    <n v="308"/>
    <n v="321"/>
    <n v="308"/>
    <n v="3.4"/>
    <n v="3.7"/>
    <n v="465.8"/>
    <n v="399.6"/>
    <n v="3.6"/>
    <n v="3.6"/>
    <n v="662.4"/>
    <n v="720"/>
    <m/>
    <m/>
    <n v="0"/>
    <n v="0"/>
    <n v="3.5146417445482867"/>
    <n v="3.6350649350649347"/>
    <n v="1128.2"/>
    <n v="1119.5999999999999"/>
    <n v="58.8"/>
    <n v="61.6"/>
    <n v="8055.5999999999995"/>
    <n v="6652.8"/>
    <n v="52.5"/>
    <n v="55.6"/>
    <n v="9660"/>
    <n v="11120"/>
    <m/>
    <m/>
    <n v="0"/>
    <n v="0"/>
    <n v="55.188785046728967"/>
    <n v="57.703896103896099"/>
    <n v="17715.599999999999"/>
    <n v="17772.8"/>
    <n v="147"/>
    <n v="173"/>
    <n v="147"/>
    <n v="173"/>
    <n v="4.0999999999999996"/>
    <n v="3.7"/>
    <n v="602.69999999999993"/>
    <n v="640.1"/>
    <n v="50.1"/>
    <n v="44"/>
    <n v="7364.7"/>
    <n v="7612"/>
    <n v="413"/>
    <n v="409"/>
    <n v="413"/>
    <n v="409"/>
    <n v="1458.2"/>
    <n v="1526.6"/>
    <n v="27027.599999999999"/>
    <n v="26323.5"/>
    <n v="422"/>
    <n v="448"/>
    <n v="422"/>
    <n v="448"/>
    <n v="1652.4"/>
    <n v="1794.5"/>
    <n v="25977"/>
    <n v="28001.9"/>
    <n v="835"/>
    <n v="857"/>
    <n v="835"/>
    <n v="857"/>
    <n v="3110.6000000000004"/>
    <n v="3321.1"/>
    <n v="53004.6"/>
    <n v="54325.4"/>
    <n v="0"/>
    <n v="0"/>
    <n v="0"/>
    <n v="0"/>
    <n v="0"/>
    <n v="0"/>
    <n v="0"/>
    <n v="0"/>
    <n v="3713.3"/>
    <n v="3961.2"/>
    <n v="60369.299999999996"/>
    <n v="61937.399999999994"/>
  </r>
  <r>
    <x v="13"/>
    <s v="North Lake College (DCCCD)"/>
    <s v="Met the criteria Two-Year 3 2021-22"/>
    <n v="227191"/>
    <x v="8"/>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3"/>
    <s v="Northwest Vista College (ACCD)"/>
    <m/>
    <n v="420398"/>
    <x v="8"/>
    <n v="3079"/>
    <n v="2501"/>
    <n v="337"/>
    <n v="221"/>
    <n v="2742"/>
    <n v="2280"/>
    <m/>
    <m/>
    <n v="2742"/>
    <n v="2280"/>
    <n v="2742"/>
    <n v="2280"/>
    <n v="211"/>
    <n v="164"/>
    <n v="211"/>
    <n v="164"/>
    <n v="127"/>
    <n v="110"/>
    <n v="127"/>
    <n v="110"/>
    <m/>
    <m/>
    <n v="0"/>
    <n v="0"/>
    <n v="338"/>
    <n v="274"/>
    <n v="338"/>
    <n v="274"/>
    <n v="3.3"/>
    <n v="3.1"/>
    <n v="696.3"/>
    <n v="508.40000000000003"/>
    <n v="3.9"/>
    <n v="3.8"/>
    <n v="495.3"/>
    <n v="418"/>
    <m/>
    <m/>
    <n v="0"/>
    <n v="0"/>
    <n v="3.5254437869822484"/>
    <n v="3.3810218978102191"/>
    <n v="1191.5999999999999"/>
    <n v="926.40000000000009"/>
    <n v="56.2"/>
    <n v="53.3"/>
    <n v="11858.2"/>
    <n v="8741.1999999999989"/>
    <n v="54.8"/>
    <n v="54.8"/>
    <n v="6959.5999999999995"/>
    <n v="6028"/>
    <m/>
    <m/>
    <n v="0"/>
    <n v="0"/>
    <n v="55.673964497041418"/>
    <n v="53.902189781021896"/>
    <n v="18817.8"/>
    <n v="14769.199999999999"/>
    <n v="580"/>
    <n v="553"/>
    <n v="580"/>
    <n v="553"/>
    <n v="651"/>
    <n v="495"/>
    <n v="651"/>
    <n v="495"/>
    <m/>
    <m/>
    <n v="0"/>
    <n v="0"/>
    <n v="1231"/>
    <n v="1048"/>
    <n v="1231"/>
    <n v="1048"/>
    <n v="3.9"/>
    <n v="3.6"/>
    <n v="2262"/>
    <n v="1990.8"/>
    <n v="4.5"/>
    <n v="4.5"/>
    <n v="2929.5"/>
    <n v="2227.5"/>
    <m/>
    <m/>
    <n v="0"/>
    <n v="0"/>
    <n v="4.2173030056864338"/>
    <n v="4.0250954198473288"/>
    <n v="5191.5"/>
    <n v="4218.3"/>
    <n v="70.5"/>
    <n v="68.7"/>
    <n v="40890"/>
    <n v="37991.1"/>
    <n v="69.400000000000006"/>
    <n v="69.2"/>
    <n v="45179.4"/>
    <n v="34254"/>
    <m/>
    <m/>
    <n v="0"/>
    <n v="0"/>
    <n v="69.918277822908195"/>
    <n v="68.936164122137413"/>
    <n v="86069.4"/>
    <n v="72245.100000000006"/>
    <n v="1569"/>
    <n v="1322"/>
    <n v="1569"/>
    <n v="1322"/>
    <n v="4.0682600382409184"/>
    <n v="3.8916036308623303"/>
    <n v="6383.1000000000013"/>
    <n v="5144.7000000000007"/>
    <n v="66.849713193116628"/>
    <n v="65.820196671709539"/>
    <n v="104887.19999999998"/>
    <n v="87014.300000000017"/>
    <n v="204"/>
    <n v="174"/>
    <n v="204"/>
    <n v="174"/>
    <n v="635"/>
    <n v="469"/>
    <n v="635"/>
    <n v="469"/>
    <m/>
    <m/>
    <n v="0"/>
    <n v="0"/>
    <n v="839"/>
    <n v="643"/>
    <n v="839"/>
    <n v="643"/>
    <n v="3.3"/>
    <n v="3.3"/>
    <n v="673.19999999999993"/>
    <n v="574.19999999999993"/>
    <n v="3.9"/>
    <n v="3.6"/>
    <n v="2476.5"/>
    <n v="1688.4"/>
    <m/>
    <m/>
    <n v="0"/>
    <n v="0"/>
    <n v="3.7541120381406432"/>
    <n v="3.5188180404354585"/>
    <n v="3149.7"/>
    <n v="2262.6"/>
    <n v="49.4"/>
    <n v="48.4"/>
    <n v="10077.6"/>
    <n v="8421.6"/>
    <n v="40.700000000000003"/>
    <n v="39.5"/>
    <n v="25844.5"/>
    <n v="18525.5"/>
    <m/>
    <m/>
    <n v="0"/>
    <n v="0"/>
    <n v="42.815375446960665"/>
    <n v="41.908398133748051"/>
    <n v="35922.1"/>
    <n v="26947.1"/>
    <n v="334"/>
    <n v="315"/>
    <n v="334"/>
    <n v="315"/>
    <n v="5.4"/>
    <n v="4.8"/>
    <n v="1803.6000000000001"/>
    <n v="1512"/>
    <n v="43.1"/>
    <n v="36.700000000000003"/>
    <n v="14395.4"/>
    <n v="11560.5"/>
    <n v="995"/>
    <n v="891"/>
    <n v="995"/>
    <n v="891"/>
    <n v="3631.5"/>
    <n v="3073.3999999999996"/>
    <n v="62825.799999999996"/>
    <n v="55153.899999999994"/>
    <n v="1413"/>
    <n v="1074"/>
    <n v="1413"/>
    <n v="1074"/>
    <n v="5901.3"/>
    <n v="4333.8999999999996"/>
    <n v="77983.5"/>
    <n v="58807.5"/>
    <n v="2408"/>
    <n v="1965"/>
    <n v="2408"/>
    <n v="1965"/>
    <n v="9532.7999999999993"/>
    <n v="7407.2999999999993"/>
    <n v="140809.29999999999"/>
    <n v="113961.4"/>
    <n v="0"/>
    <n v="0"/>
    <n v="0"/>
    <n v="0"/>
    <n v="0"/>
    <n v="0"/>
    <n v="0"/>
    <n v="0"/>
    <n v="11336.400000000001"/>
    <n v="8919.3000000000011"/>
    <n v="155204.69999999998"/>
    <n v="125521.90000000002"/>
  </r>
  <r>
    <x v="13"/>
    <s v="Palo Alto College (ACCD)"/>
    <s v="Met the criteria Two-Year 2 2021-22"/>
    <n v="246354"/>
    <x v="8"/>
    <n v="1560"/>
    <n v="1325"/>
    <n v="142"/>
    <n v="92"/>
    <n v="1418"/>
    <n v="1233"/>
    <m/>
    <m/>
    <n v="1418"/>
    <n v="1233"/>
    <n v="1418"/>
    <n v="1233"/>
    <n v="98"/>
    <n v="74"/>
    <n v="98"/>
    <n v="74"/>
    <n v="126"/>
    <n v="99"/>
    <n v="126"/>
    <n v="99"/>
    <m/>
    <m/>
    <n v="0"/>
    <n v="0"/>
    <n v="224"/>
    <n v="173"/>
    <n v="224"/>
    <n v="173"/>
    <n v="2.8"/>
    <n v="2.8"/>
    <n v="274.39999999999998"/>
    <n v="207.2"/>
    <n v="2.2999999999999998"/>
    <n v="2.1"/>
    <n v="289.79999999999995"/>
    <n v="207.9"/>
    <m/>
    <m/>
    <n v="0"/>
    <n v="0"/>
    <n v="2.5187499999999998"/>
    <n v="2.3994219653179192"/>
    <n v="564.19999999999993"/>
    <n v="415.1"/>
    <n v="49.2"/>
    <n v="51.6"/>
    <n v="4821.6000000000004"/>
    <n v="3818.4"/>
    <n v="28.8"/>
    <n v="29.5"/>
    <n v="3628.8"/>
    <n v="2920.5"/>
    <m/>
    <m/>
    <n v="0"/>
    <n v="0"/>
    <n v="37.725000000000009"/>
    <n v="38.953179190751442"/>
    <n v="8450.4000000000015"/>
    <n v="6738.9"/>
    <n v="218"/>
    <n v="253"/>
    <n v="218"/>
    <n v="253"/>
    <n v="285"/>
    <n v="258"/>
    <n v="285"/>
    <n v="258"/>
    <m/>
    <m/>
    <n v="0"/>
    <n v="0"/>
    <n v="503"/>
    <n v="511"/>
    <n v="503"/>
    <n v="511"/>
    <n v="3.5"/>
    <n v="3.4"/>
    <n v="763"/>
    <n v="860.19999999999993"/>
    <n v="4.7"/>
    <n v="4.4000000000000004"/>
    <n v="1339.5"/>
    <n v="1135.2"/>
    <m/>
    <m/>
    <n v="0"/>
    <n v="0"/>
    <n v="4.179920477137177"/>
    <n v="3.9048923679060668"/>
    <n v="2102.5"/>
    <n v="1995.4"/>
    <n v="69"/>
    <n v="65.599999999999994"/>
    <n v="15042"/>
    <n v="16596.8"/>
    <n v="73.7"/>
    <n v="69"/>
    <n v="21004.5"/>
    <n v="17802"/>
    <m/>
    <m/>
    <n v="0"/>
    <n v="0"/>
    <n v="71.663021868787283"/>
    <n v="67.316634050880637"/>
    <n v="36046.5"/>
    <n v="34398.800000000003"/>
    <n v="727"/>
    <n v="684"/>
    <n v="727"/>
    <n v="684"/>
    <n v="3.6680880330123795"/>
    <n v="3.5241228070175437"/>
    <n v="2666.7"/>
    <n v="2410.5"/>
    <n v="61.206189821182946"/>
    <n v="60.142836257309945"/>
    <n v="44496.9"/>
    <n v="41137.700000000004"/>
    <n v="71"/>
    <n v="75"/>
    <n v="71"/>
    <n v="75"/>
    <n v="222"/>
    <n v="165"/>
    <n v="222"/>
    <n v="165"/>
    <m/>
    <m/>
    <n v="0"/>
    <n v="0"/>
    <n v="293"/>
    <n v="240"/>
    <n v="293"/>
    <n v="240"/>
    <n v="3.2"/>
    <n v="2.8"/>
    <n v="227.20000000000002"/>
    <n v="210"/>
    <n v="3.7"/>
    <n v="3.3"/>
    <n v="821.40000000000009"/>
    <n v="544.5"/>
    <m/>
    <m/>
    <n v="0"/>
    <n v="0"/>
    <n v="3.5788395904436863"/>
    <n v="3.1437499999999998"/>
    <n v="1048.6000000000001"/>
    <n v="754.5"/>
    <n v="46.4"/>
    <n v="46.7"/>
    <n v="3294.4"/>
    <n v="3502.5"/>
    <n v="41.6"/>
    <n v="39.4"/>
    <n v="9235.2000000000007"/>
    <n v="6501"/>
    <m/>
    <m/>
    <n v="0"/>
    <n v="0"/>
    <n v="42.763139931740618"/>
    <n v="41.681249999999999"/>
    <n v="12529.6"/>
    <n v="10003.5"/>
    <n v="398"/>
    <n v="309"/>
    <n v="398"/>
    <n v="309"/>
    <n v="2.7"/>
    <n v="1.7"/>
    <n v="1074.6000000000001"/>
    <n v="525.29999999999995"/>
    <n v="22.2"/>
    <n v="14.7"/>
    <n v="8835.6"/>
    <n v="4542.3"/>
    <n v="387"/>
    <n v="402"/>
    <n v="387"/>
    <n v="402"/>
    <n v="1264.6000000000001"/>
    <n v="1277.3999999999999"/>
    <n v="23158"/>
    <n v="23917.7"/>
    <n v="633"/>
    <n v="522"/>
    <n v="633"/>
    <n v="522"/>
    <n v="2450.6999999999998"/>
    <n v="1887.6000000000001"/>
    <n v="33868.5"/>
    <n v="27223.5"/>
    <n v="1020"/>
    <n v="924"/>
    <n v="1020"/>
    <n v="924"/>
    <n v="3715.3"/>
    <n v="3165"/>
    <n v="57026.5"/>
    <n v="51141.2"/>
    <n v="0"/>
    <n v="0"/>
    <n v="0"/>
    <n v="0"/>
    <n v="0"/>
    <n v="0"/>
    <n v="0"/>
    <n v="0"/>
    <n v="4789.9000000000005"/>
    <n v="3690.3"/>
    <n v="65862.100000000006"/>
    <n v="55683.500000000007"/>
  </r>
  <r>
    <x v="13"/>
    <s v="Richland College (DCCCD)"/>
    <s v="Met the criteria Two-Year 3 2021-22"/>
    <n v="227766"/>
    <x v="8"/>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3"/>
    <s v="San Antonio College (ACCD)"/>
    <m/>
    <n v="227924"/>
    <x v="8"/>
    <n v="3220"/>
    <n v="2847"/>
    <n v="267"/>
    <n v="129"/>
    <n v="2953"/>
    <n v="2718"/>
    <m/>
    <m/>
    <n v="2953"/>
    <n v="2718"/>
    <n v="2953"/>
    <n v="2718"/>
    <n v="84"/>
    <n v="99"/>
    <n v="84"/>
    <n v="99"/>
    <n v="59"/>
    <n v="58"/>
    <n v="59"/>
    <n v="58"/>
    <m/>
    <m/>
    <n v="0"/>
    <n v="0"/>
    <n v="143"/>
    <n v="157"/>
    <n v="143"/>
    <n v="157"/>
    <n v="3.6"/>
    <n v="3.5"/>
    <n v="302.40000000000003"/>
    <n v="346.5"/>
    <n v="3.2"/>
    <n v="3.5"/>
    <n v="188.8"/>
    <n v="203"/>
    <m/>
    <m/>
    <n v="0"/>
    <n v="0"/>
    <n v="3.4349650349650354"/>
    <n v="3.5"/>
    <n v="491.20000000000005"/>
    <n v="549.5"/>
    <n v="56.8"/>
    <n v="57.2"/>
    <n v="4771.2"/>
    <n v="5662.8"/>
    <n v="44.4"/>
    <n v="43.7"/>
    <n v="2619.6"/>
    <n v="2534.6000000000004"/>
    <m/>
    <m/>
    <n v="0"/>
    <n v="0"/>
    <n v="51.683916083916081"/>
    <n v="52.212738853503197"/>
    <n v="7390.7999999999993"/>
    <n v="8197.4000000000015"/>
    <n v="387"/>
    <n v="390"/>
    <n v="387"/>
    <n v="390"/>
    <n v="519"/>
    <n v="480"/>
    <n v="519"/>
    <n v="480"/>
    <m/>
    <m/>
    <n v="0"/>
    <n v="0"/>
    <n v="906"/>
    <n v="870"/>
    <n v="906"/>
    <n v="870"/>
    <n v="5"/>
    <n v="4.0999999999999996"/>
    <n v="1935"/>
    <n v="1598.9999999999998"/>
    <n v="4.9000000000000004"/>
    <n v="4.7"/>
    <n v="2543.1000000000004"/>
    <n v="2256"/>
    <m/>
    <m/>
    <n v="0"/>
    <n v="0"/>
    <n v="4.94271523178808"/>
    <n v="4.431034482758621"/>
    <n v="4478.1000000000004"/>
    <n v="3855.0000000000005"/>
    <n v="72.900000000000006"/>
    <n v="70"/>
    <n v="28212.300000000003"/>
    <n v="27300"/>
    <n v="70.099999999999994"/>
    <n v="69.2"/>
    <n v="36381.899999999994"/>
    <n v="33216"/>
    <m/>
    <m/>
    <n v="0"/>
    <n v="0"/>
    <n v="71.296026490066225"/>
    <n v="69.558620689655172"/>
    <n v="64594.2"/>
    <n v="60516"/>
    <n v="1049"/>
    <n v="1027"/>
    <n v="1049"/>
    <n v="1027"/>
    <n v="4.7371782650142995"/>
    <n v="4.2887049659201555"/>
    <n v="4969.3"/>
    <n v="4404.5"/>
    <n v="68.622497616777878"/>
    <n v="66.906913339824726"/>
    <n v="71985"/>
    <n v="68713.399999999994"/>
    <n v="262"/>
    <n v="229"/>
    <n v="262"/>
    <n v="229"/>
    <n v="818"/>
    <n v="744"/>
    <n v="818"/>
    <n v="744"/>
    <m/>
    <m/>
    <n v="0"/>
    <n v="0"/>
    <n v="1080"/>
    <n v="973"/>
    <n v="1080"/>
    <n v="973"/>
    <n v="4.0999999999999996"/>
    <n v="3.1"/>
    <n v="1074.1999999999998"/>
    <n v="709.9"/>
    <n v="4"/>
    <n v="3.8"/>
    <n v="3272"/>
    <n v="2827.2"/>
    <m/>
    <m/>
    <n v="0"/>
    <n v="0"/>
    <n v="4.0242592592592592"/>
    <n v="3.6352517985611508"/>
    <n v="4346.2"/>
    <n v="3537.1"/>
    <n v="52.7"/>
    <n v="53"/>
    <n v="13807.400000000001"/>
    <n v="12137"/>
    <n v="46.2"/>
    <n v="44.7"/>
    <n v="37791.600000000006"/>
    <n v="33256.800000000003"/>
    <m/>
    <m/>
    <n v="0"/>
    <n v="0"/>
    <n v="47.776851851851859"/>
    <n v="46.653442959917783"/>
    <n v="51599.000000000007"/>
    <n v="45393.8"/>
    <n v="824"/>
    <n v="718"/>
    <n v="824"/>
    <n v="718"/>
    <n v="5.8"/>
    <n v="5.0999999999999996"/>
    <n v="4779.2"/>
    <n v="3661.7999999999997"/>
    <n v="39"/>
    <n v="36"/>
    <n v="32136"/>
    <n v="25848"/>
    <n v="733"/>
    <n v="718"/>
    <n v="733"/>
    <n v="718"/>
    <n v="3311.6"/>
    <n v="2655.3999999999996"/>
    <n v="46790.9"/>
    <n v="45099.8"/>
    <n v="1396"/>
    <n v="1282"/>
    <n v="1396"/>
    <n v="1282"/>
    <n v="6003.9000000000005"/>
    <n v="5286.2"/>
    <n v="76793.100000000006"/>
    <n v="69007.399999999994"/>
    <n v="2129"/>
    <n v="2000"/>
    <n v="2129"/>
    <n v="2000"/>
    <n v="9315.5"/>
    <n v="7941.5999999999995"/>
    <n v="123584"/>
    <n v="114107.2"/>
    <n v="0"/>
    <n v="0"/>
    <n v="0"/>
    <n v="0"/>
    <n v="0"/>
    <n v="0"/>
    <n v="0"/>
    <n v="0"/>
    <n v="14094.7"/>
    <n v="11603.4"/>
    <n v="155720"/>
    <n v="139955.20000000001"/>
  </r>
  <r>
    <x v="13"/>
    <s v="San Jacinto College"/>
    <m/>
    <n v="227979"/>
    <x v="8"/>
    <n v="4737"/>
    <n v="4886"/>
    <n v="45"/>
    <n v="46"/>
    <n v="4692"/>
    <n v="4840"/>
    <m/>
    <m/>
    <n v="4692"/>
    <n v="4840"/>
    <n v="4692"/>
    <n v="4840"/>
    <n v="283"/>
    <n v="282"/>
    <n v="283"/>
    <n v="282"/>
    <n v="339"/>
    <n v="366"/>
    <n v="339"/>
    <n v="366"/>
    <m/>
    <m/>
    <n v="0"/>
    <n v="0"/>
    <n v="622"/>
    <n v="648"/>
    <n v="622"/>
    <n v="648"/>
    <n v="4.0999999999999996"/>
    <n v="3.7"/>
    <n v="1160.3"/>
    <n v="1043.4000000000001"/>
    <n v="2.9"/>
    <n v="2.9"/>
    <n v="983.1"/>
    <n v="1061.3999999999999"/>
    <m/>
    <m/>
    <n v="0"/>
    <n v="0"/>
    <n v="3.4459807073954987"/>
    <n v="3.2481481481481485"/>
    <n v="2143.4"/>
    <n v="2104.8000000000002"/>
    <n v="83"/>
    <n v="76.099999999999994"/>
    <n v="23489"/>
    <n v="21460.199999999997"/>
    <n v="61.3"/>
    <n v="57.9"/>
    <n v="20780.7"/>
    <n v="21191.399999999998"/>
    <m/>
    <m/>
    <n v="0"/>
    <n v="0"/>
    <n v="71.17315112540193"/>
    <n v="65.820370370370355"/>
    <n v="44269.7"/>
    <n v="42651.599999999991"/>
    <n v="1125"/>
    <n v="1062"/>
    <n v="1125"/>
    <n v="1062"/>
    <n v="1399"/>
    <n v="1266"/>
    <n v="1399"/>
    <n v="1266"/>
    <m/>
    <m/>
    <n v="0"/>
    <n v="0"/>
    <n v="2524"/>
    <n v="2328"/>
    <n v="2524"/>
    <n v="2328"/>
    <n v="4.8"/>
    <n v="4.7"/>
    <n v="5400"/>
    <n v="4991.4000000000005"/>
    <n v="4.7"/>
    <n v="4.9000000000000004"/>
    <n v="6575.3"/>
    <n v="6203.4000000000005"/>
    <m/>
    <m/>
    <n v="0"/>
    <n v="0"/>
    <n v="4.7445721077654515"/>
    <n v="4.8087628865979388"/>
    <n v="11975.3"/>
    <n v="11194.800000000001"/>
    <n v="94.1"/>
    <n v="91.9"/>
    <n v="105862.5"/>
    <n v="97597.8"/>
    <n v="88.2"/>
    <n v="87.6"/>
    <n v="123391.8"/>
    <n v="110901.59999999999"/>
    <m/>
    <m/>
    <n v="0"/>
    <n v="0"/>
    <n v="90.829754358161637"/>
    <n v="89.561597938144331"/>
    <n v="229254.29999999996"/>
    <n v="208499.4"/>
    <n v="3146"/>
    <n v="2976"/>
    <n v="3146"/>
    <n v="2976"/>
    <n v="4.4878258105530833"/>
    <n v="4.4689516129032265"/>
    <n v="14118.7"/>
    <n v="13299.600000000002"/>
    <n v="86.943420216147473"/>
    <n v="84.392137096774192"/>
    <n v="273523.99999999994"/>
    <n v="251151"/>
    <n v="130"/>
    <n v="97"/>
    <n v="130"/>
    <n v="97"/>
    <n v="379"/>
    <n v="312"/>
    <n v="379"/>
    <n v="312"/>
    <m/>
    <m/>
    <n v="0"/>
    <n v="0"/>
    <n v="509"/>
    <n v="409"/>
    <n v="509"/>
    <n v="409"/>
    <n v="4.3"/>
    <n v="4.9000000000000004"/>
    <n v="559"/>
    <n v="475.3"/>
    <n v="4.5999999999999996"/>
    <n v="4.7"/>
    <n v="1743.3999999999999"/>
    <n v="1466.4"/>
    <m/>
    <m/>
    <n v="0"/>
    <n v="0"/>
    <n v="4.5233791748526517"/>
    <n v="4.7474327628361861"/>
    <n v="2302.3999999999996"/>
    <n v="1941.7"/>
    <n v="79.3"/>
    <n v="87.1"/>
    <n v="10309"/>
    <n v="8448.6999999999989"/>
    <n v="70.599999999999994"/>
    <n v="70.2"/>
    <n v="26757.399999999998"/>
    <n v="21902.400000000001"/>
    <m/>
    <m/>
    <n v="0"/>
    <n v="0"/>
    <n v="72.822003929273066"/>
    <n v="74.208068459657696"/>
    <n v="37066.399999999994"/>
    <n v="30351.1"/>
    <n v="1037"/>
    <n v="1455"/>
    <n v="1037"/>
    <n v="1455"/>
    <n v="4.5"/>
    <n v="3.1"/>
    <n v="4666.5"/>
    <n v="4510.5"/>
    <n v="53"/>
    <n v="34.700000000000003"/>
    <n v="54961"/>
    <n v="50488.500000000007"/>
    <n v="1538"/>
    <n v="1441"/>
    <n v="1538"/>
    <n v="1441"/>
    <n v="7119.3"/>
    <n v="6510.1000000000013"/>
    <n v="139660.5"/>
    <n v="127506.7"/>
    <n v="2117"/>
    <n v="1944"/>
    <n v="2117"/>
    <n v="1944"/>
    <n v="9301.8000000000011"/>
    <n v="8731.2000000000007"/>
    <n v="170929.9"/>
    <n v="153995.4"/>
    <n v="3655"/>
    <n v="3385"/>
    <n v="3655"/>
    <n v="3385"/>
    <n v="16421.100000000002"/>
    <n v="15241.300000000003"/>
    <n v="310590.40000000002"/>
    <n v="281502.09999999998"/>
    <n v="0"/>
    <n v="0"/>
    <n v="0"/>
    <n v="0"/>
    <n v="0"/>
    <n v="0"/>
    <n v="0"/>
    <n v="0"/>
    <n v="21087.599999999999"/>
    <n v="19751.800000000003"/>
    <n v="365551.39999999991"/>
    <n v="331990.59999999998"/>
  </r>
  <r>
    <x v="13"/>
    <s v="South Plains College "/>
    <m/>
    <n v="228158"/>
    <x v="8"/>
    <n v="994"/>
    <n v="980"/>
    <n v="10"/>
    <n v="6"/>
    <n v="984"/>
    <n v="974"/>
    <m/>
    <m/>
    <n v="984"/>
    <n v="974"/>
    <n v="984"/>
    <n v="974"/>
    <n v="119"/>
    <n v="133"/>
    <n v="119"/>
    <n v="133"/>
    <n v="41"/>
    <n v="33"/>
    <n v="41"/>
    <n v="33"/>
    <m/>
    <m/>
    <n v="0"/>
    <n v="0"/>
    <n v="160"/>
    <n v="166"/>
    <n v="160"/>
    <n v="166"/>
    <n v="3.5"/>
    <n v="2.7"/>
    <n v="416.5"/>
    <n v="359.1"/>
    <n v="3.5"/>
    <n v="3.4"/>
    <n v="143.5"/>
    <n v="112.2"/>
    <m/>
    <m/>
    <n v="0"/>
    <n v="0"/>
    <n v="3.5"/>
    <n v="2.839156626506024"/>
    <n v="560"/>
    <n v="471.29999999999995"/>
    <n v="67.7"/>
    <n v="62"/>
    <n v="8056.3"/>
    <n v="8246"/>
    <n v="57.7"/>
    <n v="60.4"/>
    <n v="2365.7000000000003"/>
    <n v="1993.2"/>
    <m/>
    <m/>
    <n v="0"/>
    <n v="0"/>
    <n v="65.137500000000003"/>
    <n v="61.681927710843375"/>
    <n v="10422"/>
    <n v="10239.200000000001"/>
    <n v="275"/>
    <n v="300"/>
    <n v="275"/>
    <n v="300"/>
    <n v="77"/>
    <n v="89"/>
    <n v="77"/>
    <n v="89"/>
    <m/>
    <m/>
    <n v="0"/>
    <n v="0"/>
    <n v="352"/>
    <n v="389"/>
    <n v="352"/>
    <n v="389"/>
    <n v="4.3"/>
    <n v="4"/>
    <n v="1182.5"/>
    <n v="1200"/>
    <n v="5"/>
    <n v="4.4000000000000004"/>
    <n v="385"/>
    <n v="391.6"/>
    <m/>
    <m/>
    <n v="0"/>
    <n v="0"/>
    <n v="4.453125"/>
    <n v="4.0915167095115681"/>
    <n v="1567.5"/>
    <n v="1591.6"/>
    <n v="82.3"/>
    <n v="82.7"/>
    <n v="22632.5"/>
    <n v="24810"/>
    <n v="81.900000000000006"/>
    <n v="83.2"/>
    <n v="6306.3"/>
    <n v="7404.8"/>
    <m/>
    <m/>
    <n v="0"/>
    <n v="0"/>
    <n v="82.212499999999991"/>
    <n v="82.814395886889457"/>
    <n v="28938.799999999996"/>
    <n v="32214.799999999999"/>
    <n v="512"/>
    <n v="555"/>
    <n v="512"/>
    <n v="555"/>
    <n v="4.1552734375"/>
    <n v="3.7169369369369365"/>
    <n v="2127.5"/>
    <n v="2062.8999999999996"/>
    <n v="76.876562499999991"/>
    <n v="76.4936936936937"/>
    <n v="39360.799999999996"/>
    <n v="42454"/>
    <n v="154"/>
    <n v="129"/>
    <n v="154"/>
    <n v="129"/>
    <n v="107"/>
    <n v="92"/>
    <n v="107"/>
    <n v="92"/>
    <m/>
    <m/>
    <n v="0"/>
    <n v="0"/>
    <n v="261"/>
    <n v="221"/>
    <n v="261"/>
    <n v="221"/>
    <n v="3.4"/>
    <n v="3.2"/>
    <n v="523.6"/>
    <n v="412.8"/>
    <n v="3.5"/>
    <n v="3.8"/>
    <n v="374.5"/>
    <n v="349.59999999999997"/>
    <m/>
    <m/>
    <n v="0"/>
    <n v="0"/>
    <n v="3.4409961685823758"/>
    <n v="3.4497737556561083"/>
    <n v="898.1"/>
    <n v="762.4"/>
    <n v="62.9"/>
    <n v="63.7"/>
    <n v="9686.6"/>
    <n v="8217.3000000000011"/>
    <n v="55.1"/>
    <n v="58.2"/>
    <n v="5895.7"/>
    <n v="5354.4000000000005"/>
    <m/>
    <m/>
    <n v="0"/>
    <n v="0"/>
    <n v="59.702298850574707"/>
    <n v="61.410407239819008"/>
    <n v="15582.3"/>
    <n v="13571.7"/>
    <n v="211"/>
    <n v="198"/>
    <n v="211"/>
    <n v="198"/>
    <n v="3.7"/>
    <n v="3.4"/>
    <n v="780.7"/>
    <n v="673.19999999999993"/>
    <n v="43.3"/>
    <n v="48.5"/>
    <n v="9136.2999999999993"/>
    <n v="9603"/>
    <n v="548"/>
    <n v="562"/>
    <n v="548"/>
    <n v="562"/>
    <n v="2122.6"/>
    <n v="1971.8999999999999"/>
    <n v="40375.4"/>
    <n v="41273.300000000003"/>
    <n v="225"/>
    <n v="214"/>
    <n v="225"/>
    <n v="214"/>
    <n v="903"/>
    <n v="853.4"/>
    <n v="14567.7"/>
    <n v="14752.400000000001"/>
    <n v="773"/>
    <n v="776"/>
    <n v="773"/>
    <n v="776"/>
    <n v="3025.6"/>
    <n v="2825.2999999999997"/>
    <n v="54943.100000000006"/>
    <n v="56025.700000000004"/>
    <n v="0"/>
    <n v="0"/>
    <n v="0"/>
    <n v="0"/>
    <n v="0"/>
    <n v="0"/>
    <n v="0"/>
    <n v="0"/>
    <n v="3806.3"/>
    <n v="3498.4999999999995"/>
    <n v="64079.399999999994"/>
    <n v="65628.7"/>
  </r>
  <r>
    <x v="13"/>
    <s v="St. Philip's College (ACCD)"/>
    <m/>
    <n v="227854"/>
    <x v="8"/>
    <n v="1160"/>
    <n v="1226"/>
    <n v="53"/>
    <n v="53"/>
    <n v="1107"/>
    <n v="1173"/>
    <m/>
    <m/>
    <n v="1107"/>
    <n v="1173"/>
    <n v="1107"/>
    <n v="1173"/>
    <n v="38"/>
    <n v="46"/>
    <n v="38"/>
    <n v="46"/>
    <n v="22"/>
    <n v="24"/>
    <n v="22"/>
    <n v="24"/>
    <m/>
    <m/>
    <n v="0"/>
    <n v="0"/>
    <n v="60"/>
    <n v="70"/>
    <n v="60"/>
    <n v="70"/>
    <n v="2.7"/>
    <n v="2.6"/>
    <n v="102.60000000000001"/>
    <n v="119.60000000000001"/>
    <n v="3"/>
    <n v="2.9"/>
    <n v="66"/>
    <n v="69.599999999999994"/>
    <m/>
    <m/>
    <n v="0"/>
    <n v="0"/>
    <n v="2.8100000000000005"/>
    <n v="2.7028571428571428"/>
    <n v="168.60000000000002"/>
    <n v="189.2"/>
    <n v="57.6"/>
    <n v="48.8"/>
    <n v="2188.8000000000002"/>
    <n v="2244.7999999999997"/>
    <n v="57.8"/>
    <n v="46.6"/>
    <n v="1271.5999999999999"/>
    <n v="1118.4000000000001"/>
    <m/>
    <m/>
    <n v="0"/>
    <n v="0"/>
    <n v="57.673333333333332"/>
    <n v="48.045714285714283"/>
    <n v="3460.4"/>
    <n v="3363.2"/>
    <n v="133"/>
    <n v="121"/>
    <n v="133"/>
    <n v="121"/>
    <n v="179"/>
    <n v="170"/>
    <n v="179"/>
    <n v="170"/>
    <m/>
    <m/>
    <n v="0"/>
    <n v="0"/>
    <n v="312"/>
    <n v="291"/>
    <n v="312"/>
    <n v="291"/>
    <n v="4.2"/>
    <n v="4"/>
    <n v="558.6"/>
    <n v="484"/>
    <n v="4.4000000000000004"/>
    <n v="4.2"/>
    <n v="787.6"/>
    <n v="714"/>
    <m/>
    <m/>
    <n v="0"/>
    <n v="0"/>
    <n v="4.31474358974359"/>
    <n v="4.1168384879725082"/>
    <n v="1346.2"/>
    <n v="1197.9999999999998"/>
    <n v="75.900000000000006"/>
    <n v="72.900000000000006"/>
    <n v="10094.700000000001"/>
    <n v="8820.9000000000015"/>
    <n v="72"/>
    <n v="69.3"/>
    <n v="12888"/>
    <n v="11781"/>
    <m/>
    <m/>
    <n v="0"/>
    <n v="0"/>
    <n v="73.662500000000009"/>
    <n v="70.796907216494844"/>
    <n v="22982.700000000004"/>
    <n v="20601.900000000001"/>
    <n v="372"/>
    <n v="361"/>
    <n v="372"/>
    <n v="361"/>
    <n v="4.0720430107526884"/>
    <n v="3.8426592797783927"/>
    <n v="1514.8000000000002"/>
    <n v="1387.1999999999998"/>
    <n v="71.083602150537644"/>
    <n v="66.385318559556794"/>
    <n v="26443.100000000002"/>
    <n v="23965.100000000002"/>
    <n v="91"/>
    <n v="98"/>
    <n v="91"/>
    <n v="98"/>
    <n v="310"/>
    <n v="344"/>
    <n v="310"/>
    <n v="344"/>
    <m/>
    <m/>
    <n v="0"/>
    <n v="0"/>
    <n v="401"/>
    <n v="442"/>
    <n v="401"/>
    <n v="442"/>
    <n v="2.7"/>
    <n v="2.8"/>
    <n v="245.70000000000002"/>
    <n v="274.39999999999998"/>
    <n v="3.3"/>
    <n v="3.5"/>
    <n v="1023"/>
    <n v="1204"/>
    <m/>
    <m/>
    <n v="0"/>
    <n v="0"/>
    <n v="3.1638403990024937"/>
    <n v="3.3447963800904978"/>
    <n v="1268.7"/>
    <n v="1478.4"/>
    <n v="52.3"/>
    <n v="54.2"/>
    <n v="4759.3"/>
    <n v="5311.6"/>
    <n v="48.7"/>
    <n v="47.1"/>
    <n v="15097"/>
    <n v="16202.4"/>
    <m/>
    <m/>
    <n v="0"/>
    <n v="0"/>
    <n v="49.516957605985034"/>
    <n v="48.674208144796381"/>
    <n v="19856.3"/>
    <n v="21514"/>
    <n v="334"/>
    <n v="370"/>
    <n v="334"/>
    <n v="370"/>
    <n v="2.6"/>
    <n v="2.5"/>
    <n v="868.4"/>
    <n v="925"/>
    <n v="28.1"/>
    <n v="27"/>
    <n v="9385.4"/>
    <n v="9990"/>
    <n v="262"/>
    <n v="265"/>
    <n v="262"/>
    <n v="265"/>
    <n v="906.90000000000009"/>
    <n v="878"/>
    <n v="17042.8"/>
    <n v="16377.300000000001"/>
    <n v="511"/>
    <n v="538"/>
    <n v="511"/>
    <n v="538"/>
    <n v="1876.6"/>
    <n v="1987.6"/>
    <n v="29256.6"/>
    <n v="29101.8"/>
    <n v="773"/>
    <n v="803"/>
    <n v="773"/>
    <n v="803"/>
    <n v="2783.5"/>
    <n v="2865.6"/>
    <n v="46299.399999999994"/>
    <n v="45479.1"/>
    <n v="0"/>
    <n v="0"/>
    <n v="0"/>
    <n v="0"/>
    <n v="0"/>
    <n v="0"/>
    <n v="0"/>
    <n v="0"/>
    <n v="3651.9"/>
    <n v="3790.6"/>
    <n v="55684.800000000003"/>
    <n v="55469.100000000006"/>
  </r>
  <r>
    <x v="13"/>
    <s v="Tarrant County College"/>
    <m/>
    <n v="228547"/>
    <x v="8"/>
    <n v="6065"/>
    <n v="6120"/>
    <n v="43"/>
    <n v="49"/>
    <n v="6022"/>
    <n v="6071"/>
    <m/>
    <m/>
    <n v="6022"/>
    <n v="6071"/>
    <n v="6022"/>
    <n v="6071"/>
    <n v="334"/>
    <n v="372"/>
    <n v="334"/>
    <n v="372"/>
    <n v="315"/>
    <n v="327"/>
    <n v="315"/>
    <n v="327"/>
    <m/>
    <m/>
    <n v="0"/>
    <n v="0"/>
    <n v="649"/>
    <n v="699"/>
    <n v="649"/>
    <n v="699"/>
    <n v="3.9"/>
    <n v="4.0999999999999996"/>
    <n v="1302.5999999999999"/>
    <n v="1525.1999999999998"/>
    <n v="4"/>
    <n v="3.5"/>
    <n v="1260"/>
    <n v="1144.5"/>
    <m/>
    <m/>
    <n v="0"/>
    <n v="0"/>
    <n v="3.9485362095531586"/>
    <n v="3.8193133047210299"/>
    <n v="2562.6"/>
    <n v="2669.7"/>
    <n v="80.7"/>
    <n v="76.5"/>
    <n v="26953.8"/>
    <n v="28458"/>
    <n v="71.900000000000006"/>
    <n v="68.400000000000006"/>
    <n v="22648.5"/>
    <n v="22366.800000000003"/>
    <m/>
    <m/>
    <n v="0"/>
    <n v="0"/>
    <n v="76.428813559322037"/>
    <n v="72.710729613733903"/>
    <n v="49602.3"/>
    <n v="50824.799999999996"/>
    <n v="1282"/>
    <n v="1240"/>
    <n v="1282"/>
    <n v="1240"/>
    <n v="1780"/>
    <n v="1695"/>
    <n v="1780"/>
    <n v="1695"/>
    <m/>
    <m/>
    <n v="0"/>
    <n v="0"/>
    <n v="3062"/>
    <n v="2935"/>
    <n v="3062"/>
    <n v="2935"/>
    <n v="4.7"/>
    <n v="4.7"/>
    <n v="6025.4000000000005"/>
    <n v="5828"/>
    <n v="4.9000000000000004"/>
    <n v="4.9000000000000004"/>
    <n v="8722"/>
    <n v="8305.5"/>
    <m/>
    <m/>
    <n v="0"/>
    <n v="0"/>
    <n v="4.8162638798171136"/>
    <n v="4.8155025553662689"/>
    <n v="14747.400000000001"/>
    <n v="14133.5"/>
    <n v="88.9"/>
    <n v="88.8"/>
    <n v="113969.8"/>
    <n v="110112"/>
    <n v="87.5"/>
    <n v="87.3"/>
    <n v="155750"/>
    <n v="147973.5"/>
    <m/>
    <m/>
    <n v="0"/>
    <n v="0"/>
    <n v="88.08615284128021"/>
    <n v="87.933730834752978"/>
    <n v="269719.8"/>
    <n v="258085.5"/>
    <n v="3711"/>
    <n v="3634"/>
    <n v="3711"/>
    <n v="3634"/>
    <n v="4.6645109135004041"/>
    <n v="4.6238855255916347"/>
    <n v="17310"/>
    <n v="16803.2"/>
    <n v="86.047453516572347"/>
    <n v="85.005586130985137"/>
    <n v="319322.09999999998"/>
    <n v="308910.3"/>
    <n v="190"/>
    <n v="171"/>
    <n v="190"/>
    <n v="171"/>
    <n v="500"/>
    <n v="623"/>
    <n v="500"/>
    <n v="623"/>
    <m/>
    <m/>
    <n v="0"/>
    <n v="0"/>
    <n v="690"/>
    <n v="794"/>
    <n v="690"/>
    <n v="794"/>
    <n v="4.3"/>
    <n v="4.4000000000000004"/>
    <n v="817"/>
    <n v="752.40000000000009"/>
    <n v="4"/>
    <n v="3.9"/>
    <n v="2000"/>
    <n v="2429.6999999999998"/>
    <m/>
    <m/>
    <n v="0"/>
    <n v="0"/>
    <n v="4.0826086956521737"/>
    <n v="4.0076826196473547"/>
    <n v="2817"/>
    <n v="3182.0999999999995"/>
    <n v="72.5"/>
    <n v="75.7"/>
    <n v="13775"/>
    <n v="12944.7"/>
    <n v="63.6"/>
    <n v="63.8"/>
    <n v="31800"/>
    <n v="39747.4"/>
    <m/>
    <m/>
    <n v="0"/>
    <n v="0"/>
    <n v="66.050724637681157"/>
    <n v="66.362846347607061"/>
    <n v="45575"/>
    <n v="52692.100000000006"/>
    <n v="1621"/>
    <n v="1643"/>
    <n v="1621"/>
    <n v="1643"/>
    <n v="4.3"/>
    <n v="4.2"/>
    <n v="6970.2999999999993"/>
    <n v="6900.6"/>
    <n v="50"/>
    <n v="49.1"/>
    <n v="81050"/>
    <n v="80671.3"/>
    <n v="1806"/>
    <n v="1783"/>
    <n v="1806"/>
    <n v="1783"/>
    <n v="8145"/>
    <n v="8105.6"/>
    <n v="154698.6"/>
    <n v="151514.70000000001"/>
    <n v="2595"/>
    <n v="2645"/>
    <n v="2595"/>
    <n v="2645"/>
    <n v="11982"/>
    <n v="11879.7"/>
    <n v="210198.5"/>
    <n v="210087.69999999998"/>
    <n v="4401"/>
    <n v="4428"/>
    <n v="4401"/>
    <n v="4428"/>
    <n v="20127"/>
    <n v="19985.300000000003"/>
    <n v="364897.1"/>
    <n v="361602.4"/>
    <n v="0"/>
    <n v="0"/>
    <n v="0"/>
    <n v="0"/>
    <n v="0"/>
    <n v="0"/>
    <n v="0"/>
    <n v="0"/>
    <n v="27097.3"/>
    <n v="26885.9"/>
    <n v="445947.1"/>
    <n v="442273.7"/>
  </r>
  <r>
    <x v="13"/>
    <s v="Trinity Valley Community College"/>
    <s v="Met the criteria Two-Year 2 2021-22"/>
    <n v="225308"/>
    <x v="8"/>
    <n v="773"/>
    <n v="1007"/>
    <n v="4"/>
    <n v="8"/>
    <n v="769"/>
    <n v="999"/>
    <m/>
    <m/>
    <n v="769"/>
    <n v="999"/>
    <n v="769"/>
    <n v="999"/>
    <n v="50"/>
    <n v="65"/>
    <n v="50"/>
    <n v="65"/>
    <n v="24"/>
    <n v="35"/>
    <n v="24"/>
    <n v="35"/>
    <m/>
    <m/>
    <n v="0"/>
    <n v="0"/>
    <n v="74"/>
    <n v="100"/>
    <n v="74"/>
    <n v="100"/>
    <n v="3.1"/>
    <n v="3.3"/>
    <n v="155"/>
    <n v="214.5"/>
    <n v="3.9"/>
    <n v="3.1"/>
    <n v="93.6"/>
    <n v="108.5"/>
    <m/>
    <m/>
    <n v="0"/>
    <n v="0"/>
    <n v="3.3594594594594596"/>
    <n v="3.23"/>
    <n v="248.6"/>
    <n v="323"/>
    <n v="60.1"/>
    <n v="62.3"/>
    <n v="3005"/>
    <n v="4049.5"/>
    <n v="64"/>
    <n v="59.6"/>
    <n v="1536"/>
    <n v="2086"/>
    <m/>
    <m/>
    <n v="0"/>
    <n v="0"/>
    <n v="61.364864864864863"/>
    <n v="61.354999999999997"/>
    <n v="4541"/>
    <n v="6135.5"/>
    <n v="143"/>
    <n v="169"/>
    <n v="143"/>
    <n v="169"/>
    <n v="71"/>
    <n v="91"/>
    <n v="71"/>
    <n v="91"/>
    <m/>
    <m/>
    <n v="0"/>
    <n v="0"/>
    <n v="214"/>
    <n v="260"/>
    <n v="214"/>
    <n v="260"/>
    <n v="3.4"/>
    <n v="3.7"/>
    <n v="486.2"/>
    <n v="625.30000000000007"/>
    <n v="4.5999999999999996"/>
    <n v="4.5999999999999996"/>
    <n v="326.59999999999997"/>
    <n v="418.59999999999997"/>
    <m/>
    <m/>
    <n v="0"/>
    <n v="0"/>
    <n v="3.7981308411214951"/>
    <n v="4.0150000000000006"/>
    <n v="812.8"/>
    <n v="1043.9000000000001"/>
    <n v="75.3"/>
    <n v="76.2"/>
    <n v="10767.9"/>
    <n v="12877.800000000001"/>
    <n v="81.599999999999994"/>
    <n v="75.599999999999994"/>
    <n v="5793.5999999999995"/>
    <n v="6879.5999999999995"/>
    <m/>
    <m/>
    <n v="0"/>
    <n v="0"/>
    <n v="77.390186915887853"/>
    <n v="75.990000000000009"/>
    <n v="16561.5"/>
    <n v="19757.400000000001"/>
    <n v="288"/>
    <n v="360"/>
    <n v="288"/>
    <n v="360"/>
    <n v="3.6854166666666663"/>
    <n v="3.7969444444444447"/>
    <n v="1061.3999999999999"/>
    <n v="1366.9"/>
    <n v="73.272569444444443"/>
    <n v="71.924722222222229"/>
    <n v="21102.5"/>
    <n v="25892.9"/>
    <n v="89"/>
    <n v="79"/>
    <n v="89"/>
    <n v="79"/>
    <n v="106"/>
    <n v="161"/>
    <n v="106"/>
    <n v="161"/>
    <m/>
    <m/>
    <n v="0"/>
    <n v="0"/>
    <n v="195"/>
    <n v="240"/>
    <n v="195"/>
    <n v="240"/>
    <n v="2.7"/>
    <n v="2.6"/>
    <n v="240.3"/>
    <n v="205.4"/>
    <n v="3.2"/>
    <n v="3.1"/>
    <n v="339.20000000000005"/>
    <n v="499.1"/>
    <m/>
    <m/>
    <n v="0"/>
    <n v="0"/>
    <n v="2.9717948717948719"/>
    <n v="2.9354166666666668"/>
    <n v="579.5"/>
    <n v="704.5"/>
    <n v="56.1"/>
    <n v="53.4"/>
    <n v="4992.9000000000005"/>
    <n v="4218.5999999999995"/>
    <n v="45.4"/>
    <n v="44.6"/>
    <n v="4812.3999999999996"/>
    <n v="7180.6"/>
    <m/>
    <m/>
    <n v="0"/>
    <n v="0"/>
    <n v="50.283589743589737"/>
    <n v="47.49666666666667"/>
    <n v="9805.2999999999993"/>
    <n v="11399.2"/>
    <n v="286"/>
    <n v="399"/>
    <n v="286"/>
    <n v="399"/>
    <n v="2.7"/>
    <n v="2.2000000000000002"/>
    <n v="772.2"/>
    <n v="877.80000000000007"/>
    <n v="34.700000000000003"/>
    <n v="31.9"/>
    <n v="9924.2000000000007"/>
    <n v="12728.099999999999"/>
    <n v="282"/>
    <n v="313"/>
    <n v="282"/>
    <n v="313"/>
    <n v="881.5"/>
    <n v="1045.2"/>
    <n v="18765.8"/>
    <n v="21145.9"/>
    <n v="201"/>
    <n v="287"/>
    <n v="201"/>
    <n v="287"/>
    <n v="759.4"/>
    <n v="1026.1999999999998"/>
    <n v="12142"/>
    <n v="16146.199999999999"/>
    <n v="483"/>
    <n v="600"/>
    <n v="483"/>
    <n v="600"/>
    <n v="1640.9"/>
    <n v="2071.3999999999996"/>
    <n v="30907.8"/>
    <n v="37292.1"/>
    <n v="0"/>
    <n v="0"/>
    <n v="0"/>
    <n v="0"/>
    <n v="0"/>
    <n v="0"/>
    <n v="0"/>
    <n v="0"/>
    <n v="2413.1"/>
    <n v="2949.2000000000003"/>
    <n v="40832"/>
    <n v="50020.200000000004"/>
  </r>
  <r>
    <x v="13"/>
    <s v="Tyler Junior College "/>
    <m/>
    <n v="229355"/>
    <x v="8"/>
    <n v="1837"/>
    <n v="1813"/>
    <n v="25"/>
    <n v="23"/>
    <n v="1812"/>
    <n v="1790"/>
    <m/>
    <m/>
    <n v="1812"/>
    <n v="1790"/>
    <n v="1812"/>
    <n v="1790"/>
    <n v="314"/>
    <n v="352"/>
    <n v="314"/>
    <n v="352"/>
    <n v="114"/>
    <n v="112"/>
    <n v="114"/>
    <n v="112"/>
    <m/>
    <m/>
    <n v="0"/>
    <n v="0"/>
    <n v="428"/>
    <n v="464"/>
    <n v="428"/>
    <n v="464"/>
    <n v="2.8"/>
    <n v="2.6"/>
    <n v="879.19999999999993"/>
    <n v="915.2"/>
    <n v="2.9"/>
    <n v="2.8"/>
    <n v="330.59999999999997"/>
    <n v="313.59999999999997"/>
    <m/>
    <m/>
    <n v="0"/>
    <n v="0"/>
    <n v="2.8266355140186916"/>
    <n v="2.6482758620689655"/>
    <n v="1209.8"/>
    <n v="1228.8"/>
    <n v="60.7"/>
    <n v="60.5"/>
    <n v="19059.8"/>
    <n v="21296"/>
    <n v="57.4"/>
    <n v="54.8"/>
    <n v="6543.5999999999995"/>
    <n v="6137.5999999999995"/>
    <m/>
    <m/>
    <n v="0"/>
    <n v="0"/>
    <n v="59.821028037383172"/>
    <n v="59.124137931034483"/>
    <n v="25603.399999999998"/>
    <n v="27433.599999999999"/>
    <n v="490"/>
    <n v="470"/>
    <n v="490"/>
    <n v="470"/>
    <n v="177"/>
    <n v="179"/>
    <n v="177"/>
    <n v="179"/>
    <m/>
    <m/>
    <n v="0"/>
    <n v="0"/>
    <n v="667"/>
    <n v="649"/>
    <n v="667"/>
    <n v="649"/>
    <n v="3.7"/>
    <n v="3.8"/>
    <n v="1813"/>
    <n v="1786"/>
    <n v="4.0999999999999996"/>
    <n v="4.4000000000000004"/>
    <n v="725.69999999999993"/>
    <n v="787.6"/>
    <m/>
    <m/>
    <n v="0"/>
    <n v="0"/>
    <n v="3.8061469265367314"/>
    <n v="3.9654853620955315"/>
    <n v="2538.6999999999998"/>
    <n v="2573.6"/>
    <n v="78.599999999999994"/>
    <n v="80.8"/>
    <n v="38514"/>
    <n v="37976"/>
    <n v="77.900000000000006"/>
    <n v="77"/>
    <n v="13788.300000000001"/>
    <n v="13783"/>
    <m/>
    <m/>
    <n v="0"/>
    <n v="0"/>
    <n v="78.414242878560728"/>
    <n v="79.751926040061633"/>
    <n v="52302.3"/>
    <n v="51759"/>
    <n v="1095"/>
    <n v="1113"/>
    <n v="1095"/>
    <n v="1113"/>
    <n v="3.4232876712328766"/>
    <n v="3.4163522012578613"/>
    <n v="3748.5"/>
    <n v="3802.3999999999996"/>
    <n v="71.14675799086757"/>
    <n v="71.152380952380952"/>
    <n v="77905.699999999983"/>
    <n v="79192.600000000006"/>
    <n v="197"/>
    <n v="169"/>
    <n v="197"/>
    <n v="169"/>
    <n v="236"/>
    <n v="241"/>
    <n v="236"/>
    <n v="241"/>
    <m/>
    <m/>
    <n v="0"/>
    <n v="0"/>
    <n v="433"/>
    <n v="410"/>
    <n v="433"/>
    <n v="410"/>
    <n v="2.8"/>
    <n v="3.1"/>
    <n v="551.59999999999991"/>
    <n v="523.9"/>
    <n v="3.1"/>
    <n v="3.2"/>
    <n v="731.6"/>
    <n v="771.2"/>
    <m/>
    <m/>
    <n v="0"/>
    <n v="0"/>
    <n v="2.9635103926096993"/>
    <n v="3.158780487804878"/>
    <n v="1283.1999999999998"/>
    <n v="1295.0999999999999"/>
    <n v="58.4"/>
    <n v="60.4"/>
    <n v="11504.8"/>
    <n v="10207.6"/>
    <n v="49"/>
    <n v="52.9"/>
    <n v="11564"/>
    <n v="12748.9"/>
    <m/>
    <m/>
    <n v="0"/>
    <n v="0"/>
    <n v="53.276674364896074"/>
    <n v="55.991463414634147"/>
    <n v="23068.799999999999"/>
    <n v="22956.5"/>
    <n v="284"/>
    <n v="267"/>
    <n v="284"/>
    <n v="267"/>
    <n v="3.1"/>
    <n v="3"/>
    <n v="880.4"/>
    <n v="801"/>
    <n v="37.799999999999997"/>
    <n v="31.5"/>
    <n v="10735.199999999999"/>
    <n v="8410.5"/>
    <n v="1001"/>
    <n v="991"/>
    <n v="1001"/>
    <n v="991"/>
    <n v="3243.7999999999997"/>
    <n v="3225.1"/>
    <n v="69078.600000000006"/>
    <n v="69479.600000000006"/>
    <n v="527"/>
    <n v="532"/>
    <n v="527"/>
    <n v="532"/>
    <n v="1787.9"/>
    <n v="1872.4"/>
    <n v="31895.9"/>
    <n v="32669.5"/>
    <n v="1528"/>
    <n v="1523"/>
    <n v="1528"/>
    <n v="1523"/>
    <n v="5031.7"/>
    <n v="5097.5"/>
    <n v="100974.5"/>
    <n v="102149.1"/>
    <n v="0"/>
    <n v="0"/>
    <n v="0"/>
    <n v="0"/>
    <n v="0"/>
    <n v="0"/>
    <n v="0"/>
    <n v="0"/>
    <n v="5912.0999999999995"/>
    <n v="5898.5"/>
    <n v="111709.69999999998"/>
    <n v="110559.6"/>
  </r>
  <r>
    <x v="13"/>
    <s v="Alvin Community College "/>
    <m/>
    <n v="222567"/>
    <x v="7"/>
    <n v="866"/>
    <n v="789"/>
    <n v="7"/>
    <n v="3"/>
    <n v="859"/>
    <n v="786"/>
    <m/>
    <m/>
    <n v="859"/>
    <n v="786"/>
    <n v="859"/>
    <n v="786"/>
    <n v="38"/>
    <n v="46"/>
    <n v="38"/>
    <n v="46"/>
    <n v="53"/>
    <n v="57"/>
    <n v="53"/>
    <n v="57"/>
    <m/>
    <m/>
    <n v="0"/>
    <n v="0"/>
    <n v="91"/>
    <n v="103"/>
    <n v="91"/>
    <n v="103"/>
    <n v="3"/>
    <n v="2.6"/>
    <n v="114"/>
    <n v="119.60000000000001"/>
    <n v="3.1"/>
    <n v="2.6"/>
    <n v="164.3"/>
    <n v="148.20000000000002"/>
    <m/>
    <m/>
    <n v="0"/>
    <n v="0"/>
    <n v="3.0582417582417585"/>
    <n v="2.6"/>
    <n v="278.3"/>
    <n v="267.8"/>
    <n v="53.6"/>
    <n v="54.7"/>
    <n v="2036.8"/>
    <n v="2516.2000000000003"/>
    <n v="48.8"/>
    <n v="44.4"/>
    <n v="2586.3999999999996"/>
    <n v="2530.7999999999997"/>
    <m/>
    <m/>
    <n v="0"/>
    <n v="0"/>
    <n v="50.804395604395602"/>
    <n v="49"/>
    <n v="4623.2"/>
    <n v="5047"/>
    <n v="97"/>
    <n v="82"/>
    <n v="97"/>
    <n v="82"/>
    <n v="113"/>
    <n v="119"/>
    <n v="113"/>
    <n v="119"/>
    <m/>
    <m/>
    <n v="0"/>
    <n v="0"/>
    <n v="210"/>
    <n v="201"/>
    <n v="210"/>
    <n v="201"/>
    <n v="3.9"/>
    <n v="3.5"/>
    <n v="378.3"/>
    <n v="287"/>
    <n v="4.2"/>
    <n v="4.5999999999999996"/>
    <n v="474.6"/>
    <n v="547.4"/>
    <m/>
    <m/>
    <n v="0"/>
    <n v="0"/>
    <n v="4.0614285714285723"/>
    <n v="4.1512437810945269"/>
    <n v="852.9000000000002"/>
    <n v="834.39999999999986"/>
    <n v="77.900000000000006"/>
    <n v="70.7"/>
    <n v="7556.3"/>
    <n v="5797.4000000000005"/>
    <n v="77"/>
    <n v="76"/>
    <n v="8701"/>
    <n v="9044"/>
    <m/>
    <m/>
    <n v="0"/>
    <n v="0"/>
    <n v="77.415714285714287"/>
    <n v="73.837810945273645"/>
    <n v="16257.300000000001"/>
    <n v="14841.400000000003"/>
    <n v="301"/>
    <n v="304"/>
    <n v="301"/>
    <n v="304"/>
    <n v="3.7581395348837217"/>
    <n v="3.6256578947368414"/>
    <n v="1131.2000000000003"/>
    <n v="1102.1999999999998"/>
    <n v="69.370431893687709"/>
    <n v="65.422368421052639"/>
    <n v="20880.5"/>
    <n v="19888.400000000001"/>
    <n v="84"/>
    <n v="63"/>
    <n v="84"/>
    <n v="63"/>
    <n v="217"/>
    <n v="148"/>
    <n v="217"/>
    <n v="148"/>
    <m/>
    <m/>
    <n v="0"/>
    <n v="0"/>
    <n v="301"/>
    <n v="211"/>
    <n v="301"/>
    <n v="211"/>
    <n v="2.9"/>
    <n v="3.1"/>
    <n v="243.6"/>
    <n v="195.3"/>
    <n v="3.3"/>
    <n v="3.5"/>
    <n v="716.09999999999991"/>
    <n v="518"/>
    <m/>
    <m/>
    <n v="0"/>
    <n v="0"/>
    <n v="3.1883720930232555"/>
    <n v="3.3805687203791468"/>
    <n v="959.69999999999993"/>
    <n v="713.3"/>
    <n v="55.3"/>
    <n v="58.3"/>
    <n v="4645.2"/>
    <n v="3672.8999999999996"/>
    <n v="50.6"/>
    <n v="55.1"/>
    <n v="10980.2"/>
    <n v="8154.8"/>
    <m/>
    <m/>
    <n v="0"/>
    <n v="0"/>
    <n v="51.911627906976747"/>
    <n v="56.055450236966827"/>
    <n v="15625.400000000001"/>
    <n v="11827.7"/>
    <n v="257"/>
    <n v="271"/>
    <n v="257"/>
    <n v="271"/>
    <n v="1.6"/>
    <n v="1.9"/>
    <n v="411.20000000000005"/>
    <n v="514.9"/>
    <n v="17.899999999999999"/>
    <n v="18.5"/>
    <n v="4600.2999999999993"/>
    <n v="5013.5"/>
    <n v="219"/>
    <n v="191"/>
    <n v="219"/>
    <n v="191"/>
    <n v="735.9"/>
    <n v="601.90000000000009"/>
    <n v="14238.3"/>
    <n v="11986.5"/>
    <n v="383"/>
    <n v="324"/>
    <n v="383"/>
    <n v="324"/>
    <n v="1355"/>
    <n v="1213.5999999999999"/>
    <n v="22267.599999999999"/>
    <n v="19729.599999999999"/>
    <n v="602"/>
    <n v="515"/>
    <n v="602"/>
    <n v="515"/>
    <n v="2090.9"/>
    <n v="1815.5"/>
    <n v="36505.899999999994"/>
    <n v="31716.1"/>
    <n v="0"/>
    <n v="0"/>
    <n v="0"/>
    <n v="0"/>
    <n v="0"/>
    <n v="0"/>
    <n v="0"/>
    <n v="0"/>
    <n v="2502.1000000000004"/>
    <n v="2330.3999999999996"/>
    <n v="41106.199999999997"/>
    <n v="36729.600000000006"/>
  </r>
  <r>
    <x v="13"/>
    <s v="Angelina College "/>
    <m/>
    <n v="222822"/>
    <x v="7"/>
    <n v="452"/>
    <n v="398"/>
    <n v="3"/>
    <n v="0"/>
    <n v="449"/>
    <n v="398"/>
    <m/>
    <m/>
    <n v="449"/>
    <n v="398"/>
    <n v="449"/>
    <n v="398"/>
    <n v="44"/>
    <n v="58"/>
    <n v="44"/>
    <n v="58"/>
    <n v="40"/>
    <n v="26"/>
    <n v="40"/>
    <n v="26"/>
    <m/>
    <m/>
    <n v="0"/>
    <n v="0"/>
    <n v="84"/>
    <n v="84"/>
    <n v="84"/>
    <n v="84"/>
    <n v="3.5"/>
    <n v="3.5"/>
    <n v="154"/>
    <n v="203"/>
    <n v="3.7"/>
    <n v="3.5"/>
    <n v="148"/>
    <n v="91"/>
    <m/>
    <m/>
    <n v="0"/>
    <n v="0"/>
    <n v="3.5952380952380953"/>
    <n v="3.5"/>
    <n v="302"/>
    <n v="294"/>
    <n v="63.3"/>
    <n v="64.3"/>
    <n v="2785.2"/>
    <n v="3729.3999999999996"/>
    <n v="63.8"/>
    <n v="59.4"/>
    <n v="2552"/>
    <n v="1544.3999999999999"/>
    <m/>
    <m/>
    <n v="0"/>
    <n v="0"/>
    <n v="63.538095238095238"/>
    <n v="62.783333333333324"/>
    <n v="5337.2"/>
    <n v="5273.7999999999993"/>
    <n v="127"/>
    <n v="89"/>
    <n v="127"/>
    <n v="89"/>
    <n v="53"/>
    <n v="57"/>
    <n v="53"/>
    <n v="57"/>
    <m/>
    <m/>
    <n v="0"/>
    <n v="0"/>
    <n v="180"/>
    <n v="146"/>
    <n v="180"/>
    <n v="146"/>
    <n v="4.0999999999999996"/>
    <n v="4.4000000000000004"/>
    <n v="520.69999999999993"/>
    <n v="391.6"/>
    <n v="4.3"/>
    <n v="4.4000000000000004"/>
    <n v="227.89999999999998"/>
    <n v="250.8"/>
    <m/>
    <m/>
    <n v="0"/>
    <n v="0"/>
    <n v="4.158888888888888"/>
    <n v="4.4000000000000004"/>
    <n v="748.5999999999998"/>
    <n v="642.40000000000009"/>
    <n v="79.5"/>
    <n v="79"/>
    <n v="10096.5"/>
    <n v="7031"/>
    <n v="77.400000000000006"/>
    <n v="74.400000000000006"/>
    <n v="4102.2000000000007"/>
    <n v="4240.8"/>
    <m/>
    <m/>
    <n v="0"/>
    <n v="0"/>
    <n v="78.881666666666675"/>
    <n v="77.204109589041096"/>
    <n v="14198.7"/>
    <n v="11271.8"/>
    <n v="264"/>
    <n v="230"/>
    <n v="264"/>
    <n v="230"/>
    <n v="3.9795454545454541"/>
    <n v="4.0713043478260875"/>
    <n v="1050.5999999999999"/>
    <n v="936.40000000000009"/>
    <n v="73.999621212121212"/>
    <n v="71.937391304347827"/>
    <n v="19535.900000000001"/>
    <n v="16545.599999999999"/>
    <n v="37"/>
    <n v="27"/>
    <n v="37"/>
    <n v="27"/>
    <n v="54"/>
    <n v="49"/>
    <n v="54"/>
    <n v="49"/>
    <m/>
    <m/>
    <n v="0"/>
    <n v="0"/>
    <n v="91"/>
    <n v="76"/>
    <n v="91"/>
    <n v="76"/>
    <n v="3.4"/>
    <n v="3.7"/>
    <n v="125.8"/>
    <n v="99.9"/>
    <n v="3.1"/>
    <n v="3.5"/>
    <n v="167.4"/>
    <n v="171.5"/>
    <m/>
    <m/>
    <n v="0"/>
    <n v="0"/>
    <n v="3.2219780219780216"/>
    <n v="3.5710526315789473"/>
    <n v="293.2"/>
    <n v="271.39999999999998"/>
    <n v="62.5"/>
    <n v="67.8"/>
    <n v="2312.5"/>
    <n v="1830.6"/>
    <n v="50.6"/>
    <n v="64.099999999999994"/>
    <n v="2732.4"/>
    <n v="3140.8999999999996"/>
    <m/>
    <m/>
    <n v="0"/>
    <n v="0"/>
    <n v="55.438461538461532"/>
    <n v="65.41447368421052"/>
    <n v="5044.8999999999996"/>
    <n v="4971.5"/>
    <n v="94"/>
    <n v="92"/>
    <n v="94"/>
    <n v="92"/>
    <n v="4.4000000000000004"/>
    <n v="4"/>
    <n v="413.6"/>
    <n v="368"/>
    <n v="43.4"/>
    <n v="49.9"/>
    <n v="4079.6"/>
    <n v="4590.8"/>
    <n v="208"/>
    <n v="174"/>
    <n v="208"/>
    <n v="174"/>
    <n v="800.49999999999989"/>
    <n v="694.5"/>
    <n v="15194.2"/>
    <n v="12591"/>
    <n v="147"/>
    <n v="132"/>
    <n v="147"/>
    <n v="132"/>
    <n v="543.29999999999995"/>
    <n v="513.29999999999995"/>
    <n v="9386.6"/>
    <n v="8926.0999999999985"/>
    <n v="355"/>
    <n v="306"/>
    <n v="355"/>
    <n v="306"/>
    <n v="1343.7999999999997"/>
    <n v="1207.8"/>
    <n v="24580.800000000003"/>
    <n v="21517.1"/>
    <n v="0"/>
    <n v="0"/>
    <n v="0"/>
    <n v="0"/>
    <n v="0"/>
    <n v="0"/>
    <n v="0"/>
    <n v="0"/>
    <n v="1757.4"/>
    <n v="1575.8000000000002"/>
    <n v="28660.400000000001"/>
    <n v="26107.899999999998"/>
  </r>
  <r>
    <x v="13"/>
    <s v="Cedar Valley College (DCCCD)"/>
    <s v="Met the criteria Two-Year 3 2021-22"/>
    <n v="223773"/>
    <x v="7"/>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0"/>
    <n v="0"/>
    <n v="0"/>
    <n v="0"/>
    <n v="0"/>
    <n v="0"/>
    <n v="0"/>
    <n v="0"/>
    <n v="0"/>
    <n v="0"/>
    <n v="0"/>
    <n v="0"/>
    <n v="0"/>
    <n v="0"/>
    <n v="0"/>
    <n v="0"/>
    <n v="0"/>
    <n v="0"/>
    <n v="0"/>
    <n v="0"/>
  </r>
  <r>
    <x v="13"/>
    <s v="Cisco Junior College "/>
    <m/>
    <n v="223898"/>
    <x v="7"/>
    <n v="431"/>
    <n v="430"/>
    <n v="35"/>
    <n v="24"/>
    <n v="396"/>
    <n v="406"/>
    <m/>
    <m/>
    <n v="396"/>
    <n v="406"/>
    <n v="396"/>
    <n v="406"/>
    <n v="23"/>
    <n v="32"/>
    <n v="23"/>
    <n v="32"/>
    <n v="13"/>
    <n v="12"/>
    <n v="13"/>
    <n v="12"/>
    <m/>
    <m/>
    <n v="0"/>
    <n v="0"/>
    <n v="36"/>
    <n v="44"/>
    <n v="36"/>
    <n v="44"/>
    <n v="3.1"/>
    <n v="2.6"/>
    <n v="71.3"/>
    <n v="83.2"/>
    <n v="2.8"/>
    <n v="2.4"/>
    <n v="36.4"/>
    <n v="28.799999999999997"/>
    <m/>
    <m/>
    <n v="0"/>
    <n v="0"/>
    <n v="2.9916666666666663"/>
    <n v="2.5454545454545454"/>
    <n v="107.69999999999999"/>
    <n v="112"/>
    <n v="63.8"/>
    <n v="58.1"/>
    <n v="1467.3999999999999"/>
    <n v="1859.2"/>
    <n v="56.2"/>
    <n v="45.4"/>
    <n v="730.6"/>
    <n v="544.79999999999995"/>
    <m/>
    <m/>
    <n v="0"/>
    <n v="0"/>
    <n v="61.055555555555557"/>
    <n v="54.636363636363633"/>
    <n v="2198"/>
    <n v="2404"/>
    <n v="103"/>
    <n v="110"/>
    <n v="103"/>
    <n v="110"/>
    <n v="44"/>
    <n v="42"/>
    <n v="44"/>
    <n v="42"/>
    <m/>
    <m/>
    <n v="0"/>
    <n v="0"/>
    <n v="147"/>
    <n v="152"/>
    <n v="147"/>
    <n v="152"/>
    <n v="3.3"/>
    <n v="3.2"/>
    <n v="339.9"/>
    <n v="352"/>
    <n v="4"/>
    <n v="3.9"/>
    <n v="176"/>
    <n v="163.79999999999998"/>
    <m/>
    <m/>
    <n v="0"/>
    <n v="0"/>
    <n v="3.5095238095238095"/>
    <n v="3.3934210526315787"/>
    <n v="515.9"/>
    <n v="515.79999999999995"/>
    <n v="72.3"/>
    <n v="73.599999999999994"/>
    <n v="7446.9"/>
    <n v="8095.9999999999991"/>
    <n v="79.3"/>
    <n v="76.2"/>
    <n v="3489.2"/>
    <n v="3200.4"/>
    <m/>
    <m/>
    <n v="0"/>
    <n v="0"/>
    <n v="74.395238095238085"/>
    <n v="74.318421052631578"/>
    <n v="10936.099999999999"/>
    <n v="11296.4"/>
    <n v="183"/>
    <n v="196"/>
    <n v="183"/>
    <n v="196"/>
    <n v="3.4076502732240432"/>
    <n v="3.2030612244897956"/>
    <n v="623.59999999999991"/>
    <n v="627.79999999999995"/>
    <n v="71.771038251366107"/>
    <n v="69.899999999999991"/>
    <n v="13134.099999999999"/>
    <n v="13700.399999999998"/>
    <n v="94"/>
    <n v="87"/>
    <n v="94"/>
    <n v="87"/>
    <n v="65"/>
    <n v="64"/>
    <n v="65"/>
    <n v="64"/>
    <m/>
    <m/>
    <n v="0"/>
    <n v="0"/>
    <n v="159"/>
    <n v="151"/>
    <n v="159"/>
    <n v="151"/>
    <n v="2.5"/>
    <n v="2.4"/>
    <n v="235"/>
    <n v="208.79999999999998"/>
    <n v="2.6"/>
    <n v="2.8"/>
    <n v="169"/>
    <n v="179.2"/>
    <m/>
    <m/>
    <n v="0"/>
    <n v="0"/>
    <n v="2.540880503144654"/>
    <n v="2.5695364238410594"/>
    <n v="404"/>
    <n v="387.99999999999994"/>
    <n v="55.3"/>
    <n v="52.3"/>
    <n v="5198.2"/>
    <n v="4550.0999999999995"/>
    <n v="51.9"/>
    <n v="53.9"/>
    <n v="3373.5"/>
    <n v="3449.6"/>
    <m/>
    <m/>
    <n v="0"/>
    <n v="0"/>
    <n v="53.910062893081765"/>
    <n v="52.978145695364233"/>
    <n v="8571.7000000000007"/>
    <n v="7999.6999999999989"/>
    <n v="54"/>
    <n v="59"/>
    <n v="54"/>
    <n v="59"/>
    <n v="3.9"/>
    <n v="4.4000000000000004"/>
    <n v="210.6"/>
    <n v="259.60000000000002"/>
    <n v="46.1"/>
    <n v="49.5"/>
    <n v="2489.4"/>
    <n v="2920.5"/>
    <n v="220"/>
    <n v="229"/>
    <n v="220"/>
    <n v="229"/>
    <n v="646.20000000000005"/>
    <n v="644"/>
    <n v="14112.5"/>
    <n v="14505.3"/>
    <n v="122"/>
    <n v="118"/>
    <n v="122"/>
    <n v="118"/>
    <n v="381.4"/>
    <n v="371.79999999999995"/>
    <n v="7593.3"/>
    <n v="7194.7999999999993"/>
    <n v="342"/>
    <n v="347"/>
    <n v="342"/>
    <n v="347"/>
    <n v="1027.5999999999999"/>
    <n v="1015.8"/>
    <n v="21705.8"/>
    <n v="21700.1"/>
    <n v="0"/>
    <n v="0"/>
    <n v="0"/>
    <n v="0"/>
    <n v="0"/>
    <n v="0"/>
    <n v="0"/>
    <n v="0"/>
    <n v="1238.1999999999998"/>
    <n v="1275.4000000000001"/>
    <n v="24195.200000000001"/>
    <n v="24620.6"/>
  </r>
  <r>
    <x v="13"/>
    <s v="Coastal Bend College"/>
    <m/>
    <n v="223320"/>
    <x v="7"/>
    <n v="433"/>
    <n v="391"/>
    <n v="12"/>
    <n v="4"/>
    <n v="421"/>
    <n v="387"/>
    <m/>
    <m/>
    <n v="421"/>
    <n v="387"/>
    <n v="421"/>
    <n v="387"/>
    <n v="28"/>
    <n v="20"/>
    <n v="28"/>
    <n v="20"/>
    <n v="51"/>
    <n v="46"/>
    <n v="51"/>
    <n v="46"/>
    <m/>
    <m/>
    <n v="0"/>
    <n v="0"/>
    <n v="79"/>
    <n v="66"/>
    <n v="79"/>
    <n v="66"/>
    <n v="3.4"/>
    <n v="3.2"/>
    <n v="95.2"/>
    <n v="64"/>
    <n v="3.6"/>
    <n v="4"/>
    <n v="183.6"/>
    <n v="184"/>
    <m/>
    <m/>
    <n v="0"/>
    <n v="0"/>
    <n v="3.5291139240506331"/>
    <n v="3.7575757575757578"/>
    <n v="278.8"/>
    <n v="248"/>
    <n v="64.3"/>
    <n v="63.6"/>
    <n v="1800.3999999999999"/>
    <n v="1272"/>
    <n v="27.1"/>
    <n v="35.200000000000003"/>
    <n v="1382.1000000000001"/>
    <n v="1619.2"/>
    <m/>
    <m/>
    <n v="0"/>
    <n v="0"/>
    <n v="40.284810126582279"/>
    <n v="43.806060606060605"/>
    <n v="3182.5"/>
    <n v="2891.2"/>
    <n v="76"/>
    <n v="60"/>
    <n v="76"/>
    <n v="60"/>
    <n v="64"/>
    <n v="64"/>
    <n v="64"/>
    <n v="64"/>
    <m/>
    <m/>
    <n v="0"/>
    <n v="0"/>
    <n v="140"/>
    <n v="124"/>
    <n v="140"/>
    <n v="124"/>
    <n v="3.5"/>
    <n v="4"/>
    <n v="266"/>
    <n v="240"/>
    <n v="4.2"/>
    <n v="4.7"/>
    <n v="268.8"/>
    <n v="300.8"/>
    <m/>
    <m/>
    <n v="0"/>
    <n v="0"/>
    <n v="3.82"/>
    <n v="4.3612903225806452"/>
    <n v="534.79999999999995"/>
    <n v="540.79999999999995"/>
    <n v="70.400000000000006"/>
    <n v="73.2"/>
    <n v="5350.4000000000005"/>
    <n v="4392"/>
    <n v="60"/>
    <n v="73.3"/>
    <n v="3840"/>
    <n v="4691.2"/>
    <m/>
    <m/>
    <n v="0"/>
    <n v="0"/>
    <n v="65.645714285714291"/>
    <n v="73.251612903225819"/>
    <n v="9190.4000000000015"/>
    <n v="9083.2000000000007"/>
    <n v="219"/>
    <n v="190"/>
    <n v="219"/>
    <n v="190"/>
    <n v="3.7150684931506843"/>
    <n v="4.1515789473684208"/>
    <n v="813.59999999999991"/>
    <n v="788.8"/>
    <n v="56.497260273972607"/>
    <n v="63.023157894736848"/>
    <n v="12372.900000000001"/>
    <n v="11974.400000000001"/>
    <n v="67"/>
    <n v="56"/>
    <n v="67"/>
    <n v="56"/>
    <n v="54"/>
    <n v="55"/>
    <n v="54"/>
    <n v="55"/>
    <m/>
    <m/>
    <n v="0"/>
    <n v="0"/>
    <n v="121"/>
    <n v="111"/>
    <n v="121"/>
    <n v="111"/>
    <n v="2.5"/>
    <n v="2.8"/>
    <n v="167.5"/>
    <n v="156.79999999999998"/>
    <n v="3.1"/>
    <n v="3.1"/>
    <n v="167.4"/>
    <n v="170.5"/>
    <m/>
    <m/>
    <n v="0"/>
    <n v="0"/>
    <n v="2.7677685950413222"/>
    <n v="2.9486486486486481"/>
    <n v="334.9"/>
    <n v="327.29999999999995"/>
    <n v="48.9"/>
    <n v="49.9"/>
    <n v="3276.2999999999997"/>
    <n v="2794.4"/>
    <n v="50"/>
    <n v="49.4"/>
    <n v="2700"/>
    <n v="2717"/>
    <m/>
    <m/>
    <n v="0"/>
    <n v="0"/>
    <n v="49.390909090909084"/>
    <n v="49.652252252252246"/>
    <n v="5976.2999999999993"/>
    <n v="5511.4"/>
    <n v="81"/>
    <n v="86"/>
    <n v="81"/>
    <n v="86"/>
    <n v="3.8"/>
    <n v="2.9"/>
    <n v="307.8"/>
    <n v="249.4"/>
    <n v="41.3"/>
    <n v="30.1"/>
    <n v="3345.2999999999997"/>
    <n v="2588.6"/>
    <n v="171"/>
    <n v="136"/>
    <n v="171"/>
    <n v="136"/>
    <n v="528.70000000000005"/>
    <n v="460.79999999999995"/>
    <n v="10427.1"/>
    <n v="8458.4"/>
    <n v="169"/>
    <n v="165"/>
    <n v="169"/>
    <n v="165"/>
    <n v="619.79999999999995"/>
    <n v="655.29999999999995"/>
    <n v="7922.1"/>
    <n v="9027.4"/>
    <n v="340"/>
    <n v="301"/>
    <n v="340"/>
    <n v="301"/>
    <n v="1148.5"/>
    <n v="1116.0999999999999"/>
    <n v="18349.2"/>
    <n v="17485.8"/>
    <n v="0"/>
    <n v="0"/>
    <n v="0"/>
    <n v="0"/>
    <n v="0"/>
    <n v="0"/>
    <n v="0"/>
    <n v="0"/>
    <n v="1456.3"/>
    <n v="1365.5"/>
    <n v="21694.5"/>
    <n v="20074.400000000001"/>
  </r>
  <r>
    <x v="13"/>
    <s v="College of the Mainland"/>
    <m/>
    <n v="226408"/>
    <x v="7"/>
    <n v="582"/>
    <n v="657"/>
    <n v="2"/>
    <n v="7"/>
    <n v="580"/>
    <n v="650"/>
    <m/>
    <m/>
    <n v="580"/>
    <n v="650"/>
    <n v="580"/>
    <n v="650"/>
    <n v="25"/>
    <n v="38"/>
    <n v="25"/>
    <n v="38"/>
    <n v="24"/>
    <n v="45"/>
    <n v="24"/>
    <n v="45"/>
    <m/>
    <m/>
    <n v="0"/>
    <n v="0"/>
    <n v="49"/>
    <n v="83"/>
    <n v="49"/>
    <n v="83"/>
    <n v="3"/>
    <n v="2.7"/>
    <n v="75"/>
    <n v="102.60000000000001"/>
    <n v="3.2"/>
    <n v="2.7"/>
    <n v="76.800000000000011"/>
    <n v="121.50000000000001"/>
    <m/>
    <m/>
    <n v="0"/>
    <n v="0"/>
    <n v="3.0979591836734697"/>
    <n v="2.7"/>
    <n v="151.80000000000001"/>
    <n v="224.10000000000002"/>
    <n v="53.6"/>
    <n v="50.8"/>
    <n v="1340"/>
    <n v="1930.3999999999999"/>
    <n v="44"/>
    <n v="42.2"/>
    <n v="1056"/>
    <n v="1899.0000000000002"/>
    <m/>
    <m/>
    <n v="0"/>
    <n v="0"/>
    <n v="48.897959183673471"/>
    <n v="46.137349397590363"/>
    <n v="2396"/>
    <n v="3829.4"/>
    <n v="88"/>
    <n v="104"/>
    <n v="88"/>
    <n v="104"/>
    <n v="59"/>
    <n v="81"/>
    <n v="59"/>
    <n v="81"/>
    <m/>
    <m/>
    <n v="0"/>
    <n v="0"/>
    <n v="147"/>
    <n v="185"/>
    <n v="147"/>
    <n v="185"/>
    <n v="3.8"/>
    <n v="4"/>
    <n v="334.4"/>
    <n v="416"/>
    <n v="4.9000000000000004"/>
    <n v="4.4000000000000004"/>
    <n v="289.10000000000002"/>
    <n v="356.40000000000003"/>
    <m/>
    <m/>
    <n v="0"/>
    <n v="0"/>
    <n v="4.2414965986394559"/>
    <n v="4.175135135135136"/>
    <n v="623.5"/>
    <n v="772.4000000000002"/>
    <n v="79.599999999999994"/>
    <n v="76.2"/>
    <n v="7004.7999999999993"/>
    <n v="7924.8"/>
    <n v="78"/>
    <n v="80"/>
    <n v="4602"/>
    <n v="6480"/>
    <m/>
    <m/>
    <n v="0"/>
    <n v="0"/>
    <n v="78.957823129251693"/>
    <n v="77.863783783783774"/>
    <n v="11606.8"/>
    <n v="14404.799999999997"/>
    <n v="196"/>
    <n v="268"/>
    <n v="196"/>
    <n v="268"/>
    <n v="3.9556122448979592"/>
    <n v="3.718283582089553"/>
    <n v="775.3"/>
    <n v="996.50000000000023"/>
    <n v="71.442857142857136"/>
    <n v="68.038059701492529"/>
    <n v="14002.8"/>
    <n v="18234.199999999997"/>
    <n v="49"/>
    <n v="47"/>
    <n v="49"/>
    <n v="47"/>
    <n v="117"/>
    <n v="129"/>
    <n v="117"/>
    <n v="129"/>
    <m/>
    <m/>
    <n v="0"/>
    <n v="0"/>
    <n v="166"/>
    <n v="176"/>
    <n v="166"/>
    <n v="176"/>
    <n v="3.3"/>
    <n v="2.9"/>
    <n v="161.69999999999999"/>
    <n v="136.29999999999998"/>
    <n v="3.2"/>
    <n v="3.2"/>
    <n v="374.40000000000003"/>
    <n v="412.8"/>
    <m/>
    <m/>
    <n v="0"/>
    <n v="0"/>
    <n v="3.2295180722891565"/>
    <n v="3.1198863636363638"/>
    <n v="536.1"/>
    <n v="549.1"/>
    <n v="61.8"/>
    <n v="61.4"/>
    <n v="3028.2"/>
    <n v="2885.7999999999997"/>
    <n v="50"/>
    <n v="51.4"/>
    <n v="5850"/>
    <n v="6630.5999999999995"/>
    <m/>
    <m/>
    <n v="0"/>
    <n v="0"/>
    <n v="53.483132530120486"/>
    <n v="54.070454545454545"/>
    <n v="8878.2000000000007"/>
    <n v="9516.4"/>
    <n v="218"/>
    <n v="206"/>
    <n v="218"/>
    <n v="206"/>
    <n v="2.4"/>
    <n v="3"/>
    <n v="523.19999999999993"/>
    <n v="618"/>
    <n v="32.700000000000003"/>
    <n v="36.4"/>
    <n v="7128.6"/>
    <n v="7498.4"/>
    <n v="162"/>
    <n v="189"/>
    <n v="162"/>
    <n v="189"/>
    <n v="571.09999999999991"/>
    <n v="654.9"/>
    <n v="11373"/>
    <n v="12741"/>
    <n v="200"/>
    <n v="255"/>
    <n v="200"/>
    <n v="255"/>
    <n v="740.30000000000007"/>
    <n v="890.7"/>
    <n v="11508"/>
    <n v="15009.599999999999"/>
    <n v="362"/>
    <n v="444"/>
    <n v="362"/>
    <n v="444"/>
    <n v="1311.4"/>
    <n v="1545.6"/>
    <n v="22881"/>
    <n v="27750.6"/>
    <n v="0"/>
    <n v="0"/>
    <n v="0"/>
    <n v="0"/>
    <n v="0"/>
    <n v="0"/>
    <n v="0"/>
    <n v="0"/>
    <n v="1834.6"/>
    <n v="2163.6000000000004"/>
    <n v="30009.599999999999"/>
    <n v="35249"/>
  </r>
  <r>
    <x v="13"/>
    <s v="Grayson County College "/>
    <m/>
    <n v="225070"/>
    <x v="7"/>
    <n v="691"/>
    <n v="481"/>
    <n v="29"/>
    <n v="22"/>
    <n v="662"/>
    <n v="459"/>
    <m/>
    <m/>
    <n v="662"/>
    <n v="459"/>
    <n v="662"/>
    <n v="459"/>
    <n v="63"/>
    <n v="58"/>
    <n v="63"/>
    <n v="58"/>
    <n v="41"/>
    <n v="26"/>
    <n v="41"/>
    <n v="26"/>
    <m/>
    <m/>
    <n v="0"/>
    <n v="0"/>
    <n v="104"/>
    <n v="84"/>
    <n v="104"/>
    <n v="84"/>
    <n v="3.1"/>
    <n v="3.5"/>
    <n v="195.3"/>
    <n v="203"/>
    <n v="3.5"/>
    <n v="3.5"/>
    <n v="143.5"/>
    <n v="91"/>
    <m/>
    <m/>
    <n v="0"/>
    <n v="0"/>
    <n v="3.2576923076923077"/>
    <n v="3.5"/>
    <n v="338.8"/>
    <n v="294"/>
    <n v="62.7"/>
    <n v="58.7"/>
    <n v="3950.1000000000004"/>
    <n v="3404.6000000000004"/>
    <n v="57"/>
    <n v="61.3"/>
    <n v="2337"/>
    <n v="1593.8"/>
    <m/>
    <m/>
    <n v="0"/>
    <n v="0"/>
    <n v="60.452884615384619"/>
    <n v="59.504761904761914"/>
    <n v="6287.1"/>
    <n v="4998.4000000000005"/>
    <n v="125"/>
    <n v="83"/>
    <n v="125"/>
    <n v="83"/>
    <n v="68"/>
    <n v="56"/>
    <n v="68"/>
    <n v="56"/>
    <m/>
    <m/>
    <n v="0"/>
    <n v="0"/>
    <n v="193"/>
    <n v="139"/>
    <n v="193"/>
    <n v="139"/>
    <n v="4"/>
    <n v="4.0999999999999996"/>
    <n v="500"/>
    <n v="340.29999999999995"/>
    <n v="3.8"/>
    <n v="4.2"/>
    <n v="258.39999999999998"/>
    <n v="235.20000000000002"/>
    <m/>
    <m/>
    <n v="0"/>
    <n v="0"/>
    <n v="3.9295336787564765"/>
    <n v="4.1402877697841722"/>
    <n v="758.4"/>
    <n v="575.49999999999989"/>
    <n v="79"/>
    <n v="79.5"/>
    <n v="9875"/>
    <n v="6598.5"/>
    <n v="66.900000000000006"/>
    <n v="70"/>
    <n v="4549.2000000000007"/>
    <n v="3920"/>
    <m/>
    <m/>
    <n v="0"/>
    <n v="0"/>
    <n v="74.736787564766843"/>
    <n v="75.672661870503603"/>
    <n v="14424.2"/>
    <n v="10518.5"/>
    <n v="297"/>
    <n v="223"/>
    <n v="297"/>
    <n v="223"/>
    <n v="3.6942760942760944"/>
    <n v="3.8991031390134525"/>
    <n v="1097.2"/>
    <n v="869.49999999999989"/>
    <n v="69.73501683501685"/>
    <n v="69.582511210762334"/>
    <n v="20711.300000000003"/>
    <n v="15516.9"/>
    <n v="62"/>
    <n v="40"/>
    <n v="62"/>
    <n v="40"/>
    <n v="97"/>
    <n v="71"/>
    <n v="97"/>
    <n v="71"/>
    <m/>
    <m/>
    <n v="0"/>
    <n v="0"/>
    <n v="159"/>
    <n v="111"/>
    <n v="159"/>
    <n v="111"/>
    <n v="2.6"/>
    <n v="3.6"/>
    <n v="161.20000000000002"/>
    <n v="144"/>
    <n v="2.8"/>
    <n v="3.5"/>
    <n v="271.59999999999997"/>
    <n v="248.5"/>
    <m/>
    <m/>
    <n v="0"/>
    <n v="0"/>
    <n v="2.722012578616352"/>
    <n v="3.5360360360360361"/>
    <n v="432.79999999999995"/>
    <n v="392.5"/>
    <n v="52.4"/>
    <n v="60"/>
    <n v="3248.7999999999997"/>
    <n v="2400"/>
    <n v="48.5"/>
    <n v="52"/>
    <n v="4704.5"/>
    <n v="3692"/>
    <m/>
    <m/>
    <n v="0"/>
    <n v="0"/>
    <n v="50.020754716981131"/>
    <n v="54.882882882882882"/>
    <n v="7953.3"/>
    <n v="6092"/>
    <n v="206"/>
    <n v="125"/>
    <n v="206"/>
    <n v="125"/>
    <n v="3.5"/>
    <n v="3.8"/>
    <n v="721"/>
    <n v="475"/>
    <n v="45.7"/>
    <n v="55.4"/>
    <n v="9414.2000000000007"/>
    <n v="6925"/>
    <n v="250"/>
    <n v="181"/>
    <n v="250"/>
    <n v="181"/>
    <n v="856.5"/>
    <n v="687.3"/>
    <n v="17073.900000000001"/>
    <n v="12403.1"/>
    <n v="206"/>
    <n v="153"/>
    <n v="206"/>
    <n v="153"/>
    <n v="673.5"/>
    <n v="574.70000000000005"/>
    <n v="11590.7"/>
    <n v="9205.7999999999993"/>
    <n v="456"/>
    <n v="334"/>
    <n v="456"/>
    <n v="334"/>
    <n v="1530"/>
    <n v="1262"/>
    <n v="28664.600000000002"/>
    <n v="21608.9"/>
    <n v="0"/>
    <n v="0"/>
    <n v="0"/>
    <n v="0"/>
    <n v="0"/>
    <n v="0"/>
    <n v="0"/>
    <n v="0"/>
    <n v="2251"/>
    <n v="1737"/>
    <n v="38078.800000000003"/>
    <n v="28533.9"/>
  </r>
  <r>
    <x v="13"/>
    <s v="Hill College"/>
    <m/>
    <n v="225371"/>
    <x v="7"/>
    <n v="481"/>
    <n v="447"/>
    <n v="30"/>
    <n v="16"/>
    <n v="451"/>
    <n v="431"/>
    <m/>
    <m/>
    <n v="451"/>
    <n v="431"/>
    <n v="451"/>
    <n v="431"/>
    <n v="45"/>
    <n v="52"/>
    <n v="45"/>
    <n v="52"/>
    <n v="36"/>
    <n v="68"/>
    <n v="36"/>
    <n v="68"/>
    <m/>
    <m/>
    <n v="0"/>
    <n v="0"/>
    <n v="81"/>
    <n v="120"/>
    <n v="81"/>
    <n v="120"/>
    <n v="2.1"/>
    <n v="2.2999999999999998"/>
    <n v="94.5"/>
    <n v="119.6"/>
    <n v="2.5"/>
    <n v="2.8"/>
    <n v="90"/>
    <n v="190.39999999999998"/>
    <m/>
    <m/>
    <n v="0"/>
    <n v="0"/>
    <n v="2.2777777777777777"/>
    <n v="2.5833333333333335"/>
    <n v="184.5"/>
    <n v="310"/>
    <n v="51.8"/>
    <n v="52.2"/>
    <n v="2331"/>
    <n v="2714.4"/>
    <n v="39.5"/>
    <n v="22.1"/>
    <n v="1422"/>
    <n v="1502.8000000000002"/>
    <m/>
    <m/>
    <n v="0"/>
    <n v="0"/>
    <n v="46.333333333333336"/>
    <n v="35.143333333333338"/>
    <n v="3753"/>
    <n v="4217.2000000000007"/>
    <n v="104"/>
    <n v="116"/>
    <n v="104"/>
    <n v="116"/>
    <n v="36"/>
    <n v="35"/>
    <n v="36"/>
    <n v="35"/>
    <m/>
    <m/>
    <n v="0"/>
    <n v="0"/>
    <n v="140"/>
    <n v="151"/>
    <n v="140"/>
    <n v="151"/>
    <n v="3.2"/>
    <n v="3.2"/>
    <n v="332.8"/>
    <n v="371.20000000000005"/>
    <n v="4.5"/>
    <n v="4.2"/>
    <n v="162"/>
    <n v="147"/>
    <m/>
    <m/>
    <n v="0"/>
    <n v="0"/>
    <n v="3.5342857142857143"/>
    <n v="3.4317880794701989"/>
    <n v="494.8"/>
    <n v="518.20000000000005"/>
    <n v="73.3"/>
    <n v="74"/>
    <n v="7623.2"/>
    <n v="8584"/>
    <n v="79.5"/>
    <n v="70.3"/>
    <n v="2862"/>
    <n v="2460.5"/>
    <m/>
    <m/>
    <n v="0"/>
    <n v="0"/>
    <n v="74.894285714285715"/>
    <n v="73.142384105960261"/>
    <n v="10485.200000000001"/>
    <n v="11044.5"/>
    <n v="221"/>
    <n v="271"/>
    <n v="221"/>
    <n v="271"/>
    <n v="3.073755656108597"/>
    <n v="3.056088560885609"/>
    <n v="679.3"/>
    <n v="828.2"/>
    <n v="64.426244343891412"/>
    <n v="56.316236162361626"/>
    <n v="14238.200000000003"/>
    <n v="15261.7"/>
    <n v="59"/>
    <n v="65"/>
    <n v="59"/>
    <n v="65"/>
    <n v="63"/>
    <n v="48"/>
    <n v="63"/>
    <n v="48"/>
    <m/>
    <m/>
    <n v="0"/>
    <n v="0"/>
    <n v="122"/>
    <n v="113"/>
    <n v="122"/>
    <n v="113"/>
    <n v="2.6"/>
    <n v="2.5"/>
    <n v="153.4"/>
    <n v="162.5"/>
    <n v="3.2"/>
    <n v="2.8"/>
    <n v="201.60000000000002"/>
    <n v="134.39999999999998"/>
    <m/>
    <m/>
    <n v="0"/>
    <n v="0"/>
    <n v="2.9098360655737703"/>
    <n v="2.6274336283185837"/>
    <n v="355"/>
    <n v="296.89999999999998"/>
    <n v="54.6"/>
    <n v="54.4"/>
    <n v="3221.4"/>
    <n v="3536"/>
    <n v="53.7"/>
    <n v="47.1"/>
    <n v="3383.1000000000004"/>
    <n v="2260.8000000000002"/>
    <m/>
    <m/>
    <n v="0"/>
    <n v="0"/>
    <n v="54.135245901639344"/>
    <n v="51.299115044247792"/>
    <n v="6604.5"/>
    <n v="5796.8"/>
    <n v="108"/>
    <n v="47"/>
    <n v="108"/>
    <n v="47"/>
    <n v="2.2999999999999998"/>
    <n v="4.5"/>
    <n v="248.39999999999998"/>
    <n v="211.5"/>
    <n v="30.9"/>
    <n v="56.3"/>
    <n v="3337.2"/>
    <n v="2646.1"/>
    <n v="208"/>
    <n v="233"/>
    <n v="208"/>
    <n v="233"/>
    <n v="580.70000000000005"/>
    <n v="653.30000000000007"/>
    <n v="13175.6"/>
    <n v="14834.4"/>
    <n v="135"/>
    <n v="151"/>
    <n v="135"/>
    <n v="151"/>
    <n v="453.6"/>
    <n v="471.79999999999995"/>
    <n v="7667.1"/>
    <n v="6224.1"/>
    <n v="343"/>
    <n v="384"/>
    <n v="343"/>
    <n v="384"/>
    <n v="1034.3000000000002"/>
    <n v="1125.0999999999999"/>
    <n v="20842.7"/>
    <n v="21058.5"/>
    <n v="0"/>
    <n v="0"/>
    <n v="0"/>
    <n v="0"/>
    <n v="0"/>
    <n v="0"/>
    <n v="0"/>
    <n v="0"/>
    <n v="1282.6999999999998"/>
    <n v="1336.6"/>
    <n v="24179.900000000005"/>
    <n v="23704.6"/>
  </r>
  <r>
    <x v="13"/>
    <s v="Howard College (HCJCD)"/>
    <m/>
    <n v="225520"/>
    <x v="7"/>
    <n v="407"/>
    <n v="499"/>
    <n v="0"/>
    <n v="1"/>
    <n v="407"/>
    <n v="498"/>
    <m/>
    <m/>
    <n v="407"/>
    <n v="498"/>
    <n v="407"/>
    <n v="498"/>
    <n v="42"/>
    <n v="48"/>
    <n v="42"/>
    <n v="48"/>
    <n v="34"/>
    <n v="50"/>
    <n v="34"/>
    <n v="50"/>
    <m/>
    <m/>
    <n v="0"/>
    <n v="0"/>
    <n v="76"/>
    <n v="98"/>
    <n v="76"/>
    <n v="98"/>
    <n v="3.4"/>
    <n v="3"/>
    <n v="142.79999999999998"/>
    <n v="144"/>
    <n v="4"/>
    <n v="2.8"/>
    <n v="136"/>
    <n v="140"/>
    <m/>
    <m/>
    <n v="0"/>
    <n v="0"/>
    <n v="3.6684210526315781"/>
    <n v="2.8979591836734695"/>
    <n v="278.79999999999995"/>
    <n v="284"/>
    <n v="64"/>
    <n v="58"/>
    <n v="2688"/>
    <n v="2784"/>
    <n v="56.7"/>
    <n v="50.8"/>
    <n v="1927.8000000000002"/>
    <n v="2540"/>
    <m/>
    <m/>
    <n v="0"/>
    <n v="0"/>
    <n v="60.734210526315792"/>
    <n v="54.326530612244895"/>
    <n v="4615.8"/>
    <n v="5324"/>
    <n v="67"/>
    <n v="69"/>
    <n v="67"/>
    <n v="69"/>
    <n v="32"/>
    <n v="35"/>
    <n v="32"/>
    <n v="35"/>
    <m/>
    <m/>
    <n v="0"/>
    <n v="0"/>
    <n v="99"/>
    <n v="104"/>
    <n v="99"/>
    <n v="104"/>
    <n v="3.6"/>
    <n v="3.4"/>
    <n v="241.20000000000002"/>
    <n v="234.6"/>
    <n v="5.7"/>
    <n v="4.5999999999999996"/>
    <n v="182.4"/>
    <n v="161"/>
    <m/>
    <m/>
    <n v="0"/>
    <n v="0"/>
    <n v="4.2787878787878793"/>
    <n v="3.8038461538461541"/>
    <n v="423.6"/>
    <n v="395.6"/>
    <n v="70"/>
    <n v="71.2"/>
    <n v="4690"/>
    <n v="4912.8"/>
    <n v="76.099999999999994"/>
    <n v="71.099999999999994"/>
    <n v="2435.1999999999998"/>
    <n v="2488.5"/>
    <m/>
    <m/>
    <n v="0"/>
    <n v="0"/>
    <n v="71.971717171717174"/>
    <n v="71.166346153846149"/>
    <n v="7125.2"/>
    <n v="7401.2999999999993"/>
    <n v="175"/>
    <n v="202"/>
    <n v="175"/>
    <n v="202"/>
    <n v="4.0137142857142853"/>
    <n v="3.3643564356435647"/>
    <n v="702.4"/>
    <n v="679.6"/>
    <n v="67.091428571428565"/>
    <n v="62.996534653465346"/>
    <n v="11740.999999999998"/>
    <n v="12725.3"/>
    <n v="80"/>
    <n v="77"/>
    <n v="80"/>
    <n v="77"/>
    <n v="77"/>
    <n v="111"/>
    <n v="77"/>
    <n v="111"/>
    <m/>
    <m/>
    <n v="0"/>
    <n v="0"/>
    <n v="157"/>
    <n v="188"/>
    <n v="157"/>
    <n v="188"/>
    <n v="2.6"/>
    <n v="2.5"/>
    <n v="208"/>
    <n v="192.5"/>
    <n v="3.1"/>
    <n v="2.8"/>
    <n v="238.70000000000002"/>
    <n v="310.79999999999995"/>
    <m/>
    <m/>
    <n v="0"/>
    <n v="0"/>
    <n v="2.8452229299363059"/>
    <n v="2.677127659574468"/>
    <n v="446.70000000000005"/>
    <n v="503.29999999999995"/>
    <n v="53"/>
    <n v="48.4"/>
    <n v="4240"/>
    <n v="3726.7999999999997"/>
    <n v="45.5"/>
    <n v="40.6"/>
    <n v="3503.5"/>
    <n v="4506.6000000000004"/>
    <m/>
    <m/>
    <n v="0"/>
    <n v="0"/>
    <n v="49.321656050955411"/>
    <n v="43.794680851063831"/>
    <n v="7743.5"/>
    <n v="8233.4"/>
    <n v="75"/>
    <n v="108"/>
    <n v="75"/>
    <n v="108"/>
    <n v="4.3"/>
    <n v="4.5999999999999996"/>
    <n v="322.5"/>
    <n v="496.79999999999995"/>
    <n v="46.2"/>
    <n v="45.9"/>
    <n v="3465"/>
    <n v="4957.2"/>
    <n v="189"/>
    <n v="194"/>
    <n v="189"/>
    <n v="194"/>
    <n v="592"/>
    <n v="571.1"/>
    <n v="11618"/>
    <n v="11423.6"/>
    <n v="143"/>
    <n v="196"/>
    <n v="143"/>
    <n v="196"/>
    <n v="557.1"/>
    <n v="611.79999999999995"/>
    <n v="7866.5"/>
    <n v="9535.1"/>
    <n v="332"/>
    <n v="390"/>
    <n v="332"/>
    <n v="390"/>
    <n v="1149.0999999999999"/>
    <n v="1182.9000000000001"/>
    <n v="19484.5"/>
    <n v="20958.7"/>
    <n v="0"/>
    <n v="0"/>
    <n v="0"/>
    <n v="0"/>
    <n v="0"/>
    <n v="0"/>
    <n v="0"/>
    <n v="0"/>
    <n v="1471.6"/>
    <n v="1679.7"/>
    <n v="22949.5"/>
    <n v="25915.899999999998"/>
  </r>
  <r>
    <x v="13"/>
    <s v="Kilgore College "/>
    <m/>
    <n v="226019"/>
    <x v="7"/>
    <n v="843"/>
    <n v="702"/>
    <n v="5"/>
    <n v="5"/>
    <n v="838"/>
    <n v="697"/>
    <m/>
    <m/>
    <n v="838"/>
    <n v="697"/>
    <n v="838"/>
    <n v="697"/>
    <n v="115"/>
    <n v="61"/>
    <n v="115"/>
    <n v="61"/>
    <n v="34"/>
    <n v="60"/>
    <n v="34"/>
    <n v="60"/>
    <m/>
    <m/>
    <n v="0"/>
    <n v="0"/>
    <n v="149"/>
    <n v="121"/>
    <n v="149"/>
    <n v="121"/>
    <n v="3.2"/>
    <n v="3.2"/>
    <n v="368"/>
    <n v="195.20000000000002"/>
    <n v="3.1"/>
    <n v="2.6"/>
    <n v="105.4"/>
    <n v="156"/>
    <m/>
    <m/>
    <n v="0"/>
    <n v="0"/>
    <n v="3.1771812080536912"/>
    <n v="2.9024793388429755"/>
    <n v="473.4"/>
    <n v="351.20000000000005"/>
    <n v="61.2"/>
    <n v="70.900000000000006"/>
    <n v="7038"/>
    <n v="4324.9000000000005"/>
    <n v="52.1"/>
    <n v="56.3"/>
    <n v="1771.4"/>
    <n v="3378"/>
    <m/>
    <m/>
    <n v="0"/>
    <n v="0"/>
    <n v="59.123489932885903"/>
    <n v="63.660330578512401"/>
    <n v="8809.4"/>
    <n v="7702.9000000000005"/>
    <n v="169"/>
    <n v="144"/>
    <n v="169"/>
    <n v="144"/>
    <n v="64"/>
    <n v="104"/>
    <n v="64"/>
    <n v="104"/>
    <m/>
    <m/>
    <n v="0"/>
    <n v="0"/>
    <n v="233"/>
    <n v="248"/>
    <n v="233"/>
    <n v="248"/>
    <n v="4"/>
    <n v="4"/>
    <n v="676"/>
    <n v="576"/>
    <n v="4.5"/>
    <n v="3.2"/>
    <n v="288"/>
    <n v="332.8"/>
    <m/>
    <m/>
    <n v="0"/>
    <n v="0"/>
    <n v="4.1373390557939915"/>
    <n v="3.6645161290322581"/>
    <n v="964"/>
    <n v="908.8"/>
    <n v="78.2"/>
    <n v="80.400000000000006"/>
    <n v="13215.800000000001"/>
    <n v="11577.6"/>
    <n v="76.099999999999994"/>
    <n v="73.8"/>
    <n v="4870.3999999999996"/>
    <n v="7675.2"/>
    <m/>
    <m/>
    <n v="0"/>
    <n v="0"/>
    <n v="77.62317596566524"/>
    <n v="77.632258064516122"/>
    <n v="18086.2"/>
    <n v="19252.8"/>
    <n v="382"/>
    <n v="369"/>
    <n v="382"/>
    <n v="369"/>
    <n v="3.7628272251308901"/>
    <n v="3.4146341463414633"/>
    <n v="1437.4"/>
    <n v="1260"/>
    <n v="70.407329842931929"/>
    <n v="73.050677506775074"/>
    <n v="26895.599999999999"/>
    <n v="26955.7"/>
    <n v="70"/>
    <n v="45"/>
    <n v="70"/>
    <n v="45"/>
    <n v="93"/>
    <n v="100"/>
    <n v="93"/>
    <n v="100"/>
    <m/>
    <m/>
    <n v="0"/>
    <n v="0"/>
    <n v="163"/>
    <n v="145"/>
    <n v="163"/>
    <n v="145"/>
    <n v="3.2"/>
    <n v="3.2"/>
    <n v="224"/>
    <n v="144"/>
    <n v="3.4"/>
    <n v="2.9"/>
    <n v="316.2"/>
    <n v="290"/>
    <m/>
    <m/>
    <n v="0"/>
    <n v="0"/>
    <n v="3.3141104294478532"/>
    <n v="2.9931034482758623"/>
    <n v="540.20000000000005"/>
    <n v="434.00000000000006"/>
    <n v="64.099999999999994"/>
    <n v="63.8"/>
    <n v="4487"/>
    <n v="2871"/>
    <n v="49"/>
    <n v="53.3"/>
    <n v="4557"/>
    <n v="5330"/>
    <m/>
    <m/>
    <n v="0"/>
    <n v="0"/>
    <n v="55.484662576687114"/>
    <n v="56.558620689655172"/>
    <n v="9044"/>
    <n v="8201"/>
    <n v="293"/>
    <n v="183"/>
    <n v="293"/>
    <n v="183"/>
    <n v="3.1"/>
    <n v="3.4"/>
    <n v="908.30000000000007"/>
    <n v="622.19999999999993"/>
    <n v="49.2"/>
    <n v="50.3"/>
    <n v="14415.6"/>
    <n v="9204.9"/>
    <n v="354"/>
    <n v="250"/>
    <n v="354"/>
    <n v="250"/>
    <n v="1268"/>
    <n v="915.2"/>
    <n v="24740.800000000003"/>
    <n v="18773.5"/>
    <n v="191"/>
    <n v="264"/>
    <n v="191"/>
    <n v="264"/>
    <n v="709.59999999999991"/>
    <n v="778.8"/>
    <n v="11198.8"/>
    <n v="16383.2"/>
    <n v="545"/>
    <n v="514"/>
    <n v="545"/>
    <n v="514"/>
    <n v="1977.6"/>
    <n v="1694"/>
    <n v="35939.600000000006"/>
    <n v="35156.699999999997"/>
    <n v="0"/>
    <n v="0"/>
    <n v="0"/>
    <n v="0"/>
    <n v="0"/>
    <n v="0"/>
    <n v="0"/>
    <n v="0"/>
    <n v="2885.9"/>
    <n v="2316.1999999999998"/>
    <n v="50355.199999999997"/>
    <n v="44361.599999999999"/>
  </r>
  <r>
    <x v="13"/>
    <s v="Lamar Institute of Technology"/>
    <m/>
    <n v="441760"/>
    <x v="7"/>
    <n v="523"/>
    <n v="559"/>
    <n v="6"/>
    <n v="5"/>
    <n v="517"/>
    <n v="554"/>
    <m/>
    <m/>
    <n v="517"/>
    <n v="554"/>
    <n v="517"/>
    <n v="554"/>
    <n v="22"/>
    <n v="16"/>
    <n v="22"/>
    <n v="16"/>
    <n v="15"/>
    <n v="8"/>
    <n v="15"/>
    <n v="8"/>
    <m/>
    <m/>
    <n v="0"/>
    <n v="0"/>
    <n v="37"/>
    <n v="24"/>
    <n v="37"/>
    <n v="24"/>
    <n v="3.1"/>
    <n v="3.3"/>
    <n v="68.2"/>
    <n v="52.8"/>
    <n v="1.7"/>
    <n v="3.5"/>
    <n v="25.5"/>
    <n v="28"/>
    <m/>
    <m/>
    <n v="0"/>
    <n v="0"/>
    <n v="2.5324324324324325"/>
    <n v="3.3666666666666667"/>
    <n v="93.7"/>
    <n v="80.8"/>
    <n v="64.5"/>
    <n v="66.099999999999994"/>
    <n v="1419"/>
    <n v="1057.5999999999999"/>
    <n v="37.4"/>
    <n v="55.9"/>
    <n v="561"/>
    <n v="447.2"/>
    <m/>
    <m/>
    <n v="0"/>
    <n v="0"/>
    <n v="53.513513513513516"/>
    <n v="62.699999999999996"/>
    <n v="1980"/>
    <n v="1504.8"/>
    <n v="128"/>
    <n v="133"/>
    <n v="128"/>
    <n v="133"/>
    <n v="67"/>
    <n v="55"/>
    <n v="67"/>
    <n v="55"/>
    <m/>
    <m/>
    <n v="0"/>
    <n v="0"/>
    <n v="195"/>
    <n v="188"/>
    <n v="195"/>
    <n v="188"/>
    <n v="3.7"/>
    <n v="3.5"/>
    <n v="473.6"/>
    <n v="465.5"/>
    <n v="4.3"/>
    <n v="4.5999999999999996"/>
    <n v="288.09999999999997"/>
    <n v="252.99999999999997"/>
    <m/>
    <m/>
    <n v="0"/>
    <n v="0"/>
    <n v="3.9061538461538463"/>
    <n v="3.8218085106382977"/>
    <n v="761.7"/>
    <n v="718.5"/>
    <n v="74.900000000000006"/>
    <n v="73.400000000000006"/>
    <n v="9587.2000000000007"/>
    <n v="9762.2000000000007"/>
    <n v="74.8"/>
    <n v="77.599999999999994"/>
    <n v="5011.5999999999995"/>
    <n v="4268"/>
    <m/>
    <m/>
    <n v="0"/>
    <n v="0"/>
    <n v="74.865641025641025"/>
    <n v="74.628723404255325"/>
    <n v="14598.8"/>
    <n v="14030.2"/>
    <n v="232"/>
    <n v="212"/>
    <n v="232"/>
    <n v="212"/>
    <n v="3.6870689655172417"/>
    <n v="3.7702830188679242"/>
    <n v="855.40000000000009"/>
    <n v="799.3"/>
    <n v="71.460344827586198"/>
    <n v="73.278301886792448"/>
    <n v="16578.8"/>
    <n v="15534.999999999998"/>
    <n v="99"/>
    <n v="101"/>
    <n v="99"/>
    <n v="101"/>
    <n v="116"/>
    <n v="126"/>
    <n v="116"/>
    <n v="126"/>
    <m/>
    <m/>
    <n v="0"/>
    <n v="0"/>
    <n v="215"/>
    <n v="227"/>
    <n v="215"/>
    <n v="227"/>
    <n v="2.8"/>
    <n v="2.8"/>
    <n v="277.2"/>
    <n v="282.79999999999995"/>
    <n v="3.2"/>
    <n v="3.4"/>
    <n v="371.20000000000005"/>
    <n v="428.4"/>
    <m/>
    <m/>
    <n v="0"/>
    <n v="0"/>
    <n v="3.0158139534883723"/>
    <n v="3.1330396475770921"/>
    <n v="648.40000000000009"/>
    <n v="711.19999999999993"/>
    <n v="56.2"/>
    <n v="58.8"/>
    <n v="5563.8"/>
    <n v="5938.7999999999993"/>
    <n v="56"/>
    <n v="53.9"/>
    <n v="6496"/>
    <n v="6791.4"/>
    <m/>
    <m/>
    <n v="0"/>
    <n v="0"/>
    <n v="56.092093023255813"/>
    <n v="56.08017621145374"/>
    <n v="12059.8"/>
    <n v="12730.199999999999"/>
    <n v="70"/>
    <n v="115"/>
    <n v="70"/>
    <n v="115"/>
    <n v="2"/>
    <n v="1.7"/>
    <n v="140"/>
    <n v="195.5"/>
    <n v="26.6"/>
    <n v="21.5"/>
    <n v="1862"/>
    <n v="2472.5"/>
    <n v="249"/>
    <n v="250"/>
    <n v="249"/>
    <n v="250"/>
    <n v="819"/>
    <n v="801.09999999999991"/>
    <n v="16570"/>
    <n v="16758.599999999999"/>
    <n v="198"/>
    <n v="189"/>
    <n v="198"/>
    <n v="189"/>
    <n v="684.8"/>
    <n v="709.4"/>
    <n v="12068.599999999999"/>
    <n v="11506.599999999999"/>
    <n v="447"/>
    <n v="439"/>
    <n v="447"/>
    <n v="439"/>
    <n v="1503.8"/>
    <n v="1510.5"/>
    <n v="28638.6"/>
    <n v="28265.199999999997"/>
    <n v="0"/>
    <n v="0"/>
    <n v="0"/>
    <n v="0"/>
    <n v="0"/>
    <n v="0"/>
    <n v="0"/>
    <n v="0"/>
    <n v="1643.8000000000002"/>
    <n v="1706"/>
    <n v="30500.6"/>
    <n v="30737.699999999997"/>
  </r>
  <r>
    <x v="13"/>
    <s v="Lee College "/>
    <s v="Met the criteria Two-Year 1 2021-22"/>
    <n v="226204"/>
    <x v="7"/>
    <n v="1174"/>
    <n v="1236"/>
    <n v="85"/>
    <n v="87"/>
    <n v="1089"/>
    <n v="1149"/>
    <m/>
    <m/>
    <n v="1089"/>
    <n v="1149"/>
    <n v="1089"/>
    <n v="1149"/>
    <n v="56"/>
    <n v="73"/>
    <n v="56"/>
    <n v="73"/>
    <n v="78"/>
    <n v="83"/>
    <n v="78"/>
    <n v="83"/>
    <m/>
    <m/>
    <n v="0"/>
    <n v="0"/>
    <n v="134"/>
    <n v="156"/>
    <n v="134"/>
    <n v="156"/>
    <n v="3.1"/>
    <n v="3"/>
    <n v="173.6"/>
    <n v="219"/>
    <n v="3.5"/>
    <n v="3.2"/>
    <n v="273"/>
    <n v="265.60000000000002"/>
    <m/>
    <m/>
    <n v="0"/>
    <n v="0"/>
    <n v="3.3328358208955224"/>
    <n v="3.1064102564102565"/>
    <n v="446.6"/>
    <n v="484.6"/>
    <n v="63.7"/>
    <n v="61.5"/>
    <n v="3567.2000000000003"/>
    <n v="4489.5"/>
    <n v="57.6"/>
    <n v="56.1"/>
    <n v="4492.8"/>
    <n v="4656.3"/>
    <m/>
    <m/>
    <n v="0"/>
    <n v="0"/>
    <n v="60.149253731343286"/>
    <n v="58.62692307692307"/>
    <n v="8060"/>
    <n v="9145.7999999999993"/>
    <n v="126"/>
    <n v="117"/>
    <n v="126"/>
    <n v="117"/>
    <n v="271"/>
    <n v="301"/>
    <n v="271"/>
    <n v="301"/>
    <m/>
    <m/>
    <n v="0"/>
    <n v="0"/>
    <n v="397"/>
    <n v="418"/>
    <n v="397"/>
    <n v="418"/>
    <n v="4.4000000000000004"/>
    <n v="3.9"/>
    <n v="554.40000000000009"/>
    <n v="456.3"/>
    <n v="4.0999999999999996"/>
    <n v="4.3"/>
    <n v="1111.0999999999999"/>
    <n v="1294.3"/>
    <m/>
    <m/>
    <n v="0"/>
    <n v="0"/>
    <n v="4.1952141057934504"/>
    <n v="4.1880382775119616"/>
    <n v="1665.4999999999998"/>
    <n v="1750.6"/>
    <n v="84"/>
    <n v="76"/>
    <n v="10584"/>
    <n v="8892"/>
    <n v="81.400000000000006"/>
    <n v="79.099999999999994"/>
    <n v="22059.4"/>
    <n v="23809.1"/>
    <m/>
    <m/>
    <n v="0"/>
    <n v="0"/>
    <n v="82.225188916876576"/>
    <n v="78.2322966507177"/>
    <n v="32643.4"/>
    <n v="32701.1"/>
    <n v="531"/>
    <n v="574"/>
    <n v="531"/>
    <n v="574"/>
    <n v="3.9775894538606402"/>
    <n v="3.8940766550522645"/>
    <n v="2112.1"/>
    <n v="2235.1999999999998"/>
    <n v="76.65423728813559"/>
    <n v="72.904006968641099"/>
    <n v="40703.4"/>
    <n v="41846.899999999994"/>
    <n v="62"/>
    <n v="46"/>
    <n v="62"/>
    <n v="46"/>
    <n v="195"/>
    <n v="203"/>
    <n v="195"/>
    <n v="203"/>
    <m/>
    <m/>
    <n v="0"/>
    <n v="0"/>
    <n v="257"/>
    <n v="249"/>
    <n v="257"/>
    <n v="249"/>
    <n v="3.3"/>
    <n v="3.2"/>
    <n v="204.6"/>
    <n v="147.20000000000002"/>
    <n v="3.4"/>
    <n v="3.5"/>
    <n v="663"/>
    <n v="710.5"/>
    <m/>
    <m/>
    <n v="0"/>
    <n v="0"/>
    <n v="3.375875486381323"/>
    <n v="3.4445783132530123"/>
    <n v="867.6"/>
    <n v="857.7"/>
    <n v="68"/>
    <n v="60.7"/>
    <n v="4216"/>
    <n v="2792.2000000000003"/>
    <n v="58.5"/>
    <n v="55.6"/>
    <n v="11407.5"/>
    <n v="11286.800000000001"/>
    <m/>
    <m/>
    <n v="0"/>
    <n v="0"/>
    <n v="60.791828793774322"/>
    <n v="56.5421686746988"/>
    <n v="15623.5"/>
    <n v="14079.000000000002"/>
    <n v="301"/>
    <n v="326"/>
    <n v="301"/>
    <n v="326"/>
    <n v="3.4"/>
    <n v="3.5"/>
    <n v="1023.4"/>
    <n v="1141"/>
    <n v="46"/>
    <n v="46.8"/>
    <n v="13846"/>
    <n v="15256.8"/>
    <n v="244"/>
    <n v="236"/>
    <n v="244"/>
    <n v="236"/>
    <n v="932.60000000000014"/>
    <n v="822.5"/>
    <n v="18367.2"/>
    <n v="16173.7"/>
    <n v="544"/>
    <n v="587"/>
    <n v="544"/>
    <n v="587"/>
    <n v="2047.1"/>
    <n v="2270.4"/>
    <n v="37959.699999999997"/>
    <n v="39752.199999999997"/>
    <n v="788"/>
    <n v="823"/>
    <n v="788"/>
    <n v="823"/>
    <n v="2979.7"/>
    <n v="3092.9"/>
    <n v="56326.899999999994"/>
    <n v="55925.899999999994"/>
    <n v="0"/>
    <n v="0"/>
    <n v="0"/>
    <n v="0"/>
    <n v="0"/>
    <n v="0"/>
    <n v="0"/>
    <n v="0"/>
    <n v="4003.1"/>
    <n v="4233.8999999999996"/>
    <n v="70172.899999999994"/>
    <n v="71182.7"/>
  </r>
  <r>
    <x v="13"/>
    <s v="Northeast Texas Community College "/>
    <s v="Met the requirments for  Two-year 3 in 2020-21, and 2021-22"/>
    <n v="227225"/>
    <x v="7"/>
    <n v="385"/>
    <n v="396"/>
    <n v="15"/>
    <n v="6"/>
    <n v="370"/>
    <n v="390"/>
    <m/>
    <m/>
    <n v="370"/>
    <n v="390"/>
    <n v="370"/>
    <n v="390"/>
    <n v="51"/>
    <n v="55"/>
    <n v="51"/>
    <n v="55"/>
    <n v="38"/>
    <n v="51"/>
    <n v="38"/>
    <n v="51"/>
    <m/>
    <m/>
    <n v="0"/>
    <n v="0"/>
    <n v="89"/>
    <n v="106"/>
    <n v="89"/>
    <n v="106"/>
    <n v="3.3"/>
    <n v="2.9"/>
    <n v="168.29999999999998"/>
    <n v="159.5"/>
    <n v="2.5"/>
    <n v="2.5"/>
    <n v="95"/>
    <n v="127.5"/>
    <m/>
    <m/>
    <n v="0"/>
    <n v="0"/>
    <n v="2.9584269662921345"/>
    <n v="2.7075471698113209"/>
    <n v="263.29999999999995"/>
    <n v="287"/>
    <n v="70.900000000000006"/>
    <n v="62.2"/>
    <n v="3615.9"/>
    <n v="3421"/>
    <n v="54.4"/>
    <n v="57.3"/>
    <n v="2067.1999999999998"/>
    <n v="2922.2999999999997"/>
    <m/>
    <m/>
    <n v="0"/>
    <n v="0"/>
    <n v="63.855056179775282"/>
    <n v="59.84245283018867"/>
    <n v="5683.1"/>
    <n v="6343.2999999999993"/>
    <n v="56"/>
    <n v="69"/>
    <n v="56"/>
    <n v="69"/>
    <n v="66"/>
    <n v="58"/>
    <n v="66"/>
    <n v="58"/>
    <m/>
    <m/>
    <n v="0"/>
    <n v="0"/>
    <n v="122"/>
    <n v="127"/>
    <n v="122"/>
    <n v="127"/>
    <n v="3.9"/>
    <n v="4.3"/>
    <n v="218.4"/>
    <n v="296.7"/>
    <n v="4"/>
    <n v="4.4000000000000004"/>
    <n v="264"/>
    <n v="255.20000000000002"/>
    <m/>
    <m/>
    <n v="0"/>
    <n v="0"/>
    <n v="3.9540983606557374"/>
    <n v="4.3456692913385826"/>
    <n v="482.4"/>
    <n v="551.9"/>
    <n v="80"/>
    <n v="81.099999999999994"/>
    <n v="4480"/>
    <n v="5595.9"/>
    <n v="79.099999999999994"/>
    <n v="87.8"/>
    <n v="5220.5999999999995"/>
    <n v="5092.3999999999996"/>
    <m/>
    <m/>
    <n v="0"/>
    <n v="0"/>
    <n v="79.513114754098353"/>
    <n v="84.159842519685029"/>
    <n v="9700.5999999999985"/>
    <n v="10688.3"/>
    <n v="211"/>
    <n v="233"/>
    <n v="211"/>
    <n v="233"/>
    <n v="3.5341232227488146"/>
    <n v="3.6004291845493563"/>
    <n v="745.69999999999993"/>
    <n v="838.9"/>
    <n v="72.908530805687192"/>
    <n v="73.096995708154495"/>
    <n v="15383.699999999997"/>
    <n v="17031.599999999999"/>
    <n v="39"/>
    <n v="37"/>
    <n v="39"/>
    <n v="37"/>
    <n v="46"/>
    <n v="43"/>
    <n v="46"/>
    <n v="43"/>
    <m/>
    <m/>
    <n v="0"/>
    <n v="0"/>
    <n v="85"/>
    <n v="80"/>
    <n v="85"/>
    <n v="80"/>
    <n v="2.9"/>
    <n v="2.4"/>
    <n v="113.1"/>
    <n v="88.8"/>
    <n v="2.5"/>
    <n v="3.1"/>
    <n v="115"/>
    <n v="133.30000000000001"/>
    <m/>
    <m/>
    <n v="0"/>
    <n v="0"/>
    <n v="2.6835294117647059"/>
    <n v="2.7762500000000001"/>
    <n v="228.1"/>
    <n v="222.10000000000002"/>
    <n v="62.6"/>
    <n v="53.9"/>
    <n v="2441.4"/>
    <n v="1994.3"/>
    <n v="45.4"/>
    <n v="51.9"/>
    <n v="2088.4"/>
    <n v="2231.6999999999998"/>
    <m/>
    <m/>
    <n v="0"/>
    <n v="0"/>
    <n v="53.291764705882358"/>
    <n v="52.825000000000003"/>
    <n v="4529.8"/>
    <n v="4226"/>
    <n v="74"/>
    <n v="77"/>
    <n v="74"/>
    <n v="77"/>
    <n v="3.9"/>
    <n v="4.5"/>
    <n v="288.59999999999997"/>
    <n v="346.5"/>
    <n v="55.6"/>
    <n v="55.3"/>
    <n v="4114.4000000000005"/>
    <n v="4258.0999999999995"/>
    <n v="146"/>
    <n v="161"/>
    <n v="146"/>
    <n v="161"/>
    <n v="499.79999999999995"/>
    <n v="545"/>
    <n v="10537.3"/>
    <n v="11011.199999999999"/>
    <n v="150"/>
    <n v="152"/>
    <n v="150"/>
    <n v="152"/>
    <n v="474"/>
    <n v="516"/>
    <n v="9376.1999999999989"/>
    <n v="10246.399999999998"/>
    <n v="296"/>
    <n v="313"/>
    <n v="296"/>
    <n v="313"/>
    <n v="973.8"/>
    <n v="1061"/>
    <n v="19913.5"/>
    <n v="21257.599999999999"/>
    <n v="0"/>
    <n v="0"/>
    <n v="0"/>
    <n v="0"/>
    <n v="0"/>
    <n v="0"/>
    <n v="0"/>
    <n v="0"/>
    <n v="1262.3999999999999"/>
    <n v="1407.5"/>
    <n v="24027.899999999998"/>
    <n v="25515.699999999997"/>
  </r>
  <r>
    <x v="13"/>
    <s v="Odessa College "/>
    <m/>
    <n v="227304"/>
    <x v="7"/>
    <n v="910"/>
    <n v="1099"/>
    <n v="71"/>
    <n v="91"/>
    <n v="839"/>
    <n v="1008"/>
    <m/>
    <m/>
    <n v="839"/>
    <n v="1008"/>
    <n v="839"/>
    <n v="1008"/>
    <n v="69"/>
    <n v="78"/>
    <n v="69"/>
    <n v="78"/>
    <n v="47"/>
    <n v="67"/>
    <n v="47"/>
    <n v="67"/>
    <m/>
    <m/>
    <n v="0"/>
    <n v="0"/>
    <n v="116"/>
    <n v="145"/>
    <n v="116"/>
    <n v="145"/>
    <n v="3.4"/>
    <n v="3.3"/>
    <n v="234.6"/>
    <n v="257.39999999999998"/>
    <n v="3.8"/>
    <n v="3.6"/>
    <n v="178.6"/>
    <n v="241.20000000000002"/>
    <m/>
    <m/>
    <n v="0"/>
    <n v="0"/>
    <n v="3.5620689655172413"/>
    <n v="3.4386206896551728"/>
    <n v="413.2"/>
    <n v="498.6"/>
    <n v="73.5"/>
    <n v="69.400000000000006"/>
    <n v="5071.5"/>
    <n v="5413.2000000000007"/>
    <n v="61.9"/>
    <n v="57.8"/>
    <n v="2909.2999999999997"/>
    <n v="3872.6"/>
    <m/>
    <m/>
    <n v="0"/>
    <n v="0"/>
    <n v="68.8"/>
    <n v="64.040000000000006"/>
    <n v="7980.7999999999993"/>
    <n v="9285.8000000000011"/>
    <n v="130"/>
    <n v="156"/>
    <n v="130"/>
    <n v="156"/>
    <n v="111"/>
    <n v="151"/>
    <n v="111"/>
    <n v="151"/>
    <m/>
    <m/>
    <n v="0"/>
    <n v="0"/>
    <n v="241"/>
    <n v="307"/>
    <n v="241"/>
    <n v="307"/>
    <n v="4"/>
    <n v="4.2"/>
    <n v="520"/>
    <n v="655.20000000000005"/>
    <n v="4.5999999999999996"/>
    <n v="5.2"/>
    <n v="510.59999999999997"/>
    <n v="785.2"/>
    <m/>
    <m/>
    <n v="0"/>
    <n v="0"/>
    <n v="4.2763485477178422"/>
    <n v="4.6918566775244299"/>
    <n v="1030.5999999999999"/>
    <n v="1440.4"/>
    <n v="83.5"/>
    <n v="83.2"/>
    <n v="10855"/>
    <n v="12979.2"/>
    <n v="78"/>
    <n v="81.3"/>
    <n v="8658"/>
    <n v="12276.3"/>
    <m/>
    <m/>
    <n v="0"/>
    <n v="0"/>
    <n v="80.966804979253112"/>
    <n v="82.265472312703579"/>
    <n v="19513"/>
    <n v="25255.5"/>
    <n v="357"/>
    <n v="452"/>
    <n v="357"/>
    <n v="452"/>
    <n v="4.0442577030812323"/>
    <n v="4.2898230088495577"/>
    <n v="1443.8"/>
    <n v="1939"/>
    <n v="77.01344537815126"/>
    <n v="76.418805309734523"/>
    <n v="27493.8"/>
    <n v="34541.300000000003"/>
    <n v="64"/>
    <n v="74"/>
    <n v="64"/>
    <n v="74"/>
    <n v="108"/>
    <n v="127"/>
    <n v="108"/>
    <n v="127"/>
    <m/>
    <m/>
    <n v="0"/>
    <n v="0"/>
    <n v="172"/>
    <n v="201"/>
    <n v="172"/>
    <n v="201"/>
    <n v="2.4"/>
    <n v="2.9"/>
    <n v="153.6"/>
    <n v="214.6"/>
    <n v="3"/>
    <n v="3.4"/>
    <n v="324"/>
    <n v="431.8"/>
    <m/>
    <m/>
    <n v="0"/>
    <n v="0"/>
    <n v="2.7767441860465119"/>
    <n v="3.21592039800995"/>
    <n v="477.6"/>
    <n v="646.4"/>
    <n v="53.1"/>
    <n v="63.9"/>
    <n v="3398.4"/>
    <n v="4728.5999999999995"/>
    <n v="52.8"/>
    <n v="59.1"/>
    <n v="5702.4"/>
    <n v="7505.7"/>
    <m/>
    <m/>
    <n v="0"/>
    <n v="0"/>
    <n v="52.91162790697674"/>
    <n v="60.867164179104471"/>
    <n v="9100.7999999999993"/>
    <n v="12234.3"/>
    <n v="310"/>
    <n v="355"/>
    <n v="310"/>
    <n v="355"/>
    <n v="2.2999999999999998"/>
    <n v="2.4"/>
    <n v="713"/>
    <n v="852"/>
    <n v="25.5"/>
    <n v="29.1"/>
    <n v="7905"/>
    <n v="10330.5"/>
    <n v="263"/>
    <n v="308"/>
    <n v="263"/>
    <n v="308"/>
    <n v="908.2"/>
    <n v="1127.2"/>
    <n v="19324.900000000001"/>
    <n v="23121"/>
    <n v="266"/>
    <n v="345"/>
    <n v="266"/>
    <n v="345"/>
    <n v="1013.1999999999999"/>
    <n v="1458.2"/>
    <n v="17269.699999999997"/>
    <n v="23654.6"/>
    <n v="529"/>
    <n v="653"/>
    <n v="529"/>
    <n v="653"/>
    <n v="1921.4"/>
    <n v="2585.4"/>
    <n v="36594.6"/>
    <n v="46775.6"/>
    <n v="0"/>
    <n v="0"/>
    <n v="0"/>
    <n v="0"/>
    <n v="0"/>
    <n v="0"/>
    <n v="0"/>
    <n v="0"/>
    <n v="2634.4"/>
    <n v="3437.4"/>
    <n v="44499.6"/>
    <n v="57106.100000000006"/>
  </r>
  <r>
    <x v="13"/>
    <s v="Paris Junior College"/>
    <m/>
    <n v="227401"/>
    <x v="7"/>
    <n v="538"/>
    <n v="500"/>
    <n v="7"/>
    <n v="0"/>
    <n v="531"/>
    <n v="500"/>
    <m/>
    <m/>
    <n v="531"/>
    <n v="500"/>
    <n v="531"/>
    <n v="500"/>
    <n v="49"/>
    <n v="49"/>
    <n v="49"/>
    <n v="49"/>
    <n v="66"/>
    <n v="66"/>
    <n v="66"/>
    <n v="66"/>
    <m/>
    <m/>
    <n v="0"/>
    <n v="0"/>
    <n v="115"/>
    <n v="115"/>
    <n v="115"/>
    <n v="115"/>
    <n v="3.1"/>
    <n v="2.7"/>
    <n v="151.9"/>
    <n v="132.30000000000001"/>
    <n v="3"/>
    <n v="2.8"/>
    <n v="198"/>
    <n v="184.79999999999998"/>
    <m/>
    <m/>
    <n v="0"/>
    <n v="0"/>
    <n v="3.0426086956521736"/>
    <n v="2.7573913043478262"/>
    <n v="349.9"/>
    <n v="317.10000000000002"/>
    <n v="58.6"/>
    <n v="60.4"/>
    <n v="2871.4"/>
    <n v="2959.6"/>
    <n v="52.2"/>
    <n v="54.4"/>
    <n v="3445.2000000000003"/>
    <n v="3590.4"/>
    <m/>
    <m/>
    <n v="0"/>
    <n v="0"/>
    <n v="54.926956521739136"/>
    <n v="56.956521739130437"/>
    <n v="6316.6"/>
    <n v="6550"/>
    <n v="99"/>
    <n v="125"/>
    <n v="99"/>
    <n v="125"/>
    <n v="56"/>
    <n v="47"/>
    <n v="56"/>
    <n v="47"/>
    <m/>
    <m/>
    <n v="0"/>
    <n v="0"/>
    <n v="155"/>
    <n v="172"/>
    <n v="155"/>
    <n v="172"/>
    <n v="3.3"/>
    <n v="3.7"/>
    <n v="326.7"/>
    <n v="462.5"/>
    <n v="4.3"/>
    <n v="5.2"/>
    <n v="240.79999999999998"/>
    <n v="244.4"/>
    <m/>
    <m/>
    <n v="0"/>
    <n v="0"/>
    <n v="3.661290322580645"/>
    <n v="4.1098837209302328"/>
    <n v="567.5"/>
    <n v="706.90000000000009"/>
    <n v="73.099999999999994"/>
    <n v="77.5"/>
    <n v="7236.9"/>
    <n v="9687.5"/>
    <n v="74.7"/>
    <n v="84.6"/>
    <n v="4183.2"/>
    <n v="3976.2"/>
    <m/>
    <m/>
    <n v="0"/>
    <n v="0"/>
    <n v="73.678064516129027"/>
    <n v="79.44011627906977"/>
    <n v="11420.099999999999"/>
    <n v="13663.7"/>
    <n v="270"/>
    <n v="287"/>
    <n v="270"/>
    <n v="287"/>
    <n v="3.3977777777777778"/>
    <n v="3.5679442508710801"/>
    <n v="917.4"/>
    <n v="1024"/>
    <n v="65.691481481481475"/>
    <n v="70.431010452961672"/>
    <n v="17736.699999999997"/>
    <n v="20213.7"/>
    <n v="65"/>
    <n v="36"/>
    <n v="65"/>
    <n v="36"/>
    <n v="54"/>
    <n v="42"/>
    <n v="54"/>
    <n v="42"/>
    <m/>
    <m/>
    <n v="0"/>
    <n v="0"/>
    <n v="119"/>
    <n v="78"/>
    <n v="119"/>
    <n v="78"/>
    <n v="2.1"/>
    <n v="3.2"/>
    <n v="136.5"/>
    <n v="115.2"/>
    <n v="2.9"/>
    <n v="2.8"/>
    <n v="156.6"/>
    <n v="117.6"/>
    <m/>
    <m/>
    <n v="0"/>
    <n v="0"/>
    <n v="2.4630252100840337"/>
    <n v="2.9846153846153847"/>
    <n v="293.10000000000002"/>
    <n v="232.8"/>
    <n v="51.9"/>
    <n v="60.1"/>
    <n v="3373.5"/>
    <n v="2163.6"/>
    <n v="45.7"/>
    <n v="47.5"/>
    <n v="2467.8000000000002"/>
    <n v="1995"/>
    <m/>
    <m/>
    <n v="0"/>
    <n v="0"/>
    <n v="49.086554621848741"/>
    <n v="53.315384615384623"/>
    <n v="5841.3"/>
    <n v="4158.6000000000004"/>
    <n v="142"/>
    <n v="135"/>
    <n v="142"/>
    <n v="135"/>
    <n v="2.9"/>
    <n v="2.4"/>
    <n v="411.8"/>
    <n v="324"/>
    <n v="37.1"/>
    <n v="25.7"/>
    <n v="5268.2"/>
    <n v="3469.5"/>
    <n v="213"/>
    <n v="210"/>
    <n v="213"/>
    <n v="210"/>
    <n v="615.1"/>
    <n v="710"/>
    <n v="13481.8"/>
    <n v="14810.7"/>
    <n v="176"/>
    <n v="155"/>
    <n v="176"/>
    <n v="155"/>
    <n v="595.4"/>
    <n v="546.79999999999995"/>
    <n v="10096.200000000001"/>
    <n v="9561.6"/>
    <n v="389"/>
    <n v="365"/>
    <n v="389"/>
    <n v="365"/>
    <n v="1210.5"/>
    <n v="1256.8"/>
    <n v="23578"/>
    <n v="24372.300000000003"/>
    <n v="0"/>
    <n v="0"/>
    <n v="0"/>
    <n v="0"/>
    <n v="0"/>
    <n v="0"/>
    <n v="0"/>
    <n v="0"/>
    <n v="1622.3"/>
    <n v="1580.8"/>
    <n v="28846.199999999997"/>
    <n v="27841.800000000003"/>
  </r>
  <r>
    <x v="13"/>
    <s v="Southwest Texas Junior College "/>
    <m/>
    <n v="228316"/>
    <x v="7"/>
    <n v="765"/>
    <n v="747"/>
    <n v="17"/>
    <n v="44"/>
    <n v="748"/>
    <n v="703"/>
    <m/>
    <m/>
    <n v="748"/>
    <n v="703"/>
    <n v="748"/>
    <n v="703"/>
    <n v="104"/>
    <n v="101"/>
    <n v="104"/>
    <n v="101"/>
    <n v="71"/>
    <n v="59"/>
    <n v="71"/>
    <n v="59"/>
    <m/>
    <m/>
    <n v="0"/>
    <n v="0"/>
    <n v="175"/>
    <n v="160"/>
    <n v="175"/>
    <n v="160"/>
    <n v="3.3"/>
    <n v="2.7"/>
    <n v="343.2"/>
    <n v="272.70000000000005"/>
    <n v="3.1"/>
    <n v="2.8"/>
    <n v="220.1"/>
    <n v="165.2"/>
    <m/>
    <m/>
    <n v="0"/>
    <n v="0"/>
    <n v="3.2188571428571424"/>
    <n v="2.7368750000000004"/>
    <n v="563.29999999999995"/>
    <n v="437.90000000000009"/>
    <n v="60.2"/>
    <n v="54.7"/>
    <n v="6260.8"/>
    <n v="5524.7000000000007"/>
    <n v="48.1"/>
    <n v="52.1"/>
    <n v="3415.1"/>
    <n v="3073.9"/>
    <m/>
    <m/>
    <n v="0"/>
    <n v="0"/>
    <n v="55.290857142857142"/>
    <n v="53.741250000000001"/>
    <n v="9675.9"/>
    <n v="8598.6"/>
    <n v="139"/>
    <n v="146"/>
    <n v="139"/>
    <n v="146"/>
    <n v="122"/>
    <n v="88"/>
    <n v="122"/>
    <n v="88"/>
    <m/>
    <m/>
    <n v="0"/>
    <n v="0"/>
    <n v="261"/>
    <n v="234"/>
    <n v="261"/>
    <n v="234"/>
    <n v="3.9"/>
    <n v="4.2"/>
    <n v="542.1"/>
    <n v="613.20000000000005"/>
    <n v="4.5"/>
    <n v="4.8"/>
    <n v="549"/>
    <n v="422.4"/>
    <m/>
    <m/>
    <n v="0"/>
    <n v="0"/>
    <n v="4.1804597701149424"/>
    <n v="4.425641025641025"/>
    <n v="1091.0999999999999"/>
    <n v="1035.5999999999999"/>
    <n v="79.3"/>
    <n v="78.900000000000006"/>
    <n v="11022.699999999999"/>
    <n v="11519.400000000001"/>
    <n v="74.599999999999994"/>
    <n v="76.2"/>
    <n v="9101.1999999999989"/>
    <n v="6705.6"/>
    <m/>
    <m/>
    <n v="0"/>
    <n v="0"/>
    <n v="77.103065134099609"/>
    <n v="77.884615384615387"/>
    <n v="20123.899999999998"/>
    <n v="18225"/>
    <n v="436"/>
    <n v="394"/>
    <n v="436"/>
    <n v="394"/>
    <n v="3.7944954128440362"/>
    <n v="3.7398477157360408"/>
    <n v="1654.3999999999999"/>
    <n v="1473.5"/>
    <n v="68.348165137614671"/>
    <n v="68.08020304568528"/>
    <n v="29799.799999999996"/>
    <n v="26823.600000000002"/>
    <n v="59"/>
    <n v="25"/>
    <n v="59"/>
    <n v="25"/>
    <n v="65"/>
    <n v="37"/>
    <n v="65"/>
    <n v="37"/>
    <m/>
    <m/>
    <n v="0"/>
    <n v="0"/>
    <n v="124"/>
    <n v="62"/>
    <n v="124"/>
    <n v="62"/>
    <n v="3.2"/>
    <n v="3.3"/>
    <n v="188.8"/>
    <n v="82.5"/>
    <n v="3.2"/>
    <n v="3.2"/>
    <n v="208"/>
    <n v="118.4"/>
    <m/>
    <m/>
    <n v="0"/>
    <n v="0"/>
    <n v="3.2"/>
    <n v="3.2403225806451612"/>
    <n v="396.8"/>
    <n v="200.9"/>
    <n v="52.9"/>
    <n v="60.9"/>
    <n v="3121.1"/>
    <n v="1522.5"/>
    <n v="47.6"/>
    <n v="49.9"/>
    <n v="3094"/>
    <n v="1846.3"/>
    <m/>
    <m/>
    <n v="0"/>
    <n v="0"/>
    <n v="50.12177419354839"/>
    <n v="54.335483870967742"/>
    <n v="6215.1"/>
    <n v="3368.8"/>
    <n v="188"/>
    <n v="247"/>
    <n v="188"/>
    <n v="247"/>
    <n v="1.9"/>
    <n v="1.7"/>
    <n v="357.2"/>
    <n v="419.9"/>
    <n v="23"/>
    <n v="17.100000000000001"/>
    <n v="4324"/>
    <n v="4223.7000000000007"/>
    <n v="302"/>
    <n v="272"/>
    <n v="302"/>
    <n v="272"/>
    <n v="1074.0999999999999"/>
    <n v="968.40000000000009"/>
    <n v="20404.599999999999"/>
    <n v="18566.600000000002"/>
    <n v="258"/>
    <n v="184"/>
    <n v="258"/>
    <n v="184"/>
    <n v="977.1"/>
    <n v="705.99999999999989"/>
    <n v="15610.3"/>
    <n v="11625.8"/>
    <n v="560"/>
    <n v="456"/>
    <n v="560"/>
    <n v="456"/>
    <n v="2051.1999999999998"/>
    <n v="1674.4"/>
    <n v="36014.899999999994"/>
    <n v="30192.400000000001"/>
    <n v="0"/>
    <n v="0"/>
    <n v="0"/>
    <n v="0"/>
    <n v="0"/>
    <n v="0"/>
    <n v="0"/>
    <n v="0"/>
    <n v="2408.3999999999996"/>
    <n v="2094.3000000000002"/>
    <n v="40338.899999999994"/>
    <n v="34416.100000000006"/>
  </r>
  <r>
    <x v="13"/>
    <s v="Temple College "/>
    <m/>
    <n v="228608"/>
    <x v="7"/>
    <n v="530"/>
    <n v="644"/>
    <n v="3"/>
    <n v="11"/>
    <n v="527"/>
    <n v="633"/>
    <m/>
    <m/>
    <n v="527"/>
    <n v="633"/>
    <n v="527"/>
    <n v="633"/>
    <n v="19"/>
    <n v="36"/>
    <n v="19"/>
    <n v="36"/>
    <n v="16"/>
    <n v="23"/>
    <n v="16"/>
    <n v="23"/>
    <m/>
    <m/>
    <n v="0"/>
    <n v="0"/>
    <n v="35"/>
    <n v="59"/>
    <n v="35"/>
    <n v="59"/>
    <n v="3.3"/>
    <n v="3.3"/>
    <n v="62.699999999999996"/>
    <n v="118.8"/>
    <n v="1.9"/>
    <n v="2.8"/>
    <n v="30.4"/>
    <n v="64.399999999999991"/>
    <m/>
    <m/>
    <n v="0"/>
    <n v="0"/>
    <n v="2.6599999999999997"/>
    <n v="3.1050847457627118"/>
    <n v="93.1"/>
    <n v="183.2"/>
    <n v="57.8"/>
    <n v="58.4"/>
    <n v="1098.2"/>
    <n v="2102.4"/>
    <n v="31.3"/>
    <n v="45.2"/>
    <n v="500.8"/>
    <n v="1039.6000000000001"/>
    <m/>
    <m/>
    <n v="0"/>
    <n v="0"/>
    <n v="45.685714285714283"/>
    <n v="53.254237288135592"/>
    <n v="1599"/>
    <n v="3142"/>
    <n v="90"/>
    <n v="122"/>
    <n v="90"/>
    <n v="122"/>
    <n v="54"/>
    <n v="56"/>
    <n v="54"/>
    <n v="56"/>
    <m/>
    <m/>
    <n v="0"/>
    <n v="0"/>
    <n v="144"/>
    <n v="178"/>
    <n v="144"/>
    <n v="178"/>
    <n v="3.5"/>
    <n v="3.8"/>
    <n v="315"/>
    <n v="463.59999999999997"/>
    <n v="4.7"/>
    <n v="4.5999999999999996"/>
    <n v="253.8"/>
    <n v="257.59999999999997"/>
    <m/>
    <m/>
    <n v="0"/>
    <n v="0"/>
    <n v="3.9499999999999997"/>
    <n v="4.0516853932584267"/>
    <n v="568.79999999999995"/>
    <n v="721.19999999999993"/>
    <n v="73.900000000000006"/>
    <n v="76.5"/>
    <n v="6651.0000000000009"/>
    <n v="9333"/>
    <n v="80.3"/>
    <n v="73.400000000000006"/>
    <n v="4336.2"/>
    <n v="4110.4000000000005"/>
    <m/>
    <m/>
    <n v="0"/>
    <n v="0"/>
    <n v="76.300000000000011"/>
    <n v="75.524719101123608"/>
    <n v="10987.2"/>
    <n v="13443.400000000001"/>
    <n v="179"/>
    <n v="237"/>
    <n v="179"/>
    <n v="237"/>
    <n v="3.6977653631284917"/>
    <n v="3.8160337552742609"/>
    <n v="661.9"/>
    <n v="904.39999999999986"/>
    <n v="70.313966480446936"/>
    <n v="69.980590717299577"/>
    <n v="12586.2"/>
    <n v="16585.400000000001"/>
    <n v="63"/>
    <n v="57"/>
    <n v="63"/>
    <n v="57"/>
    <n v="122"/>
    <n v="155"/>
    <n v="122"/>
    <n v="155"/>
    <m/>
    <m/>
    <n v="0"/>
    <n v="0"/>
    <n v="185"/>
    <n v="212"/>
    <n v="185"/>
    <n v="212"/>
    <n v="2.7"/>
    <n v="3.1"/>
    <n v="170.10000000000002"/>
    <n v="176.70000000000002"/>
    <n v="2.8"/>
    <n v="3.2"/>
    <n v="341.59999999999997"/>
    <n v="496"/>
    <m/>
    <m/>
    <n v="0"/>
    <n v="0"/>
    <n v="2.7659459459459459"/>
    <n v="3.17311320754717"/>
    <n v="511.7"/>
    <n v="672.7"/>
    <n v="52.7"/>
    <n v="59.1"/>
    <n v="3320.1000000000004"/>
    <n v="3368.7000000000003"/>
    <n v="50.3"/>
    <n v="53.2"/>
    <n v="6136.5999999999995"/>
    <n v="8246"/>
    <m/>
    <m/>
    <n v="0"/>
    <n v="0"/>
    <n v="51.117297297297299"/>
    <n v="54.786320754716982"/>
    <n v="9456.7000000000007"/>
    <n v="11614.7"/>
    <n v="163"/>
    <n v="184"/>
    <n v="163"/>
    <n v="184"/>
    <n v="2.5"/>
    <n v="2.6"/>
    <n v="407.5"/>
    <n v="478.40000000000003"/>
    <n v="28.9"/>
    <n v="32.4"/>
    <n v="4710.7"/>
    <n v="5961.5999999999995"/>
    <n v="172"/>
    <n v="215"/>
    <n v="172"/>
    <n v="215"/>
    <n v="547.79999999999995"/>
    <n v="759.1"/>
    <n v="11069.300000000001"/>
    <n v="14804.1"/>
    <n v="192"/>
    <n v="234"/>
    <n v="192"/>
    <n v="234"/>
    <n v="625.79999999999995"/>
    <n v="818"/>
    <n v="10973.599999999999"/>
    <n v="13396"/>
    <n v="364"/>
    <n v="449"/>
    <n v="364"/>
    <n v="449"/>
    <n v="1173.5999999999999"/>
    <n v="1577.1"/>
    <n v="22042.9"/>
    <n v="28200.1"/>
    <n v="0"/>
    <n v="0"/>
    <n v="0"/>
    <n v="0"/>
    <n v="0"/>
    <n v="0"/>
    <n v="0"/>
    <n v="0"/>
    <n v="1581.1"/>
    <n v="2055.5"/>
    <n v="26753.600000000002"/>
    <n v="34161.700000000004"/>
  </r>
  <r>
    <x v="13"/>
    <s v="Texarkana College "/>
    <m/>
    <n v="228699"/>
    <x v="7"/>
    <n v="406"/>
    <n v="425"/>
    <n v="1"/>
    <n v="0"/>
    <n v="405"/>
    <n v="425"/>
    <m/>
    <m/>
    <n v="405"/>
    <n v="425"/>
    <n v="405"/>
    <n v="425"/>
    <n v="63"/>
    <n v="74"/>
    <n v="63"/>
    <n v="74"/>
    <n v="23"/>
    <n v="24"/>
    <n v="23"/>
    <n v="24"/>
    <m/>
    <m/>
    <n v="0"/>
    <n v="0"/>
    <n v="86"/>
    <n v="98"/>
    <n v="86"/>
    <n v="98"/>
    <n v="2.9"/>
    <n v="2.9"/>
    <n v="182.7"/>
    <n v="214.6"/>
    <n v="3.3"/>
    <n v="4.2"/>
    <n v="75.899999999999991"/>
    <n v="100.80000000000001"/>
    <m/>
    <m/>
    <n v="0"/>
    <n v="0"/>
    <n v="3.006976744186046"/>
    <n v="3.2183673469387752"/>
    <n v="258.59999999999997"/>
    <n v="315.39999999999998"/>
    <n v="55.4"/>
    <n v="57.1"/>
    <n v="3490.2"/>
    <n v="4225.4000000000005"/>
    <n v="47.5"/>
    <n v="68.5"/>
    <n v="1092.5"/>
    <n v="1644"/>
    <m/>
    <m/>
    <n v="0"/>
    <n v="0"/>
    <n v="53.287209302325579"/>
    <n v="59.891836734693882"/>
    <n v="4582.7"/>
    <n v="5869.4000000000005"/>
    <n v="64"/>
    <n v="81"/>
    <n v="64"/>
    <n v="81"/>
    <n v="35"/>
    <n v="34"/>
    <n v="35"/>
    <n v="34"/>
    <m/>
    <m/>
    <n v="0"/>
    <n v="0"/>
    <n v="99"/>
    <n v="115"/>
    <n v="99"/>
    <n v="115"/>
    <n v="4.2"/>
    <n v="3.8"/>
    <n v="268.8"/>
    <n v="307.8"/>
    <n v="4.9000000000000004"/>
    <n v="5.4"/>
    <n v="171.5"/>
    <n v="183.60000000000002"/>
    <m/>
    <m/>
    <n v="0"/>
    <n v="0"/>
    <n v="4.4474747474747476"/>
    <n v="4.2730434782608695"/>
    <n v="440.3"/>
    <n v="491.4"/>
    <n v="80.900000000000006"/>
    <n v="76.099999999999994"/>
    <n v="5177.6000000000004"/>
    <n v="6164.0999999999995"/>
    <n v="81.900000000000006"/>
    <n v="81.7"/>
    <n v="2866.5"/>
    <n v="2777.8"/>
    <m/>
    <m/>
    <n v="0"/>
    <n v="0"/>
    <n v="81.253535353535355"/>
    <n v="77.755652173913035"/>
    <n v="8044.1"/>
    <n v="8941.9"/>
    <n v="185"/>
    <n v="213"/>
    <n v="185"/>
    <n v="213"/>
    <n v="3.7778378378378377"/>
    <n v="3.7877934272300466"/>
    <n v="698.9"/>
    <n v="806.8"/>
    <n v="68.25297297297297"/>
    <n v="69.536619718309851"/>
    <n v="12626.8"/>
    <n v="14811.299999999997"/>
    <n v="46"/>
    <n v="45"/>
    <n v="46"/>
    <n v="45"/>
    <n v="51"/>
    <n v="46"/>
    <n v="51"/>
    <n v="46"/>
    <m/>
    <m/>
    <n v="0"/>
    <n v="0"/>
    <n v="97"/>
    <n v="91"/>
    <n v="97"/>
    <n v="91"/>
    <n v="3.6"/>
    <n v="2.9"/>
    <n v="165.6"/>
    <n v="130.5"/>
    <n v="3.4"/>
    <n v="3.7"/>
    <n v="173.4"/>
    <n v="170.20000000000002"/>
    <m/>
    <m/>
    <n v="0"/>
    <n v="0"/>
    <n v="3.4948453608247423"/>
    <n v="3.3043956043956051"/>
    <n v="339"/>
    <n v="300.70000000000005"/>
    <n v="68.7"/>
    <n v="58.7"/>
    <n v="3160.2000000000003"/>
    <n v="2641.5"/>
    <n v="56.5"/>
    <n v="57.3"/>
    <n v="2881.5"/>
    <n v="2635.7999999999997"/>
    <m/>
    <m/>
    <n v="0"/>
    <n v="0"/>
    <n v="62.285567010309286"/>
    <n v="57.992307692307683"/>
    <n v="6041.7000000000007"/>
    <n v="5277.2999999999993"/>
    <n v="123"/>
    <n v="121"/>
    <n v="123"/>
    <n v="121"/>
    <n v="4.7"/>
    <n v="4.2"/>
    <n v="578.1"/>
    <n v="508.20000000000005"/>
    <n v="57.3"/>
    <n v="51.3"/>
    <n v="7047.9"/>
    <n v="6207.2999999999993"/>
    <n v="173"/>
    <n v="200"/>
    <n v="173"/>
    <n v="200"/>
    <n v="617.1"/>
    <n v="652.9"/>
    <n v="11828"/>
    <n v="13031"/>
    <n v="109"/>
    <n v="104"/>
    <n v="109"/>
    <n v="104"/>
    <n v="420.79999999999995"/>
    <n v="454.6"/>
    <n v="6840.5"/>
    <n v="7057.6"/>
    <n v="282"/>
    <n v="304"/>
    <n v="282"/>
    <n v="304"/>
    <n v="1037.9000000000001"/>
    <n v="1107.5"/>
    <n v="18668.5"/>
    <n v="20088.599999999999"/>
    <n v="0"/>
    <n v="0"/>
    <n v="0"/>
    <n v="0"/>
    <n v="0"/>
    <n v="0"/>
    <n v="0"/>
    <n v="0"/>
    <n v="1616"/>
    <n v="1615.7"/>
    <n v="25716.400000000001"/>
    <n v="26295.899999999998"/>
  </r>
  <r>
    <x v="13"/>
    <s v="Texas Southmost College "/>
    <s v="Changed IPEDS # from 229072"/>
    <n v="227377"/>
    <x v="7"/>
    <n v="603"/>
    <n v="869"/>
    <n v="3"/>
    <n v="0"/>
    <n v="600"/>
    <n v="869"/>
    <m/>
    <m/>
    <n v="600"/>
    <n v="869"/>
    <n v="600"/>
    <n v="869"/>
    <n v="13"/>
    <n v="47"/>
    <n v="13"/>
    <n v="47"/>
    <n v="16"/>
    <n v="27"/>
    <n v="16"/>
    <n v="27"/>
    <m/>
    <m/>
    <n v="0"/>
    <n v="0"/>
    <n v="29"/>
    <n v="74"/>
    <n v="29"/>
    <n v="74"/>
    <n v="2.7"/>
    <n v="2.2999999999999998"/>
    <n v="35.1"/>
    <n v="108.1"/>
    <n v="2.6"/>
    <n v="2.1"/>
    <n v="41.6"/>
    <n v="56.7"/>
    <m/>
    <m/>
    <n v="0"/>
    <n v="0"/>
    <n v="2.6448275862068966"/>
    <n v="2.2270270270270274"/>
    <n v="76.7"/>
    <n v="164.8"/>
    <n v="63.4"/>
    <n v="58.1"/>
    <n v="824.19999999999993"/>
    <n v="2730.7000000000003"/>
    <n v="63.3"/>
    <n v="50.5"/>
    <n v="1012.8"/>
    <n v="1363.5"/>
    <m/>
    <m/>
    <n v="0"/>
    <n v="0"/>
    <n v="63.344827586206897"/>
    <n v="55.327027027027029"/>
    <n v="1837"/>
    <n v="4094.2000000000003"/>
    <n v="155"/>
    <n v="225"/>
    <n v="155"/>
    <n v="225"/>
    <n v="188"/>
    <n v="207"/>
    <n v="188"/>
    <n v="207"/>
    <m/>
    <m/>
    <n v="0"/>
    <n v="0"/>
    <n v="343"/>
    <n v="432"/>
    <n v="343"/>
    <n v="432"/>
    <n v="3.6"/>
    <n v="3.4"/>
    <n v="558"/>
    <n v="765"/>
    <n v="4.0999999999999996"/>
    <n v="4"/>
    <n v="770.8"/>
    <n v="828"/>
    <m/>
    <m/>
    <n v="0"/>
    <n v="0"/>
    <n v="3.8740524781341108"/>
    <n v="3.6875"/>
    <n v="1328.8"/>
    <n v="1593"/>
    <n v="72.099999999999994"/>
    <n v="72"/>
    <n v="11175.5"/>
    <n v="16200"/>
    <n v="76.3"/>
    <n v="76.099999999999994"/>
    <n v="14344.4"/>
    <n v="15752.699999999999"/>
    <m/>
    <m/>
    <n v="0"/>
    <n v="0"/>
    <n v="74.402040816326533"/>
    <n v="73.964583333333323"/>
    <n v="25519.9"/>
    <n v="31952.699999999997"/>
    <n v="372"/>
    <n v="506"/>
    <n v="372"/>
    <n v="506"/>
    <n v="3.778225806451613"/>
    <n v="3.4739130434782606"/>
    <n v="1405.5"/>
    <n v="1757.8"/>
    <n v="73.540053763440866"/>
    <n v="71.238932806324101"/>
    <n v="27356.9"/>
    <n v="36046.899999999994"/>
    <n v="44"/>
    <n v="64"/>
    <n v="44"/>
    <n v="64"/>
    <n v="76"/>
    <n v="83"/>
    <n v="76"/>
    <n v="83"/>
    <m/>
    <m/>
    <n v="0"/>
    <n v="0"/>
    <n v="120"/>
    <n v="147"/>
    <n v="120"/>
    <n v="147"/>
    <n v="2.9"/>
    <n v="2.8"/>
    <n v="127.6"/>
    <n v="179.2"/>
    <n v="3"/>
    <n v="3"/>
    <n v="228"/>
    <n v="249"/>
    <m/>
    <m/>
    <n v="0"/>
    <n v="0"/>
    <n v="2.9633333333333334"/>
    <n v="2.9129251700680272"/>
    <n v="355.6"/>
    <n v="428.2"/>
    <n v="55.2"/>
    <n v="60.3"/>
    <n v="2428.8000000000002"/>
    <n v="3859.2"/>
    <n v="48.7"/>
    <n v="50.5"/>
    <n v="3701.2000000000003"/>
    <n v="4191.5"/>
    <m/>
    <m/>
    <n v="0"/>
    <n v="0"/>
    <n v="51.083333333333336"/>
    <n v="54.766666666666666"/>
    <n v="6130"/>
    <n v="8050.7"/>
    <n v="108"/>
    <n v="216"/>
    <n v="108"/>
    <n v="216"/>
    <n v="3.5"/>
    <n v="2.4"/>
    <n v="378"/>
    <n v="518.4"/>
    <n v="39.9"/>
    <n v="24.6"/>
    <n v="4309.2"/>
    <n v="5313.6"/>
    <n v="212"/>
    <n v="336"/>
    <n v="212"/>
    <n v="336"/>
    <n v="720.7"/>
    <n v="1052.3"/>
    <n v="14428.5"/>
    <n v="22789.9"/>
    <n v="280"/>
    <n v="317"/>
    <n v="280"/>
    <n v="317"/>
    <n v="1040.4000000000001"/>
    <n v="1133.7"/>
    <n v="19058.399999999998"/>
    <n v="21307.699999999997"/>
    <n v="492"/>
    <n v="653"/>
    <n v="492"/>
    <n v="653"/>
    <n v="1761.1000000000001"/>
    <n v="2186"/>
    <n v="33486.899999999994"/>
    <n v="44097.599999999999"/>
    <n v="0"/>
    <n v="0"/>
    <n v="0"/>
    <n v="0"/>
    <n v="0"/>
    <n v="0"/>
    <n v="0"/>
    <n v="0"/>
    <n v="2139.1"/>
    <n v="2704.4"/>
    <n v="37796.1"/>
    <n v="49411.19999999999"/>
  </r>
  <r>
    <x v="13"/>
    <s v="Texas State Technical College-Harlingen "/>
    <m/>
    <n v="229319"/>
    <x v="7"/>
    <n v="587"/>
    <n v="467"/>
    <n v="6"/>
    <n v="6"/>
    <n v="581"/>
    <n v="461"/>
    <m/>
    <m/>
    <n v="581"/>
    <n v="461"/>
    <n v="581"/>
    <n v="461"/>
    <n v="22"/>
    <n v="22"/>
    <n v="22"/>
    <n v="22"/>
    <n v="30"/>
    <n v="21"/>
    <n v="30"/>
    <n v="21"/>
    <m/>
    <m/>
    <n v="0"/>
    <n v="0"/>
    <n v="52"/>
    <n v="43"/>
    <n v="52"/>
    <n v="43"/>
    <n v="3.1"/>
    <n v="3"/>
    <n v="68.2"/>
    <n v="66"/>
    <n v="4.5999999999999996"/>
    <n v="4.4000000000000004"/>
    <n v="138"/>
    <n v="92.4"/>
    <m/>
    <m/>
    <n v="0"/>
    <n v="0"/>
    <n v="3.9653846153846151"/>
    <n v="3.6837209302325582"/>
    <n v="206.2"/>
    <n v="158.4"/>
    <n v="75.599999999999994"/>
    <n v="69.099999999999994"/>
    <n v="1663.1999999999998"/>
    <n v="1520.1999999999998"/>
    <n v="85.7"/>
    <n v="79.599999999999994"/>
    <n v="2571"/>
    <n v="1671.6"/>
    <m/>
    <m/>
    <n v="0"/>
    <n v="0"/>
    <n v="81.426923076923075"/>
    <n v="74.22790697674418"/>
    <n v="4234.2"/>
    <n v="3191.7999999999997"/>
    <n v="148"/>
    <n v="104"/>
    <n v="148"/>
    <n v="104"/>
    <n v="119"/>
    <n v="75"/>
    <n v="119"/>
    <n v="75"/>
    <m/>
    <m/>
    <n v="0"/>
    <n v="0"/>
    <n v="267"/>
    <n v="179"/>
    <n v="267"/>
    <n v="179"/>
    <n v="4.2"/>
    <n v="4.0999999999999996"/>
    <n v="621.6"/>
    <n v="426.4"/>
    <n v="4.3"/>
    <n v="4.4000000000000004"/>
    <n v="511.7"/>
    <n v="330"/>
    <m/>
    <m/>
    <n v="0"/>
    <n v="0"/>
    <n v="4.2445692883895125"/>
    <n v="4.2256983240223462"/>
    <n v="1133.3"/>
    <n v="756.4"/>
    <n v="82.6"/>
    <n v="80.099999999999994"/>
    <n v="12224.8"/>
    <n v="8330.4"/>
    <n v="84.1"/>
    <n v="78.8"/>
    <n v="10007.9"/>
    <n v="5910"/>
    <m/>
    <m/>
    <n v="0"/>
    <n v="0"/>
    <n v="83.268539325842681"/>
    <n v="79.555307262569826"/>
    <n v="22232.699999999997"/>
    <n v="14240.4"/>
    <n v="319"/>
    <n v="222"/>
    <n v="319"/>
    <n v="222"/>
    <n v="4.1990595611285269"/>
    <n v="4.1207207207207208"/>
    <n v="1339.5"/>
    <n v="914.80000000000007"/>
    <n v="82.968338557993718"/>
    <n v="78.523423423423424"/>
    <n v="26466.899999999998"/>
    <n v="17432.2"/>
    <n v="74"/>
    <n v="61"/>
    <n v="74"/>
    <n v="61"/>
    <n v="98"/>
    <n v="93"/>
    <n v="98"/>
    <n v="93"/>
    <m/>
    <m/>
    <n v="0"/>
    <n v="0"/>
    <n v="172"/>
    <n v="154"/>
    <n v="172"/>
    <n v="154"/>
    <n v="3"/>
    <n v="3.4"/>
    <n v="222"/>
    <n v="207.4"/>
    <n v="3.3"/>
    <n v="3.4"/>
    <n v="323.39999999999998"/>
    <n v="316.2"/>
    <m/>
    <m/>
    <n v="0"/>
    <n v="0"/>
    <n v="3.1709302325581392"/>
    <n v="3.4000000000000004"/>
    <n v="545.4"/>
    <n v="523.6"/>
    <n v="66.8"/>
    <n v="65.400000000000006"/>
    <n v="4943.2"/>
    <n v="3989.4000000000005"/>
    <n v="60.1"/>
    <n v="58.8"/>
    <n v="5889.8"/>
    <n v="5468.4"/>
    <m/>
    <m/>
    <n v="0"/>
    <n v="0"/>
    <n v="62.982558139534881"/>
    <n v="61.414285714285711"/>
    <n v="10833"/>
    <n v="9457.7999999999993"/>
    <n v="90"/>
    <n v="85"/>
    <n v="90"/>
    <n v="85"/>
    <n v="5.7"/>
    <n v="5.0999999999999996"/>
    <n v="513"/>
    <n v="433.49999999999994"/>
    <n v="68.7"/>
    <n v="66.7"/>
    <n v="6183"/>
    <n v="5669.5"/>
    <n v="244"/>
    <n v="187"/>
    <n v="244"/>
    <n v="187"/>
    <n v="911.80000000000007"/>
    <n v="699.8"/>
    <n v="18831.2"/>
    <n v="13840"/>
    <n v="247"/>
    <n v="189"/>
    <n v="247"/>
    <n v="189"/>
    <n v="973.1"/>
    <n v="738.59999999999991"/>
    <n v="18468.7"/>
    <n v="13050"/>
    <n v="491"/>
    <n v="376"/>
    <n v="491"/>
    <n v="376"/>
    <n v="1884.9"/>
    <n v="1438.3999999999999"/>
    <n v="37299.9"/>
    <n v="26890"/>
    <n v="0"/>
    <n v="0"/>
    <n v="0"/>
    <n v="0"/>
    <n v="0"/>
    <n v="0"/>
    <n v="0"/>
    <n v="0"/>
    <n v="2397.9"/>
    <n v="1871.9"/>
    <n v="43482.899999999994"/>
    <n v="32559.5"/>
  </r>
  <r>
    <x v="13"/>
    <s v="Texas State Technical College-Waco"/>
    <m/>
    <n v="228680"/>
    <x v="7"/>
    <n v="920"/>
    <n v="822"/>
    <n v="103"/>
    <n v="105"/>
    <n v="817"/>
    <n v="717"/>
    <m/>
    <m/>
    <n v="817"/>
    <n v="717"/>
    <n v="817"/>
    <n v="717"/>
    <n v="33"/>
    <n v="58"/>
    <n v="33"/>
    <n v="58"/>
    <n v="10"/>
    <n v="11"/>
    <n v="10"/>
    <n v="11"/>
    <m/>
    <m/>
    <n v="0"/>
    <n v="0"/>
    <n v="43"/>
    <n v="69"/>
    <n v="43"/>
    <n v="69"/>
    <n v="2.8"/>
    <n v="2.2999999999999998"/>
    <n v="92.399999999999991"/>
    <n v="133.39999999999998"/>
    <n v="2.2000000000000002"/>
    <n v="2.2999999999999998"/>
    <n v="22"/>
    <n v="25.299999999999997"/>
    <m/>
    <m/>
    <n v="0"/>
    <n v="0"/>
    <n v="2.6604651162790698"/>
    <n v="2.2999999999999998"/>
    <n v="114.4"/>
    <n v="158.69999999999999"/>
    <n v="74.2"/>
    <n v="62.5"/>
    <n v="2448.6"/>
    <n v="3625"/>
    <n v="55.7"/>
    <n v="50.8"/>
    <n v="557"/>
    <n v="558.79999999999995"/>
    <m/>
    <m/>
    <n v="0"/>
    <n v="0"/>
    <n v="69.897674418604652"/>
    <n v="60.634782608695652"/>
    <n v="3005.6"/>
    <n v="4183.8"/>
    <n v="272"/>
    <n v="265"/>
    <n v="272"/>
    <n v="265"/>
    <n v="51"/>
    <n v="34"/>
    <n v="51"/>
    <n v="34"/>
    <m/>
    <m/>
    <n v="0"/>
    <n v="0"/>
    <n v="323"/>
    <n v="299"/>
    <n v="323"/>
    <n v="299"/>
    <n v="2.6"/>
    <n v="2.6"/>
    <n v="707.2"/>
    <n v="689"/>
    <n v="2.7"/>
    <n v="2.8"/>
    <n v="137.70000000000002"/>
    <n v="95.199999999999989"/>
    <m/>
    <m/>
    <n v="0"/>
    <n v="0"/>
    <n v="2.6157894736842109"/>
    <n v="2.6227424749163881"/>
    <n v="844.90000000000009"/>
    <n v="784.2"/>
    <n v="74"/>
    <n v="71.2"/>
    <n v="20128"/>
    <n v="18868"/>
    <n v="69.7"/>
    <n v="65.900000000000006"/>
    <n v="3554.7000000000003"/>
    <n v="2240.6000000000004"/>
    <m/>
    <m/>
    <n v="0"/>
    <n v="0"/>
    <n v="73.321052631578951"/>
    <n v="70.597324414715715"/>
    <n v="23682.7"/>
    <n v="21108.6"/>
    <n v="366"/>
    <n v="368"/>
    <n v="366"/>
    <n v="368"/>
    <n v="2.6210382513661203"/>
    <n v="2.5622282608695657"/>
    <n v="959.30000000000007"/>
    <n v="942.9000000000002"/>
    <n v="72.918852459016392"/>
    <n v="68.729347826086951"/>
    <n v="26688.3"/>
    <n v="25292.399999999998"/>
    <n v="301"/>
    <n v="219"/>
    <n v="301"/>
    <n v="219"/>
    <n v="112"/>
    <n v="90"/>
    <n v="112"/>
    <n v="90"/>
    <m/>
    <m/>
    <n v="0"/>
    <n v="0"/>
    <n v="413"/>
    <n v="309"/>
    <n v="413"/>
    <n v="309"/>
    <n v="2.5"/>
    <n v="2.5"/>
    <n v="752.5"/>
    <n v="547.5"/>
    <n v="2.8"/>
    <n v="2.5"/>
    <n v="313.59999999999997"/>
    <n v="225"/>
    <m/>
    <m/>
    <n v="0"/>
    <n v="0"/>
    <n v="2.5813559322033894"/>
    <n v="2.5"/>
    <n v="1066.0999999999999"/>
    <n v="772.5"/>
    <n v="64.5"/>
    <n v="66.8"/>
    <n v="19414.5"/>
    <n v="14629.199999999999"/>
    <n v="58.1"/>
    <n v="55.3"/>
    <n v="6507.2"/>
    <n v="4977"/>
    <m/>
    <m/>
    <n v="0"/>
    <n v="0"/>
    <n v="62.764406779661016"/>
    <n v="63.450485436893196"/>
    <n v="25921.7"/>
    <n v="19606.199999999997"/>
    <n v="38"/>
    <n v="40"/>
    <n v="38"/>
    <n v="40"/>
    <n v="2.9"/>
    <n v="3"/>
    <n v="110.2"/>
    <n v="120"/>
    <n v="52.8"/>
    <n v="54.4"/>
    <n v="2006.3999999999999"/>
    <n v="2176"/>
    <n v="606"/>
    <n v="542"/>
    <n v="606"/>
    <n v="542"/>
    <n v="1552.1"/>
    <n v="1369.9"/>
    <n v="41991.1"/>
    <n v="37122.199999999997"/>
    <n v="173"/>
    <n v="135"/>
    <n v="173"/>
    <n v="135"/>
    <n v="473.29999999999995"/>
    <n v="345.5"/>
    <n v="10618.900000000001"/>
    <n v="7776.4000000000005"/>
    <n v="779"/>
    <n v="677"/>
    <n v="779"/>
    <n v="677"/>
    <n v="2025.3999999999999"/>
    <n v="1715.4"/>
    <n v="52610"/>
    <n v="44898.6"/>
    <n v="0"/>
    <n v="0"/>
    <n v="0"/>
    <n v="0"/>
    <n v="0"/>
    <n v="0"/>
    <n v="0"/>
    <n v="0"/>
    <n v="2135.6"/>
    <n v="1835.4"/>
    <n v="54616.4"/>
    <n v="47074.599999999991"/>
  </r>
  <r>
    <x v="13"/>
    <s v="Vernon College "/>
    <s v="Met the requirments for  Two-year 3 in 2020-21, and 2021-22"/>
    <n v="229504"/>
    <x v="7"/>
    <n v="301"/>
    <n v="331"/>
    <n v="7"/>
    <n v="28"/>
    <n v="294"/>
    <n v="303"/>
    <m/>
    <m/>
    <n v="294"/>
    <n v="303"/>
    <n v="294"/>
    <n v="303"/>
    <n v="15"/>
    <n v="20"/>
    <n v="15"/>
    <n v="20"/>
    <n v="17"/>
    <n v="13"/>
    <n v="17"/>
    <n v="13"/>
    <m/>
    <m/>
    <n v="0"/>
    <n v="0"/>
    <n v="32"/>
    <n v="33"/>
    <n v="32"/>
    <n v="33"/>
    <n v="3.1"/>
    <n v="2.6"/>
    <n v="46.5"/>
    <n v="52"/>
    <n v="5.0999999999999996"/>
    <n v="4"/>
    <n v="86.699999999999989"/>
    <n v="52"/>
    <m/>
    <m/>
    <n v="0"/>
    <n v="0"/>
    <n v="4.1624999999999996"/>
    <n v="3.1515151515151514"/>
    <n v="133.19999999999999"/>
    <n v="104"/>
    <n v="65.599999999999994"/>
    <n v="59.4"/>
    <n v="983.99999999999989"/>
    <n v="1188"/>
    <n v="71.3"/>
    <n v="63.5"/>
    <n v="1212.0999999999999"/>
    <n v="825.5"/>
    <m/>
    <m/>
    <n v="0"/>
    <n v="0"/>
    <n v="68.628124999999997"/>
    <n v="61.015151515151516"/>
    <n v="2196.1"/>
    <n v="2013.5"/>
    <n v="62"/>
    <n v="79"/>
    <n v="62"/>
    <n v="79"/>
    <n v="41"/>
    <n v="38"/>
    <n v="41"/>
    <n v="38"/>
    <m/>
    <m/>
    <n v="0"/>
    <n v="0"/>
    <n v="103"/>
    <n v="117"/>
    <n v="103"/>
    <n v="117"/>
    <n v="3.9"/>
    <n v="4.3"/>
    <n v="241.79999999999998"/>
    <n v="339.7"/>
    <n v="5.5"/>
    <n v="4.9000000000000004"/>
    <n v="225.5"/>
    <n v="186.20000000000002"/>
    <m/>
    <m/>
    <n v="0"/>
    <n v="0"/>
    <n v="4.536893203883495"/>
    <n v="4.4948717948717949"/>
    <n v="467.3"/>
    <n v="525.9"/>
    <n v="81.2"/>
    <n v="76.5"/>
    <n v="5034.4000000000005"/>
    <n v="6043.5"/>
    <n v="88.5"/>
    <n v="77.8"/>
    <n v="3628.5"/>
    <n v="2956.4"/>
    <m/>
    <m/>
    <n v="0"/>
    <n v="0"/>
    <n v="84.105825242718467"/>
    <n v="76.922222222222217"/>
    <n v="8662.9000000000015"/>
    <n v="8999.9"/>
    <n v="135"/>
    <n v="150"/>
    <n v="135"/>
    <n v="150"/>
    <n v="4.4481481481481477"/>
    <n v="4.1993333333333336"/>
    <n v="600.5"/>
    <n v="629.90000000000009"/>
    <n v="80.437037037037044"/>
    <n v="73.422666666666657"/>
    <n v="10859"/>
    <n v="11013.399999999998"/>
    <n v="58"/>
    <n v="54"/>
    <n v="58"/>
    <n v="54"/>
    <n v="49"/>
    <n v="45"/>
    <n v="49"/>
    <n v="45"/>
    <m/>
    <m/>
    <n v="0"/>
    <n v="0"/>
    <n v="107"/>
    <n v="99"/>
    <n v="107"/>
    <n v="99"/>
    <n v="2.9"/>
    <n v="2.6"/>
    <n v="168.2"/>
    <n v="140.4"/>
    <n v="3.7"/>
    <n v="4"/>
    <n v="181.3"/>
    <n v="180"/>
    <m/>
    <m/>
    <n v="0"/>
    <n v="0"/>
    <n v="3.2663551401869158"/>
    <n v="3.2363636363636363"/>
    <n v="349.5"/>
    <n v="320.39999999999998"/>
    <n v="59.4"/>
    <n v="54.2"/>
    <n v="3445.2"/>
    <n v="2926.8"/>
    <n v="58.6"/>
    <n v="57.6"/>
    <n v="2871.4"/>
    <n v="2592"/>
    <m/>
    <m/>
    <n v="0"/>
    <n v="0"/>
    <n v="59.033644859813087"/>
    <n v="55.74545454545455"/>
    <n v="6316.6"/>
    <n v="5518.8"/>
    <n v="52"/>
    <n v="54"/>
    <n v="52"/>
    <n v="54"/>
    <n v="5.7"/>
    <n v="5.7"/>
    <n v="296.40000000000003"/>
    <n v="307.8"/>
    <n v="69"/>
    <n v="72.2"/>
    <n v="3588"/>
    <n v="3898.8"/>
    <n v="135"/>
    <n v="153"/>
    <n v="135"/>
    <n v="153"/>
    <n v="456.49999999999994"/>
    <n v="532.1"/>
    <n v="9463.6"/>
    <n v="10158.299999999999"/>
    <n v="107"/>
    <n v="96"/>
    <n v="107"/>
    <n v="96"/>
    <n v="493.5"/>
    <n v="418.20000000000005"/>
    <n v="7712"/>
    <n v="6373.9"/>
    <n v="242"/>
    <n v="249"/>
    <n v="242"/>
    <n v="249"/>
    <n v="950"/>
    <n v="950.30000000000007"/>
    <n v="17175.599999999999"/>
    <n v="16532.199999999997"/>
    <n v="0"/>
    <n v="0"/>
    <n v="0"/>
    <n v="0"/>
    <n v="0"/>
    <n v="0"/>
    <n v="0"/>
    <n v="0"/>
    <n v="1246.4000000000001"/>
    <n v="1258.1000000000001"/>
    <n v="20763.599999999999"/>
    <n v="20430.999999999996"/>
  </r>
  <r>
    <x v="13"/>
    <s v="Victoria College "/>
    <s v="Met the requirments for  Two-year 3 in 021-22"/>
    <n v="229540"/>
    <x v="7"/>
    <n v="391"/>
    <n v="372"/>
    <n v="21"/>
    <n v="3"/>
    <n v="370"/>
    <n v="369"/>
    <m/>
    <m/>
    <n v="370"/>
    <n v="369"/>
    <n v="370"/>
    <n v="369"/>
    <n v="29"/>
    <n v="37"/>
    <n v="29"/>
    <n v="37"/>
    <n v="23"/>
    <n v="20"/>
    <n v="23"/>
    <n v="20"/>
    <m/>
    <m/>
    <n v="0"/>
    <n v="0"/>
    <n v="52"/>
    <n v="57"/>
    <n v="52"/>
    <n v="57"/>
    <n v="3.4"/>
    <n v="3.2"/>
    <n v="98.6"/>
    <n v="118.4"/>
    <n v="3.3"/>
    <n v="3.8"/>
    <n v="75.899999999999991"/>
    <n v="76"/>
    <m/>
    <m/>
    <n v="0"/>
    <n v="0"/>
    <n v="3.3557692307692308"/>
    <n v="3.4105263157894736"/>
    <n v="174.5"/>
    <n v="194.4"/>
    <n v="64.2"/>
    <n v="62.1"/>
    <n v="1861.8000000000002"/>
    <n v="2297.7000000000003"/>
    <n v="59.7"/>
    <n v="59.2"/>
    <n v="1373.1000000000001"/>
    <n v="1184"/>
    <m/>
    <m/>
    <n v="0"/>
    <n v="0"/>
    <n v="62.209615384615397"/>
    <n v="61.082456140350885"/>
    <n v="3234.9000000000005"/>
    <n v="3481.7000000000003"/>
    <n v="71"/>
    <n v="87"/>
    <n v="71"/>
    <n v="87"/>
    <n v="93"/>
    <n v="75"/>
    <n v="93"/>
    <n v="75"/>
    <m/>
    <m/>
    <n v="0"/>
    <n v="0"/>
    <n v="164"/>
    <n v="162"/>
    <n v="164"/>
    <n v="162"/>
    <n v="4.7"/>
    <n v="4.0999999999999996"/>
    <n v="333.7"/>
    <n v="356.7"/>
    <n v="5.2"/>
    <n v="5.4"/>
    <n v="483.6"/>
    <n v="405"/>
    <m/>
    <m/>
    <n v="0"/>
    <n v="0"/>
    <n v="4.9835365853658535"/>
    <n v="4.7018518518518517"/>
    <n v="817.3"/>
    <n v="761.69999999999993"/>
    <n v="83.7"/>
    <n v="78.2"/>
    <n v="5942.7"/>
    <n v="6803.4000000000005"/>
    <n v="83.3"/>
    <n v="79.5"/>
    <n v="7746.9"/>
    <n v="5962.5"/>
    <m/>
    <m/>
    <n v="0"/>
    <n v="0"/>
    <n v="83.473170731707313"/>
    <n v="78.801851851851865"/>
    <n v="13689.599999999999"/>
    <n v="12765.900000000001"/>
    <n v="216"/>
    <n v="219"/>
    <n v="216"/>
    <n v="219"/>
    <n v="4.5916666666666668"/>
    <n v="4.3657534246575338"/>
    <n v="991.80000000000007"/>
    <n v="956.09999999999991"/>
    <n v="78.354166666666671"/>
    <n v="74.18995433789955"/>
    <n v="16924.5"/>
    <n v="16247.600000000002"/>
    <n v="26"/>
    <n v="29"/>
    <n v="26"/>
    <n v="29"/>
    <n v="66"/>
    <n v="49"/>
    <n v="66"/>
    <n v="49"/>
    <m/>
    <m/>
    <n v="0"/>
    <n v="0"/>
    <n v="92"/>
    <n v="78"/>
    <n v="92"/>
    <n v="78"/>
    <n v="3.9"/>
    <n v="3.1"/>
    <n v="101.39999999999999"/>
    <n v="89.9"/>
    <n v="3.3"/>
    <n v="3.2"/>
    <n v="217.79999999999998"/>
    <n v="156.80000000000001"/>
    <m/>
    <m/>
    <n v="0"/>
    <n v="0"/>
    <n v="3.4695652173913043"/>
    <n v="3.1628205128205131"/>
    <n v="319.2"/>
    <n v="246.70000000000002"/>
    <n v="63.6"/>
    <n v="57.3"/>
    <n v="1653.6000000000001"/>
    <n v="1661.6999999999998"/>
    <n v="52.5"/>
    <n v="49.6"/>
    <n v="3465"/>
    <n v="2430.4"/>
    <m/>
    <m/>
    <n v="0"/>
    <n v="0"/>
    <n v="55.636956521739137"/>
    <n v="52.462820512820514"/>
    <n v="5118.6000000000004"/>
    <n v="4092.1"/>
    <n v="62"/>
    <n v="72"/>
    <n v="62"/>
    <n v="72"/>
    <n v="5.6"/>
    <n v="4.8"/>
    <n v="347.2"/>
    <n v="345.59999999999997"/>
    <n v="61.4"/>
    <n v="55.7"/>
    <n v="3806.7999999999997"/>
    <n v="4010.4"/>
    <n v="126"/>
    <n v="153"/>
    <n v="126"/>
    <n v="153"/>
    <n v="533.69999999999993"/>
    <n v="565"/>
    <n v="9458.1"/>
    <n v="10762.8"/>
    <n v="182"/>
    <n v="144"/>
    <n v="182"/>
    <n v="144"/>
    <n v="777.3"/>
    <n v="637.79999999999995"/>
    <n v="12585"/>
    <n v="9576.9"/>
    <n v="308"/>
    <n v="297"/>
    <n v="308"/>
    <n v="297"/>
    <n v="1311"/>
    <n v="1202.8"/>
    <n v="22043.1"/>
    <n v="20339.699999999997"/>
    <n v="0"/>
    <n v="0"/>
    <n v="0"/>
    <n v="0"/>
    <n v="0"/>
    <n v="0"/>
    <n v="0"/>
    <n v="0"/>
    <n v="1658.2"/>
    <n v="1548.3999999999999"/>
    <n v="25849.899999999998"/>
    <n v="24350.100000000002"/>
  </r>
  <r>
    <x v="13"/>
    <s v="Weatherford College "/>
    <m/>
    <n v="229799"/>
    <x v="7"/>
    <n v="856"/>
    <n v="624"/>
    <n v="20"/>
    <n v="20"/>
    <n v="836"/>
    <n v="604"/>
    <m/>
    <m/>
    <n v="836"/>
    <n v="604"/>
    <n v="836"/>
    <n v="604"/>
    <n v="72"/>
    <n v="53"/>
    <n v="72"/>
    <n v="53"/>
    <n v="74"/>
    <n v="46"/>
    <n v="74"/>
    <n v="46"/>
    <m/>
    <m/>
    <n v="0"/>
    <n v="0"/>
    <n v="146"/>
    <n v="99"/>
    <n v="146"/>
    <n v="99"/>
    <n v="3"/>
    <n v="2.9"/>
    <n v="216"/>
    <n v="153.69999999999999"/>
    <n v="2.4"/>
    <n v="2.5"/>
    <n v="177.6"/>
    <n v="115"/>
    <m/>
    <m/>
    <n v="0"/>
    <n v="0"/>
    <n v="2.6958904109589041"/>
    <n v="2.7141414141414142"/>
    <n v="393.6"/>
    <n v="268.7"/>
    <n v="59.4"/>
    <n v="59"/>
    <n v="4276.8"/>
    <n v="3127"/>
    <n v="39.299999999999997"/>
    <n v="42.5"/>
    <n v="2908.2"/>
    <n v="1955"/>
    <m/>
    <m/>
    <n v="0"/>
    <n v="0"/>
    <n v="49.212328767123289"/>
    <n v="51.333333333333336"/>
    <n v="7185"/>
    <n v="5082"/>
    <n v="198"/>
    <n v="131"/>
    <n v="198"/>
    <n v="131"/>
    <n v="83"/>
    <n v="81"/>
    <n v="83"/>
    <n v="81"/>
    <m/>
    <m/>
    <n v="0"/>
    <n v="0"/>
    <n v="281"/>
    <n v="212"/>
    <n v="281"/>
    <n v="212"/>
    <n v="3.9"/>
    <n v="4.3"/>
    <n v="772.19999999999993"/>
    <n v="563.29999999999995"/>
    <n v="4.4000000000000004"/>
    <n v="4.2"/>
    <n v="365.20000000000005"/>
    <n v="340.2"/>
    <m/>
    <m/>
    <n v="0"/>
    <n v="0"/>
    <n v="4.0476868327402142"/>
    <n v="4.2617924528301883"/>
    <n v="1137.4000000000001"/>
    <n v="903.49999999999989"/>
    <n v="72.900000000000006"/>
    <n v="83.1"/>
    <n v="14434.2"/>
    <n v="10886.099999999999"/>
    <n v="74.3"/>
    <n v="70.099999999999994"/>
    <n v="6166.9"/>
    <n v="5678.0999999999995"/>
    <m/>
    <m/>
    <n v="0"/>
    <n v="0"/>
    <n v="73.313523131672596"/>
    <n v="78.13301886792452"/>
    <n v="20601.099999999999"/>
    <n v="16564.199999999997"/>
    <n v="427"/>
    <n v="311"/>
    <n v="427"/>
    <n v="311"/>
    <n v="3.5854800936768152"/>
    <n v="3.7691318327974273"/>
    <n v="1531"/>
    <n v="1172.1999999999998"/>
    <n v="65.072833723653389"/>
    <n v="69.601929260450149"/>
    <n v="27786.1"/>
    <n v="21646.199999999997"/>
    <n v="95"/>
    <n v="59"/>
    <n v="95"/>
    <n v="59"/>
    <n v="212"/>
    <n v="130"/>
    <n v="212"/>
    <n v="130"/>
    <m/>
    <m/>
    <n v="0"/>
    <n v="0"/>
    <n v="307"/>
    <n v="189"/>
    <n v="307"/>
    <n v="189"/>
    <n v="2.8"/>
    <n v="3.1"/>
    <n v="266"/>
    <n v="182.9"/>
    <n v="2.9"/>
    <n v="2.9"/>
    <n v="614.79999999999995"/>
    <n v="377"/>
    <m/>
    <m/>
    <n v="0"/>
    <n v="0"/>
    <n v="2.8690553745928336"/>
    <n v="2.9624338624338624"/>
    <n v="880.8"/>
    <n v="559.9"/>
    <n v="56.5"/>
    <n v="59.4"/>
    <n v="5367.5"/>
    <n v="3504.6"/>
    <n v="46.9"/>
    <n v="45.8"/>
    <n v="9942.7999999999993"/>
    <n v="5954"/>
    <m/>
    <m/>
    <n v="0"/>
    <n v="0"/>
    <n v="49.870684039087948"/>
    <n v="50.045502645502644"/>
    <n v="15310.3"/>
    <n v="9458.6"/>
    <n v="102"/>
    <n v="104"/>
    <n v="102"/>
    <n v="104"/>
    <n v="4.7"/>
    <n v="4.2"/>
    <n v="479.40000000000003"/>
    <n v="436.8"/>
    <n v="51.3"/>
    <n v="48.1"/>
    <n v="5232.5999999999995"/>
    <n v="5002.4000000000005"/>
    <n v="365"/>
    <n v="243"/>
    <n v="365"/>
    <n v="243"/>
    <n v="1254.1999999999998"/>
    <n v="899.9"/>
    <n v="24078.5"/>
    <n v="17517.699999999997"/>
    <n v="369"/>
    <n v="257"/>
    <n v="369"/>
    <n v="257"/>
    <n v="1157.5999999999999"/>
    <n v="832.2"/>
    <n v="19017.899999999998"/>
    <n v="13587.099999999999"/>
    <n v="734"/>
    <n v="500"/>
    <n v="734"/>
    <n v="500"/>
    <n v="2411.7999999999997"/>
    <n v="1732.1"/>
    <n v="43096.399999999994"/>
    <n v="31104.799999999996"/>
    <n v="0"/>
    <n v="0"/>
    <n v="0"/>
    <n v="0"/>
    <n v="0"/>
    <n v="0"/>
    <n v="0"/>
    <n v="0"/>
    <n v="2891.2000000000003"/>
    <n v="2168.9"/>
    <n v="48328.999999999993"/>
    <n v="36107.199999999997"/>
  </r>
  <r>
    <x v="13"/>
    <s v="Wharton County Junior College "/>
    <m/>
    <n v="229841"/>
    <x v="7"/>
    <n v="717"/>
    <n v="558"/>
    <n v="2"/>
    <n v="0"/>
    <n v="715"/>
    <n v="558"/>
    <m/>
    <m/>
    <n v="715"/>
    <n v="558"/>
    <n v="715"/>
    <n v="558"/>
    <n v="87"/>
    <n v="56"/>
    <n v="87"/>
    <n v="56"/>
    <n v="15"/>
    <n v="21"/>
    <n v="15"/>
    <n v="21"/>
    <m/>
    <m/>
    <n v="0"/>
    <n v="0"/>
    <n v="102"/>
    <n v="77"/>
    <n v="102"/>
    <n v="77"/>
    <n v="3.2"/>
    <n v="3.4"/>
    <n v="278.40000000000003"/>
    <n v="190.4"/>
    <n v="3.8"/>
    <n v="4.2"/>
    <n v="57"/>
    <n v="88.2"/>
    <m/>
    <m/>
    <n v="0"/>
    <n v="0"/>
    <n v="3.2882352941176474"/>
    <n v="3.6181818181818186"/>
    <n v="335.40000000000003"/>
    <n v="278.60000000000002"/>
    <n v="64"/>
    <n v="70.2"/>
    <n v="5568"/>
    <n v="3931.2000000000003"/>
    <n v="65.099999999999994"/>
    <n v="60.7"/>
    <n v="976.49999999999989"/>
    <n v="1274.7"/>
    <m/>
    <m/>
    <n v="0"/>
    <n v="0"/>
    <n v="64.161764705882348"/>
    <n v="67.609090909090909"/>
    <n v="6544.4999999999991"/>
    <n v="5205.8999999999996"/>
    <n v="309"/>
    <n v="216"/>
    <n v="309"/>
    <n v="216"/>
    <n v="93"/>
    <n v="71"/>
    <n v="93"/>
    <n v="71"/>
    <m/>
    <m/>
    <n v="0"/>
    <n v="0"/>
    <n v="402"/>
    <n v="287"/>
    <n v="402"/>
    <n v="287"/>
    <n v="4"/>
    <n v="3.9"/>
    <n v="1236"/>
    <n v="842.4"/>
    <n v="4.9000000000000004"/>
    <n v="4.5"/>
    <n v="455.70000000000005"/>
    <n v="319.5"/>
    <m/>
    <m/>
    <n v="0"/>
    <n v="0"/>
    <n v="4.2082089552238804"/>
    <n v="4.0484320557491289"/>
    <n v="1691.6999999999998"/>
    <n v="1161.9000000000001"/>
    <n v="74.8"/>
    <n v="77.7"/>
    <n v="23113.200000000001"/>
    <n v="16783.2"/>
    <n v="79.7"/>
    <n v="77.3"/>
    <n v="7412.1"/>
    <n v="5488.3"/>
    <m/>
    <m/>
    <n v="0"/>
    <n v="0"/>
    <n v="75.933582089552246"/>
    <n v="77.601045296167243"/>
    <n v="30525.300000000003"/>
    <n v="22271.5"/>
    <n v="504"/>
    <n v="364"/>
    <n v="504"/>
    <n v="364"/>
    <n v="4.0220238095238097"/>
    <n v="3.9574175824175826"/>
    <n v="2027.1000000000001"/>
    <n v="1440.5"/>
    <n v="73.551190476190484"/>
    <n v="75.487362637362637"/>
    <n v="37069.800000000003"/>
    <n v="27477.4"/>
    <n v="48"/>
    <n v="53"/>
    <n v="48"/>
    <n v="53"/>
    <n v="116"/>
    <n v="97"/>
    <n v="116"/>
    <n v="97"/>
    <m/>
    <m/>
    <n v="0"/>
    <n v="0"/>
    <n v="164"/>
    <n v="150"/>
    <n v="164"/>
    <n v="150"/>
    <n v="3.1"/>
    <n v="3.2"/>
    <n v="148.80000000000001"/>
    <n v="169.60000000000002"/>
    <n v="3.7"/>
    <n v="3.3"/>
    <n v="429.20000000000005"/>
    <n v="320.09999999999997"/>
    <m/>
    <m/>
    <n v="0"/>
    <n v="0"/>
    <n v="3.524390243902439"/>
    <n v="3.2646666666666664"/>
    <n v="578"/>
    <n v="489.69999999999993"/>
    <n v="59.8"/>
    <n v="59.8"/>
    <n v="2870.3999999999996"/>
    <n v="3169.3999999999996"/>
    <n v="53.6"/>
    <n v="53.5"/>
    <n v="6217.6"/>
    <n v="5189.5"/>
    <m/>
    <m/>
    <n v="0"/>
    <n v="0"/>
    <n v="55.414634146341463"/>
    <n v="55.725999999999999"/>
    <n v="9088"/>
    <n v="8358.9"/>
    <n v="47"/>
    <n v="44"/>
    <n v="47"/>
    <n v="44"/>
    <n v="5.9"/>
    <n v="5.8"/>
    <n v="277.3"/>
    <n v="255.2"/>
    <n v="45.1"/>
    <n v="50.3"/>
    <n v="2119.7000000000003"/>
    <n v="2213.1999999999998"/>
    <n v="444"/>
    <n v="325"/>
    <n v="444"/>
    <n v="325"/>
    <n v="1663.2"/>
    <n v="1202.4000000000001"/>
    <n v="31551.599999999999"/>
    <n v="23883.800000000003"/>
    <n v="224"/>
    <n v="189"/>
    <n v="224"/>
    <n v="189"/>
    <n v="941.90000000000009"/>
    <n v="727.8"/>
    <n v="14606.2"/>
    <n v="11952.5"/>
    <n v="668"/>
    <n v="514"/>
    <n v="668"/>
    <n v="514"/>
    <n v="2605.1000000000004"/>
    <n v="1930.2"/>
    <n v="46157.8"/>
    <n v="35836.300000000003"/>
    <n v="0"/>
    <n v="0"/>
    <n v="0"/>
    <n v="0"/>
    <n v="0"/>
    <n v="0"/>
    <n v="0"/>
    <n v="0"/>
    <n v="2882.4000000000005"/>
    <n v="2185.3999999999996"/>
    <n v="48277.5"/>
    <n v="38049.5"/>
  </r>
  <r>
    <x v="13"/>
    <s v="Clarendon College "/>
    <m/>
    <n v="223922"/>
    <x v="6"/>
    <n v="178"/>
    <n v="178"/>
    <n v="0"/>
    <n v="0"/>
    <n v="178"/>
    <n v="178"/>
    <m/>
    <m/>
    <n v="178"/>
    <n v="178"/>
    <n v="178"/>
    <n v="178"/>
    <n v="28"/>
    <n v="19"/>
    <n v="28"/>
    <n v="19"/>
    <n v="8"/>
    <n v="4"/>
    <n v="8"/>
    <n v="4"/>
    <m/>
    <m/>
    <n v="0"/>
    <n v="0"/>
    <n v="36"/>
    <n v="23"/>
    <n v="36"/>
    <n v="23"/>
    <n v="1.9"/>
    <n v="2.4"/>
    <n v="53.199999999999996"/>
    <n v="45.6"/>
    <n v="1.6"/>
    <n v="4.8"/>
    <n v="12.8"/>
    <n v="19.2"/>
    <m/>
    <m/>
    <n v="0"/>
    <n v="0"/>
    <n v="1.8333333333333333"/>
    <n v="2.8173913043478258"/>
    <n v="66"/>
    <n v="64.8"/>
    <n v="51.9"/>
    <n v="53.3"/>
    <n v="1453.2"/>
    <n v="1012.6999999999999"/>
    <n v="34"/>
    <n v="47.3"/>
    <n v="272"/>
    <n v="189.2"/>
    <m/>
    <m/>
    <n v="0"/>
    <n v="0"/>
    <n v="47.922222222222224"/>
    <n v="52.256521739130427"/>
    <n v="1725.2"/>
    <n v="1201.8999999999999"/>
    <n v="56"/>
    <n v="43"/>
    <n v="56"/>
    <n v="43"/>
    <n v="24"/>
    <n v="29"/>
    <n v="24"/>
    <n v="29"/>
    <m/>
    <m/>
    <n v="0"/>
    <n v="0"/>
    <n v="80"/>
    <n v="72"/>
    <n v="80"/>
    <n v="72"/>
    <n v="3.1"/>
    <n v="2.9"/>
    <n v="173.6"/>
    <n v="124.7"/>
    <n v="3.3"/>
    <n v="3.4"/>
    <n v="79.199999999999989"/>
    <n v="98.6"/>
    <m/>
    <m/>
    <n v="0"/>
    <n v="0"/>
    <n v="3.1599999999999997"/>
    <n v="3.1013888888888892"/>
    <n v="252.79999999999998"/>
    <n v="223.3"/>
    <n v="73.2"/>
    <n v="65.599999999999994"/>
    <n v="4099.2"/>
    <n v="2820.7999999999997"/>
    <n v="61.9"/>
    <n v="61.5"/>
    <n v="1485.6"/>
    <n v="1783.5"/>
    <m/>
    <m/>
    <n v="0"/>
    <n v="0"/>
    <n v="69.809999999999988"/>
    <n v="63.948611111111099"/>
    <n v="5584.7999999999993"/>
    <n v="4604.2999999999993"/>
    <n v="116"/>
    <n v="95"/>
    <n v="116"/>
    <n v="95"/>
    <n v="2.7482758620689651"/>
    <n v="3.0326315789473686"/>
    <n v="318.79999999999995"/>
    <n v="288.10000000000002"/>
    <n v="63.017241379310335"/>
    <n v="61.117894736842096"/>
    <n v="7309.9999999999991"/>
    <n v="5806.1999999999989"/>
    <n v="12"/>
    <n v="24"/>
    <n v="12"/>
    <n v="24"/>
    <n v="16"/>
    <n v="27"/>
    <n v="16"/>
    <n v="27"/>
    <m/>
    <m/>
    <n v="0"/>
    <n v="0"/>
    <n v="28"/>
    <n v="51"/>
    <n v="28"/>
    <n v="51"/>
    <n v="2.4"/>
    <n v="2"/>
    <n v="28.799999999999997"/>
    <n v="48"/>
    <n v="2.2000000000000002"/>
    <n v="3.1"/>
    <n v="35.200000000000003"/>
    <n v="83.7"/>
    <m/>
    <m/>
    <n v="0"/>
    <n v="0"/>
    <n v="2.2857142857142856"/>
    <n v="2.5823529411764703"/>
    <n v="64"/>
    <n v="131.69999999999999"/>
    <n v="59.5"/>
    <n v="48.3"/>
    <n v="714"/>
    <n v="1159.1999999999998"/>
    <n v="47.9"/>
    <n v="56.1"/>
    <n v="766.4"/>
    <n v="1514.7"/>
    <m/>
    <m/>
    <n v="0"/>
    <n v="0"/>
    <n v="52.871428571428574"/>
    <n v="52.429411764705875"/>
    <n v="1480.4"/>
    <n v="2673.8999999999996"/>
    <n v="34"/>
    <n v="32"/>
    <n v="34"/>
    <n v="32"/>
    <n v="3.2"/>
    <n v="3.7"/>
    <n v="108.80000000000001"/>
    <n v="118.4"/>
    <n v="45.8"/>
    <n v="55.6"/>
    <n v="1557.1999999999998"/>
    <n v="1779.2"/>
    <n v="96"/>
    <n v="86"/>
    <n v="96"/>
    <n v="86"/>
    <n v="255.59999999999997"/>
    <n v="218.3"/>
    <n v="6266.4"/>
    <n v="4992.6999999999989"/>
    <n v="48"/>
    <n v="60"/>
    <n v="48"/>
    <n v="60"/>
    <n v="127.19999999999999"/>
    <n v="201.5"/>
    <n v="2524"/>
    <n v="3487.4"/>
    <n v="144"/>
    <n v="146"/>
    <n v="144"/>
    <n v="146"/>
    <n v="382.79999999999995"/>
    <n v="419.8"/>
    <n v="8790.4"/>
    <n v="8480.0999999999985"/>
    <n v="0"/>
    <n v="0"/>
    <n v="0"/>
    <n v="0"/>
    <n v="0"/>
    <n v="0"/>
    <n v="0"/>
    <n v="0"/>
    <n v="491.59999999999997"/>
    <n v="538.20000000000005"/>
    <n v="10347.599999999999"/>
    <n v="10259.299999999999"/>
  </r>
  <r>
    <x v="13"/>
    <s v="Frank Phillips College "/>
    <m/>
    <n v="224891"/>
    <x v="6"/>
    <n v="125"/>
    <n v="138"/>
    <n v="0"/>
    <n v="1"/>
    <n v="125"/>
    <n v="137"/>
    <m/>
    <m/>
    <n v="125"/>
    <n v="137"/>
    <n v="125"/>
    <n v="137"/>
    <n v="17"/>
    <n v="15"/>
    <n v="17"/>
    <n v="15"/>
    <n v="8"/>
    <n v="11"/>
    <n v="8"/>
    <n v="11"/>
    <m/>
    <m/>
    <n v="0"/>
    <n v="0"/>
    <n v="25"/>
    <n v="26"/>
    <n v="25"/>
    <n v="26"/>
    <n v="2.1"/>
    <n v="1.8"/>
    <n v="35.700000000000003"/>
    <n v="27"/>
    <n v="1.4"/>
    <n v="1.9"/>
    <n v="11.2"/>
    <n v="20.9"/>
    <m/>
    <m/>
    <n v="0"/>
    <n v="0"/>
    <n v="1.8760000000000003"/>
    <n v="1.8423076923076922"/>
    <n v="46.900000000000006"/>
    <n v="47.9"/>
    <n v="51.4"/>
    <n v="53"/>
    <n v="873.8"/>
    <n v="795"/>
    <n v="26.4"/>
    <n v="24.7"/>
    <n v="211.2"/>
    <n v="271.7"/>
    <m/>
    <m/>
    <n v="0"/>
    <n v="0"/>
    <n v="43.4"/>
    <n v="41.026923076923076"/>
    <n v="1085"/>
    <n v="1066.7"/>
    <n v="34"/>
    <n v="32"/>
    <n v="34"/>
    <n v="32"/>
    <n v="9"/>
    <n v="9"/>
    <n v="9"/>
    <n v="9"/>
    <m/>
    <m/>
    <n v="0"/>
    <n v="0"/>
    <n v="43"/>
    <n v="41"/>
    <n v="43"/>
    <n v="41"/>
    <n v="3.2"/>
    <n v="2.1"/>
    <n v="108.80000000000001"/>
    <n v="67.2"/>
    <n v="3.8"/>
    <n v="2.7"/>
    <n v="34.199999999999996"/>
    <n v="24.3"/>
    <m/>
    <m/>
    <n v="0"/>
    <n v="0"/>
    <n v="3.3255813953488373"/>
    <n v="2.2317073170731709"/>
    <n v="143"/>
    <n v="91.500000000000014"/>
    <n v="67.099999999999994"/>
    <n v="58.9"/>
    <n v="2281.3999999999996"/>
    <n v="1884.8"/>
    <n v="57.4"/>
    <n v="50.6"/>
    <n v="516.6"/>
    <n v="455.40000000000003"/>
    <m/>
    <m/>
    <n v="0"/>
    <n v="0"/>
    <n v="65.069767441860449"/>
    <n v="57.078048780487798"/>
    <n v="2797.9999999999991"/>
    <n v="2340.1999999999998"/>
    <n v="68"/>
    <n v="67"/>
    <n v="68"/>
    <n v="67"/>
    <n v="2.7926470588235297"/>
    <n v="2.0805970149253734"/>
    <n v="189.90000000000003"/>
    <n v="139.4"/>
    <n v="57.102941176470573"/>
    <n v="50.849253731343275"/>
    <n v="3882.9999999999991"/>
    <n v="3406.8999999999996"/>
    <n v="14"/>
    <n v="25"/>
    <n v="14"/>
    <n v="25"/>
    <n v="10"/>
    <n v="9"/>
    <n v="10"/>
    <n v="9"/>
    <m/>
    <m/>
    <n v="0"/>
    <n v="0"/>
    <n v="24"/>
    <n v="34"/>
    <n v="24"/>
    <n v="34"/>
    <n v="1.9"/>
    <n v="1.8"/>
    <n v="26.599999999999998"/>
    <n v="45"/>
    <n v="2.7"/>
    <n v="2.9"/>
    <n v="27"/>
    <n v="26.099999999999998"/>
    <m/>
    <m/>
    <n v="0"/>
    <n v="0"/>
    <n v="2.2333333333333329"/>
    <n v="2.091176470588235"/>
    <n v="53.599999999999994"/>
    <n v="71.099999999999994"/>
    <n v="41.1"/>
    <n v="48.3"/>
    <n v="575.4"/>
    <n v="1207.5"/>
    <n v="40.700000000000003"/>
    <n v="36.1"/>
    <n v="407"/>
    <n v="324.90000000000003"/>
    <m/>
    <m/>
    <n v="0"/>
    <n v="0"/>
    <n v="40.93333333333333"/>
    <n v="45.070588235294117"/>
    <n v="982.39999999999986"/>
    <n v="1532.4"/>
    <n v="33"/>
    <n v="36"/>
    <n v="33"/>
    <n v="36"/>
    <n v="1.9"/>
    <n v="1.2"/>
    <n v="62.699999999999996"/>
    <n v="43.199999999999996"/>
    <n v="27.7"/>
    <n v="13.8"/>
    <n v="914.1"/>
    <n v="496.8"/>
    <n v="65"/>
    <n v="72"/>
    <n v="65"/>
    <n v="72"/>
    <n v="171.1"/>
    <n v="139.19999999999999"/>
    <n v="3730.6"/>
    <n v="3887.3"/>
    <n v="27"/>
    <n v="29"/>
    <n v="27"/>
    <n v="29"/>
    <n v="72.399999999999991"/>
    <n v="71.3"/>
    <n v="1134.8"/>
    <n v="1052"/>
    <n v="92"/>
    <n v="101"/>
    <n v="92"/>
    <n v="101"/>
    <n v="243.5"/>
    <n v="210.5"/>
    <n v="4865.3999999999996"/>
    <n v="4939.3"/>
    <n v="0"/>
    <n v="0"/>
    <n v="0"/>
    <n v="0"/>
    <n v="0"/>
    <n v="0"/>
    <n v="0"/>
    <n v="0"/>
    <n v="306.20000000000005"/>
    <n v="253.7"/>
    <n v="5779.4999999999991"/>
    <n v="5436.0999999999995"/>
  </r>
  <r>
    <x v="13"/>
    <s v="Galveston College "/>
    <m/>
    <n v="224961"/>
    <x v="6"/>
    <n v="266"/>
    <n v="304"/>
    <n v="5"/>
    <n v="5"/>
    <n v="261"/>
    <n v="299"/>
    <m/>
    <m/>
    <n v="261"/>
    <n v="299"/>
    <n v="261"/>
    <n v="299"/>
    <n v="11"/>
    <n v="16"/>
    <n v="11"/>
    <n v="16"/>
    <n v="15"/>
    <n v="17"/>
    <n v="15"/>
    <n v="17"/>
    <m/>
    <m/>
    <n v="0"/>
    <n v="0"/>
    <n v="26"/>
    <n v="33"/>
    <n v="26"/>
    <n v="33"/>
    <n v="2.8"/>
    <n v="1.9"/>
    <n v="30.799999999999997"/>
    <n v="30.4"/>
    <n v="3.8"/>
    <n v="4.2"/>
    <n v="57"/>
    <n v="71.400000000000006"/>
    <m/>
    <m/>
    <n v="0"/>
    <n v="0"/>
    <n v="3.3769230769230769"/>
    <n v="3.0848484848484854"/>
    <n v="87.8"/>
    <n v="101.80000000000001"/>
    <n v="61.6"/>
    <n v="47.4"/>
    <n v="677.6"/>
    <n v="758.4"/>
    <n v="65.7"/>
    <n v="65.7"/>
    <n v="985.5"/>
    <n v="1116.9000000000001"/>
    <m/>
    <m/>
    <n v="0"/>
    <n v="0"/>
    <n v="63.965384615384615"/>
    <n v="56.827272727272735"/>
    <n v="1663.1"/>
    <n v="1875.3000000000002"/>
    <n v="39"/>
    <n v="52"/>
    <n v="39"/>
    <n v="52"/>
    <n v="27"/>
    <n v="39"/>
    <n v="27"/>
    <n v="39"/>
    <m/>
    <m/>
    <n v="0"/>
    <n v="0"/>
    <n v="66"/>
    <n v="91"/>
    <n v="66"/>
    <n v="91"/>
    <n v="4.0999999999999996"/>
    <n v="3.1"/>
    <n v="159.89999999999998"/>
    <n v="161.20000000000002"/>
    <n v="5.5"/>
    <n v="5.2"/>
    <n v="148.5"/>
    <n v="202.8"/>
    <m/>
    <m/>
    <n v="0"/>
    <n v="0"/>
    <n v="4.672727272727272"/>
    <n v="4"/>
    <n v="308.39999999999998"/>
    <n v="364"/>
    <n v="76.400000000000006"/>
    <n v="72.3"/>
    <n v="2979.6000000000004"/>
    <n v="3759.6"/>
    <n v="98.9"/>
    <n v="86.2"/>
    <n v="2670.3"/>
    <n v="3361.8"/>
    <m/>
    <m/>
    <n v="0"/>
    <n v="0"/>
    <n v="85.604545454545459"/>
    <n v="78.257142857142853"/>
    <n v="5649.9000000000005"/>
    <n v="7121.4"/>
    <n v="92"/>
    <n v="124"/>
    <n v="92"/>
    <n v="124"/>
    <n v="4.3065217391304342"/>
    <n v="3.7564516129032257"/>
    <n v="396.19999999999993"/>
    <n v="465.8"/>
    <n v="79.489130434782609"/>
    <n v="72.554032258064524"/>
    <n v="7313"/>
    <n v="8996.7000000000007"/>
    <n v="41"/>
    <n v="52"/>
    <n v="41"/>
    <n v="52"/>
    <n v="88"/>
    <n v="82"/>
    <n v="88"/>
    <n v="82"/>
    <m/>
    <m/>
    <n v="0"/>
    <n v="0"/>
    <n v="129"/>
    <n v="134"/>
    <n v="129"/>
    <n v="134"/>
    <n v="2.5"/>
    <n v="2.4"/>
    <n v="102.5"/>
    <n v="124.8"/>
    <n v="3.4"/>
    <n v="3"/>
    <n v="299.2"/>
    <n v="246"/>
    <m/>
    <m/>
    <n v="0"/>
    <n v="0"/>
    <n v="3.113953488372093"/>
    <n v="2.7671641791044777"/>
    <n v="401.7"/>
    <n v="370.8"/>
    <n v="52.9"/>
    <n v="50.4"/>
    <n v="2168.9"/>
    <n v="2620.7999999999997"/>
    <n v="55.8"/>
    <n v="51.6"/>
    <n v="4910.3999999999996"/>
    <n v="4231.2"/>
    <m/>
    <m/>
    <n v="0"/>
    <n v="0"/>
    <n v="54.878294573643409"/>
    <n v="51.134328358208954"/>
    <n v="7079.2999999999993"/>
    <n v="6852"/>
    <n v="40"/>
    <n v="41"/>
    <n v="40"/>
    <n v="41"/>
    <n v="5.5"/>
    <n v="3.8"/>
    <n v="220"/>
    <n v="155.79999999999998"/>
    <n v="70.7"/>
    <n v="48"/>
    <n v="2828"/>
    <n v="1968"/>
    <n v="91"/>
    <n v="120"/>
    <n v="91"/>
    <n v="120"/>
    <n v="293.2"/>
    <n v="316.40000000000003"/>
    <n v="5826.1"/>
    <n v="7138.7999999999993"/>
    <n v="130"/>
    <n v="138"/>
    <n v="130"/>
    <n v="138"/>
    <n v="504.7"/>
    <n v="520.20000000000005"/>
    <n v="8566.2000000000007"/>
    <n v="8709.9000000000015"/>
    <n v="221"/>
    <n v="258"/>
    <n v="221"/>
    <n v="258"/>
    <n v="797.9"/>
    <n v="836.60000000000014"/>
    <n v="14392.300000000001"/>
    <n v="15848.7"/>
    <n v="0"/>
    <n v="0"/>
    <n v="0"/>
    <n v="0"/>
    <n v="0"/>
    <n v="0"/>
    <n v="0"/>
    <n v="0"/>
    <n v="1017.8999999999999"/>
    <n v="992.4"/>
    <n v="17220.3"/>
    <n v="17816.7"/>
  </r>
  <r>
    <x v="13"/>
    <s v="Lamar State College-Orange"/>
    <m/>
    <n v="226107"/>
    <x v="6"/>
    <n v="230"/>
    <n v="225"/>
    <n v="5"/>
    <n v="6"/>
    <n v="225"/>
    <n v="219"/>
    <m/>
    <m/>
    <n v="225"/>
    <n v="219"/>
    <n v="225"/>
    <n v="219"/>
    <n v="31"/>
    <n v="32"/>
    <n v="31"/>
    <n v="32"/>
    <n v="11"/>
    <n v="10"/>
    <n v="11"/>
    <n v="10"/>
    <m/>
    <m/>
    <n v="0"/>
    <n v="0"/>
    <n v="42"/>
    <n v="42"/>
    <n v="42"/>
    <n v="42"/>
    <n v="3"/>
    <n v="3.2"/>
    <n v="93"/>
    <n v="102.4"/>
    <n v="3.4"/>
    <n v="2.2000000000000002"/>
    <n v="37.4"/>
    <n v="22"/>
    <m/>
    <m/>
    <n v="0"/>
    <n v="0"/>
    <n v="3.1047619047619048"/>
    <n v="2.961904761904762"/>
    <n v="130.4"/>
    <n v="124.4"/>
    <n v="63.1"/>
    <n v="67.7"/>
    <n v="1956.1000000000001"/>
    <n v="2166.4"/>
    <n v="62"/>
    <n v="42.4"/>
    <n v="682"/>
    <n v="424"/>
    <m/>
    <m/>
    <n v="0"/>
    <n v="0"/>
    <n v="62.811904761904771"/>
    <n v="61.676190476190477"/>
    <n v="2638.1000000000004"/>
    <n v="2590.4"/>
    <n v="61"/>
    <n v="57"/>
    <n v="61"/>
    <n v="57"/>
    <n v="13"/>
    <n v="7"/>
    <n v="13"/>
    <n v="7"/>
    <m/>
    <m/>
    <n v="0"/>
    <n v="0"/>
    <n v="74"/>
    <n v="64"/>
    <n v="74"/>
    <n v="64"/>
    <n v="4.5"/>
    <n v="4.9000000000000004"/>
    <n v="274.5"/>
    <n v="279.3"/>
    <n v="5.9"/>
    <n v="5.6"/>
    <n v="76.7"/>
    <n v="39.199999999999996"/>
    <m/>
    <m/>
    <n v="0"/>
    <n v="0"/>
    <n v="4.7459459459459454"/>
    <n v="4.9765625"/>
    <n v="351.2"/>
    <n v="318.5"/>
    <n v="86.9"/>
    <n v="96.1"/>
    <n v="5300.9000000000005"/>
    <n v="5477.7"/>
    <n v="99.9"/>
    <n v="91"/>
    <n v="1298.7"/>
    <n v="637"/>
    <m/>
    <m/>
    <n v="0"/>
    <n v="0"/>
    <n v="89.183783783783795"/>
    <n v="95.542187499999997"/>
    <n v="6599.6000000000013"/>
    <n v="6114.7"/>
    <n v="116"/>
    <n v="106"/>
    <n v="116"/>
    <n v="106"/>
    <n v="4.1517241379310343"/>
    <n v="4.1783018867924522"/>
    <n v="481.59999999999997"/>
    <n v="442.89999999999992"/>
    <n v="79.635344827586209"/>
    <n v="82.12358490566038"/>
    <n v="9237.7000000000007"/>
    <n v="8705.1"/>
    <n v="33"/>
    <n v="29"/>
    <n v="33"/>
    <n v="29"/>
    <n v="47"/>
    <n v="41"/>
    <n v="47"/>
    <n v="41"/>
    <m/>
    <m/>
    <n v="0"/>
    <n v="0"/>
    <n v="80"/>
    <n v="70"/>
    <n v="80"/>
    <n v="70"/>
    <n v="3.6"/>
    <n v="3"/>
    <n v="118.8"/>
    <n v="87"/>
    <n v="3.5"/>
    <n v="3.1"/>
    <n v="164.5"/>
    <n v="127.10000000000001"/>
    <m/>
    <m/>
    <n v="0"/>
    <n v="0"/>
    <n v="3.5412500000000002"/>
    <n v="3.0585714285714287"/>
    <n v="283.3"/>
    <n v="214.10000000000002"/>
    <n v="65.3"/>
    <n v="64.599999999999994"/>
    <n v="2154.9"/>
    <n v="1873.3999999999999"/>
    <n v="60"/>
    <n v="57.4"/>
    <n v="2820"/>
    <n v="2353.4"/>
    <m/>
    <m/>
    <n v="0"/>
    <n v="0"/>
    <n v="62.186249999999994"/>
    <n v="60.382857142857148"/>
    <n v="4974.8999999999996"/>
    <n v="4226.8"/>
    <n v="29"/>
    <n v="43"/>
    <n v="29"/>
    <n v="43"/>
    <n v="5.5"/>
    <n v="4.7"/>
    <n v="159.5"/>
    <n v="202.1"/>
    <n v="61.8"/>
    <n v="59.7"/>
    <n v="1792.1999999999998"/>
    <n v="2567.1"/>
    <n v="125"/>
    <n v="118"/>
    <n v="125"/>
    <n v="118"/>
    <n v="486.3"/>
    <n v="468.70000000000005"/>
    <n v="9411.9000000000015"/>
    <n v="9517.5"/>
    <n v="71"/>
    <n v="58"/>
    <n v="71"/>
    <n v="58"/>
    <n v="278.60000000000002"/>
    <n v="188.3"/>
    <n v="4800.7"/>
    <n v="3414.4"/>
    <n v="196"/>
    <n v="176"/>
    <n v="196"/>
    <n v="176"/>
    <n v="764.90000000000009"/>
    <n v="657"/>
    <n v="14212.600000000002"/>
    <n v="12931.9"/>
    <n v="0"/>
    <n v="0"/>
    <n v="0"/>
    <n v="0"/>
    <n v="0"/>
    <n v="0"/>
    <n v="0"/>
    <n v="0"/>
    <n v="924.4"/>
    <n v="859.1"/>
    <n v="16004.8"/>
    <n v="15499.000000000002"/>
  </r>
  <r>
    <x v="13"/>
    <s v="Lamar State College-Port Arthur"/>
    <m/>
    <n v="226116"/>
    <x v="6"/>
    <n v="319"/>
    <n v="353"/>
    <n v="3"/>
    <n v="10"/>
    <n v="316"/>
    <n v="343"/>
    <m/>
    <m/>
    <n v="316"/>
    <n v="343"/>
    <n v="316"/>
    <n v="343"/>
    <n v="14"/>
    <n v="22"/>
    <n v="14"/>
    <n v="22"/>
    <n v="7"/>
    <n v="6"/>
    <n v="7"/>
    <n v="6"/>
    <m/>
    <m/>
    <n v="0"/>
    <n v="0"/>
    <n v="21"/>
    <n v="28"/>
    <n v="21"/>
    <n v="28"/>
    <n v="2.4"/>
    <n v="3.1"/>
    <n v="33.6"/>
    <n v="68.2"/>
    <n v="3.8"/>
    <n v="3.8"/>
    <n v="26.599999999999998"/>
    <n v="22.799999999999997"/>
    <m/>
    <m/>
    <n v="0"/>
    <n v="0"/>
    <n v="2.8666666666666667"/>
    <n v="3.25"/>
    <n v="60.2"/>
    <n v="91"/>
    <n v="63"/>
    <n v="61"/>
    <n v="882"/>
    <n v="1342"/>
    <n v="53.4"/>
    <n v="49.7"/>
    <n v="373.8"/>
    <n v="298.20000000000005"/>
    <m/>
    <m/>
    <n v="0"/>
    <n v="0"/>
    <n v="59.8"/>
    <n v="58.578571428571429"/>
    <n v="1255.8"/>
    <n v="1640.2"/>
    <n v="78"/>
    <n v="98"/>
    <n v="78"/>
    <n v="98"/>
    <n v="45"/>
    <n v="27"/>
    <n v="45"/>
    <n v="27"/>
    <m/>
    <m/>
    <n v="0"/>
    <n v="0"/>
    <n v="123"/>
    <n v="125"/>
    <n v="123"/>
    <n v="125"/>
    <n v="3.9"/>
    <n v="3.6"/>
    <n v="304.2"/>
    <n v="352.8"/>
    <n v="4"/>
    <n v="4.5999999999999996"/>
    <n v="180"/>
    <n v="124.19999999999999"/>
    <m/>
    <m/>
    <n v="0"/>
    <n v="0"/>
    <n v="3.9365853658536585"/>
    <n v="3.8159999999999998"/>
    <n v="484.2"/>
    <n v="477"/>
    <n v="81.400000000000006"/>
    <n v="74.400000000000006"/>
    <n v="6349.2000000000007"/>
    <n v="7291.2000000000007"/>
    <n v="74.599999999999994"/>
    <n v="78.8"/>
    <n v="3356.9999999999995"/>
    <n v="2127.6"/>
    <m/>
    <m/>
    <n v="0"/>
    <n v="0"/>
    <n v="78.912195121951228"/>
    <n v="75.350400000000008"/>
    <n v="9706.2000000000007"/>
    <n v="9418.8000000000011"/>
    <n v="144"/>
    <n v="153"/>
    <n v="144"/>
    <n v="153"/>
    <n v="3.7805555555555554"/>
    <n v="3.7124183006535949"/>
    <n v="544.4"/>
    <n v="568"/>
    <n v="76.125"/>
    <n v="72.281045751633997"/>
    <n v="10962"/>
    <n v="11059.000000000002"/>
    <n v="43"/>
    <n v="43"/>
    <n v="43"/>
    <n v="43"/>
    <n v="61"/>
    <n v="53"/>
    <n v="61"/>
    <n v="53"/>
    <m/>
    <m/>
    <n v="0"/>
    <n v="0"/>
    <n v="104"/>
    <n v="96"/>
    <n v="104"/>
    <n v="96"/>
    <n v="2.6"/>
    <n v="3.1"/>
    <n v="111.8"/>
    <n v="133.30000000000001"/>
    <n v="3.8"/>
    <n v="3"/>
    <n v="231.79999999999998"/>
    <n v="159"/>
    <m/>
    <m/>
    <n v="0"/>
    <n v="0"/>
    <n v="3.3038461538461537"/>
    <n v="3.0447916666666668"/>
    <n v="343.59999999999997"/>
    <n v="292.3"/>
    <n v="56.1"/>
    <n v="58.5"/>
    <n v="2412.3000000000002"/>
    <n v="2515.5"/>
    <n v="54.6"/>
    <n v="48.4"/>
    <n v="3330.6"/>
    <n v="2565.1999999999998"/>
    <m/>
    <m/>
    <n v="0"/>
    <n v="0"/>
    <n v="55.220192307692301"/>
    <n v="52.923958333333331"/>
    <n v="5742.9"/>
    <n v="5080.7"/>
    <n v="68"/>
    <n v="94"/>
    <n v="68"/>
    <n v="94"/>
    <n v="1.8"/>
    <n v="3.4"/>
    <n v="122.4"/>
    <n v="319.59999999999997"/>
    <n v="24"/>
    <n v="27.9"/>
    <n v="1632"/>
    <n v="2622.6"/>
    <n v="135"/>
    <n v="163"/>
    <n v="135"/>
    <n v="163"/>
    <n v="449.6"/>
    <n v="554.29999999999995"/>
    <n v="9643.5"/>
    <n v="11148.7"/>
    <n v="113"/>
    <n v="86"/>
    <n v="113"/>
    <n v="86"/>
    <n v="438.4"/>
    <n v="306"/>
    <n v="7061.4"/>
    <n v="4991"/>
    <n v="248"/>
    <n v="249"/>
    <n v="248"/>
    <n v="249"/>
    <n v="888"/>
    <n v="860.3"/>
    <n v="16704.900000000001"/>
    <n v="16139.7"/>
    <n v="0"/>
    <n v="0"/>
    <n v="0"/>
    <n v="0"/>
    <n v="0"/>
    <n v="0"/>
    <n v="0"/>
    <n v="0"/>
    <n v="1010.4"/>
    <n v="1179.8999999999999"/>
    <n v="18336.900000000001"/>
    <n v="18762.3"/>
  </r>
  <r>
    <x v="13"/>
    <s v="Northeast Lakeview College (ACCD)"/>
    <m/>
    <n v="488730"/>
    <x v="7"/>
    <n v="671"/>
    <n v="911"/>
    <n v="3"/>
    <n v="52"/>
    <n v="668"/>
    <n v="859"/>
    <m/>
    <m/>
    <n v="668"/>
    <n v="859"/>
    <n v="668"/>
    <n v="859"/>
    <n v="43"/>
    <n v="60"/>
    <n v="43"/>
    <n v="60"/>
    <n v="19"/>
    <n v="31"/>
    <n v="19"/>
    <n v="31"/>
    <m/>
    <m/>
    <n v="0"/>
    <n v="0"/>
    <n v="62"/>
    <n v="91"/>
    <n v="62"/>
    <n v="91"/>
    <n v="2.2999999999999998"/>
    <n v="2.4"/>
    <n v="98.899999999999991"/>
    <n v="144"/>
    <n v="2.2000000000000002"/>
    <n v="2.8"/>
    <n v="41.800000000000004"/>
    <n v="86.8"/>
    <m/>
    <m/>
    <n v="0"/>
    <n v="0"/>
    <n v="2.2693548387096771"/>
    <n v="2.5362637362637366"/>
    <n v="140.69999999999999"/>
    <n v="230.80000000000004"/>
    <n v="41.6"/>
    <n v="46.4"/>
    <n v="1788.8"/>
    <n v="2784"/>
    <n v="34.4"/>
    <n v="40.5"/>
    <n v="653.6"/>
    <n v="1255.5"/>
    <m/>
    <m/>
    <n v="0"/>
    <n v="0"/>
    <n v="39.393548387096779"/>
    <n v="44.390109890109891"/>
    <n v="2442.4"/>
    <n v="4039.5"/>
    <n v="123"/>
    <n v="180"/>
    <n v="123"/>
    <n v="180"/>
    <n v="167"/>
    <n v="199"/>
    <n v="167"/>
    <n v="199"/>
    <m/>
    <m/>
    <n v="0"/>
    <n v="0"/>
    <n v="290"/>
    <n v="379"/>
    <n v="290"/>
    <n v="379"/>
    <n v="2.8"/>
    <n v="2.8"/>
    <n v="344.4"/>
    <n v="503.99999999999994"/>
    <n v="3.6"/>
    <n v="3.6"/>
    <n v="601.20000000000005"/>
    <n v="716.4"/>
    <m/>
    <m/>
    <n v="0"/>
    <n v="0"/>
    <n v="3.2606896551724138"/>
    <n v="3.2200527704485484"/>
    <n v="945.6"/>
    <n v="1220.3999999999999"/>
    <n v="53.8"/>
    <n v="53.9"/>
    <n v="6617.4"/>
    <n v="9702"/>
    <n v="53.3"/>
    <n v="53.4"/>
    <n v="8901.1"/>
    <n v="10626.6"/>
    <m/>
    <m/>
    <n v="0"/>
    <n v="0"/>
    <n v="53.512068965517244"/>
    <n v="53.63746701846965"/>
    <n v="15518.5"/>
    <n v="20328.599999999999"/>
    <n v="352"/>
    <n v="470"/>
    <n v="352"/>
    <n v="470"/>
    <n v="3.0860795454545453"/>
    <n v="3.0876595744680846"/>
    <n v="1086.3"/>
    <n v="1451.1999999999998"/>
    <n v="51.025284090909096"/>
    <n v="51.84702127659574"/>
    <n v="17960.900000000001"/>
    <n v="24368.1"/>
    <n v="53"/>
    <n v="75"/>
    <n v="53"/>
    <n v="75"/>
    <n v="141"/>
    <n v="164"/>
    <n v="141"/>
    <n v="164"/>
    <m/>
    <m/>
    <n v="0"/>
    <n v="0"/>
    <n v="194"/>
    <n v="239"/>
    <n v="194"/>
    <n v="239"/>
    <n v="2.2000000000000002"/>
    <n v="2.5"/>
    <n v="116.60000000000001"/>
    <n v="187.5"/>
    <n v="3.3"/>
    <n v="3.3"/>
    <n v="465.29999999999995"/>
    <n v="541.19999999999993"/>
    <m/>
    <m/>
    <n v="0"/>
    <n v="0"/>
    <n v="2.9994845360824742"/>
    <n v="3.0489539748953973"/>
    <n v="581.9"/>
    <n v="728.69999999999993"/>
    <n v="38.200000000000003"/>
    <n v="43.7"/>
    <n v="2024.6000000000001"/>
    <n v="3277.5"/>
    <n v="36.700000000000003"/>
    <n v="38.200000000000003"/>
    <n v="5174.7000000000007"/>
    <n v="6264.8"/>
    <m/>
    <m/>
    <n v="0"/>
    <n v="0"/>
    <n v="37.109793814432997"/>
    <n v="39.925941422594143"/>
    <n v="7199.3000000000011"/>
    <n v="9542.2999999999993"/>
    <n v="122"/>
    <n v="150"/>
    <n v="122"/>
    <n v="150"/>
    <n v="1.1000000000000001"/>
    <n v="1.3"/>
    <n v="134.20000000000002"/>
    <n v="195"/>
    <n v="13.4"/>
    <n v="13.2"/>
    <n v="1634.8"/>
    <n v="1980"/>
    <n v="219"/>
    <n v="315"/>
    <n v="219"/>
    <n v="315"/>
    <n v="559.9"/>
    <n v="835.5"/>
    <n v="10430.799999999999"/>
    <n v="15763.5"/>
    <n v="327"/>
    <n v="394"/>
    <n v="327"/>
    <n v="394"/>
    <n v="1108.3"/>
    <n v="1344.3999999999999"/>
    <n v="14729.400000000001"/>
    <n v="18146.900000000001"/>
    <n v="546"/>
    <n v="709"/>
    <n v="546"/>
    <n v="709"/>
    <n v="1668.1999999999998"/>
    <n v="2179.8999999999996"/>
    <n v="25160.2"/>
    <n v="33910.400000000001"/>
    <n v="0"/>
    <n v="0"/>
    <n v="0"/>
    <n v="0"/>
    <n v="0"/>
    <n v="0"/>
    <n v="0"/>
    <n v="0"/>
    <n v="1802.3999999999999"/>
    <n v="2374.8999999999996"/>
    <n v="26795.000000000004"/>
    <n v="35890.399999999994"/>
  </r>
  <r>
    <x v="13"/>
    <s v="Panola College"/>
    <m/>
    <n v="227386"/>
    <x v="6"/>
    <n v="359"/>
    <n v="331"/>
    <n v="4"/>
    <n v="3"/>
    <n v="355"/>
    <n v="328"/>
    <m/>
    <m/>
    <n v="355"/>
    <n v="328"/>
    <n v="355"/>
    <n v="328"/>
    <n v="44"/>
    <n v="46"/>
    <n v="44"/>
    <n v="46"/>
    <n v="12"/>
    <n v="17"/>
    <n v="12"/>
    <n v="17"/>
    <m/>
    <m/>
    <n v="0"/>
    <n v="0"/>
    <n v="56"/>
    <n v="63"/>
    <n v="56"/>
    <n v="63"/>
    <n v="2.8"/>
    <n v="2.8"/>
    <n v="123.19999999999999"/>
    <n v="128.79999999999998"/>
    <n v="2.5"/>
    <n v="2.4"/>
    <n v="30"/>
    <n v="40.799999999999997"/>
    <m/>
    <m/>
    <n v="0"/>
    <n v="0"/>
    <n v="2.7357142857142853"/>
    <n v="2.6920634920634914"/>
    <n v="153.19999999999999"/>
    <n v="169.59999999999997"/>
    <n v="64.8"/>
    <n v="58.6"/>
    <n v="2851.2"/>
    <n v="2695.6"/>
    <n v="42.8"/>
    <n v="37.9"/>
    <n v="513.59999999999991"/>
    <n v="644.29999999999995"/>
    <m/>
    <m/>
    <n v="0"/>
    <n v="0"/>
    <n v="60.085714285714282"/>
    <n v="53.014285714285705"/>
    <n v="3364.7999999999997"/>
    <n v="3339.8999999999996"/>
    <n v="94"/>
    <n v="64"/>
    <n v="94"/>
    <n v="64"/>
    <n v="14"/>
    <n v="13"/>
    <n v="14"/>
    <n v="13"/>
    <m/>
    <m/>
    <n v="0"/>
    <n v="0"/>
    <n v="108"/>
    <n v="77"/>
    <n v="108"/>
    <n v="77"/>
    <n v="3.5"/>
    <n v="3.3"/>
    <n v="329"/>
    <n v="211.2"/>
    <n v="3.7"/>
    <n v="3.5"/>
    <n v="51.800000000000004"/>
    <n v="45.5"/>
    <m/>
    <m/>
    <n v="0"/>
    <n v="0"/>
    <n v="3.5259259259259261"/>
    <n v="3.3337662337662337"/>
    <n v="380.8"/>
    <n v="256.7"/>
    <n v="78.7"/>
    <n v="79.8"/>
    <n v="7397.8"/>
    <n v="5107.2"/>
    <n v="75.099999999999994"/>
    <n v="77.099999999999994"/>
    <n v="1051.3999999999999"/>
    <n v="1002.3"/>
    <m/>
    <m/>
    <n v="0"/>
    <n v="0"/>
    <n v="78.233333333333334"/>
    <n v="79.34415584415585"/>
    <n v="8449.2000000000007"/>
    <n v="6109.5"/>
    <n v="164"/>
    <n v="140"/>
    <n v="164"/>
    <n v="140"/>
    <n v="3.2560975609756095"/>
    <n v="3.0449999999999995"/>
    <n v="534"/>
    <n v="426.29999999999995"/>
    <n v="72.036585365853654"/>
    <n v="67.495714285714286"/>
    <n v="11814"/>
    <n v="9449.4"/>
    <n v="85"/>
    <n v="70"/>
    <n v="85"/>
    <n v="70"/>
    <n v="62"/>
    <n v="59"/>
    <n v="62"/>
    <n v="59"/>
    <m/>
    <m/>
    <n v="0"/>
    <n v="0"/>
    <n v="147"/>
    <n v="129"/>
    <n v="147"/>
    <n v="129"/>
    <n v="2.8"/>
    <n v="2.6"/>
    <n v="237.99999999999997"/>
    <n v="182"/>
    <n v="3.2"/>
    <n v="3"/>
    <n v="198.4"/>
    <n v="177"/>
    <m/>
    <m/>
    <n v="0"/>
    <n v="0"/>
    <n v="2.9687074829931972"/>
    <n v="2.7829457364341086"/>
    <n v="436.4"/>
    <n v="359"/>
    <n v="59.6"/>
    <n v="57.9"/>
    <n v="5066"/>
    <n v="4053"/>
    <n v="47.8"/>
    <n v="47"/>
    <n v="2963.6"/>
    <n v="2773"/>
    <m/>
    <m/>
    <n v="0"/>
    <n v="0"/>
    <n v="54.623129251700682"/>
    <n v="52.914728682170541"/>
    <n v="8029.6"/>
    <n v="6826"/>
    <n v="44"/>
    <n v="59"/>
    <n v="44"/>
    <n v="59"/>
    <n v="2.9"/>
    <n v="2.2999999999999998"/>
    <n v="127.6"/>
    <n v="135.69999999999999"/>
    <n v="32.4"/>
    <n v="23.3"/>
    <n v="1425.6"/>
    <n v="1374.7"/>
    <n v="223"/>
    <n v="180"/>
    <n v="223"/>
    <n v="180"/>
    <n v="690.19999999999993"/>
    <n v="522"/>
    <n v="15315"/>
    <n v="11855.8"/>
    <n v="88"/>
    <n v="89"/>
    <n v="88"/>
    <n v="89"/>
    <n v="280.20000000000005"/>
    <n v="263.3"/>
    <n v="4528.5999999999995"/>
    <n v="4419.6000000000004"/>
    <n v="311"/>
    <n v="269"/>
    <n v="311"/>
    <n v="269"/>
    <n v="970.4"/>
    <n v="785.3"/>
    <n v="19843.599999999999"/>
    <n v="16275.4"/>
    <n v="0"/>
    <n v="0"/>
    <n v="0"/>
    <n v="0"/>
    <n v="0"/>
    <n v="0"/>
    <n v="0"/>
    <n v="0"/>
    <n v="1098"/>
    <n v="921"/>
    <n v="21269.199999999997"/>
    <n v="17650.099999999999"/>
  </r>
  <r>
    <x v="13"/>
    <s v="Ranger College "/>
    <m/>
    <n v="227687"/>
    <x v="6"/>
    <n v="326"/>
    <n v="350"/>
    <n v="16"/>
    <n v="27"/>
    <n v="310"/>
    <n v="323"/>
    <m/>
    <m/>
    <n v="310"/>
    <n v="323"/>
    <n v="310"/>
    <n v="323"/>
    <n v="34"/>
    <n v="30"/>
    <n v="34"/>
    <n v="30"/>
    <n v="10"/>
    <n v="13"/>
    <n v="10"/>
    <n v="13"/>
    <m/>
    <m/>
    <n v="0"/>
    <n v="0"/>
    <n v="44"/>
    <n v="43"/>
    <n v="44"/>
    <n v="43"/>
    <n v="2.4"/>
    <n v="2.2999999999999998"/>
    <n v="81.599999999999994"/>
    <n v="69"/>
    <n v="1.5"/>
    <n v="3.2"/>
    <n v="15"/>
    <n v="41.6"/>
    <m/>
    <m/>
    <n v="0"/>
    <n v="0"/>
    <n v="2.1954545454545453"/>
    <n v="2.5720930232558139"/>
    <n v="96.6"/>
    <n v="110.6"/>
    <n v="62.3"/>
    <n v="57.4"/>
    <n v="2118.1999999999998"/>
    <n v="1722"/>
    <n v="42.1"/>
    <n v="49.5"/>
    <n v="421"/>
    <n v="643.5"/>
    <m/>
    <m/>
    <n v="0"/>
    <n v="0"/>
    <n v="57.709090909090904"/>
    <n v="55.011627906976742"/>
    <n v="2539.1999999999998"/>
    <n v="2365.5"/>
    <n v="89"/>
    <n v="81"/>
    <n v="89"/>
    <n v="81"/>
    <n v="8"/>
    <n v="17"/>
    <n v="8"/>
    <n v="17"/>
    <m/>
    <m/>
    <n v="0"/>
    <n v="0"/>
    <n v="97"/>
    <n v="98"/>
    <n v="97"/>
    <n v="98"/>
    <n v="2.7"/>
    <n v="2.7"/>
    <n v="240.3"/>
    <n v="218.70000000000002"/>
    <n v="3.3"/>
    <n v="4.0999999999999996"/>
    <n v="26.4"/>
    <n v="69.699999999999989"/>
    <m/>
    <m/>
    <n v="0"/>
    <n v="0"/>
    <n v="2.7494845360824742"/>
    <n v="2.9428571428571426"/>
    <n v="266.7"/>
    <n v="288.39999999999998"/>
    <n v="69.3"/>
    <n v="72.2"/>
    <n v="6167.7"/>
    <n v="5848.2"/>
    <n v="52.9"/>
    <n v="68.400000000000006"/>
    <n v="423.2"/>
    <n v="1162.8000000000002"/>
    <m/>
    <m/>
    <n v="0"/>
    <n v="0"/>
    <n v="67.947422680412373"/>
    <n v="71.540816326530617"/>
    <n v="6590.9000000000005"/>
    <n v="7011.0000000000009"/>
    <n v="141"/>
    <n v="141"/>
    <n v="141"/>
    <n v="141"/>
    <n v="2.576595744680851"/>
    <n v="2.8297872340425534"/>
    <n v="363.3"/>
    <n v="399"/>
    <n v="64.752482269503545"/>
    <n v="66.5"/>
    <n v="9130.1"/>
    <n v="9376.5"/>
    <n v="79"/>
    <n v="71"/>
    <n v="79"/>
    <n v="71"/>
    <n v="39"/>
    <n v="52"/>
    <n v="39"/>
    <n v="52"/>
    <m/>
    <m/>
    <n v="0"/>
    <n v="0"/>
    <n v="118"/>
    <n v="123"/>
    <n v="118"/>
    <n v="123"/>
    <n v="2.8"/>
    <n v="2.4"/>
    <n v="221.2"/>
    <n v="170.4"/>
    <n v="3"/>
    <n v="2.8"/>
    <n v="117"/>
    <n v="145.6"/>
    <m/>
    <m/>
    <n v="0"/>
    <n v="0"/>
    <n v="2.8661016949152542"/>
    <n v="2.5691056910569108"/>
    <n v="338.2"/>
    <n v="316"/>
    <n v="53.9"/>
    <n v="51.2"/>
    <n v="4258.0999999999995"/>
    <n v="3635.2000000000003"/>
    <n v="44.5"/>
    <n v="47.3"/>
    <n v="1735.5"/>
    <n v="2459.6"/>
    <m/>
    <m/>
    <n v="0"/>
    <n v="0"/>
    <n v="50.793220338983048"/>
    <n v="49.551219512195125"/>
    <n v="5993.5999999999995"/>
    <n v="6094.8"/>
    <n v="51"/>
    <n v="59"/>
    <n v="51"/>
    <n v="59"/>
    <n v="1"/>
    <n v="1"/>
    <n v="51"/>
    <n v="59"/>
    <n v="10.5"/>
    <n v="10.6"/>
    <n v="535.5"/>
    <n v="625.4"/>
    <n v="202"/>
    <n v="182"/>
    <n v="202"/>
    <n v="182"/>
    <n v="543.09999999999991"/>
    <n v="458.1"/>
    <n v="12544"/>
    <n v="11205.4"/>
    <n v="57"/>
    <n v="82"/>
    <n v="57"/>
    <n v="82"/>
    <n v="158.4"/>
    <n v="256.89999999999998"/>
    <n v="2579.6999999999998"/>
    <n v="4265.8999999999996"/>
    <n v="259"/>
    <n v="264"/>
    <n v="259"/>
    <n v="264"/>
    <n v="701.49999999999989"/>
    <n v="715"/>
    <n v="15123.7"/>
    <n v="15471.3"/>
    <n v="0"/>
    <n v="0"/>
    <n v="0"/>
    <n v="0"/>
    <n v="0"/>
    <n v="0"/>
    <n v="0"/>
    <n v="0"/>
    <n v="752.5"/>
    <n v="774"/>
    <n v="15659.2"/>
    <n v="16096.699999999999"/>
  </r>
  <r>
    <x v="13"/>
    <s v="Southwest Collegiate Institute for the Deaf (HCJCD)"/>
    <m/>
    <n v="382911"/>
    <x v="6"/>
    <n v="11"/>
    <n v="11"/>
    <n v="0"/>
    <n v="0"/>
    <n v="11"/>
    <n v="11"/>
    <m/>
    <m/>
    <n v="11"/>
    <n v="11"/>
    <n v="11"/>
    <n v="11"/>
    <n v="0"/>
    <n v="0"/>
    <n v="0"/>
    <n v="0"/>
    <n v="0"/>
    <n v="0"/>
    <n v="0"/>
    <n v="0"/>
    <m/>
    <m/>
    <n v="0"/>
    <n v="0"/>
    <n v="0"/>
    <n v="0"/>
    <n v="0"/>
    <n v="0"/>
    <n v="0"/>
    <n v="0"/>
    <n v="0"/>
    <n v="0"/>
    <n v="0"/>
    <n v="0"/>
    <n v="0"/>
    <n v="0"/>
    <m/>
    <m/>
    <n v="0"/>
    <n v="0"/>
    <n v="0"/>
    <n v="0"/>
    <n v="0"/>
    <n v="0"/>
    <n v="0"/>
    <n v="0"/>
    <n v="0"/>
    <n v="0"/>
    <n v="0"/>
    <n v="0"/>
    <n v="0"/>
    <n v="0"/>
    <m/>
    <m/>
    <n v="0"/>
    <n v="0"/>
    <n v="0"/>
    <n v="0"/>
    <n v="0"/>
    <n v="0"/>
    <n v="2"/>
    <n v="2"/>
    <n v="2"/>
    <n v="2"/>
    <n v="1"/>
    <n v="2"/>
    <n v="1"/>
    <n v="2"/>
    <m/>
    <m/>
    <n v="0"/>
    <n v="0"/>
    <n v="3"/>
    <n v="4"/>
    <n v="3"/>
    <n v="4"/>
    <n v="3.3"/>
    <n v="3"/>
    <n v="6.6"/>
    <n v="6"/>
    <n v="5.5"/>
    <n v="2.5"/>
    <n v="5.5"/>
    <n v="5"/>
    <m/>
    <m/>
    <n v="0"/>
    <n v="0"/>
    <n v="4.0333333333333332"/>
    <n v="2.75"/>
    <n v="12.1"/>
    <n v="11"/>
    <n v="61.5"/>
    <n v="59"/>
    <n v="123"/>
    <n v="118"/>
    <n v="58"/>
    <n v="46"/>
    <n v="58"/>
    <n v="92"/>
    <m/>
    <m/>
    <n v="0"/>
    <n v="0"/>
    <n v="60.333333333333336"/>
    <n v="52.5"/>
    <n v="181"/>
    <n v="210"/>
    <n v="3"/>
    <n v="4"/>
    <n v="3"/>
    <n v="4"/>
    <n v="4.0333333333333332"/>
    <n v="2.75"/>
    <n v="12.1"/>
    <n v="11"/>
    <n v="60.333333333333336"/>
    <n v="52.5"/>
    <n v="181"/>
    <n v="210"/>
    <n v="5"/>
    <n v="2"/>
    <n v="5"/>
    <n v="2"/>
    <n v="2"/>
    <n v="4"/>
    <n v="2"/>
    <n v="4"/>
    <m/>
    <m/>
    <n v="0"/>
    <n v="0"/>
    <n v="7"/>
    <n v="6"/>
    <n v="7"/>
    <n v="6"/>
    <n v="2.6"/>
    <n v="4"/>
    <n v="13"/>
    <n v="8"/>
    <n v="2.8"/>
    <n v="3.3"/>
    <n v="5.6"/>
    <n v="13.2"/>
    <m/>
    <m/>
    <n v="0"/>
    <n v="0"/>
    <n v="2.6571428571428575"/>
    <n v="3.5333333333333332"/>
    <n v="18.600000000000001"/>
    <n v="21.2"/>
    <n v="50.2"/>
    <n v="75.5"/>
    <n v="251"/>
    <n v="151"/>
    <n v="43.5"/>
    <n v="41.5"/>
    <n v="87"/>
    <n v="166"/>
    <m/>
    <m/>
    <n v="0"/>
    <n v="0"/>
    <n v="48.285714285714285"/>
    <n v="52.833333333333336"/>
    <n v="338"/>
    <n v="317"/>
    <n v="1"/>
    <n v="1"/>
    <n v="1"/>
    <n v="1"/>
    <n v="2"/>
    <n v="0.5"/>
    <n v="2"/>
    <n v="0.5"/>
    <n v="22"/>
    <n v="3"/>
    <n v="22"/>
    <n v="3"/>
    <n v="7"/>
    <n v="4"/>
    <n v="7"/>
    <n v="4"/>
    <n v="19.600000000000001"/>
    <n v="14"/>
    <n v="374"/>
    <n v="269"/>
    <n v="3"/>
    <n v="6"/>
    <n v="3"/>
    <n v="6"/>
    <n v="11.1"/>
    <n v="18.2"/>
    <n v="145"/>
    <n v="258"/>
    <n v="10"/>
    <n v="10"/>
    <n v="10"/>
    <n v="10"/>
    <n v="30.700000000000003"/>
    <n v="32.200000000000003"/>
    <n v="519"/>
    <n v="527"/>
    <n v="0"/>
    <n v="0"/>
    <n v="0"/>
    <n v="0"/>
    <n v="0"/>
    <n v="0"/>
    <n v="0"/>
    <n v="0"/>
    <n v="32.700000000000003"/>
    <n v="32.700000000000003"/>
    <n v="541"/>
    <n v="530"/>
  </r>
  <r>
    <x v="13"/>
    <s v="Texas State Technical College-Fort Bend"/>
    <m/>
    <s v="N/A"/>
    <x v="6"/>
    <n v="78"/>
    <n v="104"/>
    <n v="0"/>
    <n v="0"/>
    <n v="78"/>
    <n v="104"/>
    <m/>
    <m/>
    <n v="78"/>
    <n v="104"/>
    <n v="78"/>
    <n v="104"/>
    <n v="2"/>
    <n v="4"/>
    <n v="2"/>
    <n v="4"/>
    <n v="1"/>
    <n v="6"/>
    <n v="1"/>
    <n v="6"/>
    <m/>
    <m/>
    <n v="0"/>
    <n v="0"/>
    <n v="3"/>
    <n v="10"/>
    <n v="3"/>
    <n v="10"/>
    <n v="2"/>
    <n v="2.5"/>
    <n v="4"/>
    <n v="10"/>
    <n v="2"/>
    <n v="2.4"/>
    <n v="2"/>
    <n v="14.399999999999999"/>
    <m/>
    <m/>
    <n v="0"/>
    <n v="0"/>
    <n v="2"/>
    <n v="2.44"/>
    <n v="6"/>
    <n v="24.4"/>
    <n v="47.5"/>
    <n v="54"/>
    <n v="95"/>
    <n v="216"/>
    <n v="46"/>
    <n v="35.5"/>
    <n v="46"/>
    <n v="213"/>
    <m/>
    <m/>
    <n v="0"/>
    <n v="0"/>
    <n v="47"/>
    <n v="42.9"/>
    <n v="141"/>
    <n v="429"/>
    <n v="12"/>
    <n v="15"/>
    <n v="12"/>
    <n v="15"/>
    <n v="17"/>
    <n v="21"/>
    <n v="17"/>
    <n v="21"/>
    <m/>
    <m/>
    <n v="0"/>
    <n v="0"/>
    <n v="29"/>
    <n v="36"/>
    <n v="29"/>
    <n v="36"/>
    <n v="2"/>
    <n v="2.4"/>
    <n v="24"/>
    <n v="36"/>
    <n v="2"/>
    <n v="2.2999999999999998"/>
    <n v="34"/>
    <n v="48.3"/>
    <m/>
    <m/>
    <n v="0"/>
    <n v="0"/>
    <n v="2"/>
    <n v="2.3416666666666668"/>
    <n v="58"/>
    <n v="84.300000000000011"/>
    <n v="48.1"/>
    <n v="52.7"/>
    <n v="577.20000000000005"/>
    <n v="790.5"/>
    <n v="42.9"/>
    <n v="43.1"/>
    <n v="729.3"/>
    <n v="905.1"/>
    <m/>
    <m/>
    <n v="0"/>
    <n v="0"/>
    <n v="45.051724137931032"/>
    <n v="47.099999999999994"/>
    <n v="1306.5"/>
    <n v="1695.6"/>
    <n v="32"/>
    <n v="46"/>
    <n v="32"/>
    <n v="46"/>
    <n v="2"/>
    <n v="2.3630434782608698"/>
    <n v="64"/>
    <n v="108.70000000000002"/>
    <n v="45.234375"/>
    <n v="46.186956521739127"/>
    <n v="1447.5"/>
    <n v="2124.6"/>
    <n v="14"/>
    <n v="21"/>
    <n v="14"/>
    <n v="21"/>
    <n v="30"/>
    <n v="29"/>
    <n v="30"/>
    <n v="29"/>
    <m/>
    <m/>
    <n v="0"/>
    <n v="0"/>
    <n v="44"/>
    <n v="50"/>
    <n v="44"/>
    <n v="50"/>
    <n v="2.1"/>
    <n v="2.5"/>
    <n v="29.400000000000002"/>
    <n v="52.5"/>
    <n v="2.2000000000000002"/>
    <n v="2.2000000000000002"/>
    <n v="66"/>
    <n v="63.800000000000004"/>
    <m/>
    <m/>
    <n v="0"/>
    <n v="0"/>
    <n v="2.1681818181818184"/>
    <n v="2.3260000000000001"/>
    <n v="95.4"/>
    <n v="116.3"/>
    <n v="46.9"/>
    <n v="49"/>
    <n v="656.6"/>
    <n v="1029"/>
    <n v="38.9"/>
    <n v="36.5"/>
    <n v="1167"/>
    <n v="1058.5"/>
    <m/>
    <m/>
    <n v="0"/>
    <n v="0"/>
    <n v="41.445454545454545"/>
    <n v="41.75"/>
    <n v="1823.6"/>
    <n v="2087.5"/>
    <n v="2"/>
    <n v="8"/>
    <n v="2"/>
    <n v="8"/>
    <n v="1.8"/>
    <n v="1.9"/>
    <n v="3.6"/>
    <n v="15.2"/>
    <n v="25.5"/>
    <n v="38.1"/>
    <n v="51"/>
    <n v="304.8"/>
    <n v="28"/>
    <n v="40"/>
    <n v="28"/>
    <n v="40"/>
    <n v="57.400000000000006"/>
    <n v="98.5"/>
    <n v="1328.8000000000002"/>
    <n v="2035.5"/>
    <n v="48"/>
    <n v="56"/>
    <n v="48"/>
    <n v="56"/>
    <n v="102"/>
    <n v="126.5"/>
    <n v="1942.3"/>
    <n v="2176.6"/>
    <n v="76"/>
    <n v="96"/>
    <n v="76"/>
    <n v="96"/>
    <n v="159.4"/>
    <n v="225"/>
    <n v="3271.1000000000004"/>
    <n v="4212.1000000000004"/>
    <n v="0"/>
    <n v="0"/>
    <n v="0"/>
    <n v="0"/>
    <n v="0"/>
    <n v="0"/>
    <n v="0"/>
    <n v="0"/>
    <n v="163"/>
    <n v="240.2"/>
    <n v="3322.1"/>
    <n v="4516.9000000000005"/>
  </r>
  <r>
    <x v="13"/>
    <s v="Texas State Technical College-Marshall"/>
    <m/>
    <n v="408394"/>
    <x v="6"/>
    <n v="93"/>
    <n v="85"/>
    <n v="2"/>
    <n v="0"/>
    <n v="91"/>
    <n v="85"/>
    <m/>
    <m/>
    <n v="91"/>
    <n v="85"/>
    <n v="91"/>
    <n v="85"/>
    <n v="1"/>
    <n v="6"/>
    <n v="1"/>
    <n v="6"/>
    <n v="1"/>
    <n v="3"/>
    <n v="1"/>
    <n v="3"/>
    <m/>
    <m/>
    <n v="0"/>
    <n v="0"/>
    <n v="2"/>
    <n v="9"/>
    <n v="2"/>
    <n v="9"/>
    <n v="2"/>
    <n v="2"/>
    <n v="2"/>
    <n v="12"/>
    <n v="3.5"/>
    <n v="2"/>
    <n v="3.5"/>
    <n v="6"/>
    <m/>
    <m/>
    <n v="0"/>
    <n v="0"/>
    <n v="2.75"/>
    <n v="2"/>
    <n v="5.5"/>
    <n v="18"/>
    <n v="66.5"/>
    <n v="52.2"/>
    <n v="66.5"/>
    <n v="313.20000000000005"/>
    <n v="55"/>
    <n v="43.7"/>
    <n v="55"/>
    <n v="131.10000000000002"/>
    <m/>
    <m/>
    <n v="0"/>
    <n v="0"/>
    <n v="60.75"/>
    <n v="49.366666666666674"/>
    <n v="121.5"/>
    <n v="444.30000000000007"/>
    <n v="22"/>
    <n v="27"/>
    <n v="22"/>
    <n v="27"/>
    <n v="16"/>
    <n v="14"/>
    <n v="16"/>
    <n v="14"/>
    <m/>
    <m/>
    <n v="0"/>
    <n v="0"/>
    <n v="38"/>
    <n v="41"/>
    <n v="38"/>
    <n v="41"/>
    <n v="2.9"/>
    <n v="2.4"/>
    <n v="63.8"/>
    <n v="64.8"/>
    <n v="2.7"/>
    <n v="3.1"/>
    <n v="43.2"/>
    <n v="43.4"/>
    <m/>
    <m/>
    <n v="0"/>
    <n v="0"/>
    <n v="2.8157894736842106"/>
    <n v="2.6390243902439021"/>
    <n v="107"/>
    <n v="108.19999999999999"/>
    <n v="70.099999999999994"/>
    <n v="52.4"/>
    <n v="1542.1999999999998"/>
    <n v="1414.8"/>
    <n v="61.8"/>
    <n v="54.1"/>
    <n v="988.8"/>
    <n v="757.4"/>
    <m/>
    <m/>
    <n v="0"/>
    <n v="0"/>
    <n v="66.60526315789474"/>
    <n v="52.980487804878045"/>
    <n v="2531"/>
    <n v="2172.1999999999998"/>
    <n v="40"/>
    <n v="50"/>
    <n v="40"/>
    <n v="50"/>
    <n v="2.8125"/>
    <n v="2.5239999999999996"/>
    <n v="112.5"/>
    <n v="126.19999999999997"/>
    <n v="66.3125"/>
    <n v="52.33"/>
    <n v="2652.5"/>
    <n v="2616.5"/>
    <n v="28"/>
    <n v="17"/>
    <n v="28"/>
    <n v="17"/>
    <n v="19"/>
    <n v="12"/>
    <n v="19"/>
    <n v="12"/>
    <m/>
    <m/>
    <n v="0"/>
    <n v="0"/>
    <n v="47"/>
    <n v="29"/>
    <n v="47"/>
    <n v="29"/>
    <n v="2.2000000000000002"/>
    <n v="2"/>
    <n v="61.600000000000009"/>
    <n v="34"/>
    <n v="2.6"/>
    <n v="2.5"/>
    <n v="49.4"/>
    <n v="30"/>
    <m/>
    <m/>
    <n v="0"/>
    <n v="0"/>
    <n v="2.3617021276595747"/>
    <n v="2.2068965517241379"/>
    <n v="111.00000000000001"/>
    <n v="64"/>
    <n v="58.1"/>
    <n v="49.2"/>
    <n v="1626.8"/>
    <n v="836.40000000000009"/>
    <n v="57.4"/>
    <n v="44.7"/>
    <n v="1090.5999999999999"/>
    <n v="536.40000000000009"/>
    <m/>
    <m/>
    <n v="0"/>
    <n v="0"/>
    <n v="57.817021276595739"/>
    <n v="47.337931034482764"/>
    <n v="2717.3999999999996"/>
    <n v="1372.8000000000002"/>
    <n v="4"/>
    <n v="6"/>
    <n v="4"/>
    <n v="6"/>
    <n v="2.2999999999999998"/>
    <n v="4.3"/>
    <n v="9.1999999999999993"/>
    <n v="25.799999999999997"/>
    <n v="51.1"/>
    <n v="36.200000000000003"/>
    <n v="204.4"/>
    <n v="217.20000000000002"/>
    <n v="51"/>
    <n v="50"/>
    <n v="51"/>
    <n v="50"/>
    <n v="127.4"/>
    <n v="110.8"/>
    <n v="3235.5"/>
    <n v="2564.4"/>
    <n v="36"/>
    <n v="29"/>
    <n v="36"/>
    <n v="29"/>
    <n v="96.1"/>
    <n v="79.400000000000006"/>
    <n v="2134.3999999999996"/>
    <n v="1424.9"/>
    <n v="87"/>
    <n v="79"/>
    <n v="87"/>
    <n v="79"/>
    <n v="223.5"/>
    <n v="190.2"/>
    <n v="5369.9"/>
    <n v="3989.3"/>
    <n v="0"/>
    <n v="0"/>
    <n v="0"/>
    <n v="0"/>
    <n v="0"/>
    <n v="0"/>
    <n v="0"/>
    <n v="0"/>
    <n v="232.7"/>
    <n v="216"/>
    <n v="5574.2999999999993"/>
    <n v="4206.5"/>
  </r>
  <r>
    <x v="13"/>
    <s v="Texas State Technical College-North Texas"/>
    <m/>
    <s v="N/A"/>
    <x v="6"/>
    <n v="49"/>
    <n v="41"/>
    <n v="1"/>
    <n v="1"/>
    <n v="48"/>
    <n v="40"/>
    <m/>
    <m/>
    <n v="48"/>
    <n v="40"/>
    <n v="48"/>
    <n v="40"/>
    <n v="1"/>
    <n v="1"/>
    <n v="1"/>
    <n v="1"/>
    <n v="3"/>
    <n v="0"/>
    <n v="3"/>
    <n v="0"/>
    <m/>
    <m/>
    <n v="0"/>
    <n v="0"/>
    <n v="4"/>
    <n v="1"/>
    <n v="4"/>
    <n v="1"/>
    <n v="4"/>
    <n v="5"/>
    <n v="4"/>
    <n v="5"/>
    <n v="2.2999999999999998"/>
    <n v="0"/>
    <n v="6.8999999999999995"/>
    <n v="0"/>
    <m/>
    <m/>
    <n v="0"/>
    <n v="0"/>
    <n v="2.7249999999999996"/>
    <n v="5"/>
    <n v="10.899999999999999"/>
    <n v="5"/>
    <n v="90"/>
    <n v="49"/>
    <n v="90"/>
    <n v="49"/>
    <n v="42.3"/>
    <n v="0"/>
    <n v="126.89999999999999"/>
    <n v="0"/>
    <m/>
    <m/>
    <n v="0"/>
    <n v="0"/>
    <n v="54.224999999999994"/>
    <n v="49"/>
    <n v="216.89999999999998"/>
    <n v="49"/>
    <n v="5"/>
    <n v="4"/>
    <n v="5"/>
    <n v="4"/>
    <n v="9"/>
    <n v="8"/>
    <n v="9"/>
    <n v="8"/>
    <m/>
    <m/>
    <n v="0"/>
    <n v="0"/>
    <n v="14"/>
    <n v="12"/>
    <n v="14"/>
    <n v="12"/>
    <n v="2.5"/>
    <n v="2.1"/>
    <n v="12.5"/>
    <n v="8.4"/>
    <n v="2.7"/>
    <n v="3.4"/>
    <n v="24.3"/>
    <n v="27.2"/>
    <m/>
    <m/>
    <n v="0"/>
    <n v="0"/>
    <n v="2.6285714285714286"/>
    <n v="2.9666666666666668"/>
    <n v="36.799999999999997"/>
    <n v="35.6"/>
    <n v="46.6"/>
    <n v="47.8"/>
    <n v="233"/>
    <n v="191.2"/>
    <n v="45.6"/>
    <n v="45.6"/>
    <n v="410.40000000000003"/>
    <n v="364.8"/>
    <m/>
    <m/>
    <n v="0"/>
    <n v="0"/>
    <n v="45.957142857142863"/>
    <n v="46.333333333333336"/>
    <n v="643.40000000000009"/>
    <n v="556"/>
    <n v="18"/>
    <n v="13"/>
    <n v="18"/>
    <n v="13"/>
    <n v="2.65"/>
    <n v="3.1230769230769231"/>
    <n v="47.699999999999996"/>
    <n v="40.6"/>
    <n v="47.794444444444451"/>
    <n v="46.53846153846154"/>
    <n v="860.30000000000018"/>
    <n v="605"/>
    <n v="6"/>
    <n v="6"/>
    <n v="6"/>
    <n v="6"/>
    <n v="19"/>
    <n v="18"/>
    <n v="19"/>
    <n v="18"/>
    <m/>
    <m/>
    <n v="0"/>
    <n v="0"/>
    <n v="25"/>
    <n v="24"/>
    <n v="25"/>
    <n v="24"/>
    <n v="1.8"/>
    <n v="1.8"/>
    <n v="10.8"/>
    <n v="10.8"/>
    <n v="2.7"/>
    <n v="2.6"/>
    <n v="51.300000000000004"/>
    <n v="46.800000000000004"/>
    <m/>
    <m/>
    <n v="0"/>
    <n v="0"/>
    <n v="2.4840000000000004"/>
    <n v="2.4000000000000004"/>
    <n v="62.100000000000009"/>
    <n v="57.600000000000009"/>
    <n v="40"/>
    <n v="40.299999999999997"/>
    <n v="240"/>
    <n v="241.79999999999998"/>
    <n v="43.8"/>
    <n v="33.6"/>
    <n v="832.19999999999993"/>
    <n v="604.80000000000007"/>
    <m/>
    <m/>
    <n v="0"/>
    <n v="0"/>
    <n v="42.887999999999991"/>
    <n v="35.274999999999999"/>
    <n v="1072.1999999999998"/>
    <n v="846.59999999999991"/>
    <n v="5"/>
    <n v="3"/>
    <n v="5"/>
    <n v="3"/>
    <n v="2.8"/>
    <n v="2.8"/>
    <n v="14"/>
    <n v="8.3999999999999986"/>
    <n v="37.200000000000003"/>
    <n v="50"/>
    <n v="186"/>
    <n v="150"/>
    <n v="12"/>
    <n v="11"/>
    <n v="12"/>
    <n v="11"/>
    <n v="27.3"/>
    <n v="24.200000000000003"/>
    <n v="563"/>
    <n v="482"/>
    <n v="31"/>
    <n v="26"/>
    <n v="31"/>
    <n v="26"/>
    <n v="82.5"/>
    <n v="74"/>
    <n v="1369.5"/>
    <n v="969.60000000000014"/>
    <n v="43"/>
    <n v="37"/>
    <n v="43"/>
    <n v="37"/>
    <n v="109.8"/>
    <n v="98.2"/>
    <n v="1932.5"/>
    <n v="1451.6000000000001"/>
    <n v="0"/>
    <n v="0"/>
    <n v="0"/>
    <n v="0"/>
    <n v="0"/>
    <n v="0"/>
    <n v="0"/>
    <n v="0"/>
    <n v="123.80000000000001"/>
    <n v="106.60000000000002"/>
    <n v="2118.5"/>
    <n v="1601.6"/>
  </r>
  <r>
    <x v="13"/>
    <s v="Texas State Technical College-West Texas"/>
    <m/>
    <n v="229328"/>
    <x v="6"/>
    <n v="250"/>
    <n v="207"/>
    <n v="2"/>
    <n v="4"/>
    <n v="248"/>
    <n v="203"/>
    <m/>
    <m/>
    <n v="248"/>
    <n v="203"/>
    <n v="248"/>
    <n v="203"/>
    <n v="6"/>
    <n v="7"/>
    <n v="6"/>
    <n v="7"/>
    <n v="5"/>
    <n v="7"/>
    <n v="5"/>
    <n v="7"/>
    <m/>
    <m/>
    <n v="0"/>
    <n v="0"/>
    <n v="11"/>
    <n v="14"/>
    <n v="11"/>
    <n v="14"/>
    <n v="2.7"/>
    <n v="2.1"/>
    <n v="16.200000000000003"/>
    <n v="14.700000000000001"/>
    <n v="2.6"/>
    <n v="2.4"/>
    <n v="13"/>
    <n v="16.8"/>
    <m/>
    <m/>
    <n v="0"/>
    <n v="0"/>
    <n v="2.6545454545454548"/>
    <n v="2.25"/>
    <n v="29.200000000000003"/>
    <n v="31.5"/>
    <n v="64"/>
    <n v="55.6"/>
    <n v="384"/>
    <n v="389.2"/>
    <n v="60.6"/>
    <n v="40.6"/>
    <n v="303"/>
    <n v="284.2"/>
    <m/>
    <m/>
    <n v="0"/>
    <n v="0"/>
    <n v="62.454545454545453"/>
    <n v="48.1"/>
    <n v="687"/>
    <n v="673.4"/>
    <n v="33"/>
    <n v="22"/>
    <n v="33"/>
    <n v="22"/>
    <n v="22"/>
    <n v="19"/>
    <n v="22"/>
    <n v="19"/>
    <m/>
    <m/>
    <n v="0"/>
    <n v="0"/>
    <n v="55"/>
    <n v="41"/>
    <n v="55"/>
    <n v="41"/>
    <n v="2.6"/>
    <n v="2.8"/>
    <n v="85.8"/>
    <n v="61.599999999999994"/>
    <n v="2.9"/>
    <n v="2.9"/>
    <n v="63.8"/>
    <n v="55.1"/>
    <m/>
    <m/>
    <n v="0"/>
    <n v="0"/>
    <n v="2.7199999999999998"/>
    <n v="2.846341463414634"/>
    <n v="149.6"/>
    <n v="116.69999999999999"/>
    <n v="65.8"/>
    <n v="58.1"/>
    <n v="2171.4"/>
    <n v="1278.2"/>
    <n v="66.8"/>
    <n v="52.3"/>
    <n v="1469.6"/>
    <n v="993.69999999999993"/>
    <m/>
    <m/>
    <n v="0"/>
    <n v="0"/>
    <n v="66.2"/>
    <n v="55.412195121951221"/>
    <n v="3641"/>
    <n v="2271.9"/>
    <n v="66"/>
    <n v="55"/>
    <n v="66"/>
    <n v="55"/>
    <n v="2.7090909090909094"/>
    <n v="2.6945454545454544"/>
    <n v="178.8"/>
    <n v="148.19999999999999"/>
    <n v="65.575757575757578"/>
    <n v="53.550909090909094"/>
    <n v="4328"/>
    <n v="2945.3"/>
    <n v="78"/>
    <n v="63"/>
    <n v="78"/>
    <n v="63"/>
    <n v="67"/>
    <n v="59"/>
    <n v="67"/>
    <n v="59"/>
    <m/>
    <m/>
    <n v="0"/>
    <n v="0"/>
    <n v="145"/>
    <n v="122"/>
    <n v="145"/>
    <n v="122"/>
    <n v="1.7"/>
    <n v="1.9"/>
    <n v="132.6"/>
    <n v="119.69999999999999"/>
    <n v="2.5"/>
    <n v="2.5"/>
    <n v="167.5"/>
    <n v="147.5"/>
    <m/>
    <m/>
    <n v="0"/>
    <n v="0"/>
    <n v="2.069655172413793"/>
    <n v="2.1901639344262294"/>
    <n v="300.09999999999997"/>
    <n v="267.2"/>
    <n v="45.9"/>
    <n v="47.9"/>
    <n v="3580.2"/>
    <n v="3017.7"/>
    <n v="54.5"/>
    <n v="51.7"/>
    <n v="3651.5"/>
    <n v="3050.3"/>
    <m/>
    <m/>
    <n v="0"/>
    <n v="0"/>
    <n v="49.873793103448271"/>
    <n v="49.73770491803279"/>
    <n v="7231.6999999999989"/>
    <n v="6068"/>
    <n v="37"/>
    <n v="26"/>
    <n v="37"/>
    <n v="26"/>
    <n v="3.1"/>
    <n v="3.1"/>
    <n v="114.7"/>
    <n v="80.600000000000009"/>
    <n v="50.9"/>
    <n v="51.8"/>
    <n v="1883.3"/>
    <n v="1346.8"/>
    <n v="117"/>
    <n v="92"/>
    <n v="117"/>
    <n v="92"/>
    <n v="234.6"/>
    <n v="196"/>
    <n v="6135.6"/>
    <n v="4685.1000000000004"/>
    <n v="94"/>
    <n v="85"/>
    <n v="94"/>
    <n v="85"/>
    <n v="244.3"/>
    <n v="219.4"/>
    <n v="5424.1"/>
    <n v="4328.2"/>
    <n v="211"/>
    <n v="177"/>
    <n v="211"/>
    <n v="177"/>
    <n v="478.9"/>
    <n v="415.4"/>
    <n v="11559.7"/>
    <n v="9013.2999999999993"/>
    <n v="0"/>
    <n v="0"/>
    <n v="0"/>
    <n v="0"/>
    <n v="0"/>
    <n v="0"/>
    <n v="0"/>
    <n v="0"/>
    <n v="593.6"/>
    <n v="496"/>
    <n v="13442.999999999998"/>
    <n v="10360.099999999999"/>
  </r>
  <r>
    <x v="13"/>
    <s v="Western Texas College "/>
    <m/>
    <n v="229832"/>
    <x v="6"/>
    <n v="199"/>
    <n v="174"/>
    <n v="1"/>
    <n v="0"/>
    <n v="198"/>
    <n v="174"/>
    <m/>
    <m/>
    <n v="198"/>
    <n v="174"/>
    <n v="198"/>
    <n v="174"/>
    <n v="21"/>
    <n v="15"/>
    <n v="21"/>
    <n v="15"/>
    <n v="6"/>
    <n v="12"/>
    <n v="6"/>
    <n v="12"/>
    <m/>
    <m/>
    <n v="0"/>
    <n v="0"/>
    <n v="27"/>
    <n v="27"/>
    <n v="27"/>
    <n v="27"/>
    <n v="2.2000000000000002"/>
    <n v="2.7"/>
    <n v="46.2"/>
    <n v="40.5"/>
    <n v="2"/>
    <n v="2"/>
    <n v="12"/>
    <n v="24"/>
    <m/>
    <m/>
    <n v="0"/>
    <n v="0"/>
    <n v="2.1555555555555554"/>
    <n v="2.3888888888888888"/>
    <n v="58.199999999999996"/>
    <n v="64.5"/>
    <n v="63.5"/>
    <n v="44.5"/>
    <n v="1333.5"/>
    <n v="667.5"/>
    <n v="29.2"/>
    <n v="25.3"/>
    <n v="175.2"/>
    <n v="303.60000000000002"/>
    <m/>
    <m/>
    <n v="0"/>
    <n v="0"/>
    <n v="55.87777777777778"/>
    <n v="35.966666666666669"/>
    <n v="1508.7"/>
    <n v="971.1"/>
    <n v="78"/>
    <n v="62"/>
    <n v="78"/>
    <n v="62"/>
    <n v="11"/>
    <n v="13"/>
    <n v="11"/>
    <n v="13"/>
    <m/>
    <m/>
    <n v="0"/>
    <n v="0"/>
    <n v="89"/>
    <n v="75"/>
    <n v="89"/>
    <n v="75"/>
    <n v="2.7"/>
    <n v="2.6"/>
    <n v="210.60000000000002"/>
    <n v="161.20000000000002"/>
    <n v="4.3"/>
    <n v="5.0999999999999996"/>
    <n v="47.3"/>
    <n v="66.3"/>
    <m/>
    <m/>
    <n v="0"/>
    <n v="0"/>
    <n v="2.8977528089887645"/>
    <n v="3.0333333333333332"/>
    <n v="257.90000000000003"/>
    <n v="227.5"/>
    <n v="68.2"/>
    <n v="67.7"/>
    <n v="5319.6"/>
    <n v="4197.4000000000005"/>
    <n v="65.099999999999994"/>
    <n v="62.3"/>
    <n v="716.09999999999991"/>
    <n v="809.9"/>
    <m/>
    <m/>
    <n v="0"/>
    <n v="0"/>
    <n v="67.81685393258428"/>
    <n v="66.763999999999996"/>
    <n v="6035.7000000000007"/>
    <n v="5007.2999999999993"/>
    <n v="116"/>
    <n v="102"/>
    <n v="116"/>
    <n v="102"/>
    <n v="2.7250000000000001"/>
    <n v="2.8627450980392157"/>
    <n v="316.10000000000002"/>
    <n v="292"/>
    <n v="65.037931034482767"/>
    <n v="58.611764705882351"/>
    <n v="7544.4000000000015"/>
    <n v="5978.4"/>
    <n v="23"/>
    <n v="27"/>
    <n v="23"/>
    <n v="27"/>
    <n v="10"/>
    <n v="8"/>
    <n v="10"/>
    <n v="8"/>
    <m/>
    <m/>
    <n v="0"/>
    <n v="0"/>
    <n v="33"/>
    <n v="35"/>
    <n v="33"/>
    <n v="35"/>
    <n v="2.2999999999999998"/>
    <n v="1.9"/>
    <n v="52.9"/>
    <n v="51.3"/>
    <n v="2.9"/>
    <n v="2.8"/>
    <n v="29"/>
    <n v="22.4"/>
    <m/>
    <m/>
    <n v="0"/>
    <n v="0"/>
    <n v="2.4818181818181819"/>
    <n v="2.1057142857142854"/>
    <n v="81.900000000000006"/>
    <n v="73.699999999999989"/>
    <n v="51"/>
    <n v="47"/>
    <n v="1173"/>
    <n v="1269"/>
    <n v="35.6"/>
    <n v="39.6"/>
    <n v="356"/>
    <n v="316.8"/>
    <m/>
    <m/>
    <n v="0"/>
    <n v="0"/>
    <n v="46.333333333333336"/>
    <n v="45.308571428571426"/>
    <n v="1529"/>
    <n v="1585.8"/>
    <n v="49"/>
    <n v="37"/>
    <n v="49"/>
    <n v="37"/>
    <n v="1.2"/>
    <n v="1.2"/>
    <n v="58.8"/>
    <n v="44.4"/>
    <n v="13.5"/>
    <n v="11.5"/>
    <n v="661.5"/>
    <n v="425.5"/>
    <n v="122"/>
    <n v="104"/>
    <n v="122"/>
    <n v="104"/>
    <n v="309.7"/>
    <n v="253"/>
    <n v="7826.1"/>
    <n v="6133.9000000000005"/>
    <n v="27"/>
    <n v="33"/>
    <n v="27"/>
    <n v="33"/>
    <n v="88.3"/>
    <n v="112.69999999999999"/>
    <n v="1247.3"/>
    <n v="1430.3"/>
    <n v="149"/>
    <n v="137"/>
    <n v="149"/>
    <n v="137"/>
    <n v="398"/>
    <n v="365.7"/>
    <n v="9073.4"/>
    <n v="7564.2000000000007"/>
    <n v="0"/>
    <n v="0"/>
    <n v="0"/>
    <n v="0"/>
    <n v="0"/>
    <n v="0"/>
    <n v="0"/>
    <n v="0"/>
    <n v="456.8"/>
    <n v="410.09999999999997"/>
    <n v="9734.9000000000015"/>
    <n v="7989.7"/>
  </r>
  <r>
    <x v="13"/>
    <s v="University of North Texas at Dallas"/>
    <m/>
    <n v="484905"/>
    <x v="2"/>
    <n v="677"/>
    <n v="813"/>
    <n v="6"/>
    <n v="1"/>
    <n v="671"/>
    <n v="812"/>
    <m/>
    <m/>
    <n v="671"/>
    <n v="812"/>
    <n v="671"/>
    <n v="812"/>
    <n v="57"/>
    <n v="57"/>
    <n v="57"/>
    <n v="57"/>
    <n v="0"/>
    <n v="2"/>
    <n v="0"/>
    <n v="2"/>
    <m/>
    <m/>
    <n v="0"/>
    <n v="0"/>
    <n v="57"/>
    <n v="59"/>
    <n v="57"/>
    <n v="59"/>
    <n v="3.4"/>
    <n v="3.7"/>
    <n v="193.79999999999998"/>
    <n v="210.9"/>
    <n v="0"/>
    <n v="4"/>
    <n v="0"/>
    <n v="8"/>
    <m/>
    <m/>
    <n v="0"/>
    <n v="0"/>
    <n v="3.4"/>
    <n v="3.710169491525424"/>
    <n v="193.79999999999998"/>
    <n v="218.9"/>
    <n v="95.7"/>
    <n v="101.1"/>
    <n v="5454.9000000000005"/>
    <n v="5762.7"/>
    <n v="0"/>
    <n v="84.5"/>
    <n v="0"/>
    <n v="169"/>
    <m/>
    <m/>
    <n v="0"/>
    <n v="0"/>
    <n v="95.7"/>
    <n v="100.53728813559322"/>
    <n v="5454.9000000000005"/>
    <n v="5931.7"/>
    <n v="57"/>
    <n v="61"/>
    <n v="57"/>
    <n v="61"/>
    <n v="5"/>
    <n v="6"/>
    <n v="5"/>
    <n v="6"/>
    <m/>
    <m/>
    <n v="0"/>
    <n v="0"/>
    <n v="62"/>
    <n v="67"/>
    <n v="62"/>
    <n v="67"/>
    <n v="4.5"/>
    <n v="4.5"/>
    <n v="256.5"/>
    <n v="274.5"/>
    <n v="4.7"/>
    <n v="4.4000000000000004"/>
    <n v="23.5"/>
    <n v="26.400000000000002"/>
    <m/>
    <m/>
    <n v="0"/>
    <n v="0"/>
    <n v="4.5161290322580649"/>
    <n v="4.491044776119403"/>
    <n v="280"/>
    <n v="300.89999999999998"/>
    <n v="119.1"/>
    <n v="121.9"/>
    <n v="6788.7"/>
    <n v="7435.9000000000005"/>
    <n v="128"/>
    <n v="105.5"/>
    <n v="640"/>
    <n v="633"/>
    <m/>
    <m/>
    <n v="0"/>
    <n v="0"/>
    <n v="119.81774193548387"/>
    <n v="120.43134328358209"/>
    <n v="7428.7"/>
    <n v="8068.9000000000005"/>
    <n v="119"/>
    <n v="126"/>
    <n v="119"/>
    <n v="126"/>
    <n v="3.9815126050420164"/>
    <n v="4.125396825396825"/>
    <n v="473.79999999999995"/>
    <n v="519.79999999999995"/>
    <n v="108.2655462184874"/>
    <n v="111.11587301587302"/>
    <n v="12883.6"/>
    <n v="14000.6"/>
    <n v="317"/>
    <n v="368"/>
    <n v="317"/>
    <n v="368"/>
    <n v="217"/>
    <n v="282"/>
    <n v="217"/>
    <n v="282"/>
    <m/>
    <m/>
    <n v="0"/>
    <n v="0"/>
    <n v="534"/>
    <n v="650"/>
    <n v="534"/>
    <n v="650"/>
    <n v="2.9"/>
    <n v="2.8"/>
    <n v="919.3"/>
    <n v="1030.3999999999999"/>
    <n v="3.3"/>
    <n v="3.3"/>
    <n v="716.09999999999991"/>
    <n v="930.59999999999991"/>
    <m/>
    <m/>
    <n v="0"/>
    <n v="0"/>
    <n v="3.0625468164794003"/>
    <n v="3.0169230769230766"/>
    <n v="1635.3999999999999"/>
    <n v="1960.9999999999998"/>
    <n v="67.8"/>
    <n v="66.5"/>
    <n v="21492.6"/>
    <n v="24472"/>
    <n v="59.1"/>
    <n v="60.5"/>
    <n v="12824.7"/>
    <n v="17061"/>
    <m/>
    <m/>
    <n v="0"/>
    <n v="0"/>
    <n v="64.264606741573033"/>
    <n v="63.896923076923073"/>
    <n v="34317.300000000003"/>
    <n v="41533"/>
    <n v="18"/>
    <n v="36"/>
    <n v="18"/>
    <n v="36"/>
    <n v="3.3"/>
    <n v="4.4000000000000004"/>
    <n v="59.4"/>
    <n v="158.4"/>
    <n v="50.3"/>
    <n v="57.1"/>
    <n v="905.4"/>
    <n v="2055.6"/>
    <n v="431"/>
    <n v="486"/>
    <n v="431"/>
    <n v="486"/>
    <n v="1369.6"/>
    <n v="1515.7999999999997"/>
    <n v="33736.199999999997"/>
    <n v="37670.6"/>
    <n v="222"/>
    <n v="290"/>
    <n v="222"/>
    <n v="290"/>
    <n v="739.59999999999991"/>
    <n v="964.99999999999989"/>
    <n v="13464.7"/>
    <n v="17863"/>
    <n v="653"/>
    <n v="776"/>
    <n v="653"/>
    <n v="776"/>
    <n v="2109.1999999999998"/>
    <n v="2480.7999999999997"/>
    <n v="47200.899999999994"/>
    <n v="55533.599999999999"/>
    <n v="0"/>
    <n v="0"/>
    <n v="0"/>
    <n v="0"/>
    <n v="0"/>
    <n v="0"/>
    <n v="0"/>
    <n v="0"/>
    <n v="2168.6"/>
    <n v="2639.2"/>
    <n v="48106.3"/>
    <n v="57589.2"/>
  </r>
  <r>
    <x v="13"/>
    <s v="Dallas College"/>
    <m/>
    <n v="224615"/>
    <x v="8"/>
    <n v="8459"/>
    <n v="9226"/>
    <n v="103"/>
    <n v="103"/>
    <n v="8356"/>
    <n v="9123"/>
    <m/>
    <m/>
    <n v="8356"/>
    <n v="9123"/>
    <n v="8356"/>
    <n v="9123"/>
    <n v="587"/>
    <n v="553"/>
    <n v="587"/>
    <n v="553"/>
    <n v="474"/>
    <n v="682"/>
    <n v="474"/>
    <n v="682"/>
    <m/>
    <m/>
    <n v="0"/>
    <n v="0"/>
    <n v="1061"/>
    <n v="1235"/>
    <n v="1061"/>
    <n v="1235"/>
    <n v="3.7"/>
    <n v="3.8"/>
    <n v="2171.9"/>
    <n v="2101.4"/>
    <n v="3.2"/>
    <n v="3.3"/>
    <n v="1516.8000000000002"/>
    <n v="2250.6"/>
    <m/>
    <m/>
    <n v="0"/>
    <n v="0"/>
    <n v="3.4766258246936856"/>
    <n v="3.5238866396761135"/>
    <n v="3688.7000000000003"/>
    <n v="4352"/>
    <n v="85.6"/>
    <n v="82.9"/>
    <n v="50247.199999999997"/>
    <n v="45843.700000000004"/>
    <n v="59.3"/>
    <n v="49.1"/>
    <n v="28108.199999999997"/>
    <n v="33486.200000000004"/>
    <m/>
    <m/>
    <n v="0"/>
    <n v="0"/>
    <n v="73.850518378887841"/>
    <n v="64.234736842105264"/>
    <n v="78355.399999999994"/>
    <n v="79329.899999999994"/>
    <n v="1314"/>
    <n v="1367"/>
    <n v="1314"/>
    <n v="1367"/>
    <n v="1828"/>
    <n v="2017"/>
    <n v="1828"/>
    <n v="2017"/>
    <m/>
    <m/>
    <n v="0"/>
    <n v="0"/>
    <n v="3142"/>
    <n v="3384"/>
    <n v="3142"/>
    <n v="3384"/>
    <n v="4.9000000000000004"/>
    <n v="4.9000000000000004"/>
    <n v="6438.6"/>
    <n v="6698.3"/>
    <n v="4.7"/>
    <n v="4.7"/>
    <n v="8591.6"/>
    <n v="9479.9"/>
    <m/>
    <m/>
    <n v="0"/>
    <n v="0"/>
    <n v="4.783640992998091"/>
    <n v="4.7807919621749413"/>
    <n v="15030.200000000003"/>
    <n v="16178.2"/>
    <n v="96.1"/>
    <n v="96.6"/>
    <n v="126275.4"/>
    <n v="132052.19999999998"/>
    <n v="87.3"/>
    <n v="81.900000000000006"/>
    <n v="159584.4"/>
    <n v="165192.30000000002"/>
    <m/>
    <m/>
    <n v="0"/>
    <n v="0"/>
    <n v="90.980203691915975"/>
    <n v="87.838209219858157"/>
    <n v="285859.8"/>
    <n v="297244.5"/>
    <n v="4203"/>
    <n v="4619"/>
    <n v="4203"/>
    <n v="4619"/>
    <n v="4.4536997382821797"/>
    <n v="4.4447282961680017"/>
    <n v="18718.900000000001"/>
    <n v="20530.2"/>
    <n v="86.656007613609319"/>
    <n v="81.52725698203075"/>
    <n v="364215.19999999995"/>
    <n v="376574.4"/>
    <n v="231"/>
    <n v="171"/>
    <n v="231"/>
    <n v="171"/>
    <n v="422"/>
    <n v="468"/>
    <n v="422"/>
    <n v="468"/>
    <m/>
    <m/>
    <n v="0"/>
    <n v="0"/>
    <n v="653"/>
    <n v="639"/>
    <n v="653"/>
    <n v="639"/>
    <n v="4.0999999999999996"/>
    <n v="5.2"/>
    <n v="947.09999999999991"/>
    <n v="889.2"/>
    <n v="3.9"/>
    <n v="4.5999999999999996"/>
    <n v="1645.8"/>
    <n v="2152.7999999999997"/>
    <m/>
    <m/>
    <n v="0"/>
    <n v="0"/>
    <n v="3.9707503828483914"/>
    <n v="4.76056338028169"/>
    <n v="2592.8999999999996"/>
    <n v="3042"/>
    <n v="75.900000000000006"/>
    <n v="86.4"/>
    <n v="17532.900000000001"/>
    <n v="14774.400000000001"/>
    <n v="64.7"/>
    <n v="68"/>
    <n v="27303.4"/>
    <n v="31824"/>
    <m/>
    <m/>
    <n v="0"/>
    <n v="0"/>
    <n v="68.662021439509957"/>
    <n v="72.923943661971833"/>
    <n v="44836.3"/>
    <n v="46598.400000000001"/>
    <n v="3500"/>
    <n v="3865"/>
    <n v="3500"/>
    <n v="3865"/>
    <n v="3.2"/>
    <n v="3.6"/>
    <n v="11200"/>
    <n v="13914"/>
    <n v="43.8"/>
    <n v="45.7"/>
    <n v="153300"/>
    <n v="176630.5"/>
    <n v="2132"/>
    <n v="2091"/>
    <n v="2132"/>
    <n v="2091"/>
    <n v="9557.6"/>
    <n v="9688.9000000000015"/>
    <n v="194055.49999999997"/>
    <n v="192670.3"/>
    <n v="2724"/>
    <n v="3167"/>
    <n v="2724"/>
    <n v="3167"/>
    <n v="11754.2"/>
    <n v="13883.3"/>
    <n v="214995.99999999997"/>
    <n v="230502.50000000003"/>
    <n v="4856"/>
    <n v="5258"/>
    <n v="4856"/>
    <n v="5258"/>
    <n v="21311.800000000003"/>
    <n v="23572.2"/>
    <n v="409051.49999999994"/>
    <n v="423172.80000000005"/>
    <n v="0"/>
    <n v="0"/>
    <n v="0"/>
    <n v="0"/>
    <n v="0"/>
    <n v="0"/>
    <n v="0"/>
    <n v="0"/>
    <n v="32511.800000000003"/>
    <n v="37486.199999999997"/>
    <n v="562351.5"/>
    <n v="599803.30000000005"/>
  </r>
  <r>
    <x v="14"/>
    <s v="George Mason University "/>
    <m/>
    <n v="232186"/>
    <x v="3"/>
    <n v="6002"/>
    <n v="6388"/>
    <n v="112"/>
    <n v="111"/>
    <n v="5890"/>
    <n v="6277"/>
    <n v="120"/>
    <n v="120"/>
    <n v="5890"/>
    <n v="6277"/>
    <n v="5890"/>
    <n v="6277"/>
    <n v="76"/>
    <n v="75"/>
    <n v="76"/>
    <n v="75"/>
    <n v="1"/>
    <n v="2"/>
    <n v="1"/>
    <n v="2"/>
    <n v="0"/>
    <m/>
    <n v="0"/>
    <n v="0"/>
    <n v="77"/>
    <n v="77"/>
    <n v="77"/>
    <n v="77"/>
    <n v="4.4473684210526301"/>
    <n v="4.3466666666666702"/>
    <n v="337.99999999999989"/>
    <n v="326.00000000000028"/>
    <n v="6"/>
    <n v="2.5"/>
    <n v="6"/>
    <n v="5"/>
    <n v="0"/>
    <m/>
    <n v="0"/>
    <n v="0"/>
    <n v="4.4675324675324664"/>
    <n v="4.2987012987013022"/>
    <n v="343.99999999999989"/>
    <n v="331.00000000000028"/>
    <n v="129.342105263158"/>
    <n v="125.746666666667"/>
    <n v="9830.0000000000091"/>
    <n v="9431.0000000000255"/>
    <n v="161"/>
    <n v="83.5"/>
    <n v="161"/>
    <n v="167"/>
    <n v="0"/>
    <m/>
    <n v="0"/>
    <n v="0"/>
    <n v="129.75324675324688"/>
    <n v="124.64935064935098"/>
    <n v="9991.0000000000109"/>
    <n v="9598.0000000000255"/>
    <n v="2407"/>
    <n v="2574"/>
    <n v="2407"/>
    <n v="2574"/>
    <n v="28"/>
    <n v="43"/>
    <n v="28"/>
    <n v="43"/>
    <n v="0"/>
    <m/>
    <n v="0"/>
    <n v="0"/>
    <n v="2435"/>
    <n v="2617"/>
    <n v="2435"/>
    <n v="2617"/>
    <n v="4.73639385126714"/>
    <n v="4.7995337995338003"/>
    <n v="11400.500000000005"/>
    <n v="12354.000000000002"/>
    <n v="6.8035714285714297"/>
    <n v="6.7906976744185998"/>
    <n v="190.50000000000003"/>
    <n v="291.99999999999977"/>
    <n v="0"/>
    <m/>
    <n v="0"/>
    <n v="0"/>
    <n v="4.7601642710472305"/>
    <n v="4.8322506687046243"/>
    <n v="11591.000000000005"/>
    <n v="12646.000000000002"/>
    <n v="130.45513086830101"/>
    <n v="130.35644910644899"/>
    <n v="314005.50000000052"/>
    <n v="335537.49999999971"/>
    <n v="103.571428571429"/>
    <n v="110.325581395349"/>
    <n v="2900.0000000000118"/>
    <n v="4744.0000000000073"/>
    <n v="0"/>
    <m/>
    <n v="0"/>
    <n v="0"/>
    <n v="130.14599589322404"/>
    <n v="130.02732136033615"/>
    <n v="316905.50000000052"/>
    <n v="340281.49999999971"/>
    <n v="2512"/>
    <n v="2694"/>
    <n v="2512"/>
    <n v="2694"/>
    <n v="4.7511942675159258"/>
    <n v="4.8170007423904977"/>
    <n v="11935.000000000005"/>
    <n v="12977"/>
    <n v="130.13395700636963"/>
    <n v="129.87360801781728"/>
    <n v="326896.50000000052"/>
    <n v="349879.49999999977"/>
    <n v="2536"/>
    <n v="2630"/>
    <n v="2536"/>
    <n v="2630"/>
    <n v="679"/>
    <n v="762"/>
    <n v="679"/>
    <n v="762"/>
    <n v="0"/>
    <m/>
    <n v="0"/>
    <n v="0"/>
    <n v="3215"/>
    <n v="3392"/>
    <n v="3215"/>
    <n v="3392"/>
    <n v="3.3773659305993702"/>
    <n v="3.3903041825095102"/>
    <n v="8565.0000000000036"/>
    <n v="8916.5000000000109"/>
    <n v="4.44550810014728"/>
    <n v="4.4619422572178502"/>
    <n v="3018.5000000000032"/>
    <n v="3400.0000000000018"/>
    <m/>
    <m/>
    <n v="0"/>
    <n v="0"/>
    <n v="3.6029548989113551"/>
    <n v="3.6310436320754755"/>
    <n v="11583.500000000007"/>
    <n v="12316.500000000013"/>
    <n v="80.854100946372199"/>
    <n v="81.502281368821301"/>
    <n v="205045.99999999988"/>
    <n v="214351.00000000003"/>
    <n v="75.310014727540505"/>
    <n v="77.796587926509204"/>
    <n v="51135.5"/>
    <n v="59281.000000000015"/>
    <m/>
    <m/>
    <n v="0"/>
    <n v="0"/>
    <n v="79.683203732503856"/>
    <n v="80.669811320754732"/>
    <n v="256181.49999999988"/>
    <n v="273632.00000000006"/>
    <n v="163"/>
    <n v="191"/>
    <n v="163"/>
    <n v="191"/>
    <n v="4.4539877300613497"/>
    <n v="4.7277486910994799"/>
    <n v="726"/>
    <n v="903.00000000000068"/>
    <n v="84.901840490797497"/>
    <n v="87.963350785340296"/>
    <n v="13838.999999999993"/>
    <n v="16800.999999999996"/>
    <n v="5019"/>
    <n v="5279"/>
    <n v="5019"/>
    <n v="5279"/>
    <n v="20303.500000000007"/>
    <n v="21596.500000000015"/>
    <n v="528881.50000000047"/>
    <n v="559319.49999999977"/>
    <n v="708"/>
    <n v="807"/>
    <n v="708"/>
    <n v="807"/>
    <n v="3215.0000000000032"/>
    <n v="3697.0000000000018"/>
    <n v="54196.500000000015"/>
    <n v="64192.000000000022"/>
    <n v="5727"/>
    <n v="6086"/>
    <n v="5727"/>
    <n v="6086"/>
    <n v="23518.500000000011"/>
    <n v="25293.500000000015"/>
    <n v="583078.00000000047"/>
    <n v="623511.49999999977"/>
    <n v="0"/>
    <n v="0"/>
    <n v="0"/>
    <n v="0"/>
    <n v="0"/>
    <n v="0"/>
    <n v="0"/>
    <n v="0"/>
    <n v="24244.500000000015"/>
    <n v="26196.500000000015"/>
    <n v="596917.00000000047"/>
    <n v="640312.49999999977"/>
  </r>
  <r>
    <x v="14"/>
    <s v="Old Dominion University "/>
    <m/>
    <n v="232982"/>
    <x v="3"/>
    <n v="3965"/>
    <n v="4024"/>
    <n v="128"/>
    <n v="92"/>
    <n v="3837"/>
    <n v="3932"/>
    <n v="120"/>
    <n v="120"/>
    <n v="3836"/>
    <n v="3932"/>
    <n v="3836"/>
    <n v="3932"/>
    <n v="0"/>
    <n v="0"/>
    <n v="0"/>
    <n v="0"/>
    <n v="0"/>
    <n v="1"/>
    <n v="0"/>
    <n v="1"/>
    <n v="0"/>
    <m/>
    <n v="0"/>
    <n v="0"/>
    <n v="0"/>
    <n v="1"/>
    <n v="0"/>
    <n v="1"/>
    <m/>
    <m/>
    <n v="0"/>
    <n v="0"/>
    <m/>
    <n v="12"/>
    <n v="0"/>
    <n v="12"/>
    <n v="0"/>
    <m/>
    <n v="0"/>
    <n v="0"/>
    <n v="0"/>
    <n v="12"/>
    <n v="0"/>
    <n v="12"/>
    <m/>
    <m/>
    <n v="0"/>
    <n v="0"/>
    <m/>
    <n v="145"/>
    <n v="0"/>
    <n v="145"/>
    <n v="0"/>
    <m/>
    <n v="0"/>
    <n v="0"/>
    <n v="0"/>
    <n v="145"/>
    <n v="0"/>
    <n v="145"/>
    <n v="1540"/>
    <n v="1584"/>
    <n v="1540"/>
    <n v="1584"/>
    <n v="100"/>
    <n v="98"/>
    <n v="100"/>
    <n v="98"/>
    <n v="0"/>
    <m/>
    <n v="0"/>
    <n v="0"/>
    <n v="1640"/>
    <n v="1682"/>
    <n v="1640"/>
    <n v="1682"/>
    <n v="5.2954545454545503"/>
    <n v="5.3011363636363598"/>
    <n v="8155.0000000000073"/>
    <n v="8396.9999999999945"/>
    <n v="7.59"/>
    <n v="7.8418367346938798"/>
    <n v="759"/>
    <n v="768.50000000000023"/>
    <n v="0"/>
    <m/>
    <n v="0"/>
    <n v="0"/>
    <n v="5.4353658536585412"/>
    <n v="5.4491676575505315"/>
    <n v="8914.0000000000073"/>
    <n v="9165.4999999999945"/>
    <n v="134.06493506493501"/>
    <n v="133.391414141414"/>
    <n v="206459.99999999991"/>
    <n v="211291.99999999977"/>
    <n v="120.58"/>
    <n v="116.265306122449"/>
    <n v="12058"/>
    <n v="11394.000000000002"/>
    <n v="0"/>
    <m/>
    <n v="0"/>
    <n v="0"/>
    <n v="133.24268292682922"/>
    <n v="132.39357907253256"/>
    <n v="218517.99999999991"/>
    <n v="222685.99999999977"/>
    <n v="1640"/>
    <n v="1683"/>
    <n v="1640"/>
    <n v="1683"/>
    <n v="5.4353658536585412"/>
    <n v="5.4530600118835384"/>
    <n v="8914.0000000000073"/>
    <n v="9177.4999999999945"/>
    <n v="133.24268292682922"/>
    <n v="132.40106951871644"/>
    <n v="218517.99999999991"/>
    <n v="222830.99999999977"/>
    <n v="1431"/>
    <n v="1396"/>
    <n v="1431"/>
    <n v="1396"/>
    <n v="645"/>
    <n v="703"/>
    <n v="645"/>
    <n v="703"/>
    <n v="0"/>
    <m/>
    <n v="0"/>
    <n v="0"/>
    <n v="2076"/>
    <n v="2099"/>
    <n v="2076"/>
    <n v="2099"/>
    <n v="3.7987421383647799"/>
    <n v="3.9355300859598898"/>
    <n v="5436"/>
    <n v="5494.0000000000064"/>
    <n v="4.5302325581395397"/>
    <n v="4.4615931721194899"/>
    <n v="2922.0000000000032"/>
    <n v="3136.5000000000014"/>
    <m/>
    <m/>
    <n v="0"/>
    <n v="0"/>
    <n v="4.0260115606936431"/>
    <n v="4.1117198666031483"/>
    <n v="8358.0000000000036"/>
    <n v="8630.5000000000091"/>
    <n v="84.436757512229207"/>
    <n v="84.383237822349599"/>
    <n v="120829"/>
    <n v="117799.00000000004"/>
    <n v="67.271317829457402"/>
    <n v="67.160739687055496"/>
    <n v="43390.000000000022"/>
    <n v="47214.000000000015"/>
    <m/>
    <m/>
    <n v="0"/>
    <n v="0"/>
    <n v="79.103564547206176"/>
    <n v="78.61505478799431"/>
    <n v="164219.00000000003"/>
    <n v="165013.00000000006"/>
    <n v="120"/>
    <n v="150"/>
    <n v="120"/>
    <n v="150"/>
    <n v="5.7166666666666703"/>
    <n v="6.48"/>
    <n v="686.00000000000045"/>
    <n v="972.00000000000011"/>
    <n v="60.983333333333299"/>
    <n v="61.226666666666702"/>
    <n v="7317.9999999999955"/>
    <n v="9184.0000000000055"/>
    <n v="2971"/>
    <n v="2980"/>
    <n v="2971"/>
    <n v="2980"/>
    <n v="13591.000000000007"/>
    <n v="13891"/>
    <n v="327288.99999999988"/>
    <n v="329090.99999999983"/>
    <n v="745"/>
    <n v="802"/>
    <n v="745"/>
    <n v="802"/>
    <n v="3681.0000000000032"/>
    <n v="3917.0000000000018"/>
    <n v="55448.000000000022"/>
    <n v="58753.000000000015"/>
    <n v="3716"/>
    <n v="3782"/>
    <n v="3716"/>
    <n v="3782"/>
    <n v="17272.000000000011"/>
    <n v="17808"/>
    <n v="382736.99999999988"/>
    <n v="387843.99999999983"/>
    <n v="0"/>
    <n v="0"/>
    <n v="0"/>
    <n v="0"/>
    <n v="0"/>
    <n v="0"/>
    <n v="0"/>
    <n v="0"/>
    <n v="17958.000000000011"/>
    <n v="18780.000000000004"/>
    <n v="390054.99999999994"/>
    <n v="397027.99999999983"/>
  </r>
  <r>
    <x v="14"/>
    <s v="University of Virginia"/>
    <m/>
    <n v="234076"/>
    <x v="3"/>
    <n v="5206"/>
    <n v="5493"/>
    <n v="1035"/>
    <n v="1040"/>
    <n v="4171"/>
    <n v="4453"/>
    <n v="120"/>
    <n v="120"/>
    <n v="4171"/>
    <n v="4453"/>
    <n v="4171"/>
    <n v="4453"/>
    <n v="0"/>
    <n v="1"/>
    <n v="0"/>
    <n v="1"/>
    <n v="1"/>
    <n v="0"/>
    <n v="1"/>
    <n v="0"/>
    <n v="0"/>
    <m/>
    <n v="0"/>
    <n v="0"/>
    <n v="1"/>
    <n v="1"/>
    <n v="1"/>
    <n v="1"/>
    <m/>
    <n v="4"/>
    <n v="0"/>
    <n v="4"/>
    <n v="2.5"/>
    <m/>
    <n v="2.5"/>
    <n v="0"/>
    <n v="0"/>
    <m/>
    <n v="0"/>
    <n v="0"/>
    <n v="2.5"/>
    <n v="4"/>
    <n v="2.5"/>
    <n v="4"/>
    <m/>
    <n v="116"/>
    <n v="0"/>
    <n v="116"/>
    <n v="76"/>
    <m/>
    <n v="76"/>
    <n v="0"/>
    <n v="0"/>
    <m/>
    <n v="0"/>
    <n v="0"/>
    <n v="76"/>
    <n v="116"/>
    <n v="76"/>
    <n v="116"/>
    <n v="3375"/>
    <n v="3553"/>
    <n v="3375"/>
    <n v="3553"/>
    <n v="164"/>
    <n v="223"/>
    <n v="164"/>
    <n v="223"/>
    <n v="0"/>
    <m/>
    <n v="0"/>
    <n v="0"/>
    <n v="3539"/>
    <n v="3776"/>
    <n v="3539"/>
    <n v="3776"/>
    <n v="4.0509629629629602"/>
    <n v="4.0644525752884899"/>
    <n v="13671.999999999991"/>
    <n v="14441.000000000005"/>
    <n v="5.25"/>
    <n v="5.4282511210762303"/>
    <n v="861"/>
    <n v="1210.4999999999993"/>
    <n v="0"/>
    <m/>
    <n v="0"/>
    <n v="0"/>
    <n v="4.106527267589712"/>
    <n v="4.1449947033898322"/>
    <n v="14532.999999999991"/>
    <n v="15651.500000000007"/>
    <n v="116.421777777778"/>
    <n v="116.717421896988"/>
    <n v="392923.50000000076"/>
    <n v="414696.99999999837"/>
    <n v="114.88414634146299"/>
    <n v="119.103139013453"/>
    <n v="18840.999999999931"/>
    <n v="26560.000000000018"/>
    <n v="0"/>
    <m/>
    <n v="0"/>
    <n v="0"/>
    <n v="116.35052274653877"/>
    <n v="116.85831567796566"/>
    <n v="411764.5000000007"/>
    <n v="441256.99999999837"/>
    <n v="3540"/>
    <n v="3777"/>
    <n v="3540"/>
    <n v="3777"/>
    <n v="4.1060734463276809"/>
    <n v="4.1449563145353476"/>
    <n v="14535.499999999991"/>
    <n v="15655.500000000007"/>
    <n v="116.3391242937855"/>
    <n v="116.85808842997045"/>
    <n v="411840.5000000007"/>
    <n v="441372.99999999837"/>
    <n v="544"/>
    <n v="551"/>
    <n v="544"/>
    <n v="551"/>
    <n v="85"/>
    <n v="122"/>
    <n v="85"/>
    <n v="122"/>
    <n v="0"/>
    <m/>
    <n v="0"/>
    <n v="0"/>
    <n v="629"/>
    <n v="673"/>
    <n v="629"/>
    <n v="673"/>
    <n v="2.8023897058823501"/>
    <n v="2.9646098003629802"/>
    <n v="1524.4999999999984"/>
    <n v="1633.500000000002"/>
    <n v="3.71176470588235"/>
    <n v="3.2909836065573801"/>
    <n v="315.49999999999977"/>
    <n v="401.5000000000004"/>
    <m/>
    <m/>
    <n v="0"/>
    <n v="0"/>
    <n v="2.9252782193958637"/>
    <n v="3.0237741456166458"/>
    <n v="1839.9999999999982"/>
    <n v="2035.0000000000027"/>
    <n v="76.367647058823493"/>
    <n v="79.320326678765895"/>
    <n v="41543.999999999978"/>
    <n v="43705.500000000007"/>
    <n v="61.688235294117597"/>
    <n v="60.188524590163901"/>
    <n v="5243.4999999999955"/>
    <n v="7342.9999999999964"/>
    <m/>
    <m/>
    <n v="0"/>
    <n v="0"/>
    <n v="74.383942766295661"/>
    <n v="75.85215453194651"/>
    <n v="46787.499999999971"/>
    <n v="51048.5"/>
    <n v="2"/>
    <n v="3"/>
    <n v="2"/>
    <n v="3"/>
    <n v="2.5"/>
    <n v="2.6666666666666701"/>
    <n v="5"/>
    <n v="8.0000000000000107"/>
    <n v="30"/>
    <n v="47.3333333333333"/>
    <n v="60"/>
    <n v="141.99999999999989"/>
    <n v="3919"/>
    <n v="4105"/>
    <n v="3919"/>
    <n v="4105"/>
    <n v="15196.499999999989"/>
    <n v="16078.500000000007"/>
    <n v="434467.50000000076"/>
    <n v="458518.49999999837"/>
    <n v="250"/>
    <n v="345"/>
    <n v="250"/>
    <n v="345"/>
    <n v="1178.9999999999998"/>
    <n v="1611.9999999999998"/>
    <n v="24160.499999999927"/>
    <n v="33903.000000000015"/>
    <n v="4169"/>
    <n v="4450"/>
    <n v="4169"/>
    <n v="4450"/>
    <n v="16375.499999999989"/>
    <n v="17690.500000000007"/>
    <n v="458628.0000000007"/>
    <n v="492421.49999999837"/>
    <n v="0"/>
    <n v="0"/>
    <n v="0"/>
    <n v="0"/>
    <n v="0"/>
    <n v="0"/>
    <n v="0"/>
    <n v="0"/>
    <n v="16380.499999999989"/>
    <n v="17698.500000000011"/>
    <n v="458688.0000000007"/>
    <n v="492563.49999999837"/>
  </r>
  <r>
    <x v="14"/>
    <s v="Virginia Commonwealth University"/>
    <s v="Met the requirments for 4-Year 2 in 2021-22"/>
    <n v="234030"/>
    <x v="3"/>
    <n v="5128"/>
    <n v="5563"/>
    <n v="186"/>
    <n v="196"/>
    <n v="4942"/>
    <n v="5367"/>
    <n v="120"/>
    <n v="120"/>
    <n v="4931"/>
    <n v="5362"/>
    <n v="4931"/>
    <n v="5362"/>
    <n v="80"/>
    <n v="70"/>
    <n v="80"/>
    <n v="70"/>
    <n v="1"/>
    <n v="0"/>
    <n v="1"/>
    <n v="0"/>
    <n v="0"/>
    <m/>
    <n v="0"/>
    <n v="0"/>
    <n v="81"/>
    <n v="70"/>
    <n v="81"/>
    <n v="70"/>
    <n v="4.6875"/>
    <n v="4.6714285714285699"/>
    <n v="375"/>
    <n v="326.99999999999989"/>
    <n v="6"/>
    <m/>
    <n v="6"/>
    <n v="0"/>
    <n v="0"/>
    <m/>
    <n v="0"/>
    <n v="0"/>
    <n v="4.7037037037037033"/>
    <n v="4.6714285714285699"/>
    <n v="380.99999999999994"/>
    <n v="326.99999999999989"/>
    <n v="155.55000000000001"/>
    <n v="151.69999999999999"/>
    <n v="12444"/>
    <n v="10619"/>
    <n v="203"/>
    <m/>
    <n v="203"/>
    <n v="0"/>
    <n v="0"/>
    <m/>
    <n v="0"/>
    <n v="0"/>
    <n v="156.1358024691358"/>
    <n v="151.69999999999999"/>
    <n v="12647"/>
    <n v="10619"/>
    <n v="2806"/>
    <n v="3143"/>
    <n v="2806"/>
    <n v="3143"/>
    <n v="59"/>
    <n v="63"/>
    <n v="59"/>
    <n v="63"/>
    <n v="0"/>
    <m/>
    <n v="0"/>
    <n v="0"/>
    <n v="2865"/>
    <n v="3206"/>
    <n v="2865"/>
    <n v="3206"/>
    <n v="4.7398431931575198"/>
    <n v="4.7478523703468003"/>
    <n v="13300"/>
    <n v="14922.499999999993"/>
    <n v="8.5423728813559308"/>
    <n v="5.8333333333333304"/>
    <n v="503.99999999999989"/>
    <n v="367.49999999999983"/>
    <n v="0"/>
    <m/>
    <n v="0"/>
    <n v="0"/>
    <n v="4.8181500872600349"/>
    <n v="4.7691827822832167"/>
    <n v="13804"/>
    <n v="15289.999999999993"/>
    <n v="126.891838916607"/>
    <n v="126.38466433343901"/>
    <n v="356058.49999999924"/>
    <n v="397226.99999999878"/>
    <n v="128.084745762712"/>
    <n v="119.769841269841"/>
    <n v="7557.0000000000082"/>
    <n v="7545.4999999999827"/>
    <n v="0"/>
    <m/>
    <n v="0"/>
    <n v="0"/>
    <n v="126.91640488656169"/>
    <n v="126.25467872738577"/>
    <n v="363615.49999999924"/>
    <n v="404772.49999999878"/>
    <n v="2946"/>
    <n v="3276"/>
    <n v="2946"/>
    <n v="3276"/>
    <n v="4.8150033944331296"/>
    <n v="4.7670940170940153"/>
    <n v="14185"/>
    <n v="15616.999999999995"/>
    <n v="127.7197895451457"/>
    <n v="126.7983821733818"/>
    <n v="376262.49999999924"/>
    <n v="415391.49999999878"/>
    <n v="1573"/>
    <n v="1673"/>
    <n v="1573"/>
    <n v="1673"/>
    <n v="340"/>
    <n v="332"/>
    <n v="340"/>
    <n v="332"/>
    <n v="0"/>
    <m/>
    <n v="0"/>
    <n v="0"/>
    <n v="1913"/>
    <n v="2005"/>
    <n v="1913"/>
    <n v="2005"/>
    <n v="3.6780038143674498"/>
    <n v="3.5633592349073502"/>
    <n v="5785.4999999999982"/>
    <n v="5961.4999999999973"/>
    <n v="3.8382352941176499"/>
    <n v="3.7966867469879499"/>
    <n v="1305.0000000000009"/>
    <n v="1260.4999999999993"/>
    <m/>
    <m/>
    <n v="0"/>
    <n v="0"/>
    <n v="3.7064819654992154"/>
    <n v="3.601995012468826"/>
    <n v="7090.4999999999991"/>
    <n v="7221.9999999999964"/>
    <n v="83.778448823903403"/>
    <n v="82.082785415421398"/>
    <n v="131783.50000000006"/>
    <n v="137324.5"/>
    <n v="64.908823529411805"/>
    <n v="66.161144578313298"/>
    <n v="22069.000000000015"/>
    <n v="21965.500000000015"/>
    <m/>
    <m/>
    <n v="0"/>
    <n v="0"/>
    <n v="80.424725561944626"/>
    <n v="79.446384039900252"/>
    <n v="153852.50000000006"/>
    <n v="159290"/>
    <n v="72"/>
    <n v="81"/>
    <n v="72"/>
    <n v="81"/>
    <n v="7.5833333333333304"/>
    <n v="9.7037037037037006"/>
    <n v="545.99999999999977"/>
    <n v="785.99999999999977"/>
    <n v="99.0833333333333"/>
    <n v="101.79629629629601"/>
    <n v="7133.9999999999973"/>
    <n v="8245.4999999999764"/>
    <n v="4459"/>
    <n v="4886"/>
    <n v="4459"/>
    <n v="4886"/>
    <n v="19460.5"/>
    <n v="21210.999999999989"/>
    <n v="500285.9999999993"/>
    <n v="545170.49999999884"/>
    <n v="400"/>
    <n v="395"/>
    <n v="400"/>
    <n v="395"/>
    <n v="1815.0000000000009"/>
    <n v="1627.9999999999991"/>
    <n v="29829.000000000022"/>
    <n v="29510.999999999996"/>
    <n v="4859"/>
    <n v="5281"/>
    <n v="4859"/>
    <n v="5281"/>
    <n v="21275.5"/>
    <n v="22838.999999999989"/>
    <n v="530114.9999999993"/>
    <n v="574681.49999999884"/>
    <n v="0"/>
    <n v="0"/>
    <n v="0"/>
    <n v="0"/>
    <n v="0"/>
    <n v="0"/>
    <n v="0"/>
    <n v="0"/>
    <n v="21821.5"/>
    <n v="23624.999999999993"/>
    <n v="537248.9999999993"/>
    <n v="582926.99999999884"/>
  </r>
  <r>
    <x v="14"/>
    <s v="Virginia Tech "/>
    <s v=" "/>
    <n v="233921"/>
    <x v="3"/>
    <n v="7136"/>
    <n v="7687"/>
    <n v="310"/>
    <n v="305"/>
    <n v="6826"/>
    <n v="7382"/>
    <n v="120"/>
    <n v="120"/>
    <n v="6826"/>
    <n v="7382"/>
    <n v="6826"/>
    <n v="7382"/>
    <n v="0"/>
    <n v="0"/>
    <n v="0"/>
    <n v="0"/>
    <n v="0"/>
    <n v="0"/>
    <n v="0"/>
    <n v="0"/>
    <n v="0"/>
    <m/>
    <n v="0"/>
    <n v="0"/>
    <n v="0"/>
    <n v="0"/>
    <n v="0"/>
    <n v="0"/>
    <m/>
    <m/>
    <n v="0"/>
    <n v="0"/>
    <m/>
    <m/>
    <n v="0"/>
    <n v="0"/>
    <n v="0"/>
    <m/>
    <n v="0"/>
    <n v="0"/>
    <n v="0"/>
    <n v="0"/>
    <n v="0"/>
    <n v="0"/>
    <m/>
    <m/>
    <n v="0"/>
    <n v="0"/>
    <m/>
    <m/>
    <n v="0"/>
    <n v="0"/>
    <n v="0"/>
    <m/>
    <n v="0"/>
    <n v="0"/>
    <n v="0"/>
    <n v="0"/>
    <n v="0"/>
    <n v="0"/>
    <n v="5866"/>
    <n v="6372"/>
    <n v="5866"/>
    <n v="6372"/>
    <n v="25"/>
    <n v="14"/>
    <n v="25"/>
    <n v="14"/>
    <n v="0"/>
    <m/>
    <n v="0"/>
    <n v="0"/>
    <n v="5891"/>
    <n v="6386"/>
    <n v="5891"/>
    <n v="6386"/>
    <n v="4.3452096829185098"/>
    <n v="4.2838983050847501"/>
    <n v="25488.999999999978"/>
    <n v="27297.000000000029"/>
    <n v="5.42"/>
    <n v="5.3214285714285703"/>
    <n v="135.5"/>
    <n v="74.499999999999986"/>
    <n v="0"/>
    <m/>
    <n v="0"/>
    <n v="0"/>
    <n v="4.3497708368697978"/>
    <n v="4.286172878171004"/>
    <n v="25624.499999999978"/>
    <n v="27371.500000000033"/>
    <n v="130.796795090351"/>
    <n v="130.11236660389201"/>
    <n v="767253.99999999895"/>
    <n v="829075.99999999988"/>
    <n v="135.36000000000001"/>
    <n v="123.78571428571399"/>
    <n v="3384.0000000000005"/>
    <n v="1732.9999999999959"/>
    <n v="0"/>
    <m/>
    <n v="0"/>
    <n v="0"/>
    <n v="130.81616024444048"/>
    <n v="130.09849671155652"/>
    <n v="770637.99999999884"/>
    <n v="830809"/>
    <n v="5891"/>
    <n v="6386"/>
    <n v="5891"/>
    <n v="6386"/>
    <n v="4.3497708368697978"/>
    <n v="4.286172878171004"/>
    <n v="25624.499999999978"/>
    <n v="27371.500000000033"/>
    <n v="130.81616024444048"/>
    <n v="130.09849671155652"/>
    <n v="770637.99999999884"/>
    <n v="830809"/>
    <n v="913"/>
    <n v="972"/>
    <n v="913"/>
    <n v="972"/>
    <n v="13"/>
    <n v="10"/>
    <n v="13"/>
    <n v="10"/>
    <n v="0"/>
    <m/>
    <n v="0"/>
    <n v="0"/>
    <n v="926"/>
    <n v="982"/>
    <n v="926"/>
    <n v="982"/>
    <n v="3.2092004381160999"/>
    <n v="3.0812757201646099"/>
    <n v="2929.9999999999991"/>
    <n v="2995.0000000000009"/>
    <n v="3.9615384615384599"/>
    <n v="3.9"/>
    <n v="51.499999999999979"/>
    <n v="39"/>
    <m/>
    <m/>
    <n v="0"/>
    <n v="0"/>
    <n v="3.2197624190064786"/>
    <n v="3.0896130346232189"/>
    <n v="2981.4999999999991"/>
    <n v="3034.0000000000009"/>
    <n v="90.215772179627606"/>
    <n v="87.534979423868293"/>
    <n v="82367"/>
    <n v="85083.999999999985"/>
    <n v="83.615384615384599"/>
    <n v="82.9"/>
    <n v="1086.9999999999998"/>
    <n v="829"/>
    <m/>
    <m/>
    <n v="0"/>
    <n v="0"/>
    <n v="90.123110151187902"/>
    <n v="87.487780040733185"/>
    <n v="83454"/>
    <n v="85912.999999999985"/>
    <n v="9"/>
    <n v="14"/>
    <n v="9"/>
    <n v="14"/>
    <n v="8.2222222222222197"/>
    <n v="11.5714285714286"/>
    <n v="73.999999999999972"/>
    <n v="162.0000000000004"/>
    <n v="107.222222222222"/>
    <n v="90.071428571428598"/>
    <n v="964.99999999999795"/>
    <n v="1261.0000000000005"/>
    <n v="6779"/>
    <n v="7344"/>
    <n v="6779"/>
    <n v="7344"/>
    <n v="28418.999999999978"/>
    <n v="30292.000000000029"/>
    <n v="849620.99999999895"/>
    <n v="914159.99999999988"/>
    <n v="38"/>
    <n v="24"/>
    <n v="38"/>
    <n v="24"/>
    <n v="186.99999999999997"/>
    <n v="113.49999999999999"/>
    <n v="4471"/>
    <n v="2561.9999999999959"/>
    <n v="6817"/>
    <n v="7368"/>
    <n v="6817"/>
    <n v="7368"/>
    <n v="28605.999999999978"/>
    <n v="30405.500000000029"/>
    <n v="854091.99999999895"/>
    <n v="916721.99999999988"/>
    <n v="0"/>
    <n v="0"/>
    <n v="0"/>
    <n v="0"/>
    <n v="0"/>
    <n v="0"/>
    <n v="0"/>
    <n v="0"/>
    <n v="28679.999999999978"/>
    <n v="30567.500000000033"/>
    <n v="855056.99999999884"/>
    <n v="917983"/>
  </r>
  <r>
    <x v="14"/>
    <s v=" William &amp; Mary"/>
    <s v=" "/>
    <n v="231624"/>
    <x v="5"/>
    <n v="1969"/>
    <n v="1983"/>
    <n v="365"/>
    <n v="422"/>
    <n v="1604"/>
    <n v="1561"/>
    <n v="120"/>
    <n v="120"/>
    <n v="1604"/>
    <n v="1561"/>
    <n v="1604"/>
    <n v="1561"/>
    <n v="22"/>
    <n v="14"/>
    <n v="22"/>
    <n v="14"/>
    <n v="0"/>
    <n v="0"/>
    <n v="0"/>
    <n v="0"/>
    <n v="0"/>
    <m/>
    <n v="0"/>
    <n v="0"/>
    <n v="22"/>
    <n v="14"/>
    <n v="22"/>
    <n v="14"/>
    <n v="4.0454545454545503"/>
    <n v="3.78571428571429"/>
    <n v="89.000000000000114"/>
    <n v="53.000000000000057"/>
    <m/>
    <m/>
    <n v="0"/>
    <n v="0"/>
    <n v="0"/>
    <m/>
    <n v="0"/>
    <n v="0"/>
    <n v="4.0454545454545503"/>
    <n v="3.7857142857142896"/>
    <n v="89.000000000000114"/>
    <n v="53.000000000000057"/>
    <n v="118"/>
    <n v="107.857142857143"/>
    <n v="2596"/>
    <n v="1510.000000000002"/>
    <m/>
    <m/>
    <n v="0"/>
    <n v="0"/>
    <n v="0"/>
    <m/>
    <n v="0"/>
    <n v="0"/>
    <n v="118"/>
    <n v="107.857142857143"/>
    <n v="2596"/>
    <n v="1510.000000000002"/>
    <n v="1380"/>
    <n v="1357"/>
    <n v="1380"/>
    <n v="1357"/>
    <n v="5"/>
    <n v="3"/>
    <n v="5"/>
    <n v="3"/>
    <n v="0"/>
    <m/>
    <n v="0"/>
    <n v="0"/>
    <n v="1385"/>
    <n v="1360"/>
    <n v="1385"/>
    <n v="1360"/>
    <n v="4.0978260869565197"/>
    <n v="4.0685335298452499"/>
    <n v="5654.9999999999973"/>
    <n v="5521.0000000000036"/>
    <n v="4.2"/>
    <n v="4.6666666666666696"/>
    <n v="21"/>
    <n v="14.000000000000009"/>
    <n v="0"/>
    <m/>
    <n v="0"/>
    <n v="0"/>
    <n v="4.0981949458483733"/>
    <n v="4.0698529411764737"/>
    <n v="5675.9999999999973"/>
    <n v="5535.0000000000045"/>
    <n v="114.55"/>
    <n v="113.306190125276"/>
    <n v="158079"/>
    <n v="153756.49999999953"/>
    <n v="112.2"/>
    <n v="115.333333333333"/>
    <n v="561"/>
    <n v="345.99999999999898"/>
    <n v="0"/>
    <m/>
    <n v="0"/>
    <n v="0"/>
    <n v="114.54151624548736"/>
    <n v="113.31066176470554"/>
    <n v="158640"/>
    <n v="154102.49999999953"/>
    <n v="1407"/>
    <n v="1374"/>
    <n v="1407"/>
    <n v="1374"/>
    <n v="4.0973702914001402"/>
    <n v="4.0669577874818081"/>
    <n v="5764.9999999999973"/>
    <n v="5588.0000000000045"/>
    <n v="114.5955934612651"/>
    <n v="113.25509461426458"/>
    <n v="161236"/>
    <n v="155612.49999999953"/>
    <n v="191"/>
    <n v="182"/>
    <n v="191"/>
    <n v="182"/>
    <n v="4"/>
    <n v="2"/>
    <n v="4"/>
    <n v="2"/>
    <n v="0"/>
    <m/>
    <n v="0"/>
    <n v="0"/>
    <n v="195"/>
    <n v="184"/>
    <n v="195"/>
    <n v="184"/>
    <n v="2.9371727748691101"/>
    <n v="2.85164835164835"/>
    <n v="561"/>
    <n v="518.99999999999966"/>
    <n v="4.125"/>
    <n v="2.5"/>
    <n v="16.5"/>
    <n v="5"/>
    <m/>
    <m/>
    <n v="0"/>
    <n v="0"/>
    <n v="2.9615384615384617"/>
    <n v="2.8478260869565197"/>
    <n v="577.5"/>
    <n v="523.99999999999966"/>
    <n v="79.298429319371706"/>
    <n v="76.445054945054906"/>
    <n v="15145.999999999996"/>
    <n v="13912.999999999993"/>
    <n v="87"/>
    <n v="63.5"/>
    <n v="348"/>
    <n v="127"/>
    <m/>
    <m/>
    <n v="0"/>
    <n v="0"/>
    <n v="79.456410256410237"/>
    <n v="76.304347826086911"/>
    <n v="15493.999999999996"/>
    <n v="14039.999999999991"/>
    <n v="2"/>
    <n v="3"/>
    <n v="2"/>
    <n v="3"/>
    <n v="2"/>
    <n v="16.3333333333333"/>
    <n v="4"/>
    <n v="48.999999999999901"/>
    <n v="45"/>
    <n v="87.6666666666667"/>
    <n v="90"/>
    <n v="263.00000000000011"/>
    <n v="1593"/>
    <n v="1553"/>
    <n v="1593"/>
    <n v="1553"/>
    <n v="6304.9999999999973"/>
    <n v="6093.0000000000036"/>
    <n v="175821"/>
    <n v="169179.49999999953"/>
    <n v="9"/>
    <n v="5"/>
    <n v="9"/>
    <n v="5"/>
    <n v="37.5"/>
    <n v="19.000000000000007"/>
    <n v="909"/>
    <n v="472.99999999999898"/>
    <n v="1602"/>
    <n v="1558"/>
    <n v="1602"/>
    <n v="1558"/>
    <n v="6342.4999999999973"/>
    <n v="6112.0000000000036"/>
    <n v="176730"/>
    <n v="169652.49999999953"/>
    <n v="0"/>
    <n v="0"/>
    <n v="0"/>
    <n v="0"/>
    <n v="0"/>
    <n v="0"/>
    <n v="0"/>
    <n v="0"/>
    <n v="6346.4999999999973"/>
    <n v="6161.0000000000045"/>
    <n v="176820"/>
    <n v="169915.49999999953"/>
  </r>
  <r>
    <x v="14"/>
    <s v="James Madison University"/>
    <s v="Met the requirments for 4-Year 2 in 2021-22"/>
    <n v="232423"/>
    <x v="1"/>
    <n v="4873"/>
    <n v="5002"/>
    <n v="160"/>
    <n v="175"/>
    <n v="4713"/>
    <n v="4827"/>
    <n v="120"/>
    <n v="120"/>
    <n v="4713"/>
    <n v="4827"/>
    <n v="4713"/>
    <n v="4827"/>
    <n v="76"/>
    <n v="61"/>
    <n v="76"/>
    <n v="61"/>
    <n v="0"/>
    <n v="0"/>
    <n v="0"/>
    <n v="0"/>
    <n v="0"/>
    <m/>
    <n v="0"/>
    <n v="0"/>
    <n v="76"/>
    <n v="61"/>
    <n v="76"/>
    <n v="61"/>
    <n v="4.3815789473684204"/>
    <n v="4.4918032786885203"/>
    <n v="332.99999999999994"/>
    <n v="273.99999999999972"/>
    <m/>
    <m/>
    <n v="0"/>
    <n v="0"/>
    <n v="0"/>
    <m/>
    <n v="0"/>
    <n v="0"/>
    <n v="4.3815789473684204"/>
    <n v="4.4918032786885203"/>
    <n v="332.99999999999994"/>
    <n v="273.99999999999972"/>
    <n v="130.26315789473699"/>
    <n v="135.360655737705"/>
    <n v="9900.0000000000109"/>
    <n v="8257.0000000000055"/>
    <m/>
    <m/>
    <n v="0"/>
    <n v="0"/>
    <n v="0"/>
    <m/>
    <n v="0"/>
    <n v="0"/>
    <n v="130.26315789473699"/>
    <n v="135.360655737705"/>
    <n v="9900.0000000000109"/>
    <n v="8257.0000000000055"/>
    <n v="3738"/>
    <n v="3881"/>
    <n v="3738"/>
    <n v="3881"/>
    <n v="58"/>
    <n v="32"/>
    <n v="58"/>
    <n v="32"/>
    <n v="0"/>
    <m/>
    <n v="0"/>
    <n v="0"/>
    <n v="3796"/>
    <n v="3913"/>
    <n v="3796"/>
    <n v="3913"/>
    <n v="4.4093097913322596"/>
    <n v="4.4156145323370302"/>
    <n v="16481.999999999985"/>
    <n v="17137.000000000015"/>
    <n v="5.0086206896551699"/>
    <n v="5.328125"/>
    <n v="290.49999999999983"/>
    <n v="170.5"/>
    <n v="0"/>
    <m/>
    <n v="0"/>
    <n v="0"/>
    <n v="4.4184668071654336"/>
    <n v="4.4230769230769269"/>
    <n v="16772.499999999985"/>
    <n v="17307.500000000015"/>
    <n v="127.402354200107"/>
    <n v="126.99639268229799"/>
    <n v="476229.99999999994"/>
    <n v="492872.99999999854"/>
    <n v="133.81034482758599"/>
    <n v="120.1875"/>
    <n v="7760.9999999999873"/>
    <n v="3846"/>
    <n v="0"/>
    <m/>
    <n v="0"/>
    <n v="0"/>
    <n v="127.50026343519492"/>
    <n v="126.94071045233798"/>
    <n v="483990.99999999994"/>
    <n v="496718.99999999854"/>
    <n v="3872"/>
    <n v="3974"/>
    <n v="3872"/>
    <n v="3974"/>
    <n v="4.4177427685950379"/>
    <n v="4.4241318570709653"/>
    <n v="17105.499999999985"/>
    <n v="17581.500000000015"/>
    <n v="127.55449380165288"/>
    <n v="127.06995470558594"/>
    <n v="493890.99999999994"/>
    <n v="504975.99999999854"/>
    <n v="744"/>
    <n v="775"/>
    <n v="744"/>
    <n v="775"/>
    <n v="92"/>
    <n v="68"/>
    <n v="92"/>
    <n v="68"/>
    <n v="0"/>
    <m/>
    <n v="0"/>
    <n v="0"/>
    <n v="836"/>
    <n v="843"/>
    <n v="836"/>
    <n v="843"/>
    <n v="3.28158602150538"/>
    <n v="3.2690322580645201"/>
    <n v="2441.5000000000027"/>
    <n v="2533.5000000000032"/>
    <n v="3.9347826086956501"/>
    <n v="3.375"/>
    <n v="361.99999999999983"/>
    <n v="229.5"/>
    <m/>
    <m/>
    <n v="0"/>
    <n v="0"/>
    <n v="3.3534688995215345"/>
    <n v="3.277580071174381"/>
    <n v="2803.5000000000027"/>
    <n v="2763.0000000000032"/>
    <n v="81.1666666666667"/>
    <n v="80.658064516129002"/>
    <n v="60388.000000000022"/>
    <n v="62509.999999999978"/>
    <n v="56.173913043478301"/>
    <n v="48.573529411764703"/>
    <n v="5168.0000000000036"/>
    <n v="3303"/>
    <m/>
    <m/>
    <n v="0"/>
    <n v="0"/>
    <n v="78.416267942583772"/>
    <n v="78.069988137603758"/>
    <n v="65556.000000000029"/>
    <n v="65812.999999999971"/>
    <n v="5"/>
    <n v="10"/>
    <n v="5"/>
    <n v="10"/>
    <n v="5"/>
    <n v="19.5"/>
    <n v="25"/>
    <n v="195"/>
    <n v="105.4"/>
    <n v="76.5"/>
    <n v="527"/>
    <n v="765"/>
    <n v="4558"/>
    <n v="4717"/>
    <n v="4558"/>
    <n v="4717"/>
    <n v="19256.499999999989"/>
    <n v="19944.500000000018"/>
    <n v="546518"/>
    <n v="563639.99999999849"/>
    <n v="150"/>
    <n v="100"/>
    <n v="150"/>
    <n v="100"/>
    <n v="652.49999999999966"/>
    <n v="400"/>
    <n v="12928.999999999991"/>
    <n v="7149"/>
    <n v="4708"/>
    <n v="4817"/>
    <n v="4708"/>
    <n v="4817"/>
    <n v="19908.999999999989"/>
    <n v="20344.500000000018"/>
    <n v="559447"/>
    <n v="570788.99999999849"/>
    <n v="0"/>
    <n v="0"/>
    <n v="0"/>
    <n v="0"/>
    <n v="0"/>
    <n v="0"/>
    <n v="0"/>
    <n v="0"/>
    <n v="19933.999999999989"/>
    <n v="20539.500000000018"/>
    <n v="559974"/>
    <n v="571553.99999999849"/>
  </r>
  <r>
    <x v="14"/>
    <s v="Longwood University "/>
    <m/>
    <n v="232566"/>
    <x v="10"/>
    <n v="848"/>
    <n v="776"/>
    <n v="27"/>
    <n v="20"/>
    <n v="821"/>
    <n v="756"/>
    <n v="120"/>
    <n v="120"/>
    <n v="821"/>
    <n v="756"/>
    <n v="821"/>
    <n v="756"/>
    <n v="0"/>
    <n v="0"/>
    <n v="0"/>
    <n v="0"/>
    <n v="0"/>
    <n v="0"/>
    <n v="0"/>
    <n v="0"/>
    <n v="0"/>
    <m/>
    <n v="0"/>
    <n v="0"/>
    <n v="0"/>
    <n v="0"/>
    <n v="0"/>
    <n v="0"/>
    <m/>
    <m/>
    <n v="0"/>
    <n v="0"/>
    <m/>
    <m/>
    <n v="0"/>
    <n v="0"/>
    <n v="0"/>
    <m/>
    <n v="0"/>
    <n v="0"/>
    <n v="0"/>
    <n v="0"/>
    <n v="0"/>
    <n v="0"/>
    <m/>
    <m/>
    <n v="0"/>
    <n v="0"/>
    <m/>
    <m/>
    <n v="0"/>
    <n v="0"/>
    <n v="0"/>
    <m/>
    <n v="0"/>
    <n v="0"/>
    <n v="0"/>
    <n v="0"/>
    <n v="0"/>
    <n v="0"/>
    <n v="606"/>
    <n v="566"/>
    <n v="606"/>
    <n v="566"/>
    <n v="12"/>
    <n v="11"/>
    <n v="12"/>
    <n v="11"/>
    <n v="0"/>
    <m/>
    <n v="0"/>
    <n v="0"/>
    <n v="618"/>
    <n v="577"/>
    <n v="618"/>
    <n v="577"/>
    <n v="4.4034653465346496"/>
    <n v="4.4726148409894"/>
    <n v="2668.4999999999977"/>
    <n v="2531.5000000000005"/>
    <n v="5.1666666666666696"/>
    <n v="4.8181818181818201"/>
    <n v="62.000000000000036"/>
    <n v="53.000000000000021"/>
    <n v="0"/>
    <m/>
    <n v="0"/>
    <n v="0"/>
    <n v="4.4182847896440096"/>
    <n v="4.4792027729636059"/>
    <n v="2730.4999999999977"/>
    <n v="2584.5000000000005"/>
    <n v="128.133663366337"/>
    <n v="127.115724381625"/>
    <n v="77649.000000000218"/>
    <n v="71947.499999999753"/>
    <n v="127"/>
    <n v="126.272727272727"/>
    <n v="1524"/>
    <n v="1388.999999999997"/>
    <n v="0"/>
    <m/>
    <n v="0"/>
    <n v="0"/>
    <n v="128.11165048543725"/>
    <n v="127.09965337954897"/>
    <n v="79173.000000000218"/>
    <n v="73336.499999999753"/>
    <n v="618"/>
    <n v="577"/>
    <n v="618"/>
    <n v="577"/>
    <n v="4.4182847896440096"/>
    <n v="4.4792027729636059"/>
    <n v="2730.4999999999977"/>
    <n v="2584.5000000000005"/>
    <n v="128.11165048543725"/>
    <n v="127.09965337954897"/>
    <n v="79173.000000000218"/>
    <n v="73336.499999999753"/>
    <n v="179"/>
    <n v="163"/>
    <n v="179"/>
    <n v="163"/>
    <n v="20"/>
    <n v="14"/>
    <n v="20"/>
    <n v="14"/>
    <n v="0"/>
    <m/>
    <n v="0"/>
    <n v="0"/>
    <n v="199"/>
    <n v="177"/>
    <n v="199"/>
    <n v="177"/>
    <n v="3.3938547486033501"/>
    <n v="3.48466257668712"/>
    <n v="607.49999999999966"/>
    <n v="568.00000000000057"/>
    <n v="3.5750000000000002"/>
    <n v="3.25"/>
    <n v="71.5"/>
    <n v="45.5"/>
    <m/>
    <m/>
    <n v="0"/>
    <n v="0"/>
    <n v="3.4120603015075361"/>
    <n v="3.4661016949152574"/>
    <n v="678.99999999999966"/>
    <n v="613.50000000000057"/>
    <n v="85.916201117318394"/>
    <n v="84.901840490797497"/>
    <n v="15378.999999999993"/>
    <n v="13838.999999999993"/>
    <n v="67.400000000000006"/>
    <n v="63.785714285714299"/>
    <n v="1348"/>
    <n v="893.00000000000023"/>
    <m/>
    <m/>
    <n v="0"/>
    <n v="0"/>
    <n v="84.055276381909508"/>
    <n v="83.231638418079058"/>
    <n v="16726.999999999993"/>
    <n v="14731.999999999993"/>
    <n v="4"/>
    <n v="2"/>
    <n v="4"/>
    <n v="2"/>
    <n v="6"/>
    <n v="7"/>
    <n v="24"/>
    <n v="14"/>
    <n v="121"/>
    <n v="99"/>
    <n v="484"/>
    <n v="198"/>
    <n v="785"/>
    <n v="729"/>
    <n v="785"/>
    <n v="729"/>
    <n v="3275.9999999999973"/>
    <n v="3099.5000000000009"/>
    <n v="93028.000000000204"/>
    <n v="85786.499999999738"/>
    <n v="32"/>
    <n v="25"/>
    <n v="32"/>
    <n v="25"/>
    <n v="133.50000000000003"/>
    <n v="98.500000000000028"/>
    <n v="2872"/>
    <n v="2281.9999999999973"/>
    <n v="817"/>
    <n v="754"/>
    <n v="817"/>
    <n v="754"/>
    <n v="3409.4999999999973"/>
    <n v="3198.0000000000009"/>
    <n v="95900.000000000204"/>
    <n v="88068.499999999738"/>
    <n v="0"/>
    <n v="0"/>
    <n v="0"/>
    <n v="0"/>
    <n v="0"/>
    <n v="0"/>
    <n v="0"/>
    <n v="0"/>
    <n v="3433.4999999999973"/>
    <n v="3212.0000000000009"/>
    <n v="96384.000000000204"/>
    <n v="88266.499999999738"/>
  </r>
  <r>
    <x v="14"/>
    <s v="Norfolk State University "/>
    <m/>
    <n v="232937"/>
    <x v="2"/>
    <n v="712"/>
    <n v="708"/>
    <n v="2"/>
    <n v="8"/>
    <n v="710"/>
    <n v="700"/>
    <n v="120"/>
    <n v="120"/>
    <n v="710"/>
    <n v="700"/>
    <n v="710"/>
    <n v="700"/>
    <n v="41"/>
    <n v="36"/>
    <n v="41"/>
    <n v="36"/>
    <n v="0"/>
    <n v="0"/>
    <n v="0"/>
    <n v="0"/>
    <n v="0"/>
    <m/>
    <n v="0"/>
    <n v="0"/>
    <n v="41"/>
    <n v="36"/>
    <n v="41"/>
    <n v="36"/>
    <n v="4.8292682926829302"/>
    <n v="5.2777777777777803"/>
    <n v="198.00000000000014"/>
    <n v="190.00000000000009"/>
    <m/>
    <m/>
    <n v="0"/>
    <n v="0"/>
    <n v="0"/>
    <m/>
    <n v="0"/>
    <n v="0"/>
    <n v="4.8292682926829302"/>
    <n v="5.2777777777777803"/>
    <n v="198.00000000000014"/>
    <n v="190.00000000000009"/>
    <n v="149.878048780488"/>
    <n v="152.083333333333"/>
    <n v="6145.0000000000082"/>
    <n v="5474.9999999999882"/>
    <m/>
    <m/>
    <n v="0"/>
    <n v="0"/>
    <n v="0"/>
    <m/>
    <n v="0"/>
    <n v="0"/>
    <n v="149.878048780488"/>
    <n v="152.083333333333"/>
    <n v="6145.0000000000082"/>
    <n v="5474.9999999999882"/>
    <n v="338"/>
    <n v="325"/>
    <n v="338"/>
    <n v="325"/>
    <n v="7"/>
    <n v="24"/>
    <n v="7"/>
    <n v="24"/>
    <n v="0"/>
    <m/>
    <n v="0"/>
    <n v="0"/>
    <n v="345"/>
    <n v="349"/>
    <n v="345"/>
    <n v="349"/>
    <n v="5.8017751479289901"/>
    <n v="5.5230769230769203"/>
    <n v="1960.9999999999986"/>
    <n v="1794.9999999999991"/>
    <n v="7.0714285714285703"/>
    <n v="6.7708333333333304"/>
    <n v="49.499999999999993"/>
    <n v="162.49999999999994"/>
    <n v="0"/>
    <m/>
    <n v="0"/>
    <n v="0"/>
    <n v="5.8275362318840545"/>
    <n v="5.6088825214899689"/>
    <n v="2010.4999999999989"/>
    <n v="1957.4999999999991"/>
    <n v="146.37278106508899"/>
    <n v="142.01230769230801"/>
    <n v="49474.00000000008"/>
    <n v="46154.000000000102"/>
    <n v="149.857142857143"/>
    <n v="139.875"/>
    <n v="1049.0000000000009"/>
    <n v="3357"/>
    <n v="0"/>
    <m/>
    <n v="0"/>
    <n v="0"/>
    <n v="146.4434782608698"/>
    <n v="141.86532951289428"/>
    <n v="50523.00000000008"/>
    <n v="49511.000000000102"/>
    <n v="386"/>
    <n v="385"/>
    <n v="386"/>
    <n v="385"/>
    <n v="5.7215025906735724"/>
    <n v="5.5779220779220759"/>
    <n v="2208.4999999999991"/>
    <n v="2147.4999999999991"/>
    <n v="146.80829015544063"/>
    <n v="142.82077922077946"/>
    <n v="56668.00000000008"/>
    <n v="54986.000000000087"/>
    <n v="229"/>
    <n v="231"/>
    <n v="229"/>
    <n v="231"/>
    <n v="58"/>
    <n v="47"/>
    <n v="58"/>
    <n v="47"/>
    <n v="0"/>
    <m/>
    <n v="0"/>
    <n v="0"/>
    <n v="287"/>
    <n v="278"/>
    <n v="287"/>
    <n v="278"/>
    <n v="4.2008733624454102"/>
    <n v="4.2489177489177496"/>
    <n v="961.99999999999898"/>
    <n v="981.50000000000011"/>
    <n v="4.9741379310344804"/>
    <n v="6.0212765957446797"/>
    <n v="288.49999999999989"/>
    <n v="282.99999999999994"/>
    <m/>
    <m/>
    <n v="0"/>
    <n v="0"/>
    <n v="4.3571428571428532"/>
    <n v="4.5485611510791371"/>
    <n v="1250.4999999999989"/>
    <n v="1264.5"/>
    <n v="101.847161572052"/>
    <n v="98.147186147186105"/>
    <n v="23322.999999999909"/>
    <n v="22671.999999999989"/>
    <n v="85.913793103448299"/>
    <n v="94.042553191489404"/>
    <n v="4983.0000000000009"/>
    <n v="4420.0000000000018"/>
    <m/>
    <m/>
    <n v="0"/>
    <n v="0"/>
    <n v="98.627177700348113"/>
    <n v="97.453237410071921"/>
    <n v="28305.999999999909"/>
    <n v="27091.999999999993"/>
    <n v="37"/>
    <n v="37"/>
    <n v="37"/>
    <n v="37"/>
    <n v="13.2972972972973"/>
    <n v="13.9189189189189"/>
    <n v="492.00000000000011"/>
    <n v="514.99999999999932"/>
    <n v="97.810810810810807"/>
    <n v="114.59459459459499"/>
    <n v="3619"/>
    <n v="4240.0000000000146"/>
    <n v="608"/>
    <n v="592"/>
    <n v="608"/>
    <n v="592"/>
    <n v="3120.9999999999977"/>
    <n v="2966.4999999999991"/>
    <n v="78942"/>
    <n v="74301.000000000073"/>
    <n v="65"/>
    <n v="71"/>
    <n v="65"/>
    <n v="71"/>
    <n v="337.99999999999989"/>
    <n v="445.49999999999989"/>
    <n v="6032.0000000000018"/>
    <n v="7777.0000000000018"/>
    <n v="673"/>
    <n v="663"/>
    <n v="673"/>
    <n v="663"/>
    <n v="3458.9999999999977"/>
    <n v="3411.9999999999991"/>
    <n v="84974"/>
    <n v="82078.000000000073"/>
    <n v="0"/>
    <n v="0"/>
    <n v="0"/>
    <n v="0"/>
    <n v="0"/>
    <n v="0"/>
    <n v="0"/>
    <n v="0"/>
    <n v="3950.9999999999982"/>
    <n v="3926.9999999999982"/>
    <n v="88592.999999999985"/>
    <n v="86318.000000000102"/>
  </r>
  <r>
    <x v="14"/>
    <s v="Radford University"/>
    <m/>
    <n v="233277"/>
    <x v="1"/>
    <n v="1935"/>
    <n v="1766"/>
    <n v="55"/>
    <n v="52"/>
    <n v="1880"/>
    <n v="1714"/>
    <n v="120"/>
    <n v="120"/>
    <n v="1880"/>
    <n v="1714"/>
    <n v="1880"/>
    <n v="1714"/>
    <n v="2"/>
    <n v="2"/>
    <n v="2"/>
    <n v="2"/>
    <n v="0"/>
    <n v="0"/>
    <n v="0"/>
    <n v="0"/>
    <n v="0"/>
    <m/>
    <n v="0"/>
    <n v="0"/>
    <n v="2"/>
    <n v="2"/>
    <n v="2"/>
    <n v="2"/>
    <n v="4"/>
    <n v="4.5"/>
    <n v="8"/>
    <n v="9"/>
    <m/>
    <m/>
    <n v="0"/>
    <n v="0"/>
    <n v="0"/>
    <m/>
    <n v="0"/>
    <n v="0"/>
    <n v="4"/>
    <n v="4.5"/>
    <n v="8"/>
    <n v="9"/>
    <n v="122.5"/>
    <n v="123"/>
    <n v="245"/>
    <n v="246"/>
    <m/>
    <m/>
    <n v="0"/>
    <n v="0"/>
    <n v="0"/>
    <m/>
    <n v="0"/>
    <n v="0"/>
    <n v="122.5"/>
    <n v="123"/>
    <n v="245"/>
    <n v="246"/>
    <n v="1022"/>
    <n v="940"/>
    <n v="1022"/>
    <n v="940"/>
    <n v="19"/>
    <n v="13"/>
    <n v="19"/>
    <n v="13"/>
    <n v="0"/>
    <m/>
    <n v="0"/>
    <n v="0"/>
    <n v="1041"/>
    <n v="953"/>
    <n v="1041"/>
    <n v="953"/>
    <n v="4.6027397260273997"/>
    <n v="4.67074468085106"/>
    <n v="4704.0000000000027"/>
    <n v="4390.4999999999964"/>
    <n v="6.5263157894736796"/>
    <n v="5.6923076923076898"/>
    <n v="123.99999999999991"/>
    <n v="73.999999999999972"/>
    <n v="0"/>
    <m/>
    <n v="0"/>
    <n v="0"/>
    <n v="4.637848222862635"/>
    <n v="4.6846799580272789"/>
    <n v="4828.0000000000027"/>
    <n v="4464.4999999999964"/>
    <n v="127.310665362035"/>
    <n v="127.796808510638"/>
    <n v="130111.49999999977"/>
    <n v="120128.99999999972"/>
    <n v="130.894736842105"/>
    <n v="112.92307692307701"/>
    <n v="2486.999999999995"/>
    <n v="1468.0000000000011"/>
    <n v="0"/>
    <m/>
    <n v="0"/>
    <n v="0"/>
    <n v="127.37608069164243"/>
    <n v="127.59391395592836"/>
    <n v="132598.49999999977"/>
    <n v="121596.99999999972"/>
    <n v="1043"/>
    <n v="955"/>
    <n v="1043"/>
    <n v="955"/>
    <n v="4.6366251198465989"/>
    <n v="4.6842931937172736"/>
    <n v="4836.0000000000027"/>
    <n v="4473.4999999999964"/>
    <n v="127.36673058485117"/>
    <n v="127.58429319371699"/>
    <n v="132843.49999999977"/>
    <n v="121842.99999999972"/>
    <n v="590"/>
    <n v="539"/>
    <n v="590"/>
    <n v="539"/>
    <n v="39"/>
    <n v="38"/>
    <n v="39"/>
    <n v="38"/>
    <n v="0"/>
    <m/>
    <n v="0"/>
    <n v="0"/>
    <n v="629"/>
    <n v="577"/>
    <n v="629"/>
    <n v="577"/>
    <n v="3.3059322033898302"/>
    <n v="3.42949907235622"/>
    <n v="1950.4999999999998"/>
    <n v="1848.5000000000025"/>
    <n v="3.3846153846153801"/>
    <n v="3.6973684210526301"/>
    <n v="131.99999999999983"/>
    <n v="140.49999999999994"/>
    <m/>
    <m/>
    <n v="0"/>
    <n v="0"/>
    <n v="3.3108108108108101"/>
    <n v="3.4471403812824999"/>
    <n v="2082.4999999999995"/>
    <n v="1989.0000000000025"/>
    <n v="81.985084745762705"/>
    <n v="83.400742115027796"/>
    <n v="48371.199999999997"/>
    <n v="44952.999999999985"/>
    <n v="61.076923076923102"/>
    <n v="58.7631578947368"/>
    <n v="2382.0000000000009"/>
    <n v="2232.9999999999982"/>
    <m/>
    <m/>
    <n v="0"/>
    <n v="0"/>
    <n v="80.68871224165342"/>
    <n v="81.778162911611759"/>
    <n v="50753.200000000004"/>
    <n v="47185.999999999985"/>
    <n v="208"/>
    <n v="182"/>
    <n v="208"/>
    <n v="182"/>
    <n v="1.3677884615384599"/>
    <n v="2.5576923076923102"/>
    <n v="284.49999999999966"/>
    <n v="465.50000000000045"/>
    <n v="24.230769230769202"/>
    <n v="53.824175824175803"/>
    <n v="5039.9999999999936"/>
    <n v="9795.9999999999964"/>
    <n v="1614"/>
    <n v="1481"/>
    <n v="1614"/>
    <n v="1481"/>
    <n v="6662.5000000000027"/>
    <n v="6247.9999999999991"/>
    <n v="178727.69999999978"/>
    <n v="165327.99999999971"/>
    <n v="58"/>
    <n v="51"/>
    <n v="58"/>
    <n v="51"/>
    <n v="255.99999999999974"/>
    <n v="214.49999999999991"/>
    <n v="4868.9999999999964"/>
    <n v="3700.9999999999991"/>
    <n v="1672"/>
    <n v="1532"/>
    <n v="1672"/>
    <n v="1532"/>
    <n v="6918.5000000000027"/>
    <n v="6462.4999999999991"/>
    <n v="183596.69999999978"/>
    <n v="169028.99999999971"/>
    <n v="0"/>
    <n v="0"/>
    <n v="0"/>
    <n v="0"/>
    <n v="0"/>
    <n v="0"/>
    <n v="0"/>
    <n v="0"/>
    <n v="7203.0000000000018"/>
    <n v="6928"/>
    <n v="188636.69999999978"/>
    <n v="178824.99999999971"/>
  </r>
  <r>
    <x v="14"/>
    <s v="University of Mary Washington "/>
    <m/>
    <n v="232681"/>
    <x v="10"/>
    <n v="1104"/>
    <n v="1083"/>
    <n v="66"/>
    <n v="71"/>
    <n v="1038"/>
    <n v="1012"/>
    <n v="120"/>
    <n v="120"/>
    <n v="1038"/>
    <n v="1012"/>
    <n v="1038"/>
    <n v="1012"/>
    <n v="2"/>
    <n v="0"/>
    <n v="2"/>
    <n v="0"/>
    <n v="0"/>
    <n v="0"/>
    <n v="0"/>
    <n v="0"/>
    <n v="0"/>
    <m/>
    <n v="0"/>
    <n v="0"/>
    <n v="2"/>
    <n v="0"/>
    <n v="2"/>
    <n v="0"/>
    <n v="4.5"/>
    <m/>
    <n v="9"/>
    <n v="0"/>
    <m/>
    <m/>
    <n v="0"/>
    <n v="0"/>
    <n v="0"/>
    <m/>
    <n v="0"/>
    <n v="0"/>
    <n v="4.5"/>
    <n v="0"/>
    <n v="9"/>
    <n v="0"/>
    <n v="145"/>
    <m/>
    <n v="290"/>
    <n v="0"/>
    <m/>
    <m/>
    <n v="0"/>
    <n v="0"/>
    <n v="0"/>
    <m/>
    <n v="0"/>
    <n v="0"/>
    <n v="145"/>
    <n v="0"/>
    <n v="290"/>
    <n v="0"/>
    <n v="643"/>
    <n v="620"/>
    <n v="643"/>
    <n v="620"/>
    <n v="46"/>
    <n v="61"/>
    <n v="46"/>
    <n v="61"/>
    <n v="0"/>
    <m/>
    <n v="0"/>
    <n v="0"/>
    <n v="689"/>
    <n v="681"/>
    <n v="689"/>
    <n v="681"/>
    <n v="4.2542768273717"/>
    <n v="4.3669354838709697"/>
    <n v="2735.5000000000032"/>
    <n v="2707.5000000000014"/>
    <n v="4.9673913043478297"/>
    <n v="5.1311475409836103"/>
    <n v="228.50000000000017"/>
    <n v="313.00000000000023"/>
    <n v="0"/>
    <m/>
    <n v="0"/>
    <n v="0"/>
    <n v="4.3018867924528346"/>
    <n v="4.4353891336270221"/>
    <n v="2964.0000000000032"/>
    <n v="3020.5000000000023"/>
    <n v="118.776049766719"/>
    <n v="120.270967741935"/>
    <n v="76373.00000000032"/>
    <n v="74567.999999999694"/>
    <n v="96.260869565217405"/>
    <n v="104.52459016393399"/>
    <n v="4428.0000000000009"/>
    <n v="6375.9999999999736"/>
    <n v="0"/>
    <m/>
    <n v="0"/>
    <n v="0"/>
    <n v="117.27285921625591"/>
    <n v="118.86049926578512"/>
    <n v="80801.00000000032"/>
    <n v="80943.999999999665"/>
    <n v="691"/>
    <n v="681"/>
    <n v="691"/>
    <n v="681"/>
    <n v="4.3024602026049248"/>
    <n v="4.4353891336270221"/>
    <n v="2973.0000000000032"/>
    <n v="3020.5000000000023"/>
    <n v="117.35311143270668"/>
    <n v="118.86049926578512"/>
    <n v="81091.00000000032"/>
    <n v="80943.999999999665"/>
    <n v="257"/>
    <n v="241"/>
    <n v="257"/>
    <n v="241"/>
    <n v="89"/>
    <n v="89"/>
    <n v="89"/>
    <n v="89"/>
    <n v="0"/>
    <m/>
    <n v="0"/>
    <n v="0"/>
    <n v="346"/>
    <n v="330"/>
    <n v="346"/>
    <n v="330"/>
    <n v="3.0622568093385198"/>
    <n v="3.1639004149377601"/>
    <n v="786.99999999999955"/>
    <n v="762.50000000000023"/>
    <n v="3.71348314606742"/>
    <n v="3.5730337078651702"/>
    <n v="330.5000000000004"/>
    <n v="318.00000000000017"/>
    <m/>
    <m/>
    <n v="0"/>
    <n v="0"/>
    <n v="3.2297687861271678"/>
    <n v="3.2742424242424257"/>
    <n v="1117.5"/>
    <n v="1080.5000000000005"/>
    <n v="72.381322957198407"/>
    <n v="73.348547717842294"/>
    <n v="18601.999999999989"/>
    <n v="17676.999999999993"/>
    <n v="50.519101123595497"/>
    <n v="52.966292134831498"/>
    <n v="4496.1999999999989"/>
    <n v="4714.0000000000036"/>
    <m/>
    <m/>
    <n v="0"/>
    <n v="0"/>
    <n v="66.757803468208067"/>
    <n v="67.851515151515144"/>
    <n v="23098.19999999999"/>
    <n v="22390.999999999996"/>
    <n v="1"/>
    <n v="1"/>
    <n v="1"/>
    <n v="1"/>
    <n v="5"/>
    <n v="2"/>
    <n v="5"/>
    <n v="2"/>
    <n v="70"/>
    <n v="45"/>
    <n v="70"/>
    <n v="45"/>
    <n v="902"/>
    <n v="861"/>
    <n v="902"/>
    <n v="861"/>
    <n v="3531.5000000000027"/>
    <n v="3470.0000000000018"/>
    <n v="95265.000000000306"/>
    <n v="92244.99999999968"/>
    <n v="135"/>
    <n v="150"/>
    <n v="135"/>
    <n v="150"/>
    <n v="559.00000000000057"/>
    <n v="631.00000000000045"/>
    <n v="8924.2000000000007"/>
    <n v="11089.999999999978"/>
    <n v="1037"/>
    <n v="1011"/>
    <n v="1037"/>
    <n v="1011"/>
    <n v="4090.5000000000032"/>
    <n v="4101.0000000000018"/>
    <n v="104189.2000000003"/>
    <n v="103334.99999999965"/>
    <n v="0"/>
    <n v="0"/>
    <n v="0"/>
    <n v="0"/>
    <n v="0"/>
    <n v="0"/>
    <n v="0"/>
    <n v="0"/>
    <n v="4095.5000000000032"/>
    <n v="4103.0000000000027"/>
    <n v="104259.2000000003"/>
    <n v="103379.99999999967"/>
  </r>
  <r>
    <x v="14"/>
    <s v="Virginia State University "/>
    <m/>
    <n v="234155"/>
    <x v="1"/>
    <n v="643"/>
    <n v="626"/>
    <n v="0"/>
    <n v="0"/>
    <n v="643"/>
    <n v="626"/>
    <n v="120"/>
    <n v="120"/>
    <n v="643"/>
    <n v="626"/>
    <n v="643"/>
    <n v="626"/>
    <n v="0"/>
    <n v="1"/>
    <n v="0"/>
    <n v="1"/>
    <n v="0"/>
    <n v="0"/>
    <n v="0"/>
    <n v="0"/>
    <n v="0"/>
    <m/>
    <n v="0"/>
    <n v="0"/>
    <n v="0"/>
    <n v="1"/>
    <n v="0"/>
    <n v="1"/>
    <m/>
    <n v="4"/>
    <n v="0"/>
    <n v="4"/>
    <m/>
    <m/>
    <n v="0"/>
    <n v="0"/>
    <n v="0"/>
    <m/>
    <n v="0"/>
    <n v="0"/>
    <n v="0"/>
    <n v="4"/>
    <n v="0"/>
    <n v="4"/>
    <m/>
    <n v="130"/>
    <n v="0"/>
    <n v="130"/>
    <m/>
    <m/>
    <n v="0"/>
    <n v="0"/>
    <n v="0"/>
    <m/>
    <n v="0"/>
    <n v="0"/>
    <n v="0"/>
    <n v="130"/>
    <n v="0"/>
    <n v="130"/>
    <n v="427"/>
    <n v="434"/>
    <n v="427"/>
    <n v="434"/>
    <n v="4"/>
    <n v="5"/>
    <n v="4"/>
    <n v="5"/>
    <n v="0"/>
    <m/>
    <n v="0"/>
    <n v="0"/>
    <n v="431"/>
    <n v="439"/>
    <n v="431"/>
    <n v="439"/>
    <n v="4.5632318501171003"/>
    <n v="4.6394009216589902"/>
    <n v="1948.5000000000018"/>
    <n v="2013.5000000000018"/>
    <n v="6.625"/>
    <n v="8"/>
    <n v="26.5"/>
    <n v="40"/>
    <n v="0"/>
    <m/>
    <n v="0"/>
    <n v="0"/>
    <n v="4.5823665893271501"/>
    <n v="4.6776765375854259"/>
    <n v="1975.0000000000018"/>
    <n v="2053.5000000000018"/>
    <n v="134.73067915690899"/>
    <n v="132.89400921659001"/>
    <n v="57530.000000000138"/>
    <n v="57676.000000000065"/>
    <n v="137"/>
    <n v="107.4"/>
    <n v="548"/>
    <n v="537"/>
    <n v="0"/>
    <m/>
    <n v="0"/>
    <n v="0"/>
    <n v="134.75174013921145"/>
    <n v="132.60364464692498"/>
    <n v="58078.000000000138"/>
    <n v="58213.000000000065"/>
    <n v="431"/>
    <n v="440"/>
    <n v="431"/>
    <n v="440"/>
    <n v="4.5823665893271501"/>
    <n v="4.6761363636363678"/>
    <n v="1975.0000000000018"/>
    <n v="2057.5000000000018"/>
    <n v="134.75174013921145"/>
    <n v="132.59772727272741"/>
    <n v="58078.000000000138"/>
    <n v="58343.000000000058"/>
    <n v="191"/>
    <n v="168"/>
    <n v="191"/>
    <n v="168"/>
    <n v="12"/>
    <n v="11"/>
    <n v="12"/>
    <n v="11"/>
    <n v="0"/>
    <m/>
    <n v="0"/>
    <n v="0"/>
    <n v="203"/>
    <n v="179"/>
    <n v="203"/>
    <n v="179"/>
    <n v="3.4921465968586398"/>
    <n v="3.6636904761904798"/>
    <n v="667.00000000000023"/>
    <n v="615.50000000000057"/>
    <n v="4.5"/>
    <n v="4.1818181818181799"/>
    <n v="54"/>
    <n v="45.999999999999979"/>
    <m/>
    <m/>
    <n v="0"/>
    <n v="0"/>
    <n v="3.5517241379310356"/>
    <n v="3.6955307262569863"/>
    <n v="721.00000000000023"/>
    <n v="661.50000000000057"/>
    <n v="95.434554973822003"/>
    <n v="95.654761904761898"/>
    <n v="18228.000000000004"/>
    <n v="16069.999999999998"/>
    <n v="84.9166666666667"/>
    <n v="82.090909090909093"/>
    <n v="1019.0000000000005"/>
    <n v="903"/>
    <m/>
    <m/>
    <n v="0"/>
    <n v="0"/>
    <n v="94.812807881773423"/>
    <n v="94.821229050279328"/>
    <n v="19247.000000000004"/>
    <n v="16973"/>
    <n v="9"/>
    <n v="7"/>
    <n v="9"/>
    <n v="7"/>
    <n v="7.2222222222222197"/>
    <n v="13"/>
    <n v="64.999999999999972"/>
    <n v="91"/>
    <n v="94.4444444444444"/>
    <n v="89.571428571428598"/>
    <n v="849.99999999999955"/>
    <n v="627.00000000000023"/>
    <n v="618"/>
    <n v="603"/>
    <n v="618"/>
    <n v="603"/>
    <n v="2615.5000000000018"/>
    <n v="2633.0000000000023"/>
    <n v="75758.000000000146"/>
    <n v="73876.000000000058"/>
    <n v="16"/>
    <n v="16"/>
    <n v="16"/>
    <n v="16"/>
    <n v="80.5"/>
    <n v="85.999999999999972"/>
    <n v="1567.0000000000005"/>
    <n v="1440"/>
    <n v="634"/>
    <n v="619"/>
    <n v="634"/>
    <n v="619"/>
    <n v="2696.0000000000018"/>
    <n v="2719.0000000000023"/>
    <n v="77325.000000000146"/>
    <n v="75316.000000000058"/>
    <n v="0"/>
    <n v="0"/>
    <n v="0"/>
    <n v="0"/>
    <n v="0"/>
    <n v="0"/>
    <n v="0"/>
    <n v="0"/>
    <n v="2761.0000000000018"/>
    <n v="2810.0000000000023"/>
    <n v="78175.000000000146"/>
    <n v="75943.000000000058"/>
  </r>
  <r>
    <x v="14"/>
    <s v="Christopher Newport University"/>
    <m/>
    <n v="231712"/>
    <x v="10"/>
    <n v="1185"/>
    <n v="1200"/>
    <n v="80"/>
    <n v="99"/>
    <n v="1105"/>
    <n v="1101"/>
    <n v="120"/>
    <n v="120"/>
    <n v="1105"/>
    <n v="1101"/>
    <n v="1105"/>
    <n v="1101"/>
    <n v="1"/>
    <n v="9"/>
    <n v="1"/>
    <n v="9"/>
    <n v="0"/>
    <n v="0"/>
    <n v="0"/>
    <n v="0"/>
    <n v="0"/>
    <m/>
    <n v="0"/>
    <n v="0"/>
    <n v="1"/>
    <n v="9"/>
    <n v="1"/>
    <n v="9"/>
    <n v="4"/>
    <n v="4"/>
    <n v="4"/>
    <n v="36"/>
    <m/>
    <n v="0"/>
    <n v="0"/>
    <n v="0"/>
    <n v="0"/>
    <m/>
    <n v="0"/>
    <n v="0"/>
    <n v="4"/>
    <n v="4"/>
    <n v="4"/>
    <n v="36"/>
    <n v="126"/>
    <n v="123.888888888889"/>
    <n v="126"/>
    <n v="1115.0000000000009"/>
    <m/>
    <m/>
    <n v="0"/>
    <n v="0"/>
    <n v="0"/>
    <m/>
    <n v="0"/>
    <n v="0"/>
    <n v="126"/>
    <n v="123.88888888888899"/>
    <n v="126"/>
    <n v="1115.0000000000009"/>
    <n v="963"/>
    <n v="952"/>
    <n v="963"/>
    <n v="952"/>
    <n v="0"/>
    <n v="0"/>
    <n v="0"/>
    <n v="0"/>
    <n v="0"/>
    <m/>
    <n v="0"/>
    <n v="0"/>
    <n v="963"/>
    <n v="952"/>
    <n v="963"/>
    <n v="952"/>
    <n v="4.1407061266874399"/>
    <n v="4.1675420168067197"/>
    <n v="3987.5000000000045"/>
    <n v="3967.4999999999973"/>
    <m/>
    <n v="0"/>
    <n v="0"/>
    <n v="0"/>
    <n v="0"/>
    <m/>
    <n v="0"/>
    <n v="0"/>
    <n v="4.1407061266874399"/>
    <n v="4.1675420168067197"/>
    <n v="3987.5000000000045"/>
    <n v="3967.4999999999973"/>
    <n v="120.832814122534"/>
    <n v="120.31092436974799"/>
    <n v="116362.00000000025"/>
    <n v="114536.00000000009"/>
    <m/>
    <s v="NULL"/>
    <n v="0"/>
    <n v="0"/>
    <n v="0"/>
    <m/>
    <n v="0"/>
    <n v="0"/>
    <n v="120.832814122534"/>
    <n v="120.31092436974799"/>
    <n v="116362.00000000025"/>
    <n v="114536.00000000009"/>
    <n v="964"/>
    <n v="961"/>
    <n v="964"/>
    <n v="961"/>
    <n v="4.1405601659751081"/>
    <n v="4.1659729448491127"/>
    <n v="3991.5000000000041"/>
    <n v="4003.4999999999973"/>
    <n v="120.83817427385918"/>
    <n v="120.34443288241424"/>
    <n v="116488.00000000025"/>
    <n v="115651.00000000009"/>
    <n v="141"/>
    <n v="138"/>
    <n v="141"/>
    <n v="138"/>
    <n v="0"/>
    <n v="2"/>
    <n v="0"/>
    <n v="2"/>
    <n v="0"/>
    <m/>
    <n v="0"/>
    <n v="0"/>
    <n v="141"/>
    <n v="140"/>
    <n v="141"/>
    <n v="140"/>
    <n v="3.0319148936170199"/>
    <n v="2.9311594202898599"/>
    <n v="427.49999999999983"/>
    <n v="404.50000000000068"/>
    <n v="5"/>
    <n v="5.75"/>
    <n v="0"/>
    <n v="11.5"/>
    <m/>
    <m/>
    <n v="0"/>
    <n v="0"/>
    <n v="3.0319148936170199"/>
    <n v="2.9714285714285764"/>
    <n v="427.49999999999983"/>
    <n v="416.00000000000068"/>
    <n v="79.595744680851098"/>
    <n v="76.934782608695699"/>
    <n v="11223.000000000005"/>
    <n v="10617.000000000007"/>
    <n v="83"/>
    <n v="67.5"/>
    <n v="0"/>
    <n v="135"/>
    <m/>
    <m/>
    <n v="0"/>
    <n v="0"/>
    <n v="79.595744680851098"/>
    <n v="76.800000000000054"/>
    <n v="11223.000000000005"/>
    <n v="10752.000000000007"/>
    <n v="0"/>
    <n v="0"/>
    <n v="0"/>
    <n v="0"/>
    <m/>
    <n v="0"/>
    <n v="0"/>
    <n v="0"/>
    <m/>
    <n v="0"/>
    <n v="0"/>
    <n v="0"/>
    <n v="1105"/>
    <n v="1099"/>
    <n v="1105"/>
    <n v="1099"/>
    <n v="4419.0000000000045"/>
    <n v="4407.9999999999982"/>
    <n v="127711.00000000025"/>
    <n v="126268.00000000009"/>
    <n v="0"/>
    <n v="2"/>
    <n v="0"/>
    <n v="2"/>
    <n v="0"/>
    <n v="11.5"/>
    <n v="0"/>
    <n v="135"/>
    <n v="1105"/>
    <n v="1101"/>
    <n v="1105"/>
    <n v="1101"/>
    <n v="4419.0000000000045"/>
    <n v="4419.4999999999982"/>
    <n v="127711.00000000025"/>
    <n v="126403.00000000009"/>
    <n v="0"/>
    <n v="0"/>
    <n v="0"/>
    <n v="0"/>
    <n v="0"/>
    <n v="0"/>
    <n v="0"/>
    <n v="0"/>
    <n v="4419.0000000000036"/>
    <n v="4419.4999999999982"/>
    <n v="127711.00000000025"/>
    <n v="126403.00000000009"/>
  </r>
  <r>
    <x v="14"/>
    <s v="University of Virginia's College at Wise "/>
    <m/>
    <n v="233897"/>
    <x v="4"/>
    <n v="238"/>
    <n v="237"/>
    <n v="6"/>
    <n v="8"/>
    <n v="232"/>
    <n v="229"/>
    <n v="120"/>
    <n v="120"/>
    <n v="232"/>
    <n v="229"/>
    <n v="232"/>
    <n v="229"/>
    <n v="1"/>
    <n v="0"/>
    <n v="1"/>
    <n v="0"/>
    <n v="0"/>
    <n v="1"/>
    <n v="0"/>
    <n v="1"/>
    <n v="0"/>
    <m/>
    <n v="0"/>
    <n v="0"/>
    <n v="1"/>
    <n v="1"/>
    <n v="1"/>
    <n v="1"/>
    <n v="9"/>
    <n v="0"/>
    <n v="9"/>
    <n v="0"/>
    <m/>
    <n v="22"/>
    <n v="0"/>
    <n v="22"/>
    <n v="0"/>
    <m/>
    <n v="0"/>
    <n v="0"/>
    <n v="9"/>
    <n v="22"/>
    <n v="9"/>
    <n v="22"/>
    <n v="148"/>
    <s v="NULL"/>
    <n v="148"/>
    <n v="0"/>
    <m/>
    <n v="123"/>
    <n v="0"/>
    <n v="123"/>
    <n v="0"/>
    <m/>
    <n v="0"/>
    <n v="0"/>
    <n v="148"/>
    <n v="123"/>
    <n v="148"/>
    <n v="123"/>
    <n v="120"/>
    <n v="129"/>
    <n v="120"/>
    <n v="129"/>
    <n v="8"/>
    <n v="18"/>
    <n v="8"/>
    <n v="18"/>
    <n v="0"/>
    <m/>
    <n v="0"/>
    <n v="0"/>
    <n v="128"/>
    <n v="147"/>
    <n v="128"/>
    <n v="147"/>
    <n v="4.5791666666666702"/>
    <n v="4.5503875968992196"/>
    <n v="549.50000000000045"/>
    <n v="586.99999999999932"/>
    <n v="4.375"/>
    <n v="4.5555555555555598"/>
    <n v="35"/>
    <n v="82.000000000000071"/>
    <n v="0"/>
    <m/>
    <n v="0"/>
    <n v="0"/>
    <n v="4.5664062500000036"/>
    <n v="4.5510204081632617"/>
    <n v="584.50000000000045"/>
    <n v="668.99999999999943"/>
    <n v="128.75833333333301"/>
    <n v="126.565891472868"/>
    <n v="15450.999999999962"/>
    <n v="16326.999999999973"/>
    <n v="125.75"/>
    <n v="128.166666666667"/>
    <n v="1006"/>
    <n v="2307.0000000000059"/>
    <n v="0"/>
    <m/>
    <n v="0"/>
    <n v="0"/>
    <n v="128.57031249999972"/>
    <n v="126.76190476190462"/>
    <n v="16456.999999999964"/>
    <n v="18633.999999999978"/>
    <n v="129"/>
    <n v="148"/>
    <n v="129"/>
    <n v="148"/>
    <n v="4.6007751937984533"/>
    <n v="4.6689189189189149"/>
    <n v="593.50000000000045"/>
    <n v="690.99999999999943"/>
    <n v="128.72093023255786"/>
    <n v="126.73648648648634"/>
    <n v="16604.999999999964"/>
    <n v="18756.999999999978"/>
    <n v="68"/>
    <n v="51"/>
    <n v="68"/>
    <n v="51"/>
    <n v="6"/>
    <n v="3"/>
    <n v="6"/>
    <n v="3"/>
    <n v="0"/>
    <m/>
    <n v="0"/>
    <n v="0"/>
    <n v="74"/>
    <n v="54"/>
    <n v="74"/>
    <n v="54"/>
    <n v="3.3970588235294099"/>
    <n v="4.1470588235294104"/>
    <n v="230.99999999999989"/>
    <n v="211.49999999999991"/>
    <n v="3.4166666666666701"/>
    <n v="8.3333333333333304"/>
    <n v="20.500000000000021"/>
    <n v="24.999999999999993"/>
    <m/>
    <m/>
    <n v="0"/>
    <n v="0"/>
    <n v="3.3986486486486474"/>
    <n v="4.379629629629628"/>
    <n v="251.49999999999991"/>
    <n v="236.49999999999991"/>
    <n v="89.705882352941202"/>
    <n v="97"/>
    <n v="6100.0000000000018"/>
    <n v="4947"/>
    <n v="81.1666666666667"/>
    <n v="75.6666666666667"/>
    <n v="487.00000000000023"/>
    <n v="227.00000000000011"/>
    <m/>
    <m/>
    <n v="0"/>
    <n v="0"/>
    <n v="89.013513513513544"/>
    <n v="95.81481481481481"/>
    <n v="6587.0000000000018"/>
    <n v="5174"/>
    <n v="29"/>
    <n v="27"/>
    <n v="29"/>
    <n v="27"/>
    <n v="4.7241379310344804"/>
    <n v="7.3703703703703702"/>
    <n v="136.99999999999994"/>
    <n v="199"/>
    <n v="106.120689655172"/>
    <n v="100.12962962963"/>
    <n v="3077.4999999999882"/>
    <n v="2703.50000000001"/>
    <n v="189"/>
    <n v="180"/>
    <n v="189"/>
    <n v="180"/>
    <n v="789.50000000000034"/>
    <n v="798.4999999999992"/>
    <n v="21698.999999999964"/>
    <n v="21273.999999999971"/>
    <n v="14"/>
    <n v="22"/>
    <n v="14"/>
    <n v="22"/>
    <n v="55.500000000000021"/>
    <n v="129.00000000000006"/>
    <n v="1493.0000000000002"/>
    <n v="2657.0000000000059"/>
    <n v="203"/>
    <n v="202"/>
    <n v="203"/>
    <n v="202"/>
    <n v="845.00000000000034"/>
    <n v="927.49999999999932"/>
    <n v="23191.999999999964"/>
    <n v="23930.999999999978"/>
    <n v="0"/>
    <n v="0"/>
    <n v="0"/>
    <n v="0"/>
    <n v="0"/>
    <n v="0"/>
    <n v="0"/>
    <n v="0"/>
    <n v="982.00000000000023"/>
    <n v="1126.4999999999993"/>
    <n v="26269.499999999953"/>
    <n v="26634.499999999989"/>
  </r>
  <r>
    <x v="14"/>
    <s v="J.S. Reynolds Community College"/>
    <m/>
    <n v="232414"/>
    <x v="8"/>
    <n v="1055"/>
    <n v="1113"/>
    <n v="0"/>
    <n v="0"/>
    <n v="1055"/>
    <n v="1113"/>
    <n v="66"/>
    <n v="66"/>
    <n v="1055"/>
    <n v="1113"/>
    <n v="1055"/>
    <n v="1113"/>
    <n v="28"/>
    <n v="18"/>
    <n v="28"/>
    <n v="18"/>
    <n v="22"/>
    <n v="26"/>
    <n v="22"/>
    <n v="26"/>
    <n v="0"/>
    <m/>
    <n v="0"/>
    <n v="0"/>
    <n v="50"/>
    <n v="44"/>
    <n v="50"/>
    <n v="44"/>
    <n v="3.3214285714285698"/>
    <n v="3.8333333333333299"/>
    <n v="92.999999999999957"/>
    <n v="68.999999999999943"/>
    <n v="5.0909090909090899"/>
    <n v="4.9230769230769198"/>
    <n v="111.99999999999997"/>
    <n v="127.99999999999991"/>
    <n v="0"/>
    <m/>
    <n v="0"/>
    <n v="0"/>
    <n v="4.0999999999999988"/>
    <n v="4.477272727272724"/>
    <n v="204.99999999999994"/>
    <n v="196.99999999999986"/>
    <n v="74.821428571428598"/>
    <n v="87.4444444444444"/>
    <n v="2095.0000000000009"/>
    <n v="1573.9999999999991"/>
    <n v="83.863636363636402"/>
    <n v="79.461538461538495"/>
    <n v="1845.0000000000009"/>
    <n v="2066.0000000000009"/>
    <n v="0"/>
    <m/>
    <n v="0"/>
    <n v="0"/>
    <n v="78.80000000000004"/>
    <n v="82.727272727272734"/>
    <n v="3940.0000000000018"/>
    <n v="3640.0000000000005"/>
    <n v="151"/>
    <n v="157"/>
    <n v="151"/>
    <n v="157"/>
    <n v="242"/>
    <n v="228"/>
    <n v="242"/>
    <n v="228"/>
    <n v="0"/>
    <m/>
    <n v="0"/>
    <n v="0"/>
    <n v="393"/>
    <n v="385"/>
    <n v="393"/>
    <n v="385"/>
    <n v="4.4569536423841098"/>
    <n v="4.9968152866241997"/>
    <n v="673.00000000000057"/>
    <n v="784.49999999999932"/>
    <n v="7.6074380165289304"/>
    <n v="6.59649122807018"/>
    <n v="1841.0000000000011"/>
    <n v="1504.0000000000011"/>
    <n v="0"/>
    <m/>
    <n v="0"/>
    <n v="0"/>
    <n v="6.3969465648855008"/>
    <n v="5.9441558441558451"/>
    <n v="2514.0000000000018"/>
    <n v="2288.5000000000005"/>
    <n v="77.887417218543106"/>
    <n v="83.006369426751604"/>
    <n v="11761.000000000009"/>
    <n v="13032.000000000002"/>
    <n v="83.636363636363598"/>
    <n v="82.995614035087698"/>
    <n v="20239.999999999989"/>
    <n v="18922.999999999996"/>
    <n v="0"/>
    <m/>
    <n v="0"/>
    <n v="0"/>
    <n v="81.427480916030532"/>
    <n v="83"/>
    <n v="32001"/>
    <n v="31955"/>
    <n v="443"/>
    <n v="429"/>
    <n v="443"/>
    <n v="429"/>
    <n v="6.137697516930027"/>
    <n v="5.7937062937062951"/>
    <n v="2719.0000000000018"/>
    <n v="2485.5000000000005"/>
    <n v="81.13092550790067"/>
    <n v="82.972027972027973"/>
    <n v="35941"/>
    <n v="35595"/>
    <n v="76"/>
    <n v="82"/>
    <n v="76"/>
    <n v="82"/>
    <n v="209"/>
    <n v="222"/>
    <n v="209"/>
    <n v="222"/>
    <n v="0"/>
    <m/>
    <n v="0"/>
    <n v="0"/>
    <n v="285"/>
    <n v="304"/>
    <n v="285"/>
    <n v="304"/>
    <n v="4.1710526315789496"/>
    <n v="4.3231707317073198"/>
    <n v="317.00000000000017"/>
    <n v="354.50000000000023"/>
    <n v="5.2822966507176998"/>
    <n v="5.3806306306306304"/>
    <n v="1103.9999999999993"/>
    <n v="1194.5"/>
    <m/>
    <m/>
    <n v="0"/>
    <n v="0"/>
    <n v="4.9859649122806999"/>
    <n v="5.0953947368421062"/>
    <n v="1420.9999999999995"/>
    <n v="1549.0000000000002"/>
    <n v="69.184210526315795"/>
    <n v="71.109756097561004"/>
    <n v="5258"/>
    <n v="5831.0000000000027"/>
    <n v="67.564593301435394"/>
    <n v="64.513513513513502"/>
    <n v="14120.999999999998"/>
    <n v="14321.999999999998"/>
    <m/>
    <m/>
    <n v="0"/>
    <n v="0"/>
    <n v="67.99649122807017"/>
    <n v="66.29276315789474"/>
    <n v="19379"/>
    <n v="20153"/>
    <n v="327"/>
    <n v="380"/>
    <n v="327"/>
    <n v="380"/>
    <n v="2.90519877675841"/>
    <n v="3.1684210526315799"/>
    <n v="950.00000000000011"/>
    <n v="1204.0000000000005"/>
    <n v="30.336391437308901"/>
    <n v="30.844736842105299"/>
    <n v="9920.0000000000109"/>
    <n v="11721.000000000013"/>
    <n v="255"/>
    <n v="257"/>
    <n v="255"/>
    <n v="257"/>
    <n v="1083.0000000000007"/>
    <n v="1207.9999999999995"/>
    <n v="19114.000000000011"/>
    <n v="20437.000000000004"/>
    <n v="473"/>
    <n v="476"/>
    <n v="473"/>
    <n v="476"/>
    <n v="3057.0000000000005"/>
    <n v="2826.5000000000009"/>
    <n v="36205.999999999985"/>
    <n v="35310.999999999993"/>
    <n v="728"/>
    <n v="733"/>
    <n v="728"/>
    <n v="733"/>
    <n v="4140.0000000000009"/>
    <n v="4034.5000000000005"/>
    <n v="55320"/>
    <n v="55748"/>
    <n v="0"/>
    <n v="0"/>
    <n v="0"/>
    <n v="0"/>
    <n v="0"/>
    <n v="0"/>
    <n v="0"/>
    <n v="0"/>
    <n v="5090.0000000000018"/>
    <n v="5238.5000000000018"/>
    <n v="65240.000000000015"/>
    <n v="67469.000000000015"/>
  </r>
  <r>
    <x v="14"/>
    <s v="Bridgepoint Community College"/>
    <s v="Was John Tyler Community College"/>
    <n v="232450"/>
    <x v="8"/>
    <n v="985"/>
    <n v="988"/>
    <n v="0"/>
    <n v="0"/>
    <n v="985"/>
    <n v="988"/>
    <n v="66"/>
    <n v="66"/>
    <n v="985"/>
    <n v="987"/>
    <n v="985"/>
    <n v="987"/>
    <n v="140"/>
    <n v="145"/>
    <n v="140"/>
    <n v="145"/>
    <n v="64"/>
    <n v="60"/>
    <n v="64"/>
    <n v="60"/>
    <n v="0"/>
    <m/>
    <n v="0"/>
    <n v="0"/>
    <n v="204"/>
    <n v="205"/>
    <n v="204"/>
    <n v="205"/>
    <n v="2.85"/>
    <n v="2.7586206896551699"/>
    <n v="399"/>
    <n v="399.99999999999966"/>
    <n v="4.34375"/>
    <n v="4.4666666666666703"/>
    <n v="278"/>
    <n v="268.00000000000023"/>
    <n v="0"/>
    <m/>
    <n v="0"/>
    <n v="0"/>
    <n v="3.3186274509803924"/>
    <n v="3.258536585365853"/>
    <n v="677"/>
    <n v="667.99999999999989"/>
    <n v="72.571428571428598"/>
    <n v="71.758620689655203"/>
    <n v="10160.000000000004"/>
    <n v="10405.000000000004"/>
    <n v="77.015625"/>
    <n v="76.616666666666703"/>
    <n v="4929"/>
    <n v="4597.0000000000018"/>
    <n v="0"/>
    <m/>
    <n v="0"/>
    <n v="0"/>
    <n v="73.965686274509821"/>
    <n v="73.180487804878069"/>
    <n v="15089.000000000004"/>
    <n v="15002.000000000004"/>
    <n v="194"/>
    <n v="194"/>
    <n v="194"/>
    <n v="194"/>
    <n v="186"/>
    <n v="192"/>
    <n v="186"/>
    <n v="192"/>
    <n v="0"/>
    <m/>
    <n v="0"/>
    <n v="0"/>
    <n v="380"/>
    <n v="386"/>
    <n v="380"/>
    <n v="386"/>
    <n v="3.7757731958762899"/>
    <n v="4.0025773195876297"/>
    <n v="732.50000000000023"/>
    <n v="776.50000000000023"/>
    <n v="5.6209677419354804"/>
    <n v="5.7604166666666696"/>
    <n v="1045.4999999999993"/>
    <n v="1106.0000000000005"/>
    <n v="0"/>
    <m/>
    <n v="0"/>
    <n v="0"/>
    <n v="4.6789473684210519"/>
    <n v="4.8769430051813485"/>
    <n v="1777.9999999999998"/>
    <n v="1882.5000000000005"/>
    <n v="74.278350515463899"/>
    <n v="73.536082474226802"/>
    <n v="14409.999999999996"/>
    <n v="14266"/>
    <n v="74.188172043010795"/>
    <n v="74.5572916666667"/>
    <n v="13799.000000000007"/>
    <n v="14315.000000000007"/>
    <n v="0"/>
    <m/>
    <n v="0"/>
    <n v="0"/>
    <n v="74.234210526315806"/>
    <n v="74.044041450777215"/>
    <n v="28209.000000000007"/>
    <n v="28581.000000000004"/>
    <n v="584"/>
    <n v="591"/>
    <n v="584"/>
    <n v="591"/>
    <n v="4.2037671232876717"/>
    <n v="4.3155668358714054"/>
    <n v="2455.0000000000005"/>
    <n v="2550.5000000000005"/>
    <n v="74.140410958904141"/>
    <n v="73.744500846023698"/>
    <n v="43298.000000000022"/>
    <n v="43583.000000000007"/>
    <n v="92"/>
    <n v="78"/>
    <n v="92"/>
    <n v="78"/>
    <n v="200"/>
    <n v="195"/>
    <n v="200"/>
    <n v="195"/>
    <n v="0"/>
    <m/>
    <n v="0"/>
    <n v="0"/>
    <n v="292"/>
    <n v="273"/>
    <n v="292"/>
    <n v="273"/>
    <n v="3.4347826086956501"/>
    <n v="3.0641025641025599"/>
    <n v="315.99999999999983"/>
    <n v="238.99999999999966"/>
    <n v="4.7925000000000004"/>
    <n v="4.4307692307692301"/>
    <n v="958.50000000000011"/>
    <n v="863.99999999999989"/>
    <m/>
    <m/>
    <n v="0"/>
    <n v="0"/>
    <n v="4.3647260273972606"/>
    <n v="4.0402930402930384"/>
    <n v="1274.5"/>
    <n v="1102.9999999999995"/>
    <n v="60.434782608695599"/>
    <n v="59.743589743589702"/>
    <n v="5559.9999999999955"/>
    <n v="4659.9999999999964"/>
    <n v="60.055"/>
    <n v="58.676923076923103"/>
    <n v="12011"/>
    <n v="11442.000000000005"/>
    <m/>
    <m/>
    <n v="0"/>
    <n v="0"/>
    <n v="60.174657534246563"/>
    <n v="58.981684981684985"/>
    <n v="17570.999999999996"/>
    <n v="16102.000000000002"/>
    <n v="109"/>
    <n v="123"/>
    <n v="109"/>
    <n v="123"/>
    <n v="6.1788990825688099"/>
    <n v="5.5691056910569099"/>
    <n v="673.50000000000023"/>
    <n v="684.99999999999989"/>
    <n v="52.880733944954102"/>
    <n v="55.430894308943103"/>
    <n v="5763.9999999999973"/>
    <n v="6818.0000000000018"/>
    <n v="426"/>
    <n v="417"/>
    <n v="426"/>
    <n v="417"/>
    <n v="1447.5"/>
    <n v="1415.4999999999995"/>
    <n v="30129.999999999996"/>
    <n v="29331"/>
    <n v="450"/>
    <n v="447"/>
    <n v="450"/>
    <n v="447"/>
    <n v="2281.9999999999995"/>
    <n v="2238.0000000000005"/>
    <n v="30739.000000000007"/>
    <n v="30354.000000000015"/>
    <n v="876"/>
    <n v="864"/>
    <n v="876"/>
    <n v="864"/>
    <n v="3729.4999999999995"/>
    <n v="3653.5"/>
    <n v="60869"/>
    <n v="59685.000000000015"/>
    <n v="0"/>
    <n v="0"/>
    <n v="0"/>
    <n v="0"/>
    <n v="0"/>
    <n v="0"/>
    <n v="0"/>
    <n v="0"/>
    <n v="4403.0000000000009"/>
    <n v="4338.5"/>
    <n v="66633.000000000015"/>
    <n v="66503.000000000015"/>
  </r>
  <r>
    <x v="14"/>
    <s v="Northern Virginia Community College "/>
    <m/>
    <n v="232946"/>
    <x v="8"/>
    <n v="5157"/>
    <n v="6005"/>
    <n v="0"/>
    <n v="0"/>
    <n v="5157"/>
    <n v="6005"/>
    <n v="66"/>
    <n v="66"/>
    <n v="5157"/>
    <n v="6004"/>
    <n v="5157"/>
    <n v="6004"/>
    <n v="413"/>
    <n v="495"/>
    <n v="413"/>
    <n v="495"/>
    <n v="136"/>
    <n v="179"/>
    <n v="136"/>
    <n v="179"/>
    <n v="0"/>
    <m/>
    <n v="0"/>
    <n v="0"/>
    <n v="549"/>
    <n v="674"/>
    <n v="549"/>
    <n v="674"/>
    <n v="2.7554479418886202"/>
    <n v="2.8707070707070699"/>
    <n v="1138.0000000000002"/>
    <n v="1420.9999999999995"/>
    <n v="3.7647058823529398"/>
    <n v="3.7597765363128501"/>
    <n v="511.99999999999983"/>
    <n v="673.00000000000023"/>
    <n v="0"/>
    <m/>
    <n v="0"/>
    <n v="0"/>
    <n v="3.0054644808743167"/>
    <n v="3.1068249258160239"/>
    <n v="1649.9999999999998"/>
    <n v="2094"/>
    <n v="73.990314769975797"/>
    <n v="74.884848484848504"/>
    <n v="30558.000000000004"/>
    <n v="37068.000000000007"/>
    <n v="76.933823529411796"/>
    <n v="76.731843575419006"/>
    <n v="10463.000000000004"/>
    <n v="13735.000000000002"/>
    <n v="0"/>
    <m/>
    <n v="0"/>
    <n v="0"/>
    <n v="74.719489981785074"/>
    <n v="75.37537091988132"/>
    <n v="41021.000000000007"/>
    <n v="50803.000000000007"/>
    <n v="1475"/>
    <n v="1664"/>
    <n v="1475"/>
    <n v="1664"/>
    <n v="1569"/>
    <n v="1671"/>
    <n v="1569"/>
    <n v="1671"/>
    <n v="0"/>
    <m/>
    <n v="0"/>
    <n v="0"/>
    <n v="3044"/>
    <n v="3335"/>
    <n v="3044"/>
    <n v="3335"/>
    <n v="3.92169491525424"/>
    <n v="3.9735576923076898"/>
    <n v="5784.5000000000036"/>
    <n v="6611.9999999999964"/>
    <n v="5.7689611217335903"/>
    <n v="5.7698982645122703"/>
    <n v="9051.5000000000036"/>
    <n v="9641.5000000000036"/>
    <n v="0"/>
    <m/>
    <n v="0"/>
    <n v="0"/>
    <n v="4.8738501971090695"/>
    <n v="4.8736131934032985"/>
    <n v="14836.000000000007"/>
    <n v="16253.5"/>
    <n v="78.084067796610199"/>
    <n v="78.478365384615401"/>
    <n v="115174.00000000004"/>
    <n v="130588.00000000003"/>
    <n v="80.769279796048394"/>
    <n v="81.214242968282505"/>
    <n v="126726.99999999993"/>
    <n v="135709.00000000006"/>
    <n v="0"/>
    <m/>
    <n v="0"/>
    <n v="0"/>
    <n v="79.468134034165558"/>
    <n v="79.849175412293889"/>
    <n v="241900.99999999997"/>
    <n v="266297.00000000012"/>
    <n v="3593"/>
    <n v="4009"/>
    <n v="3593"/>
    <n v="4009"/>
    <n v="4.5883662677428356"/>
    <n v="4.5765777001746075"/>
    <n v="16486.000000000007"/>
    <n v="18347.5"/>
    <n v="78.742554967993314"/>
    <n v="79.0970316787229"/>
    <n v="282922"/>
    <n v="317100.00000000012"/>
    <n v="313"/>
    <n v="363"/>
    <n v="313"/>
    <n v="363"/>
    <n v="617"/>
    <n v="724"/>
    <n v="617"/>
    <n v="724"/>
    <n v="0"/>
    <m/>
    <n v="0"/>
    <n v="0"/>
    <n v="930"/>
    <n v="1087"/>
    <n v="930"/>
    <n v="1087"/>
    <n v="4.1198083067092703"/>
    <n v="4.3002754820936602"/>
    <n v="1289.5000000000016"/>
    <n v="1560.9999999999986"/>
    <n v="5.4213938411669398"/>
    <n v="5.3570441988950304"/>
    <n v="3345.0000000000018"/>
    <n v="3878.5000000000018"/>
    <m/>
    <m/>
    <n v="0"/>
    <n v="0"/>
    <n v="4.9833333333333369"/>
    <n v="5.0041398344066241"/>
    <n v="4634.5000000000036"/>
    <n v="5439.5"/>
    <n v="70.073482428115"/>
    <n v="69.449035812672193"/>
    <n v="21932.999999999996"/>
    <n v="25210.000000000007"/>
    <n v="67.529983792544598"/>
    <n v="68.259668508287305"/>
    <n v="41666.000000000015"/>
    <n v="49420.000000000007"/>
    <m/>
    <m/>
    <n v="0"/>
    <n v="0"/>
    <n v="68.386021505376362"/>
    <n v="68.656853725850979"/>
    <n v="63599.000000000015"/>
    <n v="74630.000000000015"/>
    <n v="634"/>
    <n v="908"/>
    <n v="634"/>
    <n v="908"/>
    <n v="6.9637223974763396"/>
    <n v="7.9295154185022003"/>
    <n v="4414.9999999999991"/>
    <n v="7199.9999999999982"/>
    <n v="75.987381703470007"/>
    <n v="77.427312775330407"/>
    <n v="48175.999999999985"/>
    <n v="70304.000000000015"/>
    <n v="2201"/>
    <n v="2522"/>
    <n v="2201"/>
    <n v="2522"/>
    <n v="8212.0000000000055"/>
    <n v="9593.9999999999945"/>
    <n v="167665.00000000006"/>
    <n v="192866.00000000003"/>
    <n v="2322"/>
    <n v="2574"/>
    <n v="2322"/>
    <n v="2574"/>
    <n v="12908.500000000005"/>
    <n v="14193.000000000005"/>
    <n v="178855.99999999994"/>
    <n v="198864.00000000006"/>
    <n v="4523"/>
    <n v="5096"/>
    <n v="4523"/>
    <n v="5096"/>
    <n v="21120.500000000011"/>
    <n v="23787"/>
    <n v="346521"/>
    <n v="391730.00000000012"/>
    <n v="0"/>
    <n v="0"/>
    <n v="0"/>
    <n v="0"/>
    <n v="0"/>
    <n v="0"/>
    <n v="0"/>
    <n v="0"/>
    <n v="25535.500000000011"/>
    <n v="30987"/>
    <n v="394697"/>
    <n v="462034.00000000012"/>
  </r>
  <r>
    <x v="14"/>
    <s v="Virginia Peninsula Community College"/>
    <s v="Reclassifed: Met the criteria for Two-Year 2 in 2019-20 and 2020-21 and 2021-22 was Thomas Nelson Community College"/>
    <n v="233754"/>
    <x v="7"/>
    <n v="853"/>
    <n v="801"/>
    <n v="0"/>
    <n v="0"/>
    <n v="853"/>
    <n v="801"/>
    <n v="66"/>
    <n v="66"/>
    <n v="853"/>
    <n v="801"/>
    <n v="853"/>
    <n v="801"/>
    <n v="70"/>
    <n v="64"/>
    <n v="70"/>
    <n v="64"/>
    <n v="30"/>
    <n v="23"/>
    <n v="30"/>
    <n v="23"/>
    <n v="0"/>
    <m/>
    <n v="0"/>
    <n v="0"/>
    <n v="100"/>
    <n v="87"/>
    <n v="100"/>
    <n v="87"/>
    <n v="3.1142857142857099"/>
    <n v="2.84375"/>
    <n v="217.99999999999969"/>
    <n v="182"/>
    <n v="3.8666666666666698"/>
    <n v="4"/>
    <n v="116.0000000000001"/>
    <n v="92"/>
    <n v="0"/>
    <m/>
    <n v="0"/>
    <n v="0"/>
    <n v="3.3399999999999976"/>
    <n v="3.1494252873563218"/>
    <n v="333.99999999999977"/>
    <n v="274"/>
    <n v="74.271428571428601"/>
    <n v="75.796875"/>
    <n v="5199.0000000000018"/>
    <n v="4851"/>
    <n v="75.633333333333297"/>
    <n v="81.826086956521706"/>
    <n v="2268.9999999999991"/>
    <n v="1881.9999999999993"/>
    <n v="0"/>
    <m/>
    <n v="0"/>
    <n v="0"/>
    <n v="74.680000000000007"/>
    <n v="77.390804597701134"/>
    <n v="7468.0000000000009"/>
    <n v="6732.9999999999991"/>
    <n v="209"/>
    <n v="218"/>
    <n v="209"/>
    <n v="218"/>
    <n v="202"/>
    <n v="178"/>
    <n v="202"/>
    <n v="178"/>
    <n v="0"/>
    <m/>
    <n v="0"/>
    <n v="0"/>
    <n v="411"/>
    <n v="396"/>
    <n v="411"/>
    <n v="396"/>
    <n v="4.0645933014354103"/>
    <n v="3.8211009174311901"/>
    <n v="849.5000000000008"/>
    <n v="832.99999999999943"/>
    <n v="6.6930693069306901"/>
    <n v="6.2303370786516901"/>
    <n v="1351.9999999999993"/>
    <n v="1109.0000000000009"/>
    <n v="0"/>
    <m/>
    <n v="0"/>
    <n v="0"/>
    <n v="5.3564476885644767"/>
    <n v="4.9040404040404049"/>
    <n v="2201.5"/>
    <n v="1942.0000000000002"/>
    <n v="77.167464114832498"/>
    <n v="74.743119266055004"/>
    <n v="16127.999999999993"/>
    <n v="16293.999999999991"/>
    <n v="78.089108910891099"/>
    <n v="76.505617977528104"/>
    <n v="15774.000000000002"/>
    <n v="13618.000000000002"/>
    <n v="0"/>
    <m/>
    <n v="0"/>
    <n v="0"/>
    <n v="77.620437956204356"/>
    <n v="75.535353535353522"/>
    <n v="31901.999999999989"/>
    <n v="29911.999999999996"/>
    <n v="511"/>
    <n v="483"/>
    <n v="511"/>
    <n v="483"/>
    <n v="4.9618395303326812"/>
    <n v="4.5879917184265011"/>
    <n v="2535.5"/>
    <n v="2216"/>
    <n v="77.045009784735797"/>
    <n v="75.869565217391283"/>
    <n v="39369.999999999993"/>
    <n v="36644.999999999993"/>
    <n v="66"/>
    <n v="62"/>
    <n v="66"/>
    <n v="62"/>
    <n v="180"/>
    <n v="154"/>
    <n v="180"/>
    <n v="154"/>
    <n v="0"/>
    <m/>
    <n v="0"/>
    <n v="0"/>
    <n v="246"/>
    <n v="216"/>
    <n v="246"/>
    <n v="216"/>
    <n v="4.1893939393939403"/>
    <n v="3.2419354838709702"/>
    <n v="276.50000000000006"/>
    <n v="201.00000000000014"/>
    <n v="4.8833333333333302"/>
    <n v="5.12662337662338"/>
    <n v="878.99999999999943"/>
    <n v="789.50000000000057"/>
    <m/>
    <m/>
    <n v="0"/>
    <n v="0"/>
    <n v="4.6971544715447138"/>
    <n v="4.5856481481481515"/>
    <n v="1155.4999999999995"/>
    <n v="990.50000000000068"/>
    <n v="66.8333333333333"/>
    <n v="63.774193548387103"/>
    <n v="4410.9999999999982"/>
    <n v="3954.0000000000005"/>
    <n v="61.4"/>
    <n v="62.103896103896098"/>
    <n v="11052"/>
    <n v="9563.9999999999982"/>
    <m/>
    <m/>
    <n v="0"/>
    <n v="0"/>
    <n v="62.857723577235767"/>
    <n v="62.583333333333321"/>
    <n v="15462.999999999998"/>
    <n v="13517.999999999998"/>
    <n v="96"/>
    <n v="102"/>
    <n v="96"/>
    <n v="102"/>
    <n v="7.4583333333333304"/>
    <n v="6.4901960784313699"/>
    <n v="715.99999999999977"/>
    <n v="661.99999999999977"/>
    <n v="67.4895833333333"/>
    <n v="58.392156862745097"/>
    <n v="6478.9999999999964"/>
    <n v="5956"/>
    <n v="345"/>
    <n v="344"/>
    <n v="345"/>
    <n v="344"/>
    <n v="1344.0000000000005"/>
    <n v="1215.9999999999995"/>
    <n v="25737.999999999993"/>
    <n v="25098.999999999993"/>
    <n v="412"/>
    <n v="355"/>
    <n v="412"/>
    <n v="355"/>
    <n v="2346.9999999999986"/>
    <n v="1990.5000000000014"/>
    <n v="29095"/>
    <n v="25064"/>
    <n v="757"/>
    <n v="699"/>
    <n v="757"/>
    <n v="699"/>
    <n v="3690.9999999999991"/>
    <n v="3206.5000000000009"/>
    <n v="54832.999999999993"/>
    <n v="50162.999999999993"/>
    <n v="0"/>
    <n v="0"/>
    <n v="0"/>
    <n v="0"/>
    <n v="0"/>
    <n v="0"/>
    <n v="0"/>
    <n v="0"/>
    <n v="4406.9999999999991"/>
    <n v="3868.5000000000009"/>
    <n v="61311.999999999985"/>
    <n v="56118.999999999993"/>
  </r>
  <r>
    <x v="14"/>
    <s v="Tidewater Community College "/>
    <s v=" "/>
    <n v="233772"/>
    <x v="8"/>
    <n v="2384"/>
    <n v="2411"/>
    <n v="0"/>
    <n v="0"/>
    <n v="2384"/>
    <n v="2411"/>
    <n v="66"/>
    <n v="66"/>
    <n v="2384"/>
    <n v="2411"/>
    <n v="2384"/>
    <n v="2411"/>
    <n v="119"/>
    <n v="159"/>
    <n v="119"/>
    <n v="159"/>
    <n v="30"/>
    <n v="50"/>
    <n v="30"/>
    <n v="50"/>
    <n v="0"/>
    <m/>
    <n v="0"/>
    <n v="0"/>
    <n v="149"/>
    <n v="209"/>
    <n v="149"/>
    <n v="209"/>
    <n v="3.01680672268908"/>
    <n v="2.9245283018867898"/>
    <n v="359.00000000000051"/>
    <n v="464.9999999999996"/>
    <n v="4.1333333333333302"/>
    <n v="3.78"/>
    <n v="123.9999999999999"/>
    <n v="189"/>
    <n v="0"/>
    <m/>
    <n v="0"/>
    <n v="0"/>
    <n v="3.2416107382550363"/>
    <n v="3.1291866028708113"/>
    <n v="483.0000000000004"/>
    <n v="653.99999999999955"/>
    <n v="73.487394957983199"/>
    <n v="72.503144654088004"/>
    <n v="8745"/>
    <n v="11527.999999999993"/>
    <n v="79.433333333333294"/>
    <n v="72.94"/>
    <n v="2382.9999999999986"/>
    <n v="3647"/>
    <n v="0"/>
    <m/>
    <n v="0"/>
    <n v="0"/>
    <n v="74.684563758389245"/>
    <n v="72.607655502392305"/>
    <n v="11127.999999999998"/>
    <n v="15174.999999999991"/>
    <n v="641"/>
    <n v="625"/>
    <n v="641"/>
    <n v="625"/>
    <n v="702"/>
    <n v="662"/>
    <n v="702"/>
    <n v="662"/>
    <n v="0"/>
    <m/>
    <n v="0"/>
    <n v="0"/>
    <n v="1343"/>
    <n v="1287"/>
    <n v="1343"/>
    <n v="1287"/>
    <n v="4.0756630265210596"/>
    <n v="4.0968"/>
    <n v="2612.4999999999991"/>
    <n v="2560.5"/>
    <n v="6.8447293447293402"/>
    <n v="6.9169184290030197"/>
    <n v="4804.9999999999973"/>
    <n v="4578.9999999999991"/>
    <n v="0"/>
    <m/>
    <n v="0"/>
    <n v="0"/>
    <n v="5.5230826507818289"/>
    <n v="5.5473970473970464"/>
    <n v="7417.4999999999964"/>
    <n v="7139.4999999999991"/>
    <n v="76.921996879875195"/>
    <n v="76.955200000000005"/>
    <n v="49307"/>
    <n v="48097"/>
    <n v="81.0754985754986"/>
    <n v="82.9214501510574"/>
    <n v="56915.000000000015"/>
    <n v="54894"/>
    <n v="0"/>
    <m/>
    <n v="0"/>
    <n v="0"/>
    <n v="79.093075204765455"/>
    <n v="80.024087024087024"/>
    <n v="106222"/>
    <n v="102991"/>
    <n v="1492"/>
    <n v="1496"/>
    <n v="1492"/>
    <n v="1496"/>
    <n v="5.2952412868632681"/>
    <n v="5.2095588235294104"/>
    <n v="7900.4999999999964"/>
    <n v="7793.4999999999982"/>
    <n v="78.652815013404819"/>
    <n v="78.987967914438499"/>
    <n v="117349.99999999999"/>
    <n v="118166"/>
    <n v="242"/>
    <n v="233"/>
    <n v="242"/>
    <n v="233"/>
    <n v="496"/>
    <n v="465"/>
    <n v="496"/>
    <n v="465"/>
    <n v="0"/>
    <m/>
    <n v="0"/>
    <n v="0"/>
    <n v="738"/>
    <n v="698"/>
    <n v="738"/>
    <n v="698"/>
    <n v="4.0495867768595"/>
    <n v="4.2296137339055804"/>
    <n v="979.99999999999898"/>
    <n v="985.50000000000023"/>
    <n v="5.1239919354838701"/>
    <n v="5.1440860215053803"/>
    <n v="2541.4999999999995"/>
    <n v="2392.0000000000018"/>
    <m/>
    <m/>
    <n v="0"/>
    <n v="0"/>
    <n v="4.7716802168021664"/>
    <n v="4.8388252148997157"/>
    <n v="3521.4999999999986"/>
    <n v="3377.5000000000014"/>
    <n v="68.9876033057851"/>
    <n v="68.300429184549401"/>
    <n v="16694.999999999993"/>
    <n v="15914.000000000011"/>
    <n v="63.401209677419402"/>
    <n v="65.105376344085997"/>
    <n v="31447.000000000022"/>
    <n v="30273.999999999989"/>
    <m/>
    <m/>
    <n v="0"/>
    <n v="0"/>
    <n v="65.233062330623326"/>
    <n v="66.171919770773641"/>
    <n v="48142.000000000015"/>
    <n v="46188"/>
    <n v="154"/>
    <n v="217"/>
    <n v="154"/>
    <n v="217"/>
    <n v="8.7077922077922096"/>
    <n v="9.8018433179723505"/>
    <n v="1341.0000000000002"/>
    <n v="2127"/>
    <n v="75.902597402597394"/>
    <n v="67.041474654377893"/>
    <n v="11688.999999999998"/>
    <n v="14548.000000000004"/>
    <n v="1002"/>
    <n v="1017"/>
    <n v="1002"/>
    <n v="1017"/>
    <n v="3951.4999999999986"/>
    <n v="4011"/>
    <n v="74747"/>
    <n v="75539"/>
    <n v="1228"/>
    <n v="1177"/>
    <n v="1228"/>
    <n v="1177"/>
    <n v="7470.4999999999964"/>
    <n v="7160.0000000000009"/>
    <n v="90745.000000000029"/>
    <n v="88814.999999999985"/>
    <n v="2230"/>
    <n v="2194"/>
    <n v="2230"/>
    <n v="2194"/>
    <n v="11421.999999999995"/>
    <n v="11171"/>
    <n v="165492.00000000003"/>
    <n v="164354"/>
    <n v="0"/>
    <n v="0"/>
    <n v="0"/>
    <n v="0"/>
    <n v="0"/>
    <n v="0"/>
    <n v="0"/>
    <n v="0"/>
    <n v="12762.999999999995"/>
    <n v="13298"/>
    <n v="177181"/>
    <n v="178902"/>
  </r>
  <r>
    <x v="14"/>
    <s v="Blue Ridge Community College "/>
    <s v="Met the criteria for Two-Year 3  in 2021-22"/>
    <n v="231536"/>
    <x v="7"/>
    <n v="434"/>
    <n v="474"/>
    <n v="0"/>
    <n v="0"/>
    <n v="434"/>
    <n v="474"/>
    <n v="66"/>
    <n v="66"/>
    <n v="434"/>
    <n v="473"/>
    <n v="434"/>
    <n v="473"/>
    <n v="67"/>
    <n v="83"/>
    <n v="67"/>
    <n v="83"/>
    <n v="20"/>
    <n v="26"/>
    <n v="20"/>
    <n v="26"/>
    <n v="0"/>
    <m/>
    <n v="0"/>
    <n v="0"/>
    <n v="87"/>
    <n v="109"/>
    <n v="87"/>
    <n v="109"/>
    <n v="3.0298507462686599"/>
    <n v="3.26506024096386"/>
    <n v="203.00000000000023"/>
    <n v="271.0000000000004"/>
    <n v="3.75"/>
    <n v="4.7692307692307701"/>
    <n v="75"/>
    <n v="124.00000000000003"/>
    <n v="0"/>
    <m/>
    <n v="0"/>
    <n v="0"/>
    <n v="3.1954022988505772"/>
    <n v="3.6238532110091786"/>
    <n v="278.00000000000023"/>
    <n v="395.00000000000045"/>
    <n v="72.328358208955194"/>
    <n v="71.638554216867504"/>
    <n v="4845.9999999999982"/>
    <n v="5946.0000000000027"/>
    <n v="78.599999999999994"/>
    <n v="80.115384615384599"/>
    <n v="1572"/>
    <n v="2082.9999999999995"/>
    <n v="0"/>
    <m/>
    <n v="0"/>
    <n v="0"/>
    <n v="73.770114942528721"/>
    <n v="73.660550458715619"/>
    <n v="6417.9999999999991"/>
    <n v="8029.0000000000027"/>
    <n v="98"/>
    <n v="111"/>
    <n v="98"/>
    <n v="111"/>
    <n v="118"/>
    <n v="88"/>
    <n v="118"/>
    <n v="88"/>
    <n v="0"/>
    <m/>
    <n v="0"/>
    <n v="0"/>
    <n v="216"/>
    <n v="199"/>
    <n v="216"/>
    <n v="199"/>
    <n v="4.1785714285714297"/>
    <n v="3.7612612612612599"/>
    <n v="409.50000000000011"/>
    <n v="417.49999999999983"/>
    <n v="6.2033898305084696"/>
    <n v="6.9943181818181799"/>
    <n v="731.99999999999943"/>
    <n v="615.49999999999977"/>
    <n v="0"/>
    <m/>
    <n v="0"/>
    <n v="0"/>
    <n v="5.2847222222222205"/>
    <n v="5.1909547738693442"/>
    <n v="1141.4999999999995"/>
    <n v="1032.9999999999995"/>
    <n v="73.632653061224502"/>
    <n v="73.414414414414395"/>
    <n v="7216.0000000000009"/>
    <n v="8148.9999999999982"/>
    <n v="75.762711864406796"/>
    <n v="77.454545454545496"/>
    <n v="8940.0000000000018"/>
    <n v="6816.0000000000036"/>
    <n v="0"/>
    <m/>
    <n v="0"/>
    <n v="0"/>
    <n v="74.796296296296319"/>
    <n v="75.201005025125639"/>
    <n v="16156.000000000005"/>
    <n v="14965.000000000002"/>
    <n v="303"/>
    <n v="308"/>
    <n v="303"/>
    <n v="308"/>
    <n v="4.6848184818481844"/>
    <n v="4.6363636363636367"/>
    <n v="1419.4999999999998"/>
    <n v="1428"/>
    <n v="74.501650165016514"/>
    <n v="74.655844155844164"/>
    <n v="22574.000000000004"/>
    <n v="22994.000000000004"/>
    <n v="34"/>
    <n v="51"/>
    <n v="34"/>
    <n v="51"/>
    <n v="62"/>
    <n v="71"/>
    <n v="62"/>
    <n v="71"/>
    <n v="0"/>
    <m/>
    <n v="0"/>
    <n v="0"/>
    <n v="96"/>
    <n v="122"/>
    <n v="96"/>
    <n v="122"/>
    <n v="2.6764705882352899"/>
    <n v="3.52941176470588"/>
    <n v="90.999999999999858"/>
    <n v="179.99999999999989"/>
    <n v="4.8951612903225801"/>
    <n v="4.2042253521126796"/>
    <n v="303.49999999999994"/>
    <n v="298.50000000000023"/>
    <m/>
    <m/>
    <n v="0"/>
    <n v="0"/>
    <n v="4.1093749999999973"/>
    <n v="3.9221311475409846"/>
    <n v="394.49999999999977"/>
    <n v="478.50000000000011"/>
    <n v="60.264705882352899"/>
    <n v="60.039215686274503"/>
    <n v="2048.9999999999986"/>
    <n v="3061.9999999999995"/>
    <n v="56.854838709677402"/>
    <n v="63.2816901408451"/>
    <n v="3524.9999999999991"/>
    <n v="4493.0000000000018"/>
    <m/>
    <m/>
    <n v="0"/>
    <n v="0"/>
    <n v="58.062499999999979"/>
    <n v="61.926229508196734"/>
    <n v="5573.9999999999982"/>
    <n v="7555.0000000000018"/>
    <n v="35"/>
    <n v="43"/>
    <n v="35"/>
    <n v="43"/>
    <n v="5.6"/>
    <n v="6.4883720930232602"/>
    <n v="196"/>
    <n v="279.00000000000017"/>
    <n v="56.2"/>
    <n v="49.953488372092998"/>
    <n v="1967"/>
    <n v="2147.9999999999991"/>
    <n v="199"/>
    <n v="245"/>
    <n v="199"/>
    <n v="245"/>
    <n v="703.50000000000023"/>
    <n v="868.50000000000011"/>
    <n v="14110.999999999998"/>
    <n v="17157"/>
    <n v="200"/>
    <n v="185"/>
    <n v="200"/>
    <n v="185"/>
    <n v="1110.4999999999993"/>
    <n v="1038"/>
    <n v="14037"/>
    <n v="13392.000000000005"/>
    <n v="399"/>
    <n v="430"/>
    <n v="399"/>
    <n v="430"/>
    <n v="1813.9999999999995"/>
    <n v="1906.5"/>
    <n v="28148"/>
    <n v="30549.000000000007"/>
    <n v="0"/>
    <n v="0"/>
    <n v="0"/>
    <n v="0"/>
    <n v="0"/>
    <n v="0"/>
    <n v="0"/>
    <n v="0"/>
    <n v="2009.9999999999995"/>
    <n v="2185.5"/>
    <n v="30115"/>
    <n v="32697.000000000007"/>
  </r>
  <r>
    <x v="14"/>
    <s v="Central Virginia Community College "/>
    <s v=" "/>
    <n v="231697"/>
    <x v="7"/>
    <n v="408"/>
    <n v="434"/>
    <n v="0"/>
    <n v="0"/>
    <n v="408"/>
    <n v="434"/>
    <n v="66"/>
    <n v="66"/>
    <n v="404"/>
    <n v="433"/>
    <n v="404"/>
    <n v="433"/>
    <n v="51"/>
    <n v="53"/>
    <n v="51"/>
    <n v="53"/>
    <n v="19"/>
    <n v="19"/>
    <n v="19"/>
    <n v="19"/>
    <n v="0"/>
    <m/>
    <n v="0"/>
    <n v="0"/>
    <n v="70"/>
    <n v="72"/>
    <n v="70"/>
    <n v="72"/>
    <n v="2.9607843137254899"/>
    <n v="3.3396226415094299"/>
    <n v="150.99999999999997"/>
    <n v="176.99999999999977"/>
    <n v="3.8421052631578898"/>
    <n v="3.6315789473684199"/>
    <n v="72.999999999999901"/>
    <n v="68.999999999999972"/>
    <n v="0"/>
    <m/>
    <n v="0"/>
    <n v="0"/>
    <n v="3.1999999999999984"/>
    <n v="3.416666666666663"/>
    <n v="223.99999999999989"/>
    <n v="245.99999999999974"/>
    <n v="77.960784313725497"/>
    <n v="78.547169811320799"/>
    <n v="3976.0000000000005"/>
    <n v="4163.0000000000027"/>
    <n v="70"/>
    <n v="69.473684210526301"/>
    <n v="1330"/>
    <n v="1319.9999999999998"/>
    <n v="0"/>
    <m/>
    <n v="0"/>
    <n v="0"/>
    <n v="75.8"/>
    <n v="76.152777777777814"/>
    <n v="5306"/>
    <n v="5483.0000000000027"/>
    <n v="51"/>
    <n v="58"/>
    <n v="51"/>
    <n v="58"/>
    <n v="59"/>
    <n v="70"/>
    <n v="59"/>
    <n v="70"/>
    <n v="0"/>
    <m/>
    <n v="0"/>
    <n v="0"/>
    <n v="110"/>
    <n v="128"/>
    <n v="110"/>
    <n v="128"/>
    <n v="4.1078431372548998"/>
    <n v="4"/>
    <n v="209.49999999999989"/>
    <n v="232"/>
    <n v="6.2457627118644101"/>
    <n v="6.0571428571428596"/>
    <n v="368.50000000000017"/>
    <n v="424.00000000000017"/>
    <n v="0"/>
    <m/>
    <n v="0"/>
    <n v="0"/>
    <n v="5.2545454545454549"/>
    <n v="5.1250000000000018"/>
    <n v="578"/>
    <n v="656.00000000000023"/>
    <n v="70.450980392156893"/>
    <n v="70.551724137931004"/>
    <n v="3593.0000000000014"/>
    <n v="4091.9999999999982"/>
    <n v="78.677966101694906"/>
    <n v="76.271428571428601"/>
    <n v="4641.9999999999991"/>
    <n v="5339.0000000000018"/>
    <n v="0"/>
    <m/>
    <n v="0"/>
    <n v="0"/>
    <n v="74.86363636363636"/>
    <n v="73.6796875"/>
    <n v="8235"/>
    <n v="9431"/>
    <n v="180"/>
    <n v="200"/>
    <n v="180"/>
    <n v="200"/>
    <n v="4.4555555555555548"/>
    <n v="4.51"/>
    <n v="801.99999999999989"/>
    <n v="902"/>
    <n v="75.227777777777774"/>
    <n v="74.570000000000022"/>
    <n v="13541"/>
    <n v="14914.000000000004"/>
    <n v="14"/>
    <n v="14"/>
    <n v="14"/>
    <n v="14"/>
    <n v="42"/>
    <n v="41"/>
    <n v="42"/>
    <n v="41"/>
    <n v="0"/>
    <m/>
    <n v="0"/>
    <n v="0"/>
    <n v="56"/>
    <n v="55"/>
    <n v="56"/>
    <n v="55"/>
    <n v="2.71428571428571"/>
    <n v="3.3214285714285698"/>
    <n v="37.999999999999943"/>
    <n v="46.499999999999979"/>
    <n v="4.0476190476190501"/>
    <n v="4.8658536585365901"/>
    <n v="170.00000000000011"/>
    <n v="199.5000000000002"/>
    <m/>
    <m/>
    <n v="0"/>
    <n v="0"/>
    <n v="3.7142857142857153"/>
    <n v="4.4727272727272762"/>
    <n v="208.00000000000006"/>
    <n v="246.0000000000002"/>
    <n v="47.642857142857103"/>
    <n v="59.714285714285701"/>
    <n v="666.99999999999943"/>
    <n v="835.99999999999977"/>
    <n v="53.738095238095198"/>
    <n v="58.853658536585399"/>
    <n v="2256.9999999999982"/>
    <n v="2413.0000000000014"/>
    <m/>
    <m/>
    <n v="0"/>
    <n v="0"/>
    <n v="52.214285714285673"/>
    <n v="59.072727272727292"/>
    <n v="2923.9999999999977"/>
    <n v="3249.0000000000009"/>
    <n v="168"/>
    <n v="178"/>
    <n v="168"/>
    <n v="178"/>
    <n v="0.94642857142857095"/>
    <n v="1.9382022471910101"/>
    <n v="158.99999999999991"/>
    <n v="344.99999999999977"/>
    <n v="9.9702380952380896"/>
    <n v="12.3539325842697"/>
    <n v="1674.9999999999991"/>
    <n v="2199.0000000000064"/>
    <n v="116"/>
    <n v="125"/>
    <n v="116"/>
    <n v="125"/>
    <n v="398.49999999999983"/>
    <n v="455.49999999999977"/>
    <n v="8236.0000000000018"/>
    <n v="9091"/>
    <n v="120"/>
    <n v="130"/>
    <n v="120"/>
    <n v="130"/>
    <n v="611.50000000000023"/>
    <n v="692.50000000000034"/>
    <n v="8228.9999999999964"/>
    <n v="9072.0000000000036"/>
    <n v="236"/>
    <n v="255"/>
    <n v="236"/>
    <n v="255"/>
    <n v="1010"/>
    <n v="1148"/>
    <n v="16465"/>
    <n v="18163.000000000004"/>
    <n v="0"/>
    <n v="0"/>
    <n v="0"/>
    <n v="0"/>
    <n v="0"/>
    <n v="0"/>
    <n v="0"/>
    <n v="0"/>
    <n v="1169"/>
    <n v="1493"/>
    <n v="18139.999999999996"/>
    <n v="20362.000000000011"/>
  </r>
  <r>
    <x v="14"/>
    <s v="Germanna Community College"/>
    <s v=" "/>
    <n v="232195"/>
    <x v="7"/>
    <n v="905"/>
    <n v="998"/>
    <n v="0"/>
    <n v="0"/>
    <n v="905"/>
    <n v="998"/>
    <n v="66"/>
    <n v="66"/>
    <n v="905"/>
    <n v="997"/>
    <n v="905"/>
    <n v="997"/>
    <n v="87"/>
    <n v="99"/>
    <n v="87"/>
    <n v="99"/>
    <n v="34"/>
    <n v="35"/>
    <n v="34"/>
    <n v="35"/>
    <n v="0"/>
    <m/>
    <n v="0"/>
    <n v="0"/>
    <n v="121"/>
    <n v="134"/>
    <n v="121"/>
    <n v="134"/>
    <n v="2.4367816091954002"/>
    <n v="3.0505050505050502"/>
    <n v="211.99999999999983"/>
    <n v="301.99999999999994"/>
    <n v="3.7941176470588198"/>
    <n v="4.1714285714285699"/>
    <n v="128.99999999999989"/>
    <n v="145.99999999999994"/>
    <n v="0"/>
    <m/>
    <n v="0"/>
    <n v="0"/>
    <n v="2.8181818181818157"/>
    <n v="3.3432835820895512"/>
    <n v="340.99999999999972"/>
    <n v="447.99999999999989"/>
    <n v="69.022988505747094"/>
    <n v="72.575757575757606"/>
    <n v="6004.9999999999973"/>
    <n v="7185.0000000000027"/>
    <n v="74.970588235294102"/>
    <n v="72.8857142857143"/>
    <n v="2548.9999999999995"/>
    <n v="2551.0000000000005"/>
    <n v="0"/>
    <m/>
    <n v="0"/>
    <n v="0"/>
    <n v="70.69421487603303"/>
    <n v="72.656716417910474"/>
    <n v="8553.9999999999964"/>
    <n v="9736.0000000000036"/>
    <n v="256"/>
    <n v="269"/>
    <n v="256"/>
    <n v="269"/>
    <n v="210"/>
    <n v="224"/>
    <n v="210"/>
    <n v="224"/>
    <n v="0"/>
    <m/>
    <n v="0"/>
    <n v="0"/>
    <n v="466"/>
    <n v="493"/>
    <n v="466"/>
    <n v="493"/>
    <n v="3.90625"/>
    <n v="3.6338289962825301"/>
    <n v="1000"/>
    <n v="977.50000000000057"/>
    <n v="6.1571428571428601"/>
    <n v="6.1584821428571397"/>
    <n v="1293.0000000000007"/>
    <n v="1379.4999999999993"/>
    <n v="0"/>
    <m/>
    <n v="0"/>
    <n v="0"/>
    <n v="4.9206008583691005"/>
    <n v="4.7809330628803242"/>
    <n v="2293.0000000000009"/>
    <n v="2357"/>
    <n v="73.90625"/>
    <n v="73.182156133828997"/>
    <n v="18920"/>
    <n v="19686"/>
    <n v="76.404761904761898"/>
    <n v="76.75"/>
    <n v="16044.999999999998"/>
    <n v="17192"/>
    <n v="0"/>
    <m/>
    <n v="0"/>
    <n v="0"/>
    <n v="75.032188841201716"/>
    <n v="74.80324543610547"/>
    <n v="34965"/>
    <n v="36878"/>
    <n v="587"/>
    <n v="627"/>
    <n v="587"/>
    <n v="627"/>
    <n v="4.4872231686541744"/>
    <n v="4.4736842105263159"/>
    <n v="2634.0000000000005"/>
    <n v="2805"/>
    <n v="74.13798977853493"/>
    <n v="74.344497607655498"/>
    <n v="43519.000000000007"/>
    <n v="46614"/>
    <n v="67"/>
    <n v="75"/>
    <n v="67"/>
    <n v="75"/>
    <n v="127"/>
    <n v="159"/>
    <n v="127"/>
    <n v="159"/>
    <n v="0"/>
    <m/>
    <n v="0"/>
    <n v="0"/>
    <n v="194"/>
    <n v="234"/>
    <n v="194"/>
    <n v="234"/>
    <n v="3.2014925373134302"/>
    <n v="4.06666666666667"/>
    <n v="214.49999999999983"/>
    <n v="305.00000000000023"/>
    <n v="4.8188976377952804"/>
    <n v="4.5691823899371098"/>
    <n v="612.00000000000057"/>
    <n v="726.50000000000045"/>
    <m/>
    <m/>
    <n v="0"/>
    <n v="0"/>
    <n v="4.2603092783505181"/>
    <n v="4.4081196581196611"/>
    <n v="826.50000000000045"/>
    <n v="1031.5000000000007"/>
    <n v="59.776119402985103"/>
    <n v="60.96"/>
    <n v="4005.0000000000018"/>
    <n v="4572"/>
    <n v="59.433070866141698"/>
    <n v="58.647798742138399"/>
    <n v="7547.9999999999955"/>
    <n v="9325.0000000000055"/>
    <m/>
    <m/>
    <n v="0"/>
    <n v="0"/>
    <n v="59.551546391752559"/>
    <n v="59.388888888888914"/>
    <n v="11552.999999999996"/>
    <n v="13897.000000000005"/>
    <n v="124"/>
    <n v="136"/>
    <n v="124"/>
    <n v="136"/>
    <n v="4.0322580645161299"/>
    <n v="5.7941176470588198"/>
    <n v="500.00000000000011"/>
    <n v="787.99999999999955"/>
    <n v="48.322580645161302"/>
    <n v="51.801470588235297"/>
    <n v="5992.0000000000018"/>
    <n v="7045"/>
    <n v="410"/>
    <n v="443"/>
    <n v="410"/>
    <n v="443"/>
    <n v="1426.4999999999995"/>
    <n v="1584.5000000000007"/>
    <n v="28930"/>
    <n v="31443.000000000004"/>
    <n v="371"/>
    <n v="418"/>
    <n v="371"/>
    <n v="418"/>
    <n v="2034.0000000000009"/>
    <n v="2252"/>
    <n v="26141.999999999993"/>
    <n v="29068.000000000007"/>
    <n v="781"/>
    <n v="861"/>
    <n v="781"/>
    <n v="861"/>
    <n v="3460.5000000000005"/>
    <n v="3836.5000000000009"/>
    <n v="55071.999999999993"/>
    <n v="60511.000000000015"/>
    <n v="0"/>
    <n v="0"/>
    <n v="0"/>
    <n v="0"/>
    <n v="0"/>
    <n v="0"/>
    <n v="0"/>
    <n v="0"/>
    <n v="3960.5000000000009"/>
    <n v="4624.5"/>
    <n v="61064"/>
    <n v="67556"/>
  </r>
  <r>
    <x v="14"/>
    <s v="Laurel Ridge Community College"/>
    <s v="Was Lord Fairfax Community College"/>
    <n v="232575"/>
    <x v="7"/>
    <n v="860"/>
    <n v="883"/>
    <n v="0"/>
    <n v="0"/>
    <n v="860"/>
    <n v="883"/>
    <n v="66"/>
    <n v="66"/>
    <n v="858"/>
    <n v="881"/>
    <n v="858"/>
    <n v="881"/>
    <n v="161"/>
    <n v="138"/>
    <n v="161"/>
    <n v="138"/>
    <n v="59"/>
    <n v="55"/>
    <n v="59"/>
    <n v="55"/>
    <n v="0"/>
    <m/>
    <n v="0"/>
    <n v="0"/>
    <n v="220"/>
    <n v="193"/>
    <n v="220"/>
    <n v="193"/>
    <n v="2.68944099378882"/>
    <n v="2.8478260869565202"/>
    <n v="433"/>
    <n v="392.99999999999977"/>
    <n v="3.2372881355932202"/>
    <n v="3.9454545454545502"/>
    <n v="191"/>
    <n v="217.00000000000026"/>
    <n v="0"/>
    <m/>
    <n v="0"/>
    <n v="0"/>
    <n v="2.8363636363636364"/>
    <n v="3.1606217616580312"/>
    <n v="624"/>
    <n v="610"/>
    <n v="74.490683229813698"/>
    <n v="74.144927536231904"/>
    <n v="11993.000000000005"/>
    <n v="10232.000000000004"/>
    <n v="74.491525423728802"/>
    <n v="77.072727272727306"/>
    <n v="4394.9999999999991"/>
    <n v="4239.0000000000018"/>
    <n v="0"/>
    <m/>
    <n v="0"/>
    <n v="0"/>
    <n v="74.490909090909113"/>
    <n v="74.979274611398992"/>
    <n v="16388.000000000004"/>
    <n v="14471.000000000005"/>
    <n v="154"/>
    <n v="162"/>
    <n v="154"/>
    <n v="162"/>
    <n v="162"/>
    <n v="158"/>
    <n v="162"/>
    <n v="158"/>
    <n v="0"/>
    <m/>
    <n v="0"/>
    <n v="0"/>
    <n v="316"/>
    <n v="320"/>
    <n v="316"/>
    <n v="320"/>
    <n v="4.1038961038961004"/>
    <n v="3.6358024691358"/>
    <n v="631.99999999999943"/>
    <n v="588.99999999999955"/>
    <n v="7.0925925925925899"/>
    <n v="6.4493670886075902"/>
    <n v="1148.9999999999995"/>
    <n v="1018.9999999999992"/>
    <n v="0"/>
    <m/>
    <n v="0"/>
    <n v="0"/>
    <n v="5.6360759493670853"/>
    <n v="5.0249999999999959"/>
    <n v="1780.9999999999989"/>
    <n v="1607.9999999999986"/>
    <n v="74.077922077922096"/>
    <n v="72.8333333333333"/>
    <n v="11408.000000000004"/>
    <n v="11798.999999999995"/>
    <n v="82.672839506172807"/>
    <n v="74.677215189873394"/>
    <n v="13392.999999999995"/>
    <n v="11798.999999999996"/>
    <n v="0"/>
    <m/>
    <n v="0"/>
    <n v="0"/>
    <n v="78.484177215189874"/>
    <n v="73.743749999999977"/>
    <n v="24801"/>
    <n v="23597.999999999993"/>
    <n v="536"/>
    <n v="513"/>
    <n v="536"/>
    <n v="513"/>
    <n v="4.4869402985074611"/>
    <n v="4.3235867446393739"/>
    <n v="2404.9999999999991"/>
    <n v="2217.9999999999986"/>
    <n v="76.84514925373135"/>
    <n v="74.208576998050688"/>
    <n v="41189"/>
    <n v="38069"/>
    <n v="50"/>
    <n v="49"/>
    <n v="50"/>
    <n v="49"/>
    <n v="109"/>
    <n v="108"/>
    <n v="109"/>
    <n v="108"/>
    <n v="0"/>
    <m/>
    <n v="0"/>
    <n v="0"/>
    <n v="159"/>
    <n v="157"/>
    <n v="159"/>
    <n v="157"/>
    <n v="3.56"/>
    <n v="3.6428571428571401"/>
    <n v="178"/>
    <n v="178.49999999999986"/>
    <n v="3.9174311926605498"/>
    <n v="3.9629629629629601"/>
    <n v="426.99999999999994"/>
    <n v="427.99999999999972"/>
    <m/>
    <m/>
    <n v="0"/>
    <n v="0"/>
    <n v="3.8050314465408803"/>
    <n v="3.8630573248407614"/>
    <n v="605"/>
    <n v="606.49999999999955"/>
    <n v="60.8"/>
    <n v="63.2040816326531"/>
    <n v="3040"/>
    <n v="3097.0000000000018"/>
    <n v="55.880733944954102"/>
    <n v="55.629629629629598"/>
    <n v="6090.9999999999973"/>
    <n v="6007.9999999999964"/>
    <m/>
    <m/>
    <n v="0"/>
    <n v="0"/>
    <n v="57.42767295597482"/>
    <n v="57.993630573248396"/>
    <n v="9130.9999999999964"/>
    <n v="9104.9999999999982"/>
    <n v="163"/>
    <n v="211"/>
    <n v="163"/>
    <n v="211"/>
    <n v="3.5705521472392601"/>
    <n v="3.21327014218009"/>
    <n v="581.99999999999943"/>
    <n v="677.99999999999898"/>
    <n v="32.552147239263803"/>
    <n v="26.350710900473899"/>
    <n v="5306"/>
    <n v="5559.9999999999927"/>
    <n v="365"/>
    <n v="349"/>
    <n v="365"/>
    <n v="349"/>
    <n v="1242.9999999999995"/>
    <n v="1160.4999999999991"/>
    <n v="26441.000000000007"/>
    <n v="25128"/>
    <n v="330"/>
    <n v="321"/>
    <n v="330"/>
    <n v="321"/>
    <n v="1766.9999999999995"/>
    <n v="1663.9999999999993"/>
    <n v="23878.999999999989"/>
    <n v="22045.999999999993"/>
    <n v="695"/>
    <n v="670"/>
    <n v="695"/>
    <n v="670"/>
    <n v="3009.9999999999991"/>
    <n v="2824.4999999999982"/>
    <n v="50320"/>
    <n v="47173.999999999993"/>
    <n v="0"/>
    <n v="0"/>
    <n v="0"/>
    <n v="0"/>
    <n v="0"/>
    <n v="0"/>
    <n v="0"/>
    <n v="0"/>
    <n v="3591.9999999999986"/>
    <n v="3502.4999999999973"/>
    <n v="55626"/>
    <n v="52733.999999999993"/>
  </r>
  <r>
    <x v="14"/>
    <s v="New River Community College "/>
    <s v=" "/>
    <n v="232867"/>
    <x v="7"/>
    <n v="480"/>
    <n v="507"/>
    <n v="0"/>
    <n v="0"/>
    <n v="480"/>
    <n v="507"/>
    <n v="66"/>
    <n v="66"/>
    <n v="479"/>
    <n v="505"/>
    <n v="479"/>
    <n v="505"/>
    <n v="161"/>
    <n v="174"/>
    <n v="161"/>
    <n v="174"/>
    <n v="36"/>
    <n v="41"/>
    <n v="36"/>
    <n v="41"/>
    <n v="0"/>
    <m/>
    <n v="0"/>
    <n v="0"/>
    <n v="197"/>
    <n v="215"/>
    <n v="197"/>
    <n v="215"/>
    <n v="2.60869565217391"/>
    <n v="2.8965517241379302"/>
    <n v="419.99999999999949"/>
    <n v="503.99999999999983"/>
    <n v="4.4444444444444402"/>
    <n v="4.6341463414634099"/>
    <n v="159.99999999999986"/>
    <n v="189.9999999999998"/>
    <n v="0"/>
    <m/>
    <n v="0"/>
    <n v="0"/>
    <n v="2.9441624365482197"/>
    <n v="3.2279069767441846"/>
    <n v="579.99999999999932"/>
    <n v="693.99999999999966"/>
    <n v="78.844720496894396"/>
    <n v="78.850574712643706"/>
    <n v="12693.999999999998"/>
    <n v="13720.000000000005"/>
    <n v="82.75"/>
    <n v="88.634146341463406"/>
    <n v="2979"/>
    <n v="3633.9999999999995"/>
    <n v="0"/>
    <m/>
    <n v="0"/>
    <n v="0"/>
    <n v="79.558375634517759"/>
    <n v="80.716279069767452"/>
    <n v="15672.999999999998"/>
    <n v="17354.000000000004"/>
    <n v="91"/>
    <n v="96"/>
    <n v="91"/>
    <n v="96"/>
    <n v="68"/>
    <n v="54"/>
    <n v="68"/>
    <n v="54"/>
    <n v="0"/>
    <m/>
    <n v="0"/>
    <n v="0"/>
    <n v="159"/>
    <n v="150"/>
    <n v="159"/>
    <n v="150"/>
    <n v="3.7637362637362601"/>
    <n v="4.0677083333333304"/>
    <n v="342.49999999999966"/>
    <n v="390.49999999999972"/>
    <n v="8.2205882352941195"/>
    <n v="7.6296296296296298"/>
    <n v="559.00000000000011"/>
    <n v="412"/>
    <n v="0"/>
    <m/>
    <n v="0"/>
    <n v="0"/>
    <n v="5.6698113207547154"/>
    <n v="5.3499999999999988"/>
    <n v="901.49999999999977"/>
    <n v="802.49999999999977"/>
    <n v="76.923076923076906"/>
    <n v="73.9270833333333"/>
    <n v="6999.9999999999982"/>
    <n v="7096.9999999999964"/>
    <n v="84.764705882352899"/>
    <n v="88.407407407407405"/>
    <n v="5763.9999999999973"/>
    <n v="4774"/>
    <n v="0"/>
    <m/>
    <n v="0"/>
    <n v="0"/>
    <n v="80.276729559748404"/>
    <n v="79.139999999999972"/>
    <n v="12763.999999999996"/>
    <n v="11870.999999999996"/>
    <n v="356"/>
    <n v="365"/>
    <n v="356"/>
    <n v="365"/>
    <n v="4.1615168539325813"/>
    <n v="4.0999999999999988"/>
    <n v="1481.4999999999989"/>
    <n v="1496.4999999999995"/>
    <n v="79.879213483146046"/>
    <n v="80.06849315068493"/>
    <n v="28436.999999999993"/>
    <n v="29225"/>
    <n v="29"/>
    <n v="45"/>
    <n v="29"/>
    <n v="45"/>
    <n v="50"/>
    <n v="44"/>
    <n v="50"/>
    <n v="44"/>
    <n v="0"/>
    <m/>
    <n v="0"/>
    <n v="0"/>
    <n v="79"/>
    <n v="89"/>
    <n v="79"/>
    <n v="89"/>
    <n v="3.9827586206896601"/>
    <n v="3.8333333333333299"/>
    <n v="115.50000000000014"/>
    <n v="172.49999999999986"/>
    <n v="4.3600000000000003"/>
    <n v="5.375"/>
    <n v="218.00000000000003"/>
    <n v="236.5"/>
    <m/>
    <m/>
    <n v="0"/>
    <n v="0"/>
    <n v="4.2215189873417742"/>
    <n v="4.5955056179775271"/>
    <n v="333.50000000000017"/>
    <n v="408.99999999999989"/>
    <n v="66.068965517241395"/>
    <n v="66.622222222222206"/>
    <n v="1916.0000000000005"/>
    <n v="2997.9999999999991"/>
    <n v="62.4"/>
    <n v="58.113636363636402"/>
    <n v="3120"/>
    <n v="2557.0000000000018"/>
    <m/>
    <m/>
    <n v="0"/>
    <n v="0"/>
    <n v="63.746835443037973"/>
    <n v="62.415730337078664"/>
    <n v="5036"/>
    <n v="5555.0000000000009"/>
    <n v="44"/>
    <n v="51"/>
    <n v="44"/>
    <n v="51"/>
    <n v="9.2045454545454604"/>
    <n v="8.6862745098039191"/>
    <n v="405.00000000000023"/>
    <n v="442.99999999999989"/>
    <n v="73.568181818181799"/>
    <n v="58.431372549019599"/>
    <n v="3236.9999999999991"/>
    <n v="2979.9999999999995"/>
    <n v="281"/>
    <n v="315"/>
    <n v="281"/>
    <n v="315"/>
    <n v="877.9999999999992"/>
    <n v="1066.9999999999993"/>
    <n v="21609.999999999996"/>
    <n v="23815"/>
    <n v="154"/>
    <n v="139"/>
    <n v="154"/>
    <n v="139"/>
    <n v="937"/>
    <n v="838.49999999999977"/>
    <n v="11862.999999999996"/>
    <n v="10965.000000000002"/>
    <n v="435"/>
    <n v="454"/>
    <n v="435"/>
    <n v="454"/>
    <n v="1814.9999999999991"/>
    <n v="1905.4999999999991"/>
    <n v="33472.999999999993"/>
    <n v="34780"/>
    <n v="0"/>
    <n v="0"/>
    <n v="0"/>
    <n v="0"/>
    <n v="0"/>
    <n v="0"/>
    <n v="0"/>
    <n v="0"/>
    <n v="2219.9999999999991"/>
    <n v="2348.4999999999995"/>
    <n v="36709.999999999993"/>
    <n v="37760"/>
  </r>
  <r>
    <x v="14"/>
    <s v="Piedmont Virginia Community College "/>
    <s v=" "/>
    <n v="233116"/>
    <x v="7"/>
    <n v="545"/>
    <n v="454"/>
    <n v="0"/>
    <n v="0"/>
    <n v="545"/>
    <n v="454"/>
    <n v="66"/>
    <n v="66"/>
    <n v="544"/>
    <n v="453"/>
    <n v="544"/>
    <n v="453"/>
    <n v="99"/>
    <n v="75"/>
    <n v="99"/>
    <n v="75"/>
    <n v="48"/>
    <n v="46"/>
    <n v="48"/>
    <n v="46"/>
    <n v="0"/>
    <m/>
    <n v="0"/>
    <n v="0"/>
    <n v="147"/>
    <n v="121"/>
    <n v="147"/>
    <n v="121"/>
    <n v="2.7979797979797998"/>
    <n v="3.1866666666666701"/>
    <n v="277.00000000000017"/>
    <n v="239.00000000000026"/>
    <n v="3.8125"/>
    <n v="3.5434782608695699"/>
    <n v="183"/>
    <n v="163.00000000000023"/>
    <n v="0"/>
    <m/>
    <n v="0"/>
    <n v="0"/>
    <n v="3.1292517006802734"/>
    <n v="3.3223140495867804"/>
    <n v="460.00000000000017"/>
    <n v="402.00000000000045"/>
    <n v="74.202020202020194"/>
    <n v="80.026666666666699"/>
    <n v="7345.9999999999991"/>
    <n v="6002.0000000000027"/>
    <n v="78.9166666666667"/>
    <n v="80.847826086956502"/>
    <n v="3788.0000000000018"/>
    <n v="3718.9999999999991"/>
    <n v="0"/>
    <m/>
    <n v="0"/>
    <n v="0"/>
    <n v="75.741496598639458"/>
    <n v="80.338842975206632"/>
    <n v="11134"/>
    <n v="9721.0000000000018"/>
    <n v="60"/>
    <n v="56"/>
    <n v="60"/>
    <n v="56"/>
    <n v="111"/>
    <n v="91"/>
    <n v="111"/>
    <n v="91"/>
    <n v="0"/>
    <m/>
    <n v="0"/>
    <n v="0"/>
    <n v="171"/>
    <n v="147"/>
    <n v="171"/>
    <n v="147"/>
    <n v="4.4666666666666703"/>
    <n v="4.90178571428571"/>
    <n v="268.00000000000023"/>
    <n v="274.49999999999977"/>
    <n v="6.7567567567567597"/>
    <n v="6.2307692307692299"/>
    <n v="750.00000000000034"/>
    <n v="566.99999999999989"/>
    <n v="0"/>
    <m/>
    <n v="0"/>
    <n v="0"/>
    <n v="5.953216374269009"/>
    <n v="5.7244897959183652"/>
    <n v="1018.0000000000006"/>
    <n v="841.49999999999966"/>
    <n v="81.866666666666703"/>
    <n v="80.785714285714306"/>
    <n v="4912.0000000000018"/>
    <n v="4524.0000000000009"/>
    <n v="81.081081081081095"/>
    <n v="76.813186813186803"/>
    <n v="9000.0000000000018"/>
    <n v="6989.9999999999991"/>
    <n v="0"/>
    <m/>
    <n v="0"/>
    <n v="0"/>
    <n v="81.356725146198855"/>
    <n v="78.326530612244895"/>
    <n v="13912.000000000004"/>
    <n v="11514"/>
    <n v="318"/>
    <n v="268"/>
    <n v="318"/>
    <n v="268"/>
    <n v="4.6477987421383666"/>
    <n v="4.6399253731343286"/>
    <n v="1478.0000000000007"/>
    <n v="1243.5"/>
    <n v="78.761006289308185"/>
    <n v="79.235074626865668"/>
    <n v="25046.000000000004"/>
    <n v="21235"/>
    <n v="31"/>
    <n v="17"/>
    <n v="31"/>
    <n v="17"/>
    <n v="89"/>
    <n v="90"/>
    <n v="89"/>
    <n v="90"/>
    <n v="0"/>
    <m/>
    <n v="0"/>
    <n v="0"/>
    <n v="120"/>
    <n v="107"/>
    <n v="120"/>
    <n v="107"/>
    <n v="4.5806451612903203"/>
    <n v="3.52941176470588"/>
    <n v="141.99999999999994"/>
    <n v="59.999999999999957"/>
    <n v="4.19662921348315"/>
    <n v="4.9055555555555603"/>
    <n v="373.50000000000034"/>
    <n v="441.50000000000045"/>
    <m/>
    <m/>
    <n v="0"/>
    <n v="0"/>
    <n v="4.2958333333333352"/>
    <n v="4.6869158878504713"/>
    <n v="515.50000000000023"/>
    <n v="501.50000000000045"/>
    <n v="66.580645161290306"/>
    <n v="62.411764705882398"/>
    <n v="2063.9999999999995"/>
    <n v="1061.0000000000007"/>
    <n v="57.8539325842697"/>
    <n v="60.3"/>
    <n v="5149.0000000000036"/>
    <n v="5427"/>
    <m/>
    <m/>
    <n v="0"/>
    <n v="0"/>
    <n v="60.108333333333363"/>
    <n v="60.635514018691595"/>
    <n v="7213.0000000000036"/>
    <n v="6488.0000000000009"/>
    <n v="106"/>
    <n v="78"/>
    <n v="106"/>
    <n v="78"/>
    <n v="6.52830188679245"/>
    <n v="7.5769230769230802"/>
    <n v="691.99999999999966"/>
    <n v="591.00000000000023"/>
    <n v="54.7264150943396"/>
    <n v="58.602564102564102"/>
    <n v="5800.9999999999973"/>
    <n v="4571"/>
    <n v="190"/>
    <n v="148"/>
    <n v="190"/>
    <n v="148"/>
    <n v="687.00000000000045"/>
    <n v="573.5"/>
    <n v="14322"/>
    <n v="11587.000000000004"/>
    <n v="248"/>
    <n v="227"/>
    <n v="248"/>
    <n v="227"/>
    <n v="1306.5000000000007"/>
    <n v="1171.5000000000005"/>
    <n v="17937.000000000007"/>
    <n v="16135.999999999998"/>
    <n v="438"/>
    <n v="375"/>
    <n v="438"/>
    <n v="375"/>
    <n v="1993.5000000000011"/>
    <n v="1745.0000000000005"/>
    <n v="32259.000000000007"/>
    <n v="27723"/>
    <n v="0"/>
    <n v="0"/>
    <n v="0"/>
    <n v="0"/>
    <n v="0"/>
    <n v="0"/>
    <n v="0"/>
    <n v="0"/>
    <n v="2685.5000000000005"/>
    <n v="2336.0000000000009"/>
    <n v="38060.000000000007"/>
    <n v="32294"/>
  </r>
  <r>
    <x v="14"/>
    <s v="Southside Virginia Community College"/>
    <s v="Reclassifed Met the criteria for Two-Year 3 in 2019-20 and 2020-21, and 2021-22"/>
    <n v="233639"/>
    <x v="6"/>
    <n v="466"/>
    <n v="433"/>
    <n v="0"/>
    <n v="0"/>
    <n v="466"/>
    <n v="433"/>
    <n v="66"/>
    <n v="66"/>
    <n v="468"/>
    <n v="433"/>
    <n v="468"/>
    <n v="433"/>
    <n v="37"/>
    <n v="31"/>
    <n v="37"/>
    <n v="31"/>
    <n v="30"/>
    <n v="25"/>
    <n v="30"/>
    <n v="25"/>
    <n v="0"/>
    <m/>
    <n v="0"/>
    <n v="0"/>
    <n v="67"/>
    <n v="56"/>
    <n v="67"/>
    <n v="56"/>
    <n v="3.8918918918918899"/>
    <n v="3.6451612903225801"/>
    <n v="143.99999999999991"/>
    <n v="112.99999999999999"/>
    <n v="5.1333333333333302"/>
    <n v="5.32"/>
    <n v="153.99999999999991"/>
    <n v="133"/>
    <n v="0"/>
    <m/>
    <n v="0"/>
    <n v="0"/>
    <n v="4.447761194029848"/>
    <n v="4.3928571428571432"/>
    <n v="297.99999999999983"/>
    <n v="246.00000000000003"/>
    <n v="90.243243243243199"/>
    <n v="84.322580645161295"/>
    <n v="3338.9999999999982"/>
    <n v="2614"/>
    <n v="89"/>
    <n v="86.92"/>
    <n v="2670"/>
    <n v="2173"/>
    <n v="0"/>
    <m/>
    <n v="0"/>
    <n v="0"/>
    <n v="89.686567164179081"/>
    <n v="85.482142857142861"/>
    <n v="6008.9999999999982"/>
    <n v="4787"/>
    <n v="40"/>
    <n v="33"/>
    <n v="40"/>
    <n v="33"/>
    <n v="58"/>
    <n v="44"/>
    <n v="58"/>
    <n v="44"/>
    <n v="0"/>
    <m/>
    <n v="0"/>
    <n v="0"/>
    <n v="98"/>
    <n v="77"/>
    <n v="98"/>
    <n v="77"/>
    <n v="4.9305555555555598"/>
    <n v="4.3484848484848504"/>
    <n v="197.2222222222224"/>
    <n v="143.50000000000006"/>
    <n v="9.9553571428571406"/>
    <n v="9.2272727272727302"/>
    <n v="577.41071428571411"/>
    <n v="406.00000000000011"/>
    <n v="0"/>
    <m/>
    <n v="0"/>
    <n v="0"/>
    <n v="7.9044177194687402"/>
    <n v="7.1363636363636394"/>
    <n v="774.63293650793651"/>
    <n v="549.50000000000023"/>
    <n v="75.5833333333333"/>
    <n v="81.181818181818201"/>
    <n v="3023.3333333333321"/>
    <n v="2679.0000000000005"/>
    <n v="89.482142857142904"/>
    <n v="84.840909090909093"/>
    <n v="5189.9642857142881"/>
    <n v="3733"/>
    <n v="0"/>
    <m/>
    <n v="0"/>
    <n v="0"/>
    <n v="83.809159378036938"/>
    <n v="83.272727272727266"/>
    <n v="8213.2976190476202"/>
    <n v="6411.9999999999991"/>
    <n v="165"/>
    <n v="133"/>
    <n v="165"/>
    <n v="133"/>
    <n v="6.5008056758056751"/>
    <n v="5.9812030075187987"/>
    <n v="1072.6329365079364"/>
    <n v="795.50000000000023"/>
    <n v="86.195743145743137"/>
    <n v="84.203007518796994"/>
    <n v="14222.297619047618"/>
    <n v="11199"/>
    <n v="8"/>
    <n v="6"/>
    <n v="8"/>
    <n v="6"/>
    <n v="20"/>
    <n v="12"/>
    <n v="20"/>
    <n v="12"/>
    <n v="0"/>
    <m/>
    <n v="0"/>
    <n v="0"/>
    <n v="28"/>
    <n v="18"/>
    <n v="28"/>
    <n v="18"/>
    <n v="4.25"/>
    <n v="3.75"/>
    <n v="34"/>
    <n v="22.5"/>
    <n v="6.6"/>
    <n v="4"/>
    <n v="132"/>
    <n v="48"/>
    <m/>
    <m/>
    <n v="0"/>
    <n v="0"/>
    <n v="5.9285714285714288"/>
    <n v="3.9166666666666665"/>
    <n v="166"/>
    <n v="70.5"/>
    <n v="59.75"/>
    <n v="77.6666666666667"/>
    <n v="478"/>
    <n v="466.00000000000023"/>
    <n v="74.733333333333306"/>
    <n v="67"/>
    <n v="1494.6666666666661"/>
    <n v="804"/>
    <m/>
    <m/>
    <n v="0"/>
    <n v="0"/>
    <n v="70.452380952380935"/>
    <n v="70.555555555555571"/>
    <n v="1972.6666666666661"/>
    <n v="1270.0000000000002"/>
    <n v="275"/>
    <n v="282"/>
    <n v="275"/>
    <n v="282"/>
    <n v="1.6472727272727301"/>
    <n v="2.10948905109489"/>
    <n v="453.0000000000008"/>
    <n v="594.87591240875895"/>
    <n v="14.6109090909091"/>
    <n v="15.138686131386899"/>
    <n v="4018.0000000000027"/>
    <n v="4269.1094890511058"/>
    <n v="85"/>
    <n v="70"/>
    <n v="85"/>
    <n v="70"/>
    <n v="375.22222222222229"/>
    <n v="279.00000000000006"/>
    <n v="6840.3333333333303"/>
    <n v="5759"/>
    <n v="108"/>
    <n v="81"/>
    <n v="108"/>
    <n v="81"/>
    <n v="863.41071428571399"/>
    <n v="587.00000000000011"/>
    <n v="9354.6309523809541"/>
    <n v="6710"/>
    <n v="193"/>
    <n v="151"/>
    <n v="193"/>
    <n v="151"/>
    <n v="1238.6329365079364"/>
    <n v="866.00000000000023"/>
    <n v="16194.964285714284"/>
    <n v="12469"/>
    <n v="0"/>
    <n v="0"/>
    <n v="0"/>
    <n v="0"/>
    <n v="0"/>
    <n v="0"/>
    <n v="0"/>
    <n v="0"/>
    <n v="1691.6329365079373"/>
    <n v="1460.8759124087592"/>
    <n v="20212.964285714286"/>
    <n v="16738.109489051105"/>
  </r>
  <r>
    <x v="14"/>
    <s v="Virginia Western Community College "/>
    <m/>
    <n v="233949"/>
    <x v="7"/>
    <n v="661"/>
    <n v="669"/>
    <n v="0"/>
    <n v="0"/>
    <n v="661"/>
    <n v="669"/>
    <n v="66"/>
    <n v="66"/>
    <n v="660"/>
    <n v="669"/>
    <n v="660"/>
    <n v="669"/>
    <n v="162"/>
    <n v="139"/>
    <n v="162"/>
    <n v="139"/>
    <n v="47"/>
    <n v="46"/>
    <n v="47"/>
    <n v="46"/>
    <n v="0"/>
    <m/>
    <n v="0"/>
    <n v="0"/>
    <n v="209"/>
    <n v="185"/>
    <n v="209"/>
    <n v="185"/>
    <n v="2.9320987654320998"/>
    <n v="3.1726618705036"/>
    <n v="475.00000000000017"/>
    <n v="441.0000000000004"/>
    <n v="4.2978723404255303"/>
    <n v="5.1304347826086998"/>
    <n v="201.99999999999991"/>
    <n v="236.0000000000002"/>
    <n v="0"/>
    <m/>
    <n v="0"/>
    <n v="0"/>
    <n v="3.2392344497607661"/>
    <n v="3.6594594594594625"/>
    <n v="677.00000000000011"/>
    <n v="677.00000000000057"/>
    <n v="80.043209876543202"/>
    <n v="83.158273381295004"/>
    <n v="12966.999999999998"/>
    <n v="11559.000000000005"/>
    <n v="87.680851063829806"/>
    <n v="87.260869565217405"/>
    <n v="4121.0000000000009"/>
    <n v="4014.0000000000005"/>
    <n v="0"/>
    <m/>
    <n v="0"/>
    <n v="0"/>
    <n v="81.760765550239228"/>
    <n v="84.178378378378412"/>
    <n v="17088"/>
    <n v="15573.000000000005"/>
    <n v="138"/>
    <n v="134"/>
    <n v="138"/>
    <n v="134"/>
    <n v="111"/>
    <n v="147"/>
    <n v="111"/>
    <n v="147"/>
    <n v="0"/>
    <m/>
    <n v="0"/>
    <n v="0"/>
    <n v="249"/>
    <n v="281"/>
    <n v="249"/>
    <n v="281"/>
    <n v="4.0072463768115902"/>
    <n v="4.4179104477611899"/>
    <n v="552.99999999999943"/>
    <n v="591.99999999999943"/>
    <n v="6.8153153153153196"/>
    <n v="7.4489795918367303"/>
    <n v="756.50000000000045"/>
    <n v="1094.9999999999993"/>
    <n v="0"/>
    <m/>
    <n v="0"/>
    <n v="0"/>
    <n v="5.2590361445783129"/>
    <n v="6.0035587188612052"/>
    <n v="1309.5"/>
    <n v="1686.9999999999986"/>
    <n v="75.347826086956502"/>
    <n v="76.089552238805993"/>
    <n v="10397.999999999996"/>
    <n v="10196.000000000004"/>
    <n v="83.900900900900893"/>
    <n v="81.081632653061206"/>
    <n v="9313"/>
    <n v="11918.999999999996"/>
    <n v="0"/>
    <m/>
    <n v="0"/>
    <n v="0"/>
    <n v="79.160642570281112"/>
    <n v="78.70106761565836"/>
    <n v="19710.999999999996"/>
    <n v="22115"/>
    <n v="458"/>
    <n v="466"/>
    <n v="458"/>
    <n v="466"/>
    <n v="4.3373362445414845"/>
    <n v="5.0729613733905561"/>
    <n v="1986.5"/>
    <n v="2363.9999999999991"/>
    <n v="80.3471615720524"/>
    <n v="80.875536480686705"/>
    <n v="36799"/>
    <n v="37688.000000000007"/>
    <n v="42"/>
    <n v="31"/>
    <n v="42"/>
    <n v="31"/>
    <n v="107"/>
    <n v="100"/>
    <n v="107"/>
    <n v="100"/>
    <n v="0"/>
    <m/>
    <n v="0"/>
    <n v="0"/>
    <n v="149"/>
    <n v="131"/>
    <n v="149"/>
    <n v="131"/>
    <n v="3.4285714285714302"/>
    <n v="4.3387096774193603"/>
    <n v="144.00000000000006"/>
    <n v="134.50000000000017"/>
    <n v="4.2149532710280404"/>
    <n v="4.3099999999999996"/>
    <n v="451.00000000000034"/>
    <n v="430.99999999999994"/>
    <m/>
    <m/>
    <n v="0"/>
    <n v="0"/>
    <n v="3.9932885906040299"/>
    <n v="4.3167938931297716"/>
    <n v="595.00000000000045"/>
    <n v="565.50000000000011"/>
    <n v="68.404761904761898"/>
    <n v="66.677419354838705"/>
    <n v="2872.9999999999995"/>
    <n v="2067"/>
    <n v="52.8317757009346"/>
    <n v="59.76"/>
    <n v="5653.0000000000018"/>
    <n v="5976"/>
    <m/>
    <m/>
    <n v="0"/>
    <n v="0"/>
    <n v="57.221476510067127"/>
    <n v="61.396946564885496"/>
    <n v="8526.0000000000018"/>
    <n v="8043"/>
    <n v="53"/>
    <n v="72"/>
    <n v="53"/>
    <n v="72"/>
    <n v="7.4339622641509404"/>
    <n v="10.4305555555556"/>
    <n v="393.99999999999983"/>
    <n v="751.00000000000318"/>
    <n v="55.132075471698101"/>
    <n v="66.2777777777778"/>
    <n v="2921.9999999999995"/>
    <n v="4772.0000000000018"/>
    <n v="342"/>
    <n v="304"/>
    <n v="342"/>
    <n v="304"/>
    <n v="1171.9999999999995"/>
    <n v="1167.5"/>
    <n v="26237.999999999993"/>
    <n v="23822.000000000007"/>
    <n v="265"/>
    <n v="293"/>
    <n v="265"/>
    <n v="293"/>
    <n v="1409.5000000000007"/>
    <n v="1761.9999999999995"/>
    <n v="19087"/>
    <n v="21908.999999999996"/>
    <n v="607"/>
    <n v="597"/>
    <n v="607"/>
    <n v="597"/>
    <n v="2581.5"/>
    <n v="2929.4999999999995"/>
    <n v="45324.999999999993"/>
    <n v="45731"/>
    <n v="0"/>
    <n v="0"/>
    <n v="0"/>
    <n v="0"/>
    <n v="0"/>
    <n v="0"/>
    <n v="0"/>
    <n v="0"/>
    <n v="2975.5000000000005"/>
    <n v="3680.5000000000023"/>
    <n v="48247"/>
    <n v="50503.000000000007"/>
  </r>
  <r>
    <x v="14"/>
    <s v="Mountain Gateway Community College)"/>
    <s v="Was D.S. Lancaster Community College "/>
    <n v="231873"/>
    <x v="6"/>
    <n v="109"/>
    <n v="123"/>
    <n v="0"/>
    <n v="0"/>
    <n v="109"/>
    <n v="123"/>
    <n v="66"/>
    <n v="66"/>
    <n v="109"/>
    <n v="123"/>
    <n v="109"/>
    <n v="123"/>
    <n v="38"/>
    <n v="40"/>
    <n v="38"/>
    <n v="40"/>
    <n v="5"/>
    <n v="5"/>
    <n v="5"/>
    <n v="5"/>
    <n v="0"/>
    <m/>
    <n v="0"/>
    <n v="0"/>
    <n v="43"/>
    <n v="45"/>
    <n v="43"/>
    <n v="45"/>
    <n v="2.42105263157895"/>
    <n v="3.875"/>
    <n v="92.000000000000099"/>
    <n v="155"/>
    <n v="9.1999999999999993"/>
    <n v="3.2"/>
    <n v="46"/>
    <n v="16"/>
    <n v="0"/>
    <m/>
    <n v="0"/>
    <n v="0"/>
    <n v="3.2093023255813979"/>
    <n v="3.8"/>
    <n v="138.00000000000011"/>
    <n v="171"/>
    <n v="72.657894736842096"/>
    <n v="84"/>
    <n v="2760.9999999999995"/>
    <n v="3360"/>
    <n v="115"/>
    <n v="70.2"/>
    <n v="575"/>
    <n v="351"/>
    <n v="0"/>
    <m/>
    <n v="0"/>
    <n v="0"/>
    <n v="77.581395348837205"/>
    <n v="82.466666666666669"/>
    <n v="3336"/>
    <n v="3711"/>
    <n v="26"/>
    <n v="23"/>
    <n v="26"/>
    <n v="23"/>
    <n v="7"/>
    <n v="16"/>
    <n v="7"/>
    <n v="16"/>
    <n v="0"/>
    <m/>
    <n v="0"/>
    <n v="0"/>
    <n v="33"/>
    <n v="39"/>
    <n v="33"/>
    <n v="39"/>
    <n v="4.3846153846153904"/>
    <n v="3.1304347826086998"/>
    <n v="114.00000000000014"/>
    <n v="72.000000000000099"/>
    <n v="10.1428571428571"/>
    <n v="5.15625"/>
    <n v="70.999999999999702"/>
    <n v="82.5"/>
    <n v="0"/>
    <m/>
    <n v="0"/>
    <n v="0"/>
    <n v="5.6060606060606011"/>
    <n v="3.9615384615384643"/>
    <n v="184.99999999999983"/>
    <n v="154.50000000000011"/>
    <n v="72.961538461538495"/>
    <n v="71"/>
    <n v="1897.0000000000009"/>
    <n v="1633"/>
    <n v="81"/>
    <n v="77.625"/>
    <n v="567"/>
    <n v="1242"/>
    <n v="0"/>
    <m/>
    <n v="0"/>
    <n v="0"/>
    <n v="74.6666666666667"/>
    <n v="73.717948717948715"/>
    <n v="2464.0000000000009"/>
    <n v="2875"/>
    <n v="76"/>
    <n v="84"/>
    <n v="76"/>
    <n v="84"/>
    <n v="4.2499999999999991"/>
    <n v="3.8750000000000013"/>
    <n v="322.99999999999994"/>
    <n v="325.50000000000011"/>
    <n v="76.31578947368422"/>
    <n v="78.404761904761898"/>
    <n v="5800.0000000000009"/>
    <n v="6585.9999999999991"/>
    <n v="7"/>
    <n v="7"/>
    <n v="7"/>
    <n v="7"/>
    <n v="14"/>
    <n v="11"/>
    <n v="14"/>
    <n v="11"/>
    <n v="0"/>
    <m/>
    <n v="0"/>
    <n v="0"/>
    <n v="21"/>
    <n v="18"/>
    <n v="21"/>
    <n v="18"/>
    <n v="3.28571428571429"/>
    <n v="3.71428571428571"/>
    <n v="23.000000000000028"/>
    <n v="25.999999999999972"/>
    <n v="3.1428571428571401"/>
    <n v="2.9090909090909101"/>
    <n v="43.999999999999964"/>
    <n v="32.000000000000014"/>
    <m/>
    <m/>
    <n v="0"/>
    <n v="0"/>
    <n v="3.1904761904761907"/>
    <n v="3.2222222222222214"/>
    <n v="67"/>
    <n v="57.999999999999986"/>
    <n v="70.571428571428598"/>
    <n v="68.714285714285694"/>
    <n v="494.00000000000017"/>
    <n v="480.99999999999989"/>
    <n v="47.642857142857103"/>
    <n v="56.363636363636402"/>
    <n v="666.99999999999943"/>
    <n v="620.00000000000045"/>
    <m/>
    <m/>
    <n v="0"/>
    <n v="0"/>
    <n v="55.285714285714263"/>
    <n v="61.166666666666693"/>
    <n v="1160.9999999999995"/>
    <n v="1101.0000000000005"/>
    <n v="12"/>
    <n v="21"/>
    <n v="12"/>
    <n v="21"/>
    <n v="5.5"/>
    <n v="6.6666666666666696"/>
    <n v="66"/>
    <n v="140.00000000000006"/>
    <n v="48.4166666666667"/>
    <n v="45.809523809523803"/>
    <n v="581.00000000000045"/>
    <n v="961.99999999999989"/>
    <n v="71"/>
    <n v="70"/>
    <n v="71"/>
    <n v="70"/>
    <n v="229.00000000000026"/>
    <n v="253.00000000000009"/>
    <n v="5152"/>
    <n v="5474"/>
    <n v="26"/>
    <n v="32"/>
    <n v="26"/>
    <n v="32"/>
    <n v="160.99999999999966"/>
    <n v="130.5"/>
    <n v="1808.9999999999995"/>
    <n v="2213.0000000000005"/>
    <n v="97"/>
    <n v="102"/>
    <n v="97"/>
    <n v="102"/>
    <n v="389.99999999999989"/>
    <n v="383.50000000000011"/>
    <n v="6961"/>
    <n v="7687"/>
    <n v="0"/>
    <n v="0"/>
    <n v="0"/>
    <n v="0"/>
    <n v="0"/>
    <n v="0"/>
    <n v="0"/>
    <n v="0"/>
    <n v="455.99999999999994"/>
    <n v="523.50000000000023"/>
    <n v="7542"/>
    <n v="8649"/>
  </r>
  <r>
    <x v="14"/>
    <s v="Danville Community College "/>
    <m/>
    <n v="231882"/>
    <x v="6"/>
    <n v="221"/>
    <n v="196"/>
    <n v="0"/>
    <n v="0"/>
    <n v="221"/>
    <n v="196"/>
    <n v="66"/>
    <n v="66"/>
    <n v="221"/>
    <n v="196"/>
    <n v="221"/>
    <n v="196"/>
    <n v="66"/>
    <n v="53"/>
    <n v="66"/>
    <n v="53"/>
    <n v="18"/>
    <n v="18"/>
    <n v="18"/>
    <n v="18"/>
    <n v="0"/>
    <m/>
    <n v="0"/>
    <n v="0"/>
    <n v="84"/>
    <n v="71"/>
    <n v="84"/>
    <n v="71"/>
    <n v="3.1969696969696999"/>
    <n v="2.9056603773584899"/>
    <n v="211.0000000000002"/>
    <n v="153.99999999999997"/>
    <n v="3.9444444444444402"/>
    <n v="5"/>
    <n v="70.999999999999929"/>
    <n v="90"/>
    <n v="0"/>
    <m/>
    <n v="0"/>
    <n v="0"/>
    <n v="3.3571428571428585"/>
    <n v="3.4366197183098586"/>
    <n v="282.00000000000011"/>
    <n v="243.99999999999997"/>
    <n v="91.045454545454504"/>
    <n v="85.943396226415103"/>
    <n v="6008.9999999999973"/>
    <n v="4555.0000000000009"/>
    <n v="91.3333333333333"/>
    <n v="94.6666666666667"/>
    <n v="1643.9999999999993"/>
    <n v="1704.0000000000007"/>
    <n v="0"/>
    <m/>
    <n v="0"/>
    <n v="0"/>
    <n v="91.107142857142819"/>
    <n v="88.154929577464813"/>
    <n v="7652.9999999999964"/>
    <n v="6259.0000000000018"/>
    <n v="27"/>
    <n v="28"/>
    <n v="27"/>
    <n v="28"/>
    <n v="48"/>
    <n v="45"/>
    <n v="48"/>
    <n v="45"/>
    <n v="0"/>
    <m/>
    <n v="0"/>
    <n v="0"/>
    <n v="75"/>
    <n v="73"/>
    <n v="75"/>
    <n v="73"/>
    <n v="4.9444444444444402"/>
    <n v="7.1964285714285703"/>
    <n v="133.49999999999989"/>
    <n v="201.49999999999997"/>
    <n v="10.65625"/>
    <n v="9.06666666666667"/>
    <n v="511.5"/>
    <n v="408.00000000000017"/>
    <n v="0"/>
    <m/>
    <n v="0"/>
    <n v="0"/>
    <n v="8.5999999999999979"/>
    <n v="8.3493150684931514"/>
    <n v="644.99999999999989"/>
    <n v="609.5"/>
    <n v="83.7777777777778"/>
    <n v="101.75"/>
    <n v="2262.0000000000005"/>
    <n v="2849"/>
    <n v="96.75"/>
    <n v="86.822222222222194"/>
    <n v="4644"/>
    <n v="3906.9999999999986"/>
    <n v="0"/>
    <m/>
    <n v="0"/>
    <n v="0"/>
    <n v="92.08"/>
    <n v="92.547945205479422"/>
    <n v="6906"/>
    <n v="6755.9999999999982"/>
    <n v="159"/>
    <n v="144"/>
    <n v="159"/>
    <n v="144"/>
    <n v="5.8301886792452828"/>
    <n v="5.927083333333333"/>
    <n v="927"/>
    <n v="853.5"/>
    <n v="91.566037735849036"/>
    <n v="90.381944444444443"/>
    <n v="14558.999999999996"/>
    <n v="13015"/>
    <n v="10"/>
    <n v="6"/>
    <n v="10"/>
    <n v="6"/>
    <n v="13"/>
    <n v="9"/>
    <n v="13"/>
    <n v="9"/>
    <n v="0"/>
    <m/>
    <n v="0"/>
    <n v="0"/>
    <n v="23"/>
    <n v="15"/>
    <n v="23"/>
    <n v="15"/>
    <n v="3.85"/>
    <n v="3.6666666666666701"/>
    <n v="38.5"/>
    <n v="22.000000000000021"/>
    <n v="4.9615384615384599"/>
    <n v="4.4444444444444402"/>
    <n v="64.499999999999972"/>
    <n v="39.999999999999964"/>
    <m/>
    <m/>
    <n v="0"/>
    <n v="0"/>
    <n v="4.478260869565216"/>
    <n v="4.133333333333332"/>
    <n v="102.99999999999997"/>
    <n v="61.999999999999979"/>
    <n v="64.900000000000006"/>
    <n v="77.8333333333333"/>
    <n v="649"/>
    <n v="466.99999999999977"/>
    <n v="78.461538461538495"/>
    <n v="68.8888888888889"/>
    <n v="1020.0000000000005"/>
    <n v="620.00000000000011"/>
    <m/>
    <m/>
    <n v="0"/>
    <n v="0"/>
    <n v="72.565217391304373"/>
    <n v="72.466666666666669"/>
    <n v="1669.0000000000005"/>
    <n v="1087"/>
    <n v="39"/>
    <n v="37"/>
    <n v="39"/>
    <n v="37"/>
    <n v="9.1025641025641004"/>
    <n v="11.027027027027"/>
    <n v="354.99999999999994"/>
    <n v="407.99999999999898"/>
    <n v="66.948717948717899"/>
    <n v="75.594594594594597"/>
    <n v="2610.9999999999982"/>
    <n v="2797"/>
    <n v="103"/>
    <n v="87"/>
    <n v="103"/>
    <n v="87"/>
    <n v="383.00000000000011"/>
    <n v="377.49999999999994"/>
    <n v="8919.9999999999982"/>
    <n v="7871.0000000000009"/>
    <n v="79"/>
    <n v="72"/>
    <n v="79"/>
    <n v="72"/>
    <n v="646.99999999999989"/>
    <n v="538.00000000000011"/>
    <n v="7308"/>
    <n v="6230.9999999999991"/>
    <n v="182"/>
    <n v="159"/>
    <n v="182"/>
    <n v="159"/>
    <n v="1030"/>
    <n v="915.5"/>
    <n v="16227.999999999998"/>
    <n v="14102"/>
    <n v="0"/>
    <n v="0"/>
    <n v="0"/>
    <n v="0"/>
    <n v="0"/>
    <n v="0"/>
    <n v="0"/>
    <n v="0"/>
    <n v="1385"/>
    <n v="1323.4999999999991"/>
    <n v="18838.999999999993"/>
    <n v="16899"/>
  </r>
  <r>
    <x v="14"/>
    <s v="Eastern Shore Community College"/>
    <m/>
    <n v="232052"/>
    <x v="6"/>
    <n v="45"/>
    <n v="37"/>
    <n v="0"/>
    <n v="0"/>
    <n v="45"/>
    <n v="37"/>
    <n v="66"/>
    <n v="66"/>
    <n v="45"/>
    <n v="37"/>
    <n v="45"/>
    <n v="37"/>
    <n v="13"/>
    <n v="8"/>
    <n v="13"/>
    <n v="8"/>
    <n v="3"/>
    <n v="8"/>
    <n v="3"/>
    <n v="8"/>
    <n v="0"/>
    <m/>
    <n v="0"/>
    <n v="0"/>
    <n v="16"/>
    <n v="16"/>
    <n v="16"/>
    <n v="16"/>
    <n v="4.3846153846153904"/>
    <n v="2.75"/>
    <n v="57.000000000000071"/>
    <n v="22"/>
    <n v="4"/>
    <n v="3.5"/>
    <n v="12"/>
    <n v="28"/>
    <n v="0"/>
    <m/>
    <n v="0"/>
    <n v="0"/>
    <n v="4.3125000000000044"/>
    <n v="3.125"/>
    <n v="69.000000000000071"/>
    <n v="50"/>
    <n v="71.384615384615401"/>
    <n v="70.375"/>
    <n v="928.00000000000023"/>
    <n v="563"/>
    <n v="72.6666666666667"/>
    <n v="68.375"/>
    <n v="218.00000000000011"/>
    <n v="547"/>
    <n v="0"/>
    <m/>
    <n v="0"/>
    <n v="0"/>
    <n v="71.625000000000028"/>
    <n v="69.375"/>
    <n v="1146.0000000000005"/>
    <n v="1110"/>
    <n v="11"/>
    <n v="3"/>
    <n v="11"/>
    <n v="3"/>
    <n v="8"/>
    <n v="11"/>
    <n v="8"/>
    <n v="11"/>
    <n v="0"/>
    <m/>
    <n v="0"/>
    <n v="0"/>
    <n v="19"/>
    <n v="14"/>
    <n v="19"/>
    <n v="14"/>
    <n v="4.9090909090909101"/>
    <n v="3.6666666666666701"/>
    <n v="54.000000000000014"/>
    <n v="11.000000000000011"/>
    <n v="4.25"/>
    <n v="5.7727272727272698"/>
    <n v="34"/>
    <n v="63.499999999999972"/>
    <n v="0"/>
    <m/>
    <n v="0"/>
    <n v="0"/>
    <n v="4.6315789473684221"/>
    <n v="5.3214285714285703"/>
    <n v="88.000000000000014"/>
    <n v="74.499999999999986"/>
    <n v="67.727272727272705"/>
    <n v="79.6666666666667"/>
    <n v="744.99999999999977"/>
    <n v="239.00000000000011"/>
    <n v="66.625"/>
    <n v="66.454545454545496"/>
    <n v="533"/>
    <n v="731.00000000000045"/>
    <n v="0"/>
    <m/>
    <n v="0"/>
    <n v="0"/>
    <n v="67.263157894736835"/>
    <n v="69.28571428571432"/>
    <n v="1277.9999999999998"/>
    <n v="970.00000000000045"/>
    <n v="35"/>
    <n v="30"/>
    <n v="35"/>
    <n v="30"/>
    <n v="4.4857142857142884"/>
    <n v="4.1499999999999995"/>
    <n v="157.00000000000009"/>
    <n v="124.49999999999999"/>
    <n v="69.257142857142853"/>
    <n v="69.333333333333343"/>
    <n v="2424"/>
    <n v="2080.0000000000005"/>
    <n v="0"/>
    <n v="1"/>
    <n v="0"/>
    <n v="1"/>
    <n v="4"/>
    <n v="1"/>
    <n v="4"/>
    <n v="1"/>
    <n v="0"/>
    <m/>
    <n v="0"/>
    <n v="0"/>
    <n v="4"/>
    <n v="2"/>
    <n v="4"/>
    <n v="2"/>
    <n v="4"/>
    <n v="3"/>
    <n v="0"/>
    <n v="3"/>
    <n v="4"/>
    <n v="6"/>
    <n v="16"/>
    <n v="6"/>
    <m/>
    <m/>
    <n v="0"/>
    <n v="0"/>
    <n v="4"/>
    <n v="4.5"/>
    <n v="16"/>
    <n v="9"/>
    <n v="66"/>
    <n v="64"/>
    <n v="0"/>
    <n v="64"/>
    <n v="64"/>
    <n v="84"/>
    <n v="256"/>
    <n v="84"/>
    <m/>
    <m/>
    <n v="0"/>
    <n v="0"/>
    <n v="64"/>
    <n v="74"/>
    <n v="256"/>
    <n v="148"/>
    <n v="6"/>
    <n v="5"/>
    <n v="6"/>
    <n v="5"/>
    <n v="8"/>
    <n v="17.8"/>
    <n v="48"/>
    <n v="89"/>
    <n v="76.5"/>
    <n v="71.400000000000006"/>
    <n v="459"/>
    <n v="357"/>
    <n v="24"/>
    <n v="12"/>
    <n v="24"/>
    <n v="12"/>
    <n v="111.00000000000009"/>
    <n v="36.000000000000014"/>
    <n v="1673"/>
    <n v="866.00000000000011"/>
    <n v="15"/>
    <n v="20"/>
    <n v="15"/>
    <n v="20"/>
    <n v="62"/>
    <n v="97.499999999999972"/>
    <n v="1007.0000000000001"/>
    <n v="1362.0000000000005"/>
    <n v="39"/>
    <n v="32"/>
    <n v="39"/>
    <n v="32"/>
    <n v="173.00000000000009"/>
    <n v="133.5"/>
    <n v="2680"/>
    <n v="2228.0000000000005"/>
    <n v="0"/>
    <n v="0"/>
    <n v="0"/>
    <n v="0"/>
    <n v="0"/>
    <n v="0"/>
    <n v="0"/>
    <n v="0"/>
    <n v="221.00000000000009"/>
    <n v="222.5"/>
    <n v="3139"/>
    <n v="2585.0000000000005"/>
  </r>
  <r>
    <x v="14"/>
    <s v="Mountain Empire Community College"/>
    <m/>
    <n v="232788"/>
    <x v="6"/>
    <n v="264"/>
    <n v="305"/>
    <n v="0"/>
    <n v="0"/>
    <n v="264"/>
    <n v="305"/>
    <n v="66"/>
    <n v="66"/>
    <n v="263"/>
    <n v="303"/>
    <n v="263"/>
    <n v="303"/>
    <n v="73"/>
    <n v="99"/>
    <n v="73"/>
    <n v="99"/>
    <n v="10"/>
    <n v="15"/>
    <n v="10"/>
    <n v="15"/>
    <n v="0"/>
    <m/>
    <n v="0"/>
    <n v="0"/>
    <n v="83"/>
    <n v="114"/>
    <n v="83"/>
    <n v="114"/>
    <n v="3.2191780821917799"/>
    <n v="3.5656565656565702"/>
    <n v="234.99999999999994"/>
    <n v="353.00000000000045"/>
    <n v="3.4"/>
    <n v="5.4666666666666703"/>
    <n v="34"/>
    <n v="82.000000000000057"/>
    <n v="0"/>
    <m/>
    <n v="0"/>
    <n v="0"/>
    <n v="3.2409638554216862"/>
    <n v="3.8157894736842151"/>
    <n v="268.99999999999994"/>
    <n v="435.00000000000051"/>
    <n v="91.616438356164394"/>
    <n v="86.434343434343404"/>
    <n v="6688.0000000000009"/>
    <n v="8556.9999999999964"/>
    <n v="76.3"/>
    <n v="101.866666666667"/>
    <n v="763"/>
    <n v="1528.000000000005"/>
    <n v="0"/>
    <m/>
    <n v="0"/>
    <n v="0"/>
    <n v="89.771084337349407"/>
    <n v="88.464912280701768"/>
    <n v="7451.0000000000009"/>
    <n v="10085.000000000002"/>
    <n v="49"/>
    <n v="46"/>
    <n v="49"/>
    <n v="46"/>
    <n v="49"/>
    <n v="38"/>
    <n v="49"/>
    <n v="38"/>
    <n v="0"/>
    <m/>
    <n v="0"/>
    <n v="0"/>
    <n v="98"/>
    <n v="84"/>
    <n v="98"/>
    <n v="84"/>
    <n v="6.5204081632653104"/>
    <n v="6"/>
    <n v="319.50000000000023"/>
    <n v="276"/>
    <n v="10.0957446808511"/>
    <n v="10.828947368421099"/>
    <n v="494.69148936170387"/>
    <n v="411.50000000000176"/>
    <n v="0"/>
    <m/>
    <n v="0"/>
    <n v="0"/>
    <n v="8.3080764220582051"/>
    <n v="8.1845238095238315"/>
    <n v="814.19148936170404"/>
    <n v="687.50000000000182"/>
    <n v="89.2040816326531"/>
    <n v="85.7826086956522"/>
    <n v="4371.0000000000018"/>
    <n v="3946.0000000000014"/>
    <n v="90.2340425531915"/>
    <n v="98.710526315789494"/>
    <n v="4421.4680851063831"/>
    <n v="3751.0000000000009"/>
    <n v="0"/>
    <m/>
    <n v="0"/>
    <n v="0"/>
    <n v="89.7190620929223"/>
    <n v="91.630952380952408"/>
    <n v="8792.4680851063858"/>
    <n v="7697.0000000000018"/>
    <n v="181"/>
    <n v="198"/>
    <n v="181"/>
    <n v="198"/>
    <n v="5.9844833666392487"/>
    <n v="5.6691919191919311"/>
    <n v="1083.191489361704"/>
    <n v="1122.5000000000023"/>
    <n v="89.74291759727285"/>
    <n v="89.808080808080831"/>
    <n v="16243.468085106386"/>
    <n v="17782.000000000004"/>
    <n v="13"/>
    <n v="11"/>
    <n v="13"/>
    <n v="11"/>
    <n v="15"/>
    <n v="21"/>
    <n v="15"/>
    <n v="21"/>
    <n v="0"/>
    <m/>
    <n v="0"/>
    <n v="0"/>
    <n v="28"/>
    <n v="32"/>
    <n v="28"/>
    <n v="32"/>
    <n v="3.0769230769230802"/>
    <n v="3.9090909090909101"/>
    <n v="40.000000000000043"/>
    <n v="43.000000000000014"/>
    <n v="6.4"/>
    <n v="4.7380952380952399"/>
    <n v="96"/>
    <n v="99.500000000000043"/>
    <m/>
    <m/>
    <n v="0"/>
    <n v="0"/>
    <n v="4.8571428571428594"/>
    <n v="4.4531250000000018"/>
    <n v="136.00000000000006"/>
    <n v="142.50000000000006"/>
    <n v="65.769230769230802"/>
    <n v="68.363636363636402"/>
    <n v="855.00000000000045"/>
    <n v="752.00000000000045"/>
    <n v="64"/>
    <n v="54.285714285714299"/>
    <n v="960"/>
    <n v="1140.0000000000002"/>
    <m/>
    <m/>
    <n v="0"/>
    <n v="0"/>
    <n v="64.821428571428584"/>
    <n v="59.125000000000021"/>
    <n v="1815.0000000000005"/>
    <n v="1892.0000000000007"/>
    <n v="54"/>
    <n v="73"/>
    <n v="54"/>
    <n v="73"/>
    <n v="8.4444444444444393"/>
    <n v="6.6712328767123301"/>
    <n v="455.99999999999972"/>
    <n v="487.00000000000011"/>
    <n v="68.092592592592595"/>
    <n v="50.589041095890401"/>
    <n v="3677"/>
    <n v="3692.9999999999991"/>
    <n v="135"/>
    <n v="156"/>
    <n v="135"/>
    <n v="156"/>
    <n v="594.50000000000023"/>
    <n v="672.00000000000045"/>
    <n v="11914.000000000004"/>
    <n v="13254.999999999998"/>
    <n v="74"/>
    <n v="74"/>
    <n v="74"/>
    <n v="74"/>
    <n v="624.69148936170382"/>
    <n v="593.00000000000182"/>
    <n v="6144.4680851063831"/>
    <n v="6419.0000000000055"/>
    <n v="209"/>
    <n v="230"/>
    <n v="209"/>
    <n v="230"/>
    <n v="1219.191489361704"/>
    <n v="1265.0000000000023"/>
    <n v="18058.468085106386"/>
    <n v="19674.000000000004"/>
    <n v="0"/>
    <n v="0"/>
    <n v="0"/>
    <n v="0"/>
    <n v="0"/>
    <n v="0"/>
    <n v="0"/>
    <n v="0"/>
    <n v="1675.1914893617038"/>
    <n v="1752.0000000000023"/>
    <n v="21735.468085106386"/>
    <n v="23367.000000000004"/>
  </r>
  <r>
    <x v="14"/>
    <s v="Patrick &amp; Henry Community College "/>
    <s v="Patrick Henry Community College "/>
    <n v="233019"/>
    <x v="6"/>
    <n v="346"/>
    <n v="366"/>
    <n v="0"/>
    <n v="0"/>
    <n v="346"/>
    <n v="366"/>
    <n v="66"/>
    <n v="66"/>
    <n v="344"/>
    <n v="346"/>
    <n v="344"/>
    <n v="346"/>
    <n v="64"/>
    <n v="68"/>
    <n v="64"/>
    <n v="68"/>
    <n v="13"/>
    <n v="11"/>
    <n v="13"/>
    <n v="11"/>
    <n v="0"/>
    <m/>
    <n v="0"/>
    <n v="0"/>
    <n v="77"/>
    <n v="79"/>
    <n v="77"/>
    <n v="79"/>
    <n v="2.109375"/>
    <n v="3.1176470588235299"/>
    <n v="135"/>
    <n v="212.00000000000003"/>
    <n v="4.4545454545454497"/>
    <n v="6.3636363636363598"/>
    <n v="57.90909090909085"/>
    <n v="69.999999999999957"/>
    <n v="0"/>
    <m/>
    <n v="0"/>
    <n v="0"/>
    <n v="2.5053128689492317"/>
    <n v="3.5696202531645569"/>
    <n v="192.90909090909085"/>
    <n v="282"/>
    <n v="73.296875"/>
    <n v="82.544117647058798"/>
    <n v="4691"/>
    <n v="5612.9999999999982"/>
    <n v="79.545454545454504"/>
    <n v="92.909090909090907"/>
    <n v="1034.0909090909086"/>
    <n v="1022"/>
    <n v="0"/>
    <m/>
    <n v="0"/>
    <n v="0"/>
    <n v="74.351829988193614"/>
    <n v="83.987341772151879"/>
    <n v="5725.0909090909081"/>
    <n v="6634.9999999999982"/>
    <n v="61"/>
    <n v="92"/>
    <n v="61"/>
    <n v="92"/>
    <n v="58"/>
    <n v="47"/>
    <n v="58"/>
    <n v="47"/>
    <n v="0"/>
    <m/>
    <n v="0"/>
    <n v="0"/>
    <n v="119"/>
    <n v="139"/>
    <n v="119"/>
    <n v="139"/>
    <n v="3.2131147540983598"/>
    <n v="3.2880434782608701"/>
    <n v="195.99999999999994"/>
    <n v="302.50000000000006"/>
    <n v="8.9137931034482794"/>
    <n v="8.1914893617021303"/>
    <n v="517.00000000000023"/>
    <n v="385.00000000000011"/>
    <n v="0"/>
    <m/>
    <n v="0"/>
    <n v="0"/>
    <n v="5.991596638655464"/>
    <n v="4.9460431654676276"/>
    <n v="713.00000000000023"/>
    <n v="687.50000000000023"/>
    <n v="74.754098360655703"/>
    <n v="71.630434782608702"/>
    <n v="4559.9999999999982"/>
    <n v="6590.0000000000009"/>
    <n v="87.137931034482804"/>
    <n v="88.361702127659598"/>
    <n v="5054.0000000000027"/>
    <n v="4153.0000000000009"/>
    <n v="0"/>
    <m/>
    <n v="0"/>
    <n v="0"/>
    <n v="80.789915966386559"/>
    <n v="77.287769784172681"/>
    <n v="9614"/>
    <n v="10743.000000000002"/>
    <n v="196"/>
    <n v="218"/>
    <n v="196"/>
    <n v="218"/>
    <n v="4.6219851576994442"/>
    <n v="4.4472477064220195"/>
    <n v="905.90909090909111"/>
    <n v="969.50000000000023"/>
    <n v="78.260667903525047"/>
    <n v="79.715596330275233"/>
    <n v="15339.09090909091"/>
    <n v="17378"/>
    <n v="18"/>
    <n v="20"/>
    <n v="18"/>
    <n v="20"/>
    <n v="22"/>
    <n v="21"/>
    <n v="22"/>
    <n v="21"/>
    <n v="0"/>
    <m/>
    <n v="0"/>
    <n v="0"/>
    <n v="40"/>
    <n v="41"/>
    <n v="40"/>
    <n v="41"/>
    <n v="3.5555555555555598"/>
    <n v="3.625"/>
    <n v="64.000000000000071"/>
    <n v="72.5"/>
    <n v="4.0681818181818201"/>
    <n v="4.71428571428571"/>
    <n v="89.500000000000043"/>
    <n v="98.999999999999915"/>
    <m/>
    <m/>
    <n v="0"/>
    <n v="0"/>
    <n v="3.837500000000003"/>
    <n v="4.1829268292682906"/>
    <n v="153.50000000000011"/>
    <n v="171.49999999999991"/>
    <n v="60.5555555555556"/>
    <n v="66.599999999999994"/>
    <n v="1090.0000000000009"/>
    <n v="1332"/>
    <n v="57.227272727272698"/>
    <n v="55.523809523809497"/>
    <n v="1258.9999999999993"/>
    <n v="1165.9999999999995"/>
    <m/>
    <m/>
    <n v="0"/>
    <n v="0"/>
    <n v="58.725000000000001"/>
    <n v="60.926829268292671"/>
    <n v="2349"/>
    <n v="2497.9999999999995"/>
    <n v="108"/>
    <n v="87"/>
    <n v="108"/>
    <n v="87"/>
    <n v="3.0833333333333299"/>
    <n v="3.4639175257732"/>
    <n v="332.99999999999966"/>
    <n v="301.36082474226839"/>
    <n v="21.296296296296301"/>
    <n v="24.865979381443299"/>
    <n v="2300.0000000000005"/>
    <n v="2163.3402061855672"/>
    <n v="143"/>
    <n v="180"/>
    <n v="143"/>
    <n v="180"/>
    <n v="395"/>
    <n v="587.00000000000011"/>
    <n v="10341"/>
    <n v="13535"/>
    <n v="93"/>
    <n v="79"/>
    <n v="93"/>
    <n v="79"/>
    <n v="664.40909090909111"/>
    <n v="554"/>
    <n v="7347.0909090909108"/>
    <n v="6341"/>
    <n v="236"/>
    <n v="259"/>
    <n v="236"/>
    <n v="259"/>
    <n v="1059.409090909091"/>
    <n v="1141"/>
    <n v="17688.090909090912"/>
    <n v="19876"/>
    <n v="0"/>
    <n v="0"/>
    <n v="0"/>
    <n v="0"/>
    <n v="0"/>
    <n v="0"/>
    <n v="0"/>
    <n v="0"/>
    <n v="1392.409090909091"/>
    <n v="1442.3608247422685"/>
    <n v="19988.090909090912"/>
    <n v="22039.340206185567"/>
  </r>
  <r>
    <x v="14"/>
    <s v="Paul D. Camp Community College"/>
    <m/>
    <n v="233037"/>
    <x v="6"/>
    <n v="118"/>
    <n v="113"/>
    <n v="0"/>
    <n v="0"/>
    <n v="118"/>
    <n v="113"/>
    <n v="66"/>
    <n v="66"/>
    <n v="118"/>
    <n v="113"/>
    <n v="118"/>
    <n v="113"/>
    <n v="11"/>
    <n v="17"/>
    <n v="11"/>
    <n v="17"/>
    <n v="8"/>
    <n v="3"/>
    <n v="8"/>
    <n v="3"/>
    <n v="0"/>
    <m/>
    <n v="0"/>
    <n v="0"/>
    <n v="19"/>
    <n v="20"/>
    <n v="19"/>
    <n v="20"/>
    <n v="2.1818181818181799"/>
    <n v="2.5882352941176499"/>
    <n v="23.999999999999979"/>
    <n v="44.00000000000005"/>
    <n v="2.875"/>
    <n v="6"/>
    <n v="23"/>
    <n v="18"/>
    <n v="0"/>
    <m/>
    <n v="0"/>
    <n v="0"/>
    <n v="2.4736842105263146"/>
    <n v="3.1000000000000023"/>
    <n v="46.999999999999979"/>
    <n v="62.000000000000043"/>
    <n v="74.181818181818201"/>
    <n v="77.470588235294102"/>
    <n v="816.00000000000023"/>
    <n v="1316.9999999999998"/>
    <n v="77.5"/>
    <n v="87.3333333333333"/>
    <n v="620"/>
    <n v="261.99999999999989"/>
    <n v="0"/>
    <m/>
    <n v="0"/>
    <n v="0"/>
    <n v="75.578947368421069"/>
    <n v="78.949999999999974"/>
    <n v="1436.0000000000002"/>
    <n v="1578.9999999999995"/>
    <n v="15"/>
    <n v="14"/>
    <n v="15"/>
    <n v="14"/>
    <n v="15"/>
    <n v="22"/>
    <n v="15"/>
    <n v="22"/>
    <n v="0"/>
    <m/>
    <n v="0"/>
    <n v="0"/>
    <n v="30"/>
    <n v="36"/>
    <n v="30"/>
    <n v="36"/>
    <n v="3.6333333333333302"/>
    <n v="3.0714285714285698"/>
    <n v="54.49999999999995"/>
    <n v="42.999999999999979"/>
    <n v="6.4666666666666703"/>
    <n v="5.6363636363636402"/>
    <n v="97.000000000000057"/>
    <n v="124.00000000000009"/>
    <n v="0"/>
    <m/>
    <n v="0"/>
    <n v="0"/>
    <n v="5.05"/>
    <n v="4.6388888888888902"/>
    <n v="151.5"/>
    <n v="167.00000000000006"/>
    <n v="72.466666666666697"/>
    <n v="67.571428571428598"/>
    <n v="1087.0000000000005"/>
    <n v="946.00000000000034"/>
    <n v="85.2"/>
    <n v="81.045454545454504"/>
    <n v="1278"/>
    <n v="1782.9999999999991"/>
    <n v="0"/>
    <m/>
    <n v="0"/>
    <n v="0"/>
    <n v="78.833333333333343"/>
    <n v="75.805555555555543"/>
    <n v="2365.0000000000005"/>
    <n v="2728.9999999999995"/>
    <n v="49"/>
    <n v="56"/>
    <n v="49"/>
    <n v="56"/>
    <n v="4.0510204081632644"/>
    <n v="4.0892857142857162"/>
    <n v="198.49999999999994"/>
    <n v="229.00000000000011"/>
    <n v="77.571428571428584"/>
    <n v="76.928571428571416"/>
    <n v="3801.0000000000005"/>
    <n v="4307.9999999999991"/>
    <n v="11"/>
    <n v="14"/>
    <n v="11"/>
    <n v="14"/>
    <n v="17"/>
    <n v="36"/>
    <n v="17"/>
    <n v="36"/>
    <n v="0"/>
    <m/>
    <n v="0"/>
    <n v="0"/>
    <n v="28"/>
    <n v="50"/>
    <n v="28"/>
    <n v="50"/>
    <n v="2.8636363636363602"/>
    <n v="3.9285714285714302"/>
    <n v="31.499999999999961"/>
    <n v="55.000000000000021"/>
    <n v="4.6764705882352899"/>
    <n v="4.0138888888888902"/>
    <n v="79.499999999999929"/>
    <n v="144.50000000000006"/>
    <m/>
    <m/>
    <n v="0"/>
    <n v="0"/>
    <n v="3.9642857142857104"/>
    <n v="3.9900000000000015"/>
    <n v="110.99999999999989"/>
    <n v="199.50000000000009"/>
    <n v="52.818181818181799"/>
    <n v="72.428571428571402"/>
    <n v="580.99999999999977"/>
    <n v="1013.9999999999997"/>
    <n v="54.529411764705898"/>
    <n v="53.6666666666667"/>
    <n v="927.00000000000023"/>
    <n v="1932.0000000000011"/>
    <m/>
    <m/>
    <n v="0"/>
    <n v="0"/>
    <n v="53.857142857142854"/>
    <n v="58.920000000000016"/>
    <n v="1508"/>
    <n v="2946.0000000000009"/>
    <n v="41"/>
    <n v="7"/>
    <n v="41"/>
    <n v="7"/>
    <n v="2.8292682926829298"/>
    <n v="8.71428571428571"/>
    <n v="116.00000000000013"/>
    <n v="60.999999999999972"/>
    <n v="31.756097560975601"/>
    <n v="85.571428571428598"/>
    <n v="1301.9999999999995"/>
    <n v="599.00000000000023"/>
    <n v="37"/>
    <n v="45"/>
    <n v="37"/>
    <n v="45"/>
    <n v="109.99999999999989"/>
    <n v="142.00000000000006"/>
    <n v="2484.0000000000005"/>
    <n v="3276.9999999999995"/>
    <n v="40"/>
    <n v="61"/>
    <n v="40"/>
    <n v="61"/>
    <n v="199.5"/>
    <n v="286.50000000000011"/>
    <n v="2825"/>
    <n v="3977"/>
    <n v="77"/>
    <n v="106"/>
    <n v="77"/>
    <n v="106"/>
    <n v="309.49999999999989"/>
    <n v="428.50000000000017"/>
    <n v="5309"/>
    <n v="7254"/>
    <n v="0"/>
    <n v="0"/>
    <n v="0"/>
    <n v="0"/>
    <n v="0"/>
    <n v="0"/>
    <n v="0"/>
    <n v="0"/>
    <n v="425.49999999999994"/>
    <n v="489.50000000000023"/>
    <n v="6611"/>
    <n v="7853"/>
  </r>
  <r>
    <x v="14"/>
    <s v="Rappahannock Community College"/>
    <m/>
    <n v="233310"/>
    <x v="6"/>
    <n v="346"/>
    <n v="268"/>
    <n v="0"/>
    <n v="0"/>
    <n v="346"/>
    <n v="268"/>
    <n v="66"/>
    <n v="66"/>
    <n v="343"/>
    <n v="264"/>
    <n v="343"/>
    <n v="264"/>
    <n v="57"/>
    <n v="50"/>
    <n v="57"/>
    <n v="50"/>
    <n v="35"/>
    <n v="32"/>
    <n v="35"/>
    <n v="32"/>
    <n v="0"/>
    <m/>
    <n v="0"/>
    <n v="0"/>
    <n v="92"/>
    <n v="82"/>
    <n v="92"/>
    <n v="82"/>
    <n v="3.1052631578947398"/>
    <n v="3.26"/>
    <n v="177.00000000000017"/>
    <n v="163"/>
    <n v="4.28571428571429"/>
    <n v="4.28125"/>
    <n v="150.00000000000014"/>
    <n v="137"/>
    <n v="0"/>
    <m/>
    <n v="0"/>
    <n v="0"/>
    <n v="3.5543478260869601"/>
    <n v="3.6585365853658538"/>
    <n v="327.00000000000034"/>
    <n v="300"/>
    <n v="81.192982456140399"/>
    <n v="80.540000000000006"/>
    <n v="4628.0000000000027"/>
    <n v="4027.0000000000005"/>
    <n v="78.628571428571405"/>
    <n v="87.125"/>
    <n v="2751.9999999999991"/>
    <n v="2788"/>
    <n v="0"/>
    <m/>
    <n v="0"/>
    <n v="0"/>
    <n v="80.217391304347842"/>
    <n v="83.109756097560975"/>
    <n v="7380.0000000000018"/>
    <n v="6815"/>
    <n v="15"/>
    <n v="18"/>
    <n v="15"/>
    <n v="18"/>
    <n v="58"/>
    <n v="39"/>
    <n v="58"/>
    <n v="39"/>
    <n v="0"/>
    <m/>
    <n v="0"/>
    <n v="0"/>
    <n v="73"/>
    <n v="57"/>
    <n v="73"/>
    <n v="57"/>
    <n v="3.8333333333333299"/>
    <n v="3.2777777777777799"/>
    <n v="57.49999999999995"/>
    <n v="59.000000000000036"/>
    <n v="8.4"/>
    <n v="8.2692307692307701"/>
    <n v="487.20000000000005"/>
    <n v="322.50000000000006"/>
    <n v="0"/>
    <m/>
    <n v="0"/>
    <n v="0"/>
    <n v="7.4616438356164387"/>
    <n v="6.6929824561403528"/>
    <n v="544.70000000000005"/>
    <n v="381.50000000000011"/>
    <n v="71.9166666666667"/>
    <n v="73.3333333333333"/>
    <n v="1078.7500000000005"/>
    <n v="1319.9999999999993"/>
    <n v="83.854545454545502"/>
    <n v="84.410256410256395"/>
    <n v="4863.5636363636395"/>
    <n v="3291.9999999999995"/>
    <n v="0"/>
    <m/>
    <n v="0"/>
    <n v="0"/>
    <n v="81.401556662515617"/>
    <n v="80.912280701754369"/>
    <n v="5942.3136363636404"/>
    <n v="4611.9999999999991"/>
    <n v="165"/>
    <n v="139"/>
    <n v="165"/>
    <n v="139"/>
    <n v="5.283030303030305"/>
    <n v="4.9028776978417277"/>
    <n v="871.70000000000027"/>
    <n v="681.50000000000011"/>
    <n v="80.741294765840252"/>
    <n v="82.208633093525179"/>
    <n v="13322.313636363642"/>
    <n v="11427"/>
    <n v="12"/>
    <n v="7"/>
    <n v="12"/>
    <n v="7"/>
    <n v="62"/>
    <n v="46"/>
    <n v="62"/>
    <n v="46"/>
    <n v="0"/>
    <m/>
    <n v="0"/>
    <n v="0"/>
    <n v="74"/>
    <n v="53"/>
    <n v="74"/>
    <n v="53"/>
    <n v="4.7083333333333304"/>
    <n v="3.5"/>
    <n v="56.499999999999964"/>
    <n v="24.5"/>
    <n v="3.9919354838709702"/>
    <n v="4.0869565217391299"/>
    <n v="247.50000000000014"/>
    <n v="187.99999999999997"/>
    <m/>
    <m/>
    <n v="0"/>
    <n v="0"/>
    <n v="4.1081081081081097"/>
    <n v="4.0094339622641506"/>
    <n v="304.00000000000011"/>
    <n v="212.49999999999997"/>
    <n v="74.8333333333333"/>
    <n v="61.714285714285701"/>
    <n v="897.99999999999955"/>
    <n v="431.99999999999989"/>
    <n v="58.935483870967701"/>
    <n v="58.804347826087003"/>
    <n v="3653.9999999999973"/>
    <n v="2705.0000000000023"/>
    <m/>
    <m/>
    <n v="0"/>
    <n v="0"/>
    <n v="61.513513513513466"/>
    <n v="59.188679245283062"/>
    <n v="4551.9999999999964"/>
    <n v="3137.0000000000023"/>
    <n v="104"/>
    <n v="72"/>
    <n v="104"/>
    <n v="72"/>
    <n v="3.8076923076923102"/>
    <n v="3.4861111111111098"/>
    <n v="396.00000000000023"/>
    <n v="250.99999999999991"/>
    <n v="36.442307692307701"/>
    <n v="28.9722222222222"/>
    <n v="3790.0000000000009"/>
    <n v="2085.9999999999982"/>
    <n v="84"/>
    <n v="75"/>
    <n v="84"/>
    <n v="75"/>
    <n v="291.00000000000006"/>
    <n v="246.50000000000003"/>
    <n v="6604.7500000000036"/>
    <n v="5779"/>
    <n v="155"/>
    <n v="117"/>
    <n v="155"/>
    <n v="117"/>
    <n v="884.70000000000027"/>
    <n v="647.5"/>
    <n v="11269.563636363637"/>
    <n v="8785.0000000000018"/>
    <n v="239"/>
    <n v="192"/>
    <n v="239"/>
    <n v="192"/>
    <n v="1175.7000000000003"/>
    <n v="894"/>
    <n v="17874.31363636364"/>
    <n v="14564.000000000002"/>
    <n v="0"/>
    <n v="0"/>
    <n v="0"/>
    <n v="0"/>
    <n v="0"/>
    <n v="0"/>
    <n v="0"/>
    <n v="0"/>
    <n v="1571.7000000000005"/>
    <n v="1145"/>
    <n v="21664.313636363637"/>
    <n v="16650"/>
  </r>
  <r>
    <x v="14"/>
    <s v="Richard Bland College "/>
    <m/>
    <n v="233338"/>
    <x v="6"/>
    <n v="214"/>
    <n v="192"/>
    <n v="0"/>
    <n v="0"/>
    <n v="214"/>
    <n v="192"/>
    <n v="66"/>
    <n v="66"/>
    <n v="214"/>
    <n v="192"/>
    <n v="214"/>
    <n v="192"/>
    <n v="43"/>
    <n v="27"/>
    <n v="43"/>
    <n v="27"/>
    <n v="0"/>
    <n v="1"/>
    <n v="0"/>
    <n v="1"/>
    <n v="0"/>
    <m/>
    <n v="0"/>
    <n v="0"/>
    <n v="43"/>
    <n v="28"/>
    <n v="43"/>
    <n v="28"/>
    <n v="1.5"/>
    <n v="2.25925925925926"/>
    <n v="64.5"/>
    <n v="61.000000000000021"/>
    <n v="4"/>
    <n v="12"/>
    <n v="0"/>
    <n v="12"/>
    <n v="0"/>
    <m/>
    <n v="0"/>
    <n v="0"/>
    <n v="1.5"/>
    <n v="2.6071428571428581"/>
    <n v="64.5"/>
    <n v="73.000000000000028"/>
    <n v="61.1860465116279"/>
    <n v="60.4444444444444"/>
    <n v="2630.9999999999995"/>
    <n v="1631.9999999999989"/>
    <n v="83"/>
    <n v="79"/>
    <n v="0"/>
    <n v="79"/>
    <n v="0"/>
    <m/>
    <n v="0"/>
    <n v="0"/>
    <n v="61.186046511627893"/>
    <n v="61.107142857142819"/>
    <n v="2630.9999999999995"/>
    <n v="1710.9999999999989"/>
    <n v="116"/>
    <n v="114"/>
    <n v="116"/>
    <n v="114"/>
    <n v="35"/>
    <n v="28"/>
    <n v="35"/>
    <n v="28"/>
    <n v="0"/>
    <m/>
    <n v="0"/>
    <n v="0"/>
    <n v="151"/>
    <n v="142"/>
    <n v="151"/>
    <n v="142"/>
    <n v="2.3663793103448301"/>
    <n v="2.7149122807017498"/>
    <n v="274.50000000000028"/>
    <n v="309.49999999999949"/>
    <n v="5.0142857142857098"/>
    <n v="3.9285714285714302"/>
    <n v="175.49999999999983"/>
    <n v="110.00000000000004"/>
    <n v="0"/>
    <m/>
    <n v="0"/>
    <n v="0"/>
    <n v="2.9801324503311264"/>
    <n v="2.9542253521126729"/>
    <n v="450.00000000000011"/>
    <n v="419.49999999999955"/>
    <n v="62.258620689655203"/>
    <n v="63.105263157894697"/>
    <n v="7222.0000000000036"/>
    <n v="7193.9999999999955"/>
    <n v="66.8"/>
    <n v="69.464285714285694"/>
    <n v="2338"/>
    <n v="1944.9999999999995"/>
    <n v="0"/>
    <m/>
    <n v="0"/>
    <n v="0"/>
    <n v="63.311258278145722"/>
    <n v="64.359154929577429"/>
    <n v="9560.0000000000036"/>
    <n v="9138.9999999999945"/>
    <n v="194"/>
    <n v="170"/>
    <n v="194"/>
    <n v="170"/>
    <n v="2.6520618556701039"/>
    <n v="2.897058823529409"/>
    <n v="514.50000000000011"/>
    <n v="492.49999999999955"/>
    <n v="62.840206185567027"/>
    <n v="63.82352941176466"/>
    <n v="12191.000000000004"/>
    <n v="10849.999999999993"/>
    <n v="13"/>
    <n v="18"/>
    <n v="13"/>
    <n v="18"/>
    <n v="2"/>
    <n v="2"/>
    <n v="2"/>
    <n v="2"/>
    <n v="0"/>
    <m/>
    <n v="0"/>
    <n v="0"/>
    <n v="15"/>
    <n v="20"/>
    <n v="15"/>
    <n v="20"/>
    <n v="1.92307692307692"/>
    <n v="2.6388888888888902"/>
    <n v="24.999999999999961"/>
    <n v="47.500000000000021"/>
    <n v="2.75"/>
    <n v="5.5"/>
    <n v="5.5"/>
    <n v="11"/>
    <m/>
    <m/>
    <n v="0"/>
    <n v="0"/>
    <n v="2.0333333333333306"/>
    <n v="2.9250000000000012"/>
    <n v="30.499999999999957"/>
    <n v="58.500000000000021"/>
    <n v="42.461538461538503"/>
    <n v="46.6666666666667"/>
    <n v="552.00000000000057"/>
    <n v="840.00000000000057"/>
    <n v="46.5"/>
    <n v="65.5"/>
    <n v="93"/>
    <n v="131"/>
    <m/>
    <m/>
    <n v="0"/>
    <n v="0"/>
    <n v="43.000000000000036"/>
    <n v="48.550000000000026"/>
    <n v="645.00000000000057"/>
    <n v="971.00000000000045"/>
    <n v="5"/>
    <n v="2"/>
    <n v="5"/>
    <n v="2"/>
    <n v="2.8"/>
    <n v="4"/>
    <n v="14"/>
    <n v="8"/>
    <n v="44.8"/>
    <n v="69"/>
    <n v="224"/>
    <n v="138"/>
    <n v="172"/>
    <n v="159"/>
    <n v="172"/>
    <n v="159"/>
    <n v="364.00000000000023"/>
    <n v="417.99999999999949"/>
    <n v="10405.000000000004"/>
    <n v="9665.9999999999945"/>
    <n v="37"/>
    <n v="31"/>
    <n v="37"/>
    <n v="31"/>
    <n v="180.99999999999983"/>
    <n v="133.00000000000006"/>
    <n v="2431"/>
    <n v="2154.9999999999995"/>
    <n v="209"/>
    <n v="190"/>
    <n v="209"/>
    <n v="190"/>
    <n v="545"/>
    <n v="550.99999999999955"/>
    <n v="12836.000000000004"/>
    <n v="11820.999999999995"/>
    <n v="0"/>
    <n v="0"/>
    <n v="0"/>
    <n v="0"/>
    <n v="0"/>
    <n v="0"/>
    <n v="0"/>
    <n v="0"/>
    <n v="559.00000000000011"/>
    <n v="558.99999999999955"/>
    <n v="13060.000000000004"/>
    <n v="11958.999999999993"/>
  </r>
  <r>
    <x v="14"/>
    <s v="Southwest Virginia Community College "/>
    <m/>
    <n v="233648"/>
    <x v="6"/>
    <n v="244"/>
    <n v="336"/>
    <n v="0"/>
    <n v="0"/>
    <n v="244"/>
    <n v="336"/>
    <n v="66"/>
    <n v="66"/>
    <n v="244"/>
    <n v="334"/>
    <n v="244"/>
    <n v="334"/>
    <n v="83"/>
    <n v="138"/>
    <n v="83"/>
    <n v="138"/>
    <n v="12"/>
    <n v="18"/>
    <n v="12"/>
    <n v="18"/>
    <n v="0"/>
    <m/>
    <n v="0"/>
    <n v="0"/>
    <n v="95"/>
    <n v="156"/>
    <n v="95"/>
    <n v="156"/>
    <n v="2.9156626506024099"/>
    <n v="2.9565217391304301"/>
    <n v="242.00000000000003"/>
    <n v="407.99999999999937"/>
    <n v="4.3333333333333304"/>
    <n v="3.7777777777777799"/>
    <n v="51.999999999999964"/>
    <n v="68.000000000000043"/>
    <n v="0"/>
    <m/>
    <n v="0"/>
    <n v="0"/>
    <n v="3.094736842105263"/>
    <n v="3.0512820512820475"/>
    <n v="294"/>
    <n v="475.99999999999943"/>
    <n v="86.879518072289201"/>
    <n v="87.623188405797094"/>
    <n v="7211.0000000000036"/>
    <n v="12091.999999999998"/>
    <n v="96.6666666666667"/>
    <n v="84.5"/>
    <n v="1160.0000000000005"/>
    <n v="1521"/>
    <n v="0"/>
    <m/>
    <n v="0"/>
    <n v="0"/>
    <n v="88.115789473684245"/>
    <n v="87.262820512820497"/>
    <n v="8371.0000000000036"/>
    <n v="13612.999999999998"/>
    <n v="49"/>
    <n v="61"/>
    <n v="49"/>
    <n v="61"/>
    <n v="43"/>
    <n v="35"/>
    <n v="43"/>
    <n v="35"/>
    <n v="0"/>
    <m/>
    <n v="0"/>
    <n v="0"/>
    <n v="92"/>
    <n v="96"/>
    <n v="92"/>
    <n v="96"/>
    <n v="7.9387755102040796"/>
    <n v="4.3032786885245899"/>
    <n v="388.99999999999989"/>
    <n v="262.5"/>
    <n v="10.6976744186047"/>
    <n v="7"/>
    <n v="460.0000000000021"/>
    <n v="245"/>
    <n v="0"/>
    <m/>
    <n v="0"/>
    <n v="0"/>
    <n v="9.2282608695652399"/>
    <n v="5.286458333333333"/>
    <n v="849.00000000000205"/>
    <n v="507.5"/>
    <n v="95.836734693877503"/>
    <n v="80.967213114754102"/>
    <n v="4695.9999999999973"/>
    <n v="4939"/>
    <n v="100.302325581395"/>
    <n v="82.457142857142898"/>
    <n v="4312.9999999999845"/>
    <n v="2886.0000000000014"/>
    <n v="0"/>
    <m/>
    <n v="0"/>
    <n v="0"/>
    <n v="97.923913043478066"/>
    <n v="81.510416666666686"/>
    <n v="9008.9999999999818"/>
    <n v="7825.0000000000018"/>
    <n v="187"/>
    <n v="252"/>
    <n v="187"/>
    <n v="252"/>
    <n v="6.1122994652406524"/>
    <n v="3.9027777777777755"/>
    <n v="1143.000000000002"/>
    <n v="983.49999999999943"/>
    <n v="92.941176470588161"/>
    <n v="85.071428571428569"/>
    <n v="17379.999999999985"/>
    <n v="21438"/>
    <n v="7"/>
    <n v="14"/>
    <n v="7"/>
    <n v="14"/>
    <n v="22"/>
    <n v="31"/>
    <n v="22"/>
    <n v="31"/>
    <n v="0"/>
    <m/>
    <n v="0"/>
    <n v="0"/>
    <n v="29"/>
    <n v="45"/>
    <n v="29"/>
    <n v="45"/>
    <n v="2.5714285714285698"/>
    <n v="4.0714285714285703"/>
    <n v="17.999999999999989"/>
    <n v="56.999999999999986"/>
    <n v="3.6363636363636398"/>
    <n v="3.9838709677419399"/>
    <n v="80.000000000000071"/>
    <n v="123.50000000000014"/>
    <m/>
    <m/>
    <n v="0"/>
    <n v="0"/>
    <n v="3.3793103448275881"/>
    <n v="4.0111111111111137"/>
    <n v="98.000000000000057"/>
    <n v="180.50000000000011"/>
    <n v="56.857142857142897"/>
    <n v="60.642857142857103"/>
    <n v="398.00000000000028"/>
    <n v="848.99999999999943"/>
    <n v="53.318181818181799"/>
    <n v="57.225806451612897"/>
    <n v="1172.9999999999995"/>
    <n v="1773.9999999999998"/>
    <m/>
    <m/>
    <n v="0"/>
    <n v="0"/>
    <n v="54.172413793103438"/>
    <n v="58.28888888888887"/>
    <n v="1570.9999999999998"/>
    <n v="2622.9999999999991"/>
    <n v="28"/>
    <n v="37"/>
    <n v="28"/>
    <n v="37"/>
    <n v="10.214285714285699"/>
    <n v="11.6756756756757"/>
    <n v="285.9999999999996"/>
    <n v="432.00000000000091"/>
    <n v="83.75"/>
    <n v="85.513513513513502"/>
    <n v="2345"/>
    <n v="3163.9999999999995"/>
    <n v="139"/>
    <n v="213"/>
    <n v="139"/>
    <n v="213"/>
    <n v="648.99999999999989"/>
    <n v="727.49999999999932"/>
    <n v="12305"/>
    <n v="17880"/>
    <n v="77"/>
    <n v="84"/>
    <n v="77"/>
    <n v="84"/>
    <n v="592.00000000000216"/>
    <n v="436.50000000000023"/>
    <n v="6645.9999999999854"/>
    <n v="6181.0000000000018"/>
    <n v="216"/>
    <n v="297"/>
    <n v="216"/>
    <n v="297"/>
    <n v="1241.000000000002"/>
    <n v="1163.9999999999995"/>
    <n v="18950.999999999985"/>
    <n v="24061"/>
    <n v="0"/>
    <n v="0"/>
    <n v="0"/>
    <n v="0"/>
    <n v="0"/>
    <n v="0"/>
    <n v="0"/>
    <n v="0"/>
    <n v="1527.0000000000016"/>
    <n v="1596.0000000000005"/>
    <n v="21295.999999999985"/>
    <n v="27225"/>
  </r>
  <r>
    <x v="14"/>
    <s v="Virginia Highlands Community College "/>
    <m/>
    <n v="233903"/>
    <x v="6"/>
    <n v="249"/>
    <n v="315"/>
    <n v="0"/>
    <n v="0"/>
    <n v="249"/>
    <n v="315"/>
    <n v="66"/>
    <n v="66"/>
    <n v="249"/>
    <n v="315"/>
    <n v="249"/>
    <n v="315"/>
    <n v="79"/>
    <n v="87"/>
    <n v="79"/>
    <n v="87"/>
    <n v="19"/>
    <n v="29"/>
    <n v="19"/>
    <n v="29"/>
    <n v="0"/>
    <m/>
    <n v="0"/>
    <n v="0"/>
    <n v="98"/>
    <n v="116"/>
    <n v="98"/>
    <n v="116"/>
    <n v="2.83544303797468"/>
    <n v="2.83908045977011"/>
    <n v="223.99999999999972"/>
    <n v="246.99999999999957"/>
    <n v="3.9473684210526301"/>
    <n v="4.4137931034482802"/>
    <n v="74.999999999999972"/>
    <n v="128.00000000000011"/>
    <n v="0"/>
    <m/>
    <n v="0"/>
    <n v="0"/>
    <n v="3.0510204081632617"/>
    <n v="3.2327586206896521"/>
    <n v="298.99999999999966"/>
    <n v="374.99999999999966"/>
    <n v="80.063291139240505"/>
    <n v="77.758620689655203"/>
    <n v="6325"/>
    <n v="6765.0000000000027"/>
    <n v="83.947368421052602"/>
    <n v="88.137931034482804"/>
    <n v="1594.9999999999995"/>
    <n v="2556.0000000000014"/>
    <n v="0"/>
    <m/>
    <n v="0"/>
    <n v="0"/>
    <n v="80.816326530612244"/>
    <n v="80.353448275862107"/>
    <n v="7920"/>
    <n v="9321.0000000000036"/>
    <n v="43"/>
    <n v="46"/>
    <n v="43"/>
    <n v="46"/>
    <n v="33"/>
    <n v="38"/>
    <n v="33"/>
    <n v="38"/>
    <n v="0"/>
    <m/>
    <n v="0"/>
    <n v="0"/>
    <n v="76"/>
    <n v="84"/>
    <n v="76"/>
    <n v="84"/>
    <n v="4.3255813953488396"/>
    <n v="4.5"/>
    <n v="186.00000000000011"/>
    <n v="207"/>
    <n v="8.0303030303030294"/>
    <n v="7.5921052631578902"/>
    <n v="264.99999999999994"/>
    <n v="288.49999999999983"/>
    <n v="0"/>
    <m/>
    <n v="0"/>
    <n v="0"/>
    <n v="5.9342105263157903"/>
    <n v="5.8988095238095219"/>
    <n v="451.00000000000006"/>
    <n v="495.49999999999983"/>
    <n v="80.744186046511601"/>
    <n v="76.2173913043478"/>
    <n v="3471.9999999999986"/>
    <n v="3505.9999999999986"/>
    <n v="80.393939393939405"/>
    <n v="81.394736842105303"/>
    <n v="2653.0000000000005"/>
    <n v="3093.0000000000014"/>
    <n v="0"/>
    <m/>
    <n v="0"/>
    <n v="0"/>
    <n v="80.592105263157876"/>
    <n v="78.55952380952381"/>
    <n v="6124.9999999999982"/>
    <n v="6599"/>
    <n v="174"/>
    <n v="200"/>
    <n v="174"/>
    <n v="200"/>
    <n v="4.3103448275862055"/>
    <n v="4.3524999999999974"/>
    <n v="749.99999999999977"/>
    <n v="870.49999999999943"/>
    <n v="80.718390804597689"/>
    <n v="79.600000000000023"/>
    <n v="14044.999999999998"/>
    <n v="15920.000000000004"/>
    <n v="15"/>
    <n v="19"/>
    <n v="15"/>
    <n v="19"/>
    <n v="30"/>
    <n v="48"/>
    <n v="30"/>
    <n v="48"/>
    <n v="0"/>
    <m/>
    <n v="0"/>
    <n v="0"/>
    <n v="45"/>
    <n v="67"/>
    <n v="45"/>
    <n v="67"/>
    <n v="3.56666666666667"/>
    <n v="4"/>
    <n v="53.50000000000005"/>
    <n v="76"/>
    <n v="5.1333333333333302"/>
    <n v="4.0104166666666696"/>
    <n v="153.99999999999991"/>
    <n v="192.50000000000014"/>
    <m/>
    <m/>
    <n v="0"/>
    <n v="0"/>
    <n v="4.6111111111111107"/>
    <n v="4.0074626865671661"/>
    <n v="207.49999999999997"/>
    <n v="268.50000000000011"/>
    <n v="75"/>
    <n v="71.473684210526301"/>
    <n v="1125"/>
    <n v="1357.9999999999998"/>
    <n v="59.733333333333299"/>
    <n v="60.3541666666667"/>
    <n v="1791.9999999999989"/>
    <n v="2897.0000000000018"/>
    <m/>
    <m/>
    <n v="0"/>
    <n v="0"/>
    <n v="64.822222222222209"/>
    <n v="63.507462686567195"/>
    <n v="2916.9999999999995"/>
    <n v="4255.0000000000018"/>
    <n v="30"/>
    <n v="48"/>
    <n v="30"/>
    <n v="48"/>
    <n v="9.7666666666666693"/>
    <n v="8.8333333333333304"/>
    <n v="293.00000000000006"/>
    <n v="423.99999999999989"/>
    <n v="73.033333333333303"/>
    <n v="66.0625"/>
    <n v="2190.9999999999991"/>
    <n v="3171"/>
    <n v="137"/>
    <n v="152"/>
    <n v="137"/>
    <n v="152"/>
    <n v="463.49999999999989"/>
    <n v="529.99999999999955"/>
    <n v="10921.999999999998"/>
    <n v="11629.000000000002"/>
    <n v="82"/>
    <n v="115"/>
    <n v="82"/>
    <n v="115"/>
    <n v="493.99999999999977"/>
    <n v="609.00000000000011"/>
    <n v="6039.9999999999991"/>
    <n v="8546.0000000000036"/>
    <n v="219"/>
    <n v="267"/>
    <n v="219"/>
    <n v="267"/>
    <n v="957.49999999999966"/>
    <n v="1138.9999999999995"/>
    <n v="16961.999999999996"/>
    <n v="20175.000000000007"/>
    <n v="0"/>
    <n v="0"/>
    <n v="0"/>
    <n v="0"/>
    <n v="0"/>
    <n v="0"/>
    <n v="0"/>
    <n v="0"/>
    <n v="1250.4999999999998"/>
    <n v="1562.9999999999995"/>
    <n v="19152.999999999996"/>
    <n v="23346.000000000007"/>
  </r>
  <r>
    <x v="14"/>
    <s v="Wytheville Community College "/>
    <m/>
    <n v="234377"/>
    <x v="6"/>
    <n v="318"/>
    <n v="310"/>
    <n v="0"/>
    <n v="0"/>
    <n v="318"/>
    <n v="310"/>
    <n v="66"/>
    <n v="66"/>
    <n v="315"/>
    <n v="310"/>
    <n v="315"/>
    <n v="310"/>
    <n v="89"/>
    <n v="73"/>
    <n v="89"/>
    <n v="73"/>
    <n v="39"/>
    <n v="19"/>
    <n v="39"/>
    <n v="19"/>
    <n v="0"/>
    <m/>
    <n v="0"/>
    <n v="0"/>
    <n v="128"/>
    <n v="92"/>
    <n v="128"/>
    <n v="92"/>
    <n v="2.7640449438202199"/>
    <n v="3.2739726027397298"/>
    <n v="245.99999999999957"/>
    <n v="239.00000000000028"/>
    <n v="4.2051282051282097"/>
    <n v="3.3157894736842102"/>
    <n v="164.00000000000017"/>
    <n v="62.999999999999993"/>
    <n v="0"/>
    <m/>
    <n v="0"/>
    <n v="0"/>
    <n v="3.2031249999999982"/>
    <n v="3.2826086956521769"/>
    <n v="409.99999999999977"/>
    <n v="302.00000000000028"/>
    <n v="78.943820224719104"/>
    <n v="84.726027397260296"/>
    <n v="7026"/>
    <n v="6185.0000000000018"/>
    <n v="83.948717948717899"/>
    <n v="85"/>
    <n v="3273.9999999999982"/>
    <n v="1615"/>
    <n v="0"/>
    <m/>
    <n v="0"/>
    <n v="0"/>
    <n v="80.468749999999986"/>
    <n v="84.7826086956522"/>
    <n v="10299.999999999998"/>
    <n v="7800.0000000000027"/>
    <n v="33"/>
    <n v="30"/>
    <n v="33"/>
    <n v="30"/>
    <n v="33"/>
    <n v="39"/>
    <n v="33"/>
    <n v="39"/>
    <n v="0"/>
    <m/>
    <n v="0"/>
    <n v="0"/>
    <n v="66"/>
    <n v="69"/>
    <n v="66"/>
    <n v="69"/>
    <n v="3.1969696969696999"/>
    <n v="4.1666666666666696"/>
    <n v="105.5000000000001"/>
    <n v="125.00000000000009"/>
    <n v="8.7121212121212093"/>
    <n v="9.0384615384615401"/>
    <n v="287.49999999999989"/>
    <n v="352.50000000000006"/>
    <n v="0"/>
    <m/>
    <n v="0"/>
    <n v="0"/>
    <n v="5.9545454545454541"/>
    <n v="6.9202898550724656"/>
    <n v="393"/>
    <n v="477.50000000000011"/>
    <n v="72.575757575757606"/>
    <n v="74.099999999999994"/>
    <n v="2395.0000000000009"/>
    <n v="2223"/>
    <n v="81.848484848484802"/>
    <n v="80.205128205128204"/>
    <n v="2700.9999999999986"/>
    <n v="3128"/>
    <n v="0"/>
    <m/>
    <n v="0"/>
    <n v="0"/>
    <n v="77.212121212121218"/>
    <n v="77.550724637681157"/>
    <n v="5096"/>
    <n v="5351"/>
    <n v="194"/>
    <n v="161"/>
    <n v="194"/>
    <n v="161"/>
    <n v="4.1391752577319574"/>
    <n v="4.8416149068323007"/>
    <n v="802.99999999999977"/>
    <n v="779.50000000000045"/>
    <n v="79.360824742268036"/>
    <n v="81.683229813664624"/>
    <n v="15395.999999999998"/>
    <n v="13151.000000000004"/>
    <n v="17"/>
    <n v="27"/>
    <n v="17"/>
    <n v="27"/>
    <n v="40"/>
    <n v="38"/>
    <n v="40"/>
    <n v="38"/>
    <n v="0"/>
    <m/>
    <n v="0"/>
    <n v="0"/>
    <n v="57"/>
    <n v="65"/>
    <n v="57"/>
    <n v="65"/>
    <n v="2.5588235294117601"/>
    <n v="3.6111111111111098"/>
    <n v="43.499999999999922"/>
    <n v="97.499999999999972"/>
    <n v="3.1749999999999998"/>
    <n v="3.2631578947368398"/>
    <n v="127"/>
    <n v="123.99999999999991"/>
    <m/>
    <m/>
    <n v="0"/>
    <n v="0"/>
    <n v="2.991228070175437"/>
    <n v="3.4076923076923058"/>
    <n v="170.49999999999991"/>
    <n v="221.49999999999989"/>
    <n v="57.176470588235297"/>
    <n v="63.185185185185198"/>
    <n v="972"/>
    <n v="1706.0000000000002"/>
    <n v="57.5"/>
    <n v="57.657894736842103"/>
    <n v="2300"/>
    <n v="2191"/>
    <m/>
    <m/>
    <n v="0"/>
    <n v="0"/>
    <n v="57.403508771929822"/>
    <n v="59.95384615384615"/>
    <n v="3272"/>
    <n v="3897"/>
    <n v="64"/>
    <n v="84"/>
    <n v="64"/>
    <n v="84"/>
    <n v="3.21875"/>
    <n v="7.2051282051282097"/>
    <n v="206"/>
    <n v="605.23076923076962"/>
    <n v="33.453125"/>
    <n v="48.192307692307701"/>
    <n v="2141"/>
    <n v="4048.1538461538466"/>
    <n v="139"/>
    <n v="130"/>
    <n v="139"/>
    <n v="130"/>
    <n v="394.9999999999996"/>
    <n v="461.50000000000034"/>
    <n v="10393"/>
    <n v="10114.000000000002"/>
    <n v="112"/>
    <n v="96"/>
    <n v="112"/>
    <n v="96"/>
    <n v="578.5"/>
    <n v="539.5"/>
    <n v="8274.9999999999964"/>
    <n v="6934"/>
    <n v="251"/>
    <n v="226"/>
    <n v="251"/>
    <n v="226"/>
    <n v="973.49999999999955"/>
    <n v="1001.0000000000003"/>
    <n v="18667.999999999996"/>
    <n v="17048"/>
    <n v="0"/>
    <n v="0"/>
    <n v="0"/>
    <n v="0"/>
    <n v="0"/>
    <n v="0"/>
    <n v="0"/>
    <n v="0"/>
    <n v="1179.4999999999995"/>
    <n v="1606.23076923077"/>
    <n v="20809"/>
    <n v="21096.153846153851"/>
  </r>
  <r>
    <x v="15"/>
    <s v="West Virginia University"/>
    <m/>
    <n v="238032"/>
    <x v="3"/>
    <n v="4649"/>
    <n v="4540"/>
    <n v="133"/>
    <n v="144"/>
    <n v="4516"/>
    <n v="4396"/>
    <n v="120"/>
    <n v="120"/>
    <n v="4516"/>
    <n v="4396"/>
    <n v="0"/>
    <n v="0"/>
    <n v="810"/>
    <n v="905"/>
    <n v="0"/>
    <n v="0"/>
    <n v="1"/>
    <m/>
    <n v="0"/>
    <n v="0"/>
    <m/>
    <m/>
    <n v="0"/>
    <n v="0"/>
    <n v="811"/>
    <n v="905"/>
    <n v="0"/>
    <n v="0"/>
    <n v="4.3"/>
    <n v="4.3"/>
    <n v="3483"/>
    <n v="3891.5"/>
    <n v="4"/>
    <m/>
    <n v="4"/>
    <n v="0"/>
    <m/>
    <m/>
    <n v="0"/>
    <n v="0"/>
    <n v="4.2996300863131935"/>
    <n v="4.3"/>
    <n v="3487"/>
    <n v="3891.5"/>
    <m/>
    <m/>
    <n v="0"/>
    <n v="0"/>
    <m/>
    <m/>
    <n v="0"/>
    <n v="0"/>
    <m/>
    <m/>
    <n v="0"/>
    <n v="0"/>
    <n v="0"/>
    <n v="0"/>
    <n v="0"/>
    <n v="0"/>
    <n v="2567"/>
    <n v="2574"/>
    <n v="0"/>
    <n v="0"/>
    <n v="15"/>
    <n v="6"/>
    <n v="0"/>
    <n v="0"/>
    <m/>
    <m/>
    <n v="0"/>
    <n v="0"/>
    <n v="2582"/>
    <n v="2580"/>
    <n v="0"/>
    <n v="0"/>
    <n v="4.9000000000000004"/>
    <n v="4.7"/>
    <n v="12578.300000000001"/>
    <n v="12097.800000000001"/>
    <n v="7.3"/>
    <n v="7.3"/>
    <n v="109.5"/>
    <n v="43.8"/>
    <m/>
    <m/>
    <n v="0"/>
    <n v="0"/>
    <n v="4.9139426800929513"/>
    <n v="4.7060465116279069"/>
    <n v="12687.800000000001"/>
    <n v="12141.6"/>
    <m/>
    <m/>
    <n v="0"/>
    <n v="0"/>
    <m/>
    <m/>
    <n v="0"/>
    <n v="0"/>
    <m/>
    <m/>
    <n v="0"/>
    <n v="0"/>
    <n v="0"/>
    <n v="0"/>
    <n v="0"/>
    <n v="0"/>
    <n v="3393"/>
    <n v="3485"/>
    <n v="0"/>
    <n v="0"/>
    <n v="4.7671087533156502"/>
    <n v="4.6006025824964132"/>
    <n v="16174.800000000001"/>
    <n v="16033.1"/>
    <n v="0"/>
    <n v="0"/>
    <n v="0"/>
    <n v="0"/>
    <n v="837"/>
    <n v="754"/>
    <n v="0"/>
    <n v="0"/>
    <n v="73"/>
    <n v="62"/>
    <n v="0"/>
    <n v="0"/>
    <m/>
    <m/>
    <n v="0"/>
    <n v="0"/>
    <n v="910"/>
    <n v="816"/>
    <n v="0"/>
    <n v="0"/>
    <n v="3.9"/>
    <n v="3.7"/>
    <n v="3264.2999999999997"/>
    <n v="2789.8"/>
    <n v="3.8"/>
    <n v="4.3"/>
    <n v="277.39999999999998"/>
    <n v="266.59999999999997"/>
    <m/>
    <m/>
    <n v="0"/>
    <n v="0"/>
    <n v="3.8919780219780216"/>
    <n v="3.7455882352941177"/>
    <n v="3541.7"/>
    <n v="3056.4"/>
    <m/>
    <m/>
    <n v="0"/>
    <n v="0"/>
    <m/>
    <m/>
    <n v="0"/>
    <n v="0"/>
    <m/>
    <m/>
    <n v="0"/>
    <n v="0"/>
    <n v="0"/>
    <n v="0"/>
    <n v="0"/>
    <n v="0"/>
    <n v="213"/>
    <n v="95"/>
    <n v="0"/>
    <n v="0"/>
    <n v="3.7"/>
    <n v="3.9"/>
    <n v="788.1"/>
    <n v="370.5"/>
    <m/>
    <m/>
    <n v="0"/>
    <n v="0"/>
    <n v="4214"/>
    <n v="4233"/>
    <n v="0"/>
    <n v="0"/>
    <n v="19325.600000000002"/>
    <n v="18779.100000000002"/>
    <n v="0"/>
    <n v="0"/>
    <n v="89"/>
    <n v="68"/>
    <n v="0"/>
    <n v="0"/>
    <n v="390.9"/>
    <n v="310.39999999999998"/>
    <n v="0"/>
    <n v="0"/>
    <n v="4303"/>
    <n v="4301"/>
    <n v="0"/>
    <n v="0"/>
    <n v="19716.500000000004"/>
    <n v="19089.500000000004"/>
    <n v="0"/>
    <n v="0"/>
    <n v="0"/>
    <n v="0"/>
    <n v="0"/>
    <n v="0"/>
    <n v="0"/>
    <n v="0"/>
    <n v="0"/>
    <n v="0"/>
    <n v="20504.599999999999"/>
    <n v="19460"/>
    <n v="0"/>
    <n v="0"/>
  </r>
  <r>
    <x v="15"/>
    <s v="Marshall University "/>
    <m/>
    <n v="237525"/>
    <x v="1"/>
    <n v="1628"/>
    <n v="1462"/>
    <n v="12"/>
    <n v="23"/>
    <n v="1616"/>
    <n v="1439"/>
    <n v="120"/>
    <n v="120"/>
    <n v="1616"/>
    <n v="1439"/>
    <n v="0"/>
    <n v="0"/>
    <n v="503"/>
    <n v="458"/>
    <n v="0"/>
    <n v="0"/>
    <n v="2"/>
    <m/>
    <n v="0"/>
    <n v="0"/>
    <m/>
    <m/>
    <n v="0"/>
    <n v="0"/>
    <n v="505"/>
    <n v="458"/>
    <n v="0"/>
    <n v="0"/>
    <n v="4.5"/>
    <n v="4.4000000000000004"/>
    <n v="2263.5"/>
    <n v="2015.2000000000003"/>
    <n v="5"/>
    <m/>
    <n v="10"/>
    <n v="0"/>
    <m/>
    <m/>
    <n v="0"/>
    <n v="0"/>
    <n v="4.501980198019802"/>
    <n v="4.4000000000000004"/>
    <n v="2273.5"/>
    <n v="2015.2000000000003"/>
    <m/>
    <m/>
    <n v="0"/>
    <n v="0"/>
    <m/>
    <m/>
    <n v="0"/>
    <n v="0"/>
    <m/>
    <m/>
    <n v="0"/>
    <n v="0"/>
    <n v="0"/>
    <n v="0"/>
    <n v="0"/>
    <n v="0"/>
    <n v="659"/>
    <n v="572"/>
    <n v="0"/>
    <n v="0"/>
    <n v="4"/>
    <n v="6"/>
    <n v="0"/>
    <n v="0"/>
    <m/>
    <m/>
    <n v="0"/>
    <n v="0"/>
    <n v="663"/>
    <n v="578"/>
    <n v="0"/>
    <n v="0"/>
    <n v="5.8"/>
    <n v="6"/>
    <n v="3822.2"/>
    <n v="3432"/>
    <n v="9"/>
    <n v="12.4"/>
    <n v="36"/>
    <n v="74.400000000000006"/>
    <m/>
    <m/>
    <n v="0"/>
    <n v="0"/>
    <n v="5.8193061840120661"/>
    <n v="6.0664359861591697"/>
    <n v="3858.2"/>
    <n v="3506.4"/>
    <m/>
    <m/>
    <n v="0"/>
    <n v="0"/>
    <m/>
    <m/>
    <n v="0"/>
    <n v="0"/>
    <m/>
    <m/>
    <n v="0"/>
    <n v="0"/>
    <n v="0"/>
    <n v="0"/>
    <n v="0"/>
    <n v="0"/>
    <n v="1168"/>
    <n v="1036"/>
    <n v="0"/>
    <n v="0"/>
    <n v="5.2497431506849317"/>
    <n v="5.3297297297297304"/>
    <n v="6131.7"/>
    <n v="5521.6"/>
    <n v="0"/>
    <n v="0"/>
    <n v="0"/>
    <n v="0"/>
    <n v="344"/>
    <n v="310"/>
    <n v="0"/>
    <n v="0"/>
    <n v="62"/>
    <n v="59"/>
    <n v="0"/>
    <n v="0"/>
    <m/>
    <m/>
    <n v="0"/>
    <n v="0"/>
    <n v="406"/>
    <n v="369"/>
    <n v="0"/>
    <n v="0"/>
    <n v="3.9"/>
    <n v="4.2"/>
    <n v="1341.6"/>
    <n v="1302"/>
    <n v="4.4000000000000004"/>
    <n v="4"/>
    <n v="272.8"/>
    <n v="236"/>
    <m/>
    <m/>
    <n v="0"/>
    <n v="0"/>
    <n v="3.9763546798029554"/>
    <n v="4.1680216802168024"/>
    <n v="1614.3999999999999"/>
    <n v="1538"/>
    <m/>
    <m/>
    <n v="0"/>
    <n v="0"/>
    <m/>
    <m/>
    <n v="0"/>
    <n v="0"/>
    <m/>
    <m/>
    <n v="0"/>
    <n v="0"/>
    <n v="0"/>
    <n v="0"/>
    <n v="0"/>
    <n v="0"/>
    <n v="42"/>
    <n v="34"/>
    <n v="0"/>
    <n v="0"/>
    <n v="6.2"/>
    <n v="9.1999999999999993"/>
    <n v="260.40000000000003"/>
    <n v="312.79999999999995"/>
    <m/>
    <m/>
    <n v="0"/>
    <n v="0"/>
    <n v="1506"/>
    <n v="1340"/>
    <n v="0"/>
    <n v="0"/>
    <n v="7427.2999999999993"/>
    <n v="6749.2000000000007"/>
    <n v="0"/>
    <n v="0"/>
    <n v="68"/>
    <n v="65"/>
    <n v="0"/>
    <n v="0"/>
    <n v="318.8"/>
    <n v="310.39999999999998"/>
    <n v="0"/>
    <n v="0"/>
    <n v="1574"/>
    <n v="1405"/>
    <n v="0"/>
    <n v="0"/>
    <n v="7746.0999999999995"/>
    <n v="7059.6"/>
    <n v="0"/>
    <n v="0"/>
    <n v="0"/>
    <n v="0"/>
    <n v="0"/>
    <n v="0"/>
    <n v="0"/>
    <n v="0"/>
    <n v="0"/>
    <n v="0"/>
    <n v="8006.4999999999991"/>
    <n v="7372.4000000000005"/>
    <n v="0"/>
    <n v="0"/>
  </r>
  <r>
    <x v="15"/>
    <s v="Concord University "/>
    <m/>
    <n v="237330"/>
    <x v="10"/>
    <n v="370"/>
    <n v="356"/>
    <n v="23"/>
    <n v="25"/>
    <n v="347"/>
    <n v="331"/>
    <n v="120"/>
    <n v="120"/>
    <n v="347"/>
    <n v="331"/>
    <n v="0"/>
    <n v="0"/>
    <n v="54"/>
    <n v="48"/>
    <n v="0"/>
    <n v="0"/>
    <m/>
    <m/>
    <n v="0"/>
    <n v="0"/>
    <m/>
    <m/>
    <n v="0"/>
    <n v="0"/>
    <n v="54"/>
    <n v="48"/>
    <n v="0"/>
    <n v="0"/>
    <n v="4.5"/>
    <n v="4.0999999999999996"/>
    <n v="243"/>
    <n v="196.79999999999998"/>
    <m/>
    <m/>
    <n v="0"/>
    <n v="0"/>
    <m/>
    <m/>
    <n v="0"/>
    <n v="0"/>
    <n v="4.5"/>
    <n v="4.0999999999999996"/>
    <n v="243"/>
    <n v="196.79999999999998"/>
    <m/>
    <m/>
    <n v="0"/>
    <n v="0"/>
    <m/>
    <m/>
    <n v="0"/>
    <n v="0"/>
    <m/>
    <m/>
    <n v="0"/>
    <n v="0"/>
    <n v="0"/>
    <n v="0"/>
    <n v="0"/>
    <n v="0"/>
    <n v="167"/>
    <n v="163"/>
    <n v="0"/>
    <n v="0"/>
    <m/>
    <m/>
    <n v="0"/>
    <n v="0"/>
    <m/>
    <m/>
    <n v="0"/>
    <n v="0"/>
    <n v="167"/>
    <n v="163"/>
    <n v="0"/>
    <n v="0"/>
    <n v="5.3"/>
    <n v="5.3"/>
    <n v="885.1"/>
    <n v="863.9"/>
    <m/>
    <m/>
    <n v="0"/>
    <n v="0"/>
    <m/>
    <m/>
    <n v="0"/>
    <n v="0"/>
    <n v="5.3"/>
    <n v="5.3"/>
    <n v="885.1"/>
    <n v="863.9"/>
    <m/>
    <m/>
    <n v="0"/>
    <n v="0"/>
    <m/>
    <m/>
    <n v="0"/>
    <n v="0"/>
    <m/>
    <m/>
    <n v="0"/>
    <n v="0"/>
    <n v="0"/>
    <n v="0"/>
    <n v="0"/>
    <n v="0"/>
    <n v="221"/>
    <n v="211"/>
    <n v="0"/>
    <n v="0"/>
    <n v="5.1045248868778277"/>
    <n v="5.0270142180094792"/>
    <n v="1128.0999999999999"/>
    <n v="1060.7"/>
    <n v="0"/>
    <n v="0"/>
    <n v="0"/>
    <n v="0"/>
    <n v="106"/>
    <n v="100"/>
    <n v="0"/>
    <n v="0"/>
    <n v="11"/>
    <n v="9"/>
    <n v="0"/>
    <n v="0"/>
    <m/>
    <m/>
    <n v="0"/>
    <n v="0"/>
    <n v="117"/>
    <n v="109"/>
    <n v="0"/>
    <n v="0"/>
    <n v="3.4"/>
    <n v="3.5"/>
    <n v="360.4"/>
    <n v="350"/>
    <n v="3.4"/>
    <n v="4.4000000000000004"/>
    <n v="37.4"/>
    <n v="39.6"/>
    <m/>
    <m/>
    <n v="0"/>
    <n v="0"/>
    <n v="3.3999999999999995"/>
    <n v="3.574311926605505"/>
    <n v="397.79999999999995"/>
    <n v="389.6"/>
    <m/>
    <m/>
    <n v="0"/>
    <n v="0"/>
    <m/>
    <m/>
    <n v="0"/>
    <n v="0"/>
    <m/>
    <m/>
    <n v="0"/>
    <n v="0"/>
    <n v="0"/>
    <n v="0"/>
    <n v="0"/>
    <n v="0"/>
    <n v="9"/>
    <n v="11"/>
    <n v="0"/>
    <n v="0"/>
    <n v="5.8"/>
    <n v="9.6999999999999993"/>
    <n v="52.199999999999996"/>
    <n v="106.69999999999999"/>
    <m/>
    <m/>
    <n v="0"/>
    <n v="0"/>
    <n v="327"/>
    <n v="311"/>
    <n v="0"/>
    <n v="0"/>
    <n v="1488.5"/>
    <n v="1410.7"/>
    <n v="0"/>
    <n v="0"/>
    <n v="11"/>
    <n v="9"/>
    <n v="0"/>
    <n v="0"/>
    <n v="37.4"/>
    <n v="39.6"/>
    <n v="0"/>
    <n v="0"/>
    <n v="338"/>
    <n v="320"/>
    <n v="0"/>
    <n v="0"/>
    <n v="1525.9"/>
    <n v="1450.3"/>
    <n v="0"/>
    <n v="0"/>
    <n v="0"/>
    <n v="0"/>
    <n v="0"/>
    <n v="0"/>
    <n v="0"/>
    <n v="0"/>
    <n v="0"/>
    <n v="0"/>
    <n v="1578.1"/>
    <n v="1557.0000000000002"/>
    <n v="0"/>
    <n v="0"/>
  </r>
  <r>
    <x v="15"/>
    <s v="Fairmont State University"/>
    <s v="Met the Requirment for Four-Year 4 in 2021-22"/>
    <n v="237367"/>
    <x v="10"/>
    <n v="651"/>
    <n v="698"/>
    <n v="59"/>
    <n v="62"/>
    <n v="592"/>
    <n v="636"/>
    <n v="120"/>
    <n v="120"/>
    <n v="592"/>
    <n v="636"/>
    <n v="0"/>
    <n v="0"/>
    <n v="180"/>
    <n v="168"/>
    <n v="0"/>
    <n v="0"/>
    <m/>
    <m/>
    <n v="0"/>
    <n v="0"/>
    <m/>
    <m/>
    <n v="0"/>
    <n v="0"/>
    <n v="180"/>
    <n v="168"/>
    <n v="0"/>
    <n v="0"/>
    <n v="4.3"/>
    <n v="4.2"/>
    <n v="774"/>
    <n v="705.6"/>
    <m/>
    <m/>
    <n v="0"/>
    <n v="0"/>
    <m/>
    <m/>
    <n v="0"/>
    <n v="0"/>
    <n v="4.3"/>
    <n v="4.2"/>
    <n v="774"/>
    <n v="705.6"/>
    <m/>
    <m/>
    <n v="0"/>
    <n v="0"/>
    <m/>
    <m/>
    <n v="0"/>
    <n v="0"/>
    <m/>
    <m/>
    <n v="0"/>
    <n v="0"/>
    <n v="0"/>
    <n v="0"/>
    <n v="0"/>
    <n v="0"/>
    <n v="217"/>
    <n v="229"/>
    <n v="0"/>
    <n v="0"/>
    <n v="2"/>
    <n v="5"/>
    <n v="0"/>
    <n v="0"/>
    <m/>
    <m/>
    <n v="0"/>
    <n v="0"/>
    <n v="219"/>
    <n v="234"/>
    <n v="0"/>
    <n v="0"/>
    <n v="6"/>
    <n v="5.5"/>
    <n v="1302"/>
    <n v="1259.5"/>
    <n v="22.8"/>
    <n v="8.1"/>
    <n v="45.6"/>
    <n v="40.5"/>
    <m/>
    <m/>
    <n v="0"/>
    <n v="0"/>
    <n v="6.1534246575342459"/>
    <n v="5.5555555555555554"/>
    <n v="1347.6"/>
    <n v="1300"/>
    <m/>
    <m/>
    <n v="0"/>
    <n v="0"/>
    <m/>
    <m/>
    <n v="0"/>
    <n v="0"/>
    <m/>
    <m/>
    <n v="0"/>
    <n v="0"/>
    <n v="0"/>
    <n v="0"/>
    <n v="0"/>
    <n v="0"/>
    <n v="399"/>
    <n v="402"/>
    <n v="0"/>
    <n v="0"/>
    <n v="5.3172932330827063"/>
    <n v="4.9890547263681588"/>
    <n v="2121.6"/>
    <n v="2005.6"/>
    <n v="0"/>
    <n v="0"/>
    <n v="0"/>
    <n v="0"/>
    <n v="160"/>
    <n v="198"/>
    <n v="0"/>
    <n v="0"/>
    <n v="14"/>
    <n v="19"/>
    <n v="0"/>
    <n v="0"/>
    <m/>
    <m/>
    <n v="0"/>
    <n v="0"/>
    <n v="174"/>
    <n v="217"/>
    <n v="0"/>
    <n v="0"/>
    <n v="4.3"/>
    <n v="4.5999999999999996"/>
    <n v="688"/>
    <n v="910.8"/>
    <n v="5.7"/>
    <n v="7.6"/>
    <n v="79.8"/>
    <n v="144.4"/>
    <m/>
    <m/>
    <n v="0"/>
    <n v="0"/>
    <n v="4.4126436781609195"/>
    <n v="4.862672811059908"/>
    <n v="767.8"/>
    <n v="1055.2"/>
    <m/>
    <m/>
    <n v="0"/>
    <n v="0"/>
    <m/>
    <m/>
    <n v="0"/>
    <n v="0"/>
    <m/>
    <m/>
    <n v="0"/>
    <n v="0"/>
    <n v="0"/>
    <n v="0"/>
    <n v="0"/>
    <n v="0"/>
    <n v="19"/>
    <n v="17"/>
    <n v="0"/>
    <n v="0"/>
    <n v="11.8"/>
    <n v="5.6"/>
    <n v="224.20000000000002"/>
    <n v="95.199999999999989"/>
    <m/>
    <m/>
    <n v="0"/>
    <n v="0"/>
    <n v="557"/>
    <n v="595"/>
    <n v="0"/>
    <n v="0"/>
    <n v="2764"/>
    <n v="2875.8999999999996"/>
    <n v="0"/>
    <n v="0"/>
    <n v="16"/>
    <n v="24"/>
    <n v="0"/>
    <n v="0"/>
    <n v="125.4"/>
    <n v="184.9"/>
    <n v="0"/>
    <n v="0"/>
    <n v="573"/>
    <n v="619"/>
    <n v="0"/>
    <n v="0"/>
    <n v="2889.4"/>
    <n v="3060.7999999999997"/>
    <n v="0"/>
    <n v="0"/>
    <n v="0"/>
    <n v="0"/>
    <n v="0"/>
    <n v="0"/>
    <n v="0"/>
    <n v="0"/>
    <n v="0"/>
    <n v="0"/>
    <n v="3113.5999999999995"/>
    <n v="3156"/>
    <n v="0"/>
    <n v="0"/>
  </r>
  <r>
    <x v="15"/>
    <s v="Shepherd University "/>
    <s v=" "/>
    <n v="237792"/>
    <x v="10"/>
    <n v="634"/>
    <n v="574"/>
    <n v="12"/>
    <n v="18"/>
    <n v="622"/>
    <n v="556"/>
    <n v="120"/>
    <n v="120"/>
    <n v="622"/>
    <n v="556"/>
    <n v="0"/>
    <n v="0"/>
    <n v="69"/>
    <n v="86"/>
    <n v="0"/>
    <n v="0"/>
    <m/>
    <m/>
    <n v="0"/>
    <n v="0"/>
    <m/>
    <m/>
    <n v="0"/>
    <n v="0"/>
    <n v="69"/>
    <n v="86"/>
    <n v="0"/>
    <n v="0"/>
    <n v="4.3"/>
    <n v="4.2"/>
    <n v="296.7"/>
    <n v="361.2"/>
    <m/>
    <m/>
    <n v="0"/>
    <n v="0"/>
    <m/>
    <m/>
    <n v="0"/>
    <n v="0"/>
    <n v="4.3"/>
    <n v="4.2"/>
    <n v="296.7"/>
    <n v="361.2"/>
    <m/>
    <m/>
    <n v="0"/>
    <n v="0"/>
    <m/>
    <m/>
    <n v="0"/>
    <n v="0"/>
    <m/>
    <m/>
    <n v="0"/>
    <n v="0"/>
    <n v="0"/>
    <n v="0"/>
    <n v="0"/>
    <n v="0"/>
    <n v="245"/>
    <n v="228"/>
    <n v="0"/>
    <n v="0"/>
    <n v="1"/>
    <n v="6"/>
    <n v="0"/>
    <n v="0"/>
    <m/>
    <m/>
    <n v="0"/>
    <n v="0"/>
    <n v="246"/>
    <n v="234"/>
    <n v="0"/>
    <n v="0"/>
    <n v="5.3"/>
    <n v="4.7"/>
    <n v="1298.5"/>
    <n v="1071.6000000000001"/>
    <n v="8.5"/>
    <n v="8.1999999999999993"/>
    <n v="8.5"/>
    <n v="49.199999999999996"/>
    <m/>
    <m/>
    <n v="0"/>
    <n v="0"/>
    <n v="5.3130081300813012"/>
    <n v="4.7897435897435905"/>
    <n v="1307"/>
    <n v="1120.8000000000002"/>
    <m/>
    <m/>
    <n v="0"/>
    <n v="0"/>
    <m/>
    <m/>
    <n v="0"/>
    <n v="0"/>
    <m/>
    <m/>
    <n v="0"/>
    <n v="0"/>
    <n v="0"/>
    <n v="0"/>
    <n v="0"/>
    <n v="0"/>
    <n v="315"/>
    <n v="320"/>
    <n v="0"/>
    <n v="0"/>
    <n v="5.0911111111111111"/>
    <n v="4.6312500000000005"/>
    <n v="1603.7"/>
    <n v="1482.0000000000002"/>
    <n v="0"/>
    <n v="0"/>
    <n v="0"/>
    <n v="0"/>
    <n v="244"/>
    <n v="194"/>
    <n v="0"/>
    <n v="0"/>
    <n v="57"/>
    <n v="35"/>
    <n v="0"/>
    <n v="0"/>
    <m/>
    <m/>
    <n v="0"/>
    <n v="0"/>
    <n v="301"/>
    <n v="229"/>
    <n v="0"/>
    <n v="0"/>
    <n v="3.8"/>
    <n v="3.5"/>
    <n v="927.19999999999993"/>
    <n v="679"/>
    <n v="3.6"/>
    <n v="5.0999999999999996"/>
    <n v="205.20000000000002"/>
    <n v="178.5"/>
    <m/>
    <m/>
    <n v="0"/>
    <n v="0"/>
    <n v="3.7621262458471758"/>
    <n v="3.7445414847161573"/>
    <n v="1132.3999999999999"/>
    <n v="857.5"/>
    <m/>
    <m/>
    <n v="0"/>
    <n v="0"/>
    <m/>
    <m/>
    <n v="0"/>
    <n v="0"/>
    <m/>
    <m/>
    <n v="0"/>
    <n v="0"/>
    <n v="0"/>
    <n v="0"/>
    <n v="0"/>
    <n v="0"/>
    <n v="6"/>
    <n v="7"/>
    <n v="0"/>
    <n v="0"/>
    <n v="8.8000000000000007"/>
    <n v="8.6"/>
    <n v="52.800000000000004"/>
    <n v="60.199999999999996"/>
    <m/>
    <m/>
    <n v="0"/>
    <n v="0"/>
    <n v="558"/>
    <n v="508"/>
    <n v="0"/>
    <n v="0"/>
    <n v="2522.4"/>
    <n v="2111.8000000000002"/>
    <n v="0"/>
    <n v="0"/>
    <n v="58"/>
    <n v="41"/>
    <n v="0"/>
    <n v="0"/>
    <n v="213.70000000000002"/>
    <n v="227.7"/>
    <n v="0"/>
    <n v="0"/>
    <n v="616"/>
    <n v="549"/>
    <n v="0"/>
    <n v="0"/>
    <n v="2736.1"/>
    <n v="2339.5"/>
    <n v="0"/>
    <n v="0"/>
    <n v="0"/>
    <n v="0"/>
    <n v="0"/>
    <n v="0"/>
    <n v="0"/>
    <n v="0"/>
    <n v="0"/>
    <n v="0"/>
    <n v="2788.9"/>
    <n v="2399.6999999999998"/>
    <n v="0"/>
    <n v="0"/>
  </r>
  <r>
    <x v="15"/>
    <s v="West Liberty University"/>
    <s v="Reclassifed: Met the criteria for Four-Year 4 in 2019-20 2020-21, and 2021-22"/>
    <n v="237932"/>
    <x v="2"/>
    <n v="412"/>
    <n v="426"/>
    <n v="6"/>
    <n v="4"/>
    <n v="406"/>
    <n v="422"/>
    <n v="120"/>
    <n v="120"/>
    <n v="406"/>
    <n v="422"/>
    <n v="0"/>
    <n v="0"/>
    <n v="88"/>
    <n v="110"/>
    <n v="0"/>
    <n v="0"/>
    <m/>
    <n v="1"/>
    <n v="0"/>
    <n v="0"/>
    <m/>
    <m/>
    <n v="0"/>
    <n v="0"/>
    <n v="88"/>
    <n v="111"/>
    <n v="0"/>
    <n v="0"/>
    <n v="4"/>
    <n v="4.0999999999999996"/>
    <n v="352"/>
    <n v="450.99999999999994"/>
    <m/>
    <n v="3"/>
    <n v="0"/>
    <n v="3"/>
    <m/>
    <m/>
    <n v="0"/>
    <n v="0"/>
    <n v="4"/>
    <n v="4.0900900900900892"/>
    <n v="352"/>
    <n v="453.99999999999989"/>
    <m/>
    <m/>
    <n v="0"/>
    <n v="0"/>
    <m/>
    <m/>
    <n v="0"/>
    <n v="0"/>
    <m/>
    <m/>
    <n v="0"/>
    <n v="0"/>
    <n v="0"/>
    <n v="0"/>
    <n v="0"/>
    <n v="0"/>
    <n v="165"/>
    <n v="150"/>
    <n v="0"/>
    <n v="0"/>
    <m/>
    <n v="2"/>
    <n v="0"/>
    <n v="0"/>
    <m/>
    <m/>
    <n v="0"/>
    <n v="0"/>
    <n v="165"/>
    <n v="152"/>
    <n v="0"/>
    <n v="0"/>
    <n v="4.5999999999999996"/>
    <n v="4.4000000000000004"/>
    <n v="758.99999999999989"/>
    <n v="660"/>
    <m/>
    <n v="8.8000000000000007"/>
    <n v="0"/>
    <n v="17.600000000000001"/>
    <m/>
    <m/>
    <n v="0"/>
    <n v="0"/>
    <n v="4.5999999999999996"/>
    <n v="4.4578947368421051"/>
    <n v="758.99999999999989"/>
    <n v="677.6"/>
    <m/>
    <m/>
    <n v="0"/>
    <n v="0"/>
    <m/>
    <m/>
    <n v="0"/>
    <n v="0"/>
    <m/>
    <m/>
    <n v="0"/>
    <n v="0"/>
    <n v="0"/>
    <n v="0"/>
    <n v="0"/>
    <n v="0"/>
    <n v="253"/>
    <n v="263"/>
    <n v="0"/>
    <n v="0"/>
    <n v="4.3913043478260869"/>
    <n v="4.302661596958175"/>
    <n v="1111"/>
    <n v="1131.5999999999999"/>
    <n v="0"/>
    <n v="0"/>
    <n v="0"/>
    <n v="0"/>
    <n v="116"/>
    <n v="121"/>
    <n v="0"/>
    <n v="0"/>
    <n v="24"/>
    <n v="20"/>
    <n v="0"/>
    <n v="0"/>
    <m/>
    <m/>
    <n v="0"/>
    <n v="0"/>
    <n v="140"/>
    <n v="141"/>
    <n v="0"/>
    <n v="0"/>
    <n v="3.6"/>
    <n v="4"/>
    <n v="417.6"/>
    <n v="484"/>
    <n v="3.9"/>
    <n v="3.9"/>
    <n v="93.6"/>
    <n v="78"/>
    <m/>
    <m/>
    <n v="0"/>
    <n v="0"/>
    <n v="3.6514285714285717"/>
    <n v="3.9858156028368796"/>
    <n v="511.20000000000005"/>
    <n v="562"/>
    <m/>
    <m/>
    <n v="0"/>
    <n v="0"/>
    <m/>
    <m/>
    <n v="0"/>
    <n v="0"/>
    <m/>
    <m/>
    <n v="0"/>
    <n v="0"/>
    <n v="0"/>
    <n v="0"/>
    <n v="0"/>
    <n v="0"/>
    <n v="13"/>
    <n v="18"/>
    <n v="0"/>
    <n v="0"/>
    <n v="4"/>
    <n v="5.5"/>
    <n v="52"/>
    <n v="99"/>
    <m/>
    <m/>
    <n v="0"/>
    <n v="0"/>
    <n v="369"/>
    <n v="381"/>
    <n v="0"/>
    <n v="0"/>
    <n v="1528.6"/>
    <n v="1595"/>
    <n v="0"/>
    <n v="0"/>
    <n v="24"/>
    <n v="23"/>
    <n v="0"/>
    <n v="0"/>
    <n v="93.6"/>
    <n v="98.6"/>
    <n v="0"/>
    <n v="0"/>
    <n v="393"/>
    <n v="404"/>
    <n v="0"/>
    <n v="0"/>
    <n v="1622.1999999999998"/>
    <n v="1693.6"/>
    <n v="0"/>
    <n v="0"/>
    <n v="0"/>
    <n v="0"/>
    <n v="0"/>
    <n v="0"/>
    <n v="0"/>
    <n v="0"/>
    <n v="0"/>
    <n v="0"/>
    <n v="1674.2"/>
    <n v="1792.6"/>
    <n v="0"/>
    <n v="0"/>
  </r>
  <r>
    <x v="15"/>
    <s v="Bluefield State College "/>
    <m/>
    <n v="237215"/>
    <x v="4"/>
    <n v="182"/>
    <n v="151"/>
    <n v="4"/>
    <n v="2"/>
    <n v="178"/>
    <n v="149"/>
    <n v="120"/>
    <n v="120"/>
    <n v="178"/>
    <n v="149"/>
    <n v="0"/>
    <n v="0"/>
    <n v="21"/>
    <n v="16"/>
    <n v="0"/>
    <n v="0"/>
    <n v="1"/>
    <m/>
    <n v="0"/>
    <n v="0"/>
    <m/>
    <m/>
    <n v="0"/>
    <n v="0"/>
    <n v="22"/>
    <n v="16"/>
    <n v="0"/>
    <n v="0"/>
    <n v="5.5"/>
    <n v="5.6"/>
    <n v="115.5"/>
    <n v="89.6"/>
    <n v="8.5"/>
    <m/>
    <n v="8.5"/>
    <n v="0"/>
    <m/>
    <m/>
    <n v="0"/>
    <n v="0"/>
    <n v="5.6363636363636367"/>
    <n v="5.6"/>
    <n v="124"/>
    <n v="89.6"/>
    <m/>
    <m/>
    <n v="0"/>
    <n v="0"/>
    <m/>
    <m/>
    <n v="0"/>
    <n v="0"/>
    <m/>
    <m/>
    <n v="0"/>
    <n v="0"/>
    <n v="0"/>
    <n v="0"/>
    <n v="0"/>
    <n v="0"/>
    <n v="71"/>
    <n v="58"/>
    <n v="0"/>
    <n v="0"/>
    <n v="5"/>
    <m/>
    <n v="0"/>
    <n v="0"/>
    <m/>
    <m/>
    <n v="0"/>
    <n v="0"/>
    <n v="76"/>
    <n v="58"/>
    <n v="0"/>
    <n v="0"/>
    <n v="6.1"/>
    <n v="6.6"/>
    <n v="433.09999999999997"/>
    <n v="382.79999999999995"/>
    <n v="12.5"/>
    <m/>
    <n v="62.5"/>
    <n v="0"/>
    <m/>
    <m/>
    <n v="0"/>
    <n v="0"/>
    <n v="6.5210526315789465"/>
    <n v="6.6"/>
    <n v="495.59999999999991"/>
    <n v="382.79999999999995"/>
    <m/>
    <m/>
    <n v="0"/>
    <n v="0"/>
    <m/>
    <m/>
    <n v="0"/>
    <n v="0"/>
    <m/>
    <m/>
    <n v="0"/>
    <n v="0"/>
    <n v="0"/>
    <n v="0"/>
    <n v="0"/>
    <n v="0"/>
    <n v="98"/>
    <n v="74"/>
    <n v="0"/>
    <n v="0"/>
    <n v="6.3224489795918357"/>
    <n v="6.3837837837837839"/>
    <n v="619.59999999999991"/>
    <n v="472.4"/>
    <n v="0"/>
    <n v="0"/>
    <n v="0"/>
    <n v="0"/>
    <n v="62"/>
    <n v="61"/>
    <n v="0"/>
    <n v="0"/>
    <n v="10"/>
    <n v="10"/>
    <n v="0"/>
    <n v="0"/>
    <m/>
    <m/>
    <n v="0"/>
    <n v="0"/>
    <n v="72"/>
    <n v="71"/>
    <n v="0"/>
    <n v="0"/>
    <n v="4.4000000000000004"/>
    <n v="5.6"/>
    <n v="272.8"/>
    <n v="341.59999999999997"/>
    <n v="5.8"/>
    <n v="6"/>
    <n v="58"/>
    <n v="60"/>
    <m/>
    <m/>
    <n v="0"/>
    <n v="0"/>
    <n v="4.594444444444445"/>
    <n v="5.6563380281690137"/>
    <n v="330.80000000000007"/>
    <n v="401.59999999999997"/>
    <m/>
    <m/>
    <n v="0"/>
    <n v="0"/>
    <m/>
    <m/>
    <n v="0"/>
    <n v="0"/>
    <m/>
    <m/>
    <n v="0"/>
    <n v="0"/>
    <n v="0"/>
    <n v="0"/>
    <n v="0"/>
    <n v="0"/>
    <n v="8"/>
    <n v="4"/>
    <n v="0"/>
    <n v="0"/>
    <n v="13.4"/>
    <n v="15.3"/>
    <n v="107.2"/>
    <n v="61.2"/>
    <m/>
    <m/>
    <n v="0"/>
    <n v="0"/>
    <n v="154"/>
    <n v="135"/>
    <n v="0"/>
    <n v="0"/>
    <n v="821.39999999999986"/>
    <n v="814"/>
    <n v="0"/>
    <n v="0"/>
    <n v="16"/>
    <n v="10"/>
    <n v="0"/>
    <n v="0"/>
    <n v="129"/>
    <n v="60"/>
    <n v="0"/>
    <n v="0"/>
    <n v="170"/>
    <n v="145"/>
    <n v="0"/>
    <n v="0"/>
    <n v="950.39999999999986"/>
    <n v="874"/>
    <n v="0"/>
    <n v="0"/>
    <n v="0"/>
    <n v="0"/>
    <n v="0"/>
    <n v="0"/>
    <n v="0"/>
    <n v="0"/>
    <n v="0"/>
    <n v="0"/>
    <n v="1057.5999999999999"/>
    <n v="935.2"/>
    <n v="0"/>
    <n v="0"/>
  </r>
  <r>
    <x v="15"/>
    <s v="Glenville State College "/>
    <m/>
    <n v="237385"/>
    <x v="4"/>
    <n v="163"/>
    <n v="165"/>
    <n v="5"/>
    <n v="1"/>
    <n v="158"/>
    <n v="164"/>
    <n v="120"/>
    <n v="120"/>
    <n v="158"/>
    <n v="164"/>
    <n v="0"/>
    <n v="0"/>
    <n v="38"/>
    <n v="37"/>
    <n v="0"/>
    <n v="0"/>
    <m/>
    <m/>
    <n v="0"/>
    <n v="0"/>
    <m/>
    <m/>
    <n v="0"/>
    <n v="0"/>
    <n v="38"/>
    <n v="37"/>
    <n v="0"/>
    <n v="0"/>
    <n v="4"/>
    <n v="4.2"/>
    <n v="152"/>
    <n v="155.4"/>
    <m/>
    <m/>
    <n v="0"/>
    <n v="0"/>
    <m/>
    <m/>
    <n v="0"/>
    <n v="0"/>
    <n v="4"/>
    <n v="4.2"/>
    <n v="152"/>
    <n v="155.4"/>
    <m/>
    <m/>
    <n v="0"/>
    <n v="0"/>
    <m/>
    <m/>
    <n v="0"/>
    <n v="0"/>
    <m/>
    <m/>
    <n v="0"/>
    <n v="0"/>
    <n v="0"/>
    <n v="0"/>
    <n v="0"/>
    <n v="0"/>
    <n v="69"/>
    <n v="68"/>
    <n v="0"/>
    <n v="0"/>
    <n v="3"/>
    <n v="11"/>
    <n v="0"/>
    <n v="0"/>
    <m/>
    <m/>
    <n v="0"/>
    <n v="0"/>
    <n v="72"/>
    <n v="79"/>
    <n v="0"/>
    <n v="0"/>
    <n v="5.6"/>
    <n v="5.3"/>
    <n v="386.4"/>
    <n v="360.4"/>
    <n v="4.5"/>
    <n v="6.8"/>
    <n v="13.5"/>
    <n v="74.8"/>
    <m/>
    <m/>
    <n v="0"/>
    <n v="0"/>
    <n v="5.5541666666666663"/>
    <n v="5.5088607594936709"/>
    <n v="399.9"/>
    <n v="435.2"/>
    <m/>
    <m/>
    <n v="0"/>
    <n v="0"/>
    <m/>
    <m/>
    <n v="0"/>
    <n v="0"/>
    <m/>
    <m/>
    <n v="0"/>
    <n v="0"/>
    <n v="0"/>
    <n v="0"/>
    <n v="0"/>
    <n v="0"/>
    <n v="110"/>
    <n v="116"/>
    <n v="0"/>
    <n v="0"/>
    <n v="5.0172727272727267"/>
    <n v="5.0913793103448279"/>
    <n v="551.9"/>
    <n v="590.6"/>
    <n v="0"/>
    <n v="0"/>
    <n v="0"/>
    <n v="0"/>
    <n v="36"/>
    <n v="36"/>
    <n v="0"/>
    <n v="0"/>
    <n v="9"/>
    <n v="7"/>
    <n v="0"/>
    <n v="0"/>
    <m/>
    <m/>
    <n v="0"/>
    <n v="0"/>
    <n v="45"/>
    <n v="43"/>
    <n v="0"/>
    <n v="0"/>
    <n v="3.3"/>
    <n v="3.5"/>
    <n v="118.8"/>
    <n v="126"/>
    <n v="3.4"/>
    <n v="4.4000000000000004"/>
    <n v="30.599999999999998"/>
    <n v="30.800000000000004"/>
    <m/>
    <m/>
    <n v="0"/>
    <n v="0"/>
    <n v="3.3200000000000003"/>
    <n v="3.6465116279069769"/>
    <n v="149.4"/>
    <n v="156.80000000000001"/>
    <m/>
    <m/>
    <n v="0"/>
    <n v="0"/>
    <m/>
    <m/>
    <n v="0"/>
    <n v="0"/>
    <m/>
    <m/>
    <n v="0"/>
    <n v="0"/>
    <n v="0"/>
    <n v="0"/>
    <n v="0"/>
    <n v="0"/>
    <n v="3"/>
    <n v="5"/>
    <n v="0"/>
    <n v="0"/>
    <n v="18.5"/>
    <n v="5.7"/>
    <n v="55.5"/>
    <n v="28.5"/>
    <m/>
    <m/>
    <n v="0"/>
    <n v="0"/>
    <n v="143"/>
    <n v="141"/>
    <n v="0"/>
    <n v="0"/>
    <n v="657.19999999999993"/>
    <n v="641.79999999999995"/>
    <n v="0"/>
    <n v="0"/>
    <n v="12"/>
    <n v="18"/>
    <n v="0"/>
    <n v="0"/>
    <n v="44.099999999999994"/>
    <n v="105.6"/>
    <n v="0"/>
    <n v="0"/>
    <n v="155"/>
    <n v="159"/>
    <n v="0"/>
    <n v="0"/>
    <n v="701.3"/>
    <n v="747.4"/>
    <n v="0"/>
    <n v="0"/>
    <n v="0"/>
    <n v="0"/>
    <n v="0"/>
    <n v="0"/>
    <n v="0"/>
    <n v="0"/>
    <n v="0"/>
    <n v="0"/>
    <n v="756.8"/>
    <n v="775.90000000000009"/>
    <n v="0"/>
    <n v="0"/>
  </r>
  <r>
    <x v="15"/>
    <s v="West Virginia State University "/>
    <s v="Reclassifed: Met the criteria for Four-Year 4 in 2019-20 2020-21, and 2021-22"/>
    <n v="237899"/>
    <x v="2"/>
    <n v="365"/>
    <n v="364"/>
    <n v="16"/>
    <n v="14"/>
    <n v="349"/>
    <n v="350"/>
    <n v="120"/>
    <n v="120"/>
    <n v="349"/>
    <n v="350"/>
    <n v="0"/>
    <n v="0"/>
    <n v="50"/>
    <n v="62"/>
    <n v="0"/>
    <n v="0"/>
    <n v="1"/>
    <m/>
    <n v="0"/>
    <n v="0"/>
    <m/>
    <m/>
    <n v="0"/>
    <n v="0"/>
    <n v="51"/>
    <n v="62"/>
    <n v="0"/>
    <n v="0"/>
    <n v="4.4000000000000004"/>
    <n v="4"/>
    <n v="220.00000000000003"/>
    <n v="248"/>
    <n v="6.5"/>
    <m/>
    <n v="6.5"/>
    <n v="0"/>
    <m/>
    <m/>
    <n v="0"/>
    <n v="0"/>
    <n v="4.4411764705882355"/>
    <n v="4"/>
    <n v="226.5"/>
    <n v="248"/>
    <m/>
    <m/>
    <n v="0"/>
    <n v="0"/>
    <m/>
    <m/>
    <n v="0"/>
    <n v="0"/>
    <m/>
    <m/>
    <n v="0"/>
    <n v="0"/>
    <n v="0"/>
    <n v="0"/>
    <n v="0"/>
    <n v="0"/>
    <n v="117"/>
    <n v="104"/>
    <n v="0"/>
    <n v="0"/>
    <n v="4"/>
    <n v="3"/>
    <n v="0"/>
    <n v="0"/>
    <m/>
    <m/>
    <n v="0"/>
    <n v="0"/>
    <n v="121"/>
    <n v="107"/>
    <n v="0"/>
    <n v="0"/>
    <n v="5.3"/>
    <n v="6.2"/>
    <n v="620.1"/>
    <n v="644.80000000000007"/>
    <n v="8.8000000000000007"/>
    <n v="14.5"/>
    <n v="35.200000000000003"/>
    <n v="43.5"/>
    <m/>
    <m/>
    <n v="0"/>
    <n v="0"/>
    <n v="5.4157024793388437"/>
    <n v="6.4327102803738327"/>
    <n v="655.30000000000007"/>
    <n v="688.30000000000007"/>
    <m/>
    <m/>
    <n v="0"/>
    <n v="0"/>
    <m/>
    <m/>
    <n v="0"/>
    <n v="0"/>
    <m/>
    <m/>
    <n v="0"/>
    <n v="0"/>
    <n v="0"/>
    <n v="0"/>
    <n v="0"/>
    <n v="0"/>
    <n v="172"/>
    <n v="169"/>
    <n v="0"/>
    <n v="0"/>
    <n v="5.1267441860465119"/>
    <n v="5.540236686390533"/>
    <n v="881.80000000000007"/>
    <n v="936.30000000000007"/>
    <n v="0"/>
    <n v="0"/>
    <n v="0"/>
    <n v="0"/>
    <n v="147"/>
    <n v="149"/>
    <n v="0"/>
    <n v="0"/>
    <n v="17"/>
    <n v="18"/>
    <n v="0"/>
    <n v="0"/>
    <m/>
    <m/>
    <n v="0"/>
    <n v="0"/>
    <n v="164"/>
    <n v="167"/>
    <n v="0"/>
    <n v="0"/>
    <n v="4.0999999999999996"/>
    <n v="3.9"/>
    <n v="602.69999999999993"/>
    <n v="581.1"/>
    <n v="3.2"/>
    <n v="3.1"/>
    <n v="54.400000000000006"/>
    <n v="55.800000000000004"/>
    <m/>
    <m/>
    <n v="0"/>
    <n v="0"/>
    <n v="4.00670731707317"/>
    <n v="3.8137724550898202"/>
    <n v="657.09999999999991"/>
    <n v="636.9"/>
    <m/>
    <m/>
    <n v="0"/>
    <n v="0"/>
    <m/>
    <m/>
    <n v="0"/>
    <n v="0"/>
    <m/>
    <m/>
    <n v="0"/>
    <n v="0"/>
    <n v="0"/>
    <n v="0"/>
    <n v="0"/>
    <n v="0"/>
    <n v="13"/>
    <n v="14"/>
    <n v="0"/>
    <n v="0"/>
    <n v="10"/>
    <n v="10.9"/>
    <n v="130"/>
    <n v="152.6"/>
    <m/>
    <m/>
    <n v="0"/>
    <n v="0"/>
    <n v="314"/>
    <n v="315"/>
    <n v="0"/>
    <n v="0"/>
    <n v="1442.8"/>
    <n v="1473.9"/>
    <n v="0"/>
    <n v="0"/>
    <n v="22"/>
    <n v="21"/>
    <n v="0"/>
    <n v="0"/>
    <n v="96.100000000000009"/>
    <n v="99.300000000000011"/>
    <n v="0"/>
    <n v="0"/>
    <n v="336"/>
    <n v="336"/>
    <n v="0"/>
    <n v="0"/>
    <n v="1538.8999999999999"/>
    <n v="1573.2"/>
    <n v="0"/>
    <n v="0"/>
    <n v="0"/>
    <n v="0"/>
    <n v="0"/>
    <n v="0"/>
    <n v="0"/>
    <n v="0"/>
    <n v="0"/>
    <n v="0"/>
    <n v="1668.9"/>
    <n v="1725.8"/>
    <n v="0"/>
    <n v="0"/>
  </r>
  <r>
    <x v="15"/>
    <s v="West Virginia University Institute of Technology"/>
    <m/>
    <n v="237950"/>
    <x v="4"/>
    <n v="165"/>
    <n v="218"/>
    <n v="4"/>
    <n v="9"/>
    <n v="161"/>
    <n v="209"/>
    <n v="120"/>
    <n v="120"/>
    <n v="161"/>
    <n v="209"/>
    <n v="0"/>
    <n v="0"/>
    <n v="26"/>
    <n v="41"/>
    <n v="0"/>
    <n v="0"/>
    <m/>
    <m/>
    <n v="0"/>
    <n v="0"/>
    <m/>
    <m/>
    <n v="0"/>
    <n v="0"/>
    <n v="26"/>
    <n v="41"/>
    <n v="0"/>
    <n v="0"/>
    <n v="4.4000000000000004"/>
    <n v="4.2"/>
    <n v="114.4"/>
    <n v="172.20000000000002"/>
    <m/>
    <m/>
    <n v="0"/>
    <n v="0"/>
    <m/>
    <m/>
    <n v="0"/>
    <n v="0"/>
    <n v="4.4000000000000004"/>
    <n v="4.2"/>
    <n v="114.4"/>
    <n v="172.20000000000002"/>
    <m/>
    <m/>
    <n v="0"/>
    <n v="0"/>
    <m/>
    <m/>
    <n v="0"/>
    <n v="0"/>
    <m/>
    <m/>
    <n v="0"/>
    <n v="0"/>
    <n v="0"/>
    <n v="0"/>
    <n v="0"/>
    <n v="0"/>
    <n v="46"/>
    <n v="84"/>
    <n v="0"/>
    <n v="0"/>
    <n v="3"/>
    <n v="1"/>
    <n v="0"/>
    <n v="0"/>
    <m/>
    <m/>
    <n v="0"/>
    <n v="0"/>
    <n v="49"/>
    <n v="85"/>
    <n v="0"/>
    <n v="0"/>
    <n v="5.0999999999999996"/>
    <n v="4.5"/>
    <n v="234.6"/>
    <n v="378"/>
    <n v="14"/>
    <n v="12.5"/>
    <n v="42"/>
    <n v="12.5"/>
    <m/>
    <m/>
    <n v="0"/>
    <n v="0"/>
    <n v="5.6448979591836741"/>
    <n v="4.5941176470588232"/>
    <n v="276.60000000000002"/>
    <n v="390.5"/>
    <m/>
    <m/>
    <n v="0"/>
    <n v="0"/>
    <m/>
    <m/>
    <n v="0"/>
    <n v="0"/>
    <m/>
    <m/>
    <n v="0"/>
    <n v="0"/>
    <n v="0"/>
    <n v="0"/>
    <n v="0"/>
    <n v="0"/>
    <n v="75"/>
    <n v="126"/>
    <n v="0"/>
    <n v="0"/>
    <n v="5.2133333333333329"/>
    <n v="4.465873015873016"/>
    <n v="390.99999999999994"/>
    <n v="562.70000000000005"/>
    <n v="0"/>
    <n v="0"/>
    <n v="0"/>
    <n v="0"/>
    <n v="49"/>
    <n v="66"/>
    <n v="0"/>
    <n v="0"/>
    <n v="6"/>
    <n v="11"/>
    <n v="0"/>
    <n v="0"/>
    <m/>
    <m/>
    <n v="0"/>
    <n v="0"/>
    <n v="55"/>
    <n v="77"/>
    <n v="0"/>
    <n v="0"/>
    <n v="3.6"/>
    <n v="3.6"/>
    <n v="176.4"/>
    <n v="237.6"/>
    <n v="5.8"/>
    <n v="4.4000000000000004"/>
    <n v="34.799999999999997"/>
    <n v="48.400000000000006"/>
    <m/>
    <m/>
    <n v="0"/>
    <n v="0"/>
    <n v="3.84"/>
    <n v="3.7142857142857144"/>
    <n v="211.2"/>
    <n v="286"/>
    <m/>
    <m/>
    <n v="0"/>
    <n v="0"/>
    <m/>
    <m/>
    <n v="0"/>
    <n v="0"/>
    <m/>
    <m/>
    <n v="0"/>
    <n v="0"/>
    <n v="0"/>
    <n v="0"/>
    <n v="0"/>
    <n v="0"/>
    <n v="31"/>
    <n v="6"/>
    <n v="0"/>
    <n v="0"/>
    <n v="5"/>
    <n v="2.6"/>
    <n v="155"/>
    <n v="15.600000000000001"/>
    <m/>
    <m/>
    <n v="0"/>
    <n v="0"/>
    <n v="121"/>
    <n v="191"/>
    <n v="0"/>
    <n v="0"/>
    <n v="525.4"/>
    <n v="787.80000000000007"/>
    <n v="0"/>
    <n v="0"/>
    <n v="9"/>
    <n v="12"/>
    <n v="0"/>
    <n v="0"/>
    <n v="76.8"/>
    <n v="60.900000000000006"/>
    <n v="0"/>
    <n v="0"/>
    <n v="130"/>
    <n v="203"/>
    <n v="0"/>
    <n v="0"/>
    <n v="602.19999999999993"/>
    <n v="848.7"/>
    <n v="0"/>
    <n v="0"/>
    <n v="0"/>
    <n v="0"/>
    <n v="0"/>
    <n v="0"/>
    <n v="0"/>
    <n v="0"/>
    <n v="0"/>
    <n v="0"/>
    <n v="757.19999999999993"/>
    <n v="864.30000000000007"/>
    <n v="0"/>
    <n v="0"/>
  </r>
  <r>
    <x v="15"/>
    <s v="Potomac State College of West Virginia University"/>
    <m/>
    <n v="237701"/>
    <x v="9"/>
    <n v="213"/>
    <n v="245"/>
    <n v="11"/>
    <n v="29"/>
    <n v="202"/>
    <n v="216"/>
    <n v="60"/>
    <n v="60"/>
    <n v="202"/>
    <n v="216"/>
    <n v="0"/>
    <n v="0"/>
    <n v="55"/>
    <n v="75"/>
    <n v="0"/>
    <n v="0"/>
    <m/>
    <m/>
    <n v="0"/>
    <n v="0"/>
    <m/>
    <m/>
    <n v="0"/>
    <n v="0"/>
    <n v="55"/>
    <n v="75"/>
    <n v="0"/>
    <n v="0"/>
    <n v="2.4"/>
    <n v="2.4"/>
    <n v="132"/>
    <n v="180"/>
    <m/>
    <m/>
    <n v="0"/>
    <n v="0"/>
    <m/>
    <m/>
    <n v="0"/>
    <n v="0"/>
    <n v="2.4"/>
    <n v="2.4"/>
    <n v="132"/>
    <n v="180"/>
    <m/>
    <m/>
    <n v="0"/>
    <n v="0"/>
    <m/>
    <m/>
    <n v="0"/>
    <n v="0"/>
    <m/>
    <m/>
    <n v="0"/>
    <n v="0"/>
    <n v="0"/>
    <n v="0"/>
    <n v="0"/>
    <n v="0"/>
    <n v="113"/>
    <n v="98"/>
    <n v="0"/>
    <n v="0"/>
    <m/>
    <n v="2"/>
    <n v="0"/>
    <n v="0"/>
    <m/>
    <m/>
    <n v="0"/>
    <n v="0"/>
    <n v="113"/>
    <n v="100"/>
    <n v="0"/>
    <n v="0"/>
    <n v="3.1"/>
    <n v="3.5"/>
    <n v="350.3"/>
    <n v="343"/>
    <m/>
    <n v="5.5"/>
    <n v="0"/>
    <n v="11"/>
    <m/>
    <m/>
    <n v="0"/>
    <n v="0"/>
    <n v="3.1"/>
    <n v="3.54"/>
    <n v="350.3"/>
    <n v="354"/>
    <m/>
    <m/>
    <n v="0"/>
    <n v="0"/>
    <m/>
    <m/>
    <n v="0"/>
    <n v="0"/>
    <m/>
    <m/>
    <n v="0"/>
    <n v="0"/>
    <n v="0"/>
    <n v="0"/>
    <n v="0"/>
    <n v="0"/>
    <n v="168"/>
    <n v="175"/>
    <n v="0"/>
    <n v="0"/>
    <n v="2.8708333333333336"/>
    <n v="3.0514285714285716"/>
    <n v="482.30000000000007"/>
    <n v="534"/>
    <n v="0"/>
    <n v="0"/>
    <n v="0"/>
    <n v="0"/>
    <n v="15"/>
    <n v="25"/>
    <n v="0"/>
    <n v="0"/>
    <n v="2"/>
    <n v="5"/>
    <n v="0"/>
    <n v="0"/>
    <m/>
    <m/>
    <n v="0"/>
    <n v="0"/>
    <n v="17"/>
    <n v="30"/>
    <n v="0"/>
    <n v="0"/>
    <n v="2.1"/>
    <n v="3.7"/>
    <n v="31.5"/>
    <n v="92.5"/>
    <n v="8.5"/>
    <n v="3.8"/>
    <n v="17"/>
    <n v="19"/>
    <m/>
    <m/>
    <n v="0"/>
    <n v="0"/>
    <n v="2.8529411764705883"/>
    <n v="3.7166666666666668"/>
    <n v="48.5"/>
    <n v="111.5"/>
    <m/>
    <m/>
    <n v="0"/>
    <n v="0"/>
    <m/>
    <m/>
    <n v="0"/>
    <n v="0"/>
    <m/>
    <m/>
    <n v="0"/>
    <n v="0"/>
    <n v="0"/>
    <n v="0"/>
    <n v="0"/>
    <n v="0"/>
    <n v="17"/>
    <n v="11"/>
    <n v="0"/>
    <n v="0"/>
    <n v="1.3"/>
    <n v="7.8"/>
    <n v="22.1"/>
    <n v="85.8"/>
    <m/>
    <m/>
    <n v="0"/>
    <n v="0"/>
    <n v="183"/>
    <n v="198"/>
    <n v="0"/>
    <n v="0"/>
    <n v="513.79999999999995"/>
    <n v="615.5"/>
    <n v="0"/>
    <n v="0"/>
    <n v="2"/>
    <n v="7"/>
    <n v="0"/>
    <n v="0"/>
    <n v="17"/>
    <n v="30"/>
    <n v="0"/>
    <n v="0"/>
    <n v="185"/>
    <n v="205"/>
    <n v="0"/>
    <n v="0"/>
    <n v="530.79999999999995"/>
    <n v="645.5"/>
    <n v="0"/>
    <n v="0"/>
    <n v="0"/>
    <n v="0"/>
    <n v="0"/>
    <n v="0"/>
    <n v="0"/>
    <n v="0"/>
    <n v="0"/>
    <n v="0"/>
    <n v="552.90000000000009"/>
    <n v="731.3"/>
    <n v="0"/>
    <n v="0"/>
  </r>
  <r>
    <x v="15"/>
    <s v="West Virginia University at Parkersburg"/>
    <m/>
    <n v="237686"/>
    <x v="9"/>
    <n v="301"/>
    <n v="317"/>
    <n v="3"/>
    <n v="4"/>
    <n v="298"/>
    <n v="313"/>
    <n v="60"/>
    <n v="60"/>
    <n v="298"/>
    <n v="313"/>
    <n v="0"/>
    <n v="0"/>
    <n v="39"/>
    <n v="33"/>
    <n v="0"/>
    <n v="0"/>
    <n v="2"/>
    <n v="4"/>
    <n v="0"/>
    <n v="0"/>
    <m/>
    <m/>
    <n v="0"/>
    <n v="0"/>
    <n v="41"/>
    <n v="37"/>
    <n v="0"/>
    <n v="0"/>
    <n v="4.0999999999999996"/>
    <n v="2.8"/>
    <n v="159.89999999999998"/>
    <n v="92.399999999999991"/>
    <n v="7.3"/>
    <n v="3.5"/>
    <n v="14.6"/>
    <n v="14"/>
    <m/>
    <m/>
    <n v="0"/>
    <n v="0"/>
    <n v="4.2560975609756087"/>
    <n v="2.8756756756756756"/>
    <n v="174.49999999999994"/>
    <n v="106.39999999999999"/>
    <m/>
    <m/>
    <n v="0"/>
    <n v="0"/>
    <m/>
    <m/>
    <n v="0"/>
    <n v="0"/>
    <m/>
    <m/>
    <n v="0"/>
    <n v="0"/>
    <n v="0"/>
    <n v="0"/>
    <n v="0"/>
    <n v="0"/>
    <n v="107"/>
    <n v="102"/>
    <n v="0"/>
    <n v="0"/>
    <n v="24"/>
    <n v="31"/>
    <n v="0"/>
    <n v="0"/>
    <m/>
    <m/>
    <n v="0"/>
    <n v="0"/>
    <n v="131"/>
    <n v="133"/>
    <n v="0"/>
    <n v="0"/>
    <n v="6.2"/>
    <n v="5.7"/>
    <n v="663.4"/>
    <n v="581.4"/>
    <n v="6.7"/>
    <n v="7.2"/>
    <n v="160.80000000000001"/>
    <n v="223.20000000000002"/>
    <m/>
    <m/>
    <n v="0"/>
    <n v="0"/>
    <n v="6.2916030534351153"/>
    <n v="6.0496240601503759"/>
    <n v="824.2"/>
    <n v="804.6"/>
    <m/>
    <m/>
    <n v="0"/>
    <n v="0"/>
    <m/>
    <m/>
    <n v="0"/>
    <n v="0"/>
    <m/>
    <m/>
    <n v="0"/>
    <n v="0"/>
    <n v="0"/>
    <n v="0"/>
    <n v="0"/>
    <n v="0"/>
    <n v="172"/>
    <n v="170"/>
    <n v="0"/>
    <n v="0"/>
    <n v="5.80639534883721"/>
    <n v="5.3588235294117643"/>
    <n v="998.70000000000016"/>
    <n v="910.99999999999989"/>
    <n v="0"/>
    <n v="0"/>
    <n v="0"/>
    <n v="0"/>
    <n v="70"/>
    <n v="89"/>
    <n v="0"/>
    <n v="0"/>
    <n v="27"/>
    <n v="27"/>
    <n v="0"/>
    <n v="0"/>
    <m/>
    <m/>
    <n v="0"/>
    <n v="0"/>
    <n v="97"/>
    <n v="116"/>
    <n v="0"/>
    <n v="0"/>
    <n v="4.8"/>
    <n v="3.4"/>
    <n v="336"/>
    <n v="302.59999999999997"/>
    <n v="3.5"/>
    <n v="3.9"/>
    <n v="94.5"/>
    <n v="105.3"/>
    <m/>
    <m/>
    <n v="0"/>
    <n v="0"/>
    <n v="4.4381443298969074"/>
    <n v="3.5163793103448273"/>
    <n v="430.5"/>
    <n v="407.9"/>
    <m/>
    <m/>
    <n v="0"/>
    <n v="0"/>
    <m/>
    <m/>
    <n v="0"/>
    <n v="0"/>
    <m/>
    <m/>
    <n v="0"/>
    <n v="0"/>
    <n v="0"/>
    <n v="0"/>
    <n v="0"/>
    <n v="0"/>
    <n v="29"/>
    <n v="27"/>
    <n v="0"/>
    <n v="0"/>
    <n v="7.2"/>
    <n v="8.5"/>
    <n v="208.8"/>
    <n v="229.5"/>
    <m/>
    <m/>
    <n v="0"/>
    <n v="0"/>
    <n v="216"/>
    <n v="224"/>
    <n v="0"/>
    <n v="0"/>
    <n v="1159.3"/>
    <n v="976.39999999999986"/>
    <n v="0"/>
    <n v="0"/>
    <n v="53"/>
    <n v="62"/>
    <n v="0"/>
    <n v="0"/>
    <n v="269.89999999999998"/>
    <n v="342.5"/>
    <n v="0"/>
    <n v="0"/>
    <n v="269"/>
    <n v="286"/>
    <n v="0"/>
    <n v="0"/>
    <n v="1429.1999999999998"/>
    <n v="1318.8999999999999"/>
    <n v="0"/>
    <n v="0"/>
    <n v="0"/>
    <n v="0"/>
    <n v="0"/>
    <n v="0"/>
    <n v="0"/>
    <n v="0"/>
    <n v="0"/>
    <n v="0"/>
    <n v="1638.0000000000002"/>
    <n v="1548.3999999999999"/>
    <n v="0"/>
    <n v="0"/>
  </r>
  <r>
    <x v="15"/>
    <s v="Blue Ridge Community &amp; Technical College"/>
    <s v="Met the criteria for Two-Year 3 in 2020-21, and 2021-22"/>
    <n v="446774"/>
    <x v="7"/>
    <n v="369"/>
    <n v="372"/>
    <n v="42"/>
    <n v="25"/>
    <n v="327"/>
    <n v="347"/>
    <n v="60"/>
    <n v="60"/>
    <n v="327"/>
    <n v="347"/>
    <n v="0"/>
    <n v="0"/>
    <n v="33"/>
    <n v="44"/>
    <n v="0"/>
    <n v="0"/>
    <n v="6"/>
    <n v="9"/>
    <n v="0"/>
    <n v="0"/>
    <m/>
    <m/>
    <n v="0"/>
    <n v="0"/>
    <n v="39"/>
    <n v="53"/>
    <n v="0"/>
    <n v="0"/>
    <n v="2"/>
    <n v="2.7"/>
    <n v="66"/>
    <n v="118.80000000000001"/>
    <n v="2.2999999999999998"/>
    <n v="2.1"/>
    <n v="13.799999999999999"/>
    <n v="18.900000000000002"/>
    <m/>
    <m/>
    <n v="0"/>
    <n v="0"/>
    <n v="2.046153846153846"/>
    <n v="2.5981132075471702"/>
    <n v="79.8"/>
    <n v="137.70000000000002"/>
    <m/>
    <m/>
    <n v="0"/>
    <n v="0"/>
    <m/>
    <m/>
    <n v="0"/>
    <n v="0"/>
    <m/>
    <m/>
    <n v="0"/>
    <n v="0"/>
    <n v="0"/>
    <n v="0"/>
    <n v="0"/>
    <n v="0"/>
    <n v="99"/>
    <n v="84"/>
    <n v="0"/>
    <n v="0"/>
    <n v="28"/>
    <n v="42"/>
    <n v="0"/>
    <n v="0"/>
    <m/>
    <m/>
    <n v="0"/>
    <n v="0"/>
    <n v="127"/>
    <n v="126"/>
    <n v="0"/>
    <n v="0"/>
    <n v="3.8"/>
    <n v="4.0999999999999996"/>
    <n v="376.2"/>
    <n v="344.4"/>
    <n v="5.3"/>
    <n v="5"/>
    <n v="148.4"/>
    <n v="210"/>
    <m/>
    <m/>
    <n v="0"/>
    <n v="0"/>
    <n v="4.130708661417323"/>
    <n v="4.3999999999999995"/>
    <n v="524.6"/>
    <n v="554.4"/>
    <m/>
    <m/>
    <n v="0"/>
    <n v="0"/>
    <m/>
    <m/>
    <n v="0"/>
    <n v="0"/>
    <m/>
    <m/>
    <n v="0"/>
    <n v="0"/>
    <n v="0"/>
    <n v="0"/>
    <n v="0"/>
    <n v="0"/>
    <n v="166"/>
    <n v="179"/>
    <n v="0"/>
    <n v="0"/>
    <n v="3.6409638554216865"/>
    <n v="3.8664804469273744"/>
    <n v="604.4"/>
    <n v="692.1"/>
    <n v="0"/>
    <n v="0"/>
    <n v="0"/>
    <n v="0"/>
    <n v="72"/>
    <n v="67"/>
    <n v="0"/>
    <n v="0"/>
    <n v="64"/>
    <n v="88"/>
    <n v="0"/>
    <n v="0"/>
    <m/>
    <m/>
    <n v="0"/>
    <n v="0"/>
    <n v="136"/>
    <n v="155"/>
    <n v="0"/>
    <n v="0"/>
    <n v="3.8"/>
    <n v="3.6"/>
    <n v="273.59999999999997"/>
    <n v="241.20000000000002"/>
    <n v="3"/>
    <n v="2.7"/>
    <n v="192"/>
    <n v="237.60000000000002"/>
    <m/>
    <m/>
    <n v="0"/>
    <n v="0"/>
    <n v="3.4235294117647057"/>
    <n v="3.0890322580645164"/>
    <n v="465.59999999999997"/>
    <n v="478.80000000000007"/>
    <m/>
    <m/>
    <n v="0"/>
    <n v="0"/>
    <m/>
    <m/>
    <n v="0"/>
    <n v="0"/>
    <m/>
    <m/>
    <n v="0"/>
    <n v="0"/>
    <n v="0"/>
    <n v="0"/>
    <n v="0"/>
    <n v="0"/>
    <n v="25"/>
    <n v="13"/>
    <n v="0"/>
    <n v="0"/>
    <n v="4.7"/>
    <n v="6.1"/>
    <n v="117.5"/>
    <n v="79.3"/>
    <m/>
    <m/>
    <n v="0"/>
    <n v="0"/>
    <n v="204"/>
    <n v="195"/>
    <n v="0"/>
    <n v="0"/>
    <n v="715.8"/>
    <n v="704.4"/>
    <n v="0"/>
    <n v="0"/>
    <n v="98"/>
    <n v="139"/>
    <n v="0"/>
    <n v="0"/>
    <n v="354.20000000000005"/>
    <n v="466.5"/>
    <n v="0"/>
    <n v="0"/>
    <n v="302"/>
    <n v="334"/>
    <n v="0"/>
    <n v="0"/>
    <n v="1070"/>
    <n v="1170.9000000000001"/>
    <n v="0"/>
    <n v="0"/>
    <n v="0"/>
    <n v="0"/>
    <n v="0"/>
    <n v="0"/>
    <n v="0"/>
    <n v="0"/>
    <n v="0"/>
    <n v="0"/>
    <n v="1187.5"/>
    <n v="1250.2"/>
    <n v="0"/>
    <n v="0"/>
  </r>
  <r>
    <x v="15"/>
    <s v="BridgeValley Community &amp; Technical College"/>
    <m/>
    <n v="484932"/>
    <x v="6"/>
    <n v="326"/>
    <n v="310"/>
    <n v="11"/>
    <n v="6"/>
    <n v="315"/>
    <n v="304"/>
    <n v="60"/>
    <n v="60"/>
    <n v="315"/>
    <n v="304"/>
    <n v="0"/>
    <n v="0"/>
    <n v="21"/>
    <n v="36"/>
    <n v="0"/>
    <n v="0"/>
    <n v="8"/>
    <n v="3"/>
    <n v="0"/>
    <n v="0"/>
    <m/>
    <m/>
    <n v="0"/>
    <n v="0"/>
    <n v="29"/>
    <n v="39"/>
    <n v="0"/>
    <n v="0"/>
    <n v="2.9"/>
    <n v="2.7"/>
    <n v="60.9"/>
    <n v="97.2"/>
    <n v="3.3"/>
    <n v="2.7"/>
    <n v="26.4"/>
    <n v="8.1000000000000014"/>
    <m/>
    <m/>
    <n v="0"/>
    <n v="0"/>
    <n v="3.0103448275862066"/>
    <n v="2.7"/>
    <n v="87.3"/>
    <n v="105.30000000000001"/>
    <m/>
    <m/>
    <n v="0"/>
    <n v="0"/>
    <m/>
    <m/>
    <n v="0"/>
    <n v="0"/>
    <m/>
    <m/>
    <n v="0"/>
    <n v="0"/>
    <n v="0"/>
    <n v="0"/>
    <n v="0"/>
    <n v="0"/>
    <n v="77"/>
    <n v="98"/>
    <n v="0"/>
    <n v="0"/>
    <n v="21"/>
    <n v="15"/>
    <n v="0"/>
    <n v="0"/>
    <m/>
    <m/>
    <n v="0"/>
    <n v="0"/>
    <n v="98"/>
    <n v="113"/>
    <n v="0"/>
    <n v="0"/>
    <n v="3.5"/>
    <n v="3.8"/>
    <n v="269.5"/>
    <n v="372.4"/>
    <n v="4.5"/>
    <n v="4.0999999999999996"/>
    <n v="94.5"/>
    <n v="61.499999999999993"/>
    <m/>
    <m/>
    <n v="0"/>
    <n v="0"/>
    <n v="3.7142857142857144"/>
    <n v="3.8398230088495575"/>
    <n v="364"/>
    <n v="433.9"/>
    <m/>
    <m/>
    <n v="0"/>
    <n v="0"/>
    <m/>
    <m/>
    <n v="0"/>
    <n v="0"/>
    <m/>
    <m/>
    <n v="0"/>
    <n v="0"/>
    <n v="0"/>
    <n v="0"/>
    <n v="0"/>
    <n v="0"/>
    <n v="127"/>
    <n v="152"/>
    <n v="0"/>
    <n v="0"/>
    <n v="3.5535433070866143"/>
    <n v="3.5473684210526319"/>
    <n v="451.3"/>
    <n v="539.20000000000005"/>
    <n v="0"/>
    <n v="0"/>
    <n v="0"/>
    <n v="0"/>
    <n v="110"/>
    <n v="84"/>
    <n v="0"/>
    <n v="0"/>
    <n v="71"/>
    <n v="59"/>
    <n v="0"/>
    <n v="0"/>
    <m/>
    <m/>
    <n v="0"/>
    <n v="0"/>
    <n v="181"/>
    <n v="143"/>
    <n v="0"/>
    <n v="0"/>
    <n v="3.5"/>
    <n v="4.0999999999999996"/>
    <n v="385"/>
    <n v="344.4"/>
    <n v="4"/>
    <n v="3.9"/>
    <n v="284"/>
    <n v="230.1"/>
    <m/>
    <m/>
    <n v="0"/>
    <n v="0"/>
    <n v="3.6961325966850831"/>
    <n v="4.0174825174825175"/>
    <n v="669"/>
    <n v="574.5"/>
    <m/>
    <m/>
    <n v="0"/>
    <n v="0"/>
    <m/>
    <m/>
    <n v="0"/>
    <n v="0"/>
    <m/>
    <m/>
    <n v="0"/>
    <n v="0"/>
    <n v="0"/>
    <n v="0"/>
    <n v="0"/>
    <n v="0"/>
    <n v="7"/>
    <n v="9"/>
    <n v="0"/>
    <n v="0"/>
    <n v="11"/>
    <n v="5.2"/>
    <n v="77"/>
    <n v="46.800000000000004"/>
    <m/>
    <m/>
    <n v="0"/>
    <n v="0"/>
    <n v="208"/>
    <n v="218"/>
    <n v="0"/>
    <n v="0"/>
    <n v="715.4"/>
    <n v="814"/>
    <n v="0"/>
    <n v="0"/>
    <n v="100"/>
    <n v="77"/>
    <n v="0"/>
    <n v="0"/>
    <n v="404.9"/>
    <n v="299.7"/>
    <n v="0"/>
    <n v="0"/>
    <n v="308"/>
    <n v="295"/>
    <n v="0"/>
    <n v="0"/>
    <n v="1120.3"/>
    <n v="1113.7"/>
    <n v="0"/>
    <n v="0"/>
    <n v="0"/>
    <n v="0"/>
    <n v="0"/>
    <n v="0"/>
    <n v="0"/>
    <n v="0"/>
    <n v="0"/>
    <n v="0"/>
    <n v="1197.3"/>
    <n v="1160.5"/>
    <n v="0"/>
    <n v="0"/>
  </r>
  <r>
    <x v="15"/>
    <s v="Eastern West Virginia Community &amp; Technical College"/>
    <m/>
    <n v="438708"/>
    <x v="6"/>
    <n v="77"/>
    <n v="48"/>
    <n v="11"/>
    <n v="3"/>
    <n v="66"/>
    <n v="45"/>
    <n v="60"/>
    <n v="60"/>
    <n v="66"/>
    <n v="45"/>
    <n v="0"/>
    <n v="0"/>
    <n v="3"/>
    <n v="5"/>
    <n v="0"/>
    <n v="0"/>
    <n v="1"/>
    <n v="2"/>
    <n v="0"/>
    <n v="0"/>
    <m/>
    <m/>
    <n v="0"/>
    <n v="0"/>
    <n v="4"/>
    <n v="7"/>
    <n v="0"/>
    <n v="0"/>
    <n v="1.7"/>
    <n v="3.1"/>
    <n v="5.0999999999999996"/>
    <n v="15.5"/>
    <n v="4"/>
    <n v="3.8"/>
    <n v="4"/>
    <n v="7.6"/>
    <m/>
    <m/>
    <n v="0"/>
    <n v="0"/>
    <n v="2.2749999999999999"/>
    <n v="3.3000000000000003"/>
    <n v="9.1"/>
    <n v="23.1"/>
    <m/>
    <m/>
    <n v="0"/>
    <n v="0"/>
    <m/>
    <m/>
    <n v="0"/>
    <n v="0"/>
    <m/>
    <m/>
    <n v="0"/>
    <n v="0"/>
    <n v="0"/>
    <n v="0"/>
    <n v="0"/>
    <n v="0"/>
    <n v="18"/>
    <n v="10"/>
    <n v="0"/>
    <n v="0"/>
    <n v="10"/>
    <n v="6"/>
    <n v="0"/>
    <n v="0"/>
    <m/>
    <m/>
    <n v="0"/>
    <n v="0"/>
    <n v="28"/>
    <n v="16"/>
    <n v="0"/>
    <n v="0"/>
    <n v="6.1"/>
    <n v="4.8"/>
    <n v="109.8"/>
    <n v="48"/>
    <n v="8.9"/>
    <n v="7.3"/>
    <n v="89"/>
    <n v="43.8"/>
    <m/>
    <m/>
    <n v="0"/>
    <n v="0"/>
    <n v="7.1000000000000005"/>
    <n v="5.7374999999999998"/>
    <n v="198.8"/>
    <n v="91.8"/>
    <m/>
    <m/>
    <n v="0"/>
    <n v="0"/>
    <m/>
    <m/>
    <n v="0"/>
    <n v="0"/>
    <m/>
    <m/>
    <n v="0"/>
    <n v="0"/>
    <n v="0"/>
    <n v="0"/>
    <n v="0"/>
    <n v="0"/>
    <n v="32"/>
    <n v="23"/>
    <n v="0"/>
    <n v="0"/>
    <n v="6.4968750000000002"/>
    <n v="4.9956521739130437"/>
    <n v="207.9"/>
    <n v="114.9"/>
    <n v="0"/>
    <n v="0"/>
    <n v="0"/>
    <n v="0"/>
    <n v="26"/>
    <n v="12"/>
    <n v="0"/>
    <n v="0"/>
    <n v="4"/>
    <n v="6"/>
    <n v="0"/>
    <n v="0"/>
    <m/>
    <m/>
    <n v="0"/>
    <n v="0"/>
    <n v="30"/>
    <n v="18"/>
    <n v="0"/>
    <n v="0"/>
    <n v="3.1"/>
    <n v="4.3"/>
    <n v="80.600000000000009"/>
    <n v="51.599999999999994"/>
    <n v="6"/>
    <n v="1.8"/>
    <n v="24"/>
    <n v="10.8"/>
    <m/>
    <m/>
    <n v="0"/>
    <n v="0"/>
    <n v="3.4866666666666668"/>
    <n v="3.4666666666666663"/>
    <n v="104.60000000000001"/>
    <n v="62.399999999999991"/>
    <m/>
    <m/>
    <n v="0"/>
    <n v="0"/>
    <m/>
    <m/>
    <n v="0"/>
    <n v="0"/>
    <m/>
    <m/>
    <n v="0"/>
    <n v="0"/>
    <n v="0"/>
    <n v="0"/>
    <n v="0"/>
    <n v="0"/>
    <n v="4"/>
    <n v="4"/>
    <n v="0"/>
    <n v="0"/>
    <n v="6.8"/>
    <n v="5.5"/>
    <n v="27.2"/>
    <n v="22"/>
    <m/>
    <m/>
    <n v="0"/>
    <n v="0"/>
    <n v="47"/>
    <n v="27"/>
    <n v="0"/>
    <n v="0"/>
    <n v="195.5"/>
    <n v="115.1"/>
    <n v="0"/>
    <n v="0"/>
    <n v="15"/>
    <n v="14"/>
    <n v="0"/>
    <n v="0"/>
    <n v="117"/>
    <n v="62.2"/>
    <n v="0"/>
    <n v="0"/>
    <n v="62"/>
    <n v="41"/>
    <n v="0"/>
    <n v="0"/>
    <n v="312.5"/>
    <n v="177.3"/>
    <n v="0"/>
    <n v="0"/>
    <n v="0"/>
    <n v="0"/>
    <n v="0"/>
    <n v="0"/>
    <n v="0"/>
    <n v="0"/>
    <n v="0"/>
    <n v="0"/>
    <n v="339.7"/>
    <n v="199.3"/>
    <n v="0"/>
    <n v="0"/>
  </r>
  <r>
    <x v="15"/>
    <s v="Mountwest Community &amp; Technical College"/>
    <m/>
    <n v="444954"/>
    <x v="6"/>
    <n v="331"/>
    <n v="290"/>
    <n v="17"/>
    <n v="15"/>
    <n v="314"/>
    <n v="275"/>
    <n v="60"/>
    <n v="60"/>
    <n v="314"/>
    <n v="275"/>
    <n v="0"/>
    <n v="0"/>
    <n v="16"/>
    <n v="11"/>
    <n v="0"/>
    <n v="0"/>
    <m/>
    <n v="2"/>
    <n v="0"/>
    <n v="0"/>
    <m/>
    <m/>
    <n v="0"/>
    <n v="0"/>
    <n v="16"/>
    <n v="13"/>
    <n v="0"/>
    <n v="0"/>
    <n v="2.4"/>
    <n v="2.8"/>
    <n v="38.4"/>
    <n v="30.799999999999997"/>
    <m/>
    <n v="2.8"/>
    <n v="0"/>
    <n v="5.6"/>
    <m/>
    <m/>
    <n v="0"/>
    <n v="0"/>
    <n v="2.4"/>
    <n v="2.8"/>
    <n v="38.4"/>
    <n v="36.4"/>
    <m/>
    <m/>
    <n v="0"/>
    <n v="0"/>
    <m/>
    <m/>
    <n v="0"/>
    <n v="0"/>
    <m/>
    <m/>
    <n v="0"/>
    <n v="0"/>
    <n v="0"/>
    <n v="0"/>
    <n v="0"/>
    <n v="0"/>
    <n v="110"/>
    <n v="80"/>
    <n v="0"/>
    <n v="0"/>
    <n v="39"/>
    <n v="38"/>
    <n v="0"/>
    <n v="0"/>
    <m/>
    <m/>
    <n v="0"/>
    <n v="0"/>
    <n v="149"/>
    <n v="118"/>
    <n v="0"/>
    <n v="0"/>
    <n v="4.4000000000000004"/>
    <n v="4.5"/>
    <n v="484.00000000000006"/>
    <n v="360"/>
    <n v="4.7"/>
    <n v="3.6"/>
    <n v="183.3"/>
    <n v="136.80000000000001"/>
    <m/>
    <m/>
    <n v="0"/>
    <n v="0"/>
    <n v="4.4785234899328863"/>
    <n v="4.2101694915254235"/>
    <n v="667.30000000000007"/>
    <n v="496.79999999999995"/>
    <m/>
    <m/>
    <n v="0"/>
    <n v="0"/>
    <m/>
    <m/>
    <n v="0"/>
    <n v="0"/>
    <m/>
    <m/>
    <n v="0"/>
    <n v="0"/>
    <n v="0"/>
    <n v="0"/>
    <n v="0"/>
    <n v="0"/>
    <n v="165"/>
    <n v="131"/>
    <n v="0"/>
    <n v="0"/>
    <n v="4.2769696969696973"/>
    <n v="4.0702290076335874"/>
    <n v="705.7"/>
    <n v="533.19999999999993"/>
    <n v="0"/>
    <n v="0"/>
    <n v="0"/>
    <n v="0"/>
    <n v="81"/>
    <n v="73"/>
    <n v="0"/>
    <n v="0"/>
    <n v="56"/>
    <n v="57"/>
    <n v="0"/>
    <n v="0"/>
    <m/>
    <m/>
    <n v="0"/>
    <n v="0"/>
    <n v="137"/>
    <n v="130"/>
    <n v="0"/>
    <n v="0"/>
    <n v="3.4"/>
    <n v="3.7"/>
    <n v="275.39999999999998"/>
    <n v="270.10000000000002"/>
    <n v="2.9"/>
    <n v="3.2"/>
    <n v="162.4"/>
    <n v="182.4"/>
    <m/>
    <m/>
    <n v="0"/>
    <n v="0"/>
    <n v="3.1956204379562041"/>
    <n v="3.4807692307692308"/>
    <n v="437.79999999999995"/>
    <n v="452.5"/>
    <m/>
    <m/>
    <n v="0"/>
    <n v="0"/>
    <m/>
    <m/>
    <n v="0"/>
    <n v="0"/>
    <m/>
    <m/>
    <n v="0"/>
    <n v="0"/>
    <n v="0"/>
    <n v="0"/>
    <n v="0"/>
    <n v="0"/>
    <n v="12"/>
    <n v="14"/>
    <n v="0"/>
    <n v="0"/>
    <n v="10.1"/>
    <n v="6.3"/>
    <n v="121.19999999999999"/>
    <n v="88.2"/>
    <m/>
    <m/>
    <n v="0"/>
    <n v="0"/>
    <n v="207"/>
    <n v="164"/>
    <n v="0"/>
    <n v="0"/>
    <n v="797.80000000000007"/>
    <n v="660.90000000000009"/>
    <n v="0"/>
    <n v="0"/>
    <n v="95"/>
    <n v="97"/>
    <n v="0"/>
    <n v="0"/>
    <n v="345.70000000000005"/>
    <n v="324.8"/>
    <n v="0"/>
    <n v="0"/>
    <n v="302"/>
    <n v="261"/>
    <n v="0"/>
    <n v="0"/>
    <n v="1143.5"/>
    <n v="985.7"/>
    <n v="0"/>
    <n v="0"/>
    <n v="0"/>
    <n v="0"/>
    <n v="0"/>
    <n v="0"/>
    <n v="0"/>
    <n v="0"/>
    <n v="0"/>
    <n v="0"/>
    <n v="1264.7"/>
    <n v="1073.8999999999999"/>
    <n v="0"/>
    <n v="0"/>
  </r>
  <r>
    <x v="15"/>
    <s v="New River Community &amp; Technical College"/>
    <m/>
    <n v="447582"/>
    <x v="6"/>
    <n v="121"/>
    <n v="113"/>
    <n v="5"/>
    <n v="6"/>
    <n v="116"/>
    <n v="107"/>
    <n v="60"/>
    <n v="60"/>
    <n v="116"/>
    <n v="107"/>
    <n v="0"/>
    <n v="0"/>
    <n v="11"/>
    <n v="7"/>
    <n v="0"/>
    <n v="0"/>
    <m/>
    <n v="2"/>
    <n v="0"/>
    <n v="0"/>
    <m/>
    <m/>
    <n v="0"/>
    <n v="0"/>
    <n v="11"/>
    <n v="9"/>
    <n v="0"/>
    <n v="0"/>
    <n v="5.5"/>
    <n v="2"/>
    <n v="60.5"/>
    <n v="14"/>
    <m/>
    <n v="2.2999999999999998"/>
    <n v="0"/>
    <n v="4.5999999999999996"/>
    <m/>
    <m/>
    <n v="0"/>
    <n v="0"/>
    <n v="5.5"/>
    <n v="2.0666666666666669"/>
    <n v="60.5"/>
    <n v="18.600000000000001"/>
    <m/>
    <m/>
    <n v="0"/>
    <n v="0"/>
    <m/>
    <m/>
    <n v="0"/>
    <n v="0"/>
    <m/>
    <m/>
    <n v="0"/>
    <n v="0"/>
    <n v="0"/>
    <n v="0"/>
    <n v="0"/>
    <n v="0"/>
    <n v="48"/>
    <n v="43"/>
    <n v="0"/>
    <n v="0"/>
    <n v="8"/>
    <n v="6"/>
    <n v="0"/>
    <n v="0"/>
    <m/>
    <m/>
    <n v="0"/>
    <n v="0"/>
    <n v="56"/>
    <n v="49"/>
    <n v="0"/>
    <n v="0"/>
    <n v="4.2"/>
    <n v="3.3"/>
    <n v="201.60000000000002"/>
    <n v="141.9"/>
    <n v="3.3"/>
    <n v="5.2"/>
    <n v="26.4"/>
    <n v="31.200000000000003"/>
    <m/>
    <m/>
    <n v="0"/>
    <n v="0"/>
    <n v="4.0714285714285721"/>
    <n v="3.5326530612244902"/>
    <n v="228.00000000000003"/>
    <n v="173.10000000000002"/>
    <m/>
    <m/>
    <n v="0"/>
    <n v="0"/>
    <m/>
    <m/>
    <n v="0"/>
    <n v="0"/>
    <m/>
    <m/>
    <n v="0"/>
    <n v="0"/>
    <n v="0"/>
    <n v="0"/>
    <n v="0"/>
    <n v="0"/>
    <n v="67"/>
    <n v="58"/>
    <n v="0"/>
    <n v="0"/>
    <n v="4.3059701492537314"/>
    <n v="3.3051724137931036"/>
    <n v="288.5"/>
    <n v="191.70000000000002"/>
    <n v="0"/>
    <n v="0"/>
    <n v="0"/>
    <n v="0"/>
    <n v="29"/>
    <n v="31"/>
    <n v="0"/>
    <n v="0"/>
    <n v="13"/>
    <n v="17"/>
    <n v="0"/>
    <n v="0"/>
    <m/>
    <m/>
    <n v="0"/>
    <n v="0"/>
    <n v="42"/>
    <n v="48"/>
    <n v="0"/>
    <n v="0"/>
    <n v="3.5"/>
    <n v="3.5"/>
    <n v="101.5"/>
    <n v="108.5"/>
    <n v="2.9"/>
    <n v="4.3"/>
    <n v="37.699999999999996"/>
    <n v="73.099999999999994"/>
    <m/>
    <m/>
    <n v="0"/>
    <n v="0"/>
    <n v="3.3142857142857141"/>
    <n v="3.7833333333333332"/>
    <n v="139.19999999999999"/>
    <n v="181.6"/>
    <m/>
    <m/>
    <n v="0"/>
    <n v="0"/>
    <m/>
    <m/>
    <n v="0"/>
    <n v="0"/>
    <m/>
    <m/>
    <n v="0"/>
    <n v="0"/>
    <n v="0"/>
    <n v="0"/>
    <n v="0"/>
    <n v="0"/>
    <n v="7"/>
    <n v="1"/>
    <n v="0"/>
    <n v="0"/>
    <n v="13.1"/>
    <n v="12"/>
    <n v="91.7"/>
    <n v="12"/>
    <m/>
    <m/>
    <n v="0"/>
    <n v="0"/>
    <n v="88"/>
    <n v="81"/>
    <n v="0"/>
    <n v="0"/>
    <n v="363.6"/>
    <n v="264.39999999999998"/>
    <n v="0"/>
    <n v="0"/>
    <n v="21"/>
    <n v="25"/>
    <n v="0"/>
    <n v="0"/>
    <n v="64.099999999999994"/>
    <n v="108.9"/>
    <n v="0"/>
    <n v="0"/>
    <n v="109"/>
    <n v="106"/>
    <n v="0"/>
    <n v="0"/>
    <n v="427.70000000000005"/>
    <n v="373.29999999999995"/>
    <n v="0"/>
    <n v="0"/>
    <n v="0"/>
    <n v="0"/>
    <n v="0"/>
    <n v="0"/>
    <n v="0"/>
    <n v="0"/>
    <n v="0"/>
    <n v="0"/>
    <n v="519.4"/>
    <n v="385.3"/>
    <n v="0"/>
    <n v="0"/>
  </r>
  <r>
    <x v="15"/>
    <s v="Pierpont Community &amp; Technical College"/>
    <m/>
    <n v="443492"/>
    <x v="6"/>
    <n v="243"/>
    <n v="363"/>
    <n v="4"/>
    <n v="8"/>
    <n v="239"/>
    <n v="355"/>
    <n v="60"/>
    <n v="60"/>
    <n v="239"/>
    <n v="355"/>
    <n v="0"/>
    <n v="0"/>
    <n v="26"/>
    <n v="51"/>
    <n v="0"/>
    <n v="0"/>
    <m/>
    <m/>
    <n v="0"/>
    <n v="0"/>
    <m/>
    <m/>
    <n v="0"/>
    <n v="0"/>
    <n v="26"/>
    <n v="51"/>
    <n v="0"/>
    <n v="0"/>
    <n v="2.9"/>
    <n v="2.5"/>
    <n v="75.399999999999991"/>
    <n v="127.5"/>
    <m/>
    <m/>
    <n v="0"/>
    <n v="0"/>
    <m/>
    <m/>
    <n v="0"/>
    <n v="0"/>
    <n v="2.8999999999999995"/>
    <n v="2.5"/>
    <n v="75.399999999999991"/>
    <n v="127.5"/>
    <m/>
    <m/>
    <n v="0"/>
    <n v="0"/>
    <m/>
    <m/>
    <n v="0"/>
    <n v="0"/>
    <m/>
    <m/>
    <n v="0"/>
    <n v="0"/>
    <n v="0"/>
    <n v="0"/>
    <n v="0"/>
    <n v="0"/>
    <n v="97"/>
    <n v="108"/>
    <n v="0"/>
    <n v="0"/>
    <n v="3"/>
    <n v="7"/>
    <n v="0"/>
    <n v="0"/>
    <m/>
    <m/>
    <n v="0"/>
    <n v="0"/>
    <n v="100"/>
    <n v="115"/>
    <n v="0"/>
    <n v="0"/>
    <n v="3.6"/>
    <n v="3.6"/>
    <n v="349.2"/>
    <n v="388.8"/>
    <n v="8.1999999999999993"/>
    <n v="4.5"/>
    <n v="24.599999999999998"/>
    <n v="31.5"/>
    <m/>
    <m/>
    <n v="0"/>
    <n v="0"/>
    <n v="3.738"/>
    <n v="3.6547826086956521"/>
    <n v="373.8"/>
    <n v="420.3"/>
    <m/>
    <m/>
    <n v="0"/>
    <n v="0"/>
    <m/>
    <m/>
    <n v="0"/>
    <n v="0"/>
    <m/>
    <m/>
    <n v="0"/>
    <n v="0"/>
    <n v="0"/>
    <n v="0"/>
    <n v="0"/>
    <n v="0"/>
    <n v="126"/>
    <n v="166"/>
    <n v="0"/>
    <n v="0"/>
    <n v="3.5650793650793648"/>
    <n v="3.3"/>
    <n v="449.2"/>
    <n v="547.79999999999995"/>
    <n v="0"/>
    <n v="0"/>
    <n v="0"/>
    <n v="0"/>
    <n v="89"/>
    <n v="111"/>
    <n v="0"/>
    <n v="0"/>
    <n v="13"/>
    <n v="16"/>
    <n v="0"/>
    <n v="0"/>
    <m/>
    <m/>
    <n v="0"/>
    <n v="0"/>
    <n v="102"/>
    <n v="127"/>
    <n v="0"/>
    <n v="0"/>
    <n v="4.7"/>
    <n v="3.9"/>
    <n v="418.3"/>
    <n v="432.9"/>
    <n v="4.2"/>
    <n v="3.1"/>
    <n v="54.6"/>
    <n v="49.6"/>
    <m/>
    <m/>
    <n v="0"/>
    <n v="0"/>
    <n v="4.636274509803922"/>
    <n v="3.7992125984251968"/>
    <n v="472.90000000000003"/>
    <n v="482.5"/>
    <m/>
    <m/>
    <n v="0"/>
    <n v="0"/>
    <m/>
    <m/>
    <n v="0"/>
    <n v="0"/>
    <m/>
    <m/>
    <n v="0"/>
    <n v="0"/>
    <n v="0"/>
    <n v="0"/>
    <n v="0"/>
    <n v="0"/>
    <n v="11"/>
    <n v="62"/>
    <n v="0"/>
    <n v="0"/>
    <n v="5"/>
    <n v="6.7"/>
    <n v="55"/>
    <n v="415.40000000000003"/>
    <m/>
    <m/>
    <n v="0"/>
    <n v="0"/>
    <n v="212"/>
    <n v="270"/>
    <n v="0"/>
    <n v="0"/>
    <n v="842.9"/>
    <n v="949.19999999999993"/>
    <n v="0"/>
    <n v="0"/>
    <n v="16"/>
    <n v="23"/>
    <n v="0"/>
    <n v="0"/>
    <n v="79.2"/>
    <n v="81.099999999999994"/>
    <n v="0"/>
    <n v="0"/>
    <n v="228"/>
    <n v="293"/>
    <n v="0"/>
    <n v="0"/>
    <n v="922.1"/>
    <n v="1030.3"/>
    <n v="0"/>
    <n v="0"/>
    <n v="0"/>
    <n v="0"/>
    <n v="0"/>
    <n v="0"/>
    <n v="0"/>
    <n v="0"/>
    <n v="0"/>
    <n v="0"/>
    <n v="977.1"/>
    <n v="1445.7"/>
    <n v="0"/>
    <n v="0"/>
  </r>
  <r>
    <x v="15"/>
    <s v="Southern West Virginia Community &amp; Technical College "/>
    <m/>
    <n v="237817"/>
    <x v="6"/>
    <n v="257"/>
    <n v="320"/>
    <n v="25"/>
    <n v="43"/>
    <n v="232"/>
    <n v="277"/>
    <n v="60"/>
    <n v="60"/>
    <n v="232"/>
    <n v="277"/>
    <n v="0"/>
    <n v="0"/>
    <n v="10"/>
    <n v="29"/>
    <n v="0"/>
    <n v="0"/>
    <n v="1"/>
    <n v="1"/>
    <n v="0"/>
    <n v="0"/>
    <m/>
    <m/>
    <n v="0"/>
    <n v="0"/>
    <n v="11"/>
    <n v="30"/>
    <n v="0"/>
    <n v="0"/>
    <n v="5.5"/>
    <n v="2.5"/>
    <n v="55"/>
    <n v="72.5"/>
    <n v="3"/>
    <n v="6"/>
    <n v="3"/>
    <n v="6"/>
    <m/>
    <m/>
    <n v="0"/>
    <n v="0"/>
    <n v="5.2727272727272725"/>
    <n v="2.6166666666666667"/>
    <n v="58"/>
    <n v="78.5"/>
    <m/>
    <m/>
    <n v="0"/>
    <n v="0"/>
    <m/>
    <m/>
    <n v="0"/>
    <n v="0"/>
    <m/>
    <m/>
    <n v="0"/>
    <n v="0"/>
    <n v="0"/>
    <n v="0"/>
    <n v="0"/>
    <n v="0"/>
    <n v="156"/>
    <n v="161"/>
    <n v="0"/>
    <n v="0"/>
    <n v="11"/>
    <n v="19"/>
    <n v="0"/>
    <n v="0"/>
    <m/>
    <m/>
    <n v="0"/>
    <n v="0"/>
    <n v="167"/>
    <n v="180"/>
    <n v="0"/>
    <n v="0"/>
    <n v="5.4"/>
    <n v="6.6"/>
    <n v="842.40000000000009"/>
    <n v="1062.5999999999999"/>
    <n v="9.6"/>
    <n v="10.7"/>
    <n v="105.6"/>
    <n v="203.29999999999998"/>
    <m/>
    <m/>
    <n v="0"/>
    <n v="0"/>
    <n v="5.6766467065868271"/>
    <n v="7.0327777777777767"/>
    <n v="948.00000000000011"/>
    <n v="1265.8999999999999"/>
    <m/>
    <m/>
    <n v="0"/>
    <n v="0"/>
    <m/>
    <m/>
    <n v="0"/>
    <n v="0"/>
    <m/>
    <m/>
    <n v="0"/>
    <n v="0"/>
    <n v="0"/>
    <n v="0"/>
    <n v="0"/>
    <n v="0"/>
    <n v="178"/>
    <n v="210"/>
    <n v="0"/>
    <n v="0"/>
    <n v="5.6516853932584272"/>
    <n v="6.4019047619047615"/>
    <n v="1006"/>
    <n v="1344.3999999999999"/>
    <n v="0"/>
    <n v="0"/>
    <n v="0"/>
    <n v="0"/>
    <n v="26"/>
    <n v="37"/>
    <n v="0"/>
    <n v="0"/>
    <n v="6"/>
    <n v="13"/>
    <n v="0"/>
    <n v="0"/>
    <m/>
    <m/>
    <n v="0"/>
    <n v="0"/>
    <n v="32"/>
    <n v="50"/>
    <n v="0"/>
    <n v="0"/>
    <n v="3.3"/>
    <n v="4.0999999999999996"/>
    <n v="85.8"/>
    <n v="151.69999999999999"/>
    <n v="5.3"/>
    <n v="5.6"/>
    <n v="31.799999999999997"/>
    <n v="72.8"/>
    <m/>
    <m/>
    <n v="0"/>
    <n v="0"/>
    <n v="3.6749999999999998"/>
    <n v="4.49"/>
    <n v="117.6"/>
    <n v="224.5"/>
    <m/>
    <m/>
    <n v="0"/>
    <n v="0"/>
    <m/>
    <m/>
    <n v="0"/>
    <n v="0"/>
    <m/>
    <m/>
    <n v="0"/>
    <n v="0"/>
    <n v="0"/>
    <n v="0"/>
    <n v="0"/>
    <n v="0"/>
    <n v="22"/>
    <n v="17"/>
    <n v="0"/>
    <n v="0"/>
    <n v="8.4"/>
    <n v="13.4"/>
    <n v="184.8"/>
    <n v="227.8"/>
    <m/>
    <m/>
    <n v="0"/>
    <n v="0"/>
    <n v="192"/>
    <n v="227"/>
    <n v="0"/>
    <n v="0"/>
    <n v="983.2"/>
    <n v="1286.8"/>
    <n v="0"/>
    <n v="0"/>
    <n v="18"/>
    <n v="33"/>
    <n v="0"/>
    <n v="0"/>
    <n v="140.39999999999998"/>
    <n v="282.09999999999997"/>
    <n v="0"/>
    <n v="0"/>
    <n v="210"/>
    <n v="260"/>
    <n v="0"/>
    <n v="0"/>
    <n v="1123.5999999999999"/>
    <n v="1568.8999999999999"/>
    <n v="0"/>
    <n v="0"/>
    <n v="0"/>
    <n v="0"/>
    <n v="0"/>
    <n v="0"/>
    <n v="0"/>
    <n v="0"/>
    <n v="0"/>
    <n v="0"/>
    <n v="1308.3999999999999"/>
    <n v="1796.6999999999998"/>
    <n v="0"/>
    <n v="0"/>
  </r>
  <r>
    <x v="15"/>
    <s v="West Virginia Northern Community College"/>
    <m/>
    <n v="238014"/>
    <x v="6"/>
    <n v="193"/>
    <n v="296"/>
    <n v="5"/>
    <n v="13"/>
    <n v="188"/>
    <n v="283"/>
    <n v="60"/>
    <n v="60"/>
    <n v="188"/>
    <n v="283"/>
    <n v="0"/>
    <n v="0"/>
    <n v="21"/>
    <n v="45"/>
    <n v="0"/>
    <n v="0"/>
    <n v="2"/>
    <n v="2"/>
    <n v="0"/>
    <n v="0"/>
    <m/>
    <m/>
    <n v="0"/>
    <n v="0"/>
    <n v="23"/>
    <n v="47"/>
    <n v="0"/>
    <n v="0"/>
    <n v="2.8"/>
    <n v="3"/>
    <n v="58.8"/>
    <n v="135"/>
    <n v="2.5"/>
    <n v="4"/>
    <n v="5"/>
    <n v="8"/>
    <m/>
    <m/>
    <n v="0"/>
    <n v="0"/>
    <n v="2.7739130434782608"/>
    <n v="3.0425531914893615"/>
    <n v="63.8"/>
    <n v="143"/>
    <m/>
    <m/>
    <n v="0"/>
    <n v="0"/>
    <m/>
    <m/>
    <n v="0"/>
    <n v="0"/>
    <m/>
    <m/>
    <n v="0"/>
    <n v="0"/>
    <n v="0"/>
    <n v="0"/>
    <n v="0"/>
    <n v="0"/>
    <n v="61"/>
    <n v="87"/>
    <n v="0"/>
    <n v="0"/>
    <n v="16"/>
    <n v="15"/>
    <n v="0"/>
    <n v="0"/>
    <m/>
    <m/>
    <n v="0"/>
    <n v="0"/>
    <n v="77"/>
    <n v="102"/>
    <n v="0"/>
    <n v="0"/>
    <n v="5.5"/>
    <n v="6.1"/>
    <n v="335.5"/>
    <n v="530.69999999999993"/>
    <n v="7.6"/>
    <n v="8.6999999999999993"/>
    <n v="121.6"/>
    <n v="130.5"/>
    <m/>
    <m/>
    <n v="0"/>
    <n v="0"/>
    <n v="5.9363636363636365"/>
    <n v="6.4823529411764698"/>
    <n v="457.1"/>
    <n v="661.19999999999993"/>
    <m/>
    <m/>
    <n v="0"/>
    <n v="0"/>
    <m/>
    <m/>
    <n v="0"/>
    <n v="0"/>
    <m/>
    <m/>
    <n v="0"/>
    <n v="0"/>
    <n v="0"/>
    <n v="0"/>
    <n v="0"/>
    <n v="0"/>
    <n v="100"/>
    <n v="149"/>
    <n v="0"/>
    <n v="0"/>
    <n v="5.2089999999999996"/>
    <n v="5.3973154362416107"/>
    <n v="520.9"/>
    <n v="804.2"/>
    <n v="0"/>
    <n v="0"/>
    <n v="0"/>
    <n v="0"/>
    <n v="49"/>
    <n v="73"/>
    <n v="0"/>
    <n v="0"/>
    <n v="33"/>
    <n v="50"/>
    <n v="0"/>
    <n v="0"/>
    <m/>
    <m/>
    <n v="0"/>
    <n v="0"/>
    <n v="82"/>
    <n v="123"/>
    <n v="0"/>
    <n v="0"/>
    <n v="3.9"/>
    <n v="4"/>
    <n v="191.1"/>
    <n v="292"/>
    <n v="3.7"/>
    <n v="3.9"/>
    <n v="122.10000000000001"/>
    <n v="195"/>
    <m/>
    <m/>
    <n v="0"/>
    <n v="0"/>
    <n v="3.8195121951219511"/>
    <n v="3.9593495934959351"/>
    <n v="313.2"/>
    <n v="487"/>
    <m/>
    <m/>
    <n v="0"/>
    <n v="0"/>
    <m/>
    <m/>
    <n v="0"/>
    <n v="0"/>
    <m/>
    <m/>
    <n v="0"/>
    <n v="0"/>
    <n v="0"/>
    <n v="0"/>
    <n v="0"/>
    <n v="0"/>
    <n v="6"/>
    <n v="11"/>
    <n v="0"/>
    <n v="0"/>
    <n v="4.9000000000000004"/>
    <n v="7.6"/>
    <n v="29.400000000000002"/>
    <n v="83.6"/>
    <m/>
    <m/>
    <n v="0"/>
    <n v="0"/>
    <n v="131"/>
    <n v="205"/>
    <n v="0"/>
    <n v="0"/>
    <n v="585.4"/>
    <n v="957.69999999999993"/>
    <n v="0"/>
    <n v="0"/>
    <n v="51"/>
    <n v="67"/>
    <n v="0"/>
    <n v="0"/>
    <n v="248.7"/>
    <n v="333.5"/>
    <n v="0"/>
    <n v="0"/>
    <n v="182"/>
    <n v="272"/>
    <n v="0"/>
    <n v="0"/>
    <n v="834.09999999999991"/>
    <n v="1291.1999999999998"/>
    <n v="0"/>
    <n v="0"/>
    <n v="0"/>
    <n v="0"/>
    <n v="0"/>
    <n v="0"/>
    <n v="0"/>
    <n v="0"/>
    <n v="0"/>
    <n v="0"/>
    <n v="863.49999999999989"/>
    <n v="1374.8"/>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B09B313-092A-4917-AFE1-9915D65CD05C}" name="PivotTable1" cacheId="894" dataOnRows="1" applyNumberFormats="0" applyBorderFormats="0" applyFontFormats="0" applyPatternFormats="0" applyAlignmentFormats="0" applyWidthHeightFormats="1" dataCaption="Data" updatedVersion="8" minRefreshableVersion="3" asteriskTotals="1" showMemberPropertyTips="0" useAutoFormatting="1" colGrandTotals="0" itemPrintTitles="1" createdVersion="3" indent="0" compact="0" compactData="0" gridDropZones="1">
  <location ref="A3:P37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3"/>
        <item x="5"/>
        <item x="1"/>
        <item x="2"/>
        <item x="10"/>
        <item x="4"/>
        <item x="9"/>
        <item x="8"/>
        <item x="7"/>
        <item x="6"/>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5"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635">
    <format dxfId="3061">
      <pivotArea type="all" dataOnly="0" outline="0" fieldPosition="0"/>
    </format>
    <format dxfId="3060">
      <pivotArea type="all" dataOnly="0" outline="0" fieldPosition="0"/>
    </format>
    <format dxfId="3059">
      <pivotArea outline="0" fieldPosition="0"/>
    </format>
    <format dxfId="3058">
      <pivotArea field="0" dataOnly="0" labelOnly="1" grandRow="1" outline="0" offset="IV256" axis="axisRow" fieldPosition="0">
        <references count="1">
          <reference field="4294967294" count="1" selected="0">
            <x v="0"/>
          </reference>
        </references>
      </pivotArea>
    </format>
    <format dxfId="3057">
      <pivotArea field="0" dataOnly="0" labelOnly="1" grandRow="1" outline="0" offset="IV256" axis="axisRow" fieldPosition="0">
        <references count="1">
          <reference field="4294967294" count="1" selected="0">
            <x v="8"/>
          </reference>
        </references>
      </pivotArea>
    </format>
    <format dxfId="3056">
      <pivotArea field="0" dataOnly="0" labelOnly="1" grandRow="1" outline="0" offset="IV256" axis="axisRow" fieldPosition="0">
        <references count="1">
          <reference field="4294967294" count="1" selected="0">
            <x v="12"/>
          </reference>
        </references>
      </pivotArea>
    </format>
    <format dxfId="3055">
      <pivotArea field="0" dataOnly="0" labelOnly="1" grandRow="1" outline="0" offset="IV256" axis="axisRow" fieldPosition="0">
        <references count="1">
          <reference field="4294967294" count="1" selected="0">
            <x v="10"/>
          </reference>
        </references>
      </pivotArea>
    </format>
    <format dxfId="3054">
      <pivotArea field="0" dataOnly="0" labelOnly="1" grandRow="1" outline="0" offset="IV256" axis="axisRow" fieldPosition="0">
        <references count="1">
          <reference field="4294967294" count="1" selected="0">
            <x v="14"/>
          </reference>
        </references>
      </pivotArea>
    </format>
    <format dxfId="3053">
      <pivotArea field="0" dataOnly="0" labelOnly="1" grandRow="1" outline="0" offset="IV256" axis="axisRow" fieldPosition="0">
        <references count="1">
          <reference field="4294967294" count="1" selected="0">
            <x v="16"/>
          </reference>
        </references>
      </pivotArea>
    </format>
    <format dxfId="3052">
      <pivotArea field="0" dataOnly="0" labelOnly="1" grandRow="1" outline="0" offset="IV256" axis="axisRow" fieldPosition="0">
        <references count="1">
          <reference field="4294967294" count="1" selected="0">
            <x v="18"/>
          </reference>
        </references>
      </pivotArea>
    </format>
    <format dxfId="3051">
      <pivotArea field="0" dataOnly="0" labelOnly="1" grandRow="1" outline="0" offset="IV256" axis="axisRow" fieldPosition="0">
        <references count="1">
          <reference field="4294967294" count="1" selected="0">
            <x v="20"/>
          </reference>
        </references>
      </pivotArea>
    </format>
    <format dxfId="3050">
      <pivotArea outline="0" fieldPosition="0">
        <references count="2">
          <reference field="4294967294" count="1" selected="0">
            <x v="0"/>
          </reference>
          <reference field="0" count="1" selected="0">
            <x v="6"/>
          </reference>
        </references>
      </pivotArea>
    </format>
    <format dxfId="3049">
      <pivotArea dataOnly="0" labelOnly="1" outline="0" offset="IV1" fieldPosition="0">
        <references count="1">
          <reference field="0" count="1">
            <x v="6"/>
          </reference>
        </references>
      </pivotArea>
    </format>
    <format dxfId="3048">
      <pivotArea dataOnly="0" labelOnly="1" outline="0" fieldPosition="0">
        <references count="2">
          <reference field="4294967294" count="1">
            <x v="0"/>
          </reference>
          <reference field="0" count="1" selected="0">
            <x v="6"/>
          </reference>
        </references>
      </pivotArea>
    </format>
    <format dxfId="3047">
      <pivotArea type="origin" dataOnly="0" labelOnly="1" outline="0" fieldPosition="0"/>
    </format>
    <format dxfId="3046">
      <pivotArea field="0" type="button" dataOnly="0" labelOnly="1" outline="0" axis="axisRow" fieldPosition="0"/>
    </format>
    <format dxfId="3045">
      <pivotArea dataOnly="0" labelOnly="1" outline="0" fieldPosition="0">
        <references count="1">
          <reference field="0" count="0"/>
        </references>
      </pivotArea>
    </format>
    <format dxfId="3044">
      <pivotArea field="0" dataOnly="0" labelOnly="1" grandRow="1" outline="0" offset="A256" axis="axisRow" fieldPosition="0">
        <references count="1">
          <reference field="4294967294" count="1" selected="0">
            <x v="0"/>
          </reference>
        </references>
      </pivotArea>
    </format>
    <format dxfId="3043">
      <pivotArea field="0" dataOnly="0" labelOnly="1" grandRow="1" outline="0" offset="A256" axis="axisRow" fieldPosition="0">
        <references count="1">
          <reference field="4294967294" count="1" selected="0">
            <x v="8"/>
          </reference>
        </references>
      </pivotArea>
    </format>
    <format dxfId="3042">
      <pivotArea field="0" dataOnly="0" labelOnly="1" grandRow="1" outline="0" offset="A256" axis="axisRow" fieldPosition="0">
        <references count="1">
          <reference field="4294967294" count="1" selected="0">
            <x v="10"/>
          </reference>
        </references>
      </pivotArea>
    </format>
    <format dxfId="3041">
      <pivotArea field="0" dataOnly="0" labelOnly="1" grandRow="1" outline="0" offset="A256" axis="axisRow" fieldPosition="0">
        <references count="1">
          <reference field="4294967294" count="1" selected="0">
            <x v="12"/>
          </reference>
        </references>
      </pivotArea>
    </format>
    <format dxfId="3040">
      <pivotArea field="0" dataOnly="0" labelOnly="1" grandRow="1" outline="0" offset="A256" axis="axisRow" fieldPosition="0">
        <references count="1">
          <reference field="4294967294" count="1" selected="0">
            <x v="14"/>
          </reference>
        </references>
      </pivotArea>
    </format>
    <format dxfId="3039">
      <pivotArea field="0" dataOnly="0" labelOnly="1" grandRow="1" outline="0" offset="A256" axis="axisRow" fieldPosition="0">
        <references count="1">
          <reference field="4294967294" count="1" selected="0">
            <x v="16"/>
          </reference>
        </references>
      </pivotArea>
    </format>
    <format dxfId="3038">
      <pivotArea field="0" dataOnly="0" labelOnly="1" grandRow="1" outline="0" offset="A256" axis="axisRow" fieldPosition="0">
        <references count="1">
          <reference field="4294967294" count="1" selected="0">
            <x v="18"/>
          </reference>
        </references>
      </pivotArea>
    </format>
    <format dxfId="3037">
      <pivotArea field="0" dataOnly="0" labelOnly="1" grandRow="1" outline="0" offset="A256" axis="axisRow" fieldPosition="0">
        <references count="1">
          <reference field="4294967294" count="1" selected="0">
            <x v="20"/>
          </reference>
        </references>
      </pivotArea>
    </format>
    <format dxfId="3036">
      <pivotArea type="origin" dataOnly="0" labelOnly="1" outline="0" offset="A1:B1" fieldPosition="0"/>
    </format>
    <format dxfId="3035">
      <pivotArea dataOnly="0" labelOnly="1" outline="0" fieldPosition="0">
        <references count="1">
          <reference field="0" count="1">
            <x v="6"/>
          </reference>
        </references>
      </pivotArea>
    </format>
    <format dxfId="3034">
      <pivotArea field="0" dataOnly="0" labelOnly="1" grandRow="1" outline="0" axis="axisRow" fieldPosition="0">
        <references count="1">
          <reference field="4294967294" count="1" selected="0">
            <x v="0"/>
          </reference>
        </references>
      </pivotArea>
    </format>
    <format dxfId="3033">
      <pivotArea field="0" dataOnly="0" labelOnly="1" grandRow="1" outline="0" axis="axisRow" fieldPosition="0">
        <references count="1">
          <reference field="4294967294" count="1" selected="0">
            <x v="2"/>
          </reference>
        </references>
      </pivotArea>
    </format>
    <format dxfId="3032">
      <pivotArea field="0" dataOnly="0" labelOnly="1" grandRow="1" outline="0" axis="axisRow" fieldPosition="0">
        <references count="1">
          <reference field="4294967294" count="1" selected="0">
            <x v="4"/>
          </reference>
        </references>
      </pivotArea>
    </format>
    <format dxfId="3031">
      <pivotArea field="0" dataOnly="0" labelOnly="1" grandRow="1" outline="0" axis="axisRow" fieldPosition="0">
        <references count="1">
          <reference field="4294967294" count="1" selected="0">
            <x v="6"/>
          </reference>
        </references>
      </pivotArea>
    </format>
    <format dxfId="3030">
      <pivotArea field="0" dataOnly="0" labelOnly="1" grandRow="1" outline="0" axis="axisRow" fieldPosition="0">
        <references count="1">
          <reference field="4294967294" count="1" selected="0">
            <x v="8"/>
          </reference>
        </references>
      </pivotArea>
    </format>
    <format dxfId="3029">
      <pivotArea field="0" dataOnly="0" labelOnly="1" grandRow="1" outline="0" axis="axisRow" fieldPosition="0">
        <references count="1">
          <reference field="4294967294" count="1" selected="0">
            <x v="10"/>
          </reference>
        </references>
      </pivotArea>
    </format>
    <format dxfId="3028">
      <pivotArea field="0" dataOnly="0" labelOnly="1" grandRow="1" outline="0" axis="axisRow" fieldPosition="0">
        <references count="1">
          <reference field="4294967294" count="1" selected="0">
            <x v="12"/>
          </reference>
        </references>
      </pivotArea>
    </format>
    <format dxfId="3027">
      <pivotArea field="0" dataOnly="0" labelOnly="1" grandRow="1" outline="0" axis="axisRow" fieldPosition="0">
        <references count="1">
          <reference field="4294967294" count="1" selected="0">
            <x v="14"/>
          </reference>
        </references>
      </pivotArea>
    </format>
    <format dxfId="3026">
      <pivotArea field="0" dataOnly="0" labelOnly="1" grandRow="1" outline="0" axis="axisRow" fieldPosition="0">
        <references count="1">
          <reference field="4294967294" count="1" selected="0">
            <x v="16"/>
          </reference>
        </references>
      </pivotArea>
    </format>
    <format dxfId="3025">
      <pivotArea field="0" dataOnly="0" labelOnly="1" grandRow="1" outline="0" axis="axisRow" fieldPosition="0">
        <references count="1">
          <reference field="4294967294" count="1" selected="0">
            <x v="18"/>
          </reference>
        </references>
      </pivotArea>
    </format>
    <format dxfId="3024">
      <pivotArea field="0" dataOnly="0" labelOnly="1" grandRow="1" outline="0" axis="axisRow" fieldPosition="0">
        <references count="1">
          <reference field="4294967294" count="1" selected="0">
            <x v="20"/>
          </reference>
        </references>
      </pivotArea>
    </format>
    <format dxfId="3023">
      <pivotArea field="0" dataOnly="0" labelOnly="1" grandRow="1" outline="0" axis="axisRow" fieldPosition="0">
        <references count="1">
          <reference field="4294967294" count="1" selected="0">
            <x v="0"/>
          </reference>
        </references>
      </pivotArea>
    </format>
    <format dxfId="3022">
      <pivotArea field="0" dataOnly="0" labelOnly="1" grandRow="1" outline="0" axis="axisRow" fieldPosition="0">
        <references count="1">
          <reference field="4294967294" count="1" selected="0">
            <x v="1"/>
          </reference>
        </references>
      </pivotArea>
    </format>
    <format dxfId="3021">
      <pivotArea field="0" dataOnly="0" labelOnly="1" grandRow="1" outline="0" axis="axisRow" fieldPosition="0">
        <references count="1">
          <reference field="4294967294" count="1" selected="0">
            <x v="2"/>
          </reference>
        </references>
      </pivotArea>
    </format>
    <format dxfId="3020">
      <pivotArea field="0" dataOnly="0" labelOnly="1" grandRow="1" outline="0" axis="axisRow" fieldPosition="0">
        <references count="1">
          <reference field="4294967294" count="1" selected="0">
            <x v="3"/>
          </reference>
        </references>
      </pivotArea>
    </format>
    <format dxfId="3019">
      <pivotArea field="0" dataOnly="0" labelOnly="1" grandRow="1" outline="0" axis="axisRow" fieldPosition="0">
        <references count="1">
          <reference field="4294967294" count="1" selected="0">
            <x v="4"/>
          </reference>
        </references>
      </pivotArea>
    </format>
    <format dxfId="3018">
      <pivotArea field="0" dataOnly="0" labelOnly="1" grandRow="1" outline="0" axis="axisRow" fieldPosition="0">
        <references count="1">
          <reference field="4294967294" count="1" selected="0">
            <x v="5"/>
          </reference>
        </references>
      </pivotArea>
    </format>
    <format dxfId="3017">
      <pivotArea field="0" dataOnly="0" labelOnly="1" grandRow="1" outline="0" axis="axisRow" fieldPosition="0">
        <references count="1">
          <reference field="4294967294" count="1" selected="0">
            <x v="6"/>
          </reference>
        </references>
      </pivotArea>
    </format>
    <format dxfId="3016">
      <pivotArea field="0" dataOnly="0" labelOnly="1" grandRow="1" outline="0" axis="axisRow" fieldPosition="0">
        <references count="1">
          <reference field="4294967294" count="1" selected="0">
            <x v="7"/>
          </reference>
        </references>
      </pivotArea>
    </format>
    <format dxfId="3015">
      <pivotArea field="0" dataOnly="0" labelOnly="1" grandRow="1" outline="0" axis="axisRow" fieldPosition="0">
        <references count="1">
          <reference field="4294967294" count="1" selected="0">
            <x v="8"/>
          </reference>
        </references>
      </pivotArea>
    </format>
    <format dxfId="3014">
      <pivotArea field="0" dataOnly="0" labelOnly="1" grandRow="1" outline="0" axis="axisRow" fieldPosition="0">
        <references count="1">
          <reference field="4294967294" count="1" selected="0">
            <x v="9"/>
          </reference>
        </references>
      </pivotArea>
    </format>
    <format dxfId="3013">
      <pivotArea field="0" dataOnly="0" labelOnly="1" grandRow="1" outline="0" axis="axisRow" fieldPosition="0">
        <references count="1">
          <reference field="4294967294" count="1" selected="0">
            <x v="10"/>
          </reference>
        </references>
      </pivotArea>
    </format>
    <format dxfId="3012">
      <pivotArea field="0" dataOnly="0" labelOnly="1" grandRow="1" outline="0" axis="axisRow" fieldPosition="0">
        <references count="1">
          <reference field="4294967294" count="1" selected="0">
            <x v="11"/>
          </reference>
        </references>
      </pivotArea>
    </format>
    <format dxfId="3011">
      <pivotArea field="0" dataOnly="0" labelOnly="1" grandRow="1" outline="0" axis="axisRow" fieldPosition="0">
        <references count="1">
          <reference field="4294967294" count="1" selected="0">
            <x v="12"/>
          </reference>
        </references>
      </pivotArea>
    </format>
    <format dxfId="3010">
      <pivotArea field="0" dataOnly="0" labelOnly="1" grandRow="1" outline="0" axis="axisRow" fieldPosition="0">
        <references count="1">
          <reference field="4294967294" count="1" selected="0">
            <x v="13"/>
          </reference>
        </references>
      </pivotArea>
    </format>
    <format dxfId="3009">
      <pivotArea field="0" dataOnly="0" labelOnly="1" grandRow="1" outline="0" axis="axisRow" fieldPosition="0">
        <references count="1">
          <reference field="4294967294" count="1" selected="0">
            <x v="14"/>
          </reference>
        </references>
      </pivotArea>
    </format>
    <format dxfId="3008">
      <pivotArea field="0" dataOnly="0" labelOnly="1" grandRow="1" outline="0" axis="axisRow" fieldPosition="0">
        <references count="1">
          <reference field="4294967294" count="1" selected="0">
            <x v="15"/>
          </reference>
        </references>
      </pivotArea>
    </format>
    <format dxfId="3007">
      <pivotArea field="0" dataOnly="0" labelOnly="1" grandRow="1" outline="0" axis="axisRow" fieldPosition="0">
        <references count="1">
          <reference field="4294967294" count="1" selected="0">
            <x v="16"/>
          </reference>
        </references>
      </pivotArea>
    </format>
    <format dxfId="3006">
      <pivotArea field="0" dataOnly="0" labelOnly="1" grandRow="1" outline="0" axis="axisRow" fieldPosition="0">
        <references count="1">
          <reference field="4294967294" count="1" selected="0">
            <x v="17"/>
          </reference>
        </references>
      </pivotArea>
    </format>
    <format dxfId="3005">
      <pivotArea field="0" dataOnly="0" labelOnly="1" grandRow="1" outline="0" axis="axisRow" fieldPosition="0">
        <references count="1">
          <reference field="4294967294" count="1" selected="0">
            <x v="18"/>
          </reference>
        </references>
      </pivotArea>
    </format>
    <format dxfId="3004">
      <pivotArea field="0" dataOnly="0" labelOnly="1" grandRow="1" outline="0" axis="axisRow" fieldPosition="0">
        <references count="1">
          <reference field="4294967294" count="1" selected="0">
            <x v="19"/>
          </reference>
        </references>
      </pivotArea>
    </format>
    <format dxfId="3003">
      <pivotArea field="0" dataOnly="0" labelOnly="1" grandRow="1" outline="0" axis="axisRow" fieldPosition="0">
        <references count="1">
          <reference field="4294967294" count="1" selected="0">
            <x v="20"/>
          </reference>
        </references>
      </pivotArea>
    </format>
    <format dxfId="3002">
      <pivotArea field="0" dataOnly="0" labelOnly="1" grandRow="1" outline="0" axis="axisRow" fieldPosition="0">
        <references count="1">
          <reference field="4294967294" count="1" selected="0">
            <x v="21"/>
          </reference>
        </references>
      </pivotArea>
    </format>
    <format dxfId="3001">
      <pivotArea type="origin" dataOnly="0" labelOnly="1" outline="0" fieldPosition="0"/>
    </format>
    <format dxfId="3000">
      <pivotArea field="0" type="button" dataOnly="0" labelOnly="1" outline="0" axis="axisRow" fieldPosition="0"/>
    </format>
    <format dxfId="2999">
      <pivotArea dataOnly="0" labelOnly="1" outline="0" fieldPosition="0">
        <references count="1">
          <reference field="0" count="0"/>
        </references>
      </pivotArea>
    </format>
    <format dxfId="2998">
      <pivotArea field="0" dataOnly="0" labelOnly="1" grandRow="1" outline="0" offset="A256" axis="axisRow" fieldPosition="0">
        <references count="1">
          <reference field="4294967294" count="1" selected="0">
            <x v="0"/>
          </reference>
        </references>
      </pivotArea>
    </format>
    <format dxfId="2997">
      <pivotArea field="0" dataOnly="0" labelOnly="1" grandRow="1" outline="0" offset="A256" axis="axisRow" fieldPosition="0">
        <references count="1">
          <reference field="4294967294" count="1" selected="0">
            <x v="1"/>
          </reference>
        </references>
      </pivotArea>
    </format>
    <format dxfId="2996">
      <pivotArea field="0" dataOnly="0" labelOnly="1" grandRow="1" outline="0" offset="A256" axis="axisRow" fieldPosition="0">
        <references count="1">
          <reference field="4294967294" count="1" selected="0">
            <x v="2"/>
          </reference>
        </references>
      </pivotArea>
    </format>
    <format dxfId="2995">
      <pivotArea field="0" dataOnly="0" labelOnly="1" grandRow="1" outline="0" offset="A256" axis="axisRow" fieldPosition="0">
        <references count="1">
          <reference field="4294967294" count="1" selected="0">
            <x v="3"/>
          </reference>
        </references>
      </pivotArea>
    </format>
    <format dxfId="2994">
      <pivotArea field="0" dataOnly="0" labelOnly="1" grandRow="1" outline="0" offset="A256" axis="axisRow" fieldPosition="0">
        <references count="1">
          <reference field="4294967294" count="1" selected="0">
            <x v="4"/>
          </reference>
        </references>
      </pivotArea>
    </format>
    <format dxfId="2993">
      <pivotArea field="0" dataOnly="0" labelOnly="1" grandRow="1" outline="0" offset="A256" axis="axisRow" fieldPosition="0">
        <references count="1">
          <reference field="4294967294" count="1" selected="0">
            <x v="5"/>
          </reference>
        </references>
      </pivotArea>
    </format>
    <format dxfId="2992">
      <pivotArea field="0" dataOnly="0" labelOnly="1" grandRow="1" outline="0" offset="A256" axis="axisRow" fieldPosition="0">
        <references count="1">
          <reference field="4294967294" count="1" selected="0">
            <x v="6"/>
          </reference>
        </references>
      </pivotArea>
    </format>
    <format dxfId="2991">
      <pivotArea field="0" dataOnly="0" labelOnly="1" grandRow="1" outline="0" offset="A256" axis="axisRow" fieldPosition="0">
        <references count="1">
          <reference field="4294967294" count="1" selected="0">
            <x v="7"/>
          </reference>
        </references>
      </pivotArea>
    </format>
    <format dxfId="2990">
      <pivotArea field="0" dataOnly="0" labelOnly="1" grandRow="1" outline="0" offset="A256" axis="axisRow" fieldPosition="0">
        <references count="1">
          <reference field="4294967294" count="1" selected="0">
            <x v="8"/>
          </reference>
        </references>
      </pivotArea>
    </format>
    <format dxfId="2989">
      <pivotArea field="0" dataOnly="0" labelOnly="1" grandRow="1" outline="0" offset="A256" axis="axisRow" fieldPosition="0">
        <references count="1">
          <reference field="4294967294" count="1" selected="0">
            <x v="9"/>
          </reference>
        </references>
      </pivotArea>
    </format>
    <format dxfId="2988">
      <pivotArea field="0" dataOnly="0" labelOnly="1" grandRow="1" outline="0" offset="A256" axis="axisRow" fieldPosition="0">
        <references count="1">
          <reference field="4294967294" count="1" selected="0">
            <x v="10"/>
          </reference>
        </references>
      </pivotArea>
    </format>
    <format dxfId="2987">
      <pivotArea field="0" dataOnly="0" labelOnly="1" grandRow="1" outline="0" offset="A256" axis="axisRow" fieldPosition="0">
        <references count="1">
          <reference field="4294967294" count="1" selected="0">
            <x v="11"/>
          </reference>
        </references>
      </pivotArea>
    </format>
    <format dxfId="2986">
      <pivotArea field="0" dataOnly="0" labelOnly="1" grandRow="1" outline="0" offset="A256" axis="axisRow" fieldPosition="0">
        <references count="1">
          <reference field="4294967294" count="1" selected="0">
            <x v="12"/>
          </reference>
        </references>
      </pivotArea>
    </format>
    <format dxfId="2985">
      <pivotArea field="0" dataOnly="0" labelOnly="1" grandRow="1" outline="0" offset="A256" axis="axisRow" fieldPosition="0">
        <references count="1">
          <reference field="4294967294" count="1" selected="0">
            <x v="13"/>
          </reference>
        </references>
      </pivotArea>
    </format>
    <format dxfId="2984">
      <pivotArea field="0" dataOnly="0" labelOnly="1" grandRow="1" outline="0" offset="A256" axis="axisRow" fieldPosition="0">
        <references count="1">
          <reference field="4294967294" count="1" selected="0">
            <x v="14"/>
          </reference>
        </references>
      </pivotArea>
    </format>
    <format dxfId="2983">
      <pivotArea field="0" dataOnly="0" labelOnly="1" grandRow="1" outline="0" offset="A256" axis="axisRow" fieldPosition="0">
        <references count="1">
          <reference field="4294967294" count="1" selected="0">
            <x v="15"/>
          </reference>
        </references>
      </pivotArea>
    </format>
    <format dxfId="2982">
      <pivotArea field="0" dataOnly="0" labelOnly="1" grandRow="1" outline="0" offset="A256" axis="axisRow" fieldPosition="0">
        <references count="1">
          <reference field="4294967294" count="1" selected="0">
            <x v="16"/>
          </reference>
        </references>
      </pivotArea>
    </format>
    <format dxfId="2981">
      <pivotArea field="0" dataOnly="0" labelOnly="1" grandRow="1" outline="0" offset="A256" axis="axisRow" fieldPosition="0">
        <references count="1">
          <reference field="4294967294" count="1" selected="0">
            <x v="17"/>
          </reference>
        </references>
      </pivotArea>
    </format>
    <format dxfId="2980">
      <pivotArea field="0" dataOnly="0" labelOnly="1" grandRow="1" outline="0" offset="A256" axis="axisRow" fieldPosition="0">
        <references count="1">
          <reference field="4294967294" count="1" selected="0">
            <x v="18"/>
          </reference>
        </references>
      </pivotArea>
    </format>
    <format dxfId="2979">
      <pivotArea field="0" dataOnly="0" labelOnly="1" grandRow="1" outline="0" offset="A256" axis="axisRow" fieldPosition="0">
        <references count="1">
          <reference field="4294967294" count="1" selected="0">
            <x v="19"/>
          </reference>
        </references>
      </pivotArea>
    </format>
    <format dxfId="2978">
      <pivotArea field="0" dataOnly="0" labelOnly="1" grandRow="1" outline="0" offset="A256" axis="axisRow" fieldPosition="0">
        <references count="1">
          <reference field="4294967294" count="1" selected="0">
            <x v="20"/>
          </reference>
        </references>
      </pivotArea>
    </format>
    <format dxfId="2977">
      <pivotArea field="0" dataOnly="0" labelOnly="1" grandRow="1" outline="0" offset="A256" axis="axisRow" fieldPosition="0">
        <references count="1">
          <reference field="4294967294" count="1" selected="0">
            <x v="21"/>
          </reference>
        </references>
      </pivotArea>
    </format>
    <format dxfId="2976">
      <pivotArea dataOnly="0" labelOnly="1" outline="0" fieldPosition="0">
        <references count="1">
          <reference field="221" count="1" defaultSubtotal="1">
            <x v="1"/>
          </reference>
        </references>
      </pivotArea>
    </format>
    <format dxfId="2975">
      <pivotArea dataOnly="0" labelOnly="1" outline="0" fieldPosition="0">
        <references count="1">
          <reference field="221" count="1" defaultSubtotal="1">
            <x v="0"/>
          </reference>
        </references>
      </pivotArea>
    </format>
    <format dxfId="2974">
      <pivotArea dataOnly="0" labelOnly="1" outline="0" fieldPosition="0">
        <references count="1">
          <reference field="221" count="1" defaultSubtotal="1">
            <x v="0"/>
          </reference>
        </references>
      </pivotArea>
    </format>
    <format dxfId="2973">
      <pivotArea dataOnly="0" labelOnly="1" outline="0" fieldPosition="0">
        <references count="1">
          <reference field="221" count="1" defaultSubtotal="1">
            <x v="1"/>
          </reference>
        </references>
      </pivotArea>
    </format>
    <format dxfId="2972">
      <pivotArea dataOnly="0" labelOnly="1" outline="0" offset="IV1" fieldPosition="0">
        <references count="1">
          <reference field="221" count="1" defaultSubtotal="1">
            <x v="1"/>
          </reference>
        </references>
      </pivotArea>
    </format>
    <format dxfId="2971">
      <pivotArea field="0" dataOnly="0" labelOnly="1" grandRow="1" outline="0" axis="axisRow" fieldPosition="0">
        <references count="1">
          <reference field="4294967294" count="1" selected="0">
            <x v="0"/>
          </reference>
        </references>
      </pivotArea>
    </format>
    <format dxfId="2970">
      <pivotArea field="0" dataOnly="0" labelOnly="1" grandRow="1" outline="0" axis="axisRow" fieldPosition="0">
        <references count="1">
          <reference field="4294967294" count="1" selected="0">
            <x v="1"/>
          </reference>
        </references>
      </pivotArea>
    </format>
    <format dxfId="2969">
      <pivotArea field="0" dataOnly="0" labelOnly="1" grandRow="1" outline="0" axis="axisRow" fieldPosition="0">
        <references count="1">
          <reference field="4294967294" count="1" selected="0">
            <x v="2"/>
          </reference>
        </references>
      </pivotArea>
    </format>
    <format dxfId="2968">
      <pivotArea field="0" dataOnly="0" labelOnly="1" grandRow="1" outline="0" axis="axisRow" fieldPosition="0">
        <references count="1">
          <reference field="4294967294" count="1" selected="0">
            <x v="3"/>
          </reference>
        </references>
      </pivotArea>
    </format>
    <format dxfId="2967">
      <pivotArea field="0" dataOnly="0" labelOnly="1" grandRow="1" outline="0" axis="axisRow" fieldPosition="0">
        <references count="1">
          <reference field="4294967294" count="1" selected="0">
            <x v="4"/>
          </reference>
        </references>
      </pivotArea>
    </format>
    <format dxfId="2966">
      <pivotArea field="0" dataOnly="0" labelOnly="1" grandRow="1" outline="0" axis="axisRow" fieldPosition="0">
        <references count="1">
          <reference field="4294967294" count="1" selected="0">
            <x v="5"/>
          </reference>
        </references>
      </pivotArea>
    </format>
    <format dxfId="2965">
      <pivotArea field="0" dataOnly="0" labelOnly="1" grandRow="1" outline="0" axis="axisRow" fieldPosition="0">
        <references count="1">
          <reference field="4294967294" count="1" selected="0">
            <x v="6"/>
          </reference>
        </references>
      </pivotArea>
    </format>
    <format dxfId="2964">
      <pivotArea field="0" dataOnly="0" labelOnly="1" grandRow="1" outline="0" axis="axisRow" fieldPosition="0">
        <references count="1">
          <reference field="4294967294" count="1" selected="0">
            <x v="7"/>
          </reference>
        </references>
      </pivotArea>
    </format>
    <format dxfId="2963">
      <pivotArea field="0" dataOnly="0" labelOnly="1" grandRow="1" outline="0" axis="axisRow" fieldPosition="0">
        <references count="1">
          <reference field="4294967294" count="1" selected="0">
            <x v="8"/>
          </reference>
        </references>
      </pivotArea>
    </format>
    <format dxfId="2962">
      <pivotArea field="0" dataOnly="0" labelOnly="1" grandRow="1" outline="0" axis="axisRow" fieldPosition="0">
        <references count="1">
          <reference field="4294967294" count="1" selected="0">
            <x v="9"/>
          </reference>
        </references>
      </pivotArea>
    </format>
    <format dxfId="2961">
      <pivotArea field="0" dataOnly="0" labelOnly="1" grandRow="1" outline="0" axis="axisRow" fieldPosition="0">
        <references count="1">
          <reference field="4294967294" count="1" selected="0">
            <x v="10"/>
          </reference>
        </references>
      </pivotArea>
    </format>
    <format dxfId="2960">
      <pivotArea field="0" dataOnly="0" labelOnly="1" grandRow="1" outline="0" axis="axisRow" fieldPosition="0">
        <references count="1">
          <reference field="4294967294" count="1" selected="0">
            <x v="11"/>
          </reference>
        </references>
      </pivotArea>
    </format>
    <format dxfId="2959">
      <pivotArea field="0" dataOnly="0" labelOnly="1" grandRow="1" outline="0" axis="axisRow" fieldPosition="0">
        <references count="1">
          <reference field="4294967294" count="1" selected="0">
            <x v="12"/>
          </reference>
        </references>
      </pivotArea>
    </format>
    <format dxfId="2958">
      <pivotArea field="0" dataOnly="0" labelOnly="1" grandRow="1" outline="0" axis="axisRow" fieldPosition="0">
        <references count="1">
          <reference field="4294967294" count="1" selected="0">
            <x v="13"/>
          </reference>
        </references>
      </pivotArea>
    </format>
    <format dxfId="2957">
      <pivotArea field="0" dataOnly="0" labelOnly="1" grandRow="1" outline="0" axis="axisRow" fieldPosition="0">
        <references count="1">
          <reference field="4294967294" count="1" selected="0">
            <x v="14"/>
          </reference>
        </references>
      </pivotArea>
    </format>
    <format dxfId="2956">
      <pivotArea field="0" dataOnly="0" labelOnly="1" grandRow="1" outline="0" axis="axisRow" fieldPosition="0">
        <references count="1">
          <reference field="4294967294" count="1" selected="0">
            <x v="15"/>
          </reference>
        </references>
      </pivotArea>
    </format>
    <format dxfId="2955">
      <pivotArea field="0" dataOnly="0" labelOnly="1" grandRow="1" outline="0" axis="axisRow" fieldPosition="0">
        <references count="1">
          <reference field="4294967294" count="1" selected="0">
            <x v="16"/>
          </reference>
        </references>
      </pivotArea>
    </format>
    <format dxfId="2954">
      <pivotArea field="0" dataOnly="0" labelOnly="1" grandRow="1" outline="0" axis="axisRow" fieldPosition="0">
        <references count="1">
          <reference field="4294967294" count="1" selected="0">
            <x v="17"/>
          </reference>
        </references>
      </pivotArea>
    </format>
    <format dxfId="2953">
      <pivotArea field="0" dataOnly="0" labelOnly="1" grandRow="1" outline="0" axis="axisRow" fieldPosition="0">
        <references count="1">
          <reference field="4294967294" count="1" selected="0">
            <x v="18"/>
          </reference>
        </references>
      </pivotArea>
    </format>
    <format dxfId="2952">
      <pivotArea field="0" dataOnly="0" labelOnly="1" grandRow="1" outline="0" axis="axisRow" fieldPosition="0">
        <references count="1">
          <reference field="4294967294" count="1" selected="0">
            <x v="19"/>
          </reference>
        </references>
      </pivotArea>
    </format>
    <format dxfId="2951">
      <pivotArea field="0" dataOnly="0" labelOnly="1" grandRow="1" outline="0" axis="axisRow" fieldPosition="0">
        <references count="1">
          <reference field="4294967294" count="1" selected="0">
            <x v="20"/>
          </reference>
        </references>
      </pivotArea>
    </format>
    <format dxfId="2950">
      <pivotArea field="0" dataOnly="0" labelOnly="1" grandRow="1" outline="0" axis="axisRow" fieldPosition="0">
        <references count="1">
          <reference field="4294967294" count="1" selected="0">
            <x v="21"/>
          </reference>
        </references>
      </pivotArea>
    </format>
    <format dxfId="2949">
      <pivotArea outline="0" collapsedLevelsAreSubtotals="1" fieldPosition="0">
        <references count="4">
          <reference field="4294967294" count="2" selected="0">
            <x v="12"/>
            <x v="13"/>
          </reference>
          <reference field="0" count="1" selected="0">
            <x v="3"/>
          </reference>
          <reference field="4" count="4" selected="0">
            <x v="0"/>
            <x v="1"/>
            <x v="2"/>
            <x v="3"/>
          </reference>
          <reference field="221" count="1" selected="0">
            <x v="0"/>
          </reference>
        </references>
      </pivotArea>
    </format>
    <format dxfId="2948">
      <pivotArea type="all" dataOnly="0" outline="0" fieldPosition="0"/>
    </format>
    <format dxfId="2947">
      <pivotArea outline="0" collapsedLevelsAreSubtotals="1" fieldPosition="0"/>
    </format>
    <format dxfId="2946">
      <pivotArea type="origin" dataOnly="0" labelOnly="1" outline="0" fieldPosition="0"/>
    </format>
    <format dxfId="2945">
      <pivotArea field="221" type="button" dataOnly="0" labelOnly="1" outline="0" axis="axisCol" fieldPosition="0"/>
    </format>
    <format dxfId="2944">
      <pivotArea field="4" type="button" dataOnly="0" labelOnly="1" outline="0" axis="axisCol" fieldPosition="1"/>
    </format>
    <format dxfId="2943">
      <pivotArea type="topRight" dataOnly="0" labelOnly="1" outline="0" fieldPosition="0"/>
    </format>
    <format dxfId="2942">
      <pivotArea field="0" type="button" dataOnly="0" labelOnly="1" outline="0" axis="axisRow" fieldPosition="0"/>
    </format>
    <format dxfId="2941">
      <pivotArea field="-2" type="button" dataOnly="0" labelOnly="1" outline="0" axis="axisRow" fieldPosition="1"/>
    </format>
    <format dxfId="2940">
      <pivotArea dataOnly="0" labelOnly="1" outline="0" fieldPosition="0">
        <references count="1">
          <reference field="0" count="0"/>
        </references>
      </pivotArea>
    </format>
    <format dxfId="2939">
      <pivotArea field="0" dataOnly="0" labelOnly="1" grandRow="1" outline="0" axis="axisRow" fieldPosition="0">
        <references count="1">
          <reference field="4294967294" count="1" selected="0">
            <x v="0"/>
          </reference>
        </references>
      </pivotArea>
    </format>
    <format dxfId="2938">
      <pivotArea field="0" dataOnly="0" labelOnly="1" grandRow="1" outline="0" axis="axisRow" fieldPosition="0">
        <references count="1">
          <reference field="4294967294" count="1" selected="0">
            <x v="1"/>
          </reference>
        </references>
      </pivotArea>
    </format>
    <format dxfId="2937">
      <pivotArea field="0" dataOnly="0" labelOnly="1" grandRow="1" outline="0" axis="axisRow" fieldPosition="0">
        <references count="1">
          <reference field="4294967294" count="1" selected="0">
            <x v="2"/>
          </reference>
        </references>
      </pivotArea>
    </format>
    <format dxfId="2936">
      <pivotArea field="0" dataOnly="0" labelOnly="1" grandRow="1" outline="0" axis="axisRow" fieldPosition="0">
        <references count="1">
          <reference field="4294967294" count="1" selected="0">
            <x v="3"/>
          </reference>
        </references>
      </pivotArea>
    </format>
    <format dxfId="2935">
      <pivotArea field="0" dataOnly="0" labelOnly="1" grandRow="1" outline="0" axis="axisRow" fieldPosition="0">
        <references count="1">
          <reference field="4294967294" count="1" selected="0">
            <x v="4"/>
          </reference>
        </references>
      </pivotArea>
    </format>
    <format dxfId="2934">
      <pivotArea field="0" dataOnly="0" labelOnly="1" grandRow="1" outline="0" axis="axisRow" fieldPosition="0">
        <references count="1">
          <reference field="4294967294" count="1" selected="0">
            <x v="5"/>
          </reference>
        </references>
      </pivotArea>
    </format>
    <format dxfId="2933">
      <pivotArea field="0" dataOnly="0" labelOnly="1" grandRow="1" outline="0" axis="axisRow" fieldPosition="0">
        <references count="1">
          <reference field="4294967294" count="1" selected="0">
            <x v="6"/>
          </reference>
        </references>
      </pivotArea>
    </format>
    <format dxfId="2932">
      <pivotArea field="0" dataOnly="0" labelOnly="1" grandRow="1" outline="0" axis="axisRow" fieldPosition="0">
        <references count="1">
          <reference field="4294967294" count="1" selected="0">
            <x v="7"/>
          </reference>
        </references>
      </pivotArea>
    </format>
    <format dxfId="2931">
      <pivotArea field="0" dataOnly="0" labelOnly="1" grandRow="1" outline="0" axis="axisRow" fieldPosition="0">
        <references count="1">
          <reference field="4294967294" count="1" selected="0">
            <x v="8"/>
          </reference>
        </references>
      </pivotArea>
    </format>
    <format dxfId="2930">
      <pivotArea field="0" dataOnly="0" labelOnly="1" grandRow="1" outline="0" axis="axisRow" fieldPosition="0">
        <references count="1">
          <reference field="4294967294" count="1" selected="0">
            <x v="9"/>
          </reference>
        </references>
      </pivotArea>
    </format>
    <format dxfId="2929">
      <pivotArea field="0" dataOnly="0" labelOnly="1" grandRow="1" outline="0" axis="axisRow" fieldPosition="0">
        <references count="1">
          <reference field="4294967294" count="1" selected="0">
            <x v="10"/>
          </reference>
        </references>
      </pivotArea>
    </format>
    <format dxfId="2928">
      <pivotArea field="0" dataOnly="0" labelOnly="1" grandRow="1" outline="0" axis="axisRow" fieldPosition="0">
        <references count="1">
          <reference field="4294967294" count="1" selected="0">
            <x v="11"/>
          </reference>
        </references>
      </pivotArea>
    </format>
    <format dxfId="2927">
      <pivotArea field="0" dataOnly="0" labelOnly="1" grandRow="1" outline="0" axis="axisRow" fieldPosition="0">
        <references count="1">
          <reference field="4294967294" count="1" selected="0">
            <x v="12"/>
          </reference>
        </references>
      </pivotArea>
    </format>
    <format dxfId="2926">
      <pivotArea field="0" dataOnly="0" labelOnly="1" grandRow="1" outline="0" axis="axisRow" fieldPosition="0">
        <references count="1">
          <reference field="4294967294" count="1" selected="0">
            <x v="13"/>
          </reference>
        </references>
      </pivotArea>
    </format>
    <format dxfId="2925">
      <pivotArea field="0" dataOnly="0" labelOnly="1" grandRow="1" outline="0" axis="axisRow" fieldPosition="0">
        <references count="1">
          <reference field="4294967294" count="1" selected="0">
            <x v="14"/>
          </reference>
        </references>
      </pivotArea>
    </format>
    <format dxfId="2924">
      <pivotArea field="0" dataOnly="0" labelOnly="1" grandRow="1" outline="0" axis="axisRow" fieldPosition="0">
        <references count="1">
          <reference field="4294967294" count="1" selected="0">
            <x v="15"/>
          </reference>
        </references>
      </pivotArea>
    </format>
    <format dxfId="2923">
      <pivotArea field="0" dataOnly="0" labelOnly="1" grandRow="1" outline="0" axis="axisRow" fieldPosition="0">
        <references count="1">
          <reference field="4294967294" count="1" selected="0">
            <x v="16"/>
          </reference>
        </references>
      </pivotArea>
    </format>
    <format dxfId="2922">
      <pivotArea field="0" dataOnly="0" labelOnly="1" grandRow="1" outline="0" axis="axisRow" fieldPosition="0">
        <references count="1">
          <reference field="4294967294" count="1" selected="0">
            <x v="17"/>
          </reference>
        </references>
      </pivotArea>
    </format>
    <format dxfId="2921">
      <pivotArea field="0" dataOnly="0" labelOnly="1" grandRow="1" outline="0" axis="axisRow" fieldPosition="0">
        <references count="1">
          <reference field="4294967294" count="1" selected="0">
            <x v="18"/>
          </reference>
        </references>
      </pivotArea>
    </format>
    <format dxfId="2920">
      <pivotArea field="0" dataOnly="0" labelOnly="1" grandRow="1" outline="0" axis="axisRow" fieldPosition="0">
        <references count="1">
          <reference field="4294967294" count="1" selected="0">
            <x v="19"/>
          </reference>
        </references>
      </pivotArea>
    </format>
    <format dxfId="2919">
      <pivotArea field="0" dataOnly="0" labelOnly="1" grandRow="1" outline="0" axis="axisRow" fieldPosition="0">
        <references count="1">
          <reference field="4294967294" count="1" selected="0">
            <x v="20"/>
          </reference>
        </references>
      </pivotArea>
    </format>
    <format dxfId="2918">
      <pivotArea field="0" dataOnly="0" labelOnly="1" grandRow="1" outline="0" axis="axisRow" fieldPosition="0">
        <references count="1">
          <reference field="4294967294" count="1" selected="0">
            <x v="21"/>
          </reference>
        </references>
      </pivotArea>
    </format>
    <format dxfId="2917">
      <pivotArea field="0" dataOnly="0" labelOnly="1" grandRow="1" outline="0" axis="axisRow" fieldPosition="0">
        <references count="1">
          <reference field="4294967294" count="1" selected="0">
            <x v="0"/>
          </reference>
        </references>
      </pivotArea>
    </format>
    <format dxfId="2916">
      <pivotArea field="0" dataOnly="0" labelOnly="1" grandRow="1" outline="0" axis="axisRow" fieldPosition="0">
        <references count="1">
          <reference field="4294967294" count="1" selected="0">
            <x v="1"/>
          </reference>
        </references>
      </pivotArea>
    </format>
    <format dxfId="2915">
      <pivotArea field="0" dataOnly="0" labelOnly="1" grandRow="1" outline="0" axis="axisRow" fieldPosition="0">
        <references count="1">
          <reference field="4294967294" count="1" selected="0">
            <x v="2"/>
          </reference>
        </references>
      </pivotArea>
    </format>
    <format dxfId="2914">
      <pivotArea field="0" dataOnly="0" labelOnly="1" grandRow="1" outline="0" axis="axisRow" fieldPosition="0">
        <references count="1">
          <reference field="4294967294" count="1" selected="0">
            <x v="3"/>
          </reference>
        </references>
      </pivotArea>
    </format>
    <format dxfId="2913">
      <pivotArea field="0" dataOnly="0" labelOnly="1" grandRow="1" outline="0" axis="axisRow" fieldPosition="0">
        <references count="1">
          <reference field="4294967294" count="1" selected="0">
            <x v="4"/>
          </reference>
        </references>
      </pivotArea>
    </format>
    <format dxfId="2912">
      <pivotArea field="0" dataOnly="0" labelOnly="1" grandRow="1" outline="0" axis="axisRow" fieldPosition="0">
        <references count="1">
          <reference field="4294967294" count="1" selected="0">
            <x v="5"/>
          </reference>
        </references>
      </pivotArea>
    </format>
    <format dxfId="2911">
      <pivotArea field="0" dataOnly="0" labelOnly="1" grandRow="1" outline="0" axis="axisRow" fieldPosition="0">
        <references count="1">
          <reference field="4294967294" count="1" selected="0">
            <x v="6"/>
          </reference>
        </references>
      </pivotArea>
    </format>
    <format dxfId="2910">
      <pivotArea field="0" dataOnly="0" labelOnly="1" grandRow="1" outline="0" axis="axisRow" fieldPosition="0">
        <references count="1">
          <reference field="4294967294" count="1" selected="0">
            <x v="7"/>
          </reference>
        </references>
      </pivotArea>
    </format>
    <format dxfId="2909">
      <pivotArea field="0" dataOnly="0" labelOnly="1" grandRow="1" outline="0" axis="axisRow" fieldPosition="0">
        <references count="1">
          <reference field="4294967294" count="1" selected="0">
            <x v="8"/>
          </reference>
        </references>
      </pivotArea>
    </format>
    <format dxfId="2908">
      <pivotArea field="0" dataOnly="0" labelOnly="1" grandRow="1" outline="0" axis="axisRow" fieldPosition="0">
        <references count="1">
          <reference field="4294967294" count="1" selected="0">
            <x v="9"/>
          </reference>
        </references>
      </pivotArea>
    </format>
    <format dxfId="2907">
      <pivotArea field="0" dataOnly="0" labelOnly="1" grandRow="1" outline="0" axis="axisRow" fieldPosition="0">
        <references count="1">
          <reference field="4294967294" count="1" selected="0">
            <x v="10"/>
          </reference>
        </references>
      </pivotArea>
    </format>
    <format dxfId="2906">
      <pivotArea field="0" dataOnly="0" labelOnly="1" grandRow="1" outline="0" axis="axisRow" fieldPosition="0">
        <references count="1">
          <reference field="4294967294" count="1" selected="0">
            <x v="11"/>
          </reference>
        </references>
      </pivotArea>
    </format>
    <format dxfId="2905">
      <pivotArea field="0" dataOnly="0" labelOnly="1" grandRow="1" outline="0" axis="axisRow" fieldPosition="0">
        <references count="1">
          <reference field="4294967294" count="1" selected="0">
            <x v="12"/>
          </reference>
        </references>
      </pivotArea>
    </format>
    <format dxfId="2904">
      <pivotArea field="0" dataOnly="0" labelOnly="1" grandRow="1" outline="0" axis="axisRow" fieldPosition="0">
        <references count="1">
          <reference field="4294967294" count="1" selected="0">
            <x v="13"/>
          </reference>
        </references>
      </pivotArea>
    </format>
    <format dxfId="2903">
      <pivotArea field="0" dataOnly="0" labelOnly="1" grandRow="1" outline="0" axis="axisRow" fieldPosition="0">
        <references count="1">
          <reference field="4294967294" count="1" selected="0">
            <x v="14"/>
          </reference>
        </references>
      </pivotArea>
    </format>
    <format dxfId="2902">
      <pivotArea field="0" dataOnly="0" labelOnly="1" grandRow="1" outline="0" axis="axisRow" fieldPosition="0">
        <references count="1">
          <reference field="4294967294" count="1" selected="0">
            <x v="15"/>
          </reference>
        </references>
      </pivotArea>
    </format>
    <format dxfId="2901">
      <pivotArea field="0" dataOnly="0" labelOnly="1" grandRow="1" outline="0" axis="axisRow" fieldPosition="0">
        <references count="1">
          <reference field="4294967294" count="1" selected="0">
            <x v="16"/>
          </reference>
        </references>
      </pivotArea>
    </format>
    <format dxfId="2900">
      <pivotArea field="0" dataOnly="0" labelOnly="1" grandRow="1" outline="0" axis="axisRow" fieldPosition="0">
        <references count="1">
          <reference field="4294967294" count="1" selected="0">
            <x v="17"/>
          </reference>
        </references>
      </pivotArea>
    </format>
    <format dxfId="2899">
      <pivotArea field="0" dataOnly="0" labelOnly="1" grandRow="1" outline="0" axis="axisRow" fieldPosition="0">
        <references count="1">
          <reference field="4294967294" count="1" selected="0">
            <x v="18"/>
          </reference>
        </references>
      </pivotArea>
    </format>
    <format dxfId="2898">
      <pivotArea field="0" dataOnly="0" labelOnly="1" grandRow="1" outline="0" axis="axisRow" fieldPosition="0">
        <references count="1">
          <reference field="4294967294" count="1" selected="0">
            <x v="19"/>
          </reference>
        </references>
      </pivotArea>
    </format>
    <format dxfId="2897">
      <pivotArea field="0" dataOnly="0" labelOnly="1" grandRow="1" outline="0" axis="axisRow" fieldPosition="0">
        <references count="1">
          <reference field="4294967294" count="1" selected="0">
            <x v="20"/>
          </reference>
        </references>
      </pivotArea>
    </format>
    <format dxfId="2896">
      <pivotArea field="0" dataOnly="0" labelOnly="1" grandRow="1" outline="0" axis="axisRow" fieldPosition="0">
        <references count="1">
          <reference field="4294967294" count="1" selected="0">
            <x v="21"/>
          </reference>
        </references>
      </pivotArea>
    </format>
    <format dxfId="2895">
      <pivotArea field="0" dataOnly="0" labelOnly="1" grandRow="1" outline="0" axis="axisRow" fieldPosition="0">
        <references count="1">
          <reference field="4294967294" count="1" selected="0">
            <x v="0"/>
          </reference>
        </references>
      </pivotArea>
    </format>
    <format dxfId="2894">
      <pivotArea field="0" dataOnly="0" labelOnly="1" grandRow="1" outline="0" axis="axisRow" fieldPosition="0">
        <references count="1">
          <reference field="4294967294" count="1" selected="0">
            <x v="1"/>
          </reference>
        </references>
      </pivotArea>
    </format>
    <format dxfId="2893">
      <pivotArea field="0" dataOnly="0" labelOnly="1" grandRow="1" outline="0" axis="axisRow" fieldPosition="0">
        <references count="1">
          <reference field="4294967294" count="1" selected="0">
            <x v="2"/>
          </reference>
        </references>
      </pivotArea>
    </format>
    <format dxfId="2892">
      <pivotArea field="0" dataOnly="0" labelOnly="1" grandRow="1" outline="0" axis="axisRow" fieldPosition="0">
        <references count="1">
          <reference field="4294967294" count="1" selected="0">
            <x v="3"/>
          </reference>
        </references>
      </pivotArea>
    </format>
    <format dxfId="2891">
      <pivotArea field="0" dataOnly="0" labelOnly="1" grandRow="1" outline="0" axis="axisRow" fieldPosition="0">
        <references count="1">
          <reference field="4294967294" count="1" selected="0">
            <x v="4"/>
          </reference>
        </references>
      </pivotArea>
    </format>
    <format dxfId="2890">
      <pivotArea field="0" dataOnly="0" labelOnly="1" grandRow="1" outline="0" axis="axisRow" fieldPosition="0">
        <references count="1">
          <reference field="4294967294" count="1" selected="0">
            <x v="5"/>
          </reference>
        </references>
      </pivotArea>
    </format>
    <format dxfId="2889">
      <pivotArea field="0" dataOnly="0" labelOnly="1" grandRow="1" outline="0" axis="axisRow" fieldPosition="0">
        <references count="1">
          <reference field="4294967294" count="1" selected="0">
            <x v="6"/>
          </reference>
        </references>
      </pivotArea>
    </format>
    <format dxfId="2888">
      <pivotArea field="0" dataOnly="0" labelOnly="1" grandRow="1" outline="0" axis="axisRow" fieldPosition="0">
        <references count="1">
          <reference field="4294967294" count="1" selected="0">
            <x v="7"/>
          </reference>
        </references>
      </pivotArea>
    </format>
    <format dxfId="2887">
      <pivotArea field="0" dataOnly="0" labelOnly="1" grandRow="1" outline="0" axis="axisRow" fieldPosition="0">
        <references count="1">
          <reference field="4294967294" count="1" selected="0">
            <x v="8"/>
          </reference>
        </references>
      </pivotArea>
    </format>
    <format dxfId="2886">
      <pivotArea field="0" dataOnly="0" labelOnly="1" grandRow="1" outline="0" axis="axisRow" fieldPosition="0">
        <references count="1">
          <reference field="4294967294" count="1" selected="0">
            <x v="9"/>
          </reference>
        </references>
      </pivotArea>
    </format>
    <format dxfId="2885">
      <pivotArea field="0" dataOnly="0" labelOnly="1" grandRow="1" outline="0" axis="axisRow" fieldPosition="0">
        <references count="1">
          <reference field="4294967294" count="1" selected="0">
            <x v="10"/>
          </reference>
        </references>
      </pivotArea>
    </format>
    <format dxfId="2884">
      <pivotArea field="0" dataOnly="0" labelOnly="1" grandRow="1" outline="0" axis="axisRow" fieldPosition="0">
        <references count="1">
          <reference field="4294967294" count="1" selected="0">
            <x v="11"/>
          </reference>
        </references>
      </pivotArea>
    </format>
    <format dxfId="2883">
      <pivotArea field="0" dataOnly="0" labelOnly="1" grandRow="1" outline="0" axis="axisRow" fieldPosition="0">
        <references count="1">
          <reference field="4294967294" count="1" selected="0">
            <x v="12"/>
          </reference>
        </references>
      </pivotArea>
    </format>
    <format dxfId="2882">
      <pivotArea field="0" dataOnly="0" labelOnly="1" grandRow="1" outline="0" axis="axisRow" fieldPosition="0">
        <references count="1">
          <reference field="4294967294" count="1" selected="0">
            <x v="13"/>
          </reference>
        </references>
      </pivotArea>
    </format>
    <format dxfId="2881">
      <pivotArea field="0" dataOnly="0" labelOnly="1" grandRow="1" outline="0" axis="axisRow" fieldPosition="0">
        <references count="1">
          <reference field="4294967294" count="1" selected="0">
            <x v="14"/>
          </reference>
        </references>
      </pivotArea>
    </format>
    <format dxfId="2880">
      <pivotArea field="0" dataOnly="0" labelOnly="1" grandRow="1" outline="0" axis="axisRow" fieldPosition="0">
        <references count="1">
          <reference field="4294967294" count="1" selected="0">
            <x v="15"/>
          </reference>
        </references>
      </pivotArea>
    </format>
    <format dxfId="2879">
      <pivotArea field="0" dataOnly="0" labelOnly="1" grandRow="1" outline="0" axis="axisRow" fieldPosition="0">
        <references count="1">
          <reference field="4294967294" count="1" selected="0">
            <x v="16"/>
          </reference>
        </references>
      </pivotArea>
    </format>
    <format dxfId="2878">
      <pivotArea field="0" dataOnly="0" labelOnly="1" grandRow="1" outline="0" axis="axisRow" fieldPosition="0">
        <references count="1">
          <reference field="4294967294" count="1" selected="0">
            <x v="17"/>
          </reference>
        </references>
      </pivotArea>
    </format>
    <format dxfId="2877">
      <pivotArea field="0" dataOnly="0" labelOnly="1" grandRow="1" outline="0" axis="axisRow" fieldPosition="0">
        <references count="1">
          <reference field="4294967294" count="1" selected="0">
            <x v="18"/>
          </reference>
        </references>
      </pivotArea>
    </format>
    <format dxfId="2876">
      <pivotArea field="0" dataOnly="0" labelOnly="1" grandRow="1" outline="0" axis="axisRow" fieldPosition="0">
        <references count="1">
          <reference field="4294967294" count="1" selected="0">
            <x v="19"/>
          </reference>
        </references>
      </pivotArea>
    </format>
    <format dxfId="2875">
      <pivotArea field="0" dataOnly="0" labelOnly="1" grandRow="1" outline="0" axis="axisRow" fieldPosition="0">
        <references count="1">
          <reference field="4294967294" count="1" selected="0">
            <x v="20"/>
          </reference>
        </references>
      </pivotArea>
    </format>
    <format dxfId="2874">
      <pivotArea field="0" dataOnly="0" labelOnly="1" grandRow="1" outline="0" axis="axisRow" fieldPosition="0">
        <references count="1">
          <reference field="4294967294" count="1" selected="0">
            <x v="21"/>
          </reference>
        </references>
      </pivotArea>
    </format>
    <format dxfId="2873">
      <pivotArea field="0" dataOnly="0" labelOnly="1" grandRow="1" outline="0" axis="axisRow" fieldPosition="0">
        <references count="1">
          <reference field="4294967294" count="1" selected="0">
            <x v="0"/>
          </reference>
        </references>
      </pivotArea>
    </format>
    <format dxfId="2872">
      <pivotArea field="0" dataOnly="0" labelOnly="1" grandRow="1" outline="0" axis="axisRow" fieldPosition="0">
        <references count="1">
          <reference field="4294967294" count="1" selected="0">
            <x v="1"/>
          </reference>
        </references>
      </pivotArea>
    </format>
    <format dxfId="2871">
      <pivotArea field="0" dataOnly="0" labelOnly="1" grandRow="1" outline="0" axis="axisRow" fieldPosition="0">
        <references count="1">
          <reference field="4294967294" count="1" selected="0">
            <x v="2"/>
          </reference>
        </references>
      </pivotArea>
    </format>
    <format dxfId="2870">
      <pivotArea field="0" dataOnly="0" labelOnly="1" grandRow="1" outline="0" axis="axisRow" fieldPosition="0">
        <references count="1">
          <reference field="4294967294" count="1" selected="0">
            <x v="3"/>
          </reference>
        </references>
      </pivotArea>
    </format>
    <format dxfId="2869">
      <pivotArea field="0" dataOnly="0" labelOnly="1" grandRow="1" outline="0" axis="axisRow" fieldPosition="0">
        <references count="1">
          <reference field="4294967294" count="1" selected="0">
            <x v="4"/>
          </reference>
        </references>
      </pivotArea>
    </format>
    <format dxfId="2868">
      <pivotArea field="0" dataOnly="0" labelOnly="1" grandRow="1" outline="0" axis="axisRow" fieldPosition="0">
        <references count="1">
          <reference field="4294967294" count="1" selected="0">
            <x v="5"/>
          </reference>
        </references>
      </pivotArea>
    </format>
    <format dxfId="2867">
      <pivotArea field="0" dataOnly="0" labelOnly="1" grandRow="1" outline="0" axis="axisRow" fieldPosition="0">
        <references count="1">
          <reference field="4294967294" count="1" selected="0">
            <x v="6"/>
          </reference>
        </references>
      </pivotArea>
    </format>
    <format dxfId="2866">
      <pivotArea field="0" dataOnly="0" labelOnly="1" grandRow="1" outline="0" axis="axisRow" fieldPosition="0">
        <references count="1">
          <reference field="4294967294" count="1" selected="0">
            <x v="7"/>
          </reference>
        </references>
      </pivotArea>
    </format>
    <format dxfId="2865">
      <pivotArea field="0" dataOnly="0" labelOnly="1" grandRow="1" outline="0" axis="axisRow" fieldPosition="0">
        <references count="1">
          <reference field="4294967294" count="1" selected="0">
            <x v="8"/>
          </reference>
        </references>
      </pivotArea>
    </format>
    <format dxfId="2864">
      <pivotArea field="0" dataOnly="0" labelOnly="1" grandRow="1" outline="0" axis="axisRow" fieldPosition="0">
        <references count="1">
          <reference field="4294967294" count="1" selected="0">
            <x v="9"/>
          </reference>
        </references>
      </pivotArea>
    </format>
    <format dxfId="2863">
      <pivotArea field="0" dataOnly="0" labelOnly="1" grandRow="1" outline="0" axis="axisRow" fieldPosition="0">
        <references count="1">
          <reference field="4294967294" count="1" selected="0">
            <x v="10"/>
          </reference>
        </references>
      </pivotArea>
    </format>
    <format dxfId="2862">
      <pivotArea field="0" dataOnly="0" labelOnly="1" grandRow="1" outline="0" axis="axisRow" fieldPosition="0">
        <references count="1">
          <reference field="4294967294" count="1" selected="0">
            <x v="11"/>
          </reference>
        </references>
      </pivotArea>
    </format>
    <format dxfId="2861">
      <pivotArea field="0" dataOnly="0" labelOnly="1" grandRow="1" outline="0" axis="axisRow" fieldPosition="0">
        <references count="1">
          <reference field="4294967294" count="1" selected="0">
            <x v="12"/>
          </reference>
        </references>
      </pivotArea>
    </format>
    <format dxfId="2860">
      <pivotArea field="0" dataOnly="0" labelOnly="1" grandRow="1" outline="0" axis="axisRow" fieldPosition="0">
        <references count="1">
          <reference field="4294967294" count="1" selected="0">
            <x v="13"/>
          </reference>
        </references>
      </pivotArea>
    </format>
    <format dxfId="2859">
      <pivotArea field="0" dataOnly="0" labelOnly="1" grandRow="1" outline="0" axis="axisRow" fieldPosition="0">
        <references count="1">
          <reference field="4294967294" count="1" selected="0">
            <x v="14"/>
          </reference>
        </references>
      </pivotArea>
    </format>
    <format dxfId="2858">
      <pivotArea field="0" dataOnly="0" labelOnly="1" grandRow="1" outline="0" axis="axisRow" fieldPosition="0">
        <references count="1">
          <reference field="4294967294" count="1" selected="0">
            <x v="15"/>
          </reference>
        </references>
      </pivotArea>
    </format>
    <format dxfId="2857">
      <pivotArea field="0" dataOnly="0" labelOnly="1" grandRow="1" outline="0" axis="axisRow" fieldPosition="0">
        <references count="1">
          <reference field="4294967294" count="1" selected="0">
            <x v="16"/>
          </reference>
        </references>
      </pivotArea>
    </format>
    <format dxfId="2856">
      <pivotArea field="0" dataOnly="0" labelOnly="1" grandRow="1" outline="0" axis="axisRow" fieldPosition="0">
        <references count="1">
          <reference field="4294967294" count="1" selected="0">
            <x v="17"/>
          </reference>
        </references>
      </pivotArea>
    </format>
    <format dxfId="2855">
      <pivotArea field="0" dataOnly="0" labelOnly="1" grandRow="1" outline="0" axis="axisRow" fieldPosition="0">
        <references count="1">
          <reference field="4294967294" count="1" selected="0">
            <x v="18"/>
          </reference>
        </references>
      </pivotArea>
    </format>
    <format dxfId="2854">
      <pivotArea field="0" dataOnly="0" labelOnly="1" grandRow="1" outline="0" axis="axisRow" fieldPosition="0">
        <references count="1">
          <reference field="4294967294" count="1" selected="0">
            <x v="19"/>
          </reference>
        </references>
      </pivotArea>
    </format>
    <format dxfId="2853">
      <pivotArea field="0" dataOnly="0" labelOnly="1" grandRow="1" outline="0" axis="axisRow" fieldPosition="0">
        <references count="1">
          <reference field="4294967294" count="1" selected="0">
            <x v="20"/>
          </reference>
        </references>
      </pivotArea>
    </format>
    <format dxfId="2852">
      <pivotArea field="0" dataOnly="0" labelOnly="1" grandRow="1" outline="0" axis="axisRow" fieldPosition="0">
        <references count="1">
          <reference field="4294967294" count="1" selected="0">
            <x v="21"/>
          </reference>
        </references>
      </pivotArea>
    </format>
    <format dxfId="2851">
      <pivotArea field="0" dataOnly="0" labelOnly="1" grandRow="1" outline="0" axis="axisRow" fieldPosition="0">
        <references count="1">
          <reference field="4294967294" count="1" selected="0">
            <x v="0"/>
          </reference>
        </references>
      </pivotArea>
    </format>
    <format dxfId="2850">
      <pivotArea field="0" dataOnly="0" labelOnly="1" grandRow="1" outline="0" axis="axisRow" fieldPosition="0">
        <references count="1">
          <reference field="4294967294" count="1" selected="0">
            <x v="1"/>
          </reference>
        </references>
      </pivotArea>
    </format>
    <format dxfId="2849">
      <pivotArea field="0" dataOnly="0" labelOnly="1" grandRow="1" outline="0" axis="axisRow" fieldPosition="0">
        <references count="1">
          <reference field="4294967294" count="1" selected="0">
            <x v="2"/>
          </reference>
        </references>
      </pivotArea>
    </format>
    <format dxfId="2848">
      <pivotArea field="0" dataOnly="0" labelOnly="1" grandRow="1" outline="0" axis="axisRow" fieldPosition="0">
        <references count="1">
          <reference field="4294967294" count="1" selected="0">
            <x v="3"/>
          </reference>
        </references>
      </pivotArea>
    </format>
    <format dxfId="2847">
      <pivotArea field="0" dataOnly="0" labelOnly="1" grandRow="1" outline="0" axis="axisRow" fieldPosition="0">
        <references count="1">
          <reference field="4294967294" count="1" selected="0">
            <x v="4"/>
          </reference>
        </references>
      </pivotArea>
    </format>
    <format dxfId="2846">
      <pivotArea field="0" dataOnly="0" labelOnly="1" grandRow="1" outline="0" axis="axisRow" fieldPosition="0">
        <references count="1">
          <reference field="4294967294" count="1" selected="0">
            <x v="5"/>
          </reference>
        </references>
      </pivotArea>
    </format>
    <format dxfId="2845">
      <pivotArea field="0" dataOnly="0" labelOnly="1" grandRow="1" outline="0" axis="axisRow" fieldPosition="0">
        <references count="1">
          <reference field="4294967294" count="1" selected="0">
            <x v="6"/>
          </reference>
        </references>
      </pivotArea>
    </format>
    <format dxfId="2844">
      <pivotArea field="0" dataOnly="0" labelOnly="1" grandRow="1" outline="0" axis="axisRow" fieldPosition="0">
        <references count="1">
          <reference field="4294967294" count="1" selected="0">
            <x v="7"/>
          </reference>
        </references>
      </pivotArea>
    </format>
    <format dxfId="2843">
      <pivotArea field="0" dataOnly="0" labelOnly="1" grandRow="1" outline="0" axis="axisRow" fieldPosition="0">
        <references count="1">
          <reference field="4294967294" count="1" selected="0">
            <x v="8"/>
          </reference>
        </references>
      </pivotArea>
    </format>
    <format dxfId="2842">
      <pivotArea field="0" dataOnly="0" labelOnly="1" grandRow="1" outline="0" axis="axisRow" fieldPosition="0">
        <references count="1">
          <reference field="4294967294" count="1" selected="0">
            <x v="9"/>
          </reference>
        </references>
      </pivotArea>
    </format>
    <format dxfId="2841">
      <pivotArea field="0" dataOnly="0" labelOnly="1" grandRow="1" outline="0" axis="axisRow" fieldPosition="0">
        <references count="1">
          <reference field="4294967294" count="1" selected="0">
            <x v="10"/>
          </reference>
        </references>
      </pivotArea>
    </format>
    <format dxfId="2840">
      <pivotArea field="0" dataOnly="0" labelOnly="1" grandRow="1" outline="0" axis="axisRow" fieldPosition="0">
        <references count="1">
          <reference field="4294967294" count="1" selected="0">
            <x v="11"/>
          </reference>
        </references>
      </pivotArea>
    </format>
    <format dxfId="2839">
      <pivotArea field="0" dataOnly="0" labelOnly="1" grandRow="1" outline="0" axis="axisRow" fieldPosition="0">
        <references count="1">
          <reference field="4294967294" count="1" selected="0">
            <x v="12"/>
          </reference>
        </references>
      </pivotArea>
    </format>
    <format dxfId="2838">
      <pivotArea field="0" dataOnly="0" labelOnly="1" grandRow="1" outline="0" axis="axisRow" fieldPosition="0">
        <references count="1">
          <reference field="4294967294" count="1" selected="0">
            <x v="13"/>
          </reference>
        </references>
      </pivotArea>
    </format>
    <format dxfId="2837">
      <pivotArea field="0" dataOnly="0" labelOnly="1" grandRow="1" outline="0" axis="axisRow" fieldPosition="0">
        <references count="1">
          <reference field="4294967294" count="1" selected="0">
            <x v="14"/>
          </reference>
        </references>
      </pivotArea>
    </format>
    <format dxfId="2836">
      <pivotArea field="0" dataOnly="0" labelOnly="1" grandRow="1" outline="0" axis="axisRow" fieldPosition="0">
        <references count="1">
          <reference field="4294967294" count="1" selected="0">
            <x v="15"/>
          </reference>
        </references>
      </pivotArea>
    </format>
    <format dxfId="2835">
      <pivotArea field="0" dataOnly="0" labelOnly="1" grandRow="1" outline="0" axis="axisRow" fieldPosition="0">
        <references count="1">
          <reference field="4294967294" count="1" selected="0">
            <x v="16"/>
          </reference>
        </references>
      </pivotArea>
    </format>
    <format dxfId="2834">
      <pivotArea field="0" dataOnly="0" labelOnly="1" grandRow="1" outline="0" axis="axisRow" fieldPosition="0">
        <references count="1">
          <reference field="4294967294" count="1" selected="0">
            <x v="17"/>
          </reference>
        </references>
      </pivotArea>
    </format>
    <format dxfId="2833">
      <pivotArea field="0" dataOnly="0" labelOnly="1" grandRow="1" outline="0" axis="axisRow" fieldPosition="0">
        <references count="1">
          <reference field="4294967294" count="1" selected="0">
            <x v="18"/>
          </reference>
        </references>
      </pivotArea>
    </format>
    <format dxfId="2832">
      <pivotArea field="0" dataOnly="0" labelOnly="1" grandRow="1" outline="0" axis="axisRow" fieldPosition="0">
        <references count="1">
          <reference field="4294967294" count="1" selected="0">
            <x v="19"/>
          </reference>
        </references>
      </pivotArea>
    </format>
    <format dxfId="2831">
      <pivotArea field="0" dataOnly="0" labelOnly="1" grandRow="1" outline="0" axis="axisRow" fieldPosition="0">
        <references count="1">
          <reference field="4294967294" count="1" selected="0">
            <x v="20"/>
          </reference>
        </references>
      </pivotArea>
    </format>
    <format dxfId="2830">
      <pivotArea field="0" dataOnly="0" labelOnly="1" grandRow="1" outline="0" axis="axisRow" fieldPosition="0">
        <references count="1">
          <reference field="4294967294" count="1" selected="0">
            <x v="21"/>
          </reference>
        </references>
      </pivotArea>
    </format>
    <format dxfId="2829">
      <pivotArea field="0" dataOnly="0" labelOnly="1" grandRow="1" outline="0" axis="axisRow" fieldPosition="0">
        <references count="1">
          <reference field="4294967294" count="1" selected="0">
            <x v="0"/>
          </reference>
        </references>
      </pivotArea>
    </format>
    <format dxfId="2828">
      <pivotArea field="0" dataOnly="0" labelOnly="1" grandRow="1" outline="0" axis="axisRow" fieldPosition="0">
        <references count="1">
          <reference field="4294967294" count="1" selected="0">
            <x v="1"/>
          </reference>
        </references>
      </pivotArea>
    </format>
    <format dxfId="2827">
      <pivotArea field="0" dataOnly="0" labelOnly="1" grandRow="1" outline="0" axis="axisRow" fieldPosition="0">
        <references count="1">
          <reference field="4294967294" count="1" selected="0">
            <x v="2"/>
          </reference>
        </references>
      </pivotArea>
    </format>
    <format dxfId="2826">
      <pivotArea field="0" dataOnly="0" labelOnly="1" grandRow="1" outline="0" axis="axisRow" fieldPosition="0">
        <references count="1">
          <reference field="4294967294" count="1" selected="0">
            <x v="3"/>
          </reference>
        </references>
      </pivotArea>
    </format>
    <format dxfId="2825">
      <pivotArea field="0" dataOnly="0" labelOnly="1" grandRow="1" outline="0" axis="axisRow" fieldPosition="0">
        <references count="1">
          <reference field="4294967294" count="1" selected="0">
            <x v="4"/>
          </reference>
        </references>
      </pivotArea>
    </format>
    <format dxfId="2824">
      <pivotArea field="0" dataOnly="0" labelOnly="1" grandRow="1" outline="0" axis="axisRow" fieldPosition="0">
        <references count="1">
          <reference field="4294967294" count="1" selected="0">
            <x v="5"/>
          </reference>
        </references>
      </pivotArea>
    </format>
    <format dxfId="2823">
      <pivotArea field="0" dataOnly="0" labelOnly="1" grandRow="1" outline="0" axis="axisRow" fieldPosition="0">
        <references count="1">
          <reference field="4294967294" count="1" selected="0">
            <x v="6"/>
          </reference>
        </references>
      </pivotArea>
    </format>
    <format dxfId="2822">
      <pivotArea field="0" dataOnly="0" labelOnly="1" grandRow="1" outline="0" axis="axisRow" fieldPosition="0">
        <references count="1">
          <reference field="4294967294" count="1" selected="0">
            <x v="7"/>
          </reference>
        </references>
      </pivotArea>
    </format>
    <format dxfId="2821">
      <pivotArea field="0" dataOnly="0" labelOnly="1" grandRow="1" outline="0" axis="axisRow" fieldPosition="0">
        <references count="1">
          <reference field="4294967294" count="1" selected="0">
            <x v="8"/>
          </reference>
        </references>
      </pivotArea>
    </format>
    <format dxfId="2820">
      <pivotArea field="0" dataOnly="0" labelOnly="1" grandRow="1" outline="0" axis="axisRow" fieldPosition="0">
        <references count="1">
          <reference field="4294967294" count="1" selected="0">
            <x v="9"/>
          </reference>
        </references>
      </pivotArea>
    </format>
    <format dxfId="2819">
      <pivotArea field="0" dataOnly="0" labelOnly="1" grandRow="1" outline="0" axis="axisRow" fieldPosition="0">
        <references count="1">
          <reference field="4294967294" count="1" selected="0">
            <x v="10"/>
          </reference>
        </references>
      </pivotArea>
    </format>
    <format dxfId="2818">
      <pivotArea field="0" dataOnly="0" labelOnly="1" grandRow="1" outline="0" axis="axisRow" fieldPosition="0">
        <references count="1">
          <reference field="4294967294" count="1" selected="0">
            <x v="11"/>
          </reference>
        </references>
      </pivotArea>
    </format>
    <format dxfId="2817">
      <pivotArea field="0" dataOnly="0" labelOnly="1" grandRow="1" outline="0" axis="axisRow" fieldPosition="0">
        <references count="1">
          <reference field="4294967294" count="1" selected="0">
            <x v="12"/>
          </reference>
        </references>
      </pivotArea>
    </format>
    <format dxfId="2816">
      <pivotArea field="0" dataOnly="0" labelOnly="1" grandRow="1" outline="0" axis="axisRow" fieldPosition="0">
        <references count="1">
          <reference field="4294967294" count="1" selected="0">
            <x v="13"/>
          </reference>
        </references>
      </pivotArea>
    </format>
    <format dxfId="2815">
      <pivotArea field="0" dataOnly="0" labelOnly="1" grandRow="1" outline="0" axis="axisRow" fieldPosition="0">
        <references count="1">
          <reference field="4294967294" count="1" selected="0">
            <x v="14"/>
          </reference>
        </references>
      </pivotArea>
    </format>
    <format dxfId="2814">
      <pivotArea field="0" dataOnly="0" labelOnly="1" grandRow="1" outline="0" axis="axisRow" fieldPosition="0">
        <references count="1">
          <reference field="4294967294" count="1" selected="0">
            <x v="15"/>
          </reference>
        </references>
      </pivotArea>
    </format>
    <format dxfId="2813">
      <pivotArea field="0" dataOnly="0" labelOnly="1" grandRow="1" outline="0" axis="axisRow" fieldPosition="0">
        <references count="1">
          <reference field="4294967294" count="1" selected="0">
            <x v="16"/>
          </reference>
        </references>
      </pivotArea>
    </format>
    <format dxfId="2812">
      <pivotArea field="0" dataOnly="0" labelOnly="1" grandRow="1" outline="0" axis="axisRow" fieldPosition="0">
        <references count="1">
          <reference field="4294967294" count="1" selected="0">
            <x v="17"/>
          </reference>
        </references>
      </pivotArea>
    </format>
    <format dxfId="2811">
      <pivotArea field="0" dataOnly="0" labelOnly="1" grandRow="1" outline="0" axis="axisRow" fieldPosition="0">
        <references count="1">
          <reference field="4294967294" count="1" selected="0">
            <x v="18"/>
          </reference>
        </references>
      </pivotArea>
    </format>
    <format dxfId="2810">
      <pivotArea field="0" dataOnly="0" labelOnly="1" grandRow="1" outline="0" axis="axisRow" fieldPosition="0">
        <references count="1">
          <reference field="4294967294" count="1" selected="0">
            <x v="19"/>
          </reference>
        </references>
      </pivotArea>
    </format>
    <format dxfId="2809">
      <pivotArea field="0" dataOnly="0" labelOnly="1" grandRow="1" outline="0" axis="axisRow" fieldPosition="0">
        <references count="1">
          <reference field="4294967294" count="1" selected="0">
            <x v="20"/>
          </reference>
        </references>
      </pivotArea>
    </format>
    <format dxfId="2808">
      <pivotArea field="0" dataOnly="0" labelOnly="1" grandRow="1" outline="0" axis="axisRow" fieldPosition="0">
        <references count="1">
          <reference field="4294967294" count="1" selected="0">
            <x v="21"/>
          </reference>
        </references>
      </pivotArea>
    </format>
    <format dxfId="2807">
      <pivotArea field="0" dataOnly="0" labelOnly="1" grandRow="1" outline="0" axis="axisRow" fieldPosition="0">
        <references count="1">
          <reference field="4294967294" count="1" selected="0">
            <x v="0"/>
          </reference>
        </references>
      </pivotArea>
    </format>
    <format dxfId="2806">
      <pivotArea field="0" dataOnly="0" labelOnly="1" grandRow="1" outline="0" axis="axisRow" fieldPosition="0">
        <references count="1">
          <reference field="4294967294" count="1" selected="0">
            <x v="1"/>
          </reference>
        </references>
      </pivotArea>
    </format>
    <format dxfId="2805">
      <pivotArea field="0" dataOnly="0" labelOnly="1" grandRow="1" outline="0" axis="axisRow" fieldPosition="0">
        <references count="1">
          <reference field="4294967294" count="1" selected="0">
            <x v="2"/>
          </reference>
        </references>
      </pivotArea>
    </format>
    <format dxfId="2804">
      <pivotArea field="0" dataOnly="0" labelOnly="1" grandRow="1" outline="0" axis="axisRow" fieldPosition="0">
        <references count="1">
          <reference field="4294967294" count="1" selected="0">
            <x v="3"/>
          </reference>
        </references>
      </pivotArea>
    </format>
    <format dxfId="2803">
      <pivotArea field="0" dataOnly="0" labelOnly="1" grandRow="1" outline="0" axis="axisRow" fieldPosition="0">
        <references count="1">
          <reference field="4294967294" count="1" selected="0">
            <x v="4"/>
          </reference>
        </references>
      </pivotArea>
    </format>
    <format dxfId="2802">
      <pivotArea field="0" dataOnly="0" labelOnly="1" grandRow="1" outline="0" axis="axisRow" fieldPosition="0">
        <references count="1">
          <reference field="4294967294" count="1" selected="0">
            <x v="5"/>
          </reference>
        </references>
      </pivotArea>
    </format>
    <format dxfId="2801">
      <pivotArea field="0" dataOnly="0" labelOnly="1" grandRow="1" outline="0" axis="axisRow" fieldPosition="0">
        <references count="1">
          <reference field="4294967294" count="1" selected="0">
            <x v="6"/>
          </reference>
        </references>
      </pivotArea>
    </format>
    <format dxfId="2800">
      <pivotArea field="0" dataOnly="0" labelOnly="1" grandRow="1" outline="0" axis="axisRow" fieldPosition="0">
        <references count="1">
          <reference field="4294967294" count="1" selected="0">
            <x v="7"/>
          </reference>
        </references>
      </pivotArea>
    </format>
    <format dxfId="2799">
      <pivotArea field="0" dataOnly="0" labelOnly="1" grandRow="1" outline="0" axis="axisRow" fieldPosition="0">
        <references count="1">
          <reference field="4294967294" count="1" selected="0">
            <x v="8"/>
          </reference>
        </references>
      </pivotArea>
    </format>
    <format dxfId="2798">
      <pivotArea field="0" dataOnly="0" labelOnly="1" grandRow="1" outline="0" axis="axisRow" fieldPosition="0">
        <references count="1">
          <reference field="4294967294" count="1" selected="0">
            <x v="9"/>
          </reference>
        </references>
      </pivotArea>
    </format>
    <format dxfId="2797">
      <pivotArea field="0" dataOnly="0" labelOnly="1" grandRow="1" outline="0" axis="axisRow" fieldPosition="0">
        <references count="1">
          <reference field="4294967294" count="1" selected="0">
            <x v="10"/>
          </reference>
        </references>
      </pivotArea>
    </format>
    <format dxfId="2796">
      <pivotArea field="0" dataOnly="0" labelOnly="1" grandRow="1" outline="0" axis="axisRow" fieldPosition="0">
        <references count="1">
          <reference field="4294967294" count="1" selected="0">
            <x v="11"/>
          </reference>
        </references>
      </pivotArea>
    </format>
    <format dxfId="2795">
      <pivotArea field="0" dataOnly="0" labelOnly="1" grandRow="1" outline="0" axis="axisRow" fieldPosition="0">
        <references count="1">
          <reference field="4294967294" count="1" selected="0">
            <x v="12"/>
          </reference>
        </references>
      </pivotArea>
    </format>
    <format dxfId="2794">
      <pivotArea field="0" dataOnly="0" labelOnly="1" grandRow="1" outline="0" axis="axisRow" fieldPosition="0">
        <references count="1">
          <reference field="4294967294" count="1" selected="0">
            <x v="13"/>
          </reference>
        </references>
      </pivotArea>
    </format>
    <format dxfId="2793">
      <pivotArea field="0" dataOnly="0" labelOnly="1" grandRow="1" outline="0" axis="axisRow" fieldPosition="0">
        <references count="1">
          <reference field="4294967294" count="1" selected="0">
            <x v="14"/>
          </reference>
        </references>
      </pivotArea>
    </format>
    <format dxfId="2792">
      <pivotArea field="0" dataOnly="0" labelOnly="1" grandRow="1" outline="0" axis="axisRow" fieldPosition="0">
        <references count="1">
          <reference field="4294967294" count="1" selected="0">
            <x v="15"/>
          </reference>
        </references>
      </pivotArea>
    </format>
    <format dxfId="2791">
      <pivotArea field="0" dataOnly="0" labelOnly="1" grandRow="1" outline="0" axis="axisRow" fieldPosition="0">
        <references count="1">
          <reference field="4294967294" count="1" selected="0">
            <x v="16"/>
          </reference>
        </references>
      </pivotArea>
    </format>
    <format dxfId="2790">
      <pivotArea field="0" dataOnly="0" labelOnly="1" grandRow="1" outline="0" axis="axisRow" fieldPosition="0">
        <references count="1">
          <reference field="4294967294" count="1" selected="0">
            <x v="17"/>
          </reference>
        </references>
      </pivotArea>
    </format>
    <format dxfId="2789">
      <pivotArea field="0" dataOnly="0" labelOnly="1" grandRow="1" outline="0" axis="axisRow" fieldPosition="0">
        <references count="1">
          <reference field="4294967294" count="1" selected="0">
            <x v="18"/>
          </reference>
        </references>
      </pivotArea>
    </format>
    <format dxfId="2788">
      <pivotArea field="0" dataOnly="0" labelOnly="1" grandRow="1" outline="0" axis="axisRow" fieldPosition="0">
        <references count="1">
          <reference field="4294967294" count="1" selected="0">
            <x v="19"/>
          </reference>
        </references>
      </pivotArea>
    </format>
    <format dxfId="2787">
      <pivotArea field="0" dataOnly="0" labelOnly="1" grandRow="1" outline="0" axis="axisRow" fieldPosition="0">
        <references count="1">
          <reference field="4294967294" count="1" selected="0">
            <x v="20"/>
          </reference>
        </references>
      </pivotArea>
    </format>
    <format dxfId="2786">
      <pivotArea field="0" dataOnly="0" labelOnly="1" grandRow="1" outline="0" axis="axisRow" fieldPosition="0">
        <references count="1">
          <reference field="4294967294" count="1" selected="0">
            <x v="21"/>
          </reference>
        </references>
      </pivotArea>
    </format>
    <format dxfId="2785">
      <pivotArea field="0" dataOnly="0" labelOnly="1" grandRow="1" outline="0" axis="axisRow" fieldPosition="0">
        <references count="1">
          <reference field="4294967294" count="1" selected="0">
            <x v="0"/>
          </reference>
        </references>
      </pivotArea>
    </format>
    <format dxfId="2784">
      <pivotArea field="0" dataOnly="0" labelOnly="1" grandRow="1" outline="0" axis="axisRow" fieldPosition="0">
        <references count="1">
          <reference field="4294967294" count="1" selected="0">
            <x v="1"/>
          </reference>
        </references>
      </pivotArea>
    </format>
    <format dxfId="2783">
      <pivotArea field="0" dataOnly="0" labelOnly="1" grandRow="1" outline="0" axis="axisRow" fieldPosition="0">
        <references count="1">
          <reference field="4294967294" count="1" selected="0">
            <x v="2"/>
          </reference>
        </references>
      </pivotArea>
    </format>
    <format dxfId="2782">
      <pivotArea field="0" dataOnly="0" labelOnly="1" grandRow="1" outline="0" axis="axisRow" fieldPosition="0">
        <references count="1">
          <reference field="4294967294" count="1" selected="0">
            <x v="3"/>
          </reference>
        </references>
      </pivotArea>
    </format>
    <format dxfId="2781">
      <pivotArea field="0" dataOnly="0" labelOnly="1" grandRow="1" outline="0" axis="axisRow" fieldPosition="0">
        <references count="1">
          <reference field="4294967294" count="1" selected="0">
            <x v="4"/>
          </reference>
        </references>
      </pivotArea>
    </format>
    <format dxfId="2780">
      <pivotArea field="0" dataOnly="0" labelOnly="1" grandRow="1" outline="0" axis="axisRow" fieldPosition="0">
        <references count="1">
          <reference field="4294967294" count="1" selected="0">
            <x v="5"/>
          </reference>
        </references>
      </pivotArea>
    </format>
    <format dxfId="2779">
      <pivotArea field="0" dataOnly="0" labelOnly="1" grandRow="1" outline="0" axis="axisRow" fieldPosition="0">
        <references count="1">
          <reference field="4294967294" count="1" selected="0">
            <x v="6"/>
          </reference>
        </references>
      </pivotArea>
    </format>
    <format dxfId="2778">
      <pivotArea field="0" dataOnly="0" labelOnly="1" grandRow="1" outline="0" axis="axisRow" fieldPosition="0">
        <references count="1">
          <reference field="4294967294" count="1" selected="0">
            <x v="7"/>
          </reference>
        </references>
      </pivotArea>
    </format>
    <format dxfId="2777">
      <pivotArea field="0" dataOnly="0" labelOnly="1" grandRow="1" outline="0" axis="axisRow" fieldPosition="0">
        <references count="1">
          <reference field="4294967294" count="1" selected="0">
            <x v="8"/>
          </reference>
        </references>
      </pivotArea>
    </format>
    <format dxfId="2776">
      <pivotArea field="0" dataOnly="0" labelOnly="1" grandRow="1" outline="0" axis="axisRow" fieldPosition="0">
        <references count="1">
          <reference field="4294967294" count="1" selected="0">
            <x v="9"/>
          </reference>
        </references>
      </pivotArea>
    </format>
    <format dxfId="2775">
      <pivotArea field="0" dataOnly="0" labelOnly="1" grandRow="1" outline="0" axis="axisRow" fieldPosition="0">
        <references count="1">
          <reference field="4294967294" count="1" selected="0">
            <x v="10"/>
          </reference>
        </references>
      </pivotArea>
    </format>
    <format dxfId="2774">
      <pivotArea field="0" dataOnly="0" labelOnly="1" grandRow="1" outline="0" axis="axisRow" fieldPosition="0">
        <references count="1">
          <reference field="4294967294" count="1" selected="0">
            <x v="11"/>
          </reference>
        </references>
      </pivotArea>
    </format>
    <format dxfId="2773">
      <pivotArea field="0" dataOnly="0" labelOnly="1" grandRow="1" outline="0" axis="axisRow" fieldPosition="0">
        <references count="1">
          <reference field="4294967294" count="1" selected="0">
            <x v="12"/>
          </reference>
        </references>
      </pivotArea>
    </format>
    <format dxfId="2772">
      <pivotArea field="0" dataOnly="0" labelOnly="1" grandRow="1" outline="0" axis="axisRow" fieldPosition="0">
        <references count="1">
          <reference field="4294967294" count="1" selected="0">
            <x v="13"/>
          </reference>
        </references>
      </pivotArea>
    </format>
    <format dxfId="2771">
      <pivotArea field="0" dataOnly="0" labelOnly="1" grandRow="1" outline="0" axis="axisRow" fieldPosition="0">
        <references count="1">
          <reference field="4294967294" count="1" selected="0">
            <x v="14"/>
          </reference>
        </references>
      </pivotArea>
    </format>
    <format dxfId="2770">
      <pivotArea field="0" dataOnly="0" labelOnly="1" grandRow="1" outline="0" axis="axisRow" fieldPosition="0">
        <references count="1">
          <reference field="4294967294" count="1" selected="0">
            <x v="15"/>
          </reference>
        </references>
      </pivotArea>
    </format>
    <format dxfId="2769">
      <pivotArea field="0" dataOnly="0" labelOnly="1" grandRow="1" outline="0" axis="axisRow" fieldPosition="0">
        <references count="1">
          <reference field="4294967294" count="1" selected="0">
            <x v="16"/>
          </reference>
        </references>
      </pivotArea>
    </format>
    <format dxfId="2768">
      <pivotArea field="0" dataOnly="0" labelOnly="1" grandRow="1" outline="0" axis="axisRow" fieldPosition="0">
        <references count="1">
          <reference field="4294967294" count="1" selected="0">
            <x v="17"/>
          </reference>
        </references>
      </pivotArea>
    </format>
    <format dxfId="2767">
      <pivotArea field="0" dataOnly="0" labelOnly="1" grandRow="1" outline="0" axis="axisRow" fieldPosition="0">
        <references count="1">
          <reference field="4294967294" count="1" selected="0">
            <x v="18"/>
          </reference>
        </references>
      </pivotArea>
    </format>
    <format dxfId="2766">
      <pivotArea field="0" dataOnly="0" labelOnly="1" grandRow="1" outline="0" axis="axisRow" fieldPosition="0">
        <references count="1">
          <reference field="4294967294" count="1" selected="0">
            <x v="19"/>
          </reference>
        </references>
      </pivotArea>
    </format>
    <format dxfId="2765">
      <pivotArea field="0" dataOnly="0" labelOnly="1" grandRow="1" outline="0" axis="axisRow" fieldPosition="0">
        <references count="1">
          <reference field="4294967294" count="1" selected="0">
            <x v="20"/>
          </reference>
        </references>
      </pivotArea>
    </format>
    <format dxfId="2764">
      <pivotArea field="0" dataOnly="0" labelOnly="1" grandRow="1" outline="0" axis="axisRow" fieldPosition="0">
        <references count="1">
          <reference field="4294967294" count="1" selected="0">
            <x v="21"/>
          </reference>
        </references>
      </pivotArea>
    </format>
    <format dxfId="2763">
      <pivotArea field="0" dataOnly="0" labelOnly="1" grandRow="1" outline="0" axis="axisRow" fieldPosition="0">
        <references count="1">
          <reference field="4294967294" count="1" selected="0">
            <x v="0"/>
          </reference>
        </references>
      </pivotArea>
    </format>
    <format dxfId="2762">
      <pivotArea field="0" dataOnly="0" labelOnly="1" grandRow="1" outline="0" axis="axisRow" fieldPosition="0">
        <references count="1">
          <reference field="4294967294" count="1" selected="0">
            <x v="1"/>
          </reference>
        </references>
      </pivotArea>
    </format>
    <format dxfId="2761">
      <pivotArea field="0" dataOnly="0" labelOnly="1" grandRow="1" outline="0" axis="axisRow" fieldPosition="0">
        <references count="1">
          <reference field="4294967294" count="1" selected="0">
            <x v="2"/>
          </reference>
        </references>
      </pivotArea>
    </format>
    <format dxfId="2760">
      <pivotArea field="0" dataOnly="0" labelOnly="1" grandRow="1" outline="0" axis="axisRow" fieldPosition="0">
        <references count="1">
          <reference field="4294967294" count="1" selected="0">
            <x v="3"/>
          </reference>
        </references>
      </pivotArea>
    </format>
    <format dxfId="2759">
      <pivotArea field="0" dataOnly="0" labelOnly="1" grandRow="1" outline="0" axis="axisRow" fieldPosition="0">
        <references count="1">
          <reference field="4294967294" count="1" selected="0">
            <x v="4"/>
          </reference>
        </references>
      </pivotArea>
    </format>
    <format dxfId="2758">
      <pivotArea field="0" dataOnly="0" labelOnly="1" grandRow="1" outline="0" axis="axisRow" fieldPosition="0">
        <references count="1">
          <reference field="4294967294" count="1" selected="0">
            <x v="5"/>
          </reference>
        </references>
      </pivotArea>
    </format>
    <format dxfId="2757">
      <pivotArea field="0" dataOnly="0" labelOnly="1" grandRow="1" outline="0" axis="axisRow" fieldPosition="0">
        <references count="1">
          <reference field="4294967294" count="1" selected="0">
            <x v="6"/>
          </reference>
        </references>
      </pivotArea>
    </format>
    <format dxfId="2756">
      <pivotArea field="0" dataOnly="0" labelOnly="1" grandRow="1" outline="0" axis="axisRow" fieldPosition="0">
        <references count="1">
          <reference field="4294967294" count="1" selected="0">
            <x v="7"/>
          </reference>
        </references>
      </pivotArea>
    </format>
    <format dxfId="2755">
      <pivotArea field="0" dataOnly="0" labelOnly="1" grandRow="1" outline="0" axis="axisRow" fieldPosition="0">
        <references count="1">
          <reference field="4294967294" count="1" selected="0">
            <x v="8"/>
          </reference>
        </references>
      </pivotArea>
    </format>
    <format dxfId="2754">
      <pivotArea field="0" dataOnly="0" labelOnly="1" grandRow="1" outline="0" axis="axisRow" fieldPosition="0">
        <references count="1">
          <reference field="4294967294" count="1" selected="0">
            <x v="9"/>
          </reference>
        </references>
      </pivotArea>
    </format>
    <format dxfId="2753">
      <pivotArea field="0" dataOnly="0" labelOnly="1" grandRow="1" outline="0" axis="axisRow" fieldPosition="0">
        <references count="1">
          <reference field="4294967294" count="1" selected="0">
            <x v="10"/>
          </reference>
        </references>
      </pivotArea>
    </format>
    <format dxfId="2752">
      <pivotArea field="0" dataOnly="0" labelOnly="1" grandRow="1" outline="0" axis="axisRow" fieldPosition="0">
        <references count="1">
          <reference field="4294967294" count="1" selected="0">
            <x v="11"/>
          </reference>
        </references>
      </pivotArea>
    </format>
    <format dxfId="2751">
      <pivotArea field="0" dataOnly="0" labelOnly="1" grandRow="1" outline="0" axis="axisRow" fieldPosition="0">
        <references count="1">
          <reference field="4294967294" count="1" selected="0">
            <x v="12"/>
          </reference>
        </references>
      </pivotArea>
    </format>
    <format dxfId="2750">
      <pivotArea field="0" dataOnly="0" labelOnly="1" grandRow="1" outline="0" axis="axisRow" fieldPosition="0">
        <references count="1">
          <reference field="4294967294" count="1" selected="0">
            <x v="13"/>
          </reference>
        </references>
      </pivotArea>
    </format>
    <format dxfId="2749">
      <pivotArea field="0" dataOnly="0" labelOnly="1" grandRow="1" outline="0" axis="axisRow" fieldPosition="0">
        <references count="1">
          <reference field="4294967294" count="1" selected="0">
            <x v="14"/>
          </reference>
        </references>
      </pivotArea>
    </format>
    <format dxfId="2748">
      <pivotArea field="0" dataOnly="0" labelOnly="1" grandRow="1" outline="0" axis="axisRow" fieldPosition="0">
        <references count="1">
          <reference field="4294967294" count="1" selected="0">
            <x v="15"/>
          </reference>
        </references>
      </pivotArea>
    </format>
    <format dxfId="2747">
      <pivotArea field="0" dataOnly="0" labelOnly="1" grandRow="1" outline="0" axis="axisRow" fieldPosition="0">
        <references count="1">
          <reference field="4294967294" count="1" selected="0">
            <x v="16"/>
          </reference>
        </references>
      </pivotArea>
    </format>
    <format dxfId="2746">
      <pivotArea field="0" dataOnly="0" labelOnly="1" grandRow="1" outline="0" axis="axisRow" fieldPosition="0">
        <references count="1">
          <reference field="4294967294" count="1" selected="0">
            <x v="17"/>
          </reference>
        </references>
      </pivotArea>
    </format>
    <format dxfId="2745">
      <pivotArea field="0" dataOnly="0" labelOnly="1" grandRow="1" outline="0" axis="axisRow" fieldPosition="0">
        <references count="1">
          <reference field="4294967294" count="1" selected="0">
            <x v="18"/>
          </reference>
        </references>
      </pivotArea>
    </format>
    <format dxfId="2744">
      <pivotArea field="0" dataOnly="0" labelOnly="1" grandRow="1" outline="0" axis="axisRow" fieldPosition="0">
        <references count="1">
          <reference field="4294967294" count="1" selected="0">
            <x v="19"/>
          </reference>
        </references>
      </pivotArea>
    </format>
    <format dxfId="2743">
      <pivotArea field="0" dataOnly="0" labelOnly="1" grandRow="1" outline="0" axis="axisRow" fieldPosition="0">
        <references count="1">
          <reference field="4294967294" count="1" selected="0">
            <x v="20"/>
          </reference>
        </references>
      </pivotArea>
    </format>
    <format dxfId="2742">
      <pivotArea field="0" dataOnly="0" labelOnly="1" grandRow="1" outline="0" axis="axisRow" fieldPosition="0">
        <references count="1">
          <reference field="4294967294" count="1" selected="0">
            <x v="21"/>
          </reference>
        </references>
      </pivotArea>
    </format>
    <format dxfId="2741">
      <pivotArea field="0" dataOnly="0" labelOnly="1" grandRow="1" outline="0" axis="axisRow" fieldPosition="0">
        <references count="1">
          <reference field="4294967294" count="1" selected="0">
            <x v="0"/>
          </reference>
        </references>
      </pivotArea>
    </format>
    <format dxfId="2740">
      <pivotArea field="0" dataOnly="0" labelOnly="1" grandRow="1" outline="0" axis="axisRow" fieldPosition="0">
        <references count="1">
          <reference field="4294967294" count="1" selected="0">
            <x v="1"/>
          </reference>
        </references>
      </pivotArea>
    </format>
    <format dxfId="2739">
      <pivotArea field="0" dataOnly="0" labelOnly="1" grandRow="1" outline="0" axis="axisRow" fieldPosition="0">
        <references count="1">
          <reference field="4294967294" count="1" selected="0">
            <x v="2"/>
          </reference>
        </references>
      </pivotArea>
    </format>
    <format dxfId="2738">
      <pivotArea field="0" dataOnly="0" labelOnly="1" grandRow="1" outline="0" axis="axisRow" fieldPosition="0">
        <references count="1">
          <reference field="4294967294" count="1" selected="0">
            <x v="3"/>
          </reference>
        </references>
      </pivotArea>
    </format>
    <format dxfId="2737">
      <pivotArea field="0" dataOnly="0" labelOnly="1" grandRow="1" outline="0" axis="axisRow" fieldPosition="0">
        <references count="1">
          <reference field="4294967294" count="1" selected="0">
            <x v="4"/>
          </reference>
        </references>
      </pivotArea>
    </format>
    <format dxfId="2736">
      <pivotArea field="0" dataOnly="0" labelOnly="1" grandRow="1" outline="0" axis="axisRow" fieldPosition="0">
        <references count="1">
          <reference field="4294967294" count="1" selected="0">
            <x v="5"/>
          </reference>
        </references>
      </pivotArea>
    </format>
    <format dxfId="2735">
      <pivotArea field="0" dataOnly="0" labelOnly="1" grandRow="1" outline="0" axis="axisRow" fieldPosition="0">
        <references count="1">
          <reference field="4294967294" count="1" selected="0">
            <x v="6"/>
          </reference>
        </references>
      </pivotArea>
    </format>
    <format dxfId="2734">
      <pivotArea field="0" dataOnly="0" labelOnly="1" grandRow="1" outline="0" axis="axisRow" fieldPosition="0">
        <references count="1">
          <reference field="4294967294" count="1" selected="0">
            <x v="7"/>
          </reference>
        </references>
      </pivotArea>
    </format>
    <format dxfId="2733">
      <pivotArea field="0" dataOnly="0" labelOnly="1" grandRow="1" outline="0" axis="axisRow" fieldPosition="0">
        <references count="1">
          <reference field="4294967294" count="1" selected="0">
            <x v="8"/>
          </reference>
        </references>
      </pivotArea>
    </format>
    <format dxfId="2732">
      <pivotArea field="0" dataOnly="0" labelOnly="1" grandRow="1" outline="0" axis="axisRow" fieldPosition="0">
        <references count="1">
          <reference field="4294967294" count="1" selected="0">
            <x v="9"/>
          </reference>
        </references>
      </pivotArea>
    </format>
    <format dxfId="2731">
      <pivotArea field="0" dataOnly="0" labelOnly="1" grandRow="1" outline="0" axis="axisRow" fieldPosition="0">
        <references count="1">
          <reference field="4294967294" count="1" selected="0">
            <x v="10"/>
          </reference>
        </references>
      </pivotArea>
    </format>
    <format dxfId="2730">
      <pivotArea field="0" dataOnly="0" labelOnly="1" grandRow="1" outline="0" axis="axisRow" fieldPosition="0">
        <references count="1">
          <reference field="4294967294" count="1" selected="0">
            <x v="11"/>
          </reference>
        </references>
      </pivotArea>
    </format>
    <format dxfId="2729">
      <pivotArea field="0" dataOnly="0" labelOnly="1" grandRow="1" outline="0" axis="axisRow" fieldPosition="0">
        <references count="1">
          <reference field="4294967294" count="1" selected="0">
            <x v="12"/>
          </reference>
        </references>
      </pivotArea>
    </format>
    <format dxfId="2728">
      <pivotArea field="0" dataOnly="0" labelOnly="1" grandRow="1" outline="0" axis="axisRow" fieldPosition="0">
        <references count="1">
          <reference field="4294967294" count="1" selected="0">
            <x v="13"/>
          </reference>
        </references>
      </pivotArea>
    </format>
    <format dxfId="2727">
      <pivotArea field="0" dataOnly="0" labelOnly="1" grandRow="1" outline="0" axis="axisRow" fieldPosition="0">
        <references count="1">
          <reference field="4294967294" count="1" selected="0">
            <x v="14"/>
          </reference>
        </references>
      </pivotArea>
    </format>
    <format dxfId="2726">
      <pivotArea field="0" dataOnly="0" labelOnly="1" grandRow="1" outline="0" axis="axisRow" fieldPosition="0">
        <references count="1">
          <reference field="4294967294" count="1" selected="0">
            <x v="15"/>
          </reference>
        </references>
      </pivotArea>
    </format>
    <format dxfId="2725">
      <pivotArea field="0" dataOnly="0" labelOnly="1" grandRow="1" outline="0" axis="axisRow" fieldPosition="0">
        <references count="1">
          <reference field="4294967294" count="1" selected="0">
            <x v="16"/>
          </reference>
        </references>
      </pivotArea>
    </format>
    <format dxfId="2724">
      <pivotArea field="0" dataOnly="0" labelOnly="1" grandRow="1" outline="0" axis="axisRow" fieldPosition="0">
        <references count="1">
          <reference field="4294967294" count="1" selected="0">
            <x v="17"/>
          </reference>
        </references>
      </pivotArea>
    </format>
    <format dxfId="2723">
      <pivotArea field="0" dataOnly="0" labelOnly="1" grandRow="1" outline="0" axis="axisRow" fieldPosition="0">
        <references count="1">
          <reference field="4294967294" count="1" selected="0">
            <x v="18"/>
          </reference>
        </references>
      </pivotArea>
    </format>
    <format dxfId="2722">
      <pivotArea field="0" dataOnly="0" labelOnly="1" grandRow="1" outline="0" axis="axisRow" fieldPosition="0">
        <references count="1">
          <reference field="4294967294" count="1" selected="0">
            <x v="19"/>
          </reference>
        </references>
      </pivotArea>
    </format>
    <format dxfId="2721">
      <pivotArea field="0" dataOnly="0" labelOnly="1" grandRow="1" outline="0" axis="axisRow" fieldPosition="0">
        <references count="1">
          <reference field="4294967294" count="1" selected="0">
            <x v="20"/>
          </reference>
        </references>
      </pivotArea>
    </format>
    <format dxfId="2720">
      <pivotArea field="0" dataOnly="0" labelOnly="1" grandRow="1" outline="0" axis="axisRow" fieldPosition="0">
        <references count="1">
          <reference field="4294967294" count="1" selected="0">
            <x v="21"/>
          </reference>
        </references>
      </pivotArea>
    </format>
    <format dxfId="2719">
      <pivotArea field="0" dataOnly="0" labelOnly="1" grandRow="1" outline="0" axis="axisRow" fieldPosition="0">
        <references count="1">
          <reference field="4294967294" count="1" selected="0">
            <x v="0"/>
          </reference>
        </references>
      </pivotArea>
    </format>
    <format dxfId="2718">
      <pivotArea field="0" dataOnly="0" labelOnly="1" grandRow="1" outline="0" axis="axisRow" fieldPosition="0">
        <references count="1">
          <reference field="4294967294" count="1" selected="0">
            <x v="1"/>
          </reference>
        </references>
      </pivotArea>
    </format>
    <format dxfId="2717">
      <pivotArea field="0" dataOnly="0" labelOnly="1" grandRow="1" outline="0" axis="axisRow" fieldPosition="0">
        <references count="1">
          <reference field="4294967294" count="1" selected="0">
            <x v="2"/>
          </reference>
        </references>
      </pivotArea>
    </format>
    <format dxfId="2716">
      <pivotArea field="0" dataOnly="0" labelOnly="1" grandRow="1" outline="0" axis="axisRow" fieldPosition="0">
        <references count="1">
          <reference field="4294967294" count="1" selected="0">
            <x v="3"/>
          </reference>
        </references>
      </pivotArea>
    </format>
    <format dxfId="2715">
      <pivotArea field="0" dataOnly="0" labelOnly="1" grandRow="1" outline="0" axis="axisRow" fieldPosition="0">
        <references count="1">
          <reference field="4294967294" count="1" selected="0">
            <x v="4"/>
          </reference>
        </references>
      </pivotArea>
    </format>
    <format dxfId="2714">
      <pivotArea field="0" dataOnly="0" labelOnly="1" grandRow="1" outline="0" axis="axisRow" fieldPosition="0">
        <references count="1">
          <reference field="4294967294" count="1" selected="0">
            <x v="5"/>
          </reference>
        </references>
      </pivotArea>
    </format>
    <format dxfId="2713">
      <pivotArea field="0" dataOnly="0" labelOnly="1" grandRow="1" outline="0" axis="axisRow" fieldPosition="0">
        <references count="1">
          <reference field="4294967294" count="1" selected="0">
            <x v="6"/>
          </reference>
        </references>
      </pivotArea>
    </format>
    <format dxfId="2712">
      <pivotArea field="0" dataOnly="0" labelOnly="1" grandRow="1" outline="0" axis="axisRow" fieldPosition="0">
        <references count="1">
          <reference field="4294967294" count="1" selected="0">
            <x v="7"/>
          </reference>
        </references>
      </pivotArea>
    </format>
    <format dxfId="2711">
      <pivotArea field="0" dataOnly="0" labelOnly="1" grandRow="1" outline="0" axis="axisRow" fieldPosition="0">
        <references count="1">
          <reference field="4294967294" count="1" selected="0">
            <x v="8"/>
          </reference>
        </references>
      </pivotArea>
    </format>
    <format dxfId="2710">
      <pivotArea field="0" dataOnly="0" labelOnly="1" grandRow="1" outline="0" axis="axisRow" fieldPosition="0">
        <references count="1">
          <reference field="4294967294" count="1" selected="0">
            <x v="9"/>
          </reference>
        </references>
      </pivotArea>
    </format>
    <format dxfId="2709">
      <pivotArea field="0" dataOnly="0" labelOnly="1" grandRow="1" outline="0" axis="axisRow" fieldPosition="0">
        <references count="1">
          <reference field="4294967294" count="1" selected="0">
            <x v="10"/>
          </reference>
        </references>
      </pivotArea>
    </format>
    <format dxfId="2708">
      <pivotArea field="0" dataOnly="0" labelOnly="1" grandRow="1" outline="0" axis="axisRow" fieldPosition="0">
        <references count="1">
          <reference field="4294967294" count="1" selected="0">
            <x v="11"/>
          </reference>
        </references>
      </pivotArea>
    </format>
    <format dxfId="2707">
      <pivotArea field="0" dataOnly="0" labelOnly="1" grandRow="1" outline="0" axis="axisRow" fieldPosition="0">
        <references count="1">
          <reference field="4294967294" count="1" selected="0">
            <x v="12"/>
          </reference>
        </references>
      </pivotArea>
    </format>
    <format dxfId="2706">
      <pivotArea field="0" dataOnly="0" labelOnly="1" grandRow="1" outline="0" axis="axisRow" fieldPosition="0">
        <references count="1">
          <reference field="4294967294" count="1" selected="0">
            <x v="13"/>
          </reference>
        </references>
      </pivotArea>
    </format>
    <format dxfId="2705">
      <pivotArea field="0" dataOnly="0" labelOnly="1" grandRow="1" outline="0" axis="axisRow" fieldPosition="0">
        <references count="1">
          <reference field="4294967294" count="1" selected="0">
            <x v="14"/>
          </reference>
        </references>
      </pivotArea>
    </format>
    <format dxfId="2704">
      <pivotArea field="0" dataOnly="0" labelOnly="1" grandRow="1" outline="0" axis="axisRow" fieldPosition="0">
        <references count="1">
          <reference field="4294967294" count="1" selected="0">
            <x v="15"/>
          </reference>
        </references>
      </pivotArea>
    </format>
    <format dxfId="2703">
      <pivotArea field="0" dataOnly="0" labelOnly="1" grandRow="1" outline="0" axis="axisRow" fieldPosition="0">
        <references count="1">
          <reference field="4294967294" count="1" selected="0">
            <x v="16"/>
          </reference>
        </references>
      </pivotArea>
    </format>
    <format dxfId="2702">
      <pivotArea field="0" dataOnly="0" labelOnly="1" grandRow="1" outline="0" axis="axisRow" fieldPosition="0">
        <references count="1">
          <reference field="4294967294" count="1" selected="0">
            <x v="17"/>
          </reference>
        </references>
      </pivotArea>
    </format>
    <format dxfId="2701">
      <pivotArea field="0" dataOnly="0" labelOnly="1" grandRow="1" outline="0" axis="axisRow" fieldPosition="0">
        <references count="1">
          <reference field="4294967294" count="1" selected="0">
            <x v="18"/>
          </reference>
        </references>
      </pivotArea>
    </format>
    <format dxfId="2700">
      <pivotArea field="0" dataOnly="0" labelOnly="1" grandRow="1" outline="0" axis="axisRow" fieldPosition="0">
        <references count="1">
          <reference field="4294967294" count="1" selected="0">
            <x v="19"/>
          </reference>
        </references>
      </pivotArea>
    </format>
    <format dxfId="2699">
      <pivotArea field="0" dataOnly="0" labelOnly="1" grandRow="1" outline="0" axis="axisRow" fieldPosition="0">
        <references count="1">
          <reference field="4294967294" count="1" selected="0">
            <x v="20"/>
          </reference>
        </references>
      </pivotArea>
    </format>
    <format dxfId="2698">
      <pivotArea field="0" dataOnly="0" labelOnly="1" grandRow="1" outline="0" axis="axisRow" fieldPosition="0">
        <references count="1">
          <reference field="4294967294" count="1" selected="0">
            <x v="21"/>
          </reference>
        </references>
      </pivotArea>
    </format>
    <format dxfId="2697">
      <pivotArea field="0" dataOnly="0" labelOnly="1" grandRow="1" outline="0" axis="axisRow" fieldPosition="0">
        <references count="1">
          <reference field="4294967294" count="1" selected="0">
            <x v="0"/>
          </reference>
        </references>
      </pivotArea>
    </format>
    <format dxfId="2696">
      <pivotArea field="0" dataOnly="0" labelOnly="1" grandRow="1" outline="0" axis="axisRow" fieldPosition="0">
        <references count="1">
          <reference field="4294967294" count="1" selected="0">
            <x v="1"/>
          </reference>
        </references>
      </pivotArea>
    </format>
    <format dxfId="2695">
      <pivotArea field="0" dataOnly="0" labelOnly="1" grandRow="1" outline="0" axis="axisRow" fieldPosition="0">
        <references count="1">
          <reference field="4294967294" count="1" selected="0">
            <x v="2"/>
          </reference>
        </references>
      </pivotArea>
    </format>
    <format dxfId="2694">
      <pivotArea field="0" dataOnly="0" labelOnly="1" grandRow="1" outline="0" axis="axisRow" fieldPosition="0">
        <references count="1">
          <reference field="4294967294" count="1" selected="0">
            <x v="3"/>
          </reference>
        </references>
      </pivotArea>
    </format>
    <format dxfId="2693">
      <pivotArea field="0" dataOnly="0" labelOnly="1" grandRow="1" outline="0" axis="axisRow" fieldPosition="0">
        <references count="1">
          <reference field="4294967294" count="1" selected="0">
            <x v="4"/>
          </reference>
        </references>
      </pivotArea>
    </format>
    <format dxfId="2692">
      <pivotArea field="0" dataOnly="0" labelOnly="1" grandRow="1" outline="0" axis="axisRow" fieldPosition="0">
        <references count="1">
          <reference field="4294967294" count="1" selected="0">
            <x v="5"/>
          </reference>
        </references>
      </pivotArea>
    </format>
    <format dxfId="2691">
      <pivotArea field="0" dataOnly="0" labelOnly="1" grandRow="1" outline="0" axis="axisRow" fieldPosition="0">
        <references count="1">
          <reference field="4294967294" count="1" selected="0">
            <x v="6"/>
          </reference>
        </references>
      </pivotArea>
    </format>
    <format dxfId="2690">
      <pivotArea field="0" dataOnly="0" labelOnly="1" grandRow="1" outline="0" axis="axisRow" fieldPosition="0">
        <references count="1">
          <reference field="4294967294" count="1" selected="0">
            <x v="7"/>
          </reference>
        </references>
      </pivotArea>
    </format>
    <format dxfId="2689">
      <pivotArea field="0" dataOnly="0" labelOnly="1" grandRow="1" outline="0" axis="axisRow" fieldPosition="0">
        <references count="1">
          <reference field="4294967294" count="1" selected="0">
            <x v="8"/>
          </reference>
        </references>
      </pivotArea>
    </format>
    <format dxfId="2688">
      <pivotArea field="0" dataOnly="0" labelOnly="1" grandRow="1" outline="0" axis="axisRow" fieldPosition="0">
        <references count="1">
          <reference field="4294967294" count="1" selected="0">
            <x v="9"/>
          </reference>
        </references>
      </pivotArea>
    </format>
    <format dxfId="2687">
      <pivotArea field="0" dataOnly="0" labelOnly="1" grandRow="1" outline="0" axis="axisRow" fieldPosition="0">
        <references count="1">
          <reference field="4294967294" count="1" selected="0">
            <x v="10"/>
          </reference>
        </references>
      </pivotArea>
    </format>
    <format dxfId="2686">
      <pivotArea field="0" dataOnly="0" labelOnly="1" grandRow="1" outline="0" axis="axisRow" fieldPosition="0">
        <references count="1">
          <reference field="4294967294" count="1" selected="0">
            <x v="11"/>
          </reference>
        </references>
      </pivotArea>
    </format>
    <format dxfId="2685">
      <pivotArea field="0" dataOnly="0" labelOnly="1" grandRow="1" outline="0" axis="axisRow" fieldPosition="0">
        <references count="1">
          <reference field="4294967294" count="1" selected="0">
            <x v="12"/>
          </reference>
        </references>
      </pivotArea>
    </format>
    <format dxfId="2684">
      <pivotArea field="0" dataOnly="0" labelOnly="1" grandRow="1" outline="0" axis="axisRow" fieldPosition="0">
        <references count="1">
          <reference field="4294967294" count="1" selected="0">
            <x v="13"/>
          </reference>
        </references>
      </pivotArea>
    </format>
    <format dxfId="2683">
      <pivotArea field="0" dataOnly="0" labelOnly="1" grandRow="1" outline="0" axis="axisRow" fieldPosition="0">
        <references count="1">
          <reference field="4294967294" count="1" selected="0">
            <x v="14"/>
          </reference>
        </references>
      </pivotArea>
    </format>
    <format dxfId="2682">
      <pivotArea field="0" dataOnly="0" labelOnly="1" grandRow="1" outline="0" axis="axisRow" fieldPosition="0">
        <references count="1">
          <reference field="4294967294" count="1" selected="0">
            <x v="15"/>
          </reference>
        </references>
      </pivotArea>
    </format>
    <format dxfId="2681">
      <pivotArea field="0" dataOnly="0" labelOnly="1" grandRow="1" outline="0" axis="axisRow" fieldPosition="0">
        <references count="1">
          <reference field="4294967294" count="1" selected="0">
            <x v="16"/>
          </reference>
        </references>
      </pivotArea>
    </format>
    <format dxfId="2680">
      <pivotArea field="0" dataOnly="0" labelOnly="1" grandRow="1" outline="0" axis="axisRow" fieldPosition="0">
        <references count="1">
          <reference field="4294967294" count="1" selected="0">
            <x v="17"/>
          </reference>
        </references>
      </pivotArea>
    </format>
    <format dxfId="2679">
      <pivotArea field="0" dataOnly="0" labelOnly="1" grandRow="1" outline="0" axis="axisRow" fieldPosition="0">
        <references count="1">
          <reference field="4294967294" count="1" selected="0">
            <x v="18"/>
          </reference>
        </references>
      </pivotArea>
    </format>
    <format dxfId="2678">
      <pivotArea field="0" dataOnly="0" labelOnly="1" grandRow="1" outline="0" axis="axisRow" fieldPosition="0">
        <references count="1">
          <reference field="4294967294" count="1" selected="0">
            <x v="19"/>
          </reference>
        </references>
      </pivotArea>
    </format>
    <format dxfId="2677">
      <pivotArea field="0" dataOnly="0" labelOnly="1" grandRow="1" outline="0" axis="axisRow" fieldPosition="0">
        <references count="1">
          <reference field="4294967294" count="1" selected="0">
            <x v="20"/>
          </reference>
        </references>
      </pivotArea>
    </format>
    <format dxfId="2676">
      <pivotArea field="0" dataOnly="0" labelOnly="1" grandRow="1" outline="0" axis="axisRow" fieldPosition="0">
        <references count="1">
          <reference field="4294967294" count="1" selected="0">
            <x v="21"/>
          </reference>
        </references>
      </pivotArea>
    </format>
    <format dxfId="2675">
      <pivotArea field="0" dataOnly="0" labelOnly="1" grandRow="1" outline="0" axis="axisRow" fieldPosition="0">
        <references count="1">
          <reference field="4294967294" count="1" selected="0">
            <x v="0"/>
          </reference>
        </references>
      </pivotArea>
    </format>
    <format dxfId="2674">
      <pivotArea field="0" dataOnly="0" labelOnly="1" grandRow="1" outline="0" axis="axisRow" fieldPosition="0">
        <references count="1">
          <reference field="4294967294" count="1" selected="0">
            <x v="1"/>
          </reference>
        </references>
      </pivotArea>
    </format>
    <format dxfId="2673">
      <pivotArea field="0" dataOnly="0" labelOnly="1" grandRow="1" outline="0" axis="axisRow" fieldPosition="0">
        <references count="1">
          <reference field="4294967294" count="1" selected="0">
            <x v="2"/>
          </reference>
        </references>
      </pivotArea>
    </format>
    <format dxfId="2672">
      <pivotArea field="0" dataOnly="0" labelOnly="1" grandRow="1" outline="0" axis="axisRow" fieldPosition="0">
        <references count="1">
          <reference field="4294967294" count="1" selected="0">
            <x v="3"/>
          </reference>
        </references>
      </pivotArea>
    </format>
    <format dxfId="2671">
      <pivotArea field="0" dataOnly="0" labelOnly="1" grandRow="1" outline="0" axis="axisRow" fieldPosition="0">
        <references count="1">
          <reference field="4294967294" count="1" selected="0">
            <x v="4"/>
          </reference>
        </references>
      </pivotArea>
    </format>
    <format dxfId="2670">
      <pivotArea field="0" dataOnly="0" labelOnly="1" grandRow="1" outline="0" axis="axisRow" fieldPosition="0">
        <references count="1">
          <reference field="4294967294" count="1" selected="0">
            <x v="5"/>
          </reference>
        </references>
      </pivotArea>
    </format>
    <format dxfId="2669">
      <pivotArea field="0" dataOnly="0" labelOnly="1" grandRow="1" outline="0" axis="axisRow" fieldPosition="0">
        <references count="1">
          <reference field="4294967294" count="1" selected="0">
            <x v="6"/>
          </reference>
        </references>
      </pivotArea>
    </format>
    <format dxfId="2668">
      <pivotArea field="0" dataOnly="0" labelOnly="1" grandRow="1" outline="0" axis="axisRow" fieldPosition="0">
        <references count="1">
          <reference field="4294967294" count="1" selected="0">
            <x v="7"/>
          </reference>
        </references>
      </pivotArea>
    </format>
    <format dxfId="2667">
      <pivotArea field="0" dataOnly="0" labelOnly="1" grandRow="1" outline="0" axis="axisRow" fieldPosition="0">
        <references count="1">
          <reference field="4294967294" count="1" selected="0">
            <x v="8"/>
          </reference>
        </references>
      </pivotArea>
    </format>
    <format dxfId="2666">
      <pivotArea field="0" dataOnly="0" labelOnly="1" grandRow="1" outline="0" axis="axisRow" fieldPosition="0">
        <references count="1">
          <reference field="4294967294" count="1" selected="0">
            <x v="9"/>
          </reference>
        </references>
      </pivotArea>
    </format>
    <format dxfId="2665">
      <pivotArea field="0" dataOnly="0" labelOnly="1" grandRow="1" outline="0" axis="axisRow" fieldPosition="0">
        <references count="1">
          <reference field="4294967294" count="1" selected="0">
            <x v="10"/>
          </reference>
        </references>
      </pivotArea>
    </format>
    <format dxfId="2664">
      <pivotArea field="0" dataOnly="0" labelOnly="1" grandRow="1" outline="0" axis="axisRow" fieldPosition="0">
        <references count="1">
          <reference field="4294967294" count="1" selected="0">
            <x v="11"/>
          </reference>
        </references>
      </pivotArea>
    </format>
    <format dxfId="2663">
      <pivotArea field="0" dataOnly="0" labelOnly="1" grandRow="1" outline="0" axis="axisRow" fieldPosition="0">
        <references count="1">
          <reference field="4294967294" count="1" selected="0">
            <x v="12"/>
          </reference>
        </references>
      </pivotArea>
    </format>
    <format dxfId="2662">
      <pivotArea field="0" dataOnly="0" labelOnly="1" grandRow="1" outline="0" axis="axisRow" fieldPosition="0">
        <references count="1">
          <reference field="4294967294" count="1" selected="0">
            <x v="13"/>
          </reference>
        </references>
      </pivotArea>
    </format>
    <format dxfId="2661">
      <pivotArea field="0" dataOnly="0" labelOnly="1" grandRow="1" outline="0" axis="axisRow" fieldPosition="0">
        <references count="1">
          <reference field="4294967294" count="1" selected="0">
            <x v="14"/>
          </reference>
        </references>
      </pivotArea>
    </format>
    <format dxfId="2660">
      <pivotArea field="0" dataOnly="0" labelOnly="1" grandRow="1" outline="0" axis="axisRow" fieldPosition="0">
        <references count="1">
          <reference field="4294967294" count="1" selected="0">
            <x v="15"/>
          </reference>
        </references>
      </pivotArea>
    </format>
    <format dxfId="2659">
      <pivotArea field="0" dataOnly="0" labelOnly="1" grandRow="1" outline="0" axis="axisRow" fieldPosition="0">
        <references count="1">
          <reference field="4294967294" count="1" selected="0">
            <x v="16"/>
          </reference>
        </references>
      </pivotArea>
    </format>
    <format dxfId="2658">
      <pivotArea field="0" dataOnly="0" labelOnly="1" grandRow="1" outline="0" axis="axisRow" fieldPosition="0">
        <references count="1">
          <reference field="4294967294" count="1" selected="0">
            <x v="17"/>
          </reference>
        </references>
      </pivotArea>
    </format>
    <format dxfId="2657">
      <pivotArea field="0" dataOnly="0" labelOnly="1" grandRow="1" outline="0" axis="axisRow" fieldPosition="0">
        <references count="1">
          <reference field="4294967294" count="1" selected="0">
            <x v="18"/>
          </reference>
        </references>
      </pivotArea>
    </format>
    <format dxfId="2656">
      <pivotArea field="0" dataOnly="0" labelOnly="1" grandRow="1" outline="0" axis="axisRow" fieldPosition="0">
        <references count="1">
          <reference field="4294967294" count="1" selected="0">
            <x v="19"/>
          </reference>
        </references>
      </pivotArea>
    </format>
    <format dxfId="2655">
      <pivotArea field="0" dataOnly="0" labelOnly="1" grandRow="1" outline="0" axis="axisRow" fieldPosition="0">
        <references count="1">
          <reference field="4294967294" count="1" selected="0">
            <x v="20"/>
          </reference>
        </references>
      </pivotArea>
    </format>
    <format dxfId="2654">
      <pivotArea field="0" dataOnly="0" labelOnly="1" grandRow="1" outline="0" axis="axisRow" fieldPosition="0">
        <references count="1">
          <reference field="4294967294" count="1" selected="0">
            <x v="21"/>
          </reference>
        </references>
      </pivotArea>
    </format>
    <format dxfId="2653">
      <pivotArea field="0" dataOnly="0" labelOnly="1" grandRow="1" outline="0" axis="axisRow" fieldPosition="0">
        <references count="1">
          <reference field="4294967294" count="1" selected="0">
            <x v="0"/>
          </reference>
        </references>
      </pivotArea>
    </format>
    <format dxfId="2652">
      <pivotArea field="0" dataOnly="0" labelOnly="1" grandRow="1" outline="0" axis="axisRow" fieldPosition="0">
        <references count="1">
          <reference field="4294967294" count="1" selected="0">
            <x v="1"/>
          </reference>
        </references>
      </pivotArea>
    </format>
    <format dxfId="2651">
      <pivotArea field="0" dataOnly="0" labelOnly="1" grandRow="1" outline="0" axis="axisRow" fieldPosition="0">
        <references count="1">
          <reference field="4294967294" count="1" selected="0">
            <x v="2"/>
          </reference>
        </references>
      </pivotArea>
    </format>
    <format dxfId="2650">
      <pivotArea field="0" dataOnly="0" labelOnly="1" grandRow="1" outline="0" axis="axisRow" fieldPosition="0">
        <references count="1">
          <reference field="4294967294" count="1" selected="0">
            <x v="3"/>
          </reference>
        </references>
      </pivotArea>
    </format>
    <format dxfId="2649">
      <pivotArea field="0" dataOnly="0" labelOnly="1" grandRow="1" outline="0" axis="axisRow" fieldPosition="0">
        <references count="1">
          <reference field="4294967294" count="1" selected="0">
            <x v="4"/>
          </reference>
        </references>
      </pivotArea>
    </format>
    <format dxfId="2648">
      <pivotArea field="0" dataOnly="0" labelOnly="1" grandRow="1" outline="0" axis="axisRow" fieldPosition="0">
        <references count="1">
          <reference field="4294967294" count="1" selected="0">
            <x v="5"/>
          </reference>
        </references>
      </pivotArea>
    </format>
    <format dxfId="2647">
      <pivotArea field="0" dataOnly="0" labelOnly="1" grandRow="1" outline="0" axis="axisRow" fieldPosition="0">
        <references count="1">
          <reference field="4294967294" count="1" selected="0">
            <x v="6"/>
          </reference>
        </references>
      </pivotArea>
    </format>
    <format dxfId="2646">
      <pivotArea field="0" dataOnly="0" labelOnly="1" grandRow="1" outline="0" axis="axisRow" fieldPosition="0">
        <references count="1">
          <reference field="4294967294" count="1" selected="0">
            <x v="7"/>
          </reference>
        </references>
      </pivotArea>
    </format>
    <format dxfId="2645">
      <pivotArea field="0" dataOnly="0" labelOnly="1" grandRow="1" outline="0" axis="axisRow" fieldPosition="0">
        <references count="1">
          <reference field="4294967294" count="1" selected="0">
            <x v="8"/>
          </reference>
        </references>
      </pivotArea>
    </format>
    <format dxfId="2644">
      <pivotArea field="0" dataOnly="0" labelOnly="1" grandRow="1" outline="0" axis="axisRow" fieldPosition="0">
        <references count="1">
          <reference field="4294967294" count="1" selected="0">
            <x v="9"/>
          </reference>
        </references>
      </pivotArea>
    </format>
    <format dxfId="2643">
      <pivotArea field="0" dataOnly="0" labelOnly="1" grandRow="1" outline="0" axis="axisRow" fieldPosition="0">
        <references count="1">
          <reference field="4294967294" count="1" selected="0">
            <x v="10"/>
          </reference>
        </references>
      </pivotArea>
    </format>
    <format dxfId="2642">
      <pivotArea field="0" dataOnly="0" labelOnly="1" grandRow="1" outline="0" axis="axisRow" fieldPosition="0">
        <references count="1">
          <reference field="4294967294" count="1" selected="0">
            <x v="11"/>
          </reference>
        </references>
      </pivotArea>
    </format>
    <format dxfId="2641">
      <pivotArea field="0" dataOnly="0" labelOnly="1" grandRow="1" outline="0" axis="axisRow" fieldPosition="0">
        <references count="1">
          <reference field="4294967294" count="1" selected="0">
            <x v="12"/>
          </reference>
        </references>
      </pivotArea>
    </format>
    <format dxfId="2640">
      <pivotArea field="0" dataOnly="0" labelOnly="1" grandRow="1" outline="0" axis="axisRow" fieldPosition="0">
        <references count="1">
          <reference field="4294967294" count="1" selected="0">
            <x v="13"/>
          </reference>
        </references>
      </pivotArea>
    </format>
    <format dxfId="2639">
      <pivotArea field="0" dataOnly="0" labelOnly="1" grandRow="1" outline="0" axis="axisRow" fieldPosition="0">
        <references count="1">
          <reference field="4294967294" count="1" selected="0">
            <x v="14"/>
          </reference>
        </references>
      </pivotArea>
    </format>
    <format dxfId="2638">
      <pivotArea field="0" dataOnly="0" labelOnly="1" grandRow="1" outline="0" axis="axisRow" fieldPosition="0">
        <references count="1">
          <reference field="4294967294" count="1" selected="0">
            <x v="15"/>
          </reference>
        </references>
      </pivotArea>
    </format>
    <format dxfId="2637">
      <pivotArea field="0" dataOnly="0" labelOnly="1" grandRow="1" outline="0" axis="axisRow" fieldPosition="0">
        <references count="1">
          <reference field="4294967294" count="1" selected="0">
            <x v="16"/>
          </reference>
        </references>
      </pivotArea>
    </format>
    <format dxfId="2636">
      <pivotArea field="0" dataOnly="0" labelOnly="1" grandRow="1" outline="0" axis="axisRow" fieldPosition="0">
        <references count="1">
          <reference field="4294967294" count="1" selected="0">
            <x v="17"/>
          </reference>
        </references>
      </pivotArea>
    </format>
    <format dxfId="2635">
      <pivotArea field="0" dataOnly="0" labelOnly="1" grandRow="1" outline="0" axis="axisRow" fieldPosition="0">
        <references count="1">
          <reference field="4294967294" count="1" selected="0">
            <x v="18"/>
          </reference>
        </references>
      </pivotArea>
    </format>
    <format dxfId="2634">
      <pivotArea field="0" dataOnly="0" labelOnly="1" grandRow="1" outline="0" axis="axisRow" fieldPosition="0">
        <references count="1">
          <reference field="4294967294" count="1" selected="0">
            <x v="19"/>
          </reference>
        </references>
      </pivotArea>
    </format>
    <format dxfId="2633">
      <pivotArea field="0" dataOnly="0" labelOnly="1" grandRow="1" outline="0" axis="axisRow" fieldPosition="0">
        <references count="1">
          <reference field="4294967294" count="1" selected="0">
            <x v="20"/>
          </reference>
        </references>
      </pivotArea>
    </format>
    <format dxfId="2632">
      <pivotArea field="0" dataOnly="0" labelOnly="1" grandRow="1" outline="0" axis="axisRow" fieldPosition="0">
        <references count="1">
          <reference field="4294967294" count="1" selected="0">
            <x v="21"/>
          </reference>
        </references>
      </pivotArea>
    </format>
    <format dxfId="2631">
      <pivotArea field="0" dataOnly="0" labelOnly="1" grandRow="1" outline="0" axis="axisRow" fieldPosition="0">
        <references count="1">
          <reference field="4294967294" count="1" selected="0">
            <x v="0"/>
          </reference>
        </references>
      </pivotArea>
    </format>
    <format dxfId="2630">
      <pivotArea field="0" dataOnly="0" labelOnly="1" grandRow="1" outline="0" axis="axisRow" fieldPosition="0">
        <references count="1">
          <reference field="4294967294" count="1" selected="0">
            <x v="1"/>
          </reference>
        </references>
      </pivotArea>
    </format>
    <format dxfId="2629">
      <pivotArea field="0" dataOnly="0" labelOnly="1" grandRow="1" outline="0" axis="axisRow" fieldPosition="0">
        <references count="1">
          <reference field="4294967294" count="1" selected="0">
            <x v="2"/>
          </reference>
        </references>
      </pivotArea>
    </format>
    <format dxfId="2628">
      <pivotArea field="0" dataOnly="0" labelOnly="1" grandRow="1" outline="0" axis="axisRow" fieldPosition="0">
        <references count="1">
          <reference field="4294967294" count="1" selected="0">
            <x v="3"/>
          </reference>
        </references>
      </pivotArea>
    </format>
    <format dxfId="2627">
      <pivotArea field="0" dataOnly="0" labelOnly="1" grandRow="1" outline="0" axis="axisRow" fieldPosition="0">
        <references count="1">
          <reference field="4294967294" count="1" selected="0">
            <x v="4"/>
          </reference>
        </references>
      </pivotArea>
    </format>
    <format dxfId="2626">
      <pivotArea field="0" dataOnly="0" labelOnly="1" grandRow="1" outline="0" axis="axisRow" fieldPosition="0">
        <references count="1">
          <reference field="4294967294" count="1" selected="0">
            <x v="5"/>
          </reference>
        </references>
      </pivotArea>
    </format>
    <format dxfId="2625">
      <pivotArea field="0" dataOnly="0" labelOnly="1" grandRow="1" outline="0" axis="axisRow" fieldPosition="0">
        <references count="1">
          <reference field="4294967294" count="1" selected="0">
            <x v="6"/>
          </reference>
        </references>
      </pivotArea>
    </format>
    <format dxfId="2624">
      <pivotArea field="0" dataOnly="0" labelOnly="1" grandRow="1" outline="0" axis="axisRow" fieldPosition="0">
        <references count="1">
          <reference field="4294967294" count="1" selected="0">
            <x v="7"/>
          </reference>
        </references>
      </pivotArea>
    </format>
    <format dxfId="2623">
      <pivotArea field="0" dataOnly="0" labelOnly="1" grandRow="1" outline="0" axis="axisRow" fieldPosition="0">
        <references count="1">
          <reference field="4294967294" count="1" selected="0">
            <x v="8"/>
          </reference>
        </references>
      </pivotArea>
    </format>
    <format dxfId="2622">
      <pivotArea field="0" dataOnly="0" labelOnly="1" grandRow="1" outline="0" axis="axisRow" fieldPosition="0">
        <references count="1">
          <reference field="4294967294" count="1" selected="0">
            <x v="9"/>
          </reference>
        </references>
      </pivotArea>
    </format>
    <format dxfId="2621">
      <pivotArea field="0" dataOnly="0" labelOnly="1" grandRow="1" outline="0" axis="axisRow" fieldPosition="0">
        <references count="1">
          <reference field="4294967294" count="1" selected="0">
            <x v="10"/>
          </reference>
        </references>
      </pivotArea>
    </format>
    <format dxfId="2620">
      <pivotArea field="0" dataOnly="0" labelOnly="1" grandRow="1" outline="0" axis="axisRow" fieldPosition="0">
        <references count="1">
          <reference field="4294967294" count="1" selected="0">
            <x v="11"/>
          </reference>
        </references>
      </pivotArea>
    </format>
    <format dxfId="2619">
      <pivotArea field="0" dataOnly="0" labelOnly="1" grandRow="1" outline="0" axis="axisRow" fieldPosition="0">
        <references count="1">
          <reference field="4294967294" count="1" selected="0">
            <x v="12"/>
          </reference>
        </references>
      </pivotArea>
    </format>
    <format dxfId="2618">
      <pivotArea field="0" dataOnly="0" labelOnly="1" grandRow="1" outline="0" axis="axisRow" fieldPosition="0">
        <references count="1">
          <reference field="4294967294" count="1" selected="0">
            <x v="13"/>
          </reference>
        </references>
      </pivotArea>
    </format>
    <format dxfId="2617">
      <pivotArea field="0" dataOnly="0" labelOnly="1" grandRow="1" outline="0" axis="axisRow" fieldPosition="0">
        <references count="1">
          <reference field="4294967294" count="1" selected="0">
            <x v="14"/>
          </reference>
        </references>
      </pivotArea>
    </format>
    <format dxfId="2616">
      <pivotArea field="0" dataOnly="0" labelOnly="1" grandRow="1" outline="0" axis="axisRow" fieldPosition="0">
        <references count="1">
          <reference field="4294967294" count="1" selected="0">
            <x v="15"/>
          </reference>
        </references>
      </pivotArea>
    </format>
    <format dxfId="2615">
      <pivotArea field="0" dataOnly="0" labelOnly="1" grandRow="1" outline="0" axis="axisRow" fieldPosition="0">
        <references count="1">
          <reference field="4294967294" count="1" selected="0">
            <x v="16"/>
          </reference>
        </references>
      </pivotArea>
    </format>
    <format dxfId="2614">
      <pivotArea field="0" dataOnly="0" labelOnly="1" grandRow="1" outline="0" axis="axisRow" fieldPosition="0">
        <references count="1">
          <reference field="4294967294" count="1" selected="0">
            <x v="17"/>
          </reference>
        </references>
      </pivotArea>
    </format>
    <format dxfId="2613">
      <pivotArea field="0" dataOnly="0" labelOnly="1" grandRow="1" outline="0" axis="axisRow" fieldPosition="0">
        <references count="1">
          <reference field="4294967294" count="1" selected="0">
            <x v="18"/>
          </reference>
        </references>
      </pivotArea>
    </format>
    <format dxfId="2612">
      <pivotArea field="0" dataOnly="0" labelOnly="1" grandRow="1" outline="0" axis="axisRow" fieldPosition="0">
        <references count="1">
          <reference field="4294967294" count="1" selected="0">
            <x v="19"/>
          </reference>
        </references>
      </pivotArea>
    </format>
    <format dxfId="2611">
      <pivotArea field="0" dataOnly="0" labelOnly="1" grandRow="1" outline="0" axis="axisRow" fieldPosition="0">
        <references count="1">
          <reference field="4294967294" count="1" selected="0">
            <x v="20"/>
          </reference>
        </references>
      </pivotArea>
    </format>
    <format dxfId="2610">
      <pivotArea field="0" dataOnly="0" labelOnly="1" grandRow="1" outline="0" axis="axisRow" fieldPosition="0">
        <references count="1">
          <reference field="4294967294" count="1" selected="0">
            <x v="21"/>
          </reference>
        </references>
      </pivotArea>
    </format>
    <format dxfId="2609">
      <pivotArea field="0" dataOnly="0" labelOnly="1" grandRow="1" outline="0" axis="axisRow" fieldPosition="0">
        <references count="1">
          <reference field="4294967294" count="1" selected="0">
            <x v="0"/>
          </reference>
        </references>
      </pivotArea>
    </format>
    <format dxfId="2608">
      <pivotArea field="0" dataOnly="0" labelOnly="1" grandRow="1" outline="0" axis="axisRow" fieldPosition="0">
        <references count="1">
          <reference field="4294967294" count="1" selected="0">
            <x v="1"/>
          </reference>
        </references>
      </pivotArea>
    </format>
    <format dxfId="2607">
      <pivotArea field="0" dataOnly="0" labelOnly="1" grandRow="1" outline="0" axis="axisRow" fieldPosition="0">
        <references count="1">
          <reference field="4294967294" count="1" selected="0">
            <x v="2"/>
          </reference>
        </references>
      </pivotArea>
    </format>
    <format dxfId="2606">
      <pivotArea field="0" dataOnly="0" labelOnly="1" grandRow="1" outline="0" axis="axisRow" fieldPosition="0">
        <references count="1">
          <reference field="4294967294" count="1" selected="0">
            <x v="3"/>
          </reference>
        </references>
      </pivotArea>
    </format>
    <format dxfId="2605">
      <pivotArea field="0" dataOnly="0" labelOnly="1" grandRow="1" outline="0" axis="axisRow" fieldPosition="0">
        <references count="1">
          <reference field="4294967294" count="1" selected="0">
            <x v="4"/>
          </reference>
        </references>
      </pivotArea>
    </format>
    <format dxfId="2604">
      <pivotArea field="0" dataOnly="0" labelOnly="1" grandRow="1" outline="0" axis="axisRow" fieldPosition="0">
        <references count="1">
          <reference field="4294967294" count="1" selected="0">
            <x v="5"/>
          </reference>
        </references>
      </pivotArea>
    </format>
    <format dxfId="2603">
      <pivotArea field="0" dataOnly="0" labelOnly="1" grandRow="1" outline="0" axis="axisRow" fieldPosition="0">
        <references count="1">
          <reference field="4294967294" count="1" selected="0">
            <x v="6"/>
          </reference>
        </references>
      </pivotArea>
    </format>
    <format dxfId="2602">
      <pivotArea field="0" dataOnly="0" labelOnly="1" grandRow="1" outline="0" axis="axisRow" fieldPosition="0">
        <references count="1">
          <reference field="4294967294" count="1" selected="0">
            <x v="7"/>
          </reference>
        </references>
      </pivotArea>
    </format>
    <format dxfId="2601">
      <pivotArea field="0" dataOnly="0" labelOnly="1" grandRow="1" outline="0" axis="axisRow" fieldPosition="0">
        <references count="1">
          <reference field="4294967294" count="1" selected="0">
            <x v="8"/>
          </reference>
        </references>
      </pivotArea>
    </format>
    <format dxfId="2600">
      <pivotArea field="0" dataOnly="0" labelOnly="1" grandRow="1" outline="0" axis="axisRow" fieldPosition="0">
        <references count="1">
          <reference field="4294967294" count="1" selected="0">
            <x v="9"/>
          </reference>
        </references>
      </pivotArea>
    </format>
    <format dxfId="2599">
      <pivotArea field="0" dataOnly="0" labelOnly="1" grandRow="1" outline="0" axis="axisRow" fieldPosition="0">
        <references count="1">
          <reference field="4294967294" count="1" selected="0">
            <x v="10"/>
          </reference>
        </references>
      </pivotArea>
    </format>
    <format dxfId="2598">
      <pivotArea field="0" dataOnly="0" labelOnly="1" grandRow="1" outline="0" axis="axisRow" fieldPosition="0">
        <references count="1">
          <reference field="4294967294" count="1" selected="0">
            <x v="11"/>
          </reference>
        </references>
      </pivotArea>
    </format>
    <format dxfId="2597">
      <pivotArea field="0" dataOnly="0" labelOnly="1" grandRow="1" outline="0" axis="axisRow" fieldPosition="0">
        <references count="1">
          <reference field="4294967294" count="1" selected="0">
            <x v="12"/>
          </reference>
        </references>
      </pivotArea>
    </format>
    <format dxfId="2596">
      <pivotArea field="0" dataOnly="0" labelOnly="1" grandRow="1" outline="0" axis="axisRow" fieldPosition="0">
        <references count="1">
          <reference field="4294967294" count="1" selected="0">
            <x v="13"/>
          </reference>
        </references>
      </pivotArea>
    </format>
    <format dxfId="2595">
      <pivotArea field="0" dataOnly="0" labelOnly="1" grandRow="1" outline="0" axis="axisRow" fieldPosition="0">
        <references count="1">
          <reference field="4294967294" count="1" selected="0">
            <x v="14"/>
          </reference>
        </references>
      </pivotArea>
    </format>
    <format dxfId="2594">
      <pivotArea field="0" dataOnly="0" labelOnly="1" grandRow="1" outline="0" axis="axisRow" fieldPosition="0">
        <references count="1">
          <reference field="4294967294" count="1" selected="0">
            <x v="15"/>
          </reference>
        </references>
      </pivotArea>
    </format>
    <format dxfId="2593">
      <pivotArea field="0" dataOnly="0" labelOnly="1" grandRow="1" outline="0" axis="axisRow" fieldPosition="0">
        <references count="1">
          <reference field="4294967294" count="1" selected="0">
            <x v="16"/>
          </reference>
        </references>
      </pivotArea>
    </format>
    <format dxfId="2592">
      <pivotArea field="0" dataOnly="0" labelOnly="1" grandRow="1" outline="0" axis="axisRow" fieldPosition="0">
        <references count="1">
          <reference field="4294967294" count="1" selected="0">
            <x v="17"/>
          </reference>
        </references>
      </pivotArea>
    </format>
    <format dxfId="2591">
      <pivotArea field="0" dataOnly="0" labelOnly="1" grandRow="1" outline="0" axis="axisRow" fieldPosition="0">
        <references count="1">
          <reference field="4294967294" count="1" selected="0">
            <x v="18"/>
          </reference>
        </references>
      </pivotArea>
    </format>
    <format dxfId="2590">
      <pivotArea field="0" dataOnly="0" labelOnly="1" grandRow="1" outline="0" axis="axisRow" fieldPosition="0">
        <references count="1">
          <reference field="4294967294" count="1" selected="0">
            <x v="19"/>
          </reference>
        </references>
      </pivotArea>
    </format>
    <format dxfId="2589">
      <pivotArea field="0" dataOnly="0" labelOnly="1" grandRow="1" outline="0" axis="axisRow" fieldPosition="0">
        <references count="1">
          <reference field="4294967294" count="1" selected="0">
            <x v="20"/>
          </reference>
        </references>
      </pivotArea>
    </format>
    <format dxfId="2588">
      <pivotArea field="0" dataOnly="0" labelOnly="1" grandRow="1" outline="0" axis="axisRow" fieldPosition="0">
        <references count="1">
          <reference field="4294967294" count="1" selected="0">
            <x v="21"/>
          </reference>
        </references>
      </pivotArea>
    </format>
    <format dxfId="2587">
      <pivotArea field="0" dataOnly="0" labelOnly="1" grandRow="1" outline="0" axis="axisRow" fieldPosition="0">
        <references count="1">
          <reference field="4294967294" count="1" selected="0">
            <x v="0"/>
          </reference>
        </references>
      </pivotArea>
    </format>
    <format dxfId="2586">
      <pivotArea field="0" dataOnly="0" labelOnly="1" grandRow="1" outline="0" axis="axisRow" fieldPosition="0">
        <references count="1">
          <reference field="4294967294" count="1" selected="0">
            <x v="1"/>
          </reference>
        </references>
      </pivotArea>
    </format>
    <format dxfId="2585">
      <pivotArea field="0" dataOnly="0" labelOnly="1" grandRow="1" outline="0" axis="axisRow" fieldPosition="0">
        <references count="1">
          <reference field="4294967294" count="1" selected="0">
            <x v="2"/>
          </reference>
        </references>
      </pivotArea>
    </format>
    <format dxfId="2584">
      <pivotArea field="0" dataOnly="0" labelOnly="1" grandRow="1" outline="0" axis="axisRow" fieldPosition="0">
        <references count="1">
          <reference field="4294967294" count="1" selected="0">
            <x v="3"/>
          </reference>
        </references>
      </pivotArea>
    </format>
    <format dxfId="2583">
      <pivotArea field="0" dataOnly="0" labelOnly="1" grandRow="1" outline="0" axis="axisRow" fieldPosition="0">
        <references count="1">
          <reference field="4294967294" count="1" selected="0">
            <x v="4"/>
          </reference>
        </references>
      </pivotArea>
    </format>
    <format dxfId="2582">
      <pivotArea field="0" dataOnly="0" labelOnly="1" grandRow="1" outline="0" axis="axisRow" fieldPosition="0">
        <references count="1">
          <reference field="4294967294" count="1" selected="0">
            <x v="5"/>
          </reference>
        </references>
      </pivotArea>
    </format>
    <format dxfId="2581">
      <pivotArea field="0" dataOnly="0" labelOnly="1" grandRow="1" outline="0" axis="axisRow" fieldPosition="0">
        <references count="1">
          <reference field="4294967294" count="1" selected="0">
            <x v="6"/>
          </reference>
        </references>
      </pivotArea>
    </format>
    <format dxfId="2580">
      <pivotArea field="0" dataOnly="0" labelOnly="1" grandRow="1" outline="0" axis="axisRow" fieldPosition="0">
        <references count="1">
          <reference field="4294967294" count="1" selected="0">
            <x v="7"/>
          </reference>
        </references>
      </pivotArea>
    </format>
    <format dxfId="2579">
      <pivotArea field="0" dataOnly="0" labelOnly="1" grandRow="1" outline="0" axis="axisRow" fieldPosition="0">
        <references count="1">
          <reference field="4294967294" count="1" selected="0">
            <x v="8"/>
          </reference>
        </references>
      </pivotArea>
    </format>
    <format dxfId="2578">
      <pivotArea field="0" dataOnly="0" labelOnly="1" grandRow="1" outline="0" axis="axisRow" fieldPosition="0">
        <references count="1">
          <reference field="4294967294" count="1" selected="0">
            <x v="9"/>
          </reference>
        </references>
      </pivotArea>
    </format>
    <format dxfId="2577">
      <pivotArea field="0" dataOnly="0" labelOnly="1" grandRow="1" outline="0" axis="axisRow" fieldPosition="0">
        <references count="1">
          <reference field="4294967294" count="1" selected="0">
            <x v="10"/>
          </reference>
        </references>
      </pivotArea>
    </format>
    <format dxfId="2576">
      <pivotArea field="0" dataOnly="0" labelOnly="1" grandRow="1" outline="0" axis="axisRow" fieldPosition="0">
        <references count="1">
          <reference field="4294967294" count="1" selected="0">
            <x v="11"/>
          </reference>
        </references>
      </pivotArea>
    </format>
    <format dxfId="2575">
      <pivotArea field="0" dataOnly="0" labelOnly="1" grandRow="1" outline="0" axis="axisRow" fieldPosition="0">
        <references count="1">
          <reference field="4294967294" count="1" selected="0">
            <x v="12"/>
          </reference>
        </references>
      </pivotArea>
    </format>
    <format dxfId="2574">
      <pivotArea field="0" dataOnly="0" labelOnly="1" grandRow="1" outline="0" axis="axisRow" fieldPosition="0">
        <references count="1">
          <reference field="4294967294" count="1" selected="0">
            <x v="13"/>
          </reference>
        </references>
      </pivotArea>
    </format>
    <format dxfId="2573">
      <pivotArea field="0" dataOnly="0" labelOnly="1" grandRow="1" outline="0" axis="axisRow" fieldPosition="0">
        <references count="1">
          <reference field="4294967294" count="1" selected="0">
            <x v="14"/>
          </reference>
        </references>
      </pivotArea>
    </format>
    <format dxfId="2572">
      <pivotArea field="0" dataOnly="0" labelOnly="1" grandRow="1" outline="0" axis="axisRow" fieldPosition="0">
        <references count="1">
          <reference field="4294967294" count="1" selected="0">
            <x v="15"/>
          </reference>
        </references>
      </pivotArea>
    </format>
    <format dxfId="2571">
      <pivotArea field="0" dataOnly="0" labelOnly="1" grandRow="1" outline="0" axis="axisRow" fieldPosition="0">
        <references count="1">
          <reference field="4294967294" count="1" selected="0">
            <x v="16"/>
          </reference>
        </references>
      </pivotArea>
    </format>
    <format dxfId="2570">
      <pivotArea field="0" dataOnly="0" labelOnly="1" grandRow="1" outline="0" axis="axisRow" fieldPosition="0">
        <references count="1">
          <reference field="4294967294" count="1" selected="0">
            <x v="17"/>
          </reference>
        </references>
      </pivotArea>
    </format>
    <format dxfId="2569">
      <pivotArea field="0" dataOnly="0" labelOnly="1" grandRow="1" outline="0" axis="axisRow" fieldPosition="0">
        <references count="1">
          <reference field="4294967294" count="1" selected="0">
            <x v="18"/>
          </reference>
        </references>
      </pivotArea>
    </format>
    <format dxfId="2568">
      <pivotArea field="0" dataOnly="0" labelOnly="1" grandRow="1" outline="0" axis="axisRow" fieldPosition="0">
        <references count="1">
          <reference field="4294967294" count="1" selected="0">
            <x v="19"/>
          </reference>
        </references>
      </pivotArea>
    </format>
    <format dxfId="2567">
      <pivotArea field="0" dataOnly="0" labelOnly="1" grandRow="1" outline="0" axis="axisRow" fieldPosition="0">
        <references count="1">
          <reference field="4294967294" count="1" selected="0">
            <x v="20"/>
          </reference>
        </references>
      </pivotArea>
    </format>
    <format dxfId="2566">
      <pivotArea field="0" dataOnly="0" labelOnly="1" grandRow="1" outline="0" axis="axisRow" fieldPosition="0">
        <references count="1">
          <reference field="4294967294" count="1" selected="0">
            <x v="21"/>
          </reference>
        </references>
      </pivotArea>
    </format>
    <format dxfId="2565">
      <pivotArea field="0" dataOnly="0" labelOnly="1" grandRow="1" outline="0" axis="axisRow" fieldPosition="0">
        <references count="1">
          <reference field="4294967294" count="1" selected="0">
            <x v="0"/>
          </reference>
        </references>
      </pivotArea>
    </format>
    <format dxfId="2564">
      <pivotArea field="0" dataOnly="0" labelOnly="1" grandRow="1" outline="0" axis="axisRow" fieldPosition="0">
        <references count="1">
          <reference field="4294967294" count="1" selected="0">
            <x v="1"/>
          </reference>
        </references>
      </pivotArea>
    </format>
    <format dxfId="2563">
      <pivotArea field="0" dataOnly="0" labelOnly="1" grandRow="1" outline="0" axis="axisRow" fieldPosition="0">
        <references count="1">
          <reference field="4294967294" count="1" selected="0">
            <x v="2"/>
          </reference>
        </references>
      </pivotArea>
    </format>
    <format dxfId="2562">
      <pivotArea field="0" dataOnly="0" labelOnly="1" grandRow="1" outline="0" axis="axisRow" fieldPosition="0">
        <references count="1">
          <reference field="4294967294" count="1" selected="0">
            <x v="3"/>
          </reference>
        </references>
      </pivotArea>
    </format>
    <format dxfId="2561">
      <pivotArea field="0" dataOnly="0" labelOnly="1" grandRow="1" outline="0" axis="axisRow" fieldPosition="0">
        <references count="1">
          <reference field="4294967294" count="1" selected="0">
            <x v="4"/>
          </reference>
        </references>
      </pivotArea>
    </format>
    <format dxfId="2560">
      <pivotArea field="0" dataOnly="0" labelOnly="1" grandRow="1" outline="0" axis="axisRow" fieldPosition="0">
        <references count="1">
          <reference field="4294967294" count="1" selected="0">
            <x v="5"/>
          </reference>
        </references>
      </pivotArea>
    </format>
    <format dxfId="2559">
      <pivotArea field="0" dataOnly="0" labelOnly="1" grandRow="1" outline="0" axis="axisRow" fieldPosition="0">
        <references count="1">
          <reference field="4294967294" count="1" selected="0">
            <x v="6"/>
          </reference>
        </references>
      </pivotArea>
    </format>
    <format dxfId="2558">
      <pivotArea field="0" dataOnly="0" labelOnly="1" grandRow="1" outline="0" axis="axisRow" fieldPosition="0">
        <references count="1">
          <reference field="4294967294" count="1" selected="0">
            <x v="7"/>
          </reference>
        </references>
      </pivotArea>
    </format>
    <format dxfId="2557">
      <pivotArea field="0" dataOnly="0" labelOnly="1" grandRow="1" outline="0" axis="axisRow" fieldPosition="0">
        <references count="1">
          <reference field="4294967294" count="1" selected="0">
            <x v="8"/>
          </reference>
        </references>
      </pivotArea>
    </format>
    <format dxfId="2556">
      <pivotArea field="0" dataOnly="0" labelOnly="1" grandRow="1" outline="0" axis="axisRow" fieldPosition="0">
        <references count="1">
          <reference field="4294967294" count="1" selected="0">
            <x v="9"/>
          </reference>
        </references>
      </pivotArea>
    </format>
    <format dxfId="2555">
      <pivotArea field="0" dataOnly="0" labelOnly="1" grandRow="1" outline="0" axis="axisRow" fieldPosition="0">
        <references count="1">
          <reference field="4294967294" count="1" selected="0">
            <x v="10"/>
          </reference>
        </references>
      </pivotArea>
    </format>
    <format dxfId="2554">
      <pivotArea field="0" dataOnly="0" labelOnly="1" grandRow="1" outline="0" axis="axisRow" fieldPosition="0">
        <references count="1">
          <reference field="4294967294" count="1" selected="0">
            <x v="11"/>
          </reference>
        </references>
      </pivotArea>
    </format>
    <format dxfId="2553">
      <pivotArea field="0" dataOnly="0" labelOnly="1" grandRow="1" outline="0" axis="axisRow" fieldPosition="0">
        <references count="1">
          <reference field="4294967294" count="1" selected="0">
            <x v="12"/>
          </reference>
        </references>
      </pivotArea>
    </format>
    <format dxfId="2552">
      <pivotArea field="0" dataOnly="0" labelOnly="1" grandRow="1" outline="0" axis="axisRow" fieldPosition="0">
        <references count="1">
          <reference field="4294967294" count="1" selected="0">
            <x v="13"/>
          </reference>
        </references>
      </pivotArea>
    </format>
    <format dxfId="2551">
      <pivotArea field="0" dataOnly="0" labelOnly="1" grandRow="1" outline="0" axis="axisRow" fieldPosition="0">
        <references count="1">
          <reference field="4294967294" count="1" selected="0">
            <x v="14"/>
          </reference>
        </references>
      </pivotArea>
    </format>
    <format dxfId="2550">
      <pivotArea field="0" dataOnly="0" labelOnly="1" grandRow="1" outline="0" axis="axisRow" fieldPosition="0">
        <references count="1">
          <reference field="4294967294" count="1" selected="0">
            <x v="15"/>
          </reference>
        </references>
      </pivotArea>
    </format>
    <format dxfId="2549">
      <pivotArea field="0" dataOnly="0" labelOnly="1" grandRow="1" outline="0" axis="axisRow" fieldPosition="0">
        <references count="1">
          <reference field="4294967294" count="1" selected="0">
            <x v="16"/>
          </reference>
        </references>
      </pivotArea>
    </format>
    <format dxfId="2548">
      <pivotArea field="0" dataOnly="0" labelOnly="1" grandRow="1" outline="0" axis="axisRow" fieldPosition="0">
        <references count="1">
          <reference field="4294967294" count="1" selected="0">
            <x v="17"/>
          </reference>
        </references>
      </pivotArea>
    </format>
    <format dxfId="2547">
      <pivotArea field="0" dataOnly="0" labelOnly="1" grandRow="1" outline="0" axis="axisRow" fieldPosition="0">
        <references count="1">
          <reference field="4294967294" count="1" selected="0">
            <x v="18"/>
          </reference>
        </references>
      </pivotArea>
    </format>
    <format dxfId="2546">
      <pivotArea field="0" dataOnly="0" labelOnly="1" grandRow="1" outline="0" axis="axisRow" fieldPosition="0">
        <references count="1">
          <reference field="4294967294" count="1" selected="0">
            <x v="19"/>
          </reference>
        </references>
      </pivotArea>
    </format>
    <format dxfId="2545">
      <pivotArea field="0" dataOnly="0" labelOnly="1" grandRow="1" outline="0" axis="axisRow" fieldPosition="0">
        <references count="1">
          <reference field="4294967294" count="1" selected="0">
            <x v="20"/>
          </reference>
        </references>
      </pivotArea>
    </format>
    <format dxfId="2544">
      <pivotArea field="0" dataOnly="0" labelOnly="1" grandRow="1" outline="0" axis="axisRow" fieldPosition="0">
        <references count="1">
          <reference field="4294967294" count="1" selected="0">
            <x v="21"/>
          </reference>
        </references>
      </pivotArea>
    </format>
    <format dxfId="2543">
      <pivotArea field="0" dataOnly="0" labelOnly="1" grandRow="1" outline="0" axis="axisRow" fieldPosition="0">
        <references count="1">
          <reference field="4294967294" count="1" selected="0">
            <x v="0"/>
          </reference>
        </references>
      </pivotArea>
    </format>
    <format dxfId="2542">
      <pivotArea field="0" dataOnly="0" labelOnly="1" grandRow="1" outline="0" axis="axisRow" fieldPosition="0">
        <references count="1">
          <reference field="4294967294" count="1" selected="0">
            <x v="1"/>
          </reference>
        </references>
      </pivotArea>
    </format>
    <format dxfId="2541">
      <pivotArea field="0" dataOnly="0" labelOnly="1" grandRow="1" outline="0" axis="axisRow" fieldPosition="0">
        <references count="1">
          <reference field="4294967294" count="1" selected="0">
            <x v="2"/>
          </reference>
        </references>
      </pivotArea>
    </format>
    <format dxfId="2540">
      <pivotArea field="0" dataOnly="0" labelOnly="1" grandRow="1" outline="0" axis="axisRow" fieldPosition="0">
        <references count="1">
          <reference field="4294967294" count="1" selected="0">
            <x v="3"/>
          </reference>
        </references>
      </pivotArea>
    </format>
    <format dxfId="2539">
      <pivotArea field="0" dataOnly="0" labelOnly="1" grandRow="1" outline="0" axis="axisRow" fieldPosition="0">
        <references count="1">
          <reference field="4294967294" count="1" selected="0">
            <x v="4"/>
          </reference>
        </references>
      </pivotArea>
    </format>
    <format dxfId="2538">
      <pivotArea field="0" dataOnly="0" labelOnly="1" grandRow="1" outline="0" axis="axisRow" fieldPosition="0">
        <references count="1">
          <reference field="4294967294" count="1" selected="0">
            <x v="5"/>
          </reference>
        </references>
      </pivotArea>
    </format>
    <format dxfId="2537">
      <pivotArea field="0" dataOnly="0" labelOnly="1" grandRow="1" outline="0" axis="axisRow" fieldPosition="0">
        <references count="1">
          <reference field="4294967294" count="1" selected="0">
            <x v="6"/>
          </reference>
        </references>
      </pivotArea>
    </format>
    <format dxfId="2536">
      <pivotArea field="0" dataOnly="0" labelOnly="1" grandRow="1" outline="0" axis="axisRow" fieldPosition="0">
        <references count="1">
          <reference field="4294967294" count="1" selected="0">
            <x v="7"/>
          </reference>
        </references>
      </pivotArea>
    </format>
    <format dxfId="2535">
      <pivotArea field="0" dataOnly="0" labelOnly="1" grandRow="1" outline="0" axis="axisRow" fieldPosition="0">
        <references count="1">
          <reference field="4294967294" count="1" selected="0">
            <x v="8"/>
          </reference>
        </references>
      </pivotArea>
    </format>
    <format dxfId="2534">
      <pivotArea field="0" dataOnly="0" labelOnly="1" grandRow="1" outline="0" axis="axisRow" fieldPosition="0">
        <references count="1">
          <reference field="4294967294" count="1" selected="0">
            <x v="9"/>
          </reference>
        </references>
      </pivotArea>
    </format>
    <format dxfId="2533">
      <pivotArea field="0" dataOnly="0" labelOnly="1" grandRow="1" outline="0" axis="axisRow" fieldPosition="0">
        <references count="1">
          <reference field="4294967294" count="1" selected="0">
            <x v="10"/>
          </reference>
        </references>
      </pivotArea>
    </format>
    <format dxfId="2532">
      <pivotArea field="0" dataOnly="0" labelOnly="1" grandRow="1" outline="0" axis="axisRow" fieldPosition="0">
        <references count="1">
          <reference field="4294967294" count="1" selected="0">
            <x v="11"/>
          </reference>
        </references>
      </pivotArea>
    </format>
    <format dxfId="2531">
      <pivotArea field="0" dataOnly="0" labelOnly="1" grandRow="1" outline="0" axis="axisRow" fieldPosition="0">
        <references count="1">
          <reference field="4294967294" count="1" selected="0">
            <x v="12"/>
          </reference>
        </references>
      </pivotArea>
    </format>
    <format dxfId="2530">
      <pivotArea field="0" dataOnly="0" labelOnly="1" grandRow="1" outline="0" axis="axisRow" fieldPosition="0">
        <references count="1">
          <reference field="4294967294" count="1" selected="0">
            <x v="13"/>
          </reference>
        </references>
      </pivotArea>
    </format>
    <format dxfId="2529">
      <pivotArea field="0" dataOnly="0" labelOnly="1" grandRow="1" outline="0" axis="axisRow" fieldPosition="0">
        <references count="1">
          <reference field="4294967294" count="1" selected="0">
            <x v="14"/>
          </reference>
        </references>
      </pivotArea>
    </format>
    <format dxfId="2528">
      <pivotArea field="0" dataOnly="0" labelOnly="1" grandRow="1" outline="0" axis="axisRow" fieldPosition="0">
        <references count="1">
          <reference field="4294967294" count="1" selected="0">
            <x v="15"/>
          </reference>
        </references>
      </pivotArea>
    </format>
    <format dxfId="2527">
      <pivotArea field="0" dataOnly="0" labelOnly="1" grandRow="1" outline="0" axis="axisRow" fieldPosition="0">
        <references count="1">
          <reference field="4294967294" count="1" selected="0">
            <x v="16"/>
          </reference>
        </references>
      </pivotArea>
    </format>
    <format dxfId="2526">
      <pivotArea field="0" dataOnly="0" labelOnly="1" grandRow="1" outline="0" axis="axisRow" fieldPosition="0">
        <references count="1">
          <reference field="4294967294" count="1" selected="0">
            <x v="17"/>
          </reference>
        </references>
      </pivotArea>
    </format>
    <format dxfId="2525">
      <pivotArea field="0" dataOnly="0" labelOnly="1" grandRow="1" outline="0" axis="axisRow" fieldPosition="0">
        <references count="1">
          <reference field="4294967294" count="1" selected="0">
            <x v="18"/>
          </reference>
        </references>
      </pivotArea>
    </format>
    <format dxfId="2524">
      <pivotArea field="0" dataOnly="0" labelOnly="1" grandRow="1" outline="0" axis="axisRow" fieldPosition="0">
        <references count="1">
          <reference field="4294967294" count="1" selected="0">
            <x v="19"/>
          </reference>
        </references>
      </pivotArea>
    </format>
    <format dxfId="2523">
      <pivotArea field="0" dataOnly="0" labelOnly="1" grandRow="1" outline="0" axis="axisRow" fieldPosition="0">
        <references count="1">
          <reference field="4294967294" count="1" selected="0">
            <x v="20"/>
          </reference>
        </references>
      </pivotArea>
    </format>
    <format dxfId="2522">
      <pivotArea field="0" dataOnly="0" labelOnly="1" grandRow="1" outline="0" axis="axisRow" fieldPosition="0">
        <references count="1">
          <reference field="4294967294" count="1" selected="0">
            <x v="21"/>
          </reference>
        </references>
      </pivotArea>
    </format>
    <format dxfId="2521">
      <pivotArea field="0" dataOnly="0" labelOnly="1" grandRow="1" outline="0" axis="axisRow" fieldPosition="0">
        <references count="1">
          <reference field="4294967294" count="1" selected="0">
            <x v="0"/>
          </reference>
        </references>
      </pivotArea>
    </format>
    <format dxfId="2520">
      <pivotArea field="0" dataOnly="0" labelOnly="1" grandRow="1" outline="0" axis="axisRow" fieldPosition="0">
        <references count="1">
          <reference field="4294967294" count="1" selected="0">
            <x v="1"/>
          </reference>
        </references>
      </pivotArea>
    </format>
    <format dxfId="2519">
      <pivotArea field="0" dataOnly="0" labelOnly="1" grandRow="1" outline="0" axis="axisRow" fieldPosition="0">
        <references count="1">
          <reference field="4294967294" count="1" selected="0">
            <x v="2"/>
          </reference>
        </references>
      </pivotArea>
    </format>
    <format dxfId="2518">
      <pivotArea field="0" dataOnly="0" labelOnly="1" grandRow="1" outline="0" axis="axisRow" fieldPosition="0">
        <references count="1">
          <reference field="4294967294" count="1" selected="0">
            <x v="3"/>
          </reference>
        </references>
      </pivotArea>
    </format>
    <format dxfId="2517">
      <pivotArea field="0" dataOnly="0" labelOnly="1" grandRow="1" outline="0" axis="axisRow" fieldPosition="0">
        <references count="1">
          <reference field="4294967294" count="1" selected="0">
            <x v="4"/>
          </reference>
        </references>
      </pivotArea>
    </format>
    <format dxfId="2516">
      <pivotArea field="0" dataOnly="0" labelOnly="1" grandRow="1" outline="0" axis="axisRow" fieldPosition="0">
        <references count="1">
          <reference field="4294967294" count="1" selected="0">
            <x v="5"/>
          </reference>
        </references>
      </pivotArea>
    </format>
    <format dxfId="2515">
      <pivotArea field="0" dataOnly="0" labelOnly="1" grandRow="1" outline="0" axis="axisRow" fieldPosition="0">
        <references count="1">
          <reference field="4294967294" count="1" selected="0">
            <x v="6"/>
          </reference>
        </references>
      </pivotArea>
    </format>
    <format dxfId="2514">
      <pivotArea field="0" dataOnly="0" labelOnly="1" grandRow="1" outline="0" axis="axisRow" fieldPosition="0">
        <references count="1">
          <reference field="4294967294" count="1" selected="0">
            <x v="7"/>
          </reference>
        </references>
      </pivotArea>
    </format>
    <format dxfId="2513">
      <pivotArea field="0" dataOnly="0" labelOnly="1" grandRow="1" outline="0" axis="axisRow" fieldPosition="0">
        <references count="1">
          <reference field="4294967294" count="1" selected="0">
            <x v="8"/>
          </reference>
        </references>
      </pivotArea>
    </format>
    <format dxfId="2512">
      <pivotArea field="0" dataOnly="0" labelOnly="1" grandRow="1" outline="0" axis="axisRow" fieldPosition="0">
        <references count="1">
          <reference field="4294967294" count="1" selected="0">
            <x v="9"/>
          </reference>
        </references>
      </pivotArea>
    </format>
    <format dxfId="2511">
      <pivotArea field="0" dataOnly="0" labelOnly="1" grandRow="1" outline="0" axis="axisRow" fieldPosition="0">
        <references count="1">
          <reference field="4294967294" count="1" selected="0">
            <x v="10"/>
          </reference>
        </references>
      </pivotArea>
    </format>
    <format dxfId="2510">
      <pivotArea field="0" dataOnly="0" labelOnly="1" grandRow="1" outline="0" axis="axisRow" fieldPosition="0">
        <references count="1">
          <reference field="4294967294" count="1" selected="0">
            <x v="11"/>
          </reference>
        </references>
      </pivotArea>
    </format>
    <format dxfId="2509">
      <pivotArea field="0" dataOnly="0" labelOnly="1" grandRow="1" outline="0" axis="axisRow" fieldPosition="0">
        <references count="1">
          <reference field="4294967294" count="1" selected="0">
            <x v="12"/>
          </reference>
        </references>
      </pivotArea>
    </format>
    <format dxfId="2508">
      <pivotArea field="0" dataOnly="0" labelOnly="1" grandRow="1" outline="0" axis="axisRow" fieldPosition="0">
        <references count="1">
          <reference field="4294967294" count="1" selected="0">
            <x v="13"/>
          </reference>
        </references>
      </pivotArea>
    </format>
    <format dxfId="2507">
      <pivotArea field="0" dataOnly="0" labelOnly="1" grandRow="1" outline="0" axis="axisRow" fieldPosition="0">
        <references count="1">
          <reference field="4294967294" count="1" selected="0">
            <x v="14"/>
          </reference>
        </references>
      </pivotArea>
    </format>
    <format dxfId="2506">
      <pivotArea field="0" dataOnly="0" labelOnly="1" grandRow="1" outline="0" axis="axisRow" fieldPosition="0">
        <references count="1">
          <reference field="4294967294" count="1" selected="0">
            <x v="15"/>
          </reference>
        </references>
      </pivotArea>
    </format>
    <format dxfId="2505">
      <pivotArea field="0" dataOnly="0" labelOnly="1" grandRow="1" outline="0" axis="axisRow" fieldPosition="0">
        <references count="1">
          <reference field="4294967294" count="1" selected="0">
            <x v="16"/>
          </reference>
        </references>
      </pivotArea>
    </format>
    <format dxfId="2504">
      <pivotArea field="0" dataOnly="0" labelOnly="1" grandRow="1" outline="0" axis="axisRow" fieldPosition="0">
        <references count="1">
          <reference field="4294967294" count="1" selected="0">
            <x v="17"/>
          </reference>
        </references>
      </pivotArea>
    </format>
    <format dxfId="2503">
      <pivotArea field="0" dataOnly="0" labelOnly="1" grandRow="1" outline="0" axis="axisRow" fieldPosition="0">
        <references count="1">
          <reference field="4294967294" count="1" selected="0">
            <x v="18"/>
          </reference>
        </references>
      </pivotArea>
    </format>
    <format dxfId="2502">
      <pivotArea field="0" dataOnly="0" labelOnly="1" grandRow="1" outline="0" axis="axisRow" fieldPosition="0">
        <references count="1">
          <reference field="4294967294" count="1" selected="0">
            <x v="19"/>
          </reference>
        </references>
      </pivotArea>
    </format>
    <format dxfId="2501">
      <pivotArea field="0" dataOnly="0" labelOnly="1" grandRow="1" outline="0" axis="axisRow" fieldPosition="0">
        <references count="1">
          <reference field="4294967294" count="1" selected="0">
            <x v="20"/>
          </reference>
        </references>
      </pivotArea>
    </format>
    <format dxfId="2500">
      <pivotArea field="0" dataOnly="0" labelOnly="1" grandRow="1" outline="0" axis="axisRow" fieldPosition="0">
        <references count="1">
          <reference field="4294967294" count="1" selected="0">
            <x v="21"/>
          </reference>
        </references>
      </pivotArea>
    </format>
    <format dxfId="2499">
      <pivotArea field="0" dataOnly="0" labelOnly="1" grandRow="1" outline="0" axis="axisRow" fieldPosition="0">
        <references count="1">
          <reference field="4294967294" count="1" selected="0">
            <x v="0"/>
          </reference>
        </references>
      </pivotArea>
    </format>
    <format dxfId="2498">
      <pivotArea field="0" dataOnly="0" labelOnly="1" grandRow="1" outline="0" axis="axisRow" fieldPosition="0">
        <references count="1">
          <reference field="4294967294" count="1" selected="0">
            <x v="1"/>
          </reference>
        </references>
      </pivotArea>
    </format>
    <format dxfId="2497">
      <pivotArea field="0" dataOnly="0" labelOnly="1" grandRow="1" outline="0" axis="axisRow" fieldPosition="0">
        <references count="1">
          <reference field="4294967294" count="1" selected="0">
            <x v="2"/>
          </reference>
        </references>
      </pivotArea>
    </format>
    <format dxfId="2496">
      <pivotArea field="0" dataOnly="0" labelOnly="1" grandRow="1" outline="0" axis="axisRow" fieldPosition="0">
        <references count="1">
          <reference field="4294967294" count="1" selected="0">
            <x v="3"/>
          </reference>
        </references>
      </pivotArea>
    </format>
    <format dxfId="2495">
      <pivotArea field="0" dataOnly="0" labelOnly="1" grandRow="1" outline="0" axis="axisRow" fieldPosition="0">
        <references count="1">
          <reference field="4294967294" count="1" selected="0">
            <x v="4"/>
          </reference>
        </references>
      </pivotArea>
    </format>
    <format dxfId="2494">
      <pivotArea field="0" dataOnly="0" labelOnly="1" grandRow="1" outline="0" axis="axisRow" fieldPosition="0">
        <references count="1">
          <reference field="4294967294" count="1" selected="0">
            <x v="5"/>
          </reference>
        </references>
      </pivotArea>
    </format>
    <format dxfId="2493">
      <pivotArea field="0" dataOnly="0" labelOnly="1" grandRow="1" outline="0" axis="axisRow" fieldPosition="0">
        <references count="1">
          <reference field="4294967294" count="1" selected="0">
            <x v="6"/>
          </reference>
        </references>
      </pivotArea>
    </format>
    <format dxfId="2492">
      <pivotArea field="0" dataOnly="0" labelOnly="1" grandRow="1" outline="0" axis="axisRow" fieldPosition="0">
        <references count="1">
          <reference field="4294967294" count="1" selected="0">
            <x v="7"/>
          </reference>
        </references>
      </pivotArea>
    </format>
    <format dxfId="2491">
      <pivotArea field="0" dataOnly="0" labelOnly="1" grandRow="1" outline="0" axis="axisRow" fieldPosition="0">
        <references count="1">
          <reference field="4294967294" count="1" selected="0">
            <x v="8"/>
          </reference>
        </references>
      </pivotArea>
    </format>
    <format dxfId="2490">
      <pivotArea field="0" dataOnly="0" labelOnly="1" grandRow="1" outline="0" axis="axisRow" fieldPosition="0">
        <references count="1">
          <reference field="4294967294" count="1" selected="0">
            <x v="9"/>
          </reference>
        </references>
      </pivotArea>
    </format>
    <format dxfId="2489">
      <pivotArea field="0" dataOnly="0" labelOnly="1" grandRow="1" outline="0" axis="axisRow" fieldPosition="0">
        <references count="1">
          <reference field="4294967294" count="1" selected="0">
            <x v="10"/>
          </reference>
        </references>
      </pivotArea>
    </format>
    <format dxfId="2488">
      <pivotArea field="0" dataOnly="0" labelOnly="1" grandRow="1" outline="0" axis="axisRow" fieldPosition="0">
        <references count="1">
          <reference field="4294967294" count="1" selected="0">
            <x v="11"/>
          </reference>
        </references>
      </pivotArea>
    </format>
    <format dxfId="2487">
      <pivotArea field="0" dataOnly="0" labelOnly="1" grandRow="1" outline="0" axis="axisRow" fieldPosition="0">
        <references count="1">
          <reference field="4294967294" count="1" selected="0">
            <x v="12"/>
          </reference>
        </references>
      </pivotArea>
    </format>
    <format dxfId="2486">
      <pivotArea field="0" dataOnly="0" labelOnly="1" grandRow="1" outline="0" axis="axisRow" fieldPosition="0">
        <references count="1">
          <reference field="4294967294" count="1" selected="0">
            <x v="13"/>
          </reference>
        </references>
      </pivotArea>
    </format>
    <format dxfId="2485">
      <pivotArea field="0" dataOnly="0" labelOnly="1" grandRow="1" outline="0" axis="axisRow" fieldPosition="0">
        <references count="1">
          <reference field="4294967294" count="1" selected="0">
            <x v="14"/>
          </reference>
        </references>
      </pivotArea>
    </format>
    <format dxfId="2484">
      <pivotArea field="0" dataOnly="0" labelOnly="1" grandRow="1" outline="0" axis="axisRow" fieldPosition="0">
        <references count="1">
          <reference field="4294967294" count="1" selected="0">
            <x v="15"/>
          </reference>
        </references>
      </pivotArea>
    </format>
    <format dxfId="2483">
      <pivotArea field="0" dataOnly="0" labelOnly="1" grandRow="1" outline="0" axis="axisRow" fieldPosition="0">
        <references count="1">
          <reference field="4294967294" count="1" selected="0">
            <x v="16"/>
          </reference>
        </references>
      </pivotArea>
    </format>
    <format dxfId="2482">
      <pivotArea field="0" dataOnly="0" labelOnly="1" grandRow="1" outline="0" axis="axisRow" fieldPosition="0">
        <references count="1">
          <reference field="4294967294" count="1" selected="0">
            <x v="17"/>
          </reference>
        </references>
      </pivotArea>
    </format>
    <format dxfId="2481">
      <pivotArea field="0" dataOnly="0" labelOnly="1" grandRow="1" outline="0" axis="axisRow" fieldPosition="0">
        <references count="1">
          <reference field="4294967294" count="1" selected="0">
            <x v="18"/>
          </reference>
        </references>
      </pivotArea>
    </format>
    <format dxfId="2480">
      <pivotArea field="0" dataOnly="0" labelOnly="1" grandRow="1" outline="0" axis="axisRow" fieldPosition="0">
        <references count="1">
          <reference field="4294967294" count="1" selected="0">
            <x v="19"/>
          </reference>
        </references>
      </pivotArea>
    </format>
    <format dxfId="2479">
      <pivotArea field="0" dataOnly="0" labelOnly="1" grandRow="1" outline="0" axis="axisRow" fieldPosition="0">
        <references count="1">
          <reference field="4294967294" count="1" selected="0">
            <x v="20"/>
          </reference>
        </references>
      </pivotArea>
    </format>
    <format dxfId="2478">
      <pivotArea field="0" dataOnly="0" labelOnly="1" grandRow="1" outline="0" axis="axisRow" fieldPosition="0">
        <references count="1">
          <reference field="4294967294" count="1" selected="0">
            <x v="21"/>
          </reference>
        </references>
      </pivotArea>
    </format>
    <format dxfId="2477">
      <pivotArea field="0" dataOnly="0" labelOnly="1" grandRow="1" outline="0" axis="axisRow" fieldPosition="0">
        <references count="1">
          <reference field="4294967294" count="1" selected="0">
            <x v="0"/>
          </reference>
        </references>
      </pivotArea>
    </format>
    <format dxfId="2476">
      <pivotArea field="0" dataOnly="0" labelOnly="1" grandRow="1" outline="0" axis="axisRow" fieldPosition="0">
        <references count="1">
          <reference field="4294967294" count="1" selected="0">
            <x v="1"/>
          </reference>
        </references>
      </pivotArea>
    </format>
    <format dxfId="2475">
      <pivotArea field="0" dataOnly="0" labelOnly="1" grandRow="1" outline="0" axis="axisRow" fieldPosition="0">
        <references count="1">
          <reference field="4294967294" count="1" selected="0">
            <x v="2"/>
          </reference>
        </references>
      </pivotArea>
    </format>
    <format dxfId="2474">
      <pivotArea field="0" dataOnly="0" labelOnly="1" grandRow="1" outline="0" axis="axisRow" fieldPosition="0">
        <references count="1">
          <reference field="4294967294" count="1" selected="0">
            <x v="3"/>
          </reference>
        </references>
      </pivotArea>
    </format>
    <format dxfId="2473">
      <pivotArea field="0" dataOnly="0" labelOnly="1" grandRow="1" outline="0" axis="axisRow" fieldPosition="0">
        <references count="1">
          <reference field="4294967294" count="1" selected="0">
            <x v="4"/>
          </reference>
        </references>
      </pivotArea>
    </format>
    <format dxfId="2472">
      <pivotArea field="0" dataOnly="0" labelOnly="1" grandRow="1" outline="0" axis="axisRow" fieldPosition="0">
        <references count="1">
          <reference field="4294967294" count="1" selected="0">
            <x v="5"/>
          </reference>
        </references>
      </pivotArea>
    </format>
    <format dxfId="2471">
      <pivotArea field="0" dataOnly="0" labelOnly="1" grandRow="1" outline="0" axis="axisRow" fieldPosition="0">
        <references count="1">
          <reference field="4294967294" count="1" selected="0">
            <x v="6"/>
          </reference>
        </references>
      </pivotArea>
    </format>
    <format dxfId="2470">
      <pivotArea field="0" dataOnly="0" labelOnly="1" grandRow="1" outline="0" axis="axisRow" fieldPosition="0">
        <references count="1">
          <reference field="4294967294" count="1" selected="0">
            <x v="7"/>
          </reference>
        </references>
      </pivotArea>
    </format>
    <format dxfId="2469">
      <pivotArea field="0" dataOnly="0" labelOnly="1" grandRow="1" outline="0" axis="axisRow" fieldPosition="0">
        <references count="1">
          <reference field="4294967294" count="1" selected="0">
            <x v="8"/>
          </reference>
        </references>
      </pivotArea>
    </format>
    <format dxfId="2468">
      <pivotArea field="0" dataOnly="0" labelOnly="1" grandRow="1" outline="0" axis="axisRow" fieldPosition="0">
        <references count="1">
          <reference field="4294967294" count="1" selected="0">
            <x v="9"/>
          </reference>
        </references>
      </pivotArea>
    </format>
    <format dxfId="2467">
      <pivotArea field="0" dataOnly="0" labelOnly="1" grandRow="1" outline="0" axis="axisRow" fieldPosition="0">
        <references count="1">
          <reference field="4294967294" count="1" selected="0">
            <x v="10"/>
          </reference>
        </references>
      </pivotArea>
    </format>
    <format dxfId="2466">
      <pivotArea field="0" dataOnly="0" labelOnly="1" grandRow="1" outline="0" axis="axisRow" fieldPosition="0">
        <references count="1">
          <reference field="4294967294" count="1" selected="0">
            <x v="11"/>
          </reference>
        </references>
      </pivotArea>
    </format>
    <format dxfId="2465">
      <pivotArea field="0" dataOnly="0" labelOnly="1" grandRow="1" outline="0" axis="axisRow" fieldPosition="0">
        <references count="1">
          <reference field="4294967294" count="1" selected="0">
            <x v="12"/>
          </reference>
        </references>
      </pivotArea>
    </format>
    <format dxfId="2464">
      <pivotArea field="0" dataOnly="0" labelOnly="1" grandRow="1" outline="0" axis="axisRow" fieldPosition="0">
        <references count="1">
          <reference field="4294967294" count="1" selected="0">
            <x v="13"/>
          </reference>
        </references>
      </pivotArea>
    </format>
    <format dxfId="2463">
      <pivotArea field="0" dataOnly="0" labelOnly="1" grandRow="1" outline="0" axis="axisRow" fieldPosition="0">
        <references count="1">
          <reference field="4294967294" count="1" selected="0">
            <x v="14"/>
          </reference>
        </references>
      </pivotArea>
    </format>
    <format dxfId="2462">
      <pivotArea field="0" dataOnly="0" labelOnly="1" grandRow="1" outline="0" axis="axisRow" fieldPosition="0">
        <references count="1">
          <reference field="4294967294" count="1" selected="0">
            <x v="15"/>
          </reference>
        </references>
      </pivotArea>
    </format>
    <format dxfId="2461">
      <pivotArea field="0" dataOnly="0" labelOnly="1" grandRow="1" outline="0" axis="axisRow" fieldPosition="0">
        <references count="1">
          <reference field="4294967294" count="1" selected="0">
            <x v="16"/>
          </reference>
        </references>
      </pivotArea>
    </format>
    <format dxfId="2460">
      <pivotArea field="0" dataOnly="0" labelOnly="1" grandRow="1" outline="0" axis="axisRow" fieldPosition="0">
        <references count="1">
          <reference field="4294967294" count="1" selected="0">
            <x v="17"/>
          </reference>
        </references>
      </pivotArea>
    </format>
    <format dxfId="2459">
      <pivotArea field="0" dataOnly="0" labelOnly="1" grandRow="1" outline="0" axis="axisRow" fieldPosition="0">
        <references count="1">
          <reference field="4294967294" count="1" selected="0">
            <x v="18"/>
          </reference>
        </references>
      </pivotArea>
    </format>
    <format dxfId="2458">
      <pivotArea field="0" dataOnly="0" labelOnly="1" grandRow="1" outline="0" axis="axisRow" fieldPosition="0">
        <references count="1">
          <reference field="4294967294" count="1" selected="0">
            <x v="19"/>
          </reference>
        </references>
      </pivotArea>
    </format>
    <format dxfId="2457">
      <pivotArea field="0" dataOnly="0" labelOnly="1" grandRow="1" outline="0" axis="axisRow" fieldPosition="0">
        <references count="1">
          <reference field="4294967294" count="1" selected="0">
            <x v="20"/>
          </reference>
        </references>
      </pivotArea>
    </format>
    <format dxfId="2456">
      <pivotArea field="0" dataOnly="0" labelOnly="1" grandRow="1" outline="0" axis="axisRow" fieldPosition="0">
        <references count="1">
          <reference field="4294967294" count="1" selected="0">
            <x v="21"/>
          </reference>
        </references>
      </pivotArea>
    </format>
    <format dxfId="2455">
      <pivotArea dataOnly="0" labelOnly="1" outline="0" fieldPosition="0">
        <references count="2">
          <reference field="4294967294" count="22">
            <x v="0"/>
            <x v="1"/>
            <x v="2"/>
            <x v="3"/>
            <x v="4"/>
            <x v="5"/>
            <x v="6"/>
            <x v="7"/>
            <x v="8"/>
            <x v="9"/>
            <x v="10"/>
            <x v="11"/>
            <x v="12"/>
            <x v="13"/>
            <x v="14"/>
            <x v="15"/>
            <x v="16"/>
            <x v="17"/>
            <x v="18"/>
            <x v="19"/>
            <x v="20"/>
            <x v="21"/>
          </reference>
          <reference field="0" count="1" selected="0">
            <x v="0"/>
          </reference>
        </references>
      </pivotArea>
    </format>
    <format dxfId="2454">
      <pivotArea dataOnly="0" labelOnly="1" outline="0" fieldPosition="0">
        <references count="2">
          <reference field="4294967294" count="22">
            <x v="0"/>
            <x v="1"/>
            <x v="2"/>
            <x v="3"/>
            <x v="4"/>
            <x v="5"/>
            <x v="6"/>
            <x v="7"/>
            <x v="8"/>
            <x v="9"/>
            <x v="10"/>
            <x v="11"/>
            <x v="12"/>
            <x v="13"/>
            <x v="14"/>
            <x v="15"/>
            <x v="16"/>
            <x v="17"/>
            <x v="18"/>
            <x v="19"/>
            <x v="20"/>
            <x v="21"/>
          </reference>
          <reference field="0" count="1" selected="0">
            <x v="1"/>
          </reference>
        </references>
      </pivotArea>
    </format>
    <format dxfId="2453">
      <pivotArea dataOnly="0" labelOnly="1" outline="0" fieldPosition="0">
        <references count="2">
          <reference field="4294967294" count="22">
            <x v="0"/>
            <x v="1"/>
            <x v="2"/>
            <x v="3"/>
            <x v="4"/>
            <x v="5"/>
            <x v="6"/>
            <x v="7"/>
            <x v="8"/>
            <x v="9"/>
            <x v="10"/>
            <x v="11"/>
            <x v="12"/>
            <x v="13"/>
            <x v="14"/>
            <x v="15"/>
            <x v="16"/>
            <x v="17"/>
            <x v="18"/>
            <x v="19"/>
            <x v="20"/>
            <x v="21"/>
          </reference>
          <reference field="0" count="1" selected="0">
            <x v="2"/>
          </reference>
        </references>
      </pivotArea>
    </format>
    <format dxfId="2452">
      <pivotArea dataOnly="0" labelOnly="1" outline="0" fieldPosition="0">
        <references count="2">
          <reference field="4294967294" count="22">
            <x v="0"/>
            <x v="1"/>
            <x v="2"/>
            <x v="3"/>
            <x v="4"/>
            <x v="5"/>
            <x v="6"/>
            <x v="7"/>
            <x v="8"/>
            <x v="9"/>
            <x v="10"/>
            <x v="11"/>
            <x v="12"/>
            <x v="13"/>
            <x v="14"/>
            <x v="15"/>
            <x v="16"/>
            <x v="17"/>
            <x v="18"/>
            <x v="19"/>
            <x v="20"/>
            <x v="21"/>
          </reference>
          <reference field="0" count="1" selected="0">
            <x v="3"/>
          </reference>
        </references>
      </pivotArea>
    </format>
    <format dxfId="2451">
      <pivotArea dataOnly="0" labelOnly="1" outline="0" fieldPosition="0">
        <references count="2">
          <reference field="4294967294" count="22">
            <x v="0"/>
            <x v="1"/>
            <x v="2"/>
            <x v="3"/>
            <x v="4"/>
            <x v="5"/>
            <x v="6"/>
            <x v="7"/>
            <x v="8"/>
            <x v="9"/>
            <x v="10"/>
            <x v="11"/>
            <x v="12"/>
            <x v="13"/>
            <x v="14"/>
            <x v="15"/>
            <x v="16"/>
            <x v="17"/>
            <x v="18"/>
            <x v="19"/>
            <x v="20"/>
            <x v="21"/>
          </reference>
          <reference field="0" count="1" selected="0">
            <x v="4"/>
          </reference>
        </references>
      </pivotArea>
    </format>
    <format dxfId="2450">
      <pivotArea dataOnly="0" labelOnly="1" outline="0" fieldPosition="0">
        <references count="2">
          <reference field="4294967294" count="22">
            <x v="0"/>
            <x v="1"/>
            <x v="2"/>
            <x v="3"/>
            <x v="4"/>
            <x v="5"/>
            <x v="6"/>
            <x v="7"/>
            <x v="8"/>
            <x v="9"/>
            <x v="10"/>
            <x v="11"/>
            <x v="12"/>
            <x v="13"/>
            <x v="14"/>
            <x v="15"/>
            <x v="16"/>
            <x v="17"/>
            <x v="18"/>
            <x v="19"/>
            <x v="20"/>
            <x v="21"/>
          </reference>
          <reference field="0" count="1" selected="0">
            <x v="5"/>
          </reference>
        </references>
      </pivotArea>
    </format>
    <format dxfId="2449">
      <pivotArea dataOnly="0" labelOnly="1" outline="0" fieldPosition="0">
        <references count="2">
          <reference field="4294967294" count="22">
            <x v="0"/>
            <x v="1"/>
            <x v="2"/>
            <x v="3"/>
            <x v="4"/>
            <x v="5"/>
            <x v="6"/>
            <x v="7"/>
            <x v="8"/>
            <x v="9"/>
            <x v="10"/>
            <x v="11"/>
            <x v="12"/>
            <x v="13"/>
            <x v="14"/>
            <x v="15"/>
            <x v="16"/>
            <x v="17"/>
            <x v="18"/>
            <x v="19"/>
            <x v="20"/>
            <x v="21"/>
          </reference>
          <reference field="0" count="1" selected="0">
            <x v="6"/>
          </reference>
        </references>
      </pivotArea>
    </format>
    <format dxfId="2448">
      <pivotArea dataOnly="0" labelOnly="1" outline="0" fieldPosition="0">
        <references count="2">
          <reference field="4294967294" count="22">
            <x v="0"/>
            <x v="1"/>
            <x v="2"/>
            <x v="3"/>
            <x v="4"/>
            <x v="5"/>
            <x v="6"/>
            <x v="7"/>
            <x v="8"/>
            <x v="9"/>
            <x v="10"/>
            <x v="11"/>
            <x v="12"/>
            <x v="13"/>
            <x v="14"/>
            <x v="15"/>
            <x v="16"/>
            <x v="17"/>
            <x v="18"/>
            <x v="19"/>
            <x v="20"/>
            <x v="21"/>
          </reference>
          <reference field="0" count="1" selected="0">
            <x v="7"/>
          </reference>
        </references>
      </pivotArea>
    </format>
    <format dxfId="2447">
      <pivotArea dataOnly="0" labelOnly="1" outline="0" fieldPosition="0">
        <references count="2">
          <reference field="4294967294" count="22">
            <x v="0"/>
            <x v="1"/>
            <x v="2"/>
            <x v="3"/>
            <x v="4"/>
            <x v="5"/>
            <x v="6"/>
            <x v="7"/>
            <x v="8"/>
            <x v="9"/>
            <x v="10"/>
            <x v="11"/>
            <x v="12"/>
            <x v="13"/>
            <x v="14"/>
            <x v="15"/>
            <x v="16"/>
            <x v="17"/>
            <x v="18"/>
            <x v="19"/>
            <x v="20"/>
            <x v="21"/>
          </reference>
          <reference field="0" count="1" selected="0">
            <x v="8"/>
          </reference>
        </references>
      </pivotArea>
    </format>
    <format dxfId="2446">
      <pivotArea dataOnly="0" labelOnly="1" outline="0" fieldPosition="0">
        <references count="2">
          <reference field="4294967294" count="22">
            <x v="0"/>
            <x v="1"/>
            <x v="2"/>
            <x v="3"/>
            <x v="4"/>
            <x v="5"/>
            <x v="6"/>
            <x v="7"/>
            <x v="8"/>
            <x v="9"/>
            <x v="10"/>
            <x v="11"/>
            <x v="12"/>
            <x v="13"/>
            <x v="14"/>
            <x v="15"/>
            <x v="16"/>
            <x v="17"/>
            <x v="18"/>
            <x v="19"/>
            <x v="20"/>
            <x v="21"/>
          </reference>
          <reference field="0" count="1" selected="0">
            <x v="9"/>
          </reference>
        </references>
      </pivotArea>
    </format>
    <format dxfId="2445">
      <pivotArea dataOnly="0" labelOnly="1" outline="0" fieldPosition="0">
        <references count="2">
          <reference field="4294967294" count="22">
            <x v="0"/>
            <x v="1"/>
            <x v="2"/>
            <x v="3"/>
            <x v="4"/>
            <x v="5"/>
            <x v="6"/>
            <x v="7"/>
            <x v="8"/>
            <x v="9"/>
            <x v="10"/>
            <x v="11"/>
            <x v="12"/>
            <x v="13"/>
            <x v="14"/>
            <x v="15"/>
            <x v="16"/>
            <x v="17"/>
            <x v="18"/>
            <x v="19"/>
            <x v="20"/>
            <x v="21"/>
          </reference>
          <reference field="0" count="1" selected="0">
            <x v="12"/>
          </reference>
        </references>
      </pivotArea>
    </format>
    <format dxfId="2444">
      <pivotArea dataOnly="0" labelOnly="1" outline="0" fieldPosition="0">
        <references count="2">
          <reference field="4294967294" count="22">
            <x v="0"/>
            <x v="1"/>
            <x v="2"/>
            <x v="3"/>
            <x v="4"/>
            <x v="5"/>
            <x v="6"/>
            <x v="7"/>
            <x v="8"/>
            <x v="9"/>
            <x v="10"/>
            <x v="11"/>
            <x v="12"/>
            <x v="13"/>
            <x v="14"/>
            <x v="15"/>
            <x v="16"/>
            <x v="17"/>
            <x v="18"/>
            <x v="19"/>
            <x v="20"/>
            <x v="21"/>
          </reference>
          <reference field="0" count="1" selected="0">
            <x v="13"/>
          </reference>
        </references>
      </pivotArea>
    </format>
    <format dxfId="2443">
      <pivotArea dataOnly="0" labelOnly="1" outline="0" fieldPosition="0">
        <references count="2">
          <reference field="4294967294" count="22">
            <x v="0"/>
            <x v="1"/>
            <x v="2"/>
            <x v="3"/>
            <x v="4"/>
            <x v="5"/>
            <x v="6"/>
            <x v="7"/>
            <x v="8"/>
            <x v="9"/>
            <x v="10"/>
            <x v="11"/>
            <x v="12"/>
            <x v="13"/>
            <x v="14"/>
            <x v="15"/>
            <x v="16"/>
            <x v="17"/>
            <x v="18"/>
            <x v="19"/>
            <x v="20"/>
            <x v="21"/>
          </reference>
          <reference field="0" count="1" selected="0">
            <x v="14"/>
          </reference>
        </references>
      </pivotArea>
    </format>
    <format dxfId="2442">
      <pivotArea dataOnly="0" labelOnly="1" outline="0" fieldPosition="0">
        <references count="2">
          <reference field="4294967294" count="22">
            <x v="0"/>
            <x v="1"/>
            <x v="2"/>
            <x v="3"/>
            <x v="4"/>
            <x v="5"/>
            <x v="6"/>
            <x v="7"/>
            <x v="8"/>
            <x v="9"/>
            <x v="10"/>
            <x v="11"/>
            <x v="12"/>
            <x v="13"/>
            <x v="14"/>
            <x v="15"/>
            <x v="16"/>
            <x v="17"/>
            <x v="18"/>
            <x v="19"/>
            <x v="20"/>
            <x v="21"/>
          </reference>
          <reference field="0" count="1" selected="0">
            <x v="15"/>
          </reference>
        </references>
      </pivotArea>
    </format>
    <format dxfId="2441">
      <pivotArea dataOnly="0" labelOnly="1" outline="0" fieldPosition="0">
        <references count="1">
          <reference field="221" count="0"/>
        </references>
      </pivotArea>
    </format>
    <format dxfId="2440">
      <pivotArea dataOnly="0" labelOnly="1" outline="0" fieldPosition="0">
        <references count="1">
          <reference field="221" count="0" defaultSubtotal="1"/>
        </references>
      </pivotArea>
    </format>
    <format dxfId="2439">
      <pivotArea dataOnly="0" labelOnly="1" outline="0" fieldPosition="0">
        <references count="2">
          <reference field="4" count="6">
            <x v="0"/>
            <x v="1"/>
            <x v="2"/>
            <x v="3"/>
            <x v="4"/>
            <x v="5"/>
          </reference>
          <reference field="221" count="1" selected="0">
            <x v="0"/>
          </reference>
        </references>
      </pivotArea>
    </format>
    <format dxfId="2438">
      <pivotArea dataOnly="0" labelOnly="1" outline="0" fieldPosition="0">
        <references count="2">
          <reference field="4" count="4">
            <x v="6"/>
            <x v="7"/>
            <x v="8"/>
            <x v="9"/>
          </reference>
          <reference field="221" count="1" selected="0">
            <x v="1"/>
          </reference>
        </references>
      </pivotArea>
    </format>
    <format dxfId="2437">
      <pivotArea dataOnly="0" labelOnly="1" outline="0" fieldPosition="0">
        <references count="2">
          <reference field="4" count="1">
            <x v="15"/>
          </reference>
          <reference field="221" count="1" selected="0">
            <x v="5"/>
          </reference>
        </references>
      </pivotArea>
    </format>
    <format dxfId="2436">
      <pivotArea dataOnly="0" labelOnly="1" outline="0" fieldPosition="0">
        <references count="2">
          <reference field="4294967294" count="1">
            <x v="3"/>
          </reference>
          <reference field="0" count="1" selected="0">
            <x v="5"/>
          </reference>
        </references>
      </pivotArea>
    </format>
    <format dxfId="2435">
      <pivotArea dataOnly="0" labelOnly="1" outline="0" fieldPosition="0">
        <references count="2">
          <reference field="4294967294" count="1">
            <x v="5"/>
          </reference>
          <reference field="0" count="1" selected="0">
            <x v="5"/>
          </reference>
        </references>
      </pivotArea>
    </format>
    <format dxfId="2434">
      <pivotArea dataOnly="0" labelOnly="1" outline="0" fieldPosition="0">
        <references count="2">
          <reference field="4294967294" count="1">
            <x v="19"/>
          </reference>
          <reference field="0" count="1" selected="0">
            <x v="5"/>
          </reference>
        </references>
      </pivotArea>
    </format>
    <format dxfId="2433">
      <pivotArea dataOnly="0" labelOnly="1" outline="0" fieldPosition="0">
        <references count="2">
          <reference field="4294967294" count="1">
            <x v="7"/>
          </reference>
          <reference field="0" count="1" selected="0">
            <x v="5"/>
          </reference>
        </references>
      </pivotArea>
    </format>
    <format dxfId="2432">
      <pivotArea dataOnly="0" labelOnly="1" outline="0" fieldPosition="0">
        <references count="2">
          <reference field="4294967294" count="1">
            <x v="9"/>
          </reference>
          <reference field="0" count="1" selected="0">
            <x v="5"/>
          </reference>
        </references>
      </pivotArea>
    </format>
    <format dxfId="2431">
      <pivotArea dataOnly="0" labelOnly="1" outline="0" fieldPosition="0">
        <references count="2">
          <reference field="4294967294" count="1">
            <x v="11"/>
          </reference>
          <reference field="0" count="1" selected="0">
            <x v="5"/>
          </reference>
        </references>
      </pivotArea>
    </format>
    <format dxfId="2430">
      <pivotArea dataOnly="0" labelOnly="1" outline="0" fieldPosition="0">
        <references count="2">
          <reference field="4294967294" count="1">
            <x v="13"/>
          </reference>
          <reference field="0" count="1" selected="0">
            <x v="5"/>
          </reference>
        </references>
      </pivotArea>
    </format>
    <format dxfId="2429">
      <pivotArea dataOnly="0" labelOnly="1" outline="0" fieldPosition="0">
        <references count="2">
          <reference field="4294967294" count="1">
            <x v="15"/>
          </reference>
          <reference field="0" count="1" selected="0">
            <x v="5"/>
          </reference>
        </references>
      </pivotArea>
    </format>
    <format dxfId="2428">
      <pivotArea dataOnly="0" labelOnly="1" outline="0" fieldPosition="0">
        <references count="2">
          <reference field="4294967294" count="1">
            <x v="17"/>
          </reference>
          <reference field="0" count="1" selected="0">
            <x v="5"/>
          </reference>
        </references>
      </pivotArea>
    </format>
    <format dxfId="2427">
      <pivotArea dataOnly="0" labelOnly="1" outline="0" fieldPosition="0">
        <references count="2">
          <reference field="4294967294" count="1">
            <x v="21"/>
          </reference>
          <reference field="0"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8A28C5C-2C3C-44B0-BCD6-6016D46F0961}" name="PivotTable1" cacheId="894" dataOnRows="1" applyNumberFormats="0" applyBorderFormats="0" applyFontFormats="0" applyPatternFormats="0" applyAlignmentFormats="0" applyWidthHeightFormats="1" dataCaption="Data" updatedVersion="8"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3"/>
        <item x="5"/>
        <item x="1"/>
        <item x="2"/>
        <item x="10"/>
        <item x="4"/>
        <item x="9"/>
        <item x="8"/>
        <item x="7"/>
        <item x="6"/>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1228">
    <format dxfId="2426">
      <pivotArea type="all" dataOnly="0" outline="0" fieldPosition="0"/>
    </format>
    <format dxfId="2425">
      <pivotArea type="all" dataOnly="0" outline="0" fieldPosition="0"/>
    </format>
    <format dxfId="2424">
      <pivotArea dataOnly="0" labelOnly="1" outline="0" offset="IV1" fieldPosition="0">
        <references count="1">
          <reference field="0" count="1">
            <x v="6"/>
          </reference>
        </references>
      </pivotArea>
    </format>
    <format dxfId="2423">
      <pivotArea type="origin" dataOnly="0" labelOnly="1" outline="0" fieldPosition="0"/>
    </format>
    <format dxfId="2422">
      <pivotArea field="0" type="button" dataOnly="0" labelOnly="1" outline="0" axis="axisRow" fieldPosition="0"/>
    </format>
    <format dxfId="2421">
      <pivotArea dataOnly="0" labelOnly="1" outline="0" fieldPosition="0">
        <references count="1">
          <reference field="0" count="0"/>
        </references>
      </pivotArea>
    </format>
    <format dxfId="2420">
      <pivotArea outline="0" fieldPosition="0"/>
    </format>
    <format dxfId="2419">
      <pivotArea outline="0" fieldPosition="0">
        <references count="3">
          <reference field="4294967294" count="1" selected="0">
            <x v="24"/>
          </reference>
          <reference field="0" count="1" selected="0">
            <x v="6"/>
          </reference>
          <reference field="221" count="1" selected="0" defaultSubtotal="1">
            <x v="0"/>
          </reference>
        </references>
      </pivotArea>
    </format>
    <format dxfId="2418">
      <pivotArea outline="0" fieldPosition="0">
        <references count="1">
          <reference field="221" count="1" selected="0" defaultSubtotal="1">
            <x v="0"/>
          </reference>
        </references>
      </pivotArea>
    </format>
    <format dxfId="2417">
      <pivotArea type="topRight" dataOnly="0" labelOnly="1" outline="0" offset="E1" fieldPosition="0"/>
    </format>
    <format dxfId="2416">
      <pivotArea dataOnly="0" labelOnly="1" outline="0" fieldPosition="0">
        <references count="1">
          <reference field="221" count="1" defaultSubtotal="1">
            <x v="0"/>
          </reference>
        </references>
      </pivotArea>
    </format>
    <format dxfId="2415">
      <pivotArea outline="0" fieldPosition="0">
        <references count="3">
          <reference field="4294967294" count="1" selected="0">
            <x v="30"/>
          </reference>
          <reference field="0" count="1" selected="0">
            <x v="6"/>
          </reference>
          <reference field="221" count="2" selected="0" defaultSubtotal="1">
            <x v="0"/>
            <x v="1"/>
          </reference>
        </references>
      </pivotArea>
    </format>
    <format dxfId="2414">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2413">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2412">
      <pivotArea dataOnly="0" labelOnly="1" outline="0" fieldPosition="0">
        <references count="1">
          <reference field="221" count="1" defaultSubtotal="1">
            <x v="0"/>
          </reference>
        </references>
      </pivotArea>
    </format>
    <format dxfId="2411">
      <pivotArea dataOnly="0" labelOnly="1" outline="0" fieldPosition="0">
        <references count="1">
          <reference field="221" count="1" defaultSubtotal="1">
            <x v="1"/>
          </reference>
        </references>
      </pivotArea>
    </format>
    <format dxfId="2410">
      <pivotArea dataOnly="0" labelOnly="1" outline="0" fieldPosition="0">
        <references count="1">
          <reference field="221" count="1" defaultSubtotal="1">
            <x v="2"/>
          </reference>
        </references>
      </pivotArea>
    </format>
    <format dxfId="2409">
      <pivotArea outline="0" collapsedLevelsAreSubtotals="1" fieldPosition="0">
        <references count="1">
          <reference field="221" count="1" selected="0" defaultSubtotal="1">
            <x v="2"/>
          </reference>
        </references>
      </pivotArea>
    </format>
    <format dxfId="2408">
      <pivotArea type="topRight" dataOnly="0" labelOnly="1" outline="0" offset="N1" fieldPosition="0"/>
    </format>
    <format dxfId="2407">
      <pivotArea dataOnly="0" labelOnly="1" outline="0" fieldPosition="0">
        <references count="1">
          <reference field="221" count="1" defaultSubtotal="1">
            <x v="2"/>
          </reference>
        </references>
      </pivotArea>
    </format>
    <format dxfId="2406">
      <pivotArea type="origin" dataOnly="0" labelOnly="1" outline="0" fieldPosition="0"/>
    </format>
    <format dxfId="2405">
      <pivotArea field="0" type="button" dataOnly="0" labelOnly="1" outline="0" axis="axisRow" fieldPosition="0"/>
    </format>
    <format dxfId="2404">
      <pivotArea dataOnly="0" labelOnly="1" outline="0" fieldPosition="0">
        <references count="1">
          <reference field="0" count="0"/>
        </references>
      </pivotArea>
    </format>
    <format dxfId="2403">
      <pivotArea field="0" dataOnly="0" labelOnly="1" grandRow="1" outline="0" offset="A256" axis="axisRow" fieldPosition="0">
        <references count="1">
          <reference field="4294967294" count="1" selected="0">
            <x v="8"/>
          </reference>
        </references>
      </pivotArea>
    </format>
    <format dxfId="2402">
      <pivotArea field="0" dataOnly="0" labelOnly="1" grandRow="1" outline="0" offset="A256" axis="axisRow" fieldPosition="0">
        <references count="1">
          <reference field="4294967294" count="1" selected="0">
            <x v="10"/>
          </reference>
        </references>
      </pivotArea>
    </format>
    <format dxfId="2401">
      <pivotArea field="0" dataOnly="0" labelOnly="1" grandRow="1" outline="0" offset="A256" axis="axisRow" fieldPosition="0">
        <references count="1">
          <reference field="4294967294" count="1" selected="0">
            <x v="12"/>
          </reference>
        </references>
      </pivotArea>
    </format>
    <format dxfId="2400">
      <pivotArea field="0" dataOnly="0" labelOnly="1" grandRow="1" outline="0" offset="A256" axis="axisRow" fieldPosition="0">
        <references count="1">
          <reference field="4294967294" count="1" selected="0">
            <x v="14"/>
          </reference>
        </references>
      </pivotArea>
    </format>
    <format dxfId="2399">
      <pivotArea field="0" dataOnly="0" labelOnly="1" grandRow="1" outline="0" offset="A256" axis="axisRow" fieldPosition="0">
        <references count="1">
          <reference field="4294967294" count="1" selected="0">
            <x v="16"/>
          </reference>
        </references>
      </pivotArea>
    </format>
    <format dxfId="2398">
      <pivotArea field="0" dataOnly="0" labelOnly="1" grandRow="1" outline="0" offset="A256" axis="axisRow" fieldPosition="0">
        <references count="1">
          <reference field="4294967294" count="1" selected="0">
            <x v="18"/>
          </reference>
        </references>
      </pivotArea>
    </format>
    <format dxfId="2397">
      <pivotArea field="0" dataOnly="0" labelOnly="1" grandRow="1" outline="0" offset="A256" axis="axisRow" fieldPosition="0">
        <references count="1">
          <reference field="4294967294" count="1" selected="0">
            <x v="20"/>
          </reference>
        </references>
      </pivotArea>
    </format>
    <format dxfId="2396">
      <pivotArea field="0" dataOnly="0" labelOnly="1" grandRow="1" outline="0" offset="A256" axis="axisRow" fieldPosition="0">
        <references count="1">
          <reference field="4294967294" count="1" selected="0">
            <x v="22"/>
          </reference>
        </references>
      </pivotArea>
    </format>
    <format dxfId="2395">
      <pivotArea field="0" dataOnly="0" labelOnly="1" grandRow="1" outline="0" offset="A256" axis="axisRow" fieldPosition="0">
        <references count="1">
          <reference field="4294967294" count="1" selected="0">
            <x v="24"/>
          </reference>
        </references>
      </pivotArea>
    </format>
    <format dxfId="2394">
      <pivotArea field="0" dataOnly="0" labelOnly="1" grandRow="1" outline="0" offset="A256" axis="axisRow" fieldPosition="0">
        <references count="1">
          <reference field="4294967294" count="1" selected="0">
            <x v="26"/>
          </reference>
        </references>
      </pivotArea>
    </format>
    <format dxfId="2393">
      <pivotArea field="0" dataOnly="0" labelOnly="1" grandRow="1" outline="0" offset="A256" axis="axisRow" fieldPosition="0">
        <references count="1">
          <reference field="4294967294" count="1" selected="0">
            <x v="28"/>
          </reference>
        </references>
      </pivotArea>
    </format>
    <format dxfId="2392">
      <pivotArea field="0" dataOnly="0" labelOnly="1" grandRow="1" outline="0" offset="A256" axis="axisRow" fieldPosition="0">
        <references count="1">
          <reference field="4294967294" count="1" selected="0">
            <x v="30"/>
          </reference>
        </references>
      </pivotArea>
    </format>
    <format dxfId="2391">
      <pivotArea dataOnly="0" labelOnly="1" outline="0" fieldPosition="0">
        <references count="1">
          <reference field="0" count="1">
            <x v="6"/>
          </reference>
        </references>
      </pivotArea>
    </format>
    <format dxfId="2390">
      <pivotArea field="0" dataOnly="0" labelOnly="1" grandRow="1" outline="0" axis="axisRow" fieldPosition="0">
        <references count="1">
          <reference field="4294967294" count="1" selected="0">
            <x v="0"/>
          </reference>
        </references>
      </pivotArea>
    </format>
    <format dxfId="2389">
      <pivotArea field="0" dataOnly="0" labelOnly="1" grandRow="1" outline="0" axis="axisRow" fieldPosition="0">
        <references count="1">
          <reference field="4294967294" count="1" selected="0">
            <x v="2"/>
          </reference>
        </references>
      </pivotArea>
    </format>
    <format dxfId="2388">
      <pivotArea field="0" dataOnly="0" labelOnly="1" grandRow="1" outline="0" axis="axisRow" fieldPosition="0">
        <references count="1">
          <reference field="4294967294" count="1" selected="0">
            <x v="4"/>
          </reference>
        </references>
      </pivotArea>
    </format>
    <format dxfId="2387">
      <pivotArea field="0" dataOnly="0" labelOnly="1" grandRow="1" outline="0" axis="axisRow" fieldPosition="0">
        <references count="1">
          <reference field="4294967294" count="1" selected="0">
            <x v="6"/>
          </reference>
        </references>
      </pivotArea>
    </format>
    <format dxfId="2386">
      <pivotArea field="0" dataOnly="0" labelOnly="1" grandRow="1" outline="0" axis="axisRow" fieldPosition="0">
        <references count="1">
          <reference field="4294967294" count="1" selected="0">
            <x v="8"/>
          </reference>
        </references>
      </pivotArea>
    </format>
    <format dxfId="2385">
      <pivotArea field="0" dataOnly="0" labelOnly="1" grandRow="1" outline="0" axis="axisRow" fieldPosition="0">
        <references count="1">
          <reference field="4294967294" count="1" selected="0">
            <x v="10"/>
          </reference>
        </references>
      </pivotArea>
    </format>
    <format dxfId="2384">
      <pivotArea field="0" dataOnly="0" labelOnly="1" grandRow="1" outline="0" axis="axisRow" fieldPosition="0">
        <references count="1">
          <reference field="4294967294" count="1" selected="0">
            <x v="12"/>
          </reference>
        </references>
      </pivotArea>
    </format>
    <format dxfId="2383">
      <pivotArea field="0" dataOnly="0" labelOnly="1" grandRow="1" outline="0" axis="axisRow" fieldPosition="0">
        <references count="1">
          <reference field="4294967294" count="1" selected="0">
            <x v="14"/>
          </reference>
        </references>
      </pivotArea>
    </format>
    <format dxfId="2382">
      <pivotArea field="0" dataOnly="0" labelOnly="1" grandRow="1" outline="0" axis="axisRow" fieldPosition="0">
        <references count="1">
          <reference field="4294967294" count="1" selected="0">
            <x v="16"/>
          </reference>
        </references>
      </pivotArea>
    </format>
    <format dxfId="2381">
      <pivotArea field="0" dataOnly="0" labelOnly="1" grandRow="1" outline="0" axis="axisRow" fieldPosition="0">
        <references count="1">
          <reference field="4294967294" count="1" selected="0">
            <x v="18"/>
          </reference>
        </references>
      </pivotArea>
    </format>
    <format dxfId="2380">
      <pivotArea field="0" dataOnly="0" labelOnly="1" grandRow="1" outline="0" axis="axisRow" fieldPosition="0">
        <references count="1">
          <reference field="4294967294" count="1" selected="0">
            <x v="20"/>
          </reference>
        </references>
      </pivotArea>
    </format>
    <format dxfId="2379">
      <pivotArea field="0" dataOnly="0" labelOnly="1" grandRow="1" outline="0" axis="axisRow" fieldPosition="0">
        <references count="1">
          <reference field="4294967294" count="1" selected="0">
            <x v="22"/>
          </reference>
        </references>
      </pivotArea>
    </format>
    <format dxfId="2378">
      <pivotArea field="0" dataOnly="0" labelOnly="1" grandRow="1" outline="0" axis="axisRow" fieldPosition="0">
        <references count="1">
          <reference field="4294967294" count="1" selected="0">
            <x v="24"/>
          </reference>
        </references>
      </pivotArea>
    </format>
    <format dxfId="2377">
      <pivotArea field="0" dataOnly="0" labelOnly="1" grandRow="1" outline="0" axis="axisRow" fieldPosition="0">
        <references count="1">
          <reference field="4294967294" count="1" selected="0">
            <x v="26"/>
          </reference>
        </references>
      </pivotArea>
    </format>
    <format dxfId="2376">
      <pivotArea field="0" dataOnly="0" labelOnly="1" grandRow="1" outline="0" axis="axisRow" fieldPosition="0">
        <references count="1">
          <reference field="4294967294" count="1" selected="0">
            <x v="28"/>
          </reference>
        </references>
      </pivotArea>
    </format>
    <format dxfId="2375">
      <pivotArea field="0" dataOnly="0" labelOnly="1" grandRow="1" outline="0" axis="axisRow" fieldPosition="0">
        <references count="1">
          <reference field="4294967294" count="1" selected="0">
            <x v="30"/>
          </reference>
        </references>
      </pivotArea>
    </format>
    <format dxfId="2374">
      <pivotArea field="0" dataOnly="0" labelOnly="1" grandRow="1" outline="0" offset="IV256" axis="axisRow" fieldPosition="0">
        <references count="1">
          <reference field="4294967294" count="1" selected="0">
            <x v="0"/>
          </reference>
        </references>
      </pivotArea>
    </format>
    <format dxfId="2373">
      <pivotArea field="0" dataOnly="0" labelOnly="1" grandRow="1" outline="0" offset="IV256" axis="axisRow" fieldPosition="0">
        <references count="1">
          <reference field="4294967294" count="1" selected="0">
            <x v="2"/>
          </reference>
        </references>
      </pivotArea>
    </format>
    <format dxfId="2372">
      <pivotArea field="0" dataOnly="0" labelOnly="1" grandRow="1" outline="0" offset="IV256" axis="axisRow" fieldPosition="0">
        <references count="1">
          <reference field="4294967294" count="1" selected="0">
            <x v="4"/>
          </reference>
        </references>
      </pivotArea>
    </format>
    <format dxfId="2371">
      <pivotArea field="0" dataOnly="0" labelOnly="1" grandRow="1" outline="0" offset="IV256" axis="axisRow" fieldPosition="0">
        <references count="1">
          <reference field="4294967294" count="1" selected="0">
            <x v="6"/>
          </reference>
        </references>
      </pivotArea>
    </format>
    <format dxfId="2370">
      <pivotArea field="0" dataOnly="0" labelOnly="1" grandRow="1" outline="0" offset="IV256" axis="axisRow" fieldPosition="0">
        <references count="1">
          <reference field="4294967294" count="1" selected="0">
            <x v="8"/>
          </reference>
        </references>
      </pivotArea>
    </format>
    <format dxfId="2369">
      <pivotArea field="0" dataOnly="0" labelOnly="1" grandRow="1" outline="0" offset="IV256" axis="axisRow" fieldPosition="0">
        <references count="1">
          <reference field="4294967294" count="1" selected="0">
            <x v="10"/>
          </reference>
        </references>
      </pivotArea>
    </format>
    <format dxfId="2368">
      <pivotArea field="0" dataOnly="0" labelOnly="1" grandRow="1" outline="0" offset="IV256" axis="axisRow" fieldPosition="0">
        <references count="1">
          <reference field="4294967294" count="1" selected="0">
            <x v="12"/>
          </reference>
        </references>
      </pivotArea>
    </format>
    <format dxfId="2367">
      <pivotArea field="0" dataOnly="0" labelOnly="1" grandRow="1" outline="0" offset="IV256" axis="axisRow" fieldPosition="0">
        <references count="1">
          <reference field="4294967294" count="1" selected="0">
            <x v="14"/>
          </reference>
        </references>
      </pivotArea>
    </format>
    <format dxfId="2366">
      <pivotArea field="0" dataOnly="0" labelOnly="1" grandRow="1" outline="0" offset="IV256" axis="axisRow" fieldPosition="0">
        <references count="1">
          <reference field="4294967294" count="1" selected="0">
            <x v="16"/>
          </reference>
        </references>
      </pivotArea>
    </format>
    <format dxfId="2365">
      <pivotArea field="0" dataOnly="0" labelOnly="1" grandRow="1" outline="0" offset="IV256" axis="axisRow" fieldPosition="0">
        <references count="1">
          <reference field="4294967294" count="1" selected="0">
            <x v="18"/>
          </reference>
        </references>
      </pivotArea>
    </format>
    <format dxfId="2364">
      <pivotArea field="0" dataOnly="0" labelOnly="1" grandRow="1" outline="0" offset="IV256" axis="axisRow" fieldPosition="0">
        <references count="1">
          <reference field="4294967294" count="1" selected="0">
            <x v="20"/>
          </reference>
        </references>
      </pivotArea>
    </format>
    <format dxfId="2363">
      <pivotArea field="0" dataOnly="0" labelOnly="1" grandRow="1" outline="0" offset="IV256" axis="axisRow" fieldPosition="0">
        <references count="1">
          <reference field="4294967294" count="1" selected="0">
            <x v="22"/>
          </reference>
        </references>
      </pivotArea>
    </format>
    <format dxfId="2362">
      <pivotArea field="0" dataOnly="0" labelOnly="1" grandRow="1" outline="0" offset="IV256" axis="axisRow" fieldPosition="0">
        <references count="1">
          <reference field="4294967294" count="1" selected="0">
            <x v="24"/>
          </reference>
        </references>
      </pivotArea>
    </format>
    <format dxfId="2361">
      <pivotArea field="0" dataOnly="0" labelOnly="1" grandRow="1" outline="0" offset="IV256" axis="axisRow" fieldPosition="0">
        <references count="1">
          <reference field="4294967294" count="1" selected="0">
            <x v="26"/>
          </reference>
        </references>
      </pivotArea>
    </format>
    <format dxfId="2360">
      <pivotArea field="0" dataOnly="0" labelOnly="1" grandRow="1" outline="0" offset="IV256" axis="axisRow" fieldPosition="0">
        <references count="1">
          <reference field="4294967294" count="1" selected="0">
            <x v="28"/>
          </reference>
        </references>
      </pivotArea>
    </format>
    <format dxfId="2359">
      <pivotArea field="0" dataOnly="0" labelOnly="1" grandRow="1" outline="0" offset="IV256" axis="axisRow" fieldPosition="0">
        <references count="1">
          <reference field="4294967294" count="1" selected="0">
            <x v="30"/>
          </reference>
        </references>
      </pivotArea>
    </format>
    <format dxfId="2358">
      <pivotArea field="0" dataOnly="0" labelOnly="1" grandRow="1" outline="0" offset="A256" axis="axisRow" fieldPosition="0">
        <references count="1">
          <reference field="4294967294" count="1" selected="0">
            <x v="0"/>
          </reference>
        </references>
      </pivotArea>
    </format>
    <format dxfId="2357">
      <pivotArea field="0" dataOnly="0" labelOnly="1" grandRow="1" outline="0" offset="A256" axis="axisRow" fieldPosition="0">
        <references count="1">
          <reference field="4294967294" count="1" selected="0">
            <x v="2"/>
          </reference>
        </references>
      </pivotArea>
    </format>
    <format dxfId="2356">
      <pivotArea field="0" dataOnly="0" labelOnly="1" grandRow="1" outline="0" offset="A256" axis="axisRow" fieldPosition="0">
        <references count="1">
          <reference field="4294967294" count="1" selected="0">
            <x v="4"/>
          </reference>
        </references>
      </pivotArea>
    </format>
    <format dxfId="2355">
      <pivotArea field="0" dataOnly="0" labelOnly="1" grandRow="1" outline="0" offset="A256" axis="axisRow" fieldPosition="0">
        <references count="1">
          <reference field="4294967294" count="1" selected="0">
            <x v="6"/>
          </reference>
        </references>
      </pivotArea>
    </format>
    <format dxfId="2354">
      <pivotArea field="0" dataOnly="0" labelOnly="1" grandRow="1" outline="0" offset="A256" axis="axisRow" fieldPosition="0">
        <references count="1">
          <reference field="4294967294" count="1" selected="0">
            <x v="8"/>
          </reference>
        </references>
      </pivotArea>
    </format>
    <format dxfId="2353">
      <pivotArea field="0" dataOnly="0" labelOnly="1" grandRow="1" outline="0" offset="A256" axis="axisRow" fieldPosition="0">
        <references count="1">
          <reference field="4294967294" count="1" selected="0">
            <x v="10"/>
          </reference>
        </references>
      </pivotArea>
    </format>
    <format dxfId="2352">
      <pivotArea field="0" dataOnly="0" labelOnly="1" grandRow="1" outline="0" offset="A256" axis="axisRow" fieldPosition="0">
        <references count="1">
          <reference field="4294967294" count="1" selected="0">
            <x v="12"/>
          </reference>
        </references>
      </pivotArea>
    </format>
    <format dxfId="2351">
      <pivotArea field="0" dataOnly="0" labelOnly="1" grandRow="1" outline="0" offset="A256" axis="axisRow" fieldPosition="0">
        <references count="1">
          <reference field="4294967294" count="1" selected="0">
            <x v="14"/>
          </reference>
        </references>
      </pivotArea>
    </format>
    <format dxfId="2350">
      <pivotArea field="0" dataOnly="0" labelOnly="1" grandRow="1" outline="0" offset="A256" axis="axisRow" fieldPosition="0">
        <references count="1">
          <reference field="4294967294" count="1" selected="0">
            <x v="16"/>
          </reference>
        </references>
      </pivotArea>
    </format>
    <format dxfId="2349">
      <pivotArea field="0" dataOnly="0" labelOnly="1" grandRow="1" outline="0" offset="A256" axis="axisRow" fieldPosition="0">
        <references count="1">
          <reference field="4294967294" count="1" selected="0">
            <x v="18"/>
          </reference>
        </references>
      </pivotArea>
    </format>
    <format dxfId="2348">
      <pivotArea field="0" dataOnly="0" labelOnly="1" grandRow="1" outline="0" offset="A256" axis="axisRow" fieldPosition="0">
        <references count="1">
          <reference field="4294967294" count="1" selected="0">
            <x v="20"/>
          </reference>
        </references>
      </pivotArea>
    </format>
    <format dxfId="2347">
      <pivotArea field="0" dataOnly="0" labelOnly="1" grandRow="1" outline="0" offset="A256" axis="axisRow" fieldPosition="0">
        <references count="1">
          <reference field="4294967294" count="1" selected="0">
            <x v="22"/>
          </reference>
        </references>
      </pivotArea>
    </format>
    <format dxfId="2346">
      <pivotArea field="0" dataOnly="0" labelOnly="1" grandRow="1" outline="0" offset="A256" axis="axisRow" fieldPosition="0">
        <references count="1">
          <reference field="4294967294" count="1" selected="0">
            <x v="24"/>
          </reference>
        </references>
      </pivotArea>
    </format>
    <format dxfId="2345">
      <pivotArea field="0" dataOnly="0" labelOnly="1" grandRow="1" outline="0" offset="A256" axis="axisRow" fieldPosition="0">
        <references count="1">
          <reference field="4294967294" count="1" selected="0">
            <x v="26"/>
          </reference>
        </references>
      </pivotArea>
    </format>
    <format dxfId="2344">
      <pivotArea field="0" dataOnly="0" labelOnly="1" grandRow="1" outline="0" offset="A256" axis="axisRow" fieldPosition="0">
        <references count="1">
          <reference field="4294967294" count="1" selected="0">
            <x v="28"/>
          </reference>
        </references>
      </pivotArea>
    </format>
    <format dxfId="2343">
      <pivotArea field="0" dataOnly="0" labelOnly="1" grandRow="1" outline="0" offset="A256" axis="axisRow" fieldPosition="0">
        <references count="1">
          <reference field="4294967294" count="1" selected="0">
            <x v="30"/>
          </reference>
        </references>
      </pivotArea>
    </format>
    <format dxfId="2342">
      <pivotArea type="all" dataOnly="0" outline="0" fieldPosition="0"/>
    </format>
    <format dxfId="2341">
      <pivotArea dataOnly="0" outline="0" fieldPosition="0">
        <references count="1">
          <reference field="4294967294" count="2">
            <x v="0"/>
            <x v="1"/>
          </reference>
        </references>
      </pivotArea>
    </format>
    <format dxfId="2340">
      <pivotArea type="all" dataOnly="0" outline="0" fieldPosition="0"/>
    </format>
    <format dxfId="2339">
      <pivotArea type="all" dataOnly="0" outline="0" fieldPosition="0"/>
    </format>
    <format dxfId="2338">
      <pivotArea type="all" dataOnly="0" outline="0" fieldPosition="0"/>
    </format>
    <format dxfId="2337">
      <pivotArea outline="0" collapsedLevelsAreSubtotals="1" fieldPosition="0">
        <references count="1">
          <reference field="221" count="2" selected="0" defaultSubtotal="1">
            <x v="0"/>
            <x v="1"/>
          </reference>
        </references>
      </pivotArea>
    </format>
    <format dxfId="2336">
      <pivotArea type="origin" dataOnly="0" labelOnly="1" outline="0" fieldPosition="0"/>
    </format>
    <format dxfId="2335">
      <pivotArea field="0" type="button" dataOnly="0" labelOnly="1" outline="0" axis="axisRow" fieldPosition="0"/>
    </format>
    <format dxfId="2334">
      <pivotArea field="-2" type="button" dataOnly="0" labelOnly="1" outline="0" axis="axisRow" fieldPosition="1"/>
    </format>
    <format dxfId="2333">
      <pivotArea dataOnly="0" labelOnly="1" outline="0" fieldPosition="0">
        <references count="1">
          <reference field="0" count="0"/>
        </references>
      </pivotArea>
    </format>
    <format dxfId="2332">
      <pivotArea field="0" dataOnly="0" labelOnly="1" grandRow="1" outline="0" axis="axisRow" fieldPosition="0">
        <references count="1">
          <reference field="4294967294" count="1" selected="0">
            <x v="0"/>
          </reference>
        </references>
      </pivotArea>
    </format>
    <format dxfId="2331">
      <pivotArea field="0" dataOnly="0" labelOnly="1" grandRow="1" outline="0" axis="axisRow" fieldPosition="0">
        <references count="1">
          <reference field="4294967294" count="1" selected="0">
            <x v="1"/>
          </reference>
        </references>
      </pivotArea>
    </format>
    <format dxfId="2330">
      <pivotArea field="0" dataOnly="0" labelOnly="1" grandRow="1" outline="0" axis="axisRow" fieldPosition="0">
        <references count="1">
          <reference field="4294967294" count="1" selected="0">
            <x v="2"/>
          </reference>
        </references>
      </pivotArea>
    </format>
    <format dxfId="2329">
      <pivotArea field="0" dataOnly="0" labelOnly="1" grandRow="1" outline="0" axis="axisRow" fieldPosition="0">
        <references count="1">
          <reference field="4294967294" count="1" selected="0">
            <x v="3"/>
          </reference>
        </references>
      </pivotArea>
    </format>
    <format dxfId="2328">
      <pivotArea field="0" dataOnly="0" labelOnly="1" grandRow="1" outline="0" axis="axisRow" fieldPosition="0">
        <references count="1">
          <reference field="4294967294" count="1" selected="0">
            <x v="4"/>
          </reference>
        </references>
      </pivotArea>
    </format>
    <format dxfId="2327">
      <pivotArea field="0" dataOnly="0" labelOnly="1" grandRow="1" outline="0" axis="axisRow" fieldPosition="0">
        <references count="1">
          <reference field="4294967294" count="1" selected="0">
            <x v="5"/>
          </reference>
        </references>
      </pivotArea>
    </format>
    <format dxfId="2326">
      <pivotArea field="0" dataOnly="0" labelOnly="1" grandRow="1" outline="0" axis="axisRow" fieldPosition="0">
        <references count="1">
          <reference field="4294967294" count="1" selected="0">
            <x v="6"/>
          </reference>
        </references>
      </pivotArea>
    </format>
    <format dxfId="2325">
      <pivotArea field="0" dataOnly="0" labelOnly="1" grandRow="1" outline="0" axis="axisRow" fieldPosition="0">
        <references count="1">
          <reference field="4294967294" count="1" selected="0">
            <x v="7"/>
          </reference>
        </references>
      </pivotArea>
    </format>
    <format dxfId="2324">
      <pivotArea field="0" dataOnly="0" labelOnly="1" grandRow="1" outline="0" axis="axisRow" fieldPosition="0">
        <references count="1">
          <reference field="4294967294" count="1" selected="0">
            <x v="8"/>
          </reference>
        </references>
      </pivotArea>
    </format>
    <format dxfId="2323">
      <pivotArea field="0" dataOnly="0" labelOnly="1" grandRow="1" outline="0" axis="axisRow" fieldPosition="0">
        <references count="1">
          <reference field="4294967294" count="1" selected="0">
            <x v="9"/>
          </reference>
        </references>
      </pivotArea>
    </format>
    <format dxfId="2322">
      <pivotArea field="0" dataOnly="0" labelOnly="1" grandRow="1" outline="0" axis="axisRow" fieldPosition="0">
        <references count="1">
          <reference field="4294967294" count="1" selected="0">
            <x v="10"/>
          </reference>
        </references>
      </pivotArea>
    </format>
    <format dxfId="2321">
      <pivotArea field="0" dataOnly="0" labelOnly="1" grandRow="1" outline="0" axis="axisRow" fieldPosition="0">
        <references count="1">
          <reference field="4294967294" count="1" selected="0">
            <x v="11"/>
          </reference>
        </references>
      </pivotArea>
    </format>
    <format dxfId="2320">
      <pivotArea field="0" dataOnly="0" labelOnly="1" grandRow="1" outline="0" axis="axisRow" fieldPosition="0">
        <references count="1">
          <reference field="4294967294" count="1" selected="0">
            <x v="12"/>
          </reference>
        </references>
      </pivotArea>
    </format>
    <format dxfId="2319">
      <pivotArea field="0" dataOnly="0" labelOnly="1" grandRow="1" outline="0" axis="axisRow" fieldPosition="0">
        <references count="1">
          <reference field="4294967294" count="1" selected="0">
            <x v="13"/>
          </reference>
        </references>
      </pivotArea>
    </format>
    <format dxfId="2318">
      <pivotArea field="0" dataOnly="0" labelOnly="1" grandRow="1" outline="0" axis="axisRow" fieldPosition="0">
        <references count="1">
          <reference field="4294967294" count="1" selected="0">
            <x v="14"/>
          </reference>
        </references>
      </pivotArea>
    </format>
    <format dxfId="2317">
      <pivotArea field="0" dataOnly="0" labelOnly="1" grandRow="1" outline="0" axis="axisRow" fieldPosition="0">
        <references count="1">
          <reference field="4294967294" count="1" selected="0">
            <x v="15"/>
          </reference>
        </references>
      </pivotArea>
    </format>
    <format dxfId="2316">
      <pivotArea field="0" dataOnly="0" labelOnly="1" grandRow="1" outline="0" axis="axisRow" fieldPosition="0">
        <references count="1">
          <reference field="4294967294" count="1" selected="0">
            <x v="16"/>
          </reference>
        </references>
      </pivotArea>
    </format>
    <format dxfId="2315">
      <pivotArea field="0" dataOnly="0" labelOnly="1" grandRow="1" outline="0" axis="axisRow" fieldPosition="0">
        <references count="1">
          <reference field="4294967294" count="1" selected="0">
            <x v="17"/>
          </reference>
        </references>
      </pivotArea>
    </format>
    <format dxfId="2314">
      <pivotArea field="0" dataOnly="0" labelOnly="1" grandRow="1" outline="0" axis="axisRow" fieldPosition="0">
        <references count="1">
          <reference field="4294967294" count="1" selected="0">
            <x v="18"/>
          </reference>
        </references>
      </pivotArea>
    </format>
    <format dxfId="2313">
      <pivotArea field="0" dataOnly="0" labelOnly="1" grandRow="1" outline="0" axis="axisRow" fieldPosition="0">
        <references count="1">
          <reference field="4294967294" count="1" selected="0">
            <x v="19"/>
          </reference>
        </references>
      </pivotArea>
    </format>
    <format dxfId="2312">
      <pivotArea field="0" dataOnly="0" labelOnly="1" grandRow="1" outline="0" axis="axisRow" fieldPosition="0">
        <references count="1">
          <reference field="4294967294" count="1" selected="0">
            <x v="20"/>
          </reference>
        </references>
      </pivotArea>
    </format>
    <format dxfId="2311">
      <pivotArea field="0" dataOnly="0" labelOnly="1" grandRow="1" outline="0" axis="axisRow" fieldPosition="0">
        <references count="1">
          <reference field="4294967294" count="1" selected="0">
            <x v="21"/>
          </reference>
        </references>
      </pivotArea>
    </format>
    <format dxfId="2310">
      <pivotArea field="0" dataOnly="0" labelOnly="1" grandRow="1" outline="0" axis="axisRow" fieldPosition="0">
        <references count="1">
          <reference field="4294967294" count="1" selected="0">
            <x v="22"/>
          </reference>
        </references>
      </pivotArea>
    </format>
    <format dxfId="2309">
      <pivotArea field="0" dataOnly="0" labelOnly="1" grandRow="1" outline="0" axis="axisRow" fieldPosition="0">
        <references count="1">
          <reference field="4294967294" count="1" selected="0">
            <x v="23"/>
          </reference>
        </references>
      </pivotArea>
    </format>
    <format dxfId="2308">
      <pivotArea field="0" dataOnly="0" labelOnly="1" grandRow="1" outline="0" axis="axisRow" fieldPosition="0">
        <references count="1">
          <reference field="4294967294" count="1" selected="0">
            <x v="24"/>
          </reference>
        </references>
      </pivotArea>
    </format>
    <format dxfId="2307">
      <pivotArea field="0" dataOnly="0" labelOnly="1" grandRow="1" outline="0" axis="axisRow" fieldPosition="0">
        <references count="1">
          <reference field="4294967294" count="1" selected="0">
            <x v="25"/>
          </reference>
        </references>
      </pivotArea>
    </format>
    <format dxfId="2306">
      <pivotArea field="0" dataOnly="0" labelOnly="1" grandRow="1" outline="0" axis="axisRow" fieldPosition="0">
        <references count="1">
          <reference field="4294967294" count="1" selected="0">
            <x v="26"/>
          </reference>
        </references>
      </pivotArea>
    </format>
    <format dxfId="2305">
      <pivotArea field="0" dataOnly="0" labelOnly="1" grandRow="1" outline="0" axis="axisRow" fieldPosition="0">
        <references count="1">
          <reference field="4294967294" count="1" selected="0">
            <x v="27"/>
          </reference>
        </references>
      </pivotArea>
    </format>
    <format dxfId="2304">
      <pivotArea field="0" dataOnly="0" labelOnly="1" grandRow="1" outline="0" axis="axisRow" fieldPosition="0">
        <references count="1">
          <reference field="4294967294" count="1" selected="0">
            <x v="28"/>
          </reference>
        </references>
      </pivotArea>
    </format>
    <format dxfId="2303">
      <pivotArea field="0" dataOnly="0" labelOnly="1" grandRow="1" outline="0" axis="axisRow" fieldPosition="0">
        <references count="1">
          <reference field="4294967294" count="1" selected="0">
            <x v="29"/>
          </reference>
        </references>
      </pivotArea>
    </format>
    <format dxfId="2302">
      <pivotArea field="0" dataOnly="0" labelOnly="1" grandRow="1" outline="0" axis="axisRow" fieldPosition="0">
        <references count="1">
          <reference field="4294967294" count="1" selected="0">
            <x v="30"/>
          </reference>
        </references>
      </pivotArea>
    </format>
    <format dxfId="2301">
      <pivotArea field="0" dataOnly="0" labelOnly="1" grandRow="1" outline="0" axis="axisRow" fieldPosition="0">
        <references count="1">
          <reference field="4294967294" count="1" selected="0">
            <x v="31"/>
          </reference>
        </references>
      </pivotArea>
    </format>
    <format dxfId="230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299">
      <pivotArea field="0" dataOnly="0" labelOnly="1" grandRow="1" outline="0" axis="axisRow" fieldPosition="0">
        <references count="1">
          <reference field="4294967294" count="1" selected="0">
            <x v="0"/>
          </reference>
        </references>
      </pivotArea>
    </format>
    <format dxfId="2298">
      <pivotArea field="0" dataOnly="0" labelOnly="1" grandRow="1" outline="0" axis="axisRow" fieldPosition="0">
        <references count="1">
          <reference field="4294967294" count="1" selected="0">
            <x v="1"/>
          </reference>
        </references>
      </pivotArea>
    </format>
    <format dxfId="2297">
      <pivotArea field="0" dataOnly="0" labelOnly="1" grandRow="1" outline="0" axis="axisRow" fieldPosition="0">
        <references count="1">
          <reference field="4294967294" count="1" selected="0">
            <x v="2"/>
          </reference>
        </references>
      </pivotArea>
    </format>
    <format dxfId="2296">
      <pivotArea field="0" dataOnly="0" labelOnly="1" grandRow="1" outline="0" axis="axisRow" fieldPosition="0">
        <references count="1">
          <reference field="4294967294" count="1" selected="0">
            <x v="3"/>
          </reference>
        </references>
      </pivotArea>
    </format>
    <format dxfId="2295">
      <pivotArea field="0" dataOnly="0" labelOnly="1" grandRow="1" outline="0" axis="axisRow" fieldPosition="0">
        <references count="1">
          <reference field="4294967294" count="1" selected="0">
            <x v="4"/>
          </reference>
        </references>
      </pivotArea>
    </format>
    <format dxfId="2294">
      <pivotArea field="0" dataOnly="0" labelOnly="1" grandRow="1" outline="0" axis="axisRow" fieldPosition="0">
        <references count="1">
          <reference field="4294967294" count="1" selected="0">
            <x v="5"/>
          </reference>
        </references>
      </pivotArea>
    </format>
    <format dxfId="2293">
      <pivotArea field="0" dataOnly="0" labelOnly="1" grandRow="1" outline="0" axis="axisRow" fieldPosition="0">
        <references count="1">
          <reference field="4294967294" count="1" selected="0">
            <x v="6"/>
          </reference>
        </references>
      </pivotArea>
    </format>
    <format dxfId="2292">
      <pivotArea field="0" dataOnly="0" labelOnly="1" grandRow="1" outline="0" axis="axisRow" fieldPosition="0">
        <references count="1">
          <reference field="4294967294" count="1" selected="0">
            <x v="7"/>
          </reference>
        </references>
      </pivotArea>
    </format>
    <format dxfId="2291">
      <pivotArea field="0" dataOnly="0" labelOnly="1" grandRow="1" outline="0" axis="axisRow" fieldPosition="0">
        <references count="1">
          <reference field="4294967294" count="1" selected="0">
            <x v="8"/>
          </reference>
        </references>
      </pivotArea>
    </format>
    <format dxfId="2290">
      <pivotArea field="0" dataOnly="0" labelOnly="1" grandRow="1" outline="0" axis="axisRow" fieldPosition="0">
        <references count="1">
          <reference field="4294967294" count="1" selected="0">
            <x v="9"/>
          </reference>
        </references>
      </pivotArea>
    </format>
    <format dxfId="2289">
      <pivotArea field="0" dataOnly="0" labelOnly="1" grandRow="1" outline="0" axis="axisRow" fieldPosition="0">
        <references count="1">
          <reference field="4294967294" count="1" selected="0">
            <x v="10"/>
          </reference>
        </references>
      </pivotArea>
    </format>
    <format dxfId="2288">
      <pivotArea field="0" dataOnly="0" labelOnly="1" grandRow="1" outline="0" axis="axisRow" fieldPosition="0">
        <references count="1">
          <reference field="4294967294" count="1" selected="0">
            <x v="11"/>
          </reference>
        </references>
      </pivotArea>
    </format>
    <format dxfId="2287">
      <pivotArea field="0" dataOnly="0" labelOnly="1" grandRow="1" outline="0" axis="axisRow" fieldPosition="0">
        <references count="1">
          <reference field="4294967294" count="1" selected="0">
            <x v="12"/>
          </reference>
        </references>
      </pivotArea>
    </format>
    <format dxfId="2286">
      <pivotArea field="0" dataOnly="0" labelOnly="1" grandRow="1" outline="0" axis="axisRow" fieldPosition="0">
        <references count="1">
          <reference field="4294967294" count="1" selected="0">
            <x v="13"/>
          </reference>
        </references>
      </pivotArea>
    </format>
    <format dxfId="2285">
      <pivotArea field="0" dataOnly="0" labelOnly="1" grandRow="1" outline="0" axis="axisRow" fieldPosition="0">
        <references count="1">
          <reference field="4294967294" count="1" selected="0">
            <x v="14"/>
          </reference>
        </references>
      </pivotArea>
    </format>
    <format dxfId="2284">
      <pivotArea field="0" dataOnly="0" labelOnly="1" grandRow="1" outline="0" axis="axisRow" fieldPosition="0">
        <references count="1">
          <reference field="4294967294" count="1" selected="0">
            <x v="15"/>
          </reference>
        </references>
      </pivotArea>
    </format>
    <format dxfId="2283">
      <pivotArea field="0" dataOnly="0" labelOnly="1" grandRow="1" outline="0" axis="axisRow" fieldPosition="0">
        <references count="1">
          <reference field="4294967294" count="1" selected="0">
            <x v="16"/>
          </reference>
        </references>
      </pivotArea>
    </format>
    <format dxfId="2282">
      <pivotArea field="0" dataOnly="0" labelOnly="1" grandRow="1" outline="0" axis="axisRow" fieldPosition="0">
        <references count="1">
          <reference field="4294967294" count="1" selected="0">
            <x v="17"/>
          </reference>
        </references>
      </pivotArea>
    </format>
    <format dxfId="2281">
      <pivotArea field="0" dataOnly="0" labelOnly="1" grandRow="1" outline="0" axis="axisRow" fieldPosition="0">
        <references count="1">
          <reference field="4294967294" count="1" selected="0">
            <x v="18"/>
          </reference>
        </references>
      </pivotArea>
    </format>
    <format dxfId="2280">
      <pivotArea field="0" dataOnly="0" labelOnly="1" grandRow="1" outline="0" axis="axisRow" fieldPosition="0">
        <references count="1">
          <reference field="4294967294" count="1" selected="0">
            <x v="19"/>
          </reference>
        </references>
      </pivotArea>
    </format>
    <format dxfId="2279">
      <pivotArea field="0" dataOnly="0" labelOnly="1" grandRow="1" outline="0" axis="axisRow" fieldPosition="0">
        <references count="1">
          <reference field="4294967294" count="1" selected="0">
            <x v="20"/>
          </reference>
        </references>
      </pivotArea>
    </format>
    <format dxfId="2278">
      <pivotArea field="0" dataOnly="0" labelOnly="1" grandRow="1" outline="0" axis="axisRow" fieldPosition="0">
        <references count="1">
          <reference field="4294967294" count="1" selected="0">
            <x v="21"/>
          </reference>
        </references>
      </pivotArea>
    </format>
    <format dxfId="2277">
      <pivotArea field="0" dataOnly="0" labelOnly="1" grandRow="1" outline="0" axis="axisRow" fieldPosition="0">
        <references count="1">
          <reference field="4294967294" count="1" selected="0">
            <x v="22"/>
          </reference>
        </references>
      </pivotArea>
    </format>
    <format dxfId="2276">
      <pivotArea field="0" dataOnly="0" labelOnly="1" grandRow="1" outline="0" axis="axisRow" fieldPosition="0">
        <references count="1">
          <reference field="4294967294" count="1" selected="0">
            <x v="23"/>
          </reference>
        </references>
      </pivotArea>
    </format>
    <format dxfId="2275">
      <pivotArea field="0" dataOnly="0" labelOnly="1" grandRow="1" outline="0" axis="axisRow" fieldPosition="0">
        <references count="1">
          <reference field="4294967294" count="1" selected="0">
            <x v="24"/>
          </reference>
        </references>
      </pivotArea>
    </format>
    <format dxfId="2274">
      <pivotArea field="0" dataOnly="0" labelOnly="1" grandRow="1" outline="0" axis="axisRow" fieldPosition="0">
        <references count="1">
          <reference field="4294967294" count="1" selected="0">
            <x v="25"/>
          </reference>
        </references>
      </pivotArea>
    </format>
    <format dxfId="2273">
      <pivotArea field="0" dataOnly="0" labelOnly="1" grandRow="1" outline="0" axis="axisRow" fieldPosition="0">
        <references count="1">
          <reference field="4294967294" count="1" selected="0">
            <x v="26"/>
          </reference>
        </references>
      </pivotArea>
    </format>
    <format dxfId="2272">
      <pivotArea field="0" dataOnly="0" labelOnly="1" grandRow="1" outline="0" axis="axisRow" fieldPosition="0">
        <references count="1">
          <reference field="4294967294" count="1" selected="0">
            <x v="27"/>
          </reference>
        </references>
      </pivotArea>
    </format>
    <format dxfId="2271">
      <pivotArea field="0" dataOnly="0" labelOnly="1" grandRow="1" outline="0" axis="axisRow" fieldPosition="0">
        <references count="1">
          <reference field="4294967294" count="1" selected="0">
            <x v="28"/>
          </reference>
        </references>
      </pivotArea>
    </format>
    <format dxfId="2270">
      <pivotArea field="0" dataOnly="0" labelOnly="1" grandRow="1" outline="0" axis="axisRow" fieldPosition="0">
        <references count="1">
          <reference field="4294967294" count="1" selected="0">
            <x v="29"/>
          </reference>
        </references>
      </pivotArea>
    </format>
    <format dxfId="2269">
      <pivotArea field="0" dataOnly="0" labelOnly="1" grandRow="1" outline="0" axis="axisRow" fieldPosition="0">
        <references count="1">
          <reference field="4294967294" count="1" selected="0">
            <x v="30"/>
          </reference>
        </references>
      </pivotArea>
    </format>
    <format dxfId="2268">
      <pivotArea field="0" dataOnly="0" labelOnly="1" grandRow="1" outline="0" axis="axisRow" fieldPosition="0">
        <references count="1">
          <reference field="4294967294" count="1" selected="0">
            <x v="31"/>
          </reference>
        </references>
      </pivotArea>
    </format>
    <format dxfId="2267">
      <pivotArea outline="0" collapsedLevelsAreSubtotals="1" fieldPosition="0"/>
    </format>
    <format dxfId="2266">
      <pivotArea field="221" type="button" dataOnly="0" labelOnly="1" outline="0" axis="axisCol" fieldPosition="0"/>
    </format>
    <format dxfId="2265">
      <pivotArea field="4" type="button" dataOnly="0" labelOnly="1" outline="0" axis="axisCol" fieldPosition="1"/>
    </format>
    <format dxfId="2264">
      <pivotArea type="topRight" dataOnly="0" labelOnly="1" outline="0" fieldPosition="0"/>
    </format>
    <format dxfId="2263">
      <pivotArea dataOnly="0" labelOnly="1" outline="0" fieldPosition="0">
        <references count="1">
          <reference field="221" count="0"/>
        </references>
      </pivotArea>
    </format>
    <format dxfId="2262">
      <pivotArea dataOnly="0" labelOnly="1" outline="0" fieldPosition="0">
        <references count="1">
          <reference field="221" count="0" defaultSubtotal="1"/>
        </references>
      </pivotArea>
    </format>
    <format dxfId="2261">
      <pivotArea dataOnly="0" labelOnly="1" outline="0" fieldPosition="0">
        <references count="2">
          <reference field="4" count="6">
            <x v="0"/>
            <x v="1"/>
            <x v="2"/>
            <x v="3"/>
            <x v="4"/>
            <x v="5"/>
          </reference>
          <reference field="221" count="1" selected="0">
            <x v="0"/>
          </reference>
        </references>
      </pivotArea>
    </format>
    <format dxfId="2260">
      <pivotArea dataOnly="0" labelOnly="1" outline="0" fieldPosition="0">
        <references count="2">
          <reference field="4" count="4">
            <x v="6"/>
            <x v="7"/>
            <x v="8"/>
            <x v="9"/>
          </reference>
          <reference field="221" count="1" selected="0">
            <x v="1"/>
          </reference>
        </references>
      </pivotArea>
    </format>
    <format dxfId="2259">
      <pivotArea dataOnly="0" outline="0" fieldPosition="0">
        <references count="1">
          <reference field="4294967294" count="2">
            <x v="6"/>
            <x v="7"/>
          </reference>
        </references>
      </pivotArea>
    </format>
    <format dxfId="2258">
      <pivotArea dataOnly="0" outline="0" fieldPosition="0">
        <references count="1">
          <reference field="4294967294" count="1">
            <x v="2"/>
          </reference>
        </references>
      </pivotArea>
    </format>
    <format dxfId="2257">
      <pivotArea outline="0" collapsedLevelsAreSubtotals="1" fieldPosition="0">
        <references count="2">
          <reference field="4294967294" count="2" selected="0">
            <x v="6"/>
            <x v="7"/>
          </reference>
          <reference field="0" count="1" selected="0">
            <x v="0"/>
          </reference>
        </references>
      </pivotArea>
    </format>
    <format dxfId="2256">
      <pivotArea dataOnly="0" labelOnly="1" outline="0" fieldPosition="0">
        <references count="2">
          <reference field="4294967294" count="2">
            <x v="6"/>
            <x v="7"/>
          </reference>
          <reference field="0" count="1" selected="0">
            <x v="0"/>
          </reference>
        </references>
      </pivotArea>
    </format>
    <format dxfId="2255">
      <pivotArea outline="0" collapsedLevelsAreSubtotals="1" fieldPosition="0">
        <references count="2">
          <reference field="4294967294" count="2" selected="0">
            <x v="14"/>
            <x v="15"/>
          </reference>
          <reference field="0" count="1" selected="0">
            <x v="0"/>
          </reference>
        </references>
      </pivotArea>
    </format>
    <format dxfId="2254">
      <pivotArea dataOnly="0" labelOnly="1" outline="0" fieldPosition="0">
        <references count="2">
          <reference field="4294967294" count="2">
            <x v="14"/>
            <x v="15"/>
          </reference>
          <reference field="0" count="1" selected="0">
            <x v="0"/>
          </reference>
        </references>
      </pivotArea>
    </format>
    <format dxfId="2253">
      <pivotArea outline="0" collapsedLevelsAreSubtotals="1" fieldPosition="0">
        <references count="2">
          <reference field="4294967294" count="2" selected="0">
            <x v="14"/>
            <x v="15"/>
          </reference>
          <reference field="0" count="1" selected="0">
            <x v="0"/>
          </reference>
        </references>
      </pivotArea>
    </format>
    <format dxfId="2252">
      <pivotArea dataOnly="0" labelOnly="1" outline="0" fieldPosition="0">
        <references count="2">
          <reference field="4294967294" count="2">
            <x v="14"/>
            <x v="15"/>
          </reference>
          <reference field="0" count="1" selected="0">
            <x v="0"/>
          </reference>
        </references>
      </pivotArea>
    </format>
    <format dxfId="2251">
      <pivotArea outline="0" collapsedLevelsAreSubtotals="1" fieldPosition="0">
        <references count="4">
          <reference field="4294967294" count="1" selected="0">
            <x v="3"/>
          </reference>
          <reference field="0" count="1" selected="0">
            <x v="14"/>
          </reference>
          <reference field="4" count="1" selected="0">
            <x v="0"/>
          </reference>
          <reference field="221" count="1" selected="0">
            <x v="0"/>
          </reference>
        </references>
      </pivotArea>
    </format>
    <format dxfId="2250">
      <pivotArea type="all" dataOnly="0" outline="0" fieldPosition="0"/>
    </format>
    <format dxfId="2249">
      <pivotArea outline="0" collapsedLevelsAreSubtotals="1" fieldPosition="0"/>
    </format>
    <format dxfId="2248">
      <pivotArea type="origin" dataOnly="0" labelOnly="1" outline="0" fieldPosition="0"/>
    </format>
    <format dxfId="2247">
      <pivotArea field="221" type="button" dataOnly="0" labelOnly="1" outline="0" axis="axisCol" fieldPosition="0"/>
    </format>
    <format dxfId="2246">
      <pivotArea field="4" type="button" dataOnly="0" labelOnly="1" outline="0" axis="axisCol" fieldPosition="1"/>
    </format>
    <format dxfId="2245">
      <pivotArea type="topRight" dataOnly="0" labelOnly="1" outline="0" fieldPosition="0"/>
    </format>
    <format dxfId="2244">
      <pivotArea field="0" type="button" dataOnly="0" labelOnly="1" outline="0" axis="axisRow" fieldPosition="0"/>
    </format>
    <format dxfId="2243">
      <pivotArea field="-2" type="button" dataOnly="0" labelOnly="1" outline="0" axis="axisRow" fieldPosition="1"/>
    </format>
    <format dxfId="2242">
      <pivotArea dataOnly="0" labelOnly="1" outline="0" fieldPosition="0">
        <references count="1">
          <reference field="0" count="0"/>
        </references>
      </pivotArea>
    </format>
    <format dxfId="2241">
      <pivotArea field="0" dataOnly="0" labelOnly="1" grandRow="1" outline="0" axis="axisRow" fieldPosition="0">
        <references count="1">
          <reference field="4294967294" count="1" selected="0">
            <x v="0"/>
          </reference>
        </references>
      </pivotArea>
    </format>
    <format dxfId="2240">
      <pivotArea field="0" dataOnly="0" labelOnly="1" grandRow="1" outline="0" axis="axisRow" fieldPosition="0">
        <references count="1">
          <reference field="4294967294" count="1" selected="0">
            <x v="1"/>
          </reference>
        </references>
      </pivotArea>
    </format>
    <format dxfId="2239">
      <pivotArea field="0" dataOnly="0" labelOnly="1" grandRow="1" outline="0" axis="axisRow" fieldPosition="0">
        <references count="1">
          <reference field="4294967294" count="1" selected="0">
            <x v="2"/>
          </reference>
        </references>
      </pivotArea>
    </format>
    <format dxfId="2238">
      <pivotArea field="0" dataOnly="0" labelOnly="1" grandRow="1" outline="0" axis="axisRow" fieldPosition="0">
        <references count="1">
          <reference field="4294967294" count="1" selected="0">
            <x v="3"/>
          </reference>
        </references>
      </pivotArea>
    </format>
    <format dxfId="2237">
      <pivotArea field="0" dataOnly="0" labelOnly="1" grandRow="1" outline="0" axis="axisRow" fieldPosition="0">
        <references count="1">
          <reference field="4294967294" count="1" selected="0">
            <x v="4"/>
          </reference>
        </references>
      </pivotArea>
    </format>
    <format dxfId="2236">
      <pivotArea field="0" dataOnly="0" labelOnly="1" grandRow="1" outline="0" axis="axisRow" fieldPosition="0">
        <references count="1">
          <reference field="4294967294" count="1" selected="0">
            <x v="5"/>
          </reference>
        </references>
      </pivotArea>
    </format>
    <format dxfId="2235">
      <pivotArea field="0" dataOnly="0" labelOnly="1" grandRow="1" outline="0" axis="axisRow" fieldPosition="0">
        <references count="1">
          <reference field="4294967294" count="1" selected="0">
            <x v="6"/>
          </reference>
        </references>
      </pivotArea>
    </format>
    <format dxfId="2234">
      <pivotArea field="0" dataOnly="0" labelOnly="1" grandRow="1" outline="0" axis="axisRow" fieldPosition="0">
        <references count="1">
          <reference field="4294967294" count="1" selected="0">
            <x v="7"/>
          </reference>
        </references>
      </pivotArea>
    </format>
    <format dxfId="2233">
      <pivotArea field="0" dataOnly="0" labelOnly="1" grandRow="1" outline="0" axis="axisRow" fieldPosition="0">
        <references count="1">
          <reference field="4294967294" count="1" selected="0">
            <x v="8"/>
          </reference>
        </references>
      </pivotArea>
    </format>
    <format dxfId="2232">
      <pivotArea field="0" dataOnly="0" labelOnly="1" grandRow="1" outline="0" axis="axisRow" fieldPosition="0">
        <references count="1">
          <reference field="4294967294" count="1" selected="0">
            <x v="9"/>
          </reference>
        </references>
      </pivotArea>
    </format>
    <format dxfId="2231">
      <pivotArea field="0" dataOnly="0" labelOnly="1" grandRow="1" outline="0" axis="axisRow" fieldPosition="0">
        <references count="1">
          <reference field="4294967294" count="1" selected="0">
            <x v="10"/>
          </reference>
        </references>
      </pivotArea>
    </format>
    <format dxfId="2230">
      <pivotArea field="0" dataOnly="0" labelOnly="1" grandRow="1" outline="0" axis="axisRow" fieldPosition="0">
        <references count="1">
          <reference field="4294967294" count="1" selected="0">
            <x v="11"/>
          </reference>
        </references>
      </pivotArea>
    </format>
    <format dxfId="2229">
      <pivotArea field="0" dataOnly="0" labelOnly="1" grandRow="1" outline="0" axis="axisRow" fieldPosition="0">
        <references count="1">
          <reference field="4294967294" count="1" selected="0">
            <x v="12"/>
          </reference>
        </references>
      </pivotArea>
    </format>
    <format dxfId="2228">
      <pivotArea field="0" dataOnly="0" labelOnly="1" grandRow="1" outline="0" axis="axisRow" fieldPosition="0">
        <references count="1">
          <reference field="4294967294" count="1" selected="0">
            <x v="13"/>
          </reference>
        </references>
      </pivotArea>
    </format>
    <format dxfId="2227">
      <pivotArea field="0" dataOnly="0" labelOnly="1" grandRow="1" outline="0" axis="axisRow" fieldPosition="0">
        <references count="1">
          <reference field="4294967294" count="1" selected="0">
            <x v="14"/>
          </reference>
        </references>
      </pivotArea>
    </format>
    <format dxfId="2226">
      <pivotArea field="0" dataOnly="0" labelOnly="1" grandRow="1" outline="0" axis="axisRow" fieldPosition="0">
        <references count="1">
          <reference field="4294967294" count="1" selected="0">
            <x v="15"/>
          </reference>
        </references>
      </pivotArea>
    </format>
    <format dxfId="2225">
      <pivotArea field="0" dataOnly="0" labelOnly="1" grandRow="1" outline="0" axis="axisRow" fieldPosition="0">
        <references count="1">
          <reference field="4294967294" count="1" selected="0">
            <x v="16"/>
          </reference>
        </references>
      </pivotArea>
    </format>
    <format dxfId="2224">
      <pivotArea field="0" dataOnly="0" labelOnly="1" grandRow="1" outline="0" axis="axisRow" fieldPosition="0">
        <references count="1">
          <reference field="4294967294" count="1" selected="0">
            <x v="17"/>
          </reference>
        </references>
      </pivotArea>
    </format>
    <format dxfId="2223">
      <pivotArea field="0" dataOnly="0" labelOnly="1" grandRow="1" outline="0" axis="axisRow" fieldPosition="0">
        <references count="1">
          <reference field="4294967294" count="1" selected="0">
            <x v="18"/>
          </reference>
        </references>
      </pivotArea>
    </format>
    <format dxfId="2222">
      <pivotArea field="0" dataOnly="0" labelOnly="1" grandRow="1" outline="0" axis="axisRow" fieldPosition="0">
        <references count="1">
          <reference field="4294967294" count="1" selected="0">
            <x v="19"/>
          </reference>
        </references>
      </pivotArea>
    </format>
    <format dxfId="2221">
      <pivotArea field="0" dataOnly="0" labelOnly="1" grandRow="1" outline="0" axis="axisRow" fieldPosition="0">
        <references count="1">
          <reference field="4294967294" count="1" selected="0">
            <x v="20"/>
          </reference>
        </references>
      </pivotArea>
    </format>
    <format dxfId="2220">
      <pivotArea field="0" dataOnly="0" labelOnly="1" grandRow="1" outline="0" axis="axisRow" fieldPosition="0">
        <references count="1">
          <reference field="4294967294" count="1" selected="0">
            <x v="21"/>
          </reference>
        </references>
      </pivotArea>
    </format>
    <format dxfId="2219">
      <pivotArea field="0" dataOnly="0" labelOnly="1" grandRow="1" outline="0" axis="axisRow" fieldPosition="0">
        <references count="1">
          <reference field="4294967294" count="1" selected="0">
            <x v="22"/>
          </reference>
        </references>
      </pivotArea>
    </format>
    <format dxfId="2218">
      <pivotArea field="0" dataOnly="0" labelOnly="1" grandRow="1" outline="0" axis="axisRow" fieldPosition="0">
        <references count="1">
          <reference field="4294967294" count="1" selected="0">
            <x v="23"/>
          </reference>
        </references>
      </pivotArea>
    </format>
    <format dxfId="2217">
      <pivotArea field="0" dataOnly="0" labelOnly="1" grandRow="1" outline="0" axis="axisRow" fieldPosition="0">
        <references count="1">
          <reference field="4294967294" count="1" selected="0">
            <x v="24"/>
          </reference>
        </references>
      </pivotArea>
    </format>
    <format dxfId="2216">
      <pivotArea field="0" dataOnly="0" labelOnly="1" grandRow="1" outline="0" axis="axisRow" fieldPosition="0">
        <references count="1">
          <reference field="4294967294" count="1" selected="0">
            <x v="25"/>
          </reference>
        </references>
      </pivotArea>
    </format>
    <format dxfId="2215">
      <pivotArea field="0" dataOnly="0" labelOnly="1" grandRow="1" outline="0" axis="axisRow" fieldPosition="0">
        <references count="1">
          <reference field="4294967294" count="1" selected="0">
            <x v="26"/>
          </reference>
        </references>
      </pivotArea>
    </format>
    <format dxfId="2214">
      <pivotArea field="0" dataOnly="0" labelOnly="1" grandRow="1" outline="0" axis="axisRow" fieldPosition="0">
        <references count="1">
          <reference field="4294967294" count="1" selected="0">
            <x v="27"/>
          </reference>
        </references>
      </pivotArea>
    </format>
    <format dxfId="2213">
      <pivotArea field="0" dataOnly="0" labelOnly="1" grandRow="1" outline="0" axis="axisRow" fieldPosition="0">
        <references count="1">
          <reference field="4294967294" count="1" selected="0">
            <x v="28"/>
          </reference>
        </references>
      </pivotArea>
    </format>
    <format dxfId="2212">
      <pivotArea field="0" dataOnly="0" labelOnly="1" grandRow="1" outline="0" axis="axisRow" fieldPosition="0">
        <references count="1">
          <reference field="4294967294" count="1" selected="0">
            <x v="29"/>
          </reference>
        </references>
      </pivotArea>
    </format>
    <format dxfId="2211">
      <pivotArea field="0" dataOnly="0" labelOnly="1" grandRow="1" outline="0" axis="axisRow" fieldPosition="0">
        <references count="1">
          <reference field="4294967294" count="1" selected="0">
            <x v="30"/>
          </reference>
        </references>
      </pivotArea>
    </format>
    <format dxfId="2210">
      <pivotArea field="0" dataOnly="0" labelOnly="1" grandRow="1" outline="0" axis="axisRow" fieldPosition="0">
        <references count="1">
          <reference field="4294967294" count="1" selected="0">
            <x v="31"/>
          </reference>
        </references>
      </pivotArea>
    </format>
    <format dxfId="2209">
      <pivotArea field="0" dataOnly="0" labelOnly="1" grandRow="1" outline="0" axis="axisRow" fieldPosition="0">
        <references count="1">
          <reference field="4294967294" count="1" selected="0">
            <x v="0"/>
          </reference>
        </references>
      </pivotArea>
    </format>
    <format dxfId="2208">
      <pivotArea field="0" dataOnly="0" labelOnly="1" grandRow="1" outline="0" axis="axisRow" fieldPosition="0">
        <references count="1">
          <reference field="4294967294" count="1" selected="0">
            <x v="1"/>
          </reference>
        </references>
      </pivotArea>
    </format>
    <format dxfId="2207">
      <pivotArea field="0" dataOnly="0" labelOnly="1" grandRow="1" outline="0" axis="axisRow" fieldPosition="0">
        <references count="1">
          <reference field="4294967294" count="1" selected="0">
            <x v="2"/>
          </reference>
        </references>
      </pivotArea>
    </format>
    <format dxfId="2206">
      <pivotArea field="0" dataOnly="0" labelOnly="1" grandRow="1" outline="0" axis="axisRow" fieldPosition="0">
        <references count="1">
          <reference field="4294967294" count="1" selected="0">
            <x v="3"/>
          </reference>
        </references>
      </pivotArea>
    </format>
    <format dxfId="2205">
      <pivotArea field="0" dataOnly="0" labelOnly="1" grandRow="1" outline="0" axis="axisRow" fieldPosition="0">
        <references count="1">
          <reference field="4294967294" count="1" selected="0">
            <x v="4"/>
          </reference>
        </references>
      </pivotArea>
    </format>
    <format dxfId="2204">
      <pivotArea field="0" dataOnly="0" labelOnly="1" grandRow="1" outline="0" axis="axisRow" fieldPosition="0">
        <references count="1">
          <reference field="4294967294" count="1" selected="0">
            <x v="5"/>
          </reference>
        </references>
      </pivotArea>
    </format>
    <format dxfId="2203">
      <pivotArea field="0" dataOnly="0" labelOnly="1" grandRow="1" outline="0" axis="axisRow" fieldPosition="0">
        <references count="1">
          <reference field="4294967294" count="1" selected="0">
            <x v="6"/>
          </reference>
        </references>
      </pivotArea>
    </format>
    <format dxfId="2202">
      <pivotArea field="0" dataOnly="0" labelOnly="1" grandRow="1" outline="0" axis="axisRow" fieldPosition="0">
        <references count="1">
          <reference field="4294967294" count="1" selected="0">
            <x v="7"/>
          </reference>
        </references>
      </pivotArea>
    </format>
    <format dxfId="2201">
      <pivotArea field="0" dataOnly="0" labelOnly="1" grandRow="1" outline="0" axis="axisRow" fieldPosition="0">
        <references count="1">
          <reference field="4294967294" count="1" selected="0">
            <x v="8"/>
          </reference>
        </references>
      </pivotArea>
    </format>
    <format dxfId="2200">
      <pivotArea field="0" dataOnly="0" labelOnly="1" grandRow="1" outline="0" axis="axisRow" fieldPosition="0">
        <references count="1">
          <reference field="4294967294" count="1" selected="0">
            <x v="9"/>
          </reference>
        </references>
      </pivotArea>
    </format>
    <format dxfId="2199">
      <pivotArea field="0" dataOnly="0" labelOnly="1" grandRow="1" outline="0" axis="axisRow" fieldPosition="0">
        <references count="1">
          <reference field="4294967294" count="1" selected="0">
            <x v="10"/>
          </reference>
        </references>
      </pivotArea>
    </format>
    <format dxfId="2198">
      <pivotArea field="0" dataOnly="0" labelOnly="1" grandRow="1" outline="0" axis="axisRow" fieldPosition="0">
        <references count="1">
          <reference field="4294967294" count="1" selected="0">
            <x v="11"/>
          </reference>
        </references>
      </pivotArea>
    </format>
    <format dxfId="2197">
      <pivotArea field="0" dataOnly="0" labelOnly="1" grandRow="1" outline="0" axis="axisRow" fieldPosition="0">
        <references count="1">
          <reference field="4294967294" count="1" selected="0">
            <x v="12"/>
          </reference>
        </references>
      </pivotArea>
    </format>
    <format dxfId="2196">
      <pivotArea field="0" dataOnly="0" labelOnly="1" grandRow="1" outline="0" axis="axisRow" fieldPosition="0">
        <references count="1">
          <reference field="4294967294" count="1" selected="0">
            <x v="13"/>
          </reference>
        </references>
      </pivotArea>
    </format>
    <format dxfId="2195">
      <pivotArea field="0" dataOnly="0" labelOnly="1" grandRow="1" outline="0" axis="axisRow" fieldPosition="0">
        <references count="1">
          <reference field="4294967294" count="1" selected="0">
            <x v="14"/>
          </reference>
        </references>
      </pivotArea>
    </format>
    <format dxfId="2194">
      <pivotArea field="0" dataOnly="0" labelOnly="1" grandRow="1" outline="0" axis="axisRow" fieldPosition="0">
        <references count="1">
          <reference field="4294967294" count="1" selected="0">
            <x v="15"/>
          </reference>
        </references>
      </pivotArea>
    </format>
    <format dxfId="2193">
      <pivotArea field="0" dataOnly="0" labelOnly="1" grandRow="1" outline="0" axis="axisRow" fieldPosition="0">
        <references count="1">
          <reference field="4294967294" count="1" selected="0">
            <x v="16"/>
          </reference>
        </references>
      </pivotArea>
    </format>
    <format dxfId="2192">
      <pivotArea field="0" dataOnly="0" labelOnly="1" grandRow="1" outline="0" axis="axisRow" fieldPosition="0">
        <references count="1">
          <reference field="4294967294" count="1" selected="0">
            <x v="17"/>
          </reference>
        </references>
      </pivotArea>
    </format>
    <format dxfId="2191">
      <pivotArea field="0" dataOnly="0" labelOnly="1" grandRow="1" outline="0" axis="axisRow" fieldPosition="0">
        <references count="1">
          <reference field="4294967294" count="1" selected="0">
            <x v="18"/>
          </reference>
        </references>
      </pivotArea>
    </format>
    <format dxfId="2190">
      <pivotArea field="0" dataOnly="0" labelOnly="1" grandRow="1" outline="0" axis="axisRow" fieldPosition="0">
        <references count="1">
          <reference field="4294967294" count="1" selected="0">
            <x v="19"/>
          </reference>
        </references>
      </pivotArea>
    </format>
    <format dxfId="2189">
      <pivotArea field="0" dataOnly="0" labelOnly="1" grandRow="1" outline="0" axis="axisRow" fieldPosition="0">
        <references count="1">
          <reference field="4294967294" count="1" selected="0">
            <x v="20"/>
          </reference>
        </references>
      </pivotArea>
    </format>
    <format dxfId="2188">
      <pivotArea field="0" dataOnly="0" labelOnly="1" grandRow="1" outline="0" axis="axisRow" fieldPosition="0">
        <references count="1">
          <reference field="4294967294" count="1" selected="0">
            <x v="21"/>
          </reference>
        </references>
      </pivotArea>
    </format>
    <format dxfId="2187">
      <pivotArea field="0" dataOnly="0" labelOnly="1" grandRow="1" outline="0" axis="axisRow" fieldPosition="0">
        <references count="1">
          <reference field="4294967294" count="1" selected="0">
            <x v="22"/>
          </reference>
        </references>
      </pivotArea>
    </format>
    <format dxfId="2186">
      <pivotArea field="0" dataOnly="0" labelOnly="1" grandRow="1" outline="0" axis="axisRow" fieldPosition="0">
        <references count="1">
          <reference field="4294967294" count="1" selected="0">
            <x v="23"/>
          </reference>
        </references>
      </pivotArea>
    </format>
    <format dxfId="2185">
      <pivotArea field="0" dataOnly="0" labelOnly="1" grandRow="1" outline="0" axis="axisRow" fieldPosition="0">
        <references count="1">
          <reference field="4294967294" count="1" selected="0">
            <x v="24"/>
          </reference>
        </references>
      </pivotArea>
    </format>
    <format dxfId="2184">
      <pivotArea field="0" dataOnly="0" labelOnly="1" grandRow="1" outline="0" axis="axisRow" fieldPosition="0">
        <references count="1">
          <reference field="4294967294" count="1" selected="0">
            <x v="25"/>
          </reference>
        </references>
      </pivotArea>
    </format>
    <format dxfId="2183">
      <pivotArea field="0" dataOnly="0" labelOnly="1" grandRow="1" outline="0" axis="axisRow" fieldPosition="0">
        <references count="1">
          <reference field="4294967294" count="1" selected="0">
            <x v="26"/>
          </reference>
        </references>
      </pivotArea>
    </format>
    <format dxfId="2182">
      <pivotArea field="0" dataOnly="0" labelOnly="1" grandRow="1" outline="0" axis="axisRow" fieldPosition="0">
        <references count="1">
          <reference field="4294967294" count="1" selected="0">
            <x v="27"/>
          </reference>
        </references>
      </pivotArea>
    </format>
    <format dxfId="2181">
      <pivotArea field="0" dataOnly="0" labelOnly="1" grandRow="1" outline="0" axis="axisRow" fieldPosition="0">
        <references count="1">
          <reference field="4294967294" count="1" selected="0">
            <x v="28"/>
          </reference>
        </references>
      </pivotArea>
    </format>
    <format dxfId="2180">
      <pivotArea field="0" dataOnly="0" labelOnly="1" grandRow="1" outline="0" axis="axisRow" fieldPosition="0">
        <references count="1">
          <reference field="4294967294" count="1" selected="0">
            <x v="29"/>
          </reference>
        </references>
      </pivotArea>
    </format>
    <format dxfId="2179">
      <pivotArea field="0" dataOnly="0" labelOnly="1" grandRow="1" outline="0" axis="axisRow" fieldPosition="0">
        <references count="1">
          <reference field="4294967294" count="1" selected="0">
            <x v="30"/>
          </reference>
        </references>
      </pivotArea>
    </format>
    <format dxfId="2178">
      <pivotArea field="0" dataOnly="0" labelOnly="1" grandRow="1" outline="0" axis="axisRow" fieldPosition="0">
        <references count="1">
          <reference field="4294967294" count="1" selected="0">
            <x v="31"/>
          </reference>
        </references>
      </pivotArea>
    </format>
    <format dxfId="2177">
      <pivotArea field="0" dataOnly="0" labelOnly="1" grandRow="1" outline="0" axis="axisRow" fieldPosition="0">
        <references count="1">
          <reference field="4294967294" count="1" selected="0">
            <x v="0"/>
          </reference>
        </references>
      </pivotArea>
    </format>
    <format dxfId="2176">
      <pivotArea field="0" dataOnly="0" labelOnly="1" grandRow="1" outline="0" axis="axisRow" fieldPosition="0">
        <references count="1">
          <reference field="4294967294" count="1" selected="0">
            <x v="1"/>
          </reference>
        </references>
      </pivotArea>
    </format>
    <format dxfId="2175">
      <pivotArea field="0" dataOnly="0" labelOnly="1" grandRow="1" outline="0" axis="axisRow" fieldPosition="0">
        <references count="1">
          <reference field="4294967294" count="1" selected="0">
            <x v="2"/>
          </reference>
        </references>
      </pivotArea>
    </format>
    <format dxfId="2174">
      <pivotArea field="0" dataOnly="0" labelOnly="1" grandRow="1" outline="0" axis="axisRow" fieldPosition="0">
        <references count="1">
          <reference field="4294967294" count="1" selected="0">
            <x v="3"/>
          </reference>
        </references>
      </pivotArea>
    </format>
    <format dxfId="2173">
      <pivotArea field="0" dataOnly="0" labelOnly="1" grandRow="1" outline="0" axis="axisRow" fieldPosition="0">
        <references count="1">
          <reference field="4294967294" count="1" selected="0">
            <x v="4"/>
          </reference>
        </references>
      </pivotArea>
    </format>
    <format dxfId="2172">
      <pivotArea field="0" dataOnly="0" labelOnly="1" grandRow="1" outline="0" axis="axisRow" fieldPosition="0">
        <references count="1">
          <reference field="4294967294" count="1" selected="0">
            <x v="5"/>
          </reference>
        </references>
      </pivotArea>
    </format>
    <format dxfId="2171">
      <pivotArea field="0" dataOnly="0" labelOnly="1" grandRow="1" outline="0" axis="axisRow" fieldPosition="0">
        <references count="1">
          <reference field="4294967294" count="1" selected="0">
            <x v="6"/>
          </reference>
        </references>
      </pivotArea>
    </format>
    <format dxfId="2170">
      <pivotArea field="0" dataOnly="0" labelOnly="1" grandRow="1" outline="0" axis="axisRow" fieldPosition="0">
        <references count="1">
          <reference field="4294967294" count="1" selected="0">
            <x v="7"/>
          </reference>
        </references>
      </pivotArea>
    </format>
    <format dxfId="2169">
      <pivotArea field="0" dataOnly="0" labelOnly="1" grandRow="1" outline="0" axis="axisRow" fieldPosition="0">
        <references count="1">
          <reference field="4294967294" count="1" selected="0">
            <x v="8"/>
          </reference>
        </references>
      </pivotArea>
    </format>
    <format dxfId="2168">
      <pivotArea field="0" dataOnly="0" labelOnly="1" grandRow="1" outline="0" axis="axisRow" fieldPosition="0">
        <references count="1">
          <reference field="4294967294" count="1" selected="0">
            <x v="9"/>
          </reference>
        </references>
      </pivotArea>
    </format>
    <format dxfId="2167">
      <pivotArea field="0" dataOnly="0" labelOnly="1" grandRow="1" outline="0" axis="axisRow" fieldPosition="0">
        <references count="1">
          <reference field="4294967294" count="1" selected="0">
            <x v="10"/>
          </reference>
        </references>
      </pivotArea>
    </format>
    <format dxfId="2166">
      <pivotArea field="0" dataOnly="0" labelOnly="1" grandRow="1" outline="0" axis="axisRow" fieldPosition="0">
        <references count="1">
          <reference field="4294967294" count="1" selected="0">
            <x v="11"/>
          </reference>
        </references>
      </pivotArea>
    </format>
    <format dxfId="2165">
      <pivotArea field="0" dataOnly="0" labelOnly="1" grandRow="1" outline="0" axis="axisRow" fieldPosition="0">
        <references count="1">
          <reference field="4294967294" count="1" selected="0">
            <x v="12"/>
          </reference>
        </references>
      </pivotArea>
    </format>
    <format dxfId="2164">
      <pivotArea field="0" dataOnly="0" labelOnly="1" grandRow="1" outline="0" axis="axisRow" fieldPosition="0">
        <references count="1">
          <reference field="4294967294" count="1" selected="0">
            <x v="13"/>
          </reference>
        </references>
      </pivotArea>
    </format>
    <format dxfId="2163">
      <pivotArea field="0" dataOnly="0" labelOnly="1" grandRow="1" outline="0" axis="axisRow" fieldPosition="0">
        <references count="1">
          <reference field="4294967294" count="1" selected="0">
            <x v="14"/>
          </reference>
        </references>
      </pivotArea>
    </format>
    <format dxfId="2162">
      <pivotArea field="0" dataOnly="0" labelOnly="1" grandRow="1" outline="0" axis="axisRow" fieldPosition="0">
        <references count="1">
          <reference field="4294967294" count="1" selected="0">
            <x v="15"/>
          </reference>
        </references>
      </pivotArea>
    </format>
    <format dxfId="2161">
      <pivotArea field="0" dataOnly="0" labelOnly="1" grandRow="1" outline="0" axis="axisRow" fieldPosition="0">
        <references count="1">
          <reference field="4294967294" count="1" selected="0">
            <x v="16"/>
          </reference>
        </references>
      </pivotArea>
    </format>
    <format dxfId="2160">
      <pivotArea field="0" dataOnly="0" labelOnly="1" grandRow="1" outline="0" axis="axisRow" fieldPosition="0">
        <references count="1">
          <reference field="4294967294" count="1" selected="0">
            <x v="17"/>
          </reference>
        </references>
      </pivotArea>
    </format>
    <format dxfId="2159">
      <pivotArea field="0" dataOnly="0" labelOnly="1" grandRow="1" outline="0" axis="axisRow" fieldPosition="0">
        <references count="1">
          <reference field="4294967294" count="1" selected="0">
            <x v="18"/>
          </reference>
        </references>
      </pivotArea>
    </format>
    <format dxfId="2158">
      <pivotArea field="0" dataOnly="0" labelOnly="1" grandRow="1" outline="0" axis="axisRow" fieldPosition="0">
        <references count="1">
          <reference field="4294967294" count="1" selected="0">
            <x v="19"/>
          </reference>
        </references>
      </pivotArea>
    </format>
    <format dxfId="2157">
      <pivotArea field="0" dataOnly="0" labelOnly="1" grandRow="1" outline="0" axis="axisRow" fieldPosition="0">
        <references count="1">
          <reference field="4294967294" count="1" selected="0">
            <x v="20"/>
          </reference>
        </references>
      </pivotArea>
    </format>
    <format dxfId="2156">
      <pivotArea field="0" dataOnly="0" labelOnly="1" grandRow="1" outline="0" axis="axisRow" fieldPosition="0">
        <references count="1">
          <reference field="4294967294" count="1" selected="0">
            <x v="21"/>
          </reference>
        </references>
      </pivotArea>
    </format>
    <format dxfId="2155">
      <pivotArea field="0" dataOnly="0" labelOnly="1" grandRow="1" outline="0" axis="axisRow" fieldPosition="0">
        <references count="1">
          <reference field="4294967294" count="1" selected="0">
            <x v="22"/>
          </reference>
        </references>
      </pivotArea>
    </format>
    <format dxfId="2154">
      <pivotArea field="0" dataOnly="0" labelOnly="1" grandRow="1" outline="0" axis="axisRow" fieldPosition="0">
        <references count="1">
          <reference field="4294967294" count="1" selected="0">
            <x v="23"/>
          </reference>
        </references>
      </pivotArea>
    </format>
    <format dxfId="2153">
      <pivotArea field="0" dataOnly="0" labelOnly="1" grandRow="1" outline="0" axis="axisRow" fieldPosition="0">
        <references count="1">
          <reference field="4294967294" count="1" selected="0">
            <x v="24"/>
          </reference>
        </references>
      </pivotArea>
    </format>
    <format dxfId="2152">
      <pivotArea field="0" dataOnly="0" labelOnly="1" grandRow="1" outline="0" axis="axisRow" fieldPosition="0">
        <references count="1">
          <reference field="4294967294" count="1" selected="0">
            <x v="25"/>
          </reference>
        </references>
      </pivotArea>
    </format>
    <format dxfId="2151">
      <pivotArea field="0" dataOnly="0" labelOnly="1" grandRow="1" outline="0" axis="axisRow" fieldPosition="0">
        <references count="1">
          <reference field="4294967294" count="1" selected="0">
            <x v="26"/>
          </reference>
        </references>
      </pivotArea>
    </format>
    <format dxfId="2150">
      <pivotArea field="0" dataOnly="0" labelOnly="1" grandRow="1" outline="0" axis="axisRow" fieldPosition="0">
        <references count="1">
          <reference field="4294967294" count="1" selected="0">
            <x v="27"/>
          </reference>
        </references>
      </pivotArea>
    </format>
    <format dxfId="2149">
      <pivotArea field="0" dataOnly="0" labelOnly="1" grandRow="1" outline="0" axis="axisRow" fieldPosition="0">
        <references count="1">
          <reference field="4294967294" count="1" selected="0">
            <x v="28"/>
          </reference>
        </references>
      </pivotArea>
    </format>
    <format dxfId="2148">
      <pivotArea field="0" dataOnly="0" labelOnly="1" grandRow="1" outline="0" axis="axisRow" fieldPosition="0">
        <references count="1">
          <reference field="4294967294" count="1" selected="0">
            <x v="29"/>
          </reference>
        </references>
      </pivotArea>
    </format>
    <format dxfId="2147">
      <pivotArea field="0" dataOnly="0" labelOnly="1" grandRow="1" outline="0" axis="axisRow" fieldPosition="0">
        <references count="1">
          <reference field="4294967294" count="1" selected="0">
            <x v="30"/>
          </reference>
        </references>
      </pivotArea>
    </format>
    <format dxfId="2146">
      <pivotArea field="0" dataOnly="0" labelOnly="1" grandRow="1" outline="0" axis="axisRow" fieldPosition="0">
        <references count="1">
          <reference field="4294967294" count="1" selected="0">
            <x v="31"/>
          </reference>
        </references>
      </pivotArea>
    </format>
    <format dxfId="2145">
      <pivotArea field="0" dataOnly="0" labelOnly="1" grandRow="1" outline="0" axis="axisRow" fieldPosition="0">
        <references count="1">
          <reference field="4294967294" count="1" selected="0">
            <x v="0"/>
          </reference>
        </references>
      </pivotArea>
    </format>
    <format dxfId="2144">
      <pivotArea field="0" dataOnly="0" labelOnly="1" grandRow="1" outline="0" axis="axisRow" fieldPosition="0">
        <references count="1">
          <reference field="4294967294" count="1" selected="0">
            <x v="1"/>
          </reference>
        </references>
      </pivotArea>
    </format>
    <format dxfId="2143">
      <pivotArea field="0" dataOnly="0" labelOnly="1" grandRow="1" outline="0" axis="axisRow" fieldPosition="0">
        <references count="1">
          <reference field="4294967294" count="1" selected="0">
            <x v="2"/>
          </reference>
        </references>
      </pivotArea>
    </format>
    <format dxfId="2142">
      <pivotArea field="0" dataOnly="0" labelOnly="1" grandRow="1" outline="0" axis="axisRow" fieldPosition="0">
        <references count="1">
          <reference field="4294967294" count="1" selected="0">
            <x v="3"/>
          </reference>
        </references>
      </pivotArea>
    </format>
    <format dxfId="2141">
      <pivotArea field="0" dataOnly="0" labelOnly="1" grandRow="1" outline="0" axis="axisRow" fieldPosition="0">
        <references count="1">
          <reference field="4294967294" count="1" selected="0">
            <x v="4"/>
          </reference>
        </references>
      </pivotArea>
    </format>
    <format dxfId="2140">
      <pivotArea field="0" dataOnly="0" labelOnly="1" grandRow="1" outline="0" axis="axisRow" fieldPosition="0">
        <references count="1">
          <reference field="4294967294" count="1" selected="0">
            <x v="5"/>
          </reference>
        </references>
      </pivotArea>
    </format>
    <format dxfId="2139">
      <pivotArea field="0" dataOnly="0" labelOnly="1" grandRow="1" outline="0" axis="axisRow" fieldPosition="0">
        <references count="1">
          <reference field="4294967294" count="1" selected="0">
            <x v="6"/>
          </reference>
        </references>
      </pivotArea>
    </format>
    <format dxfId="2138">
      <pivotArea field="0" dataOnly="0" labelOnly="1" grandRow="1" outline="0" axis="axisRow" fieldPosition="0">
        <references count="1">
          <reference field="4294967294" count="1" selected="0">
            <x v="7"/>
          </reference>
        </references>
      </pivotArea>
    </format>
    <format dxfId="2137">
      <pivotArea field="0" dataOnly="0" labelOnly="1" grandRow="1" outline="0" axis="axisRow" fieldPosition="0">
        <references count="1">
          <reference field="4294967294" count="1" selected="0">
            <x v="8"/>
          </reference>
        </references>
      </pivotArea>
    </format>
    <format dxfId="2136">
      <pivotArea field="0" dataOnly="0" labelOnly="1" grandRow="1" outline="0" axis="axisRow" fieldPosition="0">
        <references count="1">
          <reference field="4294967294" count="1" selected="0">
            <x v="9"/>
          </reference>
        </references>
      </pivotArea>
    </format>
    <format dxfId="2135">
      <pivotArea field="0" dataOnly="0" labelOnly="1" grandRow="1" outline="0" axis="axisRow" fieldPosition="0">
        <references count="1">
          <reference field="4294967294" count="1" selected="0">
            <x v="10"/>
          </reference>
        </references>
      </pivotArea>
    </format>
    <format dxfId="2134">
      <pivotArea field="0" dataOnly="0" labelOnly="1" grandRow="1" outline="0" axis="axisRow" fieldPosition="0">
        <references count="1">
          <reference field="4294967294" count="1" selected="0">
            <x v="11"/>
          </reference>
        </references>
      </pivotArea>
    </format>
    <format dxfId="2133">
      <pivotArea field="0" dataOnly="0" labelOnly="1" grandRow="1" outline="0" axis="axisRow" fieldPosition="0">
        <references count="1">
          <reference field="4294967294" count="1" selected="0">
            <x v="12"/>
          </reference>
        </references>
      </pivotArea>
    </format>
    <format dxfId="2132">
      <pivotArea field="0" dataOnly="0" labelOnly="1" grandRow="1" outline="0" axis="axisRow" fieldPosition="0">
        <references count="1">
          <reference field="4294967294" count="1" selected="0">
            <x v="13"/>
          </reference>
        </references>
      </pivotArea>
    </format>
    <format dxfId="2131">
      <pivotArea field="0" dataOnly="0" labelOnly="1" grandRow="1" outline="0" axis="axisRow" fieldPosition="0">
        <references count="1">
          <reference field="4294967294" count="1" selected="0">
            <x v="14"/>
          </reference>
        </references>
      </pivotArea>
    </format>
    <format dxfId="2130">
      <pivotArea field="0" dataOnly="0" labelOnly="1" grandRow="1" outline="0" axis="axisRow" fieldPosition="0">
        <references count="1">
          <reference field="4294967294" count="1" selected="0">
            <x v="15"/>
          </reference>
        </references>
      </pivotArea>
    </format>
    <format dxfId="2129">
      <pivotArea field="0" dataOnly="0" labelOnly="1" grandRow="1" outline="0" axis="axisRow" fieldPosition="0">
        <references count="1">
          <reference field="4294967294" count="1" selected="0">
            <x v="16"/>
          </reference>
        </references>
      </pivotArea>
    </format>
    <format dxfId="2128">
      <pivotArea field="0" dataOnly="0" labelOnly="1" grandRow="1" outline="0" axis="axisRow" fieldPosition="0">
        <references count="1">
          <reference field="4294967294" count="1" selected="0">
            <x v="17"/>
          </reference>
        </references>
      </pivotArea>
    </format>
    <format dxfId="2127">
      <pivotArea field="0" dataOnly="0" labelOnly="1" grandRow="1" outline="0" axis="axisRow" fieldPosition="0">
        <references count="1">
          <reference field="4294967294" count="1" selected="0">
            <x v="18"/>
          </reference>
        </references>
      </pivotArea>
    </format>
    <format dxfId="2126">
      <pivotArea field="0" dataOnly="0" labelOnly="1" grandRow="1" outline="0" axis="axisRow" fieldPosition="0">
        <references count="1">
          <reference field="4294967294" count="1" selected="0">
            <x v="19"/>
          </reference>
        </references>
      </pivotArea>
    </format>
    <format dxfId="2125">
      <pivotArea field="0" dataOnly="0" labelOnly="1" grandRow="1" outline="0" axis="axisRow" fieldPosition="0">
        <references count="1">
          <reference field="4294967294" count="1" selected="0">
            <x v="20"/>
          </reference>
        </references>
      </pivotArea>
    </format>
    <format dxfId="2124">
      <pivotArea field="0" dataOnly="0" labelOnly="1" grandRow="1" outline="0" axis="axisRow" fieldPosition="0">
        <references count="1">
          <reference field="4294967294" count="1" selected="0">
            <x v="21"/>
          </reference>
        </references>
      </pivotArea>
    </format>
    <format dxfId="2123">
      <pivotArea field="0" dataOnly="0" labelOnly="1" grandRow="1" outline="0" axis="axisRow" fieldPosition="0">
        <references count="1">
          <reference field="4294967294" count="1" selected="0">
            <x v="22"/>
          </reference>
        </references>
      </pivotArea>
    </format>
    <format dxfId="2122">
      <pivotArea field="0" dataOnly="0" labelOnly="1" grandRow="1" outline="0" axis="axisRow" fieldPosition="0">
        <references count="1">
          <reference field="4294967294" count="1" selected="0">
            <x v="23"/>
          </reference>
        </references>
      </pivotArea>
    </format>
    <format dxfId="2121">
      <pivotArea field="0" dataOnly="0" labelOnly="1" grandRow="1" outline="0" axis="axisRow" fieldPosition="0">
        <references count="1">
          <reference field="4294967294" count="1" selected="0">
            <x v="24"/>
          </reference>
        </references>
      </pivotArea>
    </format>
    <format dxfId="2120">
      <pivotArea field="0" dataOnly="0" labelOnly="1" grandRow="1" outline="0" axis="axisRow" fieldPosition="0">
        <references count="1">
          <reference field="4294967294" count="1" selected="0">
            <x v="25"/>
          </reference>
        </references>
      </pivotArea>
    </format>
    <format dxfId="2119">
      <pivotArea field="0" dataOnly="0" labelOnly="1" grandRow="1" outline="0" axis="axisRow" fieldPosition="0">
        <references count="1">
          <reference field="4294967294" count="1" selected="0">
            <x v="26"/>
          </reference>
        </references>
      </pivotArea>
    </format>
    <format dxfId="2118">
      <pivotArea field="0" dataOnly="0" labelOnly="1" grandRow="1" outline="0" axis="axisRow" fieldPosition="0">
        <references count="1">
          <reference field="4294967294" count="1" selected="0">
            <x v="27"/>
          </reference>
        </references>
      </pivotArea>
    </format>
    <format dxfId="2117">
      <pivotArea field="0" dataOnly="0" labelOnly="1" grandRow="1" outline="0" axis="axisRow" fieldPosition="0">
        <references count="1">
          <reference field="4294967294" count="1" selected="0">
            <x v="28"/>
          </reference>
        </references>
      </pivotArea>
    </format>
    <format dxfId="2116">
      <pivotArea field="0" dataOnly="0" labelOnly="1" grandRow="1" outline="0" axis="axisRow" fieldPosition="0">
        <references count="1">
          <reference field="4294967294" count="1" selected="0">
            <x v="29"/>
          </reference>
        </references>
      </pivotArea>
    </format>
    <format dxfId="2115">
      <pivotArea field="0" dataOnly="0" labelOnly="1" grandRow="1" outline="0" axis="axisRow" fieldPosition="0">
        <references count="1">
          <reference field="4294967294" count="1" selected="0">
            <x v="30"/>
          </reference>
        </references>
      </pivotArea>
    </format>
    <format dxfId="2114">
      <pivotArea field="0" dataOnly="0" labelOnly="1" grandRow="1" outline="0" axis="axisRow" fieldPosition="0">
        <references count="1">
          <reference field="4294967294" count="1" selected="0">
            <x v="31"/>
          </reference>
        </references>
      </pivotArea>
    </format>
    <format dxfId="2113">
      <pivotArea field="0" dataOnly="0" labelOnly="1" grandRow="1" outline="0" axis="axisRow" fieldPosition="0">
        <references count="1">
          <reference field="4294967294" count="1" selected="0">
            <x v="0"/>
          </reference>
        </references>
      </pivotArea>
    </format>
    <format dxfId="2112">
      <pivotArea field="0" dataOnly="0" labelOnly="1" grandRow="1" outline="0" axis="axisRow" fieldPosition="0">
        <references count="1">
          <reference field="4294967294" count="1" selected="0">
            <x v="1"/>
          </reference>
        </references>
      </pivotArea>
    </format>
    <format dxfId="2111">
      <pivotArea field="0" dataOnly="0" labelOnly="1" grandRow="1" outline="0" axis="axisRow" fieldPosition="0">
        <references count="1">
          <reference field="4294967294" count="1" selected="0">
            <x v="2"/>
          </reference>
        </references>
      </pivotArea>
    </format>
    <format dxfId="2110">
      <pivotArea field="0" dataOnly="0" labelOnly="1" grandRow="1" outline="0" axis="axisRow" fieldPosition="0">
        <references count="1">
          <reference field="4294967294" count="1" selected="0">
            <x v="3"/>
          </reference>
        </references>
      </pivotArea>
    </format>
    <format dxfId="2109">
      <pivotArea field="0" dataOnly="0" labelOnly="1" grandRow="1" outline="0" axis="axisRow" fieldPosition="0">
        <references count="1">
          <reference field="4294967294" count="1" selected="0">
            <x v="4"/>
          </reference>
        </references>
      </pivotArea>
    </format>
    <format dxfId="2108">
      <pivotArea field="0" dataOnly="0" labelOnly="1" grandRow="1" outline="0" axis="axisRow" fieldPosition="0">
        <references count="1">
          <reference field="4294967294" count="1" selected="0">
            <x v="5"/>
          </reference>
        </references>
      </pivotArea>
    </format>
    <format dxfId="2107">
      <pivotArea field="0" dataOnly="0" labelOnly="1" grandRow="1" outline="0" axis="axisRow" fieldPosition="0">
        <references count="1">
          <reference field="4294967294" count="1" selected="0">
            <x v="6"/>
          </reference>
        </references>
      </pivotArea>
    </format>
    <format dxfId="2106">
      <pivotArea field="0" dataOnly="0" labelOnly="1" grandRow="1" outline="0" axis="axisRow" fieldPosition="0">
        <references count="1">
          <reference field="4294967294" count="1" selected="0">
            <x v="7"/>
          </reference>
        </references>
      </pivotArea>
    </format>
    <format dxfId="2105">
      <pivotArea field="0" dataOnly="0" labelOnly="1" grandRow="1" outline="0" axis="axisRow" fieldPosition="0">
        <references count="1">
          <reference field="4294967294" count="1" selected="0">
            <x v="8"/>
          </reference>
        </references>
      </pivotArea>
    </format>
    <format dxfId="2104">
      <pivotArea field="0" dataOnly="0" labelOnly="1" grandRow="1" outline="0" axis="axisRow" fieldPosition="0">
        <references count="1">
          <reference field="4294967294" count="1" selected="0">
            <x v="9"/>
          </reference>
        </references>
      </pivotArea>
    </format>
    <format dxfId="2103">
      <pivotArea field="0" dataOnly="0" labelOnly="1" grandRow="1" outline="0" axis="axisRow" fieldPosition="0">
        <references count="1">
          <reference field="4294967294" count="1" selected="0">
            <x v="10"/>
          </reference>
        </references>
      </pivotArea>
    </format>
    <format dxfId="2102">
      <pivotArea field="0" dataOnly="0" labelOnly="1" grandRow="1" outline="0" axis="axisRow" fieldPosition="0">
        <references count="1">
          <reference field="4294967294" count="1" selected="0">
            <x v="11"/>
          </reference>
        </references>
      </pivotArea>
    </format>
    <format dxfId="2101">
      <pivotArea field="0" dataOnly="0" labelOnly="1" grandRow="1" outline="0" axis="axisRow" fieldPosition="0">
        <references count="1">
          <reference field="4294967294" count="1" selected="0">
            <x v="12"/>
          </reference>
        </references>
      </pivotArea>
    </format>
    <format dxfId="2100">
      <pivotArea field="0" dataOnly="0" labelOnly="1" grandRow="1" outline="0" axis="axisRow" fieldPosition="0">
        <references count="1">
          <reference field="4294967294" count="1" selected="0">
            <x v="13"/>
          </reference>
        </references>
      </pivotArea>
    </format>
    <format dxfId="2099">
      <pivotArea field="0" dataOnly="0" labelOnly="1" grandRow="1" outline="0" axis="axisRow" fieldPosition="0">
        <references count="1">
          <reference field="4294967294" count="1" selected="0">
            <x v="14"/>
          </reference>
        </references>
      </pivotArea>
    </format>
    <format dxfId="2098">
      <pivotArea field="0" dataOnly="0" labelOnly="1" grandRow="1" outline="0" axis="axisRow" fieldPosition="0">
        <references count="1">
          <reference field="4294967294" count="1" selected="0">
            <x v="15"/>
          </reference>
        </references>
      </pivotArea>
    </format>
    <format dxfId="2097">
      <pivotArea field="0" dataOnly="0" labelOnly="1" grandRow="1" outline="0" axis="axisRow" fieldPosition="0">
        <references count="1">
          <reference field="4294967294" count="1" selected="0">
            <x v="16"/>
          </reference>
        </references>
      </pivotArea>
    </format>
    <format dxfId="2096">
      <pivotArea field="0" dataOnly="0" labelOnly="1" grandRow="1" outline="0" axis="axisRow" fieldPosition="0">
        <references count="1">
          <reference field="4294967294" count="1" selected="0">
            <x v="17"/>
          </reference>
        </references>
      </pivotArea>
    </format>
    <format dxfId="2095">
      <pivotArea field="0" dataOnly="0" labelOnly="1" grandRow="1" outline="0" axis="axisRow" fieldPosition="0">
        <references count="1">
          <reference field="4294967294" count="1" selected="0">
            <x v="18"/>
          </reference>
        </references>
      </pivotArea>
    </format>
    <format dxfId="2094">
      <pivotArea field="0" dataOnly="0" labelOnly="1" grandRow="1" outline="0" axis="axisRow" fieldPosition="0">
        <references count="1">
          <reference field="4294967294" count="1" selected="0">
            <x v="19"/>
          </reference>
        </references>
      </pivotArea>
    </format>
    <format dxfId="2093">
      <pivotArea field="0" dataOnly="0" labelOnly="1" grandRow="1" outline="0" axis="axisRow" fieldPosition="0">
        <references count="1">
          <reference field="4294967294" count="1" selected="0">
            <x v="20"/>
          </reference>
        </references>
      </pivotArea>
    </format>
    <format dxfId="2092">
      <pivotArea field="0" dataOnly="0" labelOnly="1" grandRow="1" outline="0" axis="axisRow" fieldPosition="0">
        <references count="1">
          <reference field="4294967294" count="1" selected="0">
            <x v="21"/>
          </reference>
        </references>
      </pivotArea>
    </format>
    <format dxfId="2091">
      <pivotArea field="0" dataOnly="0" labelOnly="1" grandRow="1" outline="0" axis="axisRow" fieldPosition="0">
        <references count="1">
          <reference field="4294967294" count="1" selected="0">
            <x v="22"/>
          </reference>
        </references>
      </pivotArea>
    </format>
    <format dxfId="2090">
      <pivotArea field="0" dataOnly="0" labelOnly="1" grandRow="1" outline="0" axis="axisRow" fieldPosition="0">
        <references count="1">
          <reference field="4294967294" count="1" selected="0">
            <x v="23"/>
          </reference>
        </references>
      </pivotArea>
    </format>
    <format dxfId="2089">
      <pivotArea field="0" dataOnly="0" labelOnly="1" grandRow="1" outline="0" axis="axisRow" fieldPosition="0">
        <references count="1">
          <reference field="4294967294" count="1" selected="0">
            <x v="24"/>
          </reference>
        </references>
      </pivotArea>
    </format>
    <format dxfId="2088">
      <pivotArea field="0" dataOnly="0" labelOnly="1" grandRow="1" outline="0" axis="axisRow" fieldPosition="0">
        <references count="1">
          <reference field="4294967294" count="1" selected="0">
            <x v="25"/>
          </reference>
        </references>
      </pivotArea>
    </format>
    <format dxfId="2087">
      <pivotArea field="0" dataOnly="0" labelOnly="1" grandRow="1" outline="0" axis="axisRow" fieldPosition="0">
        <references count="1">
          <reference field="4294967294" count="1" selected="0">
            <x v="26"/>
          </reference>
        </references>
      </pivotArea>
    </format>
    <format dxfId="2086">
      <pivotArea field="0" dataOnly="0" labelOnly="1" grandRow="1" outline="0" axis="axisRow" fieldPosition="0">
        <references count="1">
          <reference field="4294967294" count="1" selected="0">
            <x v="27"/>
          </reference>
        </references>
      </pivotArea>
    </format>
    <format dxfId="2085">
      <pivotArea field="0" dataOnly="0" labelOnly="1" grandRow="1" outline="0" axis="axisRow" fieldPosition="0">
        <references count="1">
          <reference field="4294967294" count="1" selected="0">
            <x v="28"/>
          </reference>
        </references>
      </pivotArea>
    </format>
    <format dxfId="2084">
      <pivotArea field="0" dataOnly="0" labelOnly="1" grandRow="1" outline="0" axis="axisRow" fieldPosition="0">
        <references count="1">
          <reference field="4294967294" count="1" selected="0">
            <x v="29"/>
          </reference>
        </references>
      </pivotArea>
    </format>
    <format dxfId="2083">
      <pivotArea field="0" dataOnly="0" labelOnly="1" grandRow="1" outline="0" axis="axisRow" fieldPosition="0">
        <references count="1">
          <reference field="4294967294" count="1" selected="0">
            <x v="30"/>
          </reference>
        </references>
      </pivotArea>
    </format>
    <format dxfId="2082">
      <pivotArea field="0" dataOnly="0" labelOnly="1" grandRow="1" outline="0" axis="axisRow" fieldPosition="0">
        <references count="1">
          <reference field="4294967294" count="1" selected="0">
            <x v="31"/>
          </reference>
        </references>
      </pivotArea>
    </format>
    <format dxfId="2081">
      <pivotArea field="0" dataOnly="0" labelOnly="1" grandRow="1" outline="0" axis="axisRow" fieldPosition="0">
        <references count="1">
          <reference field="4294967294" count="1" selected="0">
            <x v="0"/>
          </reference>
        </references>
      </pivotArea>
    </format>
    <format dxfId="2080">
      <pivotArea field="0" dataOnly="0" labelOnly="1" grandRow="1" outline="0" axis="axisRow" fieldPosition="0">
        <references count="1">
          <reference field="4294967294" count="1" selected="0">
            <x v="1"/>
          </reference>
        </references>
      </pivotArea>
    </format>
    <format dxfId="2079">
      <pivotArea field="0" dataOnly="0" labelOnly="1" grandRow="1" outline="0" axis="axisRow" fieldPosition="0">
        <references count="1">
          <reference field="4294967294" count="1" selected="0">
            <x v="2"/>
          </reference>
        </references>
      </pivotArea>
    </format>
    <format dxfId="2078">
      <pivotArea field="0" dataOnly="0" labelOnly="1" grandRow="1" outline="0" axis="axisRow" fieldPosition="0">
        <references count="1">
          <reference field="4294967294" count="1" selected="0">
            <x v="3"/>
          </reference>
        </references>
      </pivotArea>
    </format>
    <format dxfId="2077">
      <pivotArea field="0" dataOnly="0" labelOnly="1" grandRow="1" outline="0" axis="axisRow" fieldPosition="0">
        <references count="1">
          <reference field="4294967294" count="1" selected="0">
            <x v="4"/>
          </reference>
        </references>
      </pivotArea>
    </format>
    <format dxfId="2076">
      <pivotArea field="0" dataOnly="0" labelOnly="1" grandRow="1" outline="0" axis="axisRow" fieldPosition="0">
        <references count="1">
          <reference field="4294967294" count="1" selected="0">
            <x v="5"/>
          </reference>
        </references>
      </pivotArea>
    </format>
    <format dxfId="2075">
      <pivotArea field="0" dataOnly="0" labelOnly="1" grandRow="1" outline="0" axis="axisRow" fieldPosition="0">
        <references count="1">
          <reference field="4294967294" count="1" selected="0">
            <x v="6"/>
          </reference>
        </references>
      </pivotArea>
    </format>
    <format dxfId="2074">
      <pivotArea field="0" dataOnly="0" labelOnly="1" grandRow="1" outline="0" axis="axisRow" fieldPosition="0">
        <references count="1">
          <reference field="4294967294" count="1" selected="0">
            <x v="7"/>
          </reference>
        </references>
      </pivotArea>
    </format>
    <format dxfId="2073">
      <pivotArea field="0" dataOnly="0" labelOnly="1" grandRow="1" outline="0" axis="axisRow" fieldPosition="0">
        <references count="1">
          <reference field="4294967294" count="1" selected="0">
            <x v="8"/>
          </reference>
        </references>
      </pivotArea>
    </format>
    <format dxfId="2072">
      <pivotArea field="0" dataOnly="0" labelOnly="1" grandRow="1" outline="0" axis="axisRow" fieldPosition="0">
        <references count="1">
          <reference field="4294967294" count="1" selected="0">
            <x v="9"/>
          </reference>
        </references>
      </pivotArea>
    </format>
    <format dxfId="2071">
      <pivotArea field="0" dataOnly="0" labelOnly="1" grandRow="1" outline="0" axis="axisRow" fieldPosition="0">
        <references count="1">
          <reference field="4294967294" count="1" selected="0">
            <x v="10"/>
          </reference>
        </references>
      </pivotArea>
    </format>
    <format dxfId="2070">
      <pivotArea field="0" dataOnly="0" labelOnly="1" grandRow="1" outline="0" axis="axisRow" fieldPosition="0">
        <references count="1">
          <reference field="4294967294" count="1" selected="0">
            <x v="11"/>
          </reference>
        </references>
      </pivotArea>
    </format>
    <format dxfId="2069">
      <pivotArea field="0" dataOnly="0" labelOnly="1" grandRow="1" outline="0" axis="axisRow" fieldPosition="0">
        <references count="1">
          <reference field="4294967294" count="1" selected="0">
            <x v="12"/>
          </reference>
        </references>
      </pivotArea>
    </format>
    <format dxfId="2068">
      <pivotArea field="0" dataOnly="0" labelOnly="1" grandRow="1" outline="0" axis="axisRow" fieldPosition="0">
        <references count="1">
          <reference field="4294967294" count="1" selected="0">
            <x v="13"/>
          </reference>
        </references>
      </pivotArea>
    </format>
    <format dxfId="2067">
      <pivotArea field="0" dataOnly="0" labelOnly="1" grandRow="1" outline="0" axis="axisRow" fieldPosition="0">
        <references count="1">
          <reference field="4294967294" count="1" selected="0">
            <x v="14"/>
          </reference>
        </references>
      </pivotArea>
    </format>
    <format dxfId="2066">
      <pivotArea field="0" dataOnly="0" labelOnly="1" grandRow="1" outline="0" axis="axisRow" fieldPosition="0">
        <references count="1">
          <reference field="4294967294" count="1" selected="0">
            <x v="15"/>
          </reference>
        </references>
      </pivotArea>
    </format>
    <format dxfId="2065">
      <pivotArea field="0" dataOnly="0" labelOnly="1" grandRow="1" outline="0" axis="axisRow" fieldPosition="0">
        <references count="1">
          <reference field="4294967294" count="1" selected="0">
            <x v="16"/>
          </reference>
        </references>
      </pivotArea>
    </format>
    <format dxfId="2064">
      <pivotArea field="0" dataOnly="0" labelOnly="1" grandRow="1" outline="0" axis="axisRow" fieldPosition="0">
        <references count="1">
          <reference field="4294967294" count="1" selected="0">
            <x v="17"/>
          </reference>
        </references>
      </pivotArea>
    </format>
    <format dxfId="2063">
      <pivotArea field="0" dataOnly="0" labelOnly="1" grandRow="1" outline="0" axis="axisRow" fieldPosition="0">
        <references count="1">
          <reference field="4294967294" count="1" selected="0">
            <x v="18"/>
          </reference>
        </references>
      </pivotArea>
    </format>
    <format dxfId="2062">
      <pivotArea field="0" dataOnly="0" labelOnly="1" grandRow="1" outline="0" axis="axisRow" fieldPosition="0">
        <references count="1">
          <reference field="4294967294" count="1" selected="0">
            <x v="19"/>
          </reference>
        </references>
      </pivotArea>
    </format>
    <format dxfId="2061">
      <pivotArea field="0" dataOnly="0" labelOnly="1" grandRow="1" outline="0" axis="axisRow" fieldPosition="0">
        <references count="1">
          <reference field="4294967294" count="1" selected="0">
            <x v="20"/>
          </reference>
        </references>
      </pivotArea>
    </format>
    <format dxfId="2060">
      <pivotArea field="0" dataOnly="0" labelOnly="1" grandRow="1" outline="0" axis="axisRow" fieldPosition="0">
        <references count="1">
          <reference field="4294967294" count="1" selected="0">
            <x v="21"/>
          </reference>
        </references>
      </pivotArea>
    </format>
    <format dxfId="2059">
      <pivotArea field="0" dataOnly="0" labelOnly="1" grandRow="1" outline="0" axis="axisRow" fieldPosition="0">
        <references count="1">
          <reference field="4294967294" count="1" selected="0">
            <x v="22"/>
          </reference>
        </references>
      </pivotArea>
    </format>
    <format dxfId="2058">
      <pivotArea field="0" dataOnly="0" labelOnly="1" grandRow="1" outline="0" axis="axisRow" fieldPosition="0">
        <references count="1">
          <reference field="4294967294" count="1" selected="0">
            <x v="23"/>
          </reference>
        </references>
      </pivotArea>
    </format>
    <format dxfId="2057">
      <pivotArea field="0" dataOnly="0" labelOnly="1" grandRow="1" outline="0" axis="axisRow" fieldPosition="0">
        <references count="1">
          <reference field="4294967294" count="1" selected="0">
            <x v="24"/>
          </reference>
        </references>
      </pivotArea>
    </format>
    <format dxfId="2056">
      <pivotArea field="0" dataOnly="0" labelOnly="1" grandRow="1" outline="0" axis="axisRow" fieldPosition="0">
        <references count="1">
          <reference field="4294967294" count="1" selected="0">
            <x v="25"/>
          </reference>
        </references>
      </pivotArea>
    </format>
    <format dxfId="2055">
      <pivotArea field="0" dataOnly="0" labelOnly="1" grandRow="1" outline="0" axis="axisRow" fieldPosition="0">
        <references count="1">
          <reference field="4294967294" count="1" selected="0">
            <x v="26"/>
          </reference>
        </references>
      </pivotArea>
    </format>
    <format dxfId="2054">
      <pivotArea field="0" dataOnly="0" labelOnly="1" grandRow="1" outline="0" axis="axisRow" fieldPosition="0">
        <references count="1">
          <reference field="4294967294" count="1" selected="0">
            <x v="27"/>
          </reference>
        </references>
      </pivotArea>
    </format>
    <format dxfId="2053">
      <pivotArea field="0" dataOnly="0" labelOnly="1" grandRow="1" outline="0" axis="axisRow" fieldPosition="0">
        <references count="1">
          <reference field="4294967294" count="1" selected="0">
            <x v="28"/>
          </reference>
        </references>
      </pivotArea>
    </format>
    <format dxfId="2052">
      <pivotArea field="0" dataOnly="0" labelOnly="1" grandRow="1" outline="0" axis="axisRow" fieldPosition="0">
        <references count="1">
          <reference field="4294967294" count="1" selected="0">
            <x v="29"/>
          </reference>
        </references>
      </pivotArea>
    </format>
    <format dxfId="2051">
      <pivotArea field="0" dataOnly="0" labelOnly="1" grandRow="1" outline="0" axis="axisRow" fieldPosition="0">
        <references count="1">
          <reference field="4294967294" count="1" selected="0">
            <x v="30"/>
          </reference>
        </references>
      </pivotArea>
    </format>
    <format dxfId="2050">
      <pivotArea field="0" dataOnly="0" labelOnly="1" grandRow="1" outline="0" axis="axisRow" fieldPosition="0">
        <references count="1">
          <reference field="4294967294" count="1" selected="0">
            <x v="31"/>
          </reference>
        </references>
      </pivotArea>
    </format>
    <format dxfId="2049">
      <pivotArea field="0" dataOnly="0" labelOnly="1" grandRow="1" outline="0" axis="axisRow" fieldPosition="0">
        <references count="1">
          <reference field="4294967294" count="1" selected="0">
            <x v="0"/>
          </reference>
        </references>
      </pivotArea>
    </format>
    <format dxfId="2048">
      <pivotArea field="0" dataOnly="0" labelOnly="1" grandRow="1" outline="0" axis="axisRow" fieldPosition="0">
        <references count="1">
          <reference field="4294967294" count="1" selected="0">
            <x v="1"/>
          </reference>
        </references>
      </pivotArea>
    </format>
    <format dxfId="2047">
      <pivotArea field="0" dataOnly="0" labelOnly="1" grandRow="1" outline="0" axis="axisRow" fieldPosition="0">
        <references count="1">
          <reference field="4294967294" count="1" selected="0">
            <x v="2"/>
          </reference>
        </references>
      </pivotArea>
    </format>
    <format dxfId="2046">
      <pivotArea field="0" dataOnly="0" labelOnly="1" grandRow="1" outline="0" axis="axisRow" fieldPosition="0">
        <references count="1">
          <reference field="4294967294" count="1" selected="0">
            <x v="3"/>
          </reference>
        </references>
      </pivotArea>
    </format>
    <format dxfId="2045">
      <pivotArea field="0" dataOnly="0" labelOnly="1" grandRow="1" outline="0" axis="axisRow" fieldPosition="0">
        <references count="1">
          <reference field="4294967294" count="1" selected="0">
            <x v="4"/>
          </reference>
        </references>
      </pivotArea>
    </format>
    <format dxfId="2044">
      <pivotArea field="0" dataOnly="0" labelOnly="1" grandRow="1" outline="0" axis="axisRow" fieldPosition="0">
        <references count="1">
          <reference field="4294967294" count="1" selected="0">
            <x v="5"/>
          </reference>
        </references>
      </pivotArea>
    </format>
    <format dxfId="2043">
      <pivotArea field="0" dataOnly="0" labelOnly="1" grandRow="1" outline="0" axis="axisRow" fieldPosition="0">
        <references count="1">
          <reference field="4294967294" count="1" selected="0">
            <x v="6"/>
          </reference>
        </references>
      </pivotArea>
    </format>
    <format dxfId="2042">
      <pivotArea field="0" dataOnly="0" labelOnly="1" grandRow="1" outline="0" axis="axisRow" fieldPosition="0">
        <references count="1">
          <reference field="4294967294" count="1" selected="0">
            <x v="7"/>
          </reference>
        </references>
      </pivotArea>
    </format>
    <format dxfId="2041">
      <pivotArea field="0" dataOnly="0" labelOnly="1" grandRow="1" outline="0" axis="axisRow" fieldPosition="0">
        <references count="1">
          <reference field="4294967294" count="1" selected="0">
            <x v="8"/>
          </reference>
        </references>
      </pivotArea>
    </format>
    <format dxfId="2040">
      <pivotArea field="0" dataOnly="0" labelOnly="1" grandRow="1" outline="0" axis="axisRow" fieldPosition="0">
        <references count="1">
          <reference field="4294967294" count="1" selected="0">
            <x v="9"/>
          </reference>
        </references>
      </pivotArea>
    </format>
    <format dxfId="2039">
      <pivotArea field="0" dataOnly="0" labelOnly="1" grandRow="1" outline="0" axis="axisRow" fieldPosition="0">
        <references count="1">
          <reference field="4294967294" count="1" selected="0">
            <x v="10"/>
          </reference>
        </references>
      </pivotArea>
    </format>
    <format dxfId="2038">
      <pivotArea field="0" dataOnly="0" labelOnly="1" grandRow="1" outline="0" axis="axisRow" fieldPosition="0">
        <references count="1">
          <reference field="4294967294" count="1" selected="0">
            <x v="11"/>
          </reference>
        </references>
      </pivotArea>
    </format>
    <format dxfId="2037">
      <pivotArea field="0" dataOnly="0" labelOnly="1" grandRow="1" outline="0" axis="axisRow" fieldPosition="0">
        <references count="1">
          <reference field="4294967294" count="1" selected="0">
            <x v="12"/>
          </reference>
        </references>
      </pivotArea>
    </format>
    <format dxfId="2036">
      <pivotArea field="0" dataOnly="0" labelOnly="1" grandRow="1" outline="0" axis="axisRow" fieldPosition="0">
        <references count="1">
          <reference field="4294967294" count="1" selected="0">
            <x v="13"/>
          </reference>
        </references>
      </pivotArea>
    </format>
    <format dxfId="2035">
      <pivotArea field="0" dataOnly="0" labelOnly="1" grandRow="1" outline="0" axis="axisRow" fieldPosition="0">
        <references count="1">
          <reference field="4294967294" count="1" selected="0">
            <x v="14"/>
          </reference>
        </references>
      </pivotArea>
    </format>
    <format dxfId="2034">
      <pivotArea field="0" dataOnly="0" labelOnly="1" grandRow="1" outline="0" axis="axisRow" fieldPosition="0">
        <references count="1">
          <reference field="4294967294" count="1" selected="0">
            <x v="15"/>
          </reference>
        </references>
      </pivotArea>
    </format>
    <format dxfId="2033">
      <pivotArea field="0" dataOnly="0" labelOnly="1" grandRow="1" outline="0" axis="axisRow" fieldPosition="0">
        <references count="1">
          <reference field="4294967294" count="1" selected="0">
            <x v="16"/>
          </reference>
        </references>
      </pivotArea>
    </format>
    <format dxfId="2032">
      <pivotArea field="0" dataOnly="0" labelOnly="1" grandRow="1" outline="0" axis="axisRow" fieldPosition="0">
        <references count="1">
          <reference field="4294967294" count="1" selected="0">
            <x v="17"/>
          </reference>
        </references>
      </pivotArea>
    </format>
    <format dxfId="2031">
      <pivotArea field="0" dataOnly="0" labelOnly="1" grandRow="1" outline="0" axis="axisRow" fieldPosition="0">
        <references count="1">
          <reference field="4294967294" count="1" selected="0">
            <x v="18"/>
          </reference>
        </references>
      </pivotArea>
    </format>
    <format dxfId="2030">
      <pivotArea field="0" dataOnly="0" labelOnly="1" grandRow="1" outline="0" axis="axisRow" fieldPosition="0">
        <references count="1">
          <reference field="4294967294" count="1" selected="0">
            <x v="19"/>
          </reference>
        </references>
      </pivotArea>
    </format>
    <format dxfId="2029">
      <pivotArea field="0" dataOnly="0" labelOnly="1" grandRow="1" outline="0" axis="axisRow" fieldPosition="0">
        <references count="1">
          <reference field="4294967294" count="1" selected="0">
            <x v="20"/>
          </reference>
        </references>
      </pivotArea>
    </format>
    <format dxfId="2028">
      <pivotArea field="0" dataOnly="0" labelOnly="1" grandRow="1" outline="0" axis="axisRow" fieldPosition="0">
        <references count="1">
          <reference field="4294967294" count="1" selected="0">
            <x v="21"/>
          </reference>
        </references>
      </pivotArea>
    </format>
    <format dxfId="2027">
      <pivotArea field="0" dataOnly="0" labelOnly="1" grandRow="1" outline="0" axis="axisRow" fieldPosition="0">
        <references count="1">
          <reference field="4294967294" count="1" selected="0">
            <x v="22"/>
          </reference>
        </references>
      </pivotArea>
    </format>
    <format dxfId="2026">
      <pivotArea field="0" dataOnly="0" labelOnly="1" grandRow="1" outline="0" axis="axisRow" fieldPosition="0">
        <references count="1">
          <reference field="4294967294" count="1" selected="0">
            <x v="23"/>
          </reference>
        </references>
      </pivotArea>
    </format>
    <format dxfId="2025">
      <pivotArea field="0" dataOnly="0" labelOnly="1" grandRow="1" outline="0" axis="axisRow" fieldPosition="0">
        <references count="1">
          <reference field="4294967294" count="1" selected="0">
            <x v="24"/>
          </reference>
        </references>
      </pivotArea>
    </format>
    <format dxfId="2024">
      <pivotArea field="0" dataOnly="0" labelOnly="1" grandRow="1" outline="0" axis="axisRow" fieldPosition="0">
        <references count="1">
          <reference field="4294967294" count="1" selected="0">
            <x v="25"/>
          </reference>
        </references>
      </pivotArea>
    </format>
    <format dxfId="2023">
      <pivotArea field="0" dataOnly="0" labelOnly="1" grandRow="1" outline="0" axis="axisRow" fieldPosition="0">
        <references count="1">
          <reference field="4294967294" count="1" selected="0">
            <x v="26"/>
          </reference>
        </references>
      </pivotArea>
    </format>
    <format dxfId="2022">
      <pivotArea field="0" dataOnly="0" labelOnly="1" grandRow="1" outline="0" axis="axisRow" fieldPosition="0">
        <references count="1">
          <reference field="4294967294" count="1" selected="0">
            <x v="27"/>
          </reference>
        </references>
      </pivotArea>
    </format>
    <format dxfId="2021">
      <pivotArea field="0" dataOnly="0" labelOnly="1" grandRow="1" outline="0" axis="axisRow" fieldPosition="0">
        <references count="1">
          <reference field="4294967294" count="1" selected="0">
            <x v="28"/>
          </reference>
        </references>
      </pivotArea>
    </format>
    <format dxfId="2020">
      <pivotArea field="0" dataOnly="0" labelOnly="1" grandRow="1" outline="0" axis="axisRow" fieldPosition="0">
        <references count="1">
          <reference field="4294967294" count="1" selected="0">
            <x v="29"/>
          </reference>
        </references>
      </pivotArea>
    </format>
    <format dxfId="2019">
      <pivotArea field="0" dataOnly="0" labelOnly="1" grandRow="1" outline="0" axis="axisRow" fieldPosition="0">
        <references count="1">
          <reference field="4294967294" count="1" selected="0">
            <x v="30"/>
          </reference>
        </references>
      </pivotArea>
    </format>
    <format dxfId="2018">
      <pivotArea field="0" dataOnly="0" labelOnly="1" grandRow="1" outline="0" axis="axisRow" fieldPosition="0">
        <references count="1">
          <reference field="4294967294" count="1" selected="0">
            <x v="31"/>
          </reference>
        </references>
      </pivotArea>
    </format>
    <format dxfId="2017">
      <pivotArea field="0" dataOnly="0" labelOnly="1" grandRow="1" outline="0" axis="axisRow" fieldPosition="0">
        <references count="1">
          <reference field="4294967294" count="1" selected="0">
            <x v="0"/>
          </reference>
        </references>
      </pivotArea>
    </format>
    <format dxfId="2016">
      <pivotArea field="0" dataOnly="0" labelOnly="1" grandRow="1" outline="0" axis="axisRow" fieldPosition="0">
        <references count="1">
          <reference field="4294967294" count="1" selected="0">
            <x v="1"/>
          </reference>
        </references>
      </pivotArea>
    </format>
    <format dxfId="2015">
      <pivotArea field="0" dataOnly="0" labelOnly="1" grandRow="1" outline="0" axis="axisRow" fieldPosition="0">
        <references count="1">
          <reference field="4294967294" count="1" selected="0">
            <x v="2"/>
          </reference>
        </references>
      </pivotArea>
    </format>
    <format dxfId="2014">
      <pivotArea field="0" dataOnly="0" labelOnly="1" grandRow="1" outline="0" axis="axisRow" fieldPosition="0">
        <references count="1">
          <reference field="4294967294" count="1" selected="0">
            <x v="3"/>
          </reference>
        </references>
      </pivotArea>
    </format>
    <format dxfId="2013">
      <pivotArea field="0" dataOnly="0" labelOnly="1" grandRow="1" outline="0" axis="axisRow" fieldPosition="0">
        <references count="1">
          <reference field="4294967294" count="1" selected="0">
            <x v="4"/>
          </reference>
        </references>
      </pivotArea>
    </format>
    <format dxfId="2012">
      <pivotArea field="0" dataOnly="0" labelOnly="1" grandRow="1" outline="0" axis="axisRow" fieldPosition="0">
        <references count="1">
          <reference field="4294967294" count="1" selected="0">
            <x v="5"/>
          </reference>
        </references>
      </pivotArea>
    </format>
    <format dxfId="2011">
      <pivotArea field="0" dataOnly="0" labelOnly="1" grandRow="1" outline="0" axis="axisRow" fieldPosition="0">
        <references count="1">
          <reference field="4294967294" count="1" selected="0">
            <x v="6"/>
          </reference>
        </references>
      </pivotArea>
    </format>
    <format dxfId="2010">
      <pivotArea field="0" dataOnly="0" labelOnly="1" grandRow="1" outline="0" axis="axisRow" fieldPosition="0">
        <references count="1">
          <reference field="4294967294" count="1" selected="0">
            <x v="7"/>
          </reference>
        </references>
      </pivotArea>
    </format>
    <format dxfId="2009">
      <pivotArea field="0" dataOnly="0" labelOnly="1" grandRow="1" outline="0" axis="axisRow" fieldPosition="0">
        <references count="1">
          <reference field="4294967294" count="1" selected="0">
            <x v="8"/>
          </reference>
        </references>
      </pivotArea>
    </format>
    <format dxfId="2008">
      <pivotArea field="0" dataOnly="0" labelOnly="1" grandRow="1" outline="0" axis="axisRow" fieldPosition="0">
        <references count="1">
          <reference field="4294967294" count="1" selected="0">
            <x v="9"/>
          </reference>
        </references>
      </pivotArea>
    </format>
    <format dxfId="2007">
      <pivotArea field="0" dataOnly="0" labelOnly="1" grandRow="1" outline="0" axis="axisRow" fieldPosition="0">
        <references count="1">
          <reference field="4294967294" count="1" selected="0">
            <x v="10"/>
          </reference>
        </references>
      </pivotArea>
    </format>
    <format dxfId="2006">
      <pivotArea field="0" dataOnly="0" labelOnly="1" grandRow="1" outline="0" axis="axisRow" fieldPosition="0">
        <references count="1">
          <reference field="4294967294" count="1" selected="0">
            <x v="11"/>
          </reference>
        </references>
      </pivotArea>
    </format>
    <format dxfId="2005">
      <pivotArea field="0" dataOnly="0" labelOnly="1" grandRow="1" outline="0" axis="axisRow" fieldPosition="0">
        <references count="1">
          <reference field="4294967294" count="1" selected="0">
            <x v="12"/>
          </reference>
        </references>
      </pivotArea>
    </format>
    <format dxfId="2004">
      <pivotArea field="0" dataOnly="0" labelOnly="1" grandRow="1" outline="0" axis="axisRow" fieldPosition="0">
        <references count="1">
          <reference field="4294967294" count="1" selected="0">
            <x v="13"/>
          </reference>
        </references>
      </pivotArea>
    </format>
    <format dxfId="2003">
      <pivotArea field="0" dataOnly="0" labelOnly="1" grandRow="1" outline="0" axis="axisRow" fieldPosition="0">
        <references count="1">
          <reference field="4294967294" count="1" selected="0">
            <x v="14"/>
          </reference>
        </references>
      </pivotArea>
    </format>
    <format dxfId="2002">
      <pivotArea field="0" dataOnly="0" labelOnly="1" grandRow="1" outline="0" axis="axisRow" fieldPosition="0">
        <references count="1">
          <reference field="4294967294" count="1" selected="0">
            <x v="15"/>
          </reference>
        </references>
      </pivotArea>
    </format>
    <format dxfId="2001">
      <pivotArea field="0" dataOnly="0" labelOnly="1" grandRow="1" outline="0" axis="axisRow" fieldPosition="0">
        <references count="1">
          <reference field="4294967294" count="1" selected="0">
            <x v="16"/>
          </reference>
        </references>
      </pivotArea>
    </format>
    <format dxfId="2000">
      <pivotArea field="0" dataOnly="0" labelOnly="1" grandRow="1" outline="0" axis="axisRow" fieldPosition="0">
        <references count="1">
          <reference field="4294967294" count="1" selected="0">
            <x v="17"/>
          </reference>
        </references>
      </pivotArea>
    </format>
    <format dxfId="1999">
      <pivotArea field="0" dataOnly="0" labelOnly="1" grandRow="1" outline="0" axis="axisRow" fieldPosition="0">
        <references count="1">
          <reference field="4294967294" count="1" selected="0">
            <x v="18"/>
          </reference>
        </references>
      </pivotArea>
    </format>
    <format dxfId="1998">
      <pivotArea field="0" dataOnly="0" labelOnly="1" grandRow="1" outline="0" axis="axisRow" fieldPosition="0">
        <references count="1">
          <reference field="4294967294" count="1" selected="0">
            <x v="19"/>
          </reference>
        </references>
      </pivotArea>
    </format>
    <format dxfId="1997">
      <pivotArea field="0" dataOnly="0" labelOnly="1" grandRow="1" outline="0" axis="axisRow" fieldPosition="0">
        <references count="1">
          <reference field="4294967294" count="1" selected="0">
            <x v="20"/>
          </reference>
        </references>
      </pivotArea>
    </format>
    <format dxfId="1996">
      <pivotArea field="0" dataOnly="0" labelOnly="1" grandRow="1" outline="0" axis="axisRow" fieldPosition="0">
        <references count="1">
          <reference field="4294967294" count="1" selected="0">
            <x v="21"/>
          </reference>
        </references>
      </pivotArea>
    </format>
    <format dxfId="1995">
      <pivotArea field="0" dataOnly="0" labelOnly="1" grandRow="1" outline="0" axis="axisRow" fieldPosition="0">
        <references count="1">
          <reference field="4294967294" count="1" selected="0">
            <x v="22"/>
          </reference>
        </references>
      </pivotArea>
    </format>
    <format dxfId="1994">
      <pivotArea field="0" dataOnly="0" labelOnly="1" grandRow="1" outline="0" axis="axisRow" fieldPosition="0">
        <references count="1">
          <reference field="4294967294" count="1" selected="0">
            <x v="23"/>
          </reference>
        </references>
      </pivotArea>
    </format>
    <format dxfId="1993">
      <pivotArea field="0" dataOnly="0" labelOnly="1" grandRow="1" outline="0" axis="axisRow" fieldPosition="0">
        <references count="1">
          <reference field="4294967294" count="1" selected="0">
            <x v="24"/>
          </reference>
        </references>
      </pivotArea>
    </format>
    <format dxfId="1992">
      <pivotArea field="0" dataOnly="0" labelOnly="1" grandRow="1" outline="0" axis="axisRow" fieldPosition="0">
        <references count="1">
          <reference field="4294967294" count="1" selected="0">
            <x v="25"/>
          </reference>
        </references>
      </pivotArea>
    </format>
    <format dxfId="1991">
      <pivotArea field="0" dataOnly="0" labelOnly="1" grandRow="1" outline="0" axis="axisRow" fieldPosition="0">
        <references count="1">
          <reference field="4294967294" count="1" selected="0">
            <x v="26"/>
          </reference>
        </references>
      </pivotArea>
    </format>
    <format dxfId="1990">
      <pivotArea field="0" dataOnly="0" labelOnly="1" grandRow="1" outline="0" axis="axisRow" fieldPosition="0">
        <references count="1">
          <reference field="4294967294" count="1" selected="0">
            <x v="27"/>
          </reference>
        </references>
      </pivotArea>
    </format>
    <format dxfId="1989">
      <pivotArea field="0" dataOnly="0" labelOnly="1" grandRow="1" outline="0" axis="axisRow" fieldPosition="0">
        <references count="1">
          <reference field="4294967294" count="1" selected="0">
            <x v="28"/>
          </reference>
        </references>
      </pivotArea>
    </format>
    <format dxfId="1988">
      <pivotArea field="0" dataOnly="0" labelOnly="1" grandRow="1" outline="0" axis="axisRow" fieldPosition="0">
        <references count="1">
          <reference field="4294967294" count="1" selected="0">
            <x v="29"/>
          </reference>
        </references>
      </pivotArea>
    </format>
    <format dxfId="1987">
      <pivotArea field="0" dataOnly="0" labelOnly="1" grandRow="1" outline="0" axis="axisRow" fieldPosition="0">
        <references count="1">
          <reference field="4294967294" count="1" selected="0">
            <x v="30"/>
          </reference>
        </references>
      </pivotArea>
    </format>
    <format dxfId="1986">
      <pivotArea field="0" dataOnly="0" labelOnly="1" grandRow="1" outline="0" axis="axisRow" fieldPosition="0">
        <references count="1">
          <reference field="4294967294" count="1" selected="0">
            <x v="31"/>
          </reference>
        </references>
      </pivotArea>
    </format>
    <format dxfId="1985">
      <pivotArea field="0" dataOnly="0" labelOnly="1" grandRow="1" outline="0" axis="axisRow" fieldPosition="0">
        <references count="1">
          <reference field="4294967294" count="1" selected="0">
            <x v="0"/>
          </reference>
        </references>
      </pivotArea>
    </format>
    <format dxfId="1984">
      <pivotArea field="0" dataOnly="0" labelOnly="1" grandRow="1" outline="0" axis="axisRow" fieldPosition="0">
        <references count="1">
          <reference field="4294967294" count="1" selected="0">
            <x v="1"/>
          </reference>
        </references>
      </pivotArea>
    </format>
    <format dxfId="1983">
      <pivotArea field="0" dataOnly="0" labelOnly="1" grandRow="1" outline="0" axis="axisRow" fieldPosition="0">
        <references count="1">
          <reference field="4294967294" count="1" selected="0">
            <x v="2"/>
          </reference>
        </references>
      </pivotArea>
    </format>
    <format dxfId="1982">
      <pivotArea field="0" dataOnly="0" labelOnly="1" grandRow="1" outline="0" axis="axisRow" fieldPosition="0">
        <references count="1">
          <reference field="4294967294" count="1" selected="0">
            <x v="3"/>
          </reference>
        </references>
      </pivotArea>
    </format>
    <format dxfId="1981">
      <pivotArea field="0" dataOnly="0" labelOnly="1" grandRow="1" outline="0" axis="axisRow" fieldPosition="0">
        <references count="1">
          <reference field="4294967294" count="1" selected="0">
            <x v="4"/>
          </reference>
        </references>
      </pivotArea>
    </format>
    <format dxfId="1980">
      <pivotArea field="0" dataOnly="0" labelOnly="1" grandRow="1" outline="0" axis="axisRow" fieldPosition="0">
        <references count="1">
          <reference field="4294967294" count="1" selected="0">
            <x v="5"/>
          </reference>
        </references>
      </pivotArea>
    </format>
    <format dxfId="1979">
      <pivotArea field="0" dataOnly="0" labelOnly="1" grandRow="1" outline="0" axis="axisRow" fieldPosition="0">
        <references count="1">
          <reference field="4294967294" count="1" selected="0">
            <x v="6"/>
          </reference>
        </references>
      </pivotArea>
    </format>
    <format dxfId="1978">
      <pivotArea field="0" dataOnly="0" labelOnly="1" grandRow="1" outline="0" axis="axisRow" fieldPosition="0">
        <references count="1">
          <reference field="4294967294" count="1" selected="0">
            <x v="7"/>
          </reference>
        </references>
      </pivotArea>
    </format>
    <format dxfId="1977">
      <pivotArea field="0" dataOnly="0" labelOnly="1" grandRow="1" outline="0" axis="axisRow" fieldPosition="0">
        <references count="1">
          <reference field="4294967294" count="1" selected="0">
            <x v="8"/>
          </reference>
        </references>
      </pivotArea>
    </format>
    <format dxfId="1976">
      <pivotArea field="0" dataOnly="0" labelOnly="1" grandRow="1" outline="0" axis="axisRow" fieldPosition="0">
        <references count="1">
          <reference field="4294967294" count="1" selected="0">
            <x v="9"/>
          </reference>
        </references>
      </pivotArea>
    </format>
    <format dxfId="1975">
      <pivotArea field="0" dataOnly="0" labelOnly="1" grandRow="1" outline="0" axis="axisRow" fieldPosition="0">
        <references count="1">
          <reference field="4294967294" count="1" selected="0">
            <x v="10"/>
          </reference>
        </references>
      </pivotArea>
    </format>
    <format dxfId="1974">
      <pivotArea field="0" dataOnly="0" labelOnly="1" grandRow="1" outline="0" axis="axisRow" fieldPosition="0">
        <references count="1">
          <reference field="4294967294" count="1" selected="0">
            <x v="11"/>
          </reference>
        </references>
      </pivotArea>
    </format>
    <format dxfId="1973">
      <pivotArea field="0" dataOnly="0" labelOnly="1" grandRow="1" outline="0" axis="axisRow" fieldPosition="0">
        <references count="1">
          <reference field="4294967294" count="1" selected="0">
            <x v="12"/>
          </reference>
        </references>
      </pivotArea>
    </format>
    <format dxfId="1972">
      <pivotArea field="0" dataOnly="0" labelOnly="1" grandRow="1" outline="0" axis="axisRow" fieldPosition="0">
        <references count="1">
          <reference field="4294967294" count="1" selected="0">
            <x v="13"/>
          </reference>
        </references>
      </pivotArea>
    </format>
    <format dxfId="1971">
      <pivotArea field="0" dataOnly="0" labelOnly="1" grandRow="1" outline="0" axis="axisRow" fieldPosition="0">
        <references count="1">
          <reference field="4294967294" count="1" selected="0">
            <x v="14"/>
          </reference>
        </references>
      </pivotArea>
    </format>
    <format dxfId="1970">
      <pivotArea field="0" dataOnly="0" labelOnly="1" grandRow="1" outline="0" axis="axisRow" fieldPosition="0">
        <references count="1">
          <reference field="4294967294" count="1" selected="0">
            <x v="15"/>
          </reference>
        </references>
      </pivotArea>
    </format>
    <format dxfId="1969">
      <pivotArea field="0" dataOnly="0" labelOnly="1" grandRow="1" outline="0" axis="axisRow" fieldPosition="0">
        <references count="1">
          <reference field="4294967294" count="1" selected="0">
            <x v="16"/>
          </reference>
        </references>
      </pivotArea>
    </format>
    <format dxfId="1968">
      <pivotArea field="0" dataOnly="0" labelOnly="1" grandRow="1" outline="0" axis="axisRow" fieldPosition="0">
        <references count="1">
          <reference field="4294967294" count="1" selected="0">
            <x v="17"/>
          </reference>
        </references>
      </pivotArea>
    </format>
    <format dxfId="1967">
      <pivotArea field="0" dataOnly="0" labelOnly="1" grandRow="1" outline="0" axis="axisRow" fieldPosition="0">
        <references count="1">
          <reference field="4294967294" count="1" selected="0">
            <x v="18"/>
          </reference>
        </references>
      </pivotArea>
    </format>
    <format dxfId="1966">
      <pivotArea field="0" dataOnly="0" labelOnly="1" grandRow="1" outline="0" axis="axisRow" fieldPosition="0">
        <references count="1">
          <reference field="4294967294" count="1" selected="0">
            <x v="19"/>
          </reference>
        </references>
      </pivotArea>
    </format>
    <format dxfId="1965">
      <pivotArea field="0" dataOnly="0" labelOnly="1" grandRow="1" outline="0" axis="axisRow" fieldPosition="0">
        <references count="1">
          <reference field="4294967294" count="1" selected="0">
            <x v="20"/>
          </reference>
        </references>
      </pivotArea>
    </format>
    <format dxfId="1964">
      <pivotArea field="0" dataOnly="0" labelOnly="1" grandRow="1" outline="0" axis="axisRow" fieldPosition="0">
        <references count="1">
          <reference field="4294967294" count="1" selected="0">
            <x v="21"/>
          </reference>
        </references>
      </pivotArea>
    </format>
    <format dxfId="1963">
      <pivotArea field="0" dataOnly="0" labelOnly="1" grandRow="1" outline="0" axis="axisRow" fieldPosition="0">
        <references count="1">
          <reference field="4294967294" count="1" selected="0">
            <x v="22"/>
          </reference>
        </references>
      </pivotArea>
    </format>
    <format dxfId="1962">
      <pivotArea field="0" dataOnly="0" labelOnly="1" grandRow="1" outline="0" axis="axisRow" fieldPosition="0">
        <references count="1">
          <reference field="4294967294" count="1" selected="0">
            <x v="23"/>
          </reference>
        </references>
      </pivotArea>
    </format>
    <format dxfId="1961">
      <pivotArea field="0" dataOnly="0" labelOnly="1" grandRow="1" outline="0" axis="axisRow" fieldPosition="0">
        <references count="1">
          <reference field="4294967294" count="1" selected="0">
            <x v="24"/>
          </reference>
        </references>
      </pivotArea>
    </format>
    <format dxfId="1960">
      <pivotArea field="0" dataOnly="0" labelOnly="1" grandRow="1" outline="0" axis="axisRow" fieldPosition="0">
        <references count="1">
          <reference field="4294967294" count="1" selected="0">
            <x v="25"/>
          </reference>
        </references>
      </pivotArea>
    </format>
    <format dxfId="1959">
      <pivotArea field="0" dataOnly="0" labelOnly="1" grandRow="1" outline="0" axis="axisRow" fieldPosition="0">
        <references count="1">
          <reference field="4294967294" count="1" selected="0">
            <x v="26"/>
          </reference>
        </references>
      </pivotArea>
    </format>
    <format dxfId="1958">
      <pivotArea field="0" dataOnly="0" labelOnly="1" grandRow="1" outline="0" axis="axisRow" fieldPosition="0">
        <references count="1">
          <reference field="4294967294" count="1" selected="0">
            <x v="27"/>
          </reference>
        </references>
      </pivotArea>
    </format>
    <format dxfId="1957">
      <pivotArea field="0" dataOnly="0" labelOnly="1" grandRow="1" outline="0" axis="axisRow" fieldPosition="0">
        <references count="1">
          <reference field="4294967294" count="1" selected="0">
            <x v="28"/>
          </reference>
        </references>
      </pivotArea>
    </format>
    <format dxfId="1956">
      <pivotArea field="0" dataOnly="0" labelOnly="1" grandRow="1" outline="0" axis="axisRow" fieldPosition="0">
        <references count="1">
          <reference field="4294967294" count="1" selected="0">
            <x v="29"/>
          </reference>
        </references>
      </pivotArea>
    </format>
    <format dxfId="1955">
      <pivotArea field="0" dataOnly="0" labelOnly="1" grandRow="1" outline="0" axis="axisRow" fieldPosition="0">
        <references count="1">
          <reference field="4294967294" count="1" selected="0">
            <x v="30"/>
          </reference>
        </references>
      </pivotArea>
    </format>
    <format dxfId="1954">
      <pivotArea field="0" dataOnly="0" labelOnly="1" grandRow="1" outline="0" axis="axisRow" fieldPosition="0">
        <references count="1">
          <reference field="4294967294" count="1" selected="0">
            <x v="31"/>
          </reference>
        </references>
      </pivotArea>
    </format>
    <format dxfId="1953">
      <pivotArea field="0" dataOnly="0" labelOnly="1" grandRow="1" outline="0" axis="axisRow" fieldPosition="0">
        <references count="1">
          <reference field="4294967294" count="1" selected="0">
            <x v="0"/>
          </reference>
        </references>
      </pivotArea>
    </format>
    <format dxfId="1952">
      <pivotArea field="0" dataOnly="0" labelOnly="1" grandRow="1" outline="0" axis="axisRow" fieldPosition="0">
        <references count="1">
          <reference field="4294967294" count="1" selected="0">
            <x v="1"/>
          </reference>
        </references>
      </pivotArea>
    </format>
    <format dxfId="1951">
      <pivotArea field="0" dataOnly="0" labelOnly="1" grandRow="1" outline="0" axis="axisRow" fieldPosition="0">
        <references count="1">
          <reference field="4294967294" count="1" selected="0">
            <x v="2"/>
          </reference>
        </references>
      </pivotArea>
    </format>
    <format dxfId="1950">
      <pivotArea field="0" dataOnly="0" labelOnly="1" grandRow="1" outline="0" axis="axisRow" fieldPosition="0">
        <references count="1">
          <reference field="4294967294" count="1" selected="0">
            <x v="3"/>
          </reference>
        </references>
      </pivotArea>
    </format>
    <format dxfId="1949">
      <pivotArea field="0" dataOnly="0" labelOnly="1" grandRow="1" outline="0" axis="axisRow" fieldPosition="0">
        <references count="1">
          <reference field="4294967294" count="1" selected="0">
            <x v="4"/>
          </reference>
        </references>
      </pivotArea>
    </format>
    <format dxfId="1948">
      <pivotArea field="0" dataOnly="0" labelOnly="1" grandRow="1" outline="0" axis="axisRow" fieldPosition="0">
        <references count="1">
          <reference field="4294967294" count="1" selected="0">
            <x v="5"/>
          </reference>
        </references>
      </pivotArea>
    </format>
    <format dxfId="1947">
      <pivotArea field="0" dataOnly="0" labelOnly="1" grandRow="1" outline="0" axis="axisRow" fieldPosition="0">
        <references count="1">
          <reference field="4294967294" count="1" selected="0">
            <x v="6"/>
          </reference>
        </references>
      </pivotArea>
    </format>
    <format dxfId="1946">
      <pivotArea field="0" dataOnly="0" labelOnly="1" grandRow="1" outline="0" axis="axisRow" fieldPosition="0">
        <references count="1">
          <reference field="4294967294" count="1" selected="0">
            <x v="7"/>
          </reference>
        </references>
      </pivotArea>
    </format>
    <format dxfId="1945">
      <pivotArea field="0" dataOnly="0" labelOnly="1" grandRow="1" outline="0" axis="axisRow" fieldPosition="0">
        <references count="1">
          <reference field="4294967294" count="1" selected="0">
            <x v="8"/>
          </reference>
        </references>
      </pivotArea>
    </format>
    <format dxfId="1944">
      <pivotArea field="0" dataOnly="0" labelOnly="1" grandRow="1" outline="0" axis="axisRow" fieldPosition="0">
        <references count="1">
          <reference field="4294967294" count="1" selected="0">
            <x v="9"/>
          </reference>
        </references>
      </pivotArea>
    </format>
    <format dxfId="1943">
      <pivotArea field="0" dataOnly="0" labelOnly="1" grandRow="1" outline="0" axis="axisRow" fieldPosition="0">
        <references count="1">
          <reference field="4294967294" count="1" selected="0">
            <x v="10"/>
          </reference>
        </references>
      </pivotArea>
    </format>
    <format dxfId="1942">
      <pivotArea field="0" dataOnly="0" labelOnly="1" grandRow="1" outline="0" axis="axisRow" fieldPosition="0">
        <references count="1">
          <reference field="4294967294" count="1" selected="0">
            <x v="11"/>
          </reference>
        </references>
      </pivotArea>
    </format>
    <format dxfId="1941">
      <pivotArea field="0" dataOnly="0" labelOnly="1" grandRow="1" outline="0" axis="axisRow" fieldPosition="0">
        <references count="1">
          <reference field="4294967294" count="1" selected="0">
            <x v="12"/>
          </reference>
        </references>
      </pivotArea>
    </format>
    <format dxfId="1940">
      <pivotArea field="0" dataOnly="0" labelOnly="1" grandRow="1" outline="0" axis="axisRow" fieldPosition="0">
        <references count="1">
          <reference field="4294967294" count="1" selected="0">
            <x v="13"/>
          </reference>
        </references>
      </pivotArea>
    </format>
    <format dxfId="1939">
      <pivotArea field="0" dataOnly="0" labelOnly="1" grandRow="1" outline="0" axis="axisRow" fieldPosition="0">
        <references count="1">
          <reference field="4294967294" count="1" selected="0">
            <x v="14"/>
          </reference>
        </references>
      </pivotArea>
    </format>
    <format dxfId="1938">
      <pivotArea field="0" dataOnly="0" labelOnly="1" grandRow="1" outline="0" axis="axisRow" fieldPosition="0">
        <references count="1">
          <reference field="4294967294" count="1" selected="0">
            <x v="15"/>
          </reference>
        </references>
      </pivotArea>
    </format>
    <format dxfId="1937">
      <pivotArea field="0" dataOnly="0" labelOnly="1" grandRow="1" outline="0" axis="axisRow" fieldPosition="0">
        <references count="1">
          <reference field="4294967294" count="1" selected="0">
            <x v="16"/>
          </reference>
        </references>
      </pivotArea>
    </format>
    <format dxfId="1936">
      <pivotArea field="0" dataOnly="0" labelOnly="1" grandRow="1" outline="0" axis="axisRow" fieldPosition="0">
        <references count="1">
          <reference field="4294967294" count="1" selected="0">
            <x v="17"/>
          </reference>
        </references>
      </pivotArea>
    </format>
    <format dxfId="1935">
      <pivotArea field="0" dataOnly="0" labelOnly="1" grandRow="1" outline="0" axis="axisRow" fieldPosition="0">
        <references count="1">
          <reference field="4294967294" count="1" selected="0">
            <x v="18"/>
          </reference>
        </references>
      </pivotArea>
    </format>
    <format dxfId="1934">
      <pivotArea field="0" dataOnly="0" labelOnly="1" grandRow="1" outline="0" axis="axisRow" fieldPosition="0">
        <references count="1">
          <reference field="4294967294" count="1" selected="0">
            <x v="19"/>
          </reference>
        </references>
      </pivotArea>
    </format>
    <format dxfId="1933">
      <pivotArea field="0" dataOnly="0" labelOnly="1" grandRow="1" outline="0" axis="axisRow" fieldPosition="0">
        <references count="1">
          <reference field="4294967294" count="1" selected="0">
            <x v="20"/>
          </reference>
        </references>
      </pivotArea>
    </format>
    <format dxfId="1932">
      <pivotArea field="0" dataOnly="0" labelOnly="1" grandRow="1" outline="0" axis="axisRow" fieldPosition="0">
        <references count="1">
          <reference field="4294967294" count="1" selected="0">
            <x v="21"/>
          </reference>
        </references>
      </pivotArea>
    </format>
    <format dxfId="1931">
      <pivotArea field="0" dataOnly="0" labelOnly="1" grandRow="1" outline="0" axis="axisRow" fieldPosition="0">
        <references count="1">
          <reference field="4294967294" count="1" selected="0">
            <x v="22"/>
          </reference>
        </references>
      </pivotArea>
    </format>
    <format dxfId="1930">
      <pivotArea field="0" dataOnly="0" labelOnly="1" grandRow="1" outline="0" axis="axisRow" fieldPosition="0">
        <references count="1">
          <reference field="4294967294" count="1" selected="0">
            <x v="23"/>
          </reference>
        </references>
      </pivotArea>
    </format>
    <format dxfId="1929">
      <pivotArea field="0" dataOnly="0" labelOnly="1" grandRow="1" outline="0" axis="axisRow" fieldPosition="0">
        <references count="1">
          <reference field="4294967294" count="1" selected="0">
            <x v="24"/>
          </reference>
        </references>
      </pivotArea>
    </format>
    <format dxfId="1928">
      <pivotArea field="0" dataOnly="0" labelOnly="1" grandRow="1" outline="0" axis="axisRow" fieldPosition="0">
        <references count="1">
          <reference field="4294967294" count="1" selected="0">
            <x v="25"/>
          </reference>
        </references>
      </pivotArea>
    </format>
    <format dxfId="1927">
      <pivotArea field="0" dataOnly="0" labelOnly="1" grandRow="1" outline="0" axis="axisRow" fieldPosition="0">
        <references count="1">
          <reference field="4294967294" count="1" selected="0">
            <x v="26"/>
          </reference>
        </references>
      </pivotArea>
    </format>
    <format dxfId="1926">
      <pivotArea field="0" dataOnly="0" labelOnly="1" grandRow="1" outline="0" axis="axisRow" fieldPosition="0">
        <references count="1">
          <reference field="4294967294" count="1" selected="0">
            <x v="27"/>
          </reference>
        </references>
      </pivotArea>
    </format>
    <format dxfId="1925">
      <pivotArea field="0" dataOnly="0" labelOnly="1" grandRow="1" outline="0" axis="axisRow" fieldPosition="0">
        <references count="1">
          <reference field="4294967294" count="1" selected="0">
            <x v="28"/>
          </reference>
        </references>
      </pivotArea>
    </format>
    <format dxfId="1924">
      <pivotArea field="0" dataOnly="0" labelOnly="1" grandRow="1" outline="0" axis="axisRow" fieldPosition="0">
        <references count="1">
          <reference field="4294967294" count="1" selected="0">
            <x v="29"/>
          </reference>
        </references>
      </pivotArea>
    </format>
    <format dxfId="1923">
      <pivotArea field="0" dataOnly="0" labelOnly="1" grandRow="1" outline="0" axis="axisRow" fieldPosition="0">
        <references count="1">
          <reference field="4294967294" count="1" selected="0">
            <x v="30"/>
          </reference>
        </references>
      </pivotArea>
    </format>
    <format dxfId="1922">
      <pivotArea field="0" dataOnly="0" labelOnly="1" grandRow="1" outline="0" axis="axisRow" fieldPosition="0">
        <references count="1">
          <reference field="4294967294" count="1" selected="0">
            <x v="31"/>
          </reference>
        </references>
      </pivotArea>
    </format>
    <format dxfId="1921">
      <pivotArea field="0" dataOnly="0" labelOnly="1" grandRow="1" outline="0" axis="axisRow" fieldPosition="0">
        <references count="1">
          <reference field="4294967294" count="1" selected="0">
            <x v="0"/>
          </reference>
        </references>
      </pivotArea>
    </format>
    <format dxfId="1920">
      <pivotArea field="0" dataOnly="0" labelOnly="1" grandRow="1" outline="0" axis="axisRow" fieldPosition="0">
        <references count="1">
          <reference field="4294967294" count="1" selected="0">
            <x v="1"/>
          </reference>
        </references>
      </pivotArea>
    </format>
    <format dxfId="1919">
      <pivotArea field="0" dataOnly="0" labelOnly="1" grandRow="1" outline="0" axis="axisRow" fieldPosition="0">
        <references count="1">
          <reference field="4294967294" count="1" selected="0">
            <x v="2"/>
          </reference>
        </references>
      </pivotArea>
    </format>
    <format dxfId="1918">
      <pivotArea field="0" dataOnly="0" labelOnly="1" grandRow="1" outline="0" axis="axisRow" fieldPosition="0">
        <references count="1">
          <reference field="4294967294" count="1" selected="0">
            <x v="3"/>
          </reference>
        </references>
      </pivotArea>
    </format>
    <format dxfId="1917">
      <pivotArea field="0" dataOnly="0" labelOnly="1" grandRow="1" outline="0" axis="axisRow" fieldPosition="0">
        <references count="1">
          <reference field="4294967294" count="1" selected="0">
            <x v="4"/>
          </reference>
        </references>
      </pivotArea>
    </format>
    <format dxfId="1916">
      <pivotArea field="0" dataOnly="0" labelOnly="1" grandRow="1" outline="0" axis="axisRow" fieldPosition="0">
        <references count="1">
          <reference field="4294967294" count="1" selected="0">
            <x v="5"/>
          </reference>
        </references>
      </pivotArea>
    </format>
    <format dxfId="1915">
      <pivotArea field="0" dataOnly="0" labelOnly="1" grandRow="1" outline="0" axis="axisRow" fieldPosition="0">
        <references count="1">
          <reference field="4294967294" count="1" selected="0">
            <x v="6"/>
          </reference>
        </references>
      </pivotArea>
    </format>
    <format dxfId="1914">
      <pivotArea field="0" dataOnly="0" labelOnly="1" grandRow="1" outline="0" axis="axisRow" fieldPosition="0">
        <references count="1">
          <reference field="4294967294" count="1" selected="0">
            <x v="7"/>
          </reference>
        </references>
      </pivotArea>
    </format>
    <format dxfId="1913">
      <pivotArea field="0" dataOnly="0" labelOnly="1" grandRow="1" outline="0" axis="axisRow" fieldPosition="0">
        <references count="1">
          <reference field="4294967294" count="1" selected="0">
            <x v="8"/>
          </reference>
        </references>
      </pivotArea>
    </format>
    <format dxfId="1912">
      <pivotArea field="0" dataOnly="0" labelOnly="1" grandRow="1" outline="0" axis="axisRow" fieldPosition="0">
        <references count="1">
          <reference field="4294967294" count="1" selected="0">
            <x v="9"/>
          </reference>
        </references>
      </pivotArea>
    </format>
    <format dxfId="1911">
      <pivotArea field="0" dataOnly="0" labelOnly="1" grandRow="1" outline="0" axis="axisRow" fieldPosition="0">
        <references count="1">
          <reference field="4294967294" count="1" selected="0">
            <x v="10"/>
          </reference>
        </references>
      </pivotArea>
    </format>
    <format dxfId="1910">
      <pivotArea field="0" dataOnly="0" labelOnly="1" grandRow="1" outline="0" axis="axisRow" fieldPosition="0">
        <references count="1">
          <reference field="4294967294" count="1" selected="0">
            <x v="11"/>
          </reference>
        </references>
      </pivotArea>
    </format>
    <format dxfId="1909">
      <pivotArea field="0" dataOnly="0" labelOnly="1" grandRow="1" outline="0" axis="axisRow" fieldPosition="0">
        <references count="1">
          <reference field="4294967294" count="1" selected="0">
            <x v="12"/>
          </reference>
        </references>
      </pivotArea>
    </format>
    <format dxfId="1908">
      <pivotArea field="0" dataOnly="0" labelOnly="1" grandRow="1" outline="0" axis="axisRow" fieldPosition="0">
        <references count="1">
          <reference field="4294967294" count="1" selected="0">
            <x v="13"/>
          </reference>
        </references>
      </pivotArea>
    </format>
    <format dxfId="1907">
      <pivotArea field="0" dataOnly="0" labelOnly="1" grandRow="1" outline="0" axis="axisRow" fieldPosition="0">
        <references count="1">
          <reference field="4294967294" count="1" selected="0">
            <x v="14"/>
          </reference>
        </references>
      </pivotArea>
    </format>
    <format dxfId="1906">
      <pivotArea field="0" dataOnly="0" labelOnly="1" grandRow="1" outline="0" axis="axisRow" fieldPosition="0">
        <references count="1">
          <reference field="4294967294" count="1" selected="0">
            <x v="15"/>
          </reference>
        </references>
      </pivotArea>
    </format>
    <format dxfId="1905">
      <pivotArea field="0" dataOnly="0" labelOnly="1" grandRow="1" outline="0" axis="axisRow" fieldPosition="0">
        <references count="1">
          <reference field="4294967294" count="1" selected="0">
            <x v="16"/>
          </reference>
        </references>
      </pivotArea>
    </format>
    <format dxfId="1904">
      <pivotArea field="0" dataOnly="0" labelOnly="1" grandRow="1" outline="0" axis="axisRow" fieldPosition="0">
        <references count="1">
          <reference field="4294967294" count="1" selected="0">
            <x v="17"/>
          </reference>
        </references>
      </pivotArea>
    </format>
    <format dxfId="1903">
      <pivotArea field="0" dataOnly="0" labelOnly="1" grandRow="1" outline="0" axis="axisRow" fieldPosition="0">
        <references count="1">
          <reference field="4294967294" count="1" selected="0">
            <x v="18"/>
          </reference>
        </references>
      </pivotArea>
    </format>
    <format dxfId="1902">
      <pivotArea field="0" dataOnly="0" labelOnly="1" grandRow="1" outline="0" axis="axisRow" fieldPosition="0">
        <references count="1">
          <reference field="4294967294" count="1" selected="0">
            <x v="19"/>
          </reference>
        </references>
      </pivotArea>
    </format>
    <format dxfId="1901">
      <pivotArea field="0" dataOnly="0" labelOnly="1" grandRow="1" outline="0" axis="axisRow" fieldPosition="0">
        <references count="1">
          <reference field="4294967294" count="1" selected="0">
            <x v="20"/>
          </reference>
        </references>
      </pivotArea>
    </format>
    <format dxfId="1900">
      <pivotArea field="0" dataOnly="0" labelOnly="1" grandRow="1" outline="0" axis="axisRow" fieldPosition="0">
        <references count="1">
          <reference field="4294967294" count="1" selected="0">
            <x v="21"/>
          </reference>
        </references>
      </pivotArea>
    </format>
    <format dxfId="1899">
      <pivotArea field="0" dataOnly="0" labelOnly="1" grandRow="1" outline="0" axis="axisRow" fieldPosition="0">
        <references count="1">
          <reference field="4294967294" count="1" selected="0">
            <x v="22"/>
          </reference>
        </references>
      </pivotArea>
    </format>
    <format dxfId="1898">
      <pivotArea field="0" dataOnly="0" labelOnly="1" grandRow="1" outline="0" axis="axisRow" fieldPosition="0">
        <references count="1">
          <reference field="4294967294" count="1" selected="0">
            <x v="23"/>
          </reference>
        </references>
      </pivotArea>
    </format>
    <format dxfId="1897">
      <pivotArea field="0" dataOnly="0" labelOnly="1" grandRow="1" outline="0" axis="axisRow" fieldPosition="0">
        <references count="1">
          <reference field="4294967294" count="1" selected="0">
            <x v="24"/>
          </reference>
        </references>
      </pivotArea>
    </format>
    <format dxfId="1896">
      <pivotArea field="0" dataOnly="0" labelOnly="1" grandRow="1" outline="0" axis="axisRow" fieldPosition="0">
        <references count="1">
          <reference field="4294967294" count="1" selected="0">
            <x v="25"/>
          </reference>
        </references>
      </pivotArea>
    </format>
    <format dxfId="1895">
      <pivotArea field="0" dataOnly="0" labelOnly="1" grandRow="1" outline="0" axis="axisRow" fieldPosition="0">
        <references count="1">
          <reference field="4294967294" count="1" selected="0">
            <x v="26"/>
          </reference>
        </references>
      </pivotArea>
    </format>
    <format dxfId="1894">
      <pivotArea field="0" dataOnly="0" labelOnly="1" grandRow="1" outline="0" axis="axisRow" fieldPosition="0">
        <references count="1">
          <reference field="4294967294" count="1" selected="0">
            <x v="27"/>
          </reference>
        </references>
      </pivotArea>
    </format>
    <format dxfId="1893">
      <pivotArea field="0" dataOnly="0" labelOnly="1" grandRow="1" outline="0" axis="axisRow" fieldPosition="0">
        <references count="1">
          <reference field="4294967294" count="1" selected="0">
            <x v="28"/>
          </reference>
        </references>
      </pivotArea>
    </format>
    <format dxfId="1892">
      <pivotArea field="0" dataOnly="0" labelOnly="1" grandRow="1" outline="0" axis="axisRow" fieldPosition="0">
        <references count="1">
          <reference field="4294967294" count="1" selected="0">
            <x v="29"/>
          </reference>
        </references>
      </pivotArea>
    </format>
    <format dxfId="1891">
      <pivotArea field="0" dataOnly="0" labelOnly="1" grandRow="1" outline="0" axis="axisRow" fieldPosition="0">
        <references count="1">
          <reference field="4294967294" count="1" selected="0">
            <x v="30"/>
          </reference>
        </references>
      </pivotArea>
    </format>
    <format dxfId="1890">
      <pivotArea field="0" dataOnly="0" labelOnly="1" grandRow="1" outline="0" axis="axisRow" fieldPosition="0">
        <references count="1">
          <reference field="4294967294" count="1" selected="0">
            <x v="31"/>
          </reference>
        </references>
      </pivotArea>
    </format>
    <format dxfId="1889">
      <pivotArea field="0" dataOnly="0" labelOnly="1" grandRow="1" outline="0" axis="axisRow" fieldPosition="0">
        <references count="1">
          <reference field="4294967294" count="1" selected="0">
            <x v="0"/>
          </reference>
        </references>
      </pivotArea>
    </format>
    <format dxfId="1888">
      <pivotArea field="0" dataOnly="0" labelOnly="1" grandRow="1" outline="0" axis="axisRow" fieldPosition="0">
        <references count="1">
          <reference field="4294967294" count="1" selected="0">
            <x v="1"/>
          </reference>
        </references>
      </pivotArea>
    </format>
    <format dxfId="1887">
      <pivotArea field="0" dataOnly="0" labelOnly="1" grandRow="1" outline="0" axis="axisRow" fieldPosition="0">
        <references count="1">
          <reference field="4294967294" count="1" selected="0">
            <x v="2"/>
          </reference>
        </references>
      </pivotArea>
    </format>
    <format dxfId="1886">
      <pivotArea field="0" dataOnly="0" labelOnly="1" grandRow="1" outline="0" axis="axisRow" fieldPosition="0">
        <references count="1">
          <reference field="4294967294" count="1" selected="0">
            <x v="3"/>
          </reference>
        </references>
      </pivotArea>
    </format>
    <format dxfId="1885">
      <pivotArea field="0" dataOnly="0" labelOnly="1" grandRow="1" outline="0" axis="axisRow" fieldPosition="0">
        <references count="1">
          <reference field="4294967294" count="1" selected="0">
            <x v="4"/>
          </reference>
        </references>
      </pivotArea>
    </format>
    <format dxfId="1884">
      <pivotArea field="0" dataOnly="0" labelOnly="1" grandRow="1" outline="0" axis="axisRow" fieldPosition="0">
        <references count="1">
          <reference field="4294967294" count="1" selected="0">
            <x v="5"/>
          </reference>
        </references>
      </pivotArea>
    </format>
    <format dxfId="1883">
      <pivotArea field="0" dataOnly="0" labelOnly="1" grandRow="1" outline="0" axis="axisRow" fieldPosition="0">
        <references count="1">
          <reference field="4294967294" count="1" selected="0">
            <x v="6"/>
          </reference>
        </references>
      </pivotArea>
    </format>
    <format dxfId="1882">
      <pivotArea field="0" dataOnly="0" labelOnly="1" grandRow="1" outline="0" axis="axisRow" fieldPosition="0">
        <references count="1">
          <reference field="4294967294" count="1" selected="0">
            <x v="7"/>
          </reference>
        </references>
      </pivotArea>
    </format>
    <format dxfId="1881">
      <pivotArea field="0" dataOnly="0" labelOnly="1" grandRow="1" outline="0" axis="axisRow" fieldPosition="0">
        <references count="1">
          <reference field="4294967294" count="1" selected="0">
            <x v="8"/>
          </reference>
        </references>
      </pivotArea>
    </format>
    <format dxfId="1880">
      <pivotArea field="0" dataOnly="0" labelOnly="1" grandRow="1" outline="0" axis="axisRow" fieldPosition="0">
        <references count="1">
          <reference field="4294967294" count="1" selected="0">
            <x v="9"/>
          </reference>
        </references>
      </pivotArea>
    </format>
    <format dxfId="1879">
      <pivotArea field="0" dataOnly="0" labelOnly="1" grandRow="1" outline="0" axis="axisRow" fieldPosition="0">
        <references count="1">
          <reference field="4294967294" count="1" selected="0">
            <x v="10"/>
          </reference>
        </references>
      </pivotArea>
    </format>
    <format dxfId="1878">
      <pivotArea field="0" dataOnly="0" labelOnly="1" grandRow="1" outline="0" axis="axisRow" fieldPosition="0">
        <references count="1">
          <reference field="4294967294" count="1" selected="0">
            <x v="11"/>
          </reference>
        </references>
      </pivotArea>
    </format>
    <format dxfId="1877">
      <pivotArea field="0" dataOnly="0" labelOnly="1" grandRow="1" outline="0" axis="axisRow" fieldPosition="0">
        <references count="1">
          <reference field="4294967294" count="1" selected="0">
            <x v="12"/>
          </reference>
        </references>
      </pivotArea>
    </format>
    <format dxfId="1876">
      <pivotArea field="0" dataOnly="0" labelOnly="1" grandRow="1" outline="0" axis="axisRow" fieldPosition="0">
        <references count="1">
          <reference field="4294967294" count="1" selected="0">
            <x v="13"/>
          </reference>
        </references>
      </pivotArea>
    </format>
    <format dxfId="1875">
      <pivotArea field="0" dataOnly="0" labelOnly="1" grandRow="1" outline="0" axis="axisRow" fieldPosition="0">
        <references count="1">
          <reference field="4294967294" count="1" selected="0">
            <x v="14"/>
          </reference>
        </references>
      </pivotArea>
    </format>
    <format dxfId="1874">
      <pivotArea field="0" dataOnly="0" labelOnly="1" grandRow="1" outline="0" axis="axisRow" fieldPosition="0">
        <references count="1">
          <reference field="4294967294" count="1" selected="0">
            <x v="15"/>
          </reference>
        </references>
      </pivotArea>
    </format>
    <format dxfId="1873">
      <pivotArea field="0" dataOnly="0" labelOnly="1" grandRow="1" outline="0" axis="axisRow" fieldPosition="0">
        <references count="1">
          <reference field="4294967294" count="1" selected="0">
            <x v="16"/>
          </reference>
        </references>
      </pivotArea>
    </format>
    <format dxfId="1872">
      <pivotArea field="0" dataOnly="0" labelOnly="1" grandRow="1" outline="0" axis="axisRow" fieldPosition="0">
        <references count="1">
          <reference field="4294967294" count="1" selected="0">
            <x v="17"/>
          </reference>
        </references>
      </pivotArea>
    </format>
    <format dxfId="1871">
      <pivotArea field="0" dataOnly="0" labelOnly="1" grandRow="1" outline="0" axis="axisRow" fieldPosition="0">
        <references count="1">
          <reference field="4294967294" count="1" selected="0">
            <x v="18"/>
          </reference>
        </references>
      </pivotArea>
    </format>
    <format dxfId="1870">
      <pivotArea field="0" dataOnly="0" labelOnly="1" grandRow="1" outline="0" axis="axisRow" fieldPosition="0">
        <references count="1">
          <reference field="4294967294" count="1" selected="0">
            <x v="19"/>
          </reference>
        </references>
      </pivotArea>
    </format>
    <format dxfId="1869">
      <pivotArea field="0" dataOnly="0" labelOnly="1" grandRow="1" outline="0" axis="axisRow" fieldPosition="0">
        <references count="1">
          <reference field="4294967294" count="1" selected="0">
            <x v="20"/>
          </reference>
        </references>
      </pivotArea>
    </format>
    <format dxfId="1868">
      <pivotArea field="0" dataOnly="0" labelOnly="1" grandRow="1" outline="0" axis="axisRow" fieldPosition="0">
        <references count="1">
          <reference field="4294967294" count="1" selected="0">
            <x v="21"/>
          </reference>
        </references>
      </pivotArea>
    </format>
    <format dxfId="1867">
      <pivotArea field="0" dataOnly="0" labelOnly="1" grandRow="1" outline="0" axis="axisRow" fieldPosition="0">
        <references count="1">
          <reference field="4294967294" count="1" selected="0">
            <x v="22"/>
          </reference>
        </references>
      </pivotArea>
    </format>
    <format dxfId="1866">
      <pivotArea field="0" dataOnly="0" labelOnly="1" grandRow="1" outline="0" axis="axisRow" fieldPosition="0">
        <references count="1">
          <reference field="4294967294" count="1" selected="0">
            <x v="23"/>
          </reference>
        </references>
      </pivotArea>
    </format>
    <format dxfId="1865">
      <pivotArea field="0" dataOnly="0" labelOnly="1" grandRow="1" outline="0" axis="axisRow" fieldPosition="0">
        <references count="1">
          <reference field="4294967294" count="1" selected="0">
            <x v="24"/>
          </reference>
        </references>
      </pivotArea>
    </format>
    <format dxfId="1864">
      <pivotArea field="0" dataOnly="0" labelOnly="1" grandRow="1" outline="0" axis="axisRow" fieldPosition="0">
        <references count="1">
          <reference field="4294967294" count="1" selected="0">
            <x v="25"/>
          </reference>
        </references>
      </pivotArea>
    </format>
    <format dxfId="1863">
      <pivotArea field="0" dataOnly="0" labelOnly="1" grandRow="1" outline="0" axis="axisRow" fieldPosition="0">
        <references count="1">
          <reference field="4294967294" count="1" selected="0">
            <x v="26"/>
          </reference>
        </references>
      </pivotArea>
    </format>
    <format dxfId="1862">
      <pivotArea field="0" dataOnly="0" labelOnly="1" grandRow="1" outline="0" axis="axisRow" fieldPosition="0">
        <references count="1">
          <reference field="4294967294" count="1" selected="0">
            <x v="27"/>
          </reference>
        </references>
      </pivotArea>
    </format>
    <format dxfId="1861">
      <pivotArea field="0" dataOnly="0" labelOnly="1" grandRow="1" outline="0" axis="axisRow" fieldPosition="0">
        <references count="1">
          <reference field="4294967294" count="1" selected="0">
            <x v="28"/>
          </reference>
        </references>
      </pivotArea>
    </format>
    <format dxfId="1860">
      <pivotArea field="0" dataOnly="0" labelOnly="1" grandRow="1" outline="0" axis="axisRow" fieldPosition="0">
        <references count="1">
          <reference field="4294967294" count="1" selected="0">
            <x v="29"/>
          </reference>
        </references>
      </pivotArea>
    </format>
    <format dxfId="1859">
      <pivotArea field="0" dataOnly="0" labelOnly="1" grandRow="1" outline="0" axis="axisRow" fieldPosition="0">
        <references count="1">
          <reference field="4294967294" count="1" selected="0">
            <x v="30"/>
          </reference>
        </references>
      </pivotArea>
    </format>
    <format dxfId="1858">
      <pivotArea field="0" dataOnly="0" labelOnly="1" grandRow="1" outline="0" axis="axisRow" fieldPosition="0">
        <references count="1">
          <reference field="4294967294" count="1" selected="0">
            <x v="31"/>
          </reference>
        </references>
      </pivotArea>
    </format>
    <format dxfId="1857">
      <pivotArea field="0" dataOnly="0" labelOnly="1" grandRow="1" outline="0" axis="axisRow" fieldPosition="0">
        <references count="1">
          <reference field="4294967294" count="1" selected="0">
            <x v="0"/>
          </reference>
        </references>
      </pivotArea>
    </format>
    <format dxfId="1856">
      <pivotArea field="0" dataOnly="0" labelOnly="1" grandRow="1" outline="0" axis="axisRow" fieldPosition="0">
        <references count="1">
          <reference field="4294967294" count="1" selected="0">
            <x v="1"/>
          </reference>
        </references>
      </pivotArea>
    </format>
    <format dxfId="1855">
      <pivotArea field="0" dataOnly="0" labelOnly="1" grandRow="1" outline="0" axis="axisRow" fieldPosition="0">
        <references count="1">
          <reference field="4294967294" count="1" selected="0">
            <x v="2"/>
          </reference>
        </references>
      </pivotArea>
    </format>
    <format dxfId="1854">
      <pivotArea field="0" dataOnly="0" labelOnly="1" grandRow="1" outline="0" axis="axisRow" fieldPosition="0">
        <references count="1">
          <reference field="4294967294" count="1" selected="0">
            <x v="3"/>
          </reference>
        </references>
      </pivotArea>
    </format>
    <format dxfId="1853">
      <pivotArea field="0" dataOnly="0" labelOnly="1" grandRow="1" outline="0" axis="axisRow" fieldPosition="0">
        <references count="1">
          <reference field="4294967294" count="1" selected="0">
            <x v="4"/>
          </reference>
        </references>
      </pivotArea>
    </format>
    <format dxfId="1852">
      <pivotArea field="0" dataOnly="0" labelOnly="1" grandRow="1" outline="0" axis="axisRow" fieldPosition="0">
        <references count="1">
          <reference field="4294967294" count="1" selected="0">
            <x v="5"/>
          </reference>
        </references>
      </pivotArea>
    </format>
    <format dxfId="1851">
      <pivotArea field="0" dataOnly="0" labelOnly="1" grandRow="1" outline="0" axis="axisRow" fieldPosition="0">
        <references count="1">
          <reference field="4294967294" count="1" selected="0">
            <x v="6"/>
          </reference>
        </references>
      </pivotArea>
    </format>
    <format dxfId="1850">
      <pivotArea field="0" dataOnly="0" labelOnly="1" grandRow="1" outline="0" axis="axisRow" fieldPosition="0">
        <references count="1">
          <reference field="4294967294" count="1" selected="0">
            <x v="7"/>
          </reference>
        </references>
      </pivotArea>
    </format>
    <format dxfId="1849">
      <pivotArea field="0" dataOnly="0" labelOnly="1" grandRow="1" outline="0" axis="axisRow" fieldPosition="0">
        <references count="1">
          <reference field="4294967294" count="1" selected="0">
            <x v="8"/>
          </reference>
        </references>
      </pivotArea>
    </format>
    <format dxfId="1848">
      <pivotArea field="0" dataOnly="0" labelOnly="1" grandRow="1" outline="0" axis="axisRow" fieldPosition="0">
        <references count="1">
          <reference field="4294967294" count="1" selected="0">
            <x v="9"/>
          </reference>
        </references>
      </pivotArea>
    </format>
    <format dxfId="1847">
      <pivotArea field="0" dataOnly="0" labelOnly="1" grandRow="1" outline="0" axis="axisRow" fieldPosition="0">
        <references count="1">
          <reference field="4294967294" count="1" selected="0">
            <x v="10"/>
          </reference>
        </references>
      </pivotArea>
    </format>
    <format dxfId="1846">
      <pivotArea field="0" dataOnly="0" labelOnly="1" grandRow="1" outline="0" axis="axisRow" fieldPosition="0">
        <references count="1">
          <reference field="4294967294" count="1" selected="0">
            <x v="11"/>
          </reference>
        </references>
      </pivotArea>
    </format>
    <format dxfId="1845">
      <pivotArea field="0" dataOnly="0" labelOnly="1" grandRow="1" outline="0" axis="axisRow" fieldPosition="0">
        <references count="1">
          <reference field="4294967294" count="1" selected="0">
            <x v="12"/>
          </reference>
        </references>
      </pivotArea>
    </format>
    <format dxfId="1844">
      <pivotArea field="0" dataOnly="0" labelOnly="1" grandRow="1" outline="0" axis="axisRow" fieldPosition="0">
        <references count="1">
          <reference field="4294967294" count="1" selected="0">
            <x v="13"/>
          </reference>
        </references>
      </pivotArea>
    </format>
    <format dxfId="1843">
      <pivotArea field="0" dataOnly="0" labelOnly="1" grandRow="1" outline="0" axis="axisRow" fieldPosition="0">
        <references count="1">
          <reference field="4294967294" count="1" selected="0">
            <x v="14"/>
          </reference>
        </references>
      </pivotArea>
    </format>
    <format dxfId="1842">
      <pivotArea field="0" dataOnly="0" labelOnly="1" grandRow="1" outline="0" axis="axisRow" fieldPosition="0">
        <references count="1">
          <reference field="4294967294" count="1" selected="0">
            <x v="15"/>
          </reference>
        </references>
      </pivotArea>
    </format>
    <format dxfId="1841">
      <pivotArea field="0" dataOnly="0" labelOnly="1" grandRow="1" outline="0" axis="axisRow" fieldPosition="0">
        <references count="1">
          <reference field="4294967294" count="1" selected="0">
            <x v="16"/>
          </reference>
        </references>
      </pivotArea>
    </format>
    <format dxfId="1840">
      <pivotArea field="0" dataOnly="0" labelOnly="1" grandRow="1" outline="0" axis="axisRow" fieldPosition="0">
        <references count="1">
          <reference field="4294967294" count="1" selected="0">
            <x v="17"/>
          </reference>
        </references>
      </pivotArea>
    </format>
    <format dxfId="1839">
      <pivotArea field="0" dataOnly="0" labelOnly="1" grandRow="1" outline="0" axis="axisRow" fieldPosition="0">
        <references count="1">
          <reference field="4294967294" count="1" selected="0">
            <x v="18"/>
          </reference>
        </references>
      </pivotArea>
    </format>
    <format dxfId="1838">
      <pivotArea field="0" dataOnly="0" labelOnly="1" grandRow="1" outline="0" axis="axisRow" fieldPosition="0">
        <references count="1">
          <reference field="4294967294" count="1" selected="0">
            <x v="19"/>
          </reference>
        </references>
      </pivotArea>
    </format>
    <format dxfId="1837">
      <pivotArea field="0" dataOnly="0" labelOnly="1" grandRow="1" outline="0" axis="axisRow" fieldPosition="0">
        <references count="1">
          <reference field="4294967294" count="1" selected="0">
            <x v="20"/>
          </reference>
        </references>
      </pivotArea>
    </format>
    <format dxfId="1836">
      <pivotArea field="0" dataOnly="0" labelOnly="1" grandRow="1" outline="0" axis="axisRow" fieldPosition="0">
        <references count="1">
          <reference field="4294967294" count="1" selected="0">
            <x v="21"/>
          </reference>
        </references>
      </pivotArea>
    </format>
    <format dxfId="1835">
      <pivotArea field="0" dataOnly="0" labelOnly="1" grandRow="1" outline="0" axis="axisRow" fieldPosition="0">
        <references count="1">
          <reference field="4294967294" count="1" selected="0">
            <x v="22"/>
          </reference>
        </references>
      </pivotArea>
    </format>
    <format dxfId="1834">
      <pivotArea field="0" dataOnly="0" labelOnly="1" grandRow="1" outline="0" axis="axisRow" fieldPosition="0">
        <references count="1">
          <reference field="4294967294" count="1" selected="0">
            <x v="23"/>
          </reference>
        </references>
      </pivotArea>
    </format>
    <format dxfId="1833">
      <pivotArea field="0" dataOnly="0" labelOnly="1" grandRow="1" outline="0" axis="axisRow" fieldPosition="0">
        <references count="1">
          <reference field="4294967294" count="1" selected="0">
            <x v="24"/>
          </reference>
        </references>
      </pivotArea>
    </format>
    <format dxfId="1832">
      <pivotArea field="0" dataOnly="0" labelOnly="1" grandRow="1" outline="0" axis="axisRow" fieldPosition="0">
        <references count="1">
          <reference field="4294967294" count="1" selected="0">
            <x v="25"/>
          </reference>
        </references>
      </pivotArea>
    </format>
    <format dxfId="1831">
      <pivotArea field="0" dataOnly="0" labelOnly="1" grandRow="1" outline="0" axis="axisRow" fieldPosition="0">
        <references count="1">
          <reference field="4294967294" count="1" selected="0">
            <x v="26"/>
          </reference>
        </references>
      </pivotArea>
    </format>
    <format dxfId="1830">
      <pivotArea field="0" dataOnly="0" labelOnly="1" grandRow="1" outline="0" axis="axisRow" fieldPosition="0">
        <references count="1">
          <reference field="4294967294" count="1" selected="0">
            <x v="27"/>
          </reference>
        </references>
      </pivotArea>
    </format>
    <format dxfId="1829">
      <pivotArea field="0" dataOnly="0" labelOnly="1" grandRow="1" outline="0" axis="axisRow" fieldPosition="0">
        <references count="1">
          <reference field="4294967294" count="1" selected="0">
            <x v="28"/>
          </reference>
        </references>
      </pivotArea>
    </format>
    <format dxfId="1828">
      <pivotArea field="0" dataOnly="0" labelOnly="1" grandRow="1" outline="0" axis="axisRow" fieldPosition="0">
        <references count="1">
          <reference field="4294967294" count="1" selected="0">
            <x v="29"/>
          </reference>
        </references>
      </pivotArea>
    </format>
    <format dxfId="1827">
      <pivotArea field="0" dataOnly="0" labelOnly="1" grandRow="1" outline="0" axis="axisRow" fieldPosition="0">
        <references count="1">
          <reference field="4294967294" count="1" selected="0">
            <x v="30"/>
          </reference>
        </references>
      </pivotArea>
    </format>
    <format dxfId="1826">
      <pivotArea field="0" dataOnly="0" labelOnly="1" grandRow="1" outline="0" axis="axisRow" fieldPosition="0">
        <references count="1">
          <reference field="4294967294" count="1" selected="0">
            <x v="31"/>
          </reference>
        </references>
      </pivotArea>
    </format>
    <format dxfId="1825">
      <pivotArea field="0" dataOnly="0" labelOnly="1" grandRow="1" outline="0" axis="axisRow" fieldPosition="0">
        <references count="1">
          <reference field="4294967294" count="1" selected="0">
            <x v="0"/>
          </reference>
        </references>
      </pivotArea>
    </format>
    <format dxfId="1824">
      <pivotArea field="0" dataOnly="0" labelOnly="1" grandRow="1" outline="0" axis="axisRow" fieldPosition="0">
        <references count="1">
          <reference field="4294967294" count="1" selected="0">
            <x v="1"/>
          </reference>
        </references>
      </pivotArea>
    </format>
    <format dxfId="1823">
      <pivotArea field="0" dataOnly="0" labelOnly="1" grandRow="1" outline="0" axis="axisRow" fieldPosition="0">
        <references count="1">
          <reference field="4294967294" count="1" selected="0">
            <x v="2"/>
          </reference>
        </references>
      </pivotArea>
    </format>
    <format dxfId="1822">
      <pivotArea field="0" dataOnly="0" labelOnly="1" grandRow="1" outline="0" axis="axisRow" fieldPosition="0">
        <references count="1">
          <reference field="4294967294" count="1" selected="0">
            <x v="3"/>
          </reference>
        </references>
      </pivotArea>
    </format>
    <format dxfId="1821">
      <pivotArea field="0" dataOnly="0" labelOnly="1" grandRow="1" outline="0" axis="axisRow" fieldPosition="0">
        <references count="1">
          <reference field="4294967294" count="1" selected="0">
            <x v="4"/>
          </reference>
        </references>
      </pivotArea>
    </format>
    <format dxfId="1820">
      <pivotArea field="0" dataOnly="0" labelOnly="1" grandRow="1" outline="0" axis="axisRow" fieldPosition="0">
        <references count="1">
          <reference field="4294967294" count="1" selected="0">
            <x v="5"/>
          </reference>
        </references>
      </pivotArea>
    </format>
    <format dxfId="1819">
      <pivotArea field="0" dataOnly="0" labelOnly="1" grandRow="1" outline="0" axis="axisRow" fieldPosition="0">
        <references count="1">
          <reference field="4294967294" count="1" selected="0">
            <x v="6"/>
          </reference>
        </references>
      </pivotArea>
    </format>
    <format dxfId="1818">
      <pivotArea field="0" dataOnly="0" labelOnly="1" grandRow="1" outline="0" axis="axisRow" fieldPosition="0">
        <references count="1">
          <reference field="4294967294" count="1" selected="0">
            <x v="7"/>
          </reference>
        </references>
      </pivotArea>
    </format>
    <format dxfId="1817">
      <pivotArea field="0" dataOnly="0" labelOnly="1" grandRow="1" outline="0" axis="axisRow" fieldPosition="0">
        <references count="1">
          <reference field="4294967294" count="1" selected="0">
            <x v="8"/>
          </reference>
        </references>
      </pivotArea>
    </format>
    <format dxfId="1816">
      <pivotArea field="0" dataOnly="0" labelOnly="1" grandRow="1" outline="0" axis="axisRow" fieldPosition="0">
        <references count="1">
          <reference field="4294967294" count="1" selected="0">
            <x v="9"/>
          </reference>
        </references>
      </pivotArea>
    </format>
    <format dxfId="1815">
      <pivotArea field="0" dataOnly="0" labelOnly="1" grandRow="1" outline="0" axis="axisRow" fieldPosition="0">
        <references count="1">
          <reference field="4294967294" count="1" selected="0">
            <x v="10"/>
          </reference>
        </references>
      </pivotArea>
    </format>
    <format dxfId="1814">
      <pivotArea field="0" dataOnly="0" labelOnly="1" grandRow="1" outline="0" axis="axisRow" fieldPosition="0">
        <references count="1">
          <reference field="4294967294" count="1" selected="0">
            <x v="11"/>
          </reference>
        </references>
      </pivotArea>
    </format>
    <format dxfId="1813">
      <pivotArea field="0" dataOnly="0" labelOnly="1" grandRow="1" outline="0" axis="axisRow" fieldPosition="0">
        <references count="1">
          <reference field="4294967294" count="1" selected="0">
            <x v="12"/>
          </reference>
        </references>
      </pivotArea>
    </format>
    <format dxfId="1812">
      <pivotArea field="0" dataOnly="0" labelOnly="1" grandRow="1" outline="0" axis="axisRow" fieldPosition="0">
        <references count="1">
          <reference field="4294967294" count="1" selected="0">
            <x v="13"/>
          </reference>
        </references>
      </pivotArea>
    </format>
    <format dxfId="1811">
      <pivotArea field="0" dataOnly="0" labelOnly="1" grandRow="1" outline="0" axis="axisRow" fieldPosition="0">
        <references count="1">
          <reference field="4294967294" count="1" selected="0">
            <x v="14"/>
          </reference>
        </references>
      </pivotArea>
    </format>
    <format dxfId="1810">
      <pivotArea field="0" dataOnly="0" labelOnly="1" grandRow="1" outline="0" axis="axisRow" fieldPosition="0">
        <references count="1">
          <reference field="4294967294" count="1" selected="0">
            <x v="15"/>
          </reference>
        </references>
      </pivotArea>
    </format>
    <format dxfId="1809">
      <pivotArea field="0" dataOnly="0" labelOnly="1" grandRow="1" outline="0" axis="axisRow" fieldPosition="0">
        <references count="1">
          <reference field="4294967294" count="1" selected="0">
            <x v="16"/>
          </reference>
        </references>
      </pivotArea>
    </format>
    <format dxfId="1808">
      <pivotArea field="0" dataOnly="0" labelOnly="1" grandRow="1" outline="0" axis="axisRow" fieldPosition="0">
        <references count="1">
          <reference field="4294967294" count="1" selected="0">
            <x v="17"/>
          </reference>
        </references>
      </pivotArea>
    </format>
    <format dxfId="1807">
      <pivotArea field="0" dataOnly="0" labelOnly="1" grandRow="1" outline="0" axis="axisRow" fieldPosition="0">
        <references count="1">
          <reference field="4294967294" count="1" selected="0">
            <x v="18"/>
          </reference>
        </references>
      </pivotArea>
    </format>
    <format dxfId="1806">
      <pivotArea field="0" dataOnly="0" labelOnly="1" grandRow="1" outline="0" axis="axisRow" fieldPosition="0">
        <references count="1">
          <reference field="4294967294" count="1" selected="0">
            <x v="19"/>
          </reference>
        </references>
      </pivotArea>
    </format>
    <format dxfId="1805">
      <pivotArea field="0" dataOnly="0" labelOnly="1" grandRow="1" outline="0" axis="axisRow" fieldPosition="0">
        <references count="1">
          <reference field="4294967294" count="1" selected="0">
            <x v="20"/>
          </reference>
        </references>
      </pivotArea>
    </format>
    <format dxfId="1804">
      <pivotArea field="0" dataOnly="0" labelOnly="1" grandRow="1" outline="0" axis="axisRow" fieldPosition="0">
        <references count="1">
          <reference field="4294967294" count="1" selected="0">
            <x v="21"/>
          </reference>
        </references>
      </pivotArea>
    </format>
    <format dxfId="1803">
      <pivotArea field="0" dataOnly="0" labelOnly="1" grandRow="1" outline="0" axis="axisRow" fieldPosition="0">
        <references count="1">
          <reference field="4294967294" count="1" selected="0">
            <x v="22"/>
          </reference>
        </references>
      </pivotArea>
    </format>
    <format dxfId="1802">
      <pivotArea field="0" dataOnly="0" labelOnly="1" grandRow="1" outline="0" axis="axisRow" fieldPosition="0">
        <references count="1">
          <reference field="4294967294" count="1" selected="0">
            <x v="23"/>
          </reference>
        </references>
      </pivotArea>
    </format>
    <format dxfId="1801">
      <pivotArea field="0" dataOnly="0" labelOnly="1" grandRow="1" outline="0" axis="axisRow" fieldPosition="0">
        <references count="1">
          <reference field="4294967294" count="1" selected="0">
            <x v="24"/>
          </reference>
        </references>
      </pivotArea>
    </format>
    <format dxfId="1800">
      <pivotArea field="0" dataOnly="0" labelOnly="1" grandRow="1" outline="0" axis="axisRow" fieldPosition="0">
        <references count="1">
          <reference field="4294967294" count="1" selected="0">
            <x v="25"/>
          </reference>
        </references>
      </pivotArea>
    </format>
    <format dxfId="1799">
      <pivotArea field="0" dataOnly="0" labelOnly="1" grandRow="1" outline="0" axis="axisRow" fieldPosition="0">
        <references count="1">
          <reference field="4294967294" count="1" selected="0">
            <x v="26"/>
          </reference>
        </references>
      </pivotArea>
    </format>
    <format dxfId="1798">
      <pivotArea field="0" dataOnly="0" labelOnly="1" grandRow="1" outline="0" axis="axisRow" fieldPosition="0">
        <references count="1">
          <reference field="4294967294" count="1" selected="0">
            <x v="27"/>
          </reference>
        </references>
      </pivotArea>
    </format>
    <format dxfId="1797">
      <pivotArea field="0" dataOnly="0" labelOnly="1" grandRow="1" outline="0" axis="axisRow" fieldPosition="0">
        <references count="1">
          <reference field="4294967294" count="1" selected="0">
            <x v="28"/>
          </reference>
        </references>
      </pivotArea>
    </format>
    <format dxfId="1796">
      <pivotArea field="0" dataOnly="0" labelOnly="1" grandRow="1" outline="0" axis="axisRow" fieldPosition="0">
        <references count="1">
          <reference field="4294967294" count="1" selected="0">
            <x v="29"/>
          </reference>
        </references>
      </pivotArea>
    </format>
    <format dxfId="1795">
      <pivotArea field="0" dataOnly="0" labelOnly="1" grandRow="1" outline="0" axis="axisRow" fieldPosition="0">
        <references count="1">
          <reference field="4294967294" count="1" selected="0">
            <x v="30"/>
          </reference>
        </references>
      </pivotArea>
    </format>
    <format dxfId="1794">
      <pivotArea field="0" dataOnly="0" labelOnly="1" grandRow="1" outline="0" axis="axisRow" fieldPosition="0">
        <references count="1">
          <reference field="4294967294" count="1" selected="0">
            <x v="31"/>
          </reference>
        </references>
      </pivotArea>
    </format>
    <format dxfId="1793">
      <pivotArea field="0" dataOnly="0" labelOnly="1" grandRow="1" outline="0" axis="axisRow" fieldPosition="0">
        <references count="1">
          <reference field="4294967294" count="1" selected="0">
            <x v="0"/>
          </reference>
        </references>
      </pivotArea>
    </format>
    <format dxfId="1792">
      <pivotArea field="0" dataOnly="0" labelOnly="1" grandRow="1" outline="0" axis="axisRow" fieldPosition="0">
        <references count="1">
          <reference field="4294967294" count="1" selected="0">
            <x v="1"/>
          </reference>
        </references>
      </pivotArea>
    </format>
    <format dxfId="1791">
      <pivotArea field="0" dataOnly="0" labelOnly="1" grandRow="1" outline="0" axis="axisRow" fieldPosition="0">
        <references count="1">
          <reference field="4294967294" count="1" selected="0">
            <x v="2"/>
          </reference>
        </references>
      </pivotArea>
    </format>
    <format dxfId="1790">
      <pivotArea field="0" dataOnly="0" labelOnly="1" grandRow="1" outline="0" axis="axisRow" fieldPosition="0">
        <references count="1">
          <reference field="4294967294" count="1" selected="0">
            <x v="3"/>
          </reference>
        </references>
      </pivotArea>
    </format>
    <format dxfId="1789">
      <pivotArea field="0" dataOnly="0" labelOnly="1" grandRow="1" outline="0" axis="axisRow" fieldPosition="0">
        <references count="1">
          <reference field="4294967294" count="1" selected="0">
            <x v="4"/>
          </reference>
        </references>
      </pivotArea>
    </format>
    <format dxfId="1788">
      <pivotArea field="0" dataOnly="0" labelOnly="1" grandRow="1" outline="0" axis="axisRow" fieldPosition="0">
        <references count="1">
          <reference field="4294967294" count="1" selected="0">
            <x v="5"/>
          </reference>
        </references>
      </pivotArea>
    </format>
    <format dxfId="1787">
      <pivotArea field="0" dataOnly="0" labelOnly="1" grandRow="1" outline="0" axis="axisRow" fieldPosition="0">
        <references count="1">
          <reference field="4294967294" count="1" selected="0">
            <x v="6"/>
          </reference>
        </references>
      </pivotArea>
    </format>
    <format dxfId="1786">
      <pivotArea field="0" dataOnly="0" labelOnly="1" grandRow="1" outline="0" axis="axisRow" fieldPosition="0">
        <references count="1">
          <reference field="4294967294" count="1" selected="0">
            <x v="7"/>
          </reference>
        </references>
      </pivotArea>
    </format>
    <format dxfId="1785">
      <pivotArea field="0" dataOnly="0" labelOnly="1" grandRow="1" outline="0" axis="axisRow" fieldPosition="0">
        <references count="1">
          <reference field="4294967294" count="1" selected="0">
            <x v="8"/>
          </reference>
        </references>
      </pivotArea>
    </format>
    <format dxfId="1784">
      <pivotArea field="0" dataOnly="0" labelOnly="1" grandRow="1" outline="0" axis="axisRow" fieldPosition="0">
        <references count="1">
          <reference field="4294967294" count="1" selected="0">
            <x v="9"/>
          </reference>
        </references>
      </pivotArea>
    </format>
    <format dxfId="1783">
      <pivotArea field="0" dataOnly="0" labelOnly="1" grandRow="1" outline="0" axis="axisRow" fieldPosition="0">
        <references count="1">
          <reference field="4294967294" count="1" selected="0">
            <x v="10"/>
          </reference>
        </references>
      </pivotArea>
    </format>
    <format dxfId="1782">
      <pivotArea field="0" dataOnly="0" labelOnly="1" grandRow="1" outline="0" axis="axisRow" fieldPosition="0">
        <references count="1">
          <reference field="4294967294" count="1" selected="0">
            <x v="11"/>
          </reference>
        </references>
      </pivotArea>
    </format>
    <format dxfId="1781">
      <pivotArea field="0" dataOnly="0" labelOnly="1" grandRow="1" outline="0" axis="axisRow" fieldPosition="0">
        <references count="1">
          <reference field="4294967294" count="1" selected="0">
            <x v="12"/>
          </reference>
        </references>
      </pivotArea>
    </format>
    <format dxfId="1780">
      <pivotArea field="0" dataOnly="0" labelOnly="1" grandRow="1" outline="0" axis="axisRow" fieldPosition="0">
        <references count="1">
          <reference field="4294967294" count="1" selected="0">
            <x v="13"/>
          </reference>
        </references>
      </pivotArea>
    </format>
    <format dxfId="1779">
      <pivotArea field="0" dataOnly="0" labelOnly="1" grandRow="1" outline="0" axis="axisRow" fieldPosition="0">
        <references count="1">
          <reference field="4294967294" count="1" selected="0">
            <x v="14"/>
          </reference>
        </references>
      </pivotArea>
    </format>
    <format dxfId="1778">
      <pivotArea field="0" dataOnly="0" labelOnly="1" grandRow="1" outline="0" axis="axisRow" fieldPosition="0">
        <references count="1">
          <reference field="4294967294" count="1" selected="0">
            <x v="15"/>
          </reference>
        </references>
      </pivotArea>
    </format>
    <format dxfId="1777">
      <pivotArea field="0" dataOnly="0" labelOnly="1" grandRow="1" outline="0" axis="axisRow" fieldPosition="0">
        <references count="1">
          <reference field="4294967294" count="1" selected="0">
            <x v="16"/>
          </reference>
        </references>
      </pivotArea>
    </format>
    <format dxfId="1776">
      <pivotArea field="0" dataOnly="0" labelOnly="1" grandRow="1" outline="0" axis="axisRow" fieldPosition="0">
        <references count="1">
          <reference field="4294967294" count="1" selected="0">
            <x v="17"/>
          </reference>
        </references>
      </pivotArea>
    </format>
    <format dxfId="1775">
      <pivotArea field="0" dataOnly="0" labelOnly="1" grandRow="1" outline="0" axis="axisRow" fieldPosition="0">
        <references count="1">
          <reference field="4294967294" count="1" selected="0">
            <x v="18"/>
          </reference>
        </references>
      </pivotArea>
    </format>
    <format dxfId="1774">
      <pivotArea field="0" dataOnly="0" labelOnly="1" grandRow="1" outline="0" axis="axisRow" fieldPosition="0">
        <references count="1">
          <reference field="4294967294" count="1" selected="0">
            <x v="19"/>
          </reference>
        </references>
      </pivotArea>
    </format>
    <format dxfId="1773">
      <pivotArea field="0" dataOnly="0" labelOnly="1" grandRow="1" outline="0" axis="axisRow" fieldPosition="0">
        <references count="1">
          <reference field="4294967294" count="1" selected="0">
            <x v="20"/>
          </reference>
        </references>
      </pivotArea>
    </format>
    <format dxfId="1772">
      <pivotArea field="0" dataOnly="0" labelOnly="1" grandRow="1" outline="0" axis="axisRow" fieldPosition="0">
        <references count="1">
          <reference field="4294967294" count="1" selected="0">
            <x v="21"/>
          </reference>
        </references>
      </pivotArea>
    </format>
    <format dxfId="1771">
      <pivotArea field="0" dataOnly="0" labelOnly="1" grandRow="1" outline="0" axis="axisRow" fieldPosition="0">
        <references count="1">
          <reference field="4294967294" count="1" selected="0">
            <x v="22"/>
          </reference>
        </references>
      </pivotArea>
    </format>
    <format dxfId="1770">
      <pivotArea field="0" dataOnly="0" labelOnly="1" grandRow="1" outline="0" axis="axisRow" fieldPosition="0">
        <references count="1">
          <reference field="4294967294" count="1" selected="0">
            <x v="23"/>
          </reference>
        </references>
      </pivotArea>
    </format>
    <format dxfId="1769">
      <pivotArea field="0" dataOnly="0" labelOnly="1" grandRow="1" outline="0" axis="axisRow" fieldPosition="0">
        <references count="1">
          <reference field="4294967294" count="1" selected="0">
            <x v="24"/>
          </reference>
        </references>
      </pivotArea>
    </format>
    <format dxfId="1768">
      <pivotArea field="0" dataOnly="0" labelOnly="1" grandRow="1" outline="0" axis="axisRow" fieldPosition="0">
        <references count="1">
          <reference field="4294967294" count="1" selected="0">
            <x v="25"/>
          </reference>
        </references>
      </pivotArea>
    </format>
    <format dxfId="1767">
      <pivotArea field="0" dataOnly="0" labelOnly="1" grandRow="1" outline="0" axis="axisRow" fieldPosition="0">
        <references count="1">
          <reference field="4294967294" count="1" selected="0">
            <x v="26"/>
          </reference>
        </references>
      </pivotArea>
    </format>
    <format dxfId="1766">
      <pivotArea field="0" dataOnly="0" labelOnly="1" grandRow="1" outline="0" axis="axisRow" fieldPosition="0">
        <references count="1">
          <reference field="4294967294" count="1" selected="0">
            <x v="27"/>
          </reference>
        </references>
      </pivotArea>
    </format>
    <format dxfId="1765">
      <pivotArea field="0" dataOnly="0" labelOnly="1" grandRow="1" outline="0" axis="axisRow" fieldPosition="0">
        <references count="1">
          <reference field="4294967294" count="1" selected="0">
            <x v="28"/>
          </reference>
        </references>
      </pivotArea>
    </format>
    <format dxfId="1764">
      <pivotArea field="0" dataOnly="0" labelOnly="1" grandRow="1" outline="0" axis="axisRow" fieldPosition="0">
        <references count="1">
          <reference field="4294967294" count="1" selected="0">
            <x v="29"/>
          </reference>
        </references>
      </pivotArea>
    </format>
    <format dxfId="1763">
      <pivotArea field="0" dataOnly="0" labelOnly="1" grandRow="1" outline="0" axis="axisRow" fieldPosition="0">
        <references count="1">
          <reference field="4294967294" count="1" selected="0">
            <x v="30"/>
          </reference>
        </references>
      </pivotArea>
    </format>
    <format dxfId="1762">
      <pivotArea field="0" dataOnly="0" labelOnly="1" grandRow="1" outline="0" axis="axisRow" fieldPosition="0">
        <references count="1">
          <reference field="4294967294" count="1" selected="0">
            <x v="31"/>
          </reference>
        </references>
      </pivotArea>
    </format>
    <format dxfId="1761">
      <pivotArea field="0" dataOnly="0" labelOnly="1" grandRow="1" outline="0" axis="axisRow" fieldPosition="0">
        <references count="1">
          <reference field="4294967294" count="1" selected="0">
            <x v="0"/>
          </reference>
        </references>
      </pivotArea>
    </format>
    <format dxfId="1760">
      <pivotArea field="0" dataOnly="0" labelOnly="1" grandRow="1" outline="0" axis="axisRow" fieldPosition="0">
        <references count="1">
          <reference field="4294967294" count="1" selected="0">
            <x v="1"/>
          </reference>
        </references>
      </pivotArea>
    </format>
    <format dxfId="1759">
      <pivotArea field="0" dataOnly="0" labelOnly="1" grandRow="1" outline="0" axis="axisRow" fieldPosition="0">
        <references count="1">
          <reference field="4294967294" count="1" selected="0">
            <x v="2"/>
          </reference>
        </references>
      </pivotArea>
    </format>
    <format dxfId="1758">
      <pivotArea field="0" dataOnly="0" labelOnly="1" grandRow="1" outline="0" axis="axisRow" fieldPosition="0">
        <references count="1">
          <reference field="4294967294" count="1" selected="0">
            <x v="3"/>
          </reference>
        </references>
      </pivotArea>
    </format>
    <format dxfId="1757">
      <pivotArea field="0" dataOnly="0" labelOnly="1" grandRow="1" outline="0" axis="axisRow" fieldPosition="0">
        <references count="1">
          <reference field="4294967294" count="1" selected="0">
            <x v="4"/>
          </reference>
        </references>
      </pivotArea>
    </format>
    <format dxfId="1756">
      <pivotArea field="0" dataOnly="0" labelOnly="1" grandRow="1" outline="0" axis="axisRow" fieldPosition="0">
        <references count="1">
          <reference field="4294967294" count="1" selected="0">
            <x v="5"/>
          </reference>
        </references>
      </pivotArea>
    </format>
    <format dxfId="1755">
      <pivotArea field="0" dataOnly="0" labelOnly="1" grandRow="1" outline="0" axis="axisRow" fieldPosition="0">
        <references count="1">
          <reference field="4294967294" count="1" selected="0">
            <x v="6"/>
          </reference>
        </references>
      </pivotArea>
    </format>
    <format dxfId="1754">
      <pivotArea field="0" dataOnly="0" labelOnly="1" grandRow="1" outline="0" axis="axisRow" fieldPosition="0">
        <references count="1">
          <reference field="4294967294" count="1" selected="0">
            <x v="7"/>
          </reference>
        </references>
      </pivotArea>
    </format>
    <format dxfId="1753">
      <pivotArea field="0" dataOnly="0" labelOnly="1" grandRow="1" outline="0" axis="axisRow" fieldPosition="0">
        <references count="1">
          <reference field="4294967294" count="1" selected="0">
            <x v="8"/>
          </reference>
        </references>
      </pivotArea>
    </format>
    <format dxfId="1752">
      <pivotArea field="0" dataOnly="0" labelOnly="1" grandRow="1" outline="0" axis="axisRow" fieldPosition="0">
        <references count="1">
          <reference field="4294967294" count="1" selected="0">
            <x v="9"/>
          </reference>
        </references>
      </pivotArea>
    </format>
    <format dxfId="1751">
      <pivotArea field="0" dataOnly="0" labelOnly="1" grandRow="1" outline="0" axis="axisRow" fieldPosition="0">
        <references count="1">
          <reference field="4294967294" count="1" selected="0">
            <x v="10"/>
          </reference>
        </references>
      </pivotArea>
    </format>
    <format dxfId="1750">
      <pivotArea field="0" dataOnly="0" labelOnly="1" grandRow="1" outline="0" axis="axisRow" fieldPosition="0">
        <references count="1">
          <reference field="4294967294" count="1" selected="0">
            <x v="11"/>
          </reference>
        </references>
      </pivotArea>
    </format>
    <format dxfId="1749">
      <pivotArea field="0" dataOnly="0" labelOnly="1" grandRow="1" outline="0" axis="axisRow" fieldPosition="0">
        <references count="1">
          <reference field="4294967294" count="1" selected="0">
            <x v="12"/>
          </reference>
        </references>
      </pivotArea>
    </format>
    <format dxfId="1748">
      <pivotArea field="0" dataOnly="0" labelOnly="1" grandRow="1" outline="0" axis="axisRow" fieldPosition="0">
        <references count="1">
          <reference field="4294967294" count="1" selected="0">
            <x v="13"/>
          </reference>
        </references>
      </pivotArea>
    </format>
    <format dxfId="1747">
      <pivotArea field="0" dataOnly="0" labelOnly="1" grandRow="1" outline="0" axis="axisRow" fieldPosition="0">
        <references count="1">
          <reference field="4294967294" count="1" selected="0">
            <x v="14"/>
          </reference>
        </references>
      </pivotArea>
    </format>
    <format dxfId="1746">
      <pivotArea field="0" dataOnly="0" labelOnly="1" grandRow="1" outline="0" axis="axisRow" fieldPosition="0">
        <references count="1">
          <reference field="4294967294" count="1" selected="0">
            <x v="15"/>
          </reference>
        </references>
      </pivotArea>
    </format>
    <format dxfId="1745">
      <pivotArea field="0" dataOnly="0" labelOnly="1" grandRow="1" outline="0" axis="axisRow" fieldPosition="0">
        <references count="1">
          <reference field="4294967294" count="1" selected="0">
            <x v="16"/>
          </reference>
        </references>
      </pivotArea>
    </format>
    <format dxfId="1744">
      <pivotArea field="0" dataOnly="0" labelOnly="1" grandRow="1" outline="0" axis="axisRow" fieldPosition="0">
        <references count="1">
          <reference field="4294967294" count="1" selected="0">
            <x v="17"/>
          </reference>
        </references>
      </pivotArea>
    </format>
    <format dxfId="1743">
      <pivotArea field="0" dataOnly="0" labelOnly="1" grandRow="1" outline="0" axis="axisRow" fieldPosition="0">
        <references count="1">
          <reference field="4294967294" count="1" selected="0">
            <x v="18"/>
          </reference>
        </references>
      </pivotArea>
    </format>
    <format dxfId="1742">
      <pivotArea field="0" dataOnly="0" labelOnly="1" grandRow="1" outline="0" axis="axisRow" fieldPosition="0">
        <references count="1">
          <reference field="4294967294" count="1" selected="0">
            <x v="19"/>
          </reference>
        </references>
      </pivotArea>
    </format>
    <format dxfId="1741">
      <pivotArea field="0" dataOnly="0" labelOnly="1" grandRow="1" outline="0" axis="axisRow" fieldPosition="0">
        <references count="1">
          <reference field="4294967294" count="1" selected="0">
            <x v="20"/>
          </reference>
        </references>
      </pivotArea>
    </format>
    <format dxfId="1740">
      <pivotArea field="0" dataOnly="0" labelOnly="1" grandRow="1" outline="0" axis="axisRow" fieldPosition="0">
        <references count="1">
          <reference field="4294967294" count="1" selected="0">
            <x v="21"/>
          </reference>
        </references>
      </pivotArea>
    </format>
    <format dxfId="1739">
      <pivotArea field="0" dataOnly="0" labelOnly="1" grandRow="1" outline="0" axis="axisRow" fieldPosition="0">
        <references count="1">
          <reference field="4294967294" count="1" selected="0">
            <x v="22"/>
          </reference>
        </references>
      </pivotArea>
    </format>
    <format dxfId="1738">
      <pivotArea field="0" dataOnly="0" labelOnly="1" grandRow="1" outline="0" axis="axisRow" fieldPosition="0">
        <references count="1">
          <reference field="4294967294" count="1" selected="0">
            <x v="23"/>
          </reference>
        </references>
      </pivotArea>
    </format>
    <format dxfId="1737">
      <pivotArea field="0" dataOnly="0" labelOnly="1" grandRow="1" outline="0" axis="axisRow" fieldPosition="0">
        <references count="1">
          <reference field="4294967294" count="1" selected="0">
            <x v="24"/>
          </reference>
        </references>
      </pivotArea>
    </format>
    <format dxfId="1736">
      <pivotArea field="0" dataOnly="0" labelOnly="1" grandRow="1" outline="0" axis="axisRow" fieldPosition="0">
        <references count="1">
          <reference field="4294967294" count="1" selected="0">
            <x v="25"/>
          </reference>
        </references>
      </pivotArea>
    </format>
    <format dxfId="1735">
      <pivotArea field="0" dataOnly="0" labelOnly="1" grandRow="1" outline="0" axis="axisRow" fieldPosition="0">
        <references count="1">
          <reference field="4294967294" count="1" selected="0">
            <x v="26"/>
          </reference>
        </references>
      </pivotArea>
    </format>
    <format dxfId="1734">
      <pivotArea field="0" dataOnly="0" labelOnly="1" grandRow="1" outline="0" axis="axisRow" fieldPosition="0">
        <references count="1">
          <reference field="4294967294" count="1" selected="0">
            <x v="27"/>
          </reference>
        </references>
      </pivotArea>
    </format>
    <format dxfId="1733">
      <pivotArea field="0" dataOnly="0" labelOnly="1" grandRow="1" outline="0" axis="axisRow" fieldPosition="0">
        <references count="1">
          <reference field="4294967294" count="1" selected="0">
            <x v="28"/>
          </reference>
        </references>
      </pivotArea>
    </format>
    <format dxfId="1732">
      <pivotArea field="0" dataOnly="0" labelOnly="1" grandRow="1" outline="0" axis="axisRow" fieldPosition="0">
        <references count="1">
          <reference field="4294967294" count="1" selected="0">
            <x v="29"/>
          </reference>
        </references>
      </pivotArea>
    </format>
    <format dxfId="1731">
      <pivotArea field="0" dataOnly="0" labelOnly="1" grandRow="1" outline="0" axis="axisRow" fieldPosition="0">
        <references count="1">
          <reference field="4294967294" count="1" selected="0">
            <x v="30"/>
          </reference>
        </references>
      </pivotArea>
    </format>
    <format dxfId="1730">
      <pivotArea field="0" dataOnly="0" labelOnly="1" grandRow="1" outline="0" axis="axisRow" fieldPosition="0">
        <references count="1">
          <reference field="4294967294" count="1" selected="0">
            <x v="31"/>
          </reference>
        </references>
      </pivotArea>
    </format>
    <format dxfId="1729">
      <pivotArea field="0" dataOnly="0" labelOnly="1" grandRow="1" outline="0" axis="axisRow" fieldPosition="0">
        <references count="1">
          <reference field="4294967294" count="1" selected="0">
            <x v="0"/>
          </reference>
        </references>
      </pivotArea>
    </format>
    <format dxfId="1728">
      <pivotArea field="0" dataOnly="0" labelOnly="1" grandRow="1" outline="0" axis="axisRow" fieldPosition="0">
        <references count="1">
          <reference field="4294967294" count="1" selected="0">
            <x v="1"/>
          </reference>
        </references>
      </pivotArea>
    </format>
    <format dxfId="1727">
      <pivotArea field="0" dataOnly="0" labelOnly="1" grandRow="1" outline="0" axis="axisRow" fieldPosition="0">
        <references count="1">
          <reference field="4294967294" count="1" selected="0">
            <x v="2"/>
          </reference>
        </references>
      </pivotArea>
    </format>
    <format dxfId="1726">
      <pivotArea field="0" dataOnly="0" labelOnly="1" grandRow="1" outline="0" axis="axisRow" fieldPosition="0">
        <references count="1">
          <reference field="4294967294" count="1" selected="0">
            <x v="3"/>
          </reference>
        </references>
      </pivotArea>
    </format>
    <format dxfId="1725">
      <pivotArea field="0" dataOnly="0" labelOnly="1" grandRow="1" outline="0" axis="axisRow" fieldPosition="0">
        <references count="1">
          <reference field="4294967294" count="1" selected="0">
            <x v="4"/>
          </reference>
        </references>
      </pivotArea>
    </format>
    <format dxfId="1724">
      <pivotArea field="0" dataOnly="0" labelOnly="1" grandRow="1" outline="0" axis="axisRow" fieldPosition="0">
        <references count="1">
          <reference field="4294967294" count="1" selected="0">
            <x v="5"/>
          </reference>
        </references>
      </pivotArea>
    </format>
    <format dxfId="1723">
      <pivotArea field="0" dataOnly="0" labelOnly="1" grandRow="1" outline="0" axis="axisRow" fieldPosition="0">
        <references count="1">
          <reference field="4294967294" count="1" selected="0">
            <x v="6"/>
          </reference>
        </references>
      </pivotArea>
    </format>
    <format dxfId="1722">
      <pivotArea field="0" dataOnly="0" labelOnly="1" grandRow="1" outline="0" axis="axisRow" fieldPosition="0">
        <references count="1">
          <reference field="4294967294" count="1" selected="0">
            <x v="7"/>
          </reference>
        </references>
      </pivotArea>
    </format>
    <format dxfId="1721">
      <pivotArea field="0" dataOnly="0" labelOnly="1" grandRow="1" outline="0" axis="axisRow" fieldPosition="0">
        <references count="1">
          <reference field="4294967294" count="1" selected="0">
            <x v="8"/>
          </reference>
        </references>
      </pivotArea>
    </format>
    <format dxfId="1720">
      <pivotArea field="0" dataOnly="0" labelOnly="1" grandRow="1" outline="0" axis="axisRow" fieldPosition="0">
        <references count="1">
          <reference field="4294967294" count="1" selected="0">
            <x v="9"/>
          </reference>
        </references>
      </pivotArea>
    </format>
    <format dxfId="1719">
      <pivotArea field="0" dataOnly="0" labelOnly="1" grandRow="1" outline="0" axis="axisRow" fieldPosition="0">
        <references count="1">
          <reference field="4294967294" count="1" selected="0">
            <x v="10"/>
          </reference>
        </references>
      </pivotArea>
    </format>
    <format dxfId="1718">
      <pivotArea field="0" dataOnly="0" labelOnly="1" grandRow="1" outline="0" axis="axisRow" fieldPosition="0">
        <references count="1">
          <reference field="4294967294" count="1" selected="0">
            <x v="11"/>
          </reference>
        </references>
      </pivotArea>
    </format>
    <format dxfId="1717">
      <pivotArea field="0" dataOnly="0" labelOnly="1" grandRow="1" outline="0" axis="axisRow" fieldPosition="0">
        <references count="1">
          <reference field="4294967294" count="1" selected="0">
            <x v="12"/>
          </reference>
        </references>
      </pivotArea>
    </format>
    <format dxfId="1716">
      <pivotArea field="0" dataOnly="0" labelOnly="1" grandRow="1" outline="0" axis="axisRow" fieldPosition="0">
        <references count="1">
          <reference field="4294967294" count="1" selected="0">
            <x v="13"/>
          </reference>
        </references>
      </pivotArea>
    </format>
    <format dxfId="1715">
      <pivotArea field="0" dataOnly="0" labelOnly="1" grandRow="1" outline="0" axis="axisRow" fieldPosition="0">
        <references count="1">
          <reference field="4294967294" count="1" selected="0">
            <x v="14"/>
          </reference>
        </references>
      </pivotArea>
    </format>
    <format dxfId="1714">
      <pivotArea field="0" dataOnly="0" labelOnly="1" grandRow="1" outline="0" axis="axisRow" fieldPosition="0">
        <references count="1">
          <reference field="4294967294" count="1" selected="0">
            <x v="15"/>
          </reference>
        </references>
      </pivotArea>
    </format>
    <format dxfId="1713">
      <pivotArea field="0" dataOnly="0" labelOnly="1" grandRow="1" outline="0" axis="axisRow" fieldPosition="0">
        <references count="1">
          <reference field="4294967294" count="1" selected="0">
            <x v="16"/>
          </reference>
        </references>
      </pivotArea>
    </format>
    <format dxfId="1712">
      <pivotArea field="0" dataOnly="0" labelOnly="1" grandRow="1" outline="0" axis="axisRow" fieldPosition="0">
        <references count="1">
          <reference field="4294967294" count="1" selected="0">
            <x v="17"/>
          </reference>
        </references>
      </pivotArea>
    </format>
    <format dxfId="1711">
      <pivotArea field="0" dataOnly="0" labelOnly="1" grandRow="1" outline="0" axis="axisRow" fieldPosition="0">
        <references count="1">
          <reference field="4294967294" count="1" selected="0">
            <x v="18"/>
          </reference>
        </references>
      </pivotArea>
    </format>
    <format dxfId="1710">
      <pivotArea field="0" dataOnly="0" labelOnly="1" grandRow="1" outline="0" axis="axisRow" fieldPosition="0">
        <references count="1">
          <reference field="4294967294" count="1" selected="0">
            <x v="19"/>
          </reference>
        </references>
      </pivotArea>
    </format>
    <format dxfId="1709">
      <pivotArea field="0" dataOnly="0" labelOnly="1" grandRow="1" outline="0" axis="axisRow" fieldPosition="0">
        <references count="1">
          <reference field="4294967294" count="1" selected="0">
            <x v="20"/>
          </reference>
        </references>
      </pivotArea>
    </format>
    <format dxfId="1708">
      <pivotArea field="0" dataOnly="0" labelOnly="1" grandRow="1" outline="0" axis="axisRow" fieldPosition="0">
        <references count="1">
          <reference field="4294967294" count="1" selected="0">
            <x v="21"/>
          </reference>
        </references>
      </pivotArea>
    </format>
    <format dxfId="1707">
      <pivotArea field="0" dataOnly="0" labelOnly="1" grandRow="1" outline="0" axis="axisRow" fieldPosition="0">
        <references count="1">
          <reference field="4294967294" count="1" selected="0">
            <x v="22"/>
          </reference>
        </references>
      </pivotArea>
    </format>
    <format dxfId="1706">
      <pivotArea field="0" dataOnly="0" labelOnly="1" grandRow="1" outline="0" axis="axisRow" fieldPosition="0">
        <references count="1">
          <reference field="4294967294" count="1" selected="0">
            <x v="23"/>
          </reference>
        </references>
      </pivotArea>
    </format>
    <format dxfId="1705">
      <pivotArea field="0" dataOnly="0" labelOnly="1" grandRow="1" outline="0" axis="axisRow" fieldPosition="0">
        <references count="1">
          <reference field="4294967294" count="1" selected="0">
            <x v="24"/>
          </reference>
        </references>
      </pivotArea>
    </format>
    <format dxfId="1704">
      <pivotArea field="0" dataOnly="0" labelOnly="1" grandRow="1" outline="0" axis="axisRow" fieldPosition="0">
        <references count="1">
          <reference field="4294967294" count="1" selected="0">
            <x v="25"/>
          </reference>
        </references>
      </pivotArea>
    </format>
    <format dxfId="1703">
      <pivotArea field="0" dataOnly="0" labelOnly="1" grandRow="1" outline="0" axis="axisRow" fieldPosition="0">
        <references count="1">
          <reference field="4294967294" count="1" selected="0">
            <x v="26"/>
          </reference>
        </references>
      </pivotArea>
    </format>
    <format dxfId="1702">
      <pivotArea field="0" dataOnly="0" labelOnly="1" grandRow="1" outline="0" axis="axisRow" fieldPosition="0">
        <references count="1">
          <reference field="4294967294" count="1" selected="0">
            <x v="27"/>
          </reference>
        </references>
      </pivotArea>
    </format>
    <format dxfId="1701">
      <pivotArea field="0" dataOnly="0" labelOnly="1" grandRow="1" outline="0" axis="axisRow" fieldPosition="0">
        <references count="1">
          <reference field="4294967294" count="1" selected="0">
            <x v="28"/>
          </reference>
        </references>
      </pivotArea>
    </format>
    <format dxfId="1700">
      <pivotArea field="0" dataOnly="0" labelOnly="1" grandRow="1" outline="0" axis="axisRow" fieldPosition="0">
        <references count="1">
          <reference field="4294967294" count="1" selected="0">
            <x v="29"/>
          </reference>
        </references>
      </pivotArea>
    </format>
    <format dxfId="1699">
      <pivotArea field="0" dataOnly="0" labelOnly="1" grandRow="1" outline="0" axis="axisRow" fieldPosition="0">
        <references count="1">
          <reference field="4294967294" count="1" selected="0">
            <x v="30"/>
          </reference>
        </references>
      </pivotArea>
    </format>
    <format dxfId="1698">
      <pivotArea field="0" dataOnly="0" labelOnly="1" grandRow="1" outline="0" axis="axisRow" fieldPosition="0">
        <references count="1">
          <reference field="4294967294" count="1" selected="0">
            <x v="31"/>
          </reference>
        </references>
      </pivotArea>
    </format>
    <format dxfId="1697">
      <pivotArea field="0" dataOnly="0" labelOnly="1" grandRow="1" outline="0" axis="axisRow" fieldPosition="0">
        <references count="1">
          <reference field="4294967294" count="1" selected="0">
            <x v="0"/>
          </reference>
        </references>
      </pivotArea>
    </format>
    <format dxfId="1696">
      <pivotArea field="0" dataOnly="0" labelOnly="1" grandRow="1" outline="0" axis="axisRow" fieldPosition="0">
        <references count="1">
          <reference field="4294967294" count="1" selected="0">
            <x v="1"/>
          </reference>
        </references>
      </pivotArea>
    </format>
    <format dxfId="1695">
      <pivotArea field="0" dataOnly="0" labelOnly="1" grandRow="1" outline="0" axis="axisRow" fieldPosition="0">
        <references count="1">
          <reference field="4294967294" count="1" selected="0">
            <x v="2"/>
          </reference>
        </references>
      </pivotArea>
    </format>
    <format dxfId="1694">
      <pivotArea field="0" dataOnly="0" labelOnly="1" grandRow="1" outline="0" axis="axisRow" fieldPosition="0">
        <references count="1">
          <reference field="4294967294" count="1" selected="0">
            <x v="3"/>
          </reference>
        </references>
      </pivotArea>
    </format>
    <format dxfId="1693">
      <pivotArea field="0" dataOnly="0" labelOnly="1" grandRow="1" outline="0" axis="axisRow" fieldPosition="0">
        <references count="1">
          <reference field="4294967294" count="1" selected="0">
            <x v="4"/>
          </reference>
        </references>
      </pivotArea>
    </format>
    <format dxfId="1692">
      <pivotArea field="0" dataOnly="0" labelOnly="1" grandRow="1" outline="0" axis="axisRow" fieldPosition="0">
        <references count="1">
          <reference field="4294967294" count="1" selected="0">
            <x v="5"/>
          </reference>
        </references>
      </pivotArea>
    </format>
    <format dxfId="1691">
      <pivotArea field="0" dataOnly="0" labelOnly="1" grandRow="1" outline="0" axis="axisRow" fieldPosition="0">
        <references count="1">
          <reference field="4294967294" count="1" selected="0">
            <x v="6"/>
          </reference>
        </references>
      </pivotArea>
    </format>
    <format dxfId="1690">
      <pivotArea field="0" dataOnly="0" labelOnly="1" grandRow="1" outline="0" axis="axisRow" fieldPosition="0">
        <references count="1">
          <reference field="4294967294" count="1" selected="0">
            <x v="7"/>
          </reference>
        </references>
      </pivotArea>
    </format>
    <format dxfId="1689">
      <pivotArea field="0" dataOnly="0" labelOnly="1" grandRow="1" outline="0" axis="axisRow" fieldPosition="0">
        <references count="1">
          <reference field="4294967294" count="1" selected="0">
            <x v="8"/>
          </reference>
        </references>
      </pivotArea>
    </format>
    <format dxfId="1688">
      <pivotArea field="0" dataOnly="0" labelOnly="1" grandRow="1" outline="0" axis="axisRow" fieldPosition="0">
        <references count="1">
          <reference field="4294967294" count="1" selected="0">
            <x v="9"/>
          </reference>
        </references>
      </pivotArea>
    </format>
    <format dxfId="1687">
      <pivotArea field="0" dataOnly="0" labelOnly="1" grandRow="1" outline="0" axis="axisRow" fieldPosition="0">
        <references count="1">
          <reference field="4294967294" count="1" selected="0">
            <x v="10"/>
          </reference>
        </references>
      </pivotArea>
    </format>
    <format dxfId="1686">
      <pivotArea field="0" dataOnly="0" labelOnly="1" grandRow="1" outline="0" axis="axisRow" fieldPosition="0">
        <references count="1">
          <reference field="4294967294" count="1" selected="0">
            <x v="11"/>
          </reference>
        </references>
      </pivotArea>
    </format>
    <format dxfId="1685">
      <pivotArea field="0" dataOnly="0" labelOnly="1" grandRow="1" outline="0" axis="axisRow" fieldPosition="0">
        <references count="1">
          <reference field="4294967294" count="1" selected="0">
            <x v="12"/>
          </reference>
        </references>
      </pivotArea>
    </format>
    <format dxfId="1684">
      <pivotArea field="0" dataOnly="0" labelOnly="1" grandRow="1" outline="0" axis="axisRow" fieldPosition="0">
        <references count="1">
          <reference field="4294967294" count="1" selected="0">
            <x v="13"/>
          </reference>
        </references>
      </pivotArea>
    </format>
    <format dxfId="1683">
      <pivotArea field="0" dataOnly="0" labelOnly="1" grandRow="1" outline="0" axis="axisRow" fieldPosition="0">
        <references count="1">
          <reference field="4294967294" count="1" selected="0">
            <x v="14"/>
          </reference>
        </references>
      </pivotArea>
    </format>
    <format dxfId="1682">
      <pivotArea field="0" dataOnly="0" labelOnly="1" grandRow="1" outline="0" axis="axisRow" fieldPosition="0">
        <references count="1">
          <reference field="4294967294" count="1" selected="0">
            <x v="15"/>
          </reference>
        </references>
      </pivotArea>
    </format>
    <format dxfId="1681">
      <pivotArea field="0" dataOnly="0" labelOnly="1" grandRow="1" outline="0" axis="axisRow" fieldPosition="0">
        <references count="1">
          <reference field="4294967294" count="1" selected="0">
            <x v="16"/>
          </reference>
        </references>
      </pivotArea>
    </format>
    <format dxfId="1680">
      <pivotArea field="0" dataOnly="0" labelOnly="1" grandRow="1" outline="0" axis="axisRow" fieldPosition="0">
        <references count="1">
          <reference field="4294967294" count="1" selected="0">
            <x v="17"/>
          </reference>
        </references>
      </pivotArea>
    </format>
    <format dxfId="1679">
      <pivotArea field="0" dataOnly="0" labelOnly="1" grandRow="1" outline="0" axis="axisRow" fieldPosition="0">
        <references count="1">
          <reference field="4294967294" count="1" selected="0">
            <x v="18"/>
          </reference>
        </references>
      </pivotArea>
    </format>
    <format dxfId="1678">
      <pivotArea field="0" dataOnly="0" labelOnly="1" grandRow="1" outline="0" axis="axisRow" fieldPosition="0">
        <references count="1">
          <reference field="4294967294" count="1" selected="0">
            <x v="19"/>
          </reference>
        </references>
      </pivotArea>
    </format>
    <format dxfId="1677">
      <pivotArea field="0" dataOnly="0" labelOnly="1" grandRow="1" outline="0" axis="axisRow" fieldPosition="0">
        <references count="1">
          <reference field="4294967294" count="1" selected="0">
            <x v="20"/>
          </reference>
        </references>
      </pivotArea>
    </format>
    <format dxfId="1676">
      <pivotArea field="0" dataOnly="0" labelOnly="1" grandRow="1" outline="0" axis="axisRow" fieldPosition="0">
        <references count="1">
          <reference field="4294967294" count="1" selected="0">
            <x v="21"/>
          </reference>
        </references>
      </pivotArea>
    </format>
    <format dxfId="1675">
      <pivotArea field="0" dataOnly="0" labelOnly="1" grandRow="1" outline="0" axis="axisRow" fieldPosition="0">
        <references count="1">
          <reference field="4294967294" count="1" selected="0">
            <x v="22"/>
          </reference>
        </references>
      </pivotArea>
    </format>
    <format dxfId="1674">
      <pivotArea field="0" dataOnly="0" labelOnly="1" grandRow="1" outline="0" axis="axisRow" fieldPosition="0">
        <references count="1">
          <reference field="4294967294" count="1" selected="0">
            <x v="23"/>
          </reference>
        </references>
      </pivotArea>
    </format>
    <format dxfId="1673">
      <pivotArea field="0" dataOnly="0" labelOnly="1" grandRow="1" outline="0" axis="axisRow" fieldPosition="0">
        <references count="1">
          <reference field="4294967294" count="1" selected="0">
            <x v="24"/>
          </reference>
        </references>
      </pivotArea>
    </format>
    <format dxfId="1672">
      <pivotArea field="0" dataOnly="0" labelOnly="1" grandRow="1" outline="0" axis="axisRow" fieldPosition="0">
        <references count="1">
          <reference field="4294967294" count="1" selected="0">
            <x v="25"/>
          </reference>
        </references>
      </pivotArea>
    </format>
    <format dxfId="1671">
      <pivotArea field="0" dataOnly="0" labelOnly="1" grandRow="1" outline="0" axis="axisRow" fieldPosition="0">
        <references count="1">
          <reference field="4294967294" count="1" selected="0">
            <x v="26"/>
          </reference>
        </references>
      </pivotArea>
    </format>
    <format dxfId="1670">
      <pivotArea field="0" dataOnly="0" labelOnly="1" grandRow="1" outline="0" axis="axisRow" fieldPosition="0">
        <references count="1">
          <reference field="4294967294" count="1" selected="0">
            <x v="27"/>
          </reference>
        </references>
      </pivotArea>
    </format>
    <format dxfId="1669">
      <pivotArea field="0" dataOnly="0" labelOnly="1" grandRow="1" outline="0" axis="axisRow" fieldPosition="0">
        <references count="1">
          <reference field="4294967294" count="1" selected="0">
            <x v="28"/>
          </reference>
        </references>
      </pivotArea>
    </format>
    <format dxfId="1668">
      <pivotArea field="0" dataOnly="0" labelOnly="1" grandRow="1" outline="0" axis="axisRow" fieldPosition="0">
        <references count="1">
          <reference field="4294967294" count="1" selected="0">
            <x v="29"/>
          </reference>
        </references>
      </pivotArea>
    </format>
    <format dxfId="1667">
      <pivotArea field="0" dataOnly="0" labelOnly="1" grandRow="1" outline="0" axis="axisRow" fieldPosition="0">
        <references count="1">
          <reference field="4294967294" count="1" selected="0">
            <x v="30"/>
          </reference>
        </references>
      </pivotArea>
    </format>
    <format dxfId="1666">
      <pivotArea field="0" dataOnly="0" labelOnly="1" grandRow="1" outline="0" axis="axisRow" fieldPosition="0">
        <references count="1">
          <reference field="4294967294" count="1" selected="0">
            <x v="31"/>
          </reference>
        </references>
      </pivotArea>
    </format>
    <format dxfId="1665">
      <pivotArea field="0" dataOnly="0" labelOnly="1" grandRow="1" outline="0" axis="axisRow" fieldPosition="0">
        <references count="1">
          <reference field="4294967294" count="1" selected="0">
            <x v="0"/>
          </reference>
        </references>
      </pivotArea>
    </format>
    <format dxfId="1664">
      <pivotArea field="0" dataOnly="0" labelOnly="1" grandRow="1" outline="0" axis="axisRow" fieldPosition="0">
        <references count="1">
          <reference field="4294967294" count="1" selected="0">
            <x v="1"/>
          </reference>
        </references>
      </pivotArea>
    </format>
    <format dxfId="1663">
      <pivotArea field="0" dataOnly="0" labelOnly="1" grandRow="1" outline="0" axis="axisRow" fieldPosition="0">
        <references count="1">
          <reference field="4294967294" count="1" selected="0">
            <x v="2"/>
          </reference>
        </references>
      </pivotArea>
    </format>
    <format dxfId="1662">
      <pivotArea field="0" dataOnly="0" labelOnly="1" grandRow="1" outline="0" axis="axisRow" fieldPosition="0">
        <references count="1">
          <reference field="4294967294" count="1" selected="0">
            <x v="3"/>
          </reference>
        </references>
      </pivotArea>
    </format>
    <format dxfId="1661">
      <pivotArea field="0" dataOnly="0" labelOnly="1" grandRow="1" outline="0" axis="axisRow" fieldPosition="0">
        <references count="1">
          <reference field="4294967294" count="1" selected="0">
            <x v="4"/>
          </reference>
        </references>
      </pivotArea>
    </format>
    <format dxfId="1660">
      <pivotArea field="0" dataOnly="0" labelOnly="1" grandRow="1" outline="0" axis="axisRow" fieldPosition="0">
        <references count="1">
          <reference field="4294967294" count="1" selected="0">
            <x v="5"/>
          </reference>
        </references>
      </pivotArea>
    </format>
    <format dxfId="1659">
      <pivotArea field="0" dataOnly="0" labelOnly="1" grandRow="1" outline="0" axis="axisRow" fieldPosition="0">
        <references count="1">
          <reference field="4294967294" count="1" selected="0">
            <x v="6"/>
          </reference>
        </references>
      </pivotArea>
    </format>
    <format dxfId="1658">
      <pivotArea field="0" dataOnly="0" labelOnly="1" grandRow="1" outline="0" axis="axisRow" fieldPosition="0">
        <references count="1">
          <reference field="4294967294" count="1" selected="0">
            <x v="7"/>
          </reference>
        </references>
      </pivotArea>
    </format>
    <format dxfId="1657">
      <pivotArea field="0" dataOnly="0" labelOnly="1" grandRow="1" outline="0" axis="axisRow" fieldPosition="0">
        <references count="1">
          <reference field="4294967294" count="1" selected="0">
            <x v="8"/>
          </reference>
        </references>
      </pivotArea>
    </format>
    <format dxfId="1656">
      <pivotArea field="0" dataOnly="0" labelOnly="1" grandRow="1" outline="0" axis="axisRow" fieldPosition="0">
        <references count="1">
          <reference field="4294967294" count="1" selected="0">
            <x v="9"/>
          </reference>
        </references>
      </pivotArea>
    </format>
    <format dxfId="1655">
      <pivotArea field="0" dataOnly="0" labelOnly="1" grandRow="1" outline="0" axis="axisRow" fieldPosition="0">
        <references count="1">
          <reference field="4294967294" count="1" selected="0">
            <x v="10"/>
          </reference>
        </references>
      </pivotArea>
    </format>
    <format dxfId="1654">
      <pivotArea field="0" dataOnly="0" labelOnly="1" grandRow="1" outline="0" axis="axisRow" fieldPosition="0">
        <references count="1">
          <reference field="4294967294" count="1" selected="0">
            <x v="11"/>
          </reference>
        </references>
      </pivotArea>
    </format>
    <format dxfId="1653">
      <pivotArea field="0" dataOnly="0" labelOnly="1" grandRow="1" outline="0" axis="axisRow" fieldPosition="0">
        <references count="1">
          <reference field="4294967294" count="1" selected="0">
            <x v="12"/>
          </reference>
        </references>
      </pivotArea>
    </format>
    <format dxfId="1652">
      <pivotArea field="0" dataOnly="0" labelOnly="1" grandRow="1" outline="0" axis="axisRow" fieldPosition="0">
        <references count="1">
          <reference field="4294967294" count="1" selected="0">
            <x v="13"/>
          </reference>
        </references>
      </pivotArea>
    </format>
    <format dxfId="1651">
      <pivotArea field="0" dataOnly="0" labelOnly="1" grandRow="1" outline="0" axis="axisRow" fieldPosition="0">
        <references count="1">
          <reference field="4294967294" count="1" selected="0">
            <x v="14"/>
          </reference>
        </references>
      </pivotArea>
    </format>
    <format dxfId="1650">
      <pivotArea field="0" dataOnly="0" labelOnly="1" grandRow="1" outline="0" axis="axisRow" fieldPosition="0">
        <references count="1">
          <reference field="4294967294" count="1" selected="0">
            <x v="15"/>
          </reference>
        </references>
      </pivotArea>
    </format>
    <format dxfId="1649">
      <pivotArea field="0" dataOnly="0" labelOnly="1" grandRow="1" outline="0" axis="axisRow" fieldPosition="0">
        <references count="1">
          <reference field="4294967294" count="1" selected="0">
            <x v="16"/>
          </reference>
        </references>
      </pivotArea>
    </format>
    <format dxfId="1648">
      <pivotArea field="0" dataOnly="0" labelOnly="1" grandRow="1" outline="0" axis="axisRow" fieldPosition="0">
        <references count="1">
          <reference field="4294967294" count="1" selected="0">
            <x v="17"/>
          </reference>
        </references>
      </pivotArea>
    </format>
    <format dxfId="1647">
      <pivotArea field="0" dataOnly="0" labelOnly="1" grandRow="1" outline="0" axis="axisRow" fieldPosition="0">
        <references count="1">
          <reference field="4294967294" count="1" selected="0">
            <x v="18"/>
          </reference>
        </references>
      </pivotArea>
    </format>
    <format dxfId="1646">
      <pivotArea field="0" dataOnly="0" labelOnly="1" grandRow="1" outline="0" axis="axisRow" fieldPosition="0">
        <references count="1">
          <reference field="4294967294" count="1" selected="0">
            <x v="19"/>
          </reference>
        </references>
      </pivotArea>
    </format>
    <format dxfId="1645">
      <pivotArea field="0" dataOnly="0" labelOnly="1" grandRow="1" outline="0" axis="axisRow" fieldPosition="0">
        <references count="1">
          <reference field="4294967294" count="1" selected="0">
            <x v="20"/>
          </reference>
        </references>
      </pivotArea>
    </format>
    <format dxfId="1644">
      <pivotArea field="0" dataOnly="0" labelOnly="1" grandRow="1" outline="0" axis="axisRow" fieldPosition="0">
        <references count="1">
          <reference field="4294967294" count="1" selected="0">
            <x v="21"/>
          </reference>
        </references>
      </pivotArea>
    </format>
    <format dxfId="1643">
      <pivotArea field="0" dataOnly="0" labelOnly="1" grandRow="1" outline="0" axis="axisRow" fieldPosition="0">
        <references count="1">
          <reference field="4294967294" count="1" selected="0">
            <x v="22"/>
          </reference>
        </references>
      </pivotArea>
    </format>
    <format dxfId="1642">
      <pivotArea field="0" dataOnly="0" labelOnly="1" grandRow="1" outline="0" axis="axisRow" fieldPosition="0">
        <references count="1">
          <reference field="4294967294" count="1" selected="0">
            <x v="23"/>
          </reference>
        </references>
      </pivotArea>
    </format>
    <format dxfId="1641">
      <pivotArea field="0" dataOnly="0" labelOnly="1" grandRow="1" outline="0" axis="axisRow" fieldPosition="0">
        <references count="1">
          <reference field="4294967294" count="1" selected="0">
            <x v="24"/>
          </reference>
        </references>
      </pivotArea>
    </format>
    <format dxfId="1640">
      <pivotArea field="0" dataOnly="0" labelOnly="1" grandRow="1" outline="0" axis="axisRow" fieldPosition="0">
        <references count="1">
          <reference field="4294967294" count="1" selected="0">
            <x v="25"/>
          </reference>
        </references>
      </pivotArea>
    </format>
    <format dxfId="1639">
      <pivotArea field="0" dataOnly="0" labelOnly="1" grandRow="1" outline="0" axis="axisRow" fieldPosition="0">
        <references count="1">
          <reference field="4294967294" count="1" selected="0">
            <x v="26"/>
          </reference>
        </references>
      </pivotArea>
    </format>
    <format dxfId="1638">
      <pivotArea field="0" dataOnly="0" labelOnly="1" grandRow="1" outline="0" axis="axisRow" fieldPosition="0">
        <references count="1">
          <reference field="4294967294" count="1" selected="0">
            <x v="27"/>
          </reference>
        </references>
      </pivotArea>
    </format>
    <format dxfId="1637">
      <pivotArea field="0" dataOnly="0" labelOnly="1" grandRow="1" outline="0" axis="axisRow" fieldPosition="0">
        <references count="1">
          <reference field="4294967294" count="1" selected="0">
            <x v="28"/>
          </reference>
        </references>
      </pivotArea>
    </format>
    <format dxfId="1636">
      <pivotArea field="0" dataOnly="0" labelOnly="1" grandRow="1" outline="0" axis="axisRow" fieldPosition="0">
        <references count="1">
          <reference field="4294967294" count="1" selected="0">
            <x v="29"/>
          </reference>
        </references>
      </pivotArea>
    </format>
    <format dxfId="1635">
      <pivotArea field="0" dataOnly="0" labelOnly="1" grandRow="1" outline="0" axis="axisRow" fieldPosition="0">
        <references count="1">
          <reference field="4294967294" count="1" selected="0">
            <x v="30"/>
          </reference>
        </references>
      </pivotArea>
    </format>
    <format dxfId="1634">
      <pivotArea field="0" dataOnly="0" labelOnly="1" grandRow="1" outline="0" axis="axisRow" fieldPosition="0">
        <references count="1">
          <reference field="4294967294" count="1" selected="0">
            <x v="31"/>
          </reference>
        </references>
      </pivotArea>
    </format>
    <format dxfId="1633">
      <pivotArea field="0" dataOnly="0" labelOnly="1" grandRow="1" outline="0" axis="axisRow" fieldPosition="0">
        <references count="1">
          <reference field="4294967294" count="1" selected="0">
            <x v="0"/>
          </reference>
        </references>
      </pivotArea>
    </format>
    <format dxfId="1632">
      <pivotArea field="0" dataOnly="0" labelOnly="1" grandRow="1" outline="0" axis="axisRow" fieldPosition="0">
        <references count="1">
          <reference field="4294967294" count="1" selected="0">
            <x v="1"/>
          </reference>
        </references>
      </pivotArea>
    </format>
    <format dxfId="1631">
      <pivotArea field="0" dataOnly="0" labelOnly="1" grandRow="1" outline="0" axis="axisRow" fieldPosition="0">
        <references count="1">
          <reference field="4294967294" count="1" selected="0">
            <x v="2"/>
          </reference>
        </references>
      </pivotArea>
    </format>
    <format dxfId="1630">
      <pivotArea field="0" dataOnly="0" labelOnly="1" grandRow="1" outline="0" axis="axisRow" fieldPosition="0">
        <references count="1">
          <reference field="4294967294" count="1" selected="0">
            <x v="3"/>
          </reference>
        </references>
      </pivotArea>
    </format>
    <format dxfId="1629">
      <pivotArea field="0" dataOnly="0" labelOnly="1" grandRow="1" outline="0" axis="axisRow" fieldPosition="0">
        <references count="1">
          <reference field="4294967294" count="1" selected="0">
            <x v="4"/>
          </reference>
        </references>
      </pivotArea>
    </format>
    <format dxfId="1628">
      <pivotArea field="0" dataOnly="0" labelOnly="1" grandRow="1" outline="0" axis="axisRow" fieldPosition="0">
        <references count="1">
          <reference field="4294967294" count="1" selected="0">
            <x v="5"/>
          </reference>
        </references>
      </pivotArea>
    </format>
    <format dxfId="1627">
      <pivotArea field="0" dataOnly="0" labelOnly="1" grandRow="1" outline="0" axis="axisRow" fieldPosition="0">
        <references count="1">
          <reference field="4294967294" count="1" selected="0">
            <x v="6"/>
          </reference>
        </references>
      </pivotArea>
    </format>
    <format dxfId="1626">
      <pivotArea field="0" dataOnly="0" labelOnly="1" grandRow="1" outline="0" axis="axisRow" fieldPosition="0">
        <references count="1">
          <reference field="4294967294" count="1" selected="0">
            <x v="7"/>
          </reference>
        </references>
      </pivotArea>
    </format>
    <format dxfId="1625">
      <pivotArea field="0" dataOnly="0" labelOnly="1" grandRow="1" outline="0" axis="axisRow" fieldPosition="0">
        <references count="1">
          <reference field="4294967294" count="1" selected="0">
            <x v="8"/>
          </reference>
        </references>
      </pivotArea>
    </format>
    <format dxfId="1624">
      <pivotArea field="0" dataOnly="0" labelOnly="1" grandRow="1" outline="0" axis="axisRow" fieldPosition="0">
        <references count="1">
          <reference field="4294967294" count="1" selected="0">
            <x v="9"/>
          </reference>
        </references>
      </pivotArea>
    </format>
    <format dxfId="1623">
      <pivotArea field="0" dataOnly="0" labelOnly="1" grandRow="1" outline="0" axis="axisRow" fieldPosition="0">
        <references count="1">
          <reference field="4294967294" count="1" selected="0">
            <x v="10"/>
          </reference>
        </references>
      </pivotArea>
    </format>
    <format dxfId="1622">
      <pivotArea field="0" dataOnly="0" labelOnly="1" grandRow="1" outline="0" axis="axisRow" fieldPosition="0">
        <references count="1">
          <reference field="4294967294" count="1" selected="0">
            <x v="11"/>
          </reference>
        </references>
      </pivotArea>
    </format>
    <format dxfId="1621">
      <pivotArea field="0" dataOnly="0" labelOnly="1" grandRow="1" outline="0" axis="axisRow" fieldPosition="0">
        <references count="1">
          <reference field="4294967294" count="1" selected="0">
            <x v="12"/>
          </reference>
        </references>
      </pivotArea>
    </format>
    <format dxfId="1620">
      <pivotArea field="0" dataOnly="0" labelOnly="1" grandRow="1" outline="0" axis="axisRow" fieldPosition="0">
        <references count="1">
          <reference field="4294967294" count="1" selected="0">
            <x v="13"/>
          </reference>
        </references>
      </pivotArea>
    </format>
    <format dxfId="1619">
      <pivotArea field="0" dataOnly="0" labelOnly="1" grandRow="1" outline="0" axis="axisRow" fieldPosition="0">
        <references count="1">
          <reference field="4294967294" count="1" selected="0">
            <x v="14"/>
          </reference>
        </references>
      </pivotArea>
    </format>
    <format dxfId="1618">
      <pivotArea field="0" dataOnly="0" labelOnly="1" grandRow="1" outline="0" axis="axisRow" fieldPosition="0">
        <references count="1">
          <reference field="4294967294" count="1" selected="0">
            <x v="15"/>
          </reference>
        </references>
      </pivotArea>
    </format>
    <format dxfId="1617">
      <pivotArea field="0" dataOnly="0" labelOnly="1" grandRow="1" outline="0" axis="axisRow" fieldPosition="0">
        <references count="1">
          <reference field="4294967294" count="1" selected="0">
            <x v="16"/>
          </reference>
        </references>
      </pivotArea>
    </format>
    <format dxfId="1616">
      <pivotArea field="0" dataOnly="0" labelOnly="1" grandRow="1" outline="0" axis="axisRow" fieldPosition="0">
        <references count="1">
          <reference field="4294967294" count="1" selected="0">
            <x v="17"/>
          </reference>
        </references>
      </pivotArea>
    </format>
    <format dxfId="1615">
      <pivotArea field="0" dataOnly="0" labelOnly="1" grandRow="1" outline="0" axis="axisRow" fieldPosition="0">
        <references count="1">
          <reference field="4294967294" count="1" selected="0">
            <x v="18"/>
          </reference>
        </references>
      </pivotArea>
    </format>
    <format dxfId="1614">
      <pivotArea field="0" dataOnly="0" labelOnly="1" grandRow="1" outline="0" axis="axisRow" fieldPosition="0">
        <references count="1">
          <reference field="4294967294" count="1" selected="0">
            <x v="19"/>
          </reference>
        </references>
      </pivotArea>
    </format>
    <format dxfId="1613">
      <pivotArea field="0" dataOnly="0" labelOnly="1" grandRow="1" outline="0" axis="axisRow" fieldPosition="0">
        <references count="1">
          <reference field="4294967294" count="1" selected="0">
            <x v="20"/>
          </reference>
        </references>
      </pivotArea>
    </format>
    <format dxfId="1612">
      <pivotArea field="0" dataOnly="0" labelOnly="1" grandRow="1" outline="0" axis="axisRow" fieldPosition="0">
        <references count="1">
          <reference field="4294967294" count="1" selected="0">
            <x v="21"/>
          </reference>
        </references>
      </pivotArea>
    </format>
    <format dxfId="1611">
      <pivotArea field="0" dataOnly="0" labelOnly="1" grandRow="1" outline="0" axis="axisRow" fieldPosition="0">
        <references count="1">
          <reference field="4294967294" count="1" selected="0">
            <x v="22"/>
          </reference>
        </references>
      </pivotArea>
    </format>
    <format dxfId="1610">
      <pivotArea field="0" dataOnly="0" labelOnly="1" grandRow="1" outline="0" axis="axisRow" fieldPosition="0">
        <references count="1">
          <reference field="4294967294" count="1" selected="0">
            <x v="23"/>
          </reference>
        </references>
      </pivotArea>
    </format>
    <format dxfId="1609">
      <pivotArea field="0" dataOnly="0" labelOnly="1" grandRow="1" outline="0" axis="axisRow" fieldPosition="0">
        <references count="1">
          <reference field="4294967294" count="1" selected="0">
            <x v="24"/>
          </reference>
        </references>
      </pivotArea>
    </format>
    <format dxfId="1608">
      <pivotArea field="0" dataOnly="0" labelOnly="1" grandRow="1" outline="0" axis="axisRow" fieldPosition="0">
        <references count="1">
          <reference field="4294967294" count="1" selected="0">
            <x v="25"/>
          </reference>
        </references>
      </pivotArea>
    </format>
    <format dxfId="1607">
      <pivotArea field="0" dataOnly="0" labelOnly="1" grandRow="1" outline="0" axis="axisRow" fieldPosition="0">
        <references count="1">
          <reference field="4294967294" count="1" selected="0">
            <x v="26"/>
          </reference>
        </references>
      </pivotArea>
    </format>
    <format dxfId="1606">
      <pivotArea field="0" dataOnly="0" labelOnly="1" grandRow="1" outline="0" axis="axisRow" fieldPosition="0">
        <references count="1">
          <reference field="4294967294" count="1" selected="0">
            <x v="27"/>
          </reference>
        </references>
      </pivotArea>
    </format>
    <format dxfId="1605">
      <pivotArea field="0" dataOnly="0" labelOnly="1" grandRow="1" outline="0" axis="axisRow" fieldPosition="0">
        <references count="1">
          <reference field="4294967294" count="1" selected="0">
            <x v="28"/>
          </reference>
        </references>
      </pivotArea>
    </format>
    <format dxfId="1604">
      <pivotArea field="0" dataOnly="0" labelOnly="1" grandRow="1" outline="0" axis="axisRow" fieldPosition="0">
        <references count="1">
          <reference field="4294967294" count="1" selected="0">
            <x v="29"/>
          </reference>
        </references>
      </pivotArea>
    </format>
    <format dxfId="1603">
      <pivotArea field="0" dataOnly="0" labelOnly="1" grandRow="1" outline="0" axis="axisRow" fieldPosition="0">
        <references count="1">
          <reference field="4294967294" count="1" selected="0">
            <x v="30"/>
          </reference>
        </references>
      </pivotArea>
    </format>
    <format dxfId="1602">
      <pivotArea field="0" dataOnly="0" labelOnly="1" grandRow="1" outline="0" axis="axisRow" fieldPosition="0">
        <references count="1">
          <reference field="4294967294" count="1" selected="0">
            <x v="31"/>
          </reference>
        </references>
      </pivotArea>
    </format>
    <format dxfId="1601">
      <pivotArea field="0" dataOnly="0" labelOnly="1" grandRow="1" outline="0" axis="axisRow" fieldPosition="0">
        <references count="1">
          <reference field="4294967294" count="1" selected="0">
            <x v="0"/>
          </reference>
        </references>
      </pivotArea>
    </format>
    <format dxfId="1600">
      <pivotArea field="0" dataOnly="0" labelOnly="1" grandRow="1" outline="0" axis="axisRow" fieldPosition="0">
        <references count="1">
          <reference field="4294967294" count="1" selected="0">
            <x v="1"/>
          </reference>
        </references>
      </pivotArea>
    </format>
    <format dxfId="1599">
      <pivotArea field="0" dataOnly="0" labelOnly="1" grandRow="1" outline="0" axis="axisRow" fieldPosition="0">
        <references count="1">
          <reference field="4294967294" count="1" selected="0">
            <x v="2"/>
          </reference>
        </references>
      </pivotArea>
    </format>
    <format dxfId="1598">
      <pivotArea field="0" dataOnly="0" labelOnly="1" grandRow="1" outline="0" axis="axisRow" fieldPosition="0">
        <references count="1">
          <reference field="4294967294" count="1" selected="0">
            <x v="3"/>
          </reference>
        </references>
      </pivotArea>
    </format>
    <format dxfId="1597">
      <pivotArea field="0" dataOnly="0" labelOnly="1" grandRow="1" outline="0" axis="axisRow" fieldPosition="0">
        <references count="1">
          <reference field="4294967294" count="1" selected="0">
            <x v="4"/>
          </reference>
        </references>
      </pivotArea>
    </format>
    <format dxfId="1596">
      <pivotArea field="0" dataOnly="0" labelOnly="1" grandRow="1" outline="0" axis="axisRow" fieldPosition="0">
        <references count="1">
          <reference field="4294967294" count="1" selected="0">
            <x v="5"/>
          </reference>
        </references>
      </pivotArea>
    </format>
    <format dxfId="1595">
      <pivotArea field="0" dataOnly="0" labelOnly="1" grandRow="1" outline="0" axis="axisRow" fieldPosition="0">
        <references count="1">
          <reference field="4294967294" count="1" selected="0">
            <x v="6"/>
          </reference>
        </references>
      </pivotArea>
    </format>
    <format dxfId="1594">
      <pivotArea field="0" dataOnly="0" labelOnly="1" grandRow="1" outline="0" axis="axisRow" fieldPosition="0">
        <references count="1">
          <reference field="4294967294" count="1" selected="0">
            <x v="7"/>
          </reference>
        </references>
      </pivotArea>
    </format>
    <format dxfId="1593">
      <pivotArea field="0" dataOnly="0" labelOnly="1" grandRow="1" outline="0" axis="axisRow" fieldPosition="0">
        <references count="1">
          <reference field="4294967294" count="1" selected="0">
            <x v="8"/>
          </reference>
        </references>
      </pivotArea>
    </format>
    <format dxfId="1592">
      <pivotArea field="0" dataOnly="0" labelOnly="1" grandRow="1" outline="0" axis="axisRow" fieldPosition="0">
        <references count="1">
          <reference field="4294967294" count="1" selected="0">
            <x v="9"/>
          </reference>
        </references>
      </pivotArea>
    </format>
    <format dxfId="1591">
      <pivotArea field="0" dataOnly="0" labelOnly="1" grandRow="1" outline="0" axis="axisRow" fieldPosition="0">
        <references count="1">
          <reference field="4294967294" count="1" selected="0">
            <x v="10"/>
          </reference>
        </references>
      </pivotArea>
    </format>
    <format dxfId="1590">
      <pivotArea field="0" dataOnly="0" labelOnly="1" grandRow="1" outline="0" axis="axisRow" fieldPosition="0">
        <references count="1">
          <reference field="4294967294" count="1" selected="0">
            <x v="11"/>
          </reference>
        </references>
      </pivotArea>
    </format>
    <format dxfId="1589">
      <pivotArea field="0" dataOnly="0" labelOnly="1" grandRow="1" outline="0" axis="axisRow" fieldPosition="0">
        <references count="1">
          <reference field="4294967294" count="1" selected="0">
            <x v="12"/>
          </reference>
        </references>
      </pivotArea>
    </format>
    <format dxfId="1588">
      <pivotArea field="0" dataOnly="0" labelOnly="1" grandRow="1" outline="0" axis="axisRow" fieldPosition="0">
        <references count="1">
          <reference field="4294967294" count="1" selected="0">
            <x v="13"/>
          </reference>
        </references>
      </pivotArea>
    </format>
    <format dxfId="1587">
      <pivotArea field="0" dataOnly="0" labelOnly="1" grandRow="1" outline="0" axis="axisRow" fieldPosition="0">
        <references count="1">
          <reference field="4294967294" count="1" selected="0">
            <x v="14"/>
          </reference>
        </references>
      </pivotArea>
    </format>
    <format dxfId="1586">
      <pivotArea field="0" dataOnly="0" labelOnly="1" grandRow="1" outline="0" axis="axisRow" fieldPosition="0">
        <references count="1">
          <reference field="4294967294" count="1" selected="0">
            <x v="15"/>
          </reference>
        </references>
      </pivotArea>
    </format>
    <format dxfId="1585">
      <pivotArea field="0" dataOnly="0" labelOnly="1" grandRow="1" outline="0" axis="axisRow" fieldPosition="0">
        <references count="1">
          <reference field="4294967294" count="1" selected="0">
            <x v="16"/>
          </reference>
        </references>
      </pivotArea>
    </format>
    <format dxfId="1584">
      <pivotArea field="0" dataOnly="0" labelOnly="1" grandRow="1" outline="0" axis="axisRow" fieldPosition="0">
        <references count="1">
          <reference field="4294967294" count="1" selected="0">
            <x v="17"/>
          </reference>
        </references>
      </pivotArea>
    </format>
    <format dxfId="1583">
      <pivotArea field="0" dataOnly="0" labelOnly="1" grandRow="1" outline="0" axis="axisRow" fieldPosition="0">
        <references count="1">
          <reference field="4294967294" count="1" selected="0">
            <x v="18"/>
          </reference>
        </references>
      </pivotArea>
    </format>
    <format dxfId="1582">
      <pivotArea field="0" dataOnly="0" labelOnly="1" grandRow="1" outline="0" axis="axisRow" fieldPosition="0">
        <references count="1">
          <reference field="4294967294" count="1" selected="0">
            <x v="19"/>
          </reference>
        </references>
      </pivotArea>
    </format>
    <format dxfId="1581">
      <pivotArea field="0" dataOnly="0" labelOnly="1" grandRow="1" outline="0" axis="axisRow" fieldPosition="0">
        <references count="1">
          <reference field="4294967294" count="1" selected="0">
            <x v="20"/>
          </reference>
        </references>
      </pivotArea>
    </format>
    <format dxfId="1580">
      <pivotArea field="0" dataOnly="0" labelOnly="1" grandRow="1" outline="0" axis="axisRow" fieldPosition="0">
        <references count="1">
          <reference field="4294967294" count="1" selected="0">
            <x v="21"/>
          </reference>
        </references>
      </pivotArea>
    </format>
    <format dxfId="1579">
      <pivotArea field="0" dataOnly="0" labelOnly="1" grandRow="1" outline="0" axis="axisRow" fieldPosition="0">
        <references count="1">
          <reference field="4294967294" count="1" selected="0">
            <x v="22"/>
          </reference>
        </references>
      </pivotArea>
    </format>
    <format dxfId="1578">
      <pivotArea field="0" dataOnly="0" labelOnly="1" grandRow="1" outline="0" axis="axisRow" fieldPosition="0">
        <references count="1">
          <reference field="4294967294" count="1" selected="0">
            <x v="23"/>
          </reference>
        </references>
      </pivotArea>
    </format>
    <format dxfId="1577">
      <pivotArea field="0" dataOnly="0" labelOnly="1" grandRow="1" outline="0" axis="axisRow" fieldPosition="0">
        <references count="1">
          <reference field="4294967294" count="1" selected="0">
            <x v="24"/>
          </reference>
        </references>
      </pivotArea>
    </format>
    <format dxfId="1576">
      <pivotArea field="0" dataOnly="0" labelOnly="1" grandRow="1" outline="0" axis="axisRow" fieldPosition="0">
        <references count="1">
          <reference field="4294967294" count="1" selected="0">
            <x v="25"/>
          </reference>
        </references>
      </pivotArea>
    </format>
    <format dxfId="1575">
      <pivotArea field="0" dataOnly="0" labelOnly="1" grandRow="1" outline="0" axis="axisRow" fieldPosition="0">
        <references count="1">
          <reference field="4294967294" count="1" selected="0">
            <x v="26"/>
          </reference>
        </references>
      </pivotArea>
    </format>
    <format dxfId="1574">
      <pivotArea field="0" dataOnly="0" labelOnly="1" grandRow="1" outline="0" axis="axisRow" fieldPosition="0">
        <references count="1">
          <reference field="4294967294" count="1" selected="0">
            <x v="27"/>
          </reference>
        </references>
      </pivotArea>
    </format>
    <format dxfId="1573">
      <pivotArea field="0" dataOnly="0" labelOnly="1" grandRow="1" outline="0" axis="axisRow" fieldPosition="0">
        <references count="1">
          <reference field="4294967294" count="1" selected="0">
            <x v="28"/>
          </reference>
        </references>
      </pivotArea>
    </format>
    <format dxfId="1572">
      <pivotArea field="0" dataOnly="0" labelOnly="1" grandRow="1" outline="0" axis="axisRow" fieldPosition="0">
        <references count="1">
          <reference field="4294967294" count="1" selected="0">
            <x v="29"/>
          </reference>
        </references>
      </pivotArea>
    </format>
    <format dxfId="1571">
      <pivotArea field="0" dataOnly="0" labelOnly="1" grandRow="1" outline="0" axis="axisRow" fieldPosition="0">
        <references count="1">
          <reference field="4294967294" count="1" selected="0">
            <x v="30"/>
          </reference>
        </references>
      </pivotArea>
    </format>
    <format dxfId="1570">
      <pivotArea field="0" dataOnly="0" labelOnly="1" grandRow="1" outline="0" axis="axisRow" fieldPosition="0">
        <references count="1">
          <reference field="4294967294" count="1" selected="0">
            <x v="31"/>
          </reference>
        </references>
      </pivotArea>
    </format>
    <format dxfId="1569">
      <pivotArea field="0" dataOnly="0" labelOnly="1" grandRow="1" outline="0" axis="axisRow" fieldPosition="0">
        <references count="1">
          <reference field="4294967294" count="1" selected="0">
            <x v="0"/>
          </reference>
        </references>
      </pivotArea>
    </format>
    <format dxfId="1568">
      <pivotArea field="0" dataOnly="0" labelOnly="1" grandRow="1" outline="0" axis="axisRow" fieldPosition="0">
        <references count="1">
          <reference field="4294967294" count="1" selected="0">
            <x v="1"/>
          </reference>
        </references>
      </pivotArea>
    </format>
    <format dxfId="1567">
      <pivotArea field="0" dataOnly="0" labelOnly="1" grandRow="1" outline="0" axis="axisRow" fieldPosition="0">
        <references count="1">
          <reference field="4294967294" count="1" selected="0">
            <x v="2"/>
          </reference>
        </references>
      </pivotArea>
    </format>
    <format dxfId="1566">
      <pivotArea field="0" dataOnly="0" labelOnly="1" grandRow="1" outline="0" axis="axisRow" fieldPosition="0">
        <references count="1">
          <reference field="4294967294" count="1" selected="0">
            <x v="3"/>
          </reference>
        </references>
      </pivotArea>
    </format>
    <format dxfId="1565">
      <pivotArea field="0" dataOnly="0" labelOnly="1" grandRow="1" outline="0" axis="axisRow" fieldPosition="0">
        <references count="1">
          <reference field="4294967294" count="1" selected="0">
            <x v="4"/>
          </reference>
        </references>
      </pivotArea>
    </format>
    <format dxfId="1564">
      <pivotArea field="0" dataOnly="0" labelOnly="1" grandRow="1" outline="0" axis="axisRow" fieldPosition="0">
        <references count="1">
          <reference field="4294967294" count="1" selected="0">
            <x v="5"/>
          </reference>
        </references>
      </pivotArea>
    </format>
    <format dxfId="1563">
      <pivotArea field="0" dataOnly="0" labelOnly="1" grandRow="1" outline="0" axis="axisRow" fieldPosition="0">
        <references count="1">
          <reference field="4294967294" count="1" selected="0">
            <x v="6"/>
          </reference>
        </references>
      </pivotArea>
    </format>
    <format dxfId="1562">
      <pivotArea field="0" dataOnly="0" labelOnly="1" grandRow="1" outline="0" axis="axisRow" fieldPosition="0">
        <references count="1">
          <reference field="4294967294" count="1" selected="0">
            <x v="7"/>
          </reference>
        </references>
      </pivotArea>
    </format>
    <format dxfId="1561">
      <pivotArea field="0" dataOnly="0" labelOnly="1" grandRow="1" outline="0" axis="axisRow" fieldPosition="0">
        <references count="1">
          <reference field="4294967294" count="1" selected="0">
            <x v="8"/>
          </reference>
        </references>
      </pivotArea>
    </format>
    <format dxfId="1560">
      <pivotArea field="0" dataOnly="0" labelOnly="1" grandRow="1" outline="0" axis="axisRow" fieldPosition="0">
        <references count="1">
          <reference field="4294967294" count="1" selected="0">
            <x v="9"/>
          </reference>
        </references>
      </pivotArea>
    </format>
    <format dxfId="1559">
      <pivotArea field="0" dataOnly="0" labelOnly="1" grandRow="1" outline="0" axis="axisRow" fieldPosition="0">
        <references count="1">
          <reference field="4294967294" count="1" selected="0">
            <x v="10"/>
          </reference>
        </references>
      </pivotArea>
    </format>
    <format dxfId="1558">
      <pivotArea field="0" dataOnly="0" labelOnly="1" grandRow="1" outline="0" axis="axisRow" fieldPosition="0">
        <references count="1">
          <reference field="4294967294" count="1" selected="0">
            <x v="11"/>
          </reference>
        </references>
      </pivotArea>
    </format>
    <format dxfId="1557">
      <pivotArea field="0" dataOnly="0" labelOnly="1" grandRow="1" outline="0" axis="axisRow" fieldPosition="0">
        <references count="1">
          <reference field="4294967294" count="1" selected="0">
            <x v="12"/>
          </reference>
        </references>
      </pivotArea>
    </format>
    <format dxfId="1556">
      <pivotArea field="0" dataOnly="0" labelOnly="1" grandRow="1" outline="0" axis="axisRow" fieldPosition="0">
        <references count="1">
          <reference field="4294967294" count="1" selected="0">
            <x v="13"/>
          </reference>
        </references>
      </pivotArea>
    </format>
    <format dxfId="1555">
      <pivotArea field="0" dataOnly="0" labelOnly="1" grandRow="1" outline="0" axis="axisRow" fieldPosition="0">
        <references count="1">
          <reference field="4294967294" count="1" selected="0">
            <x v="14"/>
          </reference>
        </references>
      </pivotArea>
    </format>
    <format dxfId="1554">
      <pivotArea field="0" dataOnly="0" labelOnly="1" grandRow="1" outline="0" axis="axisRow" fieldPosition="0">
        <references count="1">
          <reference field="4294967294" count="1" selected="0">
            <x v="15"/>
          </reference>
        </references>
      </pivotArea>
    </format>
    <format dxfId="1553">
      <pivotArea field="0" dataOnly="0" labelOnly="1" grandRow="1" outline="0" axis="axisRow" fieldPosition="0">
        <references count="1">
          <reference field="4294967294" count="1" selected="0">
            <x v="16"/>
          </reference>
        </references>
      </pivotArea>
    </format>
    <format dxfId="1552">
      <pivotArea field="0" dataOnly="0" labelOnly="1" grandRow="1" outline="0" axis="axisRow" fieldPosition="0">
        <references count="1">
          <reference field="4294967294" count="1" selected="0">
            <x v="17"/>
          </reference>
        </references>
      </pivotArea>
    </format>
    <format dxfId="1551">
      <pivotArea field="0" dataOnly="0" labelOnly="1" grandRow="1" outline="0" axis="axisRow" fieldPosition="0">
        <references count="1">
          <reference field="4294967294" count="1" selected="0">
            <x v="18"/>
          </reference>
        </references>
      </pivotArea>
    </format>
    <format dxfId="1550">
      <pivotArea field="0" dataOnly="0" labelOnly="1" grandRow="1" outline="0" axis="axisRow" fieldPosition="0">
        <references count="1">
          <reference field="4294967294" count="1" selected="0">
            <x v="19"/>
          </reference>
        </references>
      </pivotArea>
    </format>
    <format dxfId="1549">
      <pivotArea field="0" dataOnly="0" labelOnly="1" grandRow="1" outline="0" axis="axisRow" fieldPosition="0">
        <references count="1">
          <reference field="4294967294" count="1" selected="0">
            <x v="20"/>
          </reference>
        </references>
      </pivotArea>
    </format>
    <format dxfId="1548">
      <pivotArea field="0" dataOnly="0" labelOnly="1" grandRow="1" outline="0" axis="axisRow" fieldPosition="0">
        <references count="1">
          <reference field="4294967294" count="1" selected="0">
            <x v="21"/>
          </reference>
        </references>
      </pivotArea>
    </format>
    <format dxfId="1547">
      <pivotArea field="0" dataOnly="0" labelOnly="1" grandRow="1" outline="0" axis="axisRow" fieldPosition="0">
        <references count="1">
          <reference field="4294967294" count="1" selected="0">
            <x v="22"/>
          </reference>
        </references>
      </pivotArea>
    </format>
    <format dxfId="1546">
      <pivotArea field="0" dataOnly="0" labelOnly="1" grandRow="1" outline="0" axis="axisRow" fieldPosition="0">
        <references count="1">
          <reference field="4294967294" count="1" selected="0">
            <x v="23"/>
          </reference>
        </references>
      </pivotArea>
    </format>
    <format dxfId="1545">
      <pivotArea field="0" dataOnly="0" labelOnly="1" grandRow="1" outline="0" axis="axisRow" fieldPosition="0">
        <references count="1">
          <reference field="4294967294" count="1" selected="0">
            <x v="24"/>
          </reference>
        </references>
      </pivotArea>
    </format>
    <format dxfId="1544">
      <pivotArea field="0" dataOnly="0" labelOnly="1" grandRow="1" outline="0" axis="axisRow" fieldPosition="0">
        <references count="1">
          <reference field="4294967294" count="1" selected="0">
            <x v="25"/>
          </reference>
        </references>
      </pivotArea>
    </format>
    <format dxfId="1543">
      <pivotArea field="0" dataOnly="0" labelOnly="1" grandRow="1" outline="0" axis="axisRow" fieldPosition="0">
        <references count="1">
          <reference field="4294967294" count="1" selected="0">
            <x v="26"/>
          </reference>
        </references>
      </pivotArea>
    </format>
    <format dxfId="1542">
      <pivotArea field="0" dataOnly="0" labelOnly="1" grandRow="1" outline="0" axis="axisRow" fieldPosition="0">
        <references count="1">
          <reference field="4294967294" count="1" selected="0">
            <x v="27"/>
          </reference>
        </references>
      </pivotArea>
    </format>
    <format dxfId="1541">
      <pivotArea field="0" dataOnly="0" labelOnly="1" grandRow="1" outline="0" axis="axisRow" fieldPosition="0">
        <references count="1">
          <reference field="4294967294" count="1" selected="0">
            <x v="28"/>
          </reference>
        </references>
      </pivotArea>
    </format>
    <format dxfId="1540">
      <pivotArea field="0" dataOnly="0" labelOnly="1" grandRow="1" outline="0" axis="axisRow" fieldPosition="0">
        <references count="1">
          <reference field="4294967294" count="1" selected="0">
            <x v="29"/>
          </reference>
        </references>
      </pivotArea>
    </format>
    <format dxfId="1539">
      <pivotArea field="0" dataOnly="0" labelOnly="1" grandRow="1" outline="0" axis="axisRow" fieldPosition="0">
        <references count="1">
          <reference field="4294967294" count="1" selected="0">
            <x v="30"/>
          </reference>
        </references>
      </pivotArea>
    </format>
    <format dxfId="1538">
      <pivotArea field="0" dataOnly="0" labelOnly="1" grandRow="1" outline="0" axis="axisRow" fieldPosition="0">
        <references count="1">
          <reference field="4294967294" count="1" selected="0">
            <x v="31"/>
          </reference>
        </references>
      </pivotArea>
    </format>
    <format dxfId="1537">
      <pivotArea field="0" dataOnly="0" labelOnly="1" grandRow="1" outline="0" axis="axisRow" fieldPosition="0">
        <references count="1">
          <reference field="4294967294" count="1" selected="0">
            <x v="0"/>
          </reference>
        </references>
      </pivotArea>
    </format>
    <format dxfId="1536">
      <pivotArea field="0" dataOnly="0" labelOnly="1" grandRow="1" outline="0" axis="axisRow" fieldPosition="0">
        <references count="1">
          <reference field="4294967294" count="1" selected="0">
            <x v="1"/>
          </reference>
        </references>
      </pivotArea>
    </format>
    <format dxfId="1535">
      <pivotArea field="0" dataOnly="0" labelOnly="1" grandRow="1" outline="0" axis="axisRow" fieldPosition="0">
        <references count="1">
          <reference field="4294967294" count="1" selected="0">
            <x v="2"/>
          </reference>
        </references>
      </pivotArea>
    </format>
    <format dxfId="1534">
      <pivotArea field="0" dataOnly="0" labelOnly="1" grandRow="1" outline="0" axis="axisRow" fieldPosition="0">
        <references count="1">
          <reference field="4294967294" count="1" selected="0">
            <x v="3"/>
          </reference>
        </references>
      </pivotArea>
    </format>
    <format dxfId="1533">
      <pivotArea field="0" dataOnly="0" labelOnly="1" grandRow="1" outline="0" axis="axisRow" fieldPosition="0">
        <references count="1">
          <reference field="4294967294" count="1" selected="0">
            <x v="4"/>
          </reference>
        </references>
      </pivotArea>
    </format>
    <format dxfId="1532">
      <pivotArea field="0" dataOnly="0" labelOnly="1" grandRow="1" outline="0" axis="axisRow" fieldPosition="0">
        <references count="1">
          <reference field="4294967294" count="1" selected="0">
            <x v="5"/>
          </reference>
        </references>
      </pivotArea>
    </format>
    <format dxfId="1531">
      <pivotArea field="0" dataOnly="0" labelOnly="1" grandRow="1" outline="0" axis="axisRow" fieldPosition="0">
        <references count="1">
          <reference field="4294967294" count="1" selected="0">
            <x v="6"/>
          </reference>
        </references>
      </pivotArea>
    </format>
    <format dxfId="1530">
      <pivotArea field="0" dataOnly="0" labelOnly="1" grandRow="1" outline="0" axis="axisRow" fieldPosition="0">
        <references count="1">
          <reference field="4294967294" count="1" selected="0">
            <x v="7"/>
          </reference>
        </references>
      </pivotArea>
    </format>
    <format dxfId="1529">
      <pivotArea field="0" dataOnly="0" labelOnly="1" grandRow="1" outline="0" axis="axisRow" fieldPosition="0">
        <references count="1">
          <reference field="4294967294" count="1" selected="0">
            <x v="8"/>
          </reference>
        </references>
      </pivotArea>
    </format>
    <format dxfId="1528">
      <pivotArea field="0" dataOnly="0" labelOnly="1" grandRow="1" outline="0" axis="axisRow" fieldPosition="0">
        <references count="1">
          <reference field="4294967294" count="1" selected="0">
            <x v="9"/>
          </reference>
        </references>
      </pivotArea>
    </format>
    <format dxfId="1527">
      <pivotArea field="0" dataOnly="0" labelOnly="1" grandRow="1" outline="0" axis="axisRow" fieldPosition="0">
        <references count="1">
          <reference field="4294967294" count="1" selected="0">
            <x v="10"/>
          </reference>
        </references>
      </pivotArea>
    </format>
    <format dxfId="1526">
      <pivotArea field="0" dataOnly="0" labelOnly="1" grandRow="1" outline="0" axis="axisRow" fieldPosition="0">
        <references count="1">
          <reference field="4294967294" count="1" selected="0">
            <x v="11"/>
          </reference>
        </references>
      </pivotArea>
    </format>
    <format dxfId="1525">
      <pivotArea field="0" dataOnly="0" labelOnly="1" grandRow="1" outline="0" axis="axisRow" fieldPosition="0">
        <references count="1">
          <reference field="4294967294" count="1" selected="0">
            <x v="12"/>
          </reference>
        </references>
      </pivotArea>
    </format>
    <format dxfId="1524">
      <pivotArea field="0" dataOnly="0" labelOnly="1" grandRow="1" outline="0" axis="axisRow" fieldPosition="0">
        <references count="1">
          <reference field="4294967294" count="1" selected="0">
            <x v="13"/>
          </reference>
        </references>
      </pivotArea>
    </format>
    <format dxfId="1523">
      <pivotArea field="0" dataOnly="0" labelOnly="1" grandRow="1" outline="0" axis="axisRow" fieldPosition="0">
        <references count="1">
          <reference field="4294967294" count="1" selected="0">
            <x v="14"/>
          </reference>
        </references>
      </pivotArea>
    </format>
    <format dxfId="1522">
      <pivotArea field="0" dataOnly="0" labelOnly="1" grandRow="1" outline="0" axis="axisRow" fieldPosition="0">
        <references count="1">
          <reference field="4294967294" count="1" selected="0">
            <x v="15"/>
          </reference>
        </references>
      </pivotArea>
    </format>
    <format dxfId="1521">
      <pivotArea field="0" dataOnly="0" labelOnly="1" grandRow="1" outline="0" axis="axisRow" fieldPosition="0">
        <references count="1">
          <reference field="4294967294" count="1" selected="0">
            <x v="16"/>
          </reference>
        </references>
      </pivotArea>
    </format>
    <format dxfId="1520">
      <pivotArea field="0" dataOnly="0" labelOnly="1" grandRow="1" outline="0" axis="axisRow" fieldPosition="0">
        <references count="1">
          <reference field="4294967294" count="1" selected="0">
            <x v="17"/>
          </reference>
        </references>
      </pivotArea>
    </format>
    <format dxfId="1519">
      <pivotArea field="0" dataOnly="0" labelOnly="1" grandRow="1" outline="0" axis="axisRow" fieldPosition="0">
        <references count="1">
          <reference field="4294967294" count="1" selected="0">
            <x v="18"/>
          </reference>
        </references>
      </pivotArea>
    </format>
    <format dxfId="1518">
      <pivotArea field="0" dataOnly="0" labelOnly="1" grandRow="1" outline="0" axis="axisRow" fieldPosition="0">
        <references count="1">
          <reference field="4294967294" count="1" selected="0">
            <x v="19"/>
          </reference>
        </references>
      </pivotArea>
    </format>
    <format dxfId="1517">
      <pivotArea field="0" dataOnly="0" labelOnly="1" grandRow="1" outline="0" axis="axisRow" fieldPosition="0">
        <references count="1">
          <reference field="4294967294" count="1" selected="0">
            <x v="20"/>
          </reference>
        </references>
      </pivotArea>
    </format>
    <format dxfId="1516">
      <pivotArea field="0" dataOnly="0" labelOnly="1" grandRow="1" outline="0" axis="axisRow" fieldPosition="0">
        <references count="1">
          <reference field="4294967294" count="1" selected="0">
            <x v="21"/>
          </reference>
        </references>
      </pivotArea>
    </format>
    <format dxfId="1515">
      <pivotArea field="0" dataOnly="0" labelOnly="1" grandRow="1" outline="0" axis="axisRow" fieldPosition="0">
        <references count="1">
          <reference field="4294967294" count="1" selected="0">
            <x v="22"/>
          </reference>
        </references>
      </pivotArea>
    </format>
    <format dxfId="1514">
      <pivotArea field="0" dataOnly="0" labelOnly="1" grandRow="1" outline="0" axis="axisRow" fieldPosition="0">
        <references count="1">
          <reference field="4294967294" count="1" selected="0">
            <x v="23"/>
          </reference>
        </references>
      </pivotArea>
    </format>
    <format dxfId="1513">
      <pivotArea field="0" dataOnly="0" labelOnly="1" grandRow="1" outline="0" axis="axisRow" fieldPosition="0">
        <references count="1">
          <reference field="4294967294" count="1" selected="0">
            <x v="24"/>
          </reference>
        </references>
      </pivotArea>
    </format>
    <format dxfId="1512">
      <pivotArea field="0" dataOnly="0" labelOnly="1" grandRow="1" outline="0" axis="axisRow" fieldPosition="0">
        <references count="1">
          <reference field="4294967294" count="1" selected="0">
            <x v="25"/>
          </reference>
        </references>
      </pivotArea>
    </format>
    <format dxfId="1511">
      <pivotArea field="0" dataOnly="0" labelOnly="1" grandRow="1" outline="0" axis="axisRow" fieldPosition="0">
        <references count="1">
          <reference field="4294967294" count="1" selected="0">
            <x v="26"/>
          </reference>
        </references>
      </pivotArea>
    </format>
    <format dxfId="1510">
      <pivotArea field="0" dataOnly="0" labelOnly="1" grandRow="1" outline="0" axis="axisRow" fieldPosition="0">
        <references count="1">
          <reference field="4294967294" count="1" selected="0">
            <x v="27"/>
          </reference>
        </references>
      </pivotArea>
    </format>
    <format dxfId="1509">
      <pivotArea field="0" dataOnly="0" labelOnly="1" grandRow="1" outline="0" axis="axisRow" fieldPosition="0">
        <references count="1">
          <reference field="4294967294" count="1" selected="0">
            <x v="28"/>
          </reference>
        </references>
      </pivotArea>
    </format>
    <format dxfId="1508">
      <pivotArea field="0" dataOnly="0" labelOnly="1" grandRow="1" outline="0" axis="axisRow" fieldPosition="0">
        <references count="1">
          <reference field="4294967294" count="1" selected="0">
            <x v="29"/>
          </reference>
        </references>
      </pivotArea>
    </format>
    <format dxfId="1507">
      <pivotArea field="0" dataOnly="0" labelOnly="1" grandRow="1" outline="0" axis="axisRow" fieldPosition="0">
        <references count="1">
          <reference field="4294967294" count="1" selected="0">
            <x v="30"/>
          </reference>
        </references>
      </pivotArea>
    </format>
    <format dxfId="1506">
      <pivotArea field="0" dataOnly="0" labelOnly="1" grandRow="1" outline="0" axis="axisRow" fieldPosition="0">
        <references count="1">
          <reference field="4294967294" count="1" selected="0">
            <x v="31"/>
          </reference>
        </references>
      </pivotArea>
    </format>
    <format dxfId="1505">
      <pivotArea field="0" dataOnly="0" labelOnly="1" grandRow="1" outline="0" axis="axisRow" fieldPosition="0">
        <references count="1">
          <reference field="4294967294" count="1" selected="0">
            <x v="0"/>
          </reference>
        </references>
      </pivotArea>
    </format>
    <format dxfId="1504">
      <pivotArea field="0" dataOnly="0" labelOnly="1" grandRow="1" outline="0" axis="axisRow" fieldPosition="0">
        <references count="1">
          <reference field="4294967294" count="1" selected="0">
            <x v="1"/>
          </reference>
        </references>
      </pivotArea>
    </format>
    <format dxfId="1503">
      <pivotArea field="0" dataOnly="0" labelOnly="1" grandRow="1" outline="0" axis="axisRow" fieldPosition="0">
        <references count="1">
          <reference field="4294967294" count="1" selected="0">
            <x v="2"/>
          </reference>
        </references>
      </pivotArea>
    </format>
    <format dxfId="1502">
      <pivotArea field="0" dataOnly="0" labelOnly="1" grandRow="1" outline="0" axis="axisRow" fieldPosition="0">
        <references count="1">
          <reference field="4294967294" count="1" selected="0">
            <x v="3"/>
          </reference>
        </references>
      </pivotArea>
    </format>
    <format dxfId="1501">
      <pivotArea field="0" dataOnly="0" labelOnly="1" grandRow="1" outline="0" axis="axisRow" fieldPosition="0">
        <references count="1">
          <reference field="4294967294" count="1" selected="0">
            <x v="4"/>
          </reference>
        </references>
      </pivotArea>
    </format>
    <format dxfId="1500">
      <pivotArea field="0" dataOnly="0" labelOnly="1" grandRow="1" outline="0" axis="axisRow" fieldPosition="0">
        <references count="1">
          <reference field="4294967294" count="1" selected="0">
            <x v="5"/>
          </reference>
        </references>
      </pivotArea>
    </format>
    <format dxfId="1499">
      <pivotArea field="0" dataOnly="0" labelOnly="1" grandRow="1" outline="0" axis="axisRow" fieldPosition="0">
        <references count="1">
          <reference field="4294967294" count="1" selected="0">
            <x v="6"/>
          </reference>
        </references>
      </pivotArea>
    </format>
    <format dxfId="1498">
      <pivotArea field="0" dataOnly="0" labelOnly="1" grandRow="1" outline="0" axis="axisRow" fieldPosition="0">
        <references count="1">
          <reference field="4294967294" count="1" selected="0">
            <x v="7"/>
          </reference>
        </references>
      </pivotArea>
    </format>
    <format dxfId="1497">
      <pivotArea field="0" dataOnly="0" labelOnly="1" grandRow="1" outline="0" axis="axisRow" fieldPosition="0">
        <references count="1">
          <reference field="4294967294" count="1" selected="0">
            <x v="8"/>
          </reference>
        </references>
      </pivotArea>
    </format>
    <format dxfId="1496">
      <pivotArea field="0" dataOnly="0" labelOnly="1" grandRow="1" outline="0" axis="axisRow" fieldPosition="0">
        <references count="1">
          <reference field="4294967294" count="1" selected="0">
            <x v="9"/>
          </reference>
        </references>
      </pivotArea>
    </format>
    <format dxfId="1495">
      <pivotArea field="0" dataOnly="0" labelOnly="1" grandRow="1" outline="0" axis="axisRow" fieldPosition="0">
        <references count="1">
          <reference field="4294967294" count="1" selected="0">
            <x v="10"/>
          </reference>
        </references>
      </pivotArea>
    </format>
    <format dxfId="1494">
      <pivotArea field="0" dataOnly="0" labelOnly="1" grandRow="1" outline="0" axis="axisRow" fieldPosition="0">
        <references count="1">
          <reference field="4294967294" count="1" selected="0">
            <x v="11"/>
          </reference>
        </references>
      </pivotArea>
    </format>
    <format dxfId="1493">
      <pivotArea field="0" dataOnly="0" labelOnly="1" grandRow="1" outline="0" axis="axisRow" fieldPosition="0">
        <references count="1">
          <reference field="4294967294" count="1" selected="0">
            <x v="12"/>
          </reference>
        </references>
      </pivotArea>
    </format>
    <format dxfId="1492">
      <pivotArea field="0" dataOnly="0" labelOnly="1" grandRow="1" outline="0" axis="axisRow" fieldPosition="0">
        <references count="1">
          <reference field="4294967294" count="1" selected="0">
            <x v="13"/>
          </reference>
        </references>
      </pivotArea>
    </format>
    <format dxfId="1491">
      <pivotArea field="0" dataOnly="0" labelOnly="1" grandRow="1" outline="0" axis="axisRow" fieldPosition="0">
        <references count="1">
          <reference field="4294967294" count="1" selected="0">
            <x v="14"/>
          </reference>
        </references>
      </pivotArea>
    </format>
    <format dxfId="1490">
      <pivotArea field="0" dataOnly="0" labelOnly="1" grandRow="1" outline="0" axis="axisRow" fieldPosition="0">
        <references count="1">
          <reference field="4294967294" count="1" selected="0">
            <x v="15"/>
          </reference>
        </references>
      </pivotArea>
    </format>
    <format dxfId="1489">
      <pivotArea field="0" dataOnly="0" labelOnly="1" grandRow="1" outline="0" axis="axisRow" fieldPosition="0">
        <references count="1">
          <reference field="4294967294" count="1" selected="0">
            <x v="16"/>
          </reference>
        </references>
      </pivotArea>
    </format>
    <format dxfId="1488">
      <pivotArea field="0" dataOnly="0" labelOnly="1" grandRow="1" outline="0" axis="axisRow" fieldPosition="0">
        <references count="1">
          <reference field="4294967294" count="1" selected="0">
            <x v="17"/>
          </reference>
        </references>
      </pivotArea>
    </format>
    <format dxfId="1487">
      <pivotArea field="0" dataOnly="0" labelOnly="1" grandRow="1" outline="0" axis="axisRow" fieldPosition="0">
        <references count="1">
          <reference field="4294967294" count="1" selected="0">
            <x v="18"/>
          </reference>
        </references>
      </pivotArea>
    </format>
    <format dxfId="1486">
      <pivotArea field="0" dataOnly="0" labelOnly="1" grandRow="1" outline="0" axis="axisRow" fieldPosition="0">
        <references count="1">
          <reference field="4294967294" count="1" selected="0">
            <x v="19"/>
          </reference>
        </references>
      </pivotArea>
    </format>
    <format dxfId="1485">
      <pivotArea field="0" dataOnly="0" labelOnly="1" grandRow="1" outline="0" axis="axisRow" fieldPosition="0">
        <references count="1">
          <reference field="4294967294" count="1" selected="0">
            <x v="20"/>
          </reference>
        </references>
      </pivotArea>
    </format>
    <format dxfId="1484">
      <pivotArea field="0" dataOnly="0" labelOnly="1" grandRow="1" outline="0" axis="axisRow" fieldPosition="0">
        <references count="1">
          <reference field="4294967294" count="1" selected="0">
            <x v="21"/>
          </reference>
        </references>
      </pivotArea>
    </format>
    <format dxfId="1483">
      <pivotArea field="0" dataOnly="0" labelOnly="1" grandRow="1" outline="0" axis="axisRow" fieldPosition="0">
        <references count="1">
          <reference field="4294967294" count="1" selected="0">
            <x v="22"/>
          </reference>
        </references>
      </pivotArea>
    </format>
    <format dxfId="1482">
      <pivotArea field="0" dataOnly="0" labelOnly="1" grandRow="1" outline="0" axis="axisRow" fieldPosition="0">
        <references count="1">
          <reference field="4294967294" count="1" selected="0">
            <x v="23"/>
          </reference>
        </references>
      </pivotArea>
    </format>
    <format dxfId="1481">
      <pivotArea field="0" dataOnly="0" labelOnly="1" grandRow="1" outline="0" axis="axisRow" fieldPosition="0">
        <references count="1">
          <reference field="4294967294" count="1" selected="0">
            <x v="24"/>
          </reference>
        </references>
      </pivotArea>
    </format>
    <format dxfId="1480">
      <pivotArea field="0" dataOnly="0" labelOnly="1" grandRow="1" outline="0" axis="axisRow" fieldPosition="0">
        <references count="1">
          <reference field="4294967294" count="1" selected="0">
            <x v="25"/>
          </reference>
        </references>
      </pivotArea>
    </format>
    <format dxfId="1479">
      <pivotArea field="0" dataOnly="0" labelOnly="1" grandRow="1" outline="0" axis="axisRow" fieldPosition="0">
        <references count="1">
          <reference field="4294967294" count="1" selected="0">
            <x v="26"/>
          </reference>
        </references>
      </pivotArea>
    </format>
    <format dxfId="1478">
      <pivotArea field="0" dataOnly="0" labelOnly="1" grandRow="1" outline="0" axis="axisRow" fieldPosition="0">
        <references count="1">
          <reference field="4294967294" count="1" selected="0">
            <x v="27"/>
          </reference>
        </references>
      </pivotArea>
    </format>
    <format dxfId="1477">
      <pivotArea field="0" dataOnly="0" labelOnly="1" grandRow="1" outline="0" axis="axisRow" fieldPosition="0">
        <references count="1">
          <reference field="4294967294" count="1" selected="0">
            <x v="28"/>
          </reference>
        </references>
      </pivotArea>
    </format>
    <format dxfId="1476">
      <pivotArea field="0" dataOnly="0" labelOnly="1" grandRow="1" outline="0" axis="axisRow" fieldPosition="0">
        <references count="1">
          <reference field="4294967294" count="1" selected="0">
            <x v="29"/>
          </reference>
        </references>
      </pivotArea>
    </format>
    <format dxfId="1475">
      <pivotArea field="0" dataOnly="0" labelOnly="1" grandRow="1" outline="0" axis="axisRow" fieldPosition="0">
        <references count="1">
          <reference field="4294967294" count="1" selected="0">
            <x v="30"/>
          </reference>
        </references>
      </pivotArea>
    </format>
    <format dxfId="1474">
      <pivotArea field="0" dataOnly="0" labelOnly="1" grandRow="1" outline="0" axis="axisRow" fieldPosition="0">
        <references count="1">
          <reference field="4294967294" count="1" selected="0">
            <x v="31"/>
          </reference>
        </references>
      </pivotArea>
    </format>
    <format dxfId="1473">
      <pivotArea field="0" dataOnly="0" labelOnly="1" grandRow="1" outline="0" axis="axisRow" fieldPosition="0">
        <references count="1">
          <reference field="4294967294" count="1" selected="0">
            <x v="0"/>
          </reference>
        </references>
      </pivotArea>
    </format>
    <format dxfId="1472">
      <pivotArea field="0" dataOnly="0" labelOnly="1" grandRow="1" outline="0" axis="axisRow" fieldPosition="0">
        <references count="1">
          <reference field="4294967294" count="1" selected="0">
            <x v="1"/>
          </reference>
        </references>
      </pivotArea>
    </format>
    <format dxfId="1471">
      <pivotArea field="0" dataOnly="0" labelOnly="1" grandRow="1" outline="0" axis="axisRow" fieldPosition="0">
        <references count="1">
          <reference field="4294967294" count="1" selected="0">
            <x v="2"/>
          </reference>
        </references>
      </pivotArea>
    </format>
    <format dxfId="1470">
      <pivotArea field="0" dataOnly="0" labelOnly="1" grandRow="1" outline="0" axis="axisRow" fieldPosition="0">
        <references count="1">
          <reference field="4294967294" count="1" selected="0">
            <x v="3"/>
          </reference>
        </references>
      </pivotArea>
    </format>
    <format dxfId="1469">
      <pivotArea field="0" dataOnly="0" labelOnly="1" grandRow="1" outline="0" axis="axisRow" fieldPosition="0">
        <references count="1">
          <reference field="4294967294" count="1" selected="0">
            <x v="4"/>
          </reference>
        </references>
      </pivotArea>
    </format>
    <format dxfId="1468">
      <pivotArea field="0" dataOnly="0" labelOnly="1" grandRow="1" outline="0" axis="axisRow" fieldPosition="0">
        <references count="1">
          <reference field="4294967294" count="1" selected="0">
            <x v="5"/>
          </reference>
        </references>
      </pivotArea>
    </format>
    <format dxfId="1467">
      <pivotArea field="0" dataOnly="0" labelOnly="1" grandRow="1" outline="0" axis="axisRow" fieldPosition="0">
        <references count="1">
          <reference field="4294967294" count="1" selected="0">
            <x v="6"/>
          </reference>
        </references>
      </pivotArea>
    </format>
    <format dxfId="1466">
      <pivotArea field="0" dataOnly="0" labelOnly="1" grandRow="1" outline="0" axis="axisRow" fieldPosition="0">
        <references count="1">
          <reference field="4294967294" count="1" selected="0">
            <x v="7"/>
          </reference>
        </references>
      </pivotArea>
    </format>
    <format dxfId="1465">
      <pivotArea field="0" dataOnly="0" labelOnly="1" grandRow="1" outline="0" axis="axisRow" fieldPosition="0">
        <references count="1">
          <reference field="4294967294" count="1" selected="0">
            <x v="8"/>
          </reference>
        </references>
      </pivotArea>
    </format>
    <format dxfId="1464">
      <pivotArea field="0" dataOnly="0" labelOnly="1" grandRow="1" outline="0" axis="axisRow" fieldPosition="0">
        <references count="1">
          <reference field="4294967294" count="1" selected="0">
            <x v="9"/>
          </reference>
        </references>
      </pivotArea>
    </format>
    <format dxfId="1463">
      <pivotArea field="0" dataOnly="0" labelOnly="1" grandRow="1" outline="0" axis="axisRow" fieldPosition="0">
        <references count="1">
          <reference field="4294967294" count="1" selected="0">
            <x v="10"/>
          </reference>
        </references>
      </pivotArea>
    </format>
    <format dxfId="1462">
      <pivotArea field="0" dataOnly="0" labelOnly="1" grandRow="1" outline="0" axis="axisRow" fieldPosition="0">
        <references count="1">
          <reference field="4294967294" count="1" selected="0">
            <x v="11"/>
          </reference>
        </references>
      </pivotArea>
    </format>
    <format dxfId="1461">
      <pivotArea field="0" dataOnly="0" labelOnly="1" grandRow="1" outline="0" axis="axisRow" fieldPosition="0">
        <references count="1">
          <reference field="4294967294" count="1" selected="0">
            <x v="12"/>
          </reference>
        </references>
      </pivotArea>
    </format>
    <format dxfId="1460">
      <pivotArea field="0" dataOnly="0" labelOnly="1" grandRow="1" outline="0" axis="axisRow" fieldPosition="0">
        <references count="1">
          <reference field="4294967294" count="1" selected="0">
            <x v="13"/>
          </reference>
        </references>
      </pivotArea>
    </format>
    <format dxfId="1459">
      <pivotArea field="0" dataOnly="0" labelOnly="1" grandRow="1" outline="0" axis="axisRow" fieldPosition="0">
        <references count="1">
          <reference field="4294967294" count="1" selected="0">
            <x v="14"/>
          </reference>
        </references>
      </pivotArea>
    </format>
    <format dxfId="1458">
      <pivotArea field="0" dataOnly="0" labelOnly="1" grandRow="1" outline="0" axis="axisRow" fieldPosition="0">
        <references count="1">
          <reference field="4294967294" count="1" selected="0">
            <x v="15"/>
          </reference>
        </references>
      </pivotArea>
    </format>
    <format dxfId="1457">
      <pivotArea field="0" dataOnly="0" labelOnly="1" grandRow="1" outline="0" axis="axisRow" fieldPosition="0">
        <references count="1">
          <reference field="4294967294" count="1" selected="0">
            <x v="16"/>
          </reference>
        </references>
      </pivotArea>
    </format>
    <format dxfId="1456">
      <pivotArea field="0" dataOnly="0" labelOnly="1" grandRow="1" outline="0" axis="axisRow" fieldPosition="0">
        <references count="1">
          <reference field="4294967294" count="1" selected="0">
            <x v="17"/>
          </reference>
        </references>
      </pivotArea>
    </format>
    <format dxfId="1455">
      <pivotArea field="0" dataOnly="0" labelOnly="1" grandRow="1" outline="0" axis="axisRow" fieldPosition="0">
        <references count="1">
          <reference field="4294967294" count="1" selected="0">
            <x v="18"/>
          </reference>
        </references>
      </pivotArea>
    </format>
    <format dxfId="1454">
      <pivotArea field="0" dataOnly="0" labelOnly="1" grandRow="1" outline="0" axis="axisRow" fieldPosition="0">
        <references count="1">
          <reference field="4294967294" count="1" selected="0">
            <x v="19"/>
          </reference>
        </references>
      </pivotArea>
    </format>
    <format dxfId="1453">
      <pivotArea field="0" dataOnly="0" labelOnly="1" grandRow="1" outline="0" axis="axisRow" fieldPosition="0">
        <references count="1">
          <reference field="4294967294" count="1" selected="0">
            <x v="20"/>
          </reference>
        </references>
      </pivotArea>
    </format>
    <format dxfId="1452">
      <pivotArea field="0" dataOnly="0" labelOnly="1" grandRow="1" outline="0" axis="axisRow" fieldPosition="0">
        <references count="1">
          <reference field="4294967294" count="1" selected="0">
            <x v="21"/>
          </reference>
        </references>
      </pivotArea>
    </format>
    <format dxfId="1451">
      <pivotArea field="0" dataOnly="0" labelOnly="1" grandRow="1" outline="0" axis="axisRow" fieldPosition="0">
        <references count="1">
          <reference field="4294967294" count="1" selected="0">
            <x v="22"/>
          </reference>
        </references>
      </pivotArea>
    </format>
    <format dxfId="1450">
      <pivotArea field="0" dataOnly="0" labelOnly="1" grandRow="1" outline="0" axis="axisRow" fieldPosition="0">
        <references count="1">
          <reference field="4294967294" count="1" selected="0">
            <x v="23"/>
          </reference>
        </references>
      </pivotArea>
    </format>
    <format dxfId="1449">
      <pivotArea field="0" dataOnly="0" labelOnly="1" grandRow="1" outline="0" axis="axisRow" fieldPosition="0">
        <references count="1">
          <reference field="4294967294" count="1" selected="0">
            <x v="24"/>
          </reference>
        </references>
      </pivotArea>
    </format>
    <format dxfId="1448">
      <pivotArea field="0" dataOnly="0" labelOnly="1" grandRow="1" outline="0" axis="axisRow" fieldPosition="0">
        <references count="1">
          <reference field="4294967294" count="1" selected="0">
            <x v="25"/>
          </reference>
        </references>
      </pivotArea>
    </format>
    <format dxfId="1447">
      <pivotArea field="0" dataOnly="0" labelOnly="1" grandRow="1" outline="0" axis="axisRow" fieldPosition="0">
        <references count="1">
          <reference field="4294967294" count="1" selected="0">
            <x v="26"/>
          </reference>
        </references>
      </pivotArea>
    </format>
    <format dxfId="1446">
      <pivotArea field="0" dataOnly="0" labelOnly="1" grandRow="1" outline="0" axis="axisRow" fieldPosition="0">
        <references count="1">
          <reference field="4294967294" count="1" selected="0">
            <x v="27"/>
          </reference>
        </references>
      </pivotArea>
    </format>
    <format dxfId="1445">
      <pivotArea field="0" dataOnly="0" labelOnly="1" grandRow="1" outline="0" axis="axisRow" fieldPosition="0">
        <references count="1">
          <reference field="4294967294" count="1" selected="0">
            <x v="28"/>
          </reference>
        </references>
      </pivotArea>
    </format>
    <format dxfId="1444">
      <pivotArea field="0" dataOnly="0" labelOnly="1" grandRow="1" outline="0" axis="axisRow" fieldPosition="0">
        <references count="1">
          <reference field="4294967294" count="1" selected="0">
            <x v="29"/>
          </reference>
        </references>
      </pivotArea>
    </format>
    <format dxfId="1443">
      <pivotArea field="0" dataOnly="0" labelOnly="1" grandRow="1" outline="0" axis="axisRow" fieldPosition="0">
        <references count="1">
          <reference field="4294967294" count="1" selected="0">
            <x v="30"/>
          </reference>
        </references>
      </pivotArea>
    </format>
    <format dxfId="1442">
      <pivotArea field="0" dataOnly="0" labelOnly="1" grandRow="1" outline="0" axis="axisRow" fieldPosition="0">
        <references count="1">
          <reference field="4294967294" count="1" selected="0">
            <x v="31"/>
          </reference>
        </references>
      </pivotArea>
    </format>
    <format dxfId="1441">
      <pivotArea field="0" dataOnly="0" labelOnly="1" grandRow="1" outline="0" axis="axisRow" fieldPosition="0">
        <references count="1">
          <reference field="4294967294" count="1" selected="0">
            <x v="0"/>
          </reference>
        </references>
      </pivotArea>
    </format>
    <format dxfId="1440">
      <pivotArea field="0" dataOnly="0" labelOnly="1" grandRow="1" outline="0" axis="axisRow" fieldPosition="0">
        <references count="1">
          <reference field="4294967294" count="1" selected="0">
            <x v="1"/>
          </reference>
        </references>
      </pivotArea>
    </format>
    <format dxfId="1439">
      <pivotArea field="0" dataOnly="0" labelOnly="1" grandRow="1" outline="0" axis="axisRow" fieldPosition="0">
        <references count="1">
          <reference field="4294967294" count="1" selected="0">
            <x v="2"/>
          </reference>
        </references>
      </pivotArea>
    </format>
    <format dxfId="1438">
      <pivotArea field="0" dataOnly="0" labelOnly="1" grandRow="1" outline="0" axis="axisRow" fieldPosition="0">
        <references count="1">
          <reference field="4294967294" count="1" selected="0">
            <x v="3"/>
          </reference>
        </references>
      </pivotArea>
    </format>
    <format dxfId="1437">
      <pivotArea field="0" dataOnly="0" labelOnly="1" grandRow="1" outline="0" axis="axisRow" fieldPosition="0">
        <references count="1">
          <reference field="4294967294" count="1" selected="0">
            <x v="4"/>
          </reference>
        </references>
      </pivotArea>
    </format>
    <format dxfId="1436">
      <pivotArea field="0" dataOnly="0" labelOnly="1" grandRow="1" outline="0" axis="axisRow" fieldPosition="0">
        <references count="1">
          <reference field="4294967294" count="1" selected="0">
            <x v="5"/>
          </reference>
        </references>
      </pivotArea>
    </format>
    <format dxfId="1435">
      <pivotArea field="0" dataOnly="0" labelOnly="1" grandRow="1" outline="0" axis="axisRow" fieldPosition="0">
        <references count="1">
          <reference field="4294967294" count="1" selected="0">
            <x v="6"/>
          </reference>
        </references>
      </pivotArea>
    </format>
    <format dxfId="1434">
      <pivotArea field="0" dataOnly="0" labelOnly="1" grandRow="1" outline="0" axis="axisRow" fieldPosition="0">
        <references count="1">
          <reference field="4294967294" count="1" selected="0">
            <x v="7"/>
          </reference>
        </references>
      </pivotArea>
    </format>
    <format dxfId="1433">
      <pivotArea field="0" dataOnly="0" labelOnly="1" grandRow="1" outline="0" axis="axisRow" fieldPosition="0">
        <references count="1">
          <reference field="4294967294" count="1" selected="0">
            <x v="8"/>
          </reference>
        </references>
      </pivotArea>
    </format>
    <format dxfId="1432">
      <pivotArea field="0" dataOnly="0" labelOnly="1" grandRow="1" outline="0" axis="axisRow" fieldPosition="0">
        <references count="1">
          <reference field="4294967294" count="1" selected="0">
            <x v="9"/>
          </reference>
        </references>
      </pivotArea>
    </format>
    <format dxfId="1431">
      <pivotArea field="0" dataOnly="0" labelOnly="1" grandRow="1" outline="0" axis="axisRow" fieldPosition="0">
        <references count="1">
          <reference field="4294967294" count="1" selected="0">
            <x v="10"/>
          </reference>
        </references>
      </pivotArea>
    </format>
    <format dxfId="1430">
      <pivotArea field="0" dataOnly="0" labelOnly="1" grandRow="1" outline="0" axis="axisRow" fieldPosition="0">
        <references count="1">
          <reference field="4294967294" count="1" selected="0">
            <x v="11"/>
          </reference>
        </references>
      </pivotArea>
    </format>
    <format dxfId="1429">
      <pivotArea field="0" dataOnly="0" labelOnly="1" grandRow="1" outline="0" axis="axisRow" fieldPosition="0">
        <references count="1">
          <reference field="4294967294" count="1" selected="0">
            <x v="12"/>
          </reference>
        </references>
      </pivotArea>
    </format>
    <format dxfId="1428">
      <pivotArea field="0" dataOnly="0" labelOnly="1" grandRow="1" outline="0" axis="axisRow" fieldPosition="0">
        <references count="1">
          <reference field="4294967294" count="1" selected="0">
            <x v="13"/>
          </reference>
        </references>
      </pivotArea>
    </format>
    <format dxfId="1427">
      <pivotArea field="0" dataOnly="0" labelOnly="1" grandRow="1" outline="0" axis="axisRow" fieldPosition="0">
        <references count="1">
          <reference field="4294967294" count="1" selected="0">
            <x v="14"/>
          </reference>
        </references>
      </pivotArea>
    </format>
    <format dxfId="1426">
      <pivotArea field="0" dataOnly="0" labelOnly="1" grandRow="1" outline="0" axis="axisRow" fieldPosition="0">
        <references count="1">
          <reference field="4294967294" count="1" selected="0">
            <x v="15"/>
          </reference>
        </references>
      </pivotArea>
    </format>
    <format dxfId="1425">
      <pivotArea field="0" dataOnly="0" labelOnly="1" grandRow="1" outline="0" axis="axisRow" fieldPosition="0">
        <references count="1">
          <reference field="4294967294" count="1" selected="0">
            <x v="16"/>
          </reference>
        </references>
      </pivotArea>
    </format>
    <format dxfId="1424">
      <pivotArea field="0" dataOnly="0" labelOnly="1" grandRow="1" outline="0" axis="axisRow" fieldPosition="0">
        <references count="1">
          <reference field="4294967294" count="1" selected="0">
            <x v="17"/>
          </reference>
        </references>
      </pivotArea>
    </format>
    <format dxfId="1423">
      <pivotArea field="0" dataOnly="0" labelOnly="1" grandRow="1" outline="0" axis="axisRow" fieldPosition="0">
        <references count="1">
          <reference field="4294967294" count="1" selected="0">
            <x v="18"/>
          </reference>
        </references>
      </pivotArea>
    </format>
    <format dxfId="1422">
      <pivotArea field="0" dataOnly="0" labelOnly="1" grandRow="1" outline="0" axis="axisRow" fieldPosition="0">
        <references count="1">
          <reference field="4294967294" count="1" selected="0">
            <x v="19"/>
          </reference>
        </references>
      </pivotArea>
    </format>
    <format dxfId="1421">
      <pivotArea field="0" dataOnly="0" labelOnly="1" grandRow="1" outline="0" axis="axisRow" fieldPosition="0">
        <references count="1">
          <reference field="4294967294" count="1" selected="0">
            <x v="20"/>
          </reference>
        </references>
      </pivotArea>
    </format>
    <format dxfId="1420">
      <pivotArea field="0" dataOnly="0" labelOnly="1" grandRow="1" outline="0" axis="axisRow" fieldPosition="0">
        <references count="1">
          <reference field="4294967294" count="1" selected="0">
            <x v="21"/>
          </reference>
        </references>
      </pivotArea>
    </format>
    <format dxfId="1419">
      <pivotArea field="0" dataOnly="0" labelOnly="1" grandRow="1" outline="0" axis="axisRow" fieldPosition="0">
        <references count="1">
          <reference field="4294967294" count="1" selected="0">
            <x v="22"/>
          </reference>
        </references>
      </pivotArea>
    </format>
    <format dxfId="1418">
      <pivotArea field="0" dataOnly="0" labelOnly="1" grandRow="1" outline="0" axis="axisRow" fieldPosition="0">
        <references count="1">
          <reference field="4294967294" count="1" selected="0">
            <x v="23"/>
          </reference>
        </references>
      </pivotArea>
    </format>
    <format dxfId="1417">
      <pivotArea field="0" dataOnly="0" labelOnly="1" grandRow="1" outline="0" axis="axisRow" fieldPosition="0">
        <references count="1">
          <reference field="4294967294" count="1" selected="0">
            <x v="24"/>
          </reference>
        </references>
      </pivotArea>
    </format>
    <format dxfId="1416">
      <pivotArea field="0" dataOnly="0" labelOnly="1" grandRow="1" outline="0" axis="axisRow" fieldPosition="0">
        <references count="1">
          <reference field="4294967294" count="1" selected="0">
            <x v="25"/>
          </reference>
        </references>
      </pivotArea>
    </format>
    <format dxfId="1415">
      <pivotArea field="0" dataOnly="0" labelOnly="1" grandRow="1" outline="0" axis="axisRow" fieldPosition="0">
        <references count="1">
          <reference field="4294967294" count="1" selected="0">
            <x v="26"/>
          </reference>
        </references>
      </pivotArea>
    </format>
    <format dxfId="1414">
      <pivotArea field="0" dataOnly="0" labelOnly="1" grandRow="1" outline="0" axis="axisRow" fieldPosition="0">
        <references count="1">
          <reference field="4294967294" count="1" selected="0">
            <x v="27"/>
          </reference>
        </references>
      </pivotArea>
    </format>
    <format dxfId="1413">
      <pivotArea field="0" dataOnly="0" labelOnly="1" grandRow="1" outline="0" axis="axisRow" fieldPosition="0">
        <references count="1">
          <reference field="4294967294" count="1" selected="0">
            <x v="28"/>
          </reference>
        </references>
      </pivotArea>
    </format>
    <format dxfId="1412">
      <pivotArea field="0" dataOnly="0" labelOnly="1" grandRow="1" outline="0" axis="axisRow" fieldPosition="0">
        <references count="1">
          <reference field="4294967294" count="1" selected="0">
            <x v="29"/>
          </reference>
        </references>
      </pivotArea>
    </format>
    <format dxfId="1411">
      <pivotArea field="0" dataOnly="0" labelOnly="1" grandRow="1" outline="0" axis="axisRow" fieldPosition="0">
        <references count="1">
          <reference field="4294967294" count="1" selected="0">
            <x v="30"/>
          </reference>
        </references>
      </pivotArea>
    </format>
    <format dxfId="1410">
      <pivotArea field="0" dataOnly="0" labelOnly="1" grandRow="1" outline="0" axis="axisRow" fieldPosition="0">
        <references count="1">
          <reference field="4294967294" count="1" selected="0">
            <x v="31"/>
          </reference>
        </references>
      </pivotArea>
    </format>
    <format dxfId="1409">
      <pivotArea field="0" dataOnly="0" labelOnly="1" grandRow="1" outline="0" axis="axisRow" fieldPosition="0">
        <references count="1">
          <reference field="4294967294" count="1" selected="0">
            <x v="0"/>
          </reference>
        </references>
      </pivotArea>
    </format>
    <format dxfId="1408">
      <pivotArea field="0" dataOnly="0" labelOnly="1" grandRow="1" outline="0" axis="axisRow" fieldPosition="0">
        <references count="1">
          <reference field="4294967294" count="1" selected="0">
            <x v="1"/>
          </reference>
        </references>
      </pivotArea>
    </format>
    <format dxfId="1407">
      <pivotArea field="0" dataOnly="0" labelOnly="1" grandRow="1" outline="0" axis="axisRow" fieldPosition="0">
        <references count="1">
          <reference field="4294967294" count="1" selected="0">
            <x v="2"/>
          </reference>
        </references>
      </pivotArea>
    </format>
    <format dxfId="1406">
      <pivotArea field="0" dataOnly="0" labelOnly="1" grandRow="1" outline="0" axis="axisRow" fieldPosition="0">
        <references count="1">
          <reference field="4294967294" count="1" selected="0">
            <x v="3"/>
          </reference>
        </references>
      </pivotArea>
    </format>
    <format dxfId="1405">
      <pivotArea field="0" dataOnly="0" labelOnly="1" grandRow="1" outline="0" axis="axisRow" fieldPosition="0">
        <references count="1">
          <reference field="4294967294" count="1" selected="0">
            <x v="4"/>
          </reference>
        </references>
      </pivotArea>
    </format>
    <format dxfId="1404">
      <pivotArea field="0" dataOnly="0" labelOnly="1" grandRow="1" outline="0" axis="axisRow" fieldPosition="0">
        <references count="1">
          <reference field="4294967294" count="1" selected="0">
            <x v="5"/>
          </reference>
        </references>
      </pivotArea>
    </format>
    <format dxfId="1403">
      <pivotArea field="0" dataOnly="0" labelOnly="1" grandRow="1" outline="0" axis="axisRow" fieldPosition="0">
        <references count="1">
          <reference field="4294967294" count="1" selected="0">
            <x v="6"/>
          </reference>
        </references>
      </pivotArea>
    </format>
    <format dxfId="1402">
      <pivotArea field="0" dataOnly="0" labelOnly="1" grandRow="1" outline="0" axis="axisRow" fieldPosition="0">
        <references count="1">
          <reference field="4294967294" count="1" selected="0">
            <x v="7"/>
          </reference>
        </references>
      </pivotArea>
    </format>
    <format dxfId="1401">
      <pivotArea field="0" dataOnly="0" labelOnly="1" grandRow="1" outline="0" axis="axisRow" fieldPosition="0">
        <references count="1">
          <reference field="4294967294" count="1" selected="0">
            <x v="8"/>
          </reference>
        </references>
      </pivotArea>
    </format>
    <format dxfId="1400">
      <pivotArea field="0" dataOnly="0" labelOnly="1" grandRow="1" outline="0" axis="axisRow" fieldPosition="0">
        <references count="1">
          <reference field="4294967294" count="1" selected="0">
            <x v="9"/>
          </reference>
        </references>
      </pivotArea>
    </format>
    <format dxfId="1399">
      <pivotArea field="0" dataOnly="0" labelOnly="1" grandRow="1" outline="0" axis="axisRow" fieldPosition="0">
        <references count="1">
          <reference field="4294967294" count="1" selected="0">
            <x v="10"/>
          </reference>
        </references>
      </pivotArea>
    </format>
    <format dxfId="1398">
      <pivotArea field="0" dataOnly="0" labelOnly="1" grandRow="1" outline="0" axis="axisRow" fieldPosition="0">
        <references count="1">
          <reference field="4294967294" count="1" selected="0">
            <x v="11"/>
          </reference>
        </references>
      </pivotArea>
    </format>
    <format dxfId="1397">
      <pivotArea field="0" dataOnly="0" labelOnly="1" grandRow="1" outline="0" axis="axisRow" fieldPosition="0">
        <references count="1">
          <reference field="4294967294" count="1" selected="0">
            <x v="12"/>
          </reference>
        </references>
      </pivotArea>
    </format>
    <format dxfId="1396">
      <pivotArea field="0" dataOnly="0" labelOnly="1" grandRow="1" outline="0" axis="axisRow" fieldPosition="0">
        <references count="1">
          <reference field="4294967294" count="1" selected="0">
            <x v="13"/>
          </reference>
        </references>
      </pivotArea>
    </format>
    <format dxfId="1395">
      <pivotArea field="0" dataOnly="0" labelOnly="1" grandRow="1" outline="0" axis="axisRow" fieldPosition="0">
        <references count="1">
          <reference field="4294967294" count="1" selected="0">
            <x v="14"/>
          </reference>
        </references>
      </pivotArea>
    </format>
    <format dxfId="1394">
      <pivotArea field="0" dataOnly="0" labelOnly="1" grandRow="1" outline="0" axis="axisRow" fieldPosition="0">
        <references count="1">
          <reference field="4294967294" count="1" selected="0">
            <x v="15"/>
          </reference>
        </references>
      </pivotArea>
    </format>
    <format dxfId="1393">
      <pivotArea field="0" dataOnly="0" labelOnly="1" grandRow="1" outline="0" axis="axisRow" fieldPosition="0">
        <references count="1">
          <reference field="4294967294" count="1" selected="0">
            <x v="16"/>
          </reference>
        </references>
      </pivotArea>
    </format>
    <format dxfId="1392">
      <pivotArea field="0" dataOnly="0" labelOnly="1" grandRow="1" outline="0" axis="axisRow" fieldPosition="0">
        <references count="1">
          <reference field="4294967294" count="1" selected="0">
            <x v="17"/>
          </reference>
        </references>
      </pivotArea>
    </format>
    <format dxfId="1391">
      <pivotArea field="0" dataOnly="0" labelOnly="1" grandRow="1" outline="0" axis="axisRow" fieldPosition="0">
        <references count="1">
          <reference field="4294967294" count="1" selected="0">
            <x v="18"/>
          </reference>
        </references>
      </pivotArea>
    </format>
    <format dxfId="1390">
      <pivotArea field="0" dataOnly="0" labelOnly="1" grandRow="1" outline="0" axis="axisRow" fieldPosition="0">
        <references count="1">
          <reference field="4294967294" count="1" selected="0">
            <x v="19"/>
          </reference>
        </references>
      </pivotArea>
    </format>
    <format dxfId="1389">
      <pivotArea field="0" dataOnly="0" labelOnly="1" grandRow="1" outline="0" axis="axisRow" fieldPosition="0">
        <references count="1">
          <reference field="4294967294" count="1" selected="0">
            <x v="20"/>
          </reference>
        </references>
      </pivotArea>
    </format>
    <format dxfId="1388">
      <pivotArea field="0" dataOnly="0" labelOnly="1" grandRow="1" outline="0" axis="axisRow" fieldPosition="0">
        <references count="1">
          <reference field="4294967294" count="1" selected="0">
            <x v="21"/>
          </reference>
        </references>
      </pivotArea>
    </format>
    <format dxfId="1387">
      <pivotArea field="0" dataOnly="0" labelOnly="1" grandRow="1" outline="0" axis="axisRow" fieldPosition="0">
        <references count="1">
          <reference field="4294967294" count="1" selected="0">
            <x v="22"/>
          </reference>
        </references>
      </pivotArea>
    </format>
    <format dxfId="1386">
      <pivotArea field="0" dataOnly="0" labelOnly="1" grandRow="1" outline="0" axis="axisRow" fieldPosition="0">
        <references count="1">
          <reference field="4294967294" count="1" selected="0">
            <x v="23"/>
          </reference>
        </references>
      </pivotArea>
    </format>
    <format dxfId="1385">
      <pivotArea field="0" dataOnly="0" labelOnly="1" grandRow="1" outline="0" axis="axisRow" fieldPosition="0">
        <references count="1">
          <reference field="4294967294" count="1" selected="0">
            <x v="24"/>
          </reference>
        </references>
      </pivotArea>
    </format>
    <format dxfId="1384">
      <pivotArea field="0" dataOnly="0" labelOnly="1" grandRow="1" outline="0" axis="axisRow" fieldPosition="0">
        <references count="1">
          <reference field="4294967294" count="1" selected="0">
            <x v="25"/>
          </reference>
        </references>
      </pivotArea>
    </format>
    <format dxfId="1383">
      <pivotArea field="0" dataOnly="0" labelOnly="1" grandRow="1" outline="0" axis="axisRow" fieldPosition="0">
        <references count="1">
          <reference field="4294967294" count="1" selected="0">
            <x v="26"/>
          </reference>
        </references>
      </pivotArea>
    </format>
    <format dxfId="1382">
      <pivotArea field="0" dataOnly="0" labelOnly="1" grandRow="1" outline="0" axis="axisRow" fieldPosition="0">
        <references count="1">
          <reference field="4294967294" count="1" selected="0">
            <x v="27"/>
          </reference>
        </references>
      </pivotArea>
    </format>
    <format dxfId="1381">
      <pivotArea field="0" dataOnly="0" labelOnly="1" grandRow="1" outline="0" axis="axisRow" fieldPosition="0">
        <references count="1">
          <reference field="4294967294" count="1" selected="0">
            <x v="28"/>
          </reference>
        </references>
      </pivotArea>
    </format>
    <format dxfId="1380">
      <pivotArea field="0" dataOnly="0" labelOnly="1" grandRow="1" outline="0" axis="axisRow" fieldPosition="0">
        <references count="1">
          <reference field="4294967294" count="1" selected="0">
            <x v="29"/>
          </reference>
        </references>
      </pivotArea>
    </format>
    <format dxfId="1379">
      <pivotArea field="0" dataOnly="0" labelOnly="1" grandRow="1" outline="0" axis="axisRow" fieldPosition="0">
        <references count="1">
          <reference field="4294967294" count="1" selected="0">
            <x v="30"/>
          </reference>
        </references>
      </pivotArea>
    </format>
    <format dxfId="1378">
      <pivotArea field="0" dataOnly="0" labelOnly="1" grandRow="1" outline="0" axis="axisRow" fieldPosition="0">
        <references count="1">
          <reference field="4294967294" count="1" selected="0">
            <x v="31"/>
          </reference>
        </references>
      </pivotArea>
    </format>
    <format dxfId="1377">
      <pivotArea field="0" dataOnly="0" labelOnly="1" grandRow="1" outline="0" axis="axisRow" fieldPosition="0">
        <references count="1">
          <reference field="4294967294" count="1" selected="0">
            <x v="0"/>
          </reference>
        </references>
      </pivotArea>
    </format>
    <format dxfId="1376">
      <pivotArea field="0" dataOnly="0" labelOnly="1" grandRow="1" outline="0" axis="axisRow" fieldPosition="0">
        <references count="1">
          <reference field="4294967294" count="1" selected="0">
            <x v="1"/>
          </reference>
        </references>
      </pivotArea>
    </format>
    <format dxfId="1375">
      <pivotArea field="0" dataOnly="0" labelOnly="1" grandRow="1" outline="0" axis="axisRow" fieldPosition="0">
        <references count="1">
          <reference field="4294967294" count="1" selected="0">
            <x v="2"/>
          </reference>
        </references>
      </pivotArea>
    </format>
    <format dxfId="1374">
      <pivotArea field="0" dataOnly="0" labelOnly="1" grandRow="1" outline="0" axis="axisRow" fieldPosition="0">
        <references count="1">
          <reference field="4294967294" count="1" selected="0">
            <x v="3"/>
          </reference>
        </references>
      </pivotArea>
    </format>
    <format dxfId="1373">
      <pivotArea field="0" dataOnly="0" labelOnly="1" grandRow="1" outline="0" axis="axisRow" fieldPosition="0">
        <references count="1">
          <reference field="4294967294" count="1" selected="0">
            <x v="4"/>
          </reference>
        </references>
      </pivotArea>
    </format>
    <format dxfId="1372">
      <pivotArea field="0" dataOnly="0" labelOnly="1" grandRow="1" outline="0" axis="axisRow" fieldPosition="0">
        <references count="1">
          <reference field="4294967294" count="1" selected="0">
            <x v="5"/>
          </reference>
        </references>
      </pivotArea>
    </format>
    <format dxfId="1371">
      <pivotArea field="0" dataOnly="0" labelOnly="1" grandRow="1" outline="0" axis="axisRow" fieldPosition="0">
        <references count="1">
          <reference field="4294967294" count="1" selected="0">
            <x v="6"/>
          </reference>
        </references>
      </pivotArea>
    </format>
    <format dxfId="1370">
      <pivotArea field="0" dataOnly="0" labelOnly="1" grandRow="1" outline="0" axis="axisRow" fieldPosition="0">
        <references count="1">
          <reference field="4294967294" count="1" selected="0">
            <x v="7"/>
          </reference>
        </references>
      </pivotArea>
    </format>
    <format dxfId="1369">
      <pivotArea field="0" dataOnly="0" labelOnly="1" grandRow="1" outline="0" axis="axisRow" fieldPosition="0">
        <references count="1">
          <reference field="4294967294" count="1" selected="0">
            <x v="8"/>
          </reference>
        </references>
      </pivotArea>
    </format>
    <format dxfId="1368">
      <pivotArea field="0" dataOnly="0" labelOnly="1" grandRow="1" outline="0" axis="axisRow" fieldPosition="0">
        <references count="1">
          <reference field="4294967294" count="1" selected="0">
            <x v="9"/>
          </reference>
        </references>
      </pivotArea>
    </format>
    <format dxfId="1367">
      <pivotArea field="0" dataOnly="0" labelOnly="1" grandRow="1" outline="0" axis="axisRow" fieldPosition="0">
        <references count="1">
          <reference field="4294967294" count="1" selected="0">
            <x v="10"/>
          </reference>
        </references>
      </pivotArea>
    </format>
    <format dxfId="1366">
      <pivotArea field="0" dataOnly="0" labelOnly="1" grandRow="1" outline="0" axis="axisRow" fieldPosition="0">
        <references count="1">
          <reference field="4294967294" count="1" selected="0">
            <x v="11"/>
          </reference>
        </references>
      </pivotArea>
    </format>
    <format dxfId="1365">
      <pivotArea field="0" dataOnly="0" labelOnly="1" grandRow="1" outline="0" axis="axisRow" fieldPosition="0">
        <references count="1">
          <reference field="4294967294" count="1" selected="0">
            <x v="12"/>
          </reference>
        </references>
      </pivotArea>
    </format>
    <format dxfId="1364">
      <pivotArea field="0" dataOnly="0" labelOnly="1" grandRow="1" outline="0" axis="axisRow" fieldPosition="0">
        <references count="1">
          <reference field="4294967294" count="1" selected="0">
            <x v="13"/>
          </reference>
        </references>
      </pivotArea>
    </format>
    <format dxfId="1363">
      <pivotArea field="0" dataOnly="0" labelOnly="1" grandRow="1" outline="0" axis="axisRow" fieldPosition="0">
        <references count="1">
          <reference field="4294967294" count="1" selected="0">
            <x v="14"/>
          </reference>
        </references>
      </pivotArea>
    </format>
    <format dxfId="1362">
      <pivotArea field="0" dataOnly="0" labelOnly="1" grandRow="1" outline="0" axis="axisRow" fieldPosition="0">
        <references count="1">
          <reference field="4294967294" count="1" selected="0">
            <x v="15"/>
          </reference>
        </references>
      </pivotArea>
    </format>
    <format dxfId="1361">
      <pivotArea field="0" dataOnly="0" labelOnly="1" grandRow="1" outline="0" axis="axisRow" fieldPosition="0">
        <references count="1">
          <reference field="4294967294" count="1" selected="0">
            <x v="16"/>
          </reference>
        </references>
      </pivotArea>
    </format>
    <format dxfId="1360">
      <pivotArea field="0" dataOnly="0" labelOnly="1" grandRow="1" outline="0" axis="axisRow" fieldPosition="0">
        <references count="1">
          <reference field="4294967294" count="1" selected="0">
            <x v="17"/>
          </reference>
        </references>
      </pivotArea>
    </format>
    <format dxfId="1359">
      <pivotArea field="0" dataOnly="0" labelOnly="1" grandRow="1" outline="0" axis="axisRow" fieldPosition="0">
        <references count="1">
          <reference field="4294967294" count="1" selected="0">
            <x v="18"/>
          </reference>
        </references>
      </pivotArea>
    </format>
    <format dxfId="1358">
      <pivotArea field="0" dataOnly="0" labelOnly="1" grandRow="1" outline="0" axis="axisRow" fieldPosition="0">
        <references count="1">
          <reference field="4294967294" count="1" selected="0">
            <x v="19"/>
          </reference>
        </references>
      </pivotArea>
    </format>
    <format dxfId="1357">
      <pivotArea field="0" dataOnly="0" labelOnly="1" grandRow="1" outline="0" axis="axisRow" fieldPosition="0">
        <references count="1">
          <reference field="4294967294" count="1" selected="0">
            <x v="20"/>
          </reference>
        </references>
      </pivotArea>
    </format>
    <format dxfId="1356">
      <pivotArea field="0" dataOnly="0" labelOnly="1" grandRow="1" outline="0" axis="axisRow" fieldPosition="0">
        <references count="1">
          <reference field="4294967294" count="1" selected="0">
            <x v="21"/>
          </reference>
        </references>
      </pivotArea>
    </format>
    <format dxfId="1355">
      <pivotArea field="0" dataOnly="0" labelOnly="1" grandRow="1" outline="0" axis="axisRow" fieldPosition="0">
        <references count="1">
          <reference field="4294967294" count="1" selected="0">
            <x v="22"/>
          </reference>
        </references>
      </pivotArea>
    </format>
    <format dxfId="1354">
      <pivotArea field="0" dataOnly="0" labelOnly="1" grandRow="1" outline="0" axis="axisRow" fieldPosition="0">
        <references count="1">
          <reference field="4294967294" count="1" selected="0">
            <x v="23"/>
          </reference>
        </references>
      </pivotArea>
    </format>
    <format dxfId="1353">
      <pivotArea field="0" dataOnly="0" labelOnly="1" grandRow="1" outline="0" axis="axisRow" fieldPosition="0">
        <references count="1">
          <reference field="4294967294" count="1" selected="0">
            <x v="24"/>
          </reference>
        </references>
      </pivotArea>
    </format>
    <format dxfId="1352">
      <pivotArea field="0" dataOnly="0" labelOnly="1" grandRow="1" outline="0" axis="axisRow" fieldPosition="0">
        <references count="1">
          <reference field="4294967294" count="1" selected="0">
            <x v="25"/>
          </reference>
        </references>
      </pivotArea>
    </format>
    <format dxfId="1351">
      <pivotArea field="0" dataOnly="0" labelOnly="1" grandRow="1" outline="0" axis="axisRow" fieldPosition="0">
        <references count="1">
          <reference field="4294967294" count="1" selected="0">
            <x v="26"/>
          </reference>
        </references>
      </pivotArea>
    </format>
    <format dxfId="1350">
      <pivotArea field="0" dataOnly="0" labelOnly="1" grandRow="1" outline="0" axis="axisRow" fieldPosition="0">
        <references count="1">
          <reference field="4294967294" count="1" selected="0">
            <x v="27"/>
          </reference>
        </references>
      </pivotArea>
    </format>
    <format dxfId="1349">
      <pivotArea field="0" dataOnly="0" labelOnly="1" grandRow="1" outline="0" axis="axisRow" fieldPosition="0">
        <references count="1">
          <reference field="4294967294" count="1" selected="0">
            <x v="28"/>
          </reference>
        </references>
      </pivotArea>
    </format>
    <format dxfId="1348">
      <pivotArea field="0" dataOnly="0" labelOnly="1" grandRow="1" outline="0" axis="axisRow" fieldPosition="0">
        <references count="1">
          <reference field="4294967294" count="1" selected="0">
            <x v="29"/>
          </reference>
        </references>
      </pivotArea>
    </format>
    <format dxfId="1347">
      <pivotArea field="0" dataOnly="0" labelOnly="1" grandRow="1" outline="0" axis="axisRow" fieldPosition="0">
        <references count="1">
          <reference field="4294967294" count="1" selected="0">
            <x v="30"/>
          </reference>
        </references>
      </pivotArea>
    </format>
    <format dxfId="1346">
      <pivotArea field="0" dataOnly="0" labelOnly="1" grandRow="1" outline="0" axis="axisRow" fieldPosition="0">
        <references count="1">
          <reference field="4294967294" count="1" selected="0">
            <x v="31"/>
          </reference>
        </references>
      </pivotArea>
    </format>
    <format dxfId="1345">
      <pivotArea field="0" dataOnly="0" labelOnly="1" grandRow="1" outline="0" axis="axisRow" fieldPosition="0">
        <references count="1">
          <reference field="4294967294" count="1" selected="0">
            <x v="0"/>
          </reference>
        </references>
      </pivotArea>
    </format>
    <format dxfId="1344">
      <pivotArea field="0" dataOnly="0" labelOnly="1" grandRow="1" outline="0" axis="axisRow" fieldPosition="0">
        <references count="1">
          <reference field="4294967294" count="1" selected="0">
            <x v="1"/>
          </reference>
        </references>
      </pivotArea>
    </format>
    <format dxfId="1343">
      <pivotArea field="0" dataOnly="0" labelOnly="1" grandRow="1" outline="0" axis="axisRow" fieldPosition="0">
        <references count="1">
          <reference field="4294967294" count="1" selected="0">
            <x v="2"/>
          </reference>
        </references>
      </pivotArea>
    </format>
    <format dxfId="1342">
      <pivotArea field="0" dataOnly="0" labelOnly="1" grandRow="1" outline="0" axis="axisRow" fieldPosition="0">
        <references count="1">
          <reference field="4294967294" count="1" selected="0">
            <x v="3"/>
          </reference>
        </references>
      </pivotArea>
    </format>
    <format dxfId="1341">
      <pivotArea field="0" dataOnly="0" labelOnly="1" grandRow="1" outline="0" axis="axisRow" fieldPosition="0">
        <references count="1">
          <reference field="4294967294" count="1" selected="0">
            <x v="4"/>
          </reference>
        </references>
      </pivotArea>
    </format>
    <format dxfId="1340">
      <pivotArea field="0" dataOnly="0" labelOnly="1" grandRow="1" outline="0" axis="axisRow" fieldPosition="0">
        <references count="1">
          <reference field="4294967294" count="1" selected="0">
            <x v="5"/>
          </reference>
        </references>
      </pivotArea>
    </format>
    <format dxfId="1339">
      <pivotArea field="0" dataOnly="0" labelOnly="1" grandRow="1" outline="0" axis="axisRow" fieldPosition="0">
        <references count="1">
          <reference field="4294967294" count="1" selected="0">
            <x v="6"/>
          </reference>
        </references>
      </pivotArea>
    </format>
    <format dxfId="1338">
      <pivotArea field="0" dataOnly="0" labelOnly="1" grandRow="1" outline="0" axis="axisRow" fieldPosition="0">
        <references count="1">
          <reference field="4294967294" count="1" selected="0">
            <x v="7"/>
          </reference>
        </references>
      </pivotArea>
    </format>
    <format dxfId="1337">
      <pivotArea field="0" dataOnly="0" labelOnly="1" grandRow="1" outline="0" axis="axisRow" fieldPosition="0">
        <references count="1">
          <reference field="4294967294" count="1" selected="0">
            <x v="8"/>
          </reference>
        </references>
      </pivotArea>
    </format>
    <format dxfId="1336">
      <pivotArea field="0" dataOnly="0" labelOnly="1" grandRow="1" outline="0" axis="axisRow" fieldPosition="0">
        <references count="1">
          <reference field="4294967294" count="1" selected="0">
            <x v="9"/>
          </reference>
        </references>
      </pivotArea>
    </format>
    <format dxfId="1335">
      <pivotArea field="0" dataOnly="0" labelOnly="1" grandRow="1" outline="0" axis="axisRow" fieldPosition="0">
        <references count="1">
          <reference field="4294967294" count="1" selected="0">
            <x v="10"/>
          </reference>
        </references>
      </pivotArea>
    </format>
    <format dxfId="1334">
      <pivotArea field="0" dataOnly="0" labelOnly="1" grandRow="1" outline="0" axis="axisRow" fieldPosition="0">
        <references count="1">
          <reference field="4294967294" count="1" selected="0">
            <x v="11"/>
          </reference>
        </references>
      </pivotArea>
    </format>
    <format dxfId="1333">
      <pivotArea field="0" dataOnly="0" labelOnly="1" grandRow="1" outline="0" axis="axisRow" fieldPosition="0">
        <references count="1">
          <reference field="4294967294" count="1" selected="0">
            <x v="12"/>
          </reference>
        </references>
      </pivotArea>
    </format>
    <format dxfId="1332">
      <pivotArea field="0" dataOnly="0" labelOnly="1" grandRow="1" outline="0" axis="axisRow" fieldPosition="0">
        <references count="1">
          <reference field="4294967294" count="1" selected="0">
            <x v="13"/>
          </reference>
        </references>
      </pivotArea>
    </format>
    <format dxfId="1331">
      <pivotArea field="0" dataOnly="0" labelOnly="1" grandRow="1" outline="0" axis="axisRow" fieldPosition="0">
        <references count="1">
          <reference field="4294967294" count="1" selected="0">
            <x v="14"/>
          </reference>
        </references>
      </pivotArea>
    </format>
    <format dxfId="1330">
      <pivotArea field="0" dataOnly="0" labelOnly="1" grandRow="1" outline="0" axis="axisRow" fieldPosition="0">
        <references count="1">
          <reference field="4294967294" count="1" selected="0">
            <x v="15"/>
          </reference>
        </references>
      </pivotArea>
    </format>
    <format dxfId="1329">
      <pivotArea field="0" dataOnly="0" labelOnly="1" grandRow="1" outline="0" axis="axisRow" fieldPosition="0">
        <references count="1">
          <reference field="4294967294" count="1" selected="0">
            <x v="16"/>
          </reference>
        </references>
      </pivotArea>
    </format>
    <format dxfId="1328">
      <pivotArea field="0" dataOnly="0" labelOnly="1" grandRow="1" outline="0" axis="axisRow" fieldPosition="0">
        <references count="1">
          <reference field="4294967294" count="1" selected="0">
            <x v="17"/>
          </reference>
        </references>
      </pivotArea>
    </format>
    <format dxfId="1327">
      <pivotArea field="0" dataOnly="0" labelOnly="1" grandRow="1" outline="0" axis="axisRow" fieldPosition="0">
        <references count="1">
          <reference field="4294967294" count="1" selected="0">
            <x v="18"/>
          </reference>
        </references>
      </pivotArea>
    </format>
    <format dxfId="1326">
      <pivotArea field="0" dataOnly="0" labelOnly="1" grandRow="1" outline="0" axis="axisRow" fieldPosition="0">
        <references count="1">
          <reference field="4294967294" count="1" selected="0">
            <x v="19"/>
          </reference>
        </references>
      </pivotArea>
    </format>
    <format dxfId="1325">
      <pivotArea field="0" dataOnly="0" labelOnly="1" grandRow="1" outline="0" axis="axisRow" fieldPosition="0">
        <references count="1">
          <reference field="4294967294" count="1" selected="0">
            <x v="20"/>
          </reference>
        </references>
      </pivotArea>
    </format>
    <format dxfId="1324">
      <pivotArea field="0" dataOnly="0" labelOnly="1" grandRow="1" outline="0" axis="axisRow" fieldPosition="0">
        <references count="1">
          <reference field="4294967294" count="1" selected="0">
            <x v="21"/>
          </reference>
        </references>
      </pivotArea>
    </format>
    <format dxfId="1323">
      <pivotArea field="0" dataOnly="0" labelOnly="1" grandRow="1" outline="0" axis="axisRow" fieldPosition="0">
        <references count="1">
          <reference field="4294967294" count="1" selected="0">
            <x v="22"/>
          </reference>
        </references>
      </pivotArea>
    </format>
    <format dxfId="1322">
      <pivotArea field="0" dataOnly="0" labelOnly="1" grandRow="1" outline="0" axis="axisRow" fieldPosition="0">
        <references count="1">
          <reference field="4294967294" count="1" selected="0">
            <x v="23"/>
          </reference>
        </references>
      </pivotArea>
    </format>
    <format dxfId="1321">
      <pivotArea field="0" dataOnly="0" labelOnly="1" grandRow="1" outline="0" axis="axisRow" fieldPosition="0">
        <references count="1">
          <reference field="4294967294" count="1" selected="0">
            <x v="24"/>
          </reference>
        </references>
      </pivotArea>
    </format>
    <format dxfId="1320">
      <pivotArea field="0" dataOnly="0" labelOnly="1" grandRow="1" outline="0" axis="axisRow" fieldPosition="0">
        <references count="1">
          <reference field="4294967294" count="1" selected="0">
            <x v="25"/>
          </reference>
        </references>
      </pivotArea>
    </format>
    <format dxfId="1319">
      <pivotArea field="0" dataOnly="0" labelOnly="1" grandRow="1" outline="0" axis="axisRow" fieldPosition="0">
        <references count="1">
          <reference field="4294967294" count="1" selected="0">
            <x v="26"/>
          </reference>
        </references>
      </pivotArea>
    </format>
    <format dxfId="1318">
      <pivotArea field="0" dataOnly="0" labelOnly="1" grandRow="1" outline="0" axis="axisRow" fieldPosition="0">
        <references count="1">
          <reference field="4294967294" count="1" selected="0">
            <x v="27"/>
          </reference>
        </references>
      </pivotArea>
    </format>
    <format dxfId="1317">
      <pivotArea field="0" dataOnly="0" labelOnly="1" grandRow="1" outline="0" axis="axisRow" fieldPosition="0">
        <references count="1">
          <reference field="4294967294" count="1" selected="0">
            <x v="28"/>
          </reference>
        </references>
      </pivotArea>
    </format>
    <format dxfId="1316">
      <pivotArea field="0" dataOnly="0" labelOnly="1" grandRow="1" outline="0" axis="axisRow" fieldPosition="0">
        <references count="1">
          <reference field="4294967294" count="1" selected="0">
            <x v="29"/>
          </reference>
        </references>
      </pivotArea>
    </format>
    <format dxfId="1315">
      <pivotArea field="0" dataOnly="0" labelOnly="1" grandRow="1" outline="0" axis="axisRow" fieldPosition="0">
        <references count="1">
          <reference field="4294967294" count="1" selected="0">
            <x v="30"/>
          </reference>
        </references>
      </pivotArea>
    </format>
    <format dxfId="1314">
      <pivotArea field="0" dataOnly="0" labelOnly="1" grandRow="1" outline="0" axis="axisRow" fieldPosition="0">
        <references count="1">
          <reference field="4294967294" count="1" selected="0">
            <x v="31"/>
          </reference>
        </references>
      </pivotArea>
    </format>
    <format dxfId="1313">
      <pivotArea field="0" dataOnly="0" labelOnly="1" grandRow="1" outline="0" axis="axisRow" fieldPosition="0">
        <references count="1">
          <reference field="4294967294" count="1" selected="0">
            <x v="0"/>
          </reference>
        </references>
      </pivotArea>
    </format>
    <format dxfId="1312">
      <pivotArea field="0" dataOnly="0" labelOnly="1" grandRow="1" outline="0" axis="axisRow" fieldPosition="0">
        <references count="1">
          <reference field="4294967294" count="1" selected="0">
            <x v="1"/>
          </reference>
        </references>
      </pivotArea>
    </format>
    <format dxfId="1311">
      <pivotArea field="0" dataOnly="0" labelOnly="1" grandRow="1" outline="0" axis="axisRow" fieldPosition="0">
        <references count="1">
          <reference field="4294967294" count="1" selected="0">
            <x v="2"/>
          </reference>
        </references>
      </pivotArea>
    </format>
    <format dxfId="1310">
      <pivotArea field="0" dataOnly="0" labelOnly="1" grandRow="1" outline="0" axis="axisRow" fieldPosition="0">
        <references count="1">
          <reference field="4294967294" count="1" selected="0">
            <x v="3"/>
          </reference>
        </references>
      </pivotArea>
    </format>
    <format dxfId="1309">
      <pivotArea field="0" dataOnly="0" labelOnly="1" grandRow="1" outline="0" axis="axisRow" fieldPosition="0">
        <references count="1">
          <reference field="4294967294" count="1" selected="0">
            <x v="4"/>
          </reference>
        </references>
      </pivotArea>
    </format>
    <format dxfId="1308">
      <pivotArea field="0" dataOnly="0" labelOnly="1" grandRow="1" outline="0" axis="axisRow" fieldPosition="0">
        <references count="1">
          <reference field="4294967294" count="1" selected="0">
            <x v="5"/>
          </reference>
        </references>
      </pivotArea>
    </format>
    <format dxfId="1307">
      <pivotArea field="0" dataOnly="0" labelOnly="1" grandRow="1" outline="0" axis="axisRow" fieldPosition="0">
        <references count="1">
          <reference field="4294967294" count="1" selected="0">
            <x v="6"/>
          </reference>
        </references>
      </pivotArea>
    </format>
    <format dxfId="1306">
      <pivotArea field="0" dataOnly="0" labelOnly="1" grandRow="1" outline="0" axis="axisRow" fieldPosition="0">
        <references count="1">
          <reference field="4294967294" count="1" selected="0">
            <x v="7"/>
          </reference>
        </references>
      </pivotArea>
    </format>
    <format dxfId="1305">
      <pivotArea field="0" dataOnly="0" labelOnly="1" grandRow="1" outline="0" axis="axisRow" fieldPosition="0">
        <references count="1">
          <reference field="4294967294" count="1" selected="0">
            <x v="8"/>
          </reference>
        </references>
      </pivotArea>
    </format>
    <format dxfId="1304">
      <pivotArea field="0" dataOnly="0" labelOnly="1" grandRow="1" outline="0" axis="axisRow" fieldPosition="0">
        <references count="1">
          <reference field="4294967294" count="1" selected="0">
            <x v="9"/>
          </reference>
        </references>
      </pivotArea>
    </format>
    <format dxfId="1303">
      <pivotArea field="0" dataOnly="0" labelOnly="1" grandRow="1" outline="0" axis="axisRow" fieldPosition="0">
        <references count="1">
          <reference field="4294967294" count="1" selected="0">
            <x v="10"/>
          </reference>
        </references>
      </pivotArea>
    </format>
    <format dxfId="1302">
      <pivotArea field="0" dataOnly="0" labelOnly="1" grandRow="1" outline="0" axis="axisRow" fieldPosition="0">
        <references count="1">
          <reference field="4294967294" count="1" selected="0">
            <x v="11"/>
          </reference>
        </references>
      </pivotArea>
    </format>
    <format dxfId="1301">
      <pivotArea field="0" dataOnly="0" labelOnly="1" grandRow="1" outline="0" axis="axisRow" fieldPosition="0">
        <references count="1">
          <reference field="4294967294" count="1" selected="0">
            <x v="12"/>
          </reference>
        </references>
      </pivotArea>
    </format>
    <format dxfId="1300">
      <pivotArea field="0" dataOnly="0" labelOnly="1" grandRow="1" outline="0" axis="axisRow" fieldPosition="0">
        <references count="1">
          <reference field="4294967294" count="1" selected="0">
            <x v="13"/>
          </reference>
        </references>
      </pivotArea>
    </format>
    <format dxfId="1299">
      <pivotArea field="0" dataOnly="0" labelOnly="1" grandRow="1" outline="0" axis="axisRow" fieldPosition="0">
        <references count="1">
          <reference field="4294967294" count="1" selected="0">
            <x v="14"/>
          </reference>
        </references>
      </pivotArea>
    </format>
    <format dxfId="1298">
      <pivotArea field="0" dataOnly="0" labelOnly="1" grandRow="1" outline="0" axis="axisRow" fieldPosition="0">
        <references count="1">
          <reference field="4294967294" count="1" selected="0">
            <x v="15"/>
          </reference>
        </references>
      </pivotArea>
    </format>
    <format dxfId="1297">
      <pivotArea field="0" dataOnly="0" labelOnly="1" grandRow="1" outline="0" axis="axisRow" fieldPosition="0">
        <references count="1">
          <reference field="4294967294" count="1" selected="0">
            <x v="16"/>
          </reference>
        </references>
      </pivotArea>
    </format>
    <format dxfId="1296">
      <pivotArea field="0" dataOnly="0" labelOnly="1" grandRow="1" outline="0" axis="axisRow" fieldPosition="0">
        <references count="1">
          <reference field="4294967294" count="1" selected="0">
            <x v="17"/>
          </reference>
        </references>
      </pivotArea>
    </format>
    <format dxfId="1295">
      <pivotArea field="0" dataOnly="0" labelOnly="1" grandRow="1" outline="0" axis="axisRow" fieldPosition="0">
        <references count="1">
          <reference field="4294967294" count="1" selected="0">
            <x v="18"/>
          </reference>
        </references>
      </pivotArea>
    </format>
    <format dxfId="1294">
      <pivotArea field="0" dataOnly="0" labelOnly="1" grandRow="1" outline="0" axis="axisRow" fieldPosition="0">
        <references count="1">
          <reference field="4294967294" count="1" selected="0">
            <x v="19"/>
          </reference>
        </references>
      </pivotArea>
    </format>
    <format dxfId="1293">
      <pivotArea field="0" dataOnly="0" labelOnly="1" grandRow="1" outline="0" axis="axisRow" fieldPosition="0">
        <references count="1">
          <reference field="4294967294" count="1" selected="0">
            <x v="20"/>
          </reference>
        </references>
      </pivotArea>
    </format>
    <format dxfId="1292">
      <pivotArea field="0" dataOnly="0" labelOnly="1" grandRow="1" outline="0" axis="axisRow" fieldPosition="0">
        <references count="1">
          <reference field="4294967294" count="1" selected="0">
            <x v="21"/>
          </reference>
        </references>
      </pivotArea>
    </format>
    <format dxfId="1291">
      <pivotArea field="0" dataOnly="0" labelOnly="1" grandRow="1" outline="0" axis="axisRow" fieldPosition="0">
        <references count="1">
          <reference field="4294967294" count="1" selected="0">
            <x v="22"/>
          </reference>
        </references>
      </pivotArea>
    </format>
    <format dxfId="1290">
      <pivotArea field="0" dataOnly="0" labelOnly="1" grandRow="1" outline="0" axis="axisRow" fieldPosition="0">
        <references count="1">
          <reference field="4294967294" count="1" selected="0">
            <x v="23"/>
          </reference>
        </references>
      </pivotArea>
    </format>
    <format dxfId="1289">
      <pivotArea field="0" dataOnly="0" labelOnly="1" grandRow="1" outline="0" axis="axisRow" fieldPosition="0">
        <references count="1">
          <reference field="4294967294" count="1" selected="0">
            <x v="24"/>
          </reference>
        </references>
      </pivotArea>
    </format>
    <format dxfId="1288">
      <pivotArea field="0" dataOnly="0" labelOnly="1" grandRow="1" outline="0" axis="axisRow" fieldPosition="0">
        <references count="1">
          <reference field="4294967294" count="1" selected="0">
            <x v="25"/>
          </reference>
        </references>
      </pivotArea>
    </format>
    <format dxfId="1287">
      <pivotArea field="0" dataOnly="0" labelOnly="1" grandRow="1" outline="0" axis="axisRow" fieldPosition="0">
        <references count="1">
          <reference field="4294967294" count="1" selected="0">
            <x v="26"/>
          </reference>
        </references>
      </pivotArea>
    </format>
    <format dxfId="1286">
      <pivotArea field="0" dataOnly="0" labelOnly="1" grandRow="1" outline="0" axis="axisRow" fieldPosition="0">
        <references count="1">
          <reference field="4294967294" count="1" selected="0">
            <x v="27"/>
          </reference>
        </references>
      </pivotArea>
    </format>
    <format dxfId="1285">
      <pivotArea field="0" dataOnly="0" labelOnly="1" grandRow="1" outline="0" axis="axisRow" fieldPosition="0">
        <references count="1">
          <reference field="4294967294" count="1" selected="0">
            <x v="28"/>
          </reference>
        </references>
      </pivotArea>
    </format>
    <format dxfId="1284">
      <pivotArea field="0" dataOnly="0" labelOnly="1" grandRow="1" outline="0" axis="axisRow" fieldPosition="0">
        <references count="1">
          <reference field="4294967294" count="1" selected="0">
            <x v="29"/>
          </reference>
        </references>
      </pivotArea>
    </format>
    <format dxfId="1283">
      <pivotArea field="0" dataOnly="0" labelOnly="1" grandRow="1" outline="0" axis="axisRow" fieldPosition="0">
        <references count="1">
          <reference field="4294967294" count="1" selected="0">
            <x v="30"/>
          </reference>
        </references>
      </pivotArea>
    </format>
    <format dxfId="1282">
      <pivotArea field="0" dataOnly="0" labelOnly="1" grandRow="1" outline="0" axis="axisRow" fieldPosition="0">
        <references count="1">
          <reference field="4294967294" count="1" selected="0">
            <x v="31"/>
          </reference>
        </references>
      </pivotArea>
    </format>
    <format dxfId="1281">
      <pivotArea field="0" dataOnly="0" labelOnly="1" grandRow="1" outline="0" axis="axisRow" fieldPosition="0">
        <references count="1">
          <reference field="4294967294" count="1" selected="0">
            <x v="0"/>
          </reference>
        </references>
      </pivotArea>
    </format>
    <format dxfId="1280">
      <pivotArea field="0" dataOnly="0" labelOnly="1" grandRow="1" outline="0" axis="axisRow" fieldPosition="0">
        <references count="1">
          <reference field="4294967294" count="1" selected="0">
            <x v="1"/>
          </reference>
        </references>
      </pivotArea>
    </format>
    <format dxfId="1279">
      <pivotArea field="0" dataOnly="0" labelOnly="1" grandRow="1" outline="0" axis="axisRow" fieldPosition="0">
        <references count="1">
          <reference field="4294967294" count="1" selected="0">
            <x v="2"/>
          </reference>
        </references>
      </pivotArea>
    </format>
    <format dxfId="1278">
      <pivotArea field="0" dataOnly="0" labelOnly="1" grandRow="1" outline="0" axis="axisRow" fieldPosition="0">
        <references count="1">
          <reference field="4294967294" count="1" selected="0">
            <x v="3"/>
          </reference>
        </references>
      </pivotArea>
    </format>
    <format dxfId="1277">
      <pivotArea field="0" dataOnly="0" labelOnly="1" grandRow="1" outline="0" axis="axisRow" fieldPosition="0">
        <references count="1">
          <reference field="4294967294" count="1" selected="0">
            <x v="4"/>
          </reference>
        </references>
      </pivotArea>
    </format>
    <format dxfId="1276">
      <pivotArea field="0" dataOnly="0" labelOnly="1" grandRow="1" outline="0" axis="axisRow" fieldPosition="0">
        <references count="1">
          <reference field="4294967294" count="1" selected="0">
            <x v="5"/>
          </reference>
        </references>
      </pivotArea>
    </format>
    <format dxfId="1275">
      <pivotArea field="0" dataOnly="0" labelOnly="1" grandRow="1" outline="0" axis="axisRow" fieldPosition="0">
        <references count="1">
          <reference field="4294967294" count="1" selected="0">
            <x v="6"/>
          </reference>
        </references>
      </pivotArea>
    </format>
    <format dxfId="1274">
      <pivotArea field="0" dataOnly="0" labelOnly="1" grandRow="1" outline="0" axis="axisRow" fieldPosition="0">
        <references count="1">
          <reference field="4294967294" count="1" selected="0">
            <x v="7"/>
          </reference>
        </references>
      </pivotArea>
    </format>
    <format dxfId="1273">
      <pivotArea field="0" dataOnly="0" labelOnly="1" grandRow="1" outline="0" axis="axisRow" fieldPosition="0">
        <references count="1">
          <reference field="4294967294" count="1" selected="0">
            <x v="8"/>
          </reference>
        </references>
      </pivotArea>
    </format>
    <format dxfId="1272">
      <pivotArea field="0" dataOnly="0" labelOnly="1" grandRow="1" outline="0" axis="axisRow" fieldPosition="0">
        <references count="1">
          <reference field="4294967294" count="1" selected="0">
            <x v="9"/>
          </reference>
        </references>
      </pivotArea>
    </format>
    <format dxfId="1271">
      <pivotArea field="0" dataOnly="0" labelOnly="1" grandRow="1" outline="0" axis="axisRow" fieldPosition="0">
        <references count="1">
          <reference field="4294967294" count="1" selected="0">
            <x v="10"/>
          </reference>
        </references>
      </pivotArea>
    </format>
    <format dxfId="1270">
      <pivotArea field="0" dataOnly="0" labelOnly="1" grandRow="1" outline="0" axis="axisRow" fieldPosition="0">
        <references count="1">
          <reference field="4294967294" count="1" selected="0">
            <x v="11"/>
          </reference>
        </references>
      </pivotArea>
    </format>
    <format dxfId="1269">
      <pivotArea field="0" dataOnly="0" labelOnly="1" grandRow="1" outline="0" axis="axisRow" fieldPosition="0">
        <references count="1">
          <reference field="4294967294" count="1" selected="0">
            <x v="12"/>
          </reference>
        </references>
      </pivotArea>
    </format>
    <format dxfId="1268">
      <pivotArea field="0" dataOnly="0" labelOnly="1" grandRow="1" outline="0" axis="axisRow" fieldPosition="0">
        <references count="1">
          <reference field="4294967294" count="1" selected="0">
            <x v="13"/>
          </reference>
        </references>
      </pivotArea>
    </format>
    <format dxfId="1267">
      <pivotArea field="0" dataOnly="0" labelOnly="1" grandRow="1" outline="0" axis="axisRow" fieldPosition="0">
        <references count="1">
          <reference field="4294967294" count="1" selected="0">
            <x v="14"/>
          </reference>
        </references>
      </pivotArea>
    </format>
    <format dxfId="1266">
      <pivotArea field="0" dataOnly="0" labelOnly="1" grandRow="1" outline="0" axis="axisRow" fieldPosition="0">
        <references count="1">
          <reference field="4294967294" count="1" selected="0">
            <x v="15"/>
          </reference>
        </references>
      </pivotArea>
    </format>
    <format dxfId="1265">
      <pivotArea field="0" dataOnly="0" labelOnly="1" grandRow="1" outline="0" axis="axisRow" fieldPosition="0">
        <references count="1">
          <reference field="4294967294" count="1" selected="0">
            <x v="16"/>
          </reference>
        </references>
      </pivotArea>
    </format>
    <format dxfId="1264">
      <pivotArea field="0" dataOnly="0" labelOnly="1" grandRow="1" outline="0" axis="axisRow" fieldPosition="0">
        <references count="1">
          <reference field="4294967294" count="1" selected="0">
            <x v="17"/>
          </reference>
        </references>
      </pivotArea>
    </format>
    <format dxfId="1263">
      <pivotArea field="0" dataOnly="0" labelOnly="1" grandRow="1" outline="0" axis="axisRow" fieldPosition="0">
        <references count="1">
          <reference field="4294967294" count="1" selected="0">
            <x v="18"/>
          </reference>
        </references>
      </pivotArea>
    </format>
    <format dxfId="1262">
      <pivotArea field="0" dataOnly="0" labelOnly="1" grandRow="1" outline="0" axis="axisRow" fieldPosition="0">
        <references count="1">
          <reference field="4294967294" count="1" selected="0">
            <x v="19"/>
          </reference>
        </references>
      </pivotArea>
    </format>
    <format dxfId="1261">
      <pivotArea field="0" dataOnly="0" labelOnly="1" grandRow="1" outline="0" axis="axisRow" fieldPosition="0">
        <references count="1">
          <reference field="4294967294" count="1" selected="0">
            <x v="20"/>
          </reference>
        </references>
      </pivotArea>
    </format>
    <format dxfId="1260">
      <pivotArea field="0" dataOnly="0" labelOnly="1" grandRow="1" outline="0" axis="axisRow" fieldPosition="0">
        <references count="1">
          <reference field="4294967294" count="1" selected="0">
            <x v="21"/>
          </reference>
        </references>
      </pivotArea>
    </format>
    <format dxfId="1259">
      <pivotArea field="0" dataOnly="0" labelOnly="1" grandRow="1" outline="0" axis="axisRow" fieldPosition="0">
        <references count="1">
          <reference field="4294967294" count="1" selected="0">
            <x v="22"/>
          </reference>
        </references>
      </pivotArea>
    </format>
    <format dxfId="1258">
      <pivotArea field="0" dataOnly="0" labelOnly="1" grandRow="1" outline="0" axis="axisRow" fieldPosition="0">
        <references count="1">
          <reference field="4294967294" count="1" selected="0">
            <x v="23"/>
          </reference>
        </references>
      </pivotArea>
    </format>
    <format dxfId="1257">
      <pivotArea field="0" dataOnly="0" labelOnly="1" grandRow="1" outline="0" axis="axisRow" fieldPosition="0">
        <references count="1">
          <reference field="4294967294" count="1" selected="0">
            <x v="24"/>
          </reference>
        </references>
      </pivotArea>
    </format>
    <format dxfId="1256">
      <pivotArea field="0" dataOnly="0" labelOnly="1" grandRow="1" outline="0" axis="axisRow" fieldPosition="0">
        <references count="1">
          <reference field="4294967294" count="1" selected="0">
            <x v="25"/>
          </reference>
        </references>
      </pivotArea>
    </format>
    <format dxfId="1255">
      <pivotArea field="0" dataOnly="0" labelOnly="1" grandRow="1" outline="0" axis="axisRow" fieldPosition="0">
        <references count="1">
          <reference field="4294967294" count="1" selected="0">
            <x v="26"/>
          </reference>
        </references>
      </pivotArea>
    </format>
    <format dxfId="1254">
      <pivotArea field="0" dataOnly="0" labelOnly="1" grandRow="1" outline="0" axis="axisRow" fieldPosition="0">
        <references count="1">
          <reference field="4294967294" count="1" selected="0">
            <x v="27"/>
          </reference>
        </references>
      </pivotArea>
    </format>
    <format dxfId="1253">
      <pivotArea field="0" dataOnly="0" labelOnly="1" grandRow="1" outline="0" axis="axisRow" fieldPosition="0">
        <references count="1">
          <reference field="4294967294" count="1" selected="0">
            <x v="28"/>
          </reference>
        </references>
      </pivotArea>
    </format>
    <format dxfId="1252">
      <pivotArea field="0" dataOnly="0" labelOnly="1" grandRow="1" outline="0" axis="axisRow" fieldPosition="0">
        <references count="1">
          <reference field="4294967294" count="1" selected="0">
            <x v="29"/>
          </reference>
        </references>
      </pivotArea>
    </format>
    <format dxfId="1251">
      <pivotArea field="0" dataOnly="0" labelOnly="1" grandRow="1" outline="0" axis="axisRow" fieldPosition="0">
        <references count="1">
          <reference field="4294967294" count="1" selected="0">
            <x v="30"/>
          </reference>
        </references>
      </pivotArea>
    </format>
    <format dxfId="1250">
      <pivotArea field="0" dataOnly="0" labelOnly="1" grandRow="1" outline="0" axis="axisRow" fieldPosition="0">
        <references count="1">
          <reference field="4294967294" count="1" selected="0">
            <x v="31"/>
          </reference>
        </references>
      </pivotArea>
    </format>
    <format dxfId="1249">
      <pivotArea field="0" dataOnly="0" labelOnly="1" grandRow="1" outline="0" axis="axisRow" fieldPosition="0">
        <references count="1">
          <reference field="4294967294" count="1" selected="0">
            <x v="0"/>
          </reference>
        </references>
      </pivotArea>
    </format>
    <format dxfId="1248">
      <pivotArea field="0" dataOnly="0" labelOnly="1" grandRow="1" outline="0" axis="axisRow" fieldPosition="0">
        <references count="1">
          <reference field="4294967294" count="1" selected="0">
            <x v="1"/>
          </reference>
        </references>
      </pivotArea>
    </format>
    <format dxfId="1247">
      <pivotArea field="0" dataOnly="0" labelOnly="1" grandRow="1" outline="0" axis="axisRow" fieldPosition="0">
        <references count="1">
          <reference field="4294967294" count="1" selected="0">
            <x v="2"/>
          </reference>
        </references>
      </pivotArea>
    </format>
    <format dxfId="1246">
      <pivotArea field="0" dataOnly="0" labelOnly="1" grandRow="1" outline="0" axis="axisRow" fieldPosition="0">
        <references count="1">
          <reference field="4294967294" count="1" selected="0">
            <x v="3"/>
          </reference>
        </references>
      </pivotArea>
    </format>
    <format dxfId="1245">
      <pivotArea field="0" dataOnly="0" labelOnly="1" grandRow="1" outline="0" axis="axisRow" fieldPosition="0">
        <references count="1">
          <reference field="4294967294" count="1" selected="0">
            <x v="4"/>
          </reference>
        </references>
      </pivotArea>
    </format>
    <format dxfId="1244">
      <pivotArea field="0" dataOnly="0" labelOnly="1" grandRow="1" outline="0" axis="axisRow" fieldPosition="0">
        <references count="1">
          <reference field="4294967294" count="1" selected="0">
            <x v="5"/>
          </reference>
        </references>
      </pivotArea>
    </format>
    <format dxfId="1243">
      <pivotArea field="0" dataOnly="0" labelOnly="1" grandRow="1" outline="0" axis="axisRow" fieldPosition="0">
        <references count="1">
          <reference field="4294967294" count="1" selected="0">
            <x v="6"/>
          </reference>
        </references>
      </pivotArea>
    </format>
    <format dxfId="1242">
      <pivotArea field="0" dataOnly="0" labelOnly="1" grandRow="1" outline="0" axis="axisRow" fieldPosition="0">
        <references count="1">
          <reference field="4294967294" count="1" selected="0">
            <x v="7"/>
          </reference>
        </references>
      </pivotArea>
    </format>
    <format dxfId="1241">
      <pivotArea field="0" dataOnly="0" labelOnly="1" grandRow="1" outline="0" axis="axisRow" fieldPosition="0">
        <references count="1">
          <reference field="4294967294" count="1" selected="0">
            <x v="8"/>
          </reference>
        </references>
      </pivotArea>
    </format>
    <format dxfId="1240">
      <pivotArea field="0" dataOnly="0" labelOnly="1" grandRow="1" outline="0" axis="axisRow" fieldPosition="0">
        <references count="1">
          <reference field="4294967294" count="1" selected="0">
            <x v="9"/>
          </reference>
        </references>
      </pivotArea>
    </format>
    <format dxfId="1239">
      <pivotArea field="0" dataOnly="0" labelOnly="1" grandRow="1" outline="0" axis="axisRow" fieldPosition="0">
        <references count="1">
          <reference field="4294967294" count="1" selected="0">
            <x v="10"/>
          </reference>
        </references>
      </pivotArea>
    </format>
    <format dxfId="1238">
      <pivotArea field="0" dataOnly="0" labelOnly="1" grandRow="1" outline="0" axis="axisRow" fieldPosition="0">
        <references count="1">
          <reference field="4294967294" count="1" selected="0">
            <x v="11"/>
          </reference>
        </references>
      </pivotArea>
    </format>
    <format dxfId="1237">
      <pivotArea field="0" dataOnly="0" labelOnly="1" grandRow="1" outline="0" axis="axisRow" fieldPosition="0">
        <references count="1">
          <reference field="4294967294" count="1" selected="0">
            <x v="12"/>
          </reference>
        </references>
      </pivotArea>
    </format>
    <format dxfId="1236">
      <pivotArea field="0" dataOnly="0" labelOnly="1" grandRow="1" outline="0" axis="axisRow" fieldPosition="0">
        <references count="1">
          <reference field="4294967294" count="1" selected="0">
            <x v="13"/>
          </reference>
        </references>
      </pivotArea>
    </format>
    <format dxfId="1235">
      <pivotArea field="0" dataOnly="0" labelOnly="1" grandRow="1" outline="0" axis="axisRow" fieldPosition="0">
        <references count="1">
          <reference field="4294967294" count="1" selected="0">
            <x v="14"/>
          </reference>
        </references>
      </pivotArea>
    </format>
    <format dxfId="1234">
      <pivotArea field="0" dataOnly="0" labelOnly="1" grandRow="1" outline="0" axis="axisRow" fieldPosition="0">
        <references count="1">
          <reference field="4294967294" count="1" selected="0">
            <x v="15"/>
          </reference>
        </references>
      </pivotArea>
    </format>
    <format dxfId="1233">
      <pivotArea field="0" dataOnly="0" labelOnly="1" grandRow="1" outline="0" axis="axisRow" fieldPosition="0">
        <references count="1">
          <reference field="4294967294" count="1" selected="0">
            <x v="16"/>
          </reference>
        </references>
      </pivotArea>
    </format>
    <format dxfId="1232">
      <pivotArea field="0" dataOnly="0" labelOnly="1" grandRow="1" outline="0" axis="axisRow" fieldPosition="0">
        <references count="1">
          <reference field="4294967294" count="1" selected="0">
            <x v="17"/>
          </reference>
        </references>
      </pivotArea>
    </format>
    <format dxfId="1231">
      <pivotArea field="0" dataOnly="0" labelOnly="1" grandRow="1" outline="0" axis="axisRow" fieldPosition="0">
        <references count="1">
          <reference field="4294967294" count="1" selected="0">
            <x v="18"/>
          </reference>
        </references>
      </pivotArea>
    </format>
    <format dxfId="1230">
      <pivotArea field="0" dataOnly="0" labelOnly="1" grandRow="1" outline="0" axis="axisRow" fieldPosition="0">
        <references count="1">
          <reference field="4294967294" count="1" selected="0">
            <x v="19"/>
          </reference>
        </references>
      </pivotArea>
    </format>
    <format dxfId="1229">
      <pivotArea field="0" dataOnly="0" labelOnly="1" grandRow="1" outline="0" axis="axisRow" fieldPosition="0">
        <references count="1">
          <reference field="4294967294" count="1" selected="0">
            <x v="20"/>
          </reference>
        </references>
      </pivotArea>
    </format>
    <format dxfId="1228">
      <pivotArea field="0" dataOnly="0" labelOnly="1" grandRow="1" outline="0" axis="axisRow" fieldPosition="0">
        <references count="1">
          <reference field="4294967294" count="1" selected="0">
            <x v="21"/>
          </reference>
        </references>
      </pivotArea>
    </format>
    <format dxfId="1227">
      <pivotArea field="0" dataOnly="0" labelOnly="1" grandRow="1" outline="0" axis="axisRow" fieldPosition="0">
        <references count="1">
          <reference field="4294967294" count="1" selected="0">
            <x v="22"/>
          </reference>
        </references>
      </pivotArea>
    </format>
    <format dxfId="1226">
      <pivotArea field="0" dataOnly="0" labelOnly="1" grandRow="1" outline="0" axis="axisRow" fieldPosition="0">
        <references count="1">
          <reference field="4294967294" count="1" selected="0">
            <x v="23"/>
          </reference>
        </references>
      </pivotArea>
    </format>
    <format dxfId="1225">
      <pivotArea field="0" dataOnly="0" labelOnly="1" grandRow="1" outline="0" axis="axisRow" fieldPosition="0">
        <references count="1">
          <reference field="4294967294" count="1" selected="0">
            <x v="24"/>
          </reference>
        </references>
      </pivotArea>
    </format>
    <format dxfId="1224">
      <pivotArea field="0" dataOnly="0" labelOnly="1" grandRow="1" outline="0" axis="axisRow" fieldPosition="0">
        <references count="1">
          <reference field="4294967294" count="1" selected="0">
            <x v="25"/>
          </reference>
        </references>
      </pivotArea>
    </format>
    <format dxfId="1223">
      <pivotArea field="0" dataOnly="0" labelOnly="1" grandRow="1" outline="0" axis="axisRow" fieldPosition="0">
        <references count="1">
          <reference field="4294967294" count="1" selected="0">
            <x v="26"/>
          </reference>
        </references>
      </pivotArea>
    </format>
    <format dxfId="1222">
      <pivotArea field="0" dataOnly="0" labelOnly="1" grandRow="1" outline="0" axis="axisRow" fieldPosition="0">
        <references count="1">
          <reference field="4294967294" count="1" selected="0">
            <x v="27"/>
          </reference>
        </references>
      </pivotArea>
    </format>
    <format dxfId="1221">
      <pivotArea field="0" dataOnly="0" labelOnly="1" grandRow="1" outline="0" axis="axisRow" fieldPosition="0">
        <references count="1">
          <reference field="4294967294" count="1" selected="0">
            <x v="28"/>
          </reference>
        </references>
      </pivotArea>
    </format>
    <format dxfId="1220">
      <pivotArea field="0" dataOnly="0" labelOnly="1" grandRow="1" outline="0" axis="axisRow" fieldPosition="0">
        <references count="1">
          <reference field="4294967294" count="1" selected="0">
            <x v="29"/>
          </reference>
        </references>
      </pivotArea>
    </format>
    <format dxfId="1219">
      <pivotArea field="0" dataOnly="0" labelOnly="1" grandRow="1" outline="0" axis="axisRow" fieldPosition="0">
        <references count="1">
          <reference field="4294967294" count="1" selected="0">
            <x v="30"/>
          </reference>
        </references>
      </pivotArea>
    </format>
    <format dxfId="1218">
      <pivotArea field="0" dataOnly="0" labelOnly="1" grandRow="1" outline="0" axis="axisRow" fieldPosition="0">
        <references count="1">
          <reference field="4294967294" count="1" selected="0">
            <x v="31"/>
          </reference>
        </references>
      </pivotArea>
    </format>
    <format dxfId="121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21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21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21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21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21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21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21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20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20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20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20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20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20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203">
      <pivotArea dataOnly="0" labelOnly="1" outline="0" fieldPosition="0">
        <references count="1">
          <reference field="221" count="0"/>
        </references>
      </pivotArea>
    </format>
    <format dxfId="1202">
      <pivotArea dataOnly="0" labelOnly="1" outline="0" fieldPosition="0">
        <references count="1">
          <reference field="221" count="0" defaultSubtotal="1"/>
        </references>
      </pivotArea>
    </format>
    <format dxfId="1201">
      <pivotArea dataOnly="0" labelOnly="1" outline="0" fieldPosition="0">
        <references count="2">
          <reference field="4" count="6">
            <x v="0"/>
            <x v="1"/>
            <x v="2"/>
            <x v="3"/>
            <x v="4"/>
            <x v="5"/>
          </reference>
          <reference field="221" count="1" selected="0">
            <x v="0"/>
          </reference>
        </references>
      </pivotArea>
    </format>
    <format dxfId="1200">
      <pivotArea dataOnly="0" labelOnly="1" outline="0" fieldPosition="0">
        <references count="2">
          <reference field="4" count="4">
            <x v="6"/>
            <x v="7"/>
            <x v="8"/>
            <x v="9"/>
          </reference>
          <reference field="221" count="1" selected="0">
            <x v="1"/>
          </reference>
        </references>
      </pivotArea>
    </format>
    <format dxfId="1199">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C0C4B0F-F952-4C9B-816E-692240F9B1AE}" name="PivotTable1" cacheId="894" dataOnRows="1" applyNumberFormats="0" applyBorderFormats="0" applyFontFormats="0" applyPatternFormats="0" applyAlignmentFormats="0" applyWidthHeightFormats="1" dataCaption="Data" updatedVersion="8"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3"/>
        <item x="5"/>
        <item x="1"/>
        <item x="2"/>
        <item x="10"/>
        <item x="4"/>
        <item x="9"/>
        <item x="8"/>
        <item x="7"/>
        <item x="6"/>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5"/>
    <dataField name=" AvNew-1stT-FT-CTA" fld="273" baseField="0" baseItem="0" numFmtId="3"/>
    <dataField name=" Av1stT-PT-CTA" fld="237" baseField="0" baseItem="0" numFmtId="165"/>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133">
    <format dxfId="1198">
      <pivotArea type="all" dataOnly="0" outline="0" fieldPosition="0"/>
    </format>
    <format dxfId="1197">
      <pivotArea type="all" dataOnly="0" outline="0" fieldPosition="0"/>
    </format>
    <format dxfId="1196">
      <pivotArea dataOnly="0" labelOnly="1" outline="0" offset="IV1" fieldPosition="0">
        <references count="1">
          <reference field="0" count="1">
            <x v="6"/>
          </reference>
        </references>
      </pivotArea>
    </format>
    <format dxfId="1195">
      <pivotArea type="origin" dataOnly="0" labelOnly="1" outline="0" fieldPosition="0"/>
    </format>
    <format dxfId="1194">
      <pivotArea field="0" type="button" dataOnly="0" labelOnly="1" outline="0" axis="axisRow" fieldPosition="0"/>
    </format>
    <format dxfId="1193">
      <pivotArea dataOnly="0" labelOnly="1" outline="0" fieldPosition="0">
        <references count="1">
          <reference field="0" count="0"/>
        </references>
      </pivotArea>
    </format>
    <format dxfId="1192">
      <pivotArea type="origin" dataOnly="0" labelOnly="1" outline="0" fieldPosition="0"/>
    </format>
    <format dxfId="1191">
      <pivotArea field="0" type="button" dataOnly="0" labelOnly="1" outline="0" axis="axisRow" fieldPosition="0"/>
    </format>
    <format dxfId="1190">
      <pivotArea dataOnly="0" labelOnly="1" outline="0" fieldPosition="0">
        <references count="1">
          <reference field="0" count="0"/>
        </references>
      </pivotArea>
    </format>
    <format dxfId="1189">
      <pivotArea field="0" dataOnly="0" labelOnly="1" grandRow="1" outline="0" offset="A256" axis="axisRow" fieldPosition="0">
        <references count="1">
          <reference field="4294967294" count="1" selected="0">
            <x v="8"/>
          </reference>
        </references>
      </pivotArea>
    </format>
    <format dxfId="1188">
      <pivotArea field="0" dataOnly="0" labelOnly="1" grandRow="1" outline="0" offset="A256" axis="axisRow" fieldPosition="0">
        <references count="1">
          <reference field="4294967294" count="1" selected="0">
            <x v="10"/>
          </reference>
        </references>
      </pivotArea>
    </format>
    <format dxfId="1187">
      <pivotArea field="0" dataOnly="0" labelOnly="1" grandRow="1" outline="0" offset="A256" axis="axisRow" fieldPosition="0">
        <references count="1">
          <reference field="4294967294" count="1" selected="0">
            <x v="12"/>
          </reference>
        </references>
      </pivotArea>
    </format>
    <format dxfId="1186">
      <pivotArea field="0" dataOnly="0" labelOnly="1" grandRow="1" outline="0" offset="A256" axis="axisRow" fieldPosition="0">
        <references count="1">
          <reference field="4294967294" count="1" selected="0">
            <x v="14"/>
          </reference>
        </references>
      </pivotArea>
    </format>
    <format dxfId="1185">
      <pivotArea field="0" dataOnly="0" labelOnly="1" grandRow="1" outline="0" offset="A256" axis="axisRow" fieldPosition="0">
        <references count="1">
          <reference field="4294967294" count="1" selected="0">
            <x v="16"/>
          </reference>
        </references>
      </pivotArea>
    </format>
    <format dxfId="1184">
      <pivotArea field="0" dataOnly="0" labelOnly="1" grandRow="1" outline="0" offset="A256" axis="axisRow" fieldPosition="0">
        <references count="1">
          <reference field="4294967294" count="1" selected="0">
            <x v="18"/>
          </reference>
        </references>
      </pivotArea>
    </format>
    <format dxfId="1183">
      <pivotArea field="0" dataOnly="0" labelOnly="1" grandRow="1" outline="0" offset="A256" axis="axisRow" fieldPosition="0">
        <references count="1">
          <reference field="4294967294" count="1" selected="0">
            <x v="20"/>
          </reference>
        </references>
      </pivotArea>
    </format>
    <format dxfId="1182">
      <pivotArea field="0" dataOnly="0" labelOnly="1" grandRow="1" outline="0" offset="A256" axis="axisRow" fieldPosition="0">
        <references count="1">
          <reference field="4294967294" count="1" selected="0">
            <x v="22"/>
          </reference>
        </references>
      </pivotArea>
    </format>
    <format dxfId="1181">
      <pivotArea field="0" dataOnly="0" labelOnly="1" grandRow="1" outline="0" offset="A256" axis="axisRow" fieldPosition="0">
        <references count="1">
          <reference field="4294967294" count="1" selected="0">
            <x v="26"/>
          </reference>
        </references>
      </pivotArea>
    </format>
    <format dxfId="1180">
      <pivotArea field="0" dataOnly="0" labelOnly="1" grandRow="1" outline="0" offset="A256" axis="axisRow" fieldPosition="0">
        <references count="1">
          <reference field="4294967294" count="1" selected="0">
            <x v="28"/>
          </reference>
        </references>
      </pivotArea>
    </format>
    <format dxfId="1179">
      <pivotArea field="0" dataOnly="0" labelOnly="1" grandRow="1" outline="0" offset="A256" axis="axisRow" fieldPosition="0">
        <references count="1">
          <reference field="4294967294" count="1" selected="0">
            <x v="30"/>
          </reference>
        </references>
      </pivotArea>
    </format>
    <format dxfId="1178">
      <pivotArea field="0" dataOnly="0" labelOnly="1" grandRow="1" outline="0" offset="A256" axis="axisRow" fieldPosition="0">
        <references count="1">
          <reference field="4294967294" count="1" selected="0">
            <x v="24"/>
          </reference>
        </references>
      </pivotArea>
    </format>
    <format dxfId="1177">
      <pivotArea outline="0" collapsedLevelsAreSubtotals="1" fieldPosition="0">
        <references count="1">
          <reference field="221" count="1" selected="0" defaultSubtotal="1">
            <x v="2"/>
          </reference>
        </references>
      </pivotArea>
    </format>
    <format dxfId="1176">
      <pivotArea type="topRight" dataOnly="0" labelOnly="1" outline="0" offset="N1" fieldPosition="0"/>
    </format>
    <format dxfId="1175">
      <pivotArea dataOnly="0" labelOnly="1" outline="0" fieldPosition="0">
        <references count="1">
          <reference field="221" count="1" defaultSubtotal="1">
            <x v="2"/>
          </reference>
        </references>
      </pivotArea>
    </format>
    <format dxfId="1174">
      <pivotArea dataOnly="0" labelOnly="1" outline="0" fieldPosition="0">
        <references count="1">
          <reference field="0" count="1">
            <x v="6"/>
          </reference>
        </references>
      </pivotArea>
    </format>
    <format dxfId="1173">
      <pivotArea field="0" dataOnly="0" labelOnly="1" grandRow="1" outline="0" axis="axisRow" fieldPosition="0">
        <references count="1">
          <reference field="4294967294" count="1" selected="0">
            <x v="0"/>
          </reference>
        </references>
      </pivotArea>
    </format>
    <format dxfId="1172">
      <pivotArea field="0" dataOnly="0" labelOnly="1" grandRow="1" outline="0" axis="axisRow" fieldPosition="0">
        <references count="1">
          <reference field="4294967294" count="1" selected="0">
            <x v="2"/>
          </reference>
        </references>
      </pivotArea>
    </format>
    <format dxfId="1171">
      <pivotArea field="0" dataOnly="0" labelOnly="1" grandRow="1" outline="0" axis="axisRow" fieldPosition="0">
        <references count="1">
          <reference field="4294967294" count="1" selected="0">
            <x v="4"/>
          </reference>
        </references>
      </pivotArea>
    </format>
    <format dxfId="1170">
      <pivotArea field="0" dataOnly="0" labelOnly="1" grandRow="1" outline="0" axis="axisRow" fieldPosition="0">
        <references count="1">
          <reference field="4294967294" count="1" selected="0">
            <x v="6"/>
          </reference>
        </references>
      </pivotArea>
    </format>
    <format dxfId="1169">
      <pivotArea field="0" dataOnly="0" labelOnly="1" grandRow="1" outline="0" axis="axisRow" fieldPosition="0">
        <references count="1">
          <reference field="4294967294" count="1" selected="0">
            <x v="8"/>
          </reference>
        </references>
      </pivotArea>
    </format>
    <format dxfId="1168">
      <pivotArea field="0" dataOnly="0" labelOnly="1" grandRow="1" outline="0" axis="axisRow" fieldPosition="0">
        <references count="1">
          <reference field="4294967294" count="1" selected="0">
            <x v="10"/>
          </reference>
        </references>
      </pivotArea>
    </format>
    <format dxfId="1167">
      <pivotArea field="0" dataOnly="0" labelOnly="1" grandRow="1" outline="0" axis="axisRow" fieldPosition="0">
        <references count="1">
          <reference field="4294967294" count="1" selected="0">
            <x v="12"/>
          </reference>
        </references>
      </pivotArea>
    </format>
    <format dxfId="1166">
      <pivotArea field="0" dataOnly="0" labelOnly="1" grandRow="1" outline="0" axis="axisRow" fieldPosition="0">
        <references count="1">
          <reference field="4294967294" count="1" selected="0">
            <x v="14"/>
          </reference>
        </references>
      </pivotArea>
    </format>
    <format dxfId="1165">
      <pivotArea field="0" dataOnly="0" labelOnly="1" grandRow="1" outline="0" axis="axisRow" fieldPosition="0">
        <references count="1">
          <reference field="4294967294" count="1" selected="0">
            <x v="16"/>
          </reference>
        </references>
      </pivotArea>
    </format>
    <format dxfId="1164">
      <pivotArea field="0" dataOnly="0" labelOnly="1" grandRow="1" outline="0" axis="axisRow" fieldPosition="0">
        <references count="1">
          <reference field="4294967294" count="1" selected="0">
            <x v="18"/>
          </reference>
        </references>
      </pivotArea>
    </format>
    <format dxfId="1163">
      <pivotArea field="0" dataOnly="0" labelOnly="1" grandRow="1" outline="0" axis="axisRow" fieldPosition="0">
        <references count="1">
          <reference field="4294967294" count="1" selected="0">
            <x v="20"/>
          </reference>
        </references>
      </pivotArea>
    </format>
    <format dxfId="1162">
      <pivotArea field="0" dataOnly="0" labelOnly="1" grandRow="1" outline="0" axis="axisRow" fieldPosition="0">
        <references count="1">
          <reference field="4294967294" count="1" selected="0">
            <x v="22"/>
          </reference>
        </references>
      </pivotArea>
    </format>
    <format dxfId="1161">
      <pivotArea field="0" dataOnly="0" labelOnly="1" grandRow="1" outline="0" axis="axisRow" fieldPosition="0">
        <references count="1">
          <reference field="4294967294" count="1" selected="0">
            <x v="26"/>
          </reference>
        </references>
      </pivotArea>
    </format>
    <format dxfId="1160">
      <pivotArea field="0" dataOnly="0" labelOnly="1" grandRow="1" outline="0" axis="axisRow" fieldPosition="0">
        <references count="1">
          <reference field="4294967294" count="1" selected="0">
            <x v="28"/>
          </reference>
        </references>
      </pivotArea>
    </format>
    <format dxfId="1159">
      <pivotArea field="0" dataOnly="0" labelOnly="1" grandRow="1" outline="0" axis="axisRow" fieldPosition="0">
        <references count="1">
          <reference field="4294967294" count="1" selected="0">
            <x v="30"/>
          </reference>
        </references>
      </pivotArea>
    </format>
    <format dxfId="1158">
      <pivotArea field="0" dataOnly="0" labelOnly="1" grandRow="1" outline="0" axis="axisRow" fieldPosition="0">
        <references count="1">
          <reference field="4294967294" count="1" selected="0">
            <x v="24"/>
          </reference>
        </references>
      </pivotArea>
    </format>
    <format dxfId="1157">
      <pivotArea type="all" dataOnly="0" outline="0" fieldPosition="0"/>
    </format>
    <format dxfId="1156">
      <pivotArea outline="0" collapsedLevelsAreSubtotals="1" fieldPosition="0"/>
    </format>
    <format dxfId="1155">
      <pivotArea field="0" grandRow="1" outline="0" collapsedLevelsAreSubtotals="1" axis="axisRow" fieldPosition="0">
        <references count="1">
          <reference field="4294967294" count="1" selected="0">
            <x v="31"/>
          </reference>
        </references>
      </pivotArea>
    </format>
    <format dxfId="1154">
      <pivotArea field="0" dataOnly="0" labelOnly="1" grandRow="1" outline="0" axis="axisRow" fieldPosition="0">
        <references count="1">
          <reference field="4294967294" count="1" selected="0">
            <x v="0"/>
          </reference>
        </references>
      </pivotArea>
    </format>
    <format dxfId="1153">
      <pivotArea field="0" dataOnly="0" labelOnly="1" grandRow="1" outline="0" axis="axisRow" fieldPosition="0">
        <references count="1">
          <reference field="4294967294" count="1" selected="0">
            <x v="1"/>
          </reference>
        </references>
      </pivotArea>
    </format>
    <format dxfId="1152">
      <pivotArea field="0" dataOnly="0" labelOnly="1" grandRow="1" outline="0" axis="axisRow" fieldPosition="0">
        <references count="1">
          <reference field="4294967294" count="1" selected="0">
            <x v="2"/>
          </reference>
        </references>
      </pivotArea>
    </format>
    <format dxfId="1151">
      <pivotArea field="0" dataOnly="0" labelOnly="1" grandRow="1" outline="0" axis="axisRow" fieldPosition="0">
        <references count="1">
          <reference field="4294967294" count="1" selected="0">
            <x v="3"/>
          </reference>
        </references>
      </pivotArea>
    </format>
    <format dxfId="1150">
      <pivotArea field="0" dataOnly="0" labelOnly="1" grandRow="1" outline="0" axis="axisRow" fieldPosition="0">
        <references count="1">
          <reference field="4294967294" count="1" selected="0">
            <x v="4"/>
          </reference>
        </references>
      </pivotArea>
    </format>
    <format dxfId="1149">
      <pivotArea field="0" dataOnly="0" labelOnly="1" grandRow="1" outline="0" axis="axisRow" fieldPosition="0">
        <references count="1">
          <reference field="4294967294" count="1" selected="0">
            <x v="5"/>
          </reference>
        </references>
      </pivotArea>
    </format>
    <format dxfId="1148">
      <pivotArea field="0" dataOnly="0" labelOnly="1" grandRow="1" outline="0" axis="axisRow" fieldPosition="0">
        <references count="1">
          <reference field="4294967294" count="1" selected="0">
            <x v="6"/>
          </reference>
        </references>
      </pivotArea>
    </format>
    <format dxfId="1147">
      <pivotArea field="0" dataOnly="0" labelOnly="1" grandRow="1" outline="0" axis="axisRow" fieldPosition="0">
        <references count="1">
          <reference field="4294967294" count="1" selected="0">
            <x v="7"/>
          </reference>
        </references>
      </pivotArea>
    </format>
    <format dxfId="1146">
      <pivotArea field="0" dataOnly="0" labelOnly="1" grandRow="1" outline="0" axis="axisRow" fieldPosition="0">
        <references count="1">
          <reference field="4294967294" count="1" selected="0">
            <x v="8"/>
          </reference>
        </references>
      </pivotArea>
    </format>
    <format dxfId="1145">
      <pivotArea field="0" dataOnly="0" labelOnly="1" grandRow="1" outline="0" axis="axisRow" fieldPosition="0">
        <references count="1">
          <reference field="4294967294" count="1" selected="0">
            <x v="9"/>
          </reference>
        </references>
      </pivotArea>
    </format>
    <format dxfId="1144">
      <pivotArea field="0" dataOnly="0" labelOnly="1" grandRow="1" outline="0" axis="axisRow" fieldPosition="0">
        <references count="1">
          <reference field="4294967294" count="1" selected="0">
            <x v="10"/>
          </reference>
        </references>
      </pivotArea>
    </format>
    <format dxfId="1143">
      <pivotArea field="0" dataOnly="0" labelOnly="1" grandRow="1" outline="0" axis="axisRow" fieldPosition="0">
        <references count="1">
          <reference field="4294967294" count="1" selected="0">
            <x v="11"/>
          </reference>
        </references>
      </pivotArea>
    </format>
    <format dxfId="1142">
      <pivotArea field="0" dataOnly="0" labelOnly="1" grandRow="1" outline="0" axis="axisRow" fieldPosition="0">
        <references count="1">
          <reference field="4294967294" count="1" selected="0">
            <x v="12"/>
          </reference>
        </references>
      </pivotArea>
    </format>
    <format dxfId="1141">
      <pivotArea field="0" dataOnly="0" labelOnly="1" grandRow="1" outline="0" axis="axisRow" fieldPosition="0">
        <references count="1">
          <reference field="4294967294" count="1" selected="0">
            <x v="13"/>
          </reference>
        </references>
      </pivotArea>
    </format>
    <format dxfId="1140">
      <pivotArea field="0" dataOnly="0" labelOnly="1" grandRow="1" outline="0" axis="axisRow" fieldPosition="0">
        <references count="1">
          <reference field="4294967294" count="1" selected="0">
            <x v="14"/>
          </reference>
        </references>
      </pivotArea>
    </format>
    <format dxfId="1139">
      <pivotArea field="0" dataOnly="0" labelOnly="1" grandRow="1" outline="0" axis="axisRow" fieldPosition="0">
        <references count="1">
          <reference field="4294967294" count="1" selected="0">
            <x v="15"/>
          </reference>
        </references>
      </pivotArea>
    </format>
    <format dxfId="1138">
      <pivotArea field="0" dataOnly="0" labelOnly="1" grandRow="1" outline="0" axis="axisRow" fieldPosition="0">
        <references count="1">
          <reference field="4294967294" count="1" selected="0">
            <x v="16"/>
          </reference>
        </references>
      </pivotArea>
    </format>
    <format dxfId="1137">
      <pivotArea field="0" dataOnly="0" labelOnly="1" grandRow="1" outline="0" axis="axisRow" fieldPosition="0">
        <references count="1">
          <reference field="4294967294" count="1" selected="0">
            <x v="17"/>
          </reference>
        </references>
      </pivotArea>
    </format>
    <format dxfId="1136">
      <pivotArea field="0" dataOnly="0" labelOnly="1" grandRow="1" outline="0" axis="axisRow" fieldPosition="0">
        <references count="1">
          <reference field="4294967294" count="1" selected="0">
            <x v="18"/>
          </reference>
        </references>
      </pivotArea>
    </format>
    <format dxfId="1135">
      <pivotArea field="0" dataOnly="0" labelOnly="1" grandRow="1" outline="0" axis="axisRow" fieldPosition="0">
        <references count="1">
          <reference field="4294967294" count="1" selected="0">
            <x v="19"/>
          </reference>
        </references>
      </pivotArea>
    </format>
    <format dxfId="1134">
      <pivotArea field="0" dataOnly="0" labelOnly="1" grandRow="1" outline="0" axis="axisRow" fieldPosition="0">
        <references count="1">
          <reference field="4294967294" count="1" selected="0">
            <x v="20"/>
          </reference>
        </references>
      </pivotArea>
    </format>
    <format dxfId="1133">
      <pivotArea field="0" dataOnly="0" labelOnly="1" grandRow="1" outline="0" axis="axisRow" fieldPosition="0">
        <references count="1">
          <reference field="4294967294" count="1" selected="0">
            <x v="21"/>
          </reference>
        </references>
      </pivotArea>
    </format>
    <format dxfId="1132">
      <pivotArea field="0" dataOnly="0" labelOnly="1" grandRow="1" outline="0" axis="axisRow" fieldPosition="0">
        <references count="1">
          <reference field="4294967294" count="1" selected="0">
            <x v="22"/>
          </reference>
        </references>
      </pivotArea>
    </format>
    <format dxfId="1131">
      <pivotArea field="0" dataOnly="0" labelOnly="1" grandRow="1" outline="0" axis="axisRow" fieldPosition="0">
        <references count="1">
          <reference field="4294967294" count="1" selected="0">
            <x v="23"/>
          </reference>
        </references>
      </pivotArea>
    </format>
    <format dxfId="1130">
      <pivotArea field="0" dataOnly="0" labelOnly="1" grandRow="1" outline="0" axis="axisRow" fieldPosition="0">
        <references count="1">
          <reference field="4294967294" count="1" selected="0">
            <x v="24"/>
          </reference>
        </references>
      </pivotArea>
    </format>
    <format dxfId="1129">
      <pivotArea field="0" dataOnly="0" labelOnly="1" grandRow="1" outline="0" axis="axisRow" fieldPosition="0">
        <references count="1">
          <reference field="4294967294" count="1" selected="0">
            <x v="25"/>
          </reference>
        </references>
      </pivotArea>
    </format>
    <format dxfId="1128">
      <pivotArea field="0" dataOnly="0" labelOnly="1" grandRow="1" outline="0" axis="axisRow" fieldPosition="0">
        <references count="1">
          <reference field="4294967294" count="1" selected="0">
            <x v="26"/>
          </reference>
        </references>
      </pivotArea>
    </format>
    <format dxfId="1127">
      <pivotArea field="0" dataOnly="0" labelOnly="1" grandRow="1" outline="0" axis="axisRow" fieldPosition="0">
        <references count="1">
          <reference field="4294967294" count="1" selected="0">
            <x v="27"/>
          </reference>
        </references>
      </pivotArea>
    </format>
    <format dxfId="1126">
      <pivotArea field="0" dataOnly="0" labelOnly="1" grandRow="1" outline="0" axis="axisRow" fieldPosition="0">
        <references count="1">
          <reference field="4294967294" count="1" selected="0">
            <x v="28"/>
          </reference>
        </references>
      </pivotArea>
    </format>
    <format dxfId="1125">
      <pivotArea field="0" dataOnly="0" labelOnly="1" grandRow="1" outline="0" axis="axisRow" fieldPosition="0">
        <references count="1">
          <reference field="4294967294" count="1" selected="0">
            <x v="29"/>
          </reference>
        </references>
      </pivotArea>
    </format>
    <format dxfId="1124">
      <pivotArea field="0" dataOnly="0" labelOnly="1" grandRow="1" outline="0" axis="axisRow" fieldPosition="0">
        <references count="1">
          <reference field="4294967294" count="1" selected="0">
            <x v="30"/>
          </reference>
        </references>
      </pivotArea>
    </format>
    <format dxfId="1123">
      <pivotArea field="0" dataOnly="0" labelOnly="1" grandRow="1" outline="0" axis="axisRow" fieldPosition="0">
        <references count="1">
          <reference field="4294967294" count="1" selected="0">
            <x v="31"/>
          </reference>
        </references>
      </pivotArea>
    </format>
    <format dxfId="1122">
      <pivotArea type="all" dataOnly="0" outline="0" fieldPosition="0"/>
    </format>
    <format dxfId="1121">
      <pivotArea outline="0" collapsedLevelsAreSubtotals="1" fieldPosition="0"/>
    </format>
    <format dxfId="1120">
      <pivotArea field="221" type="button" dataOnly="0" labelOnly="1" outline="0" axis="axisCol" fieldPosition="0"/>
    </format>
    <format dxfId="1119">
      <pivotArea field="4" type="button" dataOnly="0" labelOnly="1" outline="0" axis="axisCol" fieldPosition="1"/>
    </format>
    <format dxfId="1118">
      <pivotArea type="topRight" dataOnly="0" labelOnly="1" outline="0" fieldPosition="0"/>
    </format>
    <format dxfId="1117">
      <pivotArea dataOnly="0" labelOnly="1" outline="0" fieldPosition="0">
        <references count="1">
          <reference field="221" count="0"/>
        </references>
      </pivotArea>
    </format>
    <format dxfId="1116">
      <pivotArea dataOnly="0" labelOnly="1" outline="0" fieldPosition="0">
        <references count="1">
          <reference field="221" count="0" defaultSubtotal="1"/>
        </references>
      </pivotArea>
    </format>
    <format dxfId="1115">
      <pivotArea dataOnly="0" labelOnly="1" outline="0" fieldPosition="0">
        <references count="2">
          <reference field="4" count="6">
            <x v="0"/>
            <x v="1"/>
            <x v="2"/>
            <x v="3"/>
            <x v="4"/>
            <x v="5"/>
          </reference>
          <reference field="221" count="1" selected="0">
            <x v="0"/>
          </reference>
        </references>
      </pivotArea>
    </format>
    <format dxfId="1114">
      <pivotArea dataOnly="0" labelOnly="1" outline="0" fieldPosition="0">
        <references count="2">
          <reference field="4" count="4">
            <x v="6"/>
            <x v="7"/>
            <x v="8"/>
            <x v="9"/>
          </reference>
          <reference field="221" count="1" selected="0">
            <x v="1"/>
          </reference>
        </references>
      </pivotArea>
    </format>
    <format dxfId="1113">
      <pivotArea type="all" dataOnly="0" outline="0" fieldPosition="0"/>
    </format>
    <format dxfId="1112">
      <pivotArea outline="0" collapsedLevelsAreSubtotals="1" fieldPosition="0"/>
    </format>
    <format dxfId="1111">
      <pivotArea type="origin" dataOnly="0" labelOnly="1" outline="0" fieldPosition="0"/>
    </format>
    <format dxfId="1110">
      <pivotArea field="221" type="button" dataOnly="0" labelOnly="1" outline="0" axis="axisCol" fieldPosition="0"/>
    </format>
    <format dxfId="1109">
      <pivotArea field="4" type="button" dataOnly="0" labelOnly="1" outline="0" axis="axisCol" fieldPosition="1"/>
    </format>
    <format dxfId="1108">
      <pivotArea type="topRight" dataOnly="0" labelOnly="1" outline="0" fieldPosition="0"/>
    </format>
    <format dxfId="1107">
      <pivotArea field="0" type="button" dataOnly="0" labelOnly="1" outline="0" axis="axisRow" fieldPosition="0"/>
    </format>
    <format dxfId="1106">
      <pivotArea field="-2" type="button" dataOnly="0" labelOnly="1" outline="0" axis="axisRow" fieldPosition="1"/>
    </format>
    <format dxfId="1105">
      <pivotArea dataOnly="0" labelOnly="1" outline="0" fieldPosition="0">
        <references count="1">
          <reference field="0" count="0"/>
        </references>
      </pivotArea>
    </format>
    <format dxfId="1104">
      <pivotArea field="0" dataOnly="0" labelOnly="1" grandRow="1" outline="0" axis="axisRow" fieldPosition="0">
        <references count="1">
          <reference field="4294967294" count="1" selected="0">
            <x v="0"/>
          </reference>
        </references>
      </pivotArea>
    </format>
    <format dxfId="1103">
      <pivotArea field="0" dataOnly="0" labelOnly="1" grandRow="1" outline="0" axis="axisRow" fieldPosition="0">
        <references count="1">
          <reference field="4294967294" count="1" selected="0">
            <x v="1"/>
          </reference>
        </references>
      </pivotArea>
    </format>
    <format dxfId="1102">
      <pivotArea field="0" dataOnly="0" labelOnly="1" grandRow="1" outline="0" axis="axisRow" fieldPosition="0">
        <references count="1">
          <reference field="4294967294" count="1" selected="0">
            <x v="2"/>
          </reference>
        </references>
      </pivotArea>
    </format>
    <format dxfId="1101">
      <pivotArea field="0" dataOnly="0" labelOnly="1" grandRow="1" outline="0" axis="axisRow" fieldPosition="0">
        <references count="1">
          <reference field="4294967294" count="1" selected="0">
            <x v="3"/>
          </reference>
        </references>
      </pivotArea>
    </format>
    <format dxfId="1100">
      <pivotArea field="0" dataOnly="0" labelOnly="1" grandRow="1" outline="0" axis="axisRow" fieldPosition="0">
        <references count="1">
          <reference field="4294967294" count="1" selected="0">
            <x v="4"/>
          </reference>
        </references>
      </pivotArea>
    </format>
    <format dxfId="1099">
      <pivotArea field="0" dataOnly="0" labelOnly="1" grandRow="1" outline="0" axis="axisRow" fieldPosition="0">
        <references count="1">
          <reference field="4294967294" count="1" selected="0">
            <x v="5"/>
          </reference>
        </references>
      </pivotArea>
    </format>
    <format dxfId="1098">
      <pivotArea field="0" dataOnly="0" labelOnly="1" grandRow="1" outline="0" axis="axisRow" fieldPosition="0">
        <references count="1">
          <reference field="4294967294" count="1" selected="0">
            <x v="6"/>
          </reference>
        </references>
      </pivotArea>
    </format>
    <format dxfId="1097">
      <pivotArea field="0" dataOnly="0" labelOnly="1" grandRow="1" outline="0" axis="axisRow" fieldPosition="0">
        <references count="1">
          <reference field="4294967294" count="1" selected="0">
            <x v="7"/>
          </reference>
        </references>
      </pivotArea>
    </format>
    <format dxfId="1096">
      <pivotArea field="0" dataOnly="0" labelOnly="1" grandRow="1" outline="0" axis="axisRow" fieldPosition="0">
        <references count="1">
          <reference field="4294967294" count="1" selected="0">
            <x v="8"/>
          </reference>
        </references>
      </pivotArea>
    </format>
    <format dxfId="1095">
      <pivotArea field="0" dataOnly="0" labelOnly="1" grandRow="1" outline="0" axis="axisRow" fieldPosition="0">
        <references count="1">
          <reference field="4294967294" count="1" selected="0">
            <x v="9"/>
          </reference>
        </references>
      </pivotArea>
    </format>
    <format dxfId="1094">
      <pivotArea field="0" dataOnly="0" labelOnly="1" grandRow="1" outline="0" axis="axisRow" fieldPosition="0">
        <references count="1">
          <reference field="4294967294" count="1" selected="0">
            <x v="10"/>
          </reference>
        </references>
      </pivotArea>
    </format>
    <format dxfId="1093">
      <pivotArea field="0" dataOnly="0" labelOnly="1" grandRow="1" outline="0" axis="axisRow" fieldPosition="0">
        <references count="1">
          <reference field="4294967294" count="1" selected="0">
            <x v="11"/>
          </reference>
        </references>
      </pivotArea>
    </format>
    <format dxfId="1092">
      <pivotArea field="0" dataOnly="0" labelOnly="1" grandRow="1" outline="0" axis="axisRow" fieldPosition="0">
        <references count="1">
          <reference field="4294967294" count="1" selected="0">
            <x v="12"/>
          </reference>
        </references>
      </pivotArea>
    </format>
    <format dxfId="1091">
      <pivotArea field="0" dataOnly="0" labelOnly="1" grandRow="1" outline="0" axis="axisRow" fieldPosition="0">
        <references count="1">
          <reference field="4294967294" count="1" selected="0">
            <x v="13"/>
          </reference>
        </references>
      </pivotArea>
    </format>
    <format dxfId="1090">
      <pivotArea field="0" dataOnly="0" labelOnly="1" grandRow="1" outline="0" axis="axisRow" fieldPosition="0">
        <references count="1">
          <reference field="4294967294" count="1" selected="0">
            <x v="14"/>
          </reference>
        </references>
      </pivotArea>
    </format>
    <format dxfId="1089">
      <pivotArea field="0" dataOnly="0" labelOnly="1" grandRow="1" outline="0" axis="axisRow" fieldPosition="0">
        <references count="1">
          <reference field="4294967294" count="1" selected="0">
            <x v="15"/>
          </reference>
        </references>
      </pivotArea>
    </format>
    <format dxfId="1088">
      <pivotArea field="0" dataOnly="0" labelOnly="1" grandRow="1" outline="0" axis="axisRow" fieldPosition="0">
        <references count="1">
          <reference field="4294967294" count="1" selected="0">
            <x v="16"/>
          </reference>
        </references>
      </pivotArea>
    </format>
    <format dxfId="1087">
      <pivotArea field="0" dataOnly="0" labelOnly="1" grandRow="1" outline="0" axis="axisRow" fieldPosition="0">
        <references count="1">
          <reference field="4294967294" count="1" selected="0">
            <x v="17"/>
          </reference>
        </references>
      </pivotArea>
    </format>
    <format dxfId="1086">
      <pivotArea field="0" dataOnly="0" labelOnly="1" grandRow="1" outline="0" axis="axisRow" fieldPosition="0">
        <references count="1">
          <reference field="4294967294" count="1" selected="0">
            <x v="18"/>
          </reference>
        </references>
      </pivotArea>
    </format>
    <format dxfId="1085">
      <pivotArea field="0" dataOnly="0" labelOnly="1" grandRow="1" outline="0" axis="axisRow" fieldPosition="0">
        <references count="1">
          <reference field="4294967294" count="1" selected="0">
            <x v="19"/>
          </reference>
        </references>
      </pivotArea>
    </format>
    <format dxfId="1084">
      <pivotArea field="0" dataOnly="0" labelOnly="1" grandRow="1" outline="0" axis="axisRow" fieldPosition="0">
        <references count="1">
          <reference field="4294967294" count="1" selected="0">
            <x v="20"/>
          </reference>
        </references>
      </pivotArea>
    </format>
    <format dxfId="1083">
      <pivotArea field="0" dataOnly="0" labelOnly="1" grandRow="1" outline="0" axis="axisRow" fieldPosition="0">
        <references count="1">
          <reference field="4294967294" count="1" selected="0">
            <x v="21"/>
          </reference>
        </references>
      </pivotArea>
    </format>
    <format dxfId="1082">
      <pivotArea field="0" dataOnly="0" labelOnly="1" grandRow="1" outline="0" axis="axisRow" fieldPosition="0">
        <references count="1">
          <reference field="4294967294" count="1" selected="0">
            <x v="22"/>
          </reference>
        </references>
      </pivotArea>
    </format>
    <format dxfId="1081">
      <pivotArea field="0" dataOnly="0" labelOnly="1" grandRow="1" outline="0" axis="axisRow" fieldPosition="0">
        <references count="1">
          <reference field="4294967294" count="1" selected="0">
            <x v="23"/>
          </reference>
        </references>
      </pivotArea>
    </format>
    <format dxfId="1080">
      <pivotArea field="0" dataOnly="0" labelOnly="1" grandRow="1" outline="0" axis="axisRow" fieldPosition="0">
        <references count="1">
          <reference field="4294967294" count="1" selected="0">
            <x v="24"/>
          </reference>
        </references>
      </pivotArea>
    </format>
    <format dxfId="1079">
      <pivotArea field="0" dataOnly="0" labelOnly="1" grandRow="1" outline="0" axis="axisRow" fieldPosition="0">
        <references count="1">
          <reference field="4294967294" count="1" selected="0">
            <x v="25"/>
          </reference>
        </references>
      </pivotArea>
    </format>
    <format dxfId="1078">
      <pivotArea field="0" dataOnly="0" labelOnly="1" grandRow="1" outline="0" axis="axisRow" fieldPosition="0">
        <references count="1">
          <reference field="4294967294" count="1" selected="0">
            <x v="26"/>
          </reference>
        </references>
      </pivotArea>
    </format>
    <format dxfId="1077">
      <pivotArea field="0" dataOnly="0" labelOnly="1" grandRow="1" outline="0" axis="axisRow" fieldPosition="0">
        <references count="1">
          <reference field="4294967294" count="1" selected="0">
            <x v="27"/>
          </reference>
        </references>
      </pivotArea>
    </format>
    <format dxfId="1076">
      <pivotArea field="0" dataOnly="0" labelOnly="1" grandRow="1" outline="0" axis="axisRow" fieldPosition="0">
        <references count="1">
          <reference field="4294967294" count="1" selected="0">
            <x v="28"/>
          </reference>
        </references>
      </pivotArea>
    </format>
    <format dxfId="1075">
      <pivotArea field="0" dataOnly="0" labelOnly="1" grandRow="1" outline="0" axis="axisRow" fieldPosition="0">
        <references count="1">
          <reference field="4294967294" count="1" selected="0">
            <x v="29"/>
          </reference>
        </references>
      </pivotArea>
    </format>
    <format dxfId="1074">
      <pivotArea field="0" dataOnly="0" labelOnly="1" grandRow="1" outline="0" axis="axisRow" fieldPosition="0">
        <references count="1">
          <reference field="4294967294" count="1" selected="0">
            <x v="30"/>
          </reference>
        </references>
      </pivotArea>
    </format>
    <format dxfId="1073">
      <pivotArea field="0" dataOnly="0" labelOnly="1" grandRow="1" outline="0" axis="axisRow" fieldPosition="0">
        <references count="1">
          <reference field="4294967294" count="1" selected="0">
            <x v="31"/>
          </reference>
        </references>
      </pivotArea>
    </format>
    <format dxfId="1072">
      <pivotArea field="0" dataOnly="0" labelOnly="1" grandRow="1" outline="0" axis="axisRow" fieldPosition="0">
        <references count="1">
          <reference field="4294967294" count="1" selected="0">
            <x v="0"/>
          </reference>
        </references>
      </pivotArea>
    </format>
    <format dxfId="1071">
      <pivotArea field="0" dataOnly="0" labelOnly="1" grandRow="1" outline="0" axis="axisRow" fieldPosition="0">
        <references count="1">
          <reference field="4294967294" count="1" selected="0">
            <x v="1"/>
          </reference>
        </references>
      </pivotArea>
    </format>
    <format dxfId="1070">
      <pivotArea field="0" dataOnly="0" labelOnly="1" grandRow="1" outline="0" axis="axisRow" fieldPosition="0">
        <references count="1">
          <reference field="4294967294" count="1" selected="0">
            <x v="2"/>
          </reference>
        </references>
      </pivotArea>
    </format>
    <format dxfId="1069">
      <pivotArea field="0" dataOnly="0" labelOnly="1" grandRow="1" outline="0" axis="axisRow" fieldPosition="0">
        <references count="1">
          <reference field="4294967294" count="1" selected="0">
            <x v="3"/>
          </reference>
        </references>
      </pivotArea>
    </format>
    <format dxfId="1068">
      <pivotArea field="0" dataOnly="0" labelOnly="1" grandRow="1" outline="0" axis="axisRow" fieldPosition="0">
        <references count="1">
          <reference field="4294967294" count="1" selected="0">
            <x v="4"/>
          </reference>
        </references>
      </pivotArea>
    </format>
    <format dxfId="1067">
      <pivotArea field="0" dataOnly="0" labelOnly="1" grandRow="1" outline="0" axis="axisRow" fieldPosition="0">
        <references count="1">
          <reference field="4294967294" count="1" selected="0">
            <x v="5"/>
          </reference>
        </references>
      </pivotArea>
    </format>
    <format dxfId="1066">
      <pivotArea field="0" dataOnly="0" labelOnly="1" grandRow="1" outline="0" axis="axisRow" fieldPosition="0">
        <references count="1">
          <reference field="4294967294" count="1" selected="0">
            <x v="6"/>
          </reference>
        </references>
      </pivotArea>
    </format>
    <format dxfId="1065">
      <pivotArea field="0" dataOnly="0" labelOnly="1" grandRow="1" outline="0" axis="axisRow" fieldPosition="0">
        <references count="1">
          <reference field="4294967294" count="1" selected="0">
            <x v="7"/>
          </reference>
        </references>
      </pivotArea>
    </format>
    <format dxfId="1064">
      <pivotArea field="0" dataOnly="0" labelOnly="1" grandRow="1" outline="0" axis="axisRow" fieldPosition="0">
        <references count="1">
          <reference field="4294967294" count="1" selected="0">
            <x v="8"/>
          </reference>
        </references>
      </pivotArea>
    </format>
    <format dxfId="1063">
      <pivotArea field="0" dataOnly="0" labelOnly="1" grandRow="1" outline="0" axis="axisRow" fieldPosition="0">
        <references count="1">
          <reference field="4294967294" count="1" selected="0">
            <x v="9"/>
          </reference>
        </references>
      </pivotArea>
    </format>
    <format dxfId="1062">
      <pivotArea field="0" dataOnly="0" labelOnly="1" grandRow="1" outline="0" axis="axisRow" fieldPosition="0">
        <references count="1">
          <reference field="4294967294" count="1" selected="0">
            <x v="10"/>
          </reference>
        </references>
      </pivotArea>
    </format>
    <format dxfId="1061">
      <pivotArea field="0" dataOnly="0" labelOnly="1" grandRow="1" outline="0" axis="axisRow" fieldPosition="0">
        <references count="1">
          <reference field="4294967294" count="1" selected="0">
            <x v="11"/>
          </reference>
        </references>
      </pivotArea>
    </format>
    <format dxfId="1060">
      <pivotArea field="0" dataOnly="0" labelOnly="1" grandRow="1" outline="0" axis="axisRow" fieldPosition="0">
        <references count="1">
          <reference field="4294967294" count="1" selected="0">
            <x v="12"/>
          </reference>
        </references>
      </pivotArea>
    </format>
    <format dxfId="1059">
      <pivotArea field="0" dataOnly="0" labelOnly="1" grandRow="1" outline="0" axis="axisRow" fieldPosition="0">
        <references count="1">
          <reference field="4294967294" count="1" selected="0">
            <x v="13"/>
          </reference>
        </references>
      </pivotArea>
    </format>
    <format dxfId="1058">
      <pivotArea field="0" dataOnly="0" labelOnly="1" grandRow="1" outline="0" axis="axisRow" fieldPosition="0">
        <references count="1">
          <reference field="4294967294" count="1" selected="0">
            <x v="14"/>
          </reference>
        </references>
      </pivotArea>
    </format>
    <format dxfId="1057">
      <pivotArea field="0" dataOnly="0" labelOnly="1" grandRow="1" outline="0" axis="axisRow" fieldPosition="0">
        <references count="1">
          <reference field="4294967294" count="1" selected="0">
            <x v="15"/>
          </reference>
        </references>
      </pivotArea>
    </format>
    <format dxfId="1056">
      <pivotArea field="0" dataOnly="0" labelOnly="1" grandRow="1" outline="0" axis="axisRow" fieldPosition="0">
        <references count="1">
          <reference field="4294967294" count="1" selected="0">
            <x v="16"/>
          </reference>
        </references>
      </pivotArea>
    </format>
    <format dxfId="1055">
      <pivotArea field="0" dataOnly="0" labelOnly="1" grandRow="1" outline="0" axis="axisRow" fieldPosition="0">
        <references count="1">
          <reference field="4294967294" count="1" selected="0">
            <x v="17"/>
          </reference>
        </references>
      </pivotArea>
    </format>
    <format dxfId="1054">
      <pivotArea field="0" dataOnly="0" labelOnly="1" grandRow="1" outline="0" axis="axisRow" fieldPosition="0">
        <references count="1">
          <reference field="4294967294" count="1" selected="0">
            <x v="18"/>
          </reference>
        </references>
      </pivotArea>
    </format>
    <format dxfId="1053">
      <pivotArea field="0" dataOnly="0" labelOnly="1" grandRow="1" outline="0" axis="axisRow" fieldPosition="0">
        <references count="1">
          <reference field="4294967294" count="1" selected="0">
            <x v="19"/>
          </reference>
        </references>
      </pivotArea>
    </format>
    <format dxfId="1052">
      <pivotArea field="0" dataOnly="0" labelOnly="1" grandRow="1" outline="0" axis="axisRow" fieldPosition="0">
        <references count="1">
          <reference field="4294967294" count="1" selected="0">
            <x v="20"/>
          </reference>
        </references>
      </pivotArea>
    </format>
    <format dxfId="1051">
      <pivotArea field="0" dataOnly="0" labelOnly="1" grandRow="1" outline="0" axis="axisRow" fieldPosition="0">
        <references count="1">
          <reference field="4294967294" count="1" selected="0">
            <x v="21"/>
          </reference>
        </references>
      </pivotArea>
    </format>
    <format dxfId="1050">
      <pivotArea field="0" dataOnly="0" labelOnly="1" grandRow="1" outline="0" axis="axisRow" fieldPosition="0">
        <references count="1">
          <reference field="4294967294" count="1" selected="0">
            <x v="22"/>
          </reference>
        </references>
      </pivotArea>
    </format>
    <format dxfId="1049">
      <pivotArea field="0" dataOnly="0" labelOnly="1" grandRow="1" outline="0" axis="axisRow" fieldPosition="0">
        <references count="1">
          <reference field="4294967294" count="1" selected="0">
            <x v="23"/>
          </reference>
        </references>
      </pivotArea>
    </format>
    <format dxfId="1048">
      <pivotArea field="0" dataOnly="0" labelOnly="1" grandRow="1" outline="0" axis="axisRow" fieldPosition="0">
        <references count="1">
          <reference field="4294967294" count="1" selected="0">
            <x v="24"/>
          </reference>
        </references>
      </pivotArea>
    </format>
    <format dxfId="1047">
      <pivotArea field="0" dataOnly="0" labelOnly="1" grandRow="1" outline="0" axis="axisRow" fieldPosition="0">
        <references count="1">
          <reference field="4294967294" count="1" selected="0">
            <x v="25"/>
          </reference>
        </references>
      </pivotArea>
    </format>
    <format dxfId="1046">
      <pivotArea field="0" dataOnly="0" labelOnly="1" grandRow="1" outline="0" axis="axisRow" fieldPosition="0">
        <references count="1">
          <reference field="4294967294" count="1" selected="0">
            <x v="26"/>
          </reference>
        </references>
      </pivotArea>
    </format>
    <format dxfId="1045">
      <pivotArea field="0" dataOnly="0" labelOnly="1" grandRow="1" outline="0" axis="axisRow" fieldPosition="0">
        <references count="1">
          <reference field="4294967294" count="1" selected="0">
            <x v="27"/>
          </reference>
        </references>
      </pivotArea>
    </format>
    <format dxfId="1044">
      <pivotArea field="0" dataOnly="0" labelOnly="1" grandRow="1" outline="0" axis="axisRow" fieldPosition="0">
        <references count="1">
          <reference field="4294967294" count="1" selected="0">
            <x v="28"/>
          </reference>
        </references>
      </pivotArea>
    </format>
    <format dxfId="1043">
      <pivotArea field="0" dataOnly="0" labelOnly="1" grandRow="1" outline="0" axis="axisRow" fieldPosition="0">
        <references count="1">
          <reference field="4294967294" count="1" selected="0">
            <x v="29"/>
          </reference>
        </references>
      </pivotArea>
    </format>
    <format dxfId="1042">
      <pivotArea field="0" dataOnly="0" labelOnly="1" grandRow="1" outline="0" axis="axisRow" fieldPosition="0">
        <references count="1">
          <reference field="4294967294" count="1" selected="0">
            <x v="30"/>
          </reference>
        </references>
      </pivotArea>
    </format>
    <format dxfId="1041">
      <pivotArea field="0" dataOnly="0" labelOnly="1" grandRow="1" outline="0" axis="axisRow" fieldPosition="0">
        <references count="1">
          <reference field="4294967294" count="1" selected="0">
            <x v="31"/>
          </reference>
        </references>
      </pivotArea>
    </format>
    <format dxfId="1040">
      <pivotArea field="0" dataOnly="0" labelOnly="1" grandRow="1" outline="0" axis="axisRow" fieldPosition="0">
        <references count="1">
          <reference field="4294967294" count="1" selected="0">
            <x v="0"/>
          </reference>
        </references>
      </pivotArea>
    </format>
    <format dxfId="1039">
      <pivotArea field="0" dataOnly="0" labelOnly="1" grandRow="1" outline="0" axis="axisRow" fieldPosition="0">
        <references count="1">
          <reference field="4294967294" count="1" selected="0">
            <x v="1"/>
          </reference>
        </references>
      </pivotArea>
    </format>
    <format dxfId="1038">
      <pivotArea field="0" dataOnly="0" labelOnly="1" grandRow="1" outline="0" axis="axisRow" fieldPosition="0">
        <references count="1">
          <reference field="4294967294" count="1" selected="0">
            <x v="2"/>
          </reference>
        </references>
      </pivotArea>
    </format>
    <format dxfId="1037">
      <pivotArea field="0" dataOnly="0" labelOnly="1" grandRow="1" outline="0" axis="axisRow" fieldPosition="0">
        <references count="1">
          <reference field="4294967294" count="1" selected="0">
            <x v="3"/>
          </reference>
        </references>
      </pivotArea>
    </format>
    <format dxfId="1036">
      <pivotArea field="0" dataOnly="0" labelOnly="1" grandRow="1" outline="0" axis="axisRow" fieldPosition="0">
        <references count="1">
          <reference field="4294967294" count="1" selected="0">
            <x v="4"/>
          </reference>
        </references>
      </pivotArea>
    </format>
    <format dxfId="1035">
      <pivotArea field="0" dataOnly="0" labelOnly="1" grandRow="1" outline="0" axis="axisRow" fieldPosition="0">
        <references count="1">
          <reference field="4294967294" count="1" selected="0">
            <x v="5"/>
          </reference>
        </references>
      </pivotArea>
    </format>
    <format dxfId="1034">
      <pivotArea field="0" dataOnly="0" labelOnly="1" grandRow="1" outline="0" axis="axisRow" fieldPosition="0">
        <references count="1">
          <reference field="4294967294" count="1" selected="0">
            <x v="6"/>
          </reference>
        </references>
      </pivotArea>
    </format>
    <format dxfId="1033">
      <pivotArea field="0" dataOnly="0" labelOnly="1" grandRow="1" outline="0" axis="axisRow" fieldPosition="0">
        <references count="1">
          <reference field="4294967294" count="1" selected="0">
            <x v="7"/>
          </reference>
        </references>
      </pivotArea>
    </format>
    <format dxfId="1032">
      <pivotArea field="0" dataOnly="0" labelOnly="1" grandRow="1" outline="0" axis="axisRow" fieldPosition="0">
        <references count="1">
          <reference field="4294967294" count="1" selected="0">
            <x v="8"/>
          </reference>
        </references>
      </pivotArea>
    </format>
    <format dxfId="1031">
      <pivotArea field="0" dataOnly="0" labelOnly="1" grandRow="1" outline="0" axis="axisRow" fieldPosition="0">
        <references count="1">
          <reference field="4294967294" count="1" selected="0">
            <x v="9"/>
          </reference>
        </references>
      </pivotArea>
    </format>
    <format dxfId="1030">
      <pivotArea field="0" dataOnly="0" labelOnly="1" grandRow="1" outline="0" axis="axisRow" fieldPosition="0">
        <references count="1">
          <reference field="4294967294" count="1" selected="0">
            <x v="10"/>
          </reference>
        </references>
      </pivotArea>
    </format>
    <format dxfId="1029">
      <pivotArea field="0" dataOnly="0" labelOnly="1" grandRow="1" outline="0" axis="axisRow" fieldPosition="0">
        <references count="1">
          <reference field="4294967294" count="1" selected="0">
            <x v="11"/>
          </reference>
        </references>
      </pivotArea>
    </format>
    <format dxfId="1028">
      <pivotArea field="0" dataOnly="0" labelOnly="1" grandRow="1" outline="0" axis="axisRow" fieldPosition="0">
        <references count="1">
          <reference field="4294967294" count="1" selected="0">
            <x v="12"/>
          </reference>
        </references>
      </pivotArea>
    </format>
    <format dxfId="1027">
      <pivotArea field="0" dataOnly="0" labelOnly="1" grandRow="1" outline="0" axis="axisRow" fieldPosition="0">
        <references count="1">
          <reference field="4294967294" count="1" selected="0">
            <x v="13"/>
          </reference>
        </references>
      </pivotArea>
    </format>
    <format dxfId="1026">
      <pivotArea field="0" dataOnly="0" labelOnly="1" grandRow="1" outline="0" axis="axisRow" fieldPosition="0">
        <references count="1">
          <reference field="4294967294" count="1" selected="0">
            <x v="14"/>
          </reference>
        </references>
      </pivotArea>
    </format>
    <format dxfId="1025">
      <pivotArea field="0" dataOnly="0" labelOnly="1" grandRow="1" outline="0" axis="axisRow" fieldPosition="0">
        <references count="1">
          <reference field="4294967294" count="1" selected="0">
            <x v="15"/>
          </reference>
        </references>
      </pivotArea>
    </format>
    <format dxfId="1024">
      <pivotArea field="0" dataOnly="0" labelOnly="1" grandRow="1" outline="0" axis="axisRow" fieldPosition="0">
        <references count="1">
          <reference field="4294967294" count="1" selected="0">
            <x v="16"/>
          </reference>
        </references>
      </pivotArea>
    </format>
    <format dxfId="1023">
      <pivotArea field="0" dataOnly="0" labelOnly="1" grandRow="1" outline="0" axis="axisRow" fieldPosition="0">
        <references count="1">
          <reference field="4294967294" count="1" selected="0">
            <x v="17"/>
          </reference>
        </references>
      </pivotArea>
    </format>
    <format dxfId="1022">
      <pivotArea field="0" dataOnly="0" labelOnly="1" grandRow="1" outline="0" axis="axisRow" fieldPosition="0">
        <references count="1">
          <reference field="4294967294" count="1" selected="0">
            <x v="18"/>
          </reference>
        </references>
      </pivotArea>
    </format>
    <format dxfId="1021">
      <pivotArea field="0" dataOnly="0" labelOnly="1" grandRow="1" outline="0" axis="axisRow" fieldPosition="0">
        <references count="1">
          <reference field="4294967294" count="1" selected="0">
            <x v="19"/>
          </reference>
        </references>
      </pivotArea>
    </format>
    <format dxfId="1020">
      <pivotArea field="0" dataOnly="0" labelOnly="1" grandRow="1" outline="0" axis="axisRow" fieldPosition="0">
        <references count="1">
          <reference field="4294967294" count="1" selected="0">
            <x v="20"/>
          </reference>
        </references>
      </pivotArea>
    </format>
    <format dxfId="1019">
      <pivotArea field="0" dataOnly="0" labelOnly="1" grandRow="1" outline="0" axis="axisRow" fieldPosition="0">
        <references count="1">
          <reference field="4294967294" count="1" selected="0">
            <x v="21"/>
          </reference>
        </references>
      </pivotArea>
    </format>
    <format dxfId="1018">
      <pivotArea field="0" dataOnly="0" labelOnly="1" grandRow="1" outline="0" axis="axisRow" fieldPosition="0">
        <references count="1">
          <reference field="4294967294" count="1" selected="0">
            <x v="22"/>
          </reference>
        </references>
      </pivotArea>
    </format>
    <format dxfId="1017">
      <pivotArea field="0" dataOnly="0" labelOnly="1" grandRow="1" outline="0" axis="axisRow" fieldPosition="0">
        <references count="1">
          <reference field="4294967294" count="1" selected="0">
            <x v="23"/>
          </reference>
        </references>
      </pivotArea>
    </format>
    <format dxfId="1016">
      <pivotArea field="0" dataOnly="0" labelOnly="1" grandRow="1" outline="0" axis="axisRow" fieldPosition="0">
        <references count="1">
          <reference field="4294967294" count="1" selected="0">
            <x v="24"/>
          </reference>
        </references>
      </pivotArea>
    </format>
    <format dxfId="1015">
      <pivotArea field="0" dataOnly="0" labelOnly="1" grandRow="1" outline="0" axis="axisRow" fieldPosition="0">
        <references count="1">
          <reference field="4294967294" count="1" selected="0">
            <x v="25"/>
          </reference>
        </references>
      </pivotArea>
    </format>
    <format dxfId="1014">
      <pivotArea field="0" dataOnly="0" labelOnly="1" grandRow="1" outline="0" axis="axisRow" fieldPosition="0">
        <references count="1">
          <reference field="4294967294" count="1" selected="0">
            <x v="26"/>
          </reference>
        </references>
      </pivotArea>
    </format>
    <format dxfId="1013">
      <pivotArea field="0" dataOnly="0" labelOnly="1" grandRow="1" outline="0" axis="axisRow" fieldPosition="0">
        <references count="1">
          <reference field="4294967294" count="1" selected="0">
            <x v="27"/>
          </reference>
        </references>
      </pivotArea>
    </format>
    <format dxfId="1012">
      <pivotArea field="0" dataOnly="0" labelOnly="1" grandRow="1" outline="0" axis="axisRow" fieldPosition="0">
        <references count="1">
          <reference field="4294967294" count="1" selected="0">
            <x v="28"/>
          </reference>
        </references>
      </pivotArea>
    </format>
    <format dxfId="1011">
      <pivotArea field="0" dataOnly="0" labelOnly="1" grandRow="1" outline="0" axis="axisRow" fieldPosition="0">
        <references count="1">
          <reference field="4294967294" count="1" selected="0">
            <x v="29"/>
          </reference>
        </references>
      </pivotArea>
    </format>
    <format dxfId="1010">
      <pivotArea field="0" dataOnly="0" labelOnly="1" grandRow="1" outline="0" axis="axisRow" fieldPosition="0">
        <references count="1">
          <reference field="4294967294" count="1" selected="0">
            <x v="30"/>
          </reference>
        </references>
      </pivotArea>
    </format>
    <format dxfId="1009">
      <pivotArea field="0" dataOnly="0" labelOnly="1" grandRow="1" outline="0" axis="axisRow" fieldPosition="0">
        <references count="1">
          <reference field="4294967294" count="1" selected="0">
            <x v="31"/>
          </reference>
        </references>
      </pivotArea>
    </format>
    <format dxfId="1008">
      <pivotArea field="0" dataOnly="0" labelOnly="1" grandRow="1" outline="0" axis="axisRow" fieldPosition="0">
        <references count="1">
          <reference field="4294967294" count="1" selected="0">
            <x v="0"/>
          </reference>
        </references>
      </pivotArea>
    </format>
    <format dxfId="1007">
      <pivotArea field="0" dataOnly="0" labelOnly="1" grandRow="1" outline="0" axis="axisRow" fieldPosition="0">
        <references count="1">
          <reference field="4294967294" count="1" selected="0">
            <x v="1"/>
          </reference>
        </references>
      </pivotArea>
    </format>
    <format dxfId="1006">
      <pivotArea field="0" dataOnly="0" labelOnly="1" grandRow="1" outline="0" axis="axisRow" fieldPosition="0">
        <references count="1">
          <reference field="4294967294" count="1" selected="0">
            <x v="2"/>
          </reference>
        </references>
      </pivotArea>
    </format>
    <format dxfId="1005">
      <pivotArea field="0" dataOnly="0" labelOnly="1" grandRow="1" outline="0" axis="axisRow" fieldPosition="0">
        <references count="1">
          <reference field="4294967294" count="1" selected="0">
            <x v="3"/>
          </reference>
        </references>
      </pivotArea>
    </format>
    <format dxfId="1004">
      <pivotArea field="0" dataOnly="0" labelOnly="1" grandRow="1" outline="0" axis="axisRow" fieldPosition="0">
        <references count="1">
          <reference field="4294967294" count="1" selected="0">
            <x v="4"/>
          </reference>
        </references>
      </pivotArea>
    </format>
    <format dxfId="1003">
      <pivotArea field="0" dataOnly="0" labelOnly="1" grandRow="1" outline="0" axis="axisRow" fieldPosition="0">
        <references count="1">
          <reference field="4294967294" count="1" selected="0">
            <x v="5"/>
          </reference>
        </references>
      </pivotArea>
    </format>
    <format dxfId="1002">
      <pivotArea field="0" dataOnly="0" labelOnly="1" grandRow="1" outline="0" axis="axisRow" fieldPosition="0">
        <references count="1">
          <reference field="4294967294" count="1" selected="0">
            <x v="6"/>
          </reference>
        </references>
      </pivotArea>
    </format>
    <format dxfId="1001">
      <pivotArea field="0" dataOnly="0" labelOnly="1" grandRow="1" outline="0" axis="axisRow" fieldPosition="0">
        <references count="1">
          <reference field="4294967294" count="1" selected="0">
            <x v="7"/>
          </reference>
        </references>
      </pivotArea>
    </format>
    <format dxfId="1000">
      <pivotArea field="0" dataOnly="0" labelOnly="1" grandRow="1" outline="0" axis="axisRow" fieldPosition="0">
        <references count="1">
          <reference field="4294967294" count="1" selected="0">
            <x v="8"/>
          </reference>
        </references>
      </pivotArea>
    </format>
    <format dxfId="999">
      <pivotArea field="0" dataOnly="0" labelOnly="1" grandRow="1" outline="0" axis="axisRow" fieldPosition="0">
        <references count="1">
          <reference field="4294967294" count="1" selected="0">
            <x v="9"/>
          </reference>
        </references>
      </pivotArea>
    </format>
    <format dxfId="998">
      <pivotArea field="0" dataOnly="0" labelOnly="1" grandRow="1" outline="0" axis="axisRow" fieldPosition="0">
        <references count="1">
          <reference field="4294967294" count="1" selected="0">
            <x v="10"/>
          </reference>
        </references>
      </pivotArea>
    </format>
    <format dxfId="997">
      <pivotArea field="0" dataOnly="0" labelOnly="1" grandRow="1" outline="0" axis="axisRow" fieldPosition="0">
        <references count="1">
          <reference field="4294967294" count="1" selected="0">
            <x v="11"/>
          </reference>
        </references>
      </pivotArea>
    </format>
    <format dxfId="996">
      <pivotArea field="0" dataOnly="0" labelOnly="1" grandRow="1" outline="0" axis="axisRow" fieldPosition="0">
        <references count="1">
          <reference field="4294967294" count="1" selected="0">
            <x v="12"/>
          </reference>
        </references>
      </pivotArea>
    </format>
    <format dxfId="995">
      <pivotArea field="0" dataOnly="0" labelOnly="1" grandRow="1" outline="0" axis="axisRow" fieldPosition="0">
        <references count="1">
          <reference field="4294967294" count="1" selected="0">
            <x v="13"/>
          </reference>
        </references>
      </pivotArea>
    </format>
    <format dxfId="994">
      <pivotArea field="0" dataOnly="0" labelOnly="1" grandRow="1" outline="0" axis="axisRow" fieldPosition="0">
        <references count="1">
          <reference field="4294967294" count="1" selected="0">
            <x v="14"/>
          </reference>
        </references>
      </pivotArea>
    </format>
    <format dxfId="993">
      <pivotArea field="0" dataOnly="0" labelOnly="1" grandRow="1" outline="0" axis="axisRow" fieldPosition="0">
        <references count="1">
          <reference field="4294967294" count="1" selected="0">
            <x v="15"/>
          </reference>
        </references>
      </pivotArea>
    </format>
    <format dxfId="992">
      <pivotArea field="0" dataOnly="0" labelOnly="1" grandRow="1" outline="0" axis="axisRow" fieldPosition="0">
        <references count="1">
          <reference field="4294967294" count="1" selected="0">
            <x v="16"/>
          </reference>
        </references>
      </pivotArea>
    </format>
    <format dxfId="991">
      <pivotArea field="0" dataOnly="0" labelOnly="1" grandRow="1" outline="0" axis="axisRow" fieldPosition="0">
        <references count="1">
          <reference field="4294967294" count="1" selected="0">
            <x v="17"/>
          </reference>
        </references>
      </pivotArea>
    </format>
    <format dxfId="990">
      <pivotArea field="0" dataOnly="0" labelOnly="1" grandRow="1" outline="0" axis="axisRow" fieldPosition="0">
        <references count="1">
          <reference field="4294967294" count="1" selected="0">
            <x v="18"/>
          </reference>
        </references>
      </pivotArea>
    </format>
    <format dxfId="989">
      <pivotArea field="0" dataOnly="0" labelOnly="1" grandRow="1" outline="0" axis="axisRow" fieldPosition="0">
        <references count="1">
          <reference field="4294967294" count="1" selected="0">
            <x v="19"/>
          </reference>
        </references>
      </pivotArea>
    </format>
    <format dxfId="988">
      <pivotArea field="0" dataOnly="0" labelOnly="1" grandRow="1" outline="0" axis="axisRow" fieldPosition="0">
        <references count="1">
          <reference field="4294967294" count="1" selected="0">
            <x v="20"/>
          </reference>
        </references>
      </pivotArea>
    </format>
    <format dxfId="987">
      <pivotArea field="0" dataOnly="0" labelOnly="1" grandRow="1" outline="0" axis="axisRow" fieldPosition="0">
        <references count="1">
          <reference field="4294967294" count="1" selected="0">
            <x v="21"/>
          </reference>
        </references>
      </pivotArea>
    </format>
    <format dxfId="986">
      <pivotArea field="0" dataOnly="0" labelOnly="1" grandRow="1" outline="0" axis="axisRow" fieldPosition="0">
        <references count="1">
          <reference field="4294967294" count="1" selected="0">
            <x v="22"/>
          </reference>
        </references>
      </pivotArea>
    </format>
    <format dxfId="985">
      <pivotArea field="0" dataOnly="0" labelOnly="1" grandRow="1" outline="0" axis="axisRow" fieldPosition="0">
        <references count="1">
          <reference field="4294967294" count="1" selected="0">
            <x v="23"/>
          </reference>
        </references>
      </pivotArea>
    </format>
    <format dxfId="984">
      <pivotArea field="0" dataOnly="0" labelOnly="1" grandRow="1" outline="0" axis="axisRow" fieldPosition="0">
        <references count="1">
          <reference field="4294967294" count="1" selected="0">
            <x v="24"/>
          </reference>
        </references>
      </pivotArea>
    </format>
    <format dxfId="983">
      <pivotArea field="0" dataOnly="0" labelOnly="1" grandRow="1" outline="0" axis="axisRow" fieldPosition="0">
        <references count="1">
          <reference field="4294967294" count="1" selected="0">
            <x v="25"/>
          </reference>
        </references>
      </pivotArea>
    </format>
    <format dxfId="982">
      <pivotArea field="0" dataOnly="0" labelOnly="1" grandRow="1" outline="0" axis="axisRow" fieldPosition="0">
        <references count="1">
          <reference field="4294967294" count="1" selected="0">
            <x v="26"/>
          </reference>
        </references>
      </pivotArea>
    </format>
    <format dxfId="981">
      <pivotArea field="0" dataOnly="0" labelOnly="1" grandRow="1" outline="0" axis="axisRow" fieldPosition="0">
        <references count="1">
          <reference field="4294967294" count="1" selected="0">
            <x v="27"/>
          </reference>
        </references>
      </pivotArea>
    </format>
    <format dxfId="980">
      <pivotArea field="0" dataOnly="0" labelOnly="1" grandRow="1" outline="0" axis="axisRow" fieldPosition="0">
        <references count="1">
          <reference field="4294967294" count="1" selected="0">
            <x v="28"/>
          </reference>
        </references>
      </pivotArea>
    </format>
    <format dxfId="979">
      <pivotArea field="0" dataOnly="0" labelOnly="1" grandRow="1" outline="0" axis="axisRow" fieldPosition="0">
        <references count="1">
          <reference field="4294967294" count="1" selected="0">
            <x v="29"/>
          </reference>
        </references>
      </pivotArea>
    </format>
    <format dxfId="978">
      <pivotArea field="0" dataOnly="0" labelOnly="1" grandRow="1" outline="0" axis="axisRow" fieldPosition="0">
        <references count="1">
          <reference field="4294967294" count="1" selected="0">
            <x v="30"/>
          </reference>
        </references>
      </pivotArea>
    </format>
    <format dxfId="977">
      <pivotArea field="0" dataOnly="0" labelOnly="1" grandRow="1" outline="0" axis="axisRow" fieldPosition="0">
        <references count="1">
          <reference field="4294967294" count="1" selected="0">
            <x v="31"/>
          </reference>
        </references>
      </pivotArea>
    </format>
    <format dxfId="976">
      <pivotArea field="0" dataOnly="0" labelOnly="1" grandRow="1" outline="0" axis="axisRow" fieldPosition="0">
        <references count="1">
          <reference field="4294967294" count="1" selected="0">
            <x v="0"/>
          </reference>
        </references>
      </pivotArea>
    </format>
    <format dxfId="975">
      <pivotArea field="0" dataOnly="0" labelOnly="1" grandRow="1" outline="0" axis="axisRow" fieldPosition="0">
        <references count="1">
          <reference field="4294967294" count="1" selected="0">
            <x v="1"/>
          </reference>
        </references>
      </pivotArea>
    </format>
    <format dxfId="974">
      <pivotArea field="0" dataOnly="0" labelOnly="1" grandRow="1" outline="0" axis="axisRow" fieldPosition="0">
        <references count="1">
          <reference field="4294967294" count="1" selected="0">
            <x v="2"/>
          </reference>
        </references>
      </pivotArea>
    </format>
    <format dxfId="973">
      <pivotArea field="0" dataOnly="0" labelOnly="1" grandRow="1" outline="0" axis="axisRow" fieldPosition="0">
        <references count="1">
          <reference field="4294967294" count="1" selected="0">
            <x v="3"/>
          </reference>
        </references>
      </pivotArea>
    </format>
    <format dxfId="972">
      <pivotArea field="0" dataOnly="0" labelOnly="1" grandRow="1" outline="0" axis="axisRow" fieldPosition="0">
        <references count="1">
          <reference field="4294967294" count="1" selected="0">
            <x v="4"/>
          </reference>
        </references>
      </pivotArea>
    </format>
    <format dxfId="971">
      <pivotArea field="0" dataOnly="0" labelOnly="1" grandRow="1" outline="0" axis="axisRow" fieldPosition="0">
        <references count="1">
          <reference field="4294967294" count="1" selected="0">
            <x v="5"/>
          </reference>
        </references>
      </pivotArea>
    </format>
    <format dxfId="970">
      <pivotArea field="0" dataOnly="0" labelOnly="1" grandRow="1" outline="0" axis="axisRow" fieldPosition="0">
        <references count="1">
          <reference field="4294967294" count="1" selected="0">
            <x v="6"/>
          </reference>
        </references>
      </pivotArea>
    </format>
    <format dxfId="969">
      <pivotArea field="0" dataOnly="0" labelOnly="1" grandRow="1" outline="0" axis="axisRow" fieldPosition="0">
        <references count="1">
          <reference field="4294967294" count="1" selected="0">
            <x v="7"/>
          </reference>
        </references>
      </pivotArea>
    </format>
    <format dxfId="968">
      <pivotArea field="0" dataOnly="0" labelOnly="1" grandRow="1" outline="0" axis="axisRow" fieldPosition="0">
        <references count="1">
          <reference field="4294967294" count="1" selected="0">
            <x v="8"/>
          </reference>
        </references>
      </pivotArea>
    </format>
    <format dxfId="967">
      <pivotArea field="0" dataOnly="0" labelOnly="1" grandRow="1" outline="0" axis="axisRow" fieldPosition="0">
        <references count="1">
          <reference field="4294967294" count="1" selected="0">
            <x v="9"/>
          </reference>
        </references>
      </pivotArea>
    </format>
    <format dxfId="966">
      <pivotArea field="0" dataOnly="0" labelOnly="1" grandRow="1" outline="0" axis="axisRow" fieldPosition="0">
        <references count="1">
          <reference field="4294967294" count="1" selected="0">
            <x v="10"/>
          </reference>
        </references>
      </pivotArea>
    </format>
    <format dxfId="965">
      <pivotArea field="0" dataOnly="0" labelOnly="1" grandRow="1" outline="0" axis="axisRow" fieldPosition="0">
        <references count="1">
          <reference field="4294967294" count="1" selected="0">
            <x v="11"/>
          </reference>
        </references>
      </pivotArea>
    </format>
    <format dxfId="964">
      <pivotArea field="0" dataOnly="0" labelOnly="1" grandRow="1" outline="0" axis="axisRow" fieldPosition="0">
        <references count="1">
          <reference field="4294967294" count="1" selected="0">
            <x v="12"/>
          </reference>
        </references>
      </pivotArea>
    </format>
    <format dxfId="963">
      <pivotArea field="0" dataOnly="0" labelOnly="1" grandRow="1" outline="0" axis="axisRow" fieldPosition="0">
        <references count="1">
          <reference field="4294967294" count="1" selected="0">
            <x v="13"/>
          </reference>
        </references>
      </pivotArea>
    </format>
    <format dxfId="962">
      <pivotArea field="0" dataOnly="0" labelOnly="1" grandRow="1" outline="0" axis="axisRow" fieldPosition="0">
        <references count="1">
          <reference field="4294967294" count="1" selected="0">
            <x v="14"/>
          </reference>
        </references>
      </pivotArea>
    </format>
    <format dxfId="961">
      <pivotArea field="0" dataOnly="0" labelOnly="1" grandRow="1" outline="0" axis="axisRow" fieldPosition="0">
        <references count="1">
          <reference field="4294967294" count="1" selected="0">
            <x v="15"/>
          </reference>
        </references>
      </pivotArea>
    </format>
    <format dxfId="960">
      <pivotArea field="0" dataOnly="0" labelOnly="1" grandRow="1" outline="0" axis="axisRow" fieldPosition="0">
        <references count="1">
          <reference field="4294967294" count="1" selected="0">
            <x v="16"/>
          </reference>
        </references>
      </pivotArea>
    </format>
    <format dxfId="959">
      <pivotArea field="0" dataOnly="0" labelOnly="1" grandRow="1" outline="0" axis="axisRow" fieldPosition="0">
        <references count="1">
          <reference field="4294967294" count="1" selected="0">
            <x v="17"/>
          </reference>
        </references>
      </pivotArea>
    </format>
    <format dxfId="958">
      <pivotArea field="0" dataOnly="0" labelOnly="1" grandRow="1" outline="0" axis="axisRow" fieldPosition="0">
        <references count="1">
          <reference field="4294967294" count="1" selected="0">
            <x v="18"/>
          </reference>
        </references>
      </pivotArea>
    </format>
    <format dxfId="957">
      <pivotArea field="0" dataOnly="0" labelOnly="1" grandRow="1" outline="0" axis="axisRow" fieldPosition="0">
        <references count="1">
          <reference field="4294967294" count="1" selected="0">
            <x v="19"/>
          </reference>
        </references>
      </pivotArea>
    </format>
    <format dxfId="956">
      <pivotArea field="0" dataOnly="0" labelOnly="1" grandRow="1" outline="0" axis="axisRow" fieldPosition="0">
        <references count="1">
          <reference field="4294967294" count="1" selected="0">
            <x v="20"/>
          </reference>
        </references>
      </pivotArea>
    </format>
    <format dxfId="955">
      <pivotArea field="0" dataOnly="0" labelOnly="1" grandRow="1" outline="0" axis="axisRow" fieldPosition="0">
        <references count="1">
          <reference field="4294967294" count="1" selected="0">
            <x v="21"/>
          </reference>
        </references>
      </pivotArea>
    </format>
    <format dxfId="954">
      <pivotArea field="0" dataOnly="0" labelOnly="1" grandRow="1" outline="0" axis="axisRow" fieldPosition="0">
        <references count="1">
          <reference field="4294967294" count="1" selected="0">
            <x v="22"/>
          </reference>
        </references>
      </pivotArea>
    </format>
    <format dxfId="953">
      <pivotArea field="0" dataOnly="0" labelOnly="1" grandRow="1" outline="0" axis="axisRow" fieldPosition="0">
        <references count="1">
          <reference field="4294967294" count="1" selected="0">
            <x v="23"/>
          </reference>
        </references>
      </pivotArea>
    </format>
    <format dxfId="952">
      <pivotArea field="0" dataOnly="0" labelOnly="1" grandRow="1" outline="0" axis="axisRow" fieldPosition="0">
        <references count="1">
          <reference field="4294967294" count="1" selected="0">
            <x v="24"/>
          </reference>
        </references>
      </pivotArea>
    </format>
    <format dxfId="951">
      <pivotArea field="0" dataOnly="0" labelOnly="1" grandRow="1" outline="0" axis="axisRow" fieldPosition="0">
        <references count="1">
          <reference field="4294967294" count="1" selected="0">
            <x v="25"/>
          </reference>
        </references>
      </pivotArea>
    </format>
    <format dxfId="950">
      <pivotArea field="0" dataOnly="0" labelOnly="1" grandRow="1" outline="0" axis="axisRow" fieldPosition="0">
        <references count="1">
          <reference field="4294967294" count="1" selected="0">
            <x v="26"/>
          </reference>
        </references>
      </pivotArea>
    </format>
    <format dxfId="949">
      <pivotArea field="0" dataOnly="0" labelOnly="1" grandRow="1" outline="0" axis="axisRow" fieldPosition="0">
        <references count="1">
          <reference field="4294967294" count="1" selected="0">
            <x v="27"/>
          </reference>
        </references>
      </pivotArea>
    </format>
    <format dxfId="948">
      <pivotArea field="0" dataOnly="0" labelOnly="1" grandRow="1" outline="0" axis="axisRow" fieldPosition="0">
        <references count="1">
          <reference field="4294967294" count="1" selected="0">
            <x v="28"/>
          </reference>
        </references>
      </pivotArea>
    </format>
    <format dxfId="947">
      <pivotArea field="0" dataOnly="0" labelOnly="1" grandRow="1" outline="0" axis="axisRow" fieldPosition="0">
        <references count="1">
          <reference field="4294967294" count="1" selected="0">
            <x v="29"/>
          </reference>
        </references>
      </pivotArea>
    </format>
    <format dxfId="946">
      <pivotArea field="0" dataOnly="0" labelOnly="1" grandRow="1" outline="0" axis="axisRow" fieldPosition="0">
        <references count="1">
          <reference field="4294967294" count="1" selected="0">
            <x v="30"/>
          </reference>
        </references>
      </pivotArea>
    </format>
    <format dxfId="945">
      <pivotArea field="0" dataOnly="0" labelOnly="1" grandRow="1" outline="0" axis="axisRow" fieldPosition="0">
        <references count="1">
          <reference field="4294967294" count="1" selected="0">
            <x v="31"/>
          </reference>
        </references>
      </pivotArea>
    </format>
    <format dxfId="944">
      <pivotArea field="0" dataOnly="0" labelOnly="1" grandRow="1" outline="0" axis="axisRow" fieldPosition="0">
        <references count="1">
          <reference field="4294967294" count="1" selected="0">
            <x v="0"/>
          </reference>
        </references>
      </pivotArea>
    </format>
    <format dxfId="943">
      <pivotArea field="0" dataOnly="0" labelOnly="1" grandRow="1" outline="0" axis="axisRow" fieldPosition="0">
        <references count="1">
          <reference field="4294967294" count="1" selected="0">
            <x v="1"/>
          </reference>
        </references>
      </pivotArea>
    </format>
    <format dxfId="942">
      <pivotArea field="0" dataOnly="0" labelOnly="1" grandRow="1" outline="0" axis="axisRow" fieldPosition="0">
        <references count="1">
          <reference field="4294967294" count="1" selected="0">
            <x v="2"/>
          </reference>
        </references>
      </pivotArea>
    </format>
    <format dxfId="941">
      <pivotArea field="0" dataOnly="0" labelOnly="1" grandRow="1" outline="0" axis="axisRow" fieldPosition="0">
        <references count="1">
          <reference field="4294967294" count="1" selected="0">
            <x v="3"/>
          </reference>
        </references>
      </pivotArea>
    </format>
    <format dxfId="940">
      <pivotArea field="0" dataOnly="0" labelOnly="1" grandRow="1" outline="0" axis="axisRow" fieldPosition="0">
        <references count="1">
          <reference field="4294967294" count="1" selected="0">
            <x v="4"/>
          </reference>
        </references>
      </pivotArea>
    </format>
    <format dxfId="939">
      <pivotArea field="0" dataOnly="0" labelOnly="1" grandRow="1" outline="0" axis="axisRow" fieldPosition="0">
        <references count="1">
          <reference field="4294967294" count="1" selected="0">
            <x v="5"/>
          </reference>
        </references>
      </pivotArea>
    </format>
    <format dxfId="938">
      <pivotArea field="0" dataOnly="0" labelOnly="1" grandRow="1" outline="0" axis="axisRow" fieldPosition="0">
        <references count="1">
          <reference field="4294967294" count="1" selected="0">
            <x v="6"/>
          </reference>
        </references>
      </pivotArea>
    </format>
    <format dxfId="937">
      <pivotArea field="0" dataOnly="0" labelOnly="1" grandRow="1" outline="0" axis="axisRow" fieldPosition="0">
        <references count="1">
          <reference field="4294967294" count="1" selected="0">
            <x v="7"/>
          </reference>
        </references>
      </pivotArea>
    </format>
    <format dxfId="936">
      <pivotArea field="0" dataOnly="0" labelOnly="1" grandRow="1" outline="0" axis="axisRow" fieldPosition="0">
        <references count="1">
          <reference field="4294967294" count="1" selected="0">
            <x v="8"/>
          </reference>
        </references>
      </pivotArea>
    </format>
    <format dxfId="935">
      <pivotArea field="0" dataOnly="0" labelOnly="1" grandRow="1" outline="0" axis="axisRow" fieldPosition="0">
        <references count="1">
          <reference field="4294967294" count="1" selected="0">
            <x v="9"/>
          </reference>
        </references>
      </pivotArea>
    </format>
    <format dxfId="934">
      <pivotArea field="0" dataOnly="0" labelOnly="1" grandRow="1" outline="0" axis="axisRow" fieldPosition="0">
        <references count="1">
          <reference field="4294967294" count="1" selected="0">
            <x v="10"/>
          </reference>
        </references>
      </pivotArea>
    </format>
    <format dxfId="933">
      <pivotArea field="0" dataOnly="0" labelOnly="1" grandRow="1" outline="0" axis="axisRow" fieldPosition="0">
        <references count="1">
          <reference field="4294967294" count="1" selected="0">
            <x v="11"/>
          </reference>
        </references>
      </pivotArea>
    </format>
    <format dxfId="932">
      <pivotArea field="0" dataOnly="0" labelOnly="1" grandRow="1" outline="0" axis="axisRow" fieldPosition="0">
        <references count="1">
          <reference field="4294967294" count="1" selected="0">
            <x v="12"/>
          </reference>
        </references>
      </pivotArea>
    </format>
    <format dxfId="931">
      <pivotArea field="0" dataOnly="0" labelOnly="1" grandRow="1" outline="0" axis="axisRow" fieldPosition="0">
        <references count="1">
          <reference field="4294967294" count="1" selected="0">
            <x v="13"/>
          </reference>
        </references>
      </pivotArea>
    </format>
    <format dxfId="930">
      <pivotArea field="0" dataOnly="0" labelOnly="1" grandRow="1" outline="0" axis="axisRow" fieldPosition="0">
        <references count="1">
          <reference field="4294967294" count="1" selected="0">
            <x v="14"/>
          </reference>
        </references>
      </pivotArea>
    </format>
    <format dxfId="929">
      <pivotArea field="0" dataOnly="0" labelOnly="1" grandRow="1" outline="0" axis="axisRow" fieldPosition="0">
        <references count="1">
          <reference field="4294967294" count="1" selected="0">
            <x v="15"/>
          </reference>
        </references>
      </pivotArea>
    </format>
    <format dxfId="928">
      <pivotArea field="0" dataOnly="0" labelOnly="1" grandRow="1" outline="0" axis="axisRow" fieldPosition="0">
        <references count="1">
          <reference field="4294967294" count="1" selected="0">
            <x v="16"/>
          </reference>
        </references>
      </pivotArea>
    </format>
    <format dxfId="927">
      <pivotArea field="0" dataOnly="0" labelOnly="1" grandRow="1" outline="0" axis="axisRow" fieldPosition="0">
        <references count="1">
          <reference field="4294967294" count="1" selected="0">
            <x v="17"/>
          </reference>
        </references>
      </pivotArea>
    </format>
    <format dxfId="926">
      <pivotArea field="0" dataOnly="0" labelOnly="1" grandRow="1" outline="0" axis="axisRow" fieldPosition="0">
        <references count="1">
          <reference field="4294967294" count="1" selected="0">
            <x v="18"/>
          </reference>
        </references>
      </pivotArea>
    </format>
    <format dxfId="925">
      <pivotArea field="0" dataOnly="0" labelOnly="1" grandRow="1" outline="0" axis="axisRow" fieldPosition="0">
        <references count="1">
          <reference field="4294967294" count="1" selected="0">
            <x v="19"/>
          </reference>
        </references>
      </pivotArea>
    </format>
    <format dxfId="924">
      <pivotArea field="0" dataOnly="0" labelOnly="1" grandRow="1" outline="0" axis="axisRow" fieldPosition="0">
        <references count="1">
          <reference field="4294967294" count="1" selected="0">
            <x v="20"/>
          </reference>
        </references>
      </pivotArea>
    </format>
    <format dxfId="923">
      <pivotArea field="0" dataOnly="0" labelOnly="1" grandRow="1" outline="0" axis="axisRow" fieldPosition="0">
        <references count="1">
          <reference field="4294967294" count="1" selected="0">
            <x v="21"/>
          </reference>
        </references>
      </pivotArea>
    </format>
    <format dxfId="922">
      <pivotArea field="0" dataOnly="0" labelOnly="1" grandRow="1" outline="0" axis="axisRow" fieldPosition="0">
        <references count="1">
          <reference field="4294967294" count="1" selected="0">
            <x v="22"/>
          </reference>
        </references>
      </pivotArea>
    </format>
    <format dxfId="921">
      <pivotArea field="0" dataOnly="0" labelOnly="1" grandRow="1" outline="0" axis="axisRow" fieldPosition="0">
        <references count="1">
          <reference field="4294967294" count="1" selected="0">
            <x v="23"/>
          </reference>
        </references>
      </pivotArea>
    </format>
    <format dxfId="920">
      <pivotArea field="0" dataOnly="0" labelOnly="1" grandRow="1" outline="0" axis="axisRow" fieldPosition="0">
        <references count="1">
          <reference field="4294967294" count="1" selected="0">
            <x v="24"/>
          </reference>
        </references>
      </pivotArea>
    </format>
    <format dxfId="919">
      <pivotArea field="0" dataOnly="0" labelOnly="1" grandRow="1" outline="0" axis="axisRow" fieldPosition="0">
        <references count="1">
          <reference field="4294967294" count="1" selected="0">
            <x v="25"/>
          </reference>
        </references>
      </pivotArea>
    </format>
    <format dxfId="918">
      <pivotArea field="0" dataOnly="0" labelOnly="1" grandRow="1" outline="0" axis="axisRow" fieldPosition="0">
        <references count="1">
          <reference field="4294967294" count="1" selected="0">
            <x v="26"/>
          </reference>
        </references>
      </pivotArea>
    </format>
    <format dxfId="917">
      <pivotArea field="0" dataOnly="0" labelOnly="1" grandRow="1" outline="0" axis="axisRow" fieldPosition="0">
        <references count="1">
          <reference field="4294967294" count="1" selected="0">
            <x v="27"/>
          </reference>
        </references>
      </pivotArea>
    </format>
    <format dxfId="916">
      <pivotArea field="0" dataOnly="0" labelOnly="1" grandRow="1" outline="0" axis="axisRow" fieldPosition="0">
        <references count="1">
          <reference field="4294967294" count="1" selected="0">
            <x v="28"/>
          </reference>
        </references>
      </pivotArea>
    </format>
    <format dxfId="915">
      <pivotArea field="0" dataOnly="0" labelOnly="1" grandRow="1" outline="0" axis="axisRow" fieldPosition="0">
        <references count="1">
          <reference field="4294967294" count="1" selected="0">
            <x v="29"/>
          </reference>
        </references>
      </pivotArea>
    </format>
    <format dxfId="914">
      <pivotArea field="0" dataOnly="0" labelOnly="1" grandRow="1" outline="0" axis="axisRow" fieldPosition="0">
        <references count="1">
          <reference field="4294967294" count="1" selected="0">
            <x v="30"/>
          </reference>
        </references>
      </pivotArea>
    </format>
    <format dxfId="913">
      <pivotArea field="0" dataOnly="0" labelOnly="1" grandRow="1" outline="0" axis="axisRow" fieldPosition="0">
        <references count="1">
          <reference field="4294967294" count="1" selected="0">
            <x v="31"/>
          </reference>
        </references>
      </pivotArea>
    </format>
    <format dxfId="912">
      <pivotArea field="0" dataOnly="0" labelOnly="1" grandRow="1" outline="0" axis="axisRow" fieldPosition="0">
        <references count="1">
          <reference field="4294967294" count="1" selected="0">
            <x v="0"/>
          </reference>
        </references>
      </pivotArea>
    </format>
    <format dxfId="911">
      <pivotArea field="0" dataOnly="0" labelOnly="1" grandRow="1" outline="0" axis="axisRow" fieldPosition="0">
        <references count="1">
          <reference field="4294967294" count="1" selected="0">
            <x v="1"/>
          </reference>
        </references>
      </pivotArea>
    </format>
    <format dxfId="910">
      <pivotArea field="0" dataOnly="0" labelOnly="1" grandRow="1" outline="0" axis="axisRow" fieldPosition="0">
        <references count="1">
          <reference field="4294967294" count="1" selected="0">
            <x v="2"/>
          </reference>
        </references>
      </pivotArea>
    </format>
    <format dxfId="909">
      <pivotArea field="0" dataOnly="0" labelOnly="1" grandRow="1" outline="0" axis="axisRow" fieldPosition="0">
        <references count="1">
          <reference field="4294967294" count="1" selected="0">
            <x v="3"/>
          </reference>
        </references>
      </pivotArea>
    </format>
    <format dxfId="908">
      <pivotArea field="0" dataOnly="0" labelOnly="1" grandRow="1" outline="0" axis="axisRow" fieldPosition="0">
        <references count="1">
          <reference field="4294967294" count="1" selected="0">
            <x v="4"/>
          </reference>
        </references>
      </pivotArea>
    </format>
    <format dxfId="907">
      <pivotArea field="0" dataOnly="0" labelOnly="1" grandRow="1" outline="0" axis="axisRow" fieldPosition="0">
        <references count="1">
          <reference field="4294967294" count="1" selected="0">
            <x v="5"/>
          </reference>
        </references>
      </pivotArea>
    </format>
    <format dxfId="906">
      <pivotArea field="0" dataOnly="0" labelOnly="1" grandRow="1" outline="0" axis="axisRow" fieldPosition="0">
        <references count="1">
          <reference field="4294967294" count="1" selected="0">
            <x v="6"/>
          </reference>
        </references>
      </pivotArea>
    </format>
    <format dxfId="905">
      <pivotArea field="0" dataOnly="0" labelOnly="1" grandRow="1" outline="0" axis="axisRow" fieldPosition="0">
        <references count="1">
          <reference field="4294967294" count="1" selected="0">
            <x v="7"/>
          </reference>
        </references>
      </pivotArea>
    </format>
    <format dxfId="904">
      <pivotArea field="0" dataOnly="0" labelOnly="1" grandRow="1" outline="0" axis="axisRow" fieldPosition="0">
        <references count="1">
          <reference field="4294967294" count="1" selected="0">
            <x v="8"/>
          </reference>
        </references>
      </pivotArea>
    </format>
    <format dxfId="903">
      <pivotArea field="0" dataOnly="0" labelOnly="1" grandRow="1" outline="0" axis="axisRow" fieldPosition="0">
        <references count="1">
          <reference field="4294967294" count="1" selected="0">
            <x v="9"/>
          </reference>
        </references>
      </pivotArea>
    </format>
    <format dxfId="902">
      <pivotArea field="0" dataOnly="0" labelOnly="1" grandRow="1" outline="0" axis="axisRow" fieldPosition="0">
        <references count="1">
          <reference field="4294967294" count="1" selected="0">
            <x v="10"/>
          </reference>
        </references>
      </pivotArea>
    </format>
    <format dxfId="901">
      <pivotArea field="0" dataOnly="0" labelOnly="1" grandRow="1" outline="0" axis="axisRow" fieldPosition="0">
        <references count="1">
          <reference field="4294967294" count="1" selected="0">
            <x v="11"/>
          </reference>
        </references>
      </pivotArea>
    </format>
    <format dxfId="900">
      <pivotArea field="0" dataOnly="0" labelOnly="1" grandRow="1" outline="0" axis="axisRow" fieldPosition="0">
        <references count="1">
          <reference field="4294967294" count="1" selected="0">
            <x v="12"/>
          </reference>
        </references>
      </pivotArea>
    </format>
    <format dxfId="899">
      <pivotArea field="0" dataOnly="0" labelOnly="1" grandRow="1" outline="0" axis="axisRow" fieldPosition="0">
        <references count="1">
          <reference field="4294967294" count="1" selected="0">
            <x v="13"/>
          </reference>
        </references>
      </pivotArea>
    </format>
    <format dxfId="898">
      <pivotArea field="0" dataOnly="0" labelOnly="1" grandRow="1" outline="0" axis="axisRow" fieldPosition="0">
        <references count="1">
          <reference field="4294967294" count="1" selected="0">
            <x v="14"/>
          </reference>
        </references>
      </pivotArea>
    </format>
    <format dxfId="897">
      <pivotArea field="0" dataOnly="0" labelOnly="1" grandRow="1" outline="0" axis="axisRow" fieldPosition="0">
        <references count="1">
          <reference field="4294967294" count="1" selected="0">
            <x v="15"/>
          </reference>
        </references>
      </pivotArea>
    </format>
    <format dxfId="896">
      <pivotArea field="0" dataOnly="0" labelOnly="1" grandRow="1" outline="0" axis="axisRow" fieldPosition="0">
        <references count="1">
          <reference field="4294967294" count="1" selected="0">
            <x v="16"/>
          </reference>
        </references>
      </pivotArea>
    </format>
    <format dxfId="895">
      <pivotArea field="0" dataOnly="0" labelOnly="1" grandRow="1" outline="0" axis="axisRow" fieldPosition="0">
        <references count="1">
          <reference field="4294967294" count="1" selected="0">
            <x v="17"/>
          </reference>
        </references>
      </pivotArea>
    </format>
    <format dxfId="894">
      <pivotArea field="0" dataOnly="0" labelOnly="1" grandRow="1" outline="0" axis="axisRow" fieldPosition="0">
        <references count="1">
          <reference field="4294967294" count="1" selected="0">
            <x v="18"/>
          </reference>
        </references>
      </pivotArea>
    </format>
    <format dxfId="893">
      <pivotArea field="0" dataOnly="0" labelOnly="1" grandRow="1" outline="0" axis="axisRow" fieldPosition="0">
        <references count="1">
          <reference field="4294967294" count="1" selected="0">
            <x v="19"/>
          </reference>
        </references>
      </pivotArea>
    </format>
    <format dxfId="892">
      <pivotArea field="0" dataOnly="0" labelOnly="1" grandRow="1" outline="0" axis="axisRow" fieldPosition="0">
        <references count="1">
          <reference field="4294967294" count="1" selected="0">
            <x v="20"/>
          </reference>
        </references>
      </pivotArea>
    </format>
    <format dxfId="891">
      <pivotArea field="0" dataOnly="0" labelOnly="1" grandRow="1" outline="0" axis="axisRow" fieldPosition="0">
        <references count="1">
          <reference field="4294967294" count="1" selected="0">
            <x v="21"/>
          </reference>
        </references>
      </pivotArea>
    </format>
    <format dxfId="890">
      <pivotArea field="0" dataOnly="0" labelOnly="1" grandRow="1" outline="0" axis="axisRow" fieldPosition="0">
        <references count="1">
          <reference field="4294967294" count="1" selected="0">
            <x v="22"/>
          </reference>
        </references>
      </pivotArea>
    </format>
    <format dxfId="889">
      <pivotArea field="0" dataOnly="0" labelOnly="1" grandRow="1" outline="0" axis="axisRow" fieldPosition="0">
        <references count="1">
          <reference field="4294967294" count="1" selected="0">
            <x v="23"/>
          </reference>
        </references>
      </pivotArea>
    </format>
    <format dxfId="888">
      <pivotArea field="0" dataOnly="0" labelOnly="1" grandRow="1" outline="0" axis="axisRow" fieldPosition="0">
        <references count="1">
          <reference field="4294967294" count="1" selected="0">
            <x v="24"/>
          </reference>
        </references>
      </pivotArea>
    </format>
    <format dxfId="887">
      <pivotArea field="0" dataOnly="0" labelOnly="1" grandRow="1" outline="0" axis="axisRow" fieldPosition="0">
        <references count="1">
          <reference field="4294967294" count="1" selected="0">
            <x v="25"/>
          </reference>
        </references>
      </pivotArea>
    </format>
    <format dxfId="886">
      <pivotArea field="0" dataOnly="0" labelOnly="1" grandRow="1" outline="0" axis="axisRow" fieldPosition="0">
        <references count="1">
          <reference field="4294967294" count="1" selected="0">
            <x v="26"/>
          </reference>
        </references>
      </pivotArea>
    </format>
    <format dxfId="885">
      <pivotArea field="0" dataOnly="0" labelOnly="1" grandRow="1" outline="0" axis="axisRow" fieldPosition="0">
        <references count="1">
          <reference field="4294967294" count="1" selected="0">
            <x v="27"/>
          </reference>
        </references>
      </pivotArea>
    </format>
    <format dxfId="884">
      <pivotArea field="0" dataOnly="0" labelOnly="1" grandRow="1" outline="0" axis="axisRow" fieldPosition="0">
        <references count="1">
          <reference field="4294967294" count="1" selected="0">
            <x v="28"/>
          </reference>
        </references>
      </pivotArea>
    </format>
    <format dxfId="883">
      <pivotArea field="0" dataOnly="0" labelOnly="1" grandRow="1" outline="0" axis="axisRow" fieldPosition="0">
        <references count="1">
          <reference field="4294967294" count="1" selected="0">
            <x v="29"/>
          </reference>
        </references>
      </pivotArea>
    </format>
    <format dxfId="882">
      <pivotArea field="0" dataOnly="0" labelOnly="1" grandRow="1" outline="0" axis="axisRow" fieldPosition="0">
        <references count="1">
          <reference field="4294967294" count="1" selected="0">
            <x v="30"/>
          </reference>
        </references>
      </pivotArea>
    </format>
    <format dxfId="881">
      <pivotArea field="0" dataOnly="0" labelOnly="1" grandRow="1" outline="0" axis="axisRow" fieldPosition="0">
        <references count="1">
          <reference field="4294967294" count="1" selected="0">
            <x v="31"/>
          </reference>
        </references>
      </pivotArea>
    </format>
    <format dxfId="880">
      <pivotArea field="0" dataOnly="0" labelOnly="1" grandRow="1" outline="0" axis="axisRow" fieldPosition="0">
        <references count="1">
          <reference field="4294967294" count="1" selected="0">
            <x v="0"/>
          </reference>
        </references>
      </pivotArea>
    </format>
    <format dxfId="879">
      <pivotArea field="0" dataOnly="0" labelOnly="1" grandRow="1" outline="0" axis="axisRow" fieldPosition="0">
        <references count="1">
          <reference field="4294967294" count="1" selected="0">
            <x v="1"/>
          </reference>
        </references>
      </pivotArea>
    </format>
    <format dxfId="878">
      <pivotArea field="0" dataOnly="0" labelOnly="1" grandRow="1" outline="0" axis="axisRow" fieldPosition="0">
        <references count="1">
          <reference field="4294967294" count="1" selected="0">
            <x v="2"/>
          </reference>
        </references>
      </pivotArea>
    </format>
    <format dxfId="877">
      <pivotArea field="0" dataOnly="0" labelOnly="1" grandRow="1" outline="0" axis="axisRow" fieldPosition="0">
        <references count="1">
          <reference field="4294967294" count="1" selected="0">
            <x v="3"/>
          </reference>
        </references>
      </pivotArea>
    </format>
    <format dxfId="876">
      <pivotArea field="0" dataOnly="0" labelOnly="1" grandRow="1" outline="0" axis="axisRow" fieldPosition="0">
        <references count="1">
          <reference field="4294967294" count="1" selected="0">
            <x v="4"/>
          </reference>
        </references>
      </pivotArea>
    </format>
    <format dxfId="875">
      <pivotArea field="0" dataOnly="0" labelOnly="1" grandRow="1" outline="0" axis="axisRow" fieldPosition="0">
        <references count="1">
          <reference field="4294967294" count="1" selected="0">
            <x v="5"/>
          </reference>
        </references>
      </pivotArea>
    </format>
    <format dxfId="874">
      <pivotArea field="0" dataOnly="0" labelOnly="1" grandRow="1" outline="0" axis="axisRow" fieldPosition="0">
        <references count="1">
          <reference field="4294967294" count="1" selected="0">
            <x v="6"/>
          </reference>
        </references>
      </pivotArea>
    </format>
    <format dxfId="873">
      <pivotArea field="0" dataOnly="0" labelOnly="1" grandRow="1" outline="0" axis="axisRow" fieldPosition="0">
        <references count="1">
          <reference field="4294967294" count="1" selected="0">
            <x v="7"/>
          </reference>
        </references>
      </pivotArea>
    </format>
    <format dxfId="872">
      <pivotArea field="0" dataOnly="0" labelOnly="1" grandRow="1" outline="0" axis="axisRow" fieldPosition="0">
        <references count="1">
          <reference field="4294967294" count="1" selected="0">
            <x v="8"/>
          </reference>
        </references>
      </pivotArea>
    </format>
    <format dxfId="871">
      <pivotArea field="0" dataOnly="0" labelOnly="1" grandRow="1" outline="0" axis="axisRow" fieldPosition="0">
        <references count="1">
          <reference field="4294967294" count="1" selected="0">
            <x v="9"/>
          </reference>
        </references>
      </pivotArea>
    </format>
    <format dxfId="870">
      <pivotArea field="0" dataOnly="0" labelOnly="1" grandRow="1" outline="0" axis="axisRow" fieldPosition="0">
        <references count="1">
          <reference field="4294967294" count="1" selected="0">
            <x v="10"/>
          </reference>
        </references>
      </pivotArea>
    </format>
    <format dxfId="869">
      <pivotArea field="0" dataOnly="0" labelOnly="1" grandRow="1" outline="0" axis="axisRow" fieldPosition="0">
        <references count="1">
          <reference field="4294967294" count="1" selected="0">
            <x v="11"/>
          </reference>
        </references>
      </pivotArea>
    </format>
    <format dxfId="868">
      <pivotArea field="0" dataOnly="0" labelOnly="1" grandRow="1" outline="0" axis="axisRow" fieldPosition="0">
        <references count="1">
          <reference field="4294967294" count="1" selected="0">
            <x v="12"/>
          </reference>
        </references>
      </pivotArea>
    </format>
    <format dxfId="867">
      <pivotArea field="0" dataOnly="0" labelOnly="1" grandRow="1" outline="0" axis="axisRow" fieldPosition="0">
        <references count="1">
          <reference field="4294967294" count="1" selected="0">
            <x v="13"/>
          </reference>
        </references>
      </pivotArea>
    </format>
    <format dxfId="866">
      <pivotArea field="0" dataOnly="0" labelOnly="1" grandRow="1" outline="0" axis="axisRow" fieldPosition="0">
        <references count="1">
          <reference field="4294967294" count="1" selected="0">
            <x v="14"/>
          </reference>
        </references>
      </pivotArea>
    </format>
    <format dxfId="865">
      <pivotArea field="0" dataOnly="0" labelOnly="1" grandRow="1" outline="0" axis="axisRow" fieldPosition="0">
        <references count="1">
          <reference field="4294967294" count="1" selected="0">
            <x v="15"/>
          </reference>
        </references>
      </pivotArea>
    </format>
    <format dxfId="864">
      <pivotArea field="0" dataOnly="0" labelOnly="1" grandRow="1" outline="0" axis="axisRow" fieldPosition="0">
        <references count="1">
          <reference field="4294967294" count="1" selected="0">
            <x v="16"/>
          </reference>
        </references>
      </pivotArea>
    </format>
    <format dxfId="863">
      <pivotArea field="0" dataOnly="0" labelOnly="1" grandRow="1" outline="0" axis="axisRow" fieldPosition="0">
        <references count="1">
          <reference field="4294967294" count="1" selected="0">
            <x v="17"/>
          </reference>
        </references>
      </pivotArea>
    </format>
    <format dxfId="862">
      <pivotArea field="0" dataOnly="0" labelOnly="1" grandRow="1" outline="0" axis="axisRow" fieldPosition="0">
        <references count="1">
          <reference field="4294967294" count="1" selected="0">
            <x v="18"/>
          </reference>
        </references>
      </pivotArea>
    </format>
    <format dxfId="861">
      <pivotArea field="0" dataOnly="0" labelOnly="1" grandRow="1" outline="0" axis="axisRow" fieldPosition="0">
        <references count="1">
          <reference field="4294967294" count="1" selected="0">
            <x v="19"/>
          </reference>
        </references>
      </pivotArea>
    </format>
    <format dxfId="860">
      <pivotArea field="0" dataOnly="0" labelOnly="1" grandRow="1" outline="0" axis="axisRow" fieldPosition="0">
        <references count="1">
          <reference field="4294967294" count="1" selected="0">
            <x v="20"/>
          </reference>
        </references>
      </pivotArea>
    </format>
    <format dxfId="859">
      <pivotArea field="0" dataOnly="0" labelOnly="1" grandRow="1" outline="0" axis="axisRow" fieldPosition="0">
        <references count="1">
          <reference field="4294967294" count="1" selected="0">
            <x v="21"/>
          </reference>
        </references>
      </pivotArea>
    </format>
    <format dxfId="858">
      <pivotArea field="0" dataOnly="0" labelOnly="1" grandRow="1" outline="0" axis="axisRow" fieldPosition="0">
        <references count="1">
          <reference field="4294967294" count="1" selected="0">
            <x v="22"/>
          </reference>
        </references>
      </pivotArea>
    </format>
    <format dxfId="857">
      <pivotArea field="0" dataOnly="0" labelOnly="1" grandRow="1" outline="0" axis="axisRow" fieldPosition="0">
        <references count="1">
          <reference field="4294967294" count="1" selected="0">
            <x v="23"/>
          </reference>
        </references>
      </pivotArea>
    </format>
    <format dxfId="856">
      <pivotArea field="0" dataOnly="0" labelOnly="1" grandRow="1" outline="0" axis="axisRow" fieldPosition="0">
        <references count="1">
          <reference field="4294967294" count="1" selected="0">
            <x v="24"/>
          </reference>
        </references>
      </pivotArea>
    </format>
    <format dxfId="855">
      <pivotArea field="0" dataOnly="0" labelOnly="1" grandRow="1" outline="0" axis="axisRow" fieldPosition="0">
        <references count="1">
          <reference field="4294967294" count="1" selected="0">
            <x v="25"/>
          </reference>
        </references>
      </pivotArea>
    </format>
    <format dxfId="854">
      <pivotArea field="0" dataOnly="0" labelOnly="1" grandRow="1" outline="0" axis="axisRow" fieldPosition="0">
        <references count="1">
          <reference field="4294967294" count="1" selected="0">
            <x v="26"/>
          </reference>
        </references>
      </pivotArea>
    </format>
    <format dxfId="853">
      <pivotArea field="0" dataOnly="0" labelOnly="1" grandRow="1" outline="0" axis="axisRow" fieldPosition="0">
        <references count="1">
          <reference field="4294967294" count="1" selected="0">
            <x v="27"/>
          </reference>
        </references>
      </pivotArea>
    </format>
    <format dxfId="852">
      <pivotArea field="0" dataOnly="0" labelOnly="1" grandRow="1" outline="0" axis="axisRow" fieldPosition="0">
        <references count="1">
          <reference field="4294967294" count="1" selected="0">
            <x v="28"/>
          </reference>
        </references>
      </pivotArea>
    </format>
    <format dxfId="851">
      <pivotArea field="0" dataOnly="0" labelOnly="1" grandRow="1" outline="0" axis="axisRow" fieldPosition="0">
        <references count="1">
          <reference field="4294967294" count="1" selected="0">
            <x v="29"/>
          </reference>
        </references>
      </pivotArea>
    </format>
    <format dxfId="850">
      <pivotArea field="0" dataOnly="0" labelOnly="1" grandRow="1" outline="0" axis="axisRow" fieldPosition="0">
        <references count="1">
          <reference field="4294967294" count="1" selected="0">
            <x v="30"/>
          </reference>
        </references>
      </pivotArea>
    </format>
    <format dxfId="849">
      <pivotArea field="0" dataOnly="0" labelOnly="1" grandRow="1" outline="0" axis="axisRow" fieldPosition="0">
        <references count="1">
          <reference field="4294967294" count="1" selected="0">
            <x v="31"/>
          </reference>
        </references>
      </pivotArea>
    </format>
    <format dxfId="848">
      <pivotArea field="0" dataOnly="0" labelOnly="1" grandRow="1" outline="0" axis="axisRow" fieldPosition="0">
        <references count="1">
          <reference field="4294967294" count="1" selected="0">
            <x v="0"/>
          </reference>
        </references>
      </pivotArea>
    </format>
    <format dxfId="847">
      <pivotArea field="0" dataOnly="0" labelOnly="1" grandRow="1" outline="0" axis="axisRow" fieldPosition="0">
        <references count="1">
          <reference field="4294967294" count="1" selected="0">
            <x v="1"/>
          </reference>
        </references>
      </pivotArea>
    </format>
    <format dxfId="846">
      <pivotArea field="0" dataOnly="0" labelOnly="1" grandRow="1" outline="0" axis="axisRow" fieldPosition="0">
        <references count="1">
          <reference field="4294967294" count="1" selected="0">
            <x v="2"/>
          </reference>
        </references>
      </pivotArea>
    </format>
    <format dxfId="845">
      <pivotArea field="0" dataOnly="0" labelOnly="1" grandRow="1" outline="0" axis="axisRow" fieldPosition="0">
        <references count="1">
          <reference field="4294967294" count="1" selected="0">
            <x v="3"/>
          </reference>
        </references>
      </pivotArea>
    </format>
    <format dxfId="844">
      <pivotArea field="0" dataOnly="0" labelOnly="1" grandRow="1" outline="0" axis="axisRow" fieldPosition="0">
        <references count="1">
          <reference field="4294967294" count="1" selected="0">
            <x v="4"/>
          </reference>
        </references>
      </pivotArea>
    </format>
    <format dxfId="843">
      <pivotArea field="0" dataOnly="0" labelOnly="1" grandRow="1" outline="0" axis="axisRow" fieldPosition="0">
        <references count="1">
          <reference field="4294967294" count="1" selected="0">
            <x v="5"/>
          </reference>
        </references>
      </pivotArea>
    </format>
    <format dxfId="842">
      <pivotArea field="0" dataOnly="0" labelOnly="1" grandRow="1" outline="0" axis="axisRow" fieldPosition="0">
        <references count="1">
          <reference field="4294967294" count="1" selected="0">
            <x v="6"/>
          </reference>
        </references>
      </pivotArea>
    </format>
    <format dxfId="841">
      <pivotArea field="0" dataOnly="0" labelOnly="1" grandRow="1" outline="0" axis="axisRow" fieldPosition="0">
        <references count="1">
          <reference field="4294967294" count="1" selected="0">
            <x v="7"/>
          </reference>
        </references>
      </pivotArea>
    </format>
    <format dxfId="840">
      <pivotArea field="0" dataOnly="0" labelOnly="1" grandRow="1" outline="0" axis="axisRow" fieldPosition="0">
        <references count="1">
          <reference field="4294967294" count="1" selected="0">
            <x v="8"/>
          </reference>
        </references>
      </pivotArea>
    </format>
    <format dxfId="839">
      <pivotArea field="0" dataOnly="0" labelOnly="1" grandRow="1" outline="0" axis="axisRow" fieldPosition="0">
        <references count="1">
          <reference field="4294967294" count="1" selected="0">
            <x v="9"/>
          </reference>
        </references>
      </pivotArea>
    </format>
    <format dxfId="838">
      <pivotArea field="0" dataOnly="0" labelOnly="1" grandRow="1" outline="0" axis="axisRow" fieldPosition="0">
        <references count="1">
          <reference field="4294967294" count="1" selected="0">
            <x v="10"/>
          </reference>
        </references>
      </pivotArea>
    </format>
    <format dxfId="837">
      <pivotArea field="0" dataOnly="0" labelOnly="1" grandRow="1" outline="0" axis="axisRow" fieldPosition="0">
        <references count="1">
          <reference field="4294967294" count="1" selected="0">
            <x v="11"/>
          </reference>
        </references>
      </pivotArea>
    </format>
    <format dxfId="836">
      <pivotArea field="0" dataOnly="0" labelOnly="1" grandRow="1" outline="0" axis="axisRow" fieldPosition="0">
        <references count="1">
          <reference field="4294967294" count="1" selected="0">
            <x v="12"/>
          </reference>
        </references>
      </pivotArea>
    </format>
    <format dxfId="835">
      <pivotArea field="0" dataOnly="0" labelOnly="1" grandRow="1" outline="0" axis="axisRow" fieldPosition="0">
        <references count="1">
          <reference field="4294967294" count="1" selected="0">
            <x v="13"/>
          </reference>
        </references>
      </pivotArea>
    </format>
    <format dxfId="834">
      <pivotArea field="0" dataOnly="0" labelOnly="1" grandRow="1" outline="0" axis="axisRow" fieldPosition="0">
        <references count="1">
          <reference field="4294967294" count="1" selected="0">
            <x v="14"/>
          </reference>
        </references>
      </pivotArea>
    </format>
    <format dxfId="833">
      <pivotArea field="0" dataOnly="0" labelOnly="1" grandRow="1" outline="0" axis="axisRow" fieldPosition="0">
        <references count="1">
          <reference field="4294967294" count="1" selected="0">
            <x v="15"/>
          </reference>
        </references>
      </pivotArea>
    </format>
    <format dxfId="832">
      <pivotArea field="0" dataOnly="0" labelOnly="1" grandRow="1" outline="0" axis="axisRow" fieldPosition="0">
        <references count="1">
          <reference field="4294967294" count="1" selected="0">
            <x v="16"/>
          </reference>
        </references>
      </pivotArea>
    </format>
    <format dxfId="831">
      <pivotArea field="0" dataOnly="0" labelOnly="1" grandRow="1" outline="0" axis="axisRow" fieldPosition="0">
        <references count="1">
          <reference field="4294967294" count="1" selected="0">
            <x v="17"/>
          </reference>
        </references>
      </pivotArea>
    </format>
    <format dxfId="830">
      <pivotArea field="0" dataOnly="0" labelOnly="1" grandRow="1" outline="0" axis="axisRow" fieldPosition="0">
        <references count="1">
          <reference field="4294967294" count="1" selected="0">
            <x v="18"/>
          </reference>
        </references>
      </pivotArea>
    </format>
    <format dxfId="829">
      <pivotArea field="0" dataOnly="0" labelOnly="1" grandRow="1" outline="0" axis="axisRow" fieldPosition="0">
        <references count="1">
          <reference field="4294967294" count="1" selected="0">
            <x v="19"/>
          </reference>
        </references>
      </pivotArea>
    </format>
    <format dxfId="828">
      <pivotArea field="0" dataOnly="0" labelOnly="1" grandRow="1" outline="0" axis="axisRow" fieldPosition="0">
        <references count="1">
          <reference field="4294967294" count="1" selected="0">
            <x v="20"/>
          </reference>
        </references>
      </pivotArea>
    </format>
    <format dxfId="827">
      <pivotArea field="0" dataOnly="0" labelOnly="1" grandRow="1" outline="0" axis="axisRow" fieldPosition="0">
        <references count="1">
          <reference field="4294967294" count="1" selected="0">
            <x v="21"/>
          </reference>
        </references>
      </pivotArea>
    </format>
    <format dxfId="826">
      <pivotArea field="0" dataOnly="0" labelOnly="1" grandRow="1" outline="0" axis="axisRow" fieldPosition="0">
        <references count="1">
          <reference field="4294967294" count="1" selected="0">
            <x v="22"/>
          </reference>
        </references>
      </pivotArea>
    </format>
    <format dxfId="825">
      <pivotArea field="0" dataOnly="0" labelOnly="1" grandRow="1" outline="0" axis="axisRow" fieldPosition="0">
        <references count="1">
          <reference field="4294967294" count="1" selected="0">
            <x v="23"/>
          </reference>
        </references>
      </pivotArea>
    </format>
    <format dxfId="824">
      <pivotArea field="0" dataOnly="0" labelOnly="1" grandRow="1" outline="0" axis="axisRow" fieldPosition="0">
        <references count="1">
          <reference field="4294967294" count="1" selected="0">
            <x v="24"/>
          </reference>
        </references>
      </pivotArea>
    </format>
    <format dxfId="823">
      <pivotArea field="0" dataOnly="0" labelOnly="1" grandRow="1" outline="0" axis="axisRow" fieldPosition="0">
        <references count="1">
          <reference field="4294967294" count="1" selected="0">
            <x v="25"/>
          </reference>
        </references>
      </pivotArea>
    </format>
    <format dxfId="822">
      <pivotArea field="0" dataOnly="0" labelOnly="1" grandRow="1" outline="0" axis="axisRow" fieldPosition="0">
        <references count="1">
          <reference field="4294967294" count="1" selected="0">
            <x v="26"/>
          </reference>
        </references>
      </pivotArea>
    </format>
    <format dxfId="821">
      <pivotArea field="0" dataOnly="0" labelOnly="1" grandRow="1" outline="0" axis="axisRow" fieldPosition="0">
        <references count="1">
          <reference field="4294967294" count="1" selected="0">
            <x v="27"/>
          </reference>
        </references>
      </pivotArea>
    </format>
    <format dxfId="820">
      <pivotArea field="0" dataOnly="0" labelOnly="1" grandRow="1" outline="0" axis="axisRow" fieldPosition="0">
        <references count="1">
          <reference field="4294967294" count="1" selected="0">
            <x v="28"/>
          </reference>
        </references>
      </pivotArea>
    </format>
    <format dxfId="819">
      <pivotArea field="0" dataOnly="0" labelOnly="1" grandRow="1" outline="0" axis="axisRow" fieldPosition="0">
        <references count="1">
          <reference field="4294967294" count="1" selected="0">
            <x v="29"/>
          </reference>
        </references>
      </pivotArea>
    </format>
    <format dxfId="818">
      <pivotArea field="0" dataOnly="0" labelOnly="1" grandRow="1" outline="0" axis="axisRow" fieldPosition="0">
        <references count="1">
          <reference field="4294967294" count="1" selected="0">
            <x v="30"/>
          </reference>
        </references>
      </pivotArea>
    </format>
    <format dxfId="817">
      <pivotArea field="0" dataOnly="0" labelOnly="1" grandRow="1" outline="0" axis="axisRow" fieldPosition="0">
        <references count="1">
          <reference field="4294967294" count="1" selected="0">
            <x v="31"/>
          </reference>
        </references>
      </pivotArea>
    </format>
    <format dxfId="816">
      <pivotArea field="0" dataOnly="0" labelOnly="1" grandRow="1" outline="0" axis="axisRow" fieldPosition="0">
        <references count="1">
          <reference field="4294967294" count="1" selected="0">
            <x v="0"/>
          </reference>
        </references>
      </pivotArea>
    </format>
    <format dxfId="815">
      <pivotArea field="0" dataOnly="0" labelOnly="1" grandRow="1" outline="0" axis="axisRow" fieldPosition="0">
        <references count="1">
          <reference field="4294967294" count="1" selected="0">
            <x v="1"/>
          </reference>
        </references>
      </pivotArea>
    </format>
    <format dxfId="814">
      <pivotArea field="0" dataOnly="0" labelOnly="1" grandRow="1" outline="0" axis="axisRow" fieldPosition="0">
        <references count="1">
          <reference field="4294967294" count="1" selected="0">
            <x v="2"/>
          </reference>
        </references>
      </pivotArea>
    </format>
    <format dxfId="813">
      <pivotArea field="0" dataOnly="0" labelOnly="1" grandRow="1" outline="0" axis="axisRow" fieldPosition="0">
        <references count="1">
          <reference field="4294967294" count="1" selected="0">
            <x v="3"/>
          </reference>
        </references>
      </pivotArea>
    </format>
    <format dxfId="812">
      <pivotArea field="0" dataOnly="0" labelOnly="1" grandRow="1" outline="0" axis="axisRow" fieldPosition="0">
        <references count="1">
          <reference field="4294967294" count="1" selected="0">
            <x v="4"/>
          </reference>
        </references>
      </pivotArea>
    </format>
    <format dxfId="811">
      <pivotArea field="0" dataOnly="0" labelOnly="1" grandRow="1" outline="0" axis="axisRow" fieldPosition="0">
        <references count="1">
          <reference field="4294967294" count="1" selected="0">
            <x v="5"/>
          </reference>
        </references>
      </pivotArea>
    </format>
    <format dxfId="810">
      <pivotArea field="0" dataOnly="0" labelOnly="1" grandRow="1" outline="0" axis="axisRow" fieldPosition="0">
        <references count="1">
          <reference field="4294967294" count="1" selected="0">
            <x v="6"/>
          </reference>
        </references>
      </pivotArea>
    </format>
    <format dxfId="809">
      <pivotArea field="0" dataOnly="0" labelOnly="1" grandRow="1" outline="0" axis="axisRow" fieldPosition="0">
        <references count="1">
          <reference field="4294967294" count="1" selected="0">
            <x v="7"/>
          </reference>
        </references>
      </pivotArea>
    </format>
    <format dxfId="808">
      <pivotArea field="0" dataOnly="0" labelOnly="1" grandRow="1" outline="0" axis="axisRow" fieldPosition="0">
        <references count="1">
          <reference field="4294967294" count="1" selected="0">
            <x v="8"/>
          </reference>
        </references>
      </pivotArea>
    </format>
    <format dxfId="807">
      <pivotArea field="0" dataOnly="0" labelOnly="1" grandRow="1" outline="0" axis="axisRow" fieldPosition="0">
        <references count="1">
          <reference field="4294967294" count="1" selected="0">
            <x v="9"/>
          </reference>
        </references>
      </pivotArea>
    </format>
    <format dxfId="806">
      <pivotArea field="0" dataOnly="0" labelOnly="1" grandRow="1" outline="0" axis="axisRow" fieldPosition="0">
        <references count="1">
          <reference field="4294967294" count="1" selected="0">
            <x v="10"/>
          </reference>
        </references>
      </pivotArea>
    </format>
    <format dxfId="805">
      <pivotArea field="0" dataOnly="0" labelOnly="1" grandRow="1" outline="0" axis="axisRow" fieldPosition="0">
        <references count="1">
          <reference field="4294967294" count="1" selected="0">
            <x v="11"/>
          </reference>
        </references>
      </pivotArea>
    </format>
    <format dxfId="804">
      <pivotArea field="0" dataOnly="0" labelOnly="1" grandRow="1" outline="0" axis="axisRow" fieldPosition="0">
        <references count="1">
          <reference field="4294967294" count="1" selected="0">
            <x v="12"/>
          </reference>
        </references>
      </pivotArea>
    </format>
    <format dxfId="803">
      <pivotArea field="0" dataOnly="0" labelOnly="1" grandRow="1" outline="0" axis="axisRow" fieldPosition="0">
        <references count="1">
          <reference field="4294967294" count="1" selected="0">
            <x v="13"/>
          </reference>
        </references>
      </pivotArea>
    </format>
    <format dxfId="802">
      <pivotArea field="0" dataOnly="0" labelOnly="1" grandRow="1" outline="0" axis="axisRow" fieldPosition="0">
        <references count="1">
          <reference field="4294967294" count="1" selected="0">
            <x v="14"/>
          </reference>
        </references>
      </pivotArea>
    </format>
    <format dxfId="801">
      <pivotArea field="0" dataOnly="0" labelOnly="1" grandRow="1" outline="0" axis="axisRow" fieldPosition="0">
        <references count="1">
          <reference field="4294967294" count="1" selected="0">
            <x v="15"/>
          </reference>
        </references>
      </pivotArea>
    </format>
    <format dxfId="800">
      <pivotArea field="0" dataOnly="0" labelOnly="1" grandRow="1" outline="0" axis="axisRow" fieldPosition="0">
        <references count="1">
          <reference field="4294967294" count="1" selected="0">
            <x v="16"/>
          </reference>
        </references>
      </pivotArea>
    </format>
    <format dxfId="799">
      <pivotArea field="0" dataOnly="0" labelOnly="1" grandRow="1" outline="0" axis="axisRow" fieldPosition="0">
        <references count="1">
          <reference field="4294967294" count="1" selected="0">
            <x v="17"/>
          </reference>
        </references>
      </pivotArea>
    </format>
    <format dxfId="798">
      <pivotArea field="0" dataOnly="0" labelOnly="1" grandRow="1" outline="0" axis="axisRow" fieldPosition="0">
        <references count="1">
          <reference field="4294967294" count="1" selected="0">
            <x v="18"/>
          </reference>
        </references>
      </pivotArea>
    </format>
    <format dxfId="797">
      <pivotArea field="0" dataOnly="0" labelOnly="1" grandRow="1" outline="0" axis="axisRow" fieldPosition="0">
        <references count="1">
          <reference field="4294967294" count="1" selected="0">
            <x v="19"/>
          </reference>
        </references>
      </pivotArea>
    </format>
    <format dxfId="796">
      <pivotArea field="0" dataOnly="0" labelOnly="1" grandRow="1" outline="0" axis="axisRow" fieldPosition="0">
        <references count="1">
          <reference field="4294967294" count="1" selected="0">
            <x v="20"/>
          </reference>
        </references>
      </pivotArea>
    </format>
    <format dxfId="795">
      <pivotArea field="0" dataOnly="0" labelOnly="1" grandRow="1" outline="0" axis="axisRow" fieldPosition="0">
        <references count="1">
          <reference field="4294967294" count="1" selected="0">
            <x v="21"/>
          </reference>
        </references>
      </pivotArea>
    </format>
    <format dxfId="794">
      <pivotArea field="0" dataOnly="0" labelOnly="1" grandRow="1" outline="0" axis="axisRow" fieldPosition="0">
        <references count="1">
          <reference field="4294967294" count="1" selected="0">
            <x v="22"/>
          </reference>
        </references>
      </pivotArea>
    </format>
    <format dxfId="793">
      <pivotArea field="0" dataOnly="0" labelOnly="1" grandRow="1" outline="0" axis="axisRow" fieldPosition="0">
        <references count="1">
          <reference field="4294967294" count="1" selected="0">
            <x v="23"/>
          </reference>
        </references>
      </pivotArea>
    </format>
    <format dxfId="792">
      <pivotArea field="0" dataOnly="0" labelOnly="1" grandRow="1" outline="0" axis="axisRow" fieldPosition="0">
        <references count="1">
          <reference field="4294967294" count="1" selected="0">
            <x v="24"/>
          </reference>
        </references>
      </pivotArea>
    </format>
    <format dxfId="791">
      <pivotArea field="0" dataOnly="0" labelOnly="1" grandRow="1" outline="0" axis="axisRow" fieldPosition="0">
        <references count="1">
          <reference field="4294967294" count="1" selected="0">
            <x v="25"/>
          </reference>
        </references>
      </pivotArea>
    </format>
    <format dxfId="790">
      <pivotArea field="0" dataOnly="0" labelOnly="1" grandRow="1" outline="0" axis="axisRow" fieldPosition="0">
        <references count="1">
          <reference field="4294967294" count="1" selected="0">
            <x v="26"/>
          </reference>
        </references>
      </pivotArea>
    </format>
    <format dxfId="789">
      <pivotArea field="0" dataOnly="0" labelOnly="1" grandRow="1" outline="0" axis="axisRow" fieldPosition="0">
        <references count="1">
          <reference field="4294967294" count="1" selected="0">
            <x v="27"/>
          </reference>
        </references>
      </pivotArea>
    </format>
    <format dxfId="788">
      <pivotArea field="0" dataOnly="0" labelOnly="1" grandRow="1" outline="0" axis="axisRow" fieldPosition="0">
        <references count="1">
          <reference field="4294967294" count="1" selected="0">
            <x v="28"/>
          </reference>
        </references>
      </pivotArea>
    </format>
    <format dxfId="787">
      <pivotArea field="0" dataOnly="0" labelOnly="1" grandRow="1" outline="0" axis="axisRow" fieldPosition="0">
        <references count="1">
          <reference field="4294967294" count="1" selected="0">
            <x v="29"/>
          </reference>
        </references>
      </pivotArea>
    </format>
    <format dxfId="786">
      <pivotArea field="0" dataOnly="0" labelOnly="1" grandRow="1" outline="0" axis="axisRow" fieldPosition="0">
        <references count="1">
          <reference field="4294967294" count="1" selected="0">
            <x v="30"/>
          </reference>
        </references>
      </pivotArea>
    </format>
    <format dxfId="785">
      <pivotArea field="0" dataOnly="0" labelOnly="1" grandRow="1" outline="0" axis="axisRow" fieldPosition="0">
        <references count="1">
          <reference field="4294967294" count="1" selected="0">
            <x v="31"/>
          </reference>
        </references>
      </pivotArea>
    </format>
    <format dxfId="784">
      <pivotArea field="0" dataOnly="0" labelOnly="1" grandRow="1" outline="0" axis="axisRow" fieldPosition="0">
        <references count="1">
          <reference field="4294967294" count="1" selected="0">
            <x v="0"/>
          </reference>
        </references>
      </pivotArea>
    </format>
    <format dxfId="783">
      <pivotArea field="0" dataOnly="0" labelOnly="1" grandRow="1" outline="0" axis="axisRow" fieldPosition="0">
        <references count="1">
          <reference field="4294967294" count="1" selected="0">
            <x v="1"/>
          </reference>
        </references>
      </pivotArea>
    </format>
    <format dxfId="782">
      <pivotArea field="0" dataOnly="0" labelOnly="1" grandRow="1" outline="0" axis="axisRow" fieldPosition="0">
        <references count="1">
          <reference field="4294967294" count="1" selected="0">
            <x v="2"/>
          </reference>
        </references>
      </pivotArea>
    </format>
    <format dxfId="781">
      <pivotArea field="0" dataOnly="0" labelOnly="1" grandRow="1" outline="0" axis="axisRow" fieldPosition="0">
        <references count="1">
          <reference field="4294967294" count="1" selected="0">
            <x v="3"/>
          </reference>
        </references>
      </pivotArea>
    </format>
    <format dxfId="780">
      <pivotArea field="0" dataOnly="0" labelOnly="1" grandRow="1" outline="0" axis="axisRow" fieldPosition="0">
        <references count="1">
          <reference field="4294967294" count="1" selected="0">
            <x v="4"/>
          </reference>
        </references>
      </pivotArea>
    </format>
    <format dxfId="779">
      <pivotArea field="0" dataOnly="0" labelOnly="1" grandRow="1" outline="0" axis="axisRow" fieldPosition="0">
        <references count="1">
          <reference field="4294967294" count="1" selected="0">
            <x v="5"/>
          </reference>
        </references>
      </pivotArea>
    </format>
    <format dxfId="778">
      <pivotArea field="0" dataOnly="0" labelOnly="1" grandRow="1" outline="0" axis="axisRow" fieldPosition="0">
        <references count="1">
          <reference field="4294967294" count="1" selected="0">
            <x v="6"/>
          </reference>
        </references>
      </pivotArea>
    </format>
    <format dxfId="777">
      <pivotArea field="0" dataOnly="0" labelOnly="1" grandRow="1" outline="0" axis="axisRow" fieldPosition="0">
        <references count="1">
          <reference field="4294967294" count="1" selected="0">
            <x v="7"/>
          </reference>
        </references>
      </pivotArea>
    </format>
    <format dxfId="776">
      <pivotArea field="0" dataOnly="0" labelOnly="1" grandRow="1" outline="0" axis="axisRow" fieldPosition="0">
        <references count="1">
          <reference field="4294967294" count="1" selected="0">
            <x v="8"/>
          </reference>
        </references>
      </pivotArea>
    </format>
    <format dxfId="775">
      <pivotArea field="0" dataOnly="0" labelOnly="1" grandRow="1" outline="0" axis="axisRow" fieldPosition="0">
        <references count="1">
          <reference field="4294967294" count="1" selected="0">
            <x v="9"/>
          </reference>
        </references>
      </pivotArea>
    </format>
    <format dxfId="774">
      <pivotArea field="0" dataOnly="0" labelOnly="1" grandRow="1" outline="0" axis="axisRow" fieldPosition="0">
        <references count="1">
          <reference field="4294967294" count="1" selected="0">
            <x v="10"/>
          </reference>
        </references>
      </pivotArea>
    </format>
    <format dxfId="773">
      <pivotArea field="0" dataOnly="0" labelOnly="1" grandRow="1" outline="0" axis="axisRow" fieldPosition="0">
        <references count="1">
          <reference field="4294967294" count="1" selected="0">
            <x v="11"/>
          </reference>
        </references>
      </pivotArea>
    </format>
    <format dxfId="772">
      <pivotArea field="0" dataOnly="0" labelOnly="1" grandRow="1" outline="0" axis="axisRow" fieldPosition="0">
        <references count="1">
          <reference field="4294967294" count="1" selected="0">
            <x v="12"/>
          </reference>
        </references>
      </pivotArea>
    </format>
    <format dxfId="771">
      <pivotArea field="0" dataOnly="0" labelOnly="1" grandRow="1" outline="0" axis="axisRow" fieldPosition="0">
        <references count="1">
          <reference field="4294967294" count="1" selected="0">
            <x v="13"/>
          </reference>
        </references>
      </pivotArea>
    </format>
    <format dxfId="770">
      <pivotArea field="0" dataOnly="0" labelOnly="1" grandRow="1" outline="0" axis="axisRow" fieldPosition="0">
        <references count="1">
          <reference field="4294967294" count="1" selected="0">
            <x v="14"/>
          </reference>
        </references>
      </pivotArea>
    </format>
    <format dxfId="769">
      <pivotArea field="0" dataOnly="0" labelOnly="1" grandRow="1" outline="0" axis="axisRow" fieldPosition="0">
        <references count="1">
          <reference field="4294967294" count="1" selected="0">
            <x v="15"/>
          </reference>
        </references>
      </pivotArea>
    </format>
    <format dxfId="768">
      <pivotArea field="0" dataOnly="0" labelOnly="1" grandRow="1" outline="0" axis="axisRow" fieldPosition="0">
        <references count="1">
          <reference field="4294967294" count="1" selected="0">
            <x v="16"/>
          </reference>
        </references>
      </pivotArea>
    </format>
    <format dxfId="767">
      <pivotArea field="0" dataOnly="0" labelOnly="1" grandRow="1" outline="0" axis="axisRow" fieldPosition="0">
        <references count="1">
          <reference field="4294967294" count="1" selected="0">
            <x v="17"/>
          </reference>
        </references>
      </pivotArea>
    </format>
    <format dxfId="766">
      <pivotArea field="0" dataOnly="0" labelOnly="1" grandRow="1" outline="0" axis="axisRow" fieldPosition="0">
        <references count="1">
          <reference field="4294967294" count="1" selected="0">
            <x v="18"/>
          </reference>
        </references>
      </pivotArea>
    </format>
    <format dxfId="765">
      <pivotArea field="0" dataOnly="0" labelOnly="1" grandRow="1" outline="0" axis="axisRow" fieldPosition="0">
        <references count="1">
          <reference field="4294967294" count="1" selected="0">
            <x v="19"/>
          </reference>
        </references>
      </pivotArea>
    </format>
    <format dxfId="764">
      <pivotArea field="0" dataOnly="0" labelOnly="1" grandRow="1" outline="0" axis="axisRow" fieldPosition="0">
        <references count="1">
          <reference field="4294967294" count="1" selected="0">
            <x v="20"/>
          </reference>
        </references>
      </pivotArea>
    </format>
    <format dxfId="763">
      <pivotArea field="0" dataOnly="0" labelOnly="1" grandRow="1" outline="0" axis="axisRow" fieldPosition="0">
        <references count="1">
          <reference field="4294967294" count="1" selected="0">
            <x v="21"/>
          </reference>
        </references>
      </pivotArea>
    </format>
    <format dxfId="762">
      <pivotArea field="0" dataOnly="0" labelOnly="1" grandRow="1" outline="0" axis="axisRow" fieldPosition="0">
        <references count="1">
          <reference field="4294967294" count="1" selected="0">
            <x v="22"/>
          </reference>
        </references>
      </pivotArea>
    </format>
    <format dxfId="761">
      <pivotArea field="0" dataOnly="0" labelOnly="1" grandRow="1" outline="0" axis="axisRow" fieldPosition="0">
        <references count="1">
          <reference field="4294967294" count="1" selected="0">
            <x v="23"/>
          </reference>
        </references>
      </pivotArea>
    </format>
    <format dxfId="760">
      <pivotArea field="0" dataOnly="0" labelOnly="1" grandRow="1" outline="0" axis="axisRow" fieldPosition="0">
        <references count="1">
          <reference field="4294967294" count="1" selected="0">
            <x v="24"/>
          </reference>
        </references>
      </pivotArea>
    </format>
    <format dxfId="759">
      <pivotArea field="0" dataOnly="0" labelOnly="1" grandRow="1" outline="0" axis="axisRow" fieldPosition="0">
        <references count="1">
          <reference field="4294967294" count="1" selected="0">
            <x v="25"/>
          </reference>
        </references>
      </pivotArea>
    </format>
    <format dxfId="758">
      <pivotArea field="0" dataOnly="0" labelOnly="1" grandRow="1" outline="0" axis="axisRow" fieldPosition="0">
        <references count="1">
          <reference field="4294967294" count="1" selected="0">
            <x v="26"/>
          </reference>
        </references>
      </pivotArea>
    </format>
    <format dxfId="757">
      <pivotArea field="0" dataOnly="0" labelOnly="1" grandRow="1" outline="0" axis="axisRow" fieldPosition="0">
        <references count="1">
          <reference field="4294967294" count="1" selected="0">
            <x v="27"/>
          </reference>
        </references>
      </pivotArea>
    </format>
    <format dxfId="756">
      <pivotArea field="0" dataOnly="0" labelOnly="1" grandRow="1" outline="0" axis="axisRow" fieldPosition="0">
        <references count="1">
          <reference field="4294967294" count="1" selected="0">
            <x v="28"/>
          </reference>
        </references>
      </pivotArea>
    </format>
    <format dxfId="755">
      <pivotArea field="0" dataOnly="0" labelOnly="1" grandRow="1" outline="0" axis="axisRow" fieldPosition="0">
        <references count="1">
          <reference field="4294967294" count="1" selected="0">
            <x v="29"/>
          </reference>
        </references>
      </pivotArea>
    </format>
    <format dxfId="754">
      <pivotArea field="0" dataOnly="0" labelOnly="1" grandRow="1" outline="0" axis="axisRow" fieldPosition="0">
        <references count="1">
          <reference field="4294967294" count="1" selected="0">
            <x v="30"/>
          </reference>
        </references>
      </pivotArea>
    </format>
    <format dxfId="753">
      <pivotArea field="0" dataOnly="0" labelOnly="1" grandRow="1" outline="0" axis="axisRow" fieldPosition="0">
        <references count="1">
          <reference field="4294967294" count="1" selected="0">
            <x v="31"/>
          </reference>
        </references>
      </pivotArea>
    </format>
    <format dxfId="752">
      <pivotArea field="0" dataOnly="0" labelOnly="1" grandRow="1" outline="0" axis="axisRow" fieldPosition="0">
        <references count="1">
          <reference field="4294967294" count="1" selected="0">
            <x v="0"/>
          </reference>
        </references>
      </pivotArea>
    </format>
    <format dxfId="751">
      <pivotArea field="0" dataOnly="0" labelOnly="1" grandRow="1" outline="0" axis="axisRow" fieldPosition="0">
        <references count="1">
          <reference field="4294967294" count="1" selected="0">
            <x v="1"/>
          </reference>
        </references>
      </pivotArea>
    </format>
    <format dxfId="750">
      <pivotArea field="0" dataOnly="0" labelOnly="1" grandRow="1" outline="0" axis="axisRow" fieldPosition="0">
        <references count="1">
          <reference field="4294967294" count="1" selected="0">
            <x v="2"/>
          </reference>
        </references>
      </pivotArea>
    </format>
    <format dxfId="749">
      <pivotArea field="0" dataOnly="0" labelOnly="1" grandRow="1" outline="0" axis="axisRow" fieldPosition="0">
        <references count="1">
          <reference field="4294967294" count="1" selected="0">
            <x v="3"/>
          </reference>
        </references>
      </pivotArea>
    </format>
    <format dxfId="748">
      <pivotArea field="0" dataOnly="0" labelOnly="1" grandRow="1" outline="0" axis="axisRow" fieldPosition="0">
        <references count="1">
          <reference field="4294967294" count="1" selected="0">
            <x v="4"/>
          </reference>
        </references>
      </pivotArea>
    </format>
    <format dxfId="747">
      <pivotArea field="0" dataOnly="0" labelOnly="1" grandRow="1" outline="0" axis="axisRow" fieldPosition="0">
        <references count="1">
          <reference field="4294967294" count="1" selected="0">
            <x v="5"/>
          </reference>
        </references>
      </pivotArea>
    </format>
    <format dxfId="746">
      <pivotArea field="0" dataOnly="0" labelOnly="1" grandRow="1" outline="0" axis="axisRow" fieldPosition="0">
        <references count="1">
          <reference field="4294967294" count="1" selected="0">
            <x v="6"/>
          </reference>
        </references>
      </pivotArea>
    </format>
    <format dxfId="745">
      <pivotArea field="0" dataOnly="0" labelOnly="1" grandRow="1" outline="0" axis="axisRow" fieldPosition="0">
        <references count="1">
          <reference field="4294967294" count="1" selected="0">
            <x v="7"/>
          </reference>
        </references>
      </pivotArea>
    </format>
    <format dxfId="744">
      <pivotArea field="0" dataOnly="0" labelOnly="1" grandRow="1" outline="0" axis="axisRow" fieldPosition="0">
        <references count="1">
          <reference field="4294967294" count="1" selected="0">
            <x v="8"/>
          </reference>
        </references>
      </pivotArea>
    </format>
    <format dxfId="743">
      <pivotArea field="0" dataOnly="0" labelOnly="1" grandRow="1" outline="0" axis="axisRow" fieldPosition="0">
        <references count="1">
          <reference field="4294967294" count="1" selected="0">
            <x v="9"/>
          </reference>
        </references>
      </pivotArea>
    </format>
    <format dxfId="742">
      <pivotArea field="0" dataOnly="0" labelOnly="1" grandRow="1" outline="0" axis="axisRow" fieldPosition="0">
        <references count="1">
          <reference field="4294967294" count="1" selected="0">
            <x v="10"/>
          </reference>
        </references>
      </pivotArea>
    </format>
    <format dxfId="741">
      <pivotArea field="0" dataOnly="0" labelOnly="1" grandRow="1" outline="0" axis="axisRow" fieldPosition="0">
        <references count="1">
          <reference field="4294967294" count="1" selected="0">
            <x v="11"/>
          </reference>
        </references>
      </pivotArea>
    </format>
    <format dxfId="740">
      <pivotArea field="0" dataOnly="0" labelOnly="1" grandRow="1" outline="0" axis="axisRow" fieldPosition="0">
        <references count="1">
          <reference field="4294967294" count="1" selected="0">
            <x v="12"/>
          </reference>
        </references>
      </pivotArea>
    </format>
    <format dxfId="739">
      <pivotArea field="0" dataOnly="0" labelOnly="1" grandRow="1" outline="0" axis="axisRow" fieldPosition="0">
        <references count="1">
          <reference field="4294967294" count="1" selected="0">
            <x v="13"/>
          </reference>
        </references>
      </pivotArea>
    </format>
    <format dxfId="738">
      <pivotArea field="0" dataOnly="0" labelOnly="1" grandRow="1" outline="0" axis="axisRow" fieldPosition="0">
        <references count="1">
          <reference field="4294967294" count="1" selected="0">
            <x v="14"/>
          </reference>
        </references>
      </pivotArea>
    </format>
    <format dxfId="737">
      <pivotArea field="0" dataOnly="0" labelOnly="1" grandRow="1" outline="0" axis="axisRow" fieldPosition="0">
        <references count="1">
          <reference field="4294967294" count="1" selected="0">
            <x v="15"/>
          </reference>
        </references>
      </pivotArea>
    </format>
    <format dxfId="736">
      <pivotArea field="0" dataOnly="0" labelOnly="1" grandRow="1" outline="0" axis="axisRow" fieldPosition="0">
        <references count="1">
          <reference field="4294967294" count="1" selected="0">
            <x v="16"/>
          </reference>
        </references>
      </pivotArea>
    </format>
    <format dxfId="735">
      <pivotArea field="0" dataOnly="0" labelOnly="1" grandRow="1" outline="0" axis="axisRow" fieldPosition="0">
        <references count="1">
          <reference field="4294967294" count="1" selected="0">
            <x v="17"/>
          </reference>
        </references>
      </pivotArea>
    </format>
    <format dxfId="734">
      <pivotArea field="0" dataOnly="0" labelOnly="1" grandRow="1" outline="0" axis="axisRow" fieldPosition="0">
        <references count="1">
          <reference field="4294967294" count="1" selected="0">
            <x v="18"/>
          </reference>
        </references>
      </pivotArea>
    </format>
    <format dxfId="733">
      <pivotArea field="0" dataOnly="0" labelOnly="1" grandRow="1" outline="0" axis="axisRow" fieldPosition="0">
        <references count="1">
          <reference field="4294967294" count="1" selected="0">
            <x v="19"/>
          </reference>
        </references>
      </pivotArea>
    </format>
    <format dxfId="732">
      <pivotArea field="0" dataOnly="0" labelOnly="1" grandRow="1" outline="0" axis="axisRow" fieldPosition="0">
        <references count="1">
          <reference field="4294967294" count="1" selected="0">
            <x v="20"/>
          </reference>
        </references>
      </pivotArea>
    </format>
    <format dxfId="731">
      <pivotArea field="0" dataOnly="0" labelOnly="1" grandRow="1" outline="0" axis="axisRow" fieldPosition="0">
        <references count="1">
          <reference field="4294967294" count="1" selected="0">
            <x v="21"/>
          </reference>
        </references>
      </pivotArea>
    </format>
    <format dxfId="730">
      <pivotArea field="0" dataOnly="0" labelOnly="1" grandRow="1" outline="0" axis="axisRow" fieldPosition="0">
        <references count="1">
          <reference field="4294967294" count="1" selected="0">
            <x v="22"/>
          </reference>
        </references>
      </pivotArea>
    </format>
    <format dxfId="729">
      <pivotArea field="0" dataOnly="0" labelOnly="1" grandRow="1" outline="0" axis="axisRow" fieldPosition="0">
        <references count="1">
          <reference field="4294967294" count="1" selected="0">
            <x v="23"/>
          </reference>
        </references>
      </pivotArea>
    </format>
    <format dxfId="728">
      <pivotArea field="0" dataOnly="0" labelOnly="1" grandRow="1" outline="0" axis="axisRow" fieldPosition="0">
        <references count="1">
          <reference field="4294967294" count="1" selected="0">
            <x v="24"/>
          </reference>
        </references>
      </pivotArea>
    </format>
    <format dxfId="727">
      <pivotArea field="0" dataOnly="0" labelOnly="1" grandRow="1" outline="0" axis="axisRow" fieldPosition="0">
        <references count="1">
          <reference field="4294967294" count="1" selected="0">
            <x v="25"/>
          </reference>
        </references>
      </pivotArea>
    </format>
    <format dxfId="726">
      <pivotArea field="0" dataOnly="0" labelOnly="1" grandRow="1" outline="0" axis="axisRow" fieldPosition="0">
        <references count="1">
          <reference field="4294967294" count="1" selected="0">
            <x v="26"/>
          </reference>
        </references>
      </pivotArea>
    </format>
    <format dxfId="725">
      <pivotArea field="0" dataOnly="0" labelOnly="1" grandRow="1" outline="0" axis="axisRow" fieldPosition="0">
        <references count="1">
          <reference field="4294967294" count="1" selected="0">
            <x v="27"/>
          </reference>
        </references>
      </pivotArea>
    </format>
    <format dxfId="724">
      <pivotArea field="0" dataOnly="0" labelOnly="1" grandRow="1" outline="0" axis="axisRow" fieldPosition="0">
        <references count="1">
          <reference field="4294967294" count="1" selected="0">
            <x v="28"/>
          </reference>
        </references>
      </pivotArea>
    </format>
    <format dxfId="723">
      <pivotArea field="0" dataOnly="0" labelOnly="1" grandRow="1" outline="0" axis="axisRow" fieldPosition="0">
        <references count="1">
          <reference field="4294967294" count="1" selected="0">
            <x v="29"/>
          </reference>
        </references>
      </pivotArea>
    </format>
    <format dxfId="722">
      <pivotArea field="0" dataOnly="0" labelOnly="1" grandRow="1" outline="0" axis="axisRow" fieldPosition="0">
        <references count="1">
          <reference field="4294967294" count="1" selected="0">
            <x v="30"/>
          </reference>
        </references>
      </pivotArea>
    </format>
    <format dxfId="721">
      <pivotArea field="0" dataOnly="0" labelOnly="1" grandRow="1" outline="0" axis="axisRow" fieldPosition="0">
        <references count="1">
          <reference field="4294967294" count="1" selected="0">
            <x v="31"/>
          </reference>
        </references>
      </pivotArea>
    </format>
    <format dxfId="720">
      <pivotArea field="0" dataOnly="0" labelOnly="1" grandRow="1" outline="0" axis="axisRow" fieldPosition="0">
        <references count="1">
          <reference field="4294967294" count="1" selected="0">
            <x v="0"/>
          </reference>
        </references>
      </pivotArea>
    </format>
    <format dxfId="719">
      <pivotArea field="0" dataOnly="0" labelOnly="1" grandRow="1" outline="0" axis="axisRow" fieldPosition="0">
        <references count="1">
          <reference field="4294967294" count="1" selected="0">
            <x v="1"/>
          </reference>
        </references>
      </pivotArea>
    </format>
    <format dxfId="718">
      <pivotArea field="0" dataOnly="0" labelOnly="1" grandRow="1" outline="0" axis="axisRow" fieldPosition="0">
        <references count="1">
          <reference field="4294967294" count="1" selected="0">
            <x v="2"/>
          </reference>
        </references>
      </pivotArea>
    </format>
    <format dxfId="717">
      <pivotArea field="0" dataOnly="0" labelOnly="1" grandRow="1" outline="0" axis="axisRow" fieldPosition="0">
        <references count="1">
          <reference field="4294967294" count="1" selected="0">
            <x v="3"/>
          </reference>
        </references>
      </pivotArea>
    </format>
    <format dxfId="716">
      <pivotArea field="0" dataOnly="0" labelOnly="1" grandRow="1" outline="0" axis="axisRow" fieldPosition="0">
        <references count="1">
          <reference field="4294967294" count="1" selected="0">
            <x v="4"/>
          </reference>
        </references>
      </pivotArea>
    </format>
    <format dxfId="715">
      <pivotArea field="0" dataOnly="0" labelOnly="1" grandRow="1" outline="0" axis="axisRow" fieldPosition="0">
        <references count="1">
          <reference field="4294967294" count="1" selected="0">
            <x v="5"/>
          </reference>
        </references>
      </pivotArea>
    </format>
    <format dxfId="714">
      <pivotArea field="0" dataOnly="0" labelOnly="1" grandRow="1" outline="0" axis="axisRow" fieldPosition="0">
        <references count="1">
          <reference field="4294967294" count="1" selected="0">
            <x v="6"/>
          </reference>
        </references>
      </pivotArea>
    </format>
    <format dxfId="713">
      <pivotArea field="0" dataOnly="0" labelOnly="1" grandRow="1" outline="0" axis="axisRow" fieldPosition="0">
        <references count="1">
          <reference field="4294967294" count="1" selected="0">
            <x v="7"/>
          </reference>
        </references>
      </pivotArea>
    </format>
    <format dxfId="712">
      <pivotArea field="0" dataOnly="0" labelOnly="1" grandRow="1" outline="0" axis="axisRow" fieldPosition="0">
        <references count="1">
          <reference field="4294967294" count="1" selected="0">
            <x v="8"/>
          </reference>
        </references>
      </pivotArea>
    </format>
    <format dxfId="711">
      <pivotArea field="0" dataOnly="0" labelOnly="1" grandRow="1" outline="0" axis="axisRow" fieldPosition="0">
        <references count="1">
          <reference field="4294967294" count="1" selected="0">
            <x v="9"/>
          </reference>
        </references>
      </pivotArea>
    </format>
    <format dxfId="710">
      <pivotArea field="0" dataOnly="0" labelOnly="1" grandRow="1" outline="0" axis="axisRow" fieldPosition="0">
        <references count="1">
          <reference field="4294967294" count="1" selected="0">
            <x v="10"/>
          </reference>
        </references>
      </pivotArea>
    </format>
    <format dxfId="709">
      <pivotArea field="0" dataOnly="0" labelOnly="1" grandRow="1" outline="0" axis="axisRow" fieldPosition="0">
        <references count="1">
          <reference field="4294967294" count="1" selected="0">
            <x v="11"/>
          </reference>
        </references>
      </pivotArea>
    </format>
    <format dxfId="708">
      <pivotArea field="0" dataOnly="0" labelOnly="1" grandRow="1" outline="0" axis="axisRow" fieldPosition="0">
        <references count="1">
          <reference field="4294967294" count="1" selected="0">
            <x v="12"/>
          </reference>
        </references>
      </pivotArea>
    </format>
    <format dxfId="707">
      <pivotArea field="0" dataOnly="0" labelOnly="1" grandRow="1" outline="0" axis="axisRow" fieldPosition="0">
        <references count="1">
          <reference field="4294967294" count="1" selected="0">
            <x v="13"/>
          </reference>
        </references>
      </pivotArea>
    </format>
    <format dxfId="706">
      <pivotArea field="0" dataOnly="0" labelOnly="1" grandRow="1" outline="0" axis="axisRow" fieldPosition="0">
        <references count="1">
          <reference field="4294967294" count="1" selected="0">
            <x v="14"/>
          </reference>
        </references>
      </pivotArea>
    </format>
    <format dxfId="705">
      <pivotArea field="0" dataOnly="0" labelOnly="1" grandRow="1" outline="0" axis="axisRow" fieldPosition="0">
        <references count="1">
          <reference field="4294967294" count="1" selected="0">
            <x v="15"/>
          </reference>
        </references>
      </pivotArea>
    </format>
    <format dxfId="704">
      <pivotArea field="0" dataOnly="0" labelOnly="1" grandRow="1" outline="0" axis="axisRow" fieldPosition="0">
        <references count="1">
          <reference field="4294967294" count="1" selected="0">
            <x v="16"/>
          </reference>
        </references>
      </pivotArea>
    </format>
    <format dxfId="703">
      <pivotArea field="0" dataOnly="0" labelOnly="1" grandRow="1" outline="0" axis="axisRow" fieldPosition="0">
        <references count="1">
          <reference field="4294967294" count="1" selected="0">
            <x v="17"/>
          </reference>
        </references>
      </pivotArea>
    </format>
    <format dxfId="702">
      <pivotArea field="0" dataOnly="0" labelOnly="1" grandRow="1" outline="0" axis="axisRow" fieldPosition="0">
        <references count="1">
          <reference field="4294967294" count="1" selected="0">
            <x v="18"/>
          </reference>
        </references>
      </pivotArea>
    </format>
    <format dxfId="701">
      <pivotArea field="0" dataOnly="0" labelOnly="1" grandRow="1" outline="0" axis="axisRow" fieldPosition="0">
        <references count="1">
          <reference field="4294967294" count="1" selected="0">
            <x v="19"/>
          </reference>
        </references>
      </pivotArea>
    </format>
    <format dxfId="700">
      <pivotArea field="0" dataOnly="0" labelOnly="1" grandRow="1" outline="0" axis="axisRow" fieldPosition="0">
        <references count="1">
          <reference field="4294967294" count="1" selected="0">
            <x v="20"/>
          </reference>
        </references>
      </pivotArea>
    </format>
    <format dxfId="699">
      <pivotArea field="0" dataOnly="0" labelOnly="1" grandRow="1" outline="0" axis="axisRow" fieldPosition="0">
        <references count="1">
          <reference field="4294967294" count="1" selected="0">
            <x v="21"/>
          </reference>
        </references>
      </pivotArea>
    </format>
    <format dxfId="698">
      <pivotArea field="0" dataOnly="0" labelOnly="1" grandRow="1" outline="0" axis="axisRow" fieldPosition="0">
        <references count="1">
          <reference field="4294967294" count="1" selected="0">
            <x v="22"/>
          </reference>
        </references>
      </pivotArea>
    </format>
    <format dxfId="697">
      <pivotArea field="0" dataOnly="0" labelOnly="1" grandRow="1" outline="0" axis="axisRow" fieldPosition="0">
        <references count="1">
          <reference field="4294967294" count="1" selected="0">
            <x v="23"/>
          </reference>
        </references>
      </pivotArea>
    </format>
    <format dxfId="696">
      <pivotArea field="0" dataOnly="0" labelOnly="1" grandRow="1" outline="0" axis="axisRow" fieldPosition="0">
        <references count="1">
          <reference field="4294967294" count="1" selected="0">
            <x v="24"/>
          </reference>
        </references>
      </pivotArea>
    </format>
    <format dxfId="695">
      <pivotArea field="0" dataOnly="0" labelOnly="1" grandRow="1" outline="0" axis="axisRow" fieldPosition="0">
        <references count="1">
          <reference field="4294967294" count="1" selected="0">
            <x v="25"/>
          </reference>
        </references>
      </pivotArea>
    </format>
    <format dxfId="694">
      <pivotArea field="0" dataOnly="0" labelOnly="1" grandRow="1" outline="0" axis="axisRow" fieldPosition="0">
        <references count="1">
          <reference field="4294967294" count="1" selected="0">
            <x v="26"/>
          </reference>
        </references>
      </pivotArea>
    </format>
    <format dxfId="693">
      <pivotArea field="0" dataOnly="0" labelOnly="1" grandRow="1" outline="0" axis="axisRow" fieldPosition="0">
        <references count="1">
          <reference field="4294967294" count="1" selected="0">
            <x v="27"/>
          </reference>
        </references>
      </pivotArea>
    </format>
    <format dxfId="692">
      <pivotArea field="0" dataOnly="0" labelOnly="1" grandRow="1" outline="0" axis="axisRow" fieldPosition="0">
        <references count="1">
          <reference field="4294967294" count="1" selected="0">
            <x v="28"/>
          </reference>
        </references>
      </pivotArea>
    </format>
    <format dxfId="691">
      <pivotArea field="0" dataOnly="0" labelOnly="1" grandRow="1" outline="0" axis="axisRow" fieldPosition="0">
        <references count="1">
          <reference field="4294967294" count="1" selected="0">
            <x v="29"/>
          </reference>
        </references>
      </pivotArea>
    </format>
    <format dxfId="690">
      <pivotArea field="0" dataOnly="0" labelOnly="1" grandRow="1" outline="0" axis="axisRow" fieldPosition="0">
        <references count="1">
          <reference field="4294967294" count="1" selected="0">
            <x v="30"/>
          </reference>
        </references>
      </pivotArea>
    </format>
    <format dxfId="689">
      <pivotArea field="0" dataOnly="0" labelOnly="1" grandRow="1" outline="0" axis="axisRow" fieldPosition="0">
        <references count="1">
          <reference field="4294967294" count="1" selected="0">
            <x v="31"/>
          </reference>
        </references>
      </pivotArea>
    </format>
    <format dxfId="688">
      <pivotArea field="0" dataOnly="0" labelOnly="1" grandRow="1" outline="0" axis="axisRow" fieldPosition="0">
        <references count="1">
          <reference field="4294967294" count="1" selected="0">
            <x v="0"/>
          </reference>
        </references>
      </pivotArea>
    </format>
    <format dxfId="687">
      <pivotArea field="0" dataOnly="0" labelOnly="1" grandRow="1" outline="0" axis="axisRow" fieldPosition="0">
        <references count="1">
          <reference field="4294967294" count="1" selected="0">
            <x v="1"/>
          </reference>
        </references>
      </pivotArea>
    </format>
    <format dxfId="686">
      <pivotArea field="0" dataOnly="0" labelOnly="1" grandRow="1" outline="0" axis="axisRow" fieldPosition="0">
        <references count="1">
          <reference field="4294967294" count="1" selected="0">
            <x v="2"/>
          </reference>
        </references>
      </pivotArea>
    </format>
    <format dxfId="685">
      <pivotArea field="0" dataOnly="0" labelOnly="1" grandRow="1" outline="0" axis="axisRow" fieldPosition="0">
        <references count="1">
          <reference field="4294967294" count="1" selected="0">
            <x v="3"/>
          </reference>
        </references>
      </pivotArea>
    </format>
    <format dxfId="684">
      <pivotArea field="0" dataOnly="0" labelOnly="1" grandRow="1" outline="0" axis="axisRow" fieldPosition="0">
        <references count="1">
          <reference field="4294967294" count="1" selected="0">
            <x v="4"/>
          </reference>
        </references>
      </pivotArea>
    </format>
    <format dxfId="683">
      <pivotArea field="0" dataOnly="0" labelOnly="1" grandRow="1" outline="0" axis="axisRow" fieldPosition="0">
        <references count="1">
          <reference field="4294967294" count="1" selected="0">
            <x v="5"/>
          </reference>
        </references>
      </pivotArea>
    </format>
    <format dxfId="682">
      <pivotArea field="0" dataOnly="0" labelOnly="1" grandRow="1" outline="0" axis="axisRow" fieldPosition="0">
        <references count="1">
          <reference field="4294967294" count="1" selected="0">
            <x v="6"/>
          </reference>
        </references>
      </pivotArea>
    </format>
    <format dxfId="681">
      <pivotArea field="0" dataOnly="0" labelOnly="1" grandRow="1" outline="0" axis="axisRow" fieldPosition="0">
        <references count="1">
          <reference field="4294967294" count="1" selected="0">
            <x v="7"/>
          </reference>
        </references>
      </pivotArea>
    </format>
    <format dxfId="680">
      <pivotArea field="0" dataOnly="0" labelOnly="1" grandRow="1" outline="0" axis="axisRow" fieldPosition="0">
        <references count="1">
          <reference field="4294967294" count="1" selected="0">
            <x v="8"/>
          </reference>
        </references>
      </pivotArea>
    </format>
    <format dxfId="679">
      <pivotArea field="0" dataOnly="0" labelOnly="1" grandRow="1" outline="0" axis="axisRow" fieldPosition="0">
        <references count="1">
          <reference field="4294967294" count="1" selected="0">
            <x v="9"/>
          </reference>
        </references>
      </pivotArea>
    </format>
    <format dxfId="678">
      <pivotArea field="0" dataOnly="0" labelOnly="1" grandRow="1" outline="0" axis="axisRow" fieldPosition="0">
        <references count="1">
          <reference field="4294967294" count="1" selected="0">
            <x v="10"/>
          </reference>
        </references>
      </pivotArea>
    </format>
    <format dxfId="677">
      <pivotArea field="0" dataOnly="0" labelOnly="1" grandRow="1" outline="0" axis="axisRow" fieldPosition="0">
        <references count="1">
          <reference field="4294967294" count="1" selected="0">
            <x v="11"/>
          </reference>
        </references>
      </pivotArea>
    </format>
    <format dxfId="676">
      <pivotArea field="0" dataOnly="0" labelOnly="1" grandRow="1" outline="0" axis="axisRow" fieldPosition="0">
        <references count="1">
          <reference field="4294967294" count="1" selected="0">
            <x v="12"/>
          </reference>
        </references>
      </pivotArea>
    </format>
    <format dxfId="675">
      <pivotArea field="0" dataOnly="0" labelOnly="1" grandRow="1" outline="0" axis="axisRow" fieldPosition="0">
        <references count="1">
          <reference field="4294967294" count="1" selected="0">
            <x v="13"/>
          </reference>
        </references>
      </pivotArea>
    </format>
    <format dxfId="674">
      <pivotArea field="0" dataOnly="0" labelOnly="1" grandRow="1" outline="0" axis="axisRow" fieldPosition="0">
        <references count="1">
          <reference field="4294967294" count="1" selected="0">
            <x v="14"/>
          </reference>
        </references>
      </pivotArea>
    </format>
    <format dxfId="673">
      <pivotArea field="0" dataOnly="0" labelOnly="1" grandRow="1" outline="0" axis="axisRow" fieldPosition="0">
        <references count="1">
          <reference field="4294967294" count="1" selected="0">
            <x v="15"/>
          </reference>
        </references>
      </pivotArea>
    </format>
    <format dxfId="672">
      <pivotArea field="0" dataOnly="0" labelOnly="1" grandRow="1" outline="0" axis="axisRow" fieldPosition="0">
        <references count="1">
          <reference field="4294967294" count="1" selected="0">
            <x v="16"/>
          </reference>
        </references>
      </pivotArea>
    </format>
    <format dxfId="671">
      <pivotArea field="0" dataOnly="0" labelOnly="1" grandRow="1" outline="0" axis="axisRow" fieldPosition="0">
        <references count="1">
          <reference field="4294967294" count="1" selected="0">
            <x v="17"/>
          </reference>
        </references>
      </pivotArea>
    </format>
    <format dxfId="670">
      <pivotArea field="0" dataOnly="0" labelOnly="1" grandRow="1" outline="0" axis="axisRow" fieldPosition="0">
        <references count="1">
          <reference field="4294967294" count="1" selected="0">
            <x v="18"/>
          </reference>
        </references>
      </pivotArea>
    </format>
    <format dxfId="669">
      <pivotArea field="0" dataOnly="0" labelOnly="1" grandRow="1" outline="0" axis="axisRow" fieldPosition="0">
        <references count="1">
          <reference field="4294967294" count="1" selected="0">
            <x v="19"/>
          </reference>
        </references>
      </pivotArea>
    </format>
    <format dxfId="668">
      <pivotArea field="0" dataOnly="0" labelOnly="1" grandRow="1" outline="0" axis="axisRow" fieldPosition="0">
        <references count="1">
          <reference field="4294967294" count="1" selected="0">
            <x v="20"/>
          </reference>
        </references>
      </pivotArea>
    </format>
    <format dxfId="667">
      <pivotArea field="0" dataOnly="0" labelOnly="1" grandRow="1" outline="0" axis="axisRow" fieldPosition="0">
        <references count="1">
          <reference field="4294967294" count="1" selected="0">
            <x v="21"/>
          </reference>
        </references>
      </pivotArea>
    </format>
    <format dxfId="666">
      <pivotArea field="0" dataOnly="0" labelOnly="1" grandRow="1" outline="0" axis="axisRow" fieldPosition="0">
        <references count="1">
          <reference field="4294967294" count="1" selected="0">
            <x v="22"/>
          </reference>
        </references>
      </pivotArea>
    </format>
    <format dxfId="665">
      <pivotArea field="0" dataOnly="0" labelOnly="1" grandRow="1" outline="0" axis="axisRow" fieldPosition="0">
        <references count="1">
          <reference field="4294967294" count="1" selected="0">
            <x v="23"/>
          </reference>
        </references>
      </pivotArea>
    </format>
    <format dxfId="664">
      <pivotArea field="0" dataOnly="0" labelOnly="1" grandRow="1" outline="0" axis="axisRow" fieldPosition="0">
        <references count="1">
          <reference field="4294967294" count="1" selected="0">
            <x v="24"/>
          </reference>
        </references>
      </pivotArea>
    </format>
    <format dxfId="663">
      <pivotArea field="0" dataOnly="0" labelOnly="1" grandRow="1" outline="0" axis="axisRow" fieldPosition="0">
        <references count="1">
          <reference field="4294967294" count="1" selected="0">
            <x v="25"/>
          </reference>
        </references>
      </pivotArea>
    </format>
    <format dxfId="662">
      <pivotArea field="0" dataOnly="0" labelOnly="1" grandRow="1" outline="0" axis="axisRow" fieldPosition="0">
        <references count="1">
          <reference field="4294967294" count="1" selected="0">
            <x v="26"/>
          </reference>
        </references>
      </pivotArea>
    </format>
    <format dxfId="661">
      <pivotArea field="0" dataOnly="0" labelOnly="1" grandRow="1" outline="0" axis="axisRow" fieldPosition="0">
        <references count="1">
          <reference field="4294967294" count="1" selected="0">
            <x v="27"/>
          </reference>
        </references>
      </pivotArea>
    </format>
    <format dxfId="660">
      <pivotArea field="0" dataOnly="0" labelOnly="1" grandRow="1" outline="0" axis="axisRow" fieldPosition="0">
        <references count="1">
          <reference field="4294967294" count="1" selected="0">
            <x v="28"/>
          </reference>
        </references>
      </pivotArea>
    </format>
    <format dxfId="659">
      <pivotArea field="0" dataOnly="0" labelOnly="1" grandRow="1" outline="0" axis="axisRow" fieldPosition="0">
        <references count="1">
          <reference field="4294967294" count="1" selected="0">
            <x v="29"/>
          </reference>
        </references>
      </pivotArea>
    </format>
    <format dxfId="658">
      <pivotArea field="0" dataOnly="0" labelOnly="1" grandRow="1" outline="0" axis="axisRow" fieldPosition="0">
        <references count="1">
          <reference field="4294967294" count="1" selected="0">
            <x v="30"/>
          </reference>
        </references>
      </pivotArea>
    </format>
    <format dxfId="657">
      <pivotArea field="0" dataOnly="0" labelOnly="1" grandRow="1" outline="0" axis="axisRow" fieldPosition="0">
        <references count="1">
          <reference field="4294967294" count="1" selected="0">
            <x v="31"/>
          </reference>
        </references>
      </pivotArea>
    </format>
    <format dxfId="656">
      <pivotArea field="0" dataOnly="0" labelOnly="1" grandRow="1" outline="0" axis="axisRow" fieldPosition="0">
        <references count="1">
          <reference field="4294967294" count="1" selected="0">
            <x v="0"/>
          </reference>
        </references>
      </pivotArea>
    </format>
    <format dxfId="655">
      <pivotArea field="0" dataOnly="0" labelOnly="1" grandRow="1" outline="0" axis="axisRow" fieldPosition="0">
        <references count="1">
          <reference field="4294967294" count="1" selected="0">
            <x v="1"/>
          </reference>
        </references>
      </pivotArea>
    </format>
    <format dxfId="654">
      <pivotArea field="0" dataOnly="0" labelOnly="1" grandRow="1" outline="0" axis="axisRow" fieldPosition="0">
        <references count="1">
          <reference field="4294967294" count="1" selected="0">
            <x v="2"/>
          </reference>
        </references>
      </pivotArea>
    </format>
    <format dxfId="653">
      <pivotArea field="0" dataOnly="0" labelOnly="1" grandRow="1" outline="0" axis="axisRow" fieldPosition="0">
        <references count="1">
          <reference field="4294967294" count="1" selected="0">
            <x v="3"/>
          </reference>
        </references>
      </pivotArea>
    </format>
    <format dxfId="652">
      <pivotArea field="0" dataOnly="0" labelOnly="1" grandRow="1" outline="0" axis="axisRow" fieldPosition="0">
        <references count="1">
          <reference field="4294967294" count="1" selected="0">
            <x v="4"/>
          </reference>
        </references>
      </pivotArea>
    </format>
    <format dxfId="651">
      <pivotArea field="0" dataOnly="0" labelOnly="1" grandRow="1" outline="0" axis="axisRow" fieldPosition="0">
        <references count="1">
          <reference field="4294967294" count="1" selected="0">
            <x v="5"/>
          </reference>
        </references>
      </pivotArea>
    </format>
    <format dxfId="650">
      <pivotArea field="0" dataOnly="0" labelOnly="1" grandRow="1" outline="0" axis="axisRow" fieldPosition="0">
        <references count="1">
          <reference field="4294967294" count="1" selected="0">
            <x v="6"/>
          </reference>
        </references>
      </pivotArea>
    </format>
    <format dxfId="649">
      <pivotArea field="0" dataOnly="0" labelOnly="1" grandRow="1" outline="0" axis="axisRow" fieldPosition="0">
        <references count="1">
          <reference field="4294967294" count="1" selected="0">
            <x v="7"/>
          </reference>
        </references>
      </pivotArea>
    </format>
    <format dxfId="648">
      <pivotArea field="0" dataOnly="0" labelOnly="1" grandRow="1" outline="0" axis="axisRow" fieldPosition="0">
        <references count="1">
          <reference field="4294967294" count="1" selected="0">
            <x v="8"/>
          </reference>
        </references>
      </pivotArea>
    </format>
    <format dxfId="647">
      <pivotArea field="0" dataOnly="0" labelOnly="1" grandRow="1" outline="0" axis="axisRow" fieldPosition="0">
        <references count="1">
          <reference field="4294967294" count="1" selected="0">
            <x v="9"/>
          </reference>
        </references>
      </pivotArea>
    </format>
    <format dxfId="646">
      <pivotArea field="0" dataOnly="0" labelOnly="1" grandRow="1" outline="0" axis="axisRow" fieldPosition="0">
        <references count="1">
          <reference field="4294967294" count="1" selected="0">
            <x v="10"/>
          </reference>
        </references>
      </pivotArea>
    </format>
    <format dxfId="645">
      <pivotArea field="0" dataOnly="0" labelOnly="1" grandRow="1" outline="0" axis="axisRow" fieldPosition="0">
        <references count="1">
          <reference field="4294967294" count="1" selected="0">
            <x v="11"/>
          </reference>
        </references>
      </pivotArea>
    </format>
    <format dxfId="644">
      <pivotArea field="0" dataOnly="0" labelOnly="1" grandRow="1" outline="0" axis="axisRow" fieldPosition="0">
        <references count="1">
          <reference field="4294967294" count="1" selected="0">
            <x v="12"/>
          </reference>
        </references>
      </pivotArea>
    </format>
    <format dxfId="643">
      <pivotArea field="0" dataOnly="0" labelOnly="1" grandRow="1" outline="0" axis="axisRow" fieldPosition="0">
        <references count="1">
          <reference field="4294967294" count="1" selected="0">
            <x v="13"/>
          </reference>
        </references>
      </pivotArea>
    </format>
    <format dxfId="642">
      <pivotArea field="0" dataOnly="0" labelOnly="1" grandRow="1" outline="0" axis="axisRow" fieldPosition="0">
        <references count="1">
          <reference field="4294967294" count="1" selected="0">
            <x v="14"/>
          </reference>
        </references>
      </pivotArea>
    </format>
    <format dxfId="641">
      <pivotArea field="0" dataOnly="0" labelOnly="1" grandRow="1" outline="0" axis="axisRow" fieldPosition="0">
        <references count="1">
          <reference field="4294967294" count="1" selected="0">
            <x v="15"/>
          </reference>
        </references>
      </pivotArea>
    </format>
    <format dxfId="640">
      <pivotArea field="0" dataOnly="0" labelOnly="1" grandRow="1" outline="0" axis="axisRow" fieldPosition="0">
        <references count="1">
          <reference field="4294967294" count="1" selected="0">
            <x v="16"/>
          </reference>
        </references>
      </pivotArea>
    </format>
    <format dxfId="639">
      <pivotArea field="0" dataOnly="0" labelOnly="1" grandRow="1" outline="0" axis="axisRow" fieldPosition="0">
        <references count="1">
          <reference field="4294967294" count="1" selected="0">
            <x v="17"/>
          </reference>
        </references>
      </pivotArea>
    </format>
    <format dxfId="638">
      <pivotArea field="0" dataOnly="0" labelOnly="1" grandRow="1" outline="0" axis="axisRow" fieldPosition="0">
        <references count="1">
          <reference field="4294967294" count="1" selected="0">
            <x v="18"/>
          </reference>
        </references>
      </pivotArea>
    </format>
    <format dxfId="637">
      <pivotArea field="0" dataOnly="0" labelOnly="1" grandRow="1" outline="0" axis="axisRow" fieldPosition="0">
        <references count="1">
          <reference field="4294967294" count="1" selected="0">
            <x v="19"/>
          </reference>
        </references>
      </pivotArea>
    </format>
    <format dxfId="636">
      <pivotArea field="0" dataOnly="0" labelOnly="1" grandRow="1" outline="0" axis="axisRow" fieldPosition="0">
        <references count="1">
          <reference field="4294967294" count="1" selected="0">
            <x v="20"/>
          </reference>
        </references>
      </pivotArea>
    </format>
    <format dxfId="635">
      <pivotArea field="0" dataOnly="0" labelOnly="1" grandRow="1" outline="0" axis="axisRow" fieldPosition="0">
        <references count="1">
          <reference field="4294967294" count="1" selected="0">
            <x v="21"/>
          </reference>
        </references>
      </pivotArea>
    </format>
    <format dxfId="634">
      <pivotArea field="0" dataOnly="0" labelOnly="1" grandRow="1" outline="0" axis="axisRow" fieldPosition="0">
        <references count="1">
          <reference field="4294967294" count="1" selected="0">
            <x v="22"/>
          </reference>
        </references>
      </pivotArea>
    </format>
    <format dxfId="633">
      <pivotArea field="0" dataOnly="0" labelOnly="1" grandRow="1" outline="0" axis="axisRow" fieldPosition="0">
        <references count="1">
          <reference field="4294967294" count="1" selected="0">
            <x v="23"/>
          </reference>
        </references>
      </pivotArea>
    </format>
    <format dxfId="632">
      <pivotArea field="0" dataOnly="0" labelOnly="1" grandRow="1" outline="0" axis="axisRow" fieldPosition="0">
        <references count="1">
          <reference field="4294967294" count="1" selected="0">
            <x v="24"/>
          </reference>
        </references>
      </pivotArea>
    </format>
    <format dxfId="631">
      <pivotArea field="0" dataOnly="0" labelOnly="1" grandRow="1" outline="0" axis="axisRow" fieldPosition="0">
        <references count="1">
          <reference field="4294967294" count="1" selected="0">
            <x v="25"/>
          </reference>
        </references>
      </pivotArea>
    </format>
    <format dxfId="630">
      <pivotArea field="0" dataOnly="0" labelOnly="1" grandRow="1" outline="0" axis="axisRow" fieldPosition="0">
        <references count="1">
          <reference field="4294967294" count="1" selected="0">
            <x v="26"/>
          </reference>
        </references>
      </pivotArea>
    </format>
    <format dxfId="629">
      <pivotArea field="0" dataOnly="0" labelOnly="1" grandRow="1" outline="0" axis="axisRow" fieldPosition="0">
        <references count="1">
          <reference field="4294967294" count="1" selected="0">
            <x v="27"/>
          </reference>
        </references>
      </pivotArea>
    </format>
    <format dxfId="628">
      <pivotArea field="0" dataOnly="0" labelOnly="1" grandRow="1" outline="0" axis="axisRow" fieldPosition="0">
        <references count="1">
          <reference field="4294967294" count="1" selected="0">
            <x v="28"/>
          </reference>
        </references>
      </pivotArea>
    </format>
    <format dxfId="627">
      <pivotArea field="0" dataOnly="0" labelOnly="1" grandRow="1" outline="0" axis="axisRow" fieldPosition="0">
        <references count="1">
          <reference field="4294967294" count="1" selected="0">
            <x v="29"/>
          </reference>
        </references>
      </pivotArea>
    </format>
    <format dxfId="626">
      <pivotArea field="0" dataOnly="0" labelOnly="1" grandRow="1" outline="0" axis="axisRow" fieldPosition="0">
        <references count="1">
          <reference field="4294967294" count="1" selected="0">
            <x v="30"/>
          </reference>
        </references>
      </pivotArea>
    </format>
    <format dxfId="625">
      <pivotArea field="0" dataOnly="0" labelOnly="1" grandRow="1" outline="0" axis="axisRow" fieldPosition="0">
        <references count="1">
          <reference field="4294967294" count="1" selected="0">
            <x v="31"/>
          </reference>
        </references>
      </pivotArea>
    </format>
    <format dxfId="624">
      <pivotArea field="0" dataOnly="0" labelOnly="1" grandRow="1" outline="0" axis="axisRow" fieldPosition="0">
        <references count="1">
          <reference field="4294967294" count="1" selected="0">
            <x v="0"/>
          </reference>
        </references>
      </pivotArea>
    </format>
    <format dxfId="623">
      <pivotArea field="0" dataOnly="0" labelOnly="1" grandRow="1" outline="0" axis="axisRow" fieldPosition="0">
        <references count="1">
          <reference field="4294967294" count="1" selected="0">
            <x v="1"/>
          </reference>
        </references>
      </pivotArea>
    </format>
    <format dxfId="622">
      <pivotArea field="0" dataOnly="0" labelOnly="1" grandRow="1" outline="0" axis="axisRow" fieldPosition="0">
        <references count="1">
          <reference field="4294967294" count="1" selected="0">
            <x v="2"/>
          </reference>
        </references>
      </pivotArea>
    </format>
    <format dxfId="621">
      <pivotArea field="0" dataOnly="0" labelOnly="1" grandRow="1" outline="0" axis="axisRow" fieldPosition="0">
        <references count="1">
          <reference field="4294967294" count="1" selected="0">
            <x v="3"/>
          </reference>
        </references>
      </pivotArea>
    </format>
    <format dxfId="620">
      <pivotArea field="0" dataOnly="0" labelOnly="1" grandRow="1" outline="0" axis="axisRow" fieldPosition="0">
        <references count="1">
          <reference field="4294967294" count="1" selected="0">
            <x v="4"/>
          </reference>
        </references>
      </pivotArea>
    </format>
    <format dxfId="619">
      <pivotArea field="0" dataOnly="0" labelOnly="1" grandRow="1" outline="0" axis="axisRow" fieldPosition="0">
        <references count="1">
          <reference field="4294967294" count="1" selected="0">
            <x v="5"/>
          </reference>
        </references>
      </pivotArea>
    </format>
    <format dxfId="618">
      <pivotArea field="0" dataOnly="0" labelOnly="1" grandRow="1" outline="0" axis="axisRow" fieldPosition="0">
        <references count="1">
          <reference field="4294967294" count="1" selected="0">
            <x v="6"/>
          </reference>
        </references>
      </pivotArea>
    </format>
    <format dxfId="617">
      <pivotArea field="0" dataOnly="0" labelOnly="1" grandRow="1" outline="0" axis="axisRow" fieldPosition="0">
        <references count="1">
          <reference field="4294967294" count="1" selected="0">
            <x v="7"/>
          </reference>
        </references>
      </pivotArea>
    </format>
    <format dxfId="616">
      <pivotArea field="0" dataOnly="0" labelOnly="1" grandRow="1" outline="0" axis="axisRow" fieldPosition="0">
        <references count="1">
          <reference field="4294967294" count="1" selected="0">
            <x v="8"/>
          </reference>
        </references>
      </pivotArea>
    </format>
    <format dxfId="615">
      <pivotArea field="0" dataOnly="0" labelOnly="1" grandRow="1" outline="0" axis="axisRow" fieldPosition="0">
        <references count="1">
          <reference field="4294967294" count="1" selected="0">
            <x v="9"/>
          </reference>
        </references>
      </pivotArea>
    </format>
    <format dxfId="614">
      <pivotArea field="0" dataOnly="0" labelOnly="1" grandRow="1" outline="0" axis="axisRow" fieldPosition="0">
        <references count="1">
          <reference field="4294967294" count="1" selected="0">
            <x v="10"/>
          </reference>
        </references>
      </pivotArea>
    </format>
    <format dxfId="613">
      <pivotArea field="0" dataOnly="0" labelOnly="1" grandRow="1" outline="0" axis="axisRow" fieldPosition="0">
        <references count="1">
          <reference field="4294967294" count="1" selected="0">
            <x v="11"/>
          </reference>
        </references>
      </pivotArea>
    </format>
    <format dxfId="612">
      <pivotArea field="0" dataOnly="0" labelOnly="1" grandRow="1" outline="0" axis="axisRow" fieldPosition="0">
        <references count="1">
          <reference field="4294967294" count="1" selected="0">
            <x v="12"/>
          </reference>
        </references>
      </pivotArea>
    </format>
    <format dxfId="611">
      <pivotArea field="0" dataOnly="0" labelOnly="1" grandRow="1" outline="0" axis="axisRow" fieldPosition="0">
        <references count="1">
          <reference field="4294967294" count="1" selected="0">
            <x v="13"/>
          </reference>
        </references>
      </pivotArea>
    </format>
    <format dxfId="610">
      <pivotArea field="0" dataOnly="0" labelOnly="1" grandRow="1" outline="0" axis="axisRow" fieldPosition="0">
        <references count="1">
          <reference field="4294967294" count="1" selected="0">
            <x v="14"/>
          </reference>
        </references>
      </pivotArea>
    </format>
    <format dxfId="609">
      <pivotArea field="0" dataOnly="0" labelOnly="1" grandRow="1" outline="0" axis="axisRow" fieldPosition="0">
        <references count="1">
          <reference field="4294967294" count="1" selected="0">
            <x v="15"/>
          </reference>
        </references>
      </pivotArea>
    </format>
    <format dxfId="608">
      <pivotArea field="0" dataOnly="0" labelOnly="1" grandRow="1" outline="0" axis="axisRow" fieldPosition="0">
        <references count="1">
          <reference field="4294967294" count="1" selected="0">
            <x v="16"/>
          </reference>
        </references>
      </pivotArea>
    </format>
    <format dxfId="607">
      <pivotArea field="0" dataOnly="0" labelOnly="1" grandRow="1" outline="0" axis="axisRow" fieldPosition="0">
        <references count="1">
          <reference field="4294967294" count="1" selected="0">
            <x v="17"/>
          </reference>
        </references>
      </pivotArea>
    </format>
    <format dxfId="606">
      <pivotArea field="0" dataOnly="0" labelOnly="1" grandRow="1" outline="0" axis="axisRow" fieldPosition="0">
        <references count="1">
          <reference field="4294967294" count="1" selected="0">
            <x v="18"/>
          </reference>
        </references>
      </pivotArea>
    </format>
    <format dxfId="605">
      <pivotArea field="0" dataOnly="0" labelOnly="1" grandRow="1" outline="0" axis="axisRow" fieldPosition="0">
        <references count="1">
          <reference field="4294967294" count="1" selected="0">
            <x v="19"/>
          </reference>
        </references>
      </pivotArea>
    </format>
    <format dxfId="604">
      <pivotArea field="0" dataOnly="0" labelOnly="1" grandRow="1" outline="0" axis="axisRow" fieldPosition="0">
        <references count="1">
          <reference field="4294967294" count="1" selected="0">
            <x v="20"/>
          </reference>
        </references>
      </pivotArea>
    </format>
    <format dxfId="603">
      <pivotArea field="0" dataOnly="0" labelOnly="1" grandRow="1" outline="0" axis="axisRow" fieldPosition="0">
        <references count="1">
          <reference field="4294967294" count="1" selected="0">
            <x v="21"/>
          </reference>
        </references>
      </pivotArea>
    </format>
    <format dxfId="602">
      <pivotArea field="0" dataOnly="0" labelOnly="1" grandRow="1" outline="0" axis="axisRow" fieldPosition="0">
        <references count="1">
          <reference field="4294967294" count="1" selected="0">
            <x v="22"/>
          </reference>
        </references>
      </pivotArea>
    </format>
    <format dxfId="601">
      <pivotArea field="0" dataOnly="0" labelOnly="1" grandRow="1" outline="0" axis="axisRow" fieldPosition="0">
        <references count="1">
          <reference field="4294967294" count="1" selected="0">
            <x v="23"/>
          </reference>
        </references>
      </pivotArea>
    </format>
    <format dxfId="600">
      <pivotArea field="0" dataOnly="0" labelOnly="1" grandRow="1" outline="0" axis="axisRow" fieldPosition="0">
        <references count="1">
          <reference field="4294967294" count="1" selected="0">
            <x v="24"/>
          </reference>
        </references>
      </pivotArea>
    </format>
    <format dxfId="599">
      <pivotArea field="0" dataOnly="0" labelOnly="1" grandRow="1" outline="0" axis="axisRow" fieldPosition="0">
        <references count="1">
          <reference field="4294967294" count="1" selected="0">
            <x v="25"/>
          </reference>
        </references>
      </pivotArea>
    </format>
    <format dxfId="598">
      <pivotArea field="0" dataOnly="0" labelOnly="1" grandRow="1" outline="0" axis="axisRow" fieldPosition="0">
        <references count="1">
          <reference field="4294967294" count="1" selected="0">
            <x v="26"/>
          </reference>
        </references>
      </pivotArea>
    </format>
    <format dxfId="597">
      <pivotArea field="0" dataOnly="0" labelOnly="1" grandRow="1" outline="0" axis="axisRow" fieldPosition="0">
        <references count="1">
          <reference field="4294967294" count="1" selected="0">
            <x v="27"/>
          </reference>
        </references>
      </pivotArea>
    </format>
    <format dxfId="596">
      <pivotArea field="0" dataOnly="0" labelOnly="1" grandRow="1" outline="0" axis="axisRow" fieldPosition="0">
        <references count="1">
          <reference field="4294967294" count="1" selected="0">
            <x v="28"/>
          </reference>
        </references>
      </pivotArea>
    </format>
    <format dxfId="595">
      <pivotArea field="0" dataOnly="0" labelOnly="1" grandRow="1" outline="0" axis="axisRow" fieldPosition="0">
        <references count="1">
          <reference field="4294967294" count="1" selected="0">
            <x v="29"/>
          </reference>
        </references>
      </pivotArea>
    </format>
    <format dxfId="594">
      <pivotArea field="0" dataOnly="0" labelOnly="1" grandRow="1" outline="0" axis="axisRow" fieldPosition="0">
        <references count="1">
          <reference field="4294967294" count="1" selected="0">
            <x v="30"/>
          </reference>
        </references>
      </pivotArea>
    </format>
    <format dxfId="593">
      <pivotArea field="0" dataOnly="0" labelOnly="1" grandRow="1" outline="0" axis="axisRow" fieldPosition="0">
        <references count="1">
          <reference field="4294967294" count="1" selected="0">
            <x v="31"/>
          </reference>
        </references>
      </pivotArea>
    </format>
    <format dxfId="592">
      <pivotArea field="0" dataOnly="0" labelOnly="1" grandRow="1" outline="0" axis="axisRow" fieldPosition="0">
        <references count="1">
          <reference field="4294967294" count="1" selected="0">
            <x v="0"/>
          </reference>
        </references>
      </pivotArea>
    </format>
    <format dxfId="591">
      <pivotArea field="0" dataOnly="0" labelOnly="1" grandRow="1" outline="0" axis="axisRow" fieldPosition="0">
        <references count="1">
          <reference field="4294967294" count="1" selected="0">
            <x v="1"/>
          </reference>
        </references>
      </pivotArea>
    </format>
    <format dxfId="590">
      <pivotArea field="0" dataOnly="0" labelOnly="1" grandRow="1" outline="0" axis="axisRow" fieldPosition="0">
        <references count="1">
          <reference field="4294967294" count="1" selected="0">
            <x v="2"/>
          </reference>
        </references>
      </pivotArea>
    </format>
    <format dxfId="589">
      <pivotArea field="0" dataOnly="0" labelOnly="1" grandRow="1" outline="0" axis="axisRow" fieldPosition="0">
        <references count="1">
          <reference field="4294967294" count="1" selected="0">
            <x v="3"/>
          </reference>
        </references>
      </pivotArea>
    </format>
    <format dxfId="588">
      <pivotArea field="0" dataOnly="0" labelOnly="1" grandRow="1" outline="0" axis="axisRow" fieldPosition="0">
        <references count="1">
          <reference field="4294967294" count="1" selected="0">
            <x v="4"/>
          </reference>
        </references>
      </pivotArea>
    </format>
    <format dxfId="587">
      <pivotArea field="0" dataOnly="0" labelOnly="1" grandRow="1" outline="0" axis="axisRow" fieldPosition="0">
        <references count="1">
          <reference field="4294967294" count="1" selected="0">
            <x v="5"/>
          </reference>
        </references>
      </pivotArea>
    </format>
    <format dxfId="586">
      <pivotArea field="0" dataOnly="0" labelOnly="1" grandRow="1" outline="0" axis="axisRow" fieldPosition="0">
        <references count="1">
          <reference field="4294967294" count="1" selected="0">
            <x v="6"/>
          </reference>
        </references>
      </pivotArea>
    </format>
    <format dxfId="585">
      <pivotArea field="0" dataOnly="0" labelOnly="1" grandRow="1" outline="0" axis="axisRow" fieldPosition="0">
        <references count="1">
          <reference field="4294967294" count="1" selected="0">
            <x v="7"/>
          </reference>
        </references>
      </pivotArea>
    </format>
    <format dxfId="584">
      <pivotArea field="0" dataOnly="0" labelOnly="1" grandRow="1" outline="0" axis="axisRow" fieldPosition="0">
        <references count="1">
          <reference field="4294967294" count="1" selected="0">
            <x v="8"/>
          </reference>
        </references>
      </pivotArea>
    </format>
    <format dxfId="583">
      <pivotArea field="0" dataOnly="0" labelOnly="1" grandRow="1" outline="0" axis="axisRow" fieldPosition="0">
        <references count="1">
          <reference field="4294967294" count="1" selected="0">
            <x v="9"/>
          </reference>
        </references>
      </pivotArea>
    </format>
    <format dxfId="582">
      <pivotArea field="0" dataOnly="0" labelOnly="1" grandRow="1" outline="0" axis="axisRow" fieldPosition="0">
        <references count="1">
          <reference field="4294967294" count="1" selected="0">
            <x v="10"/>
          </reference>
        </references>
      </pivotArea>
    </format>
    <format dxfId="581">
      <pivotArea field="0" dataOnly="0" labelOnly="1" grandRow="1" outline="0" axis="axisRow" fieldPosition="0">
        <references count="1">
          <reference field="4294967294" count="1" selected="0">
            <x v="11"/>
          </reference>
        </references>
      </pivotArea>
    </format>
    <format dxfId="580">
      <pivotArea field="0" dataOnly="0" labelOnly="1" grandRow="1" outline="0" axis="axisRow" fieldPosition="0">
        <references count="1">
          <reference field="4294967294" count="1" selected="0">
            <x v="12"/>
          </reference>
        </references>
      </pivotArea>
    </format>
    <format dxfId="579">
      <pivotArea field="0" dataOnly="0" labelOnly="1" grandRow="1" outline="0" axis="axisRow" fieldPosition="0">
        <references count="1">
          <reference field="4294967294" count="1" selected="0">
            <x v="13"/>
          </reference>
        </references>
      </pivotArea>
    </format>
    <format dxfId="578">
      <pivotArea field="0" dataOnly="0" labelOnly="1" grandRow="1" outline="0" axis="axisRow" fieldPosition="0">
        <references count="1">
          <reference field="4294967294" count="1" selected="0">
            <x v="14"/>
          </reference>
        </references>
      </pivotArea>
    </format>
    <format dxfId="577">
      <pivotArea field="0" dataOnly="0" labelOnly="1" grandRow="1" outline="0" axis="axisRow" fieldPosition="0">
        <references count="1">
          <reference field="4294967294" count="1" selected="0">
            <x v="15"/>
          </reference>
        </references>
      </pivotArea>
    </format>
    <format dxfId="576">
      <pivotArea field="0" dataOnly="0" labelOnly="1" grandRow="1" outline="0" axis="axisRow" fieldPosition="0">
        <references count="1">
          <reference field="4294967294" count="1" selected="0">
            <x v="16"/>
          </reference>
        </references>
      </pivotArea>
    </format>
    <format dxfId="575">
      <pivotArea field="0" dataOnly="0" labelOnly="1" grandRow="1" outline="0" axis="axisRow" fieldPosition="0">
        <references count="1">
          <reference field="4294967294" count="1" selected="0">
            <x v="17"/>
          </reference>
        </references>
      </pivotArea>
    </format>
    <format dxfId="574">
      <pivotArea field="0" dataOnly="0" labelOnly="1" grandRow="1" outline="0" axis="axisRow" fieldPosition="0">
        <references count="1">
          <reference field="4294967294" count="1" selected="0">
            <x v="18"/>
          </reference>
        </references>
      </pivotArea>
    </format>
    <format dxfId="573">
      <pivotArea field="0" dataOnly="0" labelOnly="1" grandRow="1" outline="0" axis="axisRow" fieldPosition="0">
        <references count="1">
          <reference field="4294967294" count="1" selected="0">
            <x v="19"/>
          </reference>
        </references>
      </pivotArea>
    </format>
    <format dxfId="572">
      <pivotArea field="0" dataOnly="0" labelOnly="1" grandRow="1" outline="0" axis="axisRow" fieldPosition="0">
        <references count="1">
          <reference field="4294967294" count="1" selected="0">
            <x v="20"/>
          </reference>
        </references>
      </pivotArea>
    </format>
    <format dxfId="571">
      <pivotArea field="0" dataOnly="0" labelOnly="1" grandRow="1" outline="0" axis="axisRow" fieldPosition="0">
        <references count="1">
          <reference field="4294967294" count="1" selected="0">
            <x v="21"/>
          </reference>
        </references>
      </pivotArea>
    </format>
    <format dxfId="570">
      <pivotArea field="0" dataOnly="0" labelOnly="1" grandRow="1" outline="0" axis="axisRow" fieldPosition="0">
        <references count="1">
          <reference field="4294967294" count="1" selected="0">
            <x v="22"/>
          </reference>
        </references>
      </pivotArea>
    </format>
    <format dxfId="569">
      <pivotArea field="0" dataOnly="0" labelOnly="1" grandRow="1" outline="0" axis="axisRow" fieldPosition="0">
        <references count="1">
          <reference field="4294967294" count="1" selected="0">
            <x v="23"/>
          </reference>
        </references>
      </pivotArea>
    </format>
    <format dxfId="568">
      <pivotArea field="0" dataOnly="0" labelOnly="1" grandRow="1" outline="0" axis="axisRow" fieldPosition="0">
        <references count="1">
          <reference field="4294967294" count="1" selected="0">
            <x v="24"/>
          </reference>
        </references>
      </pivotArea>
    </format>
    <format dxfId="567">
      <pivotArea field="0" dataOnly="0" labelOnly="1" grandRow="1" outline="0" axis="axisRow" fieldPosition="0">
        <references count="1">
          <reference field="4294967294" count="1" selected="0">
            <x v="25"/>
          </reference>
        </references>
      </pivotArea>
    </format>
    <format dxfId="566">
      <pivotArea field="0" dataOnly="0" labelOnly="1" grandRow="1" outline="0" axis="axisRow" fieldPosition="0">
        <references count="1">
          <reference field="4294967294" count="1" selected="0">
            <x v="26"/>
          </reference>
        </references>
      </pivotArea>
    </format>
    <format dxfId="565">
      <pivotArea field="0" dataOnly="0" labelOnly="1" grandRow="1" outline="0" axis="axisRow" fieldPosition="0">
        <references count="1">
          <reference field="4294967294" count="1" selected="0">
            <x v="27"/>
          </reference>
        </references>
      </pivotArea>
    </format>
    <format dxfId="564">
      <pivotArea field="0" dataOnly="0" labelOnly="1" grandRow="1" outline="0" axis="axisRow" fieldPosition="0">
        <references count="1">
          <reference field="4294967294" count="1" selected="0">
            <x v="28"/>
          </reference>
        </references>
      </pivotArea>
    </format>
    <format dxfId="563">
      <pivotArea field="0" dataOnly="0" labelOnly="1" grandRow="1" outline="0" axis="axisRow" fieldPosition="0">
        <references count="1">
          <reference field="4294967294" count="1" selected="0">
            <x v="29"/>
          </reference>
        </references>
      </pivotArea>
    </format>
    <format dxfId="562">
      <pivotArea field="0" dataOnly="0" labelOnly="1" grandRow="1" outline="0" axis="axisRow" fieldPosition="0">
        <references count="1">
          <reference field="4294967294" count="1" selected="0">
            <x v="30"/>
          </reference>
        </references>
      </pivotArea>
    </format>
    <format dxfId="561">
      <pivotArea field="0" dataOnly="0" labelOnly="1" grandRow="1" outline="0" axis="axisRow" fieldPosition="0">
        <references count="1">
          <reference field="4294967294" count="1" selected="0">
            <x v="31"/>
          </reference>
        </references>
      </pivotArea>
    </format>
    <format dxfId="560">
      <pivotArea field="0" dataOnly="0" labelOnly="1" grandRow="1" outline="0" axis="axisRow" fieldPosition="0">
        <references count="1">
          <reference field="4294967294" count="1" selected="0">
            <x v="0"/>
          </reference>
        </references>
      </pivotArea>
    </format>
    <format dxfId="559">
      <pivotArea field="0" dataOnly="0" labelOnly="1" grandRow="1" outline="0" axis="axisRow" fieldPosition="0">
        <references count="1">
          <reference field="4294967294" count="1" selected="0">
            <x v="1"/>
          </reference>
        </references>
      </pivotArea>
    </format>
    <format dxfId="558">
      <pivotArea field="0" dataOnly="0" labelOnly="1" grandRow="1" outline="0" axis="axisRow" fieldPosition="0">
        <references count="1">
          <reference field="4294967294" count="1" selected="0">
            <x v="2"/>
          </reference>
        </references>
      </pivotArea>
    </format>
    <format dxfId="557">
      <pivotArea field="0" dataOnly="0" labelOnly="1" grandRow="1" outline="0" axis="axisRow" fieldPosition="0">
        <references count="1">
          <reference field="4294967294" count="1" selected="0">
            <x v="3"/>
          </reference>
        </references>
      </pivotArea>
    </format>
    <format dxfId="556">
      <pivotArea field="0" dataOnly="0" labelOnly="1" grandRow="1" outline="0" axis="axisRow" fieldPosition="0">
        <references count="1">
          <reference field="4294967294" count="1" selected="0">
            <x v="4"/>
          </reference>
        </references>
      </pivotArea>
    </format>
    <format dxfId="555">
      <pivotArea field="0" dataOnly="0" labelOnly="1" grandRow="1" outline="0" axis="axisRow" fieldPosition="0">
        <references count="1">
          <reference field="4294967294" count="1" selected="0">
            <x v="5"/>
          </reference>
        </references>
      </pivotArea>
    </format>
    <format dxfId="554">
      <pivotArea field="0" dataOnly="0" labelOnly="1" grandRow="1" outline="0" axis="axisRow" fieldPosition="0">
        <references count="1">
          <reference field="4294967294" count="1" selected="0">
            <x v="6"/>
          </reference>
        </references>
      </pivotArea>
    </format>
    <format dxfId="553">
      <pivotArea field="0" dataOnly="0" labelOnly="1" grandRow="1" outline="0" axis="axisRow" fieldPosition="0">
        <references count="1">
          <reference field="4294967294" count="1" selected="0">
            <x v="7"/>
          </reference>
        </references>
      </pivotArea>
    </format>
    <format dxfId="552">
      <pivotArea field="0" dataOnly="0" labelOnly="1" grandRow="1" outline="0" axis="axisRow" fieldPosition="0">
        <references count="1">
          <reference field="4294967294" count="1" selected="0">
            <x v="8"/>
          </reference>
        </references>
      </pivotArea>
    </format>
    <format dxfId="551">
      <pivotArea field="0" dataOnly="0" labelOnly="1" grandRow="1" outline="0" axis="axisRow" fieldPosition="0">
        <references count="1">
          <reference field="4294967294" count="1" selected="0">
            <x v="9"/>
          </reference>
        </references>
      </pivotArea>
    </format>
    <format dxfId="550">
      <pivotArea field="0" dataOnly="0" labelOnly="1" grandRow="1" outline="0" axis="axisRow" fieldPosition="0">
        <references count="1">
          <reference field="4294967294" count="1" selected="0">
            <x v="10"/>
          </reference>
        </references>
      </pivotArea>
    </format>
    <format dxfId="549">
      <pivotArea field="0" dataOnly="0" labelOnly="1" grandRow="1" outline="0" axis="axisRow" fieldPosition="0">
        <references count="1">
          <reference field="4294967294" count="1" selected="0">
            <x v="11"/>
          </reference>
        </references>
      </pivotArea>
    </format>
    <format dxfId="548">
      <pivotArea field="0" dataOnly="0" labelOnly="1" grandRow="1" outline="0" axis="axisRow" fieldPosition="0">
        <references count="1">
          <reference field="4294967294" count="1" selected="0">
            <x v="12"/>
          </reference>
        </references>
      </pivotArea>
    </format>
    <format dxfId="547">
      <pivotArea field="0" dataOnly="0" labelOnly="1" grandRow="1" outline="0" axis="axisRow" fieldPosition="0">
        <references count="1">
          <reference field="4294967294" count="1" selected="0">
            <x v="13"/>
          </reference>
        </references>
      </pivotArea>
    </format>
    <format dxfId="546">
      <pivotArea field="0" dataOnly="0" labelOnly="1" grandRow="1" outline="0" axis="axisRow" fieldPosition="0">
        <references count="1">
          <reference field="4294967294" count="1" selected="0">
            <x v="14"/>
          </reference>
        </references>
      </pivotArea>
    </format>
    <format dxfId="545">
      <pivotArea field="0" dataOnly="0" labelOnly="1" grandRow="1" outline="0" axis="axisRow" fieldPosition="0">
        <references count="1">
          <reference field="4294967294" count="1" selected="0">
            <x v="15"/>
          </reference>
        </references>
      </pivotArea>
    </format>
    <format dxfId="544">
      <pivotArea field="0" dataOnly="0" labelOnly="1" grandRow="1" outline="0" axis="axisRow" fieldPosition="0">
        <references count="1">
          <reference field="4294967294" count="1" selected="0">
            <x v="16"/>
          </reference>
        </references>
      </pivotArea>
    </format>
    <format dxfId="543">
      <pivotArea field="0" dataOnly="0" labelOnly="1" grandRow="1" outline="0" axis="axisRow" fieldPosition="0">
        <references count="1">
          <reference field="4294967294" count="1" selected="0">
            <x v="17"/>
          </reference>
        </references>
      </pivotArea>
    </format>
    <format dxfId="542">
      <pivotArea field="0" dataOnly="0" labelOnly="1" grandRow="1" outline="0" axis="axisRow" fieldPosition="0">
        <references count="1">
          <reference field="4294967294" count="1" selected="0">
            <x v="18"/>
          </reference>
        </references>
      </pivotArea>
    </format>
    <format dxfId="541">
      <pivotArea field="0" dataOnly="0" labelOnly="1" grandRow="1" outline="0" axis="axisRow" fieldPosition="0">
        <references count="1">
          <reference field="4294967294" count="1" selected="0">
            <x v="19"/>
          </reference>
        </references>
      </pivotArea>
    </format>
    <format dxfId="540">
      <pivotArea field="0" dataOnly="0" labelOnly="1" grandRow="1" outline="0" axis="axisRow" fieldPosition="0">
        <references count="1">
          <reference field="4294967294" count="1" selected="0">
            <x v="20"/>
          </reference>
        </references>
      </pivotArea>
    </format>
    <format dxfId="539">
      <pivotArea field="0" dataOnly="0" labelOnly="1" grandRow="1" outline="0" axis="axisRow" fieldPosition="0">
        <references count="1">
          <reference field="4294967294" count="1" selected="0">
            <x v="21"/>
          </reference>
        </references>
      </pivotArea>
    </format>
    <format dxfId="538">
      <pivotArea field="0" dataOnly="0" labelOnly="1" grandRow="1" outline="0" axis="axisRow" fieldPosition="0">
        <references count="1">
          <reference field="4294967294" count="1" selected="0">
            <x v="22"/>
          </reference>
        </references>
      </pivotArea>
    </format>
    <format dxfId="537">
      <pivotArea field="0" dataOnly="0" labelOnly="1" grandRow="1" outline="0" axis="axisRow" fieldPosition="0">
        <references count="1">
          <reference field="4294967294" count="1" selected="0">
            <x v="23"/>
          </reference>
        </references>
      </pivotArea>
    </format>
    <format dxfId="536">
      <pivotArea field="0" dataOnly="0" labelOnly="1" grandRow="1" outline="0" axis="axisRow" fieldPosition="0">
        <references count="1">
          <reference field="4294967294" count="1" selected="0">
            <x v="24"/>
          </reference>
        </references>
      </pivotArea>
    </format>
    <format dxfId="535">
      <pivotArea field="0" dataOnly="0" labelOnly="1" grandRow="1" outline="0" axis="axisRow" fieldPosition="0">
        <references count="1">
          <reference field="4294967294" count="1" selected="0">
            <x v="25"/>
          </reference>
        </references>
      </pivotArea>
    </format>
    <format dxfId="534">
      <pivotArea field="0" dataOnly="0" labelOnly="1" grandRow="1" outline="0" axis="axisRow" fieldPosition="0">
        <references count="1">
          <reference field="4294967294" count="1" selected="0">
            <x v="26"/>
          </reference>
        </references>
      </pivotArea>
    </format>
    <format dxfId="533">
      <pivotArea field="0" dataOnly="0" labelOnly="1" grandRow="1" outline="0" axis="axisRow" fieldPosition="0">
        <references count="1">
          <reference field="4294967294" count="1" selected="0">
            <x v="27"/>
          </reference>
        </references>
      </pivotArea>
    </format>
    <format dxfId="532">
      <pivotArea field="0" dataOnly="0" labelOnly="1" grandRow="1" outline="0" axis="axisRow" fieldPosition="0">
        <references count="1">
          <reference field="4294967294" count="1" selected="0">
            <x v="28"/>
          </reference>
        </references>
      </pivotArea>
    </format>
    <format dxfId="531">
      <pivotArea field="0" dataOnly="0" labelOnly="1" grandRow="1" outline="0" axis="axisRow" fieldPosition="0">
        <references count="1">
          <reference field="4294967294" count="1" selected="0">
            <x v="29"/>
          </reference>
        </references>
      </pivotArea>
    </format>
    <format dxfId="530">
      <pivotArea field="0" dataOnly="0" labelOnly="1" grandRow="1" outline="0" axis="axisRow" fieldPosition="0">
        <references count="1">
          <reference field="4294967294" count="1" selected="0">
            <x v="30"/>
          </reference>
        </references>
      </pivotArea>
    </format>
    <format dxfId="529">
      <pivotArea field="0" dataOnly="0" labelOnly="1" grandRow="1" outline="0" axis="axisRow" fieldPosition="0">
        <references count="1">
          <reference field="4294967294" count="1" selected="0">
            <x v="31"/>
          </reference>
        </references>
      </pivotArea>
    </format>
    <format dxfId="528">
      <pivotArea field="0" dataOnly="0" labelOnly="1" grandRow="1" outline="0" axis="axisRow" fieldPosition="0">
        <references count="1">
          <reference field="4294967294" count="1" selected="0">
            <x v="0"/>
          </reference>
        </references>
      </pivotArea>
    </format>
    <format dxfId="527">
      <pivotArea field="0" dataOnly="0" labelOnly="1" grandRow="1" outline="0" axis="axisRow" fieldPosition="0">
        <references count="1">
          <reference field="4294967294" count="1" selected="0">
            <x v="1"/>
          </reference>
        </references>
      </pivotArea>
    </format>
    <format dxfId="526">
      <pivotArea field="0" dataOnly="0" labelOnly="1" grandRow="1" outline="0" axis="axisRow" fieldPosition="0">
        <references count="1">
          <reference field="4294967294" count="1" selected="0">
            <x v="2"/>
          </reference>
        </references>
      </pivotArea>
    </format>
    <format dxfId="525">
      <pivotArea field="0" dataOnly="0" labelOnly="1" grandRow="1" outline="0" axis="axisRow" fieldPosition="0">
        <references count="1">
          <reference field="4294967294" count="1" selected="0">
            <x v="3"/>
          </reference>
        </references>
      </pivotArea>
    </format>
    <format dxfId="524">
      <pivotArea field="0" dataOnly="0" labelOnly="1" grandRow="1" outline="0" axis="axisRow" fieldPosition="0">
        <references count="1">
          <reference field="4294967294" count="1" selected="0">
            <x v="4"/>
          </reference>
        </references>
      </pivotArea>
    </format>
    <format dxfId="523">
      <pivotArea field="0" dataOnly="0" labelOnly="1" grandRow="1" outline="0" axis="axisRow" fieldPosition="0">
        <references count="1">
          <reference field="4294967294" count="1" selected="0">
            <x v="5"/>
          </reference>
        </references>
      </pivotArea>
    </format>
    <format dxfId="522">
      <pivotArea field="0" dataOnly="0" labelOnly="1" grandRow="1" outline="0" axis="axisRow" fieldPosition="0">
        <references count="1">
          <reference field="4294967294" count="1" selected="0">
            <x v="6"/>
          </reference>
        </references>
      </pivotArea>
    </format>
    <format dxfId="521">
      <pivotArea field="0" dataOnly="0" labelOnly="1" grandRow="1" outline="0" axis="axisRow" fieldPosition="0">
        <references count="1">
          <reference field="4294967294" count="1" selected="0">
            <x v="7"/>
          </reference>
        </references>
      </pivotArea>
    </format>
    <format dxfId="520">
      <pivotArea field="0" dataOnly="0" labelOnly="1" grandRow="1" outline="0" axis="axisRow" fieldPosition="0">
        <references count="1">
          <reference field="4294967294" count="1" selected="0">
            <x v="8"/>
          </reference>
        </references>
      </pivotArea>
    </format>
    <format dxfId="519">
      <pivotArea field="0" dataOnly="0" labelOnly="1" grandRow="1" outline="0" axis="axisRow" fieldPosition="0">
        <references count="1">
          <reference field="4294967294" count="1" selected="0">
            <x v="9"/>
          </reference>
        </references>
      </pivotArea>
    </format>
    <format dxfId="518">
      <pivotArea field="0" dataOnly="0" labelOnly="1" grandRow="1" outline="0" axis="axisRow" fieldPosition="0">
        <references count="1">
          <reference field="4294967294" count="1" selected="0">
            <x v="10"/>
          </reference>
        </references>
      </pivotArea>
    </format>
    <format dxfId="517">
      <pivotArea field="0" dataOnly="0" labelOnly="1" grandRow="1" outline="0" axis="axisRow" fieldPosition="0">
        <references count="1">
          <reference field="4294967294" count="1" selected="0">
            <x v="11"/>
          </reference>
        </references>
      </pivotArea>
    </format>
    <format dxfId="516">
      <pivotArea field="0" dataOnly="0" labelOnly="1" grandRow="1" outline="0" axis="axisRow" fieldPosition="0">
        <references count="1">
          <reference field="4294967294" count="1" selected="0">
            <x v="12"/>
          </reference>
        </references>
      </pivotArea>
    </format>
    <format dxfId="515">
      <pivotArea field="0" dataOnly="0" labelOnly="1" grandRow="1" outline="0" axis="axisRow" fieldPosition="0">
        <references count="1">
          <reference field="4294967294" count="1" selected="0">
            <x v="13"/>
          </reference>
        </references>
      </pivotArea>
    </format>
    <format dxfId="514">
      <pivotArea field="0" dataOnly="0" labelOnly="1" grandRow="1" outline="0" axis="axisRow" fieldPosition="0">
        <references count="1">
          <reference field="4294967294" count="1" selected="0">
            <x v="14"/>
          </reference>
        </references>
      </pivotArea>
    </format>
    <format dxfId="513">
      <pivotArea field="0" dataOnly="0" labelOnly="1" grandRow="1" outline="0" axis="axisRow" fieldPosition="0">
        <references count="1">
          <reference field="4294967294" count="1" selected="0">
            <x v="15"/>
          </reference>
        </references>
      </pivotArea>
    </format>
    <format dxfId="512">
      <pivotArea field="0" dataOnly="0" labelOnly="1" grandRow="1" outline="0" axis="axisRow" fieldPosition="0">
        <references count="1">
          <reference field="4294967294" count="1" selected="0">
            <x v="16"/>
          </reference>
        </references>
      </pivotArea>
    </format>
    <format dxfId="511">
      <pivotArea field="0" dataOnly="0" labelOnly="1" grandRow="1" outline="0" axis="axisRow" fieldPosition="0">
        <references count="1">
          <reference field="4294967294" count="1" selected="0">
            <x v="17"/>
          </reference>
        </references>
      </pivotArea>
    </format>
    <format dxfId="510">
      <pivotArea field="0" dataOnly="0" labelOnly="1" grandRow="1" outline="0" axis="axisRow" fieldPosition="0">
        <references count="1">
          <reference field="4294967294" count="1" selected="0">
            <x v="18"/>
          </reference>
        </references>
      </pivotArea>
    </format>
    <format dxfId="509">
      <pivotArea field="0" dataOnly="0" labelOnly="1" grandRow="1" outline="0" axis="axisRow" fieldPosition="0">
        <references count="1">
          <reference field="4294967294" count="1" selected="0">
            <x v="19"/>
          </reference>
        </references>
      </pivotArea>
    </format>
    <format dxfId="508">
      <pivotArea field="0" dataOnly="0" labelOnly="1" grandRow="1" outline="0" axis="axisRow" fieldPosition="0">
        <references count="1">
          <reference field="4294967294" count="1" selected="0">
            <x v="20"/>
          </reference>
        </references>
      </pivotArea>
    </format>
    <format dxfId="507">
      <pivotArea field="0" dataOnly="0" labelOnly="1" grandRow="1" outline="0" axis="axisRow" fieldPosition="0">
        <references count="1">
          <reference field="4294967294" count="1" selected="0">
            <x v="21"/>
          </reference>
        </references>
      </pivotArea>
    </format>
    <format dxfId="506">
      <pivotArea field="0" dataOnly="0" labelOnly="1" grandRow="1" outline="0" axis="axisRow" fieldPosition="0">
        <references count="1">
          <reference field="4294967294" count="1" selected="0">
            <x v="22"/>
          </reference>
        </references>
      </pivotArea>
    </format>
    <format dxfId="505">
      <pivotArea field="0" dataOnly="0" labelOnly="1" grandRow="1" outline="0" axis="axisRow" fieldPosition="0">
        <references count="1">
          <reference field="4294967294" count="1" selected="0">
            <x v="23"/>
          </reference>
        </references>
      </pivotArea>
    </format>
    <format dxfId="504">
      <pivotArea field="0" dataOnly="0" labelOnly="1" grandRow="1" outline="0" axis="axisRow" fieldPosition="0">
        <references count="1">
          <reference field="4294967294" count="1" selected="0">
            <x v="24"/>
          </reference>
        </references>
      </pivotArea>
    </format>
    <format dxfId="503">
      <pivotArea field="0" dataOnly="0" labelOnly="1" grandRow="1" outline="0" axis="axisRow" fieldPosition="0">
        <references count="1">
          <reference field="4294967294" count="1" selected="0">
            <x v="25"/>
          </reference>
        </references>
      </pivotArea>
    </format>
    <format dxfId="502">
      <pivotArea field="0" dataOnly="0" labelOnly="1" grandRow="1" outline="0" axis="axisRow" fieldPosition="0">
        <references count="1">
          <reference field="4294967294" count="1" selected="0">
            <x v="26"/>
          </reference>
        </references>
      </pivotArea>
    </format>
    <format dxfId="501">
      <pivotArea field="0" dataOnly="0" labelOnly="1" grandRow="1" outline="0" axis="axisRow" fieldPosition="0">
        <references count="1">
          <reference field="4294967294" count="1" selected="0">
            <x v="27"/>
          </reference>
        </references>
      </pivotArea>
    </format>
    <format dxfId="500">
      <pivotArea field="0" dataOnly="0" labelOnly="1" grandRow="1" outline="0" axis="axisRow" fieldPosition="0">
        <references count="1">
          <reference field="4294967294" count="1" selected="0">
            <x v="28"/>
          </reference>
        </references>
      </pivotArea>
    </format>
    <format dxfId="499">
      <pivotArea field="0" dataOnly="0" labelOnly="1" grandRow="1" outline="0" axis="axisRow" fieldPosition="0">
        <references count="1">
          <reference field="4294967294" count="1" selected="0">
            <x v="29"/>
          </reference>
        </references>
      </pivotArea>
    </format>
    <format dxfId="498">
      <pivotArea field="0" dataOnly="0" labelOnly="1" grandRow="1" outline="0" axis="axisRow" fieldPosition="0">
        <references count="1">
          <reference field="4294967294" count="1" selected="0">
            <x v="30"/>
          </reference>
        </references>
      </pivotArea>
    </format>
    <format dxfId="497">
      <pivotArea field="0" dataOnly="0" labelOnly="1" grandRow="1" outline="0" axis="axisRow" fieldPosition="0">
        <references count="1">
          <reference field="4294967294" count="1" selected="0">
            <x v="31"/>
          </reference>
        </references>
      </pivotArea>
    </format>
    <format dxfId="496">
      <pivotArea field="0" dataOnly="0" labelOnly="1" grandRow="1" outline="0" axis="axisRow" fieldPosition="0">
        <references count="1">
          <reference field="4294967294" count="1" selected="0">
            <x v="0"/>
          </reference>
        </references>
      </pivotArea>
    </format>
    <format dxfId="495">
      <pivotArea field="0" dataOnly="0" labelOnly="1" grandRow="1" outline="0" axis="axisRow" fieldPosition="0">
        <references count="1">
          <reference field="4294967294" count="1" selected="0">
            <x v="1"/>
          </reference>
        </references>
      </pivotArea>
    </format>
    <format dxfId="494">
      <pivotArea field="0" dataOnly="0" labelOnly="1" grandRow="1" outline="0" axis="axisRow" fieldPosition="0">
        <references count="1">
          <reference field="4294967294" count="1" selected="0">
            <x v="2"/>
          </reference>
        </references>
      </pivotArea>
    </format>
    <format dxfId="493">
      <pivotArea field="0" dataOnly="0" labelOnly="1" grandRow="1" outline="0" axis="axisRow" fieldPosition="0">
        <references count="1">
          <reference field="4294967294" count="1" selected="0">
            <x v="3"/>
          </reference>
        </references>
      </pivotArea>
    </format>
    <format dxfId="492">
      <pivotArea field="0" dataOnly="0" labelOnly="1" grandRow="1" outline="0" axis="axisRow" fieldPosition="0">
        <references count="1">
          <reference field="4294967294" count="1" selected="0">
            <x v="4"/>
          </reference>
        </references>
      </pivotArea>
    </format>
    <format dxfId="491">
      <pivotArea field="0" dataOnly="0" labelOnly="1" grandRow="1" outline="0" axis="axisRow" fieldPosition="0">
        <references count="1">
          <reference field="4294967294" count="1" selected="0">
            <x v="5"/>
          </reference>
        </references>
      </pivotArea>
    </format>
    <format dxfId="490">
      <pivotArea field="0" dataOnly="0" labelOnly="1" grandRow="1" outline="0" axis="axisRow" fieldPosition="0">
        <references count="1">
          <reference field="4294967294" count="1" selected="0">
            <x v="6"/>
          </reference>
        </references>
      </pivotArea>
    </format>
    <format dxfId="489">
      <pivotArea field="0" dataOnly="0" labelOnly="1" grandRow="1" outline="0" axis="axisRow" fieldPosition="0">
        <references count="1">
          <reference field="4294967294" count="1" selected="0">
            <x v="7"/>
          </reference>
        </references>
      </pivotArea>
    </format>
    <format dxfId="488">
      <pivotArea field="0" dataOnly="0" labelOnly="1" grandRow="1" outline="0" axis="axisRow" fieldPosition="0">
        <references count="1">
          <reference field="4294967294" count="1" selected="0">
            <x v="8"/>
          </reference>
        </references>
      </pivotArea>
    </format>
    <format dxfId="487">
      <pivotArea field="0" dataOnly="0" labelOnly="1" grandRow="1" outline="0" axis="axisRow" fieldPosition="0">
        <references count="1">
          <reference field="4294967294" count="1" selected="0">
            <x v="9"/>
          </reference>
        </references>
      </pivotArea>
    </format>
    <format dxfId="486">
      <pivotArea field="0" dataOnly="0" labelOnly="1" grandRow="1" outline="0" axis="axisRow" fieldPosition="0">
        <references count="1">
          <reference field="4294967294" count="1" selected="0">
            <x v="10"/>
          </reference>
        </references>
      </pivotArea>
    </format>
    <format dxfId="485">
      <pivotArea field="0" dataOnly="0" labelOnly="1" grandRow="1" outline="0" axis="axisRow" fieldPosition="0">
        <references count="1">
          <reference field="4294967294" count="1" selected="0">
            <x v="11"/>
          </reference>
        </references>
      </pivotArea>
    </format>
    <format dxfId="484">
      <pivotArea field="0" dataOnly="0" labelOnly="1" grandRow="1" outline="0" axis="axisRow" fieldPosition="0">
        <references count="1">
          <reference field="4294967294" count="1" selected="0">
            <x v="12"/>
          </reference>
        </references>
      </pivotArea>
    </format>
    <format dxfId="483">
      <pivotArea field="0" dataOnly="0" labelOnly="1" grandRow="1" outline="0" axis="axisRow" fieldPosition="0">
        <references count="1">
          <reference field="4294967294" count="1" selected="0">
            <x v="13"/>
          </reference>
        </references>
      </pivotArea>
    </format>
    <format dxfId="482">
      <pivotArea field="0" dataOnly="0" labelOnly="1" grandRow="1" outline="0" axis="axisRow" fieldPosition="0">
        <references count="1">
          <reference field="4294967294" count="1" selected="0">
            <x v="14"/>
          </reference>
        </references>
      </pivotArea>
    </format>
    <format dxfId="481">
      <pivotArea field="0" dataOnly="0" labelOnly="1" grandRow="1" outline="0" axis="axisRow" fieldPosition="0">
        <references count="1">
          <reference field="4294967294" count="1" selected="0">
            <x v="15"/>
          </reference>
        </references>
      </pivotArea>
    </format>
    <format dxfId="480">
      <pivotArea field="0" dataOnly="0" labelOnly="1" grandRow="1" outline="0" axis="axisRow" fieldPosition="0">
        <references count="1">
          <reference field="4294967294" count="1" selected="0">
            <x v="16"/>
          </reference>
        </references>
      </pivotArea>
    </format>
    <format dxfId="479">
      <pivotArea field="0" dataOnly="0" labelOnly="1" grandRow="1" outline="0" axis="axisRow" fieldPosition="0">
        <references count="1">
          <reference field="4294967294" count="1" selected="0">
            <x v="17"/>
          </reference>
        </references>
      </pivotArea>
    </format>
    <format dxfId="478">
      <pivotArea field="0" dataOnly="0" labelOnly="1" grandRow="1" outline="0" axis="axisRow" fieldPosition="0">
        <references count="1">
          <reference field="4294967294" count="1" selected="0">
            <x v="18"/>
          </reference>
        </references>
      </pivotArea>
    </format>
    <format dxfId="477">
      <pivotArea field="0" dataOnly="0" labelOnly="1" grandRow="1" outline="0" axis="axisRow" fieldPosition="0">
        <references count="1">
          <reference field="4294967294" count="1" selected="0">
            <x v="19"/>
          </reference>
        </references>
      </pivotArea>
    </format>
    <format dxfId="476">
      <pivotArea field="0" dataOnly="0" labelOnly="1" grandRow="1" outline="0" axis="axisRow" fieldPosition="0">
        <references count="1">
          <reference field="4294967294" count="1" selected="0">
            <x v="20"/>
          </reference>
        </references>
      </pivotArea>
    </format>
    <format dxfId="475">
      <pivotArea field="0" dataOnly="0" labelOnly="1" grandRow="1" outline="0" axis="axisRow" fieldPosition="0">
        <references count="1">
          <reference field="4294967294" count="1" selected="0">
            <x v="21"/>
          </reference>
        </references>
      </pivotArea>
    </format>
    <format dxfId="474">
      <pivotArea field="0" dataOnly="0" labelOnly="1" grandRow="1" outline="0" axis="axisRow" fieldPosition="0">
        <references count="1">
          <reference field="4294967294" count="1" selected="0">
            <x v="22"/>
          </reference>
        </references>
      </pivotArea>
    </format>
    <format dxfId="473">
      <pivotArea field="0" dataOnly="0" labelOnly="1" grandRow="1" outline="0" axis="axisRow" fieldPosition="0">
        <references count="1">
          <reference field="4294967294" count="1" selected="0">
            <x v="23"/>
          </reference>
        </references>
      </pivotArea>
    </format>
    <format dxfId="472">
      <pivotArea field="0" dataOnly="0" labelOnly="1" grandRow="1" outline="0" axis="axisRow" fieldPosition="0">
        <references count="1">
          <reference field="4294967294" count="1" selected="0">
            <x v="24"/>
          </reference>
        </references>
      </pivotArea>
    </format>
    <format dxfId="471">
      <pivotArea field="0" dataOnly="0" labelOnly="1" grandRow="1" outline="0" axis="axisRow" fieldPosition="0">
        <references count="1">
          <reference field="4294967294" count="1" selected="0">
            <x v="25"/>
          </reference>
        </references>
      </pivotArea>
    </format>
    <format dxfId="470">
      <pivotArea field="0" dataOnly="0" labelOnly="1" grandRow="1" outline="0" axis="axisRow" fieldPosition="0">
        <references count="1">
          <reference field="4294967294" count="1" selected="0">
            <x v="26"/>
          </reference>
        </references>
      </pivotArea>
    </format>
    <format dxfId="469">
      <pivotArea field="0" dataOnly="0" labelOnly="1" grandRow="1" outline="0" axis="axisRow" fieldPosition="0">
        <references count="1">
          <reference field="4294967294" count="1" selected="0">
            <x v="27"/>
          </reference>
        </references>
      </pivotArea>
    </format>
    <format dxfId="468">
      <pivotArea field="0" dataOnly="0" labelOnly="1" grandRow="1" outline="0" axis="axisRow" fieldPosition="0">
        <references count="1">
          <reference field="4294967294" count="1" selected="0">
            <x v="28"/>
          </reference>
        </references>
      </pivotArea>
    </format>
    <format dxfId="467">
      <pivotArea field="0" dataOnly="0" labelOnly="1" grandRow="1" outline="0" axis="axisRow" fieldPosition="0">
        <references count="1">
          <reference field="4294967294" count="1" selected="0">
            <x v="29"/>
          </reference>
        </references>
      </pivotArea>
    </format>
    <format dxfId="466">
      <pivotArea field="0" dataOnly="0" labelOnly="1" grandRow="1" outline="0" axis="axisRow" fieldPosition="0">
        <references count="1">
          <reference field="4294967294" count="1" selected="0">
            <x v="30"/>
          </reference>
        </references>
      </pivotArea>
    </format>
    <format dxfId="465">
      <pivotArea field="0" dataOnly="0" labelOnly="1" grandRow="1" outline="0" axis="axisRow" fieldPosition="0">
        <references count="1">
          <reference field="4294967294" count="1" selected="0">
            <x v="31"/>
          </reference>
        </references>
      </pivotArea>
    </format>
    <format dxfId="464">
      <pivotArea field="0" dataOnly="0" labelOnly="1" grandRow="1" outline="0" axis="axisRow" fieldPosition="0">
        <references count="1">
          <reference field="4294967294" count="1" selected="0">
            <x v="0"/>
          </reference>
        </references>
      </pivotArea>
    </format>
    <format dxfId="463">
      <pivotArea field="0" dataOnly="0" labelOnly="1" grandRow="1" outline="0" axis="axisRow" fieldPosition="0">
        <references count="1">
          <reference field="4294967294" count="1" selected="0">
            <x v="1"/>
          </reference>
        </references>
      </pivotArea>
    </format>
    <format dxfId="462">
      <pivotArea field="0" dataOnly="0" labelOnly="1" grandRow="1" outline="0" axis="axisRow" fieldPosition="0">
        <references count="1">
          <reference field="4294967294" count="1" selected="0">
            <x v="2"/>
          </reference>
        </references>
      </pivotArea>
    </format>
    <format dxfId="461">
      <pivotArea field="0" dataOnly="0" labelOnly="1" grandRow="1" outline="0" axis="axisRow" fieldPosition="0">
        <references count="1">
          <reference field="4294967294" count="1" selected="0">
            <x v="3"/>
          </reference>
        </references>
      </pivotArea>
    </format>
    <format dxfId="460">
      <pivotArea field="0" dataOnly="0" labelOnly="1" grandRow="1" outline="0" axis="axisRow" fieldPosition="0">
        <references count="1">
          <reference field="4294967294" count="1" selected="0">
            <x v="4"/>
          </reference>
        </references>
      </pivotArea>
    </format>
    <format dxfId="459">
      <pivotArea field="0" dataOnly="0" labelOnly="1" grandRow="1" outline="0" axis="axisRow" fieldPosition="0">
        <references count="1">
          <reference field="4294967294" count="1" selected="0">
            <x v="5"/>
          </reference>
        </references>
      </pivotArea>
    </format>
    <format dxfId="458">
      <pivotArea field="0" dataOnly="0" labelOnly="1" grandRow="1" outline="0" axis="axisRow" fieldPosition="0">
        <references count="1">
          <reference field="4294967294" count="1" selected="0">
            <x v="6"/>
          </reference>
        </references>
      </pivotArea>
    </format>
    <format dxfId="457">
      <pivotArea field="0" dataOnly="0" labelOnly="1" grandRow="1" outline="0" axis="axisRow" fieldPosition="0">
        <references count="1">
          <reference field="4294967294" count="1" selected="0">
            <x v="7"/>
          </reference>
        </references>
      </pivotArea>
    </format>
    <format dxfId="456">
      <pivotArea field="0" dataOnly="0" labelOnly="1" grandRow="1" outline="0" axis="axisRow" fieldPosition="0">
        <references count="1">
          <reference field="4294967294" count="1" selected="0">
            <x v="8"/>
          </reference>
        </references>
      </pivotArea>
    </format>
    <format dxfId="455">
      <pivotArea field="0" dataOnly="0" labelOnly="1" grandRow="1" outline="0" axis="axisRow" fieldPosition="0">
        <references count="1">
          <reference field="4294967294" count="1" selected="0">
            <x v="9"/>
          </reference>
        </references>
      </pivotArea>
    </format>
    <format dxfId="454">
      <pivotArea field="0" dataOnly="0" labelOnly="1" grandRow="1" outline="0" axis="axisRow" fieldPosition="0">
        <references count="1">
          <reference field="4294967294" count="1" selected="0">
            <x v="10"/>
          </reference>
        </references>
      </pivotArea>
    </format>
    <format dxfId="453">
      <pivotArea field="0" dataOnly="0" labelOnly="1" grandRow="1" outline="0" axis="axisRow" fieldPosition="0">
        <references count="1">
          <reference field="4294967294" count="1" selected="0">
            <x v="11"/>
          </reference>
        </references>
      </pivotArea>
    </format>
    <format dxfId="452">
      <pivotArea field="0" dataOnly="0" labelOnly="1" grandRow="1" outline="0" axis="axisRow" fieldPosition="0">
        <references count="1">
          <reference field="4294967294" count="1" selected="0">
            <x v="12"/>
          </reference>
        </references>
      </pivotArea>
    </format>
    <format dxfId="451">
      <pivotArea field="0" dataOnly="0" labelOnly="1" grandRow="1" outline="0" axis="axisRow" fieldPosition="0">
        <references count="1">
          <reference field="4294967294" count="1" selected="0">
            <x v="13"/>
          </reference>
        </references>
      </pivotArea>
    </format>
    <format dxfId="450">
      <pivotArea field="0" dataOnly="0" labelOnly="1" grandRow="1" outline="0" axis="axisRow" fieldPosition="0">
        <references count="1">
          <reference field="4294967294" count="1" selected="0">
            <x v="14"/>
          </reference>
        </references>
      </pivotArea>
    </format>
    <format dxfId="449">
      <pivotArea field="0" dataOnly="0" labelOnly="1" grandRow="1" outline="0" axis="axisRow" fieldPosition="0">
        <references count="1">
          <reference field="4294967294" count="1" selected="0">
            <x v="15"/>
          </reference>
        </references>
      </pivotArea>
    </format>
    <format dxfId="448">
      <pivotArea field="0" dataOnly="0" labelOnly="1" grandRow="1" outline="0" axis="axisRow" fieldPosition="0">
        <references count="1">
          <reference field="4294967294" count="1" selected="0">
            <x v="16"/>
          </reference>
        </references>
      </pivotArea>
    </format>
    <format dxfId="447">
      <pivotArea field="0" dataOnly="0" labelOnly="1" grandRow="1" outline="0" axis="axisRow" fieldPosition="0">
        <references count="1">
          <reference field="4294967294" count="1" selected="0">
            <x v="17"/>
          </reference>
        </references>
      </pivotArea>
    </format>
    <format dxfId="446">
      <pivotArea field="0" dataOnly="0" labelOnly="1" grandRow="1" outline="0" axis="axisRow" fieldPosition="0">
        <references count="1">
          <reference field="4294967294" count="1" selected="0">
            <x v="18"/>
          </reference>
        </references>
      </pivotArea>
    </format>
    <format dxfId="445">
      <pivotArea field="0" dataOnly="0" labelOnly="1" grandRow="1" outline="0" axis="axisRow" fieldPosition="0">
        <references count="1">
          <reference field="4294967294" count="1" selected="0">
            <x v="19"/>
          </reference>
        </references>
      </pivotArea>
    </format>
    <format dxfId="444">
      <pivotArea field="0" dataOnly="0" labelOnly="1" grandRow="1" outline="0" axis="axisRow" fieldPosition="0">
        <references count="1">
          <reference field="4294967294" count="1" selected="0">
            <x v="20"/>
          </reference>
        </references>
      </pivotArea>
    </format>
    <format dxfId="443">
      <pivotArea field="0" dataOnly="0" labelOnly="1" grandRow="1" outline="0" axis="axisRow" fieldPosition="0">
        <references count="1">
          <reference field="4294967294" count="1" selected="0">
            <x v="21"/>
          </reference>
        </references>
      </pivotArea>
    </format>
    <format dxfId="442">
      <pivotArea field="0" dataOnly="0" labelOnly="1" grandRow="1" outline="0" axis="axisRow" fieldPosition="0">
        <references count="1">
          <reference field="4294967294" count="1" selected="0">
            <x v="22"/>
          </reference>
        </references>
      </pivotArea>
    </format>
    <format dxfId="441">
      <pivotArea field="0" dataOnly="0" labelOnly="1" grandRow="1" outline="0" axis="axisRow" fieldPosition="0">
        <references count="1">
          <reference field="4294967294" count="1" selected="0">
            <x v="23"/>
          </reference>
        </references>
      </pivotArea>
    </format>
    <format dxfId="440">
      <pivotArea field="0" dataOnly="0" labelOnly="1" grandRow="1" outline="0" axis="axisRow" fieldPosition="0">
        <references count="1">
          <reference field="4294967294" count="1" selected="0">
            <x v="24"/>
          </reference>
        </references>
      </pivotArea>
    </format>
    <format dxfId="439">
      <pivotArea field="0" dataOnly="0" labelOnly="1" grandRow="1" outline="0" axis="axisRow" fieldPosition="0">
        <references count="1">
          <reference field="4294967294" count="1" selected="0">
            <x v="25"/>
          </reference>
        </references>
      </pivotArea>
    </format>
    <format dxfId="438">
      <pivotArea field="0" dataOnly="0" labelOnly="1" grandRow="1" outline="0" axis="axisRow" fieldPosition="0">
        <references count="1">
          <reference field="4294967294" count="1" selected="0">
            <x v="26"/>
          </reference>
        </references>
      </pivotArea>
    </format>
    <format dxfId="437">
      <pivotArea field="0" dataOnly="0" labelOnly="1" grandRow="1" outline="0" axis="axisRow" fieldPosition="0">
        <references count="1">
          <reference field="4294967294" count="1" selected="0">
            <x v="27"/>
          </reference>
        </references>
      </pivotArea>
    </format>
    <format dxfId="436">
      <pivotArea field="0" dataOnly="0" labelOnly="1" grandRow="1" outline="0" axis="axisRow" fieldPosition="0">
        <references count="1">
          <reference field="4294967294" count="1" selected="0">
            <x v="28"/>
          </reference>
        </references>
      </pivotArea>
    </format>
    <format dxfId="435">
      <pivotArea field="0" dataOnly="0" labelOnly="1" grandRow="1" outline="0" axis="axisRow" fieldPosition="0">
        <references count="1">
          <reference field="4294967294" count="1" selected="0">
            <x v="29"/>
          </reference>
        </references>
      </pivotArea>
    </format>
    <format dxfId="434">
      <pivotArea field="0" dataOnly="0" labelOnly="1" grandRow="1" outline="0" axis="axisRow" fieldPosition="0">
        <references count="1">
          <reference field="4294967294" count="1" selected="0">
            <x v="30"/>
          </reference>
        </references>
      </pivotArea>
    </format>
    <format dxfId="433">
      <pivotArea field="0" dataOnly="0" labelOnly="1" grandRow="1" outline="0" axis="axisRow" fieldPosition="0">
        <references count="1">
          <reference field="4294967294" count="1" selected="0">
            <x v="31"/>
          </reference>
        </references>
      </pivotArea>
    </format>
    <format dxfId="432">
      <pivotArea field="0" dataOnly="0" labelOnly="1" grandRow="1" outline="0" axis="axisRow" fieldPosition="0">
        <references count="1">
          <reference field="4294967294" count="1" selected="0">
            <x v="0"/>
          </reference>
        </references>
      </pivotArea>
    </format>
    <format dxfId="431">
      <pivotArea field="0" dataOnly="0" labelOnly="1" grandRow="1" outline="0" axis="axisRow" fieldPosition="0">
        <references count="1">
          <reference field="4294967294" count="1" selected="0">
            <x v="1"/>
          </reference>
        </references>
      </pivotArea>
    </format>
    <format dxfId="430">
      <pivotArea field="0" dataOnly="0" labelOnly="1" grandRow="1" outline="0" axis="axisRow" fieldPosition="0">
        <references count="1">
          <reference field="4294967294" count="1" selected="0">
            <x v="2"/>
          </reference>
        </references>
      </pivotArea>
    </format>
    <format dxfId="429">
      <pivotArea field="0" dataOnly="0" labelOnly="1" grandRow="1" outline="0" axis="axisRow" fieldPosition="0">
        <references count="1">
          <reference field="4294967294" count="1" selected="0">
            <x v="3"/>
          </reference>
        </references>
      </pivotArea>
    </format>
    <format dxfId="428">
      <pivotArea field="0" dataOnly="0" labelOnly="1" grandRow="1" outline="0" axis="axisRow" fieldPosition="0">
        <references count="1">
          <reference field="4294967294" count="1" selected="0">
            <x v="4"/>
          </reference>
        </references>
      </pivotArea>
    </format>
    <format dxfId="427">
      <pivotArea field="0" dataOnly="0" labelOnly="1" grandRow="1" outline="0" axis="axisRow" fieldPosition="0">
        <references count="1">
          <reference field="4294967294" count="1" selected="0">
            <x v="5"/>
          </reference>
        </references>
      </pivotArea>
    </format>
    <format dxfId="426">
      <pivotArea field="0" dataOnly="0" labelOnly="1" grandRow="1" outline="0" axis="axisRow" fieldPosition="0">
        <references count="1">
          <reference field="4294967294" count="1" selected="0">
            <x v="6"/>
          </reference>
        </references>
      </pivotArea>
    </format>
    <format dxfId="425">
      <pivotArea field="0" dataOnly="0" labelOnly="1" grandRow="1" outline="0" axis="axisRow" fieldPosition="0">
        <references count="1">
          <reference field="4294967294" count="1" selected="0">
            <x v="7"/>
          </reference>
        </references>
      </pivotArea>
    </format>
    <format dxfId="424">
      <pivotArea field="0" dataOnly="0" labelOnly="1" grandRow="1" outline="0" axis="axisRow" fieldPosition="0">
        <references count="1">
          <reference field="4294967294" count="1" selected="0">
            <x v="8"/>
          </reference>
        </references>
      </pivotArea>
    </format>
    <format dxfId="423">
      <pivotArea field="0" dataOnly="0" labelOnly="1" grandRow="1" outline="0" axis="axisRow" fieldPosition="0">
        <references count="1">
          <reference field="4294967294" count="1" selected="0">
            <x v="9"/>
          </reference>
        </references>
      </pivotArea>
    </format>
    <format dxfId="422">
      <pivotArea field="0" dataOnly="0" labelOnly="1" grandRow="1" outline="0" axis="axisRow" fieldPosition="0">
        <references count="1">
          <reference field="4294967294" count="1" selected="0">
            <x v="10"/>
          </reference>
        </references>
      </pivotArea>
    </format>
    <format dxfId="421">
      <pivotArea field="0" dataOnly="0" labelOnly="1" grandRow="1" outline="0" axis="axisRow" fieldPosition="0">
        <references count="1">
          <reference field="4294967294" count="1" selected="0">
            <x v="11"/>
          </reference>
        </references>
      </pivotArea>
    </format>
    <format dxfId="420">
      <pivotArea field="0" dataOnly="0" labelOnly="1" grandRow="1" outline="0" axis="axisRow" fieldPosition="0">
        <references count="1">
          <reference field="4294967294" count="1" selected="0">
            <x v="12"/>
          </reference>
        </references>
      </pivotArea>
    </format>
    <format dxfId="419">
      <pivotArea field="0" dataOnly="0" labelOnly="1" grandRow="1" outline="0" axis="axisRow" fieldPosition="0">
        <references count="1">
          <reference field="4294967294" count="1" selected="0">
            <x v="13"/>
          </reference>
        </references>
      </pivotArea>
    </format>
    <format dxfId="418">
      <pivotArea field="0" dataOnly="0" labelOnly="1" grandRow="1" outline="0" axis="axisRow" fieldPosition="0">
        <references count="1">
          <reference field="4294967294" count="1" selected="0">
            <x v="14"/>
          </reference>
        </references>
      </pivotArea>
    </format>
    <format dxfId="417">
      <pivotArea field="0" dataOnly="0" labelOnly="1" grandRow="1" outline="0" axis="axisRow" fieldPosition="0">
        <references count="1">
          <reference field="4294967294" count="1" selected="0">
            <x v="15"/>
          </reference>
        </references>
      </pivotArea>
    </format>
    <format dxfId="416">
      <pivotArea field="0" dataOnly="0" labelOnly="1" grandRow="1" outline="0" axis="axisRow" fieldPosition="0">
        <references count="1">
          <reference field="4294967294" count="1" selected="0">
            <x v="16"/>
          </reference>
        </references>
      </pivotArea>
    </format>
    <format dxfId="415">
      <pivotArea field="0" dataOnly="0" labelOnly="1" grandRow="1" outline="0" axis="axisRow" fieldPosition="0">
        <references count="1">
          <reference field="4294967294" count="1" selected="0">
            <x v="17"/>
          </reference>
        </references>
      </pivotArea>
    </format>
    <format dxfId="414">
      <pivotArea field="0" dataOnly="0" labelOnly="1" grandRow="1" outline="0" axis="axisRow" fieldPosition="0">
        <references count="1">
          <reference field="4294967294" count="1" selected="0">
            <x v="18"/>
          </reference>
        </references>
      </pivotArea>
    </format>
    <format dxfId="413">
      <pivotArea field="0" dataOnly="0" labelOnly="1" grandRow="1" outline="0" axis="axisRow" fieldPosition="0">
        <references count="1">
          <reference field="4294967294" count="1" selected="0">
            <x v="19"/>
          </reference>
        </references>
      </pivotArea>
    </format>
    <format dxfId="412">
      <pivotArea field="0" dataOnly="0" labelOnly="1" grandRow="1" outline="0" axis="axisRow" fieldPosition="0">
        <references count="1">
          <reference field="4294967294" count="1" selected="0">
            <x v="20"/>
          </reference>
        </references>
      </pivotArea>
    </format>
    <format dxfId="411">
      <pivotArea field="0" dataOnly="0" labelOnly="1" grandRow="1" outline="0" axis="axisRow" fieldPosition="0">
        <references count="1">
          <reference field="4294967294" count="1" selected="0">
            <x v="21"/>
          </reference>
        </references>
      </pivotArea>
    </format>
    <format dxfId="410">
      <pivotArea field="0" dataOnly="0" labelOnly="1" grandRow="1" outline="0" axis="axisRow" fieldPosition="0">
        <references count="1">
          <reference field="4294967294" count="1" selected="0">
            <x v="22"/>
          </reference>
        </references>
      </pivotArea>
    </format>
    <format dxfId="409">
      <pivotArea field="0" dataOnly="0" labelOnly="1" grandRow="1" outline="0" axis="axisRow" fieldPosition="0">
        <references count="1">
          <reference field="4294967294" count="1" selected="0">
            <x v="23"/>
          </reference>
        </references>
      </pivotArea>
    </format>
    <format dxfId="408">
      <pivotArea field="0" dataOnly="0" labelOnly="1" grandRow="1" outline="0" axis="axisRow" fieldPosition="0">
        <references count="1">
          <reference field="4294967294" count="1" selected="0">
            <x v="24"/>
          </reference>
        </references>
      </pivotArea>
    </format>
    <format dxfId="407">
      <pivotArea field="0" dataOnly="0" labelOnly="1" grandRow="1" outline="0" axis="axisRow" fieldPosition="0">
        <references count="1">
          <reference field="4294967294" count="1" selected="0">
            <x v="25"/>
          </reference>
        </references>
      </pivotArea>
    </format>
    <format dxfId="406">
      <pivotArea field="0" dataOnly="0" labelOnly="1" grandRow="1" outline="0" axis="axisRow" fieldPosition="0">
        <references count="1">
          <reference field="4294967294" count="1" selected="0">
            <x v="26"/>
          </reference>
        </references>
      </pivotArea>
    </format>
    <format dxfId="405">
      <pivotArea field="0" dataOnly="0" labelOnly="1" grandRow="1" outline="0" axis="axisRow" fieldPosition="0">
        <references count="1">
          <reference field="4294967294" count="1" selected="0">
            <x v="27"/>
          </reference>
        </references>
      </pivotArea>
    </format>
    <format dxfId="404">
      <pivotArea field="0" dataOnly="0" labelOnly="1" grandRow="1" outline="0" axis="axisRow" fieldPosition="0">
        <references count="1">
          <reference field="4294967294" count="1" selected="0">
            <x v="28"/>
          </reference>
        </references>
      </pivotArea>
    </format>
    <format dxfId="403">
      <pivotArea field="0" dataOnly="0" labelOnly="1" grandRow="1" outline="0" axis="axisRow" fieldPosition="0">
        <references count="1">
          <reference field="4294967294" count="1" selected="0">
            <x v="29"/>
          </reference>
        </references>
      </pivotArea>
    </format>
    <format dxfId="402">
      <pivotArea field="0" dataOnly="0" labelOnly="1" grandRow="1" outline="0" axis="axisRow" fieldPosition="0">
        <references count="1">
          <reference field="4294967294" count="1" selected="0">
            <x v="30"/>
          </reference>
        </references>
      </pivotArea>
    </format>
    <format dxfId="401">
      <pivotArea field="0" dataOnly="0" labelOnly="1" grandRow="1" outline="0" axis="axisRow" fieldPosition="0">
        <references count="1">
          <reference field="4294967294" count="1" selected="0">
            <x v="31"/>
          </reference>
        </references>
      </pivotArea>
    </format>
    <format dxfId="400">
      <pivotArea field="0" dataOnly="0" labelOnly="1" grandRow="1" outline="0" axis="axisRow" fieldPosition="0">
        <references count="1">
          <reference field="4294967294" count="1" selected="0">
            <x v="0"/>
          </reference>
        </references>
      </pivotArea>
    </format>
    <format dxfId="399">
      <pivotArea field="0" dataOnly="0" labelOnly="1" grandRow="1" outline="0" axis="axisRow" fieldPosition="0">
        <references count="1">
          <reference field="4294967294" count="1" selected="0">
            <x v="1"/>
          </reference>
        </references>
      </pivotArea>
    </format>
    <format dxfId="398">
      <pivotArea field="0" dataOnly="0" labelOnly="1" grandRow="1" outline="0" axis="axisRow" fieldPosition="0">
        <references count="1">
          <reference field="4294967294" count="1" selected="0">
            <x v="2"/>
          </reference>
        </references>
      </pivotArea>
    </format>
    <format dxfId="397">
      <pivotArea field="0" dataOnly="0" labelOnly="1" grandRow="1" outline="0" axis="axisRow" fieldPosition="0">
        <references count="1">
          <reference field="4294967294" count="1" selected="0">
            <x v="3"/>
          </reference>
        </references>
      </pivotArea>
    </format>
    <format dxfId="396">
      <pivotArea field="0" dataOnly="0" labelOnly="1" grandRow="1" outline="0" axis="axisRow" fieldPosition="0">
        <references count="1">
          <reference field="4294967294" count="1" selected="0">
            <x v="4"/>
          </reference>
        </references>
      </pivotArea>
    </format>
    <format dxfId="395">
      <pivotArea field="0" dataOnly="0" labelOnly="1" grandRow="1" outline="0" axis="axisRow" fieldPosition="0">
        <references count="1">
          <reference field="4294967294" count="1" selected="0">
            <x v="5"/>
          </reference>
        </references>
      </pivotArea>
    </format>
    <format dxfId="394">
      <pivotArea field="0" dataOnly="0" labelOnly="1" grandRow="1" outline="0" axis="axisRow" fieldPosition="0">
        <references count="1">
          <reference field="4294967294" count="1" selected="0">
            <x v="6"/>
          </reference>
        </references>
      </pivotArea>
    </format>
    <format dxfId="393">
      <pivotArea field="0" dataOnly="0" labelOnly="1" grandRow="1" outline="0" axis="axisRow" fieldPosition="0">
        <references count="1">
          <reference field="4294967294" count="1" selected="0">
            <x v="7"/>
          </reference>
        </references>
      </pivotArea>
    </format>
    <format dxfId="392">
      <pivotArea field="0" dataOnly="0" labelOnly="1" grandRow="1" outline="0" axis="axisRow" fieldPosition="0">
        <references count="1">
          <reference field="4294967294" count="1" selected="0">
            <x v="8"/>
          </reference>
        </references>
      </pivotArea>
    </format>
    <format dxfId="391">
      <pivotArea field="0" dataOnly="0" labelOnly="1" grandRow="1" outline="0" axis="axisRow" fieldPosition="0">
        <references count="1">
          <reference field="4294967294" count="1" selected="0">
            <x v="9"/>
          </reference>
        </references>
      </pivotArea>
    </format>
    <format dxfId="390">
      <pivotArea field="0" dataOnly="0" labelOnly="1" grandRow="1" outline="0" axis="axisRow" fieldPosition="0">
        <references count="1">
          <reference field="4294967294" count="1" selected="0">
            <x v="10"/>
          </reference>
        </references>
      </pivotArea>
    </format>
    <format dxfId="389">
      <pivotArea field="0" dataOnly="0" labelOnly="1" grandRow="1" outline="0" axis="axisRow" fieldPosition="0">
        <references count="1">
          <reference field="4294967294" count="1" selected="0">
            <x v="11"/>
          </reference>
        </references>
      </pivotArea>
    </format>
    <format dxfId="388">
      <pivotArea field="0" dataOnly="0" labelOnly="1" grandRow="1" outline="0" axis="axisRow" fieldPosition="0">
        <references count="1">
          <reference field="4294967294" count="1" selected="0">
            <x v="12"/>
          </reference>
        </references>
      </pivotArea>
    </format>
    <format dxfId="387">
      <pivotArea field="0" dataOnly="0" labelOnly="1" grandRow="1" outline="0" axis="axisRow" fieldPosition="0">
        <references count="1">
          <reference field="4294967294" count="1" selected="0">
            <x v="13"/>
          </reference>
        </references>
      </pivotArea>
    </format>
    <format dxfId="386">
      <pivotArea field="0" dataOnly="0" labelOnly="1" grandRow="1" outline="0" axis="axisRow" fieldPosition="0">
        <references count="1">
          <reference field="4294967294" count="1" selected="0">
            <x v="14"/>
          </reference>
        </references>
      </pivotArea>
    </format>
    <format dxfId="385">
      <pivotArea field="0" dataOnly="0" labelOnly="1" grandRow="1" outline="0" axis="axisRow" fieldPosition="0">
        <references count="1">
          <reference field="4294967294" count="1" selected="0">
            <x v="15"/>
          </reference>
        </references>
      </pivotArea>
    </format>
    <format dxfId="384">
      <pivotArea field="0" dataOnly="0" labelOnly="1" grandRow="1" outline="0" axis="axisRow" fieldPosition="0">
        <references count="1">
          <reference field="4294967294" count="1" selected="0">
            <x v="16"/>
          </reference>
        </references>
      </pivotArea>
    </format>
    <format dxfId="383">
      <pivotArea field="0" dataOnly="0" labelOnly="1" grandRow="1" outline="0" axis="axisRow" fieldPosition="0">
        <references count="1">
          <reference field="4294967294" count="1" selected="0">
            <x v="17"/>
          </reference>
        </references>
      </pivotArea>
    </format>
    <format dxfId="382">
      <pivotArea field="0" dataOnly="0" labelOnly="1" grandRow="1" outline="0" axis="axisRow" fieldPosition="0">
        <references count="1">
          <reference field="4294967294" count="1" selected="0">
            <x v="18"/>
          </reference>
        </references>
      </pivotArea>
    </format>
    <format dxfId="381">
      <pivotArea field="0" dataOnly="0" labelOnly="1" grandRow="1" outline="0" axis="axisRow" fieldPosition="0">
        <references count="1">
          <reference field="4294967294" count="1" selected="0">
            <x v="19"/>
          </reference>
        </references>
      </pivotArea>
    </format>
    <format dxfId="380">
      <pivotArea field="0" dataOnly="0" labelOnly="1" grandRow="1" outline="0" axis="axisRow" fieldPosition="0">
        <references count="1">
          <reference field="4294967294" count="1" selected="0">
            <x v="20"/>
          </reference>
        </references>
      </pivotArea>
    </format>
    <format dxfId="379">
      <pivotArea field="0" dataOnly="0" labelOnly="1" grandRow="1" outline="0" axis="axisRow" fieldPosition="0">
        <references count="1">
          <reference field="4294967294" count="1" selected="0">
            <x v="21"/>
          </reference>
        </references>
      </pivotArea>
    </format>
    <format dxfId="378">
      <pivotArea field="0" dataOnly="0" labelOnly="1" grandRow="1" outline="0" axis="axisRow" fieldPosition="0">
        <references count="1">
          <reference field="4294967294" count="1" selected="0">
            <x v="22"/>
          </reference>
        </references>
      </pivotArea>
    </format>
    <format dxfId="377">
      <pivotArea field="0" dataOnly="0" labelOnly="1" grandRow="1" outline="0" axis="axisRow" fieldPosition="0">
        <references count="1">
          <reference field="4294967294" count="1" selected="0">
            <x v="23"/>
          </reference>
        </references>
      </pivotArea>
    </format>
    <format dxfId="376">
      <pivotArea field="0" dataOnly="0" labelOnly="1" grandRow="1" outline="0" axis="axisRow" fieldPosition="0">
        <references count="1">
          <reference field="4294967294" count="1" selected="0">
            <x v="24"/>
          </reference>
        </references>
      </pivotArea>
    </format>
    <format dxfId="375">
      <pivotArea field="0" dataOnly="0" labelOnly="1" grandRow="1" outline="0" axis="axisRow" fieldPosition="0">
        <references count="1">
          <reference field="4294967294" count="1" selected="0">
            <x v="25"/>
          </reference>
        </references>
      </pivotArea>
    </format>
    <format dxfId="374">
      <pivotArea field="0" dataOnly="0" labelOnly="1" grandRow="1" outline="0" axis="axisRow" fieldPosition="0">
        <references count="1">
          <reference field="4294967294" count="1" selected="0">
            <x v="26"/>
          </reference>
        </references>
      </pivotArea>
    </format>
    <format dxfId="373">
      <pivotArea field="0" dataOnly="0" labelOnly="1" grandRow="1" outline="0" axis="axisRow" fieldPosition="0">
        <references count="1">
          <reference field="4294967294" count="1" selected="0">
            <x v="27"/>
          </reference>
        </references>
      </pivotArea>
    </format>
    <format dxfId="372">
      <pivotArea field="0" dataOnly="0" labelOnly="1" grandRow="1" outline="0" axis="axisRow" fieldPosition="0">
        <references count="1">
          <reference field="4294967294" count="1" selected="0">
            <x v="28"/>
          </reference>
        </references>
      </pivotArea>
    </format>
    <format dxfId="371">
      <pivotArea field="0" dataOnly="0" labelOnly="1" grandRow="1" outline="0" axis="axisRow" fieldPosition="0">
        <references count="1">
          <reference field="4294967294" count="1" selected="0">
            <x v="29"/>
          </reference>
        </references>
      </pivotArea>
    </format>
    <format dxfId="370">
      <pivotArea field="0" dataOnly="0" labelOnly="1" grandRow="1" outline="0" axis="axisRow" fieldPosition="0">
        <references count="1">
          <reference field="4294967294" count="1" selected="0">
            <x v="30"/>
          </reference>
        </references>
      </pivotArea>
    </format>
    <format dxfId="369">
      <pivotArea field="0" dataOnly="0" labelOnly="1" grandRow="1" outline="0" axis="axisRow" fieldPosition="0">
        <references count="1">
          <reference field="4294967294" count="1" selected="0">
            <x v="31"/>
          </reference>
        </references>
      </pivotArea>
    </format>
    <format dxfId="368">
      <pivotArea field="0" dataOnly="0" labelOnly="1" grandRow="1" outline="0" axis="axisRow" fieldPosition="0">
        <references count="1">
          <reference field="4294967294" count="1" selected="0">
            <x v="0"/>
          </reference>
        </references>
      </pivotArea>
    </format>
    <format dxfId="367">
      <pivotArea field="0" dataOnly="0" labelOnly="1" grandRow="1" outline="0" axis="axisRow" fieldPosition="0">
        <references count="1">
          <reference field="4294967294" count="1" selected="0">
            <x v="1"/>
          </reference>
        </references>
      </pivotArea>
    </format>
    <format dxfId="366">
      <pivotArea field="0" dataOnly="0" labelOnly="1" grandRow="1" outline="0" axis="axisRow" fieldPosition="0">
        <references count="1">
          <reference field="4294967294" count="1" selected="0">
            <x v="2"/>
          </reference>
        </references>
      </pivotArea>
    </format>
    <format dxfId="365">
      <pivotArea field="0" dataOnly="0" labelOnly="1" grandRow="1" outline="0" axis="axisRow" fieldPosition="0">
        <references count="1">
          <reference field="4294967294" count="1" selected="0">
            <x v="3"/>
          </reference>
        </references>
      </pivotArea>
    </format>
    <format dxfId="364">
      <pivotArea field="0" dataOnly="0" labelOnly="1" grandRow="1" outline="0" axis="axisRow" fieldPosition="0">
        <references count="1">
          <reference field="4294967294" count="1" selected="0">
            <x v="4"/>
          </reference>
        </references>
      </pivotArea>
    </format>
    <format dxfId="363">
      <pivotArea field="0" dataOnly="0" labelOnly="1" grandRow="1" outline="0" axis="axisRow" fieldPosition="0">
        <references count="1">
          <reference field="4294967294" count="1" selected="0">
            <x v="5"/>
          </reference>
        </references>
      </pivotArea>
    </format>
    <format dxfId="362">
      <pivotArea field="0" dataOnly="0" labelOnly="1" grandRow="1" outline="0" axis="axisRow" fieldPosition="0">
        <references count="1">
          <reference field="4294967294" count="1" selected="0">
            <x v="6"/>
          </reference>
        </references>
      </pivotArea>
    </format>
    <format dxfId="361">
      <pivotArea field="0" dataOnly="0" labelOnly="1" grandRow="1" outline="0" axis="axisRow" fieldPosition="0">
        <references count="1">
          <reference field="4294967294" count="1" selected="0">
            <x v="7"/>
          </reference>
        </references>
      </pivotArea>
    </format>
    <format dxfId="360">
      <pivotArea field="0" dataOnly="0" labelOnly="1" grandRow="1" outline="0" axis="axisRow" fieldPosition="0">
        <references count="1">
          <reference field="4294967294" count="1" selected="0">
            <x v="8"/>
          </reference>
        </references>
      </pivotArea>
    </format>
    <format dxfId="359">
      <pivotArea field="0" dataOnly="0" labelOnly="1" grandRow="1" outline="0" axis="axisRow" fieldPosition="0">
        <references count="1">
          <reference field="4294967294" count="1" selected="0">
            <x v="9"/>
          </reference>
        </references>
      </pivotArea>
    </format>
    <format dxfId="358">
      <pivotArea field="0" dataOnly="0" labelOnly="1" grandRow="1" outline="0" axis="axisRow" fieldPosition="0">
        <references count="1">
          <reference field="4294967294" count="1" selected="0">
            <x v="10"/>
          </reference>
        </references>
      </pivotArea>
    </format>
    <format dxfId="357">
      <pivotArea field="0" dataOnly="0" labelOnly="1" grandRow="1" outline="0" axis="axisRow" fieldPosition="0">
        <references count="1">
          <reference field="4294967294" count="1" selected="0">
            <x v="11"/>
          </reference>
        </references>
      </pivotArea>
    </format>
    <format dxfId="356">
      <pivotArea field="0" dataOnly="0" labelOnly="1" grandRow="1" outline="0" axis="axisRow" fieldPosition="0">
        <references count="1">
          <reference field="4294967294" count="1" selected="0">
            <x v="12"/>
          </reference>
        </references>
      </pivotArea>
    </format>
    <format dxfId="355">
      <pivotArea field="0" dataOnly="0" labelOnly="1" grandRow="1" outline="0" axis="axisRow" fieldPosition="0">
        <references count="1">
          <reference field="4294967294" count="1" selected="0">
            <x v="13"/>
          </reference>
        </references>
      </pivotArea>
    </format>
    <format dxfId="354">
      <pivotArea field="0" dataOnly="0" labelOnly="1" grandRow="1" outline="0" axis="axisRow" fieldPosition="0">
        <references count="1">
          <reference field="4294967294" count="1" selected="0">
            <x v="14"/>
          </reference>
        </references>
      </pivotArea>
    </format>
    <format dxfId="353">
      <pivotArea field="0" dataOnly="0" labelOnly="1" grandRow="1" outline="0" axis="axisRow" fieldPosition="0">
        <references count="1">
          <reference field="4294967294" count="1" selected="0">
            <x v="15"/>
          </reference>
        </references>
      </pivotArea>
    </format>
    <format dxfId="352">
      <pivotArea field="0" dataOnly="0" labelOnly="1" grandRow="1" outline="0" axis="axisRow" fieldPosition="0">
        <references count="1">
          <reference field="4294967294" count="1" selected="0">
            <x v="16"/>
          </reference>
        </references>
      </pivotArea>
    </format>
    <format dxfId="351">
      <pivotArea field="0" dataOnly="0" labelOnly="1" grandRow="1" outline="0" axis="axisRow" fieldPosition="0">
        <references count="1">
          <reference field="4294967294" count="1" selected="0">
            <x v="17"/>
          </reference>
        </references>
      </pivotArea>
    </format>
    <format dxfId="350">
      <pivotArea field="0" dataOnly="0" labelOnly="1" grandRow="1" outline="0" axis="axisRow" fieldPosition="0">
        <references count="1">
          <reference field="4294967294" count="1" selected="0">
            <x v="18"/>
          </reference>
        </references>
      </pivotArea>
    </format>
    <format dxfId="349">
      <pivotArea field="0" dataOnly="0" labelOnly="1" grandRow="1" outline="0" axis="axisRow" fieldPosition="0">
        <references count="1">
          <reference field="4294967294" count="1" selected="0">
            <x v="19"/>
          </reference>
        </references>
      </pivotArea>
    </format>
    <format dxfId="348">
      <pivotArea field="0" dataOnly="0" labelOnly="1" grandRow="1" outline="0" axis="axisRow" fieldPosition="0">
        <references count="1">
          <reference field="4294967294" count="1" selected="0">
            <x v="20"/>
          </reference>
        </references>
      </pivotArea>
    </format>
    <format dxfId="347">
      <pivotArea field="0" dataOnly="0" labelOnly="1" grandRow="1" outline="0" axis="axisRow" fieldPosition="0">
        <references count="1">
          <reference field="4294967294" count="1" selected="0">
            <x v="21"/>
          </reference>
        </references>
      </pivotArea>
    </format>
    <format dxfId="346">
      <pivotArea field="0" dataOnly="0" labelOnly="1" grandRow="1" outline="0" axis="axisRow" fieldPosition="0">
        <references count="1">
          <reference field="4294967294" count="1" selected="0">
            <x v="22"/>
          </reference>
        </references>
      </pivotArea>
    </format>
    <format dxfId="345">
      <pivotArea field="0" dataOnly="0" labelOnly="1" grandRow="1" outline="0" axis="axisRow" fieldPosition="0">
        <references count="1">
          <reference field="4294967294" count="1" selected="0">
            <x v="23"/>
          </reference>
        </references>
      </pivotArea>
    </format>
    <format dxfId="344">
      <pivotArea field="0" dataOnly="0" labelOnly="1" grandRow="1" outline="0" axis="axisRow" fieldPosition="0">
        <references count="1">
          <reference field="4294967294" count="1" selected="0">
            <x v="24"/>
          </reference>
        </references>
      </pivotArea>
    </format>
    <format dxfId="343">
      <pivotArea field="0" dataOnly="0" labelOnly="1" grandRow="1" outline="0" axis="axisRow" fieldPosition="0">
        <references count="1">
          <reference field="4294967294" count="1" selected="0">
            <x v="25"/>
          </reference>
        </references>
      </pivotArea>
    </format>
    <format dxfId="342">
      <pivotArea field="0" dataOnly="0" labelOnly="1" grandRow="1" outline="0" axis="axisRow" fieldPosition="0">
        <references count="1">
          <reference field="4294967294" count="1" selected="0">
            <x v="26"/>
          </reference>
        </references>
      </pivotArea>
    </format>
    <format dxfId="341">
      <pivotArea field="0" dataOnly="0" labelOnly="1" grandRow="1" outline="0" axis="axisRow" fieldPosition="0">
        <references count="1">
          <reference field="4294967294" count="1" selected="0">
            <x v="27"/>
          </reference>
        </references>
      </pivotArea>
    </format>
    <format dxfId="340">
      <pivotArea field="0" dataOnly="0" labelOnly="1" grandRow="1" outline="0" axis="axisRow" fieldPosition="0">
        <references count="1">
          <reference field="4294967294" count="1" selected="0">
            <x v="28"/>
          </reference>
        </references>
      </pivotArea>
    </format>
    <format dxfId="339">
      <pivotArea field="0" dataOnly="0" labelOnly="1" grandRow="1" outline="0" axis="axisRow" fieldPosition="0">
        <references count="1">
          <reference field="4294967294" count="1" selected="0">
            <x v="29"/>
          </reference>
        </references>
      </pivotArea>
    </format>
    <format dxfId="338">
      <pivotArea field="0" dataOnly="0" labelOnly="1" grandRow="1" outline="0" axis="axisRow" fieldPosition="0">
        <references count="1">
          <reference field="4294967294" count="1" selected="0">
            <x v="30"/>
          </reference>
        </references>
      </pivotArea>
    </format>
    <format dxfId="337">
      <pivotArea field="0" dataOnly="0" labelOnly="1" grandRow="1" outline="0" axis="axisRow" fieldPosition="0">
        <references count="1">
          <reference field="4294967294" count="1" selected="0">
            <x v="31"/>
          </reference>
        </references>
      </pivotArea>
    </format>
    <format dxfId="336">
      <pivotArea field="0" dataOnly="0" labelOnly="1" grandRow="1" outline="0" axis="axisRow" fieldPosition="0">
        <references count="1">
          <reference field="4294967294" count="1" selected="0">
            <x v="0"/>
          </reference>
        </references>
      </pivotArea>
    </format>
    <format dxfId="335">
      <pivotArea field="0" dataOnly="0" labelOnly="1" grandRow="1" outline="0" axis="axisRow" fieldPosition="0">
        <references count="1">
          <reference field="4294967294" count="1" selected="0">
            <x v="1"/>
          </reference>
        </references>
      </pivotArea>
    </format>
    <format dxfId="334">
      <pivotArea field="0" dataOnly="0" labelOnly="1" grandRow="1" outline="0" axis="axisRow" fieldPosition="0">
        <references count="1">
          <reference field="4294967294" count="1" selected="0">
            <x v="2"/>
          </reference>
        </references>
      </pivotArea>
    </format>
    <format dxfId="333">
      <pivotArea field="0" dataOnly="0" labelOnly="1" grandRow="1" outline="0" axis="axisRow" fieldPosition="0">
        <references count="1">
          <reference field="4294967294" count="1" selected="0">
            <x v="3"/>
          </reference>
        </references>
      </pivotArea>
    </format>
    <format dxfId="332">
      <pivotArea field="0" dataOnly="0" labelOnly="1" grandRow="1" outline="0" axis="axisRow" fieldPosition="0">
        <references count="1">
          <reference field="4294967294" count="1" selected="0">
            <x v="4"/>
          </reference>
        </references>
      </pivotArea>
    </format>
    <format dxfId="331">
      <pivotArea field="0" dataOnly="0" labelOnly="1" grandRow="1" outline="0" axis="axisRow" fieldPosition="0">
        <references count="1">
          <reference field="4294967294" count="1" selected="0">
            <x v="5"/>
          </reference>
        </references>
      </pivotArea>
    </format>
    <format dxfId="330">
      <pivotArea field="0" dataOnly="0" labelOnly="1" grandRow="1" outline="0" axis="axisRow" fieldPosition="0">
        <references count="1">
          <reference field="4294967294" count="1" selected="0">
            <x v="6"/>
          </reference>
        </references>
      </pivotArea>
    </format>
    <format dxfId="329">
      <pivotArea field="0" dataOnly="0" labelOnly="1" grandRow="1" outline="0" axis="axisRow" fieldPosition="0">
        <references count="1">
          <reference field="4294967294" count="1" selected="0">
            <x v="7"/>
          </reference>
        </references>
      </pivotArea>
    </format>
    <format dxfId="328">
      <pivotArea field="0" dataOnly="0" labelOnly="1" grandRow="1" outline="0" axis="axisRow" fieldPosition="0">
        <references count="1">
          <reference field="4294967294" count="1" selected="0">
            <x v="8"/>
          </reference>
        </references>
      </pivotArea>
    </format>
    <format dxfId="327">
      <pivotArea field="0" dataOnly="0" labelOnly="1" grandRow="1" outline="0" axis="axisRow" fieldPosition="0">
        <references count="1">
          <reference field="4294967294" count="1" selected="0">
            <x v="9"/>
          </reference>
        </references>
      </pivotArea>
    </format>
    <format dxfId="326">
      <pivotArea field="0" dataOnly="0" labelOnly="1" grandRow="1" outline="0" axis="axisRow" fieldPosition="0">
        <references count="1">
          <reference field="4294967294" count="1" selected="0">
            <x v="10"/>
          </reference>
        </references>
      </pivotArea>
    </format>
    <format dxfId="325">
      <pivotArea field="0" dataOnly="0" labelOnly="1" grandRow="1" outline="0" axis="axisRow" fieldPosition="0">
        <references count="1">
          <reference field="4294967294" count="1" selected="0">
            <x v="11"/>
          </reference>
        </references>
      </pivotArea>
    </format>
    <format dxfId="324">
      <pivotArea field="0" dataOnly="0" labelOnly="1" grandRow="1" outline="0" axis="axisRow" fieldPosition="0">
        <references count="1">
          <reference field="4294967294" count="1" selected="0">
            <x v="12"/>
          </reference>
        </references>
      </pivotArea>
    </format>
    <format dxfId="323">
      <pivotArea field="0" dataOnly="0" labelOnly="1" grandRow="1" outline="0" axis="axisRow" fieldPosition="0">
        <references count="1">
          <reference field="4294967294" count="1" selected="0">
            <x v="13"/>
          </reference>
        </references>
      </pivotArea>
    </format>
    <format dxfId="322">
      <pivotArea field="0" dataOnly="0" labelOnly="1" grandRow="1" outline="0" axis="axisRow" fieldPosition="0">
        <references count="1">
          <reference field="4294967294" count="1" selected="0">
            <x v="14"/>
          </reference>
        </references>
      </pivotArea>
    </format>
    <format dxfId="321">
      <pivotArea field="0" dataOnly="0" labelOnly="1" grandRow="1" outline="0" axis="axisRow" fieldPosition="0">
        <references count="1">
          <reference field="4294967294" count="1" selected="0">
            <x v="15"/>
          </reference>
        </references>
      </pivotArea>
    </format>
    <format dxfId="320">
      <pivotArea field="0" dataOnly="0" labelOnly="1" grandRow="1" outline="0" axis="axisRow" fieldPosition="0">
        <references count="1">
          <reference field="4294967294" count="1" selected="0">
            <x v="16"/>
          </reference>
        </references>
      </pivotArea>
    </format>
    <format dxfId="319">
      <pivotArea field="0" dataOnly="0" labelOnly="1" grandRow="1" outline="0" axis="axisRow" fieldPosition="0">
        <references count="1">
          <reference field="4294967294" count="1" selected="0">
            <x v="17"/>
          </reference>
        </references>
      </pivotArea>
    </format>
    <format dxfId="318">
      <pivotArea field="0" dataOnly="0" labelOnly="1" grandRow="1" outline="0" axis="axisRow" fieldPosition="0">
        <references count="1">
          <reference field="4294967294" count="1" selected="0">
            <x v="18"/>
          </reference>
        </references>
      </pivotArea>
    </format>
    <format dxfId="317">
      <pivotArea field="0" dataOnly="0" labelOnly="1" grandRow="1" outline="0" axis="axisRow" fieldPosition="0">
        <references count="1">
          <reference field="4294967294" count="1" selected="0">
            <x v="19"/>
          </reference>
        </references>
      </pivotArea>
    </format>
    <format dxfId="316">
      <pivotArea field="0" dataOnly="0" labelOnly="1" grandRow="1" outline="0" axis="axisRow" fieldPosition="0">
        <references count="1">
          <reference field="4294967294" count="1" selected="0">
            <x v="20"/>
          </reference>
        </references>
      </pivotArea>
    </format>
    <format dxfId="315">
      <pivotArea field="0" dataOnly="0" labelOnly="1" grandRow="1" outline="0" axis="axisRow" fieldPosition="0">
        <references count="1">
          <reference field="4294967294" count="1" selected="0">
            <x v="21"/>
          </reference>
        </references>
      </pivotArea>
    </format>
    <format dxfId="314">
      <pivotArea field="0" dataOnly="0" labelOnly="1" grandRow="1" outline="0" axis="axisRow" fieldPosition="0">
        <references count="1">
          <reference field="4294967294" count="1" selected="0">
            <x v="22"/>
          </reference>
        </references>
      </pivotArea>
    </format>
    <format dxfId="313">
      <pivotArea field="0" dataOnly="0" labelOnly="1" grandRow="1" outline="0" axis="axisRow" fieldPosition="0">
        <references count="1">
          <reference field="4294967294" count="1" selected="0">
            <x v="23"/>
          </reference>
        </references>
      </pivotArea>
    </format>
    <format dxfId="312">
      <pivotArea field="0" dataOnly="0" labelOnly="1" grandRow="1" outline="0" axis="axisRow" fieldPosition="0">
        <references count="1">
          <reference field="4294967294" count="1" selected="0">
            <x v="24"/>
          </reference>
        </references>
      </pivotArea>
    </format>
    <format dxfId="311">
      <pivotArea field="0" dataOnly="0" labelOnly="1" grandRow="1" outline="0" axis="axisRow" fieldPosition="0">
        <references count="1">
          <reference field="4294967294" count="1" selected="0">
            <x v="25"/>
          </reference>
        </references>
      </pivotArea>
    </format>
    <format dxfId="310">
      <pivotArea field="0" dataOnly="0" labelOnly="1" grandRow="1" outline="0" axis="axisRow" fieldPosition="0">
        <references count="1">
          <reference field="4294967294" count="1" selected="0">
            <x v="26"/>
          </reference>
        </references>
      </pivotArea>
    </format>
    <format dxfId="309">
      <pivotArea field="0" dataOnly="0" labelOnly="1" grandRow="1" outline="0" axis="axisRow" fieldPosition="0">
        <references count="1">
          <reference field="4294967294" count="1" selected="0">
            <x v="27"/>
          </reference>
        </references>
      </pivotArea>
    </format>
    <format dxfId="308">
      <pivotArea field="0" dataOnly="0" labelOnly="1" grandRow="1" outline="0" axis="axisRow" fieldPosition="0">
        <references count="1">
          <reference field="4294967294" count="1" selected="0">
            <x v="28"/>
          </reference>
        </references>
      </pivotArea>
    </format>
    <format dxfId="307">
      <pivotArea field="0" dataOnly="0" labelOnly="1" grandRow="1" outline="0" axis="axisRow" fieldPosition="0">
        <references count="1">
          <reference field="4294967294" count="1" selected="0">
            <x v="29"/>
          </reference>
        </references>
      </pivotArea>
    </format>
    <format dxfId="306">
      <pivotArea field="0" dataOnly="0" labelOnly="1" grandRow="1" outline="0" axis="axisRow" fieldPosition="0">
        <references count="1">
          <reference field="4294967294" count="1" selected="0">
            <x v="30"/>
          </reference>
        </references>
      </pivotArea>
    </format>
    <format dxfId="305">
      <pivotArea field="0" dataOnly="0" labelOnly="1" grandRow="1" outline="0" axis="axisRow" fieldPosition="0">
        <references count="1">
          <reference field="4294967294" count="1" selected="0">
            <x v="31"/>
          </reference>
        </references>
      </pivotArea>
    </format>
    <format dxfId="304">
      <pivotArea field="0" dataOnly="0" labelOnly="1" grandRow="1" outline="0" axis="axisRow" fieldPosition="0">
        <references count="1">
          <reference field="4294967294" count="1" selected="0">
            <x v="0"/>
          </reference>
        </references>
      </pivotArea>
    </format>
    <format dxfId="303">
      <pivotArea field="0" dataOnly="0" labelOnly="1" grandRow="1" outline="0" axis="axisRow" fieldPosition="0">
        <references count="1">
          <reference field="4294967294" count="1" selected="0">
            <x v="1"/>
          </reference>
        </references>
      </pivotArea>
    </format>
    <format dxfId="302">
      <pivotArea field="0" dataOnly="0" labelOnly="1" grandRow="1" outline="0" axis="axisRow" fieldPosition="0">
        <references count="1">
          <reference field="4294967294" count="1" selected="0">
            <x v="2"/>
          </reference>
        </references>
      </pivotArea>
    </format>
    <format dxfId="301">
      <pivotArea field="0" dataOnly="0" labelOnly="1" grandRow="1" outline="0" axis="axisRow" fieldPosition="0">
        <references count="1">
          <reference field="4294967294" count="1" selected="0">
            <x v="3"/>
          </reference>
        </references>
      </pivotArea>
    </format>
    <format dxfId="300">
      <pivotArea field="0" dataOnly="0" labelOnly="1" grandRow="1" outline="0" axis="axisRow" fieldPosition="0">
        <references count="1">
          <reference field="4294967294" count="1" selected="0">
            <x v="4"/>
          </reference>
        </references>
      </pivotArea>
    </format>
    <format dxfId="299">
      <pivotArea field="0" dataOnly="0" labelOnly="1" grandRow="1" outline="0" axis="axisRow" fieldPosition="0">
        <references count="1">
          <reference field="4294967294" count="1" selected="0">
            <x v="5"/>
          </reference>
        </references>
      </pivotArea>
    </format>
    <format dxfId="298">
      <pivotArea field="0" dataOnly="0" labelOnly="1" grandRow="1" outline="0" axis="axisRow" fieldPosition="0">
        <references count="1">
          <reference field="4294967294" count="1" selected="0">
            <x v="6"/>
          </reference>
        </references>
      </pivotArea>
    </format>
    <format dxfId="297">
      <pivotArea field="0" dataOnly="0" labelOnly="1" grandRow="1" outline="0" axis="axisRow" fieldPosition="0">
        <references count="1">
          <reference field="4294967294" count="1" selected="0">
            <x v="7"/>
          </reference>
        </references>
      </pivotArea>
    </format>
    <format dxfId="296">
      <pivotArea field="0" dataOnly="0" labelOnly="1" grandRow="1" outline="0" axis="axisRow" fieldPosition="0">
        <references count="1">
          <reference field="4294967294" count="1" selected="0">
            <x v="8"/>
          </reference>
        </references>
      </pivotArea>
    </format>
    <format dxfId="295">
      <pivotArea field="0" dataOnly="0" labelOnly="1" grandRow="1" outline="0" axis="axisRow" fieldPosition="0">
        <references count="1">
          <reference field="4294967294" count="1" selected="0">
            <x v="9"/>
          </reference>
        </references>
      </pivotArea>
    </format>
    <format dxfId="294">
      <pivotArea field="0" dataOnly="0" labelOnly="1" grandRow="1" outline="0" axis="axisRow" fieldPosition="0">
        <references count="1">
          <reference field="4294967294" count="1" selected="0">
            <x v="10"/>
          </reference>
        </references>
      </pivotArea>
    </format>
    <format dxfId="293">
      <pivotArea field="0" dataOnly="0" labelOnly="1" grandRow="1" outline="0" axis="axisRow" fieldPosition="0">
        <references count="1">
          <reference field="4294967294" count="1" selected="0">
            <x v="11"/>
          </reference>
        </references>
      </pivotArea>
    </format>
    <format dxfId="292">
      <pivotArea field="0" dataOnly="0" labelOnly="1" grandRow="1" outline="0" axis="axisRow" fieldPosition="0">
        <references count="1">
          <reference field="4294967294" count="1" selected="0">
            <x v="12"/>
          </reference>
        </references>
      </pivotArea>
    </format>
    <format dxfId="291">
      <pivotArea field="0" dataOnly="0" labelOnly="1" grandRow="1" outline="0" axis="axisRow" fieldPosition="0">
        <references count="1">
          <reference field="4294967294" count="1" selected="0">
            <x v="13"/>
          </reference>
        </references>
      </pivotArea>
    </format>
    <format dxfId="290">
      <pivotArea field="0" dataOnly="0" labelOnly="1" grandRow="1" outline="0" axis="axisRow" fieldPosition="0">
        <references count="1">
          <reference field="4294967294" count="1" selected="0">
            <x v="14"/>
          </reference>
        </references>
      </pivotArea>
    </format>
    <format dxfId="289">
      <pivotArea field="0" dataOnly="0" labelOnly="1" grandRow="1" outline="0" axis="axisRow" fieldPosition="0">
        <references count="1">
          <reference field="4294967294" count="1" selected="0">
            <x v="15"/>
          </reference>
        </references>
      </pivotArea>
    </format>
    <format dxfId="288">
      <pivotArea field="0" dataOnly="0" labelOnly="1" grandRow="1" outline="0" axis="axisRow" fieldPosition="0">
        <references count="1">
          <reference field="4294967294" count="1" selected="0">
            <x v="16"/>
          </reference>
        </references>
      </pivotArea>
    </format>
    <format dxfId="287">
      <pivotArea field="0" dataOnly="0" labelOnly="1" grandRow="1" outline="0" axis="axisRow" fieldPosition="0">
        <references count="1">
          <reference field="4294967294" count="1" selected="0">
            <x v="17"/>
          </reference>
        </references>
      </pivotArea>
    </format>
    <format dxfId="286">
      <pivotArea field="0" dataOnly="0" labelOnly="1" grandRow="1" outline="0" axis="axisRow" fieldPosition="0">
        <references count="1">
          <reference field="4294967294" count="1" selected="0">
            <x v="18"/>
          </reference>
        </references>
      </pivotArea>
    </format>
    <format dxfId="285">
      <pivotArea field="0" dataOnly="0" labelOnly="1" grandRow="1" outline="0" axis="axisRow" fieldPosition="0">
        <references count="1">
          <reference field="4294967294" count="1" selected="0">
            <x v="19"/>
          </reference>
        </references>
      </pivotArea>
    </format>
    <format dxfId="284">
      <pivotArea field="0" dataOnly="0" labelOnly="1" grandRow="1" outline="0" axis="axisRow" fieldPosition="0">
        <references count="1">
          <reference field="4294967294" count="1" selected="0">
            <x v="20"/>
          </reference>
        </references>
      </pivotArea>
    </format>
    <format dxfId="283">
      <pivotArea field="0" dataOnly="0" labelOnly="1" grandRow="1" outline="0" axis="axisRow" fieldPosition="0">
        <references count="1">
          <reference field="4294967294" count="1" selected="0">
            <x v="21"/>
          </reference>
        </references>
      </pivotArea>
    </format>
    <format dxfId="282">
      <pivotArea field="0" dataOnly="0" labelOnly="1" grandRow="1" outline="0" axis="axisRow" fieldPosition="0">
        <references count="1">
          <reference field="4294967294" count="1" selected="0">
            <x v="22"/>
          </reference>
        </references>
      </pivotArea>
    </format>
    <format dxfId="281">
      <pivotArea field="0" dataOnly="0" labelOnly="1" grandRow="1" outline="0" axis="axisRow" fieldPosition="0">
        <references count="1">
          <reference field="4294967294" count="1" selected="0">
            <x v="23"/>
          </reference>
        </references>
      </pivotArea>
    </format>
    <format dxfId="280">
      <pivotArea field="0" dataOnly="0" labelOnly="1" grandRow="1" outline="0" axis="axisRow" fieldPosition="0">
        <references count="1">
          <reference field="4294967294" count="1" selected="0">
            <x v="24"/>
          </reference>
        </references>
      </pivotArea>
    </format>
    <format dxfId="279">
      <pivotArea field="0" dataOnly="0" labelOnly="1" grandRow="1" outline="0" axis="axisRow" fieldPosition="0">
        <references count="1">
          <reference field="4294967294" count="1" selected="0">
            <x v="25"/>
          </reference>
        </references>
      </pivotArea>
    </format>
    <format dxfId="278">
      <pivotArea field="0" dataOnly="0" labelOnly="1" grandRow="1" outline="0" axis="axisRow" fieldPosition="0">
        <references count="1">
          <reference field="4294967294" count="1" selected="0">
            <x v="26"/>
          </reference>
        </references>
      </pivotArea>
    </format>
    <format dxfId="277">
      <pivotArea field="0" dataOnly="0" labelOnly="1" grandRow="1" outline="0" axis="axisRow" fieldPosition="0">
        <references count="1">
          <reference field="4294967294" count="1" selected="0">
            <x v="27"/>
          </reference>
        </references>
      </pivotArea>
    </format>
    <format dxfId="276">
      <pivotArea field="0" dataOnly="0" labelOnly="1" grandRow="1" outline="0" axis="axisRow" fieldPosition="0">
        <references count="1">
          <reference field="4294967294" count="1" selected="0">
            <x v="28"/>
          </reference>
        </references>
      </pivotArea>
    </format>
    <format dxfId="275">
      <pivotArea field="0" dataOnly="0" labelOnly="1" grandRow="1" outline="0" axis="axisRow" fieldPosition="0">
        <references count="1">
          <reference field="4294967294" count="1" selected="0">
            <x v="29"/>
          </reference>
        </references>
      </pivotArea>
    </format>
    <format dxfId="274">
      <pivotArea field="0" dataOnly="0" labelOnly="1" grandRow="1" outline="0" axis="axisRow" fieldPosition="0">
        <references count="1">
          <reference field="4294967294" count="1" selected="0">
            <x v="30"/>
          </reference>
        </references>
      </pivotArea>
    </format>
    <format dxfId="273">
      <pivotArea field="0" dataOnly="0" labelOnly="1" grandRow="1" outline="0" axis="axisRow" fieldPosition="0">
        <references count="1">
          <reference field="4294967294" count="1" selected="0">
            <x v="31"/>
          </reference>
        </references>
      </pivotArea>
    </format>
    <format dxfId="272">
      <pivotArea field="0" dataOnly="0" labelOnly="1" grandRow="1" outline="0" axis="axisRow" fieldPosition="0">
        <references count="1">
          <reference field="4294967294" count="1" selected="0">
            <x v="0"/>
          </reference>
        </references>
      </pivotArea>
    </format>
    <format dxfId="271">
      <pivotArea field="0" dataOnly="0" labelOnly="1" grandRow="1" outline="0" axis="axisRow" fieldPosition="0">
        <references count="1">
          <reference field="4294967294" count="1" selected="0">
            <x v="1"/>
          </reference>
        </references>
      </pivotArea>
    </format>
    <format dxfId="270">
      <pivotArea field="0" dataOnly="0" labelOnly="1" grandRow="1" outline="0" axis="axisRow" fieldPosition="0">
        <references count="1">
          <reference field="4294967294" count="1" selected="0">
            <x v="2"/>
          </reference>
        </references>
      </pivotArea>
    </format>
    <format dxfId="269">
      <pivotArea field="0" dataOnly="0" labelOnly="1" grandRow="1" outline="0" axis="axisRow" fieldPosition="0">
        <references count="1">
          <reference field="4294967294" count="1" selected="0">
            <x v="3"/>
          </reference>
        </references>
      </pivotArea>
    </format>
    <format dxfId="268">
      <pivotArea field="0" dataOnly="0" labelOnly="1" grandRow="1" outline="0" axis="axisRow" fieldPosition="0">
        <references count="1">
          <reference field="4294967294" count="1" selected="0">
            <x v="4"/>
          </reference>
        </references>
      </pivotArea>
    </format>
    <format dxfId="267">
      <pivotArea field="0" dataOnly="0" labelOnly="1" grandRow="1" outline="0" axis="axisRow" fieldPosition="0">
        <references count="1">
          <reference field="4294967294" count="1" selected="0">
            <x v="5"/>
          </reference>
        </references>
      </pivotArea>
    </format>
    <format dxfId="266">
      <pivotArea field="0" dataOnly="0" labelOnly="1" grandRow="1" outline="0" axis="axisRow" fieldPosition="0">
        <references count="1">
          <reference field="4294967294" count="1" selected="0">
            <x v="6"/>
          </reference>
        </references>
      </pivotArea>
    </format>
    <format dxfId="265">
      <pivotArea field="0" dataOnly="0" labelOnly="1" grandRow="1" outline="0" axis="axisRow" fieldPosition="0">
        <references count="1">
          <reference field="4294967294" count="1" selected="0">
            <x v="7"/>
          </reference>
        </references>
      </pivotArea>
    </format>
    <format dxfId="264">
      <pivotArea field="0" dataOnly="0" labelOnly="1" grandRow="1" outline="0" axis="axisRow" fieldPosition="0">
        <references count="1">
          <reference field="4294967294" count="1" selected="0">
            <x v="8"/>
          </reference>
        </references>
      </pivotArea>
    </format>
    <format dxfId="263">
      <pivotArea field="0" dataOnly="0" labelOnly="1" grandRow="1" outline="0" axis="axisRow" fieldPosition="0">
        <references count="1">
          <reference field="4294967294" count="1" selected="0">
            <x v="9"/>
          </reference>
        </references>
      </pivotArea>
    </format>
    <format dxfId="262">
      <pivotArea field="0" dataOnly="0" labelOnly="1" grandRow="1" outline="0" axis="axisRow" fieldPosition="0">
        <references count="1">
          <reference field="4294967294" count="1" selected="0">
            <x v="10"/>
          </reference>
        </references>
      </pivotArea>
    </format>
    <format dxfId="261">
      <pivotArea field="0" dataOnly="0" labelOnly="1" grandRow="1" outline="0" axis="axisRow" fieldPosition="0">
        <references count="1">
          <reference field="4294967294" count="1" selected="0">
            <x v="11"/>
          </reference>
        </references>
      </pivotArea>
    </format>
    <format dxfId="260">
      <pivotArea field="0" dataOnly="0" labelOnly="1" grandRow="1" outline="0" axis="axisRow" fieldPosition="0">
        <references count="1">
          <reference field="4294967294" count="1" selected="0">
            <x v="12"/>
          </reference>
        </references>
      </pivotArea>
    </format>
    <format dxfId="259">
      <pivotArea field="0" dataOnly="0" labelOnly="1" grandRow="1" outline="0" axis="axisRow" fieldPosition="0">
        <references count="1">
          <reference field="4294967294" count="1" selected="0">
            <x v="13"/>
          </reference>
        </references>
      </pivotArea>
    </format>
    <format dxfId="258">
      <pivotArea field="0" dataOnly="0" labelOnly="1" grandRow="1" outline="0" axis="axisRow" fieldPosition="0">
        <references count="1">
          <reference field="4294967294" count="1" selected="0">
            <x v="14"/>
          </reference>
        </references>
      </pivotArea>
    </format>
    <format dxfId="257">
      <pivotArea field="0" dataOnly="0" labelOnly="1" grandRow="1" outline="0" axis="axisRow" fieldPosition="0">
        <references count="1">
          <reference field="4294967294" count="1" selected="0">
            <x v="15"/>
          </reference>
        </references>
      </pivotArea>
    </format>
    <format dxfId="256">
      <pivotArea field="0" dataOnly="0" labelOnly="1" grandRow="1" outline="0" axis="axisRow" fieldPosition="0">
        <references count="1">
          <reference field="4294967294" count="1" selected="0">
            <x v="16"/>
          </reference>
        </references>
      </pivotArea>
    </format>
    <format dxfId="255">
      <pivotArea field="0" dataOnly="0" labelOnly="1" grandRow="1" outline="0" axis="axisRow" fieldPosition="0">
        <references count="1">
          <reference field="4294967294" count="1" selected="0">
            <x v="17"/>
          </reference>
        </references>
      </pivotArea>
    </format>
    <format dxfId="254">
      <pivotArea field="0" dataOnly="0" labelOnly="1" grandRow="1" outline="0" axis="axisRow" fieldPosition="0">
        <references count="1">
          <reference field="4294967294" count="1" selected="0">
            <x v="18"/>
          </reference>
        </references>
      </pivotArea>
    </format>
    <format dxfId="253">
      <pivotArea field="0" dataOnly="0" labelOnly="1" grandRow="1" outline="0" axis="axisRow" fieldPosition="0">
        <references count="1">
          <reference field="4294967294" count="1" selected="0">
            <x v="19"/>
          </reference>
        </references>
      </pivotArea>
    </format>
    <format dxfId="252">
      <pivotArea field="0" dataOnly="0" labelOnly="1" grandRow="1" outline="0" axis="axisRow" fieldPosition="0">
        <references count="1">
          <reference field="4294967294" count="1" selected="0">
            <x v="20"/>
          </reference>
        </references>
      </pivotArea>
    </format>
    <format dxfId="251">
      <pivotArea field="0" dataOnly="0" labelOnly="1" grandRow="1" outline="0" axis="axisRow" fieldPosition="0">
        <references count="1">
          <reference field="4294967294" count="1" selected="0">
            <x v="21"/>
          </reference>
        </references>
      </pivotArea>
    </format>
    <format dxfId="250">
      <pivotArea field="0" dataOnly="0" labelOnly="1" grandRow="1" outline="0" axis="axisRow" fieldPosition="0">
        <references count="1">
          <reference field="4294967294" count="1" selected="0">
            <x v="22"/>
          </reference>
        </references>
      </pivotArea>
    </format>
    <format dxfId="249">
      <pivotArea field="0" dataOnly="0" labelOnly="1" grandRow="1" outline="0" axis="axisRow" fieldPosition="0">
        <references count="1">
          <reference field="4294967294" count="1" selected="0">
            <x v="23"/>
          </reference>
        </references>
      </pivotArea>
    </format>
    <format dxfId="248">
      <pivotArea field="0" dataOnly="0" labelOnly="1" grandRow="1" outline="0" axis="axisRow" fieldPosition="0">
        <references count="1">
          <reference field="4294967294" count="1" selected="0">
            <x v="24"/>
          </reference>
        </references>
      </pivotArea>
    </format>
    <format dxfId="247">
      <pivotArea field="0" dataOnly="0" labelOnly="1" grandRow="1" outline="0" axis="axisRow" fieldPosition="0">
        <references count="1">
          <reference field="4294967294" count="1" selected="0">
            <x v="25"/>
          </reference>
        </references>
      </pivotArea>
    </format>
    <format dxfId="246">
      <pivotArea field="0" dataOnly="0" labelOnly="1" grandRow="1" outline="0" axis="axisRow" fieldPosition="0">
        <references count="1">
          <reference field="4294967294" count="1" selected="0">
            <x v="26"/>
          </reference>
        </references>
      </pivotArea>
    </format>
    <format dxfId="245">
      <pivotArea field="0" dataOnly="0" labelOnly="1" grandRow="1" outline="0" axis="axisRow" fieldPosition="0">
        <references count="1">
          <reference field="4294967294" count="1" selected="0">
            <x v="27"/>
          </reference>
        </references>
      </pivotArea>
    </format>
    <format dxfId="244">
      <pivotArea field="0" dataOnly="0" labelOnly="1" grandRow="1" outline="0" axis="axisRow" fieldPosition="0">
        <references count="1">
          <reference field="4294967294" count="1" selected="0">
            <x v="28"/>
          </reference>
        </references>
      </pivotArea>
    </format>
    <format dxfId="243">
      <pivotArea field="0" dataOnly="0" labelOnly="1" grandRow="1" outline="0" axis="axisRow" fieldPosition="0">
        <references count="1">
          <reference field="4294967294" count="1" selected="0">
            <x v="29"/>
          </reference>
        </references>
      </pivotArea>
    </format>
    <format dxfId="242">
      <pivotArea field="0" dataOnly="0" labelOnly="1" grandRow="1" outline="0" axis="axisRow" fieldPosition="0">
        <references count="1">
          <reference field="4294967294" count="1" selected="0">
            <x v="30"/>
          </reference>
        </references>
      </pivotArea>
    </format>
    <format dxfId="241">
      <pivotArea field="0" dataOnly="0" labelOnly="1" grandRow="1" outline="0" axis="axisRow" fieldPosition="0">
        <references count="1">
          <reference field="4294967294" count="1" selected="0">
            <x v="31"/>
          </reference>
        </references>
      </pivotArea>
    </format>
    <format dxfId="240">
      <pivotArea field="0" dataOnly="0" labelOnly="1" grandRow="1" outline="0" axis="axisRow" fieldPosition="0">
        <references count="1">
          <reference field="4294967294" count="1" selected="0">
            <x v="0"/>
          </reference>
        </references>
      </pivotArea>
    </format>
    <format dxfId="239">
      <pivotArea field="0" dataOnly="0" labelOnly="1" grandRow="1" outline="0" axis="axisRow" fieldPosition="0">
        <references count="1">
          <reference field="4294967294" count="1" selected="0">
            <x v="1"/>
          </reference>
        </references>
      </pivotArea>
    </format>
    <format dxfId="238">
      <pivotArea field="0" dataOnly="0" labelOnly="1" grandRow="1" outline="0" axis="axisRow" fieldPosition="0">
        <references count="1">
          <reference field="4294967294" count="1" selected="0">
            <x v="2"/>
          </reference>
        </references>
      </pivotArea>
    </format>
    <format dxfId="237">
      <pivotArea field="0" dataOnly="0" labelOnly="1" grandRow="1" outline="0" axis="axisRow" fieldPosition="0">
        <references count="1">
          <reference field="4294967294" count="1" selected="0">
            <x v="3"/>
          </reference>
        </references>
      </pivotArea>
    </format>
    <format dxfId="236">
      <pivotArea field="0" dataOnly="0" labelOnly="1" grandRow="1" outline="0" axis="axisRow" fieldPosition="0">
        <references count="1">
          <reference field="4294967294" count="1" selected="0">
            <x v="4"/>
          </reference>
        </references>
      </pivotArea>
    </format>
    <format dxfId="235">
      <pivotArea field="0" dataOnly="0" labelOnly="1" grandRow="1" outline="0" axis="axisRow" fieldPosition="0">
        <references count="1">
          <reference field="4294967294" count="1" selected="0">
            <x v="5"/>
          </reference>
        </references>
      </pivotArea>
    </format>
    <format dxfId="234">
      <pivotArea field="0" dataOnly="0" labelOnly="1" grandRow="1" outline="0" axis="axisRow" fieldPosition="0">
        <references count="1">
          <reference field="4294967294" count="1" selected="0">
            <x v="6"/>
          </reference>
        </references>
      </pivotArea>
    </format>
    <format dxfId="233">
      <pivotArea field="0" dataOnly="0" labelOnly="1" grandRow="1" outline="0" axis="axisRow" fieldPosition="0">
        <references count="1">
          <reference field="4294967294" count="1" selected="0">
            <x v="7"/>
          </reference>
        </references>
      </pivotArea>
    </format>
    <format dxfId="232">
      <pivotArea field="0" dataOnly="0" labelOnly="1" grandRow="1" outline="0" axis="axisRow" fieldPosition="0">
        <references count="1">
          <reference field="4294967294" count="1" selected="0">
            <x v="8"/>
          </reference>
        </references>
      </pivotArea>
    </format>
    <format dxfId="231">
      <pivotArea field="0" dataOnly="0" labelOnly="1" grandRow="1" outline="0" axis="axisRow" fieldPosition="0">
        <references count="1">
          <reference field="4294967294" count="1" selected="0">
            <x v="9"/>
          </reference>
        </references>
      </pivotArea>
    </format>
    <format dxfId="230">
      <pivotArea field="0" dataOnly="0" labelOnly="1" grandRow="1" outline="0" axis="axisRow" fieldPosition="0">
        <references count="1">
          <reference field="4294967294" count="1" selected="0">
            <x v="10"/>
          </reference>
        </references>
      </pivotArea>
    </format>
    <format dxfId="229">
      <pivotArea field="0" dataOnly="0" labelOnly="1" grandRow="1" outline="0" axis="axisRow" fieldPosition="0">
        <references count="1">
          <reference field="4294967294" count="1" selected="0">
            <x v="11"/>
          </reference>
        </references>
      </pivotArea>
    </format>
    <format dxfId="228">
      <pivotArea field="0" dataOnly="0" labelOnly="1" grandRow="1" outline="0" axis="axisRow" fieldPosition="0">
        <references count="1">
          <reference field="4294967294" count="1" selected="0">
            <x v="12"/>
          </reference>
        </references>
      </pivotArea>
    </format>
    <format dxfId="227">
      <pivotArea field="0" dataOnly="0" labelOnly="1" grandRow="1" outline="0" axis="axisRow" fieldPosition="0">
        <references count="1">
          <reference field="4294967294" count="1" selected="0">
            <x v="13"/>
          </reference>
        </references>
      </pivotArea>
    </format>
    <format dxfId="226">
      <pivotArea field="0" dataOnly="0" labelOnly="1" grandRow="1" outline="0" axis="axisRow" fieldPosition="0">
        <references count="1">
          <reference field="4294967294" count="1" selected="0">
            <x v="14"/>
          </reference>
        </references>
      </pivotArea>
    </format>
    <format dxfId="225">
      <pivotArea field="0" dataOnly="0" labelOnly="1" grandRow="1" outline="0" axis="axisRow" fieldPosition="0">
        <references count="1">
          <reference field="4294967294" count="1" selected="0">
            <x v="15"/>
          </reference>
        </references>
      </pivotArea>
    </format>
    <format dxfId="224">
      <pivotArea field="0" dataOnly="0" labelOnly="1" grandRow="1" outline="0" axis="axisRow" fieldPosition="0">
        <references count="1">
          <reference field="4294967294" count="1" selected="0">
            <x v="16"/>
          </reference>
        </references>
      </pivotArea>
    </format>
    <format dxfId="223">
      <pivotArea field="0" dataOnly="0" labelOnly="1" grandRow="1" outline="0" axis="axisRow" fieldPosition="0">
        <references count="1">
          <reference field="4294967294" count="1" selected="0">
            <x v="17"/>
          </reference>
        </references>
      </pivotArea>
    </format>
    <format dxfId="222">
      <pivotArea field="0" dataOnly="0" labelOnly="1" grandRow="1" outline="0" axis="axisRow" fieldPosition="0">
        <references count="1">
          <reference field="4294967294" count="1" selected="0">
            <x v="18"/>
          </reference>
        </references>
      </pivotArea>
    </format>
    <format dxfId="221">
      <pivotArea field="0" dataOnly="0" labelOnly="1" grandRow="1" outline="0" axis="axisRow" fieldPosition="0">
        <references count="1">
          <reference field="4294967294" count="1" selected="0">
            <x v="19"/>
          </reference>
        </references>
      </pivotArea>
    </format>
    <format dxfId="220">
      <pivotArea field="0" dataOnly="0" labelOnly="1" grandRow="1" outline="0" axis="axisRow" fieldPosition="0">
        <references count="1">
          <reference field="4294967294" count="1" selected="0">
            <x v="20"/>
          </reference>
        </references>
      </pivotArea>
    </format>
    <format dxfId="219">
      <pivotArea field="0" dataOnly="0" labelOnly="1" grandRow="1" outline="0" axis="axisRow" fieldPosition="0">
        <references count="1">
          <reference field="4294967294" count="1" selected="0">
            <x v="21"/>
          </reference>
        </references>
      </pivotArea>
    </format>
    <format dxfId="218">
      <pivotArea field="0" dataOnly="0" labelOnly="1" grandRow="1" outline="0" axis="axisRow" fieldPosition="0">
        <references count="1">
          <reference field="4294967294" count="1" selected="0">
            <x v="22"/>
          </reference>
        </references>
      </pivotArea>
    </format>
    <format dxfId="217">
      <pivotArea field="0" dataOnly="0" labelOnly="1" grandRow="1" outline="0" axis="axisRow" fieldPosition="0">
        <references count="1">
          <reference field="4294967294" count="1" selected="0">
            <x v="23"/>
          </reference>
        </references>
      </pivotArea>
    </format>
    <format dxfId="216">
      <pivotArea field="0" dataOnly="0" labelOnly="1" grandRow="1" outline="0" axis="axisRow" fieldPosition="0">
        <references count="1">
          <reference field="4294967294" count="1" selected="0">
            <x v="24"/>
          </reference>
        </references>
      </pivotArea>
    </format>
    <format dxfId="215">
      <pivotArea field="0" dataOnly="0" labelOnly="1" grandRow="1" outline="0" axis="axisRow" fieldPosition="0">
        <references count="1">
          <reference field="4294967294" count="1" selected="0">
            <x v="25"/>
          </reference>
        </references>
      </pivotArea>
    </format>
    <format dxfId="214">
      <pivotArea field="0" dataOnly="0" labelOnly="1" grandRow="1" outline="0" axis="axisRow" fieldPosition="0">
        <references count="1">
          <reference field="4294967294" count="1" selected="0">
            <x v="26"/>
          </reference>
        </references>
      </pivotArea>
    </format>
    <format dxfId="213">
      <pivotArea field="0" dataOnly="0" labelOnly="1" grandRow="1" outline="0" axis="axisRow" fieldPosition="0">
        <references count="1">
          <reference field="4294967294" count="1" selected="0">
            <x v="27"/>
          </reference>
        </references>
      </pivotArea>
    </format>
    <format dxfId="212">
      <pivotArea field="0" dataOnly="0" labelOnly="1" grandRow="1" outline="0" axis="axisRow" fieldPosition="0">
        <references count="1">
          <reference field="4294967294" count="1" selected="0">
            <x v="28"/>
          </reference>
        </references>
      </pivotArea>
    </format>
    <format dxfId="211">
      <pivotArea field="0" dataOnly="0" labelOnly="1" grandRow="1" outline="0" axis="axisRow" fieldPosition="0">
        <references count="1">
          <reference field="4294967294" count="1" selected="0">
            <x v="29"/>
          </reference>
        </references>
      </pivotArea>
    </format>
    <format dxfId="210">
      <pivotArea field="0" dataOnly="0" labelOnly="1" grandRow="1" outline="0" axis="axisRow" fieldPosition="0">
        <references count="1">
          <reference field="4294967294" count="1" selected="0">
            <x v="30"/>
          </reference>
        </references>
      </pivotArea>
    </format>
    <format dxfId="209">
      <pivotArea field="0" dataOnly="0" labelOnly="1" grandRow="1" outline="0" axis="axisRow" fieldPosition="0">
        <references count="1">
          <reference field="4294967294" count="1" selected="0">
            <x v="31"/>
          </reference>
        </references>
      </pivotArea>
    </format>
    <format dxfId="208">
      <pivotArea field="0" dataOnly="0" labelOnly="1" grandRow="1" outline="0" axis="axisRow" fieldPosition="0">
        <references count="1">
          <reference field="4294967294" count="1" selected="0">
            <x v="0"/>
          </reference>
        </references>
      </pivotArea>
    </format>
    <format dxfId="207">
      <pivotArea field="0" dataOnly="0" labelOnly="1" grandRow="1" outline="0" axis="axisRow" fieldPosition="0">
        <references count="1">
          <reference field="4294967294" count="1" selected="0">
            <x v="1"/>
          </reference>
        </references>
      </pivotArea>
    </format>
    <format dxfId="206">
      <pivotArea field="0" dataOnly="0" labelOnly="1" grandRow="1" outline="0" axis="axisRow" fieldPosition="0">
        <references count="1">
          <reference field="4294967294" count="1" selected="0">
            <x v="2"/>
          </reference>
        </references>
      </pivotArea>
    </format>
    <format dxfId="205">
      <pivotArea field="0" dataOnly="0" labelOnly="1" grandRow="1" outline="0" axis="axisRow" fieldPosition="0">
        <references count="1">
          <reference field="4294967294" count="1" selected="0">
            <x v="3"/>
          </reference>
        </references>
      </pivotArea>
    </format>
    <format dxfId="204">
      <pivotArea field="0" dataOnly="0" labelOnly="1" grandRow="1" outline="0" axis="axisRow" fieldPosition="0">
        <references count="1">
          <reference field="4294967294" count="1" selected="0">
            <x v="4"/>
          </reference>
        </references>
      </pivotArea>
    </format>
    <format dxfId="203">
      <pivotArea field="0" dataOnly="0" labelOnly="1" grandRow="1" outline="0" axis="axisRow" fieldPosition="0">
        <references count="1">
          <reference field="4294967294" count="1" selected="0">
            <x v="5"/>
          </reference>
        </references>
      </pivotArea>
    </format>
    <format dxfId="202">
      <pivotArea field="0" dataOnly="0" labelOnly="1" grandRow="1" outline="0" axis="axisRow" fieldPosition="0">
        <references count="1">
          <reference field="4294967294" count="1" selected="0">
            <x v="6"/>
          </reference>
        </references>
      </pivotArea>
    </format>
    <format dxfId="201">
      <pivotArea field="0" dataOnly="0" labelOnly="1" grandRow="1" outline="0" axis="axisRow" fieldPosition="0">
        <references count="1">
          <reference field="4294967294" count="1" selected="0">
            <x v="7"/>
          </reference>
        </references>
      </pivotArea>
    </format>
    <format dxfId="200">
      <pivotArea field="0" dataOnly="0" labelOnly="1" grandRow="1" outline="0" axis="axisRow" fieldPosition="0">
        <references count="1">
          <reference field="4294967294" count="1" selected="0">
            <x v="8"/>
          </reference>
        </references>
      </pivotArea>
    </format>
    <format dxfId="199">
      <pivotArea field="0" dataOnly="0" labelOnly="1" grandRow="1" outline="0" axis="axisRow" fieldPosition="0">
        <references count="1">
          <reference field="4294967294" count="1" selected="0">
            <x v="9"/>
          </reference>
        </references>
      </pivotArea>
    </format>
    <format dxfId="198">
      <pivotArea field="0" dataOnly="0" labelOnly="1" grandRow="1" outline="0" axis="axisRow" fieldPosition="0">
        <references count="1">
          <reference field="4294967294" count="1" selected="0">
            <x v="10"/>
          </reference>
        </references>
      </pivotArea>
    </format>
    <format dxfId="197">
      <pivotArea field="0" dataOnly="0" labelOnly="1" grandRow="1" outline="0" axis="axisRow" fieldPosition="0">
        <references count="1">
          <reference field="4294967294" count="1" selected="0">
            <x v="11"/>
          </reference>
        </references>
      </pivotArea>
    </format>
    <format dxfId="196">
      <pivotArea field="0" dataOnly="0" labelOnly="1" grandRow="1" outline="0" axis="axisRow" fieldPosition="0">
        <references count="1">
          <reference field="4294967294" count="1" selected="0">
            <x v="12"/>
          </reference>
        </references>
      </pivotArea>
    </format>
    <format dxfId="195">
      <pivotArea field="0" dataOnly="0" labelOnly="1" grandRow="1" outline="0" axis="axisRow" fieldPosition="0">
        <references count="1">
          <reference field="4294967294" count="1" selected="0">
            <x v="13"/>
          </reference>
        </references>
      </pivotArea>
    </format>
    <format dxfId="194">
      <pivotArea field="0" dataOnly="0" labelOnly="1" grandRow="1" outline="0" axis="axisRow" fieldPosition="0">
        <references count="1">
          <reference field="4294967294" count="1" selected="0">
            <x v="14"/>
          </reference>
        </references>
      </pivotArea>
    </format>
    <format dxfId="193">
      <pivotArea field="0" dataOnly="0" labelOnly="1" grandRow="1" outline="0" axis="axisRow" fieldPosition="0">
        <references count="1">
          <reference field="4294967294" count="1" selected="0">
            <x v="15"/>
          </reference>
        </references>
      </pivotArea>
    </format>
    <format dxfId="192">
      <pivotArea field="0" dataOnly="0" labelOnly="1" grandRow="1" outline="0" axis="axisRow" fieldPosition="0">
        <references count="1">
          <reference field="4294967294" count="1" selected="0">
            <x v="16"/>
          </reference>
        </references>
      </pivotArea>
    </format>
    <format dxfId="191">
      <pivotArea field="0" dataOnly="0" labelOnly="1" grandRow="1" outline="0" axis="axisRow" fieldPosition="0">
        <references count="1">
          <reference field="4294967294" count="1" selected="0">
            <x v="17"/>
          </reference>
        </references>
      </pivotArea>
    </format>
    <format dxfId="190">
      <pivotArea field="0" dataOnly="0" labelOnly="1" grandRow="1" outline="0" axis="axisRow" fieldPosition="0">
        <references count="1">
          <reference field="4294967294" count="1" selected="0">
            <x v="18"/>
          </reference>
        </references>
      </pivotArea>
    </format>
    <format dxfId="189">
      <pivotArea field="0" dataOnly="0" labelOnly="1" grandRow="1" outline="0" axis="axisRow" fieldPosition="0">
        <references count="1">
          <reference field="4294967294" count="1" selected="0">
            <x v="19"/>
          </reference>
        </references>
      </pivotArea>
    </format>
    <format dxfId="188">
      <pivotArea field="0" dataOnly="0" labelOnly="1" grandRow="1" outline="0" axis="axisRow" fieldPosition="0">
        <references count="1">
          <reference field="4294967294" count="1" selected="0">
            <x v="20"/>
          </reference>
        </references>
      </pivotArea>
    </format>
    <format dxfId="187">
      <pivotArea field="0" dataOnly="0" labelOnly="1" grandRow="1" outline="0" axis="axisRow" fieldPosition="0">
        <references count="1">
          <reference field="4294967294" count="1" selected="0">
            <x v="21"/>
          </reference>
        </references>
      </pivotArea>
    </format>
    <format dxfId="186">
      <pivotArea field="0" dataOnly="0" labelOnly="1" grandRow="1" outline="0" axis="axisRow" fieldPosition="0">
        <references count="1">
          <reference field="4294967294" count="1" selected="0">
            <x v="22"/>
          </reference>
        </references>
      </pivotArea>
    </format>
    <format dxfId="185">
      <pivotArea field="0" dataOnly="0" labelOnly="1" grandRow="1" outline="0" axis="axisRow" fieldPosition="0">
        <references count="1">
          <reference field="4294967294" count="1" selected="0">
            <x v="23"/>
          </reference>
        </references>
      </pivotArea>
    </format>
    <format dxfId="184">
      <pivotArea field="0" dataOnly="0" labelOnly="1" grandRow="1" outline="0" axis="axisRow" fieldPosition="0">
        <references count="1">
          <reference field="4294967294" count="1" selected="0">
            <x v="24"/>
          </reference>
        </references>
      </pivotArea>
    </format>
    <format dxfId="183">
      <pivotArea field="0" dataOnly="0" labelOnly="1" grandRow="1" outline="0" axis="axisRow" fieldPosition="0">
        <references count="1">
          <reference field="4294967294" count="1" selected="0">
            <x v="25"/>
          </reference>
        </references>
      </pivotArea>
    </format>
    <format dxfId="182">
      <pivotArea field="0" dataOnly="0" labelOnly="1" grandRow="1" outline="0" axis="axisRow" fieldPosition="0">
        <references count="1">
          <reference field="4294967294" count="1" selected="0">
            <x v="26"/>
          </reference>
        </references>
      </pivotArea>
    </format>
    <format dxfId="181">
      <pivotArea field="0" dataOnly="0" labelOnly="1" grandRow="1" outline="0" axis="axisRow" fieldPosition="0">
        <references count="1">
          <reference field="4294967294" count="1" selected="0">
            <x v="27"/>
          </reference>
        </references>
      </pivotArea>
    </format>
    <format dxfId="180">
      <pivotArea field="0" dataOnly="0" labelOnly="1" grandRow="1" outline="0" axis="axisRow" fieldPosition="0">
        <references count="1">
          <reference field="4294967294" count="1" selected="0">
            <x v="28"/>
          </reference>
        </references>
      </pivotArea>
    </format>
    <format dxfId="179">
      <pivotArea field="0" dataOnly="0" labelOnly="1" grandRow="1" outline="0" axis="axisRow" fieldPosition="0">
        <references count="1">
          <reference field="4294967294" count="1" selected="0">
            <x v="29"/>
          </reference>
        </references>
      </pivotArea>
    </format>
    <format dxfId="178">
      <pivotArea field="0" dataOnly="0" labelOnly="1" grandRow="1" outline="0" axis="axisRow" fieldPosition="0">
        <references count="1">
          <reference field="4294967294" count="1" selected="0">
            <x v="30"/>
          </reference>
        </references>
      </pivotArea>
    </format>
    <format dxfId="177">
      <pivotArea field="0" dataOnly="0" labelOnly="1" grandRow="1" outline="0" axis="axisRow" fieldPosition="0">
        <references count="1">
          <reference field="4294967294" count="1" selected="0">
            <x v="31"/>
          </reference>
        </references>
      </pivotArea>
    </format>
    <format dxfId="176">
      <pivotArea field="0" dataOnly="0" labelOnly="1" grandRow="1" outline="0" axis="axisRow" fieldPosition="0">
        <references count="1">
          <reference field="4294967294" count="1" selected="0">
            <x v="0"/>
          </reference>
        </references>
      </pivotArea>
    </format>
    <format dxfId="175">
      <pivotArea field="0" dataOnly="0" labelOnly="1" grandRow="1" outline="0" axis="axisRow" fieldPosition="0">
        <references count="1">
          <reference field="4294967294" count="1" selected="0">
            <x v="1"/>
          </reference>
        </references>
      </pivotArea>
    </format>
    <format dxfId="174">
      <pivotArea field="0" dataOnly="0" labelOnly="1" grandRow="1" outline="0" axis="axisRow" fieldPosition="0">
        <references count="1">
          <reference field="4294967294" count="1" selected="0">
            <x v="2"/>
          </reference>
        </references>
      </pivotArea>
    </format>
    <format dxfId="173">
      <pivotArea field="0" dataOnly="0" labelOnly="1" grandRow="1" outline="0" axis="axisRow" fieldPosition="0">
        <references count="1">
          <reference field="4294967294" count="1" selected="0">
            <x v="3"/>
          </reference>
        </references>
      </pivotArea>
    </format>
    <format dxfId="172">
      <pivotArea field="0" dataOnly="0" labelOnly="1" grandRow="1" outline="0" axis="axisRow" fieldPosition="0">
        <references count="1">
          <reference field="4294967294" count="1" selected="0">
            <x v="4"/>
          </reference>
        </references>
      </pivotArea>
    </format>
    <format dxfId="171">
      <pivotArea field="0" dataOnly="0" labelOnly="1" grandRow="1" outline="0" axis="axisRow" fieldPosition="0">
        <references count="1">
          <reference field="4294967294" count="1" selected="0">
            <x v="5"/>
          </reference>
        </references>
      </pivotArea>
    </format>
    <format dxfId="170">
      <pivotArea field="0" dataOnly="0" labelOnly="1" grandRow="1" outline="0" axis="axisRow" fieldPosition="0">
        <references count="1">
          <reference field="4294967294" count="1" selected="0">
            <x v="6"/>
          </reference>
        </references>
      </pivotArea>
    </format>
    <format dxfId="169">
      <pivotArea field="0" dataOnly="0" labelOnly="1" grandRow="1" outline="0" axis="axisRow" fieldPosition="0">
        <references count="1">
          <reference field="4294967294" count="1" selected="0">
            <x v="7"/>
          </reference>
        </references>
      </pivotArea>
    </format>
    <format dxfId="168">
      <pivotArea field="0" dataOnly="0" labelOnly="1" grandRow="1" outline="0" axis="axisRow" fieldPosition="0">
        <references count="1">
          <reference field="4294967294" count="1" selected="0">
            <x v="8"/>
          </reference>
        </references>
      </pivotArea>
    </format>
    <format dxfId="167">
      <pivotArea field="0" dataOnly="0" labelOnly="1" grandRow="1" outline="0" axis="axisRow" fieldPosition="0">
        <references count="1">
          <reference field="4294967294" count="1" selected="0">
            <x v="9"/>
          </reference>
        </references>
      </pivotArea>
    </format>
    <format dxfId="166">
      <pivotArea field="0" dataOnly="0" labelOnly="1" grandRow="1" outline="0" axis="axisRow" fieldPosition="0">
        <references count="1">
          <reference field="4294967294" count="1" selected="0">
            <x v="10"/>
          </reference>
        </references>
      </pivotArea>
    </format>
    <format dxfId="165">
      <pivotArea field="0" dataOnly="0" labelOnly="1" grandRow="1" outline="0" axis="axisRow" fieldPosition="0">
        <references count="1">
          <reference field="4294967294" count="1" selected="0">
            <x v="11"/>
          </reference>
        </references>
      </pivotArea>
    </format>
    <format dxfId="164">
      <pivotArea field="0" dataOnly="0" labelOnly="1" grandRow="1" outline="0" axis="axisRow" fieldPosition="0">
        <references count="1">
          <reference field="4294967294" count="1" selected="0">
            <x v="12"/>
          </reference>
        </references>
      </pivotArea>
    </format>
    <format dxfId="163">
      <pivotArea field="0" dataOnly="0" labelOnly="1" grandRow="1" outline="0" axis="axisRow" fieldPosition="0">
        <references count="1">
          <reference field="4294967294" count="1" selected="0">
            <x v="13"/>
          </reference>
        </references>
      </pivotArea>
    </format>
    <format dxfId="162">
      <pivotArea field="0" dataOnly="0" labelOnly="1" grandRow="1" outline="0" axis="axisRow" fieldPosition="0">
        <references count="1">
          <reference field="4294967294" count="1" selected="0">
            <x v="14"/>
          </reference>
        </references>
      </pivotArea>
    </format>
    <format dxfId="161">
      <pivotArea field="0" dataOnly="0" labelOnly="1" grandRow="1" outline="0" axis="axisRow" fieldPosition="0">
        <references count="1">
          <reference field="4294967294" count="1" selected="0">
            <x v="15"/>
          </reference>
        </references>
      </pivotArea>
    </format>
    <format dxfId="160">
      <pivotArea field="0" dataOnly="0" labelOnly="1" grandRow="1" outline="0" axis="axisRow" fieldPosition="0">
        <references count="1">
          <reference field="4294967294" count="1" selected="0">
            <x v="16"/>
          </reference>
        </references>
      </pivotArea>
    </format>
    <format dxfId="159">
      <pivotArea field="0" dataOnly="0" labelOnly="1" grandRow="1" outline="0" axis="axisRow" fieldPosition="0">
        <references count="1">
          <reference field="4294967294" count="1" selected="0">
            <x v="17"/>
          </reference>
        </references>
      </pivotArea>
    </format>
    <format dxfId="158">
      <pivotArea field="0" dataOnly="0" labelOnly="1" grandRow="1" outline="0" axis="axisRow" fieldPosition="0">
        <references count="1">
          <reference field="4294967294" count="1" selected="0">
            <x v="18"/>
          </reference>
        </references>
      </pivotArea>
    </format>
    <format dxfId="157">
      <pivotArea field="0" dataOnly="0" labelOnly="1" grandRow="1" outline="0" axis="axisRow" fieldPosition="0">
        <references count="1">
          <reference field="4294967294" count="1" selected="0">
            <x v="19"/>
          </reference>
        </references>
      </pivotArea>
    </format>
    <format dxfId="156">
      <pivotArea field="0" dataOnly="0" labelOnly="1" grandRow="1" outline="0" axis="axisRow" fieldPosition="0">
        <references count="1">
          <reference field="4294967294" count="1" selected="0">
            <x v="20"/>
          </reference>
        </references>
      </pivotArea>
    </format>
    <format dxfId="155">
      <pivotArea field="0" dataOnly="0" labelOnly="1" grandRow="1" outline="0" axis="axisRow" fieldPosition="0">
        <references count="1">
          <reference field="4294967294" count="1" selected="0">
            <x v="21"/>
          </reference>
        </references>
      </pivotArea>
    </format>
    <format dxfId="154">
      <pivotArea field="0" dataOnly="0" labelOnly="1" grandRow="1" outline="0" axis="axisRow" fieldPosition="0">
        <references count="1">
          <reference field="4294967294" count="1" selected="0">
            <x v="22"/>
          </reference>
        </references>
      </pivotArea>
    </format>
    <format dxfId="153">
      <pivotArea field="0" dataOnly="0" labelOnly="1" grandRow="1" outline="0" axis="axisRow" fieldPosition="0">
        <references count="1">
          <reference field="4294967294" count="1" selected="0">
            <x v="23"/>
          </reference>
        </references>
      </pivotArea>
    </format>
    <format dxfId="152">
      <pivotArea field="0" dataOnly="0" labelOnly="1" grandRow="1" outline="0" axis="axisRow" fieldPosition="0">
        <references count="1">
          <reference field="4294967294" count="1" selected="0">
            <x v="24"/>
          </reference>
        </references>
      </pivotArea>
    </format>
    <format dxfId="151">
      <pivotArea field="0" dataOnly="0" labelOnly="1" grandRow="1" outline="0" axis="axisRow" fieldPosition="0">
        <references count="1">
          <reference field="4294967294" count="1" selected="0">
            <x v="25"/>
          </reference>
        </references>
      </pivotArea>
    </format>
    <format dxfId="150">
      <pivotArea field="0" dataOnly="0" labelOnly="1" grandRow="1" outline="0" axis="axisRow" fieldPosition="0">
        <references count="1">
          <reference field="4294967294" count="1" selected="0">
            <x v="26"/>
          </reference>
        </references>
      </pivotArea>
    </format>
    <format dxfId="149">
      <pivotArea field="0" dataOnly="0" labelOnly="1" grandRow="1" outline="0" axis="axisRow" fieldPosition="0">
        <references count="1">
          <reference field="4294967294" count="1" selected="0">
            <x v="27"/>
          </reference>
        </references>
      </pivotArea>
    </format>
    <format dxfId="148">
      <pivotArea field="0" dataOnly="0" labelOnly="1" grandRow="1" outline="0" axis="axisRow" fieldPosition="0">
        <references count="1">
          <reference field="4294967294" count="1" selected="0">
            <x v="28"/>
          </reference>
        </references>
      </pivotArea>
    </format>
    <format dxfId="147">
      <pivotArea field="0" dataOnly="0" labelOnly="1" grandRow="1" outline="0" axis="axisRow" fieldPosition="0">
        <references count="1">
          <reference field="4294967294" count="1" selected="0">
            <x v="29"/>
          </reference>
        </references>
      </pivotArea>
    </format>
    <format dxfId="146">
      <pivotArea field="0" dataOnly="0" labelOnly="1" grandRow="1" outline="0" axis="axisRow" fieldPosition="0">
        <references count="1">
          <reference field="4294967294" count="1" selected="0">
            <x v="30"/>
          </reference>
        </references>
      </pivotArea>
    </format>
    <format dxfId="145">
      <pivotArea field="0" dataOnly="0" labelOnly="1" grandRow="1" outline="0" axis="axisRow" fieldPosition="0">
        <references count="1">
          <reference field="4294967294" count="1" selected="0">
            <x v="31"/>
          </reference>
        </references>
      </pivotArea>
    </format>
    <format dxfId="144">
      <pivotArea field="0" dataOnly="0" labelOnly="1" grandRow="1" outline="0" axis="axisRow" fieldPosition="0">
        <references count="1">
          <reference field="4294967294" count="1" selected="0">
            <x v="0"/>
          </reference>
        </references>
      </pivotArea>
    </format>
    <format dxfId="143">
      <pivotArea field="0" dataOnly="0" labelOnly="1" grandRow="1" outline="0" axis="axisRow" fieldPosition="0">
        <references count="1">
          <reference field="4294967294" count="1" selected="0">
            <x v="1"/>
          </reference>
        </references>
      </pivotArea>
    </format>
    <format dxfId="142">
      <pivotArea field="0" dataOnly="0" labelOnly="1" grandRow="1" outline="0" axis="axisRow" fieldPosition="0">
        <references count="1">
          <reference field="4294967294" count="1" selected="0">
            <x v="2"/>
          </reference>
        </references>
      </pivotArea>
    </format>
    <format dxfId="141">
      <pivotArea field="0" dataOnly="0" labelOnly="1" grandRow="1" outline="0" axis="axisRow" fieldPosition="0">
        <references count="1">
          <reference field="4294967294" count="1" selected="0">
            <x v="3"/>
          </reference>
        </references>
      </pivotArea>
    </format>
    <format dxfId="140">
      <pivotArea field="0" dataOnly="0" labelOnly="1" grandRow="1" outline="0" axis="axisRow" fieldPosition="0">
        <references count="1">
          <reference field="4294967294" count="1" selected="0">
            <x v="4"/>
          </reference>
        </references>
      </pivotArea>
    </format>
    <format dxfId="139">
      <pivotArea field="0" dataOnly="0" labelOnly="1" grandRow="1" outline="0" axis="axisRow" fieldPosition="0">
        <references count="1">
          <reference field="4294967294" count="1" selected="0">
            <x v="5"/>
          </reference>
        </references>
      </pivotArea>
    </format>
    <format dxfId="138">
      <pivotArea field="0" dataOnly="0" labelOnly="1" grandRow="1" outline="0" axis="axisRow" fieldPosition="0">
        <references count="1">
          <reference field="4294967294" count="1" selected="0">
            <x v="6"/>
          </reference>
        </references>
      </pivotArea>
    </format>
    <format dxfId="137">
      <pivotArea field="0" dataOnly="0" labelOnly="1" grandRow="1" outline="0" axis="axisRow" fieldPosition="0">
        <references count="1">
          <reference field="4294967294" count="1" selected="0">
            <x v="7"/>
          </reference>
        </references>
      </pivotArea>
    </format>
    <format dxfId="136">
      <pivotArea field="0" dataOnly="0" labelOnly="1" grandRow="1" outline="0" axis="axisRow" fieldPosition="0">
        <references count="1">
          <reference field="4294967294" count="1" selected="0">
            <x v="8"/>
          </reference>
        </references>
      </pivotArea>
    </format>
    <format dxfId="135">
      <pivotArea field="0" dataOnly="0" labelOnly="1" grandRow="1" outline="0" axis="axisRow" fieldPosition="0">
        <references count="1">
          <reference field="4294967294" count="1" selected="0">
            <x v="9"/>
          </reference>
        </references>
      </pivotArea>
    </format>
    <format dxfId="134">
      <pivotArea field="0" dataOnly="0" labelOnly="1" grandRow="1" outline="0" axis="axisRow" fieldPosition="0">
        <references count="1">
          <reference field="4294967294" count="1" selected="0">
            <x v="10"/>
          </reference>
        </references>
      </pivotArea>
    </format>
    <format dxfId="133">
      <pivotArea field="0" dataOnly="0" labelOnly="1" grandRow="1" outline="0" axis="axisRow" fieldPosition="0">
        <references count="1">
          <reference field="4294967294" count="1" selected="0">
            <x v="11"/>
          </reference>
        </references>
      </pivotArea>
    </format>
    <format dxfId="132">
      <pivotArea field="0" dataOnly="0" labelOnly="1" grandRow="1" outline="0" axis="axisRow" fieldPosition="0">
        <references count="1">
          <reference field="4294967294" count="1" selected="0">
            <x v="12"/>
          </reference>
        </references>
      </pivotArea>
    </format>
    <format dxfId="131">
      <pivotArea field="0" dataOnly="0" labelOnly="1" grandRow="1" outline="0" axis="axisRow" fieldPosition="0">
        <references count="1">
          <reference field="4294967294" count="1" selected="0">
            <x v="13"/>
          </reference>
        </references>
      </pivotArea>
    </format>
    <format dxfId="130">
      <pivotArea field="0" dataOnly="0" labelOnly="1" grandRow="1" outline="0" axis="axisRow" fieldPosition="0">
        <references count="1">
          <reference field="4294967294" count="1" selected="0">
            <x v="14"/>
          </reference>
        </references>
      </pivotArea>
    </format>
    <format dxfId="129">
      <pivotArea field="0" dataOnly="0" labelOnly="1" grandRow="1" outline="0" axis="axisRow" fieldPosition="0">
        <references count="1">
          <reference field="4294967294" count="1" selected="0">
            <x v="15"/>
          </reference>
        </references>
      </pivotArea>
    </format>
    <format dxfId="128">
      <pivotArea field="0" dataOnly="0" labelOnly="1" grandRow="1" outline="0" axis="axisRow" fieldPosition="0">
        <references count="1">
          <reference field="4294967294" count="1" selected="0">
            <x v="16"/>
          </reference>
        </references>
      </pivotArea>
    </format>
    <format dxfId="127">
      <pivotArea field="0" dataOnly="0" labelOnly="1" grandRow="1" outline="0" axis="axisRow" fieldPosition="0">
        <references count="1">
          <reference field="4294967294" count="1" selected="0">
            <x v="17"/>
          </reference>
        </references>
      </pivotArea>
    </format>
    <format dxfId="126">
      <pivotArea field="0" dataOnly="0" labelOnly="1" grandRow="1" outline="0" axis="axisRow" fieldPosition="0">
        <references count="1">
          <reference field="4294967294" count="1" selected="0">
            <x v="18"/>
          </reference>
        </references>
      </pivotArea>
    </format>
    <format dxfId="125">
      <pivotArea field="0" dataOnly="0" labelOnly="1" grandRow="1" outline="0" axis="axisRow" fieldPosition="0">
        <references count="1">
          <reference field="4294967294" count="1" selected="0">
            <x v="19"/>
          </reference>
        </references>
      </pivotArea>
    </format>
    <format dxfId="124">
      <pivotArea field="0" dataOnly="0" labelOnly="1" grandRow="1" outline="0" axis="axisRow" fieldPosition="0">
        <references count="1">
          <reference field="4294967294" count="1" selected="0">
            <x v="20"/>
          </reference>
        </references>
      </pivotArea>
    </format>
    <format dxfId="123">
      <pivotArea field="0" dataOnly="0" labelOnly="1" grandRow="1" outline="0" axis="axisRow" fieldPosition="0">
        <references count="1">
          <reference field="4294967294" count="1" selected="0">
            <x v="21"/>
          </reference>
        </references>
      </pivotArea>
    </format>
    <format dxfId="122">
      <pivotArea field="0" dataOnly="0" labelOnly="1" grandRow="1" outline="0" axis="axisRow" fieldPosition="0">
        <references count="1">
          <reference field="4294967294" count="1" selected="0">
            <x v="22"/>
          </reference>
        </references>
      </pivotArea>
    </format>
    <format dxfId="121">
      <pivotArea field="0" dataOnly="0" labelOnly="1" grandRow="1" outline="0" axis="axisRow" fieldPosition="0">
        <references count="1">
          <reference field="4294967294" count="1" selected="0">
            <x v="23"/>
          </reference>
        </references>
      </pivotArea>
    </format>
    <format dxfId="120">
      <pivotArea field="0" dataOnly="0" labelOnly="1" grandRow="1" outline="0" axis="axisRow" fieldPosition="0">
        <references count="1">
          <reference field="4294967294" count="1" selected="0">
            <x v="24"/>
          </reference>
        </references>
      </pivotArea>
    </format>
    <format dxfId="119">
      <pivotArea field="0" dataOnly="0" labelOnly="1" grandRow="1" outline="0" axis="axisRow" fieldPosition="0">
        <references count="1">
          <reference field="4294967294" count="1" selected="0">
            <x v="25"/>
          </reference>
        </references>
      </pivotArea>
    </format>
    <format dxfId="118">
      <pivotArea field="0" dataOnly="0" labelOnly="1" grandRow="1" outline="0" axis="axisRow" fieldPosition="0">
        <references count="1">
          <reference field="4294967294" count="1" selected="0">
            <x v="26"/>
          </reference>
        </references>
      </pivotArea>
    </format>
    <format dxfId="117">
      <pivotArea field="0" dataOnly="0" labelOnly="1" grandRow="1" outline="0" axis="axisRow" fieldPosition="0">
        <references count="1">
          <reference field="4294967294" count="1" selected="0">
            <x v="27"/>
          </reference>
        </references>
      </pivotArea>
    </format>
    <format dxfId="116">
      <pivotArea field="0" dataOnly="0" labelOnly="1" grandRow="1" outline="0" axis="axisRow" fieldPosition="0">
        <references count="1">
          <reference field="4294967294" count="1" selected="0">
            <x v="28"/>
          </reference>
        </references>
      </pivotArea>
    </format>
    <format dxfId="115">
      <pivotArea field="0" dataOnly="0" labelOnly="1" grandRow="1" outline="0" axis="axisRow" fieldPosition="0">
        <references count="1">
          <reference field="4294967294" count="1" selected="0">
            <x v="29"/>
          </reference>
        </references>
      </pivotArea>
    </format>
    <format dxfId="114">
      <pivotArea field="0" dataOnly="0" labelOnly="1" grandRow="1" outline="0" axis="axisRow" fieldPosition="0">
        <references count="1">
          <reference field="4294967294" count="1" selected="0">
            <x v="30"/>
          </reference>
        </references>
      </pivotArea>
    </format>
    <format dxfId="113">
      <pivotArea field="0" dataOnly="0" labelOnly="1" grandRow="1" outline="0" axis="axisRow" fieldPosition="0">
        <references count="1">
          <reference field="4294967294" count="1" selected="0">
            <x v="31"/>
          </reference>
        </references>
      </pivotArea>
    </format>
    <format dxfId="112">
      <pivotArea field="0" dataOnly="0" labelOnly="1" grandRow="1" outline="0" axis="axisRow" fieldPosition="0">
        <references count="1">
          <reference field="4294967294" count="1" selected="0">
            <x v="0"/>
          </reference>
        </references>
      </pivotArea>
    </format>
    <format dxfId="111">
      <pivotArea field="0" dataOnly="0" labelOnly="1" grandRow="1" outline="0" axis="axisRow" fieldPosition="0">
        <references count="1">
          <reference field="4294967294" count="1" selected="0">
            <x v="1"/>
          </reference>
        </references>
      </pivotArea>
    </format>
    <format dxfId="110">
      <pivotArea field="0" dataOnly="0" labelOnly="1" grandRow="1" outline="0" axis="axisRow" fieldPosition="0">
        <references count="1">
          <reference field="4294967294" count="1" selected="0">
            <x v="2"/>
          </reference>
        </references>
      </pivotArea>
    </format>
    <format dxfId="109">
      <pivotArea field="0" dataOnly="0" labelOnly="1" grandRow="1" outline="0" axis="axisRow" fieldPosition="0">
        <references count="1">
          <reference field="4294967294" count="1" selected="0">
            <x v="3"/>
          </reference>
        </references>
      </pivotArea>
    </format>
    <format dxfId="108">
      <pivotArea field="0" dataOnly="0" labelOnly="1" grandRow="1" outline="0" axis="axisRow" fieldPosition="0">
        <references count="1">
          <reference field="4294967294" count="1" selected="0">
            <x v="4"/>
          </reference>
        </references>
      </pivotArea>
    </format>
    <format dxfId="107">
      <pivotArea field="0" dataOnly="0" labelOnly="1" grandRow="1" outline="0" axis="axisRow" fieldPosition="0">
        <references count="1">
          <reference field="4294967294" count="1" selected="0">
            <x v="5"/>
          </reference>
        </references>
      </pivotArea>
    </format>
    <format dxfId="106">
      <pivotArea field="0" dataOnly="0" labelOnly="1" grandRow="1" outline="0" axis="axisRow" fieldPosition="0">
        <references count="1">
          <reference field="4294967294" count="1" selected="0">
            <x v="6"/>
          </reference>
        </references>
      </pivotArea>
    </format>
    <format dxfId="105">
      <pivotArea field="0" dataOnly="0" labelOnly="1" grandRow="1" outline="0" axis="axisRow" fieldPosition="0">
        <references count="1">
          <reference field="4294967294" count="1" selected="0">
            <x v="7"/>
          </reference>
        </references>
      </pivotArea>
    </format>
    <format dxfId="104">
      <pivotArea field="0" dataOnly="0" labelOnly="1" grandRow="1" outline="0" axis="axisRow" fieldPosition="0">
        <references count="1">
          <reference field="4294967294" count="1" selected="0">
            <x v="8"/>
          </reference>
        </references>
      </pivotArea>
    </format>
    <format dxfId="103">
      <pivotArea field="0" dataOnly="0" labelOnly="1" grandRow="1" outline="0" axis="axisRow" fieldPosition="0">
        <references count="1">
          <reference field="4294967294" count="1" selected="0">
            <x v="9"/>
          </reference>
        </references>
      </pivotArea>
    </format>
    <format dxfId="102">
      <pivotArea field="0" dataOnly="0" labelOnly="1" grandRow="1" outline="0" axis="axisRow" fieldPosition="0">
        <references count="1">
          <reference field="4294967294" count="1" selected="0">
            <x v="10"/>
          </reference>
        </references>
      </pivotArea>
    </format>
    <format dxfId="101">
      <pivotArea field="0" dataOnly="0" labelOnly="1" grandRow="1" outline="0" axis="axisRow" fieldPosition="0">
        <references count="1">
          <reference field="4294967294" count="1" selected="0">
            <x v="11"/>
          </reference>
        </references>
      </pivotArea>
    </format>
    <format dxfId="100">
      <pivotArea field="0" dataOnly="0" labelOnly="1" grandRow="1" outline="0" axis="axisRow" fieldPosition="0">
        <references count="1">
          <reference field="4294967294" count="1" selected="0">
            <x v="12"/>
          </reference>
        </references>
      </pivotArea>
    </format>
    <format dxfId="99">
      <pivotArea field="0" dataOnly="0" labelOnly="1" grandRow="1" outline="0" axis="axisRow" fieldPosition="0">
        <references count="1">
          <reference field="4294967294" count="1" selected="0">
            <x v="13"/>
          </reference>
        </references>
      </pivotArea>
    </format>
    <format dxfId="98">
      <pivotArea field="0" dataOnly="0" labelOnly="1" grandRow="1" outline="0" axis="axisRow" fieldPosition="0">
        <references count="1">
          <reference field="4294967294" count="1" selected="0">
            <x v="14"/>
          </reference>
        </references>
      </pivotArea>
    </format>
    <format dxfId="97">
      <pivotArea field="0" dataOnly="0" labelOnly="1" grandRow="1" outline="0" axis="axisRow" fieldPosition="0">
        <references count="1">
          <reference field="4294967294" count="1" selected="0">
            <x v="15"/>
          </reference>
        </references>
      </pivotArea>
    </format>
    <format dxfId="96">
      <pivotArea field="0" dataOnly="0" labelOnly="1" grandRow="1" outline="0" axis="axisRow" fieldPosition="0">
        <references count="1">
          <reference field="4294967294" count="1" selected="0">
            <x v="16"/>
          </reference>
        </references>
      </pivotArea>
    </format>
    <format dxfId="95">
      <pivotArea field="0" dataOnly="0" labelOnly="1" grandRow="1" outline="0" axis="axisRow" fieldPosition="0">
        <references count="1">
          <reference field="4294967294" count="1" selected="0">
            <x v="17"/>
          </reference>
        </references>
      </pivotArea>
    </format>
    <format dxfId="94">
      <pivotArea field="0" dataOnly="0" labelOnly="1" grandRow="1" outline="0" axis="axisRow" fieldPosition="0">
        <references count="1">
          <reference field="4294967294" count="1" selected="0">
            <x v="18"/>
          </reference>
        </references>
      </pivotArea>
    </format>
    <format dxfId="93">
      <pivotArea field="0" dataOnly="0" labelOnly="1" grandRow="1" outline="0" axis="axisRow" fieldPosition="0">
        <references count="1">
          <reference field="4294967294" count="1" selected="0">
            <x v="19"/>
          </reference>
        </references>
      </pivotArea>
    </format>
    <format dxfId="92">
      <pivotArea field="0" dataOnly="0" labelOnly="1" grandRow="1" outline="0" axis="axisRow" fieldPosition="0">
        <references count="1">
          <reference field="4294967294" count="1" selected="0">
            <x v="20"/>
          </reference>
        </references>
      </pivotArea>
    </format>
    <format dxfId="91">
      <pivotArea field="0" dataOnly="0" labelOnly="1" grandRow="1" outline="0" axis="axisRow" fieldPosition="0">
        <references count="1">
          <reference field="4294967294" count="1" selected="0">
            <x v="21"/>
          </reference>
        </references>
      </pivotArea>
    </format>
    <format dxfId="90">
      <pivotArea field="0" dataOnly="0" labelOnly="1" grandRow="1" outline="0" axis="axisRow" fieldPosition="0">
        <references count="1">
          <reference field="4294967294" count="1" selected="0">
            <x v="22"/>
          </reference>
        </references>
      </pivotArea>
    </format>
    <format dxfId="89">
      <pivotArea field="0" dataOnly="0" labelOnly="1" grandRow="1" outline="0" axis="axisRow" fieldPosition="0">
        <references count="1">
          <reference field="4294967294" count="1" selected="0">
            <x v="23"/>
          </reference>
        </references>
      </pivotArea>
    </format>
    <format dxfId="88">
      <pivotArea field="0" dataOnly="0" labelOnly="1" grandRow="1" outline="0" axis="axisRow" fieldPosition="0">
        <references count="1">
          <reference field="4294967294" count="1" selected="0">
            <x v="24"/>
          </reference>
        </references>
      </pivotArea>
    </format>
    <format dxfId="87">
      <pivotArea field="0" dataOnly="0" labelOnly="1" grandRow="1" outline="0" axis="axisRow" fieldPosition="0">
        <references count="1">
          <reference field="4294967294" count="1" selected="0">
            <x v="25"/>
          </reference>
        </references>
      </pivotArea>
    </format>
    <format dxfId="86">
      <pivotArea field="0" dataOnly="0" labelOnly="1" grandRow="1" outline="0" axis="axisRow" fieldPosition="0">
        <references count="1">
          <reference field="4294967294" count="1" selected="0">
            <x v="26"/>
          </reference>
        </references>
      </pivotArea>
    </format>
    <format dxfId="85">
      <pivotArea field="0" dataOnly="0" labelOnly="1" grandRow="1" outline="0" axis="axisRow" fieldPosition="0">
        <references count="1">
          <reference field="4294967294" count="1" selected="0">
            <x v="27"/>
          </reference>
        </references>
      </pivotArea>
    </format>
    <format dxfId="84">
      <pivotArea field="0" dataOnly="0" labelOnly="1" grandRow="1" outline="0" axis="axisRow" fieldPosition="0">
        <references count="1">
          <reference field="4294967294" count="1" selected="0">
            <x v="28"/>
          </reference>
        </references>
      </pivotArea>
    </format>
    <format dxfId="83">
      <pivotArea field="0" dataOnly="0" labelOnly="1" grandRow="1" outline="0" axis="axisRow" fieldPosition="0">
        <references count="1">
          <reference field="4294967294" count="1" selected="0">
            <x v="29"/>
          </reference>
        </references>
      </pivotArea>
    </format>
    <format dxfId="82">
      <pivotArea field="0" dataOnly="0" labelOnly="1" grandRow="1" outline="0" axis="axisRow" fieldPosition="0">
        <references count="1">
          <reference field="4294967294" count="1" selected="0">
            <x v="30"/>
          </reference>
        </references>
      </pivotArea>
    </format>
    <format dxfId="81">
      <pivotArea field="0" dataOnly="0" labelOnly="1" grandRow="1" outline="0" axis="axisRow" fieldPosition="0">
        <references count="1">
          <reference field="4294967294" count="1" selected="0">
            <x v="31"/>
          </reference>
        </references>
      </pivotArea>
    </format>
    <format dxfId="8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7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7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7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7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7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7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7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7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7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7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69">
      <pivotArea dataOnly="0" labelOnly="1" outline="0" fieldPosition="0">
        <references count="1">
          <reference field="221" count="0"/>
        </references>
      </pivotArea>
    </format>
    <format dxfId="68">
      <pivotArea dataOnly="0" labelOnly="1" outline="0" fieldPosition="0">
        <references count="1">
          <reference field="221" count="0" defaultSubtotal="1"/>
        </references>
      </pivotArea>
    </format>
    <format dxfId="67">
      <pivotArea dataOnly="0" labelOnly="1" outline="0" fieldPosition="0">
        <references count="2">
          <reference field="4" count="6">
            <x v="0"/>
            <x v="1"/>
            <x v="2"/>
            <x v="3"/>
            <x v="4"/>
            <x v="5"/>
          </reference>
          <reference field="221" count="1" selected="0">
            <x v="0"/>
          </reference>
        </references>
      </pivotArea>
    </format>
    <format dxfId="66">
      <pivotArea dataOnly="0" labelOnly="1" outline="0" fieldPosition="0">
        <references count="2">
          <reference field="4" count="4">
            <x v="6"/>
            <x v="7"/>
            <x v="8"/>
            <x v="9"/>
          </reference>
          <reference field="221"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2EF46E1-3F66-4EE7-ADD7-43132F9FC8C7}" name="PivotTable5" cacheId="89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20" firstHeaderRow="0" firstDataRow="1" firstDataCol="1" rowPageCount="1" colPageCount="1"/>
  <pivotFields count="286">
    <pivotField axis="axisRow">
      <items count="17">
        <item x="0"/>
        <item x="1"/>
        <item x="2"/>
        <item x="3"/>
        <item x="4"/>
        <item x="5"/>
        <item x="6"/>
        <item x="7"/>
        <item x="8"/>
        <item x="9"/>
        <item x="12"/>
        <item x="13"/>
        <item x="14"/>
        <item x="15"/>
        <item x="10"/>
        <item x="11"/>
        <item t="default"/>
      </items>
    </pivotField>
    <pivotField showAll="0"/>
    <pivotField showAll="0"/>
    <pivotField showAll="0"/>
    <pivotField axis="axisPage" multipleItemSelectionAllowed="1" showAll="0">
      <items count="18">
        <item x="3"/>
        <item x="5"/>
        <item x="1"/>
        <item x="2"/>
        <item x="10"/>
        <item x="4"/>
        <item h="1" x="9"/>
        <item h="1" x="8"/>
        <item h="1" x="7"/>
        <item h="1" x="6"/>
        <item m="1" x="15"/>
        <item m="1" x="16"/>
        <item m="1" x="12"/>
        <item m="1" x="13"/>
        <item h="1" x="11"/>
        <item m="1" x="14"/>
        <item h="1" x="0"/>
        <item t="default"/>
      </items>
    </pivotField>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items count="7">
        <item x="0"/>
        <item x="1"/>
        <item x="2"/>
        <item x="3"/>
        <item x="4"/>
        <item x="5"/>
        <item x="6"/>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2">
    <i>
      <x/>
    </i>
    <i i="1">
      <x v="1"/>
    </i>
  </colItems>
  <pageFields count="1">
    <pageField fld="4" hier="-1"/>
  </pageFields>
  <dataFields count="2">
    <dataField name="Average of Old-HrsRqrd" fld="11" subtotal="average" baseField="0" baseItem="0" numFmtId="164"/>
    <dataField name="Average of New-HrsRqrd" fld="12" subtotal="average"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61F25C-60D1-4634-860C-BFF94C045C50}" name="PivotTable6" cacheId="89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5:C42" firstHeaderRow="0" firstDataRow="1" firstDataCol="1" rowPageCount="1" colPageCount="1"/>
  <pivotFields count="286">
    <pivotField axis="axisRow">
      <items count="17">
        <item x="0"/>
        <item x="1"/>
        <item x="2"/>
        <item x="3"/>
        <item x="4"/>
        <item x="5"/>
        <item x="6"/>
        <item x="7"/>
        <item x="8"/>
        <item x="9"/>
        <item x="12"/>
        <item x="13"/>
        <item x="14"/>
        <item x="15"/>
        <item x="10"/>
        <item x="11"/>
        <item t="default"/>
      </items>
    </pivotField>
    <pivotField showAll="0"/>
    <pivotField showAll="0"/>
    <pivotField showAll="0"/>
    <pivotField axis="axisPage" multipleItemSelectionAllowed="1" showAll="0">
      <items count="18">
        <item h="1" x="3"/>
        <item h="1" x="5"/>
        <item h="1" x="1"/>
        <item h="1" x="2"/>
        <item h="1" x="10"/>
        <item h="1" x="4"/>
        <item x="9"/>
        <item x="8"/>
        <item x="7"/>
        <item x="6"/>
        <item m="1" x="15"/>
        <item m="1" x="16"/>
        <item m="1" x="12"/>
        <item m="1" x="13"/>
        <item h="1" x="11"/>
        <item m="1" x="14"/>
        <item h="1" x="0"/>
        <item t="default"/>
      </items>
    </pivotField>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items count="7">
        <item x="0"/>
        <item x="1"/>
        <item x="2"/>
        <item x="3"/>
        <item x="4"/>
        <item x="5"/>
        <item x="6"/>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2">
    <i>
      <x/>
    </i>
    <i i="1">
      <x v="1"/>
    </i>
  </colItems>
  <pageFields count="1">
    <pageField fld="4" hier="-1"/>
  </pageFields>
  <dataFields count="2">
    <dataField name="Average of Old-HrsRqrd" fld="11" subtotal="average" baseField="0" baseItem="0" numFmtId="164"/>
    <dataField name="Average of New-HrsRqrd" fld="12" subtotal="average"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A98966-156E-423E-ABCC-BE70F73B2953}" name="Table1" displayName="Table1" ref="A1:HM4" totalsRowShown="0">
  <autoFilter ref="A1:HM4" xr:uid="{67A98966-156E-423E-ABCC-BE70F73B2953}"/>
  <tableColumns count="221">
    <tableColumn id="1" xr3:uid="{5B842527-929B-492E-8C7C-C74817CCD845}" name="State"/>
    <tableColumn id="2" xr3:uid="{1D3C2AFB-A8AD-4FA7-A68B-6FC280DBE8B2}" name="Name"/>
    <tableColumn id="3" xr3:uid="{1137B85C-9BCA-4F2D-ACF0-DBD44D9682E4}" name="Note"/>
    <tableColumn id="4" xr3:uid="{373F1E93-EF9B-456B-95B5-9C76582A388E}" name="ID"/>
    <tableColumn id="5" xr3:uid="{6050698E-CF4E-455C-921F-813862D42BD7}" name="Type"/>
    <tableColumn id="6" xr3:uid="{14522E77-96DC-4711-B731-C9BE466B5771}" name="AW-tot"/>
    <tableColumn id="7" xr3:uid="{E3B42135-778F-47DD-9684-81B6B4D8A4B7}" name="New-AW-tot"/>
    <tableColumn id="8" xr3:uid="{A4E6C1EC-9D19-40EF-B933-054CF6977104}" name="subtot-2maj"/>
    <tableColumn id="9" xr3:uid="{35DFBDAE-2427-4A32-8D87-829B985006E5}" name="New-subtot-2maj"/>
    <tableColumn id="10" xr3:uid="{8E469E2F-B75E-4247-896E-AE853E982351}" name="Undup-num-awards"/>
    <tableColumn id="11" xr3:uid="{CDBB2002-416C-48CF-BCF9-3FA067B99B6A}" name="New-Undup-num-awards"/>
    <tableColumn id="12" xr3:uid="{BEC8A997-B2C0-4177-8D5B-3A10F50C1264}" name="Old-HrsRqrd"/>
    <tableColumn id="13" xr3:uid="{9E71E33C-EA14-4584-B42A-0F404E8FC8A1}" name="New-HrsRqrd"/>
    <tableColumn id="14" xr3:uid="{62F39BE4-9F1F-4B94-AD03-DB9A7DF12DAC}" name="subtot"/>
    <tableColumn id="15" xr3:uid="{DBE4A7D4-FD77-49DF-98F8-5C9C18F62956}" name="New-subtot"/>
    <tableColumn id="16" xr3:uid="{E84FB080-D07E-4522-AFC4-EED5DA99D800}" name="subtot2"/>
    <tableColumn id="17" xr3:uid="{2B951240-0F94-4DF9-B8C1-88592B3DFB3E}" name="New-subtot2"/>
    <tableColumn id="18" xr3:uid="{275D0A9B-1062-4CAA-85F1-1D3406084597}" name="HS1stT-FT-subtot"/>
    <tableColumn id="19" xr3:uid="{41080404-23D2-4838-9C0E-164498F64A3E}" name="New-HS1stT-FT-subtot"/>
    <tableColumn id="20" xr3:uid="{EBFDC575-1442-43CA-916E-97638E97FC27}" name="HS1stT-FT-subtot2"/>
    <tableColumn id="21" xr3:uid="{E7028E59-5E6C-4793-9D12-B94FB7C2A8B5}" name="New-HS1stT-FT-subtot2"/>
    <tableColumn id="22" xr3:uid="{6044FC4F-6943-4D92-8C57-3ED545944E9D}" name="HS1stT-PT-subtot"/>
    <tableColumn id="23" xr3:uid="{B5132B75-21F2-405C-923E-A8925CCDBCE8}" name="New-HS1stT-PT-subtot"/>
    <tableColumn id="24" xr3:uid="{54EA91F0-E84C-4DE1-894D-B03A6A10023E}" name="HS1stT-PT-subtot2"/>
    <tableColumn id="25" xr3:uid="{233588C0-B887-483B-962E-EB3D5476FF5F}" name="New-HS1stT-PT-subtot2"/>
    <tableColumn id="26" xr3:uid="{538BB9C5-A825-4DAF-AFAA-3A1365F45099}" name="HS1stT-UNK-subtot"/>
    <tableColumn id="27" xr3:uid="{12352058-94F4-4ABB-8002-495204865064}" name="New-HS1stT-UNK-subtot"/>
    <tableColumn id="28" xr3:uid="{6589D45F-2DB3-4BAE-8ECD-0EC2BF78410A}" name="HS1stT-UNK-subtot2"/>
    <tableColumn id="29" xr3:uid="{B33EC4E9-1C0C-4D1E-8A9A-71828CCBC35E}" name="New-HS1stT-UNK-subtot2"/>
    <tableColumn id="30" xr3:uid="{7F45D6D3-5873-4DD7-B4D5-20A04C65E66E}" name="HS1stT-subtot"/>
    <tableColumn id="31" xr3:uid="{BBDFF294-7FC9-459E-9426-57F0B91B6AE8}" name="New-HS1stT-subtot"/>
    <tableColumn id="32" xr3:uid="{3E2B20C4-3906-48D0-8B03-39F267CB0EF4}" name="HS1stT-subtot2"/>
    <tableColumn id="33" xr3:uid="{EEF23D27-98ED-41D7-9883-BDDE2A46184F}" name="New-HS1stT-subtot2"/>
    <tableColumn id="34" xr3:uid="{72B24687-EB2B-465C-9078-F13B93DAC952}" name="HSav-TTA-1stT-FT"/>
    <tableColumn id="35" xr3:uid="{BEDD1880-3C61-4C2A-BCEA-37ADCFD61022}" name="New-HSav-TTA-1stT-FT"/>
    <tableColumn id="36" xr3:uid="{77DC42DC-CBF9-471F-BBCA-55458BD8FFD4}" name="HS1stT-FT-TTA*"/>
    <tableColumn id="37" xr3:uid="{D35F7481-5ECE-4250-9EF9-3FC63216DAFA}" name="New-HS1stT-FT-TTA*"/>
    <tableColumn id="38" xr3:uid="{FB9858E2-DD0E-46ED-9B1F-60B821768AF0}" name="HSav-TTA-1stT-PT"/>
    <tableColumn id="39" xr3:uid="{96F1221B-B9E3-43EC-A0AD-A475697731AD}" name="New-HSav-TTA-1stT-PT"/>
    <tableColumn id="40" xr3:uid="{E97086BB-178C-4B7B-8AC3-84CB25CABD0B}" name="HS1stT-PT-TTA*"/>
    <tableColumn id="41" xr3:uid="{F35AB230-12E2-4232-A758-5FB05DDE845A}" name="New-HS1stT-PT-TTA*"/>
    <tableColumn id="42" xr3:uid="{10402732-A8B1-4723-878F-23DA1E917451}" name="HSav-TTA-1stT-UNK"/>
    <tableColumn id="43" xr3:uid="{ED1E6605-BADB-475F-9A8E-E0B40ADF5F9F}" name="New-HSav-TTA-1stT-UNK"/>
    <tableColumn id="44" xr3:uid="{07176A4B-9A5B-428B-873E-201E7719C284}" name="HS1stT-UNK-TTA*"/>
    <tableColumn id="45" xr3:uid="{15EDC002-3675-4555-9C74-F63DD98CC25F}" name="New-HS1stT-UNK-TTA*"/>
    <tableColumn id="46" xr3:uid="{AB6BD06D-31CC-4B79-AD7D-7EF94C32FE2E}" name="HS1stT-wtd-av-TTA"/>
    <tableColumn id="47" xr3:uid="{DE000ED1-1680-4A6F-A9EC-3EEF0BCD8C8C}" name="New-HS1stT-wtd-av-TTA"/>
    <tableColumn id="48" xr3:uid="{5B7EA343-9462-4100-BA29-2D71FC171F49}" name="HS1stT-TTA*"/>
    <tableColumn id="49" xr3:uid="{3B9FF15E-52FF-4017-9C59-91D3930783CD}" name="New-HS1stT-TTA*"/>
    <tableColumn id="50" xr3:uid="{3CF7EFD5-A2A1-454C-85B5-A02B0009AF89}" name="HSav-CTA-1stT-FT"/>
    <tableColumn id="51" xr3:uid="{2888F08F-4684-4C44-8A43-0D55F9FE1580}" name="New-HSav-CTA-1stT-FT"/>
    <tableColumn id="52" xr3:uid="{538D81B1-9D1A-4AD1-B6B9-A62C643EE7F5}" name="HS1stT-FT-CTA*"/>
    <tableColumn id="53" xr3:uid="{23907174-581B-42D8-BF81-989DAC0007EE}" name="New-HS1stT-FT-CTA*"/>
    <tableColumn id="54" xr3:uid="{4BEBEBF7-C366-4192-AB04-19E51322B0A6}" name="HSav-CTA-1stT-PT"/>
    <tableColumn id="55" xr3:uid="{908EB0FD-9556-4121-BBCA-902E8F94FB55}" name="New-HSav-CTA-1stT-PT"/>
    <tableColumn id="56" xr3:uid="{389D333A-1A4C-44F1-B729-175059C5CF88}" name="HS1stT-PT-CTA*"/>
    <tableColumn id="57" xr3:uid="{26C56F9D-982A-4C2F-B897-EBCDFD042884}" name="New-HS1stT-PT-CTA*"/>
    <tableColumn id="58" xr3:uid="{3C5433C8-100C-4EA7-AD57-71ABED6406E3}" name="HSav-CTA-1stT-UNK"/>
    <tableColumn id="59" xr3:uid="{75D02014-8949-4A4E-8217-3A61736DF3BD}" name="New-HSav-CTA-1stT-UNK"/>
    <tableColumn id="60" xr3:uid="{4292D178-6DEE-4B99-85EE-D68BC76EFB53}" name="HS1stT-UNK-CTA*"/>
    <tableColumn id="61" xr3:uid="{94B5E36C-53D9-41C5-A1A7-8EBACD0FE867}" name="New-HS1stT-UNK-CTA*"/>
    <tableColumn id="62" xr3:uid="{D16D5538-76B0-4780-9B75-E3694E92A7FA}" name="HS1stT-wtd-av-CTA"/>
    <tableColumn id="63" xr3:uid="{0F996892-4608-486F-9ACB-FAAF8C8D458D}" name="New-HS1stT-wtd-av-CTA"/>
    <tableColumn id="64" xr3:uid="{799301FD-AD9B-4ACC-8E45-9A58342B20AD}" name="HS1stT-CTA*"/>
    <tableColumn id="65" xr3:uid="{E61A0F46-92AF-4037-B34B-29E3C4298B40}" name="New-HS1stT-CTA*"/>
    <tableColumn id="66" xr3:uid="{CFFFF5AF-AEE5-4443-B659-D35E0168D994}" name="1stT-FT-subtot"/>
    <tableColumn id="67" xr3:uid="{F63BFA70-E9E5-45CE-8156-DDBEBED6F193}" name="New-1stT-FT-subtot"/>
    <tableColumn id="68" xr3:uid="{67161D79-4B36-4866-B543-A94DC6D4D9FD}" name="1stT-FT-subtot2"/>
    <tableColumn id="69" xr3:uid="{27FFEC94-206C-492D-B7CE-C85452668580}" name="New-1stT-FT-subtot2"/>
    <tableColumn id="70" xr3:uid="{0919AEB8-0B36-4E3B-8144-77D61A156688}" name="1stT-PT-subtot"/>
    <tableColumn id="71" xr3:uid="{5D9A5FAC-9F85-4888-8C73-5F7E6990D2A4}" name="New-1stT-PT-subtot"/>
    <tableColumn id="72" xr3:uid="{7043F209-9D13-4C06-BE53-B7D55372668A}" name="1stT-PT-subtot2"/>
    <tableColumn id="73" xr3:uid="{CE5975F7-C2CC-4C6D-802B-9CCEB6BFDB90}" name="New-1stT-PT-subtot2"/>
    <tableColumn id="74" xr3:uid="{E34271AA-AED6-4ED3-8831-1CB7674986EB}" name="1stT-UNK-subtot"/>
    <tableColumn id="75" xr3:uid="{B37E3474-7C9A-4B0E-8388-752A9DE9A75C}" name="New-1stT-UNK-subtot"/>
    <tableColumn id="76" xr3:uid="{041258A5-2B28-4A67-AB57-91CEFEFB474F}" name="1stT-UNK-subtot2"/>
    <tableColumn id="77" xr3:uid="{A4E66EB3-2CDA-4E36-9552-547FF64825B2}" name="New-1stT-UNK-subtot2"/>
    <tableColumn id="78" xr3:uid="{40E051FA-7207-4254-9D99-6941F92EAF87}" name="1stT-subtot"/>
    <tableColumn id="79" xr3:uid="{DE45FCF1-44E3-488D-9DBB-8B3F00C25CA4}" name="New-1stT-subtot"/>
    <tableColumn id="80" xr3:uid="{1BC8FD23-6D7A-4AA1-BAF5-62109E740420}" name="1stT-subtot2"/>
    <tableColumn id="81" xr3:uid="{65105E11-94A0-4EC7-B703-7888E10F9E9F}" name="New-1stT-subtot2"/>
    <tableColumn id="82" xr3:uid="{F0E98D9D-7191-4067-89BD-D8E6370465AC}" name="av-TTA-1stT-FT"/>
    <tableColumn id="83" xr3:uid="{780A5021-1D37-4AC2-8D25-26BB73CF3BF1}" name="New-av-TTA-1stT-FT"/>
    <tableColumn id="84" xr3:uid="{1FB31BBD-02B6-4AE2-BB62-CF3474BA57EC}" name="1stT-FT-TTA*"/>
    <tableColumn id="85" xr3:uid="{23F7B6B8-2672-4367-952D-4D1235DD1FCE}" name="New-1stT-FT-TTA*"/>
    <tableColumn id="86" xr3:uid="{1AFE0CAE-2AED-4823-BEA5-1A87CF4FCD3C}" name="av-TTA-1stT-PT"/>
    <tableColumn id="87" xr3:uid="{C9BE4F83-80EA-4F2B-846B-1FF08F8A4F1C}" name="New-av-TTA-1stT-PT"/>
    <tableColumn id="88" xr3:uid="{105C5573-4C0F-4052-B279-07935FE34AE7}" name="1stT-PT-TTA*"/>
    <tableColumn id="89" xr3:uid="{EF9ABAC8-25BD-4E63-9EE0-D3CD8665A1FF}" name="New-1stT-PT-TTA*"/>
    <tableColumn id="90" xr3:uid="{509A65C2-9B4A-44ED-8BCC-615186B5B173}" name="av-TTA-1stT-UNK"/>
    <tableColumn id="91" xr3:uid="{C72C440A-FDDD-4240-8F9C-B2D7DBD3BDD9}" name="New-av-TTA-1stT-UNK"/>
    <tableColumn id="92" xr3:uid="{BCD931B1-97E1-4020-B6B8-B67550CB3FF6}" name="1stT-UNK-TTA*"/>
    <tableColumn id="93" xr3:uid="{ACD4BD5C-CCEC-4549-BCE9-103ADE816679}" name="New-1stT-UNK-TTA*"/>
    <tableColumn id="94" xr3:uid="{D247AAA9-8683-4A54-B0F4-20CFE168BD6E}" name="1stT-wtd-av-TTA"/>
    <tableColumn id="95" xr3:uid="{90EFDD12-9D1F-4701-99B5-E3FCDB45553D}" name="New-1stT-wtd-av-TTA"/>
    <tableColumn id="96" xr3:uid="{FB8E612C-A09C-46C4-A4F6-EE7D1E2A563C}" name="1stT-TTA*"/>
    <tableColumn id="97" xr3:uid="{B1D359F1-CE0D-4E6F-829C-1DB302C53CF8}" name="New-1stT-TTA*"/>
    <tableColumn id="98" xr3:uid="{2046DA6B-8246-4C11-A70B-45EDB03DA31E}" name="av-CTA-1stT-FT"/>
    <tableColumn id="99" xr3:uid="{1052FC58-D0EA-4BFD-89D4-1B926ADD0231}" name="New-av-CTA-1stT-FT"/>
    <tableColumn id="100" xr3:uid="{9F124216-B296-4B20-9AE0-3C6E2D017BF2}" name="1stT-FT-CTA*"/>
    <tableColumn id="101" xr3:uid="{E42A5838-7E6C-4D72-98EB-BFB31CB582FB}" name="New-1stT-FT-CTA*"/>
    <tableColumn id="102" xr3:uid="{F34EB188-B5C3-4B45-B70F-F8191736A059}" name="av-CTA-1stT-PT"/>
    <tableColumn id="103" xr3:uid="{3E065BB2-3381-412F-9F83-CAE33B76E64F}" name="New-av-CTA-1stT-PT"/>
    <tableColumn id="104" xr3:uid="{10938B08-A2F8-44C0-A771-00AB68473E04}" name="1stT-PT-CTA*"/>
    <tableColumn id="105" xr3:uid="{EE3A9334-B47E-4B22-BDBE-A04871519536}" name="New-1stT-PT-CTA*"/>
    <tableColumn id="106" xr3:uid="{D420B0DE-16A9-4544-84CA-D3F332D48494}" name="av-CTA-1stT-UNK"/>
    <tableColumn id="107" xr3:uid="{2847F42B-9992-4306-8373-EB23CB451D52}" name="New-av-CTA-1stT-UNK"/>
    <tableColumn id="108" xr3:uid="{FF722560-2A90-44C8-801E-E0012CFAD6DD}" name="1stT-UNK-CTA*"/>
    <tableColumn id="109" xr3:uid="{9C5E51CC-06A3-4C75-8DB2-8F83231F6D0D}" name="New-1stT-UNK-CTA*"/>
    <tableColumn id="110" xr3:uid="{B3BF5002-0EEE-4025-99B5-78D9AB0BA057}" name="1stT-wtd-av-CTA"/>
    <tableColumn id="111" xr3:uid="{23993F11-CEBB-4236-8EA6-0B681578B3EF}" name="New-1stT-wtd-av-CTA"/>
    <tableColumn id="112" xr3:uid="{5DAE31C2-FD8A-487B-8359-0B66618FB421}" name="1stT-CTA*"/>
    <tableColumn id="113" xr3:uid="{1A0D92CE-AEE3-4E57-91D9-AC93F9639728}" name="New-1stT-CTA*"/>
    <tableColumn id="114" xr3:uid="{BDDEB678-8064-4851-B240-0C437B4AE713}" name="FTIC-TTAsub-tot"/>
    <tableColumn id="115" xr3:uid="{0ADECACB-6E2F-4C27-ADE2-53822C6B739D}" name="New-FTIC-TTAsub-tot"/>
    <tableColumn id="116" xr3:uid="{B36C4B04-E88D-4342-8C5F-E8559FB89379}" name="FTIC-TTAsub-tot2"/>
    <tableColumn id="117" xr3:uid="{AA9A9860-09F8-4B95-85CC-093B2D6ADB52}" name="New-FTIC-TTAsub-tot2"/>
    <tableColumn id="118" xr3:uid="{120972B9-7205-479D-9AF2-EEEDF8375DBB}" name="FTIC-wtd-av-TTA"/>
    <tableColumn id="119" xr3:uid="{DC89155C-1D8A-41A7-BD86-C1AFD037F5A1}" name="New-FTIC-wtd-av-TTA"/>
    <tableColumn id="120" xr3:uid="{C83AA55E-68F4-482D-ADEB-C368B56BECD6}" name="FTIC-TTA*"/>
    <tableColumn id="121" xr3:uid="{963721AC-F7ED-4917-8765-A437402CDAE6}" name="New-FTIC-TTA*"/>
    <tableColumn id="122" xr3:uid="{B4FB8EC6-FACB-4CF3-9141-C66749494795}" name="FTIC-wtd-av-CTA"/>
    <tableColumn id="123" xr3:uid="{32F762AB-DB91-4A79-BD80-611B21B394F2}" name="New-FTIC-wtd-av-CTA"/>
    <tableColumn id="124" xr3:uid="{06584977-E88E-4AE5-B56D-D2C9F95E47B2}" name="FTIC-CTA*"/>
    <tableColumn id="125" xr3:uid="{DD0C540F-7F73-4A61-A6ED-91FEE02AC3BE}" name="New-FTIC-CTA*"/>
    <tableColumn id="126" xr3:uid="{66E3D09E-4E23-4D8D-A044-9E4CB6F19FA2}" name="TRF-FT-subtot"/>
    <tableColumn id="127" xr3:uid="{4056C81A-5553-4F4A-81F9-B576C2C3FEB6}" name="New-TRF-FT-subtot"/>
    <tableColumn id="128" xr3:uid="{400610D2-D7A5-4DFA-A3C8-1D9545097C20}" name="TRF-FT-subtot2"/>
    <tableColumn id="129" xr3:uid="{DB4CF254-DE91-46AC-9F9A-4A582BAE319F}" name="New-TRF-FT-subtot2"/>
    <tableColumn id="130" xr3:uid="{25C6D34B-5B82-41F0-8DA2-62889D87F2DB}" name="TRF-PT-subtot"/>
    <tableColumn id="131" xr3:uid="{E95D624A-061C-4CE8-B1E6-4742503B599A}" name="New-TRF-PT-subtot"/>
    <tableColumn id="132" xr3:uid="{565A6531-7754-4792-894A-76DB558D64ED}" name="TRF-PT-subtot2"/>
    <tableColumn id="133" xr3:uid="{319ABE08-6438-4876-BE25-5D5DD31A0CE4}" name="New-TRF-PT-subtot2"/>
    <tableColumn id="134" xr3:uid="{945A5B76-1371-48A1-9023-C4B09B93AE36}" name="TRF-UNK-subtot"/>
    <tableColumn id="135" xr3:uid="{FDFE606A-BF52-4A3C-90C9-4D8815D68E02}" name="New-TRF-UNK-subtot"/>
    <tableColumn id="136" xr3:uid="{EEEC71E0-0900-47C8-B393-A4D62084FE63}" name="TRF-UNK-subtot2"/>
    <tableColumn id="137" xr3:uid="{8FE38833-69E3-47DA-8144-0E408AFE0FE2}" name="New-TRF-UNK-subtot2"/>
    <tableColumn id="138" xr3:uid="{F01BBC08-7EBF-4A89-8E38-8697DCB5F4DE}" name="TRF-subtot"/>
    <tableColumn id="139" xr3:uid="{F266C4DB-AC12-45FB-BE88-49380D77F11C}" name="New-TRF-subtot"/>
    <tableColumn id="140" xr3:uid="{A969CCD8-719B-47B4-AF77-47446E787A42}" name="TRF-subtot2"/>
    <tableColumn id="141" xr3:uid="{C64E480A-2222-4129-82F3-A74E88B8FDF4}" name="New-TRF-subtot2"/>
    <tableColumn id="142" xr3:uid="{5C753B21-EFDF-4D5C-B230-24FB0A156F74}" name="av-TTA-TRF-FT"/>
    <tableColumn id="143" xr3:uid="{B4A16274-DB13-45E2-9683-99E3B44D93A2}" name="New-av-TTA-TRF-FT"/>
    <tableColumn id="144" xr3:uid="{70B18257-639B-42A6-8FE3-3CFD594C3BB6}" name="TRF-FT-TTA*"/>
    <tableColumn id="145" xr3:uid="{C7A7263D-6969-471B-A23C-F6DDD3513545}" name="New-TRF-FT-TTA*"/>
    <tableColumn id="146" xr3:uid="{CADF0752-6A37-4D37-8DAD-A9D034229B54}" name="av-TTA-TRF-PT"/>
    <tableColumn id="147" xr3:uid="{07408446-2829-4000-A5D2-FB0DA482BEE3}" name="New-av-TTA-TRF-PT"/>
    <tableColumn id="148" xr3:uid="{CE1CF54F-F041-4312-BF69-D14FB87A976D}" name="TRF-PT-TTA*"/>
    <tableColumn id="149" xr3:uid="{DA13CCBB-02FA-480A-B16B-109A448A801C}" name="New-TRF-PT-TTA*"/>
    <tableColumn id="150" xr3:uid="{BB2644DB-90D9-4B46-B13A-F37B43F2C2FE}" name="av-TTA-TRF-UNK"/>
    <tableColumn id="151" xr3:uid="{EF8FA028-A83F-45C5-84F3-5B88E5A9202B}" name="New-av-TTA-TRF-UNK"/>
    <tableColumn id="152" xr3:uid="{68CBCD3F-1338-41F6-B58E-D639C1F89C93}" name="TRF-UNK-TTA*"/>
    <tableColumn id="153" xr3:uid="{669A5F05-3D0C-4BF2-A596-A9A25AAD1366}" name="New-TRF-UNK-TTA*"/>
    <tableColumn id="154" xr3:uid="{45FBAD45-AF16-4790-8E22-E5B008E7F766}" name="TRF-wtd-av-TTA"/>
    <tableColumn id="155" xr3:uid="{58E4CAC7-51BC-4C6E-9DBC-F040E2DA3133}" name="New-TRF-wtd-av-TTA"/>
    <tableColumn id="156" xr3:uid="{B1C505A9-D603-407B-8579-9D834E790483}" name="TRF-TTA*"/>
    <tableColumn id="157" xr3:uid="{C996E410-2D67-489A-9862-7B0196FE43D7}" name="New-TRF-TTA*"/>
    <tableColumn id="158" xr3:uid="{8A6B5944-7C97-4CB5-8680-1D10E99D81F7}" name="av-CTA-TRF-FT"/>
    <tableColumn id="159" xr3:uid="{EEB61EA3-2B23-49EA-94DE-4FC0B5BABC90}" name="New-av-CTA-TRF-FT"/>
    <tableColumn id="160" xr3:uid="{72C414B7-4953-482D-BBB0-E6D3B3CEEFA2}" name="TRF-FT-CTA*"/>
    <tableColumn id="161" xr3:uid="{91387B82-DB30-4982-8368-3F3C51C5F4F7}" name="New-TRF-FT-CTA*"/>
    <tableColumn id="162" xr3:uid="{9CC8E99E-1F54-4F40-8E14-C45039227061}" name="av-CTA-TRF-PT"/>
    <tableColumn id="163" xr3:uid="{7BBFF090-CE35-475C-B495-317684169764}" name="New-av-CTA-TRF-PT"/>
    <tableColumn id="164" xr3:uid="{06ED6749-AEB1-4DB7-BA8A-427263464DC8}" name="TRF-PT-CTA*"/>
    <tableColumn id="165" xr3:uid="{67EA65C5-1714-4526-B787-5A87FF141C2C}" name="New-TRF-PT-CTA*"/>
    <tableColumn id="166" xr3:uid="{D3D3B6AC-9562-43FB-A70A-717D79AE41EA}" name="av-CTA-TRF-UNK"/>
    <tableColumn id="167" xr3:uid="{CEE79408-D5E9-46DA-B3A4-274E48F46A90}" name="New-av-CTA-TRF-UNK"/>
    <tableColumn id="168" xr3:uid="{EEE58D35-133D-4CC3-9540-85C16E2370C6}" name="TRF-UNK-CTA*"/>
    <tableColumn id="169" xr3:uid="{64FB84E0-AEEB-47A3-AE0A-8CD8A2B6E233}" name="New-TRF-UNK-CTA*"/>
    <tableColumn id="170" xr3:uid="{D9DA300D-E4BC-4CAB-83D0-0D733E159961}" name="TRF-wtd-av-CTA"/>
    <tableColumn id="171" xr3:uid="{B9A97FD3-56EB-44C6-BC0B-EE46FAB5C8DC}" name="New-TRF-wtd-av-CTA"/>
    <tableColumn id="172" xr3:uid="{B895B700-10D0-47F2-B964-E4116D288B0A}" name="TRF-CTA*"/>
    <tableColumn id="173" xr3:uid="{CF9EF26C-4AAA-482E-930D-2580B369A883}" name="New-TRF-CTA*"/>
    <tableColumn id="174" xr3:uid="{886158D8-D1EC-4518-AB11-AF4F64CBE12F}" name="UNK-subtot"/>
    <tableColumn id="175" xr3:uid="{6ED068FE-DCC0-41E4-B150-0972BEFED531}" name="New-UNK-subtot"/>
    <tableColumn id="176" xr3:uid="{744CDC02-F192-446D-AA81-E0523A9B4458}" name="UNK-subtot2"/>
    <tableColumn id="177" xr3:uid="{7C9A18BE-4F8F-4323-88BC-5939827FD88A}" name="New-UNK-subtot2"/>
    <tableColumn id="178" xr3:uid="{6CCD9D95-2662-47D4-AB63-836B7C08B687}" name="av-TTA-UNK"/>
    <tableColumn id="179" xr3:uid="{B92C9BB8-42CA-4605-B3AF-FD806F1D5FB4}" name="New-av-TTA-UNK"/>
    <tableColumn id="180" xr3:uid="{34C9278D-2439-4EB4-B940-5152123EE000}" name="UNK-TTA*"/>
    <tableColumn id="181" xr3:uid="{5A0B43F5-EC3A-4415-BC26-9216907A2580}" name="New-UNK-TTA*"/>
    <tableColumn id="182" xr3:uid="{8FA25D4F-0046-4D08-BD6C-EF50C82C81FA}" name="av-CTA-UNK"/>
    <tableColumn id="183" xr3:uid="{B867D6E2-F9FD-45C3-935A-9A30318A11F9}" name="New-av-CTA-UNK"/>
    <tableColumn id="184" xr3:uid="{A2D28876-045B-4216-B67A-899462A15FEC}" name="UNK-CTA*"/>
    <tableColumn id="185" xr3:uid="{8532D8E6-26D9-46BF-B0C8-85E59D2A39B9}" name="New-UNK-CTA*"/>
    <tableColumn id="186" xr3:uid="{A7ABED8E-3AC6-4605-8343-683D84393932}" name="FT-subtot"/>
    <tableColumn id="187" xr3:uid="{5FA9D615-CF8C-4922-AAFF-47644AF083C1}" name="New-FT-subtot"/>
    <tableColumn id="188" xr3:uid="{5FC13A15-2BBC-45C1-8BAB-2523D843A4C6}" name="FT-subtot2"/>
    <tableColumn id="189" xr3:uid="{10D458DF-31E1-4F8E-92A5-8B74D4CF7E51}" name="New-FT-subtot2"/>
    <tableColumn id="190" xr3:uid="{D01072EE-A6D6-486F-9501-298CB816F40D}" name="FT-TTA*"/>
    <tableColumn id="191" xr3:uid="{9D131423-6982-4B77-A266-99CAA0541C4D}" name="New-FT-TTA*"/>
    <tableColumn id="192" xr3:uid="{F58D1533-5107-4693-83C3-6E5820595C93}" name="FT-CTA*"/>
    <tableColumn id="193" xr3:uid="{2E22324B-F4CC-4EEE-A5E9-74ECD1E94751}" name="New-FT-CTA*"/>
    <tableColumn id="194" xr3:uid="{156E07A0-E313-492A-BE50-3DB50438D5E7}" name="PT-subtot"/>
    <tableColumn id="195" xr3:uid="{D037980C-FB1C-4775-9821-53D92E993C70}" name="New-PT-subtot"/>
    <tableColumn id="196" xr3:uid="{04513567-3908-4A47-BE76-0C9FFDB2EB55}" name="PT-subtot2"/>
    <tableColumn id="197" xr3:uid="{8A8BDCC3-5B0D-4E5C-97C5-F444A2180DFE}" name="New-PT-subtot2"/>
    <tableColumn id="198" xr3:uid="{493863BB-219C-4DD9-8B73-C607FA7172BC}" name="PT-TTA*"/>
    <tableColumn id="199" xr3:uid="{6BAEFA37-A51E-410A-AF67-CCFB418C75C6}" name="New-PT-TTA*"/>
    <tableColumn id="200" xr3:uid="{71358431-8AEE-46EB-A253-3F482BA5FC42}" name="PT-CTA*"/>
    <tableColumn id="201" xr3:uid="{12DB0EEC-7E4E-40F6-B5E8-7D00729BDB49}" name="New-PT-CTA*"/>
    <tableColumn id="202" xr3:uid="{E5DC307E-8F17-42B7-A033-AA9FE2AD2096}" name="FTPT-subtot"/>
    <tableColumn id="203" xr3:uid="{CE74C567-274D-4303-BA23-0F3C88D43FC0}" name="New-FTPT-subtot"/>
    <tableColumn id="204" xr3:uid="{1E116DF1-5243-4B0A-887D-02F9CA1CEA8E}" name="FTPT-subtot2"/>
    <tableColumn id="205" xr3:uid="{816F32D5-A309-42F6-A1BF-F8A41D7D72F1}" name="New-FTPT-subtot2"/>
    <tableColumn id="206" xr3:uid="{6376D80C-C79D-40EC-A06D-F840389870BE}" name="FTPT-TTA*"/>
    <tableColumn id="207" xr3:uid="{CDDB94F8-5F0F-4556-AF50-B5DDCDC70DC5}" name="New-FTPT-TTA*"/>
    <tableColumn id="208" xr3:uid="{83D4BFCE-5CFF-4D90-BB0C-418B4478BBC2}" name="FTPT-CTA*"/>
    <tableColumn id="209" xr3:uid="{9D65E8D6-134A-48B7-9307-58091B79D75D}" name="New-FTPT-CTA*"/>
    <tableColumn id="210" xr3:uid="{1C955C3B-63E3-4832-AAE6-D1E44C338B38}" name="UNK-subtot3"/>
    <tableColumn id="211" xr3:uid="{2BDD89D4-4FC6-4E7A-8A49-B4431CC86687}" name="New-UNK-subtot3"/>
    <tableColumn id="212" xr3:uid="{57D36796-C57F-494A-B08A-3A1EFF527743}" name="UNK-subtot22"/>
    <tableColumn id="213" xr3:uid="{428C9939-8328-4572-B79E-ADCF6A1F2C67}" name="New-UNK-subtot22"/>
    <tableColumn id="214" xr3:uid="{82460EF7-8B6D-4F6A-92A2-143E47B0F43C}" name="UNK-TTA*2"/>
    <tableColumn id="215" xr3:uid="{3EBB80AD-5AC7-452A-904A-F45F2501DBEF}" name="New-UNK-TTA*2"/>
    <tableColumn id="216" xr3:uid="{0731B5E7-735A-4404-9218-E95D43311876}" name="UNK-CTA*2"/>
    <tableColumn id="217" xr3:uid="{91D81EE3-BC10-45B3-8612-9091FD25CFEB}" name="New-UNK-CTA*2"/>
    <tableColumn id="218" xr3:uid="{72EC9643-D231-45E6-93A5-AA2A1CB4FB66}" name="TTA*"/>
    <tableColumn id="219" xr3:uid="{543E6D10-9B81-47D0-B2FC-CE34DDEE32B2}" name="New-TTA*"/>
    <tableColumn id="220" xr3:uid="{5B86775F-6F4B-40A4-AD49-C0AE1E8D2E7B}" name="CTA*"/>
    <tableColumn id="221" xr3:uid="{B46D23B2-9FB8-41A9-B2F9-417275224024}" name="New-CTA*"/>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FA5F415-813D-433D-A19B-C1E9589AD5AF}" name="Table2" displayName="Table2" ref="A1:HM16" totalsRowShown="0">
  <autoFilter ref="A1:HM16" xr:uid="{5FA5F415-813D-433D-A19B-C1E9589AD5AF}"/>
  <tableColumns count="221">
    <tableColumn id="1" xr3:uid="{B987F179-442B-48F4-90B3-EEDB873F233A}" name="State"/>
    <tableColumn id="2" xr3:uid="{3BF3CECC-F7CE-42CC-96EA-6CEAC608C24E}" name="Name"/>
    <tableColumn id="3" xr3:uid="{BA26431D-DE21-449C-86E0-AAEA996AB47C}" name="Note"/>
    <tableColumn id="4" xr3:uid="{520B29CE-B907-4905-97D3-B5D79E87D0A7}" name="ID"/>
    <tableColumn id="5" xr3:uid="{E2AD32F9-EB6A-4A8B-B109-0DB1ADD88604}" name="Type"/>
    <tableColumn id="6" xr3:uid="{20410045-9A76-4F1B-B20F-5D13A8F817CF}" name="AW-tot"/>
    <tableColumn id="7" xr3:uid="{296F9C6F-95CC-4235-8F5C-DFCBCF4651EA}" name="New-AW-tot"/>
    <tableColumn id="8" xr3:uid="{0F035650-005F-47EF-AE65-FAE1C553EE20}" name="subtot-2maj"/>
    <tableColumn id="9" xr3:uid="{9621A3A2-97A5-4FE5-9CF4-EB47D517FD91}" name="New-subtot-2maj"/>
    <tableColumn id="10" xr3:uid="{29BE2A4A-121B-4383-A6FF-79DF7A48F120}" name="Undup-num-awards"/>
    <tableColumn id="11" xr3:uid="{18B483FF-F8C1-414D-9D35-ED21969E3C25}" name="New-Undup-num-awards"/>
    <tableColumn id="12" xr3:uid="{299D1CB2-41E5-43DD-B343-EC419AAB887A}" name="Old-HrsRqrd"/>
    <tableColumn id="13" xr3:uid="{BEB7BEF2-C591-43F0-BFD0-7BC0B9D81ACC}" name="New-HrsRqrd"/>
    <tableColumn id="14" xr3:uid="{B8E29D2D-3BDF-4F90-98DB-8BB7F0345F15}" name="subtot"/>
    <tableColumn id="15" xr3:uid="{09CA5550-A69A-4553-991C-D785705E0E07}" name="New-subtot"/>
    <tableColumn id="16" xr3:uid="{4FDD664F-9162-4084-BD96-866D42EAF1D1}" name="subtot2"/>
    <tableColumn id="17" xr3:uid="{A988C543-4C7E-41FB-A375-EF1A178A4DF0}" name="New-subtot2"/>
    <tableColumn id="18" xr3:uid="{0F7BEF5D-336E-4AF7-9B72-7275F2F66473}" name="HS1stT-FT-subtot"/>
    <tableColumn id="19" xr3:uid="{3DD915C1-995A-406F-A197-E17CEB9EE014}" name="New-HS1stT-FT-subtot"/>
    <tableColumn id="20" xr3:uid="{CAC167C2-5E9B-4620-8AC5-6C9268A463F7}" name="HS1stT-FT-subtot2"/>
    <tableColumn id="21" xr3:uid="{DA25A61C-ACD7-4B08-B63E-1F58CDE9C04D}" name="New-HS1stT-FT-subtot2"/>
    <tableColumn id="22" xr3:uid="{AB8E034F-82A0-4628-8837-E6AB6CAF550F}" name="HS1stT-PT-subtot"/>
    <tableColumn id="23" xr3:uid="{2C318119-E89D-4657-9CC8-B7B119E5DD0E}" name="New-HS1stT-PT-subtot"/>
    <tableColumn id="24" xr3:uid="{D087A732-981B-48F2-854A-81E41874EF01}" name="HS1stT-PT-subtot2"/>
    <tableColumn id="25" xr3:uid="{3650E7AC-EE28-4299-87AB-290C7DA550EC}" name="New-HS1stT-PT-subtot2"/>
    <tableColumn id="26" xr3:uid="{BD26E321-B927-4BBC-97AE-EC198CCBF39B}" name="HS1stT-UNK-subtot"/>
    <tableColumn id="27" xr3:uid="{34357422-D31F-4A71-A9F0-E6AD3C1717E4}" name="New-HS1stT-UNK-subtot"/>
    <tableColumn id="28" xr3:uid="{2435B9C9-0C1C-4550-9EF7-421C98AAC0C2}" name="HS1stT-UNK-subtot2"/>
    <tableColumn id="29" xr3:uid="{24CE4CF1-ACA0-4ECA-9622-41F08BDB3A9E}" name="New-HS1stT-UNK-subtot2"/>
    <tableColumn id="30" xr3:uid="{2978BA4E-C257-4820-813B-7AF312E6B52E}" name="HS1stT-subtot"/>
    <tableColumn id="31" xr3:uid="{53C52EF7-703C-4AD7-A857-28CEDB1789B9}" name="New-HS1stT-subtot"/>
    <tableColumn id="32" xr3:uid="{E23D1457-5EE4-4CFF-A7E1-CC6EFD84517B}" name="HS1stT-subtot2"/>
    <tableColumn id="33" xr3:uid="{E42FD3C5-A61D-423B-8E25-7A231A8C25B4}" name="New-HS1stT-subtot2"/>
    <tableColumn id="34" xr3:uid="{365EC190-33A0-46DF-96DD-372DF7029262}" name="HSav-TTA-1stT-FT"/>
    <tableColumn id="35" xr3:uid="{1E0E4772-F54F-42E8-8748-EE03789B145E}" name="New-HSav-TTA-1stT-FT"/>
    <tableColumn id="36" xr3:uid="{A1C8C8FE-7950-4E7C-8353-7CA68BA56708}" name="HS1stT-FT-TTA*"/>
    <tableColumn id="37" xr3:uid="{7BF6EFCE-2F34-41AA-95D8-DFB7A49E8F91}" name="New-HS1stT-FT-TTA*"/>
    <tableColumn id="38" xr3:uid="{B37DF694-1AA0-4959-9C14-6808C8D3D841}" name="HSav-TTA-1stT-PT"/>
    <tableColumn id="39" xr3:uid="{FAA63628-C4A1-4E7F-972D-373455E53058}" name="New-HSav-TTA-1stT-PT"/>
    <tableColumn id="40" xr3:uid="{AB936732-9C72-4B71-91C2-31ADDC1DDE71}" name="HS1stT-PT-TTA*"/>
    <tableColumn id="41" xr3:uid="{8972C7F1-6E6B-4CA8-8B66-D2B2674A3099}" name="New-HS1stT-PT-TTA*"/>
    <tableColumn id="42" xr3:uid="{9B4F60D2-5178-4DF4-A68C-92B575342F58}" name="HSav-TTA-1stT-UNK"/>
    <tableColumn id="43" xr3:uid="{39753313-3292-4E25-8960-10CE4D7F6BCF}" name="New-HSav-TTA-1stT-UNK"/>
    <tableColumn id="44" xr3:uid="{069F92BF-4D9E-4CBA-876B-68AB3EFB1456}" name="HS1stT-UNK-TTA*"/>
    <tableColumn id="45" xr3:uid="{98265E6C-F302-4B70-BE28-F433A64CC57A}" name="New-HS1stT-UNK-TTA*"/>
    <tableColumn id="46" xr3:uid="{43639DE3-043B-49C4-AB66-F58860CE5C76}" name="HS1stT-wtd-av-TTA"/>
    <tableColumn id="47" xr3:uid="{9F39717B-4037-4ECB-A768-65047E8CD57D}" name="New-HS1stT-wtd-av-TTA"/>
    <tableColumn id="48" xr3:uid="{B6AEDBE1-203F-401D-8A17-1F2B09C03140}" name="HS1stT-TTA*"/>
    <tableColumn id="49" xr3:uid="{114B2456-7DD1-45BF-8148-45FA67012999}" name="New-HS1stT-TTA*"/>
    <tableColumn id="50" xr3:uid="{6CAD02BF-E9DE-4625-9C7E-506640BED298}" name="HSav-CTA-1stT-FT"/>
    <tableColumn id="51" xr3:uid="{C6EB58A3-FD0D-4C1D-9D59-83E3F9ABD361}" name="New-HSav-CTA-1stT-FT"/>
    <tableColumn id="52" xr3:uid="{51235817-7EEF-40A0-B7D2-F8E94341A185}" name="HS1stT-FT-CTA*"/>
    <tableColumn id="53" xr3:uid="{67052D73-4EA7-4928-96AF-2AD5AF6A05A9}" name="New-HS1stT-FT-CTA*"/>
    <tableColumn id="54" xr3:uid="{53EE4113-87EB-4AC2-9F7F-4B018B33E88B}" name="HSav-CTA-1stT-PT"/>
    <tableColumn id="55" xr3:uid="{91FDD5D8-131E-4588-9DC5-80992234F0AD}" name="New-HSav-CTA-1stT-PT"/>
    <tableColumn id="56" xr3:uid="{4A9EBF80-4231-44E2-B69E-1D1518EEC5DD}" name="HS1stT-PT-CTA*"/>
    <tableColumn id="57" xr3:uid="{CBEA57E8-E535-49FF-974F-779197A4DB88}" name="New-HS1stT-PT-CTA*"/>
    <tableColumn id="58" xr3:uid="{AABC260E-44D5-46E6-A7D1-048FEDCB40EF}" name="HSav-CTA-1stT-UNK"/>
    <tableColumn id="59" xr3:uid="{0A0E3565-F685-4D7E-BB26-994F8DCB28AE}" name="New-HSav-CTA-1stT-UNK"/>
    <tableColumn id="60" xr3:uid="{49B05AF7-C36B-40E3-A3AE-3E57CBEDE8FE}" name="HS1stT-UNK-CTA*"/>
    <tableColumn id="61" xr3:uid="{8AE8B3A5-01A4-4099-BA27-C4A8C24B4FCE}" name="New-HS1stT-UNK-CTA*"/>
    <tableColumn id="62" xr3:uid="{CC687052-3A30-41F5-B43C-BBEEFC7B2624}" name="HS1stT-wtd-av-CTA"/>
    <tableColumn id="63" xr3:uid="{3E006860-93DF-4867-8151-1677E036F6A0}" name="New-HS1stT-wtd-av-CTA"/>
    <tableColumn id="64" xr3:uid="{539EB67A-0E68-4F84-9985-28962CB51C8E}" name="HS1stT-CTA*"/>
    <tableColumn id="65" xr3:uid="{26B4588A-E706-4E5D-B26B-AB1479CD0C84}" name="New-HS1stT-CTA*"/>
    <tableColumn id="66" xr3:uid="{CC13A8F9-97B7-42A4-B5E7-8B3DDEECEA14}" name="1stT-FT-subtot"/>
    <tableColumn id="67" xr3:uid="{C47CB072-9722-4AC2-8984-3ADCE303966E}" name="New-1stT-FT-subtot"/>
    <tableColumn id="68" xr3:uid="{440C06BA-1A36-40E6-B82E-517ADE0A0D9C}" name="1stT-FT-subtot2"/>
    <tableColumn id="69" xr3:uid="{CA42BB7F-6A12-4731-AC6A-932649ACF04A}" name="New-1stT-FT-subtot2"/>
    <tableColumn id="70" xr3:uid="{39297379-5A3B-4856-82B1-8CC0CB3DBDB1}" name="1stT-PT-subtot"/>
    <tableColumn id="71" xr3:uid="{D85B30B0-1351-473F-AB37-B4B136813F83}" name="New-1stT-PT-subtot"/>
    <tableColumn id="72" xr3:uid="{87191CEF-DA4D-437D-ACAB-C35AACFCEEAC}" name="1stT-PT-subtot2"/>
    <tableColumn id="73" xr3:uid="{7CCE65A6-8EDE-4155-89D7-4A75F39F0FE1}" name="New-1stT-PT-subtot2"/>
    <tableColumn id="74" xr3:uid="{44942993-F2DF-4D6E-9EC2-5C53155DB392}" name="1stT-UNK-subtot"/>
    <tableColumn id="75" xr3:uid="{A8CA5774-E4AC-471B-A53A-17A15AA2BE76}" name="New-1stT-UNK-subtot"/>
    <tableColumn id="76" xr3:uid="{920F7547-CE6E-4F96-B33A-B7C8D5BF8116}" name="1stT-UNK-subtot2"/>
    <tableColumn id="77" xr3:uid="{83B1D011-05FF-402B-8487-829347C00072}" name="New-1stT-UNK-subtot2"/>
    <tableColumn id="78" xr3:uid="{173CD297-FB9C-4900-BED0-FFBFF289D8FF}" name="1stT-subtot"/>
    <tableColumn id="79" xr3:uid="{D108602E-533A-4C74-AE47-B985D77E13E7}" name="New-1stT-subtot"/>
    <tableColumn id="80" xr3:uid="{45BAD37E-F00A-4D2B-9128-D4D414A38C2A}" name="1stT-subtot2"/>
    <tableColumn id="81" xr3:uid="{16756174-796A-4E4F-84E7-98AB1C492420}" name="New-1stT-subtot2"/>
    <tableColumn id="82" xr3:uid="{510606E8-6CA2-4E00-ADF4-39A522DD13A8}" name="av-TTA-1stT-FT"/>
    <tableColumn id="83" xr3:uid="{3F3E695C-9304-4ED7-9418-F358B4C672B2}" name="New-av-TTA-1stT-FT"/>
    <tableColumn id="84" xr3:uid="{AF3B4227-516F-4F38-9AC1-7A3B630EF2F0}" name="1stT-FT-TTA*"/>
    <tableColumn id="85" xr3:uid="{F0BD1C03-7D11-4F2B-872C-A1F17CD2E599}" name="New-1stT-FT-TTA*"/>
    <tableColumn id="86" xr3:uid="{2A85B8AE-F68F-4AFC-A69D-3475447E9C2C}" name="av-TTA-1stT-PT"/>
    <tableColumn id="87" xr3:uid="{C640CBC0-C088-435C-9BB1-0CCFE9E78FB2}" name="New-av-TTA-1stT-PT"/>
    <tableColumn id="88" xr3:uid="{D12EAC28-3BF8-4090-9520-48C9831A7D6C}" name="1stT-PT-TTA*"/>
    <tableColumn id="89" xr3:uid="{4DEA8C9C-0CFD-489D-9C6F-F7B899137804}" name="New-1stT-PT-TTA*"/>
    <tableColumn id="90" xr3:uid="{540479EC-6650-45B5-9C8F-610B056EC670}" name="av-TTA-1stT-UNK"/>
    <tableColumn id="91" xr3:uid="{4986CB84-4055-400B-A829-4431604DCEEE}" name="New-av-TTA-1stT-UNK"/>
    <tableColumn id="92" xr3:uid="{28FF3D6A-E1D1-4348-9D51-1435AE4E41FE}" name="1stT-UNK-TTA*"/>
    <tableColumn id="93" xr3:uid="{B3845B96-01B0-46E9-B222-38F052CE976A}" name="New-1stT-UNK-TTA*"/>
    <tableColumn id="94" xr3:uid="{A6E6FF3A-EE92-4C57-96E8-F01FF0DE61A1}" name="1stT-wtd-av-TTA"/>
    <tableColumn id="95" xr3:uid="{41F90CEB-D0A5-4022-B5FF-5B560C1E0164}" name="New-1stT-wtd-av-TTA"/>
    <tableColumn id="96" xr3:uid="{8B7A1856-C00D-436D-A111-E472343FBDAE}" name="1stT-TTA*"/>
    <tableColumn id="97" xr3:uid="{86C74EC5-EB59-4090-BCBA-BEAF4FB78037}" name="New-1stT-TTA*"/>
    <tableColumn id="98" xr3:uid="{9BEE7859-1770-4F05-8638-865E594D7342}" name="av-CTA-1stT-FT"/>
    <tableColumn id="99" xr3:uid="{553096B3-1C14-4EEE-9C53-34DFC9BC6843}" name="New-av-CTA-1stT-FT"/>
    <tableColumn id="100" xr3:uid="{25F5A755-5424-421D-A2A6-B39DBCB6C5CB}" name="1stT-FT-CTA*"/>
    <tableColumn id="101" xr3:uid="{971DA3AF-878F-458A-8DE7-E4DBAA9C7F63}" name="New-1stT-FT-CTA*"/>
    <tableColumn id="102" xr3:uid="{76E31CBA-2D94-418B-9862-394EDEEBB4C6}" name="av-CTA-1stT-PT"/>
    <tableColumn id="103" xr3:uid="{C4B416B9-794A-40AD-8DD6-F5B726B9EC1D}" name="New-av-CTA-1stT-PT"/>
    <tableColumn id="104" xr3:uid="{E1F4CBB9-7A37-418D-882E-1BE07789EA5F}" name="1stT-PT-CTA*"/>
    <tableColumn id="105" xr3:uid="{ECD23104-A30B-4336-A099-71788026EA84}" name="New-1stT-PT-CTA*"/>
    <tableColumn id="106" xr3:uid="{31E689F4-E9D8-428F-86CE-30A6585542E0}" name="av-CTA-1stT-UNK"/>
    <tableColumn id="107" xr3:uid="{CB62DA7A-BFBD-4483-B57F-4F6A0B7D5A38}" name="New-av-CTA-1stT-UNK"/>
    <tableColumn id="108" xr3:uid="{509213CD-F9BC-4736-AE7B-8D1C35AC3EA6}" name="1stT-UNK-CTA*"/>
    <tableColumn id="109" xr3:uid="{08E82515-0951-41BB-A406-D6A2BFC0ED8B}" name="New-1stT-UNK-CTA*"/>
    <tableColumn id="110" xr3:uid="{C5FC4DFE-FA5F-454B-959E-511BBF78F538}" name="1stT-wtd-av-CTA"/>
    <tableColumn id="111" xr3:uid="{9B025A84-82FF-43F3-9631-909279F4283D}" name="New-1stT-wtd-av-CTA"/>
    <tableColumn id="112" xr3:uid="{67F5E4E0-0884-4AD8-A773-2351F8E33CDB}" name="1stT-CTA*"/>
    <tableColumn id="113" xr3:uid="{6E79BDE3-9762-4965-90BC-040E36FB7A13}" name="New-1stT-CTA*"/>
    <tableColumn id="114" xr3:uid="{0D6067D5-D587-41FC-92E2-DB876B3AF78E}" name="FTIC-TTAsub-tot"/>
    <tableColumn id="115" xr3:uid="{AF8F87B2-EFA3-4265-BB25-1DCF3A215FE5}" name="New-FTIC-TTAsub-tot"/>
    <tableColumn id="116" xr3:uid="{9C4EE596-5821-4F80-9FFF-0FF688EA140F}" name="FTIC-TTAsub-tot2"/>
    <tableColumn id="117" xr3:uid="{47016368-3DBE-44E8-8933-A8F1CF641289}" name="New-FTIC-TTAsub-tot2"/>
    <tableColumn id="118" xr3:uid="{758E62DF-BC8E-4FFD-A36A-C61162A3D7F2}" name="FTIC-wtd-av-TTA"/>
    <tableColumn id="119" xr3:uid="{8D6C01B1-D0DA-47CB-98C4-39DBA6DF1F09}" name="New-FTIC-wtd-av-TTA"/>
    <tableColumn id="120" xr3:uid="{232FD4BD-323E-497D-8FB1-F42F9247A303}" name="FTIC-TTA*"/>
    <tableColumn id="121" xr3:uid="{9715281F-2A50-4D26-B0B8-4078C0C4DDCE}" name="New-FTIC-TTA*"/>
    <tableColumn id="122" xr3:uid="{841C6F82-C4CE-4CAE-8E24-CFF9F572C6E0}" name="FTIC-wtd-av-CTA"/>
    <tableColumn id="123" xr3:uid="{B24FB1C1-3488-42EA-A1F5-8161CC07F73B}" name="New-FTIC-wtd-av-CTA"/>
    <tableColumn id="124" xr3:uid="{E2F03977-C55E-473C-9807-4E6A8680ADDA}" name="FTIC-CTA*"/>
    <tableColumn id="125" xr3:uid="{0F290A28-A403-4EBA-9870-4DD84EF302D1}" name="New-FTIC-CTA*"/>
    <tableColumn id="126" xr3:uid="{2F2450D3-FB62-4883-A882-A88BDA5C66B5}" name="TRF-FT-subtot"/>
    <tableColumn id="127" xr3:uid="{7D1264A2-441F-498F-8530-8CB3A231F4CA}" name="New-TRF-FT-subtot"/>
    <tableColumn id="128" xr3:uid="{791E1B23-B694-46DE-AB7B-B57CD5B5EDF9}" name="TRF-FT-subtot2"/>
    <tableColumn id="129" xr3:uid="{401D881F-325B-4784-9DC6-A2658F0A96DE}" name="New-TRF-FT-subtot2"/>
    <tableColumn id="130" xr3:uid="{348BA1DD-1566-4C47-AC01-41E59E44AE8D}" name="TRF-PT-subtot"/>
    <tableColumn id="131" xr3:uid="{E0D2F190-0DD8-4CB8-B4A7-F00832735122}" name="New-TRF-PT-subtot"/>
    <tableColumn id="132" xr3:uid="{5F3CDC56-B160-4AD4-832D-73286FB23A39}" name="TRF-PT-subtot2"/>
    <tableColumn id="133" xr3:uid="{7C26440A-381A-4FCE-8138-CB00822ECDCE}" name="New-TRF-PT-subtot2"/>
    <tableColumn id="134" xr3:uid="{44687C13-A3A8-40E6-80DC-080B42B0CC39}" name="TRF-UNK-subtot"/>
    <tableColumn id="135" xr3:uid="{0FBD3A9B-8AD7-4722-9C82-68801F9EF37F}" name="New-TRF-UNK-subtot"/>
    <tableColumn id="136" xr3:uid="{13ADCA44-EAEB-40CB-81A3-FC1643318ED9}" name="TRF-UNK-subtot2"/>
    <tableColumn id="137" xr3:uid="{4EC33EDF-7C7E-41D5-B799-808A17B7AA2A}" name="New-TRF-UNK-subtot2"/>
    <tableColumn id="138" xr3:uid="{F49EF609-F39B-4805-BA8C-6025CA3E3F2C}" name="TRF-subtot"/>
    <tableColumn id="139" xr3:uid="{6BFFACA4-AF07-482B-8EE6-F837D71065EC}" name="New-TRF-subtot"/>
    <tableColumn id="140" xr3:uid="{03541680-C4F3-4C6E-90FA-E98D63A203CE}" name="TRF-subtot2"/>
    <tableColumn id="141" xr3:uid="{CA401059-219E-4F9F-A2FD-FB0D528A0974}" name="New-TRF-subtot2"/>
    <tableColumn id="142" xr3:uid="{1DC8778B-DA73-4D6E-B763-17A3A8290C56}" name="av-TTA-TRF-FT"/>
    <tableColumn id="143" xr3:uid="{E1EE3A60-D70D-4875-805D-16C9B0EB6022}" name="New-av-TTA-TRF-FT"/>
    <tableColumn id="144" xr3:uid="{FDFD7EBE-F274-47F2-BB29-9826ED315113}" name="TRF-FT-TTA*"/>
    <tableColumn id="145" xr3:uid="{DE48FEDF-E96D-4B76-B6E1-67E2B4CCF7E5}" name="New-TRF-FT-TTA*"/>
    <tableColumn id="146" xr3:uid="{A235672C-8630-4094-B2F4-D101337DC69D}" name="av-TTA-TRF-PT"/>
    <tableColumn id="147" xr3:uid="{3991D856-6299-4626-9E81-C35324181E46}" name="New-av-TTA-TRF-PT"/>
    <tableColumn id="148" xr3:uid="{9A8E6743-8C7C-4431-B525-BB0B143E341D}" name="TRF-PT-TTA*"/>
    <tableColumn id="149" xr3:uid="{CA9852ED-B33F-44E6-B9B4-1CCBE8ACB9B2}" name="New-TRF-PT-TTA*"/>
    <tableColumn id="150" xr3:uid="{EFBB22A4-CD12-4C2B-A5B0-CFB7408ADA6B}" name="av-TTA-TRF-UNK"/>
    <tableColumn id="151" xr3:uid="{11AC4BE8-6537-4661-82D3-D93B3FA0A095}" name="New-av-TTA-TRF-UNK"/>
    <tableColumn id="152" xr3:uid="{C9F357D9-01C1-4A97-8432-AD8EB31FD447}" name="TRF-UNK-TTA*"/>
    <tableColumn id="153" xr3:uid="{D334718D-3EAA-4F0D-AA17-DA752E63F744}" name="New-TRF-UNK-TTA*"/>
    <tableColumn id="154" xr3:uid="{0434CD3A-D3B1-460A-BC0A-809EFA9149C6}" name="TRF-wtd-av-TTA"/>
    <tableColumn id="155" xr3:uid="{6E1CDADA-ED19-4D76-AED5-2BBB2CD5B1FE}" name="New-TRF-wtd-av-TTA"/>
    <tableColumn id="156" xr3:uid="{83BAB8F5-318A-4BA9-A499-37B631AE7B7C}" name="TRF-TTA*"/>
    <tableColumn id="157" xr3:uid="{9A905EEC-4663-4B18-B23C-8C1A688ED068}" name="New-TRF-TTA*"/>
    <tableColumn id="158" xr3:uid="{6C44D5FC-4D2C-48D1-8016-277ED70C2D06}" name="av-CTA-TRF-FT"/>
    <tableColumn id="159" xr3:uid="{6C8AC901-17B1-4A95-B4E1-F8D1FE9651C2}" name="New-av-CTA-TRF-FT"/>
    <tableColumn id="160" xr3:uid="{40E847BC-56D6-4E9B-BFE8-B2C30408BE58}" name="TRF-FT-CTA*"/>
    <tableColumn id="161" xr3:uid="{DE97C262-C1DD-4B8C-8B27-1F10A36168ED}" name="New-TRF-FT-CTA*"/>
    <tableColumn id="162" xr3:uid="{1B8A65E1-A713-4E24-B894-2C7A370F137D}" name="av-CTA-TRF-PT"/>
    <tableColumn id="163" xr3:uid="{C6C7F132-F83E-40AE-AE02-6628238131C1}" name="New-av-CTA-TRF-PT"/>
    <tableColumn id="164" xr3:uid="{C8143FF4-B78B-493B-BC8C-6E6A2DEF789C}" name="TRF-PT-CTA*"/>
    <tableColumn id="165" xr3:uid="{15F1DB05-DA7F-4AE2-9203-1B013132EBD3}" name="New-TRF-PT-CTA*"/>
    <tableColumn id="166" xr3:uid="{C91AD070-7429-4629-BC5F-DE13E4BBB127}" name="av-CTA-TRF-UNK"/>
    <tableColumn id="167" xr3:uid="{5617D44F-AC27-489A-8C6C-2A8CF5EAE98A}" name="New-av-CTA-TRF-UNK"/>
    <tableColumn id="168" xr3:uid="{1A103E66-C07A-4C8B-B54A-07CA02C1C459}" name="TRF-UNK-CTA*"/>
    <tableColumn id="169" xr3:uid="{B9FF1BED-FDBA-42D7-B8A8-66DEF777FFCA}" name="New-TRF-UNK-CTA*"/>
    <tableColumn id="170" xr3:uid="{0CDCE860-2552-4AC4-BD3C-5A8B3D3B3143}" name="TRF-wtd-av-CTA"/>
    <tableColumn id="171" xr3:uid="{47BDF0E2-16C1-4C6A-AB92-B0086583E763}" name="New-TRF-wtd-av-CTA"/>
    <tableColumn id="172" xr3:uid="{18AF4543-6F95-4643-B3CF-E491E18716D0}" name="TRF-CTA*"/>
    <tableColumn id="173" xr3:uid="{25DE3E76-032F-4C46-BEAF-F031CB5B6D12}" name="New-TRF-CTA*"/>
    <tableColumn id="174" xr3:uid="{447952D3-73FE-409B-AC0A-79EF0F2E1A18}" name="UNK-subtot"/>
    <tableColumn id="175" xr3:uid="{19B99BF0-CD52-454D-B65D-0BEF0A6E10CC}" name="New-UNK-subtot"/>
    <tableColumn id="176" xr3:uid="{B699AC83-764D-407F-B287-8AFC111D0743}" name="UNK-subtot2"/>
    <tableColumn id="177" xr3:uid="{EA203096-11A1-4C0A-ABB9-40A38760E57D}" name="New-UNK-subtot2"/>
    <tableColumn id="178" xr3:uid="{EA4CD5F8-828B-44BF-A6CF-C9858D38C166}" name="av-TTA-UNK"/>
    <tableColumn id="179" xr3:uid="{0F68BA07-0D82-4467-9564-F923F11058AB}" name="New-av-TTA-UNK"/>
    <tableColumn id="180" xr3:uid="{9DBCFED2-83E2-4BC8-8238-7DC7F11A5835}" name="UNK-TTA*"/>
    <tableColumn id="181" xr3:uid="{48D78340-4B0A-4CB5-9776-2005BBCC6139}" name="New-UNK-TTA*"/>
    <tableColumn id="182" xr3:uid="{1FDA9B1B-F29C-4DA4-8960-23769601D230}" name="av-CTA-UNK"/>
    <tableColumn id="183" xr3:uid="{A1EAC379-D840-42FF-B327-F0D83FEC3184}" name="New-av-CTA-UNK"/>
    <tableColumn id="184" xr3:uid="{15FEB11F-A71F-4940-BC13-62E3928C807F}" name="UNK-CTA*"/>
    <tableColumn id="185" xr3:uid="{FCC58BD5-BE2A-4921-A7AF-E37157252551}" name="New-UNK-CTA*"/>
    <tableColumn id="186" xr3:uid="{602A591D-7E62-4374-BE1D-6C5040637EC1}" name="FT-subtot"/>
    <tableColumn id="187" xr3:uid="{BD44AD00-5322-4A1A-A703-AF73361CFAC4}" name="New-FT-subtot"/>
    <tableColumn id="188" xr3:uid="{8D48F4FE-D92E-4C1C-8DC2-C72657AC0F1A}" name="FT-subtot2"/>
    <tableColumn id="189" xr3:uid="{D43B3474-F094-41EB-8F4D-7A63720998DE}" name="New-FT-subtot2"/>
    <tableColumn id="190" xr3:uid="{E80022CE-0DF4-4543-9DEF-D3F0726D0FC1}" name="FT-TTA*"/>
    <tableColumn id="191" xr3:uid="{D4D0A8A3-313D-4FA9-8640-818676EEFDBF}" name="New-FT-TTA*"/>
    <tableColumn id="192" xr3:uid="{927C3C91-8588-4DAF-91CF-4D5AAF24CEDE}" name="FT-CTA*"/>
    <tableColumn id="193" xr3:uid="{933051BB-5672-4A97-8CED-AF803C049885}" name="New-FT-CTA*"/>
    <tableColumn id="194" xr3:uid="{9B081170-0D2D-4E54-AA39-771AA7314844}" name="PT-subtot"/>
    <tableColumn id="195" xr3:uid="{57ACA8C0-5BB0-45C6-9506-C8EA08E33EE7}" name="New-PT-subtot"/>
    <tableColumn id="196" xr3:uid="{ADA41E01-701A-495F-A1E5-4D650C33D918}" name="PT-subtot2"/>
    <tableColumn id="197" xr3:uid="{EDB0DEFA-83C9-484E-96AC-3592E9C655DA}" name="New-PT-subtot2"/>
    <tableColumn id="198" xr3:uid="{09C638A6-671E-48B0-B538-B52596C4C134}" name="PT-TTA*"/>
    <tableColumn id="199" xr3:uid="{8ADFDCEB-6714-447D-8898-D6F37CE620A5}" name="New-PT-TTA*"/>
    <tableColumn id="200" xr3:uid="{DE6E67CC-5132-4F7E-B277-4F457543714E}" name="PT-CTA*"/>
    <tableColumn id="201" xr3:uid="{FC86C5B5-6456-4213-B4E0-9F8406FDDFA2}" name="New-PT-CTA*"/>
    <tableColumn id="202" xr3:uid="{69042B6F-0451-4995-B7C7-C4FEF7A66AA9}" name="FTPT-subtot"/>
    <tableColumn id="203" xr3:uid="{CB4203D8-5BDE-4381-B82D-AC18DF417952}" name="New-FTPT-subtot"/>
    <tableColumn id="204" xr3:uid="{00A16759-0B45-4C1F-A1FA-9F71E36FF64A}" name="FTPT-subtot2"/>
    <tableColumn id="205" xr3:uid="{BFFC1087-19AA-495E-92D5-368ACF26912F}" name="New-FTPT-subtot2"/>
    <tableColumn id="206" xr3:uid="{79B97C12-7A79-4FE5-90FA-31D82A52EA5E}" name="FTPT-TTA*"/>
    <tableColumn id="207" xr3:uid="{608C1F7E-5823-444A-8A94-F4F227A34FDE}" name="New-FTPT-TTA*"/>
    <tableColumn id="208" xr3:uid="{0ECEA305-8D68-4B4B-9F44-57D533EC3B14}" name="FTPT-CTA*"/>
    <tableColumn id="209" xr3:uid="{D5858B99-D471-4753-A360-A9AED1E4D66B}" name="New-FTPT-CTA*"/>
    <tableColumn id="210" xr3:uid="{55A45AA0-D88E-435F-A21F-312A74FBDDB6}" name="UNK-subtot3"/>
    <tableColumn id="211" xr3:uid="{DF2F4CBC-2E6E-41AA-8745-90FA7E6E1387}" name="New-UNK-subtot3"/>
    <tableColumn id="212" xr3:uid="{087778E3-8865-4CDC-BD0C-B9A87FBAD77E}" name="UNK-subtot22"/>
    <tableColumn id="213" xr3:uid="{0DB9601B-0111-46C0-8013-9D9B20AC79C8}" name="New-UNK-subtot22"/>
    <tableColumn id="214" xr3:uid="{C2BA5E0E-3B76-40B1-AE9C-130059D6A3A7}" name="UNK-TTA*2"/>
    <tableColumn id="215" xr3:uid="{CBE54A54-9E69-44F4-AB43-4432AB8A3185}" name="New-UNK-TTA*2"/>
    <tableColumn id="216" xr3:uid="{79E46510-06DB-4F08-9F5A-C8FC39F9CDF7}" name="UNK-CTA*2"/>
    <tableColumn id="217" xr3:uid="{9ED0867E-0D0E-4780-8A85-139A6F0D75DD}" name="New-UNK-CTA*2"/>
    <tableColumn id="218" xr3:uid="{3301C226-2FDF-4538-A1B4-739E5AF42715}" name="TTA*"/>
    <tableColumn id="219" xr3:uid="{17E7C25A-4C33-4C47-B630-4748A4E91A71}" name="New-TTA*"/>
    <tableColumn id="220" xr3:uid="{F418B1BF-C541-427A-A7DE-28D080CDFA2B}" name="CTA*"/>
    <tableColumn id="221" xr3:uid="{CCE55646-FD36-46F4-954F-ADE8D50344B9}" name="New-CT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B416-0411-4162-9235-6D3AC60FF080}">
  <sheetPr>
    <tabColor indexed="16"/>
  </sheetPr>
  <dimension ref="A1:AA394"/>
  <sheetViews>
    <sheetView showZeros="0" view="pageBreakPreview" zoomScaleNormal="100" zoomScaleSheetLayoutView="100" workbookViewId="0">
      <selection activeCell="T213" sqref="T1:Z1048576"/>
    </sheetView>
  </sheetViews>
  <sheetFormatPr defaultColWidth="9" defaultRowHeight="12.75"/>
  <cols>
    <col min="1" max="1" width="11.77734375" style="67" customWidth="1"/>
    <col min="2" max="2" width="7.21875" style="67" customWidth="1"/>
    <col min="3" max="3" width="12" style="67" customWidth="1"/>
    <col min="4" max="4" width="6" style="67" customWidth="1"/>
    <col min="5" max="5" width="5" style="67" customWidth="1"/>
    <col min="6" max="6" width="5.77734375" style="67" customWidth="1"/>
    <col min="7" max="7" width="5.88671875" style="67" customWidth="1"/>
    <col min="8" max="8" width="6.21875" style="67" customWidth="1"/>
    <col min="9" max="10" width="5.44140625" style="67" customWidth="1"/>
    <col min="11" max="11" width="5.88671875" style="67" customWidth="1"/>
    <col min="12" max="12" width="5.77734375" style="67" customWidth="1"/>
    <col min="13" max="13" width="5.109375" style="67" customWidth="1"/>
    <col min="14" max="14" width="8.77734375" style="67" customWidth="1"/>
    <col min="15" max="15" width="7" style="67" customWidth="1"/>
    <col min="16" max="16" width="7.109375" style="67" customWidth="1"/>
    <col min="17" max="17" width="8" style="67" customWidth="1"/>
    <col min="18" max="18" width="11.33203125" style="261" hidden="1" customWidth="1"/>
    <col min="19" max="20" width="0" style="67" hidden="1" customWidth="1"/>
    <col min="21" max="22" width="4.88671875" style="67" hidden="1" customWidth="1"/>
    <col min="23" max="23" width="7.33203125" style="67" hidden="1" customWidth="1"/>
    <col min="24" max="26" width="0" style="67" hidden="1" customWidth="1"/>
    <col min="27" max="16384" width="9" style="67"/>
  </cols>
  <sheetData>
    <row r="1" spans="1:26" ht="18">
      <c r="A1" s="205" t="s">
        <v>988</v>
      </c>
      <c r="B1" s="207"/>
      <c r="C1" s="207"/>
      <c r="D1" s="207"/>
      <c r="E1" s="207"/>
      <c r="F1" s="206"/>
      <c r="G1" s="206"/>
      <c r="H1" s="206"/>
      <c r="I1" s="207"/>
      <c r="J1" s="206"/>
      <c r="K1" s="206"/>
      <c r="L1" s="206"/>
      <c r="M1" s="207"/>
      <c r="N1" s="206"/>
      <c r="O1" s="206"/>
      <c r="P1" s="206"/>
      <c r="Q1" s="206"/>
      <c r="R1" s="280" t="s">
        <v>10</v>
      </c>
    </row>
    <row r="2" spans="1:26" ht="18">
      <c r="A2" s="205"/>
      <c r="B2" s="207"/>
      <c r="C2" s="207"/>
      <c r="D2" s="207"/>
      <c r="E2" s="207"/>
      <c r="F2" s="206"/>
      <c r="G2" s="206"/>
      <c r="H2" s="206"/>
      <c r="I2" s="207"/>
      <c r="J2" s="206"/>
      <c r="K2" s="206"/>
      <c r="L2" s="206"/>
      <c r="M2" s="207"/>
      <c r="N2" s="206"/>
      <c r="O2" s="206"/>
      <c r="P2" s="206"/>
      <c r="Q2" s="206"/>
      <c r="R2" s="280"/>
    </row>
    <row r="3" spans="1:26" ht="15.75">
      <c r="A3" s="208" t="s">
        <v>989</v>
      </c>
      <c r="B3" s="207"/>
      <c r="C3" s="207"/>
      <c r="D3" s="207"/>
      <c r="E3" s="207"/>
      <c r="F3" s="206"/>
      <c r="G3" s="206"/>
      <c r="H3" s="206"/>
      <c r="I3" s="207"/>
      <c r="J3" s="206"/>
      <c r="K3" s="206"/>
      <c r="L3" s="206"/>
      <c r="M3" s="207"/>
      <c r="N3" s="206"/>
      <c r="O3" s="206"/>
      <c r="P3" s="206"/>
      <c r="Q3" s="206"/>
      <c r="R3" s="280" t="s">
        <v>10</v>
      </c>
      <c r="S3" s="350" t="s">
        <v>970</v>
      </c>
    </row>
    <row r="4" spans="1:26" ht="15.75">
      <c r="A4" s="208" t="s">
        <v>1284</v>
      </c>
      <c r="B4" s="207"/>
      <c r="C4" s="207"/>
      <c r="D4" s="207"/>
      <c r="E4" s="207"/>
      <c r="F4" s="206"/>
      <c r="G4" s="206"/>
      <c r="H4" s="206"/>
      <c r="I4" s="207"/>
      <c r="J4" s="206"/>
      <c r="K4" s="206"/>
      <c r="L4" s="206"/>
      <c r="M4" s="207"/>
      <c r="N4" s="206"/>
      <c r="O4" s="206"/>
      <c r="P4" s="206"/>
      <c r="Q4" s="206"/>
      <c r="R4" s="280" t="s">
        <v>10</v>
      </c>
    </row>
    <row r="5" spans="1:26">
      <c r="A5" s="212"/>
      <c r="B5" s="212"/>
      <c r="C5" s="212"/>
      <c r="D5" s="212"/>
      <c r="E5" s="212"/>
      <c r="F5" s="212"/>
      <c r="G5" s="212"/>
      <c r="H5" s="212"/>
      <c r="I5" s="212"/>
      <c r="J5" s="212"/>
      <c r="K5" s="212"/>
      <c r="L5" s="212"/>
      <c r="M5" s="212"/>
      <c r="N5" s="212"/>
      <c r="O5" s="212"/>
      <c r="P5" s="212"/>
      <c r="Q5" s="212"/>
      <c r="R5" s="281"/>
    </row>
    <row r="6" spans="1:26" ht="16.5" customHeight="1">
      <c r="A6" s="84"/>
      <c r="B6" s="214" t="s">
        <v>925</v>
      </c>
      <c r="C6" s="215"/>
      <c r="D6" s="215"/>
      <c r="E6" s="215"/>
      <c r="F6" s="215"/>
      <c r="G6" s="215"/>
      <c r="H6" s="215"/>
      <c r="I6" s="216"/>
      <c r="J6" s="282" t="s">
        <v>10</v>
      </c>
      <c r="K6" s="283"/>
      <c r="L6" s="283"/>
      <c r="M6" s="284"/>
      <c r="N6" s="650" t="s">
        <v>926</v>
      </c>
      <c r="O6" s="653" t="s">
        <v>990</v>
      </c>
      <c r="P6" s="653" t="s">
        <v>991</v>
      </c>
      <c r="Q6" s="653" t="s">
        <v>992</v>
      </c>
      <c r="R6" s="285"/>
      <c r="S6" s="286"/>
    </row>
    <row r="7" spans="1:26" ht="36.75" customHeight="1">
      <c r="A7" s="206"/>
      <c r="B7" s="215" t="s">
        <v>927</v>
      </c>
      <c r="C7" s="215"/>
      <c r="D7" s="215"/>
      <c r="E7" s="221"/>
      <c r="F7" s="222" t="s">
        <v>928</v>
      </c>
      <c r="G7" s="215"/>
      <c r="H7" s="215"/>
      <c r="I7" s="216"/>
      <c r="J7" s="223" t="s">
        <v>929</v>
      </c>
      <c r="K7" s="215"/>
      <c r="L7" s="215"/>
      <c r="M7" s="216"/>
      <c r="N7" s="651"/>
      <c r="O7" s="654"/>
      <c r="P7" s="654"/>
      <c r="Q7" s="654"/>
      <c r="R7" s="285" t="s">
        <v>993</v>
      </c>
      <c r="S7" s="286" t="s">
        <v>993</v>
      </c>
      <c r="T7" s="288" t="s">
        <v>737</v>
      </c>
      <c r="U7" s="212"/>
      <c r="V7" s="212"/>
      <c r="W7" s="289"/>
      <c r="X7" s="67" t="s">
        <v>1015</v>
      </c>
    </row>
    <row r="8" spans="1:26" ht="27" customHeight="1">
      <c r="A8" s="290"/>
      <c r="B8" s="224" t="s">
        <v>930</v>
      </c>
      <c r="C8" s="224" t="s">
        <v>931</v>
      </c>
      <c r="D8" s="224" t="s">
        <v>995</v>
      </c>
      <c r="E8" s="291" t="s">
        <v>933</v>
      </c>
      <c r="F8" s="225" t="s">
        <v>930</v>
      </c>
      <c r="G8" s="224" t="s">
        <v>931</v>
      </c>
      <c r="H8" s="224" t="s">
        <v>995</v>
      </c>
      <c r="I8" s="291" t="s">
        <v>933</v>
      </c>
      <c r="J8" s="226" t="s">
        <v>930</v>
      </c>
      <c r="K8" s="227" t="s">
        <v>931</v>
      </c>
      <c r="L8" s="224" t="s">
        <v>995</v>
      </c>
      <c r="M8" s="226" t="s">
        <v>933</v>
      </c>
      <c r="N8" s="652"/>
      <c r="O8" s="655"/>
      <c r="P8" s="655"/>
      <c r="Q8" s="655"/>
      <c r="R8" s="351"/>
      <c r="S8" s="352"/>
      <c r="T8" s="288" t="s">
        <v>996</v>
      </c>
      <c r="U8" s="353" t="s">
        <v>997</v>
      </c>
      <c r="V8" s="353" t="s">
        <v>998</v>
      </c>
      <c r="W8" s="289"/>
      <c r="X8" s="288" t="s">
        <v>996</v>
      </c>
      <c r="Y8" s="353" t="s">
        <v>997</v>
      </c>
      <c r="Z8" s="353" t="s">
        <v>998</v>
      </c>
    </row>
    <row r="9" spans="1:26" ht="15.75" hidden="1" customHeight="1">
      <c r="A9" s="229" t="s">
        <v>934</v>
      </c>
      <c r="B9" s="256"/>
      <c r="C9" s="256"/>
      <c r="D9" s="256"/>
      <c r="E9" s="297"/>
      <c r="F9" s="298"/>
      <c r="G9" s="272"/>
      <c r="H9" s="272"/>
      <c r="I9" s="297"/>
      <c r="J9" s="298"/>
      <c r="K9" s="272"/>
      <c r="L9" s="272"/>
      <c r="M9" s="299"/>
      <c r="N9" s="298"/>
      <c r="O9" s="300"/>
      <c r="P9" s="301"/>
      <c r="Q9" s="301"/>
      <c r="R9" s="302">
        <f>SUM(B9:D9,F9:H9,J9:L9)+N9</f>
        <v>0</v>
      </c>
      <c r="S9" s="335">
        <f>+Q9+P9+O9</f>
        <v>0</v>
      </c>
      <c r="T9" s="69"/>
      <c r="W9" s="304"/>
    </row>
    <row r="10" spans="1:26" ht="12.75" hidden="1" customHeight="1">
      <c r="A10" s="229"/>
      <c r="B10" s="229"/>
      <c r="C10" s="229"/>
      <c r="D10" s="229"/>
      <c r="E10" s="305"/>
      <c r="F10" s="298"/>
      <c r="G10" s="272"/>
      <c r="H10" s="272"/>
      <c r="I10" s="306"/>
      <c r="J10" s="298"/>
      <c r="K10" s="272"/>
      <c r="L10" s="272"/>
      <c r="M10" s="298"/>
      <c r="N10" s="298"/>
      <c r="O10" s="307"/>
      <c r="P10" s="308"/>
      <c r="Q10" s="308"/>
      <c r="R10" s="285"/>
      <c r="S10" s="286"/>
      <c r="T10" s="309" t="s">
        <v>996</v>
      </c>
      <c r="U10" s="310" t="s">
        <v>997</v>
      </c>
      <c r="V10" s="310" t="s">
        <v>998</v>
      </c>
      <c r="W10" s="311"/>
    </row>
    <row r="11" spans="1:26">
      <c r="A11" s="229" t="s">
        <v>935</v>
      </c>
      <c r="B11" s="354">
        <f>+'Distribution Pivot Table'!Z$9*100</f>
        <v>0</v>
      </c>
      <c r="C11" s="354">
        <f>+'Distribution Pivot Table'!Z$11*100</f>
        <v>0</v>
      </c>
      <c r="D11" s="354">
        <f>+'Distribution Pivot Table'!Z$13*100</f>
        <v>0</v>
      </c>
      <c r="E11" s="321">
        <f t="shared" ref="E11:E29" si="0">SUM(B11:D11)</f>
        <v>0</v>
      </c>
      <c r="F11" s="355">
        <f>+'Distribution Pivot Table'!Z$15*100</f>
        <v>0</v>
      </c>
      <c r="G11" s="354">
        <f>+'Distribution Pivot Table'!Z$17*100</f>
        <v>0</v>
      </c>
      <c r="H11" s="354">
        <f>+'Distribution Pivot Table'!Z$19*100</f>
        <v>0</v>
      </c>
      <c r="I11" s="321">
        <f t="shared" ref="I11:I29" si="1">SUM(F11:H11)</f>
        <v>0</v>
      </c>
      <c r="J11" s="355">
        <f>+'Distribution Pivot Table'!Z$21*100</f>
        <v>0</v>
      </c>
      <c r="K11" s="354">
        <f>+'Distribution Pivot Table'!Z$23*100</f>
        <v>0</v>
      </c>
      <c r="L11" s="354">
        <f>+'Distribution Pivot Table'!Z$25*100</f>
        <v>0</v>
      </c>
      <c r="M11" s="322">
        <f t="shared" ref="M11:M29" si="2">SUM(J11:L11)</f>
        <v>0</v>
      </c>
      <c r="N11" s="355">
        <f>+'Distribution Pivot Table'!Z$27*100</f>
        <v>0</v>
      </c>
      <c r="O11" s="323">
        <f t="shared" ref="O11:P29" si="3">+B11+F11+J11</f>
        <v>0</v>
      </c>
      <c r="P11" s="324">
        <f t="shared" si="3"/>
        <v>0</v>
      </c>
      <c r="Q11" s="324">
        <f t="shared" ref="Q11:Q29" si="4">+D11+H11+L11+N11</f>
        <v>0</v>
      </c>
      <c r="R11" s="302">
        <f t="shared" ref="R11:R29" si="5">SUM(B11:D11,F11:H11,J11:L11)+N11</f>
        <v>0</v>
      </c>
      <c r="S11" s="335">
        <f t="shared" ref="S11:S29" si="6">+Q11+P11+O11</f>
        <v>0</v>
      </c>
      <c r="T11" s="356">
        <f>+E11+I11</f>
        <v>0</v>
      </c>
      <c r="U11" s="68">
        <f>+M11</f>
        <v>0</v>
      </c>
      <c r="V11" s="68">
        <f>+N11</f>
        <v>0</v>
      </c>
      <c r="W11" s="357">
        <f>SUM(T11:V11)</f>
        <v>0</v>
      </c>
      <c r="X11" s="358">
        <f>+T11-'OLD Tables 44-55'!T11</f>
        <v>0</v>
      </c>
      <c r="Y11" s="359">
        <f>+U11-'OLD Tables 44-55'!U11</f>
        <v>0</v>
      </c>
      <c r="Z11" s="359">
        <f>+V11-'OLD Tables 44-55'!V11</f>
        <v>0</v>
      </c>
    </row>
    <row r="12" spans="1:26">
      <c r="A12" s="229" t="s">
        <v>936</v>
      </c>
      <c r="B12" s="354">
        <f>+'Distribution Pivot Table'!Z$31*100</f>
        <v>24.419616947185141</v>
      </c>
      <c r="C12" s="354">
        <f>+'Distribution Pivot Table'!Z$33*100</f>
        <v>1.9587928032501449</v>
      </c>
      <c r="D12" s="354">
        <f>+'Distribution Pivot Table'!Z$35*100</f>
        <v>0</v>
      </c>
      <c r="E12" s="321">
        <f t="shared" si="0"/>
        <v>26.378409750435285</v>
      </c>
      <c r="F12" s="355">
        <f>+'Distribution Pivot Table'!Z$37*100</f>
        <v>35.584735925710973</v>
      </c>
      <c r="G12" s="354">
        <f>+'Distribution Pivot Table'!Z$39*100</f>
        <v>2.9381892048752176</v>
      </c>
      <c r="H12" s="354">
        <f>+'Distribution Pivot Table'!Z$41*100</f>
        <v>0</v>
      </c>
      <c r="I12" s="321">
        <f t="shared" si="1"/>
        <v>38.522925130586188</v>
      </c>
      <c r="J12" s="355">
        <f>+'Distribution Pivot Table'!Z$43*100</f>
        <v>24.564712710388857</v>
      </c>
      <c r="K12" s="354">
        <f>+'Distribution Pivot Table'!Z$45*100</f>
        <v>8.7420197330237954</v>
      </c>
      <c r="L12" s="354">
        <f>+'Distribution Pivot Table'!Z$47*100</f>
        <v>0</v>
      </c>
      <c r="M12" s="322">
        <f t="shared" si="2"/>
        <v>33.306732443412656</v>
      </c>
      <c r="N12" s="355">
        <f>+'Distribution Pivot Table'!Z$49*100</f>
        <v>1.7919326755658735</v>
      </c>
      <c r="O12" s="323">
        <f t="shared" si="3"/>
        <v>84.569065583284967</v>
      </c>
      <c r="P12" s="324">
        <f t="shared" si="3"/>
        <v>13.639001741149158</v>
      </c>
      <c r="Q12" s="324">
        <f t="shared" si="4"/>
        <v>1.7919326755658735</v>
      </c>
      <c r="R12" s="302">
        <f t="shared" si="5"/>
        <v>100</v>
      </c>
      <c r="S12" s="302">
        <f t="shared" si="6"/>
        <v>100</v>
      </c>
      <c r="T12" s="308">
        <f>+E12+I12</f>
        <v>64.901334881021469</v>
      </c>
      <c r="U12" s="68">
        <f>+M12</f>
        <v>33.306732443412656</v>
      </c>
      <c r="V12" s="68">
        <f>+N12</f>
        <v>1.7919326755658735</v>
      </c>
      <c r="W12" s="302">
        <f>SUM(T12:V12)</f>
        <v>100</v>
      </c>
      <c r="X12" s="360">
        <f>+T12-'OLD Tables 44-55'!T12</f>
        <v>-0.28135531448266704</v>
      </c>
      <c r="Y12" s="359">
        <f>+U12-'OLD Tables 44-55'!U12</f>
        <v>0.17354067362427372</v>
      </c>
      <c r="Z12" s="359">
        <f>+V12-'OLD Tables 44-55'!V12</f>
        <v>0.10781464085839776</v>
      </c>
    </row>
    <row r="13" spans="1:26">
      <c r="A13" s="229" t="s">
        <v>937</v>
      </c>
      <c r="B13" s="354">
        <f>+'Distribution Pivot Table'!Z$53*100</f>
        <v>0</v>
      </c>
      <c r="C13" s="354">
        <f>+'Distribution Pivot Table'!Z$55*100</f>
        <v>0</v>
      </c>
      <c r="D13" s="354">
        <f>+'Distribution Pivot Table'!Z$57*100</f>
        <v>0</v>
      </c>
      <c r="E13" s="321">
        <f t="shared" si="0"/>
        <v>0</v>
      </c>
      <c r="F13" s="355">
        <f>+'Distribution Pivot Table'!Z$59*100</f>
        <v>0</v>
      </c>
      <c r="G13" s="354">
        <f>+'Distribution Pivot Table'!Z$61*100</f>
        <v>0</v>
      </c>
      <c r="H13" s="354">
        <f>+'Distribution Pivot Table'!Z$63*100</f>
        <v>0</v>
      </c>
      <c r="I13" s="321">
        <f t="shared" si="1"/>
        <v>0</v>
      </c>
      <c r="J13" s="355">
        <f>+'Distribution Pivot Table'!Z$65*100</f>
        <v>0</v>
      </c>
      <c r="K13" s="354">
        <f>+'Distribution Pivot Table'!Z$67*100</f>
        <v>0</v>
      </c>
      <c r="L13" s="354">
        <f>+'Distribution Pivot Table'!Z$69*100</f>
        <v>0</v>
      </c>
      <c r="M13" s="322">
        <f t="shared" si="2"/>
        <v>0</v>
      </c>
      <c r="N13" s="355">
        <f>+'Distribution Pivot Table'!Z$71*100</f>
        <v>0</v>
      </c>
      <c r="O13" s="323">
        <f t="shared" si="3"/>
        <v>0</v>
      </c>
      <c r="P13" s="324">
        <f t="shared" si="3"/>
        <v>0</v>
      </c>
      <c r="Q13" s="324">
        <f t="shared" si="4"/>
        <v>0</v>
      </c>
      <c r="R13" s="302">
        <f t="shared" si="5"/>
        <v>0</v>
      </c>
      <c r="S13" s="302">
        <f t="shared" si="6"/>
        <v>0</v>
      </c>
      <c r="T13" s="308">
        <f t="shared" ref="T13:T29" si="7">+E13+I13</f>
        <v>0</v>
      </c>
      <c r="U13" s="68">
        <f t="shared" ref="U13:V29" si="8">+M13</f>
        <v>0</v>
      </c>
      <c r="V13" s="68">
        <f t="shared" si="8"/>
        <v>0</v>
      </c>
      <c r="W13" s="302">
        <f t="shared" ref="W13:W29" si="9">SUM(T13:V13)</f>
        <v>0</v>
      </c>
      <c r="X13" s="360">
        <f>+T13-'OLD Tables 44-55'!T13</f>
        <v>0</v>
      </c>
      <c r="Y13" s="359">
        <f>+U13-'OLD Tables 44-55'!U13</f>
        <v>0</v>
      </c>
      <c r="Z13" s="359">
        <f>+V13-'OLD Tables 44-55'!V13</f>
        <v>0</v>
      </c>
    </row>
    <row r="14" spans="1:26">
      <c r="A14" s="229" t="s">
        <v>938</v>
      </c>
      <c r="B14" s="361">
        <f>+'Distribution Pivot Table'!Z$75*100</f>
        <v>0</v>
      </c>
      <c r="C14" s="354">
        <f>+'Distribution Pivot Table'!Z$77*100</f>
        <v>0</v>
      </c>
      <c r="D14" s="362"/>
      <c r="E14" s="321">
        <f t="shared" si="0"/>
        <v>0</v>
      </c>
      <c r="F14" s="355">
        <f>+'Distribution Pivot Table'!Z$81*100</f>
        <v>0</v>
      </c>
      <c r="G14" s="354">
        <f>+'Distribution Pivot Table'!Z$83*100</f>
        <v>0</v>
      </c>
      <c r="H14" s="354">
        <f>+'Distribution Pivot Table'!Z$85*100</f>
        <v>0</v>
      </c>
      <c r="I14" s="321">
        <f t="shared" si="1"/>
        <v>0</v>
      </c>
      <c r="J14" s="355">
        <f>+'Distribution Pivot Table'!Z$87*100</f>
        <v>0</v>
      </c>
      <c r="K14" s="354">
        <f>+'Distribution Pivot Table'!Z$89*100</f>
        <v>0</v>
      </c>
      <c r="L14" s="354">
        <f>+'Distribution Pivot Table'!Z$91*100</f>
        <v>0</v>
      </c>
      <c r="M14" s="322">
        <f t="shared" si="2"/>
        <v>0</v>
      </c>
      <c r="N14" s="355">
        <f>+'Distribution Pivot Table'!Z$93*100</f>
        <v>0</v>
      </c>
      <c r="O14" s="323">
        <f>+B14+F14+J14</f>
        <v>0</v>
      </c>
      <c r="P14" s="324">
        <f t="shared" si="3"/>
        <v>0</v>
      </c>
      <c r="Q14" s="324">
        <f t="shared" si="4"/>
        <v>0</v>
      </c>
      <c r="R14" s="302">
        <f t="shared" si="5"/>
        <v>0</v>
      </c>
      <c r="S14" s="302">
        <f>+Q14+P14+O14</f>
        <v>0</v>
      </c>
      <c r="T14" s="308">
        <f t="shared" si="7"/>
        <v>0</v>
      </c>
      <c r="U14" s="68">
        <f t="shared" si="8"/>
        <v>0</v>
      </c>
      <c r="V14" s="68">
        <f t="shared" si="8"/>
        <v>0</v>
      </c>
      <c r="W14" s="302">
        <f t="shared" si="9"/>
        <v>0</v>
      </c>
      <c r="X14" s="360">
        <f>+T14-'OLD Tables 44-55'!T14</f>
        <v>0</v>
      </c>
      <c r="Y14" s="359">
        <f>+U14-'OLD Tables 44-55'!U14</f>
        <v>0</v>
      </c>
      <c r="Z14" s="359">
        <f>+V14-'OLD Tables 44-55'!V14</f>
        <v>0</v>
      </c>
    </row>
    <row r="15" spans="1:26">
      <c r="A15" s="229"/>
      <c r="B15" s="354"/>
      <c r="C15" s="354"/>
      <c r="D15" s="354"/>
      <c r="E15" s="321"/>
      <c r="F15" s="355"/>
      <c r="G15" s="354"/>
      <c r="H15" s="354"/>
      <c r="I15" s="321"/>
      <c r="J15" s="355"/>
      <c r="K15" s="354"/>
      <c r="L15" s="354"/>
      <c r="M15" s="322"/>
      <c r="N15" s="355"/>
      <c r="O15" s="323"/>
      <c r="P15" s="324"/>
      <c r="Q15" s="324"/>
      <c r="R15" s="302"/>
      <c r="S15" s="302"/>
      <c r="T15" s="308"/>
      <c r="U15" s="68"/>
      <c r="V15" s="68"/>
      <c r="W15" s="302"/>
      <c r="X15" s="360"/>
      <c r="Y15" s="359"/>
      <c r="Z15" s="359"/>
    </row>
    <row r="16" spans="1:26">
      <c r="A16" s="229" t="s">
        <v>939</v>
      </c>
      <c r="B16" s="354">
        <f>+'Distribution Pivot Table'!Z$97*100</f>
        <v>2.7189114872232496</v>
      </c>
      <c r="C16" s="354">
        <f>+'Distribution Pivot Table'!Z$99*100</f>
        <v>0.3887545631252074</v>
      </c>
      <c r="D16" s="354">
        <f>+'Distribution Pivot Table'!Z$101*100</f>
        <v>0</v>
      </c>
      <c r="E16" s="321">
        <f t="shared" si="0"/>
        <v>3.107666050348457</v>
      </c>
      <c r="F16" s="355">
        <f>+'Distribution Pivot Table'!Z$103*100</f>
        <v>43.79177926326269</v>
      </c>
      <c r="G16" s="354">
        <f>+'Distribution Pivot Table'!Z$105*100</f>
        <v>5.0443275020148866</v>
      </c>
      <c r="H16" s="354">
        <f>+'Distribution Pivot Table'!Z$107*100</f>
        <v>0</v>
      </c>
      <c r="I16" s="321">
        <f t="shared" si="1"/>
        <v>48.836106765277577</v>
      </c>
      <c r="J16" s="355">
        <f>+'Distribution Pivot Table'!Z$109*100</f>
        <v>37.145024415682926</v>
      </c>
      <c r="K16" s="354">
        <f>+'Distribution Pivot Table'!Z$111*100</f>
        <v>10.811643673256532</v>
      </c>
      <c r="L16" s="354">
        <f>+'Distribution Pivot Table'!Z$113*100</f>
        <v>0</v>
      </c>
      <c r="M16" s="322">
        <f t="shared" si="2"/>
        <v>47.956668088939459</v>
      </c>
      <c r="N16" s="355">
        <f>+'Distribution Pivot Table'!Z$115*100</f>
        <v>9.9559095434504336E-2</v>
      </c>
      <c r="O16" s="323">
        <f>+B16+F16+J16</f>
        <v>83.655715166168875</v>
      </c>
      <c r="P16" s="324">
        <f t="shared" si="3"/>
        <v>16.244725738396625</v>
      </c>
      <c r="Q16" s="324">
        <f t="shared" si="4"/>
        <v>9.9559095434504336E-2</v>
      </c>
      <c r="R16" s="302">
        <f>SUM(B16:D16,F16:H16,J16:L16)+N16</f>
        <v>99.999999999999986</v>
      </c>
      <c r="S16" s="302">
        <f t="shared" si="6"/>
        <v>100</v>
      </c>
      <c r="T16" s="308">
        <f t="shared" si="7"/>
        <v>51.943772815626033</v>
      </c>
      <c r="U16" s="68">
        <f t="shared" si="8"/>
        <v>47.956668088939459</v>
      </c>
      <c r="V16" s="68">
        <f t="shared" si="8"/>
        <v>9.9559095434504336E-2</v>
      </c>
      <c r="W16" s="302">
        <f t="shared" si="9"/>
        <v>100</v>
      </c>
      <c r="X16" s="360">
        <f>+T16-'OLD Tables 44-55'!T16</f>
        <v>-1.7947241168893058</v>
      </c>
      <c r="Y16" s="359">
        <f>+U16-'OLD Tables 44-55'!U16</f>
        <v>1.7934203895529564</v>
      </c>
      <c r="Z16" s="359">
        <f>+V16-'OLD Tables 44-55'!V16</f>
        <v>1.3037273363448315E-3</v>
      </c>
    </row>
    <row r="17" spans="1:27">
      <c r="A17" s="229" t="s">
        <v>940</v>
      </c>
      <c r="B17" s="354">
        <f>+'Distribution Pivot Table'!Z$119*100</f>
        <v>26.044746973162976</v>
      </c>
      <c r="C17" s="354">
        <f>+'Distribution Pivot Table'!Z$121*100</f>
        <v>0.61373653964180097</v>
      </c>
      <c r="D17" s="354">
        <f>+'Distribution Pivot Table'!Z$123*100</f>
        <v>0</v>
      </c>
      <c r="E17" s="321">
        <f t="shared" si="0"/>
        <v>26.658483512804779</v>
      </c>
      <c r="F17" s="355">
        <f>+'Distribution Pivot Table'!Z$125*100</f>
        <v>35.317748144841822</v>
      </c>
      <c r="G17" s="354">
        <f>+'Distribution Pivot Table'!Z$127*100</f>
        <v>1.7407800033476539</v>
      </c>
      <c r="H17" s="354">
        <f>+'Distribution Pivot Table'!Z$129*100</f>
        <v>0</v>
      </c>
      <c r="I17" s="321">
        <f t="shared" si="1"/>
        <v>37.058528148189474</v>
      </c>
      <c r="J17" s="355">
        <f>+'Distribution Pivot Table'!Z$131*100</f>
        <v>24.387658316130111</v>
      </c>
      <c r="K17" s="354">
        <f>+'Distribution Pivot Table'!Z$133*100</f>
        <v>8.9382357864196855</v>
      </c>
      <c r="L17" s="354">
        <f>+'Distribution Pivot Table'!Z$135*100</f>
        <v>0</v>
      </c>
      <c r="M17" s="322">
        <f t="shared" si="2"/>
        <v>33.325894102549796</v>
      </c>
      <c r="N17" s="355">
        <f>+'Distribution Pivot Table'!Z$137*100</f>
        <v>2.7227584667745353</v>
      </c>
      <c r="O17" s="323">
        <f>+B17+F17+J17</f>
        <v>85.750153434134916</v>
      </c>
      <c r="P17" s="324">
        <f t="shared" si="3"/>
        <v>11.29275232940914</v>
      </c>
      <c r="Q17" s="324">
        <f t="shared" si="4"/>
        <v>2.7227584667745353</v>
      </c>
      <c r="R17" s="302">
        <f t="shared" si="5"/>
        <v>99.765664230318578</v>
      </c>
      <c r="S17" s="302">
        <f t="shared" si="6"/>
        <v>99.765664230318592</v>
      </c>
      <c r="T17" s="308">
        <f t="shared" si="7"/>
        <v>63.717011660994253</v>
      </c>
      <c r="U17" s="68">
        <f>+M17</f>
        <v>33.325894102549796</v>
      </c>
      <c r="V17" s="68">
        <f t="shared" si="8"/>
        <v>2.7227584667745353</v>
      </c>
      <c r="W17" s="302">
        <f t="shared" si="9"/>
        <v>99.765664230318578</v>
      </c>
      <c r="X17" s="360">
        <f>+T17-'OLD Tables 44-55'!T17</f>
        <v>-0.82036250906357822</v>
      </c>
      <c r="Y17" s="359">
        <f>+U17-'OLD Tables 44-55'!U17</f>
        <v>0.97956726596808608</v>
      </c>
      <c r="Z17" s="359">
        <f>+V17-'OLD Tables 44-55'!V17</f>
        <v>-8.2981520374747486E-2</v>
      </c>
    </row>
    <row r="18" spans="1:27">
      <c r="A18" s="229" t="s">
        <v>941</v>
      </c>
      <c r="B18" s="354">
        <f>+'Distribution Pivot Table'!Z$141*100</f>
        <v>30.49234368353892</v>
      </c>
      <c r="C18" s="354">
        <f>+'Distribution Pivot Table'!Z$143*100</f>
        <v>1.4727775414717141</v>
      </c>
      <c r="D18" s="354">
        <f>+'Distribution Pivot Table'!Z$145*100</f>
        <v>0</v>
      </c>
      <c r="E18" s="321">
        <f t="shared" si="0"/>
        <v>31.965121225010634</v>
      </c>
      <c r="F18" s="355">
        <f>+'Distribution Pivot Table'!Z$147*100</f>
        <v>31.826882177796683</v>
      </c>
      <c r="G18" s="354">
        <f>+'Distribution Pivot Table'!Z$149*100</f>
        <v>2.3925988940876222</v>
      </c>
      <c r="H18" s="362">
        <f>+'Distribution Pivot Table'!Z$151*100</f>
        <v>0</v>
      </c>
      <c r="I18" s="321">
        <f t="shared" si="1"/>
        <v>34.219481071884303</v>
      </c>
      <c r="J18" s="355">
        <f>+'Distribution Pivot Table'!Z$153*100</f>
        <v>25</v>
      </c>
      <c r="K18" s="354">
        <f>+'Distribution Pivot Table'!Z$155*100</f>
        <v>8.7941301573798381</v>
      </c>
      <c r="L18" s="354">
        <f>+'Distribution Pivot Table'!Z$157*100</f>
        <v>0</v>
      </c>
      <c r="M18" s="322">
        <f t="shared" si="2"/>
        <v>33.79413015737984</v>
      </c>
      <c r="N18" s="355">
        <f>+'Distribution Pivot Table'!Z$159*100</f>
        <v>0</v>
      </c>
      <c r="O18" s="323">
        <f t="shared" si="3"/>
        <v>87.31922586133561</v>
      </c>
      <c r="P18" s="324">
        <f t="shared" si="3"/>
        <v>12.659506592939174</v>
      </c>
      <c r="Q18" s="363">
        <f t="shared" si="4"/>
        <v>0</v>
      </c>
      <c r="R18" s="302">
        <f t="shared" si="5"/>
        <v>99.978732454274777</v>
      </c>
      <c r="S18" s="302">
        <f t="shared" si="6"/>
        <v>99.978732454274791</v>
      </c>
      <c r="T18" s="308">
        <f t="shared" si="7"/>
        <v>66.184602296894937</v>
      </c>
      <c r="U18" s="68">
        <f t="shared" si="8"/>
        <v>33.79413015737984</v>
      </c>
      <c r="V18" s="68">
        <f t="shared" si="8"/>
        <v>0</v>
      </c>
      <c r="W18" s="302">
        <f t="shared" si="9"/>
        <v>99.978732454274777</v>
      </c>
      <c r="X18" s="360">
        <f>+T18-'OLD Tables 44-55'!T18</f>
        <v>7.355016869581732E-3</v>
      </c>
      <c r="Y18" s="359">
        <f>+U18-'OLD Tables 44-55'!U18</f>
        <v>-1.8059554250029919E-2</v>
      </c>
      <c r="Z18" s="359">
        <f>+V18-'OLD Tables 44-55'!V18</f>
        <v>0</v>
      </c>
    </row>
    <row r="19" spans="1:27">
      <c r="A19" s="229" t="s">
        <v>942</v>
      </c>
      <c r="B19" s="354">
        <f>+'Distribution Pivot Table'!Z$163*100</f>
        <v>0</v>
      </c>
      <c r="C19" s="354">
        <f>+'Distribution Pivot Table'!Z$165*100</f>
        <v>0</v>
      </c>
      <c r="D19" s="354">
        <f>+'Distribution Pivot Table'!Z$167*100</f>
        <v>0</v>
      </c>
      <c r="E19" s="321">
        <f t="shared" si="0"/>
        <v>0</v>
      </c>
      <c r="F19" s="355">
        <f>+'Distribution Pivot Table'!Z$169*100</f>
        <v>0</v>
      </c>
      <c r="G19" s="354">
        <f>+'Distribution Pivot Table'!Z$171*100</f>
        <v>0</v>
      </c>
      <c r="H19" s="354">
        <f>+'Distribution Pivot Table'!Z$173*100</f>
        <v>0</v>
      </c>
      <c r="I19" s="321">
        <f t="shared" si="1"/>
        <v>0</v>
      </c>
      <c r="J19" s="355">
        <f>+'Distribution Pivot Table'!Z$175*100</f>
        <v>0</v>
      </c>
      <c r="K19" s="354">
        <f>+'Distribution Pivot Table'!Z$177*100</f>
        <v>0</v>
      </c>
      <c r="L19" s="354">
        <f>+'Distribution Pivot Table'!Z$179*100</f>
        <v>0</v>
      </c>
      <c r="M19" s="322">
        <f t="shared" si="2"/>
        <v>0</v>
      </c>
      <c r="N19" s="355">
        <f>+'Distribution Pivot Table'!Z$181*100</f>
        <v>0</v>
      </c>
      <c r="O19" s="323">
        <f t="shared" si="3"/>
        <v>0</v>
      </c>
      <c r="P19" s="324">
        <f t="shared" si="3"/>
        <v>0</v>
      </c>
      <c r="Q19" s="324">
        <f t="shared" si="4"/>
        <v>0</v>
      </c>
      <c r="R19" s="302">
        <f t="shared" si="5"/>
        <v>0</v>
      </c>
      <c r="S19" s="302">
        <f t="shared" si="6"/>
        <v>0</v>
      </c>
      <c r="T19" s="308">
        <f t="shared" si="7"/>
        <v>0</v>
      </c>
      <c r="U19" s="68">
        <f t="shared" si="8"/>
        <v>0</v>
      </c>
      <c r="V19" s="68">
        <f t="shared" si="8"/>
        <v>0</v>
      </c>
      <c r="W19" s="302">
        <f t="shared" si="9"/>
        <v>0</v>
      </c>
      <c r="X19" s="360">
        <f>+T19-'OLD Tables 44-55'!T19</f>
        <v>0</v>
      </c>
      <c r="Y19" s="359">
        <f>+U19-'OLD Tables 44-55'!U19</f>
        <v>0</v>
      </c>
      <c r="Z19" s="359">
        <f>+V19-'OLD Tables 44-55'!V19</f>
        <v>0</v>
      </c>
    </row>
    <row r="20" spans="1:27">
      <c r="A20" s="229"/>
      <c r="B20" s="354"/>
      <c r="C20" s="354"/>
      <c r="D20" s="354"/>
      <c r="E20" s="321"/>
      <c r="F20" s="355"/>
      <c r="G20" s="354"/>
      <c r="H20" s="354"/>
      <c r="I20" s="321"/>
      <c r="J20" s="355"/>
      <c r="K20" s="354"/>
      <c r="L20" s="354"/>
      <c r="M20" s="322"/>
      <c r="N20" s="355"/>
      <c r="O20" s="323"/>
      <c r="P20" s="324"/>
      <c r="Q20" s="324"/>
      <c r="R20" s="302"/>
      <c r="S20" s="302"/>
      <c r="T20" s="308"/>
      <c r="U20" s="68"/>
      <c r="V20" s="68"/>
      <c r="W20" s="302"/>
      <c r="X20" s="360"/>
      <c r="Y20" s="359"/>
      <c r="Z20" s="359"/>
    </row>
    <row r="21" spans="1:27">
      <c r="A21" s="229" t="s">
        <v>943</v>
      </c>
      <c r="B21" s="354">
        <f>+'Distribution Pivot Table'!Z$185*100</f>
        <v>20.820167605440307</v>
      </c>
      <c r="C21" s="362">
        <f>+'Distribution Pivot Table'!Z$187*100</f>
        <v>9.6167055914273936E-2</v>
      </c>
      <c r="D21" s="354">
        <f>+'Distribution Pivot Table'!Z$189*100</f>
        <v>0</v>
      </c>
      <c r="E21" s="321">
        <f t="shared" si="0"/>
        <v>20.916334661354583</v>
      </c>
      <c r="F21" s="355">
        <f>+'Distribution Pivot Table'!Z$191*100</f>
        <v>29.447726336035167</v>
      </c>
      <c r="G21" s="354">
        <f>+'Distribution Pivot Table'!Z$193*100</f>
        <v>0.32284654485506253</v>
      </c>
      <c r="H21" s="354">
        <f>+'Distribution Pivot Table'!Z$195*100</f>
        <v>0</v>
      </c>
      <c r="I21" s="321">
        <f t="shared" si="1"/>
        <v>29.770572880890228</v>
      </c>
      <c r="J21" s="355">
        <f>+'Distribution Pivot Table'!Z$197*100</f>
        <v>39.847506525621654</v>
      </c>
      <c r="K21" s="354">
        <f>+'Distribution Pivot Table'!Z$199*100</f>
        <v>3.6474790493199611</v>
      </c>
      <c r="L21" s="362">
        <f>+'Distribution Pivot Table'!Z$201*100</f>
        <v>0</v>
      </c>
      <c r="M21" s="322">
        <f t="shared" si="2"/>
        <v>43.494985574941616</v>
      </c>
      <c r="N21" s="355">
        <f>+'Distribution Pivot Table'!Z$203*100</f>
        <v>5.8181068828135736</v>
      </c>
      <c r="O21" s="323">
        <f t="shared" si="3"/>
        <v>90.115400467097132</v>
      </c>
      <c r="P21" s="324">
        <f t="shared" si="3"/>
        <v>4.0664926500892973</v>
      </c>
      <c r="Q21" s="324">
        <f t="shared" si="4"/>
        <v>5.8181068828135736</v>
      </c>
      <c r="R21" s="302">
        <f t="shared" si="5"/>
        <v>100</v>
      </c>
      <c r="S21" s="302">
        <f t="shared" si="6"/>
        <v>100</v>
      </c>
      <c r="T21" s="308">
        <f t="shared" si="7"/>
        <v>50.686907542244811</v>
      </c>
      <c r="U21" s="68">
        <f t="shared" si="8"/>
        <v>43.494985574941616</v>
      </c>
      <c r="V21" s="68">
        <f t="shared" si="8"/>
        <v>5.8181068828135736</v>
      </c>
      <c r="W21" s="302">
        <f t="shared" si="9"/>
        <v>100</v>
      </c>
      <c r="X21" s="360">
        <f>+T21-'OLD Tables 44-55'!T21</f>
        <v>-1.5138213615959586</v>
      </c>
      <c r="Y21" s="359">
        <f>+U21-'OLD Tables 44-55'!U21</f>
        <v>1.5199365141061776</v>
      </c>
      <c r="Z21" s="359">
        <f>+V21-'OLD Tables 44-55'!V21</f>
        <v>-6.1151525102278725E-3</v>
      </c>
    </row>
    <row r="22" spans="1:27">
      <c r="A22" s="229" t="s">
        <v>944</v>
      </c>
      <c r="B22" s="354">
        <f>+'Distribution Pivot Table'!Z$207*100</f>
        <v>0.28536296777486486</v>
      </c>
      <c r="C22" s="362">
        <f>+'Distribution Pivot Table'!Z$209*100</f>
        <v>1.3920144769505604E-2</v>
      </c>
      <c r="D22" s="362">
        <f>+'Distribution Pivot Table'!Z$211*108</f>
        <v>5.011252117022017E-3</v>
      </c>
      <c r="E22" s="321">
        <f t="shared" si="0"/>
        <v>0.30429436466139248</v>
      </c>
      <c r="F22" s="355">
        <f>+'Distribution Pivot Table'!Z$213*100</f>
        <v>59.907663039695613</v>
      </c>
      <c r="G22" s="354">
        <f>+'Distribution Pivot Table'!Z$215*100</f>
        <v>0.4152843189569172</v>
      </c>
      <c r="H22" s="354">
        <f>+'Distribution Pivot Table'!Z$217*100</f>
        <v>7.1920747975778951E-2</v>
      </c>
      <c r="I22" s="321">
        <f t="shared" si="1"/>
        <v>60.394868106628309</v>
      </c>
      <c r="J22" s="355">
        <f>+'Distribution Pivot Table'!Z$219*100</f>
        <v>31.911931884091594</v>
      </c>
      <c r="K22" s="354">
        <f>+'Distribution Pivot Table'!Z$221*100</f>
        <v>7.375356703709719</v>
      </c>
      <c r="L22" s="354">
        <f>+'Distribution Pivot Table'!Z$223*100</f>
        <v>1.3920144769505604E-2</v>
      </c>
      <c r="M22" s="322">
        <f t="shared" si="2"/>
        <v>39.301208732570821</v>
      </c>
      <c r="N22" s="355">
        <f>+'Distribution Pivot Table'!Z$225*100</f>
        <v>0</v>
      </c>
      <c r="O22" s="323">
        <f>+B22+F22+J22</f>
        <v>92.104957891562066</v>
      </c>
      <c r="P22" s="324">
        <f t="shared" si="3"/>
        <v>7.8045611674361419</v>
      </c>
      <c r="Q22" s="324">
        <f t="shared" si="4"/>
        <v>9.0852144862306569E-2</v>
      </c>
      <c r="R22" s="302">
        <f t="shared" si="5"/>
        <v>100.00037120386051</v>
      </c>
      <c r="S22" s="302">
        <f>+Q22+P22+O22</f>
        <v>100.00037120386051</v>
      </c>
      <c r="T22" s="308">
        <f t="shared" si="7"/>
        <v>60.699162471289704</v>
      </c>
      <c r="U22" s="68">
        <f t="shared" si="8"/>
        <v>39.301208732570821</v>
      </c>
      <c r="V22" s="68">
        <f t="shared" si="8"/>
        <v>0</v>
      </c>
      <c r="W22" s="302">
        <f t="shared" si="9"/>
        <v>100.00037120386052</v>
      </c>
      <c r="X22" s="360">
        <f>+T22-'OLD Tables 44-55'!T22</f>
        <v>-0.13755997367224637</v>
      </c>
      <c r="Y22" s="359">
        <f>+U22-'OLD Tables 44-55'!U22</f>
        <v>0.47567395716448857</v>
      </c>
      <c r="Z22" s="359">
        <f>+V22-'OLD Tables 44-55'!V22</f>
        <v>-0.33851103161837082</v>
      </c>
    </row>
    <row r="23" spans="1:27">
      <c r="A23" s="229" t="s">
        <v>945</v>
      </c>
      <c r="B23" s="354">
        <f>'Distribution Pivot Table'!Z$229*100</f>
        <v>0</v>
      </c>
      <c r="C23" s="362">
        <f>'Distribution Pivot Table'!Z$231*100</f>
        <v>0</v>
      </c>
      <c r="D23" s="354">
        <f>+'Distribution Pivot Table'!Z$233*100</f>
        <v>0</v>
      </c>
      <c r="E23" s="321">
        <f t="shared" si="0"/>
        <v>0</v>
      </c>
      <c r="F23" s="355">
        <f>'Distribution Pivot Table'!Z$235*100</f>
        <v>0</v>
      </c>
      <c r="G23" s="354">
        <f>'Distribution Pivot Table'!Z$237*100</f>
        <v>0</v>
      </c>
      <c r="H23" s="354">
        <f>'Distribution Pivot Table'!Z$239*100</f>
        <v>0</v>
      </c>
      <c r="I23" s="321">
        <f t="shared" si="1"/>
        <v>0</v>
      </c>
      <c r="J23" s="355">
        <f>'Distribution Pivot Table'!Z$241*100</f>
        <v>0</v>
      </c>
      <c r="K23" s="354">
        <f>'Distribution Pivot Table'!Z$243*100</f>
        <v>0</v>
      </c>
      <c r="L23" s="354">
        <f>'Distribution Pivot Table'!Z$245*100</f>
        <v>0</v>
      </c>
      <c r="M23" s="322">
        <f t="shared" si="2"/>
        <v>0</v>
      </c>
      <c r="N23" s="355">
        <f>'Distribution Pivot Table'!Z$247*100</f>
        <v>0</v>
      </c>
      <c r="O23" s="323">
        <f>+B23+F23+J23</f>
        <v>0</v>
      </c>
      <c r="P23" s="324">
        <f t="shared" si="3"/>
        <v>0</v>
      </c>
      <c r="Q23" s="324">
        <f t="shared" si="4"/>
        <v>0</v>
      </c>
      <c r="R23" s="302">
        <f>SUM(B23:D23,F23:H23,J23:L23,N23)</f>
        <v>0</v>
      </c>
      <c r="S23" s="302">
        <f>+Q23+P23+O23</f>
        <v>0</v>
      </c>
      <c r="T23" s="308">
        <f t="shared" si="7"/>
        <v>0</v>
      </c>
      <c r="U23" s="68">
        <f t="shared" si="8"/>
        <v>0</v>
      </c>
      <c r="V23" s="68">
        <f t="shared" si="8"/>
        <v>0</v>
      </c>
      <c r="W23" s="302">
        <f t="shared" si="9"/>
        <v>0</v>
      </c>
      <c r="X23" s="360">
        <f>+T23-'OLD Tables 44-55'!T23</f>
        <v>0</v>
      </c>
      <c r="Y23" s="359">
        <f>+U23-'OLD Tables 44-55'!U23</f>
        <v>0</v>
      </c>
      <c r="Z23" s="359">
        <f>+V23-'OLD Tables 44-55'!V23</f>
        <v>0</v>
      </c>
      <c r="AA23" s="251"/>
    </row>
    <row r="24" spans="1:27">
      <c r="A24" s="229" t="s">
        <v>946</v>
      </c>
      <c r="B24" s="354">
        <f>+'Distribution Pivot Table'!Z$251*100</f>
        <v>0</v>
      </c>
      <c r="C24" s="354">
        <f>+'Distribution Pivot Table'!Z$253*100</f>
        <v>0</v>
      </c>
      <c r="D24" s="354">
        <f>+'Distribution Pivot Table'!Z$255*100</f>
        <v>0</v>
      </c>
      <c r="E24" s="321">
        <f t="shared" si="0"/>
        <v>0</v>
      </c>
      <c r="F24" s="355">
        <f>+'Distribution Pivot Table'!Z$257*100</f>
        <v>0</v>
      </c>
      <c r="G24" s="354">
        <f>+'Distribution Pivot Table'!Z$259*100</f>
        <v>0</v>
      </c>
      <c r="H24" s="354">
        <f>+'Distribution Pivot Table'!Z$261*100</f>
        <v>0</v>
      </c>
      <c r="I24" s="321">
        <f t="shared" si="1"/>
        <v>0</v>
      </c>
      <c r="J24" s="355">
        <f>+'Distribution Pivot Table'!Z$263*100</f>
        <v>0</v>
      </c>
      <c r="K24" s="354">
        <f>+'Distribution Pivot Table'!Z$265*100</f>
        <v>0</v>
      </c>
      <c r="L24" s="354">
        <f>+'Distribution Pivot Table'!Z$267*100</f>
        <v>0</v>
      </c>
      <c r="M24" s="322">
        <f t="shared" si="2"/>
        <v>0</v>
      </c>
      <c r="N24" s="355">
        <f>+'Distribution Pivot Table'!Z$269*100</f>
        <v>0</v>
      </c>
      <c r="O24" s="323">
        <f t="shared" si="3"/>
        <v>0</v>
      </c>
      <c r="P24" s="324">
        <f t="shared" si="3"/>
        <v>0</v>
      </c>
      <c r="Q24" s="324">
        <f t="shared" si="4"/>
        <v>0</v>
      </c>
      <c r="R24" s="302">
        <f t="shared" si="5"/>
        <v>0</v>
      </c>
      <c r="S24" s="302">
        <f t="shared" si="6"/>
        <v>0</v>
      </c>
      <c r="T24" s="308">
        <f t="shared" si="7"/>
        <v>0</v>
      </c>
      <c r="U24" s="68">
        <f t="shared" si="8"/>
        <v>0</v>
      </c>
      <c r="V24" s="68">
        <f t="shared" si="8"/>
        <v>0</v>
      </c>
      <c r="W24" s="302">
        <f t="shared" si="9"/>
        <v>0</v>
      </c>
      <c r="X24" s="360">
        <f>+T24-'OLD Tables 44-55'!T24</f>
        <v>0</v>
      </c>
      <c r="Y24" s="359">
        <f>+U24-'OLD Tables 44-55'!U24</f>
        <v>0</v>
      </c>
      <c r="Z24" s="359">
        <f>+V24-'OLD Tables 44-55'!V24</f>
        <v>0</v>
      </c>
    </row>
    <row r="25" spans="1:27">
      <c r="A25" s="229"/>
      <c r="B25" s="354"/>
      <c r="C25" s="354"/>
      <c r="D25" s="354"/>
      <c r="E25" s="321"/>
      <c r="F25" s="355"/>
      <c r="G25" s="354"/>
      <c r="H25" s="354"/>
      <c r="I25" s="321"/>
      <c r="J25" s="355"/>
      <c r="K25" s="354"/>
      <c r="L25" s="354"/>
      <c r="M25" s="322"/>
      <c r="N25" s="355"/>
      <c r="O25" s="323"/>
      <c r="P25" s="324"/>
      <c r="Q25" s="324"/>
      <c r="R25" s="302"/>
      <c r="S25" s="302"/>
      <c r="T25" s="308"/>
      <c r="U25" s="68"/>
      <c r="V25" s="68"/>
      <c r="W25" s="302"/>
      <c r="X25" s="360"/>
      <c r="Y25" s="359"/>
      <c r="Z25" s="359"/>
    </row>
    <row r="26" spans="1:27">
      <c r="A26" s="229" t="s">
        <v>947</v>
      </c>
      <c r="B26" s="354">
        <f>+'Distribution Pivot Table'!Z$273*100</f>
        <v>18.686281523877661</v>
      </c>
      <c r="C26" s="354">
        <f>+'Distribution Pivot Table'!Z$275*100</f>
        <v>0.44267572884993733</v>
      </c>
      <c r="D26" s="354">
        <f>+'Distribution Pivot Table'!Z$277*100</f>
        <v>0</v>
      </c>
      <c r="E26" s="321">
        <f t="shared" si="0"/>
        <v>19.128957252727599</v>
      </c>
      <c r="F26" s="355">
        <f>+'Distribution Pivot Table'!Z$279*100</f>
        <v>33.316937935968518</v>
      </c>
      <c r="G26" s="354">
        <f>+'Distribution Pivot Table'!Z$281*100</f>
        <v>1.4353425147558576</v>
      </c>
      <c r="H26" s="354">
        <f>+'Distribution Pivot Table'!Z$283*100</f>
        <v>0</v>
      </c>
      <c r="I26" s="321">
        <f t="shared" si="1"/>
        <v>34.752280450724378</v>
      </c>
      <c r="J26" s="355">
        <f>+'Distribution Pivot Table'!Z$285*100</f>
        <v>23.824002861742084</v>
      </c>
      <c r="K26" s="354">
        <f>+'Distribution Pivot Table'!Z$287*100</f>
        <v>5.1869075299588623</v>
      </c>
      <c r="L26" s="354">
        <f>+'Distribution Pivot Table'!Z$289*100</f>
        <v>0</v>
      </c>
      <c r="M26" s="322">
        <f t="shared" si="2"/>
        <v>29.010910391700946</v>
      </c>
      <c r="N26" s="355">
        <f>+'Distribution Pivot Table'!Z$291*100</f>
        <v>17.089966016812735</v>
      </c>
      <c r="O26" s="323">
        <f t="shared" si="3"/>
        <v>75.827222321588266</v>
      </c>
      <c r="P26" s="324">
        <f t="shared" si="3"/>
        <v>7.0649257735646573</v>
      </c>
      <c r="Q26" s="324">
        <f t="shared" si="4"/>
        <v>17.089966016812735</v>
      </c>
      <c r="R26" s="302">
        <f t="shared" si="5"/>
        <v>99.982114111965657</v>
      </c>
      <c r="S26" s="302">
        <f t="shared" si="6"/>
        <v>99.982114111965657</v>
      </c>
      <c r="T26" s="308">
        <f t="shared" si="7"/>
        <v>53.881237703451973</v>
      </c>
      <c r="U26" s="68">
        <f t="shared" si="8"/>
        <v>29.010910391700946</v>
      </c>
      <c r="V26" s="68">
        <f t="shared" si="8"/>
        <v>17.089966016812735</v>
      </c>
      <c r="W26" s="302">
        <f t="shared" si="9"/>
        <v>99.982114111965657</v>
      </c>
      <c r="X26" s="360">
        <f>+T26-'OLD Tables 44-55'!T26</f>
        <v>-0.39243895828438724</v>
      </c>
      <c r="Y26" s="359">
        <f>+U26-'OLD Tables 44-55'!U26</f>
        <v>0.2762055375931034</v>
      </c>
      <c r="Z26" s="359">
        <f>+V26-'OLD Tables 44-55'!V26</f>
        <v>0.11627590879426819</v>
      </c>
    </row>
    <row r="27" spans="1:27">
      <c r="A27" s="229" t="s">
        <v>948</v>
      </c>
      <c r="B27" s="354">
        <f>+'Distribution Pivot Table'!Z295*100</f>
        <v>17.369205519828508</v>
      </c>
      <c r="C27" s="354">
        <f>+'Distribution Pivot Table'!Z297*100</f>
        <v>0.93113612004287249</v>
      </c>
      <c r="D27" s="354">
        <f>+'Distribution Pivot Table'!Z299*100</f>
        <v>0</v>
      </c>
      <c r="E27" s="321">
        <f t="shared" si="0"/>
        <v>18.30034163987138</v>
      </c>
      <c r="F27" s="355">
        <f>+'Distribution Pivot Table'!Z301*100</f>
        <v>24.684318060021436</v>
      </c>
      <c r="G27" s="354">
        <f>+'Distribution Pivot Table'!Z303*100</f>
        <v>1.4025656484458735</v>
      </c>
      <c r="H27" s="354">
        <f>+'Distribution Pivot Table'!Z305*100</f>
        <v>0</v>
      </c>
      <c r="I27" s="321">
        <f t="shared" si="1"/>
        <v>26.086883708467308</v>
      </c>
      <c r="J27" s="355">
        <f>+'Distribution Pivot Table'!Z307*100</f>
        <v>32.565480975348336</v>
      </c>
      <c r="K27" s="354">
        <f>+'Distribution Pivot Table'!Z309*100</f>
        <v>18.242564308681672</v>
      </c>
      <c r="L27" s="354">
        <f>+'Distribution Pivot Table'!Z311*100</f>
        <v>0</v>
      </c>
      <c r="M27" s="322">
        <f t="shared" si="2"/>
        <v>50.808045284030008</v>
      </c>
      <c r="N27" s="355">
        <f>+'Distribution Pivot Table'!Z313*100</f>
        <v>4.804729367631297</v>
      </c>
      <c r="O27" s="323">
        <f t="shared" si="3"/>
        <v>74.619004555198273</v>
      </c>
      <c r="P27" s="324">
        <f t="shared" si="3"/>
        <v>20.576266077170416</v>
      </c>
      <c r="Q27" s="324">
        <f t="shared" si="4"/>
        <v>4.804729367631297</v>
      </c>
      <c r="R27" s="302">
        <f t="shared" si="5"/>
        <v>100</v>
      </c>
      <c r="S27" s="302">
        <f t="shared" si="6"/>
        <v>99.999999999999986</v>
      </c>
      <c r="T27" s="308">
        <f t="shared" si="7"/>
        <v>44.387225348338688</v>
      </c>
      <c r="U27" s="68">
        <f t="shared" si="8"/>
        <v>50.808045284030008</v>
      </c>
      <c r="V27" s="68">
        <f t="shared" si="8"/>
        <v>4.804729367631297</v>
      </c>
      <c r="W27" s="302">
        <f t="shared" si="9"/>
        <v>100</v>
      </c>
      <c r="X27" s="360">
        <f>+T27-'OLD Tables 44-55'!T27</f>
        <v>0.84031104490324537</v>
      </c>
      <c r="Y27" s="359">
        <f>+U27-'OLD Tables 44-55'!U27</f>
        <v>-0.64348981124582849</v>
      </c>
      <c r="Z27" s="359">
        <f>+V27-'OLD Tables 44-55'!V27</f>
        <v>-0.19682123365742488</v>
      </c>
    </row>
    <row r="28" spans="1:27" s="325" customFormat="1">
      <c r="A28" s="252" t="s">
        <v>949</v>
      </c>
      <c r="B28" s="354">
        <f>+'Distribution Pivot Table'!Z317*100</f>
        <v>0.67356085835190427</v>
      </c>
      <c r="C28" s="362">
        <f>+'Distribution Pivot Table'!Z319*100</f>
        <v>1.0015774845381476E-2</v>
      </c>
      <c r="D28" s="354">
        <f>+'Distribution Pivot Table'!Z321*100</f>
        <v>0</v>
      </c>
      <c r="E28" s="321">
        <f t="shared" si="0"/>
        <v>0.68357663319728579</v>
      </c>
      <c r="F28" s="355">
        <f>+'Distribution Pivot Table'!Z323*100</f>
        <v>66.17923229085811</v>
      </c>
      <c r="G28" s="354">
        <f>+'Distribution Pivot Table'!Z325*100</f>
        <v>1.5223977764979844</v>
      </c>
      <c r="H28" s="354">
        <f>+'Distribution Pivot Table'!Z327*100</f>
        <v>0</v>
      </c>
      <c r="I28" s="321">
        <f t="shared" si="1"/>
        <v>67.701630067356092</v>
      </c>
      <c r="J28" s="355">
        <f>+'Distribution Pivot Table'!Z329*100</f>
        <v>24.313293437163534</v>
      </c>
      <c r="K28" s="354">
        <f>+'Distribution Pivot Table'!Z331*100</f>
        <v>5.5161879960938478</v>
      </c>
      <c r="L28" s="354">
        <f>+'Distribution Pivot Table'!Z333*100</f>
        <v>0</v>
      </c>
      <c r="M28" s="322">
        <f t="shared" si="2"/>
        <v>29.829481433257381</v>
      </c>
      <c r="N28" s="355">
        <f>+'Distribution Pivot Table'!Z335*100</f>
        <v>1.7727921476325212</v>
      </c>
      <c r="O28" s="323">
        <f t="shared" si="3"/>
        <v>91.166086586373552</v>
      </c>
      <c r="P28" s="324">
        <f t="shared" si="3"/>
        <v>7.0486015474372135</v>
      </c>
      <c r="Q28" s="324">
        <f t="shared" si="4"/>
        <v>1.7727921476325212</v>
      </c>
      <c r="R28" s="302">
        <f t="shared" si="5"/>
        <v>99.987480281443283</v>
      </c>
      <c r="S28" s="302">
        <f t="shared" si="6"/>
        <v>99.987480281443283</v>
      </c>
      <c r="T28" s="308">
        <f t="shared" si="7"/>
        <v>68.385206700553383</v>
      </c>
      <c r="U28" s="68">
        <f t="shared" si="8"/>
        <v>29.829481433257381</v>
      </c>
      <c r="V28" s="68">
        <f t="shared" si="8"/>
        <v>1.7727921476325212</v>
      </c>
      <c r="W28" s="302">
        <f t="shared" si="9"/>
        <v>99.987480281443283</v>
      </c>
      <c r="X28" s="360">
        <f>+T28-'OLD Tables 44-55'!T28</f>
        <v>0.51579089299325176</v>
      </c>
      <c r="Y28" s="359">
        <f>+U28-'OLD Tables 44-55'!U28</f>
        <v>-0.54904611021861527</v>
      </c>
      <c r="Z28" s="359">
        <f>+V28-'OLD Tables 44-55'!V28</f>
        <v>5.1975736094460379E-2</v>
      </c>
    </row>
    <row r="29" spans="1:27">
      <c r="A29" s="238" t="s">
        <v>950</v>
      </c>
      <c r="B29" s="364">
        <f>+'Distribution Pivot Table'!Z339*100</f>
        <v>22.318539066111882</v>
      </c>
      <c r="C29" s="364">
        <f>+'Distribution Pivot Table'!Z341*100</f>
        <v>1.155802126675913E-2</v>
      </c>
      <c r="D29" s="364">
        <f>+'Distribution Pivot Table'!Z343*100</f>
        <v>0</v>
      </c>
      <c r="E29" s="365">
        <f t="shared" si="0"/>
        <v>22.33009708737864</v>
      </c>
      <c r="F29" s="366">
        <f>+'Distribution Pivot Table'!Z345*100</f>
        <v>48.890429958391124</v>
      </c>
      <c r="G29" s="364">
        <f>+'Distribution Pivot Table'!Z347*100</f>
        <v>0.46232085067036521</v>
      </c>
      <c r="H29" s="364">
        <f>+'Distribution Pivot Table'!Z349*100</f>
        <v>0</v>
      </c>
      <c r="I29" s="365">
        <f t="shared" si="1"/>
        <v>49.35275080906149</v>
      </c>
      <c r="J29" s="366">
        <f>+'Distribution Pivot Table'!Z351*100</f>
        <v>22.988904299583911</v>
      </c>
      <c r="K29" s="364">
        <f>+'Distribution Pivot Table'!Z353*100</f>
        <v>2.8895053166897826</v>
      </c>
      <c r="L29" s="364">
        <f>+'Distribution Pivot Table'!Z355*100</f>
        <v>0</v>
      </c>
      <c r="M29" s="367">
        <f t="shared" si="2"/>
        <v>25.878409616273693</v>
      </c>
      <c r="N29" s="366">
        <f>+'Distribution Pivot Table'!Z357*100</f>
        <v>2.4387424872861767</v>
      </c>
      <c r="O29" s="368">
        <f t="shared" si="3"/>
        <v>94.197873324086913</v>
      </c>
      <c r="P29" s="369">
        <f t="shared" si="3"/>
        <v>3.3633841886269069</v>
      </c>
      <c r="Q29" s="369">
        <f t="shared" si="4"/>
        <v>2.4387424872861767</v>
      </c>
      <c r="R29" s="302">
        <f t="shared" si="5"/>
        <v>99.999999999999986</v>
      </c>
      <c r="S29" s="302">
        <f t="shared" si="6"/>
        <v>100</v>
      </c>
      <c r="T29" s="308">
        <f t="shared" si="7"/>
        <v>71.682847896440137</v>
      </c>
      <c r="U29" s="68">
        <f t="shared" si="8"/>
        <v>25.878409616273693</v>
      </c>
      <c r="V29" s="68">
        <f t="shared" si="8"/>
        <v>2.4387424872861767</v>
      </c>
      <c r="W29" s="302">
        <f t="shared" si="9"/>
        <v>100.00000000000001</v>
      </c>
      <c r="X29" s="360">
        <f>+T29-'OLD Tables 44-55'!T29</f>
        <v>2.3256651127620955</v>
      </c>
      <c r="Y29" s="359">
        <f>+U29-'OLD Tables 44-55'!U29</f>
        <v>-0.77335114392753823</v>
      </c>
      <c r="Z29" s="359">
        <f>+V29-'OLD Tables 44-55'!V29</f>
        <v>-1.5523139688345613</v>
      </c>
    </row>
    <row r="30" spans="1:27" ht="17.25" customHeight="1">
      <c r="A30" s="242" t="s">
        <v>951</v>
      </c>
      <c r="B30" s="229"/>
      <c r="C30" s="229"/>
      <c r="D30" s="229"/>
      <c r="E30" s="229"/>
      <c r="X30" s="252"/>
    </row>
    <row r="31" spans="1:27" ht="16.5" customHeight="1">
      <c r="B31" s="370"/>
      <c r="C31" s="370"/>
      <c r="D31" s="272"/>
      <c r="E31" s="333"/>
      <c r="F31" s="272"/>
      <c r="G31" s="272"/>
      <c r="H31" s="272"/>
      <c r="I31" s="333"/>
      <c r="J31" s="272"/>
      <c r="K31" s="272"/>
      <c r="L31" s="272"/>
      <c r="M31" s="333"/>
      <c r="N31" s="272"/>
      <c r="O31" s="245"/>
      <c r="P31" s="245"/>
      <c r="S31" s="261"/>
    </row>
    <row r="32" spans="1:27">
      <c r="A32" s="229"/>
      <c r="B32" s="229"/>
      <c r="C32" s="229"/>
      <c r="D32" s="229"/>
      <c r="E32" s="229"/>
      <c r="Q32" s="244" t="s">
        <v>1303</v>
      </c>
    </row>
    <row r="33" spans="1:19" ht="18">
      <c r="A33" s="205" t="s">
        <v>999</v>
      </c>
      <c r="B33" s="207"/>
      <c r="C33" s="207"/>
      <c r="D33" s="207"/>
      <c r="E33" s="207"/>
      <c r="F33" s="206"/>
      <c r="G33" s="206"/>
      <c r="H33" s="206"/>
      <c r="I33" s="207"/>
      <c r="J33" s="206"/>
      <c r="K33" s="206"/>
      <c r="L33" s="206"/>
      <c r="M33" s="207"/>
      <c r="N33" s="206"/>
      <c r="O33" s="206"/>
      <c r="P33" s="206"/>
      <c r="Q33" s="206"/>
      <c r="R33" s="280" t="s">
        <v>10</v>
      </c>
    </row>
    <row r="34" spans="1:19" ht="18">
      <c r="A34" s="205"/>
      <c r="B34" s="207"/>
      <c r="C34" s="207"/>
      <c r="D34" s="207"/>
      <c r="E34" s="207"/>
      <c r="F34" s="206"/>
      <c r="G34" s="206"/>
      <c r="H34" s="206"/>
      <c r="I34" s="207"/>
      <c r="J34" s="206"/>
      <c r="K34" s="206"/>
      <c r="L34" s="206"/>
      <c r="M34" s="207"/>
      <c r="N34" s="206"/>
      <c r="O34" s="206"/>
      <c r="P34" s="206"/>
      <c r="Q34" s="206"/>
      <c r="R34" s="280"/>
    </row>
    <row r="35" spans="1:19" ht="15.75">
      <c r="A35" s="208" t="s">
        <v>1000</v>
      </c>
      <c r="B35" s="207"/>
      <c r="C35" s="207"/>
      <c r="D35" s="207"/>
      <c r="E35" s="207"/>
      <c r="F35" s="206"/>
      <c r="G35" s="206"/>
      <c r="H35" s="206"/>
      <c r="I35" s="207"/>
      <c r="J35" s="206"/>
      <c r="K35" s="206"/>
      <c r="L35" s="206"/>
      <c r="M35" s="207"/>
      <c r="N35" s="206"/>
      <c r="O35" s="206"/>
      <c r="P35" s="206"/>
      <c r="Q35" s="206"/>
      <c r="R35" s="280" t="s">
        <v>10</v>
      </c>
    </row>
    <row r="36" spans="1:19" ht="15.75">
      <c r="A36" s="208" t="s">
        <v>1285</v>
      </c>
      <c r="B36" s="207"/>
      <c r="C36" s="207"/>
      <c r="D36" s="207"/>
      <c r="E36" s="207"/>
      <c r="F36" s="206"/>
      <c r="G36" s="206"/>
      <c r="H36" s="206"/>
      <c r="I36" s="207"/>
      <c r="J36" s="206"/>
      <c r="K36" s="206"/>
      <c r="L36" s="206"/>
      <c r="M36" s="207"/>
      <c r="N36" s="206"/>
      <c r="O36" s="206"/>
      <c r="P36" s="206"/>
      <c r="Q36" s="206"/>
      <c r="R36" s="280" t="s">
        <v>10</v>
      </c>
    </row>
    <row r="37" spans="1:19">
      <c r="A37" s="212"/>
      <c r="B37" s="212"/>
      <c r="C37" s="212"/>
      <c r="D37" s="212"/>
      <c r="E37" s="212"/>
      <c r="F37" s="212"/>
      <c r="G37" s="212"/>
      <c r="H37" s="212"/>
      <c r="I37" s="212"/>
      <c r="R37" s="281"/>
    </row>
    <row r="38" spans="1:19" ht="21" customHeight="1">
      <c r="A38" s="84"/>
      <c r="B38" s="214" t="s">
        <v>925</v>
      </c>
      <c r="C38" s="215"/>
      <c r="D38" s="215"/>
      <c r="E38" s="215"/>
      <c r="F38" s="215"/>
      <c r="G38" s="215"/>
      <c r="H38" s="215"/>
      <c r="I38" s="216"/>
      <c r="J38" s="282" t="s">
        <v>10</v>
      </c>
      <c r="K38" s="283"/>
      <c r="L38" s="283"/>
      <c r="M38" s="284"/>
      <c r="N38" s="650" t="s">
        <v>926</v>
      </c>
      <c r="O38" s="653" t="s">
        <v>990</v>
      </c>
      <c r="P38" s="653" t="s">
        <v>991</v>
      </c>
      <c r="Q38" s="653" t="s">
        <v>992</v>
      </c>
      <c r="R38" s="285"/>
      <c r="S38" s="286"/>
    </row>
    <row r="39" spans="1:19" ht="36.75" customHeight="1">
      <c r="A39" s="206"/>
      <c r="B39" s="215" t="s">
        <v>927</v>
      </c>
      <c r="C39" s="215"/>
      <c r="D39" s="215"/>
      <c r="E39" s="221"/>
      <c r="F39" s="222" t="s">
        <v>928</v>
      </c>
      <c r="G39" s="215"/>
      <c r="H39" s="215"/>
      <c r="I39" s="216"/>
      <c r="J39" s="223" t="s">
        <v>929</v>
      </c>
      <c r="K39" s="215"/>
      <c r="L39" s="215"/>
      <c r="M39" s="216"/>
      <c r="N39" s="651"/>
      <c r="O39" s="654"/>
      <c r="P39" s="654"/>
      <c r="Q39" s="654"/>
      <c r="R39" s="285" t="s">
        <v>993</v>
      </c>
      <c r="S39" s="286" t="s">
        <v>993</v>
      </c>
    </row>
    <row r="40" spans="1:19" ht="30" customHeight="1">
      <c r="A40" s="290"/>
      <c r="B40" s="224" t="s">
        <v>930</v>
      </c>
      <c r="C40" s="224" t="s">
        <v>931</v>
      </c>
      <c r="D40" s="224" t="s">
        <v>995</v>
      </c>
      <c r="E40" s="291" t="s">
        <v>933</v>
      </c>
      <c r="F40" s="225" t="s">
        <v>930</v>
      </c>
      <c r="G40" s="224" t="s">
        <v>931</v>
      </c>
      <c r="H40" s="224" t="s">
        <v>995</v>
      </c>
      <c r="I40" s="291" t="s">
        <v>933</v>
      </c>
      <c r="J40" s="226" t="s">
        <v>930</v>
      </c>
      <c r="K40" s="227" t="s">
        <v>931</v>
      </c>
      <c r="L40" s="224" t="s">
        <v>995</v>
      </c>
      <c r="M40" s="226" t="s">
        <v>933</v>
      </c>
      <c r="N40" s="652"/>
      <c r="O40" s="655"/>
      <c r="P40" s="655"/>
      <c r="Q40" s="655"/>
      <c r="R40" s="351"/>
      <c r="S40" s="352"/>
    </row>
    <row r="41" spans="1:19" ht="12.75" hidden="1" customHeight="1">
      <c r="A41" s="229" t="s">
        <v>934</v>
      </c>
      <c r="B41" s="229"/>
      <c r="C41" s="229"/>
      <c r="D41" s="229"/>
      <c r="E41" s="297"/>
      <c r="F41" s="298"/>
      <c r="G41" s="272"/>
      <c r="H41" s="272"/>
      <c r="I41" s="297"/>
      <c r="J41" s="298"/>
      <c r="K41" s="272"/>
      <c r="L41" s="272"/>
      <c r="M41" s="299"/>
      <c r="N41" s="298"/>
      <c r="O41" s="300"/>
      <c r="P41" s="301"/>
      <c r="Q41" s="301"/>
      <c r="R41" s="302">
        <f>SUM(F41:H41,J41:L41)+N41</f>
        <v>0</v>
      </c>
      <c r="S41" s="335">
        <f>+Q41+P41+O41</f>
        <v>0</v>
      </c>
    </row>
    <row r="42" spans="1:19" ht="12.75" hidden="1" customHeight="1">
      <c r="A42" s="229"/>
      <c r="B42" s="229"/>
      <c r="C42" s="229"/>
      <c r="D42" s="229"/>
      <c r="E42" s="305"/>
      <c r="F42" s="298"/>
      <c r="G42" s="272"/>
      <c r="H42" s="272"/>
      <c r="I42" s="306"/>
      <c r="J42" s="298"/>
      <c r="K42" s="272"/>
      <c r="L42" s="272"/>
      <c r="M42" s="298"/>
      <c r="N42" s="298"/>
      <c r="O42" s="307"/>
      <c r="P42" s="308"/>
      <c r="Q42" s="308"/>
      <c r="R42" s="285"/>
      <c r="S42" s="286"/>
    </row>
    <row r="43" spans="1:19">
      <c r="A43" s="229" t="s">
        <v>935</v>
      </c>
      <c r="B43" s="354">
        <f>+'Distribution Pivot Table'!T$9*100</f>
        <v>0</v>
      </c>
      <c r="C43" s="354">
        <f>+'Distribution Pivot Table'!T$11*100</f>
        <v>0</v>
      </c>
      <c r="D43" s="354">
        <f>+'Distribution Pivot Table'!T$13*100</f>
        <v>0</v>
      </c>
      <c r="E43" s="321">
        <f t="shared" ref="E43:E61" si="10">SUM(B43:D43)</f>
        <v>0</v>
      </c>
      <c r="F43" s="355">
        <f>+'Distribution Pivot Table'!T$15*100</f>
        <v>0</v>
      </c>
      <c r="G43" s="354">
        <f>+'Distribution Pivot Table'!T$17*100</f>
        <v>0</v>
      </c>
      <c r="H43" s="354">
        <f>+'Distribution Pivot Table'!T$19*100</f>
        <v>0</v>
      </c>
      <c r="I43" s="321">
        <f t="shared" ref="I43:I46" si="11">SUM(F43:H43)</f>
        <v>0</v>
      </c>
      <c r="J43" s="355">
        <f>+'Distribution Pivot Table'!T$21*100</f>
        <v>0</v>
      </c>
      <c r="K43" s="354">
        <f>+'Distribution Pivot Table'!T$23*100</f>
        <v>0</v>
      </c>
      <c r="L43" s="354">
        <f>+'Distribution Pivot Table'!T$25*100</f>
        <v>0</v>
      </c>
      <c r="M43" s="322">
        <f t="shared" ref="M43:M46" si="12">SUM(J43:L43)</f>
        <v>0</v>
      </c>
      <c r="N43" s="355">
        <f>+'Distribution Pivot Table'!T$27*100</f>
        <v>0</v>
      </c>
      <c r="O43" s="323">
        <f t="shared" ref="O43:P46" si="13">+B43+F43+J43</f>
        <v>0</v>
      </c>
      <c r="P43" s="324">
        <f t="shared" si="13"/>
        <v>0</v>
      </c>
      <c r="Q43" s="324">
        <f t="shared" ref="Q43:Q46" si="14">+D43+H43+L43+N43</f>
        <v>0</v>
      </c>
      <c r="R43" s="302">
        <f t="shared" ref="R43:R61" si="15">SUM(B43:D43,F43:H43,J43:L43)+N43</f>
        <v>0</v>
      </c>
      <c r="S43" s="335">
        <f t="shared" ref="S43:S61" si="16">+Q43+P43+O43</f>
        <v>0</v>
      </c>
    </row>
    <row r="44" spans="1:19">
      <c r="A44" s="229" t="s">
        <v>936</v>
      </c>
      <c r="B44" s="354">
        <f>+'Distribution Pivot Table'!T$31*100</f>
        <v>17.392141756548536</v>
      </c>
      <c r="C44" s="354">
        <f>+'Distribution Pivot Table'!T$33*100</f>
        <v>2.2342064714946068</v>
      </c>
      <c r="D44" s="354">
        <f>+'Distribution Pivot Table'!T$35*100</f>
        <v>0</v>
      </c>
      <c r="E44" s="321">
        <f t="shared" si="10"/>
        <v>19.626348228043142</v>
      </c>
      <c r="F44" s="355">
        <f>+'Distribution Pivot Table'!T$37*100</f>
        <v>50.693374422187986</v>
      </c>
      <c r="G44" s="354">
        <f>+'Distribution Pivot Table'!T$39*100</f>
        <v>4.7380585516178737</v>
      </c>
      <c r="H44" s="354">
        <f>+'Distribution Pivot Table'!T$41*100</f>
        <v>0</v>
      </c>
      <c r="I44" s="321">
        <f t="shared" si="11"/>
        <v>55.431432973805862</v>
      </c>
      <c r="J44" s="355">
        <f>+'Distribution Pivot Table'!T$43*100</f>
        <v>17.796610169491526</v>
      </c>
      <c r="K44" s="354">
        <f>+'Distribution Pivot Table'!T$45*100</f>
        <v>7.1456086286594767</v>
      </c>
      <c r="L44" s="354">
        <f>+'Distribution Pivot Table'!T$47*100</f>
        <v>0</v>
      </c>
      <c r="M44" s="322">
        <f t="shared" si="12"/>
        <v>24.942218798151004</v>
      </c>
      <c r="N44" s="355">
        <f>+'Distribution Pivot Table'!T$49*100</f>
        <v>0</v>
      </c>
      <c r="O44" s="323">
        <f t="shared" si="13"/>
        <v>85.882126348228056</v>
      </c>
      <c r="P44" s="324">
        <f t="shared" si="13"/>
        <v>14.117873651771959</v>
      </c>
      <c r="Q44" s="324">
        <f t="shared" si="14"/>
        <v>0</v>
      </c>
      <c r="R44" s="302">
        <f t="shared" si="15"/>
        <v>100</v>
      </c>
      <c r="S44" s="302">
        <f t="shared" si="16"/>
        <v>100.00000000000001</v>
      </c>
    </row>
    <row r="45" spans="1:19">
      <c r="A45" s="229" t="s">
        <v>937</v>
      </c>
      <c r="B45" s="354">
        <f>+'Distribution Pivot Table'!T$53*100</f>
        <v>0</v>
      </c>
      <c r="C45" s="354">
        <f>+'Distribution Pivot Table'!T$55*100</f>
        <v>0</v>
      </c>
      <c r="D45" s="354">
        <f>+'Distribution Pivot Table'!T$57*100</f>
        <v>0</v>
      </c>
      <c r="E45" s="321">
        <f t="shared" si="10"/>
        <v>0</v>
      </c>
      <c r="F45" s="355">
        <f>+'Distribution Pivot Table'!T$59*100</f>
        <v>0</v>
      </c>
      <c r="G45" s="354">
        <f>+'Distribution Pivot Table'!T$61*100</f>
        <v>0</v>
      </c>
      <c r="H45" s="354">
        <f>+'Distribution Pivot Table'!T$63*100</f>
        <v>0</v>
      </c>
      <c r="I45" s="321">
        <f t="shared" si="11"/>
        <v>0</v>
      </c>
      <c r="J45" s="355">
        <f>+'Distribution Pivot Table'!T$65*100</f>
        <v>0</v>
      </c>
      <c r="K45" s="354">
        <f>+'Distribution Pivot Table'!T$67*100</f>
        <v>0</v>
      </c>
      <c r="L45" s="354">
        <f>+'Distribution Pivot Table'!T$69*100</f>
        <v>0</v>
      </c>
      <c r="M45" s="322">
        <f t="shared" si="12"/>
        <v>0</v>
      </c>
      <c r="N45" s="355">
        <f>+'Distribution Pivot Table'!T$71*100</f>
        <v>0</v>
      </c>
      <c r="O45" s="323">
        <f t="shared" si="13"/>
        <v>0</v>
      </c>
      <c r="P45" s="324">
        <f t="shared" si="13"/>
        <v>0</v>
      </c>
      <c r="Q45" s="324">
        <f t="shared" si="14"/>
        <v>0</v>
      </c>
      <c r="R45" s="302">
        <f t="shared" si="15"/>
        <v>0</v>
      </c>
      <c r="S45" s="302">
        <f t="shared" si="16"/>
        <v>0</v>
      </c>
    </row>
    <row r="46" spans="1:19">
      <c r="A46" s="229" t="s">
        <v>938</v>
      </c>
      <c r="B46" s="354">
        <f>+'Distribution Pivot Table'!T$75*100</f>
        <v>0</v>
      </c>
      <c r="C46" s="354">
        <f>+'Distribution Pivot Table'!T$77*100</f>
        <v>0</v>
      </c>
      <c r="D46" s="362">
        <f>+'Distribution Pivot Table'!T$79*100</f>
        <v>0</v>
      </c>
      <c r="E46" s="321">
        <f t="shared" si="10"/>
        <v>0</v>
      </c>
      <c r="F46" s="355">
        <f>+'Distribution Pivot Table'!T$81*100</f>
        <v>0</v>
      </c>
      <c r="G46" s="354">
        <f>+'Distribution Pivot Table'!T$83*100</f>
        <v>0</v>
      </c>
      <c r="H46" s="354">
        <f>+'Distribution Pivot Table'!T$85*100</f>
        <v>0</v>
      </c>
      <c r="I46" s="321">
        <f t="shared" si="11"/>
        <v>0</v>
      </c>
      <c r="J46" s="355">
        <f>+'Distribution Pivot Table'!T$87*100</f>
        <v>0</v>
      </c>
      <c r="K46" s="354">
        <f>+'Distribution Pivot Table'!T$89*100</f>
        <v>0</v>
      </c>
      <c r="L46" s="362">
        <f>+'Distribution Pivot Table'!T$91*100</f>
        <v>0</v>
      </c>
      <c r="M46" s="322">
        <f t="shared" si="12"/>
        <v>0</v>
      </c>
      <c r="N46" s="355">
        <f>+'Distribution Pivot Table'!T$93*100</f>
        <v>0</v>
      </c>
      <c r="O46" s="323">
        <f t="shared" si="13"/>
        <v>0</v>
      </c>
      <c r="P46" s="324">
        <f t="shared" si="13"/>
        <v>0</v>
      </c>
      <c r="Q46" s="324">
        <f t="shared" si="14"/>
        <v>0</v>
      </c>
      <c r="R46" s="302">
        <f t="shared" si="15"/>
        <v>0</v>
      </c>
      <c r="S46" s="302">
        <f t="shared" si="16"/>
        <v>0</v>
      </c>
    </row>
    <row r="47" spans="1:19">
      <c r="A47" s="229"/>
      <c r="B47" s="354"/>
      <c r="C47" s="354"/>
      <c r="D47" s="354"/>
      <c r="E47" s="321"/>
      <c r="F47" s="355"/>
      <c r="G47" s="354"/>
      <c r="H47" s="354"/>
      <c r="I47" s="321"/>
      <c r="J47" s="355"/>
      <c r="K47" s="354"/>
      <c r="L47" s="354"/>
      <c r="M47" s="322"/>
      <c r="N47" s="355"/>
      <c r="O47" s="323"/>
      <c r="P47" s="324"/>
      <c r="Q47" s="324"/>
      <c r="R47" s="302"/>
      <c r="S47" s="302"/>
    </row>
    <row r="48" spans="1:19">
      <c r="A48" s="229" t="s">
        <v>939</v>
      </c>
      <c r="B48" s="354">
        <f>+'Distribution Pivot Table'!T$97*100</f>
        <v>2.107250755287009</v>
      </c>
      <c r="C48" s="354">
        <f>+'Distribution Pivot Table'!T$99*100</f>
        <v>0.36253776435045315</v>
      </c>
      <c r="D48" s="354">
        <f>+'Distribution Pivot Table'!T$101*100</f>
        <v>0</v>
      </c>
      <c r="E48" s="321">
        <f t="shared" si="10"/>
        <v>2.4697885196374623</v>
      </c>
      <c r="F48" s="355">
        <f>+'Distribution Pivot Table'!T$103*100</f>
        <v>46.382175226586106</v>
      </c>
      <c r="G48" s="354">
        <f>+'Distribution Pivot Table'!T$105*100</f>
        <v>5.1057401812688825</v>
      </c>
      <c r="H48" s="354">
        <f>+'Distribution Pivot Table'!T$107*100</f>
        <v>0</v>
      </c>
      <c r="I48" s="321">
        <f t="shared" ref="I48:I51" si="17">SUM(F48:H48)</f>
        <v>51.487915407854992</v>
      </c>
      <c r="J48" s="355">
        <f>+'Distribution Pivot Table'!T$109*100</f>
        <v>37.681268882175232</v>
      </c>
      <c r="K48" s="354">
        <f>+'Distribution Pivot Table'!T$111*100</f>
        <v>8.3006042296072504</v>
      </c>
      <c r="L48" s="354">
        <f>+'Distribution Pivot Table'!T$113*100</f>
        <v>0</v>
      </c>
      <c r="M48" s="322">
        <f t="shared" ref="M48:M51" si="18">SUM(J48:L48)</f>
        <v>45.981873111782484</v>
      </c>
      <c r="N48" s="355">
        <f>+'Distribution Pivot Table'!T$115*100</f>
        <v>6.0422960725075525E-2</v>
      </c>
      <c r="O48" s="323">
        <f t="shared" ref="O48:P51" si="19">+B48+F48+J48</f>
        <v>86.170694864048357</v>
      </c>
      <c r="P48" s="324">
        <f t="shared" si="19"/>
        <v>13.768882175226587</v>
      </c>
      <c r="Q48" s="324">
        <f t="shared" ref="Q48:Q51" si="20">+D48+H48+L48+N48</f>
        <v>6.0422960725075525E-2</v>
      </c>
      <c r="R48" s="302">
        <f t="shared" si="15"/>
        <v>100</v>
      </c>
      <c r="S48" s="302">
        <f t="shared" si="16"/>
        <v>100.00000000000001</v>
      </c>
    </row>
    <row r="49" spans="1:27">
      <c r="A49" s="229" t="s">
        <v>940</v>
      </c>
      <c r="B49" s="354">
        <f>+'Distribution Pivot Table'!T$119*100</f>
        <v>23.802725502920183</v>
      </c>
      <c r="C49" s="354">
        <f>+'Distribution Pivot Table'!T$121*100</f>
        <v>0.64892926670992868</v>
      </c>
      <c r="D49" s="354">
        <f>+'Distribution Pivot Table'!T$123*100</f>
        <v>0</v>
      </c>
      <c r="E49" s="321">
        <f t="shared" si="10"/>
        <v>24.45165476963011</v>
      </c>
      <c r="F49" s="355">
        <f>+'Distribution Pivot Table'!T$125*100</f>
        <v>44.088254380272552</v>
      </c>
      <c r="G49" s="354">
        <f>+'Distribution Pivot Table'!T$127*100</f>
        <v>1.7521090201168072</v>
      </c>
      <c r="H49" s="354">
        <f>+'Distribution Pivot Table'!T$129*100</f>
        <v>0</v>
      </c>
      <c r="I49" s="321">
        <f t="shared" si="17"/>
        <v>45.840363400389357</v>
      </c>
      <c r="J49" s="355">
        <f>+'Distribution Pivot Table'!T$131*100</f>
        <v>20.804672290720312</v>
      </c>
      <c r="K49" s="354">
        <f>+'Distribution Pivot Table'!T$133*100</f>
        <v>6.8267358857884481</v>
      </c>
      <c r="L49" s="354">
        <f>+'Distribution Pivot Table'!T$135*100</f>
        <v>0</v>
      </c>
      <c r="M49" s="322">
        <f t="shared" si="18"/>
        <v>27.63140817650876</v>
      </c>
      <c r="N49" s="355">
        <f>+'Distribution Pivot Table'!T$137*100</f>
        <v>1.6223231667748215</v>
      </c>
      <c r="O49" s="323">
        <f t="shared" si="19"/>
        <v>88.695652173913032</v>
      </c>
      <c r="P49" s="324">
        <f t="shared" si="19"/>
        <v>9.2277741726151845</v>
      </c>
      <c r="Q49" s="324">
        <f t="shared" si="20"/>
        <v>1.6223231667748215</v>
      </c>
      <c r="R49" s="302">
        <f t="shared" si="15"/>
        <v>99.545749513303051</v>
      </c>
      <c r="S49" s="302">
        <f t="shared" si="16"/>
        <v>99.545749513303036</v>
      </c>
    </row>
    <row r="50" spans="1:27">
      <c r="A50" s="229" t="s">
        <v>941</v>
      </c>
      <c r="B50" s="354">
        <f>+'Distribution Pivot Table'!T$141*100</f>
        <v>36.361646234676009</v>
      </c>
      <c r="C50" s="362">
        <f>+'Distribution Pivot Table'!T$143*100</f>
        <v>0.96322241681260945</v>
      </c>
      <c r="D50" s="354">
        <f>+'Distribution Pivot Table'!T$145*100</f>
        <v>0</v>
      </c>
      <c r="E50" s="321">
        <f t="shared" si="10"/>
        <v>37.324868651488622</v>
      </c>
      <c r="F50" s="355">
        <f>+'Distribution Pivot Table'!T$147*100</f>
        <v>44.286339754816112</v>
      </c>
      <c r="G50" s="354">
        <f>+'Distribution Pivot Table'!T$149*100</f>
        <v>0.85376532399299465</v>
      </c>
      <c r="H50" s="354">
        <f>+'Distribution Pivot Table'!T$151*100</f>
        <v>0</v>
      </c>
      <c r="I50" s="321">
        <f t="shared" si="17"/>
        <v>45.140105078809107</v>
      </c>
      <c r="J50" s="355">
        <f>+'Distribution Pivot Table'!T$153*100</f>
        <v>15.608581436077056</v>
      </c>
      <c r="K50" s="354">
        <f>+'Distribution Pivot Table'!T$155*100</f>
        <v>1.9264448336252189</v>
      </c>
      <c r="L50" s="362">
        <f>+'Distribution Pivot Table'!T$157*100</f>
        <v>0</v>
      </c>
      <c r="M50" s="322">
        <f t="shared" si="18"/>
        <v>17.535026269702275</v>
      </c>
      <c r="N50" s="371">
        <f>+'Distribution Pivot Table'!T$159*100</f>
        <v>0</v>
      </c>
      <c r="O50" s="323">
        <f t="shared" si="19"/>
        <v>96.256567425569187</v>
      </c>
      <c r="P50" s="324">
        <f t="shared" si="19"/>
        <v>3.7434325744308232</v>
      </c>
      <c r="Q50" s="363">
        <f t="shared" si="20"/>
        <v>0</v>
      </c>
      <c r="R50" s="302">
        <f t="shared" si="15"/>
        <v>100.00000000000001</v>
      </c>
      <c r="S50" s="302">
        <f t="shared" si="16"/>
        <v>100.00000000000001</v>
      </c>
    </row>
    <row r="51" spans="1:27">
      <c r="A51" s="229" t="s">
        <v>942</v>
      </c>
      <c r="B51" s="354">
        <f>+'Distribution Pivot Table'!T$163*100</f>
        <v>0</v>
      </c>
      <c r="C51" s="354">
        <f>+'Distribution Pivot Table'!T$165*100</f>
        <v>0</v>
      </c>
      <c r="D51" s="354">
        <f>+'Distribution Pivot Table'!T$167*100</f>
        <v>0</v>
      </c>
      <c r="E51" s="321">
        <f t="shared" si="10"/>
        <v>0</v>
      </c>
      <c r="F51" s="355">
        <f>+'Distribution Pivot Table'!T$169*100</f>
        <v>0</v>
      </c>
      <c r="G51" s="354">
        <f>+'Distribution Pivot Table'!T$171*100</f>
        <v>0</v>
      </c>
      <c r="H51" s="354">
        <f>+'Distribution Pivot Table'!T$173*100</f>
        <v>0</v>
      </c>
      <c r="I51" s="321">
        <f t="shared" si="17"/>
        <v>0</v>
      </c>
      <c r="J51" s="355">
        <f>+'Distribution Pivot Table'!T$175*100</f>
        <v>0</v>
      </c>
      <c r="K51" s="354">
        <f>+'Distribution Pivot Table'!T$177*100</f>
        <v>0</v>
      </c>
      <c r="L51" s="354">
        <f>+'Distribution Pivot Table'!T$179*100</f>
        <v>0</v>
      </c>
      <c r="M51" s="322">
        <f t="shared" si="18"/>
        <v>0</v>
      </c>
      <c r="N51" s="355">
        <f>+'Distribution Pivot Table'!T$181*100</f>
        <v>0</v>
      </c>
      <c r="O51" s="323">
        <f t="shared" si="19"/>
        <v>0</v>
      </c>
      <c r="P51" s="324">
        <f t="shared" si="19"/>
        <v>0</v>
      </c>
      <c r="Q51" s="324">
        <f t="shared" si="20"/>
        <v>0</v>
      </c>
      <c r="R51" s="302">
        <f t="shared" si="15"/>
        <v>0</v>
      </c>
      <c r="S51" s="302">
        <f t="shared" si="16"/>
        <v>0</v>
      </c>
    </row>
    <row r="52" spans="1:27">
      <c r="A52" s="229"/>
      <c r="B52" s="354"/>
      <c r="C52" s="354"/>
      <c r="D52" s="354"/>
      <c r="E52" s="321"/>
      <c r="F52" s="355"/>
      <c r="G52" s="354"/>
      <c r="H52" s="354"/>
      <c r="I52" s="321"/>
      <c r="J52" s="355"/>
      <c r="K52" s="354"/>
      <c r="L52" s="354"/>
      <c r="M52" s="322"/>
      <c r="N52" s="355"/>
      <c r="O52" s="323"/>
      <c r="P52" s="324"/>
      <c r="Q52" s="324"/>
      <c r="R52" s="302"/>
      <c r="S52" s="302"/>
    </row>
    <row r="53" spans="1:27">
      <c r="A53" s="229" t="s">
        <v>943</v>
      </c>
      <c r="B53" s="354">
        <f>+'Distribution Pivot Table'!T$185*100</f>
        <v>23.713332162304585</v>
      </c>
      <c r="C53" s="354">
        <f>+'Distribution Pivot Table'!T$187*100</f>
        <v>7.0261724925346922E-2</v>
      </c>
      <c r="D53" s="354">
        <f>+'Distribution Pivot Table'!T$189*100</f>
        <v>0</v>
      </c>
      <c r="E53" s="321">
        <f t="shared" si="10"/>
        <v>23.783593887229934</v>
      </c>
      <c r="F53" s="355">
        <f>+'Distribution Pivot Table'!T$191*100</f>
        <v>30.467240470753559</v>
      </c>
      <c r="G53" s="354">
        <f>+'Distribution Pivot Table'!T$193*100</f>
        <v>0.32496047777972947</v>
      </c>
      <c r="H53" s="354">
        <f>+'Distribution Pivot Table'!T$195*100</f>
        <v>0</v>
      </c>
      <c r="I53" s="321">
        <f t="shared" ref="I53:I56" si="21">SUM(F53:H53)</f>
        <v>30.792200948533289</v>
      </c>
      <c r="J53" s="355">
        <f>+'Distribution Pivot Table'!T$197*100</f>
        <v>37.098190760583172</v>
      </c>
      <c r="K53" s="354">
        <f>+'Distribution Pivot Table'!T$199*100</f>
        <v>3.4340418057263302</v>
      </c>
      <c r="L53" s="362">
        <f>+'Distribution Pivot Table'!T$201*100</f>
        <v>0</v>
      </c>
      <c r="M53" s="322">
        <f t="shared" ref="M53:M56" si="22">SUM(J53:L53)</f>
        <v>40.532232566309503</v>
      </c>
      <c r="N53" s="355">
        <f>+'Distribution Pivot Table'!T$203*100</f>
        <v>4.8919725979272792</v>
      </c>
      <c r="O53" s="323">
        <f t="shared" ref="O53:P56" si="23">+B53+F53+J53</f>
        <v>91.278763393641327</v>
      </c>
      <c r="P53" s="324">
        <f t="shared" si="23"/>
        <v>3.8292640084314065</v>
      </c>
      <c r="Q53" s="324">
        <f t="shared" ref="Q53:Q56" si="24">+D53+H53+L53+N53</f>
        <v>4.8919725979272792</v>
      </c>
      <c r="R53" s="302">
        <f t="shared" si="15"/>
        <v>100</v>
      </c>
      <c r="S53" s="302">
        <f t="shared" si="16"/>
        <v>100.00000000000001</v>
      </c>
    </row>
    <row r="54" spans="1:27">
      <c r="A54" s="229" t="s">
        <v>944</v>
      </c>
      <c r="B54" s="354">
        <f>+'Distribution Pivot Table'!T$207*100</f>
        <v>0.51594516239988208</v>
      </c>
      <c r="C54" s="362">
        <f>+'Distribution Pivot Table'!T$209*100</f>
        <v>2.9482580708564687E-2</v>
      </c>
      <c r="D54" s="362">
        <f>+'Distribution Pivot Table'!T$211*108</f>
        <v>1.0613729055083289E-2</v>
      </c>
      <c r="E54" s="321">
        <f t="shared" si="10"/>
        <v>0.55604147216353006</v>
      </c>
      <c r="F54" s="355">
        <f>+'Distribution Pivot Table'!T$213*100</f>
        <v>64.660213257333794</v>
      </c>
      <c r="G54" s="354">
        <f>+'Distribution Pivot Table'!T$215*100</f>
        <v>0.38327354921134099</v>
      </c>
      <c r="H54" s="354">
        <f>+'Distribution Pivot Table'!T$217*100</f>
        <v>0.14741290354282346</v>
      </c>
      <c r="I54" s="321">
        <f t="shared" si="21"/>
        <v>65.190899710087962</v>
      </c>
      <c r="J54" s="355">
        <f>+'Distribution Pivot Table'!T$219*100</f>
        <v>29.841285440518895</v>
      </c>
      <c r="K54" s="354">
        <f>+'Distribution Pivot Table'!T$221*100</f>
        <v>4.3830769986732836</v>
      </c>
      <c r="L54" s="354">
        <f>+'Distribution Pivot Table'!T$223*100</f>
        <v>2.9482580708564687E-2</v>
      </c>
      <c r="M54" s="322">
        <f t="shared" si="22"/>
        <v>34.253845019900744</v>
      </c>
      <c r="N54" s="355">
        <f>+'Distribution Pivot Table'!T$225*100</f>
        <v>0</v>
      </c>
      <c r="O54" s="323">
        <f t="shared" si="23"/>
        <v>95.01744386025257</v>
      </c>
      <c r="P54" s="324">
        <f t="shared" si="23"/>
        <v>4.7958331285931894</v>
      </c>
      <c r="Q54" s="324">
        <f t="shared" si="24"/>
        <v>0.18750921330647144</v>
      </c>
      <c r="R54" s="302">
        <f t="shared" si="15"/>
        <v>100.00078620215223</v>
      </c>
      <c r="S54" s="302">
        <f t="shared" si="16"/>
        <v>100.00078620215223</v>
      </c>
    </row>
    <row r="55" spans="1:27">
      <c r="A55" s="229" t="s">
        <v>945</v>
      </c>
      <c r="B55" s="354">
        <f>+'Distribution Pivot Table'!T$229*100</f>
        <v>0</v>
      </c>
      <c r="C55" s="354">
        <f>+'Distribution Pivot Table'!T$231*100</f>
        <v>0</v>
      </c>
      <c r="D55" s="354">
        <f>+'Distribution Pivot Table'!T$233*100</f>
        <v>0</v>
      </c>
      <c r="E55" s="321">
        <f t="shared" si="10"/>
        <v>0</v>
      </c>
      <c r="F55" s="355">
        <f>+'Distribution Pivot Table'!T$235*100</f>
        <v>0</v>
      </c>
      <c r="G55" s="354">
        <f>+'Distribution Pivot Table'!T$237*100</f>
        <v>0</v>
      </c>
      <c r="H55" s="354">
        <f>+'Distribution Pivot Table'!T$239*100</f>
        <v>0</v>
      </c>
      <c r="I55" s="321">
        <f t="shared" si="21"/>
        <v>0</v>
      </c>
      <c r="J55" s="355">
        <f>+'Distribution Pivot Table'!T$241*100</f>
        <v>0</v>
      </c>
      <c r="K55" s="354">
        <f>+'Distribution Pivot Table'!T$243*100</f>
        <v>0</v>
      </c>
      <c r="L55" s="354">
        <f>+'Distribution Pivot Table'!T$245*100</f>
        <v>0</v>
      </c>
      <c r="M55" s="322">
        <f t="shared" si="22"/>
        <v>0</v>
      </c>
      <c r="N55" s="355">
        <f>+'Distribution Pivot Table'!T$247*100</f>
        <v>0</v>
      </c>
      <c r="O55" s="323">
        <f t="shared" si="23"/>
        <v>0</v>
      </c>
      <c r="P55" s="324">
        <f t="shared" si="23"/>
        <v>0</v>
      </c>
      <c r="Q55" s="324">
        <f t="shared" si="24"/>
        <v>0</v>
      </c>
      <c r="R55" s="302">
        <f t="shared" si="15"/>
        <v>0</v>
      </c>
      <c r="S55" s="302">
        <f t="shared" si="16"/>
        <v>0</v>
      </c>
      <c r="AA55" s="251"/>
    </row>
    <row r="56" spans="1:27">
      <c r="A56" s="229" t="s">
        <v>946</v>
      </c>
      <c r="B56" s="354">
        <f>+'Distribution Pivot Table'!T$251*100</f>
        <v>0</v>
      </c>
      <c r="C56" s="354">
        <f>+'Distribution Pivot Table'!T$253*100</f>
        <v>0</v>
      </c>
      <c r="D56" s="354">
        <f>+'Distribution Pivot Table'!T$255*100</f>
        <v>0</v>
      </c>
      <c r="E56" s="321">
        <f t="shared" si="10"/>
        <v>0</v>
      </c>
      <c r="F56" s="355">
        <f>+'Distribution Pivot Table'!T$257*100</f>
        <v>0</v>
      </c>
      <c r="G56" s="354">
        <f>+'Distribution Pivot Table'!T$259*100</f>
        <v>0</v>
      </c>
      <c r="H56" s="354">
        <f>+'Distribution Pivot Table'!T$261*100</f>
        <v>0</v>
      </c>
      <c r="I56" s="321">
        <f t="shared" si="21"/>
        <v>0</v>
      </c>
      <c r="J56" s="355">
        <f>+'Distribution Pivot Table'!T$263*100</f>
        <v>0</v>
      </c>
      <c r="K56" s="354">
        <f>+'Distribution Pivot Table'!T$265*100</f>
        <v>0</v>
      </c>
      <c r="L56" s="354">
        <f>+'Distribution Pivot Table'!T$267*100</f>
        <v>0</v>
      </c>
      <c r="M56" s="322">
        <f t="shared" si="22"/>
        <v>0</v>
      </c>
      <c r="N56" s="355">
        <f>+'Distribution Pivot Table'!T$269*100</f>
        <v>0</v>
      </c>
      <c r="O56" s="323">
        <f t="shared" si="23"/>
        <v>0</v>
      </c>
      <c r="P56" s="324">
        <f t="shared" si="23"/>
        <v>0</v>
      </c>
      <c r="Q56" s="324">
        <f t="shared" si="24"/>
        <v>0</v>
      </c>
      <c r="R56" s="302">
        <f t="shared" si="15"/>
        <v>0</v>
      </c>
      <c r="S56" s="302">
        <f t="shared" si="16"/>
        <v>0</v>
      </c>
    </row>
    <row r="57" spans="1:27">
      <c r="A57" s="229"/>
      <c r="B57" s="354"/>
      <c r="C57" s="354"/>
      <c r="D57" s="354"/>
      <c r="E57" s="321"/>
      <c r="F57" s="355"/>
      <c r="G57" s="354"/>
      <c r="H57" s="354"/>
      <c r="I57" s="321"/>
      <c r="J57" s="355"/>
      <c r="K57" s="354"/>
      <c r="L57" s="354"/>
      <c r="M57" s="322"/>
      <c r="N57" s="355"/>
      <c r="O57" s="323"/>
      <c r="P57" s="324"/>
      <c r="Q57" s="324"/>
      <c r="R57" s="302"/>
      <c r="S57" s="302"/>
    </row>
    <row r="58" spans="1:27">
      <c r="A58" s="229" t="s">
        <v>947</v>
      </c>
      <c r="B58" s="354">
        <f>+'Distribution Pivot Table'!T$273*100</f>
        <v>21.211392861434923</v>
      </c>
      <c r="C58" s="354">
        <f>+'Distribution Pivot Table'!T$275*100</f>
        <v>0.54080038456916235</v>
      </c>
      <c r="D58" s="354">
        <f>+'Distribution Pivot Table'!T$277*100</f>
        <v>0</v>
      </c>
      <c r="E58" s="321">
        <f t="shared" si="10"/>
        <v>21.752193246004087</v>
      </c>
      <c r="F58" s="355">
        <f>+'Distribution Pivot Table'!T$279*100</f>
        <v>37.699795697632496</v>
      </c>
      <c r="G58" s="354">
        <f>+'Distribution Pivot Table'!T$281*100</f>
        <v>1.4421343588510998</v>
      </c>
      <c r="H58" s="354">
        <f>+'Distribution Pivot Table'!T$283*100</f>
        <v>0</v>
      </c>
      <c r="I58" s="321">
        <f t="shared" ref="I58:I61" si="25">SUM(F58:H58)</f>
        <v>39.141930056483595</v>
      </c>
      <c r="J58" s="355">
        <f>+'Distribution Pivot Table'!T$285*100</f>
        <v>17.678163682249728</v>
      </c>
      <c r="K58" s="354">
        <f>+'Distribution Pivot Table'!T$287*100</f>
        <v>4.7710611705323887</v>
      </c>
      <c r="L58" s="354">
        <f>+'Distribution Pivot Table'!T$289*100</f>
        <v>0</v>
      </c>
      <c r="M58" s="322">
        <f t="shared" ref="M58:M61" si="26">SUM(J58:L58)</f>
        <v>22.449224852782116</v>
      </c>
      <c r="N58" s="355">
        <f>+'Distribution Pivot Table'!T$291*100</f>
        <v>16.632616272082682</v>
      </c>
      <c r="O58" s="323">
        <f t="shared" ref="O58:P61" si="27">+B58+F58+J58</f>
        <v>76.589352241317144</v>
      </c>
      <c r="P58" s="324">
        <f t="shared" si="27"/>
        <v>6.7539959139526502</v>
      </c>
      <c r="Q58" s="324">
        <f t="shared" ref="Q58:Q61" si="28">+D58+H58+L58+N58</f>
        <v>16.632616272082682</v>
      </c>
      <c r="R58" s="302">
        <f t="shared" si="15"/>
        <v>99.97596442735248</v>
      </c>
      <c r="S58" s="302">
        <f t="shared" si="16"/>
        <v>99.97596442735248</v>
      </c>
    </row>
    <row r="59" spans="1:27">
      <c r="A59" s="229" t="s">
        <v>948</v>
      </c>
      <c r="B59" s="354">
        <f>+'Distribution Pivot Table'!T295*100</f>
        <v>19.212491513917175</v>
      </c>
      <c r="C59" s="354">
        <f>+'Distribution Pivot Table'!T297*100</f>
        <v>0.67734370178362036</v>
      </c>
      <c r="D59" s="354">
        <f>+'Distribution Pivot Table'!T299*100</f>
        <v>0</v>
      </c>
      <c r="E59" s="321">
        <f t="shared" si="10"/>
        <v>19.889835215700796</v>
      </c>
      <c r="F59" s="355">
        <f>+'Distribution Pivot Table'!T301*100</f>
        <v>28.638215145343455</v>
      </c>
      <c r="G59" s="354">
        <f>+'Distribution Pivot Table'!T303*100</f>
        <v>1.038387952848238</v>
      </c>
      <c r="H59" s="354">
        <f>+'Distribution Pivot Table'!T305*100</f>
        <v>0</v>
      </c>
      <c r="I59" s="321">
        <f t="shared" si="25"/>
        <v>29.676603098191695</v>
      </c>
      <c r="J59" s="355">
        <f>+'Distribution Pivot Table'!T307*100</f>
        <v>31.168610751095478</v>
      </c>
      <c r="K59" s="354">
        <f>+'Distribution Pivot Table'!T309*100</f>
        <v>14.768869962352651</v>
      </c>
      <c r="L59" s="354">
        <f>+'Distribution Pivot Table'!T311*100</f>
        <v>0</v>
      </c>
      <c r="M59" s="322">
        <f t="shared" si="26"/>
        <v>45.937480713448132</v>
      </c>
      <c r="N59" s="355">
        <f>+'Distribution Pivot Table'!T313*100</f>
        <v>4.4960809726593842</v>
      </c>
      <c r="O59" s="323">
        <f t="shared" si="27"/>
        <v>79.019317410356109</v>
      </c>
      <c r="P59" s="324">
        <f t="shared" si="27"/>
        <v>16.484601616984509</v>
      </c>
      <c r="Q59" s="324">
        <f t="shared" si="28"/>
        <v>4.4960809726593842</v>
      </c>
      <c r="R59" s="302">
        <f t="shared" si="15"/>
        <v>100.00000000000001</v>
      </c>
      <c r="S59" s="302">
        <f t="shared" si="16"/>
        <v>100</v>
      </c>
    </row>
    <row r="60" spans="1:27">
      <c r="A60" s="229" t="s">
        <v>949</v>
      </c>
      <c r="B60" s="354">
        <f>+'Distribution Pivot Table'!T317*100</f>
        <v>0.53263288460836888</v>
      </c>
      <c r="C60" s="362">
        <f>+'Distribution Pivot Table'!T319*100</f>
        <v>1.0944511327569224E-2</v>
      </c>
      <c r="D60" s="354">
        <f>+'Distribution Pivot Table'!T321*100</f>
        <v>0</v>
      </c>
      <c r="E60" s="321">
        <f t="shared" si="10"/>
        <v>0.54357739593593812</v>
      </c>
      <c r="F60" s="355">
        <f>+'Distribution Pivot Table'!T323*100</f>
        <v>62.843384042902485</v>
      </c>
      <c r="G60" s="354">
        <f>+'Distribution Pivot Table'!T325*100</f>
        <v>1.608843165152676</v>
      </c>
      <c r="H60" s="354">
        <f>+'Distribution Pivot Table'!T327*100</f>
        <v>0</v>
      </c>
      <c r="I60" s="321">
        <f t="shared" si="25"/>
        <v>64.452227208055163</v>
      </c>
      <c r="J60" s="355">
        <f>+'Distribution Pivot Table'!T329*100</f>
        <v>26.347086935901647</v>
      </c>
      <c r="K60" s="354">
        <f>+'Distribution Pivot Table'!T331*100</f>
        <v>7.0373207836270115</v>
      </c>
      <c r="L60" s="354">
        <f>+'Distribution Pivot Table'!T333*100</f>
        <v>0</v>
      </c>
      <c r="M60" s="322">
        <f t="shared" si="26"/>
        <v>33.38440771952866</v>
      </c>
      <c r="N60" s="355">
        <f>+'Distribution Pivot Table'!T335*100</f>
        <v>1.6015468242676296</v>
      </c>
      <c r="O60" s="323">
        <f t="shared" si="27"/>
        <v>89.723103863412504</v>
      </c>
      <c r="P60" s="324">
        <f t="shared" si="27"/>
        <v>8.6571084601072563</v>
      </c>
      <c r="Q60" s="324">
        <f t="shared" si="28"/>
        <v>1.6015468242676296</v>
      </c>
      <c r="R60" s="302">
        <f t="shared" si="15"/>
        <v>99.981759147787386</v>
      </c>
      <c r="S60" s="302">
        <f t="shared" si="16"/>
        <v>99.981759147787386</v>
      </c>
    </row>
    <row r="61" spans="1:27">
      <c r="A61" s="238" t="s">
        <v>950</v>
      </c>
      <c r="B61" s="364">
        <f>+'Distribution Pivot Table'!T339*100</f>
        <v>20.586897179253867</v>
      </c>
      <c r="C61" s="364">
        <f>+'Distribution Pivot Table'!T341*100</f>
        <v>0</v>
      </c>
      <c r="D61" s="364">
        <f>+'Distribution Pivot Table'!T343*100</f>
        <v>0</v>
      </c>
      <c r="E61" s="365">
        <f t="shared" si="10"/>
        <v>20.586897179253867</v>
      </c>
      <c r="F61" s="366">
        <f>+'Distribution Pivot Table'!T345*100</f>
        <v>58.553230209281161</v>
      </c>
      <c r="G61" s="364">
        <f>+'Distribution Pivot Table'!T347*100</f>
        <v>0.13648771610555052</v>
      </c>
      <c r="H61" s="364">
        <f>+'Distribution Pivot Table'!T349*100</f>
        <v>0</v>
      </c>
      <c r="I61" s="365">
        <f t="shared" si="25"/>
        <v>58.689717925386709</v>
      </c>
      <c r="J61" s="366">
        <f>+'Distribution Pivot Table'!T351*100</f>
        <v>17.151956323930847</v>
      </c>
      <c r="K61" s="364">
        <f>+'Distribution Pivot Table'!T353*100</f>
        <v>1.4103730664240219</v>
      </c>
      <c r="L61" s="364">
        <f>+'Distribution Pivot Table'!T355*100</f>
        <v>0</v>
      </c>
      <c r="M61" s="367">
        <f t="shared" si="26"/>
        <v>18.562329390354869</v>
      </c>
      <c r="N61" s="366">
        <f>+'Distribution Pivot Table'!T357*100</f>
        <v>2.1610555050045495</v>
      </c>
      <c r="O61" s="368">
        <f t="shared" si="27"/>
        <v>96.292083712465882</v>
      </c>
      <c r="P61" s="369">
        <f t="shared" si="27"/>
        <v>1.5468607825295724</v>
      </c>
      <c r="Q61" s="369">
        <f t="shared" si="28"/>
        <v>2.1610555050045495</v>
      </c>
      <c r="R61" s="302">
        <f t="shared" si="15"/>
        <v>100.00000000000001</v>
      </c>
      <c r="S61" s="302">
        <f t="shared" si="16"/>
        <v>100</v>
      </c>
    </row>
    <row r="62" spans="1:27">
      <c r="A62" s="242" t="s">
        <v>951</v>
      </c>
      <c r="B62" s="229"/>
      <c r="C62" s="229"/>
      <c r="D62" s="229"/>
      <c r="E62" s="229"/>
    </row>
    <row r="63" spans="1:27">
      <c r="A63" s="242"/>
      <c r="B63" s="272"/>
      <c r="C63" s="272"/>
      <c r="D63" s="272"/>
      <c r="E63" s="333"/>
      <c r="F63" s="272"/>
      <c r="G63" s="272"/>
      <c r="H63" s="272"/>
      <c r="I63" s="333"/>
      <c r="J63" s="272"/>
      <c r="K63" s="272"/>
      <c r="L63" s="272"/>
      <c r="M63" s="333"/>
      <c r="N63" s="272"/>
      <c r="O63" s="245"/>
      <c r="P63" s="245"/>
      <c r="R63" s="67"/>
    </row>
    <row r="64" spans="1:27">
      <c r="A64" s="229"/>
      <c r="B64" s="229"/>
      <c r="C64" s="229"/>
      <c r="D64" s="229"/>
      <c r="E64" s="229"/>
      <c r="Q64" s="244" t="s">
        <v>1303</v>
      </c>
      <c r="T64" s="354"/>
    </row>
    <row r="65" spans="1:19" ht="18">
      <c r="A65" s="205" t="s">
        <v>1001</v>
      </c>
      <c r="B65" s="207"/>
      <c r="C65" s="207"/>
      <c r="D65" s="207"/>
      <c r="E65" s="207"/>
      <c r="F65" s="206"/>
      <c r="G65" s="206"/>
      <c r="H65" s="206"/>
      <c r="I65" s="207"/>
      <c r="J65" s="206"/>
      <c r="K65" s="206"/>
      <c r="L65" s="206"/>
      <c r="M65" s="207"/>
      <c r="N65" s="206"/>
      <c r="O65" s="206"/>
      <c r="P65" s="206"/>
      <c r="Q65" s="206"/>
      <c r="R65" s="280" t="s">
        <v>10</v>
      </c>
    </row>
    <row r="66" spans="1:19" ht="18">
      <c r="A66" s="205"/>
      <c r="B66" s="207"/>
      <c r="C66" s="207"/>
      <c r="D66" s="207"/>
      <c r="E66" s="207"/>
      <c r="F66" s="206"/>
      <c r="G66" s="206"/>
      <c r="H66" s="206"/>
      <c r="I66" s="207"/>
      <c r="J66" s="206"/>
      <c r="K66" s="206"/>
      <c r="L66" s="206"/>
      <c r="M66" s="207"/>
      <c r="N66" s="206"/>
      <c r="O66" s="206"/>
      <c r="P66" s="206"/>
      <c r="Q66" s="206"/>
      <c r="R66" s="280"/>
    </row>
    <row r="67" spans="1:19" ht="15.75">
      <c r="A67" s="208" t="s">
        <v>1000</v>
      </c>
      <c r="B67" s="207"/>
      <c r="C67" s="207"/>
      <c r="D67" s="207"/>
      <c r="E67" s="207"/>
      <c r="F67" s="206"/>
      <c r="G67" s="206"/>
      <c r="H67" s="206"/>
      <c r="I67" s="207"/>
      <c r="J67" s="206"/>
      <c r="K67" s="206"/>
      <c r="L67" s="206"/>
      <c r="M67" s="207"/>
      <c r="N67" s="206"/>
      <c r="O67" s="206"/>
      <c r="P67" s="206"/>
      <c r="Q67" s="206"/>
      <c r="R67" s="280" t="s">
        <v>10</v>
      </c>
    </row>
    <row r="68" spans="1:19" ht="15.75">
      <c r="A68" s="208" t="s">
        <v>1286</v>
      </c>
      <c r="B68" s="207"/>
      <c r="C68" s="207"/>
      <c r="D68" s="207"/>
      <c r="E68" s="207"/>
      <c r="F68" s="206"/>
      <c r="G68" s="206"/>
      <c r="H68" s="206"/>
      <c r="I68" s="207"/>
      <c r="J68" s="206"/>
      <c r="K68" s="206"/>
      <c r="L68" s="206"/>
      <c r="M68" s="207"/>
      <c r="N68" s="206"/>
      <c r="O68" s="206"/>
      <c r="P68" s="206"/>
      <c r="Q68" s="206"/>
      <c r="R68" s="340"/>
    </row>
    <row r="69" spans="1:19">
      <c r="A69" s="212"/>
      <c r="C69" s="212"/>
      <c r="D69" s="212"/>
      <c r="E69" s="212"/>
      <c r="F69" s="212"/>
      <c r="G69" s="212"/>
      <c r="H69" s="212"/>
      <c r="I69" s="212"/>
      <c r="R69" s="281"/>
    </row>
    <row r="70" spans="1:19" ht="18.75" customHeight="1">
      <c r="A70" s="84"/>
      <c r="B70" s="214" t="s">
        <v>925</v>
      </c>
      <c r="C70" s="215"/>
      <c r="D70" s="215"/>
      <c r="E70" s="215"/>
      <c r="F70" s="215"/>
      <c r="G70" s="215"/>
      <c r="H70" s="215"/>
      <c r="I70" s="216"/>
      <c r="J70" s="282" t="s">
        <v>10</v>
      </c>
      <c r="K70" s="283"/>
      <c r="L70" s="283"/>
      <c r="M70" s="284"/>
      <c r="N70" s="650" t="s">
        <v>926</v>
      </c>
      <c r="O70" s="653" t="s">
        <v>990</v>
      </c>
      <c r="P70" s="653" t="s">
        <v>991</v>
      </c>
      <c r="Q70" s="653" t="s">
        <v>992</v>
      </c>
      <c r="R70" s="285"/>
      <c r="S70" s="286"/>
    </row>
    <row r="71" spans="1:19" ht="36.75" customHeight="1">
      <c r="A71" s="206"/>
      <c r="B71" s="215" t="s">
        <v>927</v>
      </c>
      <c r="C71" s="215"/>
      <c r="D71" s="215"/>
      <c r="E71" s="221"/>
      <c r="F71" s="222" t="s">
        <v>928</v>
      </c>
      <c r="G71" s="215"/>
      <c r="H71" s="215"/>
      <c r="I71" s="216"/>
      <c r="J71" s="223" t="s">
        <v>929</v>
      </c>
      <c r="K71" s="215"/>
      <c r="L71" s="215"/>
      <c r="M71" s="216"/>
      <c r="N71" s="651"/>
      <c r="O71" s="654"/>
      <c r="P71" s="654"/>
      <c r="Q71" s="654"/>
      <c r="R71" s="285" t="s">
        <v>993</v>
      </c>
      <c r="S71" s="286" t="s">
        <v>993</v>
      </c>
    </row>
    <row r="72" spans="1:19" ht="31.5" customHeight="1">
      <c r="A72" s="290"/>
      <c r="B72" s="224" t="s">
        <v>930</v>
      </c>
      <c r="C72" s="224" t="s">
        <v>931</v>
      </c>
      <c r="D72" s="224" t="s">
        <v>995</v>
      </c>
      <c r="E72" s="291" t="s">
        <v>933</v>
      </c>
      <c r="F72" s="225" t="s">
        <v>930</v>
      </c>
      <c r="G72" s="224" t="s">
        <v>931</v>
      </c>
      <c r="H72" s="224" t="s">
        <v>995</v>
      </c>
      <c r="I72" s="291" t="s">
        <v>933</v>
      </c>
      <c r="J72" s="226" t="s">
        <v>930</v>
      </c>
      <c r="K72" s="227" t="s">
        <v>931</v>
      </c>
      <c r="L72" s="224" t="s">
        <v>995</v>
      </c>
      <c r="M72" s="226" t="s">
        <v>933</v>
      </c>
      <c r="N72" s="652"/>
      <c r="O72" s="655"/>
      <c r="P72" s="655"/>
      <c r="Q72" s="655"/>
      <c r="R72" s="351"/>
      <c r="S72" s="352"/>
    </row>
    <row r="73" spans="1:19" ht="12.75" hidden="1" customHeight="1">
      <c r="A73" s="229" t="s">
        <v>934</v>
      </c>
      <c r="B73" s="229"/>
      <c r="C73" s="229"/>
      <c r="D73" s="229"/>
      <c r="E73" s="305"/>
      <c r="F73" s="298"/>
      <c r="G73" s="272"/>
      <c r="H73" s="272"/>
      <c r="I73" s="297"/>
      <c r="J73" s="298"/>
      <c r="K73" s="272"/>
      <c r="L73" s="272"/>
      <c r="M73" s="299"/>
      <c r="N73" s="298"/>
      <c r="O73" s="341"/>
      <c r="P73" s="301"/>
      <c r="Q73" s="301"/>
      <c r="R73" s="302">
        <f>SUM(F73:H73,J73:L73)+N73</f>
        <v>0</v>
      </c>
      <c r="S73" s="335">
        <f>+Q73+P73+O73</f>
        <v>0</v>
      </c>
    </row>
    <row r="74" spans="1:19" ht="12.75" hidden="1" customHeight="1">
      <c r="A74" s="229"/>
      <c r="B74" s="229"/>
      <c r="C74" s="229"/>
      <c r="D74" s="229"/>
      <c r="E74" s="305"/>
      <c r="F74" s="298"/>
      <c r="G74" s="272"/>
      <c r="H74" s="272"/>
      <c r="I74" s="306"/>
      <c r="J74" s="298"/>
      <c r="K74" s="272"/>
      <c r="L74" s="272"/>
      <c r="M74" s="298"/>
      <c r="N74" s="298"/>
      <c r="O74" s="307"/>
      <c r="P74" s="308"/>
      <c r="Q74" s="308"/>
      <c r="R74" s="285"/>
      <c r="S74" s="286"/>
    </row>
    <row r="75" spans="1:19">
      <c r="A75" s="229" t="s">
        <v>935</v>
      </c>
      <c r="B75" s="354">
        <f>+'Distribution Pivot Table'!U$9*100</f>
        <v>0</v>
      </c>
      <c r="C75" s="354">
        <f>+'Distribution Pivot Table'!U$11*100</f>
        <v>0</v>
      </c>
      <c r="D75" s="354">
        <f>+'Distribution Pivot Table'!U$13*100</f>
        <v>0</v>
      </c>
      <c r="E75" s="321">
        <f t="shared" ref="E75:E93" si="29">SUM(B75:D75)</f>
        <v>0</v>
      </c>
      <c r="F75" s="355">
        <f>+'Distribution Pivot Table'!U$15*100</f>
        <v>0</v>
      </c>
      <c r="G75" s="354">
        <f>+'Distribution Pivot Table'!U$17*100</f>
        <v>0</v>
      </c>
      <c r="H75" s="354">
        <f>+'Distribution Pivot Table'!U$19*100</f>
        <v>0</v>
      </c>
      <c r="I75" s="321">
        <f t="shared" ref="I75:I78" si="30">SUM(F75:H75)</f>
        <v>0</v>
      </c>
      <c r="J75" s="355">
        <f>+'Distribution Pivot Table'!U$21*100</f>
        <v>0</v>
      </c>
      <c r="K75" s="354">
        <f>+'Distribution Pivot Table'!U$23*100</f>
        <v>0</v>
      </c>
      <c r="L75" s="354">
        <f>+'Distribution Pivot Table'!U$25*100</f>
        <v>0</v>
      </c>
      <c r="M75" s="322">
        <f t="shared" ref="M75:M78" si="31">SUM(J75:L75)</f>
        <v>0</v>
      </c>
      <c r="N75" s="355">
        <f>+'Distribution Pivot Table'!U$27*100</f>
        <v>0</v>
      </c>
      <c r="O75" s="323">
        <f t="shared" ref="O75:P78" si="32">+B75+F75+J75</f>
        <v>0</v>
      </c>
      <c r="P75" s="324">
        <f t="shared" si="32"/>
        <v>0</v>
      </c>
      <c r="Q75" s="324">
        <f t="shared" ref="Q75:Q78" si="33">+D75+H75+L75+N75</f>
        <v>0</v>
      </c>
      <c r="R75" s="302">
        <f t="shared" ref="R75:R93" si="34">SUM(B75:D75,F75:H75,J75:L75)+N75</f>
        <v>0</v>
      </c>
      <c r="S75" s="335">
        <f t="shared" ref="S75:S93" si="35">+Q75+P75+O75</f>
        <v>0</v>
      </c>
    </row>
    <row r="76" spans="1:19">
      <c r="A76" s="229" t="s">
        <v>936</v>
      </c>
      <c r="B76" s="354">
        <f>+'Distribution Pivot Table'!U$31*100</f>
        <v>11.187739463601533</v>
      </c>
      <c r="C76" s="354">
        <f>+'Distribution Pivot Table'!U$33*100</f>
        <v>0.45977011494252873</v>
      </c>
      <c r="D76" s="354">
        <f>+'Distribution Pivot Table'!U$35*100</f>
        <v>0</v>
      </c>
      <c r="E76" s="321">
        <f t="shared" si="29"/>
        <v>11.647509578544062</v>
      </c>
      <c r="F76" s="355">
        <f>+'Distribution Pivot Table'!U$37*100</f>
        <v>17.777777777777779</v>
      </c>
      <c r="G76" s="354">
        <f>+'Distribution Pivot Table'!U$39*100</f>
        <v>1.6858237547892718</v>
      </c>
      <c r="H76" s="354">
        <f>+'Distribution Pivot Table'!U$41*100</f>
        <v>0</v>
      </c>
      <c r="I76" s="321">
        <f t="shared" si="30"/>
        <v>19.463601532567051</v>
      </c>
      <c r="J76" s="355">
        <f>+'Distribution Pivot Table'!U$43*100</f>
        <v>38.620689655172413</v>
      </c>
      <c r="K76" s="354">
        <f>+'Distribution Pivot Table'!U$45*100</f>
        <v>22.528735632183906</v>
      </c>
      <c r="L76" s="354">
        <f>+'Distribution Pivot Table'!U$47*100</f>
        <v>0</v>
      </c>
      <c r="M76" s="322">
        <f t="shared" si="31"/>
        <v>61.149425287356323</v>
      </c>
      <c r="N76" s="355">
        <f>+'Distribution Pivot Table'!U$49*100</f>
        <v>7.7394636015325675</v>
      </c>
      <c r="O76" s="323">
        <f t="shared" si="32"/>
        <v>67.586206896551715</v>
      </c>
      <c r="P76" s="324">
        <f t="shared" si="32"/>
        <v>24.674329501915707</v>
      </c>
      <c r="Q76" s="324">
        <f t="shared" si="33"/>
        <v>7.7394636015325675</v>
      </c>
      <c r="R76" s="302">
        <f t="shared" si="34"/>
        <v>100</v>
      </c>
      <c r="S76" s="302">
        <f t="shared" si="35"/>
        <v>100</v>
      </c>
    </row>
    <row r="77" spans="1:19">
      <c r="A77" s="229" t="s">
        <v>937</v>
      </c>
      <c r="B77" s="354">
        <f>+'Distribution Pivot Table'!U$53*100</f>
        <v>0</v>
      </c>
      <c r="C77" s="354">
        <f>+'Distribution Pivot Table'!U$55*100</f>
        <v>0</v>
      </c>
      <c r="D77" s="354">
        <f>+'Distribution Pivot Table'!U$57*100</f>
        <v>0</v>
      </c>
      <c r="E77" s="321">
        <f t="shared" si="29"/>
        <v>0</v>
      </c>
      <c r="F77" s="355">
        <f>+'Distribution Pivot Table'!U$59*100</f>
        <v>0</v>
      </c>
      <c r="G77" s="354">
        <f>+'Distribution Pivot Table'!U$61*100</f>
        <v>0</v>
      </c>
      <c r="H77" s="354">
        <f>+'Distribution Pivot Table'!U$63*100</f>
        <v>0</v>
      </c>
      <c r="I77" s="321">
        <f t="shared" si="30"/>
        <v>0</v>
      </c>
      <c r="J77" s="355">
        <f>+'Distribution Pivot Table'!U$65*100</f>
        <v>0</v>
      </c>
      <c r="K77" s="354">
        <f>+'Distribution Pivot Table'!U$67*100</f>
        <v>0</v>
      </c>
      <c r="L77" s="354">
        <f>+'Distribution Pivot Table'!U$69*100</f>
        <v>0</v>
      </c>
      <c r="M77" s="322">
        <f t="shared" si="31"/>
        <v>0</v>
      </c>
      <c r="N77" s="355">
        <f>+'Distribution Pivot Table'!U$71*100</f>
        <v>0</v>
      </c>
      <c r="O77" s="323">
        <f t="shared" si="32"/>
        <v>0</v>
      </c>
      <c r="P77" s="324">
        <f t="shared" si="32"/>
        <v>0</v>
      </c>
      <c r="Q77" s="324">
        <f t="shared" si="33"/>
        <v>0</v>
      </c>
      <c r="R77" s="302">
        <f t="shared" si="34"/>
        <v>0</v>
      </c>
      <c r="S77" s="302">
        <f t="shared" si="35"/>
        <v>0</v>
      </c>
    </row>
    <row r="78" spans="1:19">
      <c r="A78" s="229" t="s">
        <v>938</v>
      </c>
      <c r="B78" s="354">
        <f>+'Distribution Pivot Table'!U$75*100</f>
        <v>0</v>
      </c>
      <c r="C78" s="354">
        <f>+'Distribution Pivot Table'!U$77*100</f>
        <v>0</v>
      </c>
      <c r="D78" s="354">
        <f>+'Distribution Pivot Table'!U$79*100</f>
        <v>0</v>
      </c>
      <c r="E78" s="321">
        <f t="shared" si="29"/>
        <v>0</v>
      </c>
      <c r="F78" s="355">
        <f>+'Distribution Pivot Table'!U$81*100</f>
        <v>0</v>
      </c>
      <c r="G78" s="354">
        <f>+'Distribution Pivot Table'!U$83*100</f>
        <v>0</v>
      </c>
      <c r="H78" s="354">
        <f>+'Distribution Pivot Table'!U$85*100</f>
        <v>0</v>
      </c>
      <c r="I78" s="321">
        <f t="shared" si="30"/>
        <v>0</v>
      </c>
      <c r="J78" s="355">
        <f>+'Distribution Pivot Table'!U$87*100</f>
        <v>0</v>
      </c>
      <c r="K78" s="354">
        <f>+'Distribution Pivot Table'!U$89*100</f>
        <v>0</v>
      </c>
      <c r="L78" s="354">
        <f>+'Distribution Pivot Table'!U$91*100</f>
        <v>0</v>
      </c>
      <c r="M78" s="322">
        <f t="shared" si="31"/>
        <v>0</v>
      </c>
      <c r="N78" s="355">
        <f>+'Distribution Pivot Table'!U$93*100</f>
        <v>0</v>
      </c>
      <c r="O78" s="323">
        <f t="shared" si="32"/>
        <v>0</v>
      </c>
      <c r="P78" s="324">
        <f t="shared" si="32"/>
        <v>0</v>
      </c>
      <c r="Q78" s="324">
        <f t="shared" si="33"/>
        <v>0</v>
      </c>
      <c r="R78" s="302">
        <f t="shared" si="34"/>
        <v>0</v>
      </c>
      <c r="S78" s="302">
        <f t="shared" si="35"/>
        <v>0</v>
      </c>
    </row>
    <row r="79" spans="1:19">
      <c r="A79" s="229"/>
      <c r="B79" s="354"/>
      <c r="C79" s="354"/>
      <c r="D79" s="354"/>
      <c r="E79" s="321"/>
      <c r="F79" s="355"/>
      <c r="G79" s="354"/>
      <c r="H79" s="354"/>
      <c r="I79" s="321"/>
      <c r="J79" s="355"/>
      <c r="K79" s="354"/>
      <c r="L79" s="354"/>
      <c r="M79" s="322"/>
      <c r="N79" s="355"/>
      <c r="O79" s="323"/>
      <c r="P79" s="324"/>
      <c r="Q79" s="324"/>
      <c r="R79" s="302"/>
      <c r="S79" s="302"/>
    </row>
    <row r="80" spans="1:19">
      <c r="A80" s="229" t="s">
        <v>939</v>
      </c>
      <c r="B80" s="354">
        <f>+'Distribution Pivot Table'!U$97*100</f>
        <v>6.4304461942257225</v>
      </c>
      <c r="C80" s="354">
        <f>+'Distribution Pivot Table'!U$99*100</f>
        <v>0.31496062992125984</v>
      </c>
      <c r="D80" s="354">
        <f>+'Distribution Pivot Table'!U$101*100</f>
        <v>0</v>
      </c>
      <c r="E80" s="321">
        <f t="shared" si="29"/>
        <v>6.7454068241469827</v>
      </c>
      <c r="F80" s="355">
        <f>+'Distribution Pivot Table'!U$103*100</f>
        <v>47.13910761154856</v>
      </c>
      <c r="G80" s="354">
        <f>+'Distribution Pivot Table'!U$105*100</f>
        <v>7.060367454068242</v>
      </c>
      <c r="H80" s="354">
        <f>+'Distribution Pivot Table'!U$107*100</f>
        <v>0</v>
      </c>
      <c r="I80" s="321">
        <f t="shared" ref="I80:I83" si="36">SUM(F80:H80)</f>
        <v>54.199475065616802</v>
      </c>
      <c r="J80" s="355">
        <f>+'Distribution Pivot Table'!U$109*100</f>
        <v>33.674540682414701</v>
      </c>
      <c r="K80" s="354">
        <f>+'Distribution Pivot Table'!U$111*100</f>
        <v>4.9868766404199478</v>
      </c>
      <c r="L80" s="354">
        <f>+'Distribution Pivot Table'!U$113*100</f>
        <v>0</v>
      </c>
      <c r="M80" s="322">
        <f t="shared" ref="M80:M83" si="37">SUM(J80:L80)</f>
        <v>38.661417322834652</v>
      </c>
      <c r="N80" s="355">
        <f>+'Distribution Pivot Table'!U$115*100</f>
        <v>0.39370078740157477</v>
      </c>
      <c r="O80" s="323">
        <f t="shared" ref="O80:P83" si="38">+B80+F80+J80</f>
        <v>87.244094488188978</v>
      </c>
      <c r="P80" s="324">
        <f t="shared" si="38"/>
        <v>12.36220472440945</v>
      </c>
      <c r="Q80" s="324">
        <f t="shared" ref="Q80:Q83" si="39">+D80+H80+L80+N80</f>
        <v>0.39370078740157477</v>
      </c>
      <c r="R80" s="302">
        <f t="shared" si="34"/>
        <v>100</v>
      </c>
      <c r="S80" s="302">
        <f t="shared" si="35"/>
        <v>100</v>
      </c>
    </row>
    <row r="81" spans="1:27">
      <c r="A81" s="229" t="s">
        <v>940</v>
      </c>
      <c r="B81" s="354">
        <f>+'Distribution Pivot Table'!U$119*100</f>
        <v>0</v>
      </c>
      <c r="C81" s="354">
        <f>+'Distribution Pivot Table'!U$121*100</f>
        <v>0</v>
      </c>
      <c r="D81" s="354">
        <f>+'Distribution Pivot Table'!U$123*100</f>
        <v>0</v>
      </c>
      <c r="E81" s="321">
        <f t="shared" si="29"/>
        <v>0</v>
      </c>
      <c r="F81" s="355">
        <f>+'Distribution Pivot Table'!U$125*100</f>
        <v>0</v>
      </c>
      <c r="G81" s="354">
        <f>+'Distribution Pivot Table'!U$127*100</f>
        <v>0</v>
      </c>
      <c r="H81" s="354">
        <f>+'Distribution Pivot Table'!U$129*100</f>
        <v>0</v>
      </c>
      <c r="I81" s="321">
        <f t="shared" si="36"/>
        <v>0</v>
      </c>
      <c r="J81" s="355">
        <f>+'Distribution Pivot Table'!U$131*100</f>
        <v>0</v>
      </c>
      <c r="K81" s="354">
        <f>+'Distribution Pivot Table'!U$133*100</f>
        <v>0</v>
      </c>
      <c r="L81" s="354">
        <f>+'Distribution Pivot Table'!U$135*100</f>
        <v>0</v>
      </c>
      <c r="M81" s="322">
        <f t="shared" si="37"/>
        <v>0</v>
      </c>
      <c r="N81" s="355">
        <f>+'Distribution Pivot Table'!U$137*100</f>
        <v>0</v>
      </c>
      <c r="O81" s="323">
        <f t="shared" si="38"/>
        <v>0</v>
      </c>
      <c r="P81" s="324">
        <f t="shared" si="38"/>
        <v>0</v>
      </c>
      <c r="Q81" s="324">
        <f t="shared" si="39"/>
        <v>0</v>
      </c>
      <c r="R81" s="302">
        <f t="shared" si="34"/>
        <v>0</v>
      </c>
      <c r="S81" s="302">
        <f t="shared" si="35"/>
        <v>0</v>
      </c>
    </row>
    <row r="82" spans="1:27">
      <c r="A82" s="229" t="s">
        <v>941</v>
      </c>
      <c r="B82" s="354">
        <f>+'Distribution Pivot Table'!U$141*100</f>
        <v>32.057416267942585</v>
      </c>
      <c r="C82" s="354">
        <f>+'Distribution Pivot Table'!U$143*100</f>
        <v>1.1409642988590356</v>
      </c>
      <c r="D82" s="354">
        <f>+'Distribution Pivot Table'!U$145*100</f>
        <v>0</v>
      </c>
      <c r="E82" s="321">
        <f t="shared" si="29"/>
        <v>33.198380566801617</v>
      </c>
      <c r="F82" s="355">
        <f>+'Distribution Pivot Table'!U$147*100</f>
        <v>29.92270887007729</v>
      </c>
      <c r="G82" s="354">
        <f>+'Distribution Pivot Table'!U$149*100</f>
        <v>1.9506808980493191</v>
      </c>
      <c r="H82" s="354">
        <f>+'Distribution Pivot Table'!U$151*100</f>
        <v>0</v>
      </c>
      <c r="I82" s="321">
        <f t="shared" si="36"/>
        <v>31.873389768126611</v>
      </c>
      <c r="J82" s="355">
        <f>+'Distribution Pivot Table'!U$153*100</f>
        <v>24.622745675377256</v>
      </c>
      <c r="K82" s="354">
        <f>+'Distribution Pivot Table'!U$155*100</f>
        <v>10.26867868973132</v>
      </c>
      <c r="L82" s="362">
        <f>+'Distribution Pivot Table'!U$157*100</f>
        <v>0</v>
      </c>
      <c r="M82" s="322">
        <f t="shared" si="37"/>
        <v>34.891424365108577</v>
      </c>
      <c r="N82" s="355">
        <f>+'Distribution Pivot Table'!U$159*100</f>
        <v>0</v>
      </c>
      <c r="O82" s="323">
        <f t="shared" si="38"/>
        <v>86.602870813397132</v>
      </c>
      <c r="P82" s="324">
        <f t="shared" si="38"/>
        <v>13.360323886639675</v>
      </c>
      <c r="Q82" s="363">
        <f t="shared" si="39"/>
        <v>0</v>
      </c>
      <c r="R82" s="302">
        <f t="shared" si="34"/>
        <v>99.963194700036794</v>
      </c>
      <c r="S82" s="302">
        <f t="shared" si="35"/>
        <v>99.963194700036809</v>
      </c>
    </row>
    <row r="83" spans="1:27">
      <c r="A83" s="229" t="s">
        <v>942</v>
      </c>
      <c r="B83" s="354">
        <f>+'Distribution Pivot Table'!U$163*100</f>
        <v>0</v>
      </c>
      <c r="C83" s="354">
        <f>+'Distribution Pivot Table'!U$165*100</f>
        <v>0</v>
      </c>
      <c r="D83" s="354">
        <f>+'Distribution Pivot Table'!U$167*100</f>
        <v>0</v>
      </c>
      <c r="E83" s="321">
        <f t="shared" si="29"/>
        <v>0</v>
      </c>
      <c r="F83" s="355">
        <f>+'Distribution Pivot Table'!U$169*100</f>
        <v>0</v>
      </c>
      <c r="G83" s="354">
        <f>+'Distribution Pivot Table'!U$171*100</f>
        <v>0</v>
      </c>
      <c r="H83" s="354">
        <f>+'Distribution Pivot Table'!U$173*100</f>
        <v>0</v>
      </c>
      <c r="I83" s="321">
        <f t="shared" si="36"/>
        <v>0</v>
      </c>
      <c r="J83" s="355">
        <f>+'Distribution Pivot Table'!U$175*100</f>
        <v>0</v>
      </c>
      <c r="K83" s="354">
        <f>+'Distribution Pivot Table'!U$177*100</f>
        <v>0</v>
      </c>
      <c r="L83" s="354">
        <f>+'Distribution Pivot Table'!U$179*100</f>
        <v>0</v>
      </c>
      <c r="M83" s="322">
        <f t="shared" si="37"/>
        <v>0</v>
      </c>
      <c r="N83" s="355">
        <f>+'Distribution Pivot Table'!U$181*100</f>
        <v>0</v>
      </c>
      <c r="O83" s="323">
        <f t="shared" si="38"/>
        <v>0</v>
      </c>
      <c r="P83" s="324">
        <f t="shared" si="38"/>
        <v>0</v>
      </c>
      <c r="Q83" s="324">
        <f t="shared" si="39"/>
        <v>0</v>
      </c>
      <c r="R83" s="302">
        <f t="shared" si="34"/>
        <v>0</v>
      </c>
      <c r="S83" s="302">
        <f t="shared" si="35"/>
        <v>0</v>
      </c>
    </row>
    <row r="84" spans="1:27">
      <c r="A84" s="229"/>
      <c r="B84" s="354"/>
      <c r="C84" s="354"/>
      <c r="D84" s="354"/>
      <c r="E84" s="321"/>
      <c r="F84" s="355"/>
      <c r="G84" s="354"/>
      <c r="H84" s="354"/>
      <c r="I84" s="321"/>
      <c r="J84" s="355"/>
      <c r="K84" s="354"/>
      <c r="L84" s="354"/>
      <c r="M84" s="322"/>
      <c r="N84" s="355"/>
      <c r="O84" s="323"/>
      <c r="P84" s="324"/>
      <c r="Q84" s="324"/>
      <c r="R84" s="302"/>
      <c r="S84" s="302"/>
    </row>
    <row r="85" spans="1:27">
      <c r="A85" s="229" t="s">
        <v>943</v>
      </c>
      <c r="B85" s="354">
        <f>+'Distribution Pivot Table'!U$185*100</f>
        <v>12.676056338028168</v>
      </c>
      <c r="C85" s="354">
        <f>+'Distribution Pivot Table'!U$187*100</f>
        <v>0.21668472372697722</v>
      </c>
      <c r="D85" s="354">
        <f>+'Distribution Pivot Table'!U$189*100</f>
        <v>0</v>
      </c>
      <c r="E85" s="321">
        <f t="shared" si="29"/>
        <v>12.892741061755146</v>
      </c>
      <c r="F85" s="355">
        <f>+'Distribution Pivot Table'!U$191*100</f>
        <v>32.611050920910081</v>
      </c>
      <c r="G85" s="354">
        <f>+'Distribution Pivot Table'!U$193*100</f>
        <v>0.10834236186348861</v>
      </c>
      <c r="H85" s="354">
        <f>+'Distribution Pivot Table'!U$195*100</f>
        <v>0</v>
      </c>
      <c r="I85" s="321">
        <f t="shared" ref="I85:I88" si="40">SUM(F85:H85)</f>
        <v>32.719393282773567</v>
      </c>
      <c r="J85" s="355">
        <f>+'Distribution Pivot Table'!U$197*100</f>
        <v>39.003250270855908</v>
      </c>
      <c r="K85" s="354">
        <f>+'Distribution Pivot Table'!U$199*100</f>
        <v>4.9837486457204765</v>
      </c>
      <c r="L85" s="362">
        <f>+'Distribution Pivot Table'!U$201*100</f>
        <v>0</v>
      </c>
      <c r="M85" s="322">
        <f t="shared" ref="M85:M88" si="41">SUM(J85:L85)</f>
        <v>43.986998916576383</v>
      </c>
      <c r="N85" s="355">
        <f>+'Distribution Pivot Table'!U$203*100</f>
        <v>10.400866738894909</v>
      </c>
      <c r="O85" s="323">
        <f t="shared" ref="O85:P88" si="42">+B85+F85+J85</f>
        <v>84.290357529794164</v>
      </c>
      <c r="P85" s="324">
        <f t="shared" si="42"/>
        <v>5.3087757313109423</v>
      </c>
      <c r="Q85" s="324">
        <f t="shared" ref="Q85:Q88" si="43">+D85+H85+L85+N85</f>
        <v>10.400866738894909</v>
      </c>
      <c r="R85" s="302">
        <f t="shared" si="34"/>
        <v>100</v>
      </c>
      <c r="S85" s="302">
        <f t="shared" si="35"/>
        <v>100.00000000000001</v>
      </c>
    </row>
    <row r="86" spans="1:27">
      <c r="A86" s="229" t="s">
        <v>944</v>
      </c>
      <c r="B86" s="354">
        <f>+'Distribution Pivot Table'!U$207*100</f>
        <v>0.1845542305508234</v>
      </c>
      <c r="C86" s="362">
        <f>+'Distribution Pivot Table'!U$209*100</f>
        <v>0</v>
      </c>
      <c r="D86" s="354">
        <f>+'Distribution Pivot Table'!U$211*108</f>
        <v>0</v>
      </c>
      <c r="E86" s="321">
        <f t="shared" si="29"/>
        <v>0.1845542305508234</v>
      </c>
      <c r="F86" s="355">
        <f>+'Distribution Pivot Table'!U$213*100</f>
        <v>62.421919363997723</v>
      </c>
      <c r="G86" s="354">
        <f>+'Distribution Pivot Table'!U$215*100</f>
        <v>0.62464508801817142</v>
      </c>
      <c r="H86" s="362">
        <f>+'Distribution Pivot Table'!U$217*100</f>
        <v>1.4196479273140262E-2</v>
      </c>
      <c r="I86" s="321">
        <f t="shared" si="40"/>
        <v>63.060760931289032</v>
      </c>
      <c r="J86" s="355">
        <f>+'Distribution Pivot Table'!U$219*100</f>
        <v>29.102782509937537</v>
      </c>
      <c r="K86" s="354">
        <f>+'Distribution Pivot Table'!U$221*100</f>
        <v>7.6519023282226009</v>
      </c>
      <c r="L86" s="354">
        <f>+'Distribution Pivot Table'!U$223*100</f>
        <v>0</v>
      </c>
      <c r="M86" s="322">
        <f t="shared" si="41"/>
        <v>36.754684838160138</v>
      </c>
      <c r="N86" s="355">
        <f>+'Distribution Pivot Table'!U$225*100</f>
        <v>0</v>
      </c>
      <c r="O86" s="323">
        <f t="shared" si="42"/>
        <v>91.709256104486087</v>
      </c>
      <c r="P86" s="324">
        <f t="shared" si="42"/>
        <v>8.2765474162407724</v>
      </c>
      <c r="Q86" s="324">
        <f t="shared" si="43"/>
        <v>1.4196479273140262E-2</v>
      </c>
      <c r="R86" s="302">
        <f t="shared" si="34"/>
        <v>100</v>
      </c>
      <c r="S86" s="302">
        <f t="shared" si="35"/>
        <v>100</v>
      </c>
    </row>
    <row r="87" spans="1:27">
      <c r="A87" s="229" t="s">
        <v>945</v>
      </c>
      <c r="B87" s="354">
        <f>+'Distribution Pivot Table'!U$229*100</f>
        <v>0</v>
      </c>
      <c r="C87" s="354">
        <f>+'Distribution Pivot Table'!U$231*100</f>
        <v>0</v>
      </c>
      <c r="D87" s="354">
        <f>+'Distribution Pivot Table'!U$233*100</f>
        <v>0</v>
      </c>
      <c r="E87" s="321">
        <f t="shared" si="29"/>
        <v>0</v>
      </c>
      <c r="F87" s="355">
        <f>+'Distribution Pivot Table'!U$235*100</f>
        <v>0</v>
      </c>
      <c r="G87" s="354">
        <f>+'Distribution Pivot Table'!U$237*100</f>
        <v>0</v>
      </c>
      <c r="H87" s="354">
        <f>+'Distribution Pivot Table'!U$239*100</f>
        <v>0</v>
      </c>
      <c r="I87" s="321">
        <f t="shared" si="40"/>
        <v>0</v>
      </c>
      <c r="J87" s="355">
        <f>+'Distribution Pivot Table'!U$241*100</f>
        <v>0</v>
      </c>
      <c r="K87" s="354">
        <f>+'Distribution Pivot Table'!U$243*100</f>
        <v>0</v>
      </c>
      <c r="L87" s="354">
        <f>+'Distribution Pivot Table'!U$245*100</f>
        <v>0</v>
      </c>
      <c r="M87" s="322">
        <f t="shared" si="41"/>
        <v>0</v>
      </c>
      <c r="N87" s="355">
        <f>+'Distribution Pivot Table'!U$247*100</f>
        <v>0</v>
      </c>
      <c r="O87" s="323">
        <f t="shared" si="42"/>
        <v>0</v>
      </c>
      <c r="P87" s="324">
        <f t="shared" si="42"/>
        <v>0</v>
      </c>
      <c r="Q87" s="324">
        <f t="shared" si="43"/>
        <v>0</v>
      </c>
      <c r="R87" s="302">
        <f t="shared" si="34"/>
        <v>0</v>
      </c>
      <c r="S87" s="302">
        <f t="shared" si="35"/>
        <v>0</v>
      </c>
      <c r="AA87" s="251"/>
    </row>
    <row r="88" spans="1:27">
      <c r="A88" s="229" t="s">
        <v>946</v>
      </c>
      <c r="B88" s="354">
        <f>+'Distribution Pivot Table'!U$251*100</f>
        <v>0</v>
      </c>
      <c r="C88" s="354">
        <f>+'Distribution Pivot Table'!U$253*100</f>
        <v>0</v>
      </c>
      <c r="D88" s="354">
        <f>+'Distribution Pivot Table'!U$255*100</f>
        <v>0</v>
      </c>
      <c r="E88" s="321">
        <f t="shared" si="29"/>
        <v>0</v>
      </c>
      <c r="F88" s="355">
        <f>+'Distribution Pivot Table'!U$257*100</f>
        <v>0</v>
      </c>
      <c r="G88" s="354">
        <f>+'Distribution Pivot Table'!U$259*100</f>
        <v>0</v>
      </c>
      <c r="H88" s="354">
        <f>+'Distribution Pivot Table'!U$261*100</f>
        <v>0</v>
      </c>
      <c r="I88" s="321">
        <f t="shared" si="40"/>
        <v>0</v>
      </c>
      <c r="J88" s="355">
        <f>+'Distribution Pivot Table'!U$263*100</f>
        <v>0</v>
      </c>
      <c r="K88" s="354">
        <f>+'Distribution Pivot Table'!U$265*100</f>
        <v>0</v>
      </c>
      <c r="L88" s="354">
        <f>+'Distribution Pivot Table'!U$267*100</f>
        <v>0</v>
      </c>
      <c r="M88" s="322">
        <f t="shared" si="41"/>
        <v>0</v>
      </c>
      <c r="N88" s="355">
        <f>+'Distribution Pivot Table'!U$269*100</f>
        <v>0</v>
      </c>
      <c r="O88" s="323">
        <f t="shared" si="42"/>
        <v>0</v>
      </c>
      <c r="P88" s="324">
        <f t="shared" si="42"/>
        <v>0</v>
      </c>
      <c r="Q88" s="324">
        <f t="shared" si="43"/>
        <v>0</v>
      </c>
      <c r="R88" s="302">
        <f t="shared" si="34"/>
        <v>0</v>
      </c>
      <c r="S88" s="302">
        <f t="shared" si="35"/>
        <v>0</v>
      </c>
    </row>
    <row r="89" spans="1:27">
      <c r="A89" s="229"/>
      <c r="B89" s="354"/>
      <c r="C89" s="354"/>
      <c r="D89" s="354"/>
      <c r="E89" s="321"/>
      <c r="F89" s="355"/>
      <c r="G89" s="354"/>
      <c r="H89" s="354"/>
      <c r="I89" s="321"/>
      <c r="J89" s="355"/>
      <c r="K89" s="354"/>
      <c r="L89" s="354"/>
      <c r="M89" s="322"/>
      <c r="N89" s="355"/>
      <c r="O89" s="323"/>
      <c r="P89" s="324"/>
      <c r="Q89" s="324"/>
      <c r="R89" s="302"/>
      <c r="S89" s="302"/>
    </row>
    <row r="90" spans="1:27">
      <c r="A90" s="229" t="s">
        <v>947</v>
      </c>
      <c r="B90" s="354">
        <f>+'Distribution Pivot Table'!U$273*100</f>
        <v>11.68030038889634</v>
      </c>
      <c r="C90" s="354">
        <f>+'Distribution Pivot Table'!U$275*100</f>
        <v>0.30843502749094809</v>
      </c>
      <c r="D90" s="354">
        <f>+'Distribution Pivot Table'!U$277*100</f>
        <v>0</v>
      </c>
      <c r="E90" s="321">
        <f t="shared" si="29"/>
        <v>11.988735416387287</v>
      </c>
      <c r="F90" s="355">
        <f>+'Distribution Pivot Table'!U$279*100</f>
        <v>32.989137722944882</v>
      </c>
      <c r="G90" s="354">
        <f>+'Distribution Pivot Table'!U$281*100</f>
        <v>1.4348933887622368</v>
      </c>
      <c r="H90" s="354">
        <f>+'Distribution Pivot Table'!U$283*100</f>
        <v>0</v>
      </c>
      <c r="I90" s="321">
        <f t="shared" ref="I90:I93" si="44">SUM(F90:H90)</f>
        <v>34.424031111707116</v>
      </c>
      <c r="J90" s="355">
        <f>+'Distribution Pivot Table'!U$285*100</f>
        <v>30.186402038353226</v>
      </c>
      <c r="K90" s="354">
        <f>+'Distribution Pivot Table'!U$287*100</f>
        <v>5.4043180903848738</v>
      </c>
      <c r="L90" s="354">
        <f>+'Distribution Pivot Table'!U$289*100</f>
        <v>0</v>
      </c>
      <c r="M90" s="322">
        <f t="shared" ref="M90:M93" si="45">SUM(J90:L90)</f>
        <v>35.590720128738099</v>
      </c>
      <c r="N90" s="355">
        <f>+'Distribution Pivot Table'!U$291*100</f>
        <v>17.996513343167493</v>
      </c>
      <c r="O90" s="323">
        <f t="shared" ref="O90:P93" si="46">+B90+F90+J90</f>
        <v>74.855840150194453</v>
      </c>
      <c r="P90" s="324">
        <f t="shared" si="46"/>
        <v>7.1476465066380586</v>
      </c>
      <c r="Q90" s="324">
        <f t="shared" ref="Q90:Q93" si="47">+D90+H90+L90+N90</f>
        <v>17.996513343167493</v>
      </c>
      <c r="R90" s="302">
        <f t="shared" si="34"/>
        <v>100</v>
      </c>
      <c r="S90" s="302">
        <f t="shared" si="35"/>
        <v>100</v>
      </c>
    </row>
    <row r="91" spans="1:27">
      <c r="A91" s="229" t="s">
        <v>948</v>
      </c>
      <c r="B91" s="354">
        <f>+'Distribution Pivot Table'!U295*100</f>
        <v>16.779599271402549</v>
      </c>
      <c r="C91" s="354">
        <f>+'Distribution Pivot Table'!U297*100</f>
        <v>1.2604735883424409</v>
      </c>
      <c r="D91" s="354">
        <f>+'Distribution Pivot Table'!U299*100</f>
        <v>0</v>
      </c>
      <c r="E91" s="321">
        <f t="shared" si="29"/>
        <v>18.040072859744992</v>
      </c>
      <c r="F91" s="355">
        <f>+'Distribution Pivot Table'!U301*100</f>
        <v>25.136612021857925</v>
      </c>
      <c r="G91" s="354">
        <f>+'Distribution Pivot Table'!U303*100</f>
        <v>1.5664845173041893</v>
      </c>
      <c r="H91" s="354">
        <f>+'Distribution Pivot Table'!U305*100</f>
        <v>0</v>
      </c>
      <c r="I91" s="321">
        <f t="shared" si="44"/>
        <v>26.703096539162114</v>
      </c>
      <c r="J91" s="355">
        <f>+'Distribution Pivot Table'!U307*100</f>
        <v>34.455373406193083</v>
      </c>
      <c r="K91" s="354">
        <f>+'Distribution Pivot Table'!U309*100</f>
        <v>16.575591985428051</v>
      </c>
      <c r="L91" s="354">
        <f>+'Distribution Pivot Table'!U311*100</f>
        <v>0</v>
      </c>
      <c r="M91" s="322">
        <f t="shared" si="45"/>
        <v>51.030965391621137</v>
      </c>
      <c r="N91" s="355">
        <f>+'Distribution Pivot Table'!U313*100</f>
        <v>4.2258652094717668</v>
      </c>
      <c r="O91" s="323">
        <f t="shared" si="46"/>
        <v>76.371584699453564</v>
      </c>
      <c r="P91" s="324">
        <f t="shared" si="46"/>
        <v>19.40255009107468</v>
      </c>
      <c r="Q91" s="324">
        <f t="shared" si="47"/>
        <v>4.2258652094717668</v>
      </c>
      <c r="R91" s="302">
        <f t="shared" si="34"/>
        <v>100</v>
      </c>
      <c r="S91" s="302">
        <f t="shared" si="35"/>
        <v>100.00000000000001</v>
      </c>
    </row>
    <row r="92" spans="1:27">
      <c r="A92" s="229" t="s">
        <v>949</v>
      </c>
      <c r="B92" s="354">
        <f>+'Distribution Pivot Table'!U317*100</f>
        <v>0.89686098654708524</v>
      </c>
      <c r="C92" s="362">
        <f>+'Distribution Pivot Table'!U319*100</f>
        <v>0</v>
      </c>
      <c r="D92" s="354">
        <f>+'Distribution Pivot Table'!U321*100</f>
        <v>0</v>
      </c>
      <c r="E92" s="321">
        <f t="shared" si="29"/>
        <v>0.89686098654708524</v>
      </c>
      <c r="F92" s="355">
        <f>+'Distribution Pivot Table'!U323*100</f>
        <v>86.931454196028184</v>
      </c>
      <c r="G92" s="354">
        <f>+'Distribution Pivot Table'!U325*100</f>
        <v>0.19218449711723257</v>
      </c>
      <c r="H92" s="354">
        <f>+'Distribution Pivot Table'!U327*100</f>
        <v>0</v>
      </c>
      <c r="I92" s="321">
        <f t="shared" si="44"/>
        <v>87.123638693145423</v>
      </c>
      <c r="J92" s="355">
        <f>+'Distribution Pivot Table'!U329*100</f>
        <v>11.659192825112108</v>
      </c>
      <c r="K92" s="354">
        <f>+'Distribution Pivot Table'!U331*100</f>
        <v>0.12812299807815503</v>
      </c>
      <c r="L92" s="354">
        <f>+'Distribution Pivot Table'!U333*100</f>
        <v>0</v>
      </c>
      <c r="M92" s="322">
        <f t="shared" si="45"/>
        <v>11.787315823190262</v>
      </c>
      <c r="N92" s="355">
        <f>+'Distribution Pivot Table'!U335*100</f>
        <v>0.19218449711723257</v>
      </c>
      <c r="O92" s="323">
        <f t="shared" si="46"/>
        <v>99.487508007687381</v>
      </c>
      <c r="P92" s="324">
        <f t="shared" si="46"/>
        <v>0.32030749519538759</v>
      </c>
      <c r="Q92" s="324">
        <f t="shared" si="47"/>
        <v>0.19218449711723257</v>
      </c>
      <c r="R92" s="302">
        <f t="shared" si="34"/>
        <v>100.00000000000001</v>
      </c>
      <c r="S92" s="302">
        <f t="shared" si="35"/>
        <v>100</v>
      </c>
    </row>
    <row r="93" spans="1:27">
      <c r="A93" s="238" t="s">
        <v>950</v>
      </c>
      <c r="B93" s="364">
        <f>+'Distribution Pivot Table'!U339*100</f>
        <v>0</v>
      </c>
      <c r="C93" s="364">
        <f>+'Distribution Pivot Table'!U341*100</f>
        <v>0</v>
      </c>
      <c r="D93" s="364">
        <f>+'Distribution Pivot Table'!U343*100</f>
        <v>0</v>
      </c>
      <c r="E93" s="365">
        <f t="shared" si="29"/>
        <v>0</v>
      </c>
      <c r="F93" s="366">
        <f>+'Distribution Pivot Table'!U345*100</f>
        <v>0</v>
      </c>
      <c r="G93" s="364">
        <f>+'Distribution Pivot Table'!U347*100</f>
        <v>0</v>
      </c>
      <c r="H93" s="364">
        <f>+'Distribution Pivot Table'!U349*100</f>
        <v>0</v>
      </c>
      <c r="I93" s="365">
        <f t="shared" si="44"/>
        <v>0</v>
      </c>
      <c r="J93" s="366">
        <f>+'Distribution Pivot Table'!U351*100</f>
        <v>0</v>
      </c>
      <c r="K93" s="364">
        <f>+'Distribution Pivot Table'!U353*100</f>
        <v>0</v>
      </c>
      <c r="L93" s="364">
        <f>+'Distribution Pivot Table'!U355*100</f>
        <v>0</v>
      </c>
      <c r="M93" s="367">
        <f t="shared" si="45"/>
        <v>0</v>
      </c>
      <c r="N93" s="366">
        <f>+'Distribution Pivot Table'!U357*100</f>
        <v>0</v>
      </c>
      <c r="O93" s="368">
        <f t="shared" si="46"/>
        <v>0</v>
      </c>
      <c r="P93" s="369">
        <f t="shared" si="46"/>
        <v>0</v>
      </c>
      <c r="Q93" s="369">
        <f t="shared" si="47"/>
        <v>0</v>
      </c>
      <c r="R93" s="302">
        <f t="shared" si="34"/>
        <v>0</v>
      </c>
      <c r="S93" s="302">
        <f t="shared" si="35"/>
        <v>0</v>
      </c>
    </row>
    <row r="94" spans="1:27">
      <c r="A94" s="242" t="s">
        <v>964</v>
      </c>
      <c r="B94" s="229"/>
      <c r="C94" s="229"/>
      <c r="D94" s="229"/>
      <c r="E94" s="229"/>
    </row>
    <row r="95" spans="1:27">
      <c r="A95" s="242"/>
      <c r="B95" s="272"/>
      <c r="C95" s="272"/>
      <c r="D95" s="272"/>
      <c r="E95" s="333"/>
      <c r="F95" s="272"/>
      <c r="G95" s="272"/>
      <c r="H95" s="272"/>
      <c r="I95" s="333"/>
      <c r="J95" s="272"/>
      <c r="K95" s="272"/>
      <c r="L95" s="272"/>
      <c r="M95" s="333"/>
      <c r="N95" s="272"/>
      <c r="O95" s="245"/>
      <c r="P95" s="245"/>
      <c r="R95" s="67"/>
    </row>
    <row r="96" spans="1:27">
      <c r="A96" s="229"/>
      <c r="B96" s="229"/>
      <c r="C96" s="229"/>
      <c r="D96" s="229"/>
      <c r="E96" s="229"/>
    </row>
    <row r="97" spans="1:19">
      <c r="Q97" s="244" t="s">
        <v>1303</v>
      </c>
    </row>
    <row r="98" spans="1:19" ht="18">
      <c r="A98" s="205" t="s">
        <v>1002</v>
      </c>
      <c r="B98" s="207"/>
      <c r="C98" s="207"/>
      <c r="D98" s="207"/>
      <c r="E98" s="207"/>
      <c r="F98" s="206"/>
      <c r="G98" s="206"/>
      <c r="H98" s="206"/>
      <c r="I98" s="207"/>
      <c r="J98" s="206"/>
      <c r="K98" s="206"/>
      <c r="L98" s="206"/>
      <c r="M98" s="207"/>
      <c r="N98" s="206"/>
      <c r="O98" s="206"/>
      <c r="P98" s="206"/>
      <c r="Q98" s="206"/>
      <c r="R98" s="280" t="s">
        <v>10</v>
      </c>
    </row>
    <row r="99" spans="1:19" ht="18">
      <c r="A99" s="205"/>
      <c r="B99" s="207"/>
      <c r="C99" s="207"/>
      <c r="D99" s="207"/>
      <c r="E99" s="207"/>
      <c r="F99" s="206"/>
      <c r="G99" s="206"/>
      <c r="H99" s="206"/>
      <c r="I99" s="207"/>
      <c r="J99" s="206"/>
      <c r="K99" s="206"/>
      <c r="L99" s="206"/>
      <c r="M99" s="207"/>
      <c r="N99" s="206"/>
      <c r="O99" s="206"/>
      <c r="P99" s="206"/>
      <c r="Q99" s="206"/>
      <c r="R99" s="280"/>
    </row>
    <row r="100" spans="1:19" ht="15.75">
      <c r="A100" s="208" t="s">
        <v>1000</v>
      </c>
      <c r="B100" s="207"/>
      <c r="C100" s="207"/>
      <c r="D100" s="207"/>
      <c r="E100" s="207"/>
      <c r="F100" s="206"/>
      <c r="G100" s="206"/>
      <c r="H100" s="206"/>
      <c r="I100" s="207"/>
      <c r="J100" s="206"/>
      <c r="K100" s="206"/>
      <c r="L100" s="206"/>
      <c r="M100" s="207"/>
      <c r="N100" s="206"/>
      <c r="O100" s="206"/>
      <c r="P100" s="206"/>
      <c r="Q100" s="206"/>
      <c r="R100" s="280" t="s">
        <v>10</v>
      </c>
    </row>
    <row r="101" spans="1:19" ht="15.75">
      <c r="A101" s="208" t="s">
        <v>1287</v>
      </c>
      <c r="B101" s="207"/>
      <c r="C101" s="207"/>
      <c r="D101" s="207"/>
      <c r="E101" s="207"/>
      <c r="F101" s="206"/>
      <c r="G101" s="206"/>
      <c r="H101" s="206"/>
      <c r="I101" s="207"/>
      <c r="J101" s="206"/>
      <c r="K101" s="206"/>
      <c r="L101" s="206"/>
      <c r="M101" s="207"/>
      <c r="N101" s="206"/>
      <c r="O101" s="206"/>
      <c r="P101" s="206"/>
      <c r="Q101" s="206"/>
      <c r="R101" s="340"/>
    </row>
    <row r="102" spans="1:19" ht="18.75" customHeight="1">
      <c r="A102" s="212"/>
      <c r="B102" s="212"/>
      <c r="C102" s="212"/>
      <c r="D102" s="212"/>
      <c r="E102" s="212"/>
      <c r="F102" s="212"/>
      <c r="G102" s="212"/>
      <c r="H102" s="212"/>
      <c r="I102" s="212"/>
      <c r="R102" s="281"/>
    </row>
    <row r="103" spans="1:19" ht="18.75" customHeight="1">
      <c r="A103" s="84"/>
      <c r="B103" s="214" t="s">
        <v>925</v>
      </c>
      <c r="C103" s="215"/>
      <c r="D103" s="215"/>
      <c r="E103" s="215"/>
      <c r="F103" s="215"/>
      <c r="G103" s="215"/>
      <c r="H103" s="215"/>
      <c r="I103" s="216"/>
      <c r="J103" s="282" t="s">
        <v>10</v>
      </c>
      <c r="K103" s="283"/>
      <c r="L103" s="283"/>
      <c r="M103" s="284"/>
      <c r="N103" s="650" t="s">
        <v>926</v>
      </c>
      <c r="O103" s="653" t="s">
        <v>990</v>
      </c>
      <c r="P103" s="653" t="s">
        <v>991</v>
      </c>
      <c r="Q103" s="653" t="s">
        <v>992</v>
      </c>
      <c r="R103" s="285"/>
      <c r="S103" s="286"/>
    </row>
    <row r="104" spans="1:19" ht="36.75" customHeight="1">
      <c r="A104" s="206"/>
      <c r="B104" s="215" t="s">
        <v>927</v>
      </c>
      <c r="C104" s="215"/>
      <c r="D104" s="215"/>
      <c r="E104" s="221"/>
      <c r="F104" s="222" t="s">
        <v>928</v>
      </c>
      <c r="G104" s="215"/>
      <c r="H104" s="215"/>
      <c r="I104" s="216"/>
      <c r="J104" s="223" t="s">
        <v>929</v>
      </c>
      <c r="K104" s="215"/>
      <c r="L104" s="215"/>
      <c r="M104" s="216"/>
      <c r="N104" s="651"/>
      <c r="O104" s="654"/>
      <c r="P104" s="654"/>
      <c r="Q104" s="654"/>
      <c r="R104" s="285" t="s">
        <v>993</v>
      </c>
      <c r="S104" s="286" t="s">
        <v>993</v>
      </c>
    </row>
    <row r="105" spans="1:19" ht="33.75" customHeight="1">
      <c r="A105" s="290"/>
      <c r="B105" s="224" t="s">
        <v>930</v>
      </c>
      <c r="C105" s="224" t="s">
        <v>931</v>
      </c>
      <c r="D105" s="224" t="s">
        <v>995</v>
      </c>
      <c r="E105" s="291" t="s">
        <v>933</v>
      </c>
      <c r="F105" s="225" t="s">
        <v>930</v>
      </c>
      <c r="G105" s="224" t="s">
        <v>931</v>
      </c>
      <c r="H105" s="224" t="s">
        <v>995</v>
      </c>
      <c r="I105" s="291" t="s">
        <v>933</v>
      </c>
      <c r="J105" s="226" t="s">
        <v>930</v>
      </c>
      <c r="K105" s="227" t="s">
        <v>931</v>
      </c>
      <c r="L105" s="224" t="s">
        <v>995</v>
      </c>
      <c r="M105" s="226" t="s">
        <v>933</v>
      </c>
      <c r="N105" s="652"/>
      <c r="O105" s="655"/>
      <c r="P105" s="655"/>
      <c r="Q105" s="655"/>
      <c r="R105" s="351"/>
      <c r="S105" s="352"/>
    </row>
    <row r="106" spans="1:19" ht="12.75" hidden="1" customHeight="1">
      <c r="A106" s="229" t="s">
        <v>934</v>
      </c>
      <c r="B106" s="229"/>
      <c r="C106" s="229"/>
      <c r="D106" s="229"/>
      <c r="E106" s="305"/>
      <c r="F106" s="298"/>
      <c r="G106" s="272"/>
      <c r="H106" s="272"/>
      <c r="I106" s="297"/>
      <c r="J106" s="298"/>
      <c r="K106" s="272"/>
      <c r="L106" s="272"/>
      <c r="M106" s="299"/>
      <c r="N106" s="298"/>
      <c r="O106" s="341"/>
      <c r="P106" s="301"/>
      <c r="Q106" s="301"/>
      <c r="R106" s="302">
        <f>SUM(F106:H106,J106:L106)+N106</f>
        <v>0</v>
      </c>
      <c r="S106" s="335">
        <f>+Q106+P106+O106</f>
        <v>0</v>
      </c>
    </row>
    <row r="107" spans="1:19" ht="12.75" hidden="1" customHeight="1">
      <c r="A107" s="229"/>
      <c r="B107" s="229"/>
      <c r="C107" s="229"/>
      <c r="D107" s="229"/>
      <c r="E107" s="305"/>
      <c r="F107" s="298"/>
      <c r="G107" s="272"/>
      <c r="H107" s="272"/>
      <c r="I107" s="306"/>
      <c r="J107" s="298"/>
      <c r="K107" s="272"/>
      <c r="L107" s="272"/>
      <c r="M107" s="298"/>
      <c r="N107" s="298"/>
      <c r="O107" s="307"/>
      <c r="P107" s="308"/>
      <c r="Q107" s="308"/>
      <c r="R107" s="285"/>
      <c r="S107" s="286"/>
    </row>
    <row r="108" spans="1:19">
      <c r="A108" s="229" t="s">
        <v>935</v>
      </c>
      <c r="B108" s="354">
        <f>+'Distribution Pivot Table'!V$9*100</f>
        <v>0</v>
      </c>
      <c r="C108" s="354">
        <f>+'Distribution Pivot Table'!V$11*100</f>
        <v>0</v>
      </c>
      <c r="D108" s="354">
        <f>+'Distribution Pivot Table'!V$13*100</f>
        <v>0</v>
      </c>
      <c r="E108" s="321">
        <f t="shared" ref="E108:E126" si="48">SUM(B108:D108)</f>
        <v>0</v>
      </c>
      <c r="F108" s="355">
        <f>+'Distribution Pivot Table'!V$15*100</f>
        <v>0</v>
      </c>
      <c r="G108" s="354">
        <f>+'Distribution Pivot Table'!V$17*100</f>
        <v>0</v>
      </c>
      <c r="H108" s="354">
        <f>+'Distribution Pivot Table'!V$19*100</f>
        <v>0</v>
      </c>
      <c r="I108" s="321">
        <f t="shared" ref="I108:I111" si="49">SUM(F108:H108)</f>
        <v>0</v>
      </c>
      <c r="J108" s="355">
        <f>+'Distribution Pivot Table'!V$21*100</f>
        <v>0</v>
      </c>
      <c r="K108" s="354">
        <f>+'Distribution Pivot Table'!V$23*100</f>
        <v>0</v>
      </c>
      <c r="L108" s="354">
        <f>+'Distribution Pivot Table'!V$25*100</f>
        <v>0</v>
      </c>
      <c r="M108" s="322">
        <f t="shared" ref="M108:M111" si="50">SUM(J108:L108)</f>
        <v>0</v>
      </c>
      <c r="N108" s="355">
        <f>+'Distribution Pivot Table'!V$27*100</f>
        <v>0</v>
      </c>
      <c r="O108" s="323">
        <f t="shared" ref="O108:P111" si="51">+B108+F108+J108</f>
        <v>0</v>
      </c>
      <c r="P108" s="324">
        <f t="shared" si="51"/>
        <v>0</v>
      </c>
      <c r="Q108" s="324">
        <f t="shared" ref="Q108:Q111" si="52">+D108+H108+L108+N108</f>
        <v>0</v>
      </c>
      <c r="R108" s="302">
        <f t="shared" ref="R108:R126" si="53">SUM(B108:D108,F108:H108,J108:L108)+N108</f>
        <v>0</v>
      </c>
      <c r="S108" s="335">
        <f t="shared" ref="S108:S126" si="54">+Q108+P108+O108</f>
        <v>0</v>
      </c>
    </row>
    <row r="109" spans="1:19">
      <c r="A109" s="229" t="s">
        <v>936</v>
      </c>
      <c r="B109" s="354">
        <f>+'Distribution Pivot Table'!V$31*100</f>
        <v>35.485893416927901</v>
      </c>
      <c r="C109" s="354">
        <f>+'Distribution Pivot Table'!V$33*100</f>
        <v>1.0867293625914316</v>
      </c>
      <c r="D109" s="354">
        <f>+'Distribution Pivot Table'!V$35*100</f>
        <v>0</v>
      </c>
      <c r="E109" s="321">
        <f t="shared" si="48"/>
        <v>36.572622779519335</v>
      </c>
      <c r="F109" s="355">
        <f>+'Distribution Pivot Table'!V$37*100</f>
        <v>25.433646812957157</v>
      </c>
      <c r="G109" s="354">
        <f>+'Distribution Pivot Table'!V$39*100</f>
        <v>1.9435736677115987</v>
      </c>
      <c r="H109" s="354">
        <f>+'Distribution Pivot Table'!V$41*100</f>
        <v>0</v>
      </c>
      <c r="I109" s="321">
        <f t="shared" si="49"/>
        <v>27.377220480668754</v>
      </c>
      <c r="J109" s="355">
        <f>+'Distribution Pivot Table'!V$43*100</f>
        <v>26.959247648902824</v>
      </c>
      <c r="K109" s="354">
        <f>+'Distribution Pivot Table'!V$45*100</f>
        <v>7.4817136886102409</v>
      </c>
      <c r="L109" s="354">
        <f>+'Distribution Pivot Table'!V$47*100</f>
        <v>0</v>
      </c>
      <c r="M109" s="322">
        <f t="shared" si="50"/>
        <v>34.440961337513066</v>
      </c>
      <c r="N109" s="355">
        <f>+'Distribution Pivot Table'!V$49*100</f>
        <v>1.6091954022988506</v>
      </c>
      <c r="O109" s="323">
        <f t="shared" si="51"/>
        <v>87.878787878787875</v>
      </c>
      <c r="P109" s="324">
        <f t="shared" si="51"/>
        <v>10.512016718913271</v>
      </c>
      <c r="Q109" s="324">
        <f t="shared" si="52"/>
        <v>1.6091954022988506</v>
      </c>
      <c r="R109" s="302">
        <f t="shared" si="53"/>
        <v>100</v>
      </c>
      <c r="S109" s="302">
        <f t="shared" si="54"/>
        <v>100</v>
      </c>
    </row>
    <row r="110" spans="1:19">
      <c r="A110" s="229" t="s">
        <v>937</v>
      </c>
      <c r="B110" s="354">
        <f>+'Distribution Pivot Table'!V$53*100</f>
        <v>0</v>
      </c>
      <c r="C110" s="354">
        <f>+'Distribution Pivot Table'!V$55*100</f>
        <v>0</v>
      </c>
      <c r="D110" s="354">
        <f>+'Distribution Pivot Table'!V$57*100</f>
        <v>0</v>
      </c>
      <c r="E110" s="321">
        <f t="shared" si="48"/>
        <v>0</v>
      </c>
      <c r="F110" s="355">
        <f>+'Distribution Pivot Table'!V$59*100</f>
        <v>0</v>
      </c>
      <c r="G110" s="354">
        <f>+'Distribution Pivot Table'!V$61*100</f>
        <v>0</v>
      </c>
      <c r="H110" s="354">
        <f>+'Distribution Pivot Table'!V$63*100</f>
        <v>0</v>
      </c>
      <c r="I110" s="321">
        <f t="shared" si="49"/>
        <v>0</v>
      </c>
      <c r="J110" s="355">
        <f>+'Distribution Pivot Table'!V$65*100</f>
        <v>0</v>
      </c>
      <c r="K110" s="354">
        <f>+'Distribution Pivot Table'!V$67*100</f>
        <v>0</v>
      </c>
      <c r="L110" s="354">
        <f>+'Distribution Pivot Table'!V$69*100</f>
        <v>0</v>
      </c>
      <c r="M110" s="322">
        <f t="shared" si="50"/>
        <v>0</v>
      </c>
      <c r="N110" s="355">
        <f>+'Distribution Pivot Table'!V$71*100</f>
        <v>0</v>
      </c>
      <c r="O110" s="323">
        <f t="shared" si="51"/>
        <v>0</v>
      </c>
      <c r="P110" s="324">
        <f t="shared" si="51"/>
        <v>0</v>
      </c>
      <c r="Q110" s="324">
        <f t="shared" si="52"/>
        <v>0</v>
      </c>
      <c r="R110" s="302">
        <f t="shared" si="53"/>
        <v>0</v>
      </c>
      <c r="S110" s="302">
        <f t="shared" si="54"/>
        <v>0</v>
      </c>
    </row>
    <row r="111" spans="1:19">
      <c r="A111" s="229" t="s">
        <v>938</v>
      </c>
      <c r="B111" s="354">
        <f>+'Distribution Pivot Table'!V$75*100</f>
        <v>0</v>
      </c>
      <c r="C111" s="354">
        <f>+'Distribution Pivot Table'!V$77*100</f>
        <v>0</v>
      </c>
      <c r="D111" s="362">
        <f>+'Distribution Pivot Table'!V$79*100</f>
        <v>0</v>
      </c>
      <c r="E111" s="321">
        <f t="shared" si="48"/>
        <v>0</v>
      </c>
      <c r="F111" s="355">
        <f>+'Distribution Pivot Table'!V$81*100</f>
        <v>0</v>
      </c>
      <c r="G111" s="354">
        <f>+'Distribution Pivot Table'!V$83*100</f>
        <v>0</v>
      </c>
      <c r="H111" s="354">
        <f>+'Distribution Pivot Table'!V$85*100</f>
        <v>0</v>
      </c>
      <c r="I111" s="321">
        <f t="shared" si="49"/>
        <v>0</v>
      </c>
      <c r="J111" s="355">
        <f>+'Distribution Pivot Table'!V$87*100</f>
        <v>0</v>
      </c>
      <c r="K111" s="354">
        <f>+'Distribution Pivot Table'!V$89*100</f>
        <v>0</v>
      </c>
      <c r="L111" s="354">
        <f>+'Distribution Pivot Table'!V$91*100</f>
        <v>0</v>
      </c>
      <c r="M111" s="322">
        <f t="shared" si="50"/>
        <v>0</v>
      </c>
      <c r="N111" s="355">
        <f>+'Distribution Pivot Table'!V$93*100</f>
        <v>0</v>
      </c>
      <c r="O111" s="323">
        <f t="shared" si="51"/>
        <v>0</v>
      </c>
      <c r="P111" s="324">
        <f t="shared" si="51"/>
        <v>0</v>
      </c>
      <c r="Q111" s="324">
        <f t="shared" si="52"/>
        <v>0</v>
      </c>
      <c r="R111" s="302">
        <f t="shared" si="53"/>
        <v>0</v>
      </c>
      <c r="S111" s="302">
        <f t="shared" si="54"/>
        <v>0</v>
      </c>
    </row>
    <row r="112" spans="1:19">
      <c r="A112" s="229"/>
      <c r="B112" s="354"/>
      <c r="C112" s="354"/>
      <c r="D112" s="354"/>
      <c r="E112" s="321"/>
      <c r="F112" s="355"/>
      <c r="G112" s="354"/>
      <c r="H112" s="354"/>
      <c r="I112" s="321"/>
      <c r="J112" s="355"/>
      <c r="K112" s="354"/>
      <c r="L112" s="354"/>
      <c r="M112" s="322"/>
      <c r="N112" s="355"/>
      <c r="O112" s="323"/>
      <c r="P112" s="324"/>
      <c r="Q112" s="324"/>
      <c r="R112" s="302"/>
      <c r="S112" s="302"/>
    </row>
    <row r="113" spans="1:27">
      <c r="A113" s="229" t="s">
        <v>939</v>
      </c>
      <c r="B113" s="354">
        <f>+'Distribution Pivot Table'!V$97*100</f>
        <v>2.0057730737917252</v>
      </c>
      <c r="C113" s="354">
        <f>+'Distribution Pivot Table'!V$99*100</f>
        <v>0.31085781955443714</v>
      </c>
      <c r="D113" s="354">
        <f>+'Distribution Pivot Table'!V$101*100</f>
        <v>0</v>
      </c>
      <c r="E113" s="321">
        <f t="shared" si="48"/>
        <v>2.3166308933461623</v>
      </c>
      <c r="F113" s="355">
        <f>+'Distribution Pivot Table'!V$103*100</f>
        <v>41.469913403893123</v>
      </c>
      <c r="G113" s="354">
        <f>+'Distribution Pivot Table'!V$105*100</f>
        <v>4.1299681740803793</v>
      </c>
      <c r="H113" s="354">
        <f>+'Distribution Pivot Table'!V$107*100</f>
        <v>0</v>
      </c>
      <c r="I113" s="321">
        <f t="shared" ref="I113:I116" si="55">SUM(F113:H113)</f>
        <v>45.599881577973505</v>
      </c>
      <c r="J113" s="355">
        <f>+'Distribution Pivot Table'!V$109*100</f>
        <v>39.819406409592183</v>
      </c>
      <c r="K113" s="354">
        <f>+'Distribution Pivot Table'!V$111*100</f>
        <v>12.190067352527571</v>
      </c>
      <c r="L113" s="354">
        <f>+'Distribution Pivot Table'!V$113*100</f>
        <v>0</v>
      </c>
      <c r="M113" s="322">
        <f t="shared" ref="M113:M116" si="56">SUM(J113:L113)</f>
        <v>52.009473762119754</v>
      </c>
      <c r="N113" s="355">
        <f>+'Distribution Pivot Table'!V$115*100</f>
        <v>7.4013766560580271E-2</v>
      </c>
      <c r="O113" s="323">
        <f t="shared" ref="O113:P116" si="57">+B113+F113+J113</f>
        <v>83.295092887277036</v>
      </c>
      <c r="P113" s="324">
        <f t="shared" si="57"/>
        <v>16.630893346162388</v>
      </c>
      <c r="Q113" s="324">
        <f t="shared" ref="Q113:Q116" si="58">+D113+H113+L113+N113</f>
        <v>7.4013766560580271E-2</v>
      </c>
      <c r="R113" s="302">
        <f t="shared" si="53"/>
        <v>100.00000000000001</v>
      </c>
      <c r="S113" s="302">
        <f t="shared" si="54"/>
        <v>100</v>
      </c>
    </row>
    <row r="114" spans="1:27">
      <c r="A114" s="229" t="s">
        <v>940</v>
      </c>
      <c r="B114" s="354">
        <f>+'Distribution Pivot Table'!V$119*100</f>
        <v>27.948335817188273</v>
      </c>
      <c r="C114" s="354">
        <f>+'Distribution Pivot Table'!V$121*100</f>
        <v>0.5961251862891207</v>
      </c>
      <c r="D114" s="354">
        <f>+'Distribution Pivot Table'!V$123*100</f>
        <v>0</v>
      </c>
      <c r="E114" s="321">
        <f t="shared" si="48"/>
        <v>28.544461003477394</v>
      </c>
      <c r="F114" s="355">
        <f>+'Distribution Pivot Table'!V$125*100</f>
        <v>28.564331843020369</v>
      </c>
      <c r="G114" s="354">
        <f>+'Distribution Pivot Table'!V$127*100</f>
        <v>1.7188276204669648</v>
      </c>
      <c r="H114" s="354">
        <f>+'Distribution Pivot Table'!V$129*100</f>
        <v>0</v>
      </c>
      <c r="I114" s="321">
        <f t="shared" si="55"/>
        <v>30.283159463487333</v>
      </c>
      <c r="J114" s="355">
        <f>+'Distribution Pivot Table'!V$131*100</f>
        <v>27.004470938897168</v>
      </c>
      <c r="K114" s="354">
        <f>+'Distribution Pivot Table'!V$133*100</f>
        <v>10.561351217088923</v>
      </c>
      <c r="L114" s="354">
        <f>+'Distribution Pivot Table'!V$135*100</f>
        <v>0</v>
      </c>
      <c r="M114" s="322">
        <f t="shared" si="56"/>
        <v>37.565822155986091</v>
      </c>
      <c r="N114" s="355">
        <f>+'Distribution Pivot Table'!V$137*100</f>
        <v>3.5668156979632388</v>
      </c>
      <c r="O114" s="323">
        <f t="shared" si="57"/>
        <v>83.517138599105806</v>
      </c>
      <c r="P114" s="324">
        <f t="shared" si="57"/>
        <v>12.876304023845009</v>
      </c>
      <c r="Q114" s="324">
        <f t="shared" si="58"/>
        <v>3.5668156979632388</v>
      </c>
      <c r="R114" s="302">
        <f t="shared" si="53"/>
        <v>99.960258320914065</v>
      </c>
      <c r="S114" s="302">
        <f t="shared" si="54"/>
        <v>99.960258320914051</v>
      </c>
    </row>
    <row r="115" spans="1:27">
      <c r="A115" s="229" t="s">
        <v>941</v>
      </c>
      <c r="B115" s="354">
        <f>+'Distribution Pivot Table'!V$141*100</f>
        <v>30.743869771275499</v>
      </c>
      <c r="C115" s="354">
        <f>+'Distribution Pivot Table'!V$143*100</f>
        <v>2.6787554090253454</v>
      </c>
      <c r="D115" s="354">
        <f>+'Distribution Pivot Table'!V$145*100</f>
        <v>0</v>
      </c>
      <c r="E115" s="321">
        <f t="shared" si="48"/>
        <v>33.422625180300841</v>
      </c>
      <c r="F115" s="355">
        <f>+'Distribution Pivot Table'!V$147*100</f>
        <v>27.549969091283742</v>
      </c>
      <c r="G115" s="354">
        <f>+'Distribution Pivot Table'!V$149*100</f>
        <v>4.0181331135380178</v>
      </c>
      <c r="H115" s="354">
        <f>+'Distribution Pivot Table'!V$151*100</f>
        <v>0</v>
      </c>
      <c r="I115" s="321">
        <f t="shared" si="55"/>
        <v>31.568102204821759</v>
      </c>
      <c r="J115" s="355">
        <f>+'Distribution Pivot Table'!V$153*100</f>
        <v>26.808159901092111</v>
      </c>
      <c r="K115" s="354">
        <f>+'Distribution Pivot Table'!V$155*100</f>
        <v>8.1805069029466306</v>
      </c>
      <c r="L115" s="354">
        <f>+'Distribution Pivot Table'!V$157*100</f>
        <v>0</v>
      </c>
      <c r="M115" s="322">
        <f t="shared" si="56"/>
        <v>34.988666804038743</v>
      </c>
      <c r="N115" s="355">
        <f>+'Distribution Pivot Table'!V$159*100</f>
        <v>0</v>
      </c>
      <c r="O115" s="323">
        <f t="shared" si="57"/>
        <v>85.101998763651352</v>
      </c>
      <c r="P115" s="324">
        <f t="shared" si="57"/>
        <v>14.877395425509993</v>
      </c>
      <c r="Q115" s="324">
        <f t="shared" si="58"/>
        <v>0</v>
      </c>
      <c r="R115" s="302">
        <f t="shared" si="53"/>
        <v>99.97939418916134</v>
      </c>
      <c r="S115" s="302">
        <f t="shared" si="54"/>
        <v>99.97939418916134</v>
      </c>
    </row>
    <row r="116" spans="1:27">
      <c r="A116" s="229" t="s">
        <v>942</v>
      </c>
      <c r="B116" s="354">
        <f>+'Distribution Pivot Table'!V$163*100</f>
        <v>0</v>
      </c>
      <c r="C116" s="354">
        <f>+'Distribution Pivot Table'!V$165*100</f>
        <v>0</v>
      </c>
      <c r="D116" s="354">
        <f>+'Distribution Pivot Table'!V$167*100</f>
        <v>0</v>
      </c>
      <c r="E116" s="321">
        <f t="shared" si="48"/>
        <v>0</v>
      </c>
      <c r="F116" s="355">
        <f>+'Distribution Pivot Table'!V$169*100</f>
        <v>0</v>
      </c>
      <c r="G116" s="354">
        <f>+'Distribution Pivot Table'!V$171*100</f>
        <v>0</v>
      </c>
      <c r="H116" s="354">
        <f>+'Distribution Pivot Table'!V$173*100</f>
        <v>0</v>
      </c>
      <c r="I116" s="321">
        <f t="shared" si="55"/>
        <v>0</v>
      </c>
      <c r="J116" s="355">
        <f>+'Distribution Pivot Table'!V$175*100</f>
        <v>0</v>
      </c>
      <c r="K116" s="354">
        <f>+'Distribution Pivot Table'!V$177*100</f>
        <v>0</v>
      </c>
      <c r="L116" s="354">
        <f>+'Distribution Pivot Table'!V$179*100</f>
        <v>0</v>
      </c>
      <c r="M116" s="322">
        <f t="shared" si="56"/>
        <v>0</v>
      </c>
      <c r="N116" s="355">
        <f>+'Distribution Pivot Table'!V$181*100</f>
        <v>0</v>
      </c>
      <c r="O116" s="323">
        <f t="shared" si="57"/>
        <v>0</v>
      </c>
      <c r="P116" s="324">
        <f t="shared" si="57"/>
        <v>0</v>
      </c>
      <c r="Q116" s="324">
        <f t="shared" si="58"/>
        <v>0</v>
      </c>
      <c r="R116" s="302">
        <f t="shared" si="53"/>
        <v>0</v>
      </c>
      <c r="S116" s="302">
        <f t="shared" si="54"/>
        <v>0</v>
      </c>
    </row>
    <row r="117" spans="1:27">
      <c r="A117" s="229"/>
      <c r="B117" s="354"/>
      <c r="C117" s="354"/>
      <c r="D117" s="354"/>
      <c r="E117" s="321"/>
      <c r="F117" s="355"/>
      <c r="G117" s="354"/>
      <c r="H117" s="354"/>
      <c r="I117" s="321"/>
      <c r="J117" s="355"/>
      <c r="K117" s="354"/>
      <c r="L117" s="354"/>
      <c r="M117" s="322"/>
      <c r="N117" s="355"/>
      <c r="O117" s="323"/>
      <c r="P117" s="324"/>
      <c r="Q117" s="324"/>
      <c r="R117" s="302"/>
      <c r="S117" s="302"/>
    </row>
    <row r="118" spans="1:27">
      <c r="A118" s="229" t="s">
        <v>943</v>
      </c>
      <c r="B118" s="354">
        <f>+'Distribution Pivot Table'!V$185*100</f>
        <v>0</v>
      </c>
      <c r="C118" s="354">
        <f>+'Distribution Pivot Table'!V$187*100</f>
        <v>0</v>
      </c>
      <c r="D118" s="354">
        <f>+'Distribution Pivot Table'!V$189*100</f>
        <v>0</v>
      </c>
      <c r="E118" s="321">
        <f t="shared" si="48"/>
        <v>0</v>
      </c>
      <c r="F118" s="355">
        <f>+'Distribution Pivot Table'!V$191*100</f>
        <v>0</v>
      </c>
      <c r="G118" s="354">
        <f>+'Distribution Pivot Table'!V$193*100</f>
        <v>0</v>
      </c>
      <c r="H118" s="354">
        <f>+'Distribution Pivot Table'!V$195*100</f>
        <v>0</v>
      </c>
      <c r="I118" s="321">
        <f t="shared" ref="I118:I121" si="59">SUM(F118:H118)</f>
        <v>0</v>
      </c>
      <c r="J118" s="355">
        <f>+'Distribution Pivot Table'!V$197*100</f>
        <v>0</v>
      </c>
      <c r="K118" s="354">
        <f>+'Distribution Pivot Table'!V$199*100</f>
        <v>0</v>
      </c>
      <c r="L118" s="354">
        <f>+'Distribution Pivot Table'!V$201*100</f>
        <v>0</v>
      </c>
      <c r="M118" s="322">
        <f t="shared" ref="M118:M121" si="60">SUM(J118:L118)</f>
        <v>0</v>
      </c>
      <c r="N118" s="355">
        <f>+'Distribution Pivot Table'!V$203*100</f>
        <v>0</v>
      </c>
      <c r="O118" s="323">
        <f t="shared" ref="O118:P121" si="61">+B118+F118+J118</f>
        <v>0</v>
      </c>
      <c r="P118" s="324">
        <f t="shared" si="61"/>
        <v>0</v>
      </c>
      <c r="Q118" s="324">
        <f t="shared" ref="Q118:Q121" si="62">+D118+H118+L118+N118</f>
        <v>0</v>
      </c>
      <c r="R118" s="302">
        <f t="shared" si="53"/>
        <v>0</v>
      </c>
      <c r="S118" s="302">
        <f t="shared" si="54"/>
        <v>0</v>
      </c>
    </row>
    <row r="119" spans="1:27">
      <c r="A119" s="229" t="s">
        <v>944</v>
      </c>
      <c r="B119" s="354">
        <f>+'Distribution Pivot Table'!V$207*100</f>
        <v>3.5329447094152977E-2</v>
      </c>
      <c r="C119" s="362">
        <f>+'Distribution Pivot Table'!V$209*100</f>
        <v>0</v>
      </c>
      <c r="D119" s="362">
        <f>+'Distribution Pivot Table'!V$211*108</f>
        <v>0</v>
      </c>
      <c r="E119" s="321">
        <f t="shared" si="48"/>
        <v>3.5329447094152977E-2</v>
      </c>
      <c r="F119" s="355">
        <f>+'Distribution Pivot Table'!V$213*100</f>
        <v>55.794029323441087</v>
      </c>
      <c r="G119" s="354">
        <f>+'Distribution Pivot Table'!V$215*100</f>
        <v>0.15015015015015015</v>
      </c>
      <c r="H119" s="362">
        <f>+'Distribution Pivot Table'!V$217*100</f>
        <v>0</v>
      </c>
      <c r="I119" s="321">
        <f t="shared" si="59"/>
        <v>55.944179473591241</v>
      </c>
      <c r="J119" s="355">
        <f>+'Distribution Pivot Table'!V$219*100</f>
        <v>34.446210916799153</v>
      </c>
      <c r="K119" s="354">
        <f>+'Distribution Pivot Table'!V$221*100</f>
        <v>9.574280162515457</v>
      </c>
      <c r="L119" s="354">
        <f>+'Distribution Pivot Table'!V$223*100</f>
        <v>0</v>
      </c>
      <c r="M119" s="322">
        <f t="shared" si="60"/>
        <v>44.02049107931461</v>
      </c>
      <c r="N119" s="355">
        <f>+'Distribution Pivot Table'!V$225*100</f>
        <v>0</v>
      </c>
      <c r="O119" s="323">
        <f t="shared" si="61"/>
        <v>90.275569687334396</v>
      </c>
      <c r="P119" s="324">
        <f t="shared" si="61"/>
        <v>9.7244303126656071</v>
      </c>
      <c r="Q119" s="324">
        <f t="shared" si="62"/>
        <v>0</v>
      </c>
      <c r="R119" s="302">
        <f t="shared" si="53"/>
        <v>100</v>
      </c>
      <c r="S119" s="302">
        <f t="shared" si="54"/>
        <v>100</v>
      </c>
    </row>
    <row r="120" spans="1:27">
      <c r="A120" s="229" t="s">
        <v>945</v>
      </c>
      <c r="B120" s="354">
        <f>+'Distribution Pivot Table'!V$229*100</f>
        <v>0</v>
      </c>
      <c r="C120" s="354">
        <f>+'Distribution Pivot Table'!V$231*100</f>
        <v>0</v>
      </c>
      <c r="D120" s="354">
        <f>+'Distribution Pivot Table'!V$233*100</f>
        <v>0</v>
      </c>
      <c r="E120" s="321">
        <f t="shared" si="48"/>
        <v>0</v>
      </c>
      <c r="F120" s="355">
        <f>+'Distribution Pivot Table'!V$235*100</f>
        <v>0</v>
      </c>
      <c r="G120" s="354">
        <f>+'Distribution Pivot Table'!V$237*100</f>
        <v>0</v>
      </c>
      <c r="H120" s="354">
        <f>+'Distribution Pivot Table'!V$239*100</f>
        <v>0</v>
      </c>
      <c r="I120" s="321">
        <f t="shared" si="59"/>
        <v>0</v>
      </c>
      <c r="J120" s="355">
        <f>+'Distribution Pivot Table'!V$241*100</f>
        <v>0</v>
      </c>
      <c r="K120" s="354">
        <f>+'Distribution Pivot Table'!V$243*100</f>
        <v>0</v>
      </c>
      <c r="L120" s="354">
        <f>+'Distribution Pivot Table'!V$245*100</f>
        <v>0</v>
      </c>
      <c r="M120" s="322">
        <f t="shared" si="60"/>
        <v>0</v>
      </c>
      <c r="N120" s="355">
        <f>+'Distribution Pivot Table'!V$247*100</f>
        <v>0</v>
      </c>
      <c r="O120" s="323">
        <f t="shared" si="61"/>
        <v>0</v>
      </c>
      <c r="P120" s="324">
        <f t="shared" si="61"/>
        <v>0</v>
      </c>
      <c r="Q120" s="324">
        <f t="shared" si="62"/>
        <v>0</v>
      </c>
      <c r="R120" s="302">
        <f t="shared" si="53"/>
        <v>0</v>
      </c>
      <c r="S120" s="302">
        <f t="shared" si="54"/>
        <v>0</v>
      </c>
      <c r="AA120" s="251"/>
    </row>
    <row r="121" spans="1:27">
      <c r="A121" s="229" t="s">
        <v>946</v>
      </c>
      <c r="B121" s="354">
        <f>+'Distribution Pivot Table'!V$251*100</f>
        <v>0</v>
      </c>
      <c r="C121" s="354">
        <f>+'Distribution Pivot Table'!V$253*100</f>
        <v>0</v>
      </c>
      <c r="D121" s="354">
        <f>+'Distribution Pivot Table'!V$255*100</f>
        <v>0</v>
      </c>
      <c r="E121" s="321">
        <f t="shared" si="48"/>
        <v>0</v>
      </c>
      <c r="F121" s="355">
        <f>+'Distribution Pivot Table'!V$257*100</f>
        <v>0</v>
      </c>
      <c r="G121" s="354">
        <f>+'Distribution Pivot Table'!V$259*100</f>
        <v>0</v>
      </c>
      <c r="H121" s="354">
        <f>+'Distribution Pivot Table'!V$261*100</f>
        <v>0</v>
      </c>
      <c r="I121" s="321">
        <f t="shared" si="59"/>
        <v>0</v>
      </c>
      <c r="J121" s="355">
        <f>+'Distribution Pivot Table'!V$263*100</f>
        <v>0</v>
      </c>
      <c r="K121" s="354">
        <f>+'Distribution Pivot Table'!V$265*100</f>
        <v>0</v>
      </c>
      <c r="L121" s="354">
        <f>+'Distribution Pivot Table'!V$267*100</f>
        <v>0</v>
      </c>
      <c r="M121" s="322">
        <f t="shared" si="60"/>
        <v>0</v>
      </c>
      <c r="N121" s="355">
        <f>+'Distribution Pivot Table'!V$269*100</f>
        <v>0</v>
      </c>
      <c r="O121" s="323">
        <f t="shared" si="61"/>
        <v>0</v>
      </c>
      <c r="P121" s="324">
        <f t="shared" si="61"/>
        <v>0</v>
      </c>
      <c r="Q121" s="324">
        <f t="shared" si="62"/>
        <v>0</v>
      </c>
      <c r="R121" s="302">
        <f t="shared" si="53"/>
        <v>0</v>
      </c>
      <c r="S121" s="302">
        <f t="shared" si="54"/>
        <v>0</v>
      </c>
    </row>
    <row r="122" spans="1:27">
      <c r="A122" s="229"/>
      <c r="B122" s="354"/>
      <c r="C122" s="354"/>
      <c r="D122" s="354"/>
      <c r="E122" s="321"/>
      <c r="F122" s="355"/>
      <c r="G122" s="354"/>
      <c r="H122" s="354"/>
      <c r="I122" s="321"/>
      <c r="J122" s="355"/>
      <c r="K122" s="354"/>
      <c r="L122" s="354"/>
      <c r="M122" s="322"/>
      <c r="N122" s="355"/>
      <c r="O122" s="323"/>
      <c r="P122" s="324"/>
      <c r="Q122" s="324"/>
      <c r="R122" s="302"/>
      <c r="S122" s="302"/>
    </row>
    <row r="123" spans="1:27">
      <c r="A123" s="229" t="s">
        <v>947</v>
      </c>
      <c r="B123" s="354">
        <f>+'Distribution Pivot Table'!V$273*100</f>
        <v>23.323720259552992</v>
      </c>
      <c r="C123" s="354">
        <f>+'Distribution Pivot Table'!V$275*100</f>
        <v>0.37851478010093725</v>
      </c>
      <c r="D123" s="354">
        <f>+'Distribution Pivot Table'!V$277*100</f>
        <v>0</v>
      </c>
      <c r="E123" s="321">
        <f t="shared" si="48"/>
        <v>23.702235039653928</v>
      </c>
      <c r="F123" s="355">
        <f>+'Distribution Pivot Table'!V$279*100</f>
        <v>28.622927180966112</v>
      </c>
      <c r="G123" s="354">
        <f>+'Distribution Pivot Table'!V$281*100</f>
        <v>1.5681326604181687</v>
      </c>
      <c r="H123" s="354">
        <f>+'Distribution Pivot Table'!V$283*100</f>
        <v>0</v>
      </c>
      <c r="I123" s="321">
        <f t="shared" ref="I123:I126" si="63">SUM(F123:H123)</f>
        <v>30.191059841384281</v>
      </c>
      <c r="J123" s="355">
        <f>+'Distribution Pivot Table'!V$285*100</f>
        <v>24.711607786589763</v>
      </c>
      <c r="K123" s="354">
        <f>+'Distribution Pivot Table'!V$287*100</f>
        <v>5.5875991348233596</v>
      </c>
      <c r="L123" s="354">
        <f>+'Distribution Pivot Table'!V$289*100</f>
        <v>0</v>
      </c>
      <c r="M123" s="322">
        <f t="shared" ref="M123:M126" si="64">SUM(J123:L123)</f>
        <v>30.299206921413123</v>
      </c>
      <c r="N123" s="355">
        <f>+'Distribution Pivot Table'!V$291*100</f>
        <v>15.771449170872387</v>
      </c>
      <c r="O123" s="323">
        <f t="shared" ref="O123:P126" si="65">+B123+F123+J123</f>
        <v>76.658255227108867</v>
      </c>
      <c r="P123" s="324">
        <f t="shared" si="65"/>
        <v>7.5342465753424657</v>
      </c>
      <c r="Q123" s="324">
        <f t="shared" ref="Q123:Q126" si="66">+D123+H123+L123+N123</f>
        <v>15.771449170872387</v>
      </c>
      <c r="R123" s="302">
        <f t="shared" si="53"/>
        <v>99.963950973323733</v>
      </c>
      <c r="S123" s="302">
        <f t="shared" si="54"/>
        <v>99.963950973323719</v>
      </c>
    </row>
    <row r="124" spans="1:27">
      <c r="A124" s="229" t="s">
        <v>948</v>
      </c>
      <c r="B124" s="354">
        <f>+'Distribution Pivot Table'!V295*100</f>
        <v>16.68867177185107</v>
      </c>
      <c r="C124" s="354">
        <f>+'Distribution Pivot Table'!V297*100</f>
        <v>1.3789865915559076</v>
      </c>
      <c r="D124" s="354">
        <f>+'Distribution Pivot Table'!V299*100</f>
        <v>0</v>
      </c>
      <c r="E124" s="321">
        <f t="shared" si="48"/>
        <v>18.067658363406977</v>
      </c>
      <c r="F124" s="355">
        <f>+'Distribution Pivot Table'!V301*100</f>
        <v>20.183082475134231</v>
      </c>
      <c r="G124" s="354">
        <f>+'Distribution Pivot Table'!V303*100</f>
        <v>2.1711703781944078</v>
      </c>
      <c r="H124" s="354">
        <f>+'Distribution Pivot Table'!V305*100</f>
        <v>0</v>
      </c>
      <c r="I124" s="321">
        <f t="shared" si="63"/>
        <v>22.354252853328639</v>
      </c>
      <c r="J124" s="355">
        <f>+'Distribution Pivot Table'!V307*100</f>
        <v>33.597394595546163</v>
      </c>
      <c r="K124" s="354">
        <f>+'Distribution Pivot Table'!V309*100</f>
        <v>20.67893084528944</v>
      </c>
      <c r="L124" s="354">
        <f>+'Distribution Pivot Table'!V311*100</f>
        <v>0</v>
      </c>
      <c r="M124" s="322">
        <f t="shared" si="64"/>
        <v>54.276325440835606</v>
      </c>
      <c r="N124" s="355">
        <f>+'Distribution Pivot Table'!V313*100</f>
        <v>5.3017633424287762</v>
      </c>
      <c r="O124" s="323">
        <f t="shared" si="65"/>
        <v>70.469148842531467</v>
      </c>
      <c r="P124" s="324">
        <f t="shared" si="65"/>
        <v>24.229087815039755</v>
      </c>
      <c r="Q124" s="324">
        <f t="shared" si="66"/>
        <v>5.3017633424287762</v>
      </c>
      <c r="R124" s="302">
        <f t="shared" si="53"/>
        <v>99.999999999999986</v>
      </c>
      <c r="S124" s="302">
        <f t="shared" si="54"/>
        <v>100</v>
      </c>
    </row>
    <row r="125" spans="1:27">
      <c r="A125" s="229" t="s">
        <v>949</v>
      </c>
      <c r="B125" s="354">
        <f>+'Distribution Pivot Table'!V317*100</f>
        <v>0.89298172178038238</v>
      </c>
      <c r="C125" s="362">
        <f>+'Distribution Pivot Table'!V319*100</f>
        <v>0</v>
      </c>
      <c r="D125" s="354">
        <f>+'Distribution Pivot Table'!V321*100</f>
        <v>0</v>
      </c>
      <c r="E125" s="321">
        <f t="shared" si="48"/>
        <v>0.89298172178038238</v>
      </c>
      <c r="F125" s="355">
        <f>+'Distribution Pivot Table'!V323*100</f>
        <v>73.322171061811076</v>
      </c>
      <c r="G125" s="354">
        <f>+'Distribution Pivot Table'!V325*100</f>
        <v>0.69764197014092366</v>
      </c>
      <c r="H125" s="354">
        <f>+'Distribution Pivot Table'!V327*100</f>
        <v>0</v>
      </c>
      <c r="I125" s="321">
        <f t="shared" si="63"/>
        <v>74.019813031951998</v>
      </c>
      <c r="J125" s="355">
        <f>+'Distribution Pivot Table'!V329*100</f>
        <v>20.678107994976976</v>
      </c>
      <c r="K125" s="354">
        <f>+'Distribution Pivot Table'!V331*100</f>
        <v>1.6324822101297616</v>
      </c>
      <c r="L125" s="354">
        <f>+'Distribution Pivot Table'!V333*100</f>
        <v>0</v>
      </c>
      <c r="M125" s="322">
        <f t="shared" si="64"/>
        <v>22.310590205106738</v>
      </c>
      <c r="N125" s="355">
        <f>+'Distribution Pivot Table'!V335*100</f>
        <v>2.7766150411608761</v>
      </c>
      <c r="O125" s="323">
        <f t="shared" si="65"/>
        <v>94.893260778568447</v>
      </c>
      <c r="P125" s="324">
        <f t="shared" si="65"/>
        <v>2.3301241802706851</v>
      </c>
      <c r="Q125" s="324">
        <f t="shared" si="66"/>
        <v>2.7766150411608761</v>
      </c>
      <c r="R125" s="302">
        <f t="shared" si="53"/>
        <v>100.00000000000001</v>
      </c>
      <c r="S125" s="302">
        <f t="shared" si="54"/>
        <v>100.00000000000001</v>
      </c>
    </row>
    <row r="126" spans="1:27">
      <c r="A126" s="238" t="s">
        <v>950</v>
      </c>
      <c r="B126" s="364">
        <f>+'Distribution Pivot Table'!V339*100</f>
        <v>31.827658095899931</v>
      </c>
      <c r="C126" s="364">
        <f>+'Distribution Pivot Table'!V341*100</f>
        <v>0</v>
      </c>
      <c r="D126" s="364">
        <f>+'Distribution Pivot Table'!V343*100</f>
        <v>0</v>
      </c>
      <c r="E126" s="365">
        <f t="shared" si="48"/>
        <v>31.827658095899931</v>
      </c>
      <c r="F126" s="366">
        <f>+'Distribution Pivot Table'!V345*100</f>
        <v>39.749826268241833</v>
      </c>
      <c r="G126" s="364">
        <f>+'Distribution Pivot Table'!V347*100</f>
        <v>0.41695621959694229</v>
      </c>
      <c r="H126" s="364">
        <f>+'Distribution Pivot Table'!V349*100</f>
        <v>0</v>
      </c>
      <c r="I126" s="365">
        <f t="shared" si="63"/>
        <v>40.166782487838773</v>
      </c>
      <c r="J126" s="366">
        <f>+'Distribution Pivot Table'!V351*100</f>
        <v>21.542738012508686</v>
      </c>
      <c r="K126" s="364">
        <f>+'Distribution Pivot Table'!V353*100</f>
        <v>4.1000694927032661</v>
      </c>
      <c r="L126" s="364">
        <f>+'Distribution Pivot Table'!V355*100</f>
        <v>0</v>
      </c>
      <c r="M126" s="367">
        <f t="shared" si="64"/>
        <v>25.642807505211952</v>
      </c>
      <c r="N126" s="366">
        <f>+'Distribution Pivot Table'!V357*100</f>
        <v>2.3627519110493398</v>
      </c>
      <c r="O126" s="368">
        <f t="shared" si="65"/>
        <v>93.120222376650446</v>
      </c>
      <c r="P126" s="369">
        <f t="shared" si="65"/>
        <v>4.5170257123002084</v>
      </c>
      <c r="Q126" s="369">
        <f t="shared" si="66"/>
        <v>2.3627519110493398</v>
      </c>
      <c r="R126" s="302">
        <f t="shared" si="53"/>
        <v>100.00000000000001</v>
      </c>
      <c r="S126" s="302">
        <f t="shared" si="54"/>
        <v>100</v>
      </c>
    </row>
    <row r="127" spans="1:27">
      <c r="A127" s="242" t="s">
        <v>964</v>
      </c>
      <c r="B127" s="229"/>
      <c r="C127" s="229"/>
      <c r="D127" s="229"/>
      <c r="E127" s="229"/>
    </row>
    <row r="128" spans="1:27">
      <c r="A128" s="242"/>
      <c r="B128" s="272"/>
      <c r="C128" s="272"/>
      <c r="D128" s="272"/>
      <c r="E128" s="333"/>
      <c r="F128" s="272"/>
      <c r="G128" s="272"/>
      <c r="H128" s="272"/>
      <c r="I128" s="333"/>
      <c r="J128" s="272"/>
      <c r="K128" s="272"/>
      <c r="L128" s="272"/>
      <c r="M128" s="333"/>
      <c r="N128" s="272"/>
      <c r="O128" s="245"/>
      <c r="P128" s="245"/>
      <c r="R128" s="67"/>
    </row>
    <row r="129" spans="1:19">
      <c r="A129" s="229"/>
      <c r="B129" s="229"/>
      <c r="C129" s="229"/>
      <c r="D129" s="229"/>
      <c r="E129" s="229"/>
    </row>
    <row r="130" spans="1:19">
      <c r="Q130" s="244" t="s">
        <v>1303</v>
      </c>
    </row>
    <row r="131" spans="1:19" ht="18">
      <c r="A131" s="205" t="s">
        <v>1003</v>
      </c>
      <c r="B131" s="207"/>
      <c r="C131" s="207"/>
      <c r="D131" s="207"/>
      <c r="E131" s="207"/>
      <c r="F131" s="206"/>
      <c r="G131" s="206"/>
      <c r="H131" s="206"/>
      <c r="I131" s="207"/>
      <c r="J131" s="206"/>
      <c r="K131" s="206"/>
      <c r="L131" s="206"/>
      <c r="M131" s="207"/>
      <c r="N131" s="206"/>
      <c r="O131" s="206"/>
      <c r="P131" s="206"/>
      <c r="Q131" s="206"/>
      <c r="R131" s="280" t="s">
        <v>10</v>
      </c>
    </row>
    <row r="132" spans="1:19" ht="18">
      <c r="A132" s="205"/>
      <c r="B132" s="207"/>
      <c r="C132" s="207"/>
      <c r="D132" s="207"/>
      <c r="E132" s="207"/>
      <c r="F132" s="206"/>
      <c r="G132" s="206"/>
      <c r="H132" s="206"/>
      <c r="I132" s="207"/>
      <c r="J132" s="206"/>
      <c r="K132" s="206"/>
      <c r="L132" s="206"/>
      <c r="M132" s="207"/>
      <c r="N132" s="206"/>
      <c r="O132" s="206"/>
      <c r="P132" s="206"/>
      <c r="Q132" s="206"/>
      <c r="R132" s="280"/>
    </row>
    <row r="133" spans="1:19" ht="15.75">
      <c r="A133" s="208" t="s">
        <v>1000</v>
      </c>
      <c r="B133" s="207"/>
      <c r="C133" s="207"/>
      <c r="D133" s="207"/>
      <c r="E133" s="207"/>
      <c r="F133" s="206"/>
      <c r="G133" s="206"/>
      <c r="H133" s="206"/>
      <c r="I133" s="207"/>
      <c r="J133" s="206"/>
      <c r="K133" s="206"/>
      <c r="L133" s="206"/>
      <c r="M133" s="207"/>
      <c r="N133" s="206"/>
      <c r="O133" s="206"/>
      <c r="P133" s="206"/>
      <c r="Q133" s="206"/>
      <c r="R133" s="280" t="s">
        <v>10</v>
      </c>
    </row>
    <row r="134" spans="1:19" ht="15.75">
      <c r="A134" s="208" t="s">
        <v>1288</v>
      </c>
      <c r="B134" s="207"/>
      <c r="C134" s="207"/>
      <c r="D134" s="207"/>
      <c r="E134" s="207"/>
      <c r="F134" s="206"/>
      <c r="G134" s="206"/>
      <c r="H134" s="206"/>
      <c r="I134" s="207"/>
      <c r="J134" s="206"/>
      <c r="K134" s="206"/>
      <c r="L134" s="206"/>
      <c r="M134" s="207"/>
      <c r="N134" s="206"/>
      <c r="O134" s="206"/>
      <c r="P134" s="206"/>
      <c r="Q134" s="206"/>
      <c r="R134" s="340"/>
    </row>
    <row r="135" spans="1:19" ht="20.25" customHeight="1">
      <c r="A135" s="212"/>
      <c r="B135" s="212"/>
      <c r="C135" s="212"/>
      <c r="D135" s="212"/>
      <c r="E135" s="212"/>
      <c r="F135" s="212"/>
      <c r="G135" s="212"/>
      <c r="H135" s="212"/>
      <c r="I135" s="212"/>
      <c r="R135" s="281"/>
    </row>
    <row r="136" spans="1:19" ht="20.25" customHeight="1">
      <c r="A136" s="84"/>
      <c r="B136" s="214" t="s">
        <v>925</v>
      </c>
      <c r="C136" s="215"/>
      <c r="D136" s="215"/>
      <c r="E136" s="215"/>
      <c r="F136" s="215"/>
      <c r="G136" s="215"/>
      <c r="H136" s="215"/>
      <c r="I136" s="216"/>
      <c r="J136" s="282" t="s">
        <v>10</v>
      </c>
      <c r="K136" s="283"/>
      <c r="L136" s="283"/>
      <c r="M136" s="284"/>
      <c r="N136" s="650" t="s">
        <v>926</v>
      </c>
      <c r="O136" s="653" t="s">
        <v>990</v>
      </c>
      <c r="P136" s="653" t="s">
        <v>991</v>
      </c>
      <c r="Q136" s="653" t="s">
        <v>992</v>
      </c>
      <c r="R136" s="285"/>
      <c r="S136" s="286"/>
    </row>
    <row r="137" spans="1:19" ht="36.75" customHeight="1">
      <c r="A137" s="206"/>
      <c r="B137" s="215" t="s">
        <v>927</v>
      </c>
      <c r="C137" s="215"/>
      <c r="D137" s="215"/>
      <c r="E137" s="221"/>
      <c r="F137" s="222" t="s">
        <v>928</v>
      </c>
      <c r="G137" s="215"/>
      <c r="H137" s="215"/>
      <c r="I137" s="216"/>
      <c r="J137" s="223" t="s">
        <v>929</v>
      </c>
      <c r="K137" s="215"/>
      <c r="L137" s="215"/>
      <c r="M137" s="216"/>
      <c r="N137" s="651"/>
      <c r="O137" s="654"/>
      <c r="P137" s="654"/>
      <c r="Q137" s="654"/>
      <c r="R137" s="285" t="s">
        <v>993</v>
      </c>
      <c r="S137" s="286" t="s">
        <v>993</v>
      </c>
    </row>
    <row r="138" spans="1:19" ht="32.25" customHeight="1">
      <c r="A138" s="290"/>
      <c r="B138" s="224" t="s">
        <v>930</v>
      </c>
      <c r="C138" s="224" t="s">
        <v>931</v>
      </c>
      <c r="D138" s="224" t="s">
        <v>995</v>
      </c>
      <c r="E138" s="291" t="s">
        <v>933</v>
      </c>
      <c r="F138" s="225" t="s">
        <v>930</v>
      </c>
      <c r="G138" s="224" t="s">
        <v>931</v>
      </c>
      <c r="H138" s="224" t="s">
        <v>995</v>
      </c>
      <c r="I138" s="291" t="s">
        <v>933</v>
      </c>
      <c r="J138" s="226" t="s">
        <v>930</v>
      </c>
      <c r="K138" s="227" t="s">
        <v>931</v>
      </c>
      <c r="L138" s="224" t="s">
        <v>995</v>
      </c>
      <c r="M138" s="226" t="s">
        <v>933</v>
      </c>
      <c r="N138" s="652"/>
      <c r="O138" s="655"/>
      <c r="P138" s="655"/>
      <c r="Q138" s="655"/>
      <c r="R138" s="351"/>
      <c r="S138" s="352"/>
    </row>
    <row r="139" spans="1:19" ht="12.75" hidden="1" customHeight="1">
      <c r="A139" s="229" t="s">
        <v>934</v>
      </c>
      <c r="B139" s="229"/>
      <c r="C139" s="229"/>
      <c r="D139" s="229"/>
      <c r="E139" s="305"/>
      <c r="F139" s="298"/>
      <c r="G139" s="272"/>
      <c r="H139" s="272"/>
      <c r="I139" s="297"/>
      <c r="J139" s="298"/>
      <c r="K139" s="272"/>
      <c r="L139" s="272"/>
      <c r="M139" s="299"/>
      <c r="N139" s="298"/>
      <c r="O139" s="341"/>
      <c r="P139" s="301"/>
      <c r="Q139" s="301"/>
      <c r="R139" s="302">
        <f>SUM(F139:H139,J139:L139)+N139</f>
        <v>0</v>
      </c>
      <c r="S139" s="335">
        <f>+Q139+P139+O139</f>
        <v>0</v>
      </c>
    </row>
    <row r="140" spans="1:19" ht="12.75" hidden="1" customHeight="1">
      <c r="A140" s="229"/>
      <c r="B140" s="229"/>
      <c r="C140" s="229"/>
      <c r="D140" s="229"/>
      <c r="E140" s="305"/>
      <c r="F140" s="298"/>
      <c r="G140" s="272"/>
      <c r="H140" s="272"/>
      <c r="I140" s="306"/>
      <c r="J140" s="298"/>
      <c r="K140" s="272"/>
      <c r="L140" s="272"/>
      <c r="M140" s="298"/>
      <c r="N140" s="298"/>
      <c r="O140" s="307"/>
      <c r="P140" s="308"/>
      <c r="Q140" s="308"/>
      <c r="R140" s="285"/>
      <c r="S140" s="286"/>
    </row>
    <row r="141" spans="1:19">
      <c r="A141" s="229" t="s">
        <v>935</v>
      </c>
      <c r="B141" s="354">
        <f>+'Distribution Pivot Table'!W$9*100</f>
        <v>0</v>
      </c>
      <c r="C141" s="354">
        <f>+'Distribution Pivot Table'!W$11*100</f>
        <v>0</v>
      </c>
      <c r="D141" s="354">
        <f>+'Distribution Pivot Table'!W$13*100</f>
        <v>0</v>
      </c>
      <c r="E141" s="321">
        <f t="shared" ref="E141:E159" si="67">SUM(B141:D141)</f>
        <v>0</v>
      </c>
      <c r="F141" s="355">
        <f>+'Distribution Pivot Table'!W$15*100</f>
        <v>0</v>
      </c>
      <c r="G141" s="354">
        <f>+'Distribution Pivot Table'!W$17*100</f>
        <v>0</v>
      </c>
      <c r="H141" s="354">
        <f>+'Distribution Pivot Table'!W$19*100</f>
        <v>0</v>
      </c>
      <c r="I141" s="321">
        <f t="shared" ref="I141:I144" si="68">SUM(F141:H141)</f>
        <v>0</v>
      </c>
      <c r="J141" s="355">
        <f>+'Distribution Pivot Table'!W$21*100</f>
        <v>0</v>
      </c>
      <c r="K141" s="354">
        <f>+'Distribution Pivot Table'!W$23*100</f>
        <v>0</v>
      </c>
      <c r="L141" s="354">
        <f>+'Distribution Pivot Table'!W$25*100</f>
        <v>0</v>
      </c>
      <c r="M141" s="322">
        <f t="shared" ref="M141:M144" si="69">SUM(J141:L141)</f>
        <v>0</v>
      </c>
      <c r="N141" s="355">
        <f>+'Distribution Pivot Table'!W$27*100</f>
        <v>0</v>
      </c>
      <c r="O141" s="323">
        <f t="shared" ref="O141:P144" si="70">+B141+F141+J141</f>
        <v>0</v>
      </c>
      <c r="P141" s="324">
        <f t="shared" si="70"/>
        <v>0</v>
      </c>
      <c r="Q141" s="324">
        <f t="shared" ref="Q141:Q144" si="71">+D141+H141+L141+N141</f>
        <v>0</v>
      </c>
      <c r="R141" s="302">
        <f t="shared" ref="R141:R159" si="72">SUM(B141:D141,F141:H141,J141:L141)+N141</f>
        <v>0</v>
      </c>
      <c r="S141" s="335">
        <f t="shared" ref="S141:S159" si="73">+Q141+P141+O141</f>
        <v>0</v>
      </c>
    </row>
    <row r="142" spans="1:19">
      <c r="A142" s="229" t="s">
        <v>936</v>
      </c>
      <c r="B142" s="354">
        <f>+'Distribution Pivot Table'!W$31*100</f>
        <v>24.068767908309454</v>
      </c>
      <c r="C142" s="354">
        <f>+'Distribution Pivot Table'!W$33*100</f>
        <v>6.6618911174785103</v>
      </c>
      <c r="D142" s="354">
        <f>+'Distribution Pivot Table'!W$35*100</f>
        <v>0</v>
      </c>
      <c r="E142" s="321">
        <f t="shared" si="67"/>
        <v>30.730659025787965</v>
      </c>
      <c r="F142" s="355">
        <f>+'Distribution Pivot Table'!W$37*100</f>
        <v>29.297994269340975</v>
      </c>
      <c r="G142" s="354">
        <f>+'Distribution Pivot Table'!W$39*100</f>
        <v>1.6475644699140399</v>
      </c>
      <c r="H142" s="354">
        <f>+'Distribution Pivot Table'!W$41*100</f>
        <v>0</v>
      </c>
      <c r="I142" s="321">
        <f t="shared" si="68"/>
        <v>30.945558739255016</v>
      </c>
      <c r="J142" s="355">
        <f>+'Distribution Pivot Table'!W$43*100</f>
        <v>28.00859598853868</v>
      </c>
      <c r="K142" s="354">
        <f>+'Distribution Pivot Table'!W$45*100</f>
        <v>6.2320916905444124</v>
      </c>
      <c r="L142" s="354">
        <f>+'Distribution Pivot Table'!W$47*100</f>
        <v>0</v>
      </c>
      <c r="M142" s="322">
        <f t="shared" si="69"/>
        <v>34.240687679083095</v>
      </c>
      <c r="N142" s="355">
        <f>+'Distribution Pivot Table'!W$49*100</f>
        <v>4.0830945558739256</v>
      </c>
      <c r="O142" s="323">
        <f t="shared" si="70"/>
        <v>81.375358166189102</v>
      </c>
      <c r="P142" s="324">
        <f t="shared" si="70"/>
        <v>14.541547277936964</v>
      </c>
      <c r="Q142" s="324">
        <f t="shared" si="71"/>
        <v>4.0830945558739256</v>
      </c>
      <c r="R142" s="302">
        <f t="shared" si="72"/>
        <v>100</v>
      </c>
      <c r="S142" s="302">
        <f t="shared" si="73"/>
        <v>100</v>
      </c>
    </row>
    <row r="143" spans="1:19">
      <c r="A143" s="229" t="s">
        <v>937</v>
      </c>
      <c r="B143" s="354">
        <f>+'Distribution Pivot Table'!W$53*100</f>
        <v>0</v>
      </c>
      <c r="C143" s="354">
        <f>+'Distribution Pivot Table'!W$55*100</f>
        <v>0</v>
      </c>
      <c r="D143" s="354">
        <f>+'Distribution Pivot Table'!W$57*100</f>
        <v>0</v>
      </c>
      <c r="E143" s="321">
        <f t="shared" si="67"/>
        <v>0</v>
      </c>
      <c r="F143" s="355">
        <f>+'Distribution Pivot Table'!W$59*100</f>
        <v>0</v>
      </c>
      <c r="G143" s="354">
        <f>+'Distribution Pivot Table'!W$61*100</f>
        <v>0</v>
      </c>
      <c r="H143" s="354">
        <f>+'Distribution Pivot Table'!W$63*100</f>
        <v>0</v>
      </c>
      <c r="I143" s="321">
        <f t="shared" si="68"/>
        <v>0</v>
      </c>
      <c r="J143" s="355">
        <f>+'Distribution Pivot Table'!W$65*100</f>
        <v>0</v>
      </c>
      <c r="K143" s="354">
        <f>+'Distribution Pivot Table'!W$67*100</f>
        <v>0</v>
      </c>
      <c r="L143" s="354">
        <f>+'Distribution Pivot Table'!W$69*100</f>
        <v>0</v>
      </c>
      <c r="M143" s="322">
        <f t="shared" si="69"/>
        <v>0</v>
      </c>
      <c r="N143" s="355">
        <f>+'Distribution Pivot Table'!W$71*100</f>
        <v>0</v>
      </c>
      <c r="O143" s="323">
        <f t="shared" si="70"/>
        <v>0</v>
      </c>
      <c r="P143" s="324">
        <f t="shared" si="70"/>
        <v>0</v>
      </c>
      <c r="Q143" s="324">
        <f t="shared" si="71"/>
        <v>0</v>
      </c>
      <c r="R143" s="302">
        <f t="shared" si="72"/>
        <v>0</v>
      </c>
      <c r="S143" s="302">
        <f t="shared" si="73"/>
        <v>0</v>
      </c>
    </row>
    <row r="144" spans="1:19">
      <c r="A144" s="229" t="s">
        <v>938</v>
      </c>
      <c r="B144" s="354">
        <f>+'Distribution Pivot Table'!W$75*100</f>
        <v>0</v>
      </c>
      <c r="C144" s="354">
        <f>+'Distribution Pivot Table'!W$77*100</f>
        <v>0</v>
      </c>
      <c r="D144" s="354">
        <f>+'Distribution Pivot Table'!W$79*100</f>
        <v>0</v>
      </c>
      <c r="E144" s="321">
        <f t="shared" si="67"/>
        <v>0</v>
      </c>
      <c r="F144" s="355">
        <f>+'Distribution Pivot Table'!W$81*100</f>
        <v>0</v>
      </c>
      <c r="G144" s="354">
        <f>+'Distribution Pivot Table'!W$83*100</f>
        <v>0</v>
      </c>
      <c r="H144" s="354">
        <f>+'Distribution Pivot Table'!W$85*100</f>
        <v>0</v>
      </c>
      <c r="I144" s="321">
        <f t="shared" si="68"/>
        <v>0</v>
      </c>
      <c r="J144" s="355">
        <f>+'Distribution Pivot Table'!W$87*100</f>
        <v>0</v>
      </c>
      <c r="K144" s="354">
        <f>+'Distribution Pivot Table'!W$89*100</f>
        <v>0</v>
      </c>
      <c r="L144" s="354">
        <f>+'Distribution Pivot Table'!W$91*100</f>
        <v>0</v>
      </c>
      <c r="M144" s="322">
        <f t="shared" si="69"/>
        <v>0</v>
      </c>
      <c r="N144" s="355">
        <f>+'Distribution Pivot Table'!W$93*100</f>
        <v>0</v>
      </c>
      <c r="O144" s="323">
        <f t="shared" si="70"/>
        <v>0</v>
      </c>
      <c r="P144" s="324">
        <f t="shared" si="70"/>
        <v>0</v>
      </c>
      <c r="Q144" s="324">
        <f t="shared" si="71"/>
        <v>0</v>
      </c>
      <c r="R144" s="302">
        <f t="shared" si="72"/>
        <v>0</v>
      </c>
      <c r="S144" s="302">
        <f t="shared" si="73"/>
        <v>0</v>
      </c>
    </row>
    <row r="145" spans="1:27">
      <c r="A145" s="229"/>
      <c r="B145" s="354"/>
      <c r="C145" s="354"/>
      <c r="D145" s="354"/>
      <c r="E145" s="321"/>
      <c r="F145" s="355"/>
      <c r="G145" s="354"/>
      <c r="H145" s="354"/>
      <c r="I145" s="321"/>
      <c r="J145" s="355"/>
      <c r="K145" s="354"/>
      <c r="L145" s="354"/>
      <c r="M145" s="322"/>
      <c r="N145" s="355"/>
      <c r="O145" s="323"/>
      <c r="P145" s="324"/>
      <c r="Q145" s="324"/>
      <c r="R145" s="302"/>
      <c r="S145" s="302"/>
    </row>
    <row r="146" spans="1:27">
      <c r="A146" s="229" t="s">
        <v>939</v>
      </c>
      <c r="B146" s="354">
        <f>+'Distribution Pivot Table'!W$97*100</f>
        <v>3.2097399003873823</v>
      </c>
      <c r="C146" s="354">
        <f>+'Distribution Pivot Table'!W$99*100</f>
        <v>0.60874377421140002</v>
      </c>
      <c r="D146" s="354">
        <f>+'Distribution Pivot Table'!W$101*100</f>
        <v>0</v>
      </c>
      <c r="E146" s="321">
        <f t="shared" si="67"/>
        <v>3.8184836745987822</v>
      </c>
      <c r="F146" s="355">
        <f>+'Distribution Pivot Table'!W$103*100</f>
        <v>39.817376867736584</v>
      </c>
      <c r="G146" s="354">
        <f>+'Distribution Pivot Table'!W$105*100</f>
        <v>5.2296624239070288</v>
      </c>
      <c r="H146" s="354">
        <f>+'Distribution Pivot Table'!W$107*100</f>
        <v>0</v>
      </c>
      <c r="I146" s="321">
        <f t="shared" ref="I146:I149" si="74">SUM(F146:H146)</f>
        <v>45.047039291643614</v>
      </c>
      <c r="J146" s="355">
        <f>+'Distribution Pivot Table'!W$109*100</f>
        <v>37.354731599335913</v>
      </c>
      <c r="K146" s="354">
        <f>+'Distribution Pivot Table'!W$111*100</f>
        <v>13.738240177089098</v>
      </c>
      <c r="L146" s="354">
        <f>+'Distribution Pivot Table'!W$113*100</f>
        <v>0</v>
      </c>
      <c r="M146" s="322">
        <f t="shared" ref="M146:M149" si="75">SUM(J146:L146)</f>
        <v>51.09297177642501</v>
      </c>
      <c r="N146" s="355">
        <f>+'Distribution Pivot Table'!W$115*100</f>
        <v>4.1505257332595462E-2</v>
      </c>
      <c r="O146" s="323">
        <f t="shared" ref="O146:P149" si="76">+B146+F146+J146</f>
        <v>80.381848367459881</v>
      </c>
      <c r="P146" s="324">
        <f t="shared" si="76"/>
        <v>19.576646375207527</v>
      </c>
      <c r="Q146" s="324">
        <f t="shared" ref="Q146:Q149" si="77">+D146+H146+L146+N146</f>
        <v>4.1505257332595462E-2</v>
      </c>
      <c r="R146" s="302">
        <f t="shared" si="72"/>
        <v>100</v>
      </c>
      <c r="S146" s="302">
        <f t="shared" si="73"/>
        <v>100</v>
      </c>
    </row>
    <row r="147" spans="1:27">
      <c r="A147" s="229" t="s">
        <v>940</v>
      </c>
      <c r="B147" s="354">
        <f>+'Distribution Pivot Table'!W$119*100</f>
        <v>13.725490196078432</v>
      </c>
      <c r="C147" s="354">
        <f>+'Distribution Pivot Table'!W$121*100</f>
        <v>0</v>
      </c>
      <c r="D147" s="354">
        <f>+'Distribution Pivot Table'!W$123*100</f>
        <v>0</v>
      </c>
      <c r="E147" s="321">
        <f t="shared" si="67"/>
        <v>13.725490196078432</v>
      </c>
      <c r="F147" s="355">
        <f>+'Distribution Pivot Table'!W$125*100</f>
        <v>37.908496732026144</v>
      </c>
      <c r="G147" s="354">
        <f>+'Distribution Pivot Table'!W$127*100</f>
        <v>2.6143790849673203</v>
      </c>
      <c r="H147" s="354">
        <f>+'Distribution Pivot Table'!W$129*100</f>
        <v>0</v>
      </c>
      <c r="I147" s="321">
        <f t="shared" si="74"/>
        <v>40.522875816993462</v>
      </c>
      <c r="J147" s="355">
        <f>+'Distribution Pivot Table'!W$131*100</f>
        <v>32.679738562091501</v>
      </c>
      <c r="K147" s="354">
        <f>+'Distribution Pivot Table'!W$133*100</f>
        <v>8.4967320261437909</v>
      </c>
      <c r="L147" s="354">
        <f>+'Distribution Pivot Table'!W$135*100</f>
        <v>0</v>
      </c>
      <c r="M147" s="322">
        <f t="shared" si="75"/>
        <v>41.17647058823529</v>
      </c>
      <c r="N147" s="355">
        <f>+'Distribution Pivot Table'!W$137*100</f>
        <v>2.6143790849673203</v>
      </c>
      <c r="O147" s="323">
        <f t="shared" si="76"/>
        <v>84.313725490196077</v>
      </c>
      <c r="P147" s="324">
        <f t="shared" si="76"/>
        <v>11.111111111111111</v>
      </c>
      <c r="Q147" s="324">
        <f t="shared" si="77"/>
        <v>2.6143790849673203</v>
      </c>
      <c r="R147" s="302">
        <f t="shared" si="72"/>
        <v>98.039215686274503</v>
      </c>
      <c r="S147" s="302">
        <f t="shared" si="73"/>
        <v>98.039215686274503</v>
      </c>
    </row>
    <row r="148" spans="1:27">
      <c r="A148" s="229" t="s">
        <v>941</v>
      </c>
      <c r="B148" s="354">
        <f>+'Distribution Pivot Table'!W$141*100</f>
        <v>23.323170731707318</v>
      </c>
      <c r="C148" s="354">
        <f>+'Distribution Pivot Table'!W$143*100</f>
        <v>1.25</v>
      </c>
      <c r="D148" s="354">
        <f>+'Distribution Pivot Table'!W$145*100</f>
        <v>0</v>
      </c>
      <c r="E148" s="321">
        <f t="shared" si="67"/>
        <v>24.573170731707318</v>
      </c>
      <c r="F148" s="355">
        <f>+'Distribution Pivot Table'!W$147*100</f>
        <v>27.652439024390247</v>
      </c>
      <c r="G148" s="354">
        <f>+'Distribution Pivot Table'!W$149*100</f>
        <v>2.8963414634146343</v>
      </c>
      <c r="H148" s="354">
        <f>+'Distribution Pivot Table'!W$151*100</f>
        <v>0</v>
      </c>
      <c r="I148" s="321">
        <f t="shared" si="74"/>
        <v>30.548780487804883</v>
      </c>
      <c r="J148" s="355">
        <f>+'Distribution Pivot Table'!W$153*100</f>
        <v>31.097560975609756</v>
      </c>
      <c r="K148" s="354">
        <f>+'Distribution Pivot Table'!W$155*100</f>
        <v>13.780487804878049</v>
      </c>
      <c r="L148" s="354">
        <f>+'Distribution Pivot Table'!W$157*100</f>
        <v>0</v>
      </c>
      <c r="M148" s="322">
        <f t="shared" si="75"/>
        <v>44.878048780487802</v>
      </c>
      <c r="N148" s="355">
        <f>+'Distribution Pivot Table'!W$159*100</f>
        <v>0</v>
      </c>
      <c r="O148" s="323">
        <f t="shared" si="76"/>
        <v>82.073170731707322</v>
      </c>
      <c r="P148" s="324">
        <f t="shared" si="76"/>
        <v>17.926829268292686</v>
      </c>
      <c r="Q148" s="324">
        <f t="shared" si="77"/>
        <v>0</v>
      </c>
      <c r="R148" s="302">
        <f t="shared" si="72"/>
        <v>100.00000000000001</v>
      </c>
      <c r="S148" s="302">
        <f t="shared" si="73"/>
        <v>100</v>
      </c>
    </row>
    <row r="149" spans="1:27">
      <c r="A149" s="229" t="s">
        <v>942</v>
      </c>
      <c r="B149" s="354">
        <f>+'Distribution Pivot Table'!W$163*100</f>
        <v>0</v>
      </c>
      <c r="C149" s="354">
        <f>+'Distribution Pivot Table'!W$165*100</f>
        <v>0</v>
      </c>
      <c r="D149" s="354">
        <f>+'Distribution Pivot Table'!W$167*100</f>
        <v>0</v>
      </c>
      <c r="E149" s="321">
        <f t="shared" si="67"/>
        <v>0</v>
      </c>
      <c r="F149" s="355">
        <f>+'Distribution Pivot Table'!W$169*100</f>
        <v>0</v>
      </c>
      <c r="G149" s="354">
        <f>+'Distribution Pivot Table'!W$171*100</f>
        <v>0</v>
      </c>
      <c r="H149" s="354">
        <f>+'Distribution Pivot Table'!W$173*100</f>
        <v>0</v>
      </c>
      <c r="I149" s="321">
        <f t="shared" si="74"/>
        <v>0</v>
      </c>
      <c r="J149" s="355">
        <f>+'Distribution Pivot Table'!W$175*100</f>
        <v>0</v>
      </c>
      <c r="K149" s="354">
        <f>+'Distribution Pivot Table'!W$177*100</f>
        <v>0</v>
      </c>
      <c r="L149" s="354">
        <f>+'Distribution Pivot Table'!W$179*100</f>
        <v>0</v>
      </c>
      <c r="M149" s="322">
        <f t="shared" si="75"/>
        <v>0</v>
      </c>
      <c r="N149" s="355">
        <f>+'Distribution Pivot Table'!W$181*100</f>
        <v>0</v>
      </c>
      <c r="O149" s="323">
        <f t="shared" si="76"/>
        <v>0</v>
      </c>
      <c r="P149" s="324">
        <f t="shared" si="76"/>
        <v>0</v>
      </c>
      <c r="Q149" s="324">
        <f t="shared" si="77"/>
        <v>0</v>
      </c>
      <c r="R149" s="302">
        <f t="shared" si="72"/>
        <v>0</v>
      </c>
      <c r="S149" s="302">
        <f t="shared" si="73"/>
        <v>0</v>
      </c>
    </row>
    <row r="150" spans="1:27">
      <c r="A150" s="229"/>
      <c r="B150" s="354"/>
      <c r="C150" s="354"/>
      <c r="D150" s="354"/>
      <c r="E150" s="321"/>
      <c r="F150" s="355"/>
      <c r="G150" s="354"/>
      <c r="H150" s="354"/>
      <c r="I150" s="321"/>
      <c r="J150" s="355"/>
      <c r="K150" s="354"/>
      <c r="L150" s="354"/>
      <c r="M150" s="322"/>
      <c r="N150" s="355"/>
      <c r="O150" s="323"/>
      <c r="P150" s="324"/>
      <c r="Q150" s="324"/>
      <c r="R150" s="302"/>
      <c r="S150" s="302"/>
    </row>
    <row r="151" spans="1:27">
      <c r="A151" s="229" t="s">
        <v>943</v>
      </c>
      <c r="B151" s="354">
        <f>+'Distribution Pivot Table'!W$185*100</f>
        <v>9.515340151178302</v>
      </c>
      <c r="C151" s="354">
        <f>+'Distribution Pivot Table'!W$187*100</f>
        <v>0.17785682525566918</v>
      </c>
      <c r="D151" s="354">
        <f>+'Distribution Pivot Table'!W$189*100</f>
        <v>0</v>
      </c>
      <c r="E151" s="321">
        <f t="shared" si="67"/>
        <v>9.6931969764339705</v>
      </c>
      <c r="F151" s="355">
        <f>+'Distribution Pivot Table'!W$191*100</f>
        <v>22.987994664295243</v>
      </c>
      <c r="G151" s="354">
        <f>+'Distribution Pivot Table'!W$193*100</f>
        <v>0.4001778568252557</v>
      </c>
      <c r="H151" s="354">
        <f>+'Distribution Pivot Table'!W$195*100</f>
        <v>0</v>
      </c>
      <c r="I151" s="321">
        <f t="shared" ref="I151:I154" si="78">SUM(F151:H151)</f>
        <v>23.388172521120499</v>
      </c>
      <c r="J151" s="355">
        <f>+'Distribution Pivot Table'!W$197*100</f>
        <v>54.11293908403735</v>
      </c>
      <c r="K151" s="354">
        <f>+'Distribution Pivot Table'!W$199*100</f>
        <v>4.1796353935082253</v>
      </c>
      <c r="L151" s="354">
        <f>+'Distribution Pivot Table'!W$201*100</f>
        <v>0</v>
      </c>
      <c r="M151" s="322">
        <f t="shared" ref="M151:M154" si="79">SUM(J151:L151)</f>
        <v>58.292574477545578</v>
      </c>
      <c r="N151" s="355">
        <f>+'Distribution Pivot Table'!W$203*100</f>
        <v>8.626056024899956</v>
      </c>
      <c r="O151" s="323">
        <f t="shared" ref="O151:P154" si="80">+B151+F151+J151</f>
        <v>86.616273899510901</v>
      </c>
      <c r="P151" s="324">
        <f t="shared" si="80"/>
        <v>4.7576700755891501</v>
      </c>
      <c r="Q151" s="324">
        <f t="shared" ref="Q151:Q154" si="81">+D151+H151+L151+N151</f>
        <v>8.626056024899956</v>
      </c>
      <c r="R151" s="302">
        <f t="shared" si="72"/>
        <v>100</v>
      </c>
      <c r="S151" s="302">
        <f t="shared" si="73"/>
        <v>100</v>
      </c>
    </row>
    <row r="152" spans="1:27">
      <c r="A152" s="229" t="s">
        <v>944</v>
      </c>
      <c r="B152" s="354">
        <f>+'Distribution Pivot Table'!W$207*100</f>
        <v>0</v>
      </c>
      <c r="C152" s="354">
        <f>+'Distribution Pivot Table'!W$209*100</f>
        <v>0</v>
      </c>
      <c r="D152" s="354">
        <f>+'Distribution Pivot Table'!W$211*108</f>
        <v>0</v>
      </c>
      <c r="E152" s="321">
        <f t="shared" si="67"/>
        <v>0</v>
      </c>
      <c r="F152" s="355">
        <f>+'Distribution Pivot Table'!W$213*100</f>
        <v>25.636192271442038</v>
      </c>
      <c r="G152" s="354">
        <f>+'Distribution Pivot Table'!W$215*100</f>
        <v>2.167766258246937</v>
      </c>
      <c r="H152" s="354">
        <f>+'Distribution Pivot Table'!W$217*100</f>
        <v>0</v>
      </c>
      <c r="I152" s="321">
        <f t="shared" si="78"/>
        <v>27.803958529688977</v>
      </c>
      <c r="J152" s="355">
        <f>+'Distribution Pivot Table'!W$219*100</f>
        <v>48.727615457115931</v>
      </c>
      <c r="K152" s="354">
        <f>+'Distribution Pivot Table'!W$221*100</f>
        <v>23.468426013195099</v>
      </c>
      <c r="L152" s="354">
        <f>+'Distribution Pivot Table'!W$223*100</f>
        <v>0</v>
      </c>
      <c r="M152" s="322">
        <f t="shared" si="79"/>
        <v>72.19604147031103</v>
      </c>
      <c r="N152" s="355">
        <f>+'Distribution Pivot Table'!W$225*100</f>
        <v>0</v>
      </c>
      <c r="O152" s="323">
        <f t="shared" si="80"/>
        <v>74.363807728557973</v>
      </c>
      <c r="P152" s="324">
        <f t="shared" si="80"/>
        <v>25.636192271442034</v>
      </c>
      <c r="Q152" s="324">
        <f t="shared" si="81"/>
        <v>0</v>
      </c>
      <c r="R152" s="302">
        <f t="shared" si="72"/>
        <v>100.00000000000001</v>
      </c>
      <c r="S152" s="302">
        <f t="shared" si="73"/>
        <v>100</v>
      </c>
    </row>
    <row r="153" spans="1:27">
      <c r="A153" s="229" t="s">
        <v>945</v>
      </c>
      <c r="B153" s="354">
        <f>+'Distribution Pivot Table'!W$229*100</f>
        <v>0</v>
      </c>
      <c r="C153" s="354">
        <f>+'Distribution Pivot Table'!W$231*100</f>
        <v>0</v>
      </c>
      <c r="D153" s="354">
        <f>+'Distribution Pivot Table'!W$233*100</f>
        <v>0</v>
      </c>
      <c r="E153" s="321">
        <f t="shared" si="67"/>
        <v>0</v>
      </c>
      <c r="F153" s="355">
        <f>+'Distribution Pivot Table'!W$235*100</f>
        <v>0</v>
      </c>
      <c r="G153" s="354">
        <f>+'Distribution Pivot Table'!W$237*100</f>
        <v>0</v>
      </c>
      <c r="H153" s="354">
        <f>+'Distribution Pivot Table'!W$239*100</f>
        <v>0</v>
      </c>
      <c r="I153" s="321">
        <f t="shared" si="78"/>
        <v>0</v>
      </c>
      <c r="J153" s="355">
        <f>+'Distribution Pivot Table'!W$241*100</f>
        <v>0</v>
      </c>
      <c r="K153" s="354">
        <f>+'Distribution Pivot Table'!W$243*100</f>
        <v>0</v>
      </c>
      <c r="L153" s="354">
        <f>+'Distribution Pivot Table'!W$245*100</f>
        <v>0</v>
      </c>
      <c r="M153" s="322">
        <f t="shared" si="79"/>
        <v>0</v>
      </c>
      <c r="N153" s="355">
        <f>+'Distribution Pivot Table'!W$247*100</f>
        <v>0</v>
      </c>
      <c r="O153" s="323">
        <f t="shared" si="80"/>
        <v>0</v>
      </c>
      <c r="P153" s="324">
        <f t="shared" si="80"/>
        <v>0</v>
      </c>
      <c r="Q153" s="324">
        <f t="shared" si="81"/>
        <v>0</v>
      </c>
      <c r="R153" s="302">
        <f t="shared" si="72"/>
        <v>0</v>
      </c>
      <c r="S153" s="302">
        <f t="shared" si="73"/>
        <v>0</v>
      </c>
      <c r="AA153" s="251"/>
    </row>
    <row r="154" spans="1:27">
      <c r="A154" s="229" t="s">
        <v>946</v>
      </c>
      <c r="B154" s="354">
        <f>+'Distribution Pivot Table'!W$251*100</f>
        <v>0</v>
      </c>
      <c r="C154" s="354">
        <f>+'Distribution Pivot Table'!W$253*100</f>
        <v>0</v>
      </c>
      <c r="D154" s="354">
        <f>+'Distribution Pivot Table'!W$255*100</f>
        <v>0</v>
      </c>
      <c r="E154" s="321">
        <f t="shared" si="67"/>
        <v>0</v>
      </c>
      <c r="F154" s="355">
        <f>+'Distribution Pivot Table'!W$257*100</f>
        <v>0</v>
      </c>
      <c r="G154" s="354">
        <f>+'Distribution Pivot Table'!W$259*100</f>
        <v>0</v>
      </c>
      <c r="H154" s="354">
        <f>+'Distribution Pivot Table'!W$261*100</f>
        <v>0</v>
      </c>
      <c r="I154" s="321">
        <f t="shared" si="78"/>
        <v>0</v>
      </c>
      <c r="J154" s="355">
        <f>+'Distribution Pivot Table'!W$263*100</f>
        <v>0</v>
      </c>
      <c r="K154" s="354">
        <f>+'Distribution Pivot Table'!W$265*100</f>
        <v>0</v>
      </c>
      <c r="L154" s="354">
        <f>+'Distribution Pivot Table'!W$267*100</f>
        <v>0</v>
      </c>
      <c r="M154" s="322">
        <f t="shared" si="79"/>
        <v>0</v>
      </c>
      <c r="N154" s="355">
        <f>+'Distribution Pivot Table'!W$269*100</f>
        <v>0</v>
      </c>
      <c r="O154" s="323">
        <f t="shared" si="80"/>
        <v>0</v>
      </c>
      <c r="P154" s="324">
        <f t="shared" si="80"/>
        <v>0</v>
      </c>
      <c r="Q154" s="324">
        <f t="shared" si="81"/>
        <v>0</v>
      </c>
      <c r="R154" s="302">
        <f t="shared" si="72"/>
        <v>0</v>
      </c>
      <c r="S154" s="302">
        <f t="shared" si="73"/>
        <v>0</v>
      </c>
    </row>
    <row r="155" spans="1:27">
      <c r="A155" s="229"/>
      <c r="B155" s="354"/>
      <c r="C155" s="354"/>
      <c r="D155" s="354"/>
      <c r="E155" s="321"/>
      <c r="F155" s="355"/>
      <c r="G155" s="354"/>
      <c r="H155" s="354"/>
      <c r="I155" s="321"/>
      <c r="J155" s="355"/>
      <c r="K155" s="354"/>
      <c r="L155" s="354"/>
      <c r="M155" s="322"/>
      <c r="N155" s="355"/>
      <c r="O155" s="323"/>
      <c r="P155" s="324"/>
      <c r="Q155" s="324"/>
      <c r="R155" s="302"/>
      <c r="S155" s="302"/>
    </row>
    <row r="156" spans="1:27">
      <c r="A156" s="229" t="s">
        <v>947</v>
      </c>
      <c r="B156" s="354">
        <f>+'Distribution Pivot Table'!W$273*100</f>
        <v>23.98843930635838</v>
      </c>
      <c r="C156" s="354">
        <f>+'Distribution Pivot Table'!W$275*100</f>
        <v>0.96339113680154131</v>
      </c>
      <c r="D156" s="354">
        <f>+'Distribution Pivot Table'!W$277*100</f>
        <v>0</v>
      </c>
      <c r="E156" s="321">
        <f t="shared" si="67"/>
        <v>24.95183044315992</v>
      </c>
      <c r="F156" s="355">
        <f>+'Distribution Pivot Table'!W$279*100</f>
        <v>25.626204238921002</v>
      </c>
      <c r="G156" s="354">
        <f>+'Distribution Pivot Table'!W$281*100</f>
        <v>0.67437379576107903</v>
      </c>
      <c r="H156" s="354">
        <f>+'Distribution Pivot Table'!W$283*100</f>
        <v>0</v>
      </c>
      <c r="I156" s="321">
        <f t="shared" ref="I156:I159" si="82">SUM(F156:H156)</f>
        <v>26.300578034682079</v>
      </c>
      <c r="J156" s="355">
        <f>+'Distribution Pivot Table'!W$285*100</f>
        <v>22.639691714836225</v>
      </c>
      <c r="K156" s="354">
        <f>+'Distribution Pivot Table'!W$287*100</f>
        <v>4.8169556840077075</v>
      </c>
      <c r="L156" s="354">
        <f>+'Distribution Pivot Table'!W$289*100</f>
        <v>0</v>
      </c>
      <c r="M156" s="322">
        <f t="shared" ref="M156:M159" si="83">SUM(J156:L156)</f>
        <v>27.456647398843934</v>
      </c>
      <c r="N156" s="355">
        <f>+'Distribution Pivot Table'!W$291*100</f>
        <v>21.290944123314066</v>
      </c>
      <c r="O156" s="323">
        <f t="shared" ref="O156:P159" si="84">+B156+F156+J156</f>
        <v>72.254335260115596</v>
      </c>
      <c r="P156" s="324">
        <f t="shared" si="84"/>
        <v>6.4547206165703273</v>
      </c>
      <c r="Q156" s="324">
        <f t="shared" ref="Q156:Q159" si="85">+D156+H156+L156+N156</f>
        <v>21.290944123314066</v>
      </c>
      <c r="R156" s="302">
        <f t="shared" si="72"/>
        <v>100</v>
      </c>
      <c r="S156" s="302">
        <f t="shared" si="73"/>
        <v>99.999999999999986</v>
      </c>
    </row>
    <row r="157" spans="1:27">
      <c r="A157" s="229" t="s">
        <v>948</v>
      </c>
      <c r="B157" s="354">
        <f>+'Distribution Pivot Table'!W295*100</f>
        <v>3.8658146964856228</v>
      </c>
      <c r="C157" s="354">
        <f>+'Distribution Pivot Table'!W297*100</f>
        <v>0.30351437699680511</v>
      </c>
      <c r="D157" s="354">
        <f>+'Distribution Pivot Table'!W299*100</f>
        <v>0</v>
      </c>
      <c r="E157" s="321">
        <f t="shared" si="67"/>
        <v>4.1693290734824275</v>
      </c>
      <c r="F157" s="355">
        <f>+'Distribution Pivot Table'!W301*100</f>
        <v>7.6038338658146962</v>
      </c>
      <c r="G157" s="354">
        <f>+'Distribution Pivot Table'!W303*100</f>
        <v>0.46325878594249198</v>
      </c>
      <c r="H157" s="354">
        <f>+'Distribution Pivot Table'!W305*100</f>
        <v>0</v>
      </c>
      <c r="I157" s="321">
        <f t="shared" si="82"/>
        <v>8.0670926517571875</v>
      </c>
      <c r="J157" s="355">
        <f>+'Distribution Pivot Table'!W307*100</f>
        <v>37.188498402555908</v>
      </c>
      <c r="K157" s="354">
        <f>+'Distribution Pivot Table'!W309*100</f>
        <v>43.993610223642172</v>
      </c>
      <c r="L157" s="354">
        <f>+'Distribution Pivot Table'!W311*100</f>
        <v>0</v>
      </c>
      <c r="M157" s="322">
        <f t="shared" si="83"/>
        <v>81.182108626198072</v>
      </c>
      <c r="N157" s="355">
        <f>+'Distribution Pivot Table'!W313*100</f>
        <v>6.581469648562301</v>
      </c>
      <c r="O157" s="323">
        <f t="shared" si="84"/>
        <v>48.658146964856229</v>
      </c>
      <c r="P157" s="324">
        <f t="shared" si="84"/>
        <v>44.760383386581466</v>
      </c>
      <c r="Q157" s="324">
        <f t="shared" si="85"/>
        <v>6.581469648562301</v>
      </c>
      <c r="R157" s="302">
        <f t="shared" si="72"/>
        <v>100</v>
      </c>
      <c r="S157" s="302">
        <f t="shared" si="73"/>
        <v>100</v>
      </c>
    </row>
    <row r="158" spans="1:27">
      <c r="A158" s="229" t="s">
        <v>949</v>
      </c>
      <c r="B158" s="362">
        <f>+'Distribution Pivot Table'!W317*100</f>
        <v>5.1428571428571423</v>
      </c>
      <c r="C158" s="362">
        <f>+'Distribution Pivot Table'!W319*100</f>
        <v>0</v>
      </c>
      <c r="D158" s="354">
        <f>+'Distribution Pivot Table'!W321*100</f>
        <v>0</v>
      </c>
      <c r="E158" s="321">
        <f t="shared" si="67"/>
        <v>5.1428571428571423</v>
      </c>
      <c r="F158" s="355">
        <f>+'Distribution Pivot Table'!W323*100</f>
        <v>46.428571428571431</v>
      </c>
      <c r="G158" s="354">
        <f>+'Distribution Pivot Table'!W325*100</f>
        <v>3.4285714285714288</v>
      </c>
      <c r="H158" s="354">
        <f>+'Distribution Pivot Table'!W327*100</f>
        <v>0</v>
      </c>
      <c r="I158" s="321">
        <f t="shared" si="82"/>
        <v>49.857142857142861</v>
      </c>
      <c r="J158" s="355">
        <f>+'Distribution Pivot Table'!W329*100</f>
        <v>33</v>
      </c>
      <c r="K158" s="354">
        <f>+'Distribution Pivot Table'!W331*100</f>
        <v>6.7142857142857144</v>
      </c>
      <c r="L158" s="354">
        <f>+'Distribution Pivot Table'!W333*100</f>
        <v>0</v>
      </c>
      <c r="M158" s="322">
        <f t="shared" si="83"/>
        <v>39.714285714285715</v>
      </c>
      <c r="N158" s="355">
        <f>+'Distribution Pivot Table'!W335*100</f>
        <v>5.2857142857142856</v>
      </c>
      <c r="O158" s="323">
        <f t="shared" si="84"/>
        <v>84.571428571428569</v>
      </c>
      <c r="P158" s="324">
        <f t="shared" si="84"/>
        <v>10.142857142857142</v>
      </c>
      <c r="Q158" s="324">
        <f t="shared" si="85"/>
        <v>5.2857142857142856</v>
      </c>
      <c r="R158" s="302">
        <f t="shared" si="72"/>
        <v>100</v>
      </c>
      <c r="S158" s="302">
        <f t="shared" si="73"/>
        <v>100</v>
      </c>
    </row>
    <row r="159" spans="1:27">
      <c r="A159" s="238" t="s">
        <v>950</v>
      </c>
      <c r="B159" s="364">
        <f>+'Distribution Pivot Table'!W339*100</f>
        <v>22.279792746113987</v>
      </c>
      <c r="C159" s="364">
        <f>+'Distribution Pivot Table'!W341*100</f>
        <v>0.1295336787564767</v>
      </c>
      <c r="D159" s="364">
        <f>+'Distribution Pivot Table'!W343*100</f>
        <v>0</v>
      </c>
      <c r="E159" s="365">
        <f t="shared" si="67"/>
        <v>22.409326424870464</v>
      </c>
      <c r="F159" s="366">
        <f>+'Distribution Pivot Table'!W345*100</f>
        <v>32.901554404145081</v>
      </c>
      <c r="G159" s="364">
        <f>+'Distribution Pivot Table'!W347*100</f>
        <v>0.64766839378238339</v>
      </c>
      <c r="H159" s="364">
        <f>+'Distribution Pivot Table'!W349*100</f>
        <v>0</v>
      </c>
      <c r="I159" s="365">
        <f t="shared" si="82"/>
        <v>33.549222797927463</v>
      </c>
      <c r="J159" s="366">
        <f>+'Distribution Pivot Table'!W351*100</f>
        <v>34.974093264248708</v>
      </c>
      <c r="K159" s="364">
        <f>+'Distribution Pivot Table'!W353*100</f>
        <v>4.9222797927461137</v>
      </c>
      <c r="L159" s="364">
        <f>+'Distribution Pivot Table'!W355*100</f>
        <v>0</v>
      </c>
      <c r="M159" s="367">
        <f t="shared" si="83"/>
        <v>39.896373056994818</v>
      </c>
      <c r="N159" s="366">
        <f>+'Distribution Pivot Table'!W357*100</f>
        <v>4.1450777202072544</v>
      </c>
      <c r="O159" s="368">
        <f t="shared" si="84"/>
        <v>90.15544041450778</v>
      </c>
      <c r="P159" s="369">
        <f t="shared" si="84"/>
        <v>5.6994818652849739</v>
      </c>
      <c r="Q159" s="369">
        <f t="shared" si="85"/>
        <v>4.1450777202072544</v>
      </c>
      <c r="R159" s="302">
        <f t="shared" si="72"/>
        <v>100</v>
      </c>
      <c r="S159" s="302">
        <f t="shared" si="73"/>
        <v>100</v>
      </c>
    </row>
    <row r="160" spans="1:27">
      <c r="A160" s="242" t="s">
        <v>964</v>
      </c>
      <c r="B160" s="229"/>
      <c r="C160" s="229"/>
      <c r="D160" s="229"/>
      <c r="E160" s="229"/>
    </row>
    <row r="161" spans="1:19">
      <c r="A161" s="242"/>
      <c r="B161" s="272"/>
      <c r="C161" s="272"/>
      <c r="D161" s="272"/>
      <c r="E161" s="333"/>
      <c r="F161" s="272"/>
      <c r="G161" s="272"/>
      <c r="H161" s="272"/>
      <c r="I161" s="333"/>
      <c r="J161" s="272"/>
      <c r="K161" s="272"/>
      <c r="L161" s="272"/>
      <c r="M161" s="333"/>
      <c r="N161" s="272"/>
      <c r="O161" s="245"/>
      <c r="P161" s="245"/>
      <c r="R161" s="67"/>
    </row>
    <row r="162" spans="1:19">
      <c r="A162" s="229"/>
      <c r="B162" s="229"/>
      <c r="C162" s="229"/>
      <c r="D162" s="229"/>
      <c r="E162" s="229"/>
    </row>
    <row r="163" spans="1:19">
      <c r="Q163" s="244" t="s">
        <v>1303</v>
      </c>
    </row>
    <row r="164" spans="1:19" ht="18">
      <c r="A164" s="205" t="s">
        <v>1004</v>
      </c>
      <c r="B164" s="207"/>
      <c r="C164" s="207"/>
      <c r="D164" s="207"/>
      <c r="E164" s="207"/>
      <c r="F164" s="206"/>
      <c r="G164" s="206"/>
      <c r="H164" s="206"/>
      <c r="I164" s="207"/>
      <c r="J164" s="206"/>
      <c r="K164" s="206"/>
      <c r="L164" s="206"/>
      <c r="M164" s="207"/>
      <c r="N164" s="206"/>
      <c r="O164" s="206"/>
      <c r="P164" s="206"/>
      <c r="Q164" s="206"/>
      <c r="R164" s="340"/>
    </row>
    <row r="165" spans="1:19" ht="18">
      <c r="A165" s="205"/>
      <c r="B165" s="207"/>
      <c r="C165" s="207"/>
      <c r="D165" s="207"/>
      <c r="E165" s="207"/>
      <c r="F165" s="206"/>
      <c r="G165" s="206"/>
      <c r="H165" s="206"/>
      <c r="I165" s="207"/>
      <c r="J165" s="206"/>
      <c r="K165" s="206"/>
      <c r="L165" s="206"/>
      <c r="M165" s="207"/>
      <c r="N165" s="206"/>
      <c r="O165" s="206"/>
      <c r="P165" s="206"/>
      <c r="Q165" s="206"/>
      <c r="R165" s="340"/>
    </row>
    <row r="166" spans="1:19" ht="15.75">
      <c r="A166" s="208" t="s">
        <v>1000</v>
      </c>
      <c r="B166" s="207"/>
      <c r="C166" s="207"/>
      <c r="D166" s="207"/>
      <c r="E166" s="207"/>
      <c r="F166" s="206"/>
      <c r="G166" s="206"/>
      <c r="H166" s="206"/>
      <c r="I166" s="207"/>
      <c r="J166" s="206"/>
      <c r="K166" s="206"/>
      <c r="L166" s="206"/>
      <c r="M166" s="207"/>
      <c r="N166" s="206"/>
      <c r="O166" s="206"/>
      <c r="P166" s="206"/>
      <c r="Q166" s="206"/>
      <c r="R166" s="340"/>
    </row>
    <row r="167" spans="1:19" ht="15.75">
      <c r="A167" s="208" t="s">
        <v>1289</v>
      </c>
      <c r="B167" s="207"/>
      <c r="C167" s="207"/>
      <c r="D167" s="207"/>
      <c r="E167" s="207"/>
      <c r="F167" s="206"/>
      <c r="G167" s="206"/>
      <c r="H167" s="206"/>
      <c r="I167" s="207"/>
      <c r="J167" s="206"/>
      <c r="K167" s="206"/>
      <c r="L167" s="206"/>
      <c r="M167" s="207"/>
      <c r="N167" s="206"/>
      <c r="O167" s="206"/>
      <c r="P167" s="206"/>
      <c r="Q167" s="206"/>
      <c r="R167" s="340"/>
    </row>
    <row r="168" spans="1:19" ht="19.5" customHeight="1">
      <c r="A168" s="212"/>
      <c r="B168" s="212"/>
      <c r="C168" s="212"/>
      <c r="D168" s="212"/>
      <c r="E168" s="212"/>
      <c r="F168" s="212"/>
      <c r="G168" s="212"/>
      <c r="H168" s="212"/>
      <c r="I168" s="212"/>
      <c r="R168" s="281"/>
    </row>
    <row r="169" spans="1:19" ht="19.5" customHeight="1">
      <c r="A169" s="84"/>
      <c r="B169" s="214" t="s">
        <v>925</v>
      </c>
      <c r="C169" s="215"/>
      <c r="D169" s="215"/>
      <c r="E169" s="215"/>
      <c r="F169" s="215"/>
      <c r="G169" s="215"/>
      <c r="H169" s="215"/>
      <c r="I169" s="216"/>
      <c r="J169" s="282" t="s">
        <v>10</v>
      </c>
      <c r="K169" s="283"/>
      <c r="L169" s="283"/>
      <c r="M169" s="284"/>
      <c r="N169" s="650" t="s">
        <v>926</v>
      </c>
      <c r="O169" s="653" t="s">
        <v>990</v>
      </c>
      <c r="P169" s="653" t="s">
        <v>991</v>
      </c>
      <c r="Q169" s="653" t="s">
        <v>992</v>
      </c>
      <c r="R169" s="285"/>
      <c r="S169" s="286"/>
    </row>
    <row r="170" spans="1:19" ht="36.75" customHeight="1">
      <c r="A170" s="206"/>
      <c r="B170" s="215" t="s">
        <v>927</v>
      </c>
      <c r="C170" s="215"/>
      <c r="D170" s="215"/>
      <c r="E170" s="221"/>
      <c r="F170" s="222" t="s">
        <v>928</v>
      </c>
      <c r="G170" s="215"/>
      <c r="H170" s="215"/>
      <c r="I170" s="216"/>
      <c r="J170" s="223" t="s">
        <v>929</v>
      </c>
      <c r="K170" s="215"/>
      <c r="L170" s="215"/>
      <c r="M170" s="216"/>
      <c r="N170" s="651"/>
      <c r="O170" s="654"/>
      <c r="P170" s="654"/>
      <c r="Q170" s="654"/>
      <c r="R170" s="285" t="s">
        <v>993</v>
      </c>
      <c r="S170" s="286" t="s">
        <v>993</v>
      </c>
    </row>
    <row r="171" spans="1:19" ht="26.25" customHeight="1">
      <c r="A171" s="290"/>
      <c r="B171" s="224" t="s">
        <v>930</v>
      </c>
      <c r="C171" s="224" t="s">
        <v>931</v>
      </c>
      <c r="D171" s="224" t="s">
        <v>995</v>
      </c>
      <c r="E171" s="291" t="s">
        <v>933</v>
      </c>
      <c r="F171" s="225" t="s">
        <v>930</v>
      </c>
      <c r="G171" s="224" t="s">
        <v>931</v>
      </c>
      <c r="H171" s="224" t="s">
        <v>995</v>
      </c>
      <c r="I171" s="291" t="s">
        <v>933</v>
      </c>
      <c r="J171" s="226" t="s">
        <v>930</v>
      </c>
      <c r="K171" s="227" t="s">
        <v>931</v>
      </c>
      <c r="L171" s="224" t="s">
        <v>995</v>
      </c>
      <c r="M171" s="226" t="s">
        <v>933</v>
      </c>
      <c r="N171" s="652"/>
      <c r="O171" s="655"/>
      <c r="P171" s="655"/>
      <c r="Q171" s="655"/>
      <c r="R171" s="351"/>
      <c r="S171" s="352"/>
    </row>
    <row r="172" spans="1:19" ht="12.75" hidden="1" customHeight="1">
      <c r="A172" s="229" t="s">
        <v>934</v>
      </c>
      <c r="B172" s="229"/>
      <c r="C172" s="229"/>
      <c r="D172" s="229"/>
      <c r="E172" s="305"/>
      <c r="F172" s="298"/>
      <c r="G172" s="272"/>
      <c r="H172" s="272"/>
      <c r="I172" s="297"/>
      <c r="J172" s="298"/>
      <c r="K172" s="272"/>
      <c r="L172" s="272"/>
      <c r="M172" s="299"/>
      <c r="N172" s="298"/>
      <c r="O172" s="341"/>
      <c r="P172" s="301"/>
      <c r="Q172" s="301"/>
      <c r="R172" s="302">
        <f>SUM(F172:H172,J172:L172)+N172</f>
        <v>0</v>
      </c>
      <c r="S172" s="335">
        <f>+Q172+P172+O172</f>
        <v>0</v>
      </c>
    </row>
    <row r="173" spans="1:19" ht="12.75" hidden="1" customHeight="1">
      <c r="A173" s="229"/>
      <c r="B173" s="229"/>
      <c r="C173" s="229"/>
      <c r="D173" s="229"/>
      <c r="E173" s="305"/>
      <c r="F173" s="298"/>
      <c r="G173" s="272"/>
      <c r="H173" s="272"/>
      <c r="I173" s="306"/>
      <c r="J173" s="298"/>
      <c r="K173" s="272"/>
      <c r="L173" s="272"/>
      <c r="M173" s="298"/>
      <c r="N173" s="298"/>
      <c r="O173" s="307"/>
      <c r="P173" s="308"/>
      <c r="Q173" s="308"/>
      <c r="R173" s="285"/>
      <c r="S173" s="286"/>
    </row>
    <row r="174" spans="1:19">
      <c r="A174" s="229" t="s">
        <v>935</v>
      </c>
      <c r="B174" s="354">
        <f>+'Distribution Pivot Table'!X$9*100</f>
        <v>0</v>
      </c>
      <c r="C174" s="354">
        <f>+'Distribution Pivot Table'!X$11*100</f>
        <v>0</v>
      </c>
      <c r="D174" s="354">
        <f>+'Distribution Pivot Table'!X$13*100</f>
        <v>0</v>
      </c>
      <c r="E174" s="321">
        <f t="shared" ref="E174:E192" si="86">SUM(B174:D174)</f>
        <v>0</v>
      </c>
      <c r="F174" s="355">
        <f>+'Distribution Pivot Table'!X$15*100</f>
        <v>0</v>
      </c>
      <c r="G174" s="354">
        <f>+'Distribution Pivot Table'!X$17*100</f>
        <v>0</v>
      </c>
      <c r="H174" s="354">
        <f>+'Distribution Pivot Table'!X$19*100</f>
        <v>0</v>
      </c>
      <c r="I174" s="321">
        <f t="shared" ref="I174:I177" si="87">SUM(F174:H174)</f>
        <v>0</v>
      </c>
      <c r="J174" s="355">
        <f>+'Distribution Pivot Table'!X$21*100</f>
        <v>0</v>
      </c>
      <c r="K174" s="354">
        <f>+'Distribution Pivot Table'!X$23*100</f>
        <v>0</v>
      </c>
      <c r="L174" s="354">
        <f>+'Distribution Pivot Table'!X$25*100</f>
        <v>0</v>
      </c>
      <c r="M174" s="322">
        <f t="shared" ref="M174:M177" si="88">SUM(J174:L174)</f>
        <v>0</v>
      </c>
      <c r="N174" s="355">
        <f>+'Distribution Pivot Table'!X$27*100</f>
        <v>0</v>
      </c>
      <c r="O174" s="323">
        <f t="shared" ref="O174:P177" si="89">+B174+F174+J174</f>
        <v>0</v>
      </c>
      <c r="P174" s="324">
        <f t="shared" si="89"/>
        <v>0</v>
      </c>
      <c r="Q174" s="324">
        <f t="shared" ref="Q174:Q177" si="90">+D174+H174+L174+N174</f>
        <v>0</v>
      </c>
      <c r="R174" s="302">
        <f t="shared" ref="R174:R192" si="91">SUM(B174:D174,F174:H174,J174:L174)+N174</f>
        <v>0</v>
      </c>
      <c r="S174" s="335">
        <f t="shared" ref="S174:S192" si="92">+Q174+P174+O174</f>
        <v>0</v>
      </c>
    </row>
    <row r="175" spans="1:19">
      <c r="A175" s="229" t="s">
        <v>936</v>
      </c>
      <c r="B175" s="354">
        <f>+'Distribution Pivot Table'!X$31*100</f>
        <v>0</v>
      </c>
      <c r="C175" s="354">
        <f>+'Distribution Pivot Table'!X$33*100</f>
        <v>0</v>
      </c>
      <c r="D175" s="354">
        <f>+'Distribution Pivot Table'!X$35*100</f>
        <v>0</v>
      </c>
      <c r="E175" s="321">
        <f t="shared" si="86"/>
        <v>0</v>
      </c>
      <c r="F175" s="355">
        <f>+'Distribution Pivot Table'!X$37*100</f>
        <v>0</v>
      </c>
      <c r="G175" s="354">
        <f>+'Distribution Pivot Table'!X$39*100</f>
        <v>0</v>
      </c>
      <c r="H175" s="354">
        <f>+'Distribution Pivot Table'!X$41*100</f>
        <v>0</v>
      </c>
      <c r="I175" s="321">
        <f t="shared" si="87"/>
        <v>0</v>
      </c>
      <c r="J175" s="355">
        <f>+'Distribution Pivot Table'!X$43*100</f>
        <v>0</v>
      </c>
      <c r="K175" s="354">
        <f>+'Distribution Pivot Table'!X$45*100</f>
        <v>0</v>
      </c>
      <c r="L175" s="354">
        <f>+'Distribution Pivot Table'!X$47*100</f>
        <v>0</v>
      </c>
      <c r="M175" s="322">
        <f t="shared" si="88"/>
        <v>0</v>
      </c>
      <c r="N175" s="355">
        <f>+'Distribution Pivot Table'!X$49*100</f>
        <v>0</v>
      </c>
      <c r="O175" s="323">
        <f t="shared" si="89"/>
        <v>0</v>
      </c>
      <c r="P175" s="324">
        <f t="shared" si="89"/>
        <v>0</v>
      </c>
      <c r="Q175" s="324">
        <f t="shared" si="90"/>
        <v>0</v>
      </c>
      <c r="R175" s="302">
        <f t="shared" si="91"/>
        <v>0</v>
      </c>
      <c r="S175" s="302">
        <f t="shared" si="92"/>
        <v>0</v>
      </c>
    </row>
    <row r="176" spans="1:19">
      <c r="A176" s="229" t="s">
        <v>937</v>
      </c>
      <c r="B176" s="354">
        <f>+'Distribution Pivot Table'!X$53*100</f>
        <v>0</v>
      </c>
      <c r="C176" s="354">
        <f>+'Distribution Pivot Table'!X$55*100</f>
        <v>0</v>
      </c>
      <c r="D176" s="354">
        <f>+'Distribution Pivot Table'!X$57*100</f>
        <v>0</v>
      </c>
      <c r="E176" s="321">
        <f t="shared" si="86"/>
        <v>0</v>
      </c>
      <c r="F176" s="355">
        <f>+'Distribution Pivot Table'!X$59*100</f>
        <v>0</v>
      </c>
      <c r="G176" s="354">
        <f>+'Distribution Pivot Table'!X$61*100</f>
        <v>0</v>
      </c>
      <c r="H176" s="354">
        <f>+'Distribution Pivot Table'!X$63*100</f>
        <v>0</v>
      </c>
      <c r="I176" s="321">
        <f t="shared" si="87"/>
        <v>0</v>
      </c>
      <c r="J176" s="355">
        <f>+'Distribution Pivot Table'!X$65*100</f>
        <v>0</v>
      </c>
      <c r="K176" s="354">
        <f>+'Distribution Pivot Table'!X$67*100</f>
        <v>0</v>
      </c>
      <c r="L176" s="354">
        <f>+'Distribution Pivot Table'!X$69*100</f>
        <v>0</v>
      </c>
      <c r="M176" s="322">
        <f t="shared" si="88"/>
        <v>0</v>
      </c>
      <c r="N176" s="355">
        <f>+'Distribution Pivot Table'!X$71*100</f>
        <v>0</v>
      </c>
      <c r="O176" s="323">
        <f t="shared" si="89"/>
        <v>0</v>
      </c>
      <c r="P176" s="324">
        <f t="shared" si="89"/>
        <v>0</v>
      </c>
      <c r="Q176" s="324">
        <f t="shared" si="90"/>
        <v>0</v>
      </c>
      <c r="R176" s="302">
        <f t="shared" si="91"/>
        <v>0</v>
      </c>
      <c r="S176" s="302">
        <f t="shared" si="92"/>
        <v>0</v>
      </c>
    </row>
    <row r="177" spans="1:27">
      <c r="A177" s="229" t="s">
        <v>938</v>
      </c>
      <c r="B177" s="354">
        <f>+'Distribution Pivot Table'!X$75*100</f>
        <v>0</v>
      </c>
      <c r="C177" s="354">
        <f>+'Distribution Pivot Table'!X$77*100</f>
        <v>0</v>
      </c>
      <c r="D177" s="354">
        <f>+'Distribution Pivot Table'!X$79*100</f>
        <v>0</v>
      </c>
      <c r="E177" s="321">
        <f t="shared" si="86"/>
        <v>0</v>
      </c>
      <c r="F177" s="355">
        <f>+'Distribution Pivot Table'!X$81*100</f>
        <v>0</v>
      </c>
      <c r="G177" s="354">
        <f>+'Distribution Pivot Table'!X$83*100</f>
        <v>0</v>
      </c>
      <c r="H177" s="354">
        <f>+'Distribution Pivot Table'!X$85*100</f>
        <v>0</v>
      </c>
      <c r="I177" s="321">
        <f t="shared" si="87"/>
        <v>0</v>
      </c>
      <c r="J177" s="355">
        <f>+'Distribution Pivot Table'!X$87*100</f>
        <v>0</v>
      </c>
      <c r="K177" s="354">
        <f>+'Distribution Pivot Table'!X$89*100</f>
        <v>0</v>
      </c>
      <c r="L177" s="354">
        <f>+'Distribution Pivot Table'!X$91*100</f>
        <v>0</v>
      </c>
      <c r="M177" s="322">
        <f t="shared" si="88"/>
        <v>0</v>
      </c>
      <c r="N177" s="355">
        <f>+'Distribution Pivot Table'!X$93*100</f>
        <v>0</v>
      </c>
      <c r="O177" s="323">
        <f t="shared" si="89"/>
        <v>0</v>
      </c>
      <c r="P177" s="324">
        <f t="shared" si="89"/>
        <v>0</v>
      </c>
      <c r="Q177" s="324">
        <f t="shared" si="90"/>
        <v>0</v>
      </c>
      <c r="R177" s="302">
        <f t="shared" si="91"/>
        <v>0</v>
      </c>
      <c r="S177" s="302">
        <f t="shared" si="92"/>
        <v>0</v>
      </c>
    </row>
    <row r="178" spans="1:27">
      <c r="A178" s="229"/>
      <c r="B178" s="354"/>
      <c r="C178" s="354"/>
      <c r="D178" s="354"/>
      <c r="E178" s="321"/>
      <c r="F178" s="355"/>
      <c r="G178" s="354"/>
      <c r="H178" s="354"/>
      <c r="I178" s="321"/>
      <c r="J178" s="355"/>
      <c r="K178" s="354"/>
      <c r="L178" s="354"/>
      <c r="M178" s="322"/>
      <c r="N178" s="355"/>
      <c r="O178" s="323"/>
      <c r="P178" s="324"/>
      <c r="Q178" s="324"/>
      <c r="R178" s="302"/>
      <c r="S178" s="302"/>
    </row>
    <row r="179" spans="1:27">
      <c r="A179" s="229" t="s">
        <v>939</v>
      </c>
      <c r="B179" s="354">
        <f>+'Distribution Pivot Table'!X$97*100</f>
        <v>2.1087680355160932</v>
      </c>
      <c r="C179" s="354">
        <f>+'Distribution Pivot Table'!X$99*100</f>
        <v>0.27746947835738067</v>
      </c>
      <c r="D179" s="354">
        <f>+'Distribution Pivot Table'!X$101*100</f>
        <v>0</v>
      </c>
      <c r="E179" s="321">
        <f t="shared" si="86"/>
        <v>2.3862375138734739</v>
      </c>
      <c r="F179" s="355">
        <f>+'Distribution Pivot Table'!X$103*100</f>
        <v>45.394006659267482</v>
      </c>
      <c r="G179" s="354">
        <f>+'Distribution Pivot Table'!X$105*100</f>
        <v>4.2175360710321863</v>
      </c>
      <c r="H179" s="354">
        <f>+'Distribution Pivot Table'!X$107*100</f>
        <v>0</v>
      </c>
      <c r="I179" s="321">
        <f t="shared" ref="I179:I182" si="93">SUM(F179:H179)</f>
        <v>49.611542730299668</v>
      </c>
      <c r="J179" s="355">
        <f>+'Distribution Pivot Table'!X$109*100</f>
        <v>33.40732519422864</v>
      </c>
      <c r="K179" s="354">
        <f>+'Distribution Pivot Table'!X$111*100</f>
        <v>14.372918978912319</v>
      </c>
      <c r="L179" s="354">
        <f>+'Distribution Pivot Table'!X$113*100</f>
        <v>0</v>
      </c>
      <c r="M179" s="322">
        <f t="shared" ref="M179:M182" si="94">SUM(J179:L179)</f>
        <v>47.780244173140957</v>
      </c>
      <c r="N179" s="355">
        <f>+'Distribution Pivot Table'!X$115*100</f>
        <v>0.22197558268590456</v>
      </c>
      <c r="O179" s="323">
        <f t="shared" ref="O179:P182" si="95">+B179+F179+J179</f>
        <v>80.910099889012216</v>
      </c>
      <c r="P179" s="324">
        <f t="shared" si="95"/>
        <v>18.867924528301884</v>
      </c>
      <c r="Q179" s="324">
        <f t="shared" ref="Q179:Q182" si="96">+D179+H179+L179+N179</f>
        <v>0.22197558268590456</v>
      </c>
      <c r="R179" s="302">
        <f t="shared" si="91"/>
        <v>100.00000000000001</v>
      </c>
      <c r="S179" s="302">
        <f t="shared" si="92"/>
        <v>100</v>
      </c>
    </row>
    <row r="180" spans="1:27">
      <c r="A180" s="229" t="s">
        <v>940</v>
      </c>
      <c r="B180" s="354">
        <f>+'Distribution Pivot Table'!X$119*100</f>
        <v>0</v>
      </c>
      <c r="C180" s="354">
        <f>+'Distribution Pivot Table'!X$121*100</f>
        <v>0</v>
      </c>
      <c r="D180" s="354">
        <f>+'Distribution Pivot Table'!X$123*100</f>
        <v>0</v>
      </c>
      <c r="E180" s="321">
        <f t="shared" si="86"/>
        <v>0</v>
      </c>
      <c r="F180" s="355">
        <f>+'Distribution Pivot Table'!X$125*100</f>
        <v>0</v>
      </c>
      <c r="G180" s="354">
        <f>+'Distribution Pivot Table'!X$127*100</f>
        <v>0</v>
      </c>
      <c r="H180" s="354">
        <f>+'Distribution Pivot Table'!X$129*100</f>
        <v>0</v>
      </c>
      <c r="I180" s="321">
        <f t="shared" si="93"/>
        <v>0</v>
      </c>
      <c r="J180" s="355">
        <f>+'Distribution Pivot Table'!X$131*100</f>
        <v>0</v>
      </c>
      <c r="K180" s="354">
        <f>+'Distribution Pivot Table'!X$133*100</f>
        <v>0</v>
      </c>
      <c r="L180" s="354">
        <f>+'Distribution Pivot Table'!X$135*100</f>
        <v>0</v>
      </c>
      <c r="M180" s="322">
        <f t="shared" si="94"/>
        <v>0</v>
      </c>
      <c r="N180" s="355">
        <f>+'Distribution Pivot Table'!X$137*100</f>
        <v>0</v>
      </c>
      <c r="O180" s="323">
        <f t="shared" si="95"/>
        <v>0</v>
      </c>
      <c r="P180" s="324">
        <f t="shared" si="95"/>
        <v>0</v>
      </c>
      <c r="Q180" s="324">
        <f t="shared" si="96"/>
        <v>0</v>
      </c>
      <c r="R180" s="302">
        <f t="shared" si="91"/>
        <v>0</v>
      </c>
      <c r="S180" s="302">
        <f t="shared" si="92"/>
        <v>0</v>
      </c>
    </row>
    <row r="181" spans="1:27">
      <c r="A181" s="229" t="s">
        <v>941</v>
      </c>
      <c r="B181" s="354">
        <f>+'Distribution Pivot Table'!X$141*100</f>
        <v>4.700854700854701</v>
      </c>
      <c r="C181" s="354">
        <f>+'Distribution Pivot Table'!X$143*100</f>
        <v>0</v>
      </c>
      <c r="D181" s="354">
        <f>+'Distribution Pivot Table'!X$145*100</f>
        <v>0</v>
      </c>
      <c r="E181" s="321">
        <f t="shared" si="86"/>
        <v>4.700854700854701</v>
      </c>
      <c r="F181" s="355">
        <f>+'Distribution Pivot Table'!X$147*100</f>
        <v>14.529914529914532</v>
      </c>
      <c r="G181" s="354">
        <f>+'Distribution Pivot Table'!X$149*100</f>
        <v>1.7094017094017095</v>
      </c>
      <c r="H181" s="354">
        <f>+'Distribution Pivot Table'!X$151*100</f>
        <v>0</v>
      </c>
      <c r="I181" s="321">
        <f t="shared" si="93"/>
        <v>16.239316239316242</v>
      </c>
      <c r="J181" s="355">
        <f>+'Distribution Pivot Table'!X$153*100</f>
        <v>58.974358974358978</v>
      </c>
      <c r="K181" s="354">
        <f>+'Distribution Pivot Table'!X$155*100</f>
        <v>19.658119658119659</v>
      </c>
      <c r="L181" s="354">
        <f>+'Distribution Pivot Table'!X$157*100</f>
        <v>0</v>
      </c>
      <c r="M181" s="322">
        <f t="shared" si="94"/>
        <v>78.632478632478637</v>
      </c>
      <c r="N181" s="355">
        <f>+'Distribution Pivot Table'!X$159*100</f>
        <v>0</v>
      </c>
      <c r="O181" s="323">
        <f t="shared" si="95"/>
        <v>78.205128205128204</v>
      </c>
      <c r="P181" s="324">
        <f t="shared" si="95"/>
        <v>21.36752136752137</v>
      </c>
      <c r="Q181" s="324">
        <f t="shared" si="96"/>
        <v>0</v>
      </c>
      <c r="R181" s="302">
        <f t="shared" si="91"/>
        <v>99.572649572649581</v>
      </c>
      <c r="S181" s="302">
        <f t="shared" si="92"/>
        <v>99.572649572649567</v>
      </c>
    </row>
    <row r="182" spans="1:27">
      <c r="A182" s="229" t="s">
        <v>942</v>
      </c>
      <c r="B182" s="354">
        <f>+'Distribution Pivot Table'!X$163*100</f>
        <v>0</v>
      </c>
      <c r="C182" s="354">
        <f>+'Distribution Pivot Table'!X$165*100</f>
        <v>0</v>
      </c>
      <c r="D182" s="354">
        <f>+'Distribution Pivot Table'!X$167*100</f>
        <v>0</v>
      </c>
      <c r="E182" s="321">
        <f t="shared" si="86"/>
        <v>0</v>
      </c>
      <c r="F182" s="355">
        <f>+'Distribution Pivot Table'!X$169*100</f>
        <v>0</v>
      </c>
      <c r="G182" s="354">
        <f>+'Distribution Pivot Table'!X$171*100</f>
        <v>0</v>
      </c>
      <c r="H182" s="354">
        <f>+'Distribution Pivot Table'!X$173*100</f>
        <v>0</v>
      </c>
      <c r="I182" s="321">
        <f t="shared" si="93"/>
        <v>0</v>
      </c>
      <c r="J182" s="355">
        <f>+'Distribution Pivot Table'!X$175*100</f>
        <v>0</v>
      </c>
      <c r="K182" s="354">
        <f>+'Distribution Pivot Table'!X$177*100</f>
        <v>0</v>
      </c>
      <c r="L182" s="354">
        <f>+'Distribution Pivot Table'!X$179*100</f>
        <v>0</v>
      </c>
      <c r="M182" s="322">
        <f t="shared" si="94"/>
        <v>0</v>
      </c>
      <c r="N182" s="355">
        <f>+'Distribution Pivot Table'!X$181*100</f>
        <v>0</v>
      </c>
      <c r="O182" s="323">
        <f t="shared" si="95"/>
        <v>0</v>
      </c>
      <c r="P182" s="324">
        <f t="shared" si="95"/>
        <v>0</v>
      </c>
      <c r="Q182" s="324">
        <f t="shared" si="96"/>
        <v>0</v>
      </c>
      <c r="R182" s="302">
        <f t="shared" si="91"/>
        <v>0</v>
      </c>
      <c r="S182" s="302">
        <f t="shared" si="92"/>
        <v>0</v>
      </c>
    </row>
    <row r="183" spans="1:27">
      <c r="A183" s="229"/>
      <c r="B183" s="354"/>
      <c r="C183" s="354"/>
      <c r="D183" s="354"/>
      <c r="E183" s="321"/>
      <c r="F183" s="355"/>
      <c r="G183" s="354"/>
      <c r="H183" s="354"/>
      <c r="I183" s="321"/>
      <c r="J183" s="355"/>
      <c r="K183" s="354"/>
      <c r="L183" s="354"/>
      <c r="M183" s="322"/>
      <c r="N183" s="355"/>
      <c r="O183" s="323"/>
      <c r="P183" s="324"/>
      <c r="Q183" s="324"/>
      <c r="R183" s="302"/>
      <c r="S183" s="302"/>
    </row>
    <row r="184" spans="1:27">
      <c r="A184" s="229" t="s">
        <v>943</v>
      </c>
      <c r="B184" s="354">
        <f>+'Distribution Pivot Table'!X$185*100</f>
        <v>0</v>
      </c>
      <c r="C184" s="354">
        <f>+'Distribution Pivot Table'!X$187*100</f>
        <v>0</v>
      </c>
      <c r="D184" s="354">
        <f>+'Distribution Pivot Table'!X$189*100</f>
        <v>0</v>
      </c>
      <c r="E184" s="321">
        <f t="shared" si="86"/>
        <v>0</v>
      </c>
      <c r="F184" s="355">
        <f>+'Distribution Pivot Table'!X$191*100</f>
        <v>0</v>
      </c>
      <c r="G184" s="354">
        <f>+'Distribution Pivot Table'!X$193*100</f>
        <v>0</v>
      </c>
      <c r="H184" s="354">
        <f>+'Distribution Pivot Table'!X$195*100</f>
        <v>0</v>
      </c>
      <c r="I184" s="321">
        <f t="shared" ref="I184:I187" si="97">SUM(F184:H184)</f>
        <v>0</v>
      </c>
      <c r="J184" s="355">
        <f>+'Distribution Pivot Table'!X$197*100</f>
        <v>0</v>
      </c>
      <c r="K184" s="354">
        <f>+'Distribution Pivot Table'!X$199*100</f>
        <v>0</v>
      </c>
      <c r="L184" s="354">
        <f>+'Distribution Pivot Table'!X$201*100</f>
        <v>0</v>
      </c>
      <c r="M184" s="322">
        <f t="shared" ref="M184:M187" si="98">SUM(J184:L184)</f>
        <v>0</v>
      </c>
      <c r="N184" s="355">
        <f>+'Distribution Pivot Table'!X$203*100</f>
        <v>0</v>
      </c>
      <c r="O184" s="323">
        <f t="shared" ref="O184:P187" si="99">+B184+F184+J184</f>
        <v>0</v>
      </c>
      <c r="P184" s="324">
        <f t="shared" si="99"/>
        <v>0</v>
      </c>
      <c r="Q184" s="324">
        <f t="shared" ref="Q184:Q187" si="100">+D184+H184+L184+N184</f>
        <v>0</v>
      </c>
      <c r="R184" s="302">
        <f t="shared" si="91"/>
        <v>0</v>
      </c>
      <c r="S184" s="302">
        <f t="shared" si="92"/>
        <v>0</v>
      </c>
    </row>
    <row r="185" spans="1:27">
      <c r="A185" s="229" t="s">
        <v>944</v>
      </c>
      <c r="B185" s="362">
        <f>+'Distribution Pivot Table'!X$207*100</f>
        <v>4.3271311120726956E-2</v>
      </c>
      <c r="C185" s="354">
        <f>+'Distribution Pivot Table'!X$209*100</f>
        <v>0</v>
      </c>
      <c r="D185" s="354">
        <f>+'Distribution Pivot Table'!X$211*108</f>
        <v>0</v>
      </c>
      <c r="E185" s="372">
        <f t="shared" si="86"/>
        <v>4.3271311120726956E-2</v>
      </c>
      <c r="F185" s="355">
        <f>+'Distribution Pivot Table'!X$213*100</f>
        <v>47.511899610558203</v>
      </c>
      <c r="G185" s="354">
        <f>+'Distribution Pivot Table'!X$215*100</f>
        <v>0.6923409779316313</v>
      </c>
      <c r="H185" s="362">
        <f>+'Distribution Pivot Table'!X$217*100</f>
        <v>0</v>
      </c>
      <c r="I185" s="321">
        <f t="shared" si="97"/>
        <v>48.204240588489832</v>
      </c>
      <c r="J185" s="355">
        <f>+'Distribution Pivot Table'!X$219*100</f>
        <v>35.785374296841191</v>
      </c>
      <c r="K185" s="354">
        <f>+'Distribution Pivot Table'!X$221*100</f>
        <v>15.967113803548246</v>
      </c>
      <c r="L185" s="354">
        <f>+'Distribution Pivot Table'!X$223*100</f>
        <v>0</v>
      </c>
      <c r="M185" s="322">
        <f t="shared" si="98"/>
        <v>51.752488100389435</v>
      </c>
      <c r="N185" s="355">
        <f>+'Distribution Pivot Table'!X$225*100</f>
        <v>0</v>
      </c>
      <c r="O185" s="323">
        <f t="shared" si="99"/>
        <v>83.34054521852012</v>
      </c>
      <c r="P185" s="324">
        <f t="shared" si="99"/>
        <v>16.659454781479877</v>
      </c>
      <c r="Q185" s="324">
        <f t="shared" si="100"/>
        <v>0</v>
      </c>
      <c r="R185" s="302">
        <f t="shared" si="91"/>
        <v>100</v>
      </c>
      <c r="S185" s="302">
        <f t="shared" si="92"/>
        <v>100</v>
      </c>
    </row>
    <row r="186" spans="1:27">
      <c r="A186" s="229" t="s">
        <v>945</v>
      </c>
      <c r="B186" s="354">
        <f>+'Distribution Pivot Table'!X$229*100</f>
        <v>0</v>
      </c>
      <c r="C186" s="354">
        <f>+'Distribution Pivot Table'!X$231*100</f>
        <v>0</v>
      </c>
      <c r="D186" s="354">
        <f>+'Distribution Pivot Table'!X$233*100</f>
        <v>0</v>
      </c>
      <c r="E186" s="321">
        <f t="shared" si="86"/>
        <v>0</v>
      </c>
      <c r="F186" s="355">
        <f>+'Distribution Pivot Table'!X$235*100</f>
        <v>0</v>
      </c>
      <c r="G186" s="354">
        <f>+'Distribution Pivot Table'!X$237*100</f>
        <v>0</v>
      </c>
      <c r="H186" s="354">
        <f>+'Distribution Pivot Table'!X$239*100</f>
        <v>0</v>
      </c>
      <c r="I186" s="321">
        <f t="shared" si="97"/>
        <v>0</v>
      </c>
      <c r="J186" s="355">
        <f>+'Distribution Pivot Table'!X$241*100</f>
        <v>0</v>
      </c>
      <c r="K186" s="354">
        <f>+'Distribution Pivot Table'!X$243*100</f>
        <v>0</v>
      </c>
      <c r="L186" s="354">
        <f>+'Distribution Pivot Table'!X$245*100</f>
        <v>0</v>
      </c>
      <c r="M186" s="322">
        <f t="shared" si="98"/>
        <v>0</v>
      </c>
      <c r="N186" s="355">
        <f>+'Distribution Pivot Table'!X$247*100</f>
        <v>0</v>
      </c>
      <c r="O186" s="323">
        <f t="shared" si="99"/>
        <v>0</v>
      </c>
      <c r="P186" s="324">
        <f t="shared" si="99"/>
        <v>0</v>
      </c>
      <c r="Q186" s="324">
        <f t="shared" si="100"/>
        <v>0</v>
      </c>
      <c r="R186" s="302">
        <f t="shared" si="91"/>
        <v>0</v>
      </c>
      <c r="S186" s="302">
        <f t="shared" si="92"/>
        <v>0</v>
      </c>
      <c r="AA186" s="251"/>
    </row>
    <row r="187" spans="1:27">
      <c r="A187" s="229" t="s">
        <v>946</v>
      </c>
      <c r="B187" s="354">
        <f>+'Distribution Pivot Table'!X$251*100</f>
        <v>0</v>
      </c>
      <c r="C187" s="354">
        <f>+'Distribution Pivot Table'!X$253*100</f>
        <v>0</v>
      </c>
      <c r="D187" s="354">
        <f>+'Distribution Pivot Table'!X$255*100</f>
        <v>0</v>
      </c>
      <c r="E187" s="321">
        <f t="shared" si="86"/>
        <v>0</v>
      </c>
      <c r="F187" s="355">
        <f>+'Distribution Pivot Table'!X$257*100</f>
        <v>0</v>
      </c>
      <c r="G187" s="354">
        <f>+'Distribution Pivot Table'!X$259*100</f>
        <v>0</v>
      </c>
      <c r="H187" s="354">
        <f>+'Distribution Pivot Table'!X$261*100</f>
        <v>0</v>
      </c>
      <c r="I187" s="321">
        <f t="shared" si="97"/>
        <v>0</v>
      </c>
      <c r="J187" s="355">
        <f>+'Distribution Pivot Table'!X$263*100</f>
        <v>0</v>
      </c>
      <c r="K187" s="354">
        <f>+'Distribution Pivot Table'!X$265*100</f>
        <v>0</v>
      </c>
      <c r="L187" s="354">
        <f>+'Distribution Pivot Table'!X$267*100</f>
        <v>0</v>
      </c>
      <c r="M187" s="322">
        <f t="shared" si="98"/>
        <v>0</v>
      </c>
      <c r="N187" s="355">
        <f>+'Distribution Pivot Table'!X$269*100</f>
        <v>0</v>
      </c>
      <c r="O187" s="323">
        <f t="shared" si="99"/>
        <v>0</v>
      </c>
      <c r="P187" s="324">
        <f t="shared" si="99"/>
        <v>0</v>
      </c>
      <c r="Q187" s="324">
        <f t="shared" si="100"/>
        <v>0</v>
      </c>
      <c r="R187" s="302">
        <f t="shared" si="91"/>
        <v>0</v>
      </c>
      <c r="S187" s="302">
        <f t="shared" si="92"/>
        <v>0</v>
      </c>
    </row>
    <row r="188" spans="1:27">
      <c r="A188" s="229"/>
      <c r="B188" s="354"/>
      <c r="C188" s="354"/>
      <c r="D188" s="354"/>
      <c r="E188" s="321"/>
      <c r="F188" s="355"/>
      <c r="G188" s="354"/>
      <c r="H188" s="354"/>
      <c r="I188" s="321"/>
      <c r="J188" s="355"/>
      <c r="K188" s="354"/>
      <c r="L188" s="354"/>
      <c r="M188" s="322"/>
      <c r="N188" s="355"/>
      <c r="O188" s="323"/>
      <c r="P188" s="324"/>
      <c r="Q188" s="324"/>
      <c r="R188" s="302"/>
      <c r="S188" s="302"/>
    </row>
    <row r="189" spans="1:27">
      <c r="A189" s="229" t="s">
        <v>947</v>
      </c>
      <c r="B189" s="354">
        <f>+'Distribution Pivot Table'!X$273*100</f>
        <v>0</v>
      </c>
      <c r="C189" s="354">
        <f>+'Distribution Pivot Table'!X$275*100</f>
        <v>0</v>
      </c>
      <c r="D189" s="354">
        <f>+'Distribution Pivot Table'!X$277*100</f>
        <v>0</v>
      </c>
      <c r="E189" s="321">
        <f t="shared" si="86"/>
        <v>0</v>
      </c>
      <c r="F189" s="355">
        <f>+'Distribution Pivot Table'!X$279*100</f>
        <v>0</v>
      </c>
      <c r="G189" s="354">
        <f>+'Distribution Pivot Table'!X$281*100</f>
        <v>0</v>
      </c>
      <c r="H189" s="354">
        <f>+'Distribution Pivot Table'!X$283*100</f>
        <v>0</v>
      </c>
      <c r="I189" s="321">
        <f t="shared" ref="I189:I192" si="101">SUM(F189:H189)</f>
        <v>0</v>
      </c>
      <c r="J189" s="355">
        <f>+'Distribution Pivot Table'!X$285*100</f>
        <v>0</v>
      </c>
      <c r="K189" s="354">
        <f>+'Distribution Pivot Table'!X$287*100</f>
        <v>0</v>
      </c>
      <c r="L189" s="354">
        <f>+'Distribution Pivot Table'!X$289*100</f>
        <v>0</v>
      </c>
      <c r="M189" s="322">
        <f t="shared" ref="M189:M192" si="102">SUM(J189:L189)</f>
        <v>0</v>
      </c>
      <c r="N189" s="355">
        <f>+'Distribution Pivot Table'!X$291*100</f>
        <v>0</v>
      </c>
      <c r="O189" s="323">
        <f t="shared" ref="O189:P192" si="103">+B189+F189+J189</f>
        <v>0</v>
      </c>
      <c r="P189" s="324">
        <f t="shared" si="103"/>
        <v>0</v>
      </c>
      <c r="Q189" s="324">
        <f t="shared" ref="Q189:Q192" si="104">+D189+H189+L189+N189</f>
        <v>0</v>
      </c>
      <c r="R189" s="302">
        <f t="shared" si="91"/>
        <v>0</v>
      </c>
      <c r="S189" s="302">
        <f t="shared" si="92"/>
        <v>0</v>
      </c>
    </row>
    <row r="190" spans="1:27">
      <c r="A190" s="229" t="s">
        <v>948</v>
      </c>
      <c r="B190" s="354">
        <f>+'Distribution Pivot Table'!X295*100</f>
        <v>10.661764705882353</v>
      </c>
      <c r="C190" s="354">
        <f>+'Distribution Pivot Table'!X297*100</f>
        <v>2.0220588235294117</v>
      </c>
      <c r="D190" s="354">
        <f>+'Distribution Pivot Table'!X299*100</f>
        <v>0</v>
      </c>
      <c r="E190" s="321">
        <f t="shared" si="86"/>
        <v>12.683823529411764</v>
      </c>
      <c r="F190" s="355">
        <f>+'Distribution Pivot Table'!X301*100</f>
        <v>20.772058823529413</v>
      </c>
      <c r="G190" s="354">
        <f>+'Distribution Pivot Table'!X303*100</f>
        <v>3.3088235294117649</v>
      </c>
      <c r="H190" s="354">
        <f>+'Distribution Pivot Table'!X305*100</f>
        <v>0</v>
      </c>
      <c r="I190" s="321">
        <f t="shared" si="101"/>
        <v>24.080882352941178</v>
      </c>
      <c r="J190" s="355">
        <f>+'Distribution Pivot Table'!X307*100</f>
        <v>33.455882352941174</v>
      </c>
      <c r="K190" s="354">
        <f>+'Distribution Pivot Table'!X309*100</f>
        <v>25.183823529411764</v>
      </c>
      <c r="L190" s="354">
        <f>+'Distribution Pivot Table'!X311*100</f>
        <v>0</v>
      </c>
      <c r="M190" s="322">
        <f t="shared" si="102"/>
        <v>58.639705882352942</v>
      </c>
      <c r="N190" s="355">
        <f>+'Distribution Pivot Table'!X313*100</f>
        <v>4.5955882352941178</v>
      </c>
      <c r="O190" s="323">
        <f t="shared" si="103"/>
        <v>64.889705882352942</v>
      </c>
      <c r="P190" s="324">
        <f t="shared" si="103"/>
        <v>30.514705882352942</v>
      </c>
      <c r="Q190" s="324">
        <f t="shared" si="104"/>
        <v>4.5955882352941178</v>
      </c>
      <c r="R190" s="302">
        <f t="shared" si="91"/>
        <v>100</v>
      </c>
      <c r="S190" s="302">
        <f t="shared" si="92"/>
        <v>100</v>
      </c>
    </row>
    <row r="191" spans="1:27">
      <c r="A191" s="229" t="s">
        <v>949</v>
      </c>
      <c r="B191" s="354">
        <f>+'Distribution Pivot Table'!X317*100</f>
        <v>0.3136981526664343</v>
      </c>
      <c r="C191" s="354">
        <f>+'Distribution Pivot Table'!X319*100</f>
        <v>0</v>
      </c>
      <c r="D191" s="354">
        <f>+'Distribution Pivot Table'!X321*100</f>
        <v>0</v>
      </c>
      <c r="E191" s="321">
        <f t="shared" si="86"/>
        <v>0.3136981526664343</v>
      </c>
      <c r="F191" s="355">
        <f>+'Distribution Pivot Table'!X323*100</f>
        <v>74.520738933426273</v>
      </c>
      <c r="G191" s="354">
        <f>+'Distribution Pivot Table'!X325*100</f>
        <v>2.5095852213314744</v>
      </c>
      <c r="H191" s="354">
        <f>+'Distribution Pivot Table'!X327*100</f>
        <v>0</v>
      </c>
      <c r="I191" s="321">
        <f t="shared" si="101"/>
        <v>77.03032415475775</v>
      </c>
      <c r="J191" s="355">
        <f>+'Distribution Pivot Table'!X329*100</f>
        <v>18.891599860578598</v>
      </c>
      <c r="K191" s="354">
        <f>+'Distribution Pivot Table'!X331*100</f>
        <v>3.6598117811083997</v>
      </c>
      <c r="L191" s="354">
        <f>+'Distribution Pivot Table'!X333*100</f>
        <v>0</v>
      </c>
      <c r="M191" s="322">
        <f t="shared" si="102"/>
        <v>22.551411641686997</v>
      </c>
      <c r="N191" s="355">
        <f>+'Distribution Pivot Table'!X335*100</f>
        <v>0.10456605088881143</v>
      </c>
      <c r="O191" s="323">
        <f t="shared" si="103"/>
        <v>93.7260369466713</v>
      </c>
      <c r="P191" s="324">
        <f t="shared" si="103"/>
        <v>6.1693970024398741</v>
      </c>
      <c r="Q191" s="324">
        <f t="shared" si="104"/>
        <v>0.10456605088881143</v>
      </c>
      <c r="R191" s="302">
        <f t="shared" si="91"/>
        <v>99.999999999999986</v>
      </c>
      <c r="S191" s="302">
        <f t="shared" si="92"/>
        <v>99.999999999999986</v>
      </c>
    </row>
    <row r="192" spans="1:27">
      <c r="A192" s="238" t="s">
        <v>950</v>
      </c>
      <c r="B192" s="364">
        <f>+'Distribution Pivot Table'!X339*100</f>
        <v>19.829284307288248</v>
      </c>
      <c r="C192" s="364">
        <f>+'Distribution Pivot Table'!X341*100</f>
        <v>0</v>
      </c>
      <c r="D192" s="364">
        <f>+'Distribution Pivot Table'!X343*100</f>
        <v>0</v>
      </c>
      <c r="E192" s="365">
        <f t="shared" si="86"/>
        <v>19.829284307288248</v>
      </c>
      <c r="F192" s="366">
        <f>+'Distribution Pivot Table'!X345*100</f>
        <v>40.709126723571899</v>
      </c>
      <c r="G192" s="364">
        <f>+'Distribution Pivot Table'!X347*100</f>
        <v>0.72225869993434011</v>
      </c>
      <c r="H192" s="364">
        <f>+'Distribution Pivot Table'!X349*100</f>
        <v>0</v>
      </c>
      <c r="I192" s="365">
        <f t="shared" si="101"/>
        <v>41.431385423506242</v>
      </c>
      <c r="J192" s="366">
        <f>+'Distribution Pivot Table'!X351*100</f>
        <v>32.304661851608671</v>
      </c>
      <c r="K192" s="364">
        <f>+'Distribution Pivot Table'!X353*100</f>
        <v>4.1365725541694021</v>
      </c>
      <c r="L192" s="364">
        <f>+'Distribution Pivot Table'!X355*100</f>
        <v>0</v>
      </c>
      <c r="M192" s="367">
        <f t="shared" si="102"/>
        <v>36.441234405778076</v>
      </c>
      <c r="N192" s="366">
        <f>+'Distribution Pivot Table'!X357*100</f>
        <v>2.298095863427446</v>
      </c>
      <c r="O192" s="368">
        <f t="shared" si="103"/>
        <v>92.843072882468817</v>
      </c>
      <c r="P192" s="369">
        <f t="shared" si="103"/>
        <v>4.8588312541037419</v>
      </c>
      <c r="Q192" s="369">
        <f t="shared" si="104"/>
        <v>2.298095863427446</v>
      </c>
      <c r="R192" s="302">
        <f t="shared" si="91"/>
        <v>100.00000000000001</v>
      </c>
      <c r="S192" s="302">
        <f t="shared" si="92"/>
        <v>100</v>
      </c>
    </row>
    <row r="193" spans="1:19">
      <c r="A193" s="242" t="s">
        <v>964</v>
      </c>
      <c r="B193" s="229"/>
      <c r="C193" s="229"/>
      <c r="D193" s="229"/>
      <c r="E193" s="229"/>
    </row>
    <row r="194" spans="1:19">
      <c r="A194" s="242"/>
      <c r="B194" s="272"/>
      <c r="C194" s="272"/>
      <c r="D194" s="272"/>
      <c r="E194" s="333"/>
      <c r="F194" s="272"/>
      <c r="G194" s="272"/>
      <c r="H194" s="272"/>
      <c r="I194" s="333"/>
      <c r="J194" s="272"/>
      <c r="K194" s="272"/>
      <c r="L194" s="272"/>
      <c r="M194" s="333"/>
      <c r="N194" s="272"/>
      <c r="O194" s="245"/>
      <c r="P194" s="245"/>
      <c r="R194" s="67"/>
    </row>
    <row r="195" spans="1:19">
      <c r="A195" s="229"/>
      <c r="B195" s="229"/>
      <c r="C195" s="229"/>
      <c r="D195" s="229"/>
      <c r="E195" s="229"/>
    </row>
    <row r="196" spans="1:19">
      <c r="Q196" s="244" t="s">
        <v>1303</v>
      </c>
    </row>
    <row r="197" spans="1:19" ht="18">
      <c r="A197" s="205" t="s">
        <v>1005</v>
      </c>
      <c r="B197" s="207"/>
      <c r="C197" s="207"/>
      <c r="D197" s="207"/>
      <c r="E197" s="207"/>
      <c r="F197" s="206"/>
      <c r="G197" s="206"/>
      <c r="H197" s="206"/>
      <c r="I197" s="207"/>
      <c r="J197" s="206"/>
      <c r="K197" s="206"/>
      <c r="L197" s="206"/>
      <c r="M197" s="207"/>
      <c r="N197" s="206"/>
      <c r="O197" s="206"/>
      <c r="P197" s="206"/>
      <c r="Q197" s="206"/>
      <c r="R197" s="340"/>
    </row>
    <row r="198" spans="1:19" ht="18">
      <c r="A198" s="205"/>
      <c r="B198" s="207"/>
      <c r="C198" s="207"/>
      <c r="D198" s="207"/>
      <c r="E198" s="207"/>
      <c r="F198" s="206"/>
      <c r="G198" s="206"/>
      <c r="H198" s="206"/>
      <c r="I198" s="207"/>
      <c r="J198" s="206"/>
      <c r="K198" s="206"/>
      <c r="L198" s="206"/>
      <c r="M198" s="207"/>
      <c r="N198" s="206"/>
      <c r="O198" s="206"/>
      <c r="P198" s="206"/>
      <c r="Q198" s="206"/>
      <c r="R198" s="340"/>
    </row>
    <row r="199" spans="1:19" ht="15.75">
      <c r="A199" s="208" t="s">
        <v>1000</v>
      </c>
      <c r="B199" s="207"/>
      <c r="C199" s="207"/>
      <c r="D199" s="207"/>
      <c r="E199" s="207"/>
      <c r="F199" s="206"/>
      <c r="G199" s="206"/>
      <c r="H199" s="206"/>
      <c r="I199" s="207"/>
      <c r="J199" s="206"/>
      <c r="K199" s="206"/>
      <c r="L199" s="206"/>
      <c r="M199" s="207"/>
      <c r="N199" s="206"/>
      <c r="O199" s="206"/>
      <c r="P199" s="206"/>
      <c r="Q199" s="206"/>
      <c r="R199" s="340"/>
    </row>
    <row r="200" spans="1:19" ht="15.75">
      <c r="A200" s="208" t="s">
        <v>1290</v>
      </c>
      <c r="B200" s="207"/>
      <c r="C200" s="207"/>
      <c r="D200" s="207"/>
      <c r="E200" s="207"/>
      <c r="F200" s="206"/>
      <c r="G200" s="206"/>
      <c r="H200" s="206"/>
      <c r="I200" s="207"/>
      <c r="J200" s="206"/>
      <c r="K200" s="206"/>
      <c r="L200" s="206"/>
      <c r="M200" s="207"/>
      <c r="N200" s="206"/>
      <c r="O200" s="206"/>
      <c r="P200" s="206"/>
      <c r="Q200" s="206"/>
      <c r="R200" s="340"/>
    </row>
    <row r="201" spans="1:19" ht="18.75" customHeight="1">
      <c r="A201" s="212"/>
      <c r="B201" s="212"/>
      <c r="C201" s="212"/>
      <c r="D201" s="212"/>
      <c r="E201" s="212"/>
      <c r="F201" s="212"/>
      <c r="G201" s="212"/>
      <c r="H201" s="212"/>
      <c r="I201" s="212"/>
      <c r="R201" s="281"/>
    </row>
    <row r="202" spans="1:19" ht="18.75" customHeight="1">
      <c r="A202" s="84"/>
      <c r="B202" s="214" t="s">
        <v>925</v>
      </c>
      <c r="C202" s="215"/>
      <c r="D202" s="215"/>
      <c r="E202" s="215"/>
      <c r="F202" s="215"/>
      <c r="G202" s="215"/>
      <c r="H202" s="215"/>
      <c r="I202" s="216"/>
      <c r="J202" s="282" t="s">
        <v>10</v>
      </c>
      <c r="K202" s="283"/>
      <c r="L202" s="283"/>
      <c r="M202" s="284"/>
      <c r="N202" s="650" t="s">
        <v>926</v>
      </c>
      <c r="O202" s="653" t="s">
        <v>990</v>
      </c>
      <c r="P202" s="653" t="s">
        <v>991</v>
      </c>
      <c r="Q202" s="653" t="s">
        <v>992</v>
      </c>
      <c r="R202" s="285"/>
      <c r="S202" s="286"/>
    </row>
    <row r="203" spans="1:19" ht="36.75" customHeight="1">
      <c r="A203" s="206"/>
      <c r="B203" s="215" t="s">
        <v>927</v>
      </c>
      <c r="C203" s="215"/>
      <c r="D203" s="215"/>
      <c r="E203" s="221"/>
      <c r="F203" s="222" t="s">
        <v>928</v>
      </c>
      <c r="G203" s="215"/>
      <c r="H203" s="215"/>
      <c r="I203" s="216"/>
      <c r="J203" s="223" t="s">
        <v>929</v>
      </c>
      <c r="K203" s="215"/>
      <c r="L203" s="215"/>
      <c r="M203" s="216"/>
      <c r="N203" s="651"/>
      <c r="O203" s="654"/>
      <c r="P203" s="654"/>
      <c r="Q203" s="654"/>
      <c r="R203" s="285" t="s">
        <v>993</v>
      </c>
      <c r="S203" s="286" t="s">
        <v>993</v>
      </c>
    </row>
    <row r="204" spans="1:19" ht="30" customHeight="1">
      <c r="A204" s="290"/>
      <c r="B204" s="224" t="s">
        <v>930</v>
      </c>
      <c r="C204" s="224" t="s">
        <v>931</v>
      </c>
      <c r="D204" s="224" t="s">
        <v>995</v>
      </c>
      <c r="E204" s="291" t="s">
        <v>933</v>
      </c>
      <c r="F204" s="225" t="s">
        <v>930</v>
      </c>
      <c r="G204" s="224" t="s">
        <v>931</v>
      </c>
      <c r="H204" s="224" t="s">
        <v>995</v>
      </c>
      <c r="I204" s="291" t="s">
        <v>933</v>
      </c>
      <c r="J204" s="226" t="s">
        <v>930</v>
      </c>
      <c r="K204" s="227" t="s">
        <v>931</v>
      </c>
      <c r="L204" s="224" t="s">
        <v>995</v>
      </c>
      <c r="M204" s="226" t="s">
        <v>933</v>
      </c>
      <c r="N204" s="652"/>
      <c r="O204" s="655"/>
      <c r="P204" s="655"/>
      <c r="Q204" s="655"/>
      <c r="R204" s="351"/>
      <c r="S204" s="352"/>
    </row>
    <row r="205" spans="1:19" ht="12.75" hidden="1" customHeight="1">
      <c r="A205" s="229" t="s">
        <v>934</v>
      </c>
      <c r="B205" s="229"/>
      <c r="C205" s="229"/>
      <c r="D205" s="229"/>
      <c r="E205" s="305"/>
      <c r="F205" s="298"/>
      <c r="G205" s="272"/>
      <c r="H205" s="272"/>
      <c r="I205" s="297"/>
      <c r="J205" s="298"/>
      <c r="K205" s="272"/>
      <c r="L205" s="272"/>
      <c r="M205" s="299"/>
      <c r="N205" s="298"/>
      <c r="O205" s="341"/>
      <c r="P205" s="301"/>
      <c r="Q205" s="301"/>
      <c r="R205" s="302">
        <f>SUM(F205:H205,J205:L205)+N205</f>
        <v>0</v>
      </c>
      <c r="S205" s="335">
        <f>+Q205+P205+O205</f>
        <v>0</v>
      </c>
    </row>
    <row r="206" spans="1:19" ht="12.75" hidden="1" customHeight="1">
      <c r="A206" s="229"/>
      <c r="B206" s="229"/>
      <c r="C206" s="229"/>
      <c r="D206" s="229"/>
      <c r="E206" s="305"/>
      <c r="F206" s="298"/>
      <c r="G206" s="272"/>
      <c r="H206" s="272"/>
      <c r="I206" s="306"/>
      <c r="J206" s="298"/>
      <c r="K206" s="272"/>
      <c r="L206" s="272"/>
      <c r="M206" s="298"/>
      <c r="N206" s="298"/>
      <c r="O206" s="307"/>
      <c r="P206" s="308"/>
      <c r="Q206" s="308"/>
      <c r="R206" s="285"/>
      <c r="S206" s="286"/>
    </row>
    <row r="207" spans="1:19">
      <c r="A207" s="229" t="s">
        <v>935</v>
      </c>
      <c r="B207" s="354">
        <f>+'Distribution Pivot Table'!Y$9*100</f>
        <v>0</v>
      </c>
      <c r="C207" s="354">
        <f>+'Distribution Pivot Table'!Y$11*100</f>
        <v>0</v>
      </c>
      <c r="D207" s="354">
        <f>+'Distribution Pivot Table'!Y$13*100</f>
        <v>0</v>
      </c>
      <c r="E207" s="321">
        <f t="shared" ref="E207:E225" si="105">SUM(B207:D207)</f>
        <v>0</v>
      </c>
      <c r="F207" s="355">
        <f>+'Distribution Pivot Table'!Y$15*100</f>
        <v>0</v>
      </c>
      <c r="G207" s="354">
        <f>+'Distribution Pivot Table'!Y$17*100</f>
        <v>0</v>
      </c>
      <c r="H207" s="354">
        <f>+'Distribution Pivot Table'!Y$19*100</f>
        <v>0</v>
      </c>
      <c r="I207" s="321">
        <f t="shared" ref="I207:I210" si="106">SUM(F207:H207)</f>
        <v>0</v>
      </c>
      <c r="J207" s="355">
        <f>+'Distribution Pivot Table'!Y$21*100</f>
        <v>0</v>
      </c>
      <c r="K207" s="354">
        <f>+'Distribution Pivot Table'!Y$23*100</f>
        <v>0</v>
      </c>
      <c r="L207" s="354">
        <f>+'Distribution Pivot Table'!Y$25*100</f>
        <v>0</v>
      </c>
      <c r="M207" s="322">
        <f t="shared" ref="M207:M210" si="107">SUM(J207:L207)</f>
        <v>0</v>
      </c>
      <c r="N207" s="355">
        <f>+'Distribution Pivot Table'!Y$27*100</f>
        <v>0</v>
      </c>
      <c r="O207" s="323">
        <f t="shared" ref="O207:P210" si="108">+B207+F207+J207</f>
        <v>0</v>
      </c>
      <c r="P207" s="324">
        <f t="shared" si="108"/>
        <v>0</v>
      </c>
      <c r="Q207" s="324">
        <f t="shared" ref="Q207:Q210" si="109">+D207+H207+L207+N207</f>
        <v>0</v>
      </c>
      <c r="R207" s="302">
        <f t="shared" ref="R207:R225" si="110">SUM(B207:D207,F207:H207,J207:L207)+N207</f>
        <v>0</v>
      </c>
      <c r="S207" s="335">
        <f t="shared" ref="S207:S225" si="111">+Q207+P207+O207</f>
        <v>0</v>
      </c>
    </row>
    <row r="208" spans="1:19">
      <c r="A208" s="229" t="s">
        <v>936</v>
      </c>
      <c r="B208" s="354">
        <f>+'Distribution Pivot Table'!Y$31*100</f>
        <v>25.587703435804706</v>
      </c>
      <c r="C208" s="354">
        <f>+'Distribution Pivot Table'!Y$33*100</f>
        <v>0.27124773960216997</v>
      </c>
      <c r="D208" s="354">
        <f>+'Distribution Pivot Table'!Y$35*100</f>
        <v>0</v>
      </c>
      <c r="E208" s="321">
        <f t="shared" si="105"/>
        <v>25.858951175406876</v>
      </c>
      <c r="F208" s="355">
        <f>+'Distribution Pivot Table'!Y$37*100</f>
        <v>37.522603978300175</v>
      </c>
      <c r="G208" s="354">
        <f>+'Distribution Pivot Table'!Y$39*100</f>
        <v>1.89873417721519</v>
      </c>
      <c r="H208" s="354">
        <f>+'Distribution Pivot Table'!Y$41*100</f>
        <v>0</v>
      </c>
      <c r="I208" s="321">
        <f t="shared" si="106"/>
        <v>39.421338155515365</v>
      </c>
      <c r="J208" s="355">
        <f>+'Distribution Pivot Table'!Y$43*100</f>
        <v>25.045207956600361</v>
      </c>
      <c r="K208" s="354">
        <f>+'Distribution Pivot Table'!Y$45*100</f>
        <v>8.5895117540687149</v>
      </c>
      <c r="L208" s="354">
        <f>+'Distribution Pivot Table'!Y$47*100</f>
        <v>0</v>
      </c>
      <c r="M208" s="322">
        <f t="shared" si="107"/>
        <v>33.634719710669074</v>
      </c>
      <c r="N208" s="355">
        <f>+'Distribution Pivot Table'!Y$49*100</f>
        <v>1.0849909584086799</v>
      </c>
      <c r="O208" s="323">
        <f t="shared" si="108"/>
        <v>88.155515370705245</v>
      </c>
      <c r="P208" s="324">
        <f t="shared" si="108"/>
        <v>10.759493670886075</v>
      </c>
      <c r="Q208" s="324">
        <f t="shared" si="109"/>
        <v>1.0849909584086799</v>
      </c>
      <c r="R208" s="302">
        <f t="shared" si="110"/>
        <v>100</v>
      </c>
      <c r="S208" s="302">
        <f t="shared" si="111"/>
        <v>100</v>
      </c>
    </row>
    <row r="209" spans="1:27">
      <c r="A209" s="229" t="s">
        <v>937</v>
      </c>
      <c r="B209" s="354">
        <f>+'Distribution Pivot Table'!Y$53*100</f>
        <v>0</v>
      </c>
      <c r="C209" s="354">
        <f>+'Distribution Pivot Table'!Y$55*100</f>
        <v>0</v>
      </c>
      <c r="D209" s="354">
        <f>+'Distribution Pivot Table'!Y$57*100</f>
        <v>0</v>
      </c>
      <c r="E209" s="321">
        <f t="shared" si="105"/>
        <v>0</v>
      </c>
      <c r="F209" s="355">
        <f>+'Distribution Pivot Table'!Y$59*100</f>
        <v>0</v>
      </c>
      <c r="G209" s="354">
        <f>+'Distribution Pivot Table'!Y$61*100</f>
        <v>0</v>
      </c>
      <c r="H209" s="354">
        <f>+'Distribution Pivot Table'!Y$63*100</f>
        <v>0</v>
      </c>
      <c r="I209" s="321">
        <f t="shared" si="106"/>
        <v>0</v>
      </c>
      <c r="J209" s="355">
        <f>+'Distribution Pivot Table'!Y$65*100</f>
        <v>0</v>
      </c>
      <c r="K209" s="354">
        <f>+'Distribution Pivot Table'!Y$67*100</f>
        <v>0</v>
      </c>
      <c r="L209" s="354">
        <f>+'Distribution Pivot Table'!Y$69*100</f>
        <v>0</v>
      </c>
      <c r="M209" s="322">
        <f t="shared" si="107"/>
        <v>0</v>
      </c>
      <c r="N209" s="355">
        <f>+'Distribution Pivot Table'!Y$71*100</f>
        <v>0</v>
      </c>
      <c r="O209" s="323">
        <f t="shared" si="108"/>
        <v>0</v>
      </c>
      <c r="P209" s="324">
        <f t="shared" si="108"/>
        <v>0</v>
      </c>
      <c r="Q209" s="324">
        <f t="shared" si="109"/>
        <v>0</v>
      </c>
      <c r="R209" s="302">
        <f t="shared" si="110"/>
        <v>0</v>
      </c>
      <c r="S209" s="302">
        <f t="shared" si="111"/>
        <v>0</v>
      </c>
    </row>
    <row r="210" spans="1:27">
      <c r="A210" s="229" t="s">
        <v>938</v>
      </c>
      <c r="B210" s="354">
        <f>+'Distribution Pivot Table'!Y$75*100</f>
        <v>0</v>
      </c>
      <c r="C210" s="354">
        <f>+'Distribution Pivot Table'!Y$77*100</f>
        <v>0</v>
      </c>
      <c r="D210" s="354">
        <f>+'Distribution Pivot Table'!Y$79*100</f>
        <v>0</v>
      </c>
      <c r="E210" s="321">
        <f t="shared" si="105"/>
        <v>0</v>
      </c>
      <c r="F210" s="355">
        <f>+'Distribution Pivot Table'!Y$81*100</f>
        <v>0</v>
      </c>
      <c r="G210" s="354">
        <f>+'Distribution Pivot Table'!Y$83*100</f>
        <v>0</v>
      </c>
      <c r="H210" s="354">
        <f>+'Distribution Pivot Table'!Y$85*100</f>
        <v>0</v>
      </c>
      <c r="I210" s="321">
        <f t="shared" si="106"/>
        <v>0</v>
      </c>
      <c r="J210" s="355">
        <f>+'Distribution Pivot Table'!Y$87*100</f>
        <v>0</v>
      </c>
      <c r="K210" s="354">
        <f>+'Distribution Pivot Table'!Y$89*100</f>
        <v>0</v>
      </c>
      <c r="L210" s="354">
        <f>+'Distribution Pivot Table'!Y$91*100</f>
        <v>0</v>
      </c>
      <c r="M210" s="322">
        <f t="shared" si="107"/>
        <v>0</v>
      </c>
      <c r="N210" s="355">
        <f>+'Distribution Pivot Table'!Y$93*100</f>
        <v>0</v>
      </c>
      <c r="O210" s="323">
        <f t="shared" si="108"/>
        <v>0</v>
      </c>
      <c r="P210" s="324">
        <f t="shared" si="108"/>
        <v>0</v>
      </c>
      <c r="Q210" s="324">
        <f t="shared" si="109"/>
        <v>0</v>
      </c>
      <c r="R210" s="302">
        <f>SUM(B210:D210,F210:H210,J210:L210)+N210</f>
        <v>0</v>
      </c>
      <c r="S210" s="302">
        <f t="shared" si="111"/>
        <v>0</v>
      </c>
    </row>
    <row r="211" spans="1:27">
      <c r="A211" s="229"/>
      <c r="B211" s="354"/>
      <c r="C211" s="354"/>
      <c r="D211" s="354"/>
      <c r="E211" s="321"/>
      <c r="F211" s="355"/>
      <c r="G211" s="354"/>
      <c r="H211" s="354"/>
      <c r="I211" s="321"/>
      <c r="J211" s="355"/>
      <c r="K211" s="354"/>
      <c r="L211" s="354"/>
      <c r="M211" s="322"/>
      <c r="N211" s="355"/>
      <c r="O211" s="323"/>
      <c r="P211" s="324"/>
      <c r="Q211" s="324"/>
      <c r="R211" s="302"/>
      <c r="S211" s="302"/>
    </row>
    <row r="212" spans="1:27">
      <c r="A212" s="229" t="s">
        <v>939</v>
      </c>
      <c r="B212" s="354">
        <f>+'Distribution Pivot Table'!Y$97*100</f>
        <v>3.1599229287090558</v>
      </c>
      <c r="C212" s="354">
        <f>+'Distribution Pivot Table'!Y$99*100</f>
        <v>0.50096339113680155</v>
      </c>
      <c r="D212" s="354">
        <f>+'Distribution Pivot Table'!Y$101*100</f>
        <v>0</v>
      </c>
      <c r="E212" s="321">
        <f t="shared" si="105"/>
        <v>3.6608863198458574</v>
      </c>
      <c r="F212" s="355">
        <f>+'Distribution Pivot Table'!Y$103*100</f>
        <v>47.707129094412331</v>
      </c>
      <c r="G212" s="354">
        <f>+'Distribution Pivot Table'!Y$105*100</f>
        <v>6.5895953757225429</v>
      </c>
      <c r="H212" s="354">
        <f>+'Distribution Pivot Table'!Y$107*100</f>
        <v>0</v>
      </c>
      <c r="I212" s="321">
        <f t="shared" ref="I212:I215" si="112">SUM(F212:H212)</f>
        <v>54.296724470134876</v>
      </c>
      <c r="J212" s="355">
        <f>+'Distribution Pivot Table'!Y$109*100</f>
        <v>27.591522157996145</v>
      </c>
      <c r="K212" s="354">
        <f>+'Distribution Pivot Table'!Y$111*100</f>
        <v>14.373795761078997</v>
      </c>
      <c r="L212" s="354">
        <f>+'Distribution Pivot Table'!Y$113*100</f>
        <v>0</v>
      </c>
      <c r="M212" s="322">
        <f t="shared" ref="M212:M215" si="113">SUM(J212:L212)</f>
        <v>41.96531791907514</v>
      </c>
      <c r="N212" s="355">
        <f>+'Distribution Pivot Table'!Y$115*100</f>
        <v>7.7071290944123322E-2</v>
      </c>
      <c r="O212" s="323">
        <f t="shared" ref="O212:P215" si="114">+B212+F212+J212</f>
        <v>78.458574181117541</v>
      </c>
      <c r="P212" s="324">
        <f t="shared" si="114"/>
        <v>21.46435452793834</v>
      </c>
      <c r="Q212" s="324">
        <f t="shared" ref="Q212:Q215" si="115">+D212+H212+L212+N212</f>
        <v>7.7071290944123322E-2</v>
      </c>
      <c r="R212" s="302">
        <f t="shared" si="110"/>
        <v>100</v>
      </c>
      <c r="S212" s="302">
        <f t="shared" si="111"/>
        <v>100</v>
      </c>
    </row>
    <row r="213" spans="1:27">
      <c r="A213" s="229" t="s">
        <v>940</v>
      </c>
      <c r="B213" s="354">
        <f>+'Distribution Pivot Table'!Y$119*100</f>
        <v>0</v>
      </c>
      <c r="C213" s="354">
        <f>+'Distribution Pivot Table'!Y$121*100</f>
        <v>0</v>
      </c>
      <c r="D213" s="354">
        <f>+'Distribution Pivot Table'!Y$123*100</f>
        <v>0</v>
      </c>
      <c r="E213" s="321">
        <f t="shared" si="105"/>
        <v>0</v>
      </c>
      <c r="F213" s="355">
        <f>+'Distribution Pivot Table'!Y$125*100</f>
        <v>0</v>
      </c>
      <c r="G213" s="354">
        <f>+'Distribution Pivot Table'!Y$127*100</f>
        <v>0</v>
      </c>
      <c r="H213" s="354">
        <f>+'Distribution Pivot Table'!Y$129*100</f>
        <v>0</v>
      </c>
      <c r="I213" s="321">
        <f t="shared" si="112"/>
        <v>0</v>
      </c>
      <c r="J213" s="355">
        <f>+'Distribution Pivot Table'!Y$131*100</f>
        <v>0</v>
      </c>
      <c r="K213" s="354">
        <f>+'Distribution Pivot Table'!Y$133*100</f>
        <v>0</v>
      </c>
      <c r="L213" s="354">
        <f>+'Distribution Pivot Table'!Y$135*100</f>
        <v>0</v>
      </c>
      <c r="M213" s="322">
        <f t="shared" si="113"/>
        <v>0</v>
      </c>
      <c r="N213" s="355">
        <f>+'Distribution Pivot Table'!Y$137*100</f>
        <v>0</v>
      </c>
      <c r="O213" s="323">
        <f t="shared" si="114"/>
        <v>0</v>
      </c>
      <c r="P213" s="324">
        <f t="shared" si="114"/>
        <v>0</v>
      </c>
      <c r="Q213" s="324">
        <f t="shared" si="115"/>
        <v>0</v>
      </c>
      <c r="R213" s="302">
        <f t="shared" si="110"/>
        <v>0</v>
      </c>
      <c r="S213" s="302">
        <f t="shared" si="111"/>
        <v>0</v>
      </c>
    </row>
    <row r="214" spans="1:27">
      <c r="A214" s="229" t="s">
        <v>941</v>
      </c>
      <c r="B214" s="354">
        <f>+'Distribution Pivot Table'!Y$141*100</f>
        <v>14.578587699316628</v>
      </c>
      <c r="C214" s="354">
        <f>+'Distribution Pivot Table'!Y$143*100</f>
        <v>0</v>
      </c>
      <c r="D214" s="354">
        <f>+'Distribution Pivot Table'!Y$145*100</f>
        <v>0</v>
      </c>
      <c r="E214" s="321">
        <f t="shared" si="105"/>
        <v>14.578587699316628</v>
      </c>
      <c r="F214" s="355">
        <f>+'Distribution Pivot Table'!Y$147*100</f>
        <v>13.439635535307518</v>
      </c>
      <c r="G214" s="354">
        <f>+'Distribution Pivot Table'!Y$149*100</f>
        <v>2.5056947608200453</v>
      </c>
      <c r="H214" s="354">
        <f>+'Distribution Pivot Table'!Y$151*100</f>
        <v>0</v>
      </c>
      <c r="I214" s="321">
        <f t="shared" si="112"/>
        <v>15.945330296127564</v>
      </c>
      <c r="J214" s="355">
        <f>+'Distribution Pivot Table'!Y$153*100</f>
        <v>43.735763097949885</v>
      </c>
      <c r="K214" s="354">
        <f>+'Distribution Pivot Table'!Y$155*100</f>
        <v>25.740318906605925</v>
      </c>
      <c r="L214" s="354">
        <f>+'Distribution Pivot Table'!Y$157*100</f>
        <v>0</v>
      </c>
      <c r="M214" s="322">
        <f t="shared" si="113"/>
        <v>69.476082004555806</v>
      </c>
      <c r="N214" s="355">
        <f>+'Distribution Pivot Table'!Y$159*100</f>
        <v>0</v>
      </c>
      <c r="O214" s="323">
        <f t="shared" si="114"/>
        <v>71.75398633257403</v>
      </c>
      <c r="P214" s="324">
        <f t="shared" si="114"/>
        <v>28.24601366742597</v>
      </c>
      <c r="Q214" s="324">
        <f t="shared" si="115"/>
        <v>0</v>
      </c>
      <c r="R214" s="302">
        <f t="shared" si="110"/>
        <v>100</v>
      </c>
      <c r="S214" s="302">
        <f t="shared" si="111"/>
        <v>100</v>
      </c>
    </row>
    <row r="215" spans="1:27">
      <c r="A215" s="229" t="s">
        <v>942</v>
      </c>
      <c r="B215" s="354">
        <f>+'Distribution Pivot Table'!Y$163*100</f>
        <v>0</v>
      </c>
      <c r="C215" s="354">
        <f>+'Distribution Pivot Table'!Y$165*100</f>
        <v>0</v>
      </c>
      <c r="D215" s="354">
        <f>+'Distribution Pivot Table'!Y$167*100</f>
        <v>0</v>
      </c>
      <c r="E215" s="321">
        <f t="shared" si="105"/>
        <v>0</v>
      </c>
      <c r="F215" s="355">
        <f>+'Distribution Pivot Table'!Y$169*100</f>
        <v>0</v>
      </c>
      <c r="G215" s="354">
        <f>+'Distribution Pivot Table'!Y$171*100</f>
        <v>0</v>
      </c>
      <c r="H215" s="354">
        <f>+'Distribution Pivot Table'!Y$173*100</f>
        <v>0</v>
      </c>
      <c r="I215" s="321">
        <f t="shared" si="112"/>
        <v>0</v>
      </c>
      <c r="J215" s="355">
        <f>+'Distribution Pivot Table'!Y$175*100</f>
        <v>0</v>
      </c>
      <c r="K215" s="354">
        <f>+'Distribution Pivot Table'!Y$177*100</f>
        <v>0</v>
      </c>
      <c r="L215" s="354">
        <f>+'Distribution Pivot Table'!Y$179*100</f>
        <v>0</v>
      </c>
      <c r="M215" s="322">
        <f t="shared" si="113"/>
        <v>0</v>
      </c>
      <c r="N215" s="355">
        <f>+'Distribution Pivot Table'!Y$181*100</f>
        <v>0</v>
      </c>
      <c r="O215" s="323">
        <f t="shared" si="114"/>
        <v>0</v>
      </c>
      <c r="P215" s="324">
        <f t="shared" si="114"/>
        <v>0</v>
      </c>
      <c r="Q215" s="324">
        <f t="shared" si="115"/>
        <v>0</v>
      </c>
      <c r="R215" s="302">
        <f t="shared" si="110"/>
        <v>0</v>
      </c>
      <c r="S215" s="302">
        <f t="shared" si="111"/>
        <v>0</v>
      </c>
    </row>
    <row r="216" spans="1:27">
      <c r="A216" s="229"/>
      <c r="B216" s="354"/>
      <c r="C216" s="354"/>
      <c r="D216" s="354"/>
      <c r="E216" s="321"/>
      <c r="F216" s="355"/>
      <c r="G216" s="354"/>
      <c r="H216" s="354"/>
      <c r="I216" s="321"/>
      <c r="J216" s="355"/>
      <c r="K216" s="354"/>
      <c r="L216" s="354"/>
      <c r="M216" s="322"/>
      <c r="N216" s="355"/>
      <c r="O216" s="323"/>
      <c r="P216" s="324"/>
      <c r="Q216" s="324"/>
      <c r="R216" s="302"/>
      <c r="S216" s="302"/>
    </row>
    <row r="217" spans="1:27">
      <c r="A217" s="229" t="s">
        <v>943</v>
      </c>
      <c r="B217" s="354">
        <f>+'Distribution Pivot Table'!Y$185*100</f>
        <v>0</v>
      </c>
      <c r="C217" s="354">
        <f>+'Distribution Pivot Table'!Y$187*100</f>
        <v>0</v>
      </c>
      <c r="D217" s="354">
        <f>+'Distribution Pivot Table'!Y$189*100</f>
        <v>0</v>
      </c>
      <c r="E217" s="321">
        <f t="shared" si="105"/>
        <v>0</v>
      </c>
      <c r="F217" s="355">
        <f>+'Distribution Pivot Table'!Y$191*100</f>
        <v>0</v>
      </c>
      <c r="G217" s="354">
        <f>+'Distribution Pivot Table'!Y$193*100</f>
        <v>0</v>
      </c>
      <c r="H217" s="354">
        <f>+'Distribution Pivot Table'!Y$195*100</f>
        <v>0</v>
      </c>
      <c r="I217" s="321">
        <f t="shared" ref="I217:I220" si="116">SUM(F217:H217)</f>
        <v>0</v>
      </c>
      <c r="J217" s="355">
        <f>+'Distribution Pivot Table'!Y$197*100</f>
        <v>0</v>
      </c>
      <c r="K217" s="354">
        <f>+'Distribution Pivot Table'!Y$199*100</f>
        <v>0</v>
      </c>
      <c r="L217" s="354">
        <f>+'Distribution Pivot Table'!Y$201*100</f>
        <v>0</v>
      </c>
      <c r="M217" s="322">
        <f t="shared" ref="M217:M220" si="117">SUM(J217:L217)</f>
        <v>0</v>
      </c>
      <c r="N217" s="355">
        <f>+'Distribution Pivot Table'!Y$203*100</f>
        <v>0</v>
      </c>
      <c r="O217" s="323">
        <f t="shared" ref="O217:P220" si="118">+B217+F217+J217</f>
        <v>0</v>
      </c>
      <c r="P217" s="324">
        <f t="shared" si="118"/>
        <v>0</v>
      </c>
      <c r="Q217" s="324">
        <f t="shared" ref="Q217:Q220" si="119">+D217+H217+L217+N217</f>
        <v>0</v>
      </c>
      <c r="R217" s="302">
        <f t="shared" si="110"/>
        <v>0</v>
      </c>
      <c r="S217" s="302">
        <f t="shared" si="111"/>
        <v>0</v>
      </c>
    </row>
    <row r="218" spans="1:27">
      <c r="A218" s="229" t="s">
        <v>944</v>
      </c>
      <c r="B218" s="354">
        <f>+'Distribution Pivot Table'!Y$207*100</f>
        <v>0</v>
      </c>
      <c r="C218" s="354">
        <f>+'Distribution Pivot Table'!Y$209*100</f>
        <v>0</v>
      </c>
      <c r="D218" s="354">
        <f>+'Distribution Pivot Table'!Y$211*108</f>
        <v>0</v>
      </c>
      <c r="E218" s="321">
        <f t="shared" si="105"/>
        <v>0</v>
      </c>
      <c r="F218" s="355">
        <f>+'Distribution Pivot Table'!Y$213*100</f>
        <v>57.100591715976336</v>
      </c>
      <c r="G218" s="354">
        <f>+'Distribution Pivot Table'!Y$215*100</f>
        <v>9.8619329388560162E-2</v>
      </c>
      <c r="H218" s="354">
        <f>+'Distribution Pivot Table'!Y$217*100</f>
        <v>0</v>
      </c>
      <c r="I218" s="321">
        <f t="shared" si="116"/>
        <v>57.199211045364898</v>
      </c>
      <c r="J218" s="355">
        <f>+'Distribution Pivot Table'!Y$219*100</f>
        <v>38.264299802761343</v>
      </c>
      <c r="K218" s="354">
        <f>+'Distribution Pivot Table'!Y$221*100</f>
        <v>4.5364891518737673</v>
      </c>
      <c r="L218" s="354">
        <f>+'Distribution Pivot Table'!Y$223*100</f>
        <v>0</v>
      </c>
      <c r="M218" s="322">
        <f t="shared" si="117"/>
        <v>42.800788954635109</v>
      </c>
      <c r="N218" s="355">
        <f>+'Distribution Pivot Table'!Y$225*100</f>
        <v>0</v>
      </c>
      <c r="O218" s="323">
        <f t="shared" si="118"/>
        <v>95.364891518737679</v>
      </c>
      <c r="P218" s="324">
        <f t="shared" si="118"/>
        <v>4.6351084812623276</v>
      </c>
      <c r="Q218" s="324">
        <f t="shared" si="119"/>
        <v>0</v>
      </c>
      <c r="R218" s="302">
        <f t="shared" si="110"/>
        <v>100.00000000000001</v>
      </c>
      <c r="S218" s="302">
        <f t="shared" si="111"/>
        <v>100</v>
      </c>
    </row>
    <row r="219" spans="1:27">
      <c r="A219" s="229" t="s">
        <v>945</v>
      </c>
      <c r="B219" s="354">
        <f>+'Distribution Pivot Table'!Y$229*100</f>
        <v>0</v>
      </c>
      <c r="C219" s="354">
        <f>+'Distribution Pivot Table'!Y$231*100</f>
        <v>0</v>
      </c>
      <c r="D219" s="354">
        <f>+'Distribution Pivot Table'!Y$233*100</f>
        <v>0</v>
      </c>
      <c r="E219" s="321">
        <f t="shared" si="105"/>
        <v>0</v>
      </c>
      <c r="F219" s="355">
        <f>+'Distribution Pivot Table'!Y$235*100</f>
        <v>0</v>
      </c>
      <c r="G219" s="354">
        <f>+'Distribution Pivot Table'!Y$237*100</f>
        <v>0</v>
      </c>
      <c r="H219" s="354">
        <f>+'Distribution Pivot Table'!Y$239*100</f>
        <v>0</v>
      </c>
      <c r="I219" s="321">
        <f t="shared" si="116"/>
        <v>0</v>
      </c>
      <c r="J219" s="355">
        <f>+'Distribution Pivot Table'!Y$241*100</f>
        <v>0</v>
      </c>
      <c r="K219" s="354">
        <f>+'Distribution Pivot Table'!Y$243*100</f>
        <v>0</v>
      </c>
      <c r="L219" s="354">
        <f>+'Distribution Pivot Table'!Y$245*100</f>
        <v>0</v>
      </c>
      <c r="M219" s="322">
        <f t="shared" si="117"/>
        <v>0</v>
      </c>
      <c r="N219" s="355">
        <f>+'Distribution Pivot Table'!Y$247*100</f>
        <v>0</v>
      </c>
      <c r="O219" s="323">
        <f t="shared" si="118"/>
        <v>0</v>
      </c>
      <c r="P219" s="324">
        <f t="shared" si="118"/>
        <v>0</v>
      </c>
      <c r="Q219" s="324">
        <f t="shared" si="119"/>
        <v>0</v>
      </c>
      <c r="R219" s="302">
        <f t="shared" si="110"/>
        <v>0</v>
      </c>
      <c r="S219" s="302">
        <f t="shared" si="111"/>
        <v>0</v>
      </c>
      <c r="AA219" s="251"/>
    </row>
    <row r="220" spans="1:27">
      <c r="A220" s="229" t="s">
        <v>946</v>
      </c>
      <c r="B220" s="354">
        <f>+'Distribution Pivot Table'!Y$251*100</f>
        <v>0</v>
      </c>
      <c r="C220" s="354">
        <f>+'Distribution Pivot Table'!Y$253*100</f>
        <v>0</v>
      </c>
      <c r="D220" s="354">
        <f>+'Distribution Pivot Table'!Y$255*100</f>
        <v>0</v>
      </c>
      <c r="E220" s="321">
        <f t="shared" si="105"/>
        <v>0</v>
      </c>
      <c r="F220" s="355">
        <f>+'Distribution Pivot Table'!Y$257*100</f>
        <v>0</v>
      </c>
      <c r="G220" s="354">
        <f>+'Distribution Pivot Table'!Y$259*100</f>
        <v>0</v>
      </c>
      <c r="H220" s="354">
        <f>+'Distribution Pivot Table'!Y$261*100</f>
        <v>0</v>
      </c>
      <c r="I220" s="321">
        <f t="shared" si="116"/>
        <v>0</v>
      </c>
      <c r="J220" s="355">
        <f>+'Distribution Pivot Table'!Y$263*100</f>
        <v>0</v>
      </c>
      <c r="K220" s="354">
        <f>+'Distribution Pivot Table'!Y$265*100</f>
        <v>0</v>
      </c>
      <c r="L220" s="354">
        <f>+'Distribution Pivot Table'!Y$267*100</f>
        <v>0</v>
      </c>
      <c r="M220" s="322">
        <f t="shared" si="117"/>
        <v>0</v>
      </c>
      <c r="N220" s="355">
        <f>+'Distribution Pivot Table'!Y$269*100</f>
        <v>0</v>
      </c>
      <c r="O220" s="323">
        <f t="shared" si="118"/>
        <v>0</v>
      </c>
      <c r="P220" s="324">
        <f t="shared" si="118"/>
        <v>0</v>
      </c>
      <c r="Q220" s="324">
        <f t="shared" si="119"/>
        <v>0</v>
      </c>
      <c r="R220" s="302">
        <f t="shared" si="110"/>
        <v>0</v>
      </c>
      <c r="S220" s="302">
        <f t="shared" si="111"/>
        <v>0</v>
      </c>
    </row>
    <row r="221" spans="1:27">
      <c r="A221" s="229"/>
      <c r="B221" s="354"/>
      <c r="C221" s="354"/>
      <c r="D221" s="354"/>
      <c r="E221" s="321"/>
      <c r="F221" s="355"/>
      <c r="G221" s="354"/>
      <c r="H221" s="354"/>
      <c r="I221" s="321"/>
      <c r="J221" s="355"/>
      <c r="K221" s="354"/>
      <c r="L221" s="354"/>
      <c r="M221" s="322"/>
      <c r="N221" s="355"/>
      <c r="O221" s="323"/>
      <c r="P221" s="324"/>
      <c r="Q221" s="324"/>
      <c r="R221" s="302"/>
      <c r="S221" s="302"/>
    </row>
    <row r="222" spans="1:27">
      <c r="A222" s="229" t="s">
        <v>947</v>
      </c>
      <c r="B222" s="354">
        <f>+'Distribution Pivot Table'!Y$273*100</f>
        <v>0</v>
      </c>
      <c r="C222" s="354">
        <f>+'Distribution Pivot Table'!Y$275*100</f>
        <v>0</v>
      </c>
      <c r="D222" s="354">
        <f>+'Distribution Pivot Table'!Y$277*100</f>
        <v>0</v>
      </c>
      <c r="E222" s="321">
        <f t="shared" si="105"/>
        <v>0</v>
      </c>
      <c r="F222" s="355">
        <f>+'Distribution Pivot Table'!Y$279*100</f>
        <v>0</v>
      </c>
      <c r="G222" s="354">
        <f>+'Distribution Pivot Table'!Y$281*100</f>
        <v>0</v>
      </c>
      <c r="H222" s="354">
        <f>+'Distribution Pivot Table'!Y$283*100</f>
        <v>0</v>
      </c>
      <c r="I222" s="321">
        <f t="shared" ref="I222:I225" si="120">SUM(F222:H222)</f>
        <v>0</v>
      </c>
      <c r="J222" s="355">
        <f>+'Distribution Pivot Table'!Y$285*100</f>
        <v>0</v>
      </c>
      <c r="K222" s="354">
        <f>+'Distribution Pivot Table'!Y$287*100</f>
        <v>0</v>
      </c>
      <c r="L222" s="354">
        <f>+'Distribution Pivot Table'!Y$289*100</f>
        <v>0</v>
      </c>
      <c r="M222" s="322">
        <f t="shared" ref="M222:M225" si="121">SUM(J222:L222)</f>
        <v>0</v>
      </c>
      <c r="N222" s="355">
        <f>+'Distribution Pivot Table'!Y$291*100</f>
        <v>0</v>
      </c>
      <c r="O222" s="323">
        <f t="shared" ref="O222:P225" si="122">+B222+F222+J222</f>
        <v>0</v>
      </c>
      <c r="P222" s="324">
        <f t="shared" si="122"/>
        <v>0</v>
      </c>
      <c r="Q222" s="324">
        <f t="shared" ref="Q222:Q225" si="123">+D222+H222+L222+N222</f>
        <v>0</v>
      </c>
      <c r="R222" s="302">
        <f t="shared" si="110"/>
        <v>0</v>
      </c>
      <c r="S222" s="302">
        <f t="shared" si="111"/>
        <v>0</v>
      </c>
    </row>
    <row r="223" spans="1:27">
      <c r="A223" s="229" t="s">
        <v>948</v>
      </c>
      <c r="B223" s="354">
        <f>+'Distribution Pivot Table'!Y295*100</f>
        <v>0</v>
      </c>
      <c r="C223" s="354">
        <f>+'Distribution Pivot Table'!Y297*100</f>
        <v>0</v>
      </c>
      <c r="D223" s="354">
        <f>+'Distribution Pivot Table'!Y299*100</f>
        <v>0</v>
      </c>
      <c r="E223" s="321">
        <f t="shared" si="105"/>
        <v>0</v>
      </c>
      <c r="F223" s="355">
        <f>+'Distribution Pivot Table'!Y301*100</f>
        <v>0</v>
      </c>
      <c r="G223" s="354">
        <f>+'Distribution Pivot Table'!Y303*100</f>
        <v>0</v>
      </c>
      <c r="H223" s="354">
        <f>+'Distribution Pivot Table'!Y305*100</f>
        <v>0</v>
      </c>
      <c r="I223" s="321">
        <f t="shared" si="120"/>
        <v>0</v>
      </c>
      <c r="J223" s="355">
        <f>+'Distribution Pivot Table'!Y307*100</f>
        <v>0</v>
      </c>
      <c r="K223" s="354">
        <f>+'Distribution Pivot Table'!Y309*100</f>
        <v>0</v>
      </c>
      <c r="L223" s="354">
        <f>+'Distribution Pivot Table'!Y311*100</f>
        <v>0</v>
      </c>
      <c r="M223" s="322">
        <f t="shared" si="121"/>
        <v>0</v>
      </c>
      <c r="N223" s="355">
        <f>+'Distribution Pivot Table'!Y313*100</f>
        <v>0</v>
      </c>
      <c r="O223" s="323">
        <f t="shared" si="122"/>
        <v>0</v>
      </c>
      <c r="P223" s="324">
        <f t="shared" si="122"/>
        <v>0</v>
      </c>
      <c r="Q223" s="324">
        <f t="shared" si="123"/>
        <v>0</v>
      </c>
      <c r="R223" s="302">
        <f t="shared" si="110"/>
        <v>0</v>
      </c>
      <c r="S223" s="302">
        <f t="shared" si="111"/>
        <v>0</v>
      </c>
    </row>
    <row r="224" spans="1:27">
      <c r="A224" s="229" t="s">
        <v>949</v>
      </c>
      <c r="B224" s="354">
        <f>+'Distribution Pivot Table'!Y317*100</f>
        <v>0</v>
      </c>
      <c r="C224" s="354">
        <f>+'Distribution Pivot Table'!Y319*100</f>
        <v>0.43668122270742354</v>
      </c>
      <c r="D224" s="354">
        <f>+'Distribution Pivot Table'!Y321*100</f>
        <v>0</v>
      </c>
      <c r="E224" s="321">
        <f t="shared" si="105"/>
        <v>0.43668122270742354</v>
      </c>
      <c r="F224" s="355">
        <f>+'Distribution Pivot Table'!Y323*100</f>
        <v>56.331877729257641</v>
      </c>
      <c r="G224" s="354">
        <f>+'Distribution Pivot Table'!Y325*100</f>
        <v>7.860262008733625</v>
      </c>
      <c r="H224" s="354">
        <f>+'Distribution Pivot Table'!Y327*100</f>
        <v>0</v>
      </c>
      <c r="I224" s="321">
        <f t="shared" si="120"/>
        <v>64.192139737991269</v>
      </c>
      <c r="J224" s="355">
        <f>+'Distribution Pivot Table'!Y329*100</f>
        <v>22.270742358078603</v>
      </c>
      <c r="K224" s="354">
        <f>+'Distribution Pivot Table'!Y331*100</f>
        <v>1.3100436681222707</v>
      </c>
      <c r="L224" s="354">
        <f>+'Distribution Pivot Table'!Y333*100</f>
        <v>0</v>
      </c>
      <c r="M224" s="322">
        <f t="shared" si="121"/>
        <v>23.580786026200876</v>
      </c>
      <c r="N224" s="355">
        <f>+'Distribution Pivot Table'!Y335*100</f>
        <v>11.790393013100436</v>
      </c>
      <c r="O224" s="323">
        <f t="shared" si="122"/>
        <v>78.602620087336248</v>
      </c>
      <c r="P224" s="324">
        <f t="shared" si="122"/>
        <v>9.606986899563319</v>
      </c>
      <c r="Q224" s="324">
        <f t="shared" si="123"/>
        <v>11.790393013100436</v>
      </c>
      <c r="R224" s="302">
        <f t="shared" si="110"/>
        <v>100.00000000000001</v>
      </c>
      <c r="S224" s="302">
        <f t="shared" si="111"/>
        <v>100</v>
      </c>
    </row>
    <row r="225" spans="1:26">
      <c r="A225" s="238" t="s">
        <v>950</v>
      </c>
      <c r="B225" s="364">
        <f>+'Distribution Pivot Table'!Y339*100</f>
        <v>18.007662835249043</v>
      </c>
      <c r="C225" s="364">
        <f>+'Distribution Pivot Table'!Y341*100</f>
        <v>0</v>
      </c>
      <c r="D225" s="364">
        <f>+'Distribution Pivot Table'!Y343*100</f>
        <v>0</v>
      </c>
      <c r="E225" s="365">
        <f t="shared" si="105"/>
        <v>18.007662835249043</v>
      </c>
      <c r="F225" s="366">
        <f>+'Distribution Pivot Table'!Y345*100</f>
        <v>40.229885057471265</v>
      </c>
      <c r="G225" s="364">
        <f>+'Distribution Pivot Table'!Y347*100</f>
        <v>2.2988505747126435</v>
      </c>
      <c r="H225" s="364">
        <f>+'Distribution Pivot Table'!Y349*100</f>
        <v>0</v>
      </c>
      <c r="I225" s="365">
        <f t="shared" si="120"/>
        <v>42.52873563218391</v>
      </c>
      <c r="J225" s="366">
        <f>+'Distribution Pivot Table'!Y351*100</f>
        <v>31.226053639846747</v>
      </c>
      <c r="K225" s="364">
        <f>+'Distribution Pivot Table'!Y353*100</f>
        <v>5.3639846743295019</v>
      </c>
      <c r="L225" s="364">
        <f>+'Distribution Pivot Table'!Y355*100</f>
        <v>0</v>
      </c>
      <c r="M225" s="367">
        <f t="shared" si="121"/>
        <v>36.590038314176248</v>
      </c>
      <c r="N225" s="366">
        <f>+'Distribution Pivot Table'!Y357*100</f>
        <v>2.8735632183908044</v>
      </c>
      <c r="O225" s="368">
        <f t="shared" si="122"/>
        <v>89.463601532567054</v>
      </c>
      <c r="P225" s="369">
        <f t="shared" si="122"/>
        <v>7.6628352490421454</v>
      </c>
      <c r="Q225" s="369">
        <f t="shared" si="123"/>
        <v>2.8735632183908044</v>
      </c>
      <c r="R225" s="302">
        <f t="shared" si="110"/>
        <v>100</v>
      </c>
      <c r="S225" s="302">
        <f t="shared" si="111"/>
        <v>100</v>
      </c>
    </row>
    <row r="226" spans="1:26">
      <c r="A226" s="242" t="s">
        <v>964</v>
      </c>
      <c r="B226" s="229"/>
      <c r="C226" s="229"/>
      <c r="D226" s="229"/>
      <c r="E226" s="229"/>
    </row>
    <row r="227" spans="1:26">
      <c r="A227" s="242"/>
      <c r="B227" s="272"/>
      <c r="C227" s="272"/>
      <c r="D227" s="272"/>
      <c r="E227" s="333"/>
      <c r="F227" s="272"/>
      <c r="G227" s="272"/>
      <c r="H227" s="272"/>
      <c r="I227" s="333"/>
      <c r="J227" s="272"/>
      <c r="K227" s="272"/>
      <c r="L227" s="272"/>
      <c r="M227" s="333"/>
      <c r="N227" s="272"/>
      <c r="O227" s="245"/>
      <c r="P227" s="245"/>
      <c r="R227" s="67"/>
    </row>
    <row r="228" spans="1:26">
      <c r="A228" s="229"/>
      <c r="B228" s="229"/>
      <c r="C228" s="229"/>
      <c r="D228" s="229"/>
      <c r="E228" s="229"/>
    </row>
    <row r="229" spans="1:26">
      <c r="Q229" s="244" t="s">
        <v>1303</v>
      </c>
    </row>
    <row r="230" spans="1:26" ht="18">
      <c r="A230" s="205" t="s">
        <v>1006</v>
      </c>
      <c r="B230" s="207"/>
      <c r="C230" s="207"/>
      <c r="D230" s="207"/>
      <c r="E230" s="207"/>
      <c r="F230" s="206"/>
      <c r="G230" s="206"/>
      <c r="H230" s="206"/>
      <c r="I230" s="207"/>
      <c r="J230" s="206"/>
      <c r="K230" s="206"/>
      <c r="L230" s="206"/>
      <c r="M230" s="207"/>
      <c r="N230" s="206"/>
      <c r="O230" s="206"/>
      <c r="P230" s="206"/>
      <c r="Q230" s="206"/>
      <c r="R230" s="340"/>
    </row>
    <row r="231" spans="1:26" ht="18">
      <c r="A231" s="205"/>
      <c r="B231" s="207"/>
      <c r="C231" s="207"/>
      <c r="D231" s="207"/>
      <c r="E231" s="207"/>
      <c r="F231" s="206"/>
      <c r="G231" s="206"/>
      <c r="H231" s="206"/>
      <c r="I231" s="207"/>
      <c r="J231" s="206"/>
      <c r="K231" s="206"/>
      <c r="L231" s="206"/>
      <c r="M231" s="207"/>
      <c r="N231" s="206"/>
      <c r="O231" s="206"/>
      <c r="P231" s="206"/>
      <c r="Q231" s="206"/>
      <c r="R231" s="340"/>
    </row>
    <row r="232" spans="1:26" ht="15.75">
      <c r="A232" s="208" t="s">
        <v>1007</v>
      </c>
      <c r="B232" s="207"/>
      <c r="C232" s="207"/>
      <c r="D232" s="207"/>
      <c r="E232" s="207"/>
      <c r="F232" s="206"/>
      <c r="G232" s="206"/>
      <c r="H232" s="206"/>
      <c r="I232" s="207"/>
      <c r="J232" s="206"/>
      <c r="K232" s="206"/>
      <c r="L232" s="206"/>
      <c r="M232" s="207"/>
      <c r="N232" s="206"/>
      <c r="O232" s="206"/>
      <c r="P232" s="206"/>
      <c r="Q232" s="206"/>
      <c r="R232" s="340"/>
    </row>
    <row r="233" spans="1:26" ht="15.75">
      <c r="A233" s="208" t="s">
        <v>1291</v>
      </c>
      <c r="B233" s="207"/>
      <c r="C233" s="207"/>
      <c r="D233" s="207"/>
      <c r="E233" s="207"/>
      <c r="F233" s="206"/>
      <c r="G233" s="206"/>
      <c r="H233" s="206"/>
      <c r="I233" s="207"/>
      <c r="J233" s="206"/>
      <c r="K233" s="206"/>
      <c r="L233" s="206"/>
      <c r="M233" s="207"/>
      <c r="N233" s="206"/>
      <c r="O233" s="206"/>
      <c r="P233" s="206"/>
      <c r="Q233" s="206"/>
      <c r="R233" s="340"/>
    </row>
    <row r="234" spans="1:26" ht="18.75" customHeight="1">
      <c r="A234" s="212"/>
      <c r="B234" s="212"/>
      <c r="C234" s="212"/>
      <c r="D234" s="212"/>
      <c r="E234" s="212"/>
      <c r="F234" s="212"/>
      <c r="G234" s="212"/>
      <c r="H234" s="212"/>
      <c r="I234" s="212"/>
      <c r="R234" s="281"/>
    </row>
    <row r="235" spans="1:26" ht="18.75" customHeight="1">
      <c r="A235" s="84"/>
      <c r="B235" s="214" t="s">
        <v>925</v>
      </c>
      <c r="C235" s="215"/>
      <c r="D235" s="215"/>
      <c r="E235" s="215"/>
      <c r="F235" s="215"/>
      <c r="G235" s="215"/>
      <c r="H235" s="215"/>
      <c r="I235" s="216"/>
      <c r="J235" s="282" t="s">
        <v>10</v>
      </c>
      <c r="K235" s="283"/>
      <c r="L235" s="283"/>
      <c r="M235" s="284"/>
      <c r="N235" s="650" t="s">
        <v>926</v>
      </c>
      <c r="O235" s="653" t="s">
        <v>990</v>
      </c>
      <c r="P235" s="653" t="s">
        <v>991</v>
      </c>
      <c r="Q235" s="653" t="s">
        <v>992</v>
      </c>
      <c r="R235" s="285"/>
      <c r="S235" s="286"/>
    </row>
    <row r="236" spans="1:26" ht="36.75" customHeight="1">
      <c r="A236" s="209"/>
      <c r="B236" s="215" t="s">
        <v>927</v>
      </c>
      <c r="C236" s="215"/>
      <c r="D236" s="215"/>
      <c r="E236" s="221"/>
      <c r="F236" s="222" t="s">
        <v>928</v>
      </c>
      <c r="G236" s="215"/>
      <c r="H236" s="215"/>
      <c r="I236" s="216"/>
      <c r="J236" s="223" t="s">
        <v>929</v>
      </c>
      <c r="K236" s="215"/>
      <c r="L236" s="215"/>
      <c r="M236" s="216"/>
      <c r="N236" s="651"/>
      <c r="O236" s="654"/>
      <c r="P236" s="654"/>
      <c r="Q236" s="654"/>
      <c r="R236" s="285" t="s">
        <v>993</v>
      </c>
      <c r="S236" s="286" t="s">
        <v>993</v>
      </c>
      <c r="T236" s="288" t="s">
        <v>737</v>
      </c>
      <c r="U236" s="212"/>
      <c r="V236" s="212"/>
      <c r="W236" s="289"/>
      <c r="X236" s="67" t="s">
        <v>1015</v>
      </c>
    </row>
    <row r="237" spans="1:26" ht="30" customHeight="1">
      <c r="A237" s="343"/>
      <c r="B237" s="224" t="s">
        <v>930</v>
      </c>
      <c r="C237" s="224" t="s">
        <v>931</v>
      </c>
      <c r="D237" s="224" t="s">
        <v>995</v>
      </c>
      <c r="E237" s="291" t="s">
        <v>933</v>
      </c>
      <c r="F237" s="225" t="s">
        <v>930</v>
      </c>
      <c r="G237" s="224" t="s">
        <v>931</v>
      </c>
      <c r="H237" s="224" t="s">
        <v>995</v>
      </c>
      <c r="I237" s="291" t="s">
        <v>933</v>
      </c>
      <c r="J237" s="226" t="s">
        <v>930</v>
      </c>
      <c r="K237" s="227" t="s">
        <v>931</v>
      </c>
      <c r="L237" s="224" t="s">
        <v>995</v>
      </c>
      <c r="M237" s="226" t="s">
        <v>933</v>
      </c>
      <c r="N237" s="652"/>
      <c r="O237" s="655"/>
      <c r="P237" s="655"/>
      <c r="Q237" s="655"/>
      <c r="R237" s="351"/>
      <c r="S237" s="352"/>
      <c r="T237" s="288" t="s">
        <v>996</v>
      </c>
      <c r="U237" s="353" t="s">
        <v>997</v>
      </c>
      <c r="V237" s="353" t="s">
        <v>998</v>
      </c>
      <c r="W237" s="289"/>
      <c r="X237" s="288" t="s">
        <v>996</v>
      </c>
      <c r="Y237" s="353" t="s">
        <v>997</v>
      </c>
      <c r="Z237" s="353" t="s">
        <v>998</v>
      </c>
    </row>
    <row r="238" spans="1:26" ht="12.75" hidden="1" customHeight="1">
      <c r="A238" s="229" t="s">
        <v>934</v>
      </c>
      <c r="B238" s="344"/>
      <c r="C238" s="344"/>
      <c r="D238" s="344"/>
      <c r="E238" s="297"/>
      <c r="F238" s="298"/>
      <c r="G238" s="272"/>
      <c r="H238" s="272"/>
      <c r="I238" s="297"/>
      <c r="J238" s="298"/>
      <c r="K238" s="272"/>
      <c r="L238" s="272"/>
      <c r="M238" s="299"/>
      <c r="N238" s="298"/>
      <c r="O238" s="300"/>
      <c r="P238" s="301"/>
      <c r="Q238" s="301"/>
      <c r="R238" s="302">
        <f t="shared" ref="R238:R258" si="124">SUM(B238:D238,F238:H238,J238:L238)+N238</f>
        <v>0</v>
      </c>
      <c r="S238" s="335">
        <f>+Q238+P238+O238</f>
        <v>0</v>
      </c>
      <c r="T238" s="69"/>
      <c r="W238" s="304"/>
    </row>
    <row r="239" spans="1:26" ht="12.75" hidden="1" customHeight="1">
      <c r="A239" s="229"/>
      <c r="B239" s="229"/>
      <c r="C239" s="229"/>
      <c r="D239" s="229"/>
      <c r="E239" s="305"/>
      <c r="F239" s="298"/>
      <c r="G239" s="272"/>
      <c r="H239" s="272"/>
      <c r="I239" s="306"/>
      <c r="J239" s="298"/>
      <c r="K239" s="272"/>
      <c r="L239" s="272"/>
      <c r="M239" s="298"/>
      <c r="N239" s="298"/>
      <c r="O239" s="307"/>
      <c r="P239" s="308"/>
      <c r="Q239" s="308"/>
      <c r="R239" s="285"/>
      <c r="S239" s="286"/>
      <c r="T239" s="309" t="s">
        <v>996</v>
      </c>
      <c r="U239" s="310" t="s">
        <v>997</v>
      </c>
      <c r="V239" s="310" t="s">
        <v>998</v>
      </c>
      <c r="W239" s="311"/>
    </row>
    <row r="240" spans="1:26">
      <c r="A240" s="229" t="s">
        <v>935</v>
      </c>
      <c r="B240" s="354">
        <f>+'Distribution Pivot Table'!AE$9*100</f>
        <v>0</v>
      </c>
      <c r="C240" s="354">
        <f>+'Distribution Pivot Table'!AE$11*100</f>
        <v>0</v>
      </c>
      <c r="D240" s="354">
        <f>+'Distribution Pivot Table'!AE$13*100</f>
        <v>0</v>
      </c>
      <c r="E240" s="321">
        <f t="shared" ref="E240:E258" si="125">SUM(B240:D240)</f>
        <v>0</v>
      </c>
      <c r="F240" s="355">
        <f>+'Distribution Pivot Table'!AE$15*100</f>
        <v>0</v>
      </c>
      <c r="G240" s="354">
        <f>+'Distribution Pivot Table'!AE$17*100</f>
        <v>0</v>
      </c>
      <c r="H240" s="354">
        <f>+'Distribution Pivot Table'!AE$19*100</f>
        <v>0</v>
      </c>
      <c r="I240" s="321">
        <f t="shared" ref="I240:I243" si="126">SUM(F240:H240)</f>
        <v>0</v>
      </c>
      <c r="J240" s="355">
        <f>+'Distribution Pivot Table'!AE$21*100</f>
        <v>0</v>
      </c>
      <c r="K240" s="354">
        <f>+'Distribution Pivot Table'!AE$23*100</f>
        <v>0</v>
      </c>
      <c r="L240" s="354">
        <f>+'Distribution Pivot Table'!AE$25*100</f>
        <v>0</v>
      </c>
      <c r="M240" s="322">
        <f t="shared" ref="M240:M243" si="127">SUM(J240:L240)</f>
        <v>0</v>
      </c>
      <c r="N240" s="355">
        <f>+'Distribution Pivot Table'!AE$27*100</f>
        <v>0</v>
      </c>
      <c r="O240" s="323">
        <f t="shared" ref="O240:P243" si="128">+B240+F240+J240</f>
        <v>0</v>
      </c>
      <c r="P240" s="324">
        <f t="shared" si="128"/>
        <v>0</v>
      </c>
      <c r="Q240" s="324">
        <f t="shared" ref="Q240:Q243" si="129">+D240+H240+L240+N240</f>
        <v>0</v>
      </c>
      <c r="R240" s="302">
        <f t="shared" si="124"/>
        <v>0</v>
      </c>
      <c r="S240" s="335">
        <f t="shared" ref="S240:S258" si="130">+Q240+P240+O240</f>
        <v>0</v>
      </c>
      <c r="T240" s="356">
        <f>+E240+I240</f>
        <v>0</v>
      </c>
      <c r="U240" s="68">
        <f>+M240</f>
        <v>0</v>
      </c>
      <c r="V240" s="68">
        <f>+N240</f>
        <v>0</v>
      </c>
      <c r="W240" s="357">
        <f>SUM(T240:V240)</f>
        <v>0</v>
      </c>
      <c r="X240" s="358">
        <f>+T240-'OLD Tables 44-55'!T240</f>
        <v>0</v>
      </c>
      <c r="Y240" s="359">
        <f>+U240-'OLD Tables 44-55'!U240</f>
        <v>0</v>
      </c>
      <c r="Z240" s="359">
        <f>+V240-'OLD Tables 44-55'!V240</f>
        <v>0</v>
      </c>
    </row>
    <row r="241" spans="1:27">
      <c r="A241" s="229" t="s">
        <v>936</v>
      </c>
      <c r="B241" s="354">
        <f>+'Distribution Pivot Table'!AE$31*100</f>
        <v>16.223021582733814</v>
      </c>
      <c r="C241" s="354">
        <f>+'Distribution Pivot Table'!AE$33*100</f>
        <v>3.5971223021582732</v>
      </c>
      <c r="D241" s="354">
        <f>+'Distribution Pivot Table'!AE$35*100</f>
        <v>0</v>
      </c>
      <c r="E241" s="321">
        <f t="shared" si="125"/>
        <v>19.820143884892087</v>
      </c>
      <c r="F241" s="355">
        <f>+'Distribution Pivot Table'!AE$37*100</f>
        <v>30.647482014388487</v>
      </c>
      <c r="G241" s="354">
        <f>+'Distribution Pivot Table'!AE$39*100</f>
        <v>7.9676258992805753</v>
      </c>
      <c r="H241" s="354">
        <f>+'Distribution Pivot Table'!AE$41*100</f>
        <v>0</v>
      </c>
      <c r="I241" s="321">
        <f t="shared" si="126"/>
        <v>38.615107913669064</v>
      </c>
      <c r="J241" s="355">
        <f>+'Distribution Pivot Table'!AE$43*100</f>
        <v>20.269784172661868</v>
      </c>
      <c r="K241" s="354">
        <f>+'Distribution Pivot Table'!AE$45*100</f>
        <v>13.992805755395684</v>
      </c>
      <c r="L241" s="354">
        <f>+'Distribution Pivot Table'!AE$47*100</f>
        <v>0</v>
      </c>
      <c r="M241" s="322">
        <f t="shared" si="127"/>
        <v>34.262589928057551</v>
      </c>
      <c r="N241" s="355">
        <f>+'Distribution Pivot Table'!AE$49*100</f>
        <v>7.3021582733812957</v>
      </c>
      <c r="O241" s="323">
        <f t="shared" si="128"/>
        <v>67.140287769784166</v>
      </c>
      <c r="P241" s="324">
        <f t="shared" si="128"/>
        <v>25.557553956834532</v>
      </c>
      <c r="Q241" s="324">
        <f t="shared" si="129"/>
        <v>7.3021582733812957</v>
      </c>
      <c r="R241" s="302">
        <f t="shared" si="124"/>
        <v>100</v>
      </c>
      <c r="S241" s="302">
        <f t="shared" si="130"/>
        <v>100</v>
      </c>
      <c r="T241" s="308">
        <f>+E241+I241</f>
        <v>58.435251798561154</v>
      </c>
      <c r="U241" s="68">
        <f>+M241</f>
        <v>34.262589928057551</v>
      </c>
      <c r="V241" s="68">
        <f>+N241</f>
        <v>7.3021582733812957</v>
      </c>
      <c r="W241" s="302">
        <f>SUM(T241:V241)</f>
        <v>100</v>
      </c>
      <c r="X241" s="360">
        <f>+T241-'OLD Tables 44-55'!T241</f>
        <v>1.4463783632343166</v>
      </c>
      <c r="Y241" s="359">
        <f>+U241-'OLD Tables 44-55'!U241</f>
        <v>-0.97732662270739468</v>
      </c>
      <c r="Z241" s="359">
        <f>+V241-'OLD Tables 44-55'!V241</f>
        <v>-0.46905174052691034</v>
      </c>
    </row>
    <row r="242" spans="1:27">
      <c r="A242" s="229" t="s">
        <v>937</v>
      </c>
      <c r="B242" s="354">
        <f>+'Distribution Pivot Table'!AE$53*100</f>
        <v>0</v>
      </c>
      <c r="C242" s="354">
        <f>+'Distribution Pivot Table'!AE$55*100</f>
        <v>0</v>
      </c>
      <c r="D242" s="354">
        <f>+'Distribution Pivot Table'!AE$57*100</f>
        <v>0</v>
      </c>
      <c r="E242" s="321">
        <f t="shared" si="125"/>
        <v>0</v>
      </c>
      <c r="F242" s="355">
        <f>+'Distribution Pivot Table'!AE$59*100</f>
        <v>0</v>
      </c>
      <c r="G242" s="354">
        <f>+'Distribution Pivot Table'!AE$61*100</f>
        <v>0</v>
      </c>
      <c r="H242" s="354">
        <f>+'Distribution Pivot Table'!AE$63*100</f>
        <v>0</v>
      </c>
      <c r="I242" s="321">
        <f t="shared" si="126"/>
        <v>0</v>
      </c>
      <c r="J242" s="355">
        <f>+'Distribution Pivot Table'!AE$65*100</f>
        <v>0</v>
      </c>
      <c r="K242" s="354">
        <f>+'Distribution Pivot Table'!AE$67*100</f>
        <v>0</v>
      </c>
      <c r="L242" s="354">
        <f>+'Distribution Pivot Table'!AE$69*100</f>
        <v>0</v>
      </c>
      <c r="M242" s="322">
        <f t="shared" si="127"/>
        <v>0</v>
      </c>
      <c r="N242" s="355">
        <f>+'Distribution Pivot Table'!AE$71*100</f>
        <v>0</v>
      </c>
      <c r="O242" s="323">
        <f t="shared" si="128"/>
        <v>0</v>
      </c>
      <c r="P242" s="324">
        <f t="shared" si="128"/>
        <v>0</v>
      </c>
      <c r="Q242" s="324">
        <f t="shared" si="129"/>
        <v>0</v>
      </c>
      <c r="R242" s="302">
        <f t="shared" si="124"/>
        <v>0</v>
      </c>
      <c r="S242" s="302">
        <f t="shared" si="130"/>
        <v>0</v>
      </c>
      <c r="T242" s="308">
        <f t="shared" ref="T242:T258" si="131">+E242+I242</f>
        <v>0</v>
      </c>
      <c r="U242" s="68">
        <f t="shared" ref="U242:V258" si="132">+M242</f>
        <v>0</v>
      </c>
      <c r="V242" s="68">
        <f t="shared" si="132"/>
        <v>0</v>
      </c>
      <c r="W242" s="302">
        <f t="shared" ref="W242:W258" si="133">SUM(T242:V242)</f>
        <v>0</v>
      </c>
      <c r="X242" s="360">
        <f>+T242-'OLD Tables 44-55'!T242</f>
        <v>0</v>
      </c>
      <c r="Y242" s="359">
        <f>+U242-'OLD Tables 44-55'!U242</f>
        <v>0</v>
      </c>
      <c r="Z242" s="359">
        <f>+V242-'OLD Tables 44-55'!V242</f>
        <v>0</v>
      </c>
    </row>
    <row r="243" spans="1:27">
      <c r="A243" s="229" t="s">
        <v>1008</v>
      </c>
      <c r="B243" s="354">
        <f>+'Distribution Pivot Table'!AE$75*100</f>
        <v>8.2400286174208546</v>
      </c>
      <c r="C243" s="354">
        <f>+'Distribution Pivot Table'!AE$77*100</f>
        <v>4.6592738329458063</v>
      </c>
      <c r="D243" s="354">
        <f>+'Distribution Pivot Table'!AE$79*100</f>
        <v>5.2530853156859241</v>
      </c>
      <c r="E243" s="321">
        <f t="shared" si="125"/>
        <v>18.152387766052584</v>
      </c>
      <c r="F243" s="355">
        <f>+'Distribution Pivot Table'!AE$81*100</f>
        <v>32.552316222500451</v>
      </c>
      <c r="G243" s="354">
        <f>+'Distribution Pivot Table'!AE$83*100</f>
        <v>16.886066893221248</v>
      </c>
      <c r="H243" s="373">
        <f>+'Distribution Pivot Table'!AE$85*100</f>
        <v>1.7885888034340906E-3</v>
      </c>
      <c r="I243" s="321">
        <f t="shared" si="126"/>
        <v>49.440171704525135</v>
      </c>
      <c r="J243" s="355">
        <f>+'Distribution Pivot Table'!AE$87*100</f>
        <v>11.096404936505097</v>
      </c>
      <c r="K243" s="354">
        <f>+'Distribution Pivot Table'!AE$89*100</f>
        <v>11.24664639599356</v>
      </c>
      <c r="L243" s="362">
        <f>+'Distribution Pivot Table'!AE$91*100</f>
        <v>0</v>
      </c>
      <c r="M243" s="322">
        <f t="shared" si="127"/>
        <v>22.343051332498657</v>
      </c>
      <c r="N243" s="355">
        <f>+'Distribution Pivot Table'!AE$93*100</f>
        <v>10.064389196923628</v>
      </c>
      <c r="O243" s="323">
        <f t="shared" si="128"/>
        <v>51.888749776426401</v>
      </c>
      <c r="P243" s="324">
        <f t="shared" si="128"/>
        <v>32.791987122160613</v>
      </c>
      <c r="Q243" s="324">
        <f t="shared" si="129"/>
        <v>15.319263101412986</v>
      </c>
      <c r="R243" s="302">
        <f t="shared" si="124"/>
        <v>100.00000000000001</v>
      </c>
      <c r="S243" s="302">
        <f t="shared" si="130"/>
        <v>100</v>
      </c>
      <c r="T243" s="308">
        <f t="shared" si="131"/>
        <v>67.592559470577726</v>
      </c>
      <c r="U243" s="68">
        <f t="shared" si="132"/>
        <v>22.343051332498657</v>
      </c>
      <c r="V243" s="68">
        <f t="shared" si="132"/>
        <v>10.064389196923628</v>
      </c>
      <c r="W243" s="302">
        <f t="shared" si="133"/>
        <v>100.00000000000001</v>
      </c>
      <c r="X243" s="360">
        <f>+T243-'OLD Tables 44-55'!T243</f>
        <v>0.17895506315039711</v>
      </c>
      <c r="Y243" s="359">
        <f>+U243-'OLD Tables 44-55'!U243</f>
        <v>0.76038424537034999</v>
      </c>
      <c r="Z243" s="359">
        <f>+V243-'OLD Tables 44-55'!V243</f>
        <v>-0.93933930852073289</v>
      </c>
    </row>
    <row r="244" spans="1:27">
      <c r="A244" s="229"/>
      <c r="B244" s="354"/>
      <c r="C244" s="354"/>
      <c r="D244" s="354"/>
      <c r="E244" s="321"/>
      <c r="F244" s="355"/>
      <c r="G244" s="354"/>
      <c r="H244" s="354"/>
      <c r="I244" s="321"/>
      <c r="J244" s="355"/>
      <c r="K244" s="354"/>
      <c r="L244" s="354"/>
      <c r="M244" s="322"/>
      <c r="N244" s="355"/>
      <c r="O244" s="323"/>
      <c r="P244" s="324"/>
      <c r="Q244" s="324"/>
      <c r="R244" s="302"/>
      <c r="S244" s="302"/>
      <c r="T244" s="308"/>
      <c r="U244" s="68"/>
      <c r="V244" s="68"/>
      <c r="W244" s="302"/>
      <c r="X244" s="360"/>
      <c r="Y244" s="359"/>
      <c r="Z244" s="359"/>
    </row>
    <row r="245" spans="1:27">
      <c r="A245" s="229" t="s">
        <v>939</v>
      </c>
      <c r="B245" s="354">
        <f>+'Distribution Pivot Table'!AE$97*100</f>
        <v>3.6540803897685747</v>
      </c>
      <c r="C245" s="354">
        <f>+'Distribution Pivot Table'!AE$99*100</f>
        <v>2.0706455542021924</v>
      </c>
      <c r="D245" s="354">
        <f>+'Distribution Pivot Table'!AE$101*100</f>
        <v>0</v>
      </c>
      <c r="E245" s="321">
        <f t="shared" si="125"/>
        <v>5.7247259439707676</v>
      </c>
      <c r="F245" s="355">
        <f>+'Distribution Pivot Table'!AE$103*100</f>
        <v>37.332521315468945</v>
      </c>
      <c r="G245" s="354">
        <f>+'Distribution Pivot Table'!AE$105*100</f>
        <v>12.606577344701583</v>
      </c>
      <c r="H245" s="354">
        <f>+'Distribution Pivot Table'!AE$107*100</f>
        <v>0</v>
      </c>
      <c r="I245" s="321">
        <f t="shared" ref="I245:I248" si="134">SUM(F245:H245)</f>
        <v>49.939098660170529</v>
      </c>
      <c r="J245" s="355">
        <f>+'Distribution Pivot Table'!AE$109*100</f>
        <v>22.168087697929355</v>
      </c>
      <c r="K245" s="354">
        <f>+'Distribution Pivot Table'!AE$111*100</f>
        <v>18.331303288672352</v>
      </c>
      <c r="L245" s="354">
        <f>+'Distribution Pivot Table'!AE$113*100</f>
        <v>0</v>
      </c>
      <c r="M245" s="322">
        <f t="shared" ref="M245:M248" si="135">SUM(J245:L245)</f>
        <v>40.499390986601711</v>
      </c>
      <c r="N245" s="355">
        <f>+'Distribution Pivot Table'!AE$115*100</f>
        <v>3.8367844092570031</v>
      </c>
      <c r="O245" s="323">
        <f t="shared" ref="O245:P248" si="136">+B245+F245+J245</f>
        <v>63.15468940316687</v>
      </c>
      <c r="P245" s="324">
        <f t="shared" si="136"/>
        <v>33.008526187576123</v>
      </c>
      <c r="Q245" s="324">
        <f t="shared" ref="Q245:Q248" si="137">+D245+H245+L245+N245</f>
        <v>3.8367844092570031</v>
      </c>
      <c r="R245" s="302">
        <f>SUM(B245:D245,F245:H245,J245:L245)+N245</f>
        <v>100</v>
      </c>
      <c r="S245" s="302">
        <f t="shared" si="130"/>
        <v>100</v>
      </c>
      <c r="T245" s="308">
        <f t="shared" si="131"/>
        <v>55.663824604141297</v>
      </c>
      <c r="U245" s="68">
        <f t="shared" si="132"/>
        <v>40.499390986601711</v>
      </c>
      <c r="V245" s="68">
        <f t="shared" si="132"/>
        <v>3.8367844092570031</v>
      </c>
      <c r="W245" s="302">
        <f t="shared" si="133"/>
        <v>100.00000000000001</v>
      </c>
      <c r="X245" s="360">
        <f>+T245-'OLD Tables 44-55'!T245</f>
        <v>-4.0557419987905092</v>
      </c>
      <c r="Y245" s="359">
        <f>+U245-'OLD Tables 44-55'!U245</f>
        <v>3.4694356010057845</v>
      </c>
      <c r="Z245" s="359">
        <f>+V245-'OLD Tables 44-55'!V245</f>
        <v>0.58630639778472737</v>
      </c>
    </row>
    <row r="246" spans="1:27">
      <c r="A246" s="229" t="s">
        <v>940</v>
      </c>
      <c r="B246" s="354">
        <f>+'Distribution Pivot Table'!AE$119*100</f>
        <v>18.462092130518233</v>
      </c>
      <c r="C246" s="354">
        <f>+'Distribution Pivot Table'!AE$121*100</f>
        <v>4.7384836852207286</v>
      </c>
      <c r="D246" s="354">
        <f>+'Distribution Pivot Table'!AE$123*100</f>
        <v>0</v>
      </c>
      <c r="E246" s="321">
        <f t="shared" si="125"/>
        <v>23.200575815738961</v>
      </c>
      <c r="F246" s="355">
        <f>+'Distribution Pivot Table'!AE$125*100</f>
        <v>26.715451055662186</v>
      </c>
      <c r="G246" s="354">
        <f>+'Distribution Pivot Table'!AE$127*100</f>
        <v>11.960172744721689</v>
      </c>
      <c r="H246" s="354">
        <f>+'Distribution Pivot Table'!AE$129*100</f>
        <v>0</v>
      </c>
      <c r="I246" s="321">
        <f t="shared" si="134"/>
        <v>38.675623800383875</v>
      </c>
      <c r="J246" s="355">
        <f>+'Distribution Pivot Table'!AE$131*100</f>
        <v>22.240882917466411</v>
      </c>
      <c r="K246" s="354">
        <f>+'Distribution Pivot Table'!AE$133*100</f>
        <v>10.832533589251438</v>
      </c>
      <c r="L246" s="354">
        <f>+'Distribution Pivot Table'!AE$135*100</f>
        <v>0</v>
      </c>
      <c r="M246" s="322">
        <f t="shared" si="135"/>
        <v>33.073416506717848</v>
      </c>
      <c r="N246" s="355">
        <f>+'Distribution Pivot Table'!AE$137*100</f>
        <v>5.4222648752399234</v>
      </c>
      <c r="O246" s="323">
        <f t="shared" si="136"/>
        <v>67.418426103646823</v>
      </c>
      <c r="P246" s="324">
        <f t="shared" si="136"/>
        <v>27.531190019193858</v>
      </c>
      <c r="Q246" s="324">
        <f t="shared" si="137"/>
        <v>5.4222648752399234</v>
      </c>
      <c r="R246" s="302">
        <f t="shared" si="124"/>
        <v>100.3718809980806</v>
      </c>
      <c r="S246" s="302">
        <f t="shared" si="130"/>
        <v>100.3718809980806</v>
      </c>
      <c r="T246" s="308">
        <f>+E246+I246</f>
        <v>61.876199616122832</v>
      </c>
      <c r="U246" s="68">
        <f t="shared" si="132"/>
        <v>33.073416506717848</v>
      </c>
      <c r="V246" s="68">
        <f t="shared" si="132"/>
        <v>5.4222648752399234</v>
      </c>
      <c r="W246" s="302">
        <f t="shared" si="133"/>
        <v>100.3718809980806</v>
      </c>
      <c r="X246" s="360">
        <f>+T246-'OLD Tables 44-55'!T246</f>
        <v>3.7167829704099802</v>
      </c>
      <c r="Y246" s="359">
        <f>+U246-'OLD Tables 44-55'!U246</f>
        <v>0.46089450520917552</v>
      </c>
      <c r="Z246" s="359">
        <f>+V246-'OLD Tables 44-55'!V246</f>
        <v>-1.1404708552101646</v>
      </c>
    </row>
    <row r="247" spans="1:27">
      <c r="A247" s="229" t="s">
        <v>941</v>
      </c>
      <c r="B247" s="354">
        <f>+'Distribution Pivot Table'!AE$141*100</f>
        <v>8.280701754385964</v>
      </c>
      <c r="C247" s="354">
        <f>+'Distribution Pivot Table'!AE$143*100</f>
        <v>1.3333333333333335</v>
      </c>
      <c r="D247" s="354">
        <f>+'Distribution Pivot Table'!AE$145*100</f>
        <v>0</v>
      </c>
      <c r="E247" s="321">
        <f t="shared" si="125"/>
        <v>9.6140350877192979</v>
      </c>
      <c r="F247" s="355">
        <f>+'Distribution Pivot Table'!AE$147*100</f>
        <v>25.66081871345029</v>
      </c>
      <c r="G247" s="354">
        <f>+'Distribution Pivot Table'!AE$149*100</f>
        <v>7.6959064327485383</v>
      </c>
      <c r="H247" s="354">
        <f>+'Distribution Pivot Table'!AE$151*100</f>
        <v>0</v>
      </c>
      <c r="I247" s="321">
        <f t="shared" si="134"/>
        <v>33.356725146198826</v>
      </c>
      <c r="J247" s="355">
        <f>+'Distribution Pivot Table'!AE$153*100</f>
        <v>26.877192982456137</v>
      </c>
      <c r="K247" s="354">
        <f>+'Distribution Pivot Table'!AE$155*100</f>
        <v>29.964912280701757</v>
      </c>
      <c r="L247" s="354">
        <f>+'Distribution Pivot Table'!AE$157*100</f>
        <v>0</v>
      </c>
      <c r="M247" s="322">
        <f t="shared" si="135"/>
        <v>56.84210526315789</v>
      </c>
      <c r="N247" s="355">
        <f>+'Distribution Pivot Table'!AE$159*100</f>
        <v>0</v>
      </c>
      <c r="O247" s="323">
        <f t="shared" si="136"/>
        <v>60.818713450292393</v>
      </c>
      <c r="P247" s="324">
        <f t="shared" si="136"/>
        <v>38.994152046783626</v>
      </c>
      <c r="Q247" s="324">
        <f t="shared" si="137"/>
        <v>0</v>
      </c>
      <c r="R247" s="302">
        <f t="shared" si="124"/>
        <v>99.812865497076018</v>
      </c>
      <c r="S247" s="302">
        <f t="shared" si="130"/>
        <v>99.812865497076018</v>
      </c>
      <c r="T247" s="308">
        <f t="shared" si="131"/>
        <v>42.970760233918128</v>
      </c>
      <c r="U247" s="68">
        <f t="shared" si="132"/>
        <v>56.84210526315789</v>
      </c>
      <c r="V247" s="68">
        <f t="shared" si="132"/>
        <v>0</v>
      </c>
      <c r="W247" s="302">
        <f t="shared" si="133"/>
        <v>99.812865497076018</v>
      </c>
      <c r="X247" s="360">
        <f>+T247-'OLD Tables 44-55'!T247</f>
        <v>-0.41598934752171601</v>
      </c>
      <c r="Y247" s="359">
        <f>+U247-'OLD Tables 44-55'!U247</f>
        <v>0.42019662885987685</v>
      </c>
      <c r="Z247" s="359">
        <f>+V247-'OLD Tables 44-55'!V247</f>
        <v>0</v>
      </c>
    </row>
    <row r="248" spans="1:27">
      <c r="A248" s="229" t="s">
        <v>942</v>
      </c>
      <c r="B248" s="354">
        <f>+'Distribution Pivot Table'!AE$163*100</f>
        <v>0</v>
      </c>
      <c r="C248" s="354">
        <f>+'Distribution Pivot Table'!AE$165*100</f>
        <v>0</v>
      </c>
      <c r="D248" s="354">
        <f>+'Distribution Pivot Table'!AE$167*100</f>
        <v>0</v>
      </c>
      <c r="E248" s="321">
        <f t="shared" si="125"/>
        <v>0</v>
      </c>
      <c r="F248" s="355">
        <f>+'Distribution Pivot Table'!AE$169*100</f>
        <v>0</v>
      </c>
      <c r="G248" s="354">
        <f>+'Distribution Pivot Table'!AE$171*100</f>
        <v>0</v>
      </c>
      <c r="H248" s="354">
        <f>+'Distribution Pivot Table'!AE$173*100</f>
        <v>0</v>
      </c>
      <c r="I248" s="321">
        <f t="shared" si="134"/>
        <v>0</v>
      </c>
      <c r="J248" s="355">
        <f>+'Distribution Pivot Table'!AE$175*100</f>
        <v>0</v>
      </c>
      <c r="K248" s="354">
        <f>+'Distribution Pivot Table'!AE$177*100</f>
        <v>0</v>
      </c>
      <c r="L248" s="354">
        <f>+'Distribution Pivot Table'!AE$179*100</f>
        <v>0</v>
      </c>
      <c r="M248" s="322">
        <f t="shared" si="135"/>
        <v>0</v>
      </c>
      <c r="N248" s="355">
        <f>+'Distribution Pivot Table'!AE$181*100</f>
        <v>0</v>
      </c>
      <c r="O248" s="323">
        <f t="shared" si="136"/>
        <v>0</v>
      </c>
      <c r="P248" s="324">
        <f t="shared" si="136"/>
        <v>0</v>
      </c>
      <c r="Q248" s="324">
        <f t="shared" si="137"/>
        <v>0</v>
      </c>
      <c r="R248" s="302">
        <f t="shared" si="124"/>
        <v>0</v>
      </c>
      <c r="S248" s="302">
        <f t="shared" si="130"/>
        <v>0</v>
      </c>
      <c r="T248" s="308">
        <f t="shared" si="131"/>
        <v>0</v>
      </c>
      <c r="U248" s="68">
        <f t="shared" si="132"/>
        <v>0</v>
      </c>
      <c r="V248" s="68">
        <f t="shared" si="132"/>
        <v>0</v>
      </c>
      <c r="W248" s="302">
        <f t="shared" si="133"/>
        <v>0</v>
      </c>
      <c r="X248" s="360">
        <f>+T248-'OLD Tables 44-55'!T248</f>
        <v>0</v>
      </c>
      <c r="Y248" s="359">
        <f>+U248-'OLD Tables 44-55'!U248</f>
        <v>0</v>
      </c>
      <c r="Z248" s="359">
        <f>+V248-'OLD Tables 44-55'!V248</f>
        <v>0</v>
      </c>
    </row>
    <row r="249" spans="1:27">
      <c r="A249" s="229"/>
      <c r="B249" s="354"/>
      <c r="C249" s="354"/>
      <c r="D249" s="354"/>
      <c r="E249" s="321"/>
      <c r="F249" s="355"/>
      <c r="G249" s="354"/>
      <c r="H249" s="354"/>
      <c r="I249" s="321"/>
      <c r="J249" s="355"/>
      <c r="K249" s="354"/>
      <c r="L249" s="354"/>
      <c r="M249" s="322"/>
      <c r="N249" s="355"/>
      <c r="O249" s="323"/>
      <c r="P249" s="324"/>
      <c r="Q249" s="324"/>
      <c r="R249" s="302"/>
      <c r="S249" s="302"/>
      <c r="T249" s="308"/>
      <c r="U249" s="68"/>
      <c r="V249" s="68"/>
      <c r="W249" s="302"/>
      <c r="X249" s="360"/>
      <c r="Y249" s="359"/>
      <c r="Z249" s="359"/>
    </row>
    <row r="250" spans="1:27">
      <c r="A250" s="229" t="s">
        <v>943</v>
      </c>
      <c r="B250" s="354">
        <f>+'Distribution Pivot Table'!AE$185*100</f>
        <v>20.692682148272283</v>
      </c>
      <c r="C250" s="354">
        <f>+'Distribution Pivot Table'!AE$187*100</f>
        <v>1.2050115713031682</v>
      </c>
      <c r="D250" s="354">
        <f>+'Distribution Pivot Table'!AE$189*100</f>
        <v>0</v>
      </c>
      <c r="E250" s="321">
        <f t="shared" si="125"/>
        <v>21.89769371957545</v>
      </c>
      <c r="F250" s="355">
        <f>+'Distribution Pivot Table'!AE$191*100</f>
        <v>40.451679834011649</v>
      </c>
      <c r="G250" s="354">
        <f>+'Distribution Pivot Table'!AE$193*100</f>
        <v>2.4978054425025933</v>
      </c>
      <c r="H250" s="354">
        <f>+'Distribution Pivot Table'!AE$195*100</f>
        <v>0</v>
      </c>
      <c r="I250" s="321">
        <f t="shared" ref="I250:I253" si="138">SUM(F250:H250)</f>
        <v>42.949485276514245</v>
      </c>
      <c r="J250" s="355">
        <f>+'Distribution Pivot Table'!AE$197*100</f>
        <v>19.216343468198868</v>
      </c>
      <c r="K250" s="354">
        <f>+'Distribution Pivot Table'!AE$199*100</f>
        <v>5.9213151384566274</v>
      </c>
      <c r="L250" s="354">
        <f>+'Distribution Pivot Table'!AE$201*100</f>
        <v>0</v>
      </c>
      <c r="M250" s="322">
        <f t="shared" ref="M250:M253" si="139">SUM(J250:L250)</f>
        <v>25.137658606655496</v>
      </c>
      <c r="N250" s="355">
        <f>+'Distribution Pivot Table'!AE$203*100</f>
        <v>10.015162397254809</v>
      </c>
      <c r="O250" s="323">
        <f t="shared" ref="O250:P253" si="140">+B250+F250+J250</f>
        <v>80.360705450482797</v>
      </c>
      <c r="P250" s="324">
        <f t="shared" si="140"/>
        <v>9.6241321522623888</v>
      </c>
      <c r="Q250" s="324">
        <f t="shared" ref="Q250:Q253" si="141">+D250+H250+L250+N250</f>
        <v>10.015162397254809</v>
      </c>
      <c r="R250" s="302">
        <f t="shared" si="124"/>
        <v>100</v>
      </c>
      <c r="S250" s="302">
        <f t="shared" si="130"/>
        <v>100</v>
      </c>
      <c r="T250" s="308">
        <f t="shared" si="131"/>
        <v>64.847178996089696</v>
      </c>
      <c r="U250" s="68">
        <f t="shared" si="132"/>
        <v>25.137658606655496</v>
      </c>
      <c r="V250" s="68">
        <f t="shared" si="132"/>
        <v>10.015162397254809</v>
      </c>
      <c r="W250" s="302">
        <f t="shared" si="133"/>
        <v>100</v>
      </c>
      <c r="X250" s="360">
        <f>+T250-'OLD Tables 44-55'!T250</f>
        <v>0.39721007129168129</v>
      </c>
      <c r="Y250" s="359">
        <f>+U250-'OLD Tables 44-55'!U250</f>
        <v>0.86015705289539568</v>
      </c>
      <c r="Z250" s="359">
        <f>+V250-'OLD Tables 44-55'!V250</f>
        <v>-1.2573671241870805</v>
      </c>
    </row>
    <row r="251" spans="1:27">
      <c r="A251" s="229" t="s">
        <v>944</v>
      </c>
      <c r="B251" s="354">
        <f>+'Distribution Pivot Table'!AE$207*100</f>
        <v>2.4320366715477175</v>
      </c>
      <c r="C251" s="354">
        <f>+'Distribution Pivot Table'!AE$209*100</f>
        <v>25.272171643216403</v>
      </c>
      <c r="D251" s="354">
        <f>+'Distribution Pivot Table'!AE$211*108</f>
        <v>0</v>
      </c>
      <c r="E251" s="321">
        <f t="shared" si="125"/>
        <v>27.70420831476412</v>
      </c>
      <c r="F251" s="355">
        <f>+'Distribution Pivot Table'!AE$213*100</f>
        <v>30.683771566817342</v>
      </c>
      <c r="G251" s="354">
        <f>+'Distribution Pivot Table'!AE$215*100</f>
        <v>23.530909785445981</v>
      </c>
      <c r="H251" s="354">
        <f>+'Distribution Pivot Table'!AE$217*100</f>
        <v>0</v>
      </c>
      <c r="I251" s="321">
        <f t="shared" si="138"/>
        <v>54.214681352263327</v>
      </c>
      <c r="J251" s="355">
        <f>+'Distribution Pivot Table'!AE$219*100</f>
        <v>8.4930285859807739</v>
      </c>
      <c r="K251" s="354">
        <f>+'Distribution Pivot Table'!AE$221*100</f>
        <v>9.5880817469917883</v>
      </c>
      <c r="L251" s="354">
        <f>+'Distribution Pivot Table'!AE$223*100</f>
        <v>0</v>
      </c>
      <c r="M251" s="322">
        <f t="shared" si="139"/>
        <v>18.081110332972564</v>
      </c>
      <c r="N251" s="355">
        <f>+'Distribution Pivot Table'!AE$225*100</f>
        <v>0</v>
      </c>
      <c r="O251" s="323">
        <f t="shared" si="140"/>
        <v>41.608836824345836</v>
      </c>
      <c r="P251" s="324">
        <f t="shared" si="140"/>
        <v>58.391163175654171</v>
      </c>
      <c r="Q251" s="324">
        <f t="shared" si="141"/>
        <v>0</v>
      </c>
      <c r="R251" s="302">
        <f t="shared" si="124"/>
        <v>100.00000000000001</v>
      </c>
      <c r="S251" s="302">
        <f t="shared" si="130"/>
        <v>100</v>
      </c>
      <c r="T251" s="308">
        <f t="shared" si="131"/>
        <v>81.918889667027443</v>
      </c>
      <c r="U251" s="68">
        <f>+M251</f>
        <v>18.081110332972564</v>
      </c>
      <c r="V251" s="68">
        <f t="shared" si="132"/>
        <v>0</v>
      </c>
      <c r="W251" s="302">
        <f t="shared" si="133"/>
        <v>100</v>
      </c>
      <c r="X251" s="360">
        <f>+T251-'OLD Tables 44-55'!T251</f>
        <v>-0.97237451877356307</v>
      </c>
      <c r="Y251" s="359">
        <f>+U251-'OLD Tables 44-55'!U251</f>
        <v>0.97237451877356662</v>
      </c>
      <c r="Z251" s="359">
        <f>+V251-'OLD Tables 44-55'!V251</f>
        <v>0</v>
      </c>
    </row>
    <row r="252" spans="1:27">
      <c r="A252" s="229" t="s">
        <v>945</v>
      </c>
      <c r="B252" s="354">
        <f>+'Distribution Pivot Table'!AE$229*100</f>
        <v>0</v>
      </c>
      <c r="C252" s="354">
        <f>+'Distribution Pivot Table'!AE$231*100</f>
        <v>0</v>
      </c>
      <c r="D252" s="354">
        <f>+'Distribution Pivot Table'!AE$233*100</f>
        <v>0</v>
      </c>
      <c r="E252" s="321">
        <f t="shared" si="125"/>
        <v>0</v>
      </c>
      <c r="F252" s="355">
        <f>+'Distribution Pivot Table'!AE$235*100</f>
        <v>0</v>
      </c>
      <c r="G252" s="354">
        <f>+'Distribution Pivot Table'!AE$237*100</f>
        <v>0</v>
      </c>
      <c r="H252" s="354">
        <f>+'Distribution Pivot Table'!AE$239*100</f>
        <v>0</v>
      </c>
      <c r="I252" s="321">
        <f t="shared" si="138"/>
        <v>0</v>
      </c>
      <c r="J252" s="355">
        <f>+'Distribution Pivot Table'!AE$241*100</f>
        <v>0</v>
      </c>
      <c r="K252" s="354">
        <f>+'Distribution Pivot Table'!AE$243*100</f>
        <v>0</v>
      </c>
      <c r="L252" s="354">
        <f>+'Distribution Pivot Table'!AE$245*100</f>
        <v>0</v>
      </c>
      <c r="M252" s="322">
        <f t="shared" si="139"/>
        <v>0</v>
      </c>
      <c r="N252" s="355">
        <f>+'Distribution Pivot Table'!AE$247*100</f>
        <v>0</v>
      </c>
      <c r="O252" s="323">
        <f t="shared" si="140"/>
        <v>0</v>
      </c>
      <c r="P252" s="324">
        <f t="shared" si="140"/>
        <v>0</v>
      </c>
      <c r="Q252" s="324">
        <f t="shared" si="141"/>
        <v>0</v>
      </c>
      <c r="R252" s="302">
        <f t="shared" si="124"/>
        <v>0</v>
      </c>
      <c r="S252" s="302">
        <f t="shared" si="130"/>
        <v>0</v>
      </c>
      <c r="T252" s="308">
        <f t="shared" si="131"/>
        <v>0</v>
      </c>
      <c r="U252" s="68">
        <f t="shared" si="132"/>
        <v>0</v>
      </c>
      <c r="V252" s="68">
        <f t="shared" si="132"/>
        <v>0</v>
      </c>
      <c r="W252" s="302">
        <f t="shared" si="133"/>
        <v>0</v>
      </c>
      <c r="X252" s="360">
        <f>+T252-'OLD Tables 44-55'!T252</f>
        <v>0</v>
      </c>
      <c r="Y252" s="359">
        <f>+U252-'OLD Tables 44-55'!U252</f>
        <v>0</v>
      </c>
      <c r="Z252" s="359">
        <f>+V252-'OLD Tables 44-55'!V252</f>
        <v>0</v>
      </c>
      <c r="AA252" s="251"/>
    </row>
    <row r="253" spans="1:27">
      <c r="A253" s="229" t="s">
        <v>946</v>
      </c>
      <c r="B253" s="354">
        <f>+'Distribution Pivot Table'!AE$251*100</f>
        <v>0</v>
      </c>
      <c r="C253" s="354">
        <f>+'Distribution Pivot Table'!AE$253*100</f>
        <v>0</v>
      </c>
      <c r="D253" s="354">
        <f>+'Distribution Pivot Table'!AE$255*100</f>
        <v>0</v>
      </c>
      <c r="E253" s="321">
        <f t="shared" si="125"/>
        <v>0</v>
      </c>
      <c r="F253" s="355">
        <f>+'Distribution Pivot Table'!AE$257*100</f>
        <v>0</v>
      </c>
      <c r="G253" s="354">
        <f>+'Distribution Pivot Table'!AE$259*100</f>
        <v>0</v>
      </c>
      <c r="H253" s="354">
        <f>+'Distribution Pivot Table'!AE$261*100</f>
        <v>0</v>
      </c>
      <c r="I253" s="321">
        <f t="shared" si="138"/>
        <v>0</v>
      </c>
      <c r="J253" s="355">
        <f>+'Distribution Pivot Table'!AE$263*100</f>
        <v>0</v>
      </c>
      <c r="K253" s="354">
        <f>+'Distribution Pivot Table'!AE$265*100</f>
        <v>0</v>
      </c>
      <c r="L253" s="354">
        <f>+'Distribution Pivot Table'!AE$267*100</f>
        <v>0</v>
      </c>
      <c r="M253" s="322">
        <f t="shared" si="139"/>
        <v>0</v>
      </c>
      <c r="N253" s="355">
        <f>+'Distribution Pivot Table'!AE$269*100</f>
        <v>0</v>
      </c>
      <c r="O253" s="323">
        <f t="shared" si="140"/>
        <v>0</v>
      </c>
      <c r="P253" s="324">
        <f t="shared" si="140"/>
        <v>0</v>
      </c>
      <c r="Q253" s="324">
        <f t="shared" si="141"/>
        <v>0</v>
      </c>
      <c r="R253" s="302">
        <f t="shared" si="124"/>
        <v>0</v>
      </c>
      <c r="S253" s="302">
        <f t="shared" si="130"/>
        <v>0</v>
      </c>
      <c r="T253" s="308">
        <f t="shared" si="131"/>
        <v>0</v>
      </c>
      <c r="U253" s="68">
        <f t="shared" si="132"/>
        <v>0</v>
      </c>
      <c r="V253" s="68">
        <f t="shared" si="132"/>
        <v>0</v>
      </c>
      <c r="W253" s="302">
        <f t="shared" si="133"/>
        <v>0</v>
      </c>
      <c r="X253" s="360">
        <f>+T253-'OLD Tables 44-55'!T253</f>
        <v>0</v>
      </c>
      <c r="Y253" s="359">
        <f>+U253-'OLD Tables 44-55'!U253</f>
        <v>0</v>
      </c>
      <c r="Z253" s="359">
        <f>+V253-'OLD Tables 44-55'!V253</f>
        <v>0</v>
      </c>
    </row>
    <row r="254" spans="1:27">
      <c r="A254" s="229"/>
      <c r="B254" s="354"/>
      <c r="C254" s="354"/>
      <c r="D254" s="354"/>
      <c r="E254" s="321"/>
      <c r="F254" s="355"/>
      <c r="G254" s="354"/>
      <c r="H254" s="354"/>
      <c r="I254" s="321"/>
      <c r="J254" s="355"/>
      <c r="K254" s="354"/>
      <c r="L254" s="354"/>
      <c r="M254" s="322"/>
      <c r="N254" s="355"/>
      <c r="O254" s="323"/>
      <c r="P254" s="324"/>
      <c r="Q254" s="324"/>
      <c r="R254" s="302"/>
      <c r="S254" s="302"/>
      <c r="T254" s="308"/>
      <c r="U254" s="68"/>
      <c r="V254" s="68"/>
      <c r="W254" s="302"/>
      <c r="X254" s="360"/>
      <c r="Y254" s="359"/>
      <c r="Z254" s="359"/>
    </row>
    <row r="255" spans="1:27">
      <c r="A255" s="229" t="s">
        <v>947</v>
      </c>
      <c r="B255" s="354">
        <f>+'Distribution Pivot Table'!AE$273*100</f>
        <v>3.2893652102225883</v>
      </c>
      <c r="C255" s="362">
        <f>+'Distribution Pivot Table'!AE$275*100</f>
        <v>0.12366034624896949</v>
      </c>
      <c r="D255" s="354">
        <f>+'Distribution Pivot Table'!AE$277*100</f>
        <v>0</v>
      </c>
      <c r="E255" s="321">
        <f t="shared" si="125"/>
        <v>3.4130255564715579</v>
      </c>
      <c r="F255" s="355">
        <f>+'Distribution Pivot Table'!AE$279*100</f>
        <v>38.664468260511129</v>
      </c>
      <c r="G255" s="354">
        <f>+'Distribution Pivot Table'!AE$281*100</f>
        <v>7.5267930750206098</v>
      </c>
      <c r="H255" s="354">
        <f>+'Distribution Pivot Table'!AE$283*100</f>
        <v>0</v>
      </c>
      <c r="I255" s="321">
        <f t="shared" ref="I255:I258" si="142">SUM(F255:H255)</f>
        <v>46.191261335531735</v>
      </c>
      <c r="J255" s="355">
        <f>+'Distribution Pivot Table'!AE$285*100</f>
        <v>6.06760098928277</v>
      </c>
      <c r="K255" s="354">
        <f>+'Distribution Pivot Table'!AE$287*100</f>
        <v>6.8342951360263804</v>
      </c>
      <c r="L255" s="354">
        <f>+'Distribution Pivot Table'!AE$289*100</f>
        <v>0</v>
      </c>
      <c r="M255" s="322">
        <f t="shared" ref="M255:M258" si="143">SUM(J255:L255)</f>
        <v>12.90189612530915</v>
      </c>
      <c r="N255" s="355">
        <f>+'Distribution Pivot Table'!AE$291*100</f>
        <v>37.485572959604283</v>
      </c>
      <c r="O255" s="323">
        <f t="shared" ref="O255:P258" si="144">+B255+F255+J255</f>
        <v>48.021434460016494</v>
      </c>
      <c r="P255" s="324">
        <f t="shared" si="144"/>
        <v>14.484748557295958</v>
      </c>
      <c r="Q255" s="324">
        <f t="shared" ref="Q255:Q258" si="145">+D255+H255+L255+N255</f>
        <v>37.485572959604283</v>
      </c>
      <c r="R255" s="302">
        <f t="shared" si="124"/>
        <v>99.991755976916735</v>
      </c>
      <c r="S255" s="302">
        <f t="shared" si="130"/>
        <v>99.991755976916735</v>
      </c>
      <c r="T255" s="308">
        <f t="shared" si="131"/>
        <v>49.604286892003294</v>
      </c>
      <c r="U255" s="68">
        <f t="shared" si="132"/>
        <v>12.90189612530915</v>
      </c>
      <c r="V255" s="68">
        <f t="shared" si="132"/>
        <v>37.485572959604283</v>
      </c>
      <c r="W255" s="302">
        <f t="shared" si="133"/>
        <v>99.991755976916721</v>
      </c>
      <c r="X255" s="360">
        <f>+T255-'OLD Tables 44-55'!T255</f>
        <v>0.28250228667562283</v>
      </c>
      <c r="Y255" s="359">
        <f>+U255-'OLD Tables 44-55'!U255</f>
        <v>0.47339473619328309</v>
      </c>
      <c r="Z255" s="359">
        <f>+V255-'OLD Tables 44-55'!V255</f>
        <v>-0.76414104595217935</v>
      </c>
    </row>
    <row r="256" spans="1:27">
      <c r="A256" s="229" t="s">
        <v>948</v>
      </c>
      <c r="B256" s="354">
        <f>+'Distribution Pivot Table'!AE295*100</f>
        <v>7.4107591754650581</v>
      </c>
      <c r="C256" s="354">
        <f>+'Distribution Pivot Table'!AE297*100</f>
        <v>6.3493659572090939</v>
      </c>
      <c r="D256" s="354">
        <f>+'Distribution Pivot Table'!AE299*100</f>
        <v>0</v>
      </c>
      <c r="E256" s="321">
        <f t="shared" si="125"/>
        <v>13.760125132674151</v>
      </c>
      <c r="F256" s="355">
        <f>+'Distribution Pivot Table'!AE301*100</f>
        <v>19.406737053795879</v>
      </c>
      <c r="G256" s="354">
        <f>+'Distribution Pivot Table'!AE303*100</f>
        <v>18.858164348360425</v>
      </c>
      <c r="H256" s="354">
        <f>+'Distribution Pivot Table'!AE305*100</f>
        <v>0</v>
      </c>
      <c r="I256" s="321">
        <f t="shared" si="142"/>
        <v>38.264901402156305</v>
      </c>
      <c r="J256" s="355">
        <f>+'Distribution Pivot Table'!AE307*100</f>
        <v>7.0219540807776104</v>
      </c>
      <c r="K256" s="354">
        <f>+'Distribution Pivot Table'!AE309*100</f>
        <v>13.68750349142506</v>
      </c>
      <c r="L256" s="354">
        <f>+'Distribution Pivot Table'!AE311*100</f>
        <v>0</v>
      </c>
      <c r="M256" s="322">
        <f t="shared" si="143"/>
        <v>20.70945757220267</v>
      </c>
      <c r="N256" s="355">
        <f>+'Distribution Pivot Table'!AE313*100</f>
        <v>27.265515892966874</v>
      </c>
      <c r="O256" s="323">
        <f t="shared" si="144"/>
        <v>33.839450310038551</v>
      </c>
      <c r="P256" s="324">
        <f t="shared" si="144"/>
        <v>38.895033796994582</v>
      </c>
      <c r="Q256" s="324">
        <f t="shared" si="145"/>
        <v>27.265515892966874</v>
      </c>
      <c r="R256" s="302">
        <f t="shared" si="124"/>
        <v>100</v>
      </c>
      <c r="S256" s="302">
        <f t="shared" si="130"/>
        <v>100</v>
      </c>
      <c r="T256" s="308">
        <f t="shared" si="131"/>
        <v>52.025026534830459</v>
      </c>
      <c r="U256" s="68">
        <f t="shared" si="132"/>
        <v>20.70945757220267</v>
      </c>
      <c r="V256" s="68">
        <f t="shared" si="132"/>
        <v>27.265515892966874</v>
      </c>
      <c r="W256" s="302">
        <f t="shared" si="133"/>
        <v>100</v>
      </c>
      <c r="X256" s="360">
        <f>+T256-'OLD Tables 44-55'!T256</f>
        <v>-0.61110721060365591</v>
      </c>
      <c r="Y256" s="359">
        <f>+U256-'OLD Tables 44-55'!U256</f>
        <v>-1.1877045519895191</v>
      </c>
      <c r="Z256" s="359">
        <f>+V256-'OLD Tables 44-55'!V256</f>
        <v>1.7988117625931714</v>
      </c>
    </row>
    <row r="257" spans="1:26">
      <c r="A257" s="229" t="s">
        <v>949</v>
      </c>
      <c r="B257" s="354">
        <f>+'Distribution Pivot Table'!AE317*100</f>
        <v>12.455288025198868</v>
      </c>
      <c r="C257" s="354">
        <f>+'Distribution Pivot Table'!AE319*100</f>
        <v>4.217607175270941</v>
      </c>
      <c r="D257" s="354">
        <f>+'Distribution Pivot Table'!AE321*100</f>
        <v>0</v>
      </c>
      <c r="E257" s="321">
        <f t="shared" si="125"/>
        <v>16.67289520046981</v>
      </c>
      <c r="F257" s="355">
        <f>+'Distribution Pivot Table'!AE323*100</f>
        <v>22.70033634082537</v>
      </c>
      <c r="G257" s="354">
        <f>+'Distribution Pivot Table'!AE325*100</f>
        <v>22.235865677219582</v>
      </c>
      <c r="H257" s="354">
        <f>+'Distribution Pivot Table'!AE327*100</f>
        <v>0</v>
      </c>
      <c r="I257" s="321">
        <f t="shared" si="142"/>
        <v>44.936202018044952</v>
      </c>
      <c r="J257" s="355">
        <f>+'Distribution Pivot Table'!AE329*100</f>
        <v>6.6734290747957932</v>
      </c>
      <c r="K257" s="354">
        <f>+'Distribution Pivot Table'!AE331*100</f>
        <v>14.142330895307245</v>
      </c>
      <c r="L257" s="354">
        <f>+'Distribution Pivot Table'!AE333*100</f>
        <v>0</v>
      </c>
      <c r="M257" s="322">
        <f t="shared" si="143"/>
        <v>20.815759970103038</v>
      </c>
      <c r="N257" s="355">
        <f>+'Distribution Pivot Table'!AE335*100</f>
        <v>17.372270567508409</v>
      </c>
      <c r="O257" s="323">
        <f t="shared" si="144"/>
        <v>41.829053440820033</v>
      </c>
      <c r="P257" s="324">
        <f t="shared" si="144"/>
        <v>40.595803747797767</v>
      </c>
      <c r="Q257" s="324">
        <f t="shared" si="145"/>
        <v>17.372270567508409</v>
      </c>
      <c r="R257" s="302">
        <f t="shared" si="124"/>
        <v>99.797127756126201</v>
      </c>
      <c r="S257" s="302">
        <f t="shared" si="130"/>
        <v>99.797127756126201</v>
      </c>
      <c r="T257" s="308">
        <f t="shared" si="131"/>
        <v>61.609097218514762</v>
      </c>
      <c r="U257" s="68">
        <f t="shared" si="132"/>
        <v>20.815759970103038</v>
      </c>
      <c r="V257" s="68">
        <f t="shared" si="132"/>
        <v>17.372270567508409</v>
      </c>
      <c r="W257" s="302">
        <f t="shared" si="133"/>
        <v>99.797127756126216</v>
      </c>
      <c r="X257" s="360">
        <f>+T257-'OLD Tables 44-55'!T257</f>
        <v>-1.4236757480330411</v>
      </c>
      <c r="Y257" s="359">
        <f>+U257-'OLD Tables 44-55'!U257</f>
        <v>-0.33101084554195026</v>
      </c>
      <c r="Z257" s="359">
        <f>+V257-'OLD Tables 44-55'!V257</f>
        <v>1.6423786786761223</v>
      </c>
    </row>
    <row r="258" spans="1:26">
      <c r="A258" s="238" t="s">
        <v>950</v>
      </c>
      <c r="B258" s="364">
        <f>+'Distribution Pivot Table'!AE339*100</f>
        <v>13.322759714512292</v>
      </c>
      <c r="C258" s="364">
        <f>+'Distribution Pivot Table'!AE341*100</f>
        <v>0.99127676447264068</v>
      </c>
      <c r="D258" s="364">
        <f>+'Distribution Pivot Table'!AE343*100</f>
        <v>0</v>
      </c>
      <c r="E258" s="365">
        <f t="shared" si="125"/>
        <v>14.314036478984933</v>
      </c>
      <c r="F258" s="366">
        <f>+'Distribution Pivot Table'!AE345*100</f>
        <v>34.536082474226802</v>
      </c>
      <c r="G258" s="364">
        <f>+'Distribution Pivot Table'!AE347*100</f>
        <v>7.1768437747819185</v>
      </c>
      <c r="H258" s="364">
        <f>+'Distribution Pivot Table'!AE349*100</f>
        <v>0</v>
      </c>
      <c r="I258" s="365">
        <f t="shared" si="142"/>
        <v>41.712926249008717</v>
      </c>
      <c r="J258" s="366">
        <f>+'Distribution Pivot Table'!AE351*100</f>
        <v>23.86994448850119</v>
      </c>
      <c r="K258" s="364">
        <f>+'Distribution Pivot Table'!AE353*100</f>
        <v>13.402061855670103</v>
      </c>
      <c r="L258" s="364">
        <f>+'Distribution Pivot Table'!AE355*100</f>
        <v>0</v>
      </c>
      <c r="M258" s="367">
        <f t="shared" si="143"/>
        <v>37.272006344171295</v>
      </c>
      <c r="N258" s="366">
        <f>+'Distribution Pivot Table'!AE357*100</f>
        <v>6.7010309278350517</v>
      </c>
      <c r="O258" s="368">
        <f t="shared" si="144"/>
        <v>71.728786677240294</v>
      </c>
      <c r="P258" s="369">
        <f t="shared" si="144"/>
        <v>21.570182394924664</v>
      </c>
      <c r="Q258" s="369">
        <f t="shared" si="145"/>
        <v>6.7010309278350517</v>
      </c>
      <c r="R258" s="302">
        <f t="shared" si="124"/>
        <v>99.999999999999986</v>
      </c>
      <c r="S258" s="302">
        <f t="shared" si="130"/>
        <v>100.00000000000001</v>
      </c>
      <c r="T258" s="308">
        <f t="shared" si="131"/>
        <v>56.026962727993649</v>
      </c>
      <c r="U258" s="68">
        <f t="shared" si="132"/>
        <v>37.272006344171295</v>
      </c>
      <c r="V258" s="68">
        <f t="shared" si="132"/>
        <v>6.7010309278350517</v>
      </c>
      <c r="W258" s="302">
        <f t="shared" si="133"/>
        <v>99.999999999999986</v>
      </c>
      <c r="X258" s="360">
        <f>+T258-'OLD Tables 44-55'!T258</f>
        <v>-0.61213174305554929</v>
      </c>
      <c r="Y258" s="359">
        <f>+U258-'OLD Tables 44-55'!U258</f>
        <v>6.0072148722056795E-3</v>
      </c>
      <c r="Z258" s="359">
        <f>+V258-'OLD Tables 44-55'!V258</f>
        <v>0.60612452818333207</v>
      </c>
    </row>
    <row r="259" spans="1:26">
      <c r="A259" s="242" t="s">
        <v>964</v>
      </c>
      <c r="B259" s="229"/>
      <c r="C259" s="229"/>
      <c r="D259" s="229"/>
      <c r="E259" s="229"/>
    </row>
    <row r="260" spans="1:26">
      <c r="A260" s="242" t="s">
        <v>1009</v>
      </c>
      <c r="B260" s="229"/>
      <c r="C260" s="229"/>
      <c r="D260" s="229"/>
      <c r="E260" s="229"/>
    </row>
    <row r="261" spans="1:26">
      <c r="A261" s="242"/>
      <c r="B261" s="272"/>
      <c r="C261" s="272"/>
      <c r="D261" s="272"/>
      <c r="E261" s="333"/>
      <c r="F261" s="272"/>
      <c r="G261" s="272"/>
      <c r="H261" s="272"/>
      <c r="I261" s="333"/>
      <c r="J261" s="272"/>
      <c r="K261" s="272"/>
      <c r="L261" s="272"/>
      <c r="M261" s="333"/>
      <c r="N261" s="272"/>
      <c r="O261" s="245"/>
      <c r="P261" s="245"/>
      <c r="R261" s="67"/>
    </row>
    <row r="262" spans="1:26">
      <c r="Q262" s="244" t="s">
        <v>1303</v>
      </c>
    </row>
    <row r="263" spans="1:26" ht="18">
      <c r="A263" s="205" t="s">
        <v>1010</v>
      </c>
      <c r="B263" s="207"/>
      <c r="C263" s="207"/>
      <c r="D263" s="207"/>
      <c r="E263" s="207"/>
      <c r="F263" s="206"/>
      <c r="G263" s="206"/>
      <c r="H263" s="206"/>
      <c r="I263" s="207"/>
      <c r="J263" s="206"/>
      <c r="K263" s="206"/>
      <c r="L263" s="206"/>
      <c r="M263" s="207"/>
      <c r="N263" s="206"/>
      <c r="O263" s="206"/>
      <c r="P263" s="206"/>
      <c r="Q263" s="206"/>
      <c r="R263" s="340"/>
      <c r="T263" s="453"/>
    </row>
    <row r="264" spans="1:26" ht="18">
      <c r="A264" s="205"/>
      <c r="B264" s="207"/>
      <c r="C264" s="207"/>
      <c r="D264" s="207"/>
      <c r="E264" s="207"/>
      <c r="F264" s="206"/>
      <c r="G264" s="206"/>
      <c r="H264" s="206"/>
      <c r="I264" s="207"/>
      <c r="J264" s="206"/>
      <c r="K264" s="206"/>
      <c r="L264" s="206"/>
      <c r="M264" s="207"/>
      <c r="N264" s="206"/>
      <c r="O264" s="206"/>
      <c r="P264" s="206"/>
      <c r="Q264" s="206"/>
      <c r="R264" s="340"/>
    </row>
    <row r="265" spans="1:26" ht="15.75">
      <c r="A265" s="208" t="s">
        <v>1011</v>
      </c>
      <c r="B265" s="207"/>
      <c r="C265" s="207"/>
      <c r="D265" s="207"/>
      <c r="E265" s="207"/>
      <c r="F265" s="206"/>
      <c r="G265" s="206"/>
      <c r="H265" s="206"/>
      <c r="I265" s="207"/>
      <c r="J265" s="206"/>
      <c r="K265" s="206"/>
      <c r="L265" s="206"/>
      <c r="M265" s="207"/>
      <c r="N265" s="206"/>
      <c r="O265" s="206"/>
      <c r="P265" s="206"/>
      <c r="Q265" s="206"/>
      <c r="R265" s="340"/>
    </row>
    <row r="266" spans="1:26" ht="15.75">
      <c r="A266" s="208" t="s">
        <v>1296</v>
      </c>
      <c r="B266" s="207"/>
      <c r="C266" s="207"/>
      <c r="D266" s="207"/>
      <c r="E266" s="207"/>
      <c r="F266" s="206"/>
      <c r="G266" s="206"/>
      <c r="H266" s="206"/>
      <c r="I266" s="207"/>
      <c r="J266" s="206"/>
      <c r="K266" s="206"/>
      <c r="L266" s="206"/>
      <c r="M266" s="207"/>
      <c r="N266" s="206"/>
      <c r="O266" s="206"/>
      <c r="P266" s="206"/>
      <c r="Q266" s="206"/>
      <c r="R266" s="340"/>
    </row>
    <row r="267" spans="1:26" ht="19.5" customHeight="1">
      <c r="A267" s="212"/>
      <c r="B267" s="212"/>
      <c r="C267" s="212"/>
      <c r="D267" s="212"/>
      <c r="E267" s="212"/>
      <c r="F267" s="212"/>
      <c r="G267" s="212"/>
      <c r="H267" s="212"/>
      <c r="I267" s="212"/>
      <c r="R267" s="281"/>
    </row>
    <row r="268" spans="1:26" ht="19.5" customHeight="1">
      <c r="A268" s="84"/>
      <c r="B268" s="214" t="s">
        <v>925</v>
      </c>
      <c r="C268" s="215"/>
      <c r="D268" s="215"/>
      <c r="E268" s="215"/>
      <c r="F268" s="215"/>
      <c r="G268" s="215"/>
      <c r="H268" s="215"/>
      <c r="I268" s="216"/>
      <c r="J268" s="282" t="s">
        <v>10</v>
      </c>
      <c r="K268" s="283"/>
      <c r="L268" s="283"/>
      <c r="M268" s="284"/>
      <c r="N268" s="650" t="s">
        <v>926</v>
      </c>
      <c r="O268" s="653" t="s">
        <v>990</v>
      </c>
      <c r="P268" s="653" t="s">
        <v>991</v>
      </c>
      <c r="Q268" s="653" t="s">
        <v>992</v>
      </c>
      <c r="R268" s="285"/>
      <c r="S268" s="286"/>
    </row>
    <row r="269" spans="1:26" ht="36.75" customHeight="1">
      <c r="A269" s="209"/>
      <c r="B269" s="215" t="s">
        <v>927</v>
      </c>
      <c r="C269" s="215"/>
      <c r="D269" s="215"/>
      <c r="E269" s="221"/>
      <c r="F269" s="222" t="s">
        <v>928</v>
      </c>
      <c r="G269" s="215"/>
      <c r="H269" s="215"/>
      <c r="I269" s="216"/>
      <c r="J269" s="223" t="s">
        <v>929</v>
      </c>
      <c r="K269" s="215"/>
      <c r="L269" s="215"/>
      <c r="M269" s="216"/>
      <c r="N269" s="651"/>
      <c r="O269" s="654"/>
      <c r="P269" s="654"/>
      <c r="Q269" s="654"/>
      <c r="R269" s="285" t="s">
        <v>993</v>
      </c>
      <c r="S269" s="286" t="s">
        <v>993</v>
      </c>
    </row>
    <row r="270" spans="1:26" ht="31.5" customHeight="1">
      <c r="A270" s="343"/>
      <c r="B270" s="224" t="s">
        <v>930</v>
      </c>
      <c r="C270" s="224" t="s">
        <v>931</v>
      </c>
      <c r="D270" s="224" t="s">
        <v>995</v>
      </c>
      <c r="E270" s="291" t="s">
        <v>933</v>
      </c>
      <c r="F270" s="225" t="s">
        <v>930</v>
      </c>
      <c r="G270" s="224" t="s">
        <v>931</v>
      </c>
      <c r="H270" s="224" t="s">
        <v>995</v>
      </c>
      <c r="I270" s="291" t="s">
        <v>933</v>
      </c>
      <c r="J270" s="226" t="s">
        <v>930</v>
      </c>
      <c r="K270" s="227" t="s">
        <v>931</v>
      </c>
      <c r="L270" s="224" t="s">
        <v>995</v>
      </c>
      <c r="M270" s="226" t="s">
        <v>933</v>
      </c>
      <c r="N270" s="652"/>
      <c r="O270" s="655"/>
      <c r="P270" s="655"/>
      <c r="Q270" s="655"/>
      <c r="R270" s="351"/>
      <c r="S270" s="352"/>
    </row>
    <row r="271" spans="1:26" ht="12.75" hidden="1" customHeight="1">
      <c r="A271" s="229" t="s">
        <v>934</v>
      </c>
      <c r="B271" s="229"/>
      <c r="C271" s="229"/>
      <c r="D271" s="229"/>
      <c r="E271" s="305"/>
      <c r="F271" s="298"/>
      <c r="G271" s="272"/>
      <c r="H271" s="272"/>
      <c r="I271" s="297"/>
      <c r="J271" s="298"/>
      <c r="K271" s="272"/>
      <c r="L271" s="272"/>
      <c r="M271" s="299"/>
      <c r="N271" s="298"/>
      <c r="O271" s="341"/>
      <c r="P271" s="301"/>
      <c r="Q271" s="301"/>
      <c r="R271" s="302">
        <f>SUM(F271:H271,J271:L271)+N271</f>
        <v>0</v>
      </c>
      <c r="S271" s="335">
        <f>+Q271+P271+O271</f>
        <v>0</v>
      </c>
    </row>
    <row r="272" spans="1:26" ht="12.75" hidden="1" customHeight="1">
      <c r="A272" s="229"/>
      <c r="B272" s="229"/>
      <c r="C272" s="229"/>
      <c r="D272" s="229"/>
      <c r="E272" s="305"/>
      <c r="F272" s="298"/>
      <c r="G272" s="272"/>
      <c r="H272" s="272"/>
      <c r="I272" s="306"/>
      <c r="J272" s="298"/>
      <c r="K272" s="272"/>
      <c r="L272" s="272"/>
      <c r="M272" s="298"/>
      <c r="N272" s="298"/>
      <c r="O272" s="307"/>
      <c r="P272" s="308"/>
      <c r="Q272" s="308"/>
      <c r="R272" s="285"/>
      <c r="S272" s="286"/>
    </row>
    <row r="273" spans="1:27">
      <c r="A273" s="229" t="s">
        <v>935</v>
      </c>
      <c r="B273" s="354">
        <f>+'Distribution Pivot Table'!AA$9*100</f>
        <v>0</v>
      </c>
      <c r="C273" s="354">
        <f>+'Distribution Pivot Table'!AA$11*100</f>
        <v>0</v>
      </c>
      <c r="D273" s="354">
        <f>+'Distribution Pivot Table'!AA$13*100</f>
        <v>0</v>
      </c>
      <c r="E273" s="321">
        <f t="shared" ref="E273:E291" si="146">SUM(B273:D273)</f>
        <v>0</v>
      </c>
      <c r="F273" s="355">
        <f>+'Distribution Pivot Table'!AA$15*100</f>
        <v>0</v>
      </c>
      <c r="G273" s="354">
        <f>+'Distribution Pivot Table'!AA$17*100</f>
        <v>0</v>
      </c>
      <c r="H273" s="354">
        <f>+'Distribution Pivot Table'!AA$19*100</f>
        <v>0</v>
      </c>
      <c r="I273" s="321">
        <f t="shared" ref="I273:I276" si="147">SUM(F273:H273)</f>
        <v>0</v>
      </c>
      <c r="J273" s="355">
        <f>+'Distribution Pivot Table'!AA$21*100</f>
        <v>0</v>
      </c>
      <c r="K273" s="354">
        <f>+'Distribution Pivot Table'!AA$23*100</f>
        <v>0</v>
      </c>
      <c r="L273" s="354">
        <f>+'Distribution Pivot Table'!AA$25*100</f>
        <v>0</v>
      </c>
      <c r="M273" s="322">
        <f t="shared" ref="M273:M276" si="148">SUM(J273:L273)</f>
        <v>0</v>
      </c>
      <c r="N273" s="355">
        <f>+'Distribution Pivot Table'!AA$27*100</f>
        <v>0</v>
      </c>
      <c r="O273" s="323">
        <f t="shared" ref="O273:P276" si="149">+B273+F273+J273</f>
        <v>0</v>
      </c>
      <c r="P273" s="324">
        <f t="shared" si="149"/>
        <v>0</v>
      </c>
      <c r="Q273" s="324">
        <f t="shared" ref="Q273:Q276" si="150">+D273+H273+L273+N273</f>
        <v>0</v>
      </c>
      <c r="R273" s="302">
        <f t="shared" ref="R273:R291" si="151">SUM(B273:D273,F273:H273,J273:L273)+N273</f>
        <v>0</v>
      </c>
      <c r="S273" s="335">
        <f t="shared" ref="S273:S291" si="152">+Q273+P273+O273</f>
        <v>0</v>
      </c>
    </row>
    <row r="274" spans="1:27">
      <c r="A274" s="229" t="s">
        <v>936</v>
      </c>
      <c r="B274" s="354">
        <f>+'Distribution Pivot Table'!AA$31*100</f>
        <v>0</v>
      </c>
      <c r="C274" s="354">
        <f>+'Distribution Pivot Table'!AA$33*100</f>
        <v>0</v>
      </c>
      <c r="D274" s="354">
        <f>+'Distribution Pivot Table'!AA$35*100</f>
        <v>0</v>
      </c>
      <c r="E274" s="321">
        <f t="shared" si="146"/>
        <v>0</v>
      </c>
      <c r="F274" s="355">
        <f>+'Distribution Pivot Table'!AA$37*100</f>
        <v>0</v>
      </c>
      <c r="G274" s="354">
        <f>+'Distribution Pivot Table'!AA$39*100</f>
        <v>0</v>
      </c>
      <c r="H274" s="354">
        <f>+'Distribution Pivot Table'!AA$41*100</f>
        <v>0</v>
      </c>
      <c r="I274" s="321">
        <f t="shared" si="147"/>
        <v>0</v>
      </c>
      <c r="J274" s="355">
        <f>+'Distribution Pivot Table'!AA$43*100</f>
        <v>0</v>
      </c>
      <c r="K274" s="354">
        <f>+'Distribution Pivot Table'!AA$45*100</f>
        <v>0</v>
      </c>
      <c r="L274" s="354">
        <f>+'Distribution Pivot Table'!AA$47*100</f>
        <v>0</v>
      </c>
      <c r="M274" s="322">
        <f t="shared" si="148"/>
        <v>0</v>
      </c>
      <c r="N274" s="355">
        <f>+'Distribution Pivot Table'!AA$49*100</f>
        <v>0</v>
      </c>
      <c r="O274" s="323">
        <f t="shared" si="149"/>
        <v>0</v>
      </c>
      <c r="P274" s="324">
        <f t="shared" si="149"/>
        <v>0</v>
      </c>
      <c r="Q274" s="324">
        <f t="shared" si="150"/>
        <v>0</v>
      </c>
      <c r="R274" s="302">
        <f t="shared" si="151"/>
        <v>0</v>
      </c>
      <c r="S274" s="302">
        <f t="shared" si="152"/>
        <v>0</v>
      </c>
    </row>
    <row r="275" spans="1:27">
      <c r="A275" s="229" t="s">
        <v>937</v>
      </c>
      <c r="B275" s="354">
        <f>+'Distribution Pivot Table'!AA$53*100</f>
        <v>0</v>
      </c>
      <c r="C275" s="354">
        <f>+'Distribution Pivot Table'!AA$55*100</f>
        <v>0</v>
      </c>
      <c r="D275" s="354">
        <f>+'Distribution Pivot Table'!AA$57*100</f>
        <v>0</v>
      </c>
      <c r="E275" s="321">
        <f t="shared" si="146"/>
        <v>0</v>
      </c>
      <c r="F275" s="355">
        <f>+'Distribution Pivot Table'!AA$59*100</f>
        <v>0</v>
      </c>
      <c r="G275" s="354">
        <f>+'Distribution Pivot Table'!AA$61*100</f>
        <v>0</v>
      </c>
      <c r="H275" s="354">
        <f>+'Distribution Pivot Table'!AA$63*100</f>
        <v>0</v>
      </c>
      <c r="I275" s="321">
        <f t="shared" si="147"/>
        <v>0</v>
      </c>
      <c r="J275" s="355">
        <f>+'Distribution Pivot Table'!AA$65*100</f>
        <v>0</v>
      </c>
      <c r="K275" s="354">
        <f>+'Distribution Pivot Table'!AA$67*100</f>
        <v>0</v>
      </c>
      <c r="L275" s="354">
        <f>+'Distribution Pivot Table'!AA$69*100</f>
        <v>0</v>
      </c>
      <c r="M275" s="322">
        <f t="shared" si="148"/>
        <v>0</v>
      </c>
      <c r="N275" s="355">
        <f>+'Distribution Pivot Table'!AA$71*100</f>
        <v>0</v>
      </c>
      <c r="O275" s="323">
        <f t="shared" si="149"/>
        <v>0</v>
      </c>
      <c r="P275" s="324">
        <f t="shared" si="149"/>
        <v>0</v>
      </c>
      <c r="Q275" s="324">
        <f t="shared" si="150"/>
        <v>0</v>
      </c>
      <c r="R275" s="302">
        <f t="shared" si="151"/>
        <v>0</v>
      </c>
      <c r="S275" s="302">
        <f t="shared" si="152"/>
        <v>0</v>
      </c>
    </row>
    <row r="276" spans="1:27">
      <c r="A276" s="229" t="s">
        <v>1008</v>
      </c>
      <c r="B276" s="354">
        <f>+'Distribution Pivot Table'!AA$75*100</f>
        <v>8.3223985049107316</v>
      </c>
      <c r="C276" s="354">
        <f>+'Distribution Pivot Table'!AA$77*100</f>
        <v>4.8272297109228992</v>
      </c>
      <c r="D276" s="354">
        <f>+'Distribution Pivot Table'!AA$79*100</f>
        <v>5.5986321523718638</v>
      </c>
      <c r="E276" s="321">
        <f t="shared" si="146"/>
        <v>18.748260368205493</v>
      </c>
      <c r="F276" s="355">
        <f>+'Distribution Pivot Table'!AA$81*100</f>
        <v>32.375044733389004</v>
      </c>
      <c r="G276" s="354">
        <f>+'Distribution Pivot Table'!AA$83*100</f>
        <v>17.537476639230189</v>
      </c>
      <c r="H276" s="373">
        <f>+'Distribution Pivot Table'!AA$85*100</f>
        <v>1.9881506222911446E-3</v>
      </c>
      <c r="I276" s="321">
        <f t="shared" si="147"/>
        <v>49.914509523241485</v>
      </c>
      <c r="J276" s="355">
        <f>+'Distribution Pivot Table'!AA$87*100</f>
        <v>10.431826315161636</v>
      </c>
      <c r="K276" s="354">
        <f>+'Distribution Pivot Table'!AA$89*100</f>
        <v>11.262873275279334</v>
      </c>
      <c r="L276" s="362">
        <f>+'Distribution Pivot Table'!AA$91*100</f>
        <v>0</v>
      </c>
      <c r="M276" s="322">
        <f t="shared" si="148"/>
        <v>21.694699590440969</v>
      </c>
      <c r="N276" s="355">
        <f>+'Distribution Pivot Table'!AA$93*100</f>
        <v>9.6425305181120518</v>
      </c>
      <c r="O276" s="323">
        <f t="shared" si="149"/>
        <v>51.12926955346137</v>
      </c>
      <c r="P276" s="324">
        <f t="shared" si="149"/>
        <v>33.627579625432425</v>
      </c>
      <c r="Q276" s="324">
        <f t="shared" si="150"/>
        <v>15.243150821106207</v>
      </c>
      <c r="R276" s="302">
        <f t="shared" si="151"/>
        <v>100.00000000000001</v>
      </c>
      <c r="S276" s="302">
        <f t="shared" si="152"/>
        <v>100</v>
      </c>
    </row>
    <row r="277" spans="1:27">
      <c r="A277" s="229"/>
      <c r="B277" s="354"/>
      <c r="C277" s="354"/>
      <c r="D277" s="354"/>
      <c r="E277" s="321"/>
      <c r="F277" s="355"/>
      <c r="G277" s="354"/>
      <c r="H277" s="354"/>
      <c r="I277" s="321"/>
      <c r="J277" s="355"/>
      <c r="K277" s="354"/>
      <c r="L277" s="354"/>
      <c r="M277" s="322"/>
      <c r="N277" s="355"/>
      <c r="O277" s="323"/>
      <c r="P277" s="324"/>
      <c r="Q277" s="324"/>
      <c r="R277" s="302"/>
      <c r="S277" s="302"/>
    </row>
    <row r="278" spans="1:27">
      <c r="A278" s="229" t="s">
        <v>939</v>
      </c>
      <c r="B278" s="354">
        <f>+'Distribution Pivot Table'!AA$97*100</f>
        <v>3.6540803897685747</v>
      </c>
      <c r="C278" s="354">
        <f>+'Distribution Pivot Table'!AA$99*100</f>
        <v>2.0706455542021924</v>
      </c>
      <c r="D278" s="354">
        <f>+'Distribution Pivot Table'!AA$101*100</f>
        <v>0</v>
      </c>
      <c r="E278" s="321">
        <f t="shared" si="146"/>
        <v>5.7247259439707676</v>
      </c>
      <c r="F278" s="355">
        <f>+'Distribution Pivot Table'!AA$103*100</f>
        <v>37.332521315468945</v>
      </c>
      <c r="G278" s="354">
        <f>+'Distribution Pivot Table'!AA$105*100</f>
        <v>12.606577344701583</v>
      </c>
      <c r="H278" s="354">
        <f>+'Distribution Pivot Table'!AA$107*100</f>
        <v>0</v>
      </c>
      <c r="I278" s="321">
        <f t="shared" ref="I278:I281" si="153">SUM(F278:H278)</f>
        <v>49.939098660170529</v>
      </c>
      <c r="J278" s="355">
        <f>+'Distribution Pivot Table'!AA$109*100</f>
        <v>22.168087697929355</v>
      </c>
      <c r="K278" s="354">
        <f>+'Distribution Pivot Table'!AA$111*100</f>
        <v>18.331303288672352</v>
      </c>
      <c r="L278" s="354">
        <f>+'Distribution Pivot Table'!AA$113*100</f>
        <v>0</v>
      </c>
      <c r="M278" s="322">
        <f t="shared" ref="M278:M281" si="154">SUM(J278:L278)</f>
        <v>40.499390986601711</v>
      </c>
      <c r="N278" s="355">
        <f>+'Distribution Pivot Table'!AA$115*100</f>
        <v>3.8367844092570031</v>
      </c>
      <c r="O278" s="323">
        <f t="shared" ref="O278:P281" si="155">+B278+F278+J278</f>
        <v>63.15468940316687</v>
      </c>
      <c r="P278" s="324">
        <f t="shared" si="155"/>
        <v>33.008526187576123</v>
      </c>
      <c r="Q278" s="324">
        <f t="shared" ref="Q278:Q281" si="156">+D278+H278+L278+N278</f>
        <v>3.8367844092570031</v>
      </c>
      <c r="R278" s="302">
        <f t="shared" si="151"/>
        <v>100</v>
      </c>
      <c r="S278" s="302">
        <f t="shared" si="152"/>
        <v>100</v>
      </c>
    </row>
    <row r="279" spans="1:27">
      <c r="A279" s="229" t="s">
        <v>940</v>
      </c>
      <c r="B279" s="354">
        <f>+'Distribution Pivot Table'!AA$119*100</f>
        <v>0</v>
      </c>
      <c r="C279" s="354">
        <f>+'Distribution Pivot Table'!AA$121*100</f>
        <v>0</v>
      </c>
      <c r="D279" s="354">
        <f>+'Distribution Pivot Table'!AA$123*100</f>
        <v>0</v>
      </c>
      <c r="E279" s="321">
        <f t="shared" si="146"/>
        <v>0</v>
      </c>
      <c r="F279" s="355">
        <f>+'Distribution Pivot Table'!AA$125*100</f>
        <v>0</v>
      </c>
      <c r="G279" s="354">
        <f>+'Distribution Pivot Table'!AA$127*100</f>
        <v>0</v>
      </c>
      <c r="H279" s="354">
        <f>+'Distribution Pivot Table'!AA$129*100</f>
        <v>0</v>
      </c>
      <c r="I279" s="321">
        <f t="shared" si="153"/>
        <v>0</v>
      </c>
      <c r="J279" s="355">
        <f>+'Distribution Pivot Table'!AA$131*100</f>
        <v>0</v>
      </c>
      <c r="K279" s="354">
        <f>+'Distribution Pivot Table'!AA$133*100</f>
        <v>0</v>
      </c>
      <c r="L279" s="354">
        <f>+'Distribution Pivot Table'!AA$135*100</f>
        <v>0</v>
      </c>
      <c r="M279" s="322">
        <f t="shared" si="154"/>
        <v>0</v>
      </c>
      <c r="N279" s="355">
        <f>+'Distribution Pivot Table'!AA$137*100</f>
        <v>0</v>
      </c>
      <c r="O279" s="323">
        <f t="shared" si="155"/>
        <v>0</v>
      </c>
      <c r="P279" s="324">
        <f t="shared" si="155"/>
        <v>0</v>
      </c>
      <c r="Q279" s="324">
        <f t="shared" si="156"/>
        <v>0</v>
      </c>
      <c r="R279" s="302">
        <f t="shared" si="151"/>
        <v>0</v>
      </c>
      <c r="S279" s="302">
        <f t="shared" si="152"/>
        <v>0</v>
      </c>
    </row>
    <row r="280" spans="1:27">
      <c r="A280" s="229" t="s">
        <v>941</v>
      </c>
      <c r="B280" s="354">
        <f>+'Distribution Pivot Table'!AA$141*100</f>
        <v>0</v>
      </c>
      <c r="C280" s="354">
        <f>+'Distribution Pivot Table'!AA$143*100</f>
        <v>0</v>
      </c>
      <c r="D280" s="354">
        <f>+'Distribution Pivot Table'!AA$145*100</f>
        <v>0</v>
      </c>
      <c r="E280" s="321">
        <f t="shared" si="146"/>
        <v>0</v>
      </c>
      <c r="F280" s="355">
        <f>+'Distribution Pivot Table'!AA$147*100</f>
        <v>0</v>
      </c>
      <c r="G280" s="354">
        <f>+'Distribution Pivot Table'!AA$149*100</f>
        <v>0</v>
      </c>
      <c r="H280" s="354">
        <f>+'Distribution Pivot Table'!AA$151*100</f>
        <v>0</v>
      </c>
      <c r="I280" s="321">
        <f t="shared" si="153"/>
        <v>0</v>
      </c>
      <c r="J280" s="355">
        <f>+'Distribution Pivot Table'!AA$153*100</f>
        <v>0</v>
      </c>
      <c r="K280" s="354">
        <f>+'Distribution Pivot Table'!AA$155*100</f>
        <v>0</v>
      </c>
      <c r="L280" s="354">
        <f>+'Distribution Pivot Table'!AA$157*100</f>
        <v>0</v>
      </c>
      <c r="M280" s="322">
        <f t="shared" si="154"/>
        <v>0</v>
      </c>
      <c r="N280" s="355">
        <f>+'Distribution Pivot Table'!AA$159*100</f>
        <v>0</v>
      </c>
      <c r="O280" s="323">
        <f t="shared" si="155"/>
        <v>0</v>
      </c>
      <c r="P280" s="324">
        <f t="shared" si="155"/>
        <v>0</v>
      </c>
      <c r="Q280" s="324">
        <f t="shared" si="156"/>
        <v>0</v>
      </c>
      <c r="R280" s="302">
        <f t="shared" si="151"/>
        <v>0</v>
      </c>
      <c r="S280" s="302">
        <f t="shared" si="152"/>
        <v>0</v>
      </c>
    </row>
    <row r="281" spans="1:27">
      <c r="A281" s="229" t="s">
        <v>942</v>
      </c>
      <c r="B281" s="354">
        <f>+'Distribution Pivot Table'!AA$163*100</f>
        <v>0</v>
      </c>
      <c r="C281" s="354">
        <f>+'Distribution Pivot Table'!AA$165*100</f>
        <v>0</v>
      </c>
      <c r="D281" s="354">
        <f>+'Distribution Pivot Table'!AA$167*100</f>
        <v>0</v>
      </c>
      <c r="E281" s="321">
        <f t="shared" si="146"/>
        <v>0</v>
      </c>
      <c r="F281" s="355">
        <f>+'Distribution Pivot Table'!AA$169*100</f>
        <v>0</v>
      </c>
      <c r="G281" s="354">
        <f>+'Distribution Pivot Table'!AA$171*100</f>
        <v>0</v>
      </c>
      <c r="H281" s="354">
        <f>+'Distribution Pivot Table'!AA$173*100</f>
        <v>0</v>
      </c>
      <c r="I281" s="321">
        <f t="shared" si="153"/>
        <v>0</v>
      </c>
      <c r="J281" s="355">
        <f>+'Distribution Pivot Table'!AA$175*100</f>
        <v>0</v>
      </c>
      <c r="K281" s="354">
        <f>+'Distribution Pivot Table'!AA$177*100</f>
        <v>0</v>
      </c>
      <c r="L281" s="354">
        <f>+'Distribution Pivot Table'!AA$179*100</f>
        <v>0</v>
      </c>
      <c r="M281" s="322">
        <f t="shared" si="154"/>
        <v>0</v>
      </c>
      <c r="N281" s="355">
        <f>+'Distribution Pivot Table'!AA$181*100</f>
        <v>0</v>
      </c>
      <c r="O281" s="323">
        <f t="shared" si="155"/>
        <v>0</v>
      </c>
      <c r="P281" s="324">
        <f t="shared" si="155"/>
        <v>0</v>
      </c>
      <c r="Q281" s="324">
        <f t="shared" si="156"/>
        <v>0</v>
      </c>
      <c r="R281" s="302">
        <f t="shared" si="151"/>
        <v>0</v>
      </c>
      <c r="S281" s="302">
        <f t="shared" si="152"/>
        <v>0</v>
      </c>
    </row>
    <row r="282" spans="1:27">
      <c r="A282" s="229"/>
      <c r="B282" s="354"/>
      <c r="C282" s="354"/>
      <c r="D282" s="354"/>
      <c r="E282" s="321"/>
      <c r="F282" s="355"/>
      <c r="G282" s="354"/>
      <c r="H282" s="354"/>
      <c r="I282" s="321"/>
      <c r="J282" s="355"/>
      <c r="K282" s="354"/>
      <c r="L282" s="354"/>
      <c r="M282" s="322"/>
      <c r="N282" s="355"/>
      <c r="O282" s="323"/>
      <c r="P282" s="324"/>
      <c r="Q282" s="324"/>
      <c r="R282" s="302"/>
      <c r="S282" s="302"/>
    </row>
    <row r="283" spans="1:27">
      <c r="A283" s="229" t="s">
        <v>943</v>
      </c>
      <c r="B283" s="354">
        <f>+'Distribution Pivot Table'!AA$185*100</f>
        <v>0</v>
      </c>
      <c r="C283" s="354">
        <f>+'Distribution Pivot Table'!AA$187*100</f>
        <v>0</v>
      </c>
      <c r="D283" s="354">
        <f>+'Distribution Pivot Table'!AA$189*100</f>
        <v>0</v>
      </c>
      <c r="E283" s="321">
        <f t="shared" si="146"/>
        <v>0</v>
      </c>
      <c r="F283" s="355">
        <f>+'Distribution Pivot Table'!AA$191*100</f>
        <v>0</v>
      </c>
      <c r="G283" s="354">
        <f>+'Distribution Pivot Table'!AA$193*100</f>
        <v>0</v>
      </c>
      <c r="H283" s="354">
        <f>+'Distribution Pivot Table'!AA$195*100</f>
        <v>0</v>
      </c>
      <c r="I283" s="321">
        <f t="shared" ref="I283:I286" si="157">SUM(F283:H283)</f>
        <v>0</v>
      </c>
      <c r="J283" s="355">
        <f>+'Distribution Pivot Table'!AA$197*100</f>
        <v>0</v>
      </c>
      <c r="K283" s="354">
        <f>+'Distribution Pivot Table'!AA$199*100</f>
        <v>0</v>
      </c>
      <c r="L283" s="354">
        <f>+'Distribution Pivot Table'!AA$201*100</f>
        <v>0</v>
      </c>
      <c r="M283" s="322">
        <f t="shared" ref="M283:M286" si="158">SUM(J283:L283)</f>
        <v>0</v>
      </c>
      <c r="N283" s="355">
        <f>+'Distribution Pivot Table'!AA$203*100</f>
        <v>0</v>
      </c>
      <c r="O283" s="323">
        <f t="shared" ref="O283:P286" si="159">+B283+F283+J283</f>
        <v>0</v>
      </c>
      <c r="P283" s="324">
        <f t="shared" si="159"/>
        <v>0</v>
      </c>
      <c r="Q283" s="324">
        <f t="shared" ref="Q283:Q286" si="160">+D283+H283+L283+N283</f>
        <v>0</v>
      </c>
      <c r="R283" s="302">
        <f t="shared" si="151"/>
        <v>0</v>
      </c>
      <c r="S283" s="302">
        <f t="shared" si="152"/>
        <v>0</v>
      </c>
    </row>
    <row r="284" spans="1:27">
      <c r="A284" s="229" t="s">
        <v>944</v>
      </c>
      <c r="B284" s="354">
        <f>+'Distribution Pivot Table'!AA$207*100</f>
        <v>0</v>
      </c>
      <c r="C284" s="354">
        <f>+'Distribution Pivot Table'!AA$209*100</f>
        <v>0</v>
      </c>
      <c r="D284" s="354">
        <f>+'Distribution Pivot Table'!AA$211*108</f>
        <v>0</v>
      </c>
      <c r="E284" s="321">
        <f t="shared" si="146"/>
        <v>0</v>
      </c>
      <c r="F284" s="355">
        <f>+'Distribution Pivot Table'!AA$213*100</f>
        <v>0</v>
      </c>
      <c r="G284" s="354">
        <f>+'Distribution Pivot Table'!AA$215*100</f>
        <v>0</v>
      </c>
      <c r="H284" s="354">
        <f>+'Distribution Pivot Table'!AA$217*100</f>
        <v>0</v>
      </c>
      <c r="I284" s="321">
        <f t="shared" si="157"/>
        <v>0</v>
      </c>
      <c r="J284" s="355">
        <f>+'Distribution Pivot Table'!AA$219*100</f>
        <v>0</v>
      </c>
      <c r="K284" s="354">
        <f>+'Distribution Pivot Table'!AA$221*100</f>
        <v>0</v>
      </c>
      <c r="L284" s="354">
        <f>+'Distribution Pivot Table'!AA$223*100</f>
        <v>0</v>
      </c>
      <c r="M284" s="322">
        <f t="shared" si="158"/>
        <v>0</v>
      </c>
      <c r="N284" s="355">
        <f>+'Distribution Pivot Table'!AA$225*100</f>
        <v>0</v>
      </c>
      <c r="O284" s="323">
        <f t="shared" si="159"/>
        <v>0</v>
      </c>
      <c r="P284" s="324">
        <f t="shared" si="159"/>
        <v>0</v>
      </c>
      <c r="Q284" s="324">
        <f t="shared" si="160"/>
        <v>0</v>
      </c>
      <c r="R284" s="302">
        <f t="shared" si="151"/>
        <v>0</v>
      </c>
      <c r="S284" s="302">
        <f t="shared" si="152"/>
        <v>0</v>
      </c>
    </row>
    <row r="285" spans="1:27">
      <c r="A285" s="229" t="s">
        <v>945</v>
      </c>
      <c r="B285" s="354">
        <f>+'Distribution Pivot Table'!AA$229*100</f>
        <v>0</v>
      </c>
      <c r="C285" s="354">
        <f>+'Distribution Pivot Table'!AA$231*100</f>
        <v>0</v>
      </c>
      <c r="D285" s="354">
        <f>+'Distribution Pivot Table'!AA$233*100</f>
        <v>0</v>
      </c>
      <c r="E285" s="321">
        <f t="shared" si="146"/>
        <v>0</v>
      </c>
      <c r="F285" s="355">
        <f>+'Distribution Pivot Table'!AA$235*100</f>
        <v>0</v>
      </c>
      <c r="G285" s="354">
        <f>+'Distribution Pivot Table'!AA$237*100</f>
        <v>0</v>
      </c>
      <c r="H285" s="354">
        <f>+'Distribution Pivot Table'!AA$239*100</f>
        <v>0</v>
      </c>
      <c r="I285" s="321">
        <f t="shared" si="157"/>
        <v>0</v>
      </c>
      <c r="J285" s="355">
        <f>+'Distribution Pivot Table'!AA$241*100</f>
        <v>0</v>
      </c>
      <c r="K285" s="354">
        <f>+'Distribution Pivot Table'!AA$243*100</f>
        <v>0</v>
      </c>
      <c r="L285" s="354">
        <f>+'Distribution Pivot Table'!AA$245*100</f>
        <v>0</v>
      </c>
      <c r="M285" s="322">
        <f t="shared" si="158"/>
        <v>0</v>
      </c>
      <c r="N285" s="355">
        <f>+'Distribution Pivot Table'!AA$247*100</f>
        <v>0</v>
      </c>
      <c r="O285" s="323">
        <f t="shared" si="159"/>
        <v>0</v>
      </c>
      <c r="P285" s="324">
        <f t="shared" si="159"/>
        <v>0</v>
      </c>
      <c r="Q285" s="324">
        <f t="shared" si="160"/>
        <v>0</v>
      </c>
      <c r="R285" s="302">
        <f t="shared" si="151"/>
        <v>0</v>
      </c>
      <c r="S285" s="302">
        <f t="shared" si="152"/>
        <v>0</v>
      </c>
      <c r="AA285" s="251"/>
    </row>
    <row r="286" spans="1:27">
      <c r="A286" s="229" t="s">
        <v>946</v>
      </c>
      <c r="B286" s="354">
        <f>+'Distribution Pivot Table'!AA$251*100</f>
        <v>0</v>
      </c>
      <c r="C286" s="354">
        <f>+'Distribution Pivot Table'!AA$253*100</f>
        <v>0</v>
      </c>
      <c r="D286" s="354">
        <f>+'Distribution Pivot Table'!AA$255*100</f>
        <v>0</v>
      </c>
      <c r="E286" s="321">
        <f t="shared" si="146"/>
        <v>0</v>
      </c>
      <c r="F286" s="355">
        <f>+'Distribution Pivot Table'!AA$257*100</f>
        <v>0</v>
      </c>
      <c r="G286" s="354">
        <f>+'Distribution Pivot Table'!AA$259*100</f>
        <v>0</v>
      </c>
      <c r="H286" s="354">
        <f>+'Distribution Pivot Table'!AA$261*100</f>
        <v>0</v>
      </c>
      <c r="I286" s="321">
        <f t="shared" si="157"/>
        <v>0</v>
      </c>
      <c r="J286" s="355">
        <f>+'Distribution Pivot Table'!AA$263*100</f>
        <v>0</v>
      </c>
      <c r="K286" s="354">
        <f>+'Distribution Pivot Table'!AA$265*100</f>
        <v>0</v>
      </c>
      <c r="L286" s="354">
        <f>+'Distribution Pivot Table'!AA$267*100</f>
        <v>0</v>
      </c>
      <c r="M286" s="322">
        <f t="shared" si="158"/>
        <v>0</v>
      </c>
      <c r="N286" s="355">
        <f>+'Distribution Pivot Table'!AA$269*100</f>
        <v>0</v>
      </c>
      <c r="O286" s="323">
        <f t="shared" si="159"/>
        <v>0</v>
      </c>
      <c r="P286" s="324">
        <f t="shared" si="159"/>
        <v>0</v>
      </c>
      <c r="Q286" s="324">
        <f t="shared" si="160"/>
        <v>0</v>
      </c>
      <c r="R286" s="302">
        <f t="shared" si="151"/>
        <v>0</v>
      </c>
      <c r="S286" s="302">
        <f t="shared" si="152"/>
        <v>0</v>
      </c>
    </row>
    <row r="287" spans="1:27">
      <c r="A287" s="229"/>
      <c r="B287" s="354"/>
      <c r="C287" s="354"/>
      <c r="D287" s="354"/>
      <c r="E287" s="321"/>
      <c r="F287" s="355"/>
      <c r="G287" s="354"/>
      <c r="H287" s="354"/>
      <c r="I287" s="321"/>
      <c r="J287" s="355"/>
      <c r="K287" s="354"/>
      <c r="L287" s="354"/>
      <c r="M287" s="322"/>
      <c r="N287" s="355"/>
      <c r="O287" s="323"/>
      <c r="P287" s="324"/>
      <c r="Q287" s="324"/>
      <c r="R287" s="302"/>
      <c r="S287" s="302"/>
    </row>
    <row r="288" spans="1:27">
      <c r="A288" s="229" t="s">
        <v>947</v>
      </c>
      <c r="B288" s="354">
        <f>+'Distribution Pivot Table'!AA$273*100</f>
        <v>0</v>
      </c>
      <c r="C288" s="354">
        <f>+'Distribution Pivot Table'!AA$275*100</f>
        <v>0</v>
      </c>
      <c r="D288" s="354">
        <f>+'Distribution Pivot Table'!AA$277*100</f>
        <v>0</v>
      </c>
      <c r="E288" s="321">
        <f t="shared" si="146"/>
        <v>0</v>
      </c>
      <c r="F288" s="355">
        <f>+'Distribution Pivot Table'!AA$279*100</f>
        <v>0</v>
      </c>
      <c r="G288" s="354">
        <f>+'Distribution Pivot Table'!AA$281*100</f>
        <v>0</v>
      </c>
      <c r="H288" s="354">
        <f>+'Distribution Pivot Table'!AA$283*100</f>
        <v>0</v>
      </c>
      <c r="I288" s="321">
        <f t="shared" ref="I288:I291" si="161">SUM(F288:H288)</f>
        <v>0</v>
      </c>
      <c r="J288" s="355">
        <f>+'Distribution Pivot Table'!AA$285*100</f>
        <v>0</v>
      </c>
      <c r="K288" s="354">
        <f>+'Distribution Pivot Table'!AA$287*100</f>
        <v>0</v>
      </c>
      <c r="L288" s="354">
        <f>+'Distribution Pivot Table'!AA$289*100</f>
        <v>0</v>
      </c>
      <c r="M288" s="322">
        <f t="shared" ref="M288:M291" si="162">SUM(J288:L288)</f>
        <v>0</v>
      </c>
      <c r="N288" s="355">
        <f>+'Distribution Pivot Table'!AA$291*100</f>
        <v>0</v>
      </c>
      <c r="O288" s="323">
        <f t="shared" ref="O288:P291" si="163">+B288+F288+J288</f>
        <v>0</v>
      </c>
      <c r="P288" s="324">
        <f t="shared" si="163"/>
        <v>0</v>
      </c>
      <c r="Q288" s="324">
        <f t="shared" ref="Q288:Q291" si="164">+D288+H288+L288+N288</f>
        <v>0</v>
      </c>
      <c r="R288" s="302">
        <f t="shared" si="151"/>
        <v>0</v>
      </c>
      <c r="S288" s="302">
        <f t="shared" si="152"/>
        <v>0</v>
      </c>
    </row>
    <row r="289" spans="1:19">
      <c r="A289" s="229" t="s">
        <v>948</v>
      </c>
      <c r="B289" s="354">
        <f>+'Distribution Pivot Table'!AA295*100</f>
        <v>9.2336294154100393</v>
      </c>
      <c r="C289" s="354">
        <f>+'Distribution Pivot Table'!AA297*100</f>
        <v>15.864490807684362</v>
      </c>
      <c r="D289" s="354">
        <f>+'Distribution Pivot Table'!AA299*100</f>
        <v>0</v>
      </c>
      <c r="E289" s="321">
        <f t="shared" si="146"/>
        <v>25.098120223094401</v>
      </c>
      <c r="F289" s="355">
        <f>+'Distribution Pivot Table'!AA301*100</f>
        <v>13.881429456723819</v>
      </c>
      <c r="G289" s="354">
        <f>+'Distribution Pivot Table'!AA303*100</f>
        <v>9.9566205329477384</v>
      </c>
      <c r="H289" s="354">
        <f>+'Distribution Pivot Table'!AA305*100</f>
        <v>0</v>
      </c>
      <c r="I289" s="321">
        <f t="shared" si="161"/>
        <v>23.838049989671557</v>
      </c>
      <c r="J289" s="355">
        <f>+'Distribution Pivot Table'!AA307*100</f>
        <v>4.6064862631687662</v>
      </c>
      <c r="K289" s="354">
        <f>+'Distribution Pivot Table'!AA309*100</f>
        <v>9.5641396405701293</v>
      </c>
      <c r="L289" s="354">
        <f>+'Distribution Pivot Table'!AA311*100</f>
        <v>0</v>
      </c>
      <c r="M289" s="322">
        <f t="shared" si="162"/>
        <v>14.170625903738895</v>
      </c>
      <c r="N289" s="355">
        <f>+'Distribution Pivot Table'!AA313*100</f>
        <v>36.893203883495147</v>
      </c>
      <c r="O289" s="323">
        <f t="shared" si="163"/>
        <v>27.721545135302623</v>
      </c>
      <c r="P289" s="324">
        <f t="shared" si="163"/>
        <v>35.385250981202233</v>
      </c>
      <c r="Q289" s="324">
        <f t="shared" si="164"/>
        <v>36.893203883495147</v>
      </c>
      <c r="R289" s="302">
        <f t="shared" si="151"/>
        <v>100</v>
      </c>
      <c r="S289" s="302">
        <f t="shared" si="152"/>
        <v>100</v>
      </c>
    </row>
    <row r="290" spans="1:19">
      <c r="A290" s="229" t="s">
        <v>949</v>
      </c>
      <c r="B290" s="354">
        <f>+'Distribution Pivot Table'!AA317*100</f>
        <v>0</v>
      </c>
      <c r="C290" s="354">
        <f>+'Distribution Pivot Table'!AA319*100</f>
        <v>0</v>
      </c>
      <c r="D290" s="354">
        <f>+'Distribution Pivot Table'!AA321*100</f>
        <v>0</v>
      </c>
      <c r="E290" s="321">
        <f t="shared" si="146"/>
        <v>0</v>
      </c>
      <c r="F290" s="355">
        <f>+'Distribution Pivot Table'!AA323*100</f>
        <v>0</v>
      </c>
      <c r="G290" s="354">
        <f>+'Distribution Pivot Table'!AA325*100</f>
        <v>0</v>
      </c>
      <c r="H290" s="354">
        <f>+'Distribution Pivot Table'!AA327*100</f>
        <v>0</v>
      </c>
      <c r="I290" s="321">
        <f t="shared" si="161"/>
        <v>0</v>
      </c>
      <c r="J290" s="355">
        <f>+'Distribution Pivot Table'!AA329*100</f>
        <v>0</v>
      </c>
      <c r="K290" s="354">
        <f>+'Distribution Pivot Table'!AA331*100</f>
        <v>0</v>
      </c>
      <c r="L290" s="354">
        <f>+'Distribution Pivot Table'!AA333*100</f>
        <v>0</v>
      </c>
      <c r="M290" s="322">
        <f t="shared" si="162"/>
        <v>0</v>
      </c>
      <c r="N290" s="355">
        <f>+'Distribution Pivot Table'!AA335*100</f>
        <v>0</v>
      </c>
      <c r="O290" s="323">
        <f t="shared" si="163"/>
        <v>0</v>
      </c>
      <c r="P290" s="324">
        <f t="shared" si="163"/>
        <v>0</v>
      </c>
      <c r="Q290" s="324">
        <f t="shared" si="164"/>
        <v>0</v>
      </c>
      <c r="R290" s="302">
        <f t="shared" si="151"/>
        <v>0</v>
      </c>
      <c r="S290" s="302">
        <f t="shared" si="152"/>
        <v>0</v>
      </c>
    </row>
    <row r="291" spans="1:19">
      <c r="A291" s="238" t="s">
        <v>950</v>
      </c>
      <c r="B291" s="364">
        <f>+'Distribution Pivot Table'!AA339*100</f>
        <v>20.415879017013232</v>
      </c>
      <c r="C291" s="364">
        <f>+'Distribution Pivot Table'!AA341*100</f>
        <v>0.75614366729678639</v>
      </c>
      <c r="D291" s="364">
        <f>+'Distribution Pivot Table'!AA343*100</f>
        <v>0</v>
      </c>
      <c r="E291" s="365">
        <f t="shared" si="146"/>
        <v>21.172022684310019</v>
      </c>
      <c r="F291" s="366">
        <f>+'Distribution Pivot Table'!AA345*100</f>
        <v>37.807183364839318</v>
      </c>
      <c r="G291" s="364">
        <f>+'Distribution Pivot Table'!AA347*100</f>
        <v>6.2381852551984878</v>
      </c>
      <c r="H291" s="364">
        <f>+'Distribution Pivot Table'!AA349*100</f>
        <v>0</v>
      </c>
      <c r="I291" s="365">
        <f t="shared" si="161"/>
        <v>44.045368620037806</v>
      </c>
      <c r="J291" s="366">
        <f>+'Distribution Pivot Table'!AA351*100</f>
        <v>21.550094517958414</v>
      </c>
      <c r="K291" s="364">
        <f>+'Distribution Pivot Table'!AA353*100</f>
        <v>6.0491493383742911</v>
      </c>
      <c r="L291" s="364">
        <f>+'Distribution Pivot Table'!AA355*100</f>
        <v>0</v>
      </c>
      <c r="M291" s="367">
        <f t="shared" si="162"/>
        <v>27.599243856332706</v>
      </c>
      <c r="N291" s="366">
        <f>+'Distribution Pivot Table'!AA357*100</f>
        <v>7.1833648393194709</v>
      </c>
      <c r="O291" s="368">
        <f t="shared" si="163"/>
        <v>79.773156899810971</v>
      </c>
      <c r="P291" s="369">
        <f t="shared" si="163"/>
        <v>13.043478260869566</v>
      </c>
      <c r="Q291" s="369">
        <f t="shared" si="164"/>
        <v>7.1833648393194709</v>
      </c>
      <c r="R291" s="302">
        <f t="shared" si="151"/>
        <v>100</v>
      </c>
      <c r="S291" s="302">
        <f t="shared" si="152"/>
        <v>100</v>
      </c>
    </row>
    <row r="292" spans="1:19">
      <c r="A292" s="242" t="s">
        <v>964</v>
      </c>
      <c r="B292" s="229"/>
      <c r="C292" s="229"/>
      <c r="D292" s="229"/>
      <c r="E292" s="229"/>
    </row>
    <row r="293" spans="1:19">
      <c r="A293" s="242" t="s">
        <v>1009</v>
      </c>
      <c r="B293" s="229"/>
      <c r="C293" s="229"/>
      <c r="D293" s="229"/>
      <c r="E293" s="229"/>
    </row>
    <row r="294" spans="1:19">
      <c r="A294" s="242"/>
      <c r="B294" s="272"/>
      <c r="C294" s="272"/>
      <c r="D294" s="272"/>
      <c r="E294" s="333"/>
      <c r="F294" s="272"/>
      <c r="G294" s="272"/>
      <c r="H294" s="272"/>
      <c r="I294" s="333"/>
      <c r="J294" s="272"/>
      <c r="K294" s="272"/>
      <c r="L294" s="272"/>
      <c r="M294" s="333"/>
      <c r="N294" s="272"/>
      <c r="O294" s="245"/>
      <c r="P294" s="245"/>
      <c r="R294" s="67"/>
    </row>
    <row r="295" spans="1:19">
      <c r="Q295" s="244" t="s">
        <v>1303</v>
      </c>
    </row>
    <row r="296" spans="1:19" ht="18">
      <c r="A296" s="205" t="s">
        <v>1012</v>
      </c>
      <c r="B296" s="207"/>
      <c r="C296" s="207"/>
      <c r="D296" s="207"/>
      <c r="E296" s="207"/>
      <c r="F296" s="206"/>
      <c r="G296" s="206"/>
      <c r="H296" s="206"/>
      <c r="I296" s="207"/>
      <c r="J296" s="206"/>
      <c r="K296" s="206"/>
      <c r="L296" s="206"/>
      <c r="M296" s="207"/>
      <c r="N296" s="206"/>
      <c r="O296" s="206"/>
      <c r="P296" s="206"/>
      <c r="Q296" s="206"/>
      <c r="R296" s="340"/>
    </row>
    <row r="297" spans="1:19" ht="18">
      <c r="A297" s="205"/>
      <c r="B297" s="207"/>
      <c r="C297" s="207"/>
      <c r="D297" s="207"/>
      <c r="E297" s="207"/>
      <c r="F297" s="206"/>
      <c r="G297" s="206"/>
      <c r="H297" s="206"/>
      <c r="I297" s="207"/>
      <c r="J297" s="206"/>
      <c r="K297" s="206"/>
      <c r="L297" s="206"/>
      <c r="M297" s="207"/>
      <c r="N297" s="206"/>
      <c r="O297" s="206"/>
      <c r="P297" s="206"/>
      <c r="Q297" s="206"/>
      <c r="R297" s="340"/>
    </row>
    <row r="298" spans="1:19" ht="15.75">
      <c r="A298" s="208" t="s">
        <v>1011</v>
      </c>
      <c r="B298" s="207"/>
      <c r="C298" s="207"/>
      <c r="D298" s="207"/>
      <c r="E298" s="207"/>
      <c r="F298" s="206"/>
      <c r="G298" s="206"/>
      <c r="H298" s="206"/>
      <c r="I298" s="207"/>
      <c r="J298" s="206"/>
      <c r="K298" s="206"/>
      <c r="L298" s="206"/>
      <c r="M298" s="207"/>
      <c r="N298" s="206"/>
      <c r="O298" s="206"/>
      <c r="P298" s="206"/>
      <c r="Q298" s="206"/>
      <c r="R298" s="340"/>
    </row>
    <row r="299" spans="1:19" ht="15.75">
      <c r="A299" s="208" t="s">
        <v>1297</v>
      </c>
      <c r="B299" s="207"/>
      <c r="C299" s="207"/>
      <c r="D299" s="207"/>
      <c r="E299" s="207"/>
      <c r="F299" s="206"/>
      <c r="G299" s="206"/>
      <c r="H299" s="206"/>
      <c r="I299" s="207"/>
      <c r="J299" s="206"/>
      <c r="K299" s="206"/>
      <c r="L299" s="206"/>
      <c r="M299" s="207"/>
      <c r="N299" s="206"/>
      <c r="O299" s="206"/>
      <c r="P299" s="206"/>
      <c r="Q299" s="206"/>
      <c r="R299" s="340"/>
    </row>
    <row r="300" spans="1:19" ht="19.5" customHeight="1">
      <c r="A300" s="212"/>
      <c r="B300" s="212"/>
      <c r="C300" s="212"/>
      <c r="D300" s="212"/>
      <c r="E300" s="212"/>
      <c r="F300" s="212"/>
      <c r="G300" s="212"/>
      <c r="H300" s="212"/>
      <c r="I300" s="212"/>
      <c r="R300" s="281"/>
    </row>
    <row r="301" spans="1:19" ht="19.5" customHeight="1">
      <c r="A301" s="84"/>
      <c r="B301" s="214" t="s">
        <v>925</v>
      </c>
      <c r="C301" s="215"/>
      <c r="D301" s="215"/>
      <c r="E301" s="215"/>
      <c r="F301" s="215"/>
      <c r="G301" s="215"/>
      <c r="H301" s="215"/>
      <c r="I301" s="216"/>
      <c r="J301" s="282" t="s">
        <v>10</v>
      </c>
      <c r="K301" s="283"/>
      <c r="L301" s="283"/>
      <c r="M301" s="284"/>
      <c r="N301" s="650" t="s">
        <v>926</v>
      </c>
      <c r="O301" s="653" t="s">
        <v>990</v>
      </c>
      <c r="P301" s="653" t="s">
        <v>991</v>
      </c>
      <c r="Q301" s="653" t="s">
        <v>992</v>
      </c>
      <c r="R301" s="285"/>
      <c r="S301" s="286"/>
    </row>
    <row r="302" spans="1:19" ht="36.75" customHeight="1">
      <c r="A302" s="209"/>
      <c r="B302" s="215" t="s">
        <v>927</v>
      </c>
      <c r="C302" s="215"/>
      <c r="D302" s="215"/>
      <c r="E302" s="221"/>
      <c r="F302" s="222" t="s">
        <v>928</v>
      </c>
      <c r="G302" s="215"/>
      <c r="H302" s="215"/>
      <c r="I302" s="216"/>
      <c r="J302" s="223" t="s">
        <v>929</v>
      </c>
      <c r="K302" s="215"/>
      <c r="L302" s="215"/>
      <c r="M302" s="216"/>
      <c r="N302" s="651"/>
      <c r="O302" s="654"/>
      <c r="P302" s="654"/>
      <c r="Q302" s="654"/>
      <c r="R302" s="285" t="s">
        <v>993</v>
      </c>
      <c r="S302" s="286" t="s">
        <v>993</v>
      </c>
    </row>
    <row r="303" spans="1:19" ht="30" customHeight="1">
      <c r="A303" s="343"/>
      <c r="B303" s="224" t="s">
        <v>930</v>
      </c>
      <c r="C303" s="224" t="s">
        <v>931</v>
      </c>
      <c r="D303" s="224" t="s">
        <v>995</v>
      </c>
      <c r="E303" s="291" t="s">
        <v>933</v>
      </c>
      <c r="F303" s="225" t="s">
        <v>930</v>
      </c>
      <c r="G303" s="224" t="s">
        <v>931</v>
      </c>
      <c r="H303" s="224" t="s">
        <v>995</v>
      </c>
      <c r="I303" s="291" t="s">
        <v>933</v>
      </c>
      <c r="J303" s="226" t="s">
        <v>930</v>
      </c>
      <c r="K303" s="227" t="s">
        <v>931</v>
      </c>
      <c r="L303" s="224" t="s">
        <v>995</v>
      </c>
      <c r="M303" s="226" t="s">
        <v>933</v>
      </c>
      <c r="N303" s="652"/>
      <c r="O303" s="655"/>
      <c r="P303" s="655"/>
      <c r="Q303" s="655"/>
      <c r="R303" s="351"/>
      <c r="S303" s="352"/>
    </row>
    <row r="304" spans="1:19" ht="12.75" hidden="1" customHeight="1">
      <c r="A304" s="229" t="s">
        <v>934</v>
      </c>
      <c r="B304" s="229"/>
      <c r="C304" s="229"/>
      <c r="D304" s="229"/>
      <c r="E304" s="305"/>
      <c r="F304" s="298"/>
      <c r="G304" s="272"/>
      <c r="H304" s="272"/>
      <c r="I304" s="297"/>
      <c r="J304" s="298"/>
      <c r="K304" s="272"/>
      <c r="L304" s="272"/>
      <c r="M304" s="299"/>
      <c r="N304" s="298"/>
      <c r="O304" s="341"/>
      <c r="P304" s="301"/>
      <c r="Q304" s="301"/>
      <c r="R304" s="302">
        <f>SUM(F304:H304,J304:L304)+N304</f>
        <v>0</v>
      </c>
      <c r="S304" s="335">
        <f>+Q304+P304+O304</f>
        <v>0</v>
      </c>
    </row>
    <row r="305" spans="1:27" ht="12.75" hidden="1" customHeight="1">
      <c r="A305" s="229"/>
      <c r="B305" s="229"/>
      <c r="C305" s="229"/>
      <c r="D305" s="229"/>
      <c r="E305" s="305"/>
      <c r="F305" s="298"/>
      <c r="G305" s="272"/>
      <c r="H305" s="272"/>
      <c r="I305" s="306"/>
      <c r="J305" s="298"/>
      <c r="K305" s="272"/>
      <c r="L305" s="272"/>
      <c r="M305" s="298"/>
      <c r="N305" s="298"/>
      <c r="O305" s="307"/>
      <c r="P305" s="308"/>
      <c r="Q305" s="308"/>
      <c r="R305" s="285"/>
      <c r="S305" s="286"/>
    </row>
    <row r="306" spans="1:27">
      <c r="A306" s="229" t="s">
        <v>935</v>
      </c>
      <c r="B306" s="354">
        <f>+'Distribution Pivot Table'!AB$9*100</f>
        <v>0</v>
      </c>
      <c r="C306" s="354">
        <f>+'Distribution Pivot Table'!AB$11*100</f>
        <v>0</v>
      </c>
      <c r="D306" s="354">
        <f>+'Distribution Pivot Table'!AB$13*100</f>
        <v>0</v>
      </c>
      <c r="E306" s="321">
        <f t="shared" ref="E306:E324" si="165">SUM(B306:D306)</f>
        <v>0</v>
      </c>
      <c r="F306" s="355">
        <f>+'Distribution Pivot Table'!AB$15*100</f>
        <v>0</v>
      </c>
      <c r="G306" s="354">
        <f>+'Distribution Pivot Table'!AB$17*100</f>
        <v>0</v>
      </c>
      <c r="H306" s="354">
        <f>+'Distribution Pivot Table'!AB$19*100</f>
        <v>0</v>
      </c>
      <c r="I306" s="321">
        <f t="shared" ref="I306:I309" si="166">SUM(F306:H306)</f>
        <v>0</v>
      </c>
      <c r="J306" s="355">
        <f>+'Distribution Pivot Table'!AB$21*100</f>
        <v>0</v>
      </c>
      <c r="K306" s="354">
        <f>+'Distribution Pivot Table'!AB$23*100</f>
        <v>0</v>
      </c>
      <c r="L306" s="354">
        <f>+'Distribution Pivot Table'!AB$25*100</f>
        <v>0</v>
      </c>
      <c r="M306" s="322">
        <f t="shared" ref="M306:M309" si="167">SUM(J306:L306)</f>
        <v>0</v>
      </c>
      <c r="N306" s="355">
        <f>+'Distribution Pivot Table'!AB$27*100</f>
        <v>0</v>
      </c>
      <c r="O306" s="323">
        <f t="shared" ref="O306:P309" si="168">+B306+F306+J306</f>
        <v>0</v>
      </c>
      <c r="P306" s="324">
        <f t="shared" si="168"/>
        <v>0</v>
      </c>
      <c r="Q306" s="324">
        <f t="shared" ref="Q306:Q309" si="169">+D306+H306+L306+N306</f>
        <v>0</v>
      </c>
      <c r="R306" s="302">
        <f t="shared" ref="R306:R324" si="170">SUM(B306:D306,F306:H306,J306:L306)+N306</f>
        <v>0</v>
      </c>
      <c r="S306" s="335">
        <f t="shared" ref="S306:S324" si="171">+Q306+P306+O306</f>
        <v>0</v>
      </c>
    </row>
    <row r="307" spans="1:27">
      <c r="A307" s="229" t="s">
        <v>936</v>
      </c>
      <c r="B307" s="354">
        <f>+'Distribution Pivot Table'!AB$31*100</f>
        <v>9.8887515451174295</v>
      </c>
      <c r="C307" s="354">
        <f>+'Distribution Pivot Table'!AB$33*100</f>
        <v>2.8430160692212612</v>
      </c>
      <c r="D307" s="354">
        <f>+'Distribution Pivot Table'!AB$35*100</f>
        <v>0</v>
      </c>
      <c r="E307" s="321">
        <f t="shared" si="165"/>
        <v>12.73176761433869</v>
      </c>
      <c r="F307" s="355">
        <f>+'Distribution Pivot Table'!AB$37*100</f>
        <v>34.857849196538936</v>
      </c>
      <c r="G307" s="354">
        <f>+'Distribution Pivot Table'!AB$39*100</f>
        <v>15.327564894932014</v>
      </c>
      <c r="H307" s="354">
        <f>+'Distribution Pivot Table'!AB$41*100</f>
        <v>0</v>
      </c>
      <c r="I307" s="321">
        <f t="shared" si="166"/>
        <v>50.185414091470946</v>
      </c>
      <c r="J307" s="355">
        <f>+'Distribution Pivot Table'!AB$43*100</f>
        <v>13.720642768850432</v>
      </c>
      <c r="K307" s="354">
        <f>+'Distribution Pivot Table'!AB$45*100</f>
        <v>14.215080346106305</v>
      </c>
      <c r="L307" s="354">
        <f>+'Distribution Pivot Table'!AB$47*100</f>
        <v>0</v>
      </c>
      <c r="M307" s="322">
        <f t="shared" si="167"/>
        <v>27.935723114956737</v>
      </c>
      <c r="N307" s="355">
        <f>+'Distribution Pivot Table'!AB$49*100</f>
        <v>9.1470951792336219</v>
      </c>
      <c r="O307" s="323">
        <f t="shared" si="168"/>
        <v>58.467243510506798</v>
      </c>
      <c r="P307" s="324">
        <f t="shared" si="168"/>
        <v>32.385661310259579</v>
      </c>
      <c r="Q307" s="324">
        <f t="shared" si="169"/>
        <v>9.1470951792336219</v>
      </c>
      <c r="R307" s="302">
        <f t="shared" si="170"/>
        <v>100</v>
      </c>
      <c r="S307" s="302">
        <f t="shared" si="171"/>
        <v>100</v>
      </c>
    </row>
    <row r="308" spans="1:27">
      <c r="A308" s="229" t="s">
        <v>937</v>
      </c>
      <c r="B308" s="354">
        <f>+'Distribution Pivot Table'!AB$53*100</f>
        <v>0</v>
      </c>
      <c r="C308" s="354">
        <f>+'Distribution Pivot Table'!AB$55*100</f>
        <v>0</v>
      </c>
      <c r="D308" s="354">
        <f>+'Distribution Pivot Table'!AB$57*100</f>
        <v>0</v>
      </c>
      <c r="E308" s="321">
        <f t="shared" si="165"/>
        <v>0</v>
      </c>
      <c r="F308" s="355">
        <f>+'Distribution Pivot Table'!AB$59*100</f>
        <v>0</v>
      </c>
      <c r="G308" s="354">
        <f>+'Distribution Pivot Table'!AB$61*100</f>
        <v>0</v>
      </c>
      <c r="H308" s="354">
        <f>+'Distribution Pivot Table'!AB$63*100</f>
        <v>0</v>
      </c>
      <c r="I308" s="321">
        <f t="shared" si="166"/>
        <v>0</v>
      </c>
      <c r="J308" s="355">
        <f>+'Distribution Pivot Table'!AB$65*100</f>
        <v>0</v>
      </c>
      <c r="K308" s="354">
        <f>+'Distribution Pivot Table'!AB$67*100</f>
        <v>0</v>
      </c>
      <c r="L308" s="354">
        <f>+'Distribution Pivot Table'!AB$69*100</f>
        <v>0</v>
      </c>
      <c r="M308" s="322">
        <f t="shared" si="167"/>
        <v>0</v>
      </c>
      <c r="N308" s="355">
        <f>+'Distribution Pivot Table'!AB$71*100</f>
        <v>0</v>
      </c>
      <c r="O308" s="323">
        <f t="shared" si="168"/>
        <v>0</v>
      </c>
      <c r="P308" s="324">
        <f t="shared" si="168"/>
        <v>0</v>
      </c>
      <c r="Q308" s="324">
        <f t="shared" si="169"/>
        <v>0</v>
      </c>
      <c r="R308" s="302">
        <f t="shared" si="170"/>
        <v>0</v>
      </c>
      <c r="S308" s="302">
        <f t="shared" si="171"/>
        <v>0</v>
      </c>
    </row>
    <row r="309" spans="1:27">
      <c r="A309" s="229" t="s">
        <v>1008</v>
      </c>
      <c r="B309" s="354">
        <f>+'Distribution Pivot Table'!AB$75*100</f>
        <v>6.7941340263597549</v>
      </c>
      <c r="C309" s="354">
        <f>+'Distribution Pivot Table'!AB$77*100</f>
        <v>2.747354742899573</v>
      </c>
      <c r="D309" s="354">
        <f>+'Distribution Pivot Table'!AB$79*100</f>
        <v>1.9491368108409135</v>
      </c>
      <c r="E309" s="321">
        <f t="shared" si="165"/>
        <v>11.490625580100241</v>
      </c>
      <c r="F309" s="355">
        <f>+'Distribution Pivot Table'!AB$81*100</f>
        <v>35.047336179691854</v>
      </c>
      <c r="G309" s="354">
        <f>+'Distribution Pivot Table'!AB$83*100</f>
        <v>10.840913309819937</v>
      </c>
      <c r="H309" s="362">
        <f>+'Distribution Pivot Table'!AB$85*100</f>
        <v>0</v>
      </c>
      <c r="I309" s="321">
        <f t="shared" si="166"/>
        <v>45.888249489511793</v>
      </c>
      <c r="J309" s="355">
        <f>+'Distribution Pivot Table'!AB$87*100</f>
        <v>17.560794505290513</v>
      </c>
      <c r="K309" s="354">
        <f>+'Distribution Pivot Table'!AB$89*100</f>
        <v>11.007982179320587</v>
      </c>
      <c r="L309" s="362">
        <f>+'Distribution Pivot Table'!AB$91*100</f>
        <v>0</v>
      </c>
      <c r="M309" s="322">
        <f t="shared" si="167"/>
        <v>28.568776684611102</v>
      </c>
      <c r="N309" s="355">
        <f>+'Distribution Pivot Table'!AB$93*100</f>
        <v>14.052348245776869</v>
      </c>
      <c r="O309" s="323">
        <f t="shared" si="168"/>
        <v>59.402264711342127</v>
      </c>
      <c r="P309" s="324">
        <f t="shared" si="168"/>
        <v>24.596250232040099</v>
      </c>
      <c r="Q309" s="324">
        <f t="shared" si="169"/>
        <v>16.001485056617781</v>
      </c>
      <c r="R309" s="302">
        <f t="shared" si="170"/>
        <v>100.00000000000001</v>
      </c>
      <c r="S309" s="302">
        <f t="shared" si="171"/>
        <v>100</v>
      </c>
    </row>
    <row r="310" spans="1:27">
      <c r="A310" s="229"/>
      <c r="B310" s="354"/>
      <c r="C310" s="354"/>
      <c r="D310" s="354"/>
      <c r="E310" s="321"/>
      <c r="F310" s="355"/>
      <c r="G310" s="354"/>
      <c r="H310" s="354"/>
      <c r="I310" s="321"/>
      <c r="J310" s="355"/>
      <c r="K310" s="354"/>
      <c r="L310" s="354"/>
      <c r="M310" s="322"/>
      <c r="N310" s="355"/>
      <c r="O310" s="323"/>
      <c r="P310" s="324"/>
      <c r="Q310" s="324"/>
      <c r="R310" s="302"/>
      <c r="S310" s="302"/>
    </row>
    <row r="311" spans="1:27">
      <c r="A311" s="229" t="s">
        <v>939</v>
      </c>
      <c r="B311" s="354">
        <f>+'Distribution Pivot Table'!AB$97*100</f>
        <v>0</v>
      </c>
      <c r="C311" s="354">
        <f>+'Distribution Pivot Table'!AB$99*100</f>
        <v>0</v>
      </c>
      <c r="D311" s="354">
        <f>+'Distribution Pivot Table'!AB$101*100</f>
        <v>0</v>
      </c>
      <c r="E311" s="321">
        <f t="shared" si="165"/>
        <v>0</v>
      </c>
      <c r="F311" s="355">
        <f>+'Distribution Pivot Table'!AB$103*100</f>
        <v>0</v>
      </c>
      <c r="G311" s="354">
        <f>+'Distribution Pivot Table'!AB$105*100</f>
        <v>0</v>
      </c>
      <c r="H311" s="354">
        <f>+'Distribution Pivot Table'!AB$107*100</f>
        <v>0</v>
      </c>
      <c r="I311" s="321">
        <f t="shared" ref="I311:I314" si="172">SUM(F311:H311)</f>
        <v>0</v>
      </c>
      <c r="J311" s="355">
        <f>+'Distribution Pivot Table'!AB$109*100</f>
        <v>0</v>
      </c>
      <c r="K311" s="354">
        <f>+'Distribution Pivot Table'!AB$111*100</f>
        <v>0</v>
      </c>
      <c r="L311" s="354">
        <f>+'Distribution Pivot Table'!AB$113*100</f>
        <v>0</v>
      </c>
      <c r="M311" s="322">
        <f t="shared" ref="M311:M314" si="173">SUM(J311:L311)</f>
        <v>0</v>
      </c>
      <c r="N311" s="355">
        <f>+'Distribution Pivot Table'!AB$115*100</f>
        <v>0</v>
      </c>
      <c r="O311" s="323">
        <f t="shared" ref="O311:P314" si="174">+B311+F311+J311</f>
        <v>0</v>
      </c>
      <c r="P311" s="324">
        <f t="shared" si="174"/>
        <v>0</v>
      </c>
      <c r="Q311" s="324">
        <f t="shared" ref="Q311:Q314" si="175">+D311+H311+L311+N311</f>
        <v>0</v>
      </c>
      <c r="R311" s="302">
        <f t="shared" si="170"/>
        <v>0</v>
      </c>
      <c r="S311" s="302">
        <f t="shared" si="171"/>
        <v>0</v>
      </c>
    </row>
    <row r="312" spans="1:27">
      <c r="A312" s="229" t="s">
        <v>940</v>
      </c>
      <c r="B312" s="354">
        <f>+'Distribution Pivot Table'!AB$119*100</f>
        <v>11.334674714956405</v>
      </c>
      <c r="C312" s="354">
        <f>+'Distribution Pivot Table'!AB$121*100</f>
        <v>3.4540576794097921</v>
      </c>
      <c r="D312" s="354">
        <f>+'Distribution Pivot Table'!AB$123*100</f>
        <v>0</v>
      </c>
      <c r="E312" s="321">
        <f t="shared" si="165"/>
        <v>14.788732394366196</v>
      </c>
      <c r="F312" s="355">
        <f>+'Distribution Pivot Table'!AB$125*100</f>
        <v>25.553319919517104</v>
      </c>
      <c r="G312" s="354">
        <f>+'Distribution Pivot Table'!AB$127*100</f>
        <v>15.392354124748492</v>
      </c>
      <c r="H312" s="354">
        <f>+'Distribution Pivot Table'!AB$129*100</f>
        <v>0</v>
      </c>
      <c r="I312" s="321">
        <f t="shared" si="172"/>
        <v>40.945674044265594</v>
      </c>
      <c r="J312" s="355">
        <f>+'Distribution Pivot Table'!AB$131*100</f>
        <v>26.291079812206576</v>
      </c>
      <c r="K312" s="354">
        <f>+'Distribution Pivot Table'!AB$133*100</f>
        <v>12.407780013413817</v>
      </c>
      <c r="L312" s="354">
        <f>+'Distribution Pivot Table'!AB$135*100</f>
        <v>0</v>
      </c>
      <c r="M312" s="322">
        <f t="shared" si="173"/>
        <v>38.698859825620389</v>
      </c>
      <c r="N312" s="355">
        <f>+'Distribution Pivot Table'!AB$137*100</f>
        <v>4.2588866532528504</v>
      </c>
      <c r="O312" s="323">
        <f t="shared" si="174"/>
        <v>63.179074446680083</v>
      </c>
      <c r="P312" s="324">
        <f t="shared" si="174"/>
        <v>31.254191817572099</v>
      </c>
      <c r="Q312" s="324">
        <f t="shared" si="175"/>
        <v>4.2588866532528504</v>
      </c>
      <c r="R312" s="302">
        <f t="shared" si="170"/>
        <v>98.692152917505027</v>
      </c>
      <c r="S312" s="302">
        <f t="shared" si="171"/>
        <v>98.692152917505041</v>
      </c>
    </row>
    <row r="313" spans="1:27">
      <c r="A313" s="229" t="s">
        <v>941</v>
      </c>
      <c r="B313" s="354">
        <f>+'Distribution Pivot Table'!AB$141*100</f>
        <v>5.9199071387115501</v>
      </c>
      <c r="C313" s="354">
        <f>+'Distribution Pivot Table'!AB$143*100</f>
        <v>0.92861288450377244</v>
      </c>
      <c r="D313" s="354">
        <f>+'Distribution Pivot Table'!AB$145*100</f>
        <v>0</v>
      </c>
      <c r="E313" s="321">
        <f t="shared" si="165"/>
        <v>6.8485200232153227</v>
      </c>
      <c r="F313" s="355">
        <f>+'Distribution Pivot Table'!AB$147*100</f>
        <v>21.59024956471271</v>
      </c>
      <c r="G313" s="354">
        <f>+'Distribution Pivot Table'!AB$149*100</f>
        <v>9.5763203714451546</v>
      </c>
      <c r="H313" s="354">
        <f>+'Distribution Pivot Table'!AB$151*100</f>
        <v>0</v>
      </c>
      <c r="I313" s="321">
        <f t="shared" si="172"/>
        <v>31.166569936157863</v>
      </c>
      <c r="J313" s="355">
        <f>+'Distribution Pivot Table'!AB$153*100</f>
        <v>27.568195008705747</v>
      </c>
      <c r="K313" s="354">
        <f>+'Distribution Pivot Table'!AB$155*100</f>
        <v>34.126523505513639</v>
      </c>
      <c r="L313" s="354">
        <f>+'Distribution Pivot Table'!AB$157*100</f>
        <v>0</v>
      </c>
      <c r="M313" s="322">
        <f t="shared" si="173"/>
        <v>61.694718514219389</v>
      </c>
      <c r="N313" s="355">
        <f>+'Distribution Pivot Table'!AB$159*100</f>
        <v>0</v>
      </c>
      <c r="O313" s="323">
        <f t="shared" si="174"/>
        <v>55.078351712130008</v>
      </c>
      <c r="P313" s="324">
        <f t="shared" si="174"/>
        <v>44.631456761462566</v>
      </c>
      <c r="Q313" s="324">
        <f t="shared" si="175"/>
        <v>0</v>
      </c>
      <c r="R313" s="302">
        <f t="shared" si="170"/>
        <v>99.709808473592574</v>
      </c>
      <c r="S313" s="302">
        <f t="shared" si="171"/>
        <v>99.709808473592574</v>
      </c>
    </row>
    <row r="314" spans="1:27">
      <c r="A314" s="229" t="s">
        <v>942</v>
      </c>
      <c r="B314" s="354">
        <f>+'Distribution Pivot Table'!AB$163*100</f>
        <v>0</v>
      </c>
      <c r="C314" s="354">
        <f>+'Distribution Pivot Table'!AB$165*100</f>
        <v>0</v>
      </c>
      <c r="D314" s="354">
        <f>+'Distribution Pivot Table'!AB$167*100</f>
        <v>0</v>
      </c>
      <c r="E314" s="321">
        <f t="shared" si="165"/>
        <v>0</v>
      </c>
      <c r="F314" s="355">
        <f>+'Distribution Pivot Table'!AB$169*100</f>
        <v>0</v>
      </c>
      <c r="G314" s="354">
        <f>+'Distribution Pivot Table'!AB$171*100</f>
        <v>0</v>
      </c>
      <c r="H314" s="354">
        <f>+'Distribution Pivot Table'!AB$173*100</f>
        <v>0</v>
      </c>
      <c r="I314" s="321">
        <f t="shared" si="172"/>
        <v>0</v>
      </c>
      <c r="J314" s="355">
        <f>+'Distribution Pivot Table'!AB$175*100</f>
        <v>0</v>
      </c>
      <c r="K314" s="354">
        <f>+'Distribution Pivot Table'!AB$177*100</f>
        <v>0</v>
      </c>
      <c r="L314" s="354">
        <f>+'Distribution Pivot Table'!AB$179*100</f>
        <v>0</v>
      </c>
      <c r="M314" s="322">
        <f t="shared" si="173"/>
        <v>0</v>
      </c>
      <c r="N314" s="355">
        <f>+'Distribution Pivot Table'!AB$181*100</f>
        <v>0</v>
      </c>
      <c r="O314" s="323">
        <f t="shared" si="174"/>
        <v>0</v>
      </c>
      <c r="P314" s="324">
        <f t="shared" si="174"/>
        <v>0</v>
      </c>
      <c r="Q314" s="324">
        <f t="shared" si="175"/>
        <v>0</v>
      </c>
      <c r="R314" s="302">
        <f t="shared" si="170"/>
        <v>0</v>
      </c>
      <c r="S314" s="302">
        <f t="shared" si="171"/>
        <v>0</v>
      </c>
    </row>
    <row r="315" spans="1:27">
      <c r="A315" s="229"/>
      <c r="B315" s="354"/>
      <c r="C315" s="354"/>
      <c r="D315" s="354"/>
      <c r="E315" s="321"/>
      <c r="F315" s="355"/>
      <c r="G315" s="354"/>
      <c r="H315" s="354"/>
      <c r="I315" s="321"/>
      <c r="J315" s="355"/>
      <c r="K315" s="354"/>
      <c r="L315" s="354"/>
      <c r="M315" s="322"/>
      <c r="N315" s="355"/>
      <c r="O315" s="323"/>
      <c r="P315" s="324"/>
      <c r="Q315" s="324"/>
      <c r="R315" s="302"/>
      <c r="S315" s="302"/>
    </row>
    <row r="316" spans="1:27">
      <c r="A316" s="229" t="s">
        <v>943</v>
      </c>
      <c r="B316" s="354">
        <f>+'Distribution Pivot Table'!AB$185*100</f>
        <v>18.322603097268139</v>
      </c>
      <c r="C316" s="354">
        <f>+'Distribution Pivot Table'!AB$187*100</f>
        <v>1.2354271793979468</v>
      </c>
      <c r="D316" s="354">
        <f>+'Distribution Pivot Table'!AB$189*100</f>
        <v>0</v>
      </c>
      <c r="E316" s="321">
        <f t="shared" si="165"/>
        <v>19.558030276666088</v>
      </c>
      <c r="F316" s="355">
        <f>+'Distribution Pivot Table'!AB$191*100</f>
        <v>40.194884287454322</v>
      </c>
      <c r="G316" s="354">
        <f>+'Distribution Pivot Table'!AB$193*100</f>
        <v>2.9058639290064381</v>
      </c>
      <c r="H316" s="354">
        <f>+'Distribution Pivot Table'!AB$195*100</f>
        <v>0</v>
      </c>
      <c r="I316" s="321">
        <f t="shared" ref="I316:I319" si="176">SUM(F316:H316)</f>
        <v>43.100748216460758</v>
      </c>
      <c r="J316" s="355">
        <f>+'Distribution Pivot Table'!AB$197*100</f>
        <v>19.331825300156606</v>
      </c>
      <c r="K316" s="354">
        <f>+'Distribution Pivot Table'!AB$199*100</f>
        <v>6.6295458500087001</v>
      </c>
      <c r="L316" s="354">
        <f>+'Distribution Pivot Table'!AB$201*100</f>
        <v>0</v>
      </c>
      <c r="M316" s="322">
        <f t="shared" ref="M316:M319" si="177">SUM(J316:L316)</f>
        <v>25.961371150165306</v>
      </c>
      <c r="N316" s="355">
        <f>+'Distribution Pivot Table'!AB$203*100</f>
        <v>11.379850356707848</v>
      </c>
      <c r="O316" s="323">
        <f t="shared" ref="O316:P319" si="178">+B316+F316+J316</f>
        <v>77.849312684879067</v>
      </c>
      <c r="P316" s="324">
        <f t="shared" si="178"/>
        <v>10.770836958413085</v>
      </c>
      <c r="Q316" s="324">
        <f t="shared" ref="Q316:Q319" si="179">+D316+H316+L316+N316</f>
        <v>11.379850356707848</v>
      </c>
      <c r="R316" s="302">
        <f t="shared" si="170"/>
        <v>100</v>
      </c>
      <c r="S316" s="302">
        <f t="shared" si="171"/>
        <v>100</v>
      </c>
    </row>
    <row r="317" spans="1:27">
      <c r="A317" s="229" t="s">
        <v>944</v>
      </c>
      <c r="B317" s="354">
        <f>+'Distribution Pivot Table'!AB$207*100</f>
        <v>1.5419597811411925</v>
      </c>
      <c r="C317" s="354">
        <f>+'Distribution Pivot Table'!AB$209*100</f>
        <v>14.474525687486677</v>
      </c>
      <c r="D317" s="354">
        <f>+'Distribution Pivot Table'!AB$211*108</f>
        <v>0</v>
      </c>
      <c r="E317" s="321">
        <f t="shared" si="165"/>
        <v>16.01648546862787</v>
      </c>
      <c r="F317" s="355">
        <f>+'Distribution Pivot Table'!AB$213*100</f>
        <v>35.72798976764016</v>
      </c>
      <c r="G317" s="354">
        <f>+'Distribution Pivot Table'!AB$215*100</f>
        <v>30.761031762950331</v>
      </c>
      <c r="H317" s="354">
        <f>+'Distribution Pivot Table'!AB$217*100</f>
        <v>0</v>
      </c>
      <c r="I317" s="321">
        <f t="shared" si="176"/>
        <v>66.489021530590492</v>
      </c>
      <c r="J317" s="355">
        <f>+'Distribution Pivot Table'!AB$219*100</f>
        <v>8.8609393874795703</v>
      </c>
      <c r="K317" s="354">
        <f>+'Distribution Pivot Table'!AB$221*100</f>
        <v>8.6335536133020678</v>
      </c>
      <c r="L317" s="354">
        <f>+'Distribution Pivot Table'!AB$223*100</f>
        <v>0</v>
      </c>
      <c r="M317" s="322">
        <f t="shared" si="177"/>
        <v>17.494493000781638</v>
      </c>
      <c r="N317" s="355">
        <f>+'Distribution Pivot Table'!AB$225*100</f>
        <v>0</v>
      </c>
      <c r="O317" s="323">
        <f t="shared" si="178"/>
        <v>46.130888936260924</v>
      </c>
      <c r="P317" s="324">
        <f t="shared" si="178"/>
        <v>53.869111063739076</v>
      </c>
      <c r="Q317" s="324">
        <f t="shared" si="179"/>
        <v>0</v>
      </c>
      <c r="R317" s="302">
        <f t="shared" si="170"/>
        <v>100.00000000000001</v>
      </c>
      <c r="S317" s="302">
        <f t="shared" si="171"/>
        <v>100</v>
      </c>
    </row>
    <row r="318" spans="1:27">
      <c r="A318" s="229" t="s">
        <v>945</v>
      </c>
      <c r="B318" s="354">
        <f>+'Distribution Pivot Table'!AB$229*100</f>
        <v>0</v>
      </c>
      <c r="C318" s="354">
        <f>+'Distribution Pivot Table'!AB$231*100</f>
        <v>0</v>
      </c>
      <c r="D318" s="354">
        <f>+'Distribution Pivot Table'!AB$233*100</f>
        <v>0</v>
      </c>
      <c r="E318" s="321">
        <f t="shared" si="165"/>
        <v>0</v>
      </c>
      <c r="F318" s="355">
        <f>+'Distribution Pivot Table'!AB$235*100</f>
        <v>0</v>
      </c>
      <c r="G318" s="354">
        <f>+'Distribution Pivot Table'!AB$237*100</f>
        <v>0</v>
      </c>
      <c r="H318" s="354">
        <f>+'Distribution Pivot Table'!AB$239*100</f>
        <v>0</v>
      </c>
      <c r="I318" s="321">
        <f t="shared" si="176"/>
        <v>0</v>
      </c>
      <c r="J318" s="355">
        <f>+'Distribution Pivot Table'!AB$241*100</f>
        <v>0</v>
      </c>
      <c r="K318" s="354">
        <f>+'Distribution Pivot Table'!AB$243*100</f>
        <v>0</v>
      </c>
      <c r="L318" s="354">
        <f>+'Distribution Pivot Table'!AB$245*100</f>
        <v>0</v>
      </c>
      <c r="M318" s="322">
        <f t="shared" si="177"/>
        <v>0</v>
      </c>
      <c r="N318" s="355">
        <f>+'Distribution Pivot Table'!AB$247*100</f>
        <v>0</v>
      </c>
      <c r="O318" s="323">
        <f t="shared" si="178"/>
        <v>0</v>
      </c>
      <c r="P318" s="324">
        <f t="shared" si="178"/>
        <v>0</v>
      </c>
      <c r="Q318" s="324">
        <f t="shared" si="179"/>
        <v>0</v>
      </c>
      <c r="R318" s="302">
        <f t="shared" si="170"/>
        <v>0</v>
      </c>
      <c r="S318" s="302">
        <f t="shared" si="171"/>
        <v>0</v>
      </c>
      <c r="AA318" s="251"/>
    </row>
    <row r="319" spans="1:27">
      <c r="A319" s="229" t="s">
        <v>946</v>
      </c>
      <c r="B319" s="354">
        <f>+'Distribution Pivot Table'!AB$251*100</f>
        <v>0</v>
      </c>
      <c r="C319" s="354">
        <f>+'Distribution Pivot Table'!AB$253*100</f>
        <v>0</v>
      </c>
      <c r="D319" s="354">
        <f>+'Distribution Pivot Table'!AB$255*100</f>
        <v>0</v>
      </c>
      <c r="E319" s="321">
        <f t="shared" si="165"/>
        <v>0</v>
      </c>
      <c r="F319" s="355">
        <f>+'Distribution Pivot Table'!AB$257*100</f>
        <v>0</v>
      </c>
      <c r="G319" s="354">
        <f>+'Distribution Pivot Table'!AB$259*100</f>
        <v>0</v>
      </c>
      <c r="H319" s="354">
        <f>+'Distribution Pivot Table'!AB$261*100</f>
        <v>0</v>
      </c>
      <c r="I319" s="321">
        <f t="shared" si="176"/>
        <v>0</v>
      </c>
      <c r="J319" s="355">
        <f>+'Distribution Pivot Table'!AB$263*100</f>
        <v>0</v>
      </c>
      <c r="K319" s="354">
        <f>+'Distribution Pivot Table'!AB$265*100</f>
        <v>0</v>
      </c>
      <c r="L319" s="354">
        <f>+'Distribution Pivot Table'!AB$267*100</f>
        <v>0</v>
      </c>
      <c r="M319" s="322">
        <f t="shared" si="177"/>
        <v>0</v>
      </c>
      <c r="N319" s="355">
        <f>+'Distribution Pivot Table'!AB$269*100</f>
        <v>0</v>
      </c>
      <c r="O319" s="323">
        <f t="shared" si="178"/>
        <v>0</v>
      </c>
      <c r="P319" s="324">
        <f t="shared" si="178"/>
        <v>0</v>
      </c>
      <c r="Q319" s="324">
        <f t="shared" si="179"/>
        <v>0</v>
      </c>
      <c r="R319" s="302">
        <f t="shared" si="170"/>
        <v>0</v>
      </c>
      <c r="S319" s="302">
        <f t="shared" si="171"/>
        <v>0</v>
      </c>
    </row>
    <row r="320" spans="1:27">
      <c r="A320" s="229"/>
      <c r="B320" s="354"/>
      <c r="C320" s="354"/>
      <c r="D320" s="354"/>
      <c r="E320" s="321"/>
      <c r="F320" s="355"/>
      <c r="G320" s="354"/>
      <c r="H320" s="354"/>
      <c r="I320" s="321"/>
      <c r="J320" s="355"/>
      <c r="K320" s="354"/>
      <c r="L320" s="354"/>
      <c r="M320" s="322"/>
      <c r="N320" s="355"/>
      <c r="O320" s="323"/>
      <c r="P320" s="324"/>
      <c r="Q320" s="324"/>
      <c r="R320" s="302"/>
      <c r="S320" s="302"/>
    </row>
    <row r="321" spans="1:19">
      <c r="A321" s="229" t="s">
        <v>947</v>
      </c>
      <c r="B321" s="354">
        <f>+'Distribution Pivot Table'!AB$273*100</f>
        <v>2.6999832299178266</v>
      </c>
      <c r="C321" s="362">
        <f>+'Distribution Pivot Table'!AB$275*100</f>
        <v>0.15093073956062383</v>
      </c>
      <c r="D321" s="354">
        <f>+'Distribution Pivot Table'!AB$277*100</f>
        <v>0</v>
      </c>
      <c r="E321" s="321">
        <f t="shared" si="165"/>
        <v>2.8509139694784502</v>
      </c>
      <c r="F321" s="355">
        <f>+'Distribution Pivot Table'!AB$279*100</f>
        <v>38.470568505785678</v>
      </c>
      <c r="G321" s="354">
        <f>+'Distribution Pivot Table'!AB$281*100</f>
        <v>9.0558443736374308</v>
      </c>
      <c r="H321" s="354">
        <f>+'Distribution Pivot Table'!AB$283*100</f>
        <v>0</v>
      </c>
      <c r="I321" s="321">
        <f t="shared" ref="I321:I324" si="180">SUM(F321:H321)</f>
        <v>47.526412879423106</v>
      </c>
      <c r="J321" s="355">
        <f>+'Distribution Pivot Table'!AB$285*100</f>
        <v>6.6241824584940465</v>
      </c>
      <c r="K321" s="354">
        <f>+'Distribution Pivot Table'!AB$287*100</f>
        <v>7.043434512829112</v>
      </c>
      <c r="L321" s="354">
        <f>+'Distribution Pivot Table'!AB$289*100</f>
        <v>0</v>
      </c>
      <c r="M321" s="322">
        <f t="shared" ref="M321:M324" si="181">SUM(J321:L321)</f>
        <v>13.667616971323159</v>
      </c>
      <c r="N321" s="355">
        <f>+'Distribution Pivot Table'!AB$291*100</f>
        <v>35.938286097601882</v>
      </c>
      <c r="O321" s="323">
        <f t="shared" ref="O321:P324" si="182">+B321+F321+J321</f>
        <v>47.794734194197552</v>
      </c>
      <c r="P321" s="324">
        <f t="shared" si="182"/>
        <v>16.250209626027164</v>
      </c>
      <c r="Q321" s="324">
        <f t="shared" ref="Q321:Q324" si="183">+D321+H321+L321+N321</f>
        <v>35.938286097601882</v>
      </c>
      <c r="R321" s="302">
        <f t="shared" si="170"/>
        <v>99.983229917826606</v>
      </c>
      <c r="S321" s="302">
        <f t="shared" si="171"/>
        <v>99.983229917826606</v>
      </c>
    </row>
    <row r="322" spans="1:19">
      <c r="A322" s="229" t="s">
        <v>948</v>
      </c>
      <c r="B322" s="354">
        <f>+'Distribution Pivot Table'!AB295*100</f>
        <v>7.0097617422781351</v>
      </c>
      <c r="C322" s="354">
        <f>+'Distribution Pivot Table'!AB297*100</f>
        <v>5.7086906210129662</v>
      </c>
      <c r="D322" s="354">
        <f>+'Distribution Pivot Table'!AB299*100</f>
        <v>0</v>
      </c>
      <c r="E322" s="321">
        <f t="shared" si="165"/>
        <v>12.718452363291101</v>
      </c>
      <c r="F322" s="355">
        <f>+'Distribution Pivot Table'!AB301*100</f>
        <v>19.354360145981069</v>
      </c>
      <c r="G322" s="354">
        <f>+'Distribution Pivot Table'!AB303*100</f>
        <v>20.793401180903778</v>
      </c>
      <c r="H322" s="354">
        <f>+'Distribution Pivot Table'!AB305*100</f>
        <v>0</v>
      </c>
      <c r="I322" s="321">
        <f t="shared" si="180"/>
        <v>40.147761326884847</v>
      </c>
      <c r="J322" s="355">
        <f>+'Distribution Pivot Table'!AB307*100</f>
        <v>6.0380381568406376</v>
      </c>
      <c r="K322" s="354">
        <f>+'Distribution Pivot Table'!AB309*100</f>
        <v>13.396433551909325</v>
      </c>
      <c r="L322" s="354">
        <f>+'Distribution Pivot Table'!AB311*100</f>
        <v>0</v>
      </c>
      <c r="M322" s="322">
        <f t="shared" si="181"/>
        <v>19.434471708749964</v>
      </c>
      <c r="N322" s="355">
        <f>+'Distribution Pivot Table'!AB313*100</f>
        <v>27.699314601074086</v>
      </c>
      <c r="O322" s="323">
        <f t="shared" si="182"/>
        <v>32.402160045099841</v>
      </c>
      <c r="P322" s="324">
        <f t="shared" si="182"/>
        <v>39.898525353826074</v>
      </c>
      <c r="Q322" s="324">
        <f t="shared" si="183"/>
        <v>27.699314601074086</v>
      </c>
      <c r="R322" s="302">
        <f t="shared" si="170"/>
        <v>100</v>
      </c>
      <c r="S322" s="302">
        <f t="shared" si="171"/>
        <v>100</v>
      </c>
    </row>
    <row r="323" spans="1:19">
      <c r="A323" s="229" t="s">
        <v>949</v>
      </c>
      <c r="B323" s="354">
        <f>+'Distribution Pivot Table'!AB317*100</f>
        <v>7.7683750118855182</v>
      </c>
      <c r="C323" s="354">
        <f>+'Distribution Pivot Table'!AB319*100</f>
        <v>2.9951507083769138</v>
      </c>
      <c r="D323" s="354">
        <f>+'Distribution Pivot Table'!AB321*100</f>
        <v>0</v>
      </c>
      <c r="E323" s="321">
        <f t="shared" si="165"/>
        <v>10.763525720262432</v>
      </c>
      <c r="F323" s="355">
        <f>+'Distribution Pivot Table'!AB323*100</f>
        <v>25.102215460682704</v>
      </c>
      <c r="G323" s="354">
        <f>+'Distribution Pivot Table'!AB325*100</f>
        <v>26.1766663497195</v>
      </c>
      <c r="H323" s="354">
        <f>+'Distribution Pivot Table'!AB327*100</f>
        <v>0</v>
      </c>
      <c r="I323" s="321">
        <f t="shared" si="180"/>
        <v>51.278881810402204</v>
      </c>
      <c r="J323" s="355">
        <f>+'Distribution Pivot Table'!AB329*100</f>
        <v>7.1883617001045925</v>
      </c>
      <c r="K323" s="354">
        <f>+'Distribution Pivot Table'!AB331*100</f>
        <v>15.270514405248644</v>
      </c>
      <c r="L323" s="354">
        <f>+'Distribution Pivot Table'!AB333*100</f>
        <v>0</v>
      </c>
      <c r="M323" s="322">
        <f t="shared" si="181"/>
        <v>22.458876105353237</v>
      </c>
      <c r="N323" s="355">
        <f>+'Distribution Pivot Table'!AB335*100</f>
        <v>15.479699534087668</v>
      </c>
      <c r="O323" s="323">
        <f t="shared" si="182"/>
        <v>40.058952172672818</v>
      </c>
      <c r="P323" s="324">
        <f t="shared" si="182"/>
        <v>44.442331463345056</v>
      </c>
      <c r="Q323" s="324">
        <f t="shared" si="183"/>
        <v>15.479699534087668</v>
      </c>
      <c r="R323" s="302">
        <f t="shared" si="170"/>
        <v>99.980983170105546</v>
      </c>
      <c r="S323" s="302">
        <f t="shared" si="171"/>
        <v>99.980983170105546</v>
      </c>
    </row>
    <row r="324" spans="1:19">
      <c r="A324" s="238" t="s">
        <v>950</v>
      </c>
      <c r="B324" s="364">
        <f>+'Distribution Pivot Table'!AB339*100</f>
        <v>0</v>
      </c>
      <c r="C324" s="364">
        <f>+'Distribution Pivot Table'!AB341*100</f>
        <v>0</v>
      </c>
      <c r="D324" s="364">
        <f>+'Distribution Pivot Table'!AB343*100</f>
        <v>0</v>
      </c>
      <c r="E324" s="365">
        <f t="shared" si="165"/>
        <v>0</v>
      </c>
      <c r="F324" s="366">
        <f>+'Distribution Pivot Table'!AB345*100</f>
        <v>0</v>
      </c>
      <c r="G324" s="364">
        <f>+'Distribution Pivot Table'!AB347*100</f>
        <v>0</v>
      </c>
      <c r="H324" s="364">
        <f>+'Distribution Pivot Table'!AB349*100</f>
        <v>0</v>
      </c>
      <c r="I324" s="365">
        <f t="shared" si="180"/>
        <v>0</v>
      </c>
      <c r="J324" s="366">
        <f>+'Distribution Pivot Table'!AB351*100</f>
        <v>0</v>
      </c>
      <c r="K324" s="364">
        <f>+'Distribution Pivot Table'!AB353*100</f>
        <v>0</v>
      </c>
      <c r="L324" s="364">
        <f>+'Distribution Pivot Table'!AB355*100</f>
        <v>0</v>
      </c>
      <c r="M324" s="367">
        <f t="shared" si="181"/>
        <v>0</v>
      </c>
      <c r="N324" s="366">
        <f>+'Distribution Pivot Table'!AB357*100</f>
        <v>0</v>
      </c>
      <c r="O324" s="368">
        <f t="shared" si="182"/>
        <v>0</v>
      </c>
      <c r="P324" s="369">
        <f t="shared" si="182"/>
        <v>0</v>
      </c>
      <c r="Q324" s="369">
        <f t="shared" si="183"/>
        <v>0</v>
      </c>
      <c r="R324" s="302">
        <f t="shared" si="170"/>
        <v>0</v>
      </c>
      <c r="S324" s="302">
        <f t="shared" si="171"/>
        <v>0</v>
      </c>
    </row>
    <row r="325" spans="1:19">
      <c r="A325" s="242" t="s">
        <v>964</v>
      </c>
      <c r="B325" s="229"/>
      <c r="C325" s="229"/>
      <c r="D325" s="229"/>
      <c r="E325" s="229"/>
    </row>
    <row r="326" spans="1:19">
      <c r="A326" s="242" t="s">
        <v>1009</v>
      </c>
      <c r="B326" s="229"/>
      <c r="C326" s="229"/>
      <c r="D326" s="229"/>
      <c r="E326" s="229"/>
    </row>
    <row r="327" spans="1:19">
      <c r="A327" s="242"/>
      <c r="B327" s="272"/>
      <c r="C327" s="272"/>
      <c r="D327" s="272"/>
      <c r="E327" s="333"/>
      <c r="F327" s="272"/>
      <c r="G327" s="272"/>
      <c r="H327" s="272"/>
      <c r="I327" s="333"/>
      <c r="J327" s="272"/>
      <c r="K327" s="272"/>
      <c r="L327" s="272"/>
      <c r="M327" s="333"/>
      <c r="N327" s="272"/>
      <c r="O327" s="245"/>
      <c r="P327" s="245"/>
      <c r="R327" s="67"/>
    </row>
    <row r="328" spans="1:19">
      <c r="Q328" s="244" t="s">
        <v>1303</v>
      </c>
    </row>
    <row r="329" spans="1:19" ht="18">
      <c r="A329" s="205" t="s">
        <v>1013</v>
      </c>
      <c r="B329" s="207"/>
      <c r="C329" s="207"/>
      <c r="D329" s="207"/>
      <c r="E329" s="207"/>
      <c r="F329" s="206"/>
      <c r="G329" s="206"/>
      <c r="H329" s="206"/>
      <c r="I329" s="207"/>
      <c r="J329" s="206"/>
      <c r="K329" s="206"/>
      <c r="L329" s="206"/>
      <c r="M329" s="207"/>
      <c r="N329" s="206"/>
      <c r="O329" s="206"/>
      <c r="P329" s="206"/>
      <c r="Q329" s="206"/>
      <c r="R329" s="340"/>
    </row>
    <row r="330" spans="1:19" ht="18">
      <c r="A330" s="205"/>
      <c r="B330" s="207"/>
      <c r="C330" s="207"/>
      <c r="D330" s="207"/>
      <c r="E330" s="207"/>
      <c r="F330" s="206"/>
      <c r="G330" s="206"/>
      <c r="H330" s="206"/>
      <c r="I330" s="207"/>
      <c r="J330" s="206"/>
      <c r="K330" s="206"/>
      <c r="L330" s="206"/>
      <c r="M330" s="207"/>
      <c r="N330" s="206"/>
      <c r="O330" s="206"/>
      <c r="P330" s="206"/>
      <c r="Q330" s="206"/>
      <c r="R330" s="340"/>
    </row>
    <row r="331" spans="1:19" ht="15.75">
      <c r="A331" s="208" t="s">
        <v>1011</v>
      </c>
      <c r="B331" s="207"/>
      <c r="C331" s="207"/>
      <c r="D331" s="207"/>
      <c r="E331" s="207"/>
      <c r="F331" s="206"/>
      <c r="G331" s="206"/>
      <c r="H331" s="206"/>
      <c r="I331" s="207"/>
      <c r="J331" s="206"/>
      <c r="K331" s="206"/>
      <c r="L331" s="206"/>
      <c r="M331" s="207"/>
      <c r="N331" s="206"/>
      <c r="O331" s="206"/>
      <c r="P331" s="206"/>
      <c r="Q331" s="206"/>
      <c r="R331" s="340"/>
    </row>
    <row r="332" spans="1:19" ht="15.75">
      <c r="A332" s="208" t="s">
        <v>1298</v>
      </c>
      <c r="B332" s="207"/>
      <c r="C332" s="207"/>
      <c r="D332" s="207"/>
      <c r="E332" s="207"/>
      <c r="F332" s="206"/>
      <c r="G332" s="206"/>
      <c r="H332" s="206"/>
      <c r="I332" s="207"/>
      <c r="J332" s="206"/>
      <c r="K332" s="206"/>
      <c r="L332" s="206"/>
      <c r="M332" s="207"/>
      <c r="N332" s="206"/>
      <c r="O332" s="206"/>
      <c r="P332" s="206"/>
      <c r="Q332" s="206"/>
      <c r="R332" s="340"/>
    </row>
    <row r="333" spans="1:19" ht="19.5" customHeight="1">
      <c r="A333" s="212"/>
      <c r="B333" s="212"/>
      <c r="C333" s="212"/>
      <c r="D333" s="212"/>
      <c r="E333" s="212"/>
      <c r="F333" s="212"/>
      <c r="G333" s="212"/>
      <c r="H333" s="212"/>
      <c r="I333" s="212"/>
      <c r="R333" s="281"/>
    </row>
    <row r="334" spans="1:19" ht="19.5" customHeight="1">
      <c r="A334" s="84"/>
      <c r="B334" s="214" t="s">
        <v>925</v>
      </c>
      <c r="C334" s="215"/>
      <c r="D334" s="215"/>
      <c r="E334" s="215"/>
      <c r="F334" s="215"/>
      <c r="G334" s="215"/>
      <c r="H334" s="215"/>
      <c r="I334" s="216"/>
      <c r="J334" s="282" t="s">
        <v>10</v>
      </c>
      <c r="K334" s="283"/>
      <c r="L334" s="283"/>
      <c r="M334" s="284"/>
      <c r="N334" s="650" t="s">
        <v>926</v>
      </c>
      <c r="O334" s="653" t="s">
        <v>990</v>
      </c>
      <c r="P334" s="653" t="s">
        <v>991</v>
      </c>
      <c r="Q334" s="653" t="s">
        <v>992</v>
      </c>
      <c r="R334" s="285"/>
      <c r="S334" s="286"/>
    </row>
    <row r="335" spans="1:19" ht="36.75" customHeight="1">
      <c r="A335" s="209"/>
      <c r="B335" s="215" t="s">
        <v>927</v>
      </c>
      <c r="C335" s="215"/>
      <c r="D335" s="215"/>
      <c r="E335" s="221"/>
      <c r="F335" s="222" t="s">
        <v>928</v>
      </c>
      <c r="G335" s="215"/>
      <c r="H335" s="215"/>
      <c r="I335" s="216"/>
      <c r="J335" s="223" t="s">
        <v>929</v>
      </c>
      <c r="K335" s="215"/>
      <c r="L335" s="215"/>
      <c r="M335" s="216"/>
      <c r="N335" s="651"/>
      <c r="O335" s="654"/>
      <c r="P335" s="654"/>
      <c r="Q335" s="654"/>
      <c r="R335" s="285" t="s">
        <v>993</v>
      </c>
      <c r="S335" s="286" t="s">
        <v>993</v>
      </c>
    </row>
    <row r="336" spans="1:19" ht="30.75" customHeight="1">
      <c r="A336" s="343"/>
      <c r="B336" s="224" t="s">
        <v>930</v>
      </c>
      <c r="C336" s="224" t="s">
        <v>931</v>
      </c>
      <c r="D336" s="224" t="s">
        <v>995</v>
      </c>
      <c r="E336" s="291" t="s">
        <v>933</v>
      </c>
      <c r="F336" s="225" t="s">
        <v>930</v>
      </c>
      <c r="G336" s="224" t="s">
        <v>931</v>
      </c>
      <c r="H336" s="224" t="s">
        <v>995</v>
      </c>
      <c r="I336" s="291" t="s">
        <v>933</v>
      </c>
      <c r="J336" s="226" t="s">
        <v>930</v>
      </c>
      <c r="K336" s="227" t="s">
        <v>931</v>
      </c>
      <c r="L336" s="224" t="s">
        <v>995</v>
      </c>
      <c r="M336" s="226" t="s">
        <v>933</v>
      </c>
      <c r="N336" s="652"/>
      <c r="O336" s="655"/>
      <c r="P336" s="655"/>
      <c r="Q336" s="655"/>
      <c r="R336" s="351"/>
      <c r="S336" s="352"/>
    </row>
    <row r="337" spans="1:27" ht="12.75" hidden="1" customHeight="1">
      <c r="A337" s="229" t="s">
        <v>934</v>
      </c>
      <c r="B337" s="229"/>
      <c r="C337" s="229"/>
      <c r="D337" s="229"/>
      <c r="E337" s="305"/>
      <c r="F337" s="298"/>
      <c r="G337" s="272"/>
      <c r="H337" s="272"/>
      <c r="I337" s="297"/>
      <c r="J337" s="298"/>
      <c r="K337" s="272"/>
      <c r="L337" s="272"/>
      <c r="M337" s="299"/>
      <c r="N337" s="298"/>
      <c r="O337" s="341"/>
      <c r="P337" s="301"/>
      <c r="Q337" s="301"/>
      <c r="R337" s="302">
        <f>SUM(F337:H337,J337:L337)+N337</f>
        <v>0</v>
      </c>
      <c r="S337" s="335">
        <f>+Q337+P337+O337</f>
        <v>0</v>
      </c>
    </row>
    <row r="338" spans="1:27" ht="12.75" hidden="1" customHeight="1">
      <c r="A338" s="229"/>
      <c r="B338" s="229"/>
      <c r="C338" s="229"/>
      <c r="D338" s="229"/>
      <c r="E338" s="305"/>
      <c r="F338" s="298"/>
      <c r="G338" s="272"/>
      <c r="H338" s="272"/>
      <c r="I338" s="306"/>
      <c r="J338" s="298"/>
      <c r="K338" s="272"/>
      <c r="L338" s="272"/>
      <c r="M338" s="298"/>
      <c r="N338" s="298"/>
      <c r="O338" s="307"/>
      <c r="P338" s="308"/>
      <c r="Q338" s="308"/>
      <c r="R338" s="285"/>
      <c r="S338" s="286"/>
    </row>
    <row r="339" spans="1:27">
      <c r="A339" s="229" t="s">
        <v>935</v>
      </c>
      <c r="B339" s="354">
        <f>+'Distribution Pivot Table'!AC$9*100</f>
        <v>0</v>
      </c>
      <c r="C339" s="354">
        <f>+'Distribution Pivot Table'!AC$11*100</f>
        <v>0</v>
      </c>
      <c r="D339" s="354">
        <f>+'Distribution Pivot Table'!AC$13*100</f>
        <v>0</v>
      </c>
      <c r="E339" s="321">
        <f t="shared" ref="E339:E357" si="184">SUM(B339:D339)</f>
        <v>0</v>
      </c>
      <c r="F339" s="355">
        <f>+'Distribution Pivot Table'!AC$15*100</f>
        <v>0</v>
      </c>
      <c r="G339" s="354">
        <f>+'Distribution Pivot Table'!AC$17*100</f>
        <v>0</v>
      </c>
      <c r="H339" s="354">
        <f>+'Distribution Pivot Table'!AC$19*100</f>
        <v>0</v>
      </c>
      <c r="I339" s="321">
        <f t="shared" ref="I339:I342" si="185">SUM(F339:H339)</f>
        <v>0</v>
      </c>
      <c r="J339" s="355">
        <f>+'Distribution Pivot Table'!AC$21*100</f>
        <v>0</v>
      </c>
      <c r="K339" s="354">
        <f>+'Distribution Pivot Table'!AC$23*100</f>
        <v>0</v>
      </c>
      <c r="L339" s="354">
        <f>+'Distribution Pivot Table'!AC$25*100</f>
        <v>0</v>
      </c>
      <c r="M339" s="322">
        <f t="shared" ref="M339:M342" si="186">SUM(J339:L339)</f>
        <v>0</v>
      </c>
      <c r="N339" s="355">
        <f>+'Distribution Pivot Table'!AC$27*100</f>
        <v>0</v>
      </c>
      <c r="O339" s="323">
        <f t="shared" ref="O339:P342" si="187">+B339+F339+J339</f>
        <v>0</v>
      </c>
      <c r="P339" s="324">
        <f t="shared" si="187"/>
        <v>0</v>
      </c>
      <c r="Q339" s="324">
        <f t="shared" ref="Q339:Q342" si="188">+D339+H339+L339+N339</f>
        <v>0</v>
      </c>
      <c r="R339" s="302">
        <f t="shared" ref="R339:R357" si="189">SUM(B339:D339,F339:H339,J339:L339)+N339</f>
        <v>0</v>
      </c>
      <c r="S339" s="335">
        <f t="shared" ref="S339:S357" si="190">+Q339+P339+O339</f>
        <v>0</v>
      </c>
    </row>
    <row r="340" spans="1:27">
      <c r="A340" s="229" t="s">
        <v>936</v>
      </c>
      <c r="B340" s="354">
        <f>+'Distribution Pivot Table'!AC$31*100</f>
        <v>14.012738853503185</v>
      </c>
      <c r="C340" s="354">
        <f>+'Distribution Pivot Table'!AC$33*100</f>
        <v>0.95541401273885351</v>
      </c>
      <c r="D340" s="354">
        <f>+'Distribution Pivot Table'!AC$35*100</f>
        <v>0</v>
      </c>
      <c r="E340" s="321">
        <f t="shared" si="184"/>
        <v>14.968152866242038</v>
      </c>
      <c r="F340" s="355">
        <f>+'Distribution Pivot Table'!AC$37*100</f>
        <v>37.977707006369428</v>
      </c>
      <c r="G340" s="354">
        <f>+'Distribution Pivot Table'!AC$39*100</f>
        <v>7.484076433121019</v>
      </c>
      <c r="H340" s="354">
        <f>+'Distribution Pivot Table'!AC$41*100</f>
        <v>0</v>
      </c>
      <c r="I340" s="321">
        <f t="shared" si="185"/>
        <v>45.461783439490446</v>
      </c>
      <c r="J340" s="355">
        <f>+'Distribution Pivot Table'!AC$43*100</f>
        <v>23.646496815286625</v>
      </c>
      <c r="K340" s="354">
        <f>+'Distribution Pivot Table'!AC$45*100</f>
        <v>11.385350318471337</v>
      </c>
      <c r="L340" s="354">
        <f>+'Distribution Pivot Table'!AC$47*100</f>
        <v>0</v>
      </c>
      <c r="M340" s="322">
        <f t="shared" si="186"/>
        <v>35.031847133757964</v>
      </c>
      <c r="N340" s="355">
        <f>+'Distribution Pivot Table'!AC$49*100</f>
        <v>4.5382165605095537</v>
      </c>
      <c r="O340" s="323">
        <f t="shared" si="187"/>
        <v>75.636942675159247</v>
      </c>
      <c r="P340" s="324">
        <f t="shared" si="187"/>
        <v>19.82484076433121</v>
      </c>
      <c r="Q340" s="324">
        <f t="shared" si="188"/>
        <v>4.5382165605095537</v>
      </c>
      <c r="R340" s="302">
        <f t="shared" si="189"/>
        <v>100</v>
      </c>
      <c r="S340" s="302">
        <f t="shared" si="190"/>
        <v>100.00000000000001</v>
      </c>
    </row>
    <row r="341" spans="1:27">
      <c r="A341" s="229" t="s">
        <v>937</v>
      </c>
      <c r="B341" s="354">
        <f>+'Distribution Pivot Table'!AC$53*100</f>
        <v>0</v>
      </c>
      <c r="C341" s="354">
        <f>+'Distribution Pivot Table'!AC$55*100</f>
        <v>0</v>
      </c>
      <c r="D341" s="354">
        <f>+'Distribution Pivot Table'!AC$57*100</f>
        <v>0</v>
      </c>
      <c r="E341" s="321">
        <f t="shared" si="184"/>
        <v>0</v>
      </c>
      <c r="F341" s="355">
        <f>+'Distribution Pivot Table'!AC$59*100</f>
        <v>0</v>
      </c>
      <c r="G341" s="354">
        <f>+'Distribution Pivot Table'!AC$61*100</f>
        <v>0</v>
      </c>
      <c r="H341" s="354">
        <f>+'Distribution Pivot Table'!AC$63*100</f>
        <v>0</v>
      </c>
      <c r="I341" s="321">
        <f t="shared" si="185"/>
        <v>0</v>
      </c>
      <c r="J341" s="355">
        <f>+'Distribution Pivot Table'!AC$65*100</f>
        <v>0</v>
      </c>
      <c r="K341" s="354">
        <f>+'Distribution Pivot Table'!AC$67*100</f>
        <v>0</v>
      </c>
      <c r="L341" s="354">
        <f>+'Distribution Pivot Table'!AC$69*100</f>
        <v>0</v>
      </c>
      <c r="M341" s="322">
        <f t="shared" si="186"/>
        <v>0</v>
      </c>
      <c r="N341" s="355">
        <f>+'Distribution Pivot Table'!AC$71*100</f>
        <v>0</v>
      </c>
      <c r="O341" s="323">
        <f t="shared" si="187"/>
        <v>0</v>
      </c>
      <c r="P341" s="324">
        <f t="shared" si="187"/>
        <v>0</v>
      </c>
      <c r="Q341" s="324">
        <f t="shared" si="188"/>
        <v>0</v>
      </c>
      <c r="R341" s="302">
        <f t="shared" si="189"/>
        <v>0</v>
      </c>
      <c r="S341" s="302">
        <f t="shared" si="190"/>
        <v>0</v>
      </c>
    </row>
    <row r="342" spans="1:27">
      <c r="A342" s="229" t="s">
        <v>1008</v>
      </c>
      <c r="B342" s="354">
        <f>+'Distribution Pivot Table'!AC$75*100</f>
        <v>0</v>
      </c>
      <c r="C342" s="354">
        <f>+'Distribution Pivot Table'!AC$77*100</f>
        <v>0</v>
      </c>
      <c r="D342" s="354">
        <f>+'Distribution Pivot Table'!AC$79*100</f>
        <v>0</v>
      </c>
      <c r="E342" s="321">
        <f t="shared" si="184"/>
        <v>0</v>
      </c>
      <c r="F342" s="355">
        <f>+'Distribution Pivot Table'!AC$81*100</f>
        <v>0</v>
      </c>
      <c r="G342" s="354">
        <f>+'Distribution Pivot Table'!AC$83*100</f>
        <v>0</v>
      </c>
      <c r="H342" s="354">
        <f>+'Distribution Pivot Table'!AC$85*100</f>
        <v>0</v>
      </c>
      <c r="I342" s="321">
        <f t="shared" si="185"/>
        <v>0</v>
      </c>
      <c r="J342" s="355">
        <f>+'Distribution Pivot Table'!AC$87*100</f>
        <v>0</v>
      </c>
      <c r="K342" s="354">
        <f>+'Distribution Pivot Table'!AC$89*100</f>
        <v>0</v>
      </c>
      <c r="L342" s="354">
        <f>+'Distribution Pivot Table'!AC$91*100</f>
        <v>0</v>
      </c>
      <c r="M342" s="322">
        <f t="shared" si="186"/>
        <v>0</v>
      </c>
      <c r="N342" s="355">
        <f>+'Distribution Pivot Table'!AC$93*100</f>
        <v>0</v>
      </c>
      <c r="O342" s="323">
        <f t="shared" si="187"/>
        <v>0</v>
      </c>
      <c r="P342" s="324">
        <f t="shared" si="187"/>
        <v>0</v>
      </c>
      <c r="Q342" s="324">
        <f t="shared" si="188"/>
        <v>0</v>
      </c>
      <c r="R342" s="302">
        <f t="shared" si="189"/>
        <v>0</v>
      </c>
      <c r="S342" s="302">
        <f t="shared" si="190"/>
        <v>0</v>
      </c>
    </row>
    <row r="343" spans="1:27">
      <c r="A343" s="229"/>
      <c r="B343" s="354"/>
      <c r="C343" s="354"/>
      <c r="D343" s="354"/>
      <c r="E343" s="321"/>
      <c r="F343" s="355"/>
      <c r="G343" s="354"/>
      <c r="H343" s="354"/>
      <c r="I343" s="321"/>
      <c r="J343" s="355"/>
      <c r="K343" s="354"/>
      <c r="L343" s="354"/>
      <c r="M343" s="322"/>
      <c r="N343" s="355"/>
      <c r="O343" s="323"/>
      <c r="P343" s="324"/>
      <c r="Q343" s="324"/>
      <c r="R343" s="302"/>
      <c r="S343" s="302"/>
    </row>
    <row r="344" spans="1:27">
      <c r="A344" s="229" t="s">
        <v>939</v>
      </c>
      <c r="B344" s="354">
        <f>+'Distribution Pivot Table'!AC$97*100</f>
        <v>0</v>
      </c>
      <c r="C344" s="354">
        <f>+'Distribution Pivot Table'!AC$99*100</f>
        <v>0</v>
      </c>
      <c r="D344" s="354">
        <f>+'Distribution Pivot Table'!AC$101*100</f>
        <v>0</v>
      </c>
      <c r="E344" s="321">
        <f t="shared" si="184"/>
        <v>0</v>
      </c>
      <c r="F344" s="355">
        <f>+'Distribution Pivot Table'!AC$103*100</f>
        <v>0</v>
      </c>
      <c r="G344" s="354">
        <f>+'Distribution Pivot Table'!AC$105*100</f>
        <v>0</v>
      </c>
      <c r="H344" s="354">
        <f>+'Distribution Pivot Table'!AC$107*100</f>
        <v>0</v>
      </c>
      <c r="I344" s="321">
        <f t="shared" ref="I344:I347" si="191">SUM(F344:H344)</f>
        <v>0</v>
      </c>
      <c r="J344" s="355">
        <f>+'Distribution Pivot Table'!AC$109*100</f>
        <v>0</v>
      </c>
      <c r="K344" s="354">
        <f>+'Distribution Pivot Table'!AC$111*100</f>
        <v>0</v>
      </c>
      <c r="L344" s="354">
        <f>+'Distribution Pivot Table'!AC$113*100</f>
        <v>0</v>
      </c>
      <c r="M344" s="322">
        <f t="shared" ref="M344:M347" si="192">SUM(J344:L344)</f>
        <v>0</v>
      </c>
      <c r="N344" s="355">
        <f>+'Distribution Pivot Table'!AC$115*100</f>
        <v>0</v>
      </c>
      <c r="O344" s="323">
        <f t="shared" ref="O344:P347" si="193">+B344+F344+J344</f>
        <v>0</v>
      </c>
      <c r="P344" s="324">
        <f t="shared" si="193"/>
        <v>0</v>
      </c>
      <c r="Q344" s="324">
        <f t="shared" ref="Q344:Q347" si="194">+D344+H344+L344+N344</f>
        <v>0</v>
      </c>
      <c r="R344" s="302">
        <f t="shared" si="189"/>
        <v>0</v>
      </c>
      <c r="S344" s="302">
        <f t="shared" si="190"/>
        <v>0</v>
      </c>
    </row>
    <row r="345" spans="1:27">
      <c r="A345" s="229" t="s">
        <v>940</v>
      </c>
      <c r="B345" s="354">
        <f>+'Distribution Pivot Table'!AC$119*100</f>
        <v>23.638734920117379</v>
      </c>
      <c r="C345" s="354">
        <f>+'Distribution Pivot Table'!AC$121*100</f>
        <v>5.119008803390936</v>
      </c>
      <c r="D345" s="354">
        <f>+'Distribution Pivot Table'!AC$123*100</f>
        <v>0</v>
      </c>
      <c r="E345" s="321">
        <f t="shared" si="184"/>
        <v>28.757743723508316</v>
      </c>
      <c r="F345" s="355">
        <f>+'Distribution Pivot Table'!AC$125*100</f>
        <v>31.072709488099122</v>
      </c>
      <c r="G345" s="354">
        <f>+'Distribution Pivot Table'!AC$127*100</f>
        <v>10.205412455167917</v>
      </c>
      <c r="H345" s="354">
        <f>+'Distribution Pivot Table'!AC$129*100</f>
        <v>0</v>
      </c>
      <c r="I345" s="321">
        <f t="shared" si="191"/>
        <v>41.278121943267038</v>
      </c>
      <c r="J345" s="355">
        <f>+'Distribution Pivot Table'!AC$131*100</f>
        <v>20.541245516791655</v>
      </c>
      <c r="K345" s="354">
        <f>+'Distribution Pivot Table'!AC$133*100</f>
        <v>8.5099445712422561</v>
      </c>
      <c r="L345" s="354">
        <f>+'Distribution Pivot Table'!AC$135*100</f>
        <v>0</v>
      </c>
      <c r="M345" s="322">
        <f t="shared" si="192"/>
        <v>29.051190088033913</v>
      </c>
      <c r="N345" s="355">
        <f>+'Distribution Pivot Table'!AC$137*100</f>
        <v>5.8363221388979456</v>
      </c>
      <c r="O345" s="323">
        <f t="shared" si="193"/>
        <v>75.252689925008156</v>
      </c>
      <c r="P345" s="324">
        <f t="shared" si="193"/>
        <v>23.834365829801108</v>
      </c>
      <c r="Q345" s="324">
        <f t="shared" si="194"/>
        <v>5.8363221388979456</v>
      </c>
      <c r="R345" s="302">
        <f t="shared" si="189"/>
        <v>104.92337789370721</v>
      </c>
      <c r="S345" s="302">
        <f t="shared" si="190"/>
        <v>104.92337789370721</v>
      </c>
    </row>
    <row r="346" spans="1:27">
      <c r="A346" s="229" t="s">
        <v>941</v>
      </c>
      <c r="B346" s="354">
        <f>+'Distribution Pivot Table'!AC$141*100</f>
        <v>9.6031357177853991</v>
      </c>
      <c r="C346" s="354">
        <f>+'Distribution Pivot Table'!AC$143*100</f>
        <v>1.5678588926996571</v>
      </c>
      <c r="D346" s="354">
        <f>+'Distribution Pivot Table'!AC$145*100</f>
        <v>0</v>
      </c>
      <c r="E346" s="321">
        <f t="shared" si="184"/>
        <v>11.170994610485057</v>
      </c>
      <c r="F346" s="355">
        <f>+'Distribution Pivot Table'!AC$147*100</f>
        <v>31.014208721215091</v>
      </c>
      <c r="G346" s="354">
        <f>+'Distribution Pivot Table'!AC$149*100</f>
        <v>7.0063694267515926</v>
      </c>
      <c r="H346" s="354">
        <f>+'Distribution Pivot Table'!AC$151*100</f>
        <v>0</v>
      </c>
      <c r="I346" s="321">
        <f t="shared" si="191"/>
        <v>38.020578147966681</v>
      </c>
      <c r="J346" s="355">
        <f>+'Distribution Pivot Table'!AC$153*100</f>
        <v>25.771680548750613</v>
      </c>
      <c r="K346" s="354">
        <f>+'Distribution Pivot Table'!AC$155*100</f>
        <v>24.889759921607055</v>
      </c>
      <c r="L346" s="354">
        <f>+'Distribution Pivot Table'!AC$157*100</f>
        <v>0</v>
      </c>
      <c r="M346" s="322">
        <f t="shared" si="192"/>
        <v>50.661440470357668</v>
      </c>
      <c r="N346" s="355">
        <f>+'Distribution Pivot Table'!AC$159*100</f>
        <v>0</v>
      </c>
      <c r="O346" s="323">
        <f t="shared" si="193"/>
        <v>66.3890249877511</v>
      </c>
      <c r="P346" s="324">
        <f t="shared" si="193"/>
        <v>33.463988241058303</v>
      </c>
      <c r="Q346" s="324">
        <f t="shared" si="194"/>
        <v>0</v>
      </c>
      <c r="R346" s="302">
        <f t="shared" si="189"/>
        <v>99.853013228809402</v>
      </c>
      <c r="S346" s="302">
        <f t="shared" si="190"/>
        <v>99.853013228809402</v>
      </c>
    </row>
    <row r="347" spans="1:27">
      <c r="A347" s="229" t="s">
        <v>942</v>
      </c>
      <c r="B347" s="354">
        <f>+'Distribution Pivot Table'!AC$163*100</f>
        <v>0</v>
      </c>
      <c r="C347" s="354">
        <f>+'Distribution Pivot Table'!AC$165*100</f>
        <v>0</v>
      </c>
      <c r="D347" s="354">
        <f>+'Distribution Pivot Table'!AC$167*100</f>
        <v>0</v>
      </c>
      <c r="E347" s="321">
        <f t="shared" si="184"/>
        <v>0</v>
      </c>
      <c r="F347" s="355">
        <f>+'Distribution Pivot Table'!AC$169*100</f>
        <v>0</v>
      </c>
      <c r="G347" s="354">
        <f>+'Distribution Pivot Table'!AC$171*100</f>
        <v>0</v>
      </c>
      <c r="H347" s="354">
        <f>+'Distribution Pivot Table'!AC$173*100</f>
        <v>0</v>
      </c>
      <c r="I347" s="321">
        <f t="shared" si="191"/>
        <v>0</v>
      </c>
      <c r="J347" s="355">
        <f>+'Distribution Pivot Table'!AC$175*100</f>
        <v>0</v>
      </c>
      <c r="K347" s="354">
        <f>+'Distribution Pivot Table'!AC$177*100</f>
        <v>0</v>
      </c>
      <c r="L347" s="354">
        <f>+'Distribution Pivot Table'!AC$179*100</f>
        <v>0</v>
      </c>
      <c r="M347" s="322">
        <f t="shared" si="192"/>
        <v>0</v>
      </c>
      <c r="N347" s="355">
        <f>+'Distribution Pivot Table'!AC$181*100</f>
        <v>0</v>
      </c>
      <c r="O347" s="323">
        <f t="shared" si="193"/>
        <v>0</v>
      </c>
      <c r="P347" s="324">
        <f t="shared" si="193"/>
        <v>0</v>
      </c>
      <c r="Q347" s="324">
        <f t="shared" si="194"/>
        <v>0</v>
      </c>
      <c r="R347" s="302">
        <f t="shared" si="189"/>
        <v>0</v>
      </c>
      <c r="S347" s="302">
        <f t="shared" si="190"/>
        <v>0</v>
      </c>
    </row>
    <row r="348" spans="1:27">
      <c r="A348" s="229"/>
      <c r="B348" s="354"/>
      <c r="C348" s="354"/>
      <c r="D348" s="354"/>
      <c r="E348" s="321"/>
      <c r="F348" s="355"/>
      <c r="G348" s="354"/>
      <c r="H348" s="354"/>
      <c r="I348" s="321"/>
      <c r="J348" s="355"/>
      <c r="K348" s="354"/>
      <c r="L348" s="354"/>
      <c r="M348" s="322"/>
      <c r="N348" s="355"/>
      <c r="O348" s="323"/>
      <c r="P348" s="324"/>
      <c r="Q348" s="324"/>
      <c r="R348" s="302"/>
      <c r="S348" s="302"/>
    </row>
    <row r="349" spans="1:27">
      <c r="A349" s="229" t="s">
        <v>943</v>
      </c>
      <c r="B349" s="354">
        <f>+'Distribution Pivot Table'!AC$185*100</f>
        <v>23.370011496140581</v>
      </c>
      <c r="C349" s="354">
        <f>+'Distribution Pivot Table'!AC$187*100</f>
        <v>1.1988832320578091</v>
      </c>
      <c r="D349" s="354">
        <f>+'Distribution Pivot Table'!AC$189*100</f>
        <v>0</v>
      </c>
      <c r="E349" s="321">
        <f t="shared" si="184"/>
        <v>24.568894728198391</v>
      </c>
      <c r="F349" s="355">
        <f>+'Distribution Pivot Table'!AC$191*100</f>
        <v>39.727377237641647</v>
      </c>
      <c r="G349" s="354">
        <f>+'Distribution Pivot Table'!AC$193*100</f>
        <v>2.0857283626211203</v>
      </c>
      <c r="H349" s="354">
        <f>+'Distribution Pivot Table'!AC$195*100</f>
        <v>0</v>
      </c>
      <c r="I349" s="321">
        <f t="shared" ref="I349:I352" si="195">SUM(F349:H349)</f>
        <v>41.813105600262766</v>
      </c>
      <c r="J349" s="355">
        <f>+'Distribution Pivot Table'!AC$197*100</f>
        <v>19.461323698472654</v>
      </c>
      <c r="K349" s="354">
        <f>+'Distribution Pivot Table'!AC$199*100</f>
        <v>4.9926096239119726</v>
      </c>
      <c r="L349" s="354">
        <f>+'Distribution Pivot Table'!AC$201*100</f>
        <v>0</v>
      </c>
      <c r="M349" s="322">
        <f t="shared" ref="M349:M352" si="196">SUM(J349:L349)</f>
        <v>24.453933322384628</v>
      </c>
      <c r="N349" s="355">
        <f>+'Distribution Pivot Table'!AC$203*100</f>
        <v>9.1640663491542131</v>
      </c>
      <c r="O349" s="323">
        <f t="shared" ref="O349:P352" si="197">+B349+F349+J349</f>
        <v>82.558712432254879</v>
      </c>
      <c r="P349" s="324">
        <f t="shared" si="197"/>
        <v>8.2772212185909027</v>
      </c>
      <c r="Q349" s="324">
        <f t="shared" ref="Q349:Q352" si="198">+D349+H349+L349+N349</f>
        <v>9.1640663491542131</v>
      </c>
      <c r="R349" s="302">
        <f t="shared" si="189"/>
        <v>100</v>
      </c>
      <c r="S349" s="302">
        <f t="shared" si="190"/>
        <v>100</v>
      </c>
    </row>
    <row r="350" spans="1:27">
      <c r="A350" s="229" t="s">
        <v>944</v>
      </c>
      <c r="B350" s="354">
        <f>+'Distribution Pivot Table'!AC$207*100</f>
        <v>2.6259332360765471</v>
      </c>
      <c r="C350" s="354">
        <f>+'Distribution Pivot Table'!AC$209*100</f>
        <v>32.017506221573846</v>
      </c>
      <c r="D350" s="354">
        <f>+'Distribution Pivot Table'!AC$211*108</f>
        <v>0</v>
      </c>
      <c r="E350" s="321">
        <f t="shared" si="184"/>
        <v>34.643439457650395</v>
      </c>
      <c r="F350" s="355">
        <f>+'Distribution Pivot Table'!AC$213*100</f>
        <v>27.743928602076718</v>
      </c>
      <c r="G350" s="354">
        <f>+'Distribution Pivot Table'!AC$215*100</f>
        <v>19.25684373122801</v>
      </c>
      <c r="H350" s="354">
        <f>+'Distribution Pivot Table'!AC$217*100</f>
        <v>0</v>
      </c>
      <c r="I350" s="321">
        <f t="shared" si="195"/>
        <v>47.000772333304724</v>
      </c>
      <c r="J350" s="355">
        <f>+'Distribution Pivot Table'!AC$219*100</f>
        <v>8.0151034068480218</v>
      </c>
      <c r="K350" s="354">
        <f>+'Distribution Pivot Table'!AC$221*100</f>
        <v>10.34068480219686</v>
      </c>
      <c r="L350" s="354">
        <f>+'Distribution Pivot Table'!AC$223*100</f>
        <v>0</v>
      </c>
      <c r="M350" s="322">
        <f t="shared" si="196"/>
        <v>18.355788209044881</v>
      </c>
      <c r="N350" s="355">
        <f>+'Distribution Pivot Table'!AC$225*100</f>
        <v>0</v>
      </c>
      <c r="O350" s="323">
        <f t="shared" si="197"/>
        <v>38.38496524500129</v>
      </c>
      <c r="P350" s="324">
        <f t="shared" si="197"/>
        <v>61.615034754998717</v>
      </c>
      <c r="Q350" s="324">
        <f t="shared" si="198"/>
        <v>0</v>
      </c>
      <c r="R350" s="302">
        <f t="shared" si="189"/>
        <v>100.00000000000001</v>
      </c>
      <c r="S350" s="302">
        <f t="shared" si="190"/>
        <v>100</v>
      </c>
    </row>
    <row r="351" spans="1:27">
      <c r="A351" s="229" t="s">
        <v>945</v>
      </c>
      <c r="B351" s="354">
        <f>+'Distribution Pivot Table'!AC$229*100</f>
        <v>0</v>
      </c>
      <c r="C351" s="354">
        <f>+'Distribution Pivot Table'!AC$231*100</f>
        <v>0</v>
      </c>
      <c r="D351" s="354">
        <f>+'Distribution Pivot Table'!AC$233*100</f>
        <v>0</v>
      </c>
      <c r="E351" s="321">
        <f t="shared" si="184"/>
        <v>0</v>
      </c>
      <c r="F351" s="355">
        <f>+'Distribution Pivot Table'!AC$235*100</f>
        <v>0</v>
      </c>
      <c r="G351" s="354">
        <f>+'Distribution Pivot Table'!AC$237*100</f>
        <v>0</v>
      </c>
      <c r="H351" s="354">
        <f>+'Distribution Pivot Table'!AC$239*100</f>
        <v>0</v>
      </c>
      <c r="I351" s="321">
        <f t="shared" si="195"/>
        <v>0</v>
      </c>
      <c r="J351" s="355">
        <f>+'Distribution Pivot Table'!AC$241*100</f>
        <v>0</v>
      </c>
      <c r="K351" s="354">
        <f>+'Distribution Pivot Table'!AC$243*100</f>
        <v>0</v>
      </c>
      <c r="L351" s="354">
        <f>+'Distribution Pivot Table'!AC$245*100</f>
        <v>0</v>
      </c>
      <c r="M351" s="322">
        <f t="shared" si="196"/>
        <v>0</v>
      </c>
      <c r="N351" s="355">
        <f>+'Distribution Pivot Table'!AC$247*100</f>
        <v>0</v>
      </c>
      <c r="O351" s="323">
        <f t="shared" si="197"/>
        <v>0</v>
      </c>
      <c r="P351" s="324">
        <f t="shared" si="197"/>
        <v>0</v>
      </c>
      <c r="Q351" s="324">
        <f t="shared" si="198"/>
        <v>0</v>
      </c>
      <c r="R351" s="302">
        <f t="shared" si="189"/>
        <v>0</v>
      </c>
      <c r="S351" s="302">
        <f t="shared" si="190"/>
        <v>0</v>
      </c>
      <c r="AA351" s="251"/>
    </row>
    <row r="352" spans="1:27">
      <c r="A352" s="229" t="s">
        <v>946</v>
      </c>
      <c r="B352" s="354">
        <f>+'Distribution Pivot Table'!AC$251*100</f>
        <v>0</v>
      </c>
      <c r="C352" s="354">
        <f>+'Distribution Pivot Table'!AC$253*100</f>
        <v>0</v>
      </c>
      <c r="D352" s="354">
        <f>+'Distribution Pivot Table'!AC$255*100</f>
        <v>0</v>
      </c>
      <c r="E352" s="321">
        <f t="shared" si="184"/>
        <v>0</v>
      </c>
      <c r="F352" s="355">
        <f>+'Distribution Pivot Table'!AC$257*100</f>
        <v>0</v>
      </c>
      <c r="G352" s="354">
        <f>+'Distribution Pivot Table'!AC$259*100</f>
        <v>0</v>
      </c>
      <c r="H352" s="354">
        <f>+'Distribution Pivot Table'!AC$261*100</f>
        <v>0</v>
      </c>
      <c r="I352" s="321">
        <f t="shared" si="195"/>
        <v>0</v>
      </c>
      <c r="J352" s="355">
        <f>+'Distribution Pivot Table'!AC$263*100</f>
        <v>0</v>
      </c>
      <c r="K352" s="354">
        <f>+'Distribution Pivot Table'!AC$265*100</f>
        <v>0</v>
      </c>
      <c r="L352" s="354">
        <f>+'Distribution Pivot Table'!AC$267*100</f>
        <v>0</v>
      </c>
      <c r="M352" s="322">
        <f t="shared" si="196"/>
        <v>0</v>
      </c>
      <c r="N352" s="355">
        <f>+'Distribution Pivot Table'!AC$269*100</f>
        <v>0</v>
      </c>
      <c r="O352" s="323">
        <f t="shared" si="197"/>
        <v>0</v>
      </c>
      <c r="P352" s="324">
        <f t="shared" si="197"/>
        <v>0</v>
      </c>
      <c r="Q352" s="324">
        <f t="shared" si="198"/>
        <v>0</v>
      </c>
      <c r="R352" s="302">
        <f t="shared" si="189"/>
        <v>0</v>
      </c>
      <c r="S352" s="302">
        <f t="shared" si="190"/>
        <v>0</v>
      </c>
    </row>
    <row r="353" spans="1:19">
      <c r="A353" s="229"/>
      <c r="B353" s="354"/>
      <c r="C353" s="354"/>
      <c r="D353" s="354"/>
      <c r="E353" s="321"/>
      <c r="F353" s="355"/>
      <c r="G353" s="354"/>
      <c r="H353" s="354"/>
      <c r="I353" s="321"/>
      <c r="J353" s="355"/>
      <c r="K353" s="354"/>
      <c r="L353" s="354"/>
      <c r="M353" s="322"/>
      <c r="N353" s="355"/>
      <c r="O353" s="323"/>
      <c r="P353" s="324"/>
      <c r="Q353" s="324"/>
      <c r="R353" s="302"/>
      <c r="S353" s="302"/>
    </row>
    <row r="354" spans="1:19">
      <c r="A354" s="229" t="s">
        <v>947</v>
      </c>
      <c r="B354" s="354">
        <f>+'Distribution Pivot Table'!AC$273*100</f>
        <v>3.7254225595032766</v>
      </c>
      <c r="C354" s="362">
        <f>+'Distribution Pivot Table'!AC$275*100</f>
        <v>0.10348395998620215</v>
      </c>
      <c r="D354" s="354">
        <f>+'Distribution Pivot Table'!AC$277*100</f>
        <v>0</v>
      </c>
      <c r="E354" s="321">
        <f t="shared" si="184"/>
        <v>3.8289065194894789</v>
      </c>
      <c r="F354" s="355">
        <f>+'Distribution Pivot Table'!AC$279*100</f>
        <v>39.548120041393588</v>
      </c>
      <c r="G354" s="354">
        <f>+'Distribution Pivot Table'!AC$281*100</f>
        <v>5.9848223525353568</v>
      </c>
      <c r="H354" s="354">
        <f>+'Distribution Pivot Table'!AC$283*100</f>
        <v>0</v>
      </c>
      <c r="I354" s="321">
        <f t="shared" ref="I354:I357" si="199">SUM(F354:H354)</f>
        <v>45.532942393928948</v>
      </c>
      <c r="J354" s="355">
        <f>+'Distribution Pivot Table'!AC$285*100</f>
        <v>5.3811659192825116</v>
      </c>
      <c r="K354" s="354">
        <f>+'Distribution Pivot Table'!AC$287*100</f>
        <v>6.0883063125215591</v>
      </c>
      <c r="L354" s="354">
        <f>+'Distribution Pivot Table'!AC$289*100</f>
        <v>0</v>
      </c>
      <c r="M354" s="322">
        <f t="shared" ref="M354:M357" si="200">SUM(J354:L354)</f>
        <v>11.469472231804071</v>
      </c>
      <c r="N354" s="355">
        <f>+'Distribution Pivot Table'!AC$291*100</f>
        <v>39.168678854777511</v>
      </c>
      <c r="O354" s="323">
        <f t="shared" ref="O354:P357" si="201">+B354+F354+J354</f>
        <v>48.654708520179376</v>
      </c>
      <c r="P354" s="324">
        <f t="shared" si="201"/>
        <v>12.176612625043118</v>
      </c>
      <c r="Q354" s="324">
        <f t="shared" ref="Q354:Q357" si="202">+D354+H354+L354+N354</f>
        <v>39.168678854777511</v>
      </c>
      <c r="R354" s="302">
        <f t="shared" si="189"/>
        <v>100</v>
      </c>
      <c r="S354" s="302">
        <f t="shared" si="190"/>
        <v>100</v>
      </c>
    </row>
    <row r="355" spans="1:19">
      <c r="A355" s="229" t="s">
        <v>948</v>
      </c>
      <c r="B355" s="354">
        <f>+'Distribution Pivot Table'!AC295*100</f>
        <v>8.4244633454840017</v>
      </c>
      <c r="C355" s="354">
        <f>+'Distribution Pivot Table'!AC297*100</f>
        <v>6.4871067908734981</v>
      </c>
      <c r="D355" s="354">
        <f>+'Distribution Pivot Table'!AC299*100</f>
        <v>0</v>
      </c>
      <c r="E355" s="321">
        <f t="shared" si="184"/>
        <v>14.911570136357501</v>
      </c>
      <c r="F355" s="355">
        <f>+'Distribution Pivot Table'!AC301*100</f>
        <v>20.878898339408668</v>
      </c>
      <c r="G355" s="354">
        <f>+'Distribution Pivot Table'!AC303*100</f>
        <v>14.601053057918186</v>
      </c>
      <c r="H355" s="354">
        <f>+'Distribution Pivot Table'!AC305*100</f>
        <v>0</v>
      </c>
      <c r="I355" s="321">
        <f t="shared" si="199"/>
        <v>35.479951397326857</v>
      </c>
      <c r="J355" s="355">
        <f>+'Distribution Pivot Table'!AC307*100</f>
        <v>10.409072498987443</v>
      </c>
      <c r="K355" s="354">
        <f>+'Distribution Pivot Table'!AC309*100</f>
        <v>15.55960577831781</v>
      </c>
      <c r="L355" s="354">
        <f>+'Distribution Pivot Table'!AC311*100</f>
        <v>0</v>
      </c>
      <c r="M355" s="322">
        <f t="shared" si="200"/>
        <v>25.968678277305251</v>
      </c>
      <c r="N355" s="355">
        <f>+'Distribution Pivot Table'!AC313*100</f>
        <v>23.639800189010394</v>
      </c>
      <c r="O355" s="323">
        <f t="shared" si="201"/>
        <v>39.712434183880113</v>
      </c>
      <c r="P355" s="324">
        <f t="shared" si="201"/>
        <v>36.647765627109493</v>
      </c>
      <c r="Q355" s="324">
        <f t="shared" si="202"/>
        <v>23.639800189010394</v>
      </c>
      <c r="R355" s="302">
        <f>SUM(B355:D355,F355:H355,J355:L355)+N355</f>
        <v>100</v>
      </c>
      <c r="S355" s="302">
        <f t="shared" si="190"/>
        <v>100</v>
      </c>
    </row>
    <row r="356" spans="1:19">
      <c r="A356" s="229" t="s">
        <v>949</v>
      </c>
      <c r="B356" s="354">
        <f>+'Distribution Pivot Table'!AC317*100</f>
        <v>15.804597701149426</v>
      </c>
      <c r="C356" s="354">
        <f>+'Distribution Pivot Table'!AC319*100</f>
        <v>5.5747126436781613</v>
      </c>
      <c r="D356" s="354">
        <f>+'Distribution Pivot Table'!AC321*100</f>
        <v>0</v>
      </c>
      <c r="E356" s="321">
        <f t="shared" si="184"/>
        <v>21.379310344827587</v>
      </c>
      <c r="F356" s="355">
        <f>+'Distribution Pivot Table'!AC323*100</f>
        <v>21.149425287356323</v>
      </c>
      <c r="G356" s="354">
        <f>+'Distribution Pivot Table'!AC325*100</f>
        <v>19.348659003831418</v>
      </c>
      <c r="H356" s="354">
        <f>+'Distribution Pivot Table'!AC327*100</f>
        <v>0</v>
      </c>
      <c r="I356" s="321">
        <f t="shared" si="199"/>
        <v>40.498084291187737</v>
      </c>
      <c r="J356" s="355">
        <f>+'Distribution Pivot Table'!AC329*100</f>
        <v>6.5900383141762457</v>
      </c>
      <c r="K356" s="354">
        <f>+'Distribution Pivot Table'!AC331*100</f>
        <v>14.693486590038315</v>
      </c>
      <c r="L356" s="354">
        <f>+'Distribution Pivot Table'!AC333*100</f>
        <v>0</v>
      </c>
      <c r="M356" s="322">
        <f t="shared" si="200"/>
        <v>21.283524904214559</v>
      </c>
      <c r="N356" s="355">
        <f>+'Distribution Pivot Table'!AC335*100</f>
        <v>16.685823754789272</v>
      </c>
      <c r="O356" s="323">
        <f t="shared" si="201"/>
        <v>43.544061302681996</v>
      </c>
      <c r="P356" s="324">
        <f t="shared" si="201"/>
        <v>39.616858237547895</v>
      </c>
      <c r="Q356" s="324">
        <f t="shared" si="202"/>
        <v>16.685823754789272</v>
      </c>
      <c r="R356" s="302">
        <f t="shared" si="189"/>
        <v>99.846743295019152</v>
      </c>
      <c r="S356" s="302">
        <f t="shared" si="190"/>
        <v>99.846743295019166</v>
      </c>
    </row>
    <row r="357" spans="1:19">
      <c r="A357" s="238" t="s">
        <v>950</v>
      </c>
      <c r="B357" s="364">
        <f>+'Distribution Pivot Table'!AC339*100</f>
        <v>12.680115273775217</v>
      </c>
      <c r="C357" s="364">
        <f>+'Distribution Pivot Table'!AC341*100</f>
        <v>2.5936599423631126</v>
      </c>
      <c r="D357" s="364">
        <f>+'Distribution Pivot Table'!AC343*100</f>
        <v>0</v>
      </c>
      <c r="E357" s="365">
        <f t="shared" si="184"/>
        <v>15.273775216138329</v>
      </c>
      <c r="F357" s="366">
        <f>+'Distribution Pivot Table'!AC345*100</f>
        <v>24.207492795389047</v>
      </c>
      <c r="G357" s="364">
        <f>+'Distribution Pivot Table'!AC347*100</f>
        <v>12.103746397694524</v>
      </c>
      <c r="H357" s="364">
        <f>+'Distribution Pivot Table'!AC349*100</f>
        <v>0</v>
      </c>
      <c r="I357" s="365">
        <f t="shared" si="199"/>
        <v>36.311239193083573</v>
      </c>
      <c r="J357" s="366">
        <f>+'Distribution Pivot Table'!AC351*100</f>
        <v>19.308357348703169</v>
      </c>
      <c r="K357" s="364">
        <f>+'Distribution Pivot Table'!AC353*100</f>
        <v>25.360230547550433</v>
      </c>
      <c r="L357" s="364">
        <f>+'Distribution Pivot Table'!AC355*100</f>
        <v>0</v>
      </c>
      <c r="M357" s="367">
        <f t="shared" si="200"/>
        <v>44.668587896253598</v>
      </c>
      <c r="N357" s="366">
        <f>+'Distribution Pivot Table'!AC357*100</f>
        <v>3.7463976945244957</v>
      </c>
      <c r="O357" s="368">
        <f t="shared" si="201"/>
        <v>56.195965417867434</v>
      </c>
      <c r="P357" s="369">
        <f t="shared" si="201"/>
        <v>40.057636887608069</v>
      </c>
      <c r="Q357" s="369">
        <f t="shared" si="202"/>
        <v>3.7463976945244957</v>
      </c>
      <c r="R357" s="302">
        <f t="shared" si="189"/>
        <v>99.999999999999986</v>
      </c>
      <c r="S357" s="302">
        <f t="shared" si="190"/>
        <v>100</v>
      </c>
    </row>
    <row r="358" spans="1:19">
      <c r="A358" s="242" t="s">
        <v>964</v>
      </c>
      <c r="B358" s="229"/>
      <c r="C358" s="229"/>
      <c r="D358" s="229"/>
      <c r="E358" s="229"/>
    </row>
    <row r="359" spans="1:19">
      <c r="A359" s="242" t="s">
        <v>1009</v>
      </c>
      <c r="B359" s="229"/>
      <c r="C359" s="229"/>
      <c r="D359" s="229"/>
      <c r="E359" s="229"/>
    </row>
    <row r="360" spans="1:19">
      <c r="A360" s="242"/>
      <c r="B360" s="272"/>
      <c r="C360" s="272"/>
      <c r="D360" s="272"/>
      <c r="E360" s="333"/>
      <c r="F360" s="272"/>
      <c r="G360" s="272"/>
      <c r="H360" s="272"/>
      <c r="I360" s="333"/>
      <c r="J360" s="272"/>
      <c r="K360" s="272"/>
      <c r="L360" s="272"/>
      <c r="M360" s="333"/>
      <c r="N360" s="272"/>
      <c r="O360" s="245"/>
      <c r="P360" s="245"/>
      <c r="R360" s="67"/>
    </row>
    <row r="361" spans="1:19">
      <c r="Q361" s="244" t="s">
        <v>1303</v>
      </c>
    </row>
    <row r="362" spans="1:19" ht="18">
      <c r="A362" s="205" t="s">
        <v>1014</v>
      </c>
      <c r="B362" s="207"/>
      <c r="C362" s="207"/>
      <c r="D362" s="207"/>
      <c r="E362" s="207"/>
      <c r="F362" s="206"/>
      <c r="G362" s="206"/>
      <c r="H362" s="206"/>
      <c r="I362" s="207"/>
      <c r="J362" s="206"/>
      <c r="K362" s="206"/>
      <c r="L362" s="206"/>
      <c r="M362" s="207"/>
      <c r="N362" s="206"/>
      <c r="O362" s="206"/>
      <c r="P362" s="206"/>
      <c r="Q362" s="206"/>
      <c r="R362" s="340"/>
    </row>
    <row r="363" spans="1:19" ht="18">
      <c r="A363" s="205"/>
      <c r="B363" s="207"/>
      <c r="C363" s="207"/>
      <c r="D363" s="207"/>
      <c r="E363" s="207"/>
      <c r="F363" s="206"/>
      <c r="G363" s="206"/>
      <c r="H363" s="206"/>
      <c r="I363" s="207"/>
      <c r="J363" s="206"/>
      <c r="K363" s="206"/>
      <c r="L363" s="206"/>
      <c r="M363" s="207"/>
      <c r="N363" s="206"/>
      <c r="O363" s="206"/>
      <c r="P363" s="206"/>
      <c r="Q363" s="206"/>
      <c r="R363" s="340"/>
    </row>
    <row r="364" spans="1:19" ht="15.75">
      <c r="A364" s="208" t="s">
        <v>1011</v>
      </c>
      <c r="B364" s="207"/>
      <c r="C364" s="207"/>
      <c r="D364" s="207"/>
      <c r="E364" s="207"/>
      <c r="F364" s="206"/>
      <c r="G364" s="206"/>
      <c r="H364" s="206"/>
      <c r="I364" s="207"/>
      <c r="J364" s="206"/>
      <c r="K364" s="206"/>
      <c r="L364" s="206"/>
      <c r="M364" s="207"/>
      <c r="N364" s="206"/>
      <c r="O364" s="206"/>
      <c r="P364" s="206"/>
      <c r="Q364" s="206"/>
      <c r="R364" s="340"/>
    </row>
    <row r="365" spans="1:19" ht="15.75">
      <c r="A365" s="208" t="s">
        <v>1299</v>
      </c>
      <c r="B365" s="207"/>
      <c r="C365" s="207"/>
      <c r="D365" s="207"/>
      <c r="E365" s="207"/>
      <c r="F365" s="206"/>
      <c r="G365" s="206"/>
      <c r="H365" s="206"/>
      <c r="I365" s="207"/>
      <c r="J365" s="206"/>
      <c r="K365" s="206"/>
      <c r="L365" s="206"/>
      <c r="M365" s="207"/>
      <c r="N365" s="206"/>
      <c r="O365" s="206"/>
      <c r="P365" s="206"/>
      <c r="Q365" s="206"/>
      <c r="R365" s="340"/>
    </row>
    <row r="366" spans="1:19" ht="19.5" customHeight="1">
      <c r="A366" s="212"/>
      <c r="B366" s="212"/>
      <c r="C366" s="212"/>
      <c r="D366" s="212"/>
      <c r="E366" s="212"/>
      <c r="F366" s="212"/>
      <c r="G366" s="212"/>
      <c r="H366" s="212"/>
      <c r="I366" s="212"/>
      <c r="R366" s="281"/>
    </row>
    <row r="367" spans="1:19" ht="19.5" customHeight="1">
      <c r="A367" s="84"/>
      <c r="B367" s="214" t="s">
        <v>925</v>
      </c>
      <c r="C367" s="215"/>
      <c r="D367" s="215"/>
      <c r="E367" s="215"/>
      <c r="F367" s="215"/>
      <c r="G367" s="215"/>
      <c r="H367" s="215"/>
      <c r="I367" s="216"/>
      <c r="J367" s="282" t="s">
        <v>10</v>
      </c>
      <c r="K367" s="283"/>
      <c r="L367" s="283"/>
      <c r="M367" s="284"/>
      <c r="N367" s="650" t="s">
        <v>926</v>
      </c>
      <c r="O367" s="653" t="s">
        <v>990</v>
      </c>
      <c r="P367" s="653" t="s">
        <v>991</v>
      </c>
      <c r="Q367" s="653" t="s">
        <v>992</v>
      </c>
      <c r="R367" s="285"/>
      <c r="S367" s="286"/>
    </row>
    <row r="368" spans="1:19" ht="36.75" customHeight="1">
      <c r="A368" s="209"/>
      <c r="B368" s="215" t="s">
        <v>927</v>
      </c>
      <c r="C368" s="215"/>
      <c r="D368" s="215"/>
      <c r="E368" s="221"/>
      <c r="F368" s="222" t="s">
        <v>928</v>
      </c>
      <c r="G368" s="215"/>
      <c r="H368" s="215"/>
      <c r="I368" s="216"/>
      <c r="J368" s="223" t="s">
        <v>929</v>
      </c>
      <c r="K368" s="215"/>
      <c r="L368" s="215"/>
      <c r="M368" s="216"/>
      <c r="N368" s="651"/>
      <c r="O368" s="654"/>
      <c r="P368" s="654"/>
      <c r="Q368" s="654"/>
      <c r="R368" s="285" t="s">
        <v>993</v>
      </c>
      <c r="S368" s="286" t="s">
        <v>993</v>
      </c>
    </row>
    <row r="369" spans="1:27" ht="30.75" customHeight="1">
      <c r="A369" s="343"/>
      <c r="B369" s="224" t="s">
        <v>930</v>
      </c>
      <c r="C369" s="224" t="s">
        <v>931</v>
      </c>
      <c r="D369" s="224" t="s">
        <v>995</v>
      </c>
      <c r="E369" s="291" t="s">
        <v>933</v>
      </c>
      <c r="F369" s="225" t="s">
        <v>930</v>
      </c>
      <c r="G369" s="224" t="s">
        <v>931</v>
      </c>
      <c r="H369" s="224" t="s">
        <v>995</v>
      </c>
      <c r="I369" s="291" t="s">
        <v>933</v>
      </c>
      <c r="J369" s="226" t="s">
        <v>930</v>
      </c>
      <c r="K369" s="227" t="s">
        <v>931</v>
      </c>
      <c r="L369" s="224" t="s">
        <v>995</v>
      </c>
      <c r="M369" s="226" t="s">
        <v>933</v>
      </c>
      <c r="N369" s="652"/>
      <c r="O369" s="655"/>
      <c r="P369" s="655"/>
      <c r="Q369" s="655"/>
      <c r="R369" s="351"/>
      <c r="S369" s="352"/>
    </row>
    <row r="370" spans="1:27" ht="12.75" hidden="1" customHeight="1">
      <c r="A370" s="229" t="s">
        <v>934</v>
      </c>
      <c r="B370" s="229"/>
      <c r="C370" s="229"/>
      <c r="D370" s="229"/>
      <c r="E370" s="305"/>
      <c r="F370" s="298"/>
      <c r="G370" s="272"/>
      <c r="H370" s="272"/>
      <c r="I370" s="297"/>
      <c r="J370" s="298"/>
      <c r="K370" s="272"/>
      <c r="L370" s="272"/>
      <c r="M370" s="299"/>
      <c r="N370" s="298"/>
      <c r="O370" s="341"/>
      <c r="P370" s="301"/>
      <c r="Q370" s="301"/>
      <c r="R370" s="302">
        <f>SUM(F370:H370,J370:L370)+N370</f>
        <v>0</v>
      </c>
      <c r="S370" s="335">
        <f>+Q370+P370+O370</f>
        <v>0</v>
      </c>
    </row>
    <row r="371" spans="1:27" ht="12.75" hidden="1" customHeight="1">
      <c r="A371" s="229"/>
      <c r="B371" s="229"/>
      <c r="C371" s="229"/>
      <c r="D371" s="229"/>
      <c r="E371" s="305"/>
      <c r="F371" s="298"/>
      <c r="G371" s="272"/>
      <c r="H371" s="272"/>
      <c r="I371" s="306"/>
      <c r="J371" s="298"/>
      <c r="K371" s="272"/>
      <c r="L371" s="272"/>
      <c r="M371" s="298"/>
      <c r="N371" s="298"/>
      <c r="O371" s="307"/>
      <c r="P371" s="308"/>
      <c r="Q371" s="308"/>
      <c r="R371" s="285"/>
      <c r="S371" s="286"/>
    </row>
    <row r="372" spans="1:27">
      <c r="A372" s="229" t="s">
        <v>935</v>
      </c>
      <c r="B372" s="354">
        <f>+'Distribution Pivot Table'!AD$9*100</f>
        <v>0</v>
      </c>
      <c r="C372" s="354">
        <f>+'Distribution Pivot Table'!AD$11*100</f>
        <v>0</v>
      </c>
      <c r="D372" s="354">
        <f>+'Distribution Pivot Table'!AD$13*100</f>
        <v>0</v>
      </c>
      <c r="E372" s="321">
        <f t="shared" ref="E372:E390" si="203">SUM(B372:D372)</f>
        <v>0</v>
      </c>
      <c r="F372" s="355">
        <f>+'Distribution Pivot Table'!AD$15*100</f>
        <v>0</v>
      </c>
      <c r="G372" s="354">
        <f>+'Distribution Pivot Table'!AD$17*100</f>
        <v>0</v>
      </c>
      <c r="H372" s="354">
        <f>+'Distribution Pivot Table'!AD$19*100</f>
        <v>0</v>
      </c>
      <c r="I372" s="321">
        <f t="shared" ref="I372:I375" si="204">SUM(F372:H372)</f>
        <v>0</v>
      </c>
      <c r="J372" s="355">
        <f>+'Distribution Pivot Table'!AD$21*100</f>
        <v>0</v>
      </c>
      <c r="K372" s="354">
        <f>+'Distribution Pivot Table'!AD$23*100</f>
        <v>0</v>
      </c>
      <c r="L372" s="354">
        <f>+'Distribution Pivot Table'!AD$25*100</f>
        <v>0</v>
      </c>
      <c r="M372" s="322">
        <f t="shared" ref="M372:M375" si="205">SUM(J372:L372)</f>
        <v>0</v>
      </c>
      <c r="N372" s="355">
        <f>+'Distribution Pivot Table'!AD$27*100</f>
        <v>0</v>
      </c>
      <c r="O372" s="323">
        <f t="shared" ref="O372:P375" si="206">+B372+F372+J372</f>
        <v>0</v>
      </c>
      <c r="P372" s="324">
        <f t="shared" si="206"/>
        <v>0</v>
      </c>
      <c r="Q372" s="324">
        <f t="shared" ref="Q372:Q375" si="207">+D372+H372+L372+N372</f>
        <v>0</v>
      </c>
      <c r="R372" s="302">
        <f t="shared" ref="R372:R390" si="208">SUM(B372:D372,F372:H372,J372:L372)+N372</f>
        <v>0</v>
      </c>
      <c r="S372" s="335">
        <f t="shared" ref="S372:S390" si="209">+Q372+P372+O372</f>
        <v>0</v>
      </c>
    </row>
    <row r="373" spans="1:27">
      <c r="A373" s="229" t="s">
        <v>936</v>
      </c>
      <c r="B373" s="354">
        <f>+'Distribution Pivot Table'!AD$31*100</f>
        <v>18.483547925608011</v>
      </c>
      <c r="C373" s="354">
        <f>+'Distribution Pivot Table'!AD$33*100</f>
        <v>4.7210300429184553</v>
      </c>
      <c r="D373" s="354">
        <f>+'Distribution Pivot Table'!AD$35*100</f>
        <v>0</v>
      </c>
      <c r="E373" s="321">
        <f t="shared" si="203"/>
        <v>23.204577968526465</v>
      </c>
      <c r="F373" s="355">
        <f>+'Distribution Pivot Table'!AD$37*100</f>
        <v>27.038626609442062</v>
      </c>
      <c r="G373" s="354">
        <f>+'Distribution Pivot Table'!AD$39*100</f>
        <v>6.4377682403433472</v>
      </c>
      <c r="H373" s="354">
        <f>+'Distribution Pivot Table'!AD$41*100</f>
        <v>0</v>
      </c>
      <c r="I373" s="321">
        <f t="shared" si="204"/>
        <v>33.476394849785407</v>
      </c>
      <c r="J373" s="355">
        <f>+'Distribution Pivot Table'!AD$43*100</f>
        <v>20.572246065808297</v>
      </c>
      <c r="K373" s="354">
        <f>+'Distribution Pivot Table'!AD$45*100</f>
        <v>14.878397711015737</v>
      </c>
      <c r="L373" s="354">
        <f>+'Distribution Pivot Table'!AD$47*100</f>
        <v>0</v>
      </c>
      <c r="M373" s="322">
        <f t="shared" si="205"/>
        <v>35.450643776824037</v>
      </c>
      <c r="N373" s="355">
        <f>+'Distribution Pivot Table'!AD$49*100</f>
        <v>7.8683834048640922</v>
      </c>
      <c r="O373" s="323">
        <f t="shared" si="206"/>
        <v>66.094420600858371</v>
      </c>
      <c r="P373" s="324">
        <f t="shared" si="206"/>
        <v>26.037195994277539</v>
      </c>
      <c r="Q373" s="324">
        <f t="shared" si="207"/>
        <v>7.8683834048640922</v>
      </c>
      <c r="R373" s="302">
        <f t="shared" si="208"/>
        <v>100</v>
      </c>
      <c r="S373" s="302">
        <f t="shared" si="209"/>
        <v>100</v>
      </c>
    </row>
    <row r="374" spans="1:27">
      <c r="A374" s="229" t="s">
        <v>937</v>
      </c>
      <c r="B374" s="354">
        <f>+'Distribution Pivot Table'!AD$53*100</f>
        <v>0</v>
      </c>
      <c r="C374" s="354">
        <f>+'Distribution Pivot Table'!AD$55*100</f>
        <v>0</v>
      </c>
      <c r="D374" s="354">
        <f>+'Distribution Pivot Table'!AD$57*100</f>
        <v>0</v>
      </c>
      <c r="E374" s="321">
        <f t="shared" si="203"/>
        <v>0</v>
      </c>
      <c r="F374" s="355">
        <f>+'Distribution Pivot Table'!AD$59*100</f>
        <v>0</v>
      </c>
      <c r="G374" s="354">
        <f>+'Distribution Pivot Table'!AD$61*100</f>
        <v>0</v>
      </c>
      <c r="H374" s="354">
        <f>+'Distribution Pivot Table'!AD$63*100</f>
        <v>0</v>
      </c>
      <c r="I374" s="321">
        <f t="shared" si="204"/>
        <v>0</v>
      </c>
      <c r="J374" s="355">
        <f>+'Distribution Pivot Table'!AD$65*100</f>
        <v>0</v>
      </c>
      <c r="K374" s="354">
        <f>+'Distribution Pivot Table'!AD$67*100</f>
        <v>0</v>
      </c>
      <c r="L374" s="354">
        <f>+'Distribution Pivot Table'!AD$69*100</f>
        <v>0</v>
      </c>
      <c r="M374" s="322">
        <f t="shared" si="205"/>
        <v>0</v>
      </c>
      <c r="N374" s="355">
        <f>+'Distribution Pivot Table'!AD$71*100</f>
        <v>0</v>
      </c>
      <c r="O374" s="323">
        <f t="shared" si="206"/>
        <v>0</v>
      </c>
      <c r="P374" s="324">
        <f t="shared" si="206"/>
        <v>0</v>
      </c>
      <c r="Q374" s="324">
        <f t="shared" si="207"/>
        <v>0</v>
      </c>
      <c r="R374" s="302">
        <f t="shared" si="208"/>
        <v>0</v>
      </c>
      <c r="S374" s="302">
        <f t="shared" si="209"/>
        <v>0</v>
      </c>
    </row>
    <row r="375" spans="1:27">
      <c r="A375" s="229" t="s">
        <v>1008</v>
      </c>
      <c r="B375" s="354">
        <f>+'Distribution Pivot Table'!AD$75*100</f>
        <v>24.444444444444443</v>
      </c>
      <c r="C375" s="354">
        <f>+'Distribution Pivot Table'!AD$77*100</f>
        <v>12.888888888888889</v>
      </c>
      <c r="D375" s="354">
        <f>+'Distribution Pivot Table'!AD$79*100</f>
        <v>7.1111111111111107</v>
      </c>
      <c r="E375" s="321">
        <f t="shared" si="203"/>
        <v>44.444444444444443</v>
      </c>
      <c r="F375" s="355">
        <f>+'Distribution Pivot Table'!AD$81*100</f>
        <v>12.444444444444445</v>
      </c>
      <c r="G375" s="354">
        <f>+'Distribution Pivot Table'!AD$83*100</f>
        <v>16</v>
      </c>
      <c r="H375" s="354">
        <f>+'Distribution Pivot Table'!AD$85*100</f>
        <v>0</v>
      </c>
      <c r="I375" s="321">
        <f t="shared" si="204"/>
        <v>28.444444444444443</v>
      </c>
      <c r="J375" s="355">
        <f>+'Distribution Pivot Table'!AD$87*100</f>
        <v>4.8888888888888893</v>
      </c>
      <c r="K375" s="354">
        <f>+'Distribution Pivot Table'!AD$89*100</f>
        <v>13.333333333333334</v>
      </c>
      <c r="L375" s="354">
        <f>+'Distribution Pivot Table'!AD$91*100</f>
        <v>0</v>
      </c>
      <c r="M375" s="322">
        <f t="shared" si="205"/>
        <v>18.222222222222221</v>
      </c>
      <c r="N375" s="355">
        <f>+'Distribution Pivot Table'!AD$93*100</f>
        <v>8.8888888888888893</v>
      </c>
      <c r="O375" s="323">
        <f t="shared" si="206"/>
        <v>41.777777777777771</v>
      </c>
      <c r="P375" s="324">
        <f t="shared" si="206"/>
        <v>42.222222222222221</v>
      </c>
      <c r="Q375" s="324">
        <f t="shared" si="207"/>
        <v>16</v>
      </c>
      <c r="R375" s="302">
        <f t="shared" si="208"/>
        <v>99.999999999999986</v>
      </c>
      <c r="S375" s="302">
        <f t="shared" si="209"/>
        <v>100</v>
      </c>
    </row>
    <row r="376" spans="1:27">
      <c r="A376" s="229"/>
      <c r="B376" s="354"/>
      <c r="C376" s="354"/>
      <c r="D376" s="354"/>
      <c r="E376" s="321"/>
      <c r="F376" s="355"/>
      <c r="G376" s="354"/>
      <c r="H376" s="354"/>
      <c r="I376" s="321"/>
      <c r="J376" s="355"/>
      <c r="K376" s="354"/>
      <c r="L376" s="354"/>
      <c r="M376" s="322"/>
      <c r="N376" s="355"/>
      <c r="O376" s="323"/>
      <c r="P376" s="324"/>
      <c r="Q376" s="324"/>
      <c r="R376" s="302"/>
      <c r="S376" s="302"/>
    </row>
    <row r="377" spans="1:27">
      <c r="A377" s="229" t="s">
        <v>939</v>
      </c>
      <c r="B377" s="354">
        <f>+'Distribution Pivot Table'!AD$97*100</f>
        <v>0</v>
      </c>
      <c r="C377" s="354">
        <f>+'Distribution Pivot Table'!AD$99*100</f>
        <v>0</v>
      </c>
      <c r="D377" s="354">
        <f>+'Distribution Pivot Table'!AD$101*100</f>
        <v>0</v>
      </c>
      <c r="E377" s="321">
        <f t="shared" si="203"/>
        <v>0</v>
      </c>
      <c r="F377" s="355">
        <f>+'Distribution Pivot Table'!AD$103*100</f>
        <v>0</v>
      </c>
      <c r="G377" s="354">
        <f>+'Distribution Pivot Table'!AD$105*100</f>
        <v>0</v>
      </c>
      <c r="H377" s="354">
        <f>+'Distribution Pivot Table'!AD$107*100</f>
        <v>0</v>
      </c>
      <c r="I377" s="321">
        <f t="shared" ref="I377:I380" si="210">SUM(F377:H377)</f>
        <v>0</v>
      </c>
      <c r="J377" s="355">
        <f>+'Distribution Pivot Table'!AD$109*100</f>
        <v>0</v>
      </c>
      <c r="K377" s="354">
        <f>+'Distribution Pivot Table'!AD$111*100</f>
        <v>0</v>
      </c>
      <c r="L377" s="354">
        <f>+'Distribution Pivot Table'!AD$113*100</f>
        <v>0</v>
      </c>
      <c r="M377" s="322">
        <f t="shared" ref="M377:M380" si="211">SUM(J377:L377)</f>
        <v>0</v>
      </c>
      <c r="N377" s="355">
        <f>+'Distribution Pivot Table'!AD$115*100</f>
        <v>0</v>
      </c>
      <c r="O377" s="323">
        <f t="shared" ref="O377:P380" si="212">+B377+F377+J377</f>
        <v>0</v>
      </c>
      <c r="P377" s="324">
        <f t="shared" si="212"/>
        <v>0</v>
      </c>
      <c r="Q377" s="324">
        <f t="shared" ref="Q377:Q380" si="213">+D377+H377+L377+N377</f>
        <v>0</v>
      </c>
      <c r="R377" s="302">
        <f t="shared" si="208"/>
        <v>0</v>
      </c>
      <c r="S377" s="302">
        <f t="shared" si="209"/>
        <v>0</v>
      </c>
    </row>
    <row r="378" spans="1:27">
      <c r="A378" s="229" t="s">
        <v>940</v>
      </c>
      <c r="B378" s="354">
        <f>+'Distribution Pivot Table'!AD$119*100</f>
        <v>20.813292522955837</v>
      </c>
      <c r="C378" s="354">
        <f>+'Distribution Pivot Table'!AD$121*100</f>
        <v>5.9029296020988191</v>
      </c>
      <c r="D378" s="354">
        <f>+'Distribution Pivot Table'!AD$123*100</f>
        <v>0</v>
      </c>
      <c r="E378" s="321">
        <f t="shared" si="203"/>
        <v>26.716222125054657</v>
      </c>
      <c r="F378" s="355">
        <f>+'Distribution Pivot Table'!AD$125*100</f>
        <v>22.387407083515523</v>
      </c>
      <c r="G378" s="354">
        <f>+'Distribution Pivot Table'!AD$127*100</f>
        <v>9.8382160034980313</v>
      </c>
      <c r="H378" s="354">
        <f>+'Distribution Pivot Table'!AD$129*100</f>
        <v>0</v>
      </c>
      <c r="I378" s="321">
        <f t="shared" si="210"/>
        <v>32.225623087013552</v>
      </c>
      <c r="J378" s="355">
        <f>+'Distribution Pivot Table'!AD$131*100</f>
        <v>19.239177962396152</v>
      </c>
      <c r="K378" s="354">
        <f>+'Distribution Pivot Table'!AD$133*100</f>
        <v>11.89331001311762</v>
      </c>
      <c r="L378" s="354">
        <f>+'Distribution Pivot Table'!AD$135*100</f>
        <v>0</v>
      </c>
      <c r="M378" s="322">
        <f t="shared" si="211"/>
        <v>31.132487975513772</v>
      </c>
      <c r="N378" s="355">
        <f>+'Distribution Pivot Table'!AD$137*100</f>
        <v>6.3839090511587235</v>
      </c>
      <c r="O378" s="323">
        <f t="shared" si="212"/>
        <v>62.439877568867516</v>
      </c>
      <c r="P378" s="324">
        <f t="shared" si="212"/>
        <v>27.634455618714469</v>
      </c>
      <c r="Q378" s="324">
        <f t="shared" si="213"/>
        <v>6.3839090511587235</v>
      </c>
      <c r="R378" s="302">
        <f>SUM(B378:D378,F378:H378,J378:L378)+N378</f>
        <v>96.458242238740723</v>
      </c>
      <c r="S378" s="302">
        <f t="shared" si="209"/>
        <v>96.458242238740709</v>
      </c>
    </row>
    <row r="379" spans="1:27">
      <c r="A379" s="229" t="s">
        <v>941</v>
      </c>
      <c r="B379" s="354">
        <f>+'Distribution Pivot Table'!AD$141*100</f>
        <v>10.95890410958904</v>
      </c>
      <c r="C379" s="354">
        <f>+'Distribution Pivot Table'!AD$143*100</f>
        <v>1.7612524461839529</v>
      </c>
      <c r="D379" s="354">
        <f>+'Distribution Pivot Table'!AD$145*100</f>
        <v>0</v>
      </c>
      <c r="E379" s="321">
        <f t="shared" si="203"/>
        <v>12.720156555772993</v>
      </c>
      <c r="F379" s="355">
        <f>+'Distribution Pivot Table'!AD$147*100</f>
        <v>18.003913894324853</v>
      </c>
      <c r="G379" s="354">
        <f>+'Distribution Pivot Table'!AD$149*100</f>
        <v>4.10958904109589</v>
      </c>
      <c r="H379" s="354">
        <f>+'Distribution Pivot Table'!AD$151*100</f>
        <v>0</v>
      </c>
      <c r="I379" s="321">
        <f t="shared" si="210"/>
        <v>22.113502935420744</v>
      </c>
      <c r="J379" s="355">
        <f>+'Distribution Pivot Table'!AD$153*100</f>
        <v>28.962818003913892</v>
      </c>
      <c r="K379" s="354">
        <f>+'Distribution Pivot Table'!AD$155*100</f>
        <v>36.203522504892369</v>
      </c>
      <c r="L379" s="354">
        <f>+'Distribution Pivot Table'!AD$157*100</f>
        <v>0</v>
      </c>
      <c r="M379" s="322">
        <f t="shared" si="211"/>
        <v>65.166340508806258</v>
      </c>
      <c r="N379" s="355">
        <f>+'Distribution Pivot Table'!AD$159*100</f>
        <v>0</v>
      </c>
      <c r="O379" s="323">
        <f t="shared" si="212"/>
        <v>57.925636007827791</v>
      </c>
      <c r="P379" s="324">
        <f t="shared" si="212"/>
        <v>42.074363992172209</v>
      </c>
      <c r="Q379" s="324">
        <f t="shared" si="213"/>
        <v>0</v>
      </c>
      <c r="R379" s="302">
        <f t="shared" si="208"/>
        <v>100</v>
      </c>
      <c r="S379" s="302">
        <f t="shared" si="209"/>
        <v>100</v>
      </c>
    </row>
    <row r="380" spans="1:27">
      <c r="A380" s="229" t="s">
        <v>942</v>
      </c>
      <c r="B380" s="354">
        <f>+'Distribution Pivot Table'!AD$163*100</f>
        <v>0</v>
      </c>
      <c r="C380" s="354">
        <f>+'Distribution Pivot Table'!AD$165*100</f>
        <v>0</v>
      </c>
      <c r="D380" s="354">
        <f>+'Distribution Pivot Table'!AD$167*100</f>
        <v>0</v>
      </c>
      <c r="E380" s="321">
        <f t="shared" si="203"/>
        <v>0</v>
      </c>
      <c r="F380" s="355">
        <f>+'Distribution Pivot Table'!AD$169*100</f>
        <v>0</v>
      </c>
      <c r="G380" s="354">
        <f>+'Distribution Pivot Table'!AD$171*100</f>
        <v>0</v>
      </c>
      <c r="H380" s="354">
        <f>+'Distribution Pivot Table'!AD$173*100</f>
        <v>0</v>
      </c>
      <c r="I380" s="321">
        <f t="shared" si="210"/>
        <v>0</v>
      </c>
      <c r="J380" s="355">
        <f>+'Distribution Pivot Table'!AD$175*100</f>
        <v>0</v>
      </c>
      <c r="K380" s="354">
        <f>+'Distribution Pivot Table'!AD$177*100</f>
        <v>0</v>
      </c>
      <c r="L380" s="354">
        <f>+'Distribution Pivot Table'!AD$179*100</f>
        <v>0</v>
      </c>
      <c r="M380" s="322">
        <f t="shared" si="211"/>
        <v>0</v>
      </c>
      <c r="N380" s="355">
        <f>+'Distribution Pivot Table'!AD$181*100</f>
        <v>0</v>
      </c>
      <c r="O380" s="323">
        <f t="shared" si="212"/>
        <v>0</v>
      </c>
      <c r="P380" s="324">
        <f t="shared" si="212"/>
        <v>0</v>
      </c>
      <c r="Q380" s="324">
        <f t="shared" si="213"/>
        <v>0</v>
      </c>
      <c r="R380" s="302">
        <f t="shared" si="208"/>
        <v>0</v>
      </c>
      <c r="S380" s="302">
        <f t="shared" si="209"/>
        <v>0</v>
      </c>
    </row>
    <row r="381" spans="1:27">
      <c r="A381" s="229"/>
      <c r="B381" s="354"/>
      <c r="C381" s="354"/>
      <c r="D381" s="354"/>
      <c r="E381" s="321"/>
      <c r="F381" s="355"/>
      <c r="G381" s="354"/>
      <c r="H381" s="354"/>
      <c r="I381" s="321"/>
      <c r="J381" s="355"/>
      <c r="K381" s="354"/>
      <c r="L381" s="354"/>
      <c r="M381" s="322"/>
      <c r="N381" s="355"/>
      <c r="O381" s="323"/>
      <c r="P381" s="324"/>
      <c r="Q381" s="324"/>
      <c r="R381" s="302"/>
      <c r="S381" s="302"/>
    </row>
    <row r="382" spans="1:27">
      <c r="A382" s="229" t="s">
        <v>943</v>
      </c>
      <c r="B382" s="354">
        <f>+'Distribution Pivot Table'!AD$185*100</f>
        <v>16.834532374100718</v>
      </c>
      <c r="C382" s="354">
        <f>+'Distribution Pivot Table'!AD$187*100</f>
        <v>1.0071942446043165</v>
      </c>
      <c r="D382" s="354">
        <f>+'Distribution Pivot Table'!AD$189*100</f>
        <v>0</v>
      </c>
      <c r="E382" s="321">
        <f t="shared" si="203"/>
        <v>17.841726618705035</v>
      </c>
      <c r="F382" s="355">
        <f>+'Distribution Pivot Table'!AD$191*100</f>
        <v>48.920863309352519</v>
      </c>
      <c r="G382" s="354">
        <f>+'Distribution Pivot Table'!AD$193*100</f>
        <v>2.7338129496402876</v>
      </c>
      <c r="H382" s="354">
        <f>+'Distribution Pivot Table'!AD$195*100</f>
        <v>0</v>
      </c>
      <c r="I382" s="321">
        <f t="shared" ref="I382:I385" si="214">SUM(F382:H382)</f>
        <v>51.654676258992808</v>
      </c>
      <c r="J382" s="355">
        <f>+'Distribution Pivot Table'!AD$197*100</f>
        <v>16.115107913669064</v>
      </c>
      <c r="K382" s="354">
        <f>+'Distribution Pivot Table'!AD$199*100</f>
        <v>8.2014388489208638</v>
      </c>
      <c r="L382" s="354">
        <f>+'Distribution Pivot Table'!AD$201*100</f>
        <v>0</v>
      </c>
      <c r="M382" s="322">
        <f t="shared" ref="M382:M385" si="215">SUM(J382:L382)</f>
        <v>24.31654676258993</v>
      </c>
      <c r="N382" s="355">
        <f>+'Distribution Pivot Table'!AD$203*100</f>
        <v>6.1870503597122299</v>
      </c>
      <c r="O382" s="323">
        <f t="shared" ref="O382:P385" si="216">+B382+F382+J382</f>
        <v>81.870503597122294</v>
      </c>
      <c r="P382" s="324">
        <f t="shared" si="216"/>
        <v>11.942446043165468</v>
      </c>
      <c r="Q382" s="324">
        <f t="shared" ref="Q382:Q385" si="217">+D382+H382+L382+N382</f>
        <v>6.1870503597122299</v>
      </c>
      <c r="R382" s="302">
        <f t="shared" si="208"/>
        <v>99.999999999999986</v>
      </c>
      <c r="S382" s="302">
        <f t="shared" si="209"/>
        <v>100</v>
      </c>
    </row>
    <row r="383" spans="1:27">
      <c r="A383" s="229" t="s">
        <v>944</v>
      </c>
      <c r="B383" s="354">
        <f>+'Distribution Pivot Table'!AD$207*100</f>
        <v>4.2369901547116733</v>
      </c>
      <c r="C383" s="354">
        <f>+'Distribution Pivot Table'!AD$209*100</f>
        <v>38.168073136427566</v>
      </c>
      <c r="D383" s="354">
        <f>+'Distribution Pivot Table'!AD$211*108</f>
        <v>0</v>
      </c>
      <c r="E383" s="321">
        <f t="shared" si="203"/>
        <v>42.405063291139243</v>
      </c>
      <c r="F383" s="355">
        <f>+'Distribution Pivot Table'!AD$213*100</f>
        <v>24.226441631504922</v>
      </c>
      <c r="G383" s="354">
        <f>+'Distribution Pivot Table'!AD$215*100</f>
        <v>14.398734177215189</v>
      </c>
      <c r="H383" s="354">
        <f>+'Distribution Pivot Table'!AD$217*100</f>
        <v>0</v>
      </c>
      <c r="I383" s="321">
        <f t="shared" si="214"/>
        <v>38.625175808720115</v>
      </c>
      <c r="J383" s="355">
        <f>+'Distribution Pivot Table'!AD$219*100</f>
        <v>8.5618846694796069</v>
      </c>
      <c r="K383" s="354">
        <f>+'Distribution Pivot Table'!AD$221*100</f>
        <v>10.40787623066104</v>
      </c>
      <c r="L383" s="354">
        <f>+'Distribution Pivot Table'!AD$223*100</f>
        <v>0</v>
      </c>
      <c r="M383" s="322">
        <f t="shared" si="215"/>
        <v>18.969760900140649</v>
      </c>
      <c r="N383" s="355">
        <f>+'Distribution Pivot Table'!AD$225*100</f>
        <v>0</v>
      </c>
      <c r="O383" s="323">
        <f t="shared" si="216"/>
        <v>37.025316455696199</v>
      </c>
      <c r="P383" s="324">
        <f t="shared" si="216"/>
        <v>62.974683544303794</v>
      </c>
      <c r="Q383" s="324">
        <f t="shared" si="217"/>
        <v>0</v>
      </c>
      <c r="R383" s="302">
        <f t="shared" si="208"/>
        <v>100.00000000000001</v>
      </c>
      <c r="S383" s="302">
        <f t="shared" si="209"/>
        <v>100</v>
      </c>
    </row>
    <row r="384" spans="1:27">
      <c r="A384" s="229" t="s">
        <v>945</v>
      </c>
      <c r="B384" s="354">
        <f>+'Distribution Pivot Table'!AD$229*100</f>
        <v>0</v>
      </c>
      <c r="C384" s="354">
        <f>+'Distribution Pivot Table'!AD$231*100</f>
        <v>0</v>
      </c>
      <c r="D384" s="354">
        <f>+'Distribution Pivot Table'!AD$233*100</f>
        <v>0</v>
      </c>
      <c r="E384" s="321">
        <f t="shared" si="203"/>
        <v>0</v>
      </c>
      <c r="F384" s="355">
        <f>+'Distribution Pivot Table'!AD$235*100</f>
        <v>0</v>
      </c>
      <c r="G384" s="354">
        <f>+'Distribution Pivot Table'!AD$237*100</f>
        <v>0</v>
      </c>
      <c r="H384" s="354">
        <f>+'Distribution Pivot Table'!AD$239*100</f>
        <v>0</v>
      </c>
      <c r="I384" s="321">
        <f t="shared" si="214"/>
        <v>0</v>
      </c>
      <c r="J384" s="355">
        <f>+'Distribution Pivot Table'!AD$241*100</f>
        <v>0</v>
      </c>
      <c r="K384" s="354">
        <f>+'Distribution Pivot Table'!AD$243*100</f>
        <v>0</v>
      </c>
      <c r="L384" s="354">
        <f>+'Distribution Pivot Table'!AD$245*100</f>
        <v>0</v>
      </c>
      <c r="M384" s="322">
        <f t="shared" si="215"/>
        <v>0</v>
      </c>
      <c r="N384" s="355">
        <f>+'Distribution Pivot Table'!AD$247*100</f>
        <v>0</v>
      </c>
      <c r="O384" s="323">
        <f t="shared" si="216"/>
        <v>0</v>
      </c>
      <c r="P384" s="324">
        <f t="shared" si="216"/>
        <v>0</v>
      </c>
      <c r="Q384" s="324">
        <f t="shared" si="217"/>
        <v>0</v>
      </c>
      <c r="R384" s="302">
        <f t="shared" si="208"/>
        <v>0</v>
      </c>
      <c r="S384" s="302">
        <f t="shared" si="209"/>
        <v>0</v>
      </c>
      <c r="AA384" s="251"/>
    </row>
    <row r="385" spans="1:19">
      <c r="A385" s="229" t="s">
        <v>946</v>
      </c>
      <c r="B385" s="354">
        <f>+'Distribution Pivot Table'!AD$251*100</f>
        <v>0</v>
      </c>
      <c r="C385" s="354">
        <f>+'Distribution Pivot Table'!AD$253*100</f>
        <v>0</v>
      </c>
      <c r="D385" s="354">
        <f>+'Distribution Pivot Table'!AD$255*100</f>
        <v>0</v>
      </c>
      <c r="E385" s="321">
        <f t="shared" si="203"/>
        <v>0</v>
      </c>
      <c r="F385" s="355">
        <f>+'Distribution Pivot Table'!AD$257*100</f>
        <v>0</v>
      </c>
      <c r="G385" s="354">
        <f>+'Distribution Pivot Table'!AD$259*100</f>
        <v>0</v>
      </c>
      <c r="H385" s="354">
        <f>+'Distribution Pivot Table'!AD$261*100</f>
        <v>0</v>
      </c>
      <c r="I385" s="321">
        <f t="shared" si="214"/>
        <v>0</v>
      </c>
      <c r="J385" s="355">
        <f>+'Distribution Pivot Table'!AD$263*100</f>
        <v>0</v>
      </c>
      <c r="K385" s="354">
        <f>+'Distribution Pivot Table'!AD$265*100</f>
        <v>0</v>
      </c>
      <c r="L385" s="354">
        <f>+'Distribution Pivot Table'!AD$267*100</f>
        <v>0</v>
      </c>
      <c r="M385" s="322">
        <f t="shared" si="215"/>
        <v>0</v>
      </c>
      <c r="N385" s="355">
        <f>+'Distribution Pivot Table'!AD$269*100</f>
        <v>0</v>
      </c>
      <c r="O385" s="323">
        <f t="shared" si="216"/>
        <v>0</v>
      </c>
      <c r="P385" s="324">
        <f t="shared" si="216"/>
        <v>0</v>
      </c>
      <c r="Q385" s="324">
        <f t="shared" si="217"/>
        <v>0</v>
      </c>
      <c r="R385" s="302">
        <f t="shared" si="208"/>
        <v>0</v>
      </c>
      <c r="S385" s="302">
        <f t="shared" si="209"/>
        <v>0</v>
      </c>
    </row>
    <row r="386" spans="1:19">
      <c r="A386" s="229"/>
      <c r="B386" s="354"/>
      <c r="C386" s="354"/>
      <c r="D386" s="354"/>
      <c r="E386" s="321"/>
      <c r="F386" s="355"/>
      <c r="G386" s="354"/>
      <c r="H386" s="354"/>
      <c r="I386" s="321"/>
      <c r="J386" s="355"/>
      <c r="K386" s="354"/>
      <c r="L386" s="354"/>
      <c r="M386" s="322"/>
      <c r="N386" s="355"/>
      <c r="O386" s="323"/>
      <c r="P386" s="324"/>
      <c r="Q386" s="324"/>
      <c r="R386" s="302"/>
      <c r="S386" s="302"/>
    </row>
    <row r="387" spans="1:19">
      <c r="A387" s="229" t="s">
        <v>947</v>
      </c>
      <c r="B387" s="354">
        <f>+'Distribution Pivot Table'!AD$273*100</f>
        <v>5.9620596205962055</v>
      </c>
      <c r="C387" s="354">
        <f>+'Distribution Pivot Table'!AD$275*100</f>
        <v>0</v>
      </c>
      <c r="D387" s="354">
        <f>+'Distribution Pivot Table'!AD$277*100</f>
        <v>0</v>
      </c>
      <c r="E387" s="321">
        <f t="shared" si="203"/>
        <v>5.9620596205962055</v>
      </c>
      <c r="F387" s="355">
        <f>+'Distribution Pivot Table'!AD$279*100</f>
        <v>27.913279132791331</v>
      </c>
      <c r="G387" s="354">
        <f>+'Distribution Pivot Table'!AD$281*100</f>
        <v>7.0460704607046063</v>
      </c>
      <c r="H387" s="354">
        <f>+'Distribution Pivot Table'!AD$283*100</f>
        <v>0</v>
      </c>
      <c r="I387" s="321">
        <f t="shared" ref="I387:I390" si="218">SUM(F387:H387)</f>
        <v>34.959349593495936</v>
      </c>
      <c r="J387" s="355">
        <f>+'Distribution Pivot Table'!AD$285*100</f>
        <v>7.8590785907859075</v>
      </c>
      <c r="K387" s="354">
        <f>+'Distribution Pivot Table'!AD$287*100</f>
        <v>15.176151761517614</v>
      </c>
      <c r="L387" s="354">
        <f>+'Distribution Pivot Table'!AD$289*100</f>
        <v>0</v>
      </c>
      <c r="M387" s="322">
        <f t="shared" ref="M387:M390" si="219">SUM(J387:L387)</f>
        <v>23.035230352303522</v>
      </c>
      <c r="N387" s="355">
        <f>+'Distribution Pivot Table'!AD$291*100</f>
        <v>36.043360433604335</v>
      </c>
      <c r="O387" s="323">
        <f t="shared" ref="O387:P390" si="220">+B387+F387+J387</f>
        <v>41.734417344173444</v>
      </c>
      <c r="P387" s="324">
        <f t="shared" si="220"/>
        <v>22.222222222222221</v>
      </c>
      <c r="Q387" s="324">
        <f t="shared" ref="Q387:Q390" si="221">+D387+H387+L387+N387</f>
        <v>36.043360433604335</v>
      </c>
      <c r="R387" s="302">
        <f t="shared" si="208"/>
        <v>100</v>
      </c>
      <c r="S387" s="302">
        <f t="shared" si="209"/>
        <v>100</v>
      </c>
    </row>
    <row r="388" spans="1:19">
      <c r="A388" s="229" t="s">
        <v>948</v>
      </c>
      <c r="B388" s="354">
        <f>+'Distribution Pivot Table'!AD295*100</f>
        <v>8.715220949263502</v>
      </c>
      <c r="C388" s="354">
        <f>+'Distribution Pivot Table'!AD297*100</f>
        <v>4.3371522094926345</v>
      </c>
      <c r="D388" s="354">
        <f>+'Distribution Pivot Table'!AD299*100</f>
        <v>0</v>
      </c>
      <c r="E388" s="321">
        <f t="shared" si="203"/>
        <v>13.052373158756136</v>
      </c>
      <c r="F388" s="355">
        <f>+'Distribution Pivot Table'!AD301*100</f>
        <v>22.872340425531913</v>
      </c>
      <c r="G388" s="354">
        <f>+'Distribution Pivot Table'!AD303*100</f>
        <v>8.9198036006546655</v>
      </c>
      <c r="H388" s="354">
        <f>+'Distribution Pivot Table'!AD305*100</f>
        <v>0</v>
      </c>
      <c r="I388" s="321">
        <f t="shared" si="218"/>
        <v>31.792144026186577</v>
      </c>
      <c r="J388" s="355">
        <f>+'Distribution Pivot Table'!AD307*100</f>
        <v>18.412438625204583</v>
      </c>
      <c r="K388" s="354">
        <f>+'Distribution Pivot Table'!AD309*100</f>
        <v>18.53518821603928</v>
      </c>
      <c r="L388" s="354">
        <f>+'Distribution Pivot Table'!AD311*100</f>
        <v>0</v>
      </c>
      <c r="M388" s="322">
        <f t="shared" si="219"/>
        <v>36.94762684124386</v>
      </c>
      <c r="N388" s="355">
        <f>+'Distribution Pivot Table'!AD313*100</f>
        <v>18.20785597381342</v>
      </c>
      <c r="O388" s="323">
        <f t="shared" si="220"/>
        <v>50</v>
      </c>
      <c r="P388" s="324">
        <f t="shared" si="220"/>
        <v>31.79214402618658</v>
      </c>
      <c r="Q388" s="324">
        <f t="shared" si="221"/>
        <v>18.20785597381342</v>
      </c>
      <c r="R388" s="302">
        <f t="shared" si="208"/>
        <v>100</v>
      </c>
      <c r="S388" s="302">
        <f t="shared" si="209"/>
        <v>100</v>
      </c>
    </row>
    <row r="389" spans="1:19">
      <c r="A389" s="229" t="s">
        <v>949</v>
      </c>
      <c r="B389" s="354">
        <f>+'Distribution Pivot Table'!AD317*100</f>
        <v>23.079492317969272</v>
      </c>
      <c r="C389" s="354">
        <f>+'Distribution Pivot Table'!AD319*100</f>
        <v>6.1456245824983293</v>
      </c>
      <c r="D389" s="354">
        <f>+'Distribution Pivot Table'!AD321*100</f>
        <v>0</v>
      </c>
      <c r="E389" s="321">
        <f t="shared" si="203"/>
        <v>29.225116900467601</v>
      </c>
      <c r="F389" s="355">
        <f>+'Distribution Pivot Table'!AD323*100</f>
        <v>16.967267869071474</v>
      </c>
      <c r="G389" s="354">
        <f>+'Distribution Pivot Table'!AD325*100</f>
        <v>13.426853707414828</v>
      </c>
      <c r="H389" s="354">
        <f>+'Distribution Pivot Table'!AD327*100</f>
        <v>0</v>
      </c>
      <c r="I389" s="321">
        <f t="shared" si="218"/>
        <v>30.394121576486302</v>
      </c>
      <c r="J389" s="355">
        <f>+'Distribution Pivot Table'!AD329*100</f>
        <v>5.0100200400801604</v>
      </c>
      <c r="K389" s="354">
        <f>+'Distribution Pivot Table'!AD331*100</f>
        <v>9.2184368737474944</v>
      </c>
      <c r="L389" s="354">
        <f>+'Distribution Pivot Table'!AD333*100</f>
        <v>0</v>
      </c>
      <c r="M389" s="322">
        <f t="shared" si="219"/>
        <v>14.228456913827655</v>
      </c>
      <c r="N389" s="355">
        <f>+'Distribution Pivot Table'!AD335*100</f>
        <v>25.217100868403474</v>
      </c>
      <c r="O389" s="323">
        <f t="shared" si="220"/>
        <v>45.05678022712091</v>
      </c>
      <c r="P389" s="324">
        <f t="shared" si="220"/>
        <v>28.79091516366065</v>
      </c>
      <c r="Q389" s="324">
        <f t="shared" si="221"/>
        <v>25.217100868403474</v>
      </c>
      <c r="R389" s="302">
        <f t="shared" si="208"/>
        <v>99.06479625918503</v>
      </c>
      <c r="S389" s="302">
        <f t="shared" si="209"/>
        <v>99.06479625918503</v>
      </c>
    </row>
    <row r="390" spans="1:19">
      <c r="A390" s="238" t="s">
        <v>950</v>
      </c>
      <c r="B390" s="364">
        <f>+'Distribution Pivot Table'!AD339*100</f>
        <v>11.178614823815309</v>
      </c>
      <c r="C390" s="364">
        <f>+'Distribution Pivot Table'!AD341*100</f>
        <v>0.72904009720534624</v>
      </c>
      <c r="D390" s="364">
        <f>+'Distribution Pivot Table'!AD343*100</f>
        <v>0</v>
      </c>
      <c r="E390" s="365">
        <f t="shared" si="203"/>
        <v>11.907654921020654</v>
      </c>
      <c r="F390" s="366">
        <f>+'Distribution Pivot Table'!AD345*100</f>
        <v>35.662211421628186</v>
      </c>
      <c r="G390" s="364">
        <f>+'Distribution Pivot Table'!AD347*100</f>
        <v>6.4398541919805581</v>
      </c>
      <c r="H390" s="364">
        <f>+'Distribution Pivot Table'!AD349*100</f>
        <v>0</v>
      </c>
      <c r="I390" s="365">
        <f t="shared" si="218"/>
        <v>42.102065613608744</v>
      </c>
      <c r="J390" s="366">
        <f>+'Distribution Pivot Table'!AD351*100</f>
        <v>25.5771567436209</v>
      </c>
      <c r="K390" s="364">
        <f>+'Distribution Pivot Table'!AD353*100</f>
        <v>13.244228432563791</v>
      </c>
      <c r="L390" s="364">
        <f>+'Distribution Pivot Table'!AD355*100</f>
        <v>0</v>
      </c>
      <c r="M390" s="367">
        <f t="shared" si="219"/>
        <v>38.821385176184691</v>
      </c>
      <c r="N390" s="366">
        <f>+'Distribution Pivot Table'!AD357*100</f>
        <v>7.1688942891859053</v>
      </c>
      <c r="O390" s="368">
        <f t="shared" si="220"/>
        <v>72.417982989064399</v>
      </c>
      <c r="P390" s="369">
        <f t="shared" si="220"/>
        <v>20.413122721749694</v>
      </c>
      <c r="Q390" s="369">
        <f t="shared" si="221"/>
        <v>7.1688942891859053</v>
      </c>
      <c r="R390" s="302">
        <f t="shared" si="208"/>
        <v>99.999999999999986</v>
      </c>
      <c r="S390" s="302">
        <f t="shared" si="209"/>
        <v>100</v>
      </c>
    </row>
    <row r="391" spans="1:19">
      <c r="A391" s="242" t="s">
        <v>964</v>
      </c>
      <c r="B391" s="229"/>
      <c r="C391" s="229"/>
      <c r="D391" s="229"/>
      <c r="E391" s="229"/>
    </row>
    <row r="392" spans="1:19">
      <c r="A392" s="242" t="s">
        <v>1009</v>
      </c>
      <c r="B392" s="229"/>
      <c r="C392" s="229"/>
      <c r="D392" s="229"/>
      <c r="E392" s="229"/>
    </row>
    <row r="393" spans="1:19">
      <c r="A393" s="242"/>
      <c r="B393" s="272"/>
      <c r="C393" s="272"/>
      <c r="D393" s="272"/>
      <c r="E393" s="333"/>
      <c r="F393" s="272"/>
      <c r="G393" s="272"/>
      <c r="H393" s="272"/>
      <c r="I393" s="333"/>
      <c r="J393" s="272"/>
      <c r="K393" s="272"/>
      <c r="L393" s="272"/>
      <c r="M393" s="333"/>
      <c r="N393" s="272"/>
      <c r="O393" s="245"/>
      <c r="P393" s="245"/>
      <c r="R393" s="67"/>
    </row>
    <row r="394" spans="1:19">
      <c r="Q394" s="244" t="s">
        <v>1302</v>
      </c>
    </row>
  </sheetData>
  <mergeCells count="48">
    <mergeCell ref="N334:N336"/>
    <mergeCell ref="O334:O336"/>
    <mergeCell ref="P334:P336"/>
    <mergeCell ref="Q334:Q336"/>
    <mergeCell ref="N367:N369"/>
    <mergeCell ref="O367:O369"/>
    <mergeCell ref="P367:P369"/>
    <mergeCell ref="Q367:Q369"/>
    <mergeCell ref="N268:N270"/>
    <mergeCell ref="O268:O270"/>
    <mergeCell ref="P268:P270"/>
    <mergeCell ref="Q268:Q270"/>
    <mergeCell ref="N301:N303"/>
    <mergeCell ref="O301:O303"/>
    <mergeCell ref="P301:P303"/>
    <mergeCell ref="Q301:Q303"/>
    <mergeCell ref="N202:N204"/>
    <mergeCell ref="O202:O204"/>
    <mergeCell ref="P202:P204"/>
    <mergeCell ref="Q202:Q204"/>
    <mergeCell ref="N235:N237"/>
    <mergeCell ref="O235:O237"/>
    <mergeCell ref="P235:P237"/>
    <mergeCell ref="Q235:Q237"/>
    <mergeCell ref="N136:N138"/>
    <mergeCell ref="O136:O138"/>
    <mergeCell ref="P136:P138"/>
    <mergeCell ref="Q136:Q138"/>
    <mergeCell ref="N169:N171"/>
    <mergeCell ref="O169:O171"/>
    <mergeCell ref="P169:P171"/>
    <mergeCell ref="Q169:Q171"/>
    <mergeCell ref="N70:N72"/>
    <mergeCell ref="O70:O72"/>
    <mergeCell ref="P70:P72"/>
    <mergeCell ref="Q70:Q72"/>
    <mergeCell ref="N103:N105"/>
    <mergeCell ref="O103:O105"/>
    <mergeCell ref="P103:P105"/>
    <mergeCell ref="Q103:Q105"/>
    <mergeCell ref="N6:N8"/>
    <mergeCell ref="O6:O8"/>
    <mergeCell ref="P6:P8"/>
    <mergeCell ref="Q6:Q8"/>
    <mergeCell ref="N38:N40"/>
    <mergeCell ref="O38:O40"/>
    <mergeCell ref="P38:P40"/>
    <mergeCell ref="Q38:Q40"/>
  </mergeCells>
  <conditionalFormatting sqref="R12:S29">
    <cfRule type="cellIs" dxfId="65" priority="4" operator="notEqual">
      <formula>100</formula>
    </cfRule>
  </conditionalFormatting>
  <conditionalFormatting sqref="R44:S61">
    <cfRule type="cellIs" dxfId="64" priority="16" operator="notEqual">
      <formula>100</formula>
    </cfRule>
  </conditionalFormatting>
  <conditionalFormatting sqref="R76:S93">
    <cfRule type="cellIs" dxfId="63" priority="15" operator="notEqual">
      <formula>100</formula>
    </cfRule>
  </conditionalFormatting>
  <conditionalFormatting sqref="R109:S126">
    <cfRule type="cellIs" dxfId="62" priority="14" operator="notEqual">
      <formula>100</formula>
    </cfRule>
  </conditionalFormatting>
  <conditionalFormatting sqref="R142:S159">
    <cfRule type="cellIs" dxfId="61" priority="13" operator="notEqual">
      <formula>100</formula>
    </cfRule>
  </conditionalFormatting>
  <conditionalFormatting sqref="R175:S192">
    <cfRule type="cellIs" dxfId="60" priority="12" operator="notEqual">
      <formula>100</formula>
    </cfRule>
  </conditionalFormatting>
  <conditionalFormatting sqref="R208:S225">
    <cfRule type="cellIs" dxfId="59" priority="11" operator="notEqual">
      <formula>100</formula>
    </cfRule>
  </conditionalFormatting>
  <conditionalFormatting sqref="R241:S258">
    <cfRule type="cellIs" dxfId="58" priority="2" operator="notEqual">
      <formula>100</formula>
    </cfRule>
  </conditionalFormatting>
  <conditionalFormatting sqref="R274:S291">
    <cfRule type="cellIs" dxfId="57" priority="9" operator="notEqual">
      <formula>100</formula>
    </cfRule>
  </conditionalFormatting>
  <conditionalFormatting sqref="R307:S324">
    <cfRule type="cellIs" dxfId="56" priority="8" operator="notEqual">
      <formula>100</formula>
    </cfRule>
  </conditionalFormatting>
  <conditionalFormatting sqref="R340:S357">
    <cfRule type="cellIs" dxfId="55" priority="7" operator="notEqual">
      <formula>100</formula>
    </cfRule>
  </conditionalFormatting>
  <conditionalFormatting sqref="R373:S390">
    <cfRule type="cellIs" dxfId="54" priority="6" operator="notEqual">
      <formula>100</formula>
    </cfRule>
  </conditionalFormatting>
  <conditionalFormatting sqref="W12:W29">
    <cfRule type="cellIs" dxfId="53" priority="3" operator="notEqual">
      <formula>100</formula>
    </cfRule>
  </conditionalFormatting>
  <conditionalFormatting sqref="W241:W258">
    <cfRule type="cellIs" dxfId="52" priority="1" operator="notEqual">
      <formula>100</formula>
    </cfRule>
  </conditionalFormatting>
  <printOptions horizontalCentered="1"/>
  <pageMargins left="0.5" right="0.5" top="1" bottom="0.75" header="0.5" footer="0.5"/>
  <pageSetup scale="89" firstPageNumber="50"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2CE48-4D77-44BF-BD99-E5793C3F7FE5}">
  <sheetPr>
    <tabColor indexed="17"/>
  </sheetPr>
  <dimension ref="A1:C76"/>
  <sheetViews>
    <sheetView topLeftCell="A42" workbookViewId="0">
      <selection activeCell="C6" sqref="C6"/>
    </sheetView>
  </sheetViews>
  <sheetFormatPr defaultRowHeight="15"/>
  <cols>
    <col min="1" max="1" width="15" bestFit="1" customWidth="1"/>
    <col min="2" max="2" width="21.44140625" bestFit="1" customWidth="1"/>
    <col min="3" max="3" width="70.77734375" bestFit="1" customWidth="1"/>
  </cols>
  <sheetData>
    <row r="1" spans="1:3">
      <c r="A1" s="438" t="s">
        <v>1039</v>
      </c>
    </row>
    <row r="2" spans="1:3" ht="15.75">
      <c r="A2" s="439" t="s">
        <v>1040</v>
      </c>
      <c r="B2" s="439" t="s">
        <v>1041</v>
      </c>
      <c r="C2" s="439" t="s">
        <v>1042</v>
      </c>
    </row>
    <row r="3" spans="1:3">
      <c r="A3">
        <v>1</v>
      </c>
      <c r="B3" t="s">
        <v>1043</v>
      </c>
      <c r="C3" t="s">
        <v>1044</v>
      </c>
    </row>
    <row r="4" spans="1:3">
      <c r="A4">
        <v>2</v>
      </c>
      <c r="B4" t="s">
        <v>1045</v>
      </c>
      <c r="C4" t="s">
        <v>1046</v>
      </c>
    </row>
    <row r="5" spans="1:3">
      <c r="A5">
        <v>3</v>
      </c>
      <c r="B5" t="s">
        <v>1047</v>
      </c>
      <c r="C5" t="s">
        <v>1048</v>
      </c>
    </row>
    <row r="6" spans="1:3">
      <c r="A6">
        <v>4</v>
      </c>
      <c r="B6" t="s">
        <v>1049</v>
      </c>
      <c r="C6" t="s">
        <v>1050</v>
      </c>
    </row>
    <row r="7" spans="1:3">
      <c r="A7">
        <v>5</v>
      </c>
      <c r="B7" t="s">
        <v>1051</v>
      </c>
      <c r="C7" t="s">
        <v>1052</v>
      </c>
    </row>
    <row r="8" spans="1:3">
      <c r="A8">
        <v>6</v>
      </c>
      <c r="B8" t="s">
        <v>1053</v>
      </c>
      <c r="C8" t="s">
        <v>1054</v>
      </c>
    </row>
    <row r="9" spans="1:3">
      <c r="A9">
        <v>7</v>
      </c>
      <c r="B9" t="s">
        <v>1055</v>
      </c>
      <c r="C9" t="s">
        <v>1056</v>
      </c>
    </row>
    <row r="10" spans="1:3">
      <c r="A10">
        <v>8</v>
      </c>
      <c r="B10" t="s">
        <v>1057</v>
      </c>
      <c r="C10" t="s">
        <v>1058</v>
      </c>
    </row>
    <row r="11" spans="1:3">
      <c r="A11">
        <v>9</v>
      </c>
      <c r="B11" t="s">
        <v>1059</v>
      </c>
      <c r="C11" t="s">
        <v>1060</v>
      </c>
    </row>
    <row r="12" spans="1:3">
      <c r="A12">
        <v>10</v>
      </c>
      <c r="B12" t="s">
        <v>1061</v>
      </c>
      <c r="C12" t="s">
        <v>1062</v>
      </c>
    </row>
    <row r="13" spans="1:3">
      <c r="A13">
        <v>11</v>
      </c>
      <c r="B13" t="s">
        <v>1063</v>
      </c>
      <c r="C13" t="s">
        <v>1064</v>
      </c>
    </row>
    <row r="14" spans="1:3">
      <c r="A14">
        <v>12</v>
      </c>
      <c r="B14" t="s">
        <v>1065</v>
      </c>
      <c r="C14" t="s">
        <v>1066</v>
      </c>
    </row>
    <row r="15" spans="1:3">
      <c r="A15">
        <v>13</v>
      </c>
      <c r="B15" t="s">
        <v>1067</v>
      </c>
      <c r="C15" t="s">
        <v>1068</v>
      </c>
    </row>
    <row r="16" spans="1:3">
      <c r="A16">
        <v>14</v>
      </c>
      <c r="B16" t="s">
        <v>1069</v>
      </c>
      <c r="C16" t="s">
        <v>1070</v>
      </c>
    </row>
    <row r="17" spans="1:3">
      <c r="A17">
        <v>15</v>
      </c>
      <c r="B17" t="s">
        <v>1071</v>
      </c>
      <c r="C17" t="s">
        <v>1072</v>
      </c>
    </row>
    <row r="18" spans="1:3">
      <c r="A18">
        <v>16</v>
      </c>
      <c r="B18" t="s">
        <v>1073</v>
      </c>
      <c r="C18" t="s">
        <v>1074</v>
      </c>
    </row>
    <row r="19" spans="1:3">
      <c r="A19">
        <v>17</v>
      </c>
      <c r="B19" t="s">
        <v>1075</v>
      </c>
      <c r="C19" t="s">
        <v>1076</v>
      </c>
    </row>
    <row r="20" spans="1:3">
      <c r="A20">
        <v>18</v>
      </c>
      <c r="B20" t="s">
        <v>1077</v>
      </c>
      <c r="C20" t="s">
        <v>1078</v>
      </c>
    </row>
    <row r="21" spans="1:3">
      <c r="A21">
        <v>19</v>
      </c>
      <c r="B21" t="s">
        <v>1079</v>
      </c>
      <c r="C21" t="s">
        <v>1080</v>
      </c>
    </row>
    <row r="22" spans="1:3">
      <c r="A22">
        <v>20</v>
      </c>
      <c r="B22" t="s">
        <v>1081</v>
      </c>
      <c r="C22" t="s">
        <v>1082</v>
      </c>
    </row>
    <row r="23" spans="1:3">
      <c r="A23">
        <v>21</v>
      </c>
      <c r="B23" t="s">
        <v>1083</v>
      </c>
      <c r="C23" t="s">
        <v>1084</v>
      </c>
    </row>
    <row r="24" spans="1:3">
      <c r="A24">
        <v>22</v>
      </c>
      <c r="B24" t="s">
        <v>1085</v>
      </c>
      <c r="C24" t="s">
        <v>1086</v>
      </c>
    </row>
    <row r="25" spans="1:3">
      <c r="A25">
        <v>23</v>
      </c>
      <c r="B25" t="s">
        <v>1087</v>
      </c>
      <c r="C25" t="s">
        <v>1088</v>
      </c>
    </row>
    <row r="26" spans="1:3">
      <c r="A26">
        <v>24</v>
      </c>
      <c r="B26" t="s">
        <v>1089</v>
      </c>
      <c r="C26" t="s">
        <v>1090</v>
      </c>
    </row>
    <row r="27" spans="1:3">
      <c r="A27">
        <v>25</v>
      </c>
      <c r="B27" t="s">
        <v>1091</v>
      </c>
      <c r="C27" t="s">
        <v>1092</v>
      </c>
    </row>
    <row r="28" spans="1:3">
      <c r="A28">
        <v>26</v>
      </c>
      <c r="B28" t="s">
        <v>1093</v>
      </c>
      <c r="C28" t="s">
        <v>1094</v>
      </c>
    </row>
    <row r="29" spans="1:3">
      <c r="A29">
        <v>27</v>
      </c>
      <c r="B29" t="s">
        <v>1095</v>
      </c>
      <c r="C29" t="s">
        <v>1096</v>
      </c>
    </row>
    <row r="30" spans="1:3">
      <c r="A30">
        <v>28</v>
      </c>
      <c r="B30" t="s">
        <v>1097</v>
      </c>
      <c r="C30" t="s">
        <v>1098</v>
      </c>
    </row>
    <row r="31" spans="1:3">
      <c r="A31">
        <v>29</v>
      </c>
      <c r="B31" t="s">
        <v>1099</v>
      </c>
      <c r="C31" t="s">
        <v>1100</v>
      </c>
    </row>
    <row r="32" spans="1:3">
      <c r="A32">
        <v>30</v>
      </c>
      <c r="B32" t="s">
        <v>1101</v>
      </c>
      <c r="C32" t="s">
        <v>1102</v>
      </c>
    </row>
    <row r="33" spans="1:3">
      <c r="A33">
        <v>31</v>
      </c>
      <c r="B33" t="s">
        <v>1103</v>
      </c>
      <c r="C33" t="s">
        <v>1104</v>
      </c>
    </row>
    <row r="34" spans="1:3">
      <c r="A34">
        <v>32</v>
      </c>
      <c r="B34" t="s">
        <v>1105</v>
      </c>
      <c r="C34" t="s">
        <v>1106</v>
      </c>
    </row>
    <row r="35" spans="1:3">
      <c r="A35">
        <v>33</v>
      </c>
      <c r="B35" t="s">
        <v>1107</v>
      </c>
      <c r="C35" t="s">
        <v>1108</v>
      </c>
    </row>
    <row r="36" spans="1:3">
      <c r="A36">
        <v>34</v>
      </c>
      <c r="B36" t="s">
        <v>1109</v>
      </c>
      <c r="C36" t="s">
        <v>1110</v>
      </c>
    </row>
    <row r="37" spans="1:3">
      <c r="A37">
        <v>35</v>
      </c>
      <c r="B37" t="s">
        <v>1111</v>
      </c>
      <c r="C37" t="s">
        <v>1112</v>
      </c>
    </row>
    <row r="38" spans="1:3">
      <c r="A38">
        <v>36</v>
      </c>
      <c r="B38" t="s">
        <v>1113</v>
      </c>
      <c r="C38" t="s">
        <v>1114</v>
      </c>
    </row>
    <row r="39" spans="1:3">
      <c r="A39">
        <v>37</v>
      </c>
      <c r="B39" t="s">
        <v>1115</v>
      </c>
      <c r="C39" t="s">
        <v>1116</v>
      </c>
    </row>
    <row r="40" spans="1:3">
      <c r="A40">
        <v>38</v>
      </c>
      <c r="B40" t="s">
        <v>1117</v>
      </c>
      <c r="C40" t="s">
        <v>1118</v>
      </c>
    </row>
    <row r="41" spans="1:3">
      <c r="A41">
        <v>39</v>
      </c>
      <c r="B41" t="s">
        <v>1119</v>
      </c>
      <c r="C41" t="s">
        <v>1120</v>
      </c>
    </row>
    <row r="42" spans="1:3">
      <c r="A42">
        <v>40</v>
      </c>
      <c r="B42" t="s">
        <v>1121</v>
      </c>
      <c r="C42" t="s">
        <v>1122</v>
      </c>
    </row>
    <row r="43" spans="1:3">
      <c r="A43">
        <v>41</v>
      </c>
      <c r="B43" t="s">
        <v>1123</v>
      </c>
      <c r="C43" t="s">
        <v>1124</v>
      </c>
    </row>
    <row r="44" spans="1:3">
      <c r="A44">
        <v>42</v>
      </c>
      <c r="B44" t="s">
        <v>1125</v>
      </c>
      <c r="C44" t="s">
        <v>1126</v>
      </c>
    </row>
    <row r="45" spans="1:3">
      <c r="A45">
        <v>43</v>
      </c>
      <c r="B45" t="s">
        <v>1127</v>
      </c>
      <c r="C45" t="s">
        <v>1128</v>
      </c>
    </row>
    <row r="46" spans="1:3">
      <c r="A46">
        <v>44</v>
      </c>
      <c r="B46" t="s">
        <v>1129</v>
      </c>
      <c r="C46" t="s">
        <v>1130</v>
      </c>
    </row>
    <row r="47" spans="1:3">
      <c r="A47">
        <v>45</v>
      </c>
      <c r="B47" t="s">
        <v>1131</v>
      </c>
      <c r="C47" t="s">
        <v>1132</v>
      </c>
    </row>
    <row r="48" spans="1:3">
      <c r="A48">
        <v>46</v>
      </c>
      <c r="B48" t="s">
        <v>1133</v>
      </c>
      <c r="C48" t="s">
        <v>1134</v>
      </c>
    </row>
    <row r="49" spans="1:3">
      <c r="A49">
        <v>47</v>
      </c>
      <c r="B49" t="s">
        <v>1135</v>
      </c>
      <c r="C49" t="s">
        <v>1136</v>
      </c>
    </row>
    <row r="50" spans="1:3">
      <c r="A50">
        <v>48</v>
      </c>
      <c r="B50" t="s">
        <v>1137</v>
      </c>
      <c r="C50" t="s">
        <v>1138</v>
      </c>
    </row>
    <row r="51" spans="1:3">
      <c r="A51">
        <v>49</v>
      </c>
      <c r="B51" t="s">
        <v>1139</v>
      </c>
      <c r="C51" t="s">
        <v>1140</v>
      </c>
    </row>
    <row r="52" spans="1:3">
      <c r="A52">
        <v>50</v>
      </c>
      <c r="B52" t="s">
        <v>1141</v>
      </c>
      <c r="C52" t="s">
        <v>1142</v>
      </c>
    </row>
    <row r="53" spans="1:3">
      <c r="A53">
        <v>51</v>
      </c>
      <c r="B53" t="s">
        <v>1143</v>
      </c>
      <c r="C53" t="s">
        <v>1144</v>
      </c>
    </row>
    <row r="54" spans="1:3">
      <c r="A54">
        <v>52</v>
      </c>
      <c r="B54" t="s">
        <v>1145</v>
      </c>
      <c r="C54" t="s">
        <v>1146</v>
      </c>
    </row>
    <row r="55" spans="1:3">
      <c r="A55">
        <v>53</v>
      </c>
      <c r="B55" t="s">
        <v>1147</v>
      </c>
      <c r="C55" t="s">
        <v>1148</v>
      </c>
    </row>
    <row r="56" spans="1:3">
      <c r="A56">
        <v>54</v>
      </c>
      <c r="B56" t="s">
        <v>1149</v>
      </c>
      <c r="C56" t="s">
        <v>1150</v>
      </c>
    </row>
    <row r="57" spans="1:3">
      <c r="A57">
        <v>55</v>
      </c>
      <c r="B57" t="s">
        <v>1151</v>
      </c>
      <c r="C57" t="s">
        <v>1152</v>
      </c>
    </row>
    <row r="58" spans="1:3">
      <c r="A58">
        <v>56</v>
      </c>
      <c r="B58" t="s">
        <v>1153</v>
      </c>
      <c r="C58" t="s">
        <v>1154</v>
      </c>
    </row>
    <row r="59" spans="1:3">
      <c r="A59">
        <v>57</v>
      </c>
      <c r="B59" t="s">
        <v>1155</v>
      </c>
      <c r="C59" t="s">
        <v>1156</v>
      </c>
    </row>
    <row r="60" spans="1:3">
      <c r="A60">
        <v>58</v>
      </c>
      <c r="B60" t="s">
        <v>1157</v>
      </c>
      <c r="C60" t="s">
        <v>1158</v>
      </c>
    </row>
    <row r="61" spans="1:3">
      <c r="A61">
        <v>59</v>
      </c>
      <c r="B61" t="s">
        <v>1159</v>
      </c>
      <c r="C61" t="s">
        <v>1160</v>
      </c>
    </row>
    <row r="62" spans="1:3">
      <c r="A62">
        <v>60</v>
      </c>
      <c r="B62" t="s">
        <v>1161</v>
      </c>
      <c r="C62" t="s">
        <v>1162</v>
      </c>
    </row>
    <row r="63" spans="1:3">
      <c r="A63">
        <v>61</v>
      </c>
      <c r="B63" t="s">
        <v>1163</v>
      </c>
      <c r="C63" t="s">
        <v>1164</v>
      </c>
    </row>
    <row r="64" spans="1:3">
      <c r="A64">
        <v>62</v>
      </c>
      <c r="B64" t="s">
        <v>1165</v>
      </c>
      <c r="C64" t="s">
        <v>1166</v>
      </c>
    </row>
    <row r="65" spans="1:3">
      <c r="A65">
        <v>63</v>
      </c>
      <c r="B65" t="s">
        <v>1167</v>
      </c>
      <c r="C65" t="s">
        <v>1168</v>
      </c>
    </row>
    <row r="66" spans="1:3">
      <c r="A66">
        <v>64</v>
      </c>
      <c r="B66" t="s">
        <v>1169</v>
      </c>
      <c r="C66" t="s">
        <v>1170</v>
      </c>
    </row>
    <row r="68" spans="1:3">
      <c r="A68" s="438" t="s">
        <v>1171</v>
      </c>
    </row>
    <row r="69" spans="1:3" ht="15.75">
      <c r="A69" s="439" t="s">
        <v>1040</v>
      </c>
      <c r="B69" s="439" t="s">
        <v>1172</v>
      </c>
      <c r="C69" s="439" t="s">
        <v>1042</v>
      </c>
    </row>
    <row r="72" spans="1:3">
      <c r="A72" s="438" t="s">
        <v>1173</v>
      </c>
      <c r="B72" t="s">
        <v>1174</v>
      </c>
    </row>
    <row r="73" spans="1:3">
      <c r="B73" t="s">
        <v>1175</v>
      </c>
    </row>
    <row r="75" spans="1:3">
      <c r="B75" t="s">
        <v>1176</v>
      </c>
    </row>
    <row r="76" spans="1:3">
      <c r="B76" t="s">
        <v>1177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25E5-6A40-462D-9399-4E183DB304F5}">
  <sheetPr>
    <tabColor indexed="17"/>
  </sheetPr>
  <dimension ref="A2:AG581"/>
  <sheetViews>
    <sheetView zoomScaleNormal="100" workbookViewId="0">
      <pane xSplit="2" ySplit="5" topLeftCell="C218" activePane="bottomRight" state="frozen"/>
      <selection pane="topRight" activeCell="C1" sqref="C1"/>
      <selection pane="bottomLeft" activeCell="A6" sqref="A6"/>
      <selection pane="bottomRight" activeCell="L236" sqref="L236"/>
    </sheetView>
  </sheetViews>
  <sheetFormatPr defaultColWidth="9" defaultRowHeight="12.75"/>
  <cols>
    <col min="1" max="1" width="4.109375" style="67" customWidth="1"/>
    <col min="2" max="2" width="17.44140625" style="67" bestFit="1" customWidth="1"/>
    <col min="3" max="8" width="8.88671875" style="67" bestFit="1" customWidth="1"/>
    <col min="9" max="9" width="7.109375" style="67" bestFit="1" customWidth="1"/>
    <col min="10" max="13" width="8.5546875" style="67" bestFit="1" customWidth="1"/>
    <col min="14" max="14" width="6.77734375" style="67" bestFit="1" customWidth="1"/>
    <col min="15" max="15" width="6.88671875" style="67" bestFit="1" customWidth="1"/>
    <col min="16" max="16" width="8.6640625" style="67" bestFit="1" customWidth="1"/>
    <col min="17" max="18" width="1" style="67" customWidth="1"/>
    <col min="19" max="19" width="1.77734375" style="67" customWidth="1"/>
    <col min="20" max="20" width="7" style="67" customWidth="1"/>
    <col min="21" max="31" width="5.77734375" style="67" customWidth="1"/>
    <col min="32" max="16384" width="9" style="67"/>
  </cols>
  <sheetData>
    <row r="2" spans="1:32">
      <c r="C2" s="123" t="s">
        <v>824</v>
      </c>
    </row>
    <row r="3" spans="1:32">
      <c r="A3" s="661"/>
      <c r="B3" s="664"/>
      <c r="C3" s="660" t="s">
        <v>743</v>
      </c>
      <c r="D3" s="664" t="s">
        <v>142</v>
      </c>
      <c r="E3" s="664"/>
      <c r="F3" s="664"/>
      <c r="G3" s="664"/>
      <c r="H3" s="664"/>
      <c r="I3" s="664"/>
      <c r="J3" s="664"/>
      <c r="K3" s="664"/>
      <c r="L3" s="664"/>
      <c r="M3" s="664"/>
      <c r="N3" s="664"/>
      <c r="O3" s="664"/>
      <c r="P3" s="675"/>
    </row>
    <row r="4" spans="1:32" ht="38.25">
      <c r="A4" s="668"/>
      <c r="B4" s="669"/>
      <c r="C4" s="660" t="s">
        <v>744</v>
      </c>
      <c r="D4" s="664"/>
      <c r="E4" s="664"/>
      <c r="F4" s="664"/>
      <c r="G4" s="664"/>
      <c r="H4" s="664"/>
      <c r="I4" s="690" t="s">
        <v>745</v>
      </c>
      <c r="J4" s="660" t="s">
        <v>746</v>
      </c>
      <c r="K4" s="664"/>
      <c r="L4" s="664"/>
      <c r="M4" s="664"/>
      <c r="N4" s="690" t="s">
        <v>747</v>
      </c>
      <c r="O4" s="660" t="s">
        <v>748</v>
      </c>
      <c r="P4" s="678" t="s">
        <v>749</v>
      </c>
      <c r="Q4" s="84"/>
      <c r="R4" s="84"/>
      <c r="S4" s="84"/>
      <c r="T4" s="125" t="s">
        <v>744</v>
      </c>
      <c r="U4" s="126"/>
      <c r="V4" s="126"/>
      <c r="W4" s="126"/>
      <c r="X4" s="126"/>
      <c r="Y4" s="126"/>
      <c r="Z4" s="127" t="s">
        <v>745</v>
      </c>
      <c r="AA4" s="125" t="s">
        <v>746</v>
      </c>
      <c r="AB4" s="126"/>
      <c r="AC4" s="126"/>
      <c r="AD4" s="126"/>
      <c r="AE4" s="128" t="s">
        <v>747</v>
      </c>
    </row>
    <row r="5" spans="1:32">
      <c r="A5" s="661" t="s">
        <v>134</v>
      </c>
      <c r="B5" s="660" t="s">
        <v>750</v>
      </c>
      <c r="C5" s="660">
        <v>1</v>
      </c>
      <c r="D5" s="661">
        <v>2</v>
      </c>
      <c r="E5" s="661">
        <v>3</v>
      </c>
      <c r="F5" s="661">
        <v>4</v>
      </c>
      <c r="G5" s="661">
        <v>5</v>
      </c>
      <c r="H5" s="661">
        <v>6</v>
      </c>
      <c r="I5" s="691"/>
      <c r="J5" s="660">
        <v>7</v>
      </c>
      <c r="K5" s="661">
        <v>8</v>
      </c>
      <c r="L5" s="661">
        <v>9</v>
      </c>
      <c r="M5" s="661">
        <v>10</v>
      </c>
      <c r="N5" s="691"/>
      <c r="O5" s="660" t="s">
        <v>748</v>
      </c>
      <c r="P5" s="680"/>
      <c r="Q5" s="84"/>
      <c r="R5" s="84"/>
      <c r="S5" s="84"/>
      <c r="T5" s="125">
        <v>1</v>
      </c>
      <c r="U5" s="130">
        <v>2</v>
      </c>
      <c r="V5" s="130">
        <v>3</v>
      </c>
      <c r="W5" s="130">
        <v>4</v>
      </c>
      <c r="X5" s="130">
        <v>5</v>
      </c>
      <c r="Y5" s="130">
        <v>6</v>
      </c>
      <c r="Z5" s="131"/>
      <c r="AA5" s="125">
        <v>7</v>
      </c>
      <c r="AB5" s="130">
        <v>8</v>
      </c>
      <c r="AC5" s="130">
        <v>9</v>
      </c>
      <c r="AD5" s="130">
        <v>10</v>
      </c>
      <c r="AE5" s="132"/>
    </row>
    <row r="6" spans="1:32">
      <c r="A6" s="661" t="s">
        <v>751</v>
      </c>
      <c r="B6" s="660" t="s">
        <v>825</v>
      </c>
      <c r="C6" s="688">
        <v>0</v>
      </c>
      <c r="D6" s="692">
        <v>0</v>
      </c>
      <c r="E6" s="692">
        <v>0</v>
      </c>
      <c r="F6" s="692">
        <v>0</v>
      </c>
      <c r="G6" s="692">
        <v>0</v>
      </c>
      <c r="H6" s="692">
        <v>0</v>
      </c>
      <c r="I6" s="688">
        <v>0</v>
      </c>
      <c r="J6" s="688">
        <v>0</v>
      </c>
      <c r="K6" s="692">
        <v>0</v>
      </c>
      <c r="L6" s="692">
        <v>0</v>
      </c>
      <c r="M6" s="692">
        <v>0</v>
      </c>
      <c r="N6" s="688">
        <v>0</v>
      </c>
      <c r="O6" s="688">
        <v>0</v>
      </c>
      <c r="P6" s="693">
        <v>0</v>
      </c>
      <c r="Q6" s="136"/>
      <c r="R6" s="136"/>
      <c r="S6" s="136"/>
      <c r="T6" s="136" t="s">
        <v>1037</v>
      </c>
      <c r="Z6" s="137"/>
      <c r="AE6" s="137"/>
    </row>
    <row r="7" spans="1:32">
      <c r="A7" s="668"/>
      <c r="B7" s="702" t="s">
        <v>826</v>
      </c>
      <c r="C7" s="703">
        <v>0</v>
      </c>
      <c r="D7" s="704">
        <v>0</v>
      </c>
      <c r="E7" s="704">
        <v>0</v>
      </c>
      <c r="F7" s="704">
        <v>0</v>
      </c>
      <c r="G7" s="704">
        <v>0</v>
      </c>
      <c r="H7" s="704">
        <v>0</v>
      </c>
      <c r="I7" s="703">
        <v>0</v>
      </c>
      <c r="J7" s="703">
        <v>0</v>
      </c>
      <c r="K7" s="704">
        <v>0</v>
      </c>
      <c r="L7" s="704">
        <v>0</v>
      </c>
      <c r="M7" s="704">
        <v>0</v>
      </c>
      <c r="N7" s="703">
        <v>0</v>
      </c>
      <c r="O7" s="703">
        <v>0</v>
      </c>
      <c r="P7" s="705">
        <v>0</v>
      </c>
      <c r="Q7" s="136"/>
      <c r="R7" s="136"/>
      <c r="S7" s="136"/>
      <c r="T7" s="142">
        <f t="shared" ref="T7:X7" si="0">C7-C6</f>
        <v>0</v>
      </c>
      <c r="U7" s="142">
        <f t="shared" si="0"/>
        <v>0</v>
      </c>
      <c r="V7" s="142">
        <f t="shared" si="0"/>
        <v>0</v>
      </c>
      <c r="W7" s="142">
        <f t="shared" si="0"/>
        <v>0</v>
      </c>
      <c r="X7" s="142">
        <f t="shared" si="0"/>
        <v>0</v>
      </c>
      <c r="Y7" s="142">
        <f t="shared" ref="Y7:AE7" si="1">H7-H6</f>
        <v>0</v>
      </c>
      <c r="Z7" s="143">
        <f t="shared" si="1"/>
        <v>0</v>
      </c>
      <c r="AA7" s="142">
        <f t="shared" si="1"/>
        <v>0</v>
      </c>
      <c r="AB7" s="142">
        <f t="shared" si="1"/>
        <v>0</v>
      </c>
      <c r="AC7" s="142">
        <f t="shared" si="1"/>
        <v>0</v>
      </c>
      <c r="AD7" s="142">
        <f t="shared" si="1"/>
        <v>0</v>
      </c>
      <c r="AE7" s="143">
        <f t="shared" si="1"/>
        <v>0</v>
      </c>
    </row>
    <row r="8" spans="1:32">
      <c r="A8" s="668"/>
      <c r="B8" s="681" t="s">
        <v>827</v>
      </c>
      <c r="C8" s="687">
        <v>0</v>
      </c>
      <c r="D8" s="716">
        <v>0</v>
      </c>
      <c r="E8" s="716">
        <v>0</v>
      </c>
      <c r="F8" s="716">
        <v>0</v>
      </c>
      <c r="G8" s="716">
        <v>0</v>
      </c>
      <c r="H8" s="716">
        <v>0</v>
      </c>
      <c r="I8" s="687">
        <v>0</v>
      </c>
      <c r="J8" s="687">
        <v>0</v>
      </c>
      <c r="K8" s="716">
        <v>0</v>
      </c>
      <c r="L8" s="716">
        <v>0</v>
      </c>
      <c r="M8" s="716">
        <v>0</v>
      </c>
      <c r="N8" s="687">
        <v>0</v>
      </c>
      <c r="O8" s="687">
        <v>0</v>
      </c>
      <c r="P8" s="695">
        <v>0</v>
      </c>
      <c r="Q8" s="136"/>
      <c r="R8" s="136"/>
      <c r="S8" s="136"/>
      <c r="Z8" s="137"/>
      <c r="AE8" s="137"/>
    </row>
    <row r="9" spans="1:32">
      <c r="A9" s="668"/>
      <c r="B9" s="681" t="s">
        <v>828</v>
      </c>
      <c r="C9" s="687">
        <v>0</v>
      </c>
      <c r="D9" s="694">
        <v>0</v>
      </c>
      <c r="E9" s="694">
        <v>0</v>
      </c>
      <c r="F9" s="694">
        <v>0</v>
      </c>
      <c r="G9" s="694">
        <v>0</v>
      </c>
      <c r="H9" s="694">
        <v>0</v>
      </c>
      <c r="I9" s="687">
        <v>0</v>
      </c>
      <c r="J9" s="687">
        <v>0</v>
      </c>
      <c r="K9" s="694">
        <v>0</v>
      </c>
      <c r="L9" s="694">
        <v>0</v>
      </c>
      <c r="M9" s="694">
        <v>0</v>
      </c>
      <c r="N9" s="687">
        <v>0</v>
      </c>
      <c r="O9" s="687">
        <v>0</v>
      </c>
      <c r="P9" s="695">
        <v>0</v>
      </c>
      <c r="Q9" s="136"/>
      <c r="R9" s="136"/>
      <c r="S9" s="136"/>
      <c r="T9" s="142">
        <f t="shared" ref="T9:X9" si="2">C9-C8</f>
        <v>0</v>
      </c>
      <c r="U9" s="142">
        <f t="shared" si="2"/>
        <v>0</v>
      </c>
      <c r="V9" s="142">
        <f t="shared" si="2"/>
        <v>0</v>
      </c>
      <c r="W9" s="142">
        <f t="shared" si="2"/>
        <v>0</v>
      </c>
      <c r="X9" s="142">
        <f t="shared" si="2"/>
        <v>0</v>
      </c>
      <c r="Y9" s="142">
        <f t="shared" ref="Y9:AE9" si="3">H9-H8</f>
        <v>0</v>
      </c>
      <c r="Z9" s="143">
        <f t="shared" si="3"/>
        <v>0</v>
      </c>
      <c r="AA9" s="142">
        <f t="shared" si="3"/>
        <v>0</v>
      </c>
      <c r="AB9" s="142">
        <f t="shared" si="3"/>
        <v>0</v>
      </c>
      <c r="AC9" s="142">
        <f t="shared" si="3"/>
        <v>0</v>
      </c>
      <c r="AD9" s="142">
        <f t="shared" si="3"/>
        <v>0</v>
      </c>
      <c r="AE9" s="143">
        <f t="shared" si="3"/>
        <v>0</v>
      </c>
    </row>
    <row r="10" spans="1:32">
      <c r="A10" s="668"/>
      <c r="B10" s="681" t="s">
        <v>829</v>
      </c>
      <c r="C10" s="687">
        <v>0</v>
      </c>
      <c r="D10" s="694">
        <v>0</v>
      </c>
      <c r="E10" s="694">
        <v>0</v>
      </c>
      <c r="F10" s="694">
        <v>0</v>
      </c>
      <c r="G10" s="694">
        <v>0</v>
      </c>
      <c r="H10" s="694">
        <v>0</v>
      </c>
      <c r="I10" s="687">
        <v>0</v>
      </c>
      <c r="J10" s="687">
        <v>0</v>
      </c>
      <c r="K10" s="694">
        <v>0</v>
      </c>
      <c r="L10" s="694">
        <v>0</v>
      </c>
      <c r="M10" s="694">
        <v>0</v>
      </c>
      <c r="N10" s="687">
        <v>0</v>
      </c>
      <c r="O10" s="687">
        <v>0</v>
      </c>
      <c r="P10" s="695">
        <v>0</v>
      </c>
      <c r="Q10" s="136"/>
      <c r="R10" s="136"/>
      <c r="S10" s="136"/>
      <c r="Z10" s="137"/>
      <c r="AE10" s="137"/>
    </row>
    <row r="11" spans="1:32" ht="13.5" thickBot="1">
      <c r="A11" s="668"/>
      <c r="B11" s="681" t="s">
        <v>830</v>
      </c>
      <c r="C11" s="687">
        <v>0</v>
      </c>
      <c r="D11" s="694">
        <v>0</v>
      </c>
      <c r="E11" s="694">
        <v>0</v>
      </c>
      <c r="F11" s="694">
        <v>0</v>
      </c>
      <c r="G11" s="694">
        <v>0</v>
      </c>
      <c r="H11" s="694">
        <v>0</v>
      </c>
      <c r="I11" s="687">
        <v>0</v>
      </c>
      <c r="J11" s="687">
        <v>0</v>
      </c>
      <c r="K11" s="694">
        <v>0</v>
      </c>
      <c r="L11" s="694">
        <v>0</v>
      </c>
      <c r="M11" s="694">
        <v>0</v>
      </c>
      <c r="N11" s="687">
        <v>0</v>
      </c>
      <c r="O11" s="687">
        <v>0</v>
      </c>
      <c r="P11" s="695">
        <v>0</v>
      </c>
      <c r="Q11" s="136"/>
      <c r="R11" s="136"/>
      <c r="S11" s="136"/>
      <c r="T11" s="146">
        <f t="shared" ref="T11:X11" si="4">C11-C10</f>
        <v>0</v>
      </c>
      <c r="U11" s="146">
        <f t="shared" si="4"/>
        <v>0</v>
      </c>
      <c r="V11" s="146">
        <f t="shared" si="4"/>
        <v>0</v>
      </c>
      <c r="W11" s="146">
        <f t="shared" si="4"/>
        <v>0</v>
      </c>
      <c r="X11" s="146">
        <f t="shared" si="4"/>
        <v>0</v>
      </c>
      <c r="Y11" s="146">
        <f t="shared" ref="Y11:AE11" si="5">H11-H10</f>
        <v>0</v>
      </c>
      <c r="Z11" s="147">
        <f t="shared" si="5"/>
        <v>0</v>
      </c>
      <c r="AA11" s="146">
        <f t="shared" si="5"/>
        <v>0</v>
      </c>
      <c r="AB11" s="146">
        <f t="shared" si="5"/>
        <v>0</v>
      </c>
      <c r="AC11" s="146">
        <f t="shared" si="5"/>
        <v>0</v>
      </c>
      <c r="AD11" s="146">
        <f t="shared" si="5"/>
        <v>0</v>
      </c>
      <c r="AE11" s="147">
        <f t="shared" si="5"/>
        <v>0</v>
      </c>
    </row>
    <row r="12" spans="1:32" ht="13.5" thickTop="1">
      <c r="A12" s="668"/>
      <c r="B12" s="723" t="s">
        <v>831</v>
      </c>
      <c r="C12" s="717">
        <v>0</v>
      </c>
      <c r="D12" s="718">
        <v>0</v>
      </c>
      <c r="E12" s="718">
        <v>0</v>
      </c>
      <c r="F12" s="718">
        <v>0</v>
      </c>
      <c r="G12" s="718">
        <v>0</v>
      </c>
      <c r="H12" s="718">
        <v>0</v>
      </c>
      <c r="I12" s="717">
        <v>0</v>
      </c>
      <c r="J12" s="717">
        <v>0</v>
      </c>
      <c r="K12" s="718">
        <v>0</v>
      </c>
      <c r="L12" s="718">
        <v>0</v>
      </c>
      <c r="M12" s="718">
        <v>0</v>
      </c>
      <c r="N12" s="717">
        <v>0</v>
      </c>
      <c r="O12" s="717">
        <v>0</v>
      </c>
      <c r="P12" s="719">
        <v>0</v>
      </c>
      <c r="Q12" s="152"/>
      <c r="R12" s="152"/>
      <c r="S12" s="152"/>
      <c r="T12" s="153"/>
      <c r="U12" s="153"/>
      <c r="V12" s="153"/>
      <c r="W12" s="153"/>
      <c r="X12" s="153"/>
      <c r="Y12" s="153"/>
      <c r="Z12" s="154"/>
      <c r="AA12" s="153"/>
      <c r="AB12" s="153"/>
      <c r="AC12" s="153"/>
      <c r="AD12" s="153"/>
      <c r="AE12" s="154"/>
      <c r="AF12" s="153"/>
    </row>
    <row r="13" spans="1:32" ht="13.5" thickBot="1">
      <c r="A13" s="668"/>
      <c r="B13" s="724" t="s">
        <v>832</v>
      </c>
      <c r="C13" s="720">
        <v>0</v>
      </c>
      <c r="D13" s="721">
        <v>0</v>
      </c>
      <c r="E13" s="721">
        <v>0</v>
      </c>
      <c r="F13" s="721">
        <v>0</v>
      </c>
      <c r="G13" s="721">
        <v>0</v>
      </c>
      <c r="H13" s="721">
        <v>0</v>
      </c>
      <c r="I13" s="720">
        <v>0</v>
      </c>
      <c r="J13" s="720">
        <v>0</v>
      </c>
      <c r="K13" s="721">
        <v>0</v>
      </c>
      <c r="L13" s="721">
        <v>0</v>
      </c>
      <c r="M13" s="721">
        <v>0</v>
      </c>
      <c r="N13" s="720">
        <v>0</v>
      </c>
      <c r="O13" s="720">
        <v>0</v>
      </c>
      <c r="P13" s="722">
        <v>0</v>
      </c>
      <c r="Q13" s="159"/>
      <c r="R13" s="159"/>
      <c r="S13" s="159"/>
      <c r="T13" s="160">
        <f t="shared" ref="T13:X13" si="6">C13-C12</f>
        <v>0</v>
      </c>
      <c r="U13" s="160">
        <f t="shared" si="6"/>
        <v>0</v>
      </c>
      <c r="V13" s="160">
        <f t="shared" si="6"/>
        <v>0</v>
      </c>
      <c r="W13" s="160">
        <f t="shared" si="6"/>
        <v>0</v>
      </c>
      <c r="X13" s="160">
        <f t="shared" si="6"/>
        <v>0</v>
      </c>
      <c r="Y13" s="160">
        <f t="shared" ref="Y13:AE13" si="7">H13-H12</f>
        <v>0</v>
      </c>
      <c r="Z13" s="161">
        <f t="shared" si="7"/>
        <v>0</v>
      </c>
      <c r="AA13" s="160">
        <f t="shared" si="7"/>
        <v>0</v>
      </c>
      <c r="AB13" s="160">
        <f t="shared" si="7"/>
        <v>0</v>
      </c>
      <c r="AC13" s="160">
        <f t="shared" si="7"/>
        <v>0</v>
      </c>
      <c r="AD13" s="160">
        <f t="shared" si="7"/>
        <v>0</v>
      </c>
      <c r="AE13" s="161">
        <f t="shared" si="7"/>
        <v>0</v>
      </c>
      <c r="AF13" s="162"/>
    </row>
    <row r="14" spans="1:32" ht="13.5" thickTop="1">
      <c r="A14" s="668"/>
      <c r="B14" s="681" t="s">
        <v>833</v>
      </c>
      <c r="C14" s="687">
        <v>0</v>
      </c>
      <c r="D14" s="694">
        <v>0</v>
      </c>
      <c r="E14" s="694">
        <v>0</v>
      </c>
      <c r="F14" s="694">
        <v>0</v>
      </c>
      <c r="G14" s="694">
        <v>0</v>
      </c>
      <c r="H14" s="694">
        <v>0</v>
      </c>
      <c r="I14" s="687">
        <v>0</v>
      </c>
      <c r="J14" s="687">
        <v>0</v>
      </c>
      <c r="K14" s="694">
        <v>0</v>
      </c>
      <c r="L14" s="694">
        <v>0</v>
      </c>
      <c r="M14" s="694">
        <v>0</v>
      </c>
      <c r="N14" s="687">
        <v>0</v>
      </c>
      <c r="O14" s="687">
        <v>0</v>
      </c>
      <c r="P14" s="695">
        <v>0</v>
      </c>
      <c r="Q14" s="136"/>
      <c r="R14" s="136"/>
      <c r="S14" s="136"/>
      <c r="Z14" s="137"/>
      <c r="AE14" s="137"/>
    </row>
    <row r="15" spans="1:32">
      <c r="A15" s="668"/>
      <c r="B15" s="681" t="s">
        <v>834</v>
      </c>
      <c r="C15" s="687">
        <v>0</v>
      </c>
      <c r="D15" s="694">
        <v>0</v>
      </c>
      <c r="E15" s="694">
        <v>0</v>
      </c>
      <c r="F15" s="694">
        <v>0</v>
      </c>
      <c r="G15" s="694">
        <v>0</v>
      </c>
      <c r="H15" s="694">
        <v>0</v>
      </c>
      <c r="I15" s="687">
        <v>0</v>
      </c>
      <c r="J15" s="687">
        <v>0</v>
      </c>
      <c r="K15" s="694">
        <v>0</v>
      </c>
      <c r="L15" s="694">
        <v>0</v>
      </c>
      <c r="M15" s="694">
        <v>0</v>
      </c>
      <c r="N15" s="687">
        <v>0</v>
      </c>
      <c r="O15" s="687">
        <v>0</v>
      </c>
      <c r="P15" s="695">
        <v>0</v>
      </c>
      <c r="Q15" s="136"/>
      <c r="R15" s="136"/>
      <c r="S15" s="136"/>
      <c r="T15" s="142">
        <f t="shared" ref="T15:X15" si="8">C15-C14</f>
        <v>0</v>
      </c>
      <c r="U15" s="142">
        <f t="shared" si="8"/>
        <v>0</v>
      </c>
      <c r="V15" s="142">
        <f t="shared" si="8"/>
        <v>0</v>
      </c>
      <c r="W15" s="142">
        <f t="shared" si="8"/>
        <v>0</v>
      </c>
      <c r="X15" s="142">
        <f t="shared" si="8"/>
        <v>0</v>
      </c>
      <c r="Y15" s="142">
        <f t="shared" ref="Y15:AE15" si="9">H15-H14</f>
        <v>0</v>
      </c>
      <c r="Z15" s="143">
        <f t="shared" si="9"/>
        <v>0</v>
      </c>
      <c r="AA15" s="142">
        <f t="shared" si="9"/>
        <v>0</v>
      </c>
      <c r="AB15" s="142">
        <f t="shared" si="9"/>
        <v>0</v>
      </c>
      <c r="AC15" s="142">
        <f t="shared" si="9"/>
        <v>0</v>
      </c>
      <c r="AD15" s="142">
        <f t="shared" si="9"/>
        <v>0</v>
      </c>
      <c r="AE15" s="143">
        <f t="shared" si="9"/>
        <v>0</v>
      </c>
    </row>
    <row r="16" spans="1:32">
      <c r="A16" s="668"/>
      <c r="B16" s="681" t="s">
        <v>835</v>
      </c>
      <c r="C16" s="687">
        <v>0</v>
      </c>
      <c r="D16" s="694">
        <v>0</v>
      </c>
      <c r="E16" s="694">
        <v>0</v>
      </c>
      <c r="F16" s="694">
        <v>0</v>
      </c>
      <c r="G16" s="694">
        <v>0</v>
      </c>
      <c r="H16" s="694">
        <v>0</v>
      </c>
      <c r="I16" s="687">
        <v>0</v>
      </c>
      <c r="J16" s="687">
        <v>0</v>
      </c>
      <c r="K16" s="694">
        <v>0</v>
      </c>
      <c r="L16" s="694">
        <v>0</v>
      </c>
      <c r="M16" s="694">
        <v>0</v>
      </c>
      <c r="N16" s="687">
        <v>0</v>
      </c>
      <c r="O16" s="687">
        <v>0</v>
      </c>
      <c r="P16" s="695">
        <v>0</v>
      </c>
      <c r="Q16" s="136"/>
      <c r="R16" s="136"/>
      <c r="S16" s="136"/>
      <c r="Z16" s="137"/>
      <c r="AE16" s="137"/>
    </row>
    <row r="17" spans="1:32">
      <c r="A17" s="668"/>
      <c r="B17" s="681" t="s">
        <v>836</v>
      </c>
      <c r="C17" s="687">
        <v>0</v>
      </c>
      <c r="D17" s="694">
        <v>0</v>
      </c>
      <c r="E17" s="694">
        <v>0</v>
      </c>
      <c r="F17" s="694">
        <v>0</v>
      </c>
      <c r="G17" s="694">
        <v>0</v>
      </c>
      <c r="H17" s="694">
        <v>0</v>
      </c>
      <c r="I17" s="687">
        <v>0</v>
      </c>
      <c r="J17" s="687">
        <v>0</v>
      </c>
      <c r="K17" s="694">
        <v>0</v>
      </c>
      <c r="L17" s="694">
        <v>0</v>
      </c>
      <c r="M17" s="694">
        <v>0</v>
      </c>
      <c r="N17" s="687">
        <v>0</v>
      </c>
      <c r="O17" s="687">
        <v>0</v>
      </c>
      <c r="P17" s="695">
        <v>0</v>
      </c>
      <c r="Q17" s="136"/>
      <c r="R17" s="136"/>
      <c r="S17" s="136"/>
      <c r="T17" s="142">
        <f t="shared" ref="T17:X17" si="10">C17-C16</f>
        <v>0</v>
      </c>
      <c r="U17" s="142">
        <f t="shared" si="10"/>
        <v>0</v>
      </c>
      <c r="V17" s="142">
        <f t="shared" si="10"/>
        <v>0</v>
      </c>
      <c r="W17" s="142">
        <f t="shared" si="10"/>
        <v>0</v>
      </c>
      <c r="X17" s="142">
        <f t="shared" si="10"/>
        <v>0</v>
      </c>
      <c r="Y17" s="142">
        <f t="shared" ref="Y17:AE17" si="11">H17-H16</f>
        <v>0</v>
      </c>
      <c r="Z17" s="143">
        <f t="shared" si="11"/>
        <v>0</v>
      </c>
      <c r="AA17" s="142">
        <f t="shared" si="11"/>
        <v>0</v>
      </c>
      <c r="AB17" s="142">
        <f t="shared" si="11"/>
        <v>0</v>
      </c>
      <c r="AC17" s="142">
        <f t="shared" si="11"/>
        <v>0</v>
      </c>
      <c r="AD17" s="142">
        <f t="shared" si="11"/>
        <v>0</v>
      </c>
      <c r="AE17" s="143">
        <f t="shared" si="11"/>
        <v>0</v>
      </c>
    </row>
    <row r="18" spans="1:32">
      <c r="A18" s="668"/>
      <c r="B18" s="681" t="s">
        <v>837</v>
      </c>
      <c r="C18" s="687">
        <v>0</v>
      </c>
      <c r="D18" s="694">
        <v>0</v>
      </c>
      <c r="E18" s="694">
        <v>0</v>
      </c>
      <c r="F18" s="694">
        <v>0</v>
      </c>
      <c r="G18" s="694">
        <v>0</v>
      </c>
      <c r="H18" s="694">
        <v>0</v>
      </c>
      <c r="I18" s="687">
        <v>0</v>
      </c>
      <c r="J18" s="687">
        <v>0</v>
      </c>
      <c r="K18" s="694">
        <v>0</v>
      </c>
      <c r="L18" s="694">
        <v>0</v>
      </c>
      <c r="M18" s="694">
        <v>0</v>
      </c>
      <c r="N18" s="687">
        <v>0</v>
      </c>
      <c r="O18" s="687">
        <v>0</v>
      </c>
      <c r="P18" s="695">
        <v>0</v>
      </c>
      <c r="Q18" s="136"/>
      <c r="R18" s="136"/>
      <c r="S18" s="136"/>
      <c r="Z18" s="137"/>
      <c r="AE18" s="137"/>
    </row>
    <row r="19" spans="1:32" ht="13.5" thickBot="1">
      <c r="A19" s="668"/>
      <c r="B19" s="681" t="s">
        <v>838</v>
      </c>
      <c r="C19" s="687">
        <v>0</v>
      </c>
      <c r="D19" s="694">
        <v>0</v>
      </c>
      <c r="E19" s="694">
        <v>0</v>
      </c>
      <c r="F19" s="694">
        <v>0</v>
      </c>
      <c r="G19" s="694">
        <v>0</v>
      </c>
      <c r="H19" s="694">
        <v>0</v>
      </c>
      <c r="I19" s="687">
        <v>0</v>
      </c>
      <c r="J19" s="687">
        <v>0</v>
      </c>
      <c r="K19" s="694">
        <v>0</v>
      </c>
      <c r="L19" s="694">
        <v>0</v>
      </c>
      <c r="M19" s="694">
        <v>0</v>
      </c>
      <c r="N19" s="687">
        <v>0</v>
      </c>
      <c r="O19" s="687">
        <v>0</v>
      </c>
      <c r="P19" s="695">
        <v>0</v>
      </c>
      <c r="Q19" s="136"/>
      <c r="R19" s="136"/>
      <c r="S19" s="136"/>
      <c r="T19" s="146">
        <f t="shared" ref="T19:X19" si="12">C19-C18</f>
        <v>0</v>
      </c>
      <c r="U19" s="146">
        <f t="shared" si="12"/>
        <v>0</v>
      </c>
      <c r="V19" s="146">
        <f t="shared" si="12"/>
        <v>0</v>
      </c>
      <c r="W19" s="146">
        <f t="shared" si="12"/>
        <v>0</v>
      </c>
      <c r="X19" s="146">
        <f t="shared" si="12"/>
        <v>0</v>
      </c>
      <c r="Y19" s="146">
        <f t="shared" ref="Y19:AE19" si="13">H19-H18</f>
        <v>0</v>
      </c>
      <c r="Z19" s="147">
        <f t="shared" si="13"/>
        <v>0</v>
      </c>
      <c r="AA19" s="146">
        <f t="shared" si="13"/>
        <v>0</v>
      </c>
      <c r="AB19" s="146">
        <f t="shared" si="13"/>
        <v>0</v>
      </c>
      <c r="AC19" s="146">
        <f t="shared" si="13"/>
        <v>0</v>
      </c>
      <c r="AD19" s="146">
        <f t="shared" si="13"/>
        <v>0</v>
      </c>
      <c r="AE19" s="147">
        <f t="shared" si="13"/>
        <v>0</v>
      </c>
    </row>
    <row r="20" spans="1:32" ht="13.5" thickTop="1">
      <c r="A20" s="668"/>
      <c r="B20" s="723" t="s">
        <v>839</v>
      </c>
      <c r="C20" s="717">
        <v>0</v>
      </c>
      <c r="D20" s="718">
        <v>0</v>
      </c>
      <c r="E20" s="718">
        <v>0</v>
      </c>
      <c r="F20" s="718">
        <v>0</v>
      </c>
      <c r="G20" s="718">
        <v>0</v>
      </c>
      <c r="H20" s="718">
        <v>0</v>
      </c>
      <c r="I20" s="717">
        <v>0</v>
      </c>
      <c r="J20" s="717">
        <v>0</v>
      </c>
      <c r="K20" s="718">
        <v>0</v>
      </c>
      <c r="L20" s="718">
        <v>0</v>
      </c>
      <c r="M20" s="718">
        <v>0</v>
      </c>
      <c r="N20" s="717">
        <v>0</v>
      </c>
      <c r="O20" s="717">
        <v>0</v>
      </c>
      <c r="P20" s="719">
        <v>0</v>
      </c>
      <c r="Q20" s="150"/>
      <c r="R20" s="150"/>
      <c r="S20" s="150"/>
      <c r="T20" s="163"/>
      <c r="U20" s="163"/>
      <c r="V20" s="163"/>
      <c r="W20" s="163"/>
      <c r="X20" s="163"/>
      <c r="Y20" s="163"/>
      <c r="Z20" s="164"/>
      <c r="AA20" s="163"/>
      <c r="AB20" s="163"/>
      <c r="AC20" s="163"/>
      <c r="AD20" s="163"/>
      <c r="AE20" s="164"/>
      <c r="AF20" s="163"/>
    </row>
    <row r="21" spans="1:32" ht="13.5" thickBot="1">
      <c r="A21" s="668"/>
      <c r="B21" s="724" t="s">
        <v>840</v>
      </c>
      <c r="C21" s="720">
        <v>0</v>
      </c>
      <c r="D21" s="721">
        <v>0</v>
      </c>
      <c r="E21" s="721">
        <v>0</v>
      </c>
      <c r="F21" s="721">
        <v>0</v>
      </c>
      <c r="G21" s="721">
        <v>0</v>
      </c>
      <c r="H21" s="721">
        <v>0</v>
      </c>
      <c r="I21" s="720">
        <v>0</v>
      </c>
      <c r="J21" s="720">
        <v>0</v>
      </c>
      <c r="K21" s="721">
        <v>0</v>
      </c>
      <c r="L21" s="721">
        <v>0</v>
      </c>
      <c r="M21" s="721">
        <v>0</v>
      </c>
      <c r="N21" s="720">
        <v>0</v>
      </c>
      <c r="O21" s="720">
        <v>0</v>
      </c>
      <c r="P21" s="722">
        <v>0</v>
      </c>
      <c r="Q21" s="157"/>
      <c r="R21" s="157"/>
      <c r="S21" s="157"/>
      <c r="T21" s="165">
        <f t="shared" ref="T21:X21" si="14">C21-C20</f>
        <v>0</v>
      </c>
      <c r="U21" s="165">
        <f t="shared" si="14"/>
        <v>0</v>
      </c>
      <c r="V21" s="165">
        <f t="shared" si="14"/>
        <v>0</v>
      </c>
      <c r="W21" s="165">
        <f t="shared" si="14"/>
        <v>0</v>
      </c>
      <c r="X21" s="165">
        <f t="shared" si="14"/>
        <v>0</v>
      </c>
      <c r="Y21" s="165">
        <f t="shared" ref="Y21:AE21" si="15">H21-H20</f>
        <v>0</v>
      </c>
      <c r="Z21" s="166">
        <f t="shared" si="15"/>
        <v>0</v>
      </c>
      <c r="AA21" s="165">
        <f t="shared" si="15"/>
        <v>0</v>
      </c>
      <c r="AB21" s="165">
        <f t="shared" si="15"/>
        <v>0</v>
      </c>
      <c r="AC21" s="165">
        <f t="shared" si="15"/>
        <v>0</v>
      </c>
      <c r="AD21" s="165">
        <f t="shared" si="15"/>
        <v>0</v>
      </c>
      <c r="AE21" s="166">
        <f t="shared" si="15"/>
        <v>0</v>
      </c>
      <c r="AF21" s="167"/>
    </row>
    <row r="22" spans="1:32" ht="13.5" thickTop="1">
      <c r="A22" s="668"/>
      <c r="B22" s="681" t="s">
        <v>841</v>
      </c>
      <c r="C22" s="687">
        <v>0</v>
      </c>
      <c r="D22" s="694">
        <v>0</v>
      </c>
      <c r="E22" s="694">
        <v>0</v>
      </c>
      <c r="F22" s="694">
        <v>0</v>
      </c>
      <c r="G22" s="694">
        <v>0</v>
      </c>
      <c r="H22" s="694">
        <v>0</v>
      </c>
      <c r="I22" s="687">
        <v>0</v>
      </c>
      <c r="J22" s="687">
        <v>0</v>
      </c>
      <c r="K22" s="694">
        <v>0</v>
      </c>
      <c r="L22" s="694">
        <v>0</v>
      </c>
      <c r="M22" s="694">
        <v>0</v>
      </c>
      <c r="N22" s="687">
        <v>0</v>
      </c>
      <c r="O22" s="687">
        <v>0</v>
      </c>
      <c r="P22" s="695">
        <v>0</v>
      </c>
      <c r="Q22" s="136"/>
      <c r="R22" s="136"/>
      <c r="S22" s="136"/>
      <c r="Z22" s="137"/>
      <c r="AE22" s="137"/>
    </row>
    <row r="23" spans="1:32">
      <c r="A23" s="668"/>
      <c r="B23" s="681" t="s">
        <v>842</v>
      </c>
      <c r="C23" s="687">
        <v>0</v>
      </c>
      <c r="D23" s="694">
        <v>0</v>
      </c>
      <c r="E23" s="694">
        <v>0</v>
      </c>
      <c r="F23" s="694">
        <v>0</v>
      </c>
      <c r="G23" s="694">
        <v>0</v>
      </c>
      <c r="H23" s="694">
        <v>0</v>
      </c>
      <c r="I23" s="687">
        <v>0</v>
      </c>
      <c r="J23" s="687">
        <v>0</v>
      </c>
      <c r="K23" s="694">
        <v>0</v>
      </c>
      <c r="L23" s="694">
        <v>0</v>
      </c>
      <c r="M23" s="694">
        <v>0</v>
      </c>
      <c r="N23" s="687">
        <v>0</v>
      </c>
      <c r="O23" s="687">
        <v>0</v>
      </c>
      <c r="P23" s="695">
        <v>0</v>
      </c>
      <c r="Q23" s="136"/>
      <c r="R23" s="136"/>
      <c r="S23" s="136"/>
      <c r="T23" s="142">
        <f t="shared" ref="T23:X23" si="16">C23-C22</f>
        <v>0</v>
      </c>
      <c r="U23" s="142">
        <f t="shared" si="16"/>
        <v>0</v>
      </c>
      <c r="V23" s="142">
        <f t="shared" si="16"/>
        <v>0</v>
      </c>
      <c r="W23" s="142">
        <f t="shared" si="16"/>
        <v>0</v>
      </c>
      <c r="X23" s="142">
        <f t="shared" si="16"/>
        <v>0</v>
      </c>
      <c r="Y23" s="142">
        <f t="shared" ref="Y23:AE23" si="17">H23-H22</f>
        <v>0</v>
      </c>
      <c r="Z23" s="143">
        <f t="shared" si="17"/>
        <v>0</v>
      </c>
      <c r="AA23" s="142">
        <f t="shared" si="17"/>
        <v>0</v>
      </c>
      <c r="AB23" s="142">
        <f t="shared" si="17"/>
        <v>0</v>
      </c>
      <c r="AC23" s="142">
        <f t="shared" si="17"/>
        <v>0</v>
      </c>
      <c r="AD23" s="142">
        <f t="shared" si="17"/>
        <v>0</v>
      </c>
      <c r="AE23" s="143">
        <f t="shared" si="17"/>
        <v>0</v>
      </c>
    </row>
    <row r="24" spans="1:32">
      <c r="A24" s="668"/>
      <c r="B24" s="681" t="s">
        <v>843</v>
      </c>
      <c r="C24" s="687">
        <v>0</v>
      </c>
      <c r="D24" s="694">
        <v>0</v>
      </c>
      <c r="E24" s="694">
        <v>0</v>
      </c>
      <c r="F24" s="694">
        <v>0</v>
      </c>
      <c r="G24" s="694">
        <v>0</v>
      </c>
      <c r="H24" s="694">
        <v>0</v>
      </c>
      <c r="I24" s="687">
        <v>0</v>
      </c>
      <c r="J24" s="687">
        <v>0</v>
      </c>
      <c r="K24" s="694">
        <v>0</v>
      </c>
      <c r="L24" s="694">
        <v>0</v>
      </c>
      <c r="M24" s="694">
        <v>0</v>
      </c>
      <c r="N24" s="687">
        <v>0</v>
      </c>
      <c r="O24" s="687">
        <v>0</v>
      </c>
      <c r="P24" s="695">
        <v>0</v>
      </c>
      <c r="Q24" s="136"/>
      <c r="R24" s="136"/>
      <c r="S24" s="136"/>
      <c r="Z24" s="137"/>
      <c r="AE24" s="137"/>
    </row>
    <row r="25" spans="1:32">
      <c r="A25" s="668"/>
      <c r="B25" s="681" t="s">
        <v>844</v>
      </c>
      <c r="C25" s="687">
        <v>0</v>
      </c>
      <c r="D25" s="694">
        <v>0</v>
      </c>
      <c r="E25" s="694">
        <v>0</v>
      </c>
      <c r="F25" s="694">
        <v>0</v>
      </c>
      <c r="G25" s="694">
        <v>0</v>
      </c>
      <c r="H25" s="694">
        <v>0</v>
      </c>
      <c r="I25" s="687">
        <v>0</v>
      </c>
      <c r="J25" s="687">
        <v>0</v>
      </c>
      <c r="K25" s="694">
        <v>0</v>
      </c>
      <c r="L25" s="694">
        <v>0</v>
      </c>
      <c r="M25" s="694">
        <v>0</v>
      </c>
      <c r="N25" s="687">
        <v>0</v>
      </c>
      <c r="O25" s="687">
        <v>0</v>
      </c>
      <c r="P25" s="695">
        <v>0</v>
      </c>
      <c r="Q25" s="136"/>
      <c r="R25" s="136"/>
      <c r="S25" s="136"/>
      <c r="T25" s="142">
        <f t="shared" ref="T25:X25" si="18">C25-C24</f>
        <v>0</v>
      </c>
      <c r="U25" s="142">
        <f t="shared" si="18"/>
        <v>0</v>
      </c>
      <c r="V25" s="142">
        <f t="shared" si="18"/>
        <v>0</v>
      </c>
      <c r="W25" s="142">
        <f t="shared" si="18"/>
        <v>0</v>
      </c>
      <c r="X25" s="142">
        <f t="shared" si="18"/>
        <v>0</v>
      </c>
      <c r="Y25" s="142">
        <f t="shared" ref="Y25:AE25" si="19">H25-H24</f>
        <v>0</v>
      </c>
      <c r="Z25" s="143">
        <f t="shared" si="19"/>
        <v>0</v>
      </c>
      <c r="AA25" s="142">
        <f t="shared" si="19"/>
        <v>0</v>
      </c>
      <c r="AB25" s="142">
        <f t="shared" si="19"/>
        <v>0</v>
      </c>
      <c r="AC25" s="142">
        <f t="shared" si="19"/>
        <v>0</v>
      </c>
      <c r="AD25" s="142">
        <f t="shared" si="19"/>
        <v>0</v>
      </c>
      <c r="AE25" s="143">
        <f t="shared" si="19"/>
        <v>0</v>
      </c>
    </row>
    <row r="26" spans="1:32">
      <c r="A26" s="668"/>
      <c r="B26" s="681" t="s">
        <v>845</v>
      </c>
      <c r="C26" s="687">
        <v>0</v>
      </c>
      <c r="D26" s="694">
        <v>0</v>
      </c>
      <c r="E26" s="694">
        <v>0</v>
      </c>
      <c r="F26" s="694">
        <v>0</v>
      </c>
      <c r="G26" s="694">
        <v>0</v>
      </c>
      <c r="H26" s="694">
        <v>0</v>
      </c>
      <c r="I26" s="687">
        <v>0</v>
      </c>
      <c r="J26" s="687">
        <v>0</v>
      </c>
      <c r="K26" s="694">
        <v>0</v>
      </c>
      <c r="L26" s="694">
        <v>0</v>
      </c>
      <c r="M26" s="694">
        <v>0</v>
      </c>
      <c r="N26" s="687">
        <v>0</v>
      </c>
      <c r="O26" s="687">
        <v>0</v>
      </c>
      <c r="P26" s="695">
        <v>0</v>
      </c>
      <c r="Q26" s="136"/>
      <c r="R26" s="136"/>
      <c r="S26" s="136"/>
      <c r="Z26" s="137"/>
      <c r="AE26" s="137"/>
    </row>
    <row r="27" spans="1:32" ht="13.5" thickBot="1">
      <c r="A27" s="668"/>
      <c r="B27" s="681" t="s">
        <v>846</v>
      </c>
      <c r="C27" s="687">
        <v>0</v>
      </c>
      <c r="D27" s="694">
        <v>0</v>
      </c>
      <c r="E27" s="694">
        <v>0</v>
      </c>
      <c r="F27" s="694">
        <v>0</v>
      </c>
      <c r="G27" s="694">
        <v>0</v>
      </c>
      <c r="H27" s="694">
        <v>0</v>
      </c>
      <c r="I27" s="687">
        <v>0</v>
      </c>
      <c r="J27" s="687">
        <v>0</v>
      </c>
      <c r="K27" s="694">
        <v>0</v>
      </c>
      <c r="L27" s="694">
        <v>0</v>
      </c>
      <c r="M27" s="694">
        <v>0</v>
      </c>
      <c r="N27" s="687">
        <v>0</v>
      </c>
      <c r="O27" s="687">
        <v>0</v>
      </c>
      <c r="P27" s="695">
        <v>0</v>
      </c>
      <c r="Q27" s="136"/>
      <c r="R27" s="136"/>
      <c r="S27" s="136"/>
      <c r="T27" s="142">
        <f t="shared" ref="T27:X27" si="20">C27-C26</f>
        <v>0</v>
      </c>
      <c r="U27" s="142">
        <f t="shared" si="20"/>
        <v>0</v>
      </c>
      <c r="V27" s="142">
        <f t="shared" si="20"/>
        <v>0</v>
      </c>
      <c r="W27" s="142">
        <f t="shared" si="20"/>
        <v>0</v>
      </c>
      <c r="X27" s="142">
        <f t="shared" si="20"/>
        <v>0</v>
      </c>
      <c r="Y27" s="142">
        <f t="shared" ref="Y27:AE27" si="21">H27-H26</f>
        <v>0</v>
      </c>
      <c r="Z27" s="143">
        <f t="shared" si="21"/>
        <v>0</v>
      </c>
      <c r="AA27" s="142">
        <f t="shared" si="21"/>
        <v>0</v>
      </c>
      <c r="AB27" s="142">
        <f t="shared" si="21"/>
        <v>0</v>
      </c>
      <c r="AC27" s="142">
        <f t="shared" si="21"/>
        <v>0</v>
      </c>
      <c r="AD27" s="142">
        <f t="shared" si="21"/>
        <v>0</v>
      </c>
      <c r="AE27" s="143">
        <f t="shared" si="21"/>
        <v>0</v>
      </c>
    </row>
    <row r="28" spans="1:32" ht="13.5" thickTop="1">
      <c r="A28" s="668"/>
      <c r="B28" s="681" t="s">
        <v>847</v>
      </c>
      <c r="C28" s="687">
        <v>0</v>
      </c>
      <c r="D28" s="694">
        <v>0</v>
      </c>
      <c r="E28" s="694">
        <v>0</v>
      </c>
      <c r="F28" s="694">
        <v>0</v>
      </c>
      <c r="G28" s="694">
        <v>0</v>
      </c>
      <c r="H28" s="694">
        <v>0</v>
      </c>
      <c r="I28" s="687">
        <v>0</v>
      </c>
      <c r="J28" s="687">
        <v>0</v>
      </c>
      <c r="K28" s="694">
        <v>0</v>
      </c>
      <c r="L28" s="694">
        <v>0</v>
      </c>
      <c r="M28" s="694">
        <v>0</v>
      </c>
      <c r="N28" s="687">
        <v>0</v>
      </c>
      <c r="O28" s="687">
        <v>0</v>
      </c>
      <c r="P28" s="695">
        <v>0</v>
      </c>
      <c r="Q28" s="150"/>
      <c r="R28" s="150"/>
      <c r="S28" s="150"/>
      <c r="T28" s="163"/>
      <c r="U28" s="163"/>
      <c r="V28" s="163"/>
      <c r="W28" s="163"/>
      <c r="X28" s="163"/>
      <c r="Y28" s="163"/>
      <c r="Z28" s="164"/>
      <c r="AA28" s="163"/>
      <c r="AB28" s="163"/>
      <c r="AC28" s="163"/>
      <c r="AD28" s="163"/>
      <c r="AE28" s="164"/>
      <c r="AF28" s="163"/>
    </row>
    <row r="29" spans="1:32" ht="13.5" thickBot="1">
      <c r="A29" s="668"/>
      <c r="B29" s="681" t="s">
        <v>848</v>
      </c>
      <c r="C29" s="687">
        <v>0</v>
      </c>
      <c r="D29" s="694">
        <v>0</v>
      </c>
      <c r="E29" s="694">
        <v>0</v>
      </c>
      <c r="F29" s="694">
        <v>0</v>
      </c>
      <c r="G29" s="694">
        <v>0</v>
      </c>
      <c r="H29" s="694">
        <v>0</v>
      </c>
      <c r="I29" s="687">
        <v>0</v>
      </c>
      <c r="J29" s="687">
        <v>0</v>
      </c>
      <c r="K29" s="694">
        <v>0</v>
      </c>
      <c r="L29" s="694">
        <v>0</v>
      </c>
      <c r="M29" s="694">
        <v>0</v>
      </c>
      <c r="N29" s="687">
        <v>0</v>
      </c>
      <c r="O29" s="687">
        <v>0</v>
      </c>
      <c r="P29" s="695">
        <v>0</v>
      </c>
      <c r="Q29" s="157"/>
      <c r="R29" s="157"/>
      <c r="S29" s="157"/>
      <c r="T29" s="165">
        <f t="shared" ref="T29:X29" si="22">C29-C28</f>
        <v>0</v>
      </c>
      <c r="U29" s="165">
        <f t="shared" si="22"/>
        <v>0</v>
      </c>
      <c r="V29" s="165">
        <f t="shared" si="22"/>
        <v>0</v>
      </c>
      <c r="W29" s="165">
        <f t="shared" si="22"/>
        <v>0</v>
      </c>
      <c r="X29" s="165">
        <f t="shared" si="22"/>
        <v>0</v>
      </c>
      <c r="Y29" s="165">
        <f t="shared" ref="Y29:AE29" si="23">H29-H28</f>
        <v>0</v>
      </c>
      <c r="Z29" s="166">
        <f t="shared" si="23"/>
        <v>0</v>
      </c>
      <c r="AA29" s="165">
        <f t="shared" si="23"/>
        <v>0</v>
      </c>
      <c r="AB29" s="165">
        <f t="shared" si="23"/>
        <v>0</v>
      </c>
      <c r="AC29" s="165">
        <f t="shared" si="23"/>
        <v>0</v>
      </c>
      <c r="AD29" s="165">
        <f t="shared" si="23"/>
        <v>0</v>
      </c>
      <c r="AE29" s="166">
        <f t="shared" si="23"/>
        <v>0</v>
      </c>
      <c r="AF29" s="167"/>
    </row>
    <row r="30" spans="1:32" ht="13.5" thickTop="1">
      <c r="A30" s="668"/>
      <c r="B30" s="681" t="s">
        <v>849</v>
      </c>
      <c r="C30" s="687">
        <v>0</v>
      </c>
      <c r="D30" s="694">
        <v>0</v>
      </c>
      <c r="E30" s="694">
        <v>0</v>
      </c>
      <c r="F30" s="694">
        <v>0</v>
      </c>
      <c r="G30" s="694">
        <v>0</v>
      </c>
      <c r="H30" s="694">
        <v>0</v>
      </c>
      <c r="I30" s="687">
        <v>0</v>
      </c>
      <c r="J30" s="687">
        <v>0</v>
      </c>
      <c r="K30" s="694">
        <v>0</v>
      </c>
      <c r="L30" s="694">
        <v>0</v>
      </c>
      <c r="M30" s="694">
        <v>0</v>
      </c>
      <c r="N30" s="687">
        <v>0</v>
      </c>
      <c r="O30" s="687">
        <v>0</v>
      </c>
      <c r="P30" s="695">
        <v>0</v>
      </c>
      <c r="Q30" s="136"/>
      <c r="R30" s="136"/>
      <c r="S30" s="136"/>
      <c r="Z30" s="137"/>
      <c r="AE30" s="137"/>
    </row>
    <row r="31" spans="1:32">
      <c r="A31" s="668"/>
      <c r="B31" s="681" t="s">
        <v>850</v>
      </c>
      <c r="C31" s="687">
        <v>0</v>
      </c>
      <c r="D31" s="694">
        <v>0</v>
      </c>
      <c r="E31" s="694">
        <v>0</v>
      </c>
      <c r="F31" s="694">
        <v>0</v>
      </c>
      <c r="G31" s="694">
        <v>0</v>
      </c>
      <c r="H31" s="694">
        <v>0</v>
      </c>
      <c r="I31" s="687">
        <v>0</v>
      </c>
      <c r="J31" s="687">
        <v>0</v>
      </c>
      <c r="K31" s="694">
        <v>0</v>
      </c>
      <c r="L31" s="694">
        <v>0</v>
      </c>
      <c r="M31" s="694">
        <v>0</v>
      </c>
      <c r="N31" s="687">
        <v>0</v>
      </c>
      <c r="O31" s="687">
        <v>0</v>
      </c>
      <c r="P31" s="695">
        <v>0</v>
      </c>
      <c r="Q31" s="136"/>
      <c r="R31" s="136"/>
      <c r="S31" s="136"/>
      <c r="T31" s="142">
        <f t="shared" ref="T31:X31" si="24">C31-C30</f>
        <v>0</v>
      </c>
      <c r="U31" s="142">
        <f t="shared" si="24"/>
        <v>0</v>
      </c>
      <c r="V31" s="142">
        <f t="shared" si="24"/>
        <v>0</v>
      </c>
      <c r="W31" s="142">
        <f t="shared" si="24"/>
        <v>0</v>
      </c>
      <c r="X31" s="142">
        <f t="shared" si="24"/>
        <v>0</v>
      </c>
      <c r="Y31" s="142">
        <f t="shared" ref="Y31:AE31" si="25">H31-H30</f>
        <v>0</v>
      </c>
      <c r="Z31" s="143">
        <f t="shared" si="25"/>
        <v>0</v>
      </c>
      <c r="AA31" s="142">
        <f t="shared" si="25"/>
        <v>0</v>
      </c>
      <c r="AB31" s="142">
        <f t="shared" si="25"/>
        <v>0</v>
      </c>
      <c r="AC31" s="142">
        <f t="shared" si="25"/>
        <v>0</v>
      </c>
      <c r="AD31" s="142">
        <f t="shared" si="25"/>
        <v>0</v>
      </c>
      <c r="AE31" s="143">
        <f t="shared" si="25"/>
        <v>0</v>
      </c>
    </row>
    <row r="32" spans="1:32">
      <c r="A32" s="668"/>
      <c r="B32" s="681" t="s">
        <v>851</v>
      </c>
      <c r="C32" s="687">
        <v>0</v>
      </c>
      <c r="D32" s="694">
        <v>0</v>
      </c>
      <c r="E32" s="694">
        <v>0</v>
      </c>
      <c r="F32" s="694">
        <v>0</v>
      </c>
      <c r="G32" s="694">
        <v>0</v>
      </c>
      <c r="H32" s="694">
        <v>0</v>
      </c>
      <c r="I32" s="687">
        <v>0</v>
      </c>
      <c r="J32" s="687">
        <v>0</v>
      </c>
      <c r="K32" s="694">
        <v>0</v>
      </c>
      <c r="L32" s="694">
        <v>0</v>
      </c>
      <c r="M32" s="694">
        <v>0</v>
      </c>
      <c r="N32" s="687">
        <v>0</v>
      </c>
      <c r="O32" s="687">
        <v>0</v>
      </c>
      <c r="P32" s="695">
        <v>0</v>
      </c>
      <c r="Q32" s="136"/>
      <c r="R32" s="136"/>
      <c r="S32" s="136"/>
      <c r="Z32" s="137"/>
      <c r="AE32" s="137"/>
    </row>
    <row r="33" spans="1:33">
      <c r="A33" s="668"/>
      <c r="B33" s="681" t="s">
        <v>852</v>
      </c>
      <c r="C33" s="687">
        <v>0</v>
      </c>
      <c r="D33" s="694">
        <v>0</v>
      </c>
      <c r="E33" s="694">
        <v>0</v>
      </c>
      <c r="F33" s="694">
        <v>0</v>
      </c>
      <c r="G33" s="694">
        <v>0</v>
      </c>
      <c r="H33" s="694">
        <v>0</v>
      </c>
      <c r="I33" s="687">
        <v>0</v>
      </c>
      <c r="J33" s="687">
        <v>0</v>
      </c>
      <c r="K33" s="694">
        <v>0</v>
      </c>
      <c r="L33" s="694">
        <v>0</v>
      </c>
      <c r="M33" s="694">
        <v>0</v>
      </c>
      <c r="N33" s="687">
        <v>0</v>
      </c>
      <c r="O33" s="687">
        <v>0</v>
      </c>
      <c r="P33" s="695">
        <v>0</v>
      </c>
      <c r="Q33" s="136"/>
      <c r="R33" s="136"/>
      <c r="S33" s="136"/>
      <c r="T33" s="142">
        <f t="shared" ref="T33:X33" si="26">C33-C32</f>
        <v>0</v>
      </c>
      <c r="U33" s="142">
        <f t="shared" si="26"/>
        <v>0</v>
      </c>
      <c r="V33" s="142">
        <f t="shared" si="26"/>
        <v>0</v>
      </c>
      <c r="W33" s="142">
        <f t="shared" si="26"/>
        <v>0</v>
      </c>
      <c r="X33" s="142">
        <f t="shared" si="26"/>
        <v>0</v>
      </c>
      <c r="Y33" s="142">
        <f t="shared" ref="Y33:AE33" si="27">H33-H32</f>
        <v>0</v>
      </c>
      <c r="Z33" s="143">
        <f t="shared" si="27"/>
        <v>0</v>
      </c>
      <c r="AA33" s="142">
        <f t="shared" si="27"/>
        <v>0</v>
      </c>
      <c r="AB33" s="142">
        <f t="shared" si="27"/>
        <v>0</v>
      </c>
      <c r="AC33" s="142">
        <f t="shared" si="27"/>
        <v>0</v>
      </c>
      <c r="AD33" s="142">
        <f t="shared" si="27"/>
        <v>0</v>
      </c>
      <c r="AE33" s="143">
        <f t="shared" si="27"/>
        <v>0</v>
      </c>
    </row>
    <row r="34" spans="1:33">
      <c r="A34" s="668"/>
      <c r="B34" s="681" t="s">
        <v>853</v>
      </c>
      <c r="C34" s="687">
        <v>0</v>
      </c>
      <c r="D34" s="694">
        <v>0</v>
      </c>
      <c r="E34" s="694">
        <v>0</v>
      </c>
      <c r="F34" s="694">
        <v>0</v>
      </c>
      <c r="G34" s="694">
        <v>0</v>
      </c>
      <c r="H34" s="694">
        <v>0</v>
      </c>
      <c r="I34" s="687">
        <v>0</v>
      </c>
      <c r="J34" s="687">
        <v>0</v>
      </c>
      <c r="K34" s="694">
        <v>0</v>
      </c>
      <c r="L34" s="694">
        <v>0</v>
      </c>
      <c r="M34" s="694">
        <v>0</v>
      </c>
      <c r="N34" s="687">
        <v>0</v>
      </c>
      <c r="O34" s="687">
        <v>0</v>
      </c>
      <c r="P34" s="695">
        <v>0</v>
      </c>
      <c r="Q34" s="136"/>
      <c r="R34" s="136"/>
      <c r="S34" s="136"/>
      <c r="Z34" s="137"/>
      <c r="AE34" s="137"/>
    </row>
    <row r="35" spans="1:33">
      <c r="A35" s="668"/>
      <c r="B35" s="681" t="s">
        <v>854</v>
      </c>
      <c r="C35" s="687">
        <v>0</v>
      </c>
      <c r="D35" s="694">
        <v>0</v>
      </c>
      <c r="E35" s="694">
        <v>0</v>
      </c>
      <c r="F35" s="694">
        <v>0</v>
      </c>
      <c r="G35" s="694">
        <v>0</v>
      </c>
      <c r="H35" s="694">
        <v>0</v>
      </c>
      <c r="I35" s="687">
        <v>0</v>
      </c>
      <c r="J35" s="687">
        <v>0</v>
      </c>
      <c r="K35" s="694">
        <v>0</v>
      </c>
      <c r="L35" s="694">
        <v>0</v>
      </c>
      <c r="M35" s="694">
        <v>0</v>
      </c>
      <c r="N35" s="687">
        <v>0</v>
      </c>
      <c r="O35" s="687">
        <v>0</v>
      </c>
      <c r="P35" s="695">
        <v>0</v>
      </c>
      <c r="Q35" s="136"/>
      <c r="R35" s="136"/>
      <c r="S35" s="136"/>
      <c r="T35" s="142">
        <f t="shared" ref="T35:X35" si="28">C35-C34</f>
        <v>0</v>
      </c>
      <c r="U35" s="142">
        <f t="shared" si="28"/>
        <v>0</v>
      </c>
      <c r="V35" s="142">
        <f t="shared" si="28"/>
        <v>0</v>
      </c>
      <c r="W35" s="142">
        <f t="shared" si="28"/>
        <v>0</v>
      </c>
      <c r="X35" s="142">
        <f t="shared" si="28"/>
        <v>0</v>
      </c>
      <c r="Y35" s="142">
        <f t="shared" ref="Y35:AE35" si="29">H35-H34</f>
        <v>0</v>
      </c>
      <c r="Z35" s="143">
        <f t="shared" si="29"/>
        <v>0</v>
      </c>
      <c r="AA35" s="142">
        <f t="shared" si="29"/>
        <v>0</v>
      </c>
      <c r="AB35" s="142">
        <f t="shared" si="29"/>
        <v>0</v>
      </c>
      <c r="AC35" s="142">
        <f t="shared" si="29"/>
        <v>0</v>
      </c>
      <c r="AD35" s="142">
        <f t="shared" si="29"/>
        <v>0</v>
      </c>
      <c r="AE35" s="143">
        <f t="shared" si="29"/>
        <v>0</v>
      </c>
    </row>
    <row r="36" spans="1:33">
      <c r="A36" s="668"/>
      <c r="B36" s="681" t="s">
        <v>855</v>
      </c>
      <c r="C36" s="687">
        <v>0</v>
      </c>
      <c r="D36" s="694">
        <v>0</v>
      </c>
      <c r="E36" s="694">
        <v>0</v>
      </c>
      <c r="F36" s="694">
        <v>0</v>
      </c>
      <c r="G36" s="694">
        <v>0</v>
      </c>
      <c r="H36" s="694">
        <v>0</v>
      </c>
      <c r="I36" s="687">
        <v>0</v>
      </c>
      <c r="J36" s="687">
        <v>0</v>
      </c>
      <c r="K36" s="694">
        <v>0</v>
      </c>
      <c r="L36" s="694">
        <v>0</v>
      </c>
      <c r="M36" s="694">
        <v>0</v>
      </c>
      <c r="N36" s="687">
        <v>0</v>
      </c>
      <c r="O36" s="687">
        <v>0</v>
      </c>
      <c r="P36" s="695">
        <v>0</v>
      </c>
      <c r="Q36" s="136"/>
      <c r="R36" s="136"/>
      <c r="S36" s="136"/>
      <c r="Z36" s="137"/>
      <c r="AE36" s="137"/>
    </row>
    <row r="37" spans="1:33" ht="13.5" thickBot="1">
      <c r="A37" s="668"/>
      <c r="B37" s="681" t="s">
        <v>856</v>
      </c>
      <c r="C37" s="687">
        <v>0</v>
      </c>
      <c r="D37" s="694">
        <v>0</v>
      </c>
      <c r="E37" s="694">
        <v>0</v>
      </c>
      <c r="F37" s="694">
        <v>0</v>
      </c>
      <c r="G37" s="694">
        <v>0</v>
      </c>
      <c r="H37" s="694">
        <v>0</v>
      </c>
      <c r="I37" s="687">
        <v>0</v>
      </c>
      <c r="J37" s="687">
        <v>0</v>
      </c>
      <c r="K37" s="694">
        <v>0</v>
      </c>
      <c r="L37" s="694">
        <v>0</v>
      </c>
      <c r="M37" s="694">
        <v>0</v>
      </c>
      <c r="N37" s="687">
        <v>0</v>
      </c>
      <c r="O37" s="687">
        <v>0</v>
      </c>
      <c r="P37" s="695">
        <v>0</v>
      </c>
      <c r="Q37" s="136"/>
      <c r="R37" s="136"/>
      <c r="S37" s="136"/>
      <c r="T37" s="111">
        <f t="shared" ref="T37:X37" si="30">C37-C36</f>
        <v>0</v>
      </c>
      <c r="U37" s="111">
        <f t="shared" si="30"/>
        <v>0</v>
      </c>
      <c r="V37" s="111">
        <f t="shared" si="30"/>
        <v>0</v>
      </c>
      <c r="W37" s="111">
        <f t="shared" si="30"/>
        <v>0</v>
      </c>
      <c r="X37" s="111">
        <f t="shared" si="30"/>
        <v>0</v>
      </c>
      <c r="Y37" s="111">
        <f t="shared" ref="Y37:AE37" si="31">H37-H36</f>
        <v>0</v>
      </c>
      <c r="Z37" s="168">
        <f t="shared" si="31"/>
        <v>0</v>
      </c>
      <c r="AA37" s="111">
        <f t="shared" si="31"/>
        <v>0</v>
      </c>
      <c r="AB37" s="111">
        <f t="shared" si="31"/>
        <v>0</v>
      </c>
      <c r="AC37" s="111">
        <f t="shared" si="31"/>
        <v>0</v>
      </c>
      <c r="AD37" s="111">
        <f t="shared" si="31"/>
        <v>0</v>
      </c>
      <c r="AE37" s="168">
        <f t="shared" si="31"/>
        <v>0</v>
      </c>
    </row>
    <row r="38" spans="1:33">
      <c r="A38" s="661" t="s">
        <v>351</v>
      </c>
      <c r="B38" s="660" t="s">
        <v>825</v>
      </c>
      <c r="C38" s="688">
        <v>4.0958864426419499</v>
      </c>
      <c r="D38" s="692">
        <v>4.5645695364238401</v>
      </c>
      <c r="E38" s="692">
        <v>4.0785115303983224</v>
      </c>
      <c r="F38" s="692">
        <v>4.1248806112702976</v>
      </c>
      <c r="G38" s="692">
        <v>0</v>
      </c>
      <c r="H38" s="692">
        <v>4.3838028169014045</v>
      </c>
      <c r="I38" s="688">
        <v>4.1376145797972885</v>
      </c>
      <c r="J38" s="688">
        <v>0</v>
      </c>
      <c r="K38" s="692">
        <v>2.7318481848184799</v>
      </c>
      <c r="L38" s="692">
        <v>2.5065345226581934</v>
      </c>
      <c r="M38" s="692">
        <v>3.1637114133012023</v>
      </c>
      <c r="N38" s="688">
        <v>2.9579478697760182</v>
      </c>
      <c r="O38" s="688">
        <v>0</v>
      </c>
      <c r="P38" s="693">
        <v>0</v>
      </c>
      <c r="Q38" s="136"/>
      <c r="R38" s="136"/>
      <c r="S38" s="136"/>
      <c r="T38" s="136" t="s">
        <v>1037</v>
      </c>
      <c r="Z38" s="137"/>
      <c r="AE38" s="137"/>
    </row>
    <row r="39" spans="1:33">
      <c r="A39" s="668"/>
      <c r="B39" s="702" t="s">
        <v>826</v>
      </c>
      <c r="C39" s="703">
        <v>4.1018211920529799</v>
      </c>
      <c r="D39" s="704">
        <v>4.7094748858447497</v>
      </c>
      <c r="E39" s="704">
        <v>4.0726344719277563</v>
      </c>
      <c r="F39" s="704">
        <v>4.1619543650793647</v>
      </c>
      <c r="G39" s="704">
        <v>0</v>
      </c>
      <c r="H39" s="704">
        <v>4.4414016489988253</v>
      </c>
      <c r="I39" s="703">
        <v>4.148007883667213</v>
      </c>
      <c r="J39" s="703">
        <v>0</v>
      </c>
      <c r="K39" s="704">
        <v>2.7354166666666702</v>
      </c>
      <c r="L39" s="704">
        <v>2.784932659932664</v>
      </c>
      <c r="M39" s="704">
        <v>3.059251891481944</v>
      </c>
      <c r="N39" s="703">
        <v>2.9770046600652078</v>
      </c>
      <c r="O39" s="703">
        <v>0</v>
      </c>
      <c r="P39" s="705">
        <v>0</v>
      </c>
      <c r="Q39" s="136"/>
      <c r="R39" s="136"/>
      <c r="S39" s="136"/>
      <c r="T39" s="142">
        <f t="shared" ref="T39:V39" si="32">C39-C38</f>
        <v>5.9347494110300048E-3</v>
      </c>
      <c r="U39" s="142">
        <f t="shared" si="32"/>
        <v>0.1449053494209096</v>
      </c>
      <c r="V39" s="142">
        <f t="shared" si="32"/>
        <v>-5.8770584705660767E-3</v>
      </c>
      <c r="W39" s="142">
        <f>F39-F38</f>
        <v>3.7073753809067078E-2</v>
      </c>
      <c r="X39" s="142">
        <f t="shared" ref="X39" si="33">G39-G38</f>
        <v>0</v>
      </c>
      <c r="Y39" s="142">
        <f t="shared" ref="Y39:AE39" si="34">H39-H38</f>
        <v>5.7598832097420782E-2</v>
      </c>
      <c r="Z39" s="143">
        <f t="shared" si="34"/>
        <v>1.0393303869924431E-2</v>
      </c>
      <c r="AA39" s="142">
        <f t="shared" si="34"/>
        <v>0</v>
      </c>
      <c r="AB39" s="142">
        <f t="shared" si="34"/>
        <v>3.5684818481902525E-3</v>
      </c>
      <c r="AC39" s="142">
        <f t="shared" si="34"/>
        <v>0.2783981372744706</v>
      </c>
      <c r="AD39" s="142">
        <f t="shared" si="34"/>
        <v>-0.10445952181925833</v>
      </c>
      <c r="AE39" s="143">
        <f t="shared" si="34"/>
        <v>1.9056790289189607E-2</v>
      </c>
    </row>
    <row r="40" spans="1:33">
      <c r="A40" s="668"/>
      <c r="B40" s="681" t="s">
        <v>827</v>
      </c>
      <c r="C40" s="687">
        <v>4.46100917431193</v>
      </c>
      <c r="D40" s="716">
        <v>5.7</v>
      </c>
      <c r="E40" s="716">
        <v>4.5992063492063506</v>
      </c>
      <c r="F40" s="716">
        <v>4.4107687555504107</v>
      </c>
      <c r="G40" s="716">
        <v>0</v>
      </c>
      <c r="H40" s="716">
        <v>7.8333333333333304</v>
      </c>
      <c r="I40" s="687">
        <v>4.5360645591315967</v>
      </c>
      <c r="J40" s="687">
        <v>0</v>
      </c>
      <c r="K40" s="716">
        <v>6.4444444444444402</v>
      </c>
      <c r="L40" s="716">
        <v>9.1479166666666636</v>
      </c>
      <c r="M40" s="716">
        <v>4.1712504234417356</v>
      </c>
      <c r="N40" s="687">
        <v>4.4807137915129163</v>
      </c>
      <c r="O40" s="687">
        <v>0</v>
      </c>
      <c r="P40" s="695">
        <v>0</v>
      </c>
      <c r="Q40" s="136"/>
      <c r="R40" s="136"/>
      <c r="S40" s="136"/>
      <c r="Z40" s="137"/>
      <c r="AE40" s="137"/>
    </row>
    <row r="41" spans="1:33">
      <c r="A41" s="668"/>
      <c r="B41" s="681" t="s">
        <v>828</v>
      </c>
      <c r="C41" s="687">
        <v>4.5416666666666696</v>
      </c>
      <c r="D41" s="694">
        <v>3.84572072072072</v>
      </c>
      <c r="E41" s="694">
        <v>4.8257006831368141</v>
      </c>
      <c r="F41" s="694">
        <v>5.4188295637127659</v>
      </c>
      <c r="G41" s="694">
        <v>0</v>
      </c>
      <c r="H41" s="694">
        <v>4.4515669515669529</v>
      </c>
      <c r="I41" s="687">
        <v>4.8820368276324455</v>
      </c>
      <c r="J41" s="687">
        <v>0</v>
      </c>
      <c r="K41" s="694">
        <v>2.8478260869565197</v>
      </c>
      <c r="L41" s="694">
        <v>4.243055555555558</v>
      </c>
      <c r="M41" s="694">
        <v>4.6245646945646941</v>
      </c>
      <c r="N41" s="687">
        <v>4.3973492063492063</v>
      </c>
      <c r="O41" s="687">
        <v>0</v>
      </c>
      <c r="P41" s="695">
        <v>0</v>
      </c>
      <c r="Q41" s="136"/>
      <c r="R41" s="136"/>
      <c r="S41" s="136"/>
      <c r="T41" s="142">
        <f t="shared" ref="T41:X41" si="35">C41-C40</f>
        <v>8.0657492354739624E-2</v>
      </c>
      <c r="U41" s="142">
        <f t="shared" si="35"/>
        <v>-1.8542792792792802</v>
      </c>
      <c r="V41" s="142">
        <f t="shared" si="35"/>
        <v>0.22649433393046348</v>
      </c>
      <c r="W41" s="169">
        <f t="shared" si="35"/>
        <v>1.0080608081623552</v>
      </c>
      <c r="X41" s="142">
        <f t="shared" si="35"/>
        <v>0</v>
      </c>
      <c r="Y41" s="142">
        <f t="shared" ref="Y41:AE41" si="36">H41-H40</f>
        <v>-3.3817663817663774</v>
      </c>
      <c r="Z41" s="143">
        <f t="shared" si="36"/>
        <v>0.34597226850084883</v>
      </c>
      <c r="AA41" s="142">
        <f t="shared" si="36"/>
        <v>0</v>
      </c>
      <c r="AB41" s="142">
        <f t="shared" si="36"/>
        <v>-3.5966183574879205</v>
      </c>
      <c r="AC41" s="142">
        <f t="shared" si="36"/>
        <v>-4.9048611111111056</v>
      </c>
      <c r="AD41" s="142">
        <f t="shared" si="36"/>
        <v>0.45331427112295852</v>
      </c>
      <c r="AE41" s="143">
        <f t="shared" si="36"/>
        <v>-8.3364585163709926E-2</v>
      </c>
      <c r="AG41" s="67" t="s">
        <v>857</v>
      </c>
    </row>
    <row r="42" spans="1:33">
      <c r="A42" s="668"/>
      <c r="B42" s="681" t="s">
        <v>829</v>
      </c>
      <c r="C42" s="687">
        <v>0</v>
      </c>
      <c r="D42" s="694">
        <v>0</v>
      </c>
      <c r="E42" s="694">
        <v>0</v>
      </c>
      <c r="F42" s="694">
        <v>0</v>
      </c>
      <c r="G42" s="694">
        <v>0</v>
      </c>
      <c r="H42" s="694">
        <v>0</v>
      </c>
      <c r="I42" s="687">
        <v>0</v>
      </c>
      <c r="J42" s="687">
        <v>0</v>
      </c>
      <c r="K42" s="694">
        <v>0</v>
      </c>
      <c r="L42" s="694">
        <v>0</v>
      </c>
      <c r="M42" s="694">
        <v>0</v>
      </c>
      <c r="N42" s="687">
        <v>0</v>
      </c>
      <c r="O42" s="687">
        <v>0</v>
      </c>
      <c r="P42" s="695">
        <v>0</v>
      </c>
      <c r="Q42" s="136"/>
      <c r="R42" s="136"/>
      <c r="S42" s="136"/>
      <c r="Z42" s="137"/>
      <c r="AE42" s="137"/>
    </row>
    <row r="43" spans="1:33" ht="13.5" thickBot="1">
      <c r="A43" s="668"/>
      <c r="B43" s="681" t="s">
        <v>830</v>
      </c>
      <c r="C43" s="687">
        <v>0</v>
      </c>
      <c r="D43" s="694">
        <v>0</v>
      </c>
      <c r="E43" s="694">
        <v>0</v>
      </c>
      <c r="F43" s="694">
        <v>0</v>
      </c>
      <c r="G43" s="694">
        <v>0</v>
      </c>
      <c r="H43" s="694">
        <v>0</v>
      </c>
      <c r="I43" s="687">
        <v>0</v>
      </c>
      <c r="J43" s="687">
        <v>0</v>
      </c>
      <c r="K43" s="694">
        <v>0</v>
      </c>
      <c r="L43" s="694">
        <v>0</v>
      </c>
      <c r="M43" s="694">
        <v>0</v>
      </c>
      <c r="N43" s="687">
        <v>0</v>
      </c>
      <c r="O43" s="687">
        <v>0</v>
      </c>
      <c r="P43" s="695">
        <v>0</v>
      </c>
      <c r="Q43" s="136"/>
      <c r="R43" s="136"/>
      <c r="S43" s="136"/>
      <c r="T43" s="142">
        <f t="shared" ref="T43:X43" si="37">C43-C42</f>
        <v>0</v>
      </c>
      <c r="U43" s="142">
        <f t="shared" si="37"/>
        <v>0</v>
      </c>
      <c r="V43" s="142">
        <f t="shared" si="37"/>
        <v>0</v>
      </c>
      <c r="W43" s="142">
        <f t="shared" si="37"/>
        <v>0</v>
      </c>
      <c r="X43" s="142">
        <f t="shared" si="37"/>
        <v>0</v>
      </c>
      <c r="Y43" s="142">
        <f t="shared" ref="Y43:AE43" si="38">H43-H42</f>
        <v>0</v>
      </c>
      <c r="Z43" s="143">
        <f t="shared" si="38"/>
        <v>0</v>
      </c>
      <c r="AA43" s="142">
        <f t="shared" si="38"/>
        <v>0</v>
      </c>
      <c r="AB43" s="142">
        <f t="shared" si="38"/>
        <v>0</v>
      </c>
      <c r="AC43" s="142">
        <f t="shared" si="38"/>
        <v>0</v>
      </c>
      <c r="AD43" s="142">
        <f t="shared" si="38"/>
        <v>0</v>
      </c>
      <c r="AE43" s="143">
        <f t="shared" si="38"/>
        <v>0</v>
      </c>
    </row>
    <row r="44" spans="1:33" ht="13.5" thickTop="1">
      <c r="A44" s="668"/>
      <c r="B44" s="709" t="s">
        <v>831</v>
      </c>
      <c r="C44" s="710">
        <v>4.1368734434164383</v>
      </c>
      <c r="D44" s="711">
        <v>4.6009615384615374</v>
      </c>
      <c r="E44" s="711">
        <v>4.0852989861369737</v>
      </c>
      <c r="F44" s="711">
        <v>4.1870580776271824</v>
      </c>
      <c r="G44" s="711">
        <v>0</v>
      </c>
      <c r="H44" s="711">
        <v>4.4317129629629584</v>
      </c>
      <c r="I44" s="710">
        <v>4.1646981613419012</v>
      </c>
      <c r="J44" s="710">
        <v>0</v>
      </c>
      <c r="K44" s="711">
        <v>3.2160998708566488</v>
      </c>
      <c r="L44" s="711">
        <v>2.8635980787876814</v>
      </c>
      <c r="M44" s="711">
        <v>3.4977472576335074</v>
      </c>
      <c r="N44" s="710">
        <v>3.3536042118572253</v>
      </c>
      <c r="O44" s="710">
        <v>0</v>
      </c>
      <c r="P44" s="712">
        <v>0</v>
      </c>
      <c r="Q44" s="150"/>
      <c r="R44" s="150"/>
      <c r="S44" s="150"/>
      <c r="T44" s="163"/>
      <c r="U44" s="163"/>
      <c r="V44" s="163"/>
      <c r="W44" s="163"/>
      <c r="X44" s="163"/>
      <c r="Y44" s="163"/>
      <c r="Z44" s="164"/>
      <c r="AA44" s="163"/>
      <c r="AB44" s="163"/>
      <c r="AC44" s="163"/>
      <c r="AD44" s="163"/>
      <c r="AE44" s="164"/>
      <c r="AF44" s="163"/>
    </row>
    <row r="45" spans="1:33" ht="13.5" thickBot="1">
      <c r="A45" s="668"/>
      <c r="B45" s="709" t="s">
        <v>832</v>
      </c>
      <c r="C45" s="710">
        <v>4.1518919232160698</v>
      </c>
      <c r="D45" s="711">
        <v>4.6753793266951167</v>
      </c>
      <c r="E45" s="711">
        <v>4.095011296489397</v>
      </c>
      <c r="F45" s="711">
        <v>4.4344238137341572</v>
      </c>
      <c r="G45" s="711">
        <v>0</v>
      </c>
      <c r="H45" s="711">
        <v>4.4415082780467436</v>
      </c>
      <c r="I45" s="710">
        <v>4.2025149834666111</v>
      </c>
      <c r="J45" s="710">
        <v>0</v>
      </c>
      <c r="K45" s="711">
        <v>2.760517799352753</v>
      </c>
      <c r="L45" s="711">
        <v>2.8780043341213588</v>
      </c>
      <c r="M45" s="711">
        <v>3.3777187379784341</v>
      </c>
      <c r="N45" s="710">
        <v>3.2347804397900726</v>
      </c>
      <c r="O45" s="710">
        <v>0</v>
      </c>
      <c r="P45" s="712">
        <v>0</v>
      </c>
      <c r="Q45" s="157"/>
      <c r="R45" s="157"/>
      <c r="S45" s="157"/>
      <c r="T45" s="165">
        <f t="shared" ref="T45:X45" si="39">C45-C44</f>
        <v>1.5018479799631557E-2</v>
      </c>
      <c r="U45" s="165">
        <f t="shared" si="39"/>
        <v>7.4417788233579252E-2</v>
      </c>
      <c r="V45" s="165">
        <f t="shared" si="39"/>
        <v>9.712310352423259E-3</v>
      </c>
      <c r="W45" s="165">
        <f t="shared" si="39"/>
        <v>0.24736573610697477</v>
      </c>
      <c r="X45" s="165">
        <f t="shared" si="39"/>
        <v>0</v>
      </c>
      <c r="Y45" s="165">
        <f t="shared" ref="Y45:AE45" si="40">H45-H44</f>
        <v>9.7953150837852832E-3</v>
      </c>
      <c r="Z45" s="166">
        <f t="shared" si="40"/>
        <v>3.7816822124709937E-2</v>
      </c>
      <c r="AA45" s="165">
        <f t="shared" si="40"/>
        <v>0</v>
      </c>
      <c r="AB45" s="165">
        <f t="shared" si="40"/>
        <v>-0.45558207150389585</v>
      </c>
      <c r="AC45" s="165">
        <f t="shared" si="40"/>
        <v>1.4406255333677453E-2</v>
      </c>
      <c r="AD45" s="165">
        <f t="shared" si="40"/>
        <v>-0.12002851965507322</v>
      </c>
      <c r="AE45" s="166">
        <f t="shared" si="40"/>
        <v>-0.11882377206715278</v>
      </c>
      <c r="AF45" s="167"/>
    </row>
    <row r="46" spans="1:33" ht="13.5" thickTop="1">
      <c r="A46" s="668"/>
      <c r="B46" s="681" t="s">
        <v>833</v>
      </c>
      <c r="C46" s="687">
        <v>4.3386071927818</v>
      </c>
      <c r="D46" s="694">
        <v>6.7447257383966193</v>
      </c>
      <c r="E46" s="694">
        <v>5.1740514905149073</v>
      </c>
      <c r="F46" s="694">
        <v>4.7976190476190466</v>
      </c>
      <c r="G46" s="694">
        <v>0</v>
      </c>
      <c r="H46" s="694">
        <v>5.9872262773722627</v>
      </c>
      <c r="I46" s="687">
        <v>4.8716592857889252</v>
      </c>
      <c r="J46" s="687">
        <v>0</v>
      </c>
      <c r="K46" s="694">
        <v>3.86503928170595</v>
      </c>
      <c r="L46" s="694">
        <v>5.3923019431988033</v>
      </c>
      <c r="M46" s="694">
        <v>5.8659238889381866</v>
      </c>
      <c r="N46" s="687">
        <v>5.3921337203190216</v>
      </c>
      <c r="O46" s="687">
        <v>0</v>
      </c>
      <c r="P46" s="695">
        <v>0</v>
      </c>
      <c r="Q46" s="136"/>
      <c r="R46" s="136"/>
      <c r="S46" s="136"/>
      <c r="Z46" s="137"/>
      <c r="AE46" s="137"/>
    </row>
    <row r="47" spans="1:33">
      <c r="A47" s="668"/>
      <c r="B47" s="681" t="s">
        <v>834</v>
      </c>
      <c r="C47" s="687">
        <v>4.3121442125237204</v>
      </c>
      <c r="D47" s="694">
        <v>6.4223891273247498</v>
      </c>
      <c r="E47" s="694">
        <v>4.8618186798137524</v>
      </c>
      <c r="F47" s="694">
        <v>5.1293342965103319</v>
      </c>
      <c r="G47" s="694">
        <v>0</v>
      </c>
      <c r="H47" s="694">
        <v>6.1861445783132556</v>
      </c>
      <c r="I47" s="687">
        <v>4.7750334160056758</v>
      </c>
      <c r="J47" s="687">
        <v>0</v>
      </c>
      <c r="K47" s="694">
        <v>4.5786549707602298</v>
      </c>
      <c r="L47" s="694">
        <v>4.7703545247192665</v>
      </c>
      <c r="M47" s="694">
        <v>5.7420455273550566</v>
      </c>
      <c r="N47" s="687">
        <v>5.277507531335683</v>
      </c>
      <c r="O47" s="687">
        <v>0</v>
      </c>
      <c r="P47" s="695">
        <v>0</v>
      </c>
      <c r="Q47" s="136"/>
      <c r="R47" s="136"/>
      <c r="S47" s="136"/>
      <c r="T47" s="142">
        <f t="shared" ref="T47:X47" si="41">C47-C46</f>
        <v>-2.6462980258079583E-2</v>
      </c>
      <c r="U47" s="142">
        <f t="shared" si="41"/>
        <v>-0.32233661107186951</v>
      </c>
      <c r="V47" s="142">
        <f t="shared" si="41"/>
        <v>-0.31223281070115494</v>
      </c>
      <c r="W47" s="142">
        <f t="shared" si="41"/>
        <v>0.33171524889128534</v>
      </c>
      <c r="X47" s="142">
        <f t="shared" si="41"/>
        <v>0</v>
      </c>
      <c r="Y47" s="142">
        <f t="shared" ref="Y47:AE47" si="42">H47-H46</f>
        <v>0.19891830094099294</v>
      </c>
      <c r="Z47" s="143">
        <f t="shared" si="42"/>
        <v>-9.6625869783249385E-2</v>
      </c>
      <c r="AA47" s="142">
        <f t="shared" si="42"/>
        <v>0</v>
      </c>
      <c r="AB47" s="142">
        <f t="shared" si="42"/>
        <v>0.71361568905427974</v>
      </c>
      <c r="AC47" s="142">
        <f t="shared" si="42"/>
        <v>-0.62194741847953683</v>
      </c>
      <c r="AD47" s="142">
        <f t="shared" si="42"/>
        <v>-0.12387836158313004</v>
      </c>
      <c r="AE47" s="143">
        <f t="shared" si="42"/>
        <v>-0.11462618898333865</v>
      </c>
    </row>
    <row r="48" spans="1:33">
      <c r="A48" s="668"/>
      <c r="B48" s="681" t="s">
        <v>835</v>
      </c>
      <c r="C48" s="687">
        <v>5.1807795698924703</v>
      </c>
      <c r="D48" s="694">
        <v>11.116666666666699</v>
      </c>
      <c r="E48" s="694">
        <v>6.5940476190476183</v>
      </c>
      <c r="F48" s="694">
        <v>8.5282921810699612</v>
      </c>
      <c r="G48" s="694">
        <v>0</v>
      </c>
      <c r="H48" s="694">
        <v>13.889999999999985</v>
      </c>
      <c r="I48" s="687">
        <v>6.485220185821559</v>
      </c>
      <c r="J48" s="687">
        <v>0</v>
      </c>
      <c r="K48" s="694">
        <v>6.19758064516129</v>
      </c>
      <c r="L48" s="694">
        <v>8.5709982943136591</v>
      </c>
      <c r="M48" s="694">
        <v>8.0639319875430928</v>
      </c>
      <c r="N48" s="687">
        <v>7.7550572906214246</v>
      </c>
      <c r="O48" s="687">
        <v>0</v>
      </c>
      <c r="P48" s="695">
        <v>0</v>
      </c>
      <c r="Q48" s="136"/>
      <c r="R48" s="136"/>
      <c r="S48" s="136"/>
      <c r="Z48" s="137"/>
      <c r="AE48" s="137"/>
    </row>
    <row r="49" spans="1:32">
      <c r="A49" s="668"/>
      <c r="B49" s="681" t="s">
        <v>836</v>
      </c>
      <c r="C49" s="687">
        <v>5.3814363143631399</v>
      </c>
      <c r="D49" s="694">
        <v>12.246212121212098</v>
      </c>
      <c r="E49" s="694">
        <v>6.2034050179211491</v>
      </c>
      <c r="F49" s="694">
        <v>7.764492753623184</v>
      </c>
      <c r="G49" s="694">
        <v>0</v>
      </c>
      <c r="H49" s="694">
        <v>14.277777777777786</v>
      </c>
      <c r="I49" s="687">
        <v>6.5397119341563767</v>
      </c>
      <c r="J49" s="687">
        <v>0</v>
      </c>
      <c r="K49" s="694">
        <v>7.20436507936508</v>
      </c>
      <c r="L49" s="694">
        <v>8.5688791242676583</v>
      </c>
      <c r="M49" s="694">
        <v>7.2908619840198803</v>
      </c>
      <c r="N49" s="687">
        <v>7.537832627374498</v>
      </c>
      <c r="O49" s="687">
        <v>0</v>
      </c>
      <c r="P49" s="695">
        <v>0</v>
      </c>
      <c r="Q49" s="136"/>
      <c r="R49" s="136"/>
      <c r="S49" s="136"/>
      <c r="T49" s="142">
        <f t="shared" ref="T49:X49" si="43">C49-C48</f>
        <v>0.2006567444706695</v>
      </c>
      <c r="U49" s="142">
        <f t="shared" si="43"/>
        <v>1.1295454545453989</v>
      </c>
      <c r="V49" s="142">
        <f t="shared" si="43"/>
        <v>-0.3906426011264692</v>
      </c>
      <c r="W49" s="169">
        <f t="shared" si="43"/>
        <v>-0.7637994274467772</v>
      </c>
      <c r="X49" s="169">
        <f t="shared" si="43"/>
        <v>0</v>
      </c>
      <c r="Y49" s="142">
        <f t="shared" ref="Y49:AE49" si="44">H49-H48</f>
        <v>0.38777777777780109</v>
      </c>
      <c r="Z49" s="143">
        <f t="shared" si="44"/>
        <v>5.4491748334817736E-2</v>
      </c>
      <c r="AA49" s="142">
        <f t="shared" si="44"/>
        <v>0</v>
      </c>
      <c r="AB49" s="142">
        <f t="shared" si="44"/>
        <v>1.0067844342037899</v>
      </c>
      <c r="AC49" s="169">
        <f t="shared" si="44"/>
        <v>-2.1191700460008178E-3</v>
      </c>
      <c r="AD49" s="142">
        <f t="shared" si="44"/>
        <v>-0.77307000352321253</v>
      </c>
      <c r="AE49" s="143">
        <f t="shared" si="44"/>
        <v>-0.21722466324692657</v>
      </c>
    </row>
    <row r="50" spans="1:32">
      <c r="A50" s="668"/>
      <c r="B50" s="681" t="s">
        <v>837</v>
      </c>
      <c r="C50" s="687">
        <v>0</v>
      </c>
      <c r="D50" s="694">
        <v>0</v>
      </c>
      <c r="E50" s="694">
        <v>0</v>
      </c>
      <c r="F50" s="694">
        <v>0</v>
      </c>
      <c r="G50" s="694">
        <v>0</v>
      </c>
      <c r="H50" s="694">
        <v>0</v>
      </c>
      <c r="I50" s="687">
        <v>0</v>
      </c>
      <c r="J50" s="687">
        <v>0</v>
      </c>
      <c r="K50" s="694">
        <v>0</v>
      </c>
      <c r="L50" s="694">
        <v>0</v>
      </c>
      <c r="M50" s="694">
        <v>0</v>
      </c>
      <c r="N50" s="687">
        <v>0</v>
      </c>
      <c r="O50" s="687">
        <v>0</v>
      </c>
      <c r="P50" s="695">
        <v>0</v>
      </c>
      <c r="Q50" s="136"/>
      <c r="R50" s="136"/>
      <c r="S50" s="136"/>
      <c r="Z50" s="137"/>
      <c r="AE50" s="137"/>
    </row>
    <row r="51" spans="1:32" ht="13.5" thickBot="1">
      <c r="A51" s="668"/>
      <c r="B51" s="681" t="s">
        <v>838</v>
      </c>
      <c r="C51" s="687">
        <v>0</v>
      </c>
      <c r="D51" s="694">
        <v>0</v>
      </c>
      <c r="E51" s="694">
        <v>0</v>
      </c>
      <c r="F51" s="694">
        <v>0</v>
      </c>
      <c r="G51" s="694">
        <v>0</v>
      </c>
      <c r="H51" s="694">
        <v>0</v>
      </c>
      <c r="I51" s="687">
        <v>0</v>
      </c>
      <c r="J51" s="687">
        <v>0</v>
      </c>
      <c r="K51" s="694">
        <v>0</v>
      </c>
      <c r="L51" s="694">
        <v>0</v>
      </c>
      <c r="M51" s="694">
        <v>0</v>
      </c>
      <c r="N51" s="687">
        <v>0</v>
      </c>
      <c r="O51" s="687">
        <v>0</v>
      </c>
      <c r="P51" s="695">
        <v>0</v>
      </c>
      <c r="Q51" s="136"/>
      <c r="R51" s="136"/>
      <c r="S51" s="136"/>
      <c r="T51" s="142">
        <f t="shared" ref="T51:X51" si="45">C51-C50</f>
        <v>0</v>
      </c>
      <c r="U51" s="142">
        <f t="shared" si="45"/>
        <v>0</v>
      </c>
      <c r="V51" s="142">
        <f t="shared" si="45"/>
        <v>0</v>
      </c>
      <c r="W51" s="142">
        <f t="shared" si="45"/>
        <v>0</v>
      </c>
      <c r="X51" s="142">
        <f t="shared" si="45"/>
        <v>0</v>
      </c>
      <c r="Y51" s="142">
        <f t="shared" ref="Y51:AE51" si="46">H51-H50</f>
        <v>0</v>
      </c>
      <c r="Z51" s="143">
        <f t="shared" si="46"/>
        <v>0</v>
      </c>
      <c r="AA51" s="142">
        <f t="shared" si="46"/>
        <v>0</v>
      </c>
      <c r="AB51" s="142">
        <f t="shared" si="46"/>
        <v>0</v>
      </c>
      <c r="AC51" s="142">
        <f t="shared" si="46"/>
        <v>0</v>
      </c>
      <c r="AD51" s="142">
        <f t="shared" si="46"/>
        <v>0</v>
      </c>
      <c r="AE51" s="143">
        <f t="shared" si="46"/>
        <v>0</v>
      </c>
    </row>
    <row r="52" spans="1:32" ht="13.5" thickTop="1">
      <c r="A52" s="668"/>
      <c r="B52" s="681" t="s">
        <v>839</v>
      </c>
      <c r="C52" s="687">
        <v>4.4114056415526068</v>
      </c>
      <c r="D52" s="694">
        <v>7.0049603174603146</v>
      </c>
      <c r="E52" s="694">
        <v>5.2505128205128218</v>
      </c>
      <c r="F52" s="694">
        <v>5.0543167402876881</v>
      </c>
      <c r="G52" s="694">
        <v>0</v>
      </c>
      <c r="H52" s="694">
        <v>6.3320244328097735</v>
      </c>
      <c r="I52" s="687">
        <v>4.9869560867489007</v>
      </c>
      <c r="J52" s="687">
        <v>0</v>
      </c>
      <c r="K52" s="694">
        <v>4.544420261353137</v>
      </c>
      <c r="L52" s="694">
        <v>5.9886693824790047</v>
      </c>
      <c r="M52" s="694">
        <v>6.4404424892799721</v>
      </c>
      <c r="N52" s="687">
        <v>5.9799572125284772</v>
      </c>
      <c r="O52" s="687">
        <v>0</v>
      </c>
      <c r="P52" s="695">
        <v>0</v>
      </c>
      <c r="Q52" s="150"/>
      <c r="R52" s="150"/>
      <c r="S52" s="150"/>
      <c r="T52" s="163"/>
      <c r="U52" s="163"/>
      <c r="V52" s="163"/>
      <c r="W52" s="163"/>
      <c r="X52" s="163"/>
      <c r="Y52" s="163"/>
      <c r="Z52" s="164"/>
      <c r="AA52" s="163"/>
      <c r="AB52" s="163"/>
      <c r="AC52" s="163"/>
      <c r="AD52" s="163"/>
      <c r="AE52" s="164"/>
      <c r="AF52" s="163"/>
    </row>
    <row r="53" spans="1:32" ht="13.5" thickBot="1">
      <c r="A53" s="668"/>
      <c r="B53" s="681" t="s">
        <v>840</v>
      </c>
      <c r="C53" s="687">
        <v>4.4035430509714262</v>
      </c>
      <c r="D53" s="694">
        <v>6.9268147409685357</v>
      </c>
      <c r="E53" s="694">
        <v>4.9570610687022931</v>
      </c>
      <c r="F53" s="694">
        <v>5.269632084736247</v>
      </c>
      <c r="G53" s="694">
        <v>0</v>
      </c>
      <c r="H53" s="694">
        <v>6.5758792048929697</v>
      </c>
      <c r="I53" s="687">
        <v>4.9096275402714076</v>
      </c>
      <c r="J53" s="687">
        <v>0</v>
      </c>
      <c r="K53" s="694">
        <v>5.3805959891518587</v>
      </c>
      <c r="L53" s="694">
        <v>5.3956808160634857</v>
      </c>
      <c r="M53" s="694">
        <v>6.0398948459444473</v>
      </c>
      <c r="N53" s="687">
        <v>5.7438903993120203</v>
      </c>
      <c r="O53" s="687">
        <v>0</v>
      </c>
      <c r="P53" s="695">
        <v>0</v>
      </c>
      <c r="Q53" s="157"/>
      <c r="R53" s="157"/>
      <c r="S53" s="157"/>
      <c r="T53" s="165">
        <f t="shared" ref="T53:X53" si="47">C53-C52</f>
        <v>-7.8625905811806618E-3</v>
      </c>
      <c r="U53" s="165">
        <f t="shared" si="47"/>
        <v>-7.814557649177889E-2</v>
      </c>
      <c r="V53" s="165">
        <f t="shared" si="47"/>
        <v>-0.29345175181052863</v>
      </c>
      <c r="W53" s="165">
        <f t="shared" si="47"/>
        <v>0.21531534444855893</v>
      </c>
      <c r="X53" s="165">
        <f t="shared" si="47"/>
        <v>0</v>
      </c>
      <c r="Y53" s="165">
        <f t="shared" ref="Y53:AE53" si="48">H53-H52</f>
        <v>0.24385477208319628</v>
      </c>
      <c r="Z53" s="166">
        <f t="shared" si="48"/>
        <v>-7.7328546477493099E-2</v>
      </c>
      <c r="AA53" s="165">
        <f t="shared" si="48"/>
        <v>0</v>
      </c>
      <c r="AB53" s="165">
        <f t="shared" si="48"/>
        <v>0.83617572779872162</v>
      </c>
      <c r="AC53" s="165">
        <f t="shared" si="48"/>
        <v>-0.592988566415519</v>
      </c>
      <c r="AD53" s="165">
        <f t="shared" si="48"/>
        <v>-0.40054764333552484</v>
      </c>
      <c r="AE53" s="166">
        <f t="shared" si="48"/>
        <v>-0.23606681321645695</v>
      </c>
      <c r="AF53" s="167"/>
    </row>
    <row r="54" spans="1:32" ht="13.5" thickTop="1">
      <c r="A54" s="668"/>
      <c r="B54" s="681" t="s">
        <v>841</v>
      </c>
      <c r="C54" s="687">
        <v>2.9461964831804299</v>
      </c>
      <c r="D54" s="694">
        <v>4.1886427566807303</v>
      </c>
      <c r="E54" s="694">
        <v>3.1601562499999991</v>
      </c>
      <c r="F54" s="694">
        <v>3.2259206798866842</v>
      </c>
      <c r="G54" s="694">
        <v>0</v>
      </c>
      <c r="H54" s="694">
        <v>3.4760416666666698</v>
      </c>
      <c r="I54" s="687">
        <v>3.2890522380519349</v>
      </c>
      <c r="J54" s="687">
        <v>0</v>
      </c>
      <c r="K54" s="694">
        <v>3.0892857142857104</v>
      </c>
      <c r="L54" s="694">
        <v>3.3230621693121676</v>
      </c>
      <c r="M54" s="694">
        <v>3.5159600381196832</v>
      </c>
      <c r="N54" s="687">
        <v>3.4342673808291173</v>
      </c>
      <c r="O54" s="687">
        <v>0</v>
      </c>
      <c r="P54" s="695">
        <v>0</v>
      </c>
      <c r="Q54" s="136"/>
      <c r="R54" s="136"/>
      <c r="S54" s="136"/>
      <c r="Z54" s="137"/>
      <c r="AE54" s="137"/>
    </row>
    <row r="55" spans="1:32">
      <c r="A55" s="668"/>
      <c r="B55" s="681" t="s">
        <v>842</v>
      </c>
      <c r="C55" s="687">
        <v>2.9599567099567099</v>
      </c>
      <c r="D55" s="694">
        <v>3.97040343915344</v>
      </c>
      <c r="E55" s="694">
        <v>3.0134715910778493</v>
      </c>
      <c r="F55" s="694">
        <v>3.3213981244671777</v>
      </c>
      <c r="G55" s="694">
        <v>0</v>
      </c>
      <c r="H55" s="694">
        <v>3.6386883273164892</v>
      </c>
      <c r="I55" s="687">
        <v>3.2280109330056388</v>
      </c>
      <c r="J55" s="687">
        <v>0</v>
      </c>
      <c r="K55" s="694">
        <v>3.9583333333333299</v>
      </c>
      <c r="L55" s="694">
        <v>3.6400591681876757</v>
      </c>
      <c r="M55" s="694">
        <v>3.7907207208781286</v>
      </c>
      <c r="N55" s="687">
        <v>3.7675250854153624</v>
      </c>
      <c r="O55" s="687">
        <v>0</v>
      </c>
      <c r="P55" s="695">
        <v>0</v>
      </c>
      <c r="Q55" s="136"/>
      <c r="R55" s="136"/>
      <c r="S55" s="136"/>
      <c r="T55" s="142">
        <f t="shared" ref="T55:X55" si="49">C55-C54</f>
        <v>1.3760226776279971E-2</v>
      </c>
      <c r="U55" s="142">
        <f t="shared" si="49"/>
        <v>-0.21823931752729031</v>
      </c>
      <c r="V55" s="142">
        <f t="shared" si="49"/>
        <v>-0.14668465892214977</v>
      </c>
      <c r="W55" s="142">
        <f t="shared" si="49"/>
        <v>9.5477444580493565E-2</v>
      </c>
      <c r="X55" s="142">
        <f t="shared" si="49"/>
        <v>0</v>
      </c>
      <c r="Y55" s="142">
        <f t="shared" ref="Y55:AE55" si="50">H55-H54</f>
        <v>0.16264666064981936</v>
      </c>
      <c r="Z55" s="143">
        <f t="shared" si="50"/>
        <v>-6.1041305046296124E-2</v>
      </c>
      <c r="AA55" s="142">
        <f t="shared" si="50"/>
        <v>0</v>
      </c>
      <c r="AB55" s="142">
        <f t="shared" si="50"/>
        <v>0.86904761904761951</v>
      </c>
      <c r="AC55" s="142">
        <f t="shared" si="50"/>
        <v>0.31699699887550814</v>
      </c>
      <c r="AD55" s="142">
        <f t="shared" si="50"/>
        <v>0.27476068275844545</v>
      </c>
      <c r="AE55" s="143">
        <f t="shared" si="50"/>
        <v>0.33325770458624504</v>
      </c>
    </row>
    <row r="56" spans="1:32">
      <c r="A56" s="668"/>
      <c r="B56" s="681" t="s">
        <v>843</v>
      </c>
      <c r="C56" s="687">
        <v>3.4392543859649103</v>
      </c>
      <c r="D56" s="694">
        <v>4.6585106382978703</v>
      </c>
      <c r="E56" s="694">
        <v>3.756651884700668</v>
      </c>
      <c r="F56" s="694">
        <v>4.0000000000000018</v>
      </c>
      <c r="G56" s="694">
        <v>0</v>
      </c>
      <c r="H56" s="694">
        <v>5.441570881226057</v>
      </c>
      <c r="I56" s="687">
        <v>3.9651984774333875</v>
      </c>
      <c r="J56" s="687">
        <v>0</v>
      </c>
      <c r="K56" s="694">
        <v>4.2465986394557804</v>
      </c>
      <c r="L56" s="694">
        <v>4.9418068889811257</v>
      </c>
      <c r="M56" s="694">
        <v>4.1242201805532979</v>
      </c>
      <c r="N56" s="687">
        <v>4.2970759003682648</v>
      </c>
      <c r="O56" s="687">
        <v>0</v>
      </c>
      <c r="P56" s="695">
        <v>0</v>
      </c>
      <c r="Q56" s="136"/>
      <c r="R56" s="136"/>
      <c r="S56" s="136"/>
      <c r="Z56" s="137"/>
      <c r="AE56" s="137"/>
    </row>
    <row r="57" spans="1:32">
      <c r="A57" s="668"/>
      <c r="B57" s="681" t="s">
        <v>844</v>
      </c>
      <c r="C57" s="687">
        <v>3.9164420485175202</v>
      </c>
      <c r="D57" s="694">
        <v>4.5416666666666696</v>
      </c>
      <c r="E57" s="694">
        <v>3.0121042830540041</v>
      </c>
      <c r="F57" s="694">
        <v>4.0597062579821195</v>
      </c>
      <c r="G57" s="694">
        <v>0</v>
      </c>
      <c r="H57" s="694">
        <v>4.6912280701754385</v>
      </c>
      <c r="I57" s="687">
        <v>3.8717381281696635</v>
      </c>
      <c r="J57" s="687">
        <v>0</v>
      </c>
      <c r="K57" s="694">
        <v>4.5106837606837598</v>
      </c>
      <c r="L57" s="694">
        <v>5.6958041958041976</v>
      </c>
      <c r="M57" s="694">
        <v>4.486991787643233</v>
      </c>
      <c r="N57" s="687">
        <v>4.7126791286029741</v>
      </c>
      <c r="O57" s="687">
        <v>0</v>
      </c>
      <c r="P57" s="695">
        <v>0</v>
      </c>
      <c r="Q57" s="136"/>
      <c r="R57" s="136"/>
      <c r="S57" s="136"/>
      <c r="T57" s="142">
        <f t="shared" ref="T57:X57" si="51">C57-C56</f>
        <v>0.47718766255260991</v>
      </c>
      <c r="U57" s="142">
        <f t="shared" si="51"/>
        <v>-0.11684397163120064</v>
      </c>
      <c r="V57" s="142">
        <f t="shared" si="51"/>
        <v>-0.74454760164666389</v>
      </c>
      <c r="W57" s="142">
        <f t="shared" si="51"/>
        <v>5.9706257982117705E-2</v>
      </c>
      <c r="X57" s="142">
        <f t="shared" si="51"/>
        <v>0</v>
      </c>
      <c r="Y57" s="142">
        <f t="shared" ref="Y57:AE57" si="52">H57-H56</f>
        <v>-0.75034281105061851</v>
      </c>
      <c r="Z57" s="143">
        <f t="shared" si="52"/>
        <v>-9.3460349263724041E-2</v>
      </c>
      <c r="AA57" s="142">
        <f t="shared" si="52"/>
        <v>0</v>
      </c>
      <c r="AB57" s="142">
        <f t="shared" si="52"/>
        <v>0.26408512122797934</v>
      </c>
      <c r="AC57" s="142">
        <f t="shared" si="52"/>
        <v>0.75399730682307187</v>
      </c>
      <c r="AD57" s="142">
        <f t="shared" si="52"/>
        <v>0.36277160708993517</v>
      </c>
      <c r="AE57" s="143">
        <f t="shared" si="52"/>
        <v>0.4156032282347093</v>
      </c>
    </row>
    <row r="58" spans="1:32">
      <c r="A58" s="668"/>
      <c r="B58" s="681" t="s">
        <v>845</v>
      </c>
      <c r="C58" s="687">
        <v>0</v>
      </c>
      <c r="D58" s="694">
        <v>0</v>
      </c>
      <c r="E58" s="694">
        <v>0</v>
      </c>
      <c r="F58" s="694">
        <v>0</v>
      </c>
      <c r="G58" s="694">
        <v>0</v>
      </c>
      <c r="H58" s="694">
        <v>0</v>
      </c>
      <c r="I58" s="687">
        <v>0</v>
      </c>
      <c r="J58" s="687">
        <v>0</v>
      </c>
      <c r="K58" s="694">
        <v>0</v>
      </c>
      <c r="L58" s="694">
        <v>0</v>
      </c>
      <c r="M58" s="694">
        <v>0</v>
      </c>
      <c r="N58" s="687">
        <v>0</v>
      </c>
      <c r="O58" s="687">
        <v>0</v>
      </c>
      <c r="P58" s="695">
        <v>0</v>
      </c>
      <c r="Q58" s="136"/>
      <c r="R58" s="136"/>
      <c r="S58" s="136"/>
      <c r="Z58" s="137"/>
      <c r="AE58" s="137"/>
    </row>
    <row r="59" spans="1:32" ht="13.5" thickBot="1">
      <c r="A59" s="668"/>
      <c r="B59" s="681" t="s">
        <v>846</v>
      </c>
      <c r="C59" s="687">
        <v>0</v>
      </c>
      <c r="D59" s="694">
        <v>0</v>
      </c>
      <c r="E59" s="694">
        <v>0</v>
      </c>
      <c r="F59" s="694">
        <v>0</v>
      </c>
      <c r="G59" s="694">
        <v>0</v>
      </c>
      <c r="H59" s="694">
        <v>0</v>
      </c>
      <c r="I59" s="687">
        <v>0</v>
      </c>
      <c r="J59" s="687">
        <v>0</v>
      </c>
      <c r="K59" s="694">
        <v>0</v>
      </c>
      <c r="L59" s="694">
        <v>0</v>
      </c>
      <c r="M59" s="694">
        <v>0</v>
      </c>
      <c r="N59" s="687">
        <v>0</v>
      </c>
      <c r="O59" s="687">
        <v>0</v>
      </c>
      <c r="P59" s="695">
        <v>0</v>
      </c>
      <c r="Q59" s="136"/>
      <c r="R59" s="136"/>
      <c r="S59" s="136"/>
      <c r="T59" s="142">
        <f t="shared" ref="T59:X59" si="53">C59-C58</f>
        <v>0</v>
      </c>
      <c r="U59" s="142">
        <f t="shared" si="53"/>
        <v>0</v>
      </c>
      <c r="V59" s="142">
        <f t="shared" si="53"/>
        <v>0</v>
      </c>
      <c r="W59" s="142">
        <f t="shared" si="53"/>
        <v>0</v>
      </c>
      <c r="X59" s="142">
        <f t="shared" si="53"/>
        <v>0</v>
      </c>
      <c r="Y59" s="142">
        <f t="shared" ref="Y59:AE59" si="54">H59-H58</f>
        <v>0</v>
      </c>
      <c r="Z59" s="143">
        <f t="shared" si="54"/>
        <v>0</v>
      </c>
      <c r="AA59" s="142">
        <f t="shared" si="54"/>
        <v>0</v>
      </c>
      <c r="AB59" s="142">
        <f t="shared" si="54"/>
        <v>0</v>
      </c>
      <c r="AC59" s="142">
        <f t="shared" si="54"/>
        <v>0</v>
      </c>
      <c r="AD59" s="142">
        <f t="shared" si="54"/>
        <v>0</v>
      </c>
      <c r="AE59" s="143">
        <f t="shared" si="54"/>
        <v>0</v>
      </c>
    </row>
    <row r="60" spans="1:32" ht="13.5" thickTop="1">
      <c r="A60" s="668"/>
      <c r="B60" s="681" t="s">
        <v>847</v>
      </c>
      <c r="C60" s="687">
        <v>3.0958466453674127</v>
      </c>
      <c r="D60" s="694">
        <v>4.3443817583450857</v>
      </c>
      <c r="E60" s="694">
        <v>3.3155690352397458</v>
      </c>
      <c r="F60" s="694">
        <v>3.3585680751173697</v>
      </c>
      <c r="G60" s="694">
        <v>0</v>
      </c>
      <c r="H60" s="694">
        <v>3.8961916461916499</v>
      </c>
      <c r="I60" s="687">
        <v>3.472246777163905</v>
      </c>
      <c r="J60" s="687">
        <v>0</v>
      </c>
      <c r="K60" s="694">
        <v>3.7779347276100501</v>
      </c>
      <c r="L60" s="694">
        <v>3.9093501201717671</v>
      </c>
      <c r="M60" s="694">
        <v>3.7649580607652426</v>
      </c>
      <c r="N60" s="687">
        <v>3.7977792089921336</v>
      </c>
      <c r="O60" s="687">
        <v>0</v>
      </c>
      <c r="P60" s="695">
        <v>0</v>
      </c>
      <c r="Q60" s="150"/>
      <c r="R60" s="150"/>
      <c r="S60" s="150"/>
      <c r="T60" s="163"/>
      <c r="U60" s="163"/>
      <c r="V60" s="163"/>
      <c r="W60" s="163"/>
      <c r="X60" s="163"/>
      <c r="Y60" s="163"/>
      <c r="Z60" s="164"/>
      <c r="AA60" s="163"/>
      <c r="AB60" s="163"/>
      <c r="AC60" s="163"/>
      <c r="AD60" s="163"/>
      <c r="AE60" s="164"/>
      <c r="AF60" s="163"/>
    </row>
    <row r="61" spans="1:32" ht="13.5" thickBot="1">
      <c r="A61" s="668"/>
      <c r="B61" s="681" t="s">
        <v>848</v>
      </c>
      <c r="C61" s="687">
        <v>3.233976833976834</v>
      </c>
      <c r="D61" s="694">
        <v>4.1808688387635771</v>
      </c>
      <c r="E61" s="694">
        <v>3.0131745666406302</v>
      </c>
      <c r="F61" s="694">
        <v>3.4557763830776387</v>
      </c>
      <c r="G61" s="694">
        <v>0</v>
      </c>
      <c r="H61" s="694">
        <v>3.9074820788530489</v>
      </c>
      <c r="I61" s="687">
        <v>3.3969700421697975</v>
      </c>
      <c r="J61" s="687">
        <v>0</v>
      </c>
      <c r="K61" s="694">
        <v>4.2393966038877515</v>
      </c>
      <c r="L61" s="694">
        <v>4.3081763021630453</v>
      </c>
      <c r="M61" s="694">
        <v>4.0829410233138459</v>
      </c>
      <c r="N61" s="687">
        <v>4.1535250043654743</v>
      </c>
      <c r="O61" s="687">
        <v>0</v>
      </c>
      <c r="P61" s="695">
        <v>0</v>
      </c>
      <c r="Q61" s="157"/>
      <c r="R61" s="157"/>
      <c r="S61" s="157"/>
      <c r="T61" s="165">
        <f t="shared" ref="T61:X61" si="55">C61-C60</f>
        <v>0.13813018860942128</v>
      </c>
      <c r="U61" s="165">
        <f t="shared" si="55"/>
        <v>-0.1635129195815086</v>
      </c>
      <c r="V61" s="165">
        <f t="shared" si="55"/>
        <v>-0.30239446859911556</v>
      </c>
      <c r="W61" s="165">
        <f t="shared" si="55"/>
        <v>9.7208307960269025E-2</v>
      </c>
      <c r="X61" s="165">
        <f t="shared" si="55"/>
        <v>0</v>
      </c>
      <c r="Y61" s="165">
        <f t="shared" ref="Y61:AE61" si="56">H61-H60</f>
        <v>1.1290432661398953E-2</v>
      </c>
      <c r="Z61" s="166">
        <f t="shared" si="56"/>
        <v>-7.5276734994107475E-2</v>
      </c>
      <c r="AA61" s="165">
        <f t="shared" si="56"/>
        <v>0</v>
      </c>
      <c r="AB61" s="165">
        <f t="shared" si="56"/>
        <v>0.46146187627770141</v>
      </c>
      <c r="AC61" s="165">
        <f t="shared" si="56"/>
        <v>0.39882618199127817</v>
      </c>
      <c r="AD61" s="165">
        <f t="shared" si="56"/>
        <v>0.31798296254860325</v>
      </c>
      <c r="AE61" s="166">
        <f t="shared" si="56"/>
        <v>0.35574579537334072</v>
      </c>
      <c r="AF61" s="167"/>
    </row>
    <row r="62" spans="1:32" ht="13.5" thickTop="1">
      <c r="A62" s="668"/>
      <c r="B62" s="681" t="s">
        <v>849</v>
      </c>
      <c r="C62" s="687">
        <v>0</v>
      </c>
      <c r="D62" s="694">
        <v>5.6331699346405202</v>
      </c>
      <c r="E62" s="694">
        <v>2.1061643835616457</v>
      </c>
      <c r="F62" s="694">
        <v>4.027777777777775</v>
      </c>
      <c r="G62" s="694">
        <v>0</v>
      </c>
      <c r="H62" s="694">
        <v>2.6904761904761898</v>
      </c>
      <c r="I62" s="687">
        <v>4.0414499857914166</v>
      </c>
      <c r="J62" s="687">
        <v>0</v>
      </c>
      <c r="K62" s="694">
        <v>4.1472222222222204</v>
      </c>
      <c r="L62" s="694">
        <v>7.7754629629629655</v>
      </c>
      <c r="M62" s="694">
        <v>5.84795321637427</v>
      </c>
      <c r="N62" s="687">
        <v>5.6683693760874974</v>
      </c>
      <c r="O62" s="687">
        <v>0</v>
      </c>
      <c r="P62" s="695">
        <v>0</v>
      </c>
      <c r="Q62" s="136"/>
      <c r="R62" s="136"/>
      <c r="S62" s="136"/>
      <c r="Z62" s="137"/>
      <c r="AE62" s="137"/>
    </row>
    <row r="63" spans="1:32">
      <c r="A63" s="668"/>
      <c r="B63" s="681" t="s">
        <v>850</v>
      </c>
      <c r="C63" s="687">
        <v>0</v>
      </c>
      <c r="D63" s="694">
        <v>8.4405940594059405</v>
      </c>
      <c r="E63" s="694">
        <v>2.258658008658005</v>
      </c>
      <c r="F63" s="694">
        <v>4.1023391812865517</v>
      </c>
      <c r="G63" s="694">
        <v>0</v>
      </c>
      <c r="H63" s="694">
        <v>4.4236111111111072</v>
      </c>
      <c r="I63" s="687">
        <v>5.3171390013495277</v>
      </c>
      <c r="J63" s="687">
        <v>0</v>
      </c>
      <c r="K63" s="694">
        <v>5.1497747747747704</v>
      </c>
      <c r="L63" s="694">
        <v>5.4948830409356741</v>
      </c>
      <c r="M63" s="694">
        <v>5.5792849932384794</v>
      </c>
      <c r="N63" s="687">
        <v>5.4891503443528293</v>
      </c>
      <c r="O63" s="687">
        <v>0</v>
      </c>
      <c r="P63" s="695">
        <v>0</v>
      </c>
      <c r="Q63" s="136"/>
      <c r="R63" s="136"/>
      <c r="S63" s="136"/>
      <c r="T63" s="142">
        <f t="shared" ref="T63:X63" si="57">C63-C62</f>
        <v>0</v>
      </c>
      <c r="U63" s="142">
        <f t="shared" si="57"/>
        <v>2.8074241247654204</v>
      </c>
      <c r="V63" s="142">
        <f t="shared" si="57"/>
        <v>0.15249362509635933</v>
      </c>
      <c r="W63" s="142">
        <f t="shared" si="57"/>
        <v>7.4561403508776714E-2</v>
      </c>
      <c r="X63" s="142">
        <f t="shared" si="57"/>
        <v>0</v>
      </c>
      <c r="Y63" s="142">
        <f t="shared" ref="Y63:AE63" si="58">H63-H62</f>
        <v>1.7331349206349174</v>
      </c>
      <c r="Z63" s="143">
        <f t="shared" si="58"/>
        <v>1.2756890155581111</v>
      </c>
      <c r="AA63" s="142">
        <f t="shared" si="58"/>
        <v>0</v>
      </c>
      <c r="AB63" s="142">
        <f t="shared" si="58"/>
        <v>1.00255255255255</v>
      </c>
      <c r="AC63" s="142">
        <f t="shared" si="58"/>
        <v>-2.2805799220272913</v>
      </c>
      <c r="AD63" s="142">
        <f t="shared" si="58"/>
        <v>-0.26866822313579064</v>
      </c>
      <c r="AE63" s="143">
        <f t="shared" si="58"/>
        <v>-0.17921903173466802</v>
      </c>
    </row>
    <row r="64" spans="1:32">
      <c r="A64" s="668"/>
      <c r="B64" s="681" t="s">
        <v>851</v>
      </c>
      <c r="C64" s="687">
        <v>4.0117627782254406</v>
      </c>
      <c r="D64" s="694">
        <v>4.9572699149265249</v>
      </c>
      <c r="E64" s="694">
        <v>4.1204674796747964</v>
      </c>
      <c r="F64" s="694">
        <v>4.084987966305655</v>
      </c>
      <c r="G64" s="694">
        <v>0</v>
      </c>
      <c r="H64" s="694">
        <v>4.8943865740740744</v>
      </c>
      <c r="I64" s="687">
        <v>4.2154971264148848</v>
      </c>
      <c r="J64" s="687">
        <v>0</v>
      </c>
      <c r="K64" s="694">
        <v>3.4786250790611937</v>
      </c>
      <c r="L64" s="694">
        <v>4.1868893016207487</v>
      </c>
      <c r="M64" s="694">
        <v>4.4284155335095781</v>
      </c>
      <c r="N64" s="687">
        <v>4.2398796660031124</v>
      </c>
      <c r="O64" s="687">
        <v>0</v>
      </c>
      <c r="P64" s="695">
        <v>0</v>
      </c>
      <c r="Q64" s="136"/>
      <c r="R64" s="136"/>
      <c r="S64" s="136"/>
      <c r="Z64" s="137"/>
      <c r="AE64" s="137"/>
    </row>
    <row r="65" spans="1:32">
      <c r="A65" s="668"/>
      <c r="B65" s="681" t="s">
        <v>852</v>
      </c>
      <c r="C65" s="687">
        <v>3.9893492047064978</v>
      </c>
      <c r="D65" s="694">
        <v>4.7377108210952485</v>
      </c>
      <c r="E65" s="694">
        <v>3.9761105871955036</v>
      </c>
      <c r="F65" s="694">
        <v>4.2209340322236439</v>
      </c>
      <c r="G65" s="694">
        <v>0</v>
      </c>
      <c r="H65" s="694">
        <v>4.9559829059829097</v>
      </c>
      <c r="I65" s="687">
        <v>4.1446151206218387</v>
      </c>
      <c r="J65" s="687">
        <v>0</v>
      </c>
      <c r="K65" s="694">
        <v>4.1213298839063803</v>
      </c>
      <c r="L65" s="694">
        <v>4.0491629783062928</v>
      </c>
      <c r="M65" s="694">
        <v>4.3844320101988057</v>
      </c>
      <c r="N65" s="687">
        <v>4.2657733211995552</v>
      </c>
      <c r="O65" s="687">
        <v>0</v>
      </c>
      <c r="P65" s="695">
        <v>0</v>
      </c>
      <c r="Q65" s="136"/>
      <c r="R65" s="136"/>
      <c r="S65" s="136"/>
      <c r="T65" s="142">
        <f t="shared" ref="T65:X65" si="59">C65-C64</f>
        <v>-2.2413573518942798E-2</v>
      </c>
      <c r="U65" s="142">
        <f t="shared" si="59"/>
        <v>-0.21955909383127636</v>
      </c>
      <c r="V65" s="142">
        <f t="shared" si="59"/>
        <v>-0.14435689247929284</v>
      </c>
      <c r="W65" s="142">
        <f t="shared" si="59"/>
        <v>0.13594606591798897</v>
      </c>
      <c r="X65" s="142">
        <f t="shared" si="59"/>
        <v>0</v>
      </c>
      <c r="Y65" s="142">
        <f t="shared" ref="Y65:AE65" si="60">H65-H64</f>
        <v>6.1596331908835289E-2</v>
      </c>
      <c r="Z65" s="143">
        <f t="shared" si="60"/>
        <v>-7.0882005793046154E-2</v>
      </c>
      <c r="AA65" s="142">
        <f t="shared" si="60"/>
        <v>0</v>
      </c>
      <c r="AB65" s="142">
        <f t="shared" si="60"/>
        <v>0.64270480484518666</v>
      </c>
      <c r="AC65" s="142">
        <f t="shared" si="60"/>
        <v>-0.13772632331445589</v>
      </c>
      <c r="AD65" s="142">
        <f t="shared" si="60"/>
        <v>-4.3983523310772377E-2</v>
      </c>
      <c r="AE65" s="143">
        <f t="shared" si="60"/>
        <v>2.5893655196442822E-2</v>
      </c>
    </row>
    <row r="66" spans="1:32">
      <c r="A66" s="668"/>
      <c r="B66" s="681" t="s">
        <v>853</v>
      </c>
      <c r="C66" s="687">
        <v>4.1763907734056973</v>
      </c>
      <c r="D66" s="694">
        <v>5.0588235294117645</v>
      </c>
      <c r="E66" s="694">
        <v>4.1557503075030775</v>
      </c>
      <c r="F66" s="694">
        <v>4.8784666736024436</v>
      </c>
      <c r="G66" s="694">
        <v>0</v>
      </c>
      <c r="H66" s="694">
        <v>7.3448275862068959</v>
      </c>
      <c r="I66" s="687">
        <v>4.5665459466957596</v>
      </c>
      <c r="J66" s="687">
        <v>0</v>
      </c>
      <c r="K66" s="694">
        <v>5.2038944378768957</v>
      </c>
      <c r="L66" s="694">
        <v>6.4707326703271049</v>
      </c>
      <c r="M66" s="694">
        <v>5.2954533411534381</v>
      </c>
      <c r="N66" s="687">
        <v>5.4704271921475378</v>
      </c>
      <c r="O66" s="687">
        <v>0</v>
      </c>
      <c r="P66" s="695">
        <v>0</v>
      </c>
      <c r="Q66" s="136"/>
      <c r="R66" s="136"/>
      <c r="S66" s="136"/>
      <c r="Z66" s="137"/>
      <c r="AE66" s="137"/>
    </row>
    <row r="67" spans="1:32">
      <c r="A67" s="668"/>
      <c r="B67" s="681" t="s">
        <v>854</v>
      </c>
      <c r="C67" s="687">
        <v>4.5070486584811267</v>
      </c>
      <c r="D67" s="694">
        <v>5.0550962453136377</v>
      </c>
      <c r="E67" s="694">
        <v>3.7896350606821367</v>
      </c>
      <c r="F67" s="694">
        <v>5.102112941887019</v>
      </c>
      <c r="G67" s="694">
        <v>0</v>
      </c>
      <c r="H67" s="694">
        <v>6.3769302592832018</v>
      </c>
      <c r="I67" s="687">
        <v>4.5915838942758178</v>
      </c>
      <c r="J67" s="687">
        <v>0</v>
      </c>
      <c r="K67" s="694">
        <v>5.6395797798469554</v>
      </c>
      <c r="L67" s="694">
        <v>6.7104068447703895</v>
      </c>
      <c r="M67" s="694">
        <v>5.2052009347056361</v>
      </c>
      <c r="N67" s="687">
        <v>5.5490457827233346</v>
      </c>
      <c r="O67" s="687">
        <v>0</v>
      </c>
      <c r="P67" s="695">
        <v>0</v>
      </c>
      <c r="Q67" s="136"/>
      <c r="R67" s="136"/>
      <c r="S67" s="136"/>
      <c r="T67" s="142">
        <f t="shared" ref="T67:X67" si="61">C67-C66</f>
        <v>0.33065788507542937</v>
      </c>
      <c r="U67" s="142">
        <f t="shared" si="61"/>
        <v>-3.7272840981268374E-3</v>
      </c>
      <c r="V67" s="142">
        <f t="shared" si="61"/>
        <v>-0.36611524682094077</v>
      </c>
      <c r="W67" s="169">
        <f t="shared" si="61"/>
        <v>0.22364626828457546</v>
      </c>
      <c r="X67" s="142">
        <f t="shared" si="61"/>
        <v>0</v>
      </c>
      <c r="Y67" s="142">
        <f t="shared" ref="Y67:AE67" si="62">H67-H66</f>
        <v>-0.96789732692369412</v>
      </c>
      <c r="Z67" s="143">
        <f t="shared" si="62"/>
        <v>2.5037947580058173E-2</v>
      </c>
      <c r="AA67" s="142">
        <f t="shared" si="62"/>
        <v>0</v>
      </c>
      <c r="AB67" s="142">
        <f t="shared" si="62"/>
        <v>0.4356853419700597</v>
      </c>
      <c r="AC67" s="142">
        <f t="shared" si="62"/>
        <v>0.23967417444328465</v>
      </c>
      <c r="AD67" s="142">
        <f t="shared" si="62"/>
        <v>-9.025240644780208E-2</v>
      </c>
      <c r="AE67" s="143">
        <f t="shared" si="62"/>
        <v>7.8618590575796787E-2</v>
      </c>
    </row>
    <row r="68" spans="1:32">
      <c r="A68" s="668"/>
      <c r="B68" s="681" t="s">
        <v>855</v>
      </c>
      <c r="C68" s="687">
        <v>4.035590514369952</v>
      </c>
      <c r="D68" s="694">
        <v>4.9804535959415075</v>
      </c>
      <c r="E68" s="694">
        <v>4.1245871032600885</v>
      </c>
      <c r="F68" s="694">
        <v>4.2063149857699962</v>
      </c>
      <c r="G68" s="694">
        <v>0</v>
      </c>
      <c r="H68" s="694">
        <v>5.1185594111461628</v>
      </c>
      <c r="I68" s="687">
        <v>4.2638653633642871</v>
      </c>
      <c r="J68" s="687">
        <v>0</v>
      </c>
      <c r="K68" s="694">
        <v>4.10456805839745</v>
      </c>
      <c r="L68" s="694">
        <v>4.7160250735867866</v>
      </c>
      <c r="M68" s="694">
        <v>4.7198351416706616</v>
      </c>
      <c r="N68" s="687">
        <v>4.629804339226256</v>
      </c>
      <c r="O68" s="687">
        <v>0</v>
      </c>
      <c r="P68" s="695">
        <v>0</v>
      </c>
      <c r="Q68" s="136"/>
      <c r="R68" s="136"/>
      <c r="S68" s="136"/>
      <c r="Z68" s="137"/>
      <c r="AE68" s="137"/>
    </row>
    <row r="69" spans="1:32" ht="13.5" thickBot="1">
      <c r="A69" s="668"/>
      <c r="B69" s="681" t="s">
        <v>856</v>
      </c>
      <c r="C69" s="687">
        <v>4.0624373594863137</v>
      </c>
      <c r="D69" s="694">
        <v>4.8225929694327245</v>
      </c>
      <c r="E69" s="694">
        <v>3.9561876496771893</v>
      </c>
      <c r="F69" s="694">
        <v>4.3545257563921762</v>
      </c>
      <c r="G69" s="694">
        <v>0</v>
      </c>
      <c r="H69" s="694">
        <v>5.1105466491663956</v>
      </c>
      <c r="I69" s="687">
        <v>4.206689531087191</v>
      </c>
      <c r="J69" s="687">
        <v>0</v>
      </c>
      <c r="K69" s="694">
        <v>4.6625291665409794</v>
      </c>
      <c r="L69" s="694">
        <v>4.6018316378138495</v>
      </c>
      <c r="M69" s="694">
        <v>4.6163884453855184</v>
      </c>
      <c r="N69" s="687">
        <v>4.6195820460395414</v>
      </c>
      <c r="O69" s="687">
        <v>0</v>
      </c>
      <c r="P69" s="695">
        <v>0</v>
      </c>
      <c r="Q69" s="136"/>
      <c r="R69" s="136"/>
      <c r="S69" s="136"/>
      <c r="T69" s="111">
        <f t="shared" ref="T69:X69" si="63">C69-C68</f>
        <v>2.6846845116361706E-2</v>
      </c>
      <c r="U69" s="111">
        <f t="shared" si="63"/>
        <v>-0.15786062650878296</v>
      </c>
      <c r="V69" s="111">
        <f t="shared" si="63"/>
        <v>-0.16839945358289921</v>
      </c>
      <c r="W69" s="111">
        <f t="shared" si="63"/>
        <v>0.14821077062218002</v>
      </c>
      <c r="X69" s="111">
        <f t="shared" si="63"/>
        <v>0</v>
      </c>
      <c r="Y69" s="111">
        <f t="shared" ref="Y69:AE69" si="64">H69-H68</f>
        <v>-8.0127619797671912E-3</v>
      </c>
      <c r="Z69" s="168">
        <f t="shared" si="64"/>
        <v>-5.7175832277096106E-2</v>
      </c>
      <c r="AA69" s="111">
        <f t="shared" si="64"/>
        <v>0</v>
      </c>
      <c r="AB69" s="111">
        <f t="shared" si="64"/>
        <v>0.55796110814352939</v>
      </c>
      <c r="AC69" s="111">
        <f t="shared" si="64"/>
        <v>-0.11419343577293706</v>
      </c>
      <c r="AD69" s="111">
        <f t="shared" si="64"/>
        <v>-0.10344669628514325</v>
      </c>
      <c r="AE69" s="168">
        <f t="shared" si="64"/>
        <v>-1.0222293186714637E-2</v>
      </c>
    </row>
    <row r="70" spans="1:32">
      <c r="A70" s="661" t="s">
        <v>1205</v>
      </c>
      <c r="B70" s="660" t="s">
        <v>825</v>
      </c>
      <c r="C70" s="688">
        <v>0</v>
      </c>
      <c r="D70" s="692">
        <v>0</v>
      </c>
      <c r="E70" s="692">
        <v>0</v>
      </c>
      <c r="F70" s="692">
        <v>0</v>
      </c>
      <c r="G70" s="692">
        <v>0</v>
      </c>
      <c r="H70" s="692">
        <v>0</v>
      </c>
      <c r="I70" s="688">
        <v>0</v>
      </c>
      <c r="J70" s="688">
        <v>0</v>
      </c>
      <c r="K70" s="692">
        <v>0</v>
      </c>
      <c r="L70" s="692">
        <v>0</v>
      </c>
      <c r="M70" s="692">
        <v>0</v>
      </c>
      <c r="N70" s="688">
        <v>0</v>
      </c>
      <c r="O70" s="688">
        <v>0</v>
      </c>
      <c r="P70" s="693">
        <v>0</v>
      </c>
      <c r="Q70" s="136"/>
      <c r="R70" s="136"/>
      <c r="S70" s="136"/>
      <c r="T70" s="136" t="s">
        <v>1037</v>
      </c>
      <c r="Z70" s="137"/>
      <c r="AE70" s="137"/>
    </row>
    <row r="71" spans="1:32">
      <c r="A71" s="668"/>
      <c r="B71" s="702" t="s">
        <v>826</v>
      </c>
      <c r="C71" s="703">
        <v>0</v>
      </c>
      <c r="D71" s="704">
        <v>0</v>
      </c>
      <c r="E71" s="704">
        <v>0</v>
      </c>
      <c r="F71" s="704">
        <v>0</v>
      </c>
      <c r="G71" s="704">
        <v>0</v>
      </c>
      <c r="H71" s="704">
        <v>0</v>
      </c>
      <c r="I71" s="703">
        <v>0</v>
      </c>
      <c r="J71" s="703">
        <v>0</v>
      </c>
      <c r="K71" s="704">
        <v>0</v>
      </c>
      <c r="L71" s="704">
        <v>0</v>
      </c>
      <c r="M71" s="704">
        <v>0</v>
      </c>
      <c r="N71" s="703">
        <v>0</v>
      </c>
      <c r="O71" s="703">
        <v>0</v>
      </c>
      <c r="P71" s="705">
        <v>0</v>
      </c>
      <c r="Q71" s="136"/>
      <c r="R71" s="136"/>
      <c r="S71" s="136"/>
      <c r="T71" s="142">
        <f t="shared" ref="T71:X71" si="65">C71-C70</f>
        <v>0</v>
      </c>
      <c r="U71" s="142">
        <f t="shared" si="65"/>
        <v>0</v>
      </c>
      <c r="V71" s="142">
        <f t="shared" si="65"/>
        <v>0</v>
      </c>
      <c r="W71" s="142">
        <f t="shared" si="65"/>
        <v>0</v>
      </c>
      <c r="X71" s="142">
        <f t="shared" si="65"/>
        <v>0</v>
      </c>
      <c r="Y71" s="142">
        <f t="shared" ref="Y71:AE71" si="66">H71-H70</f>
        <v>0</v>
      </c>
      <c r="Z71" s="143">
        <f t="shared" si="66"/>
        <v>0</v>
      </c>
      <c r="AA71" s="142">
        <f t="shared" si="66"/>
        <v>0</v>
      </c>
      <c r="AB71" s="142">
        <f t="shared" si="66"/>
        <v>0</v>
      </c>
      <c r="AC71" s="142">
        <f t="shared" si="66"/>
        <v>0</v>
      </c>
      <c r="AD71" s="142">
        <f t="shared" si="66"/>
        <v>0</v>
      </c>
      <c r="AE71" s="143">
        <f t="shared" si="66"/>
        <v>0</v>
      </c>
    </row>
    <row r="72" spans="1:32">
      <c r="A72" s="668"/>
      <c r="B72" s="681" t="s">
        <v>827</v>
      </c>
      <c r="C72" s="687">
        <v>0</v>
      </c>
      <c r="D72" s="716">
        <v>0</v>
      </c>
      <c r="E72" s="716">
        <v>0</v>
      </c>
      <c r="F72" s="716">
        <v>0</v>
      </c>
      <c r="G72" s="716">
        <v>0</v>
      </c>
      <c r="H72" s="716">
        <v>0</v>
      </c>
      <c r="I72" s="687">
        <v>0</v>
      </c>
      <c r="J72" s="687">
        <v>0</v>
      </c>
      <c r="K72" s="716">
        <v>0</v>
      </c>
      <c r="L72" s="716">
        <v>0</v>
      </c>
      <c r="M72" s="716">
        <v>0</v>
      </c>
      <c r="N72" s="687">
        <v>0</v>
      </c>
      <c r="O72" s="687">
        <v>0</v>
      </c>
      <c r="P72" s="695">
        <v>0</v>
      </c>
      <c r="Q72" s="136"/>
      <c r="R72" s="136"/>
      <c r="S72" s="136"/>
      <c r="Z72" s="137"/>
      <c r="AE72" s="137"/>
    </row>
    <row r="73" spans="1:32">
      <c r="A73" s="668"/>
      <c r="B73" s="681" t="s">
        <v>828</v>
      </c>
      <c r="C73" s="687">
        <v>0</v>
      </c>
      <c r="D73" s="694">
        <v>0</v>
      </c>
      <c r="E73" s="694">
        <v>0</v>
      </c>
      <c r="F73" s="694">
        <v>0</v>
      </c>
      <c r="G73" s="694">
        <v>0</v>
      </c>
      <c r="H73" s="694">
        <v>0</v>
      </c>
      <c r="I73" s="687">
        <v>0</v>
      </c>
      <c r="J73" s="687">
        <v>0</v>
      </c>
      <c r="K73" s="694">
        <v>0</v>
      </c>
      <c r="L73" s="694">
        <v>0</v>
      </c>
      <c r="M73" s="694">
        <v>0</v>
      </c>
      <c r="N73" s="687">
        <v>0</v>
      </c>
      <c r="O73" s="687">
        <v>0</v>
      </c>
      <c r="P73" s="695">
        <v>0</v>
      </c>
      <c r="Q73" s="136"/>
      <c r="R73" s="136"/>
      <c r="S73" s="136"/>
      <c r="T73" s="142">
        <f t="shared" ref="T73:X73" si="67">C73-C72</f>
        <v>0</v>
      </c>
      <c r="U73" s="142">
        <f t="shared" si="67"/>
        <v>0</v>
      </c>
      <c r="V73" s="142">
        <f t="shared" si="67"/>
        <v>0</v>
      </c>
      <c r="W73" s="142">
        <f t="shared" si="67"/>
        <v>0</v>
      </c>
      <c r="X73" s="142">
        <f t="shared" si="67"/>
        <v>0</v>
      </c>
      <c r="Y73" s="142">
        <f t="shared" ref="Y73:AE73" si="68">H73-H72</f>
        <v>0</v>
      </c>
      <c r="Z73" s="143">
        <f t="shared" si="68"/>
        <v>0</v>
      </c>
      <c r="AA73" s="142">
        <f t="shared" si="68"/>
        <v>0</v>
      </c>
      <c r="AB73" s="142">
        <f t="shared" si="68"/>
        <v>0</v>
      </c>
      <c r="AC73" s="142">
        <f t="shared" si="68"/>
        <v>0</v>
      </c>
      <c r="AD73" s="142">
        <f t="shared" si="68"/>
        <v>0</v>
      </c>
      <c r="AE73" s="143">
        <f t="shared" si="68"/>
        <v>0</v>
      </c>
    </row>
    <row r="74" spans="1:32">
      <c r="A74" s="668"/>
      <c r="B74" s="681" t="s">
        <v>829</v>
      </c>
      <c r="C74" s="687">
        <v>0</v>
      </c>
      <c r="D74" s="694">
        <v>0</v>
      </c>
      <c r="E74" s="694">
        <v>0</v>
      </c>
      <c r="F74" s="694">
        <v>0</v>
      </c>
      <c r="G74" s="694">
        <v>0</v>
      </c>
      <c r="H74" s="694">
        <v>0</v>
      </c>
      <c r="I74" s="687">
        <v>0</v>
      </c>
      <c r="J74" s="687">
        <v>0</v>
      </c>
      <c r="K74" s="694">
        <v>0</v>
      </c>
      <c r="L74" s="694">
        <v>0</v>
      </c>
      <c r="M74" s="694">
        <v>0</v>
      </c>
      <c r="N74" s="687">
        <v>0</v>
      </c>
      <c r="O74" s="687">
        <v>0</v>
      </c>
      <c r="P74" s="695">
        <v>0</v>
      </c>
      <c r="Q74" s="136"/>
      <c r="R74" s="136"/>
      <c r="S74" s="136"/>
      <c r="Z74" s="137"/>
      <c r="AE74" s="137"/>
    </row>
    <row r="75" spans="1:32" ht="13.5" thickBot="1">
      <c r="A75" s="668"/>
      <c r="B75" s="681" t="s">
        <v>830</v>
      </c>
      <c r="C75" s="687">
        <v>0</v>
      </c>
      <c r="D75" s="694">
        <v>0</v>
      </c>
      <c r="E75" s="694">
        <v>0</v>
      </c>
      <c r="F75" s="694">
        <v>0</v>
      </c>
      <c r="G75" s="694">
        <v>0</v>
      </c>
      <c r="H75" s="694">
        <v>0</v>
      </c>
      <c r="I75" s="687">
        <v>0</v>
      </c>
      <c r="J75" s="687">
        <v>0</v>
      </c>
      <c r="K75" s="694">
        <v>0</v>
      </c>
      <c r="L75" s="694">
        <v>0</v>
      </c>
      <c r="M75" s="694">
        <v>0</v>
      </c>
      <c r="N75" s="687">
        <v>0</v>
      </c>
      <c r="O75" s="687">
        <v>0</v>
      </c>
      <c r="P75" s="695">
        <v>0</v>
      </c>
      <c r="Q75" s="136"/>
      <c r="R75" s="136"/>
      <c r="S75" s="136"/>
      <c r="T75" s="142">
        <f t="shared" ref="T75:X75" si="69">C75-C74</f>
        <v>0</v>
      </c>
      <c r="U75" s="142">
        <f t="shared" si="69"/>
        <v>0</v>
      </c>
      <c r="V75" s="142">
        <f t="shared" si="69"/>
        <v>0</v>
      </c>
      <c r="W75" s="142">
        <f t="shared" si="69"/>
        <v>0</v>
      </c>
      <c r="X75" s="142">
        <f t="shared" si="69"/>
        <v>0</v>
      </c>
      <c r="Y75" s="142">
        <f t="shared" ref="Y75:AE75" si="70">H75-H74</f>
        <v>0</v>
      </c>
      <c r="Z75" s="143">
        <f t="shared" si="70"/>
        <v>0</v>
      </c>
      <c r="AA75" s="142">
        <f t="shared" si="70"/>
        <v>0</v>
      </c>
      <c r="AB75" s="142">
        <f t="shared" si="70"/>
        <v>0</v>
      </c>
      <c r="AC75" s="142">
        <f t="shared" si="70"/>
        <v>0</v>
      </c>
      <c r="AD75" s="142">
        <f t="shared" si="70"/>
        <v>0</v>
      </c>
      <c r="AE75" s="143">
        <f t="shared" si="70"/>
        <v>0</v>
      </c>
    </row>
    <row r="76" spans="1:32" ht="13.5" thickTop="1">
      <c r="A76" s="668"/>
      <c r="B76" s="709" t="s">
        <v>831</v>
      </c>
      <c r="C76" s="710">
        <v>0</v>
      </c>
      <c r="D76" s="711">
        <v>0</v>
      </c>
      <c r="E76" s="711">
        <v>0</v>
      </c>
      <c r="F76" s="711">
        <v>0</v>
      </c>
      <c r="G76" s="711">
        <v>0</v>
      </c>
      <c r="H76" s="711">
        <v>0</v>
      </c>
      <c r="I76" s="710">
        <v>0</v>
      </c>
      <c r="J76" s="710">
        <v>0</v>
      </c>
      <c r="K76" s="711">
        <v>0</v>
      </c>
      <c r="L76" s="711">
        <v>0</v>
      </c>
      <c r="M76" s="711">
        <v>0</v>
      </c>
      <c r="N76" s="710">
        <v>0</v>
      </c>
      <c r="O76" s="710">
        <v>0</v>
      </c>
      <c r="P76" s="712">
        <v>0</v>
      </c>
      <c r="Q76" s="150"/>
      <c r="R76" s="150"/>
      <c r="S76" s="150"/>
      <c r="T76" s="163"/>
      <c r="U76" s="163"/>
      <c r="V76" s="163"/>
      <c r="W76" s="163"/>
      <c r="X76" s="163"/>
      <c r="Y76" s="163"/>
      <c r="Z76" s="164"/>
      <c r="AA76" s="163"/>
      <c r="AB76" s="163"/>
      <c r="AC76" s="163"/>
      <c r="AD76" s="163"/>
      <c r="AE76" s="164"/>
      <c r="AF76" s="163"/>
    </row>
    <row r="77" spans="1:32" ht="13.5" thickBot="1">
      <c r="A77" s="668"/>
      <c r="B77" s="709" t="s">
        <v>832</v>
      </c>
      <c r="C77" s="710">
        <v>0</v>
      </c>
      <c r="D77" s="711">
        <v>0</v>
      </c>
      <c r="E77" s="711">
        <v>0</v>
      </c>
      <c r="F77" s="711">
        <v>0</v>
      </c>
      <c r="G77" s="711">
        <v>0</v>
      </c>
      <c r="H77" s="711">
        <v>0</v>
      </c>
      <c r="I77" s="710">
        <v>0</v>
      </c>
      <c r="J77" s="710">
        <v>0</v>
      </c>
      <c r="K77" s="711">
        <v>0</v>
      </c>
      <c r="L77" s="711">
        <v>0</v>
      </c>
      <c r="M77" s="711">
        <v>0</v>
      </c>
      <c r="N77" s="710">
        <v>0</v>
      </c>
      <c r="O77" s="710">
        <v>0</v>
      </c>
      <c r="P77" s="712">
        <v>0</v>
      </c>
      <c r="Q77" s="157"/>
      <c r="R77" s="157"/>
      <c r="S77" s="157"/>
      <c r="T77" s="165">
        <f t="shared" ref="T77:X77" si="71">C77-C76</f>
        <v>0</v>
      </c>
      <c r="U77" s="165">
        <f t="shared" si="71"/>
        <v>0</v>
      </c>
      <c r="V77" s="165">
        <f t="shared" si="71"/>
        <v>0</v>
      </c>
      <c r="W77" s="165">
        <f t="shared" si="71"/>
        <v>0</v>
      </c>
      <c r="X77" s="165">
        <f t="shared" si="71"/>
        <v>0</v>
      </c>
      <c r="Y77" s="165">
        <f t="shared" ref="Y77:AE77" si="72">H77-H76</f>
        <v>0</v>
      </c>
      <c r="Z77" s="166">
        <f t="shared" si="72"/>
        <v>0</v>
      </c>
      <c r="AA77" s="165">
        <f t="shared" si="72"/>
        <v>0</v>
      </c>
      <c r="AB77" s="165">
        <f t="shared" si="72"/>
        <v>0</v>
      </c>
      <c r="AC77" s="165">
        <f t="shared" si="72"/>
        <v>0</v>
      </c>
      <c r="AD77" s="165">
        <f t="shared" si="72"/>
        <v>0</v>
      </c>
      <c r="AE77" s="166">
        <f t="shared" si="72"/>
        <v>0</v>
      </c>
      <c r="AF77" s="167"/>
    </row>
    <row r="78" spans="1:32" ht="13.5" thickTop="1">
      <c r="A78" s="668"/>
      <c r="B78" s="681" t="s">
        <v>833</v>
      </c>
      <c r="C78" s="687">
        <v>0</v>
      </c>
      <c r="D78" s="694">
        <v>0</v>
      </c>
      <c r="E78" s="694">
        <v>0</v>
      </c>
      <c r="F78" s="694">
        <v>0</v>
      </c>
      <c r="G78" s="694">
        <v>0</v>
      </c>
      <c r="H78" s="694">
        <v>0</v>
      </c>
      <c r="I78" s="687">
        <v>0</v>
      </c>
      <c r="J78" s="687">
        <v>0</v>
      </c>
      <c r="K78" s="694">
        <v>0</v>
      </c>
      <c r="L78" s="694">
        <v>0</v>
      </c>
      <c r="M78" s="694">
        <v>0</v>
      </c>
      <c r="N78" s="687">
        <v>0</v>
      </c>
      <c r="O78" s="687">
        <v>0</v>
      </c>
      <c r="P78" s="695">
        <v>0</v>
      </c>
      <c r="Q78" s="136"/>
      <c r="R78" s="136"/>
      <c r="S78" s="136"/>
      <c r="Z78" s="137"/>
      <c r="AE78" s="137"/>
    </row>
    <row r="79" spans="1:32">
      <c r="A79" s="668"/>
      <c r="B79" s="681" t="s">
        <v>834</v>
      </c>
      <c r="C79" s="687">
        <v>0</v>
      </c>
      <c r="D79" s="694">
        <v>0</v>
      </c>
      <c r="E79" s="694">
        <v>0</v>
      </c>
      <c r="F79" s="694">
        <v>0</v>
      </c>
      <c r="G79" s="694">
        <v>0</v>
      </c>
      <c r="H79" s="694">
        <v>0</v>
      </c>
      <c r="I79" s="687">
        <v>0</v>
      </c>
      <c r="J79" s="687">
        <v>0</v>
      </c>
      <c r="K79" s="694">
        <v>0</v>
      </c>
      <c r="L79" s="694">
        <v>0</v>
      </c>
      <c r="M79" s="694">
        <v>0</v>
      </c>
      <c r="N79" s="687">
        <v>0</v>
      </c>
      <c r="O79" s="687">
        <v>0</v>
      </c>
      <c r="P79" s="695">
        <v>0</v>
      </c>
      <c r="Q79" s="136"/>
      <c r="R79" s="136"/>
      <c r="S79" s="136"/>
      <c r="T79" s="142">
        <f t="shared" ref="T79:X79" si="73">C79-C78</f>
        <v>0</v>
      </c>
      <c r="U79" s="142">
        <f t="shared" si="73"/>
        <v>0</v>
      </c>
      <c r="V79" s="142">
        <f t="shared" si="73"/>
        <v>0</v>
      </c>
      <c r="W79" s="142">
        <f t="shared" si="73"/>
        <v>0</v>
      </c>
      <c r="X79" s="142">
        <f t="shared" si="73"/>
        <v>0</v>
      </c>
      <c r="Y79" s="142">
        <f t="shared" ref="Y79:AE79" si="74">H79-H78</f>
        <v>0</v>
      </c>
      <c r="Z79" s="143">
        <f t="shared" si="74"/>
        <v>0</v>
      </c>
      <c r="AA79" s="142">
        <f t="shared" si="74"/>
        <v>0</v>
      </c>
      <c r="AB79" s="142">
        <f t="shared" si="74"/>
        <v>0</v>
      </c>
      <c r="AC79" s="142">
        <f t="shared" si="74"/>
        <v>0</v>
      </c>
      <c r="AD79" s="142">
        <f t="shared" si="74"/>
        <v>0</v>
      </c>
      <c r="AE79" s="143">
        <f t="shared" si="74"/>
        <v>0</v>
      </c>
    </row>
    <row r="80" spans="1:32">
      <c r="A80" s="668"/>
      <c r="B80" s="681" t="s">
        <v>835</v>
      </c>
      <c r="C80" s="687">
        <v>0</v>
      </c>
      <c r="D80" s="694">
        <v>0</v>
      </c>
      <c r="E80" s="694">
        <v>0</v>
      </c>
      <c r="F80" s="694">
        <v>0</v>
      </c>
      <c r="G80" s="694">
        <v>0</v>
      </c>
      <c r="H80" s="694">
        <v>0</v>
      </c>
      <c r="I80" s="687">
        <v>0</v>
      </c>
      <c r="J80" s="687">
        <v>0</v>
      </c>
      <c r="K80" s="694">
        <v>0</v>
      </c>
      <c r="L80" s="694">
        <v>0</v>
      </c>
      <c r="M80" s="694">
        <v>0</v>
      </c>
      <c r="N80" s="687">
        <v>0</v>
      </c>
      <c r="O80" s="687">
        <v>0</v>
      </c>
      <c r="P80" s="695">
        <v>0</v>
      </c>
      <c r="Q80" s="136"/>
      <c r="R80" s="136"/>
      <c r="S80" s="136"/>
      <c r="Z80" s="137"/>
      <c r="AE80" s="137"/>
    </row>
    <row r="81" spans="1:32">
      <c r="A81" s="668"/>
      <c r="B81" s="681" t="s">
        <v>836</v>
      </c>
      <c r="C81" s="687">
        <v>0</v>
      </c>
      <c r="D81" s="694">
        <v>0</v>
      </c>
      <c r="E81" s="694">
        <v>0</v>
      </c>
      <c r="F81" s="694">
        <v>0</v>
      </c>
      <c r="G81" s="694">
        <v>0</v>
      </c>
      <c r="H81" s="694">
        <v>0</v>
      </c>
      <c r="I81" s="687">
        <v>0</v>
      </c>
      <c r="J81" s="687">
        <v>0</v>
      </c>
      <c r="K81" s="694">
        <v>0</v>
      </c>
      <c r="L81" s="694">
        <v>0</v>
      </c>
      <c r="M81" s="694">
        <v>0</v>
      </c>
      <c r="N81" s="687">
        <v>0</v>
      </c>
      <c r="O81" s="687">
        <v>0</v>
      </c>
      <c r="P81" s="695">
        <v>0</v>
      </c>
      <c r="Q81" s="136"/>
      <c r="R81" s="136"/>
      <c r="S81" s="136"/>
      <c r="T81" s="142">
        <f t="shared" ref="T81:X81" si="75">C81-C80</f>
        <v>0</v>
      </c>
      <c r="U81" s="142">
        <f t="shared" si="75"/>
        <v>0</v>
      </c>
      <c r="V81" s="142">
        <f t="shared" si="75"/>
        <v>0</v>
      </c>
      <c r="W81" s="142">
        <f t="shared" si="75"/>
        <v>0</v>
      </c>
      <c r="X81" s="142">
        <f t="shared" si="75"/>
        <v>0</v>
      </c>
      <c r="Y81" s="142">
        <f t="shared" ref="Y81:AE81" si="76">H81-H80</f>
        <v>0</v>
      </c>
      <c r="Z81" s="143">
        <f t="shared" si="76"/>
        <v>0</v>
      </c>
      <c r="AA81" s="142">
        <f t="shared" si="76"/>
        <v>0</v>
      </c>
      <c r="AB81" s="142">
        <f t="shared" si="76"/>
        <v>0</v>
      </c>
      <c r="AC81" s="142">
        <f t="shared" si="76"/>
        <v>0</v>
      </c>
      <c r="AD81" s="142">
        <f t="shared" si="76"/>
        <v>0</v>
      </c>
      <c r="AE81" s="143">
        <f t="shared" si="76"/>
        <v>0</v>
      </c>
    </row>
    <row r="82" spans="1:32">
      <c r="A82" s="668"/>
      <c r="B82" s="681" t="s">
        <v>837</v>
      </c>
      <c r="C82" s="687">
        <v>0</v>
      </c>
      <c r="D82" s="694">
        <v>0</v>
      </c>
      <c r="E82" s="694">
        <v>0</v>
      </c>
      <c r="F82" s="694">
        <v>0</v>
      </c>
      <c r="G82" s="694">
        <v>0</v>
      </c>
      <c r="H82" s="694">
        <v>0</v>
      </c>
      <c r="I82" s="687">
        <v>0</v>
      </c>
      <c r="J82" s="687">
        <v>0</v>
      </c>
      <c r="K82" s="694">
        <v>0</v>
      </c>
      <c r="L82" s="694">
        <v>0</v>
      </c>
      <c r="M82" s="694">
        <v>0</v>
      </c>
      <c r="N82" s="687">
        <v>0</v>
      </c>
      <c r="O82" s="687">
        <v>0</v>
      </c>
      <c r="P82" s="695">
        <v>0</v>
      </c>
      <c r="Q82" s="136"/>
      <c r="R82" s="136"/>
      <c r="S82" s="136"/>
      <c r="Z82" s="137"/>
      <c r="AE82" s="137"/>
    </row>
    <row r="83" spans="1:32" ht="13.5" thickBot="1">
      <c r="A83" s="668"/>
      <c r="B83" s="681" t="s">
        <v>838</v>
      </c>
      <c r="C83" s="687">
        <v>0</v>
      </c>
      <c r="D83" s="694">
        <v>0</v>
      </c>
      <c r="E83" s="694">
        <v>0</v>
      </c>
      <c r="F83" s="694">
        <v>0</v>
      </c>
      <c r="G83" s="694">
        <v>0</v>
      </c>
      <c r="H83" s="694">
        <v>0</v>
      </c>
      <c r="I83" s="687">
        <v>0</v>
      </c>
      <c r="J83" s="687">
        <v>0</v>
      </c>
      <c r="K83" s="694">
        <v>0</v>
      </c>
      <c r="L83" s="694">
        <v>0</v>
      </c>
      <c r="M83" s="694">
        <v>0</v>
      </c>
      <c r="N83" s="687">
        <v>0</v>
      </c>
      <c r="O83" s="687">
        <v>0</v>
      </c>
      <c r="P83" s="695">
        <v>0</v>
      </c>
      <c r="Q83" s="136"/>
      <c r="R83" s="136"/>
      <c r="S83" s="136"/>
      <c r="T83" s="142">
        <f t="shared" ref="T83:X83" si="77">C83-C82</f>
        <v>0</v>
      </c>
      <c r="U83" s="142">
        <f t="shared" si="77"/>
        <v>0</v>
      </c>
      <c r="V83" s="142">
        <f t="shared" si="77"/>
        <v>0</v>
      </c>
      <c r="W83" s="142">
        <f t="shared" si="77"/>
        <v>0</v>
      </c>
      <c r="X83" s="142">
        <f t="shared" si="77"/>
        <v>0</v>
      </c>
      <c r="Y83" s="142">
        <f t="shared" ref="Y83:AE83" si="78">H83-H82</f>
        <v>0</v>
      </c>
      <c r="Z83" s="143">
        <f t="shared" si="78"/>
        <v>0</v>
      </c>
      <c r="AA83" s="142">
        <f t="shared" si="78"/>
        <v>0</v>
      </c>
      <c r="AB83" s="142">
        <f t="shared" si="78"/>
        <v>0</v>
      </c>
      <c r="AC83" s="142">
        <f t="shared" si="78"/>
        <v>0</v>
      </c>
      <c r="AD83" s="142">
        <f t="shared" si="78"/>
        <v>0</v>
      </c>
      <c r="AE83" s="143">
        <f t="shared" si="78"/>
        <v>0</v>
      </c>
    </row>
    <row r="84" spans="1:32" ht="13.5" thickTop="1">
      <c r="A84" s="668"/>
      <c r="B84" s="681" t="s">
        <v>839</v>
      </c>
      <c r="C84" s="687">
        <v>0</v>
      </c>
      <c r="D84" s="694">
        <v>0</v>
      </c>
      <c r="E84" s="694">
        <v>0</v>
      </c>
      <c r="F84" s="694">
        <v>0</v>
      </c>
      <c r="G84" s="694">
        <v>0</v>
      </c>
      <c r="H84" s="694">
        <v>0</v>
      </c>
      <c r="I84" s="687">
        <v>0</v>
      </c>
      <c r="J84" s="687">
        <v>0</v>
      </c>
      <c r="K84" s="694">
        <v>0</v>
      </c>
      <c r="L84" s="694">
        <v>0</v>
      </c>
      <c r="M84" s="694">
        <v>0</v>
      </c>
      <c r="N84" s="687">
        <v>0</v>
      </c>
      <c r="O84" s="687">
        <v>0</v>
      </c>
      <c r="P84" s="695">
        <v>0</v>
      </c>
      <c r="Q84" s="150"/>
      <c r="R84" s="150"/>
      <c r="S84" s="150"/>
      <c r="T84" s="163"/>
      <c r="U84" s="163"/>
      <c r="V84" s="163"/>
      <c r="W84" s="163"/>
      <c r="X84" s="163"/>
      <c r="Y84" s="163"/>
      <c r="Z84" s="164"/>
      <c r="AA84" s="163"/>
      <c r="AB84" s="163"/>
      <c r="AC84" s="163"/>
      <c r="AD84" s="163"/>
      <c r="AE84" s="164"/>
      <c r="AF84" s="163"/>
    </row>
    <row r="85" spans="1:32" ht="13.5" thickBot="1">
      <c r="A85" s="668"/>
      <c r="B85" s="681" t="s">
        <v>840</v>
      </c>
      <c r="C85" s="687">
        <v>0</v>
      </c>
      <c r="D85" s="694">
        <v>0</v>
      </c>
      <c r="E85" s="694">
        <v>0</v>
      </c>
      <c r="F85" s="694">
        <v>0</v>
      </c>
      <c r="G85" s="694">
        <v>0</v>
      </c>
      <c r="H85" s="694">
        <v>0</v>
      </c>
      <c r="I85" s="687">
        <v>0</v>
      </c>
      <c r="J85" s="687">
        <v>0</v>
      </c>
      <c r="K85" s="694">
        <v>0</v>
      </c>
      <c r="L85" s="694">
        <v>0</v>
      </c>
      <c r="M85" s="694">
        <v>0</v>
      </c>
      <c r="N85" s="687">
        <v>0</v>
      </c>
      <c r="O85" s="687">
        <v>0</v>
      </c>
      <c r="P85" s="695">
        <v>0</v>
      </c>
      <c r="Q85" s="157"/>
      <c r="R85" s="157"/>
      <c r="S85" s="157"/>
      <c r="T85" s="165">
        <f t="shared" ref="T85:X85" si="79">C85-C84</f>
        <v>0</v>
      </c>
      <c r="U85" s="165">
        <f t="shared" si="79"/>
        <v>0</v>
      </c>
      <c r="V85" s="165">
        <f t="shared" si="79"/>
        <v>0</v>
      </c>
      <c r="W85" s="165">
        <f t="shared" si="79"/>
        <v>0</v>
      </c>
      <c r="X85" s="165">
        <f t="shared" si="79"/>
        <v>0</v>
      </c>
      <c r="Y85" s="165">
        <f t="shared" ref="Y85:AE85" si="80">H85-H84</f>
        <v>0</v>
      </c>
      <c r="Z85" s="166">
        <f t="shared" si="80"/>
        <v>0</v>
      </c>
      <c r="AA85" s="165">
        <f t="shared" si="80"/>
        <v>0</v>
      </c>
      <c r="AB85" s="165">
        <f t="shared" si="80"/>
        <v>0</v>
      </c>
      <c r="AC85" s="165">
        <f t="shared" si="80"/>
        <v>0</v>
      </c>
      <c r="AD85" s="165">
        <f t="shared" si="80"/>
        <v>0</v>
      </c>
      <c r="AE85" s="166">
        <f t="shared" si="80"/>
        <v>0</v>
      </c>
      <c r="AF85" s="167"/>
    </row>
    <row r="86" spans="1:32" ht="13.5" thickTop="1">
      <c r="A86" s="668"/>
      <c r="B86" s="681" t="s">
        <v>841</v>
      </c>
      <c r="C86" s="687">
        <v>0</v>
      </c>
      <c r="D86" s="694">
        <v>0</v>
      </c>
      <c r="E86" s="694">
        <v>0</v>
      </c>
      <c r="F86" s="694">
        <v>0</v>
      </c>
      <c r="G86" s="694">
        <v>0</v>
      </c>
      <c r="H86" s="694">
        <v>0</v>
      </c>
      <c r="I86" s="687">
        <v>0</v>
      </c>
      <c r="J86" s="687">
        <v>0</v>
      </c>
      <c r="K86" s="694">
        <v>0</v>
      </c>
      <c r="L86" s="694">
        <v>0</v>
      </c>
      <c r="M86" s="694">
        <v>0</v>
      </c>
      <c r="N86" s="687">
        <v>0</v>
      </c>
      <c r="O86" s="687">
        <v>0</v>
      </c>
      <c r="P86" s="695">
        <v>0</v>
      </c>
      <c r="Q86" s="136"/>
      <c r="R86" s="136"/>
      <c r="S86" s="136"/>
      <c r="Z86" s="137"/>
      <c r="AE86" s="137"/>
    </row>
    <row r="87" spans="1:32">
      <c r="A87" s="668"/>
      <c r="B87" s="681" t="s">
        <v>842</v>
      </c>
      <c r="C87" s="687">
        <v>0</v>
      </c>
      <c r="D87" s="694">
        <v>0</v>
      </c>
      <c r="E87" s="694">
        <v>0</v>
      </c>
      <c r="F87" s="694">
        <v>0</v>
      </c>
      <c r="G87" s="694">
        <v>0</v>
      </c>
      <c r="H87" s="694">
        <v>0</v>
      </c>
      <c r="I87" s="687">
        <v>0</v>
      </c>
      <c r="J87" s="687">
        <v>0</v>
      </c>
      <c r="K87" s="694">
        <v>0</v>
      </c>
      <c r="L87" s="694">
        <v>0</v>
      </c>
      <c r="M87" s="694">
        <v>0</v>
      </c>
      <c r="N87" s="687">
        <v>0</v>
      </c>
      <c r="O87" s="687">
        <v>0</v>
      </c>
      <c r="P87" s="695">
        <v>0</v>
      </c>
      <c r="Q87" s="136"/>
      <c r="R87" s="136"/>
      <c r="S87" s="136"/>
      <c r="T87" s="142">
        <f t="shared" ref="T87:X87" si="81">C87-C86</f>
        <v>0</v>
      </c>
      <c r="U87" s="142">
        <f t="shared" si="81"/>
        <v>0</v>
      </c>
      <c r="V87" s="142">
        <f t="shared" si="81"/>
        <v>0</v>
      </c>
      <c r="W87" s="142">
        <f t="shared" si="81"/>
        <v>0</v>
      </c>
      <c r="X87" s="142">
        <f t="shared" si="81"/>
        <v>0</v>
      </c>
      <c r="Y87" s="142">
        <f t="shared" ref="Y87:AE87" si="82">H87-H86</f>
        <v>0</v>
      </c>
      <c r="Z87" s="143">
        <f t="shared" si="82"/>
        <v>0</v>
      </c>
      <c r="AA87" s="142">
        <f t="shared" si="82"/>
        <v>0</v>
      </c>
      <c r="AB87" s="142">
        <f t="shared" si="82"/>
        <v>0</v>
      </c>
      <c r="AC87" s="142">
        <f t="shared" si="82"/>
        <v>0</v>
      </c>
      <c r="AD87" s="142">
        <f t="shared" si="82"/>
        <v>0</v>
      </c>
      <c r="AE87" s="143">
        <f t="shared" si="82"/>
        <v>0</v>
      </c>
    </row>
    <row r="88" spans="1:32">
      <c r="A88" s="668"/>
      <c r="B88" s="681" t="s">
        <v>843</v>
      </c>
      <c r="C88" s="687">
        <v>0</v>
      </c>
      <c r="D88" s="694">
        <v>0</v>
      </c>
      <c r="E88" s="694">
        <v>0</v>
      </c>
      <c r="F88" s="694">
        <v>0</v>
      </c>
      <c r="G88" s="694">
        <v>0</v>
      </c>
      <c r="H88" s="694">
        <v>0</v>
      </c>
      <c r="I88" s="687">
        <v>0</v>
      </c>
      <c r="J88" s="687">
        <v>0</v>
      </c>
      <c r="K88" s="694">
        <v>0</v>
      </c>
      <c r="L88" s="694">
        <v>0</v>
      </c>
      <c r="M88" s="694">
        <v>0</v>
      </c>
      <c r="N88" s="687">
        <v>0</v>
      </c>
      <c r="O88" s="687">
        <v>0</v>
      </c>
      <c r="P88" s="695">
        <v>0</v>
      </c>
      <c r="Q88" s="136"/>
      <c r="R88" s="136"/>
      <c r="S88" s="136"/>
      <c r="Z88" s="137"/>
      <c r="AE88" s="137"/>
    </row>
    <row r="89" spans="1:32">
      <c r="A89" s="668"/>
      <c r="B89" s="681" t="s">
        <v>844</v>
      </c>
      <c r="C89" s="687">
        <v>0</v>
      </c>
      <c r="D89" s="694">
        <v>0</v>
      </c>
      <c r="E89" s="694">
        <v>0</v>
      </c>
      <c r="F89" s="694">
        <v>0</v>
      </c>
      <c r="G89" s="694">
        <v>0</v>
      </c>
      <c r="H89" s="694">
        <v>0</v>
      </c>
      <c r="I89" s="687">
        <v>0</v>
      </c>
      <c r="J89" s="687">
        <v>0</v>
      </c>
      <c r="K89" s="694">
        <v>0</v>
      </c>
      <c r="L89" s="694">
        <v>0</v>
      </c>
      <c r="M89" s="694">
        <v>0</v>
      </c>
      <c r="N89" s="687">
        <v>0</v>
      </c>
      <c r="O89" s="687">
        <v>0</v>
      </c>
      <c r="P89" s="695">
        <v>0</v>
      </c>
      <c r="Q89" s="136"/>
      <c r="R89" s="136"/>
      <c r="S89" s="136"/>
      <c r="T89" s="142">
        <f t="shared" ref="T89:X89" si="83">C89-C88</f>
        <v>0</v>
      </c>
      <c r="U89" s="142">
        <f t="shared" si="83"/>
        <v>0</v>
      </c>
      <c r="V89" s="142">
        <f t="shared" si="83"/>
        <v>0</v>
      </c>
      <c r="W89" s="142">
        <f t="shared" si="83"/>
        <v>0</v>
      </c>
      <c r="X89" s="142">
        <f t="shared" si="83"/>
        <v>0</v>
      </c>
      <c r="Y89" s="142">
        <f t="shared" ref="Y89:AE89" si="84">H89-H88</f>
        <v>0</v>
      </c>
      <c r="Z89" s="143">
        <f t="shared" si="84"/>
        <v>0</v>
      </c>
      <c r="AA89" s="142">
        <f t="shared" si="84"/>
        <v>0</v>
      </c>
      <c r="AB89" s="142">
        <f t="shared" si="84"/>
        <v>0</v>
      </c>
      <c r="AC89" s="142">
        <f t="shared" si="84"/>
        <v>0</v>
      </c>
      <c r="AD89" s="142">
        <f t="shared" si="84"/>
        <v>0</v>
      </c>
      <c r="AE89" s="143">
        <f t="shared" si="84"/>
        <v>0</v>
      </c>
    </row>
    <row r="90" spans="1:32">
      <c r="A90" s="668"/>
      <c r="B90" s="681" t="s">
        <v>845</v>
      </c>
      <c r="C90" s="687">
        <v>0</v>
      </c>
      <c r="D90" s="694">
        <v>0</v>
      </c>
      <c r="E90" s="694">
        <v>0</v>
      </c>
      <c r="F90" s="694">
        <v>0</v>
      </c>
      <c r="G90" s="694">
        <v>0</v>
      </c>
      <c r="H90" s="694">
        <v>0</v>
      </c>
      <c r="I90" s="687">
        <v>0</v>
      </c>
      <c r="J90" s="687">
        <v>0</v>
      </c>
      <c r="K90" s="694">
        <v>0</v>
      </c>
      <c r="L90" s="694">
        <v>0</v>
      </c>
      <c r="M90" s="694">
        <v>0</v>
      </c>
      <c r="N90" s="687">
        <v>0</v>
      </c>
      <c r="O90" s="687">
        <v>0</v>
      </c>
      <c r="P90" s="695">
        <v>0</v>
      </c>
      <c r="Q90" s="136"/>
      <c r="R90" s="136"/>
      <c r="S90" s="136"/>
      <c r="Z90" s="137"/>
      <c r="AE90" s="137"/>
    </row>
    <row r="91" spans="1:32" ht="13.5" thickBot="1">
      <c r="A91" s="668"/>
      <c r="B91" s="681" t="s">
        <v>846</v>
      </c>
      <c r="C91" s="687">
        <v>0</v>
      </c>
      <c r="D91" s="694">
        <v>0</v>
      </c>
      <c r="E91" s="694">
        <v>0</v>
      </c>
      <c r="F91" s="694">
        <v>0</v>
      </c>
      <c r="G91" s="694">
        <v>0</v>
      </c>
      <c r="H91" s="694">
        <v>0</v>
      </c>
      <c r="I91" s="687">
        <v>0</v>
      </c>
      <c r="J91" s="687">
        <v>0</v>
      </c>
      <c r="K91" s="694">
        <v>0</v>
      </c>
      <c r="L91" s="694">
        <v>0</v>
      </c>
      <c r="M91" s="694">
        <v>0</v>
      </c>
      <c r="N91" s="687">
        <v>0</v>
      </c>
      <c r="O91" s="687">
        <v>0</v>
      </c>
      <c r="P91" s="695">
        <v>0</v>
      </c>
      <c r="Q91" s="136"/>
      <c r="R91" s="136"/>
      <c r="S91" s="136"/>
      <c r="T91" s="142">
        <f t="shared" ref="T91:X91" si="85">C91-C90</f>
        <v>0</v>
      </c>
      <c r="U91" s="142">
        <f t="shared" si="85"/>
        <v>0</v>
      </c>
      <c r="V91" s="142">
        <f t="shared" si="85"/>
        <v>0</v>
      </c>
      <c r="W91" s="142">
        <f t="shared" si="85"/>
        <v>0</v>
      </c>
      <c r="X91" s="142">
        <f t="shared" si="85"/>
        <v>0</v>
      </c>
      <c r="Y91" s="142">
        <f t="shared" ref="Y91:AE91" si="86">H91-H90</f>
        <v>0</v>
      </c>
      <c r="Z91" s="143">
        <f t="shared" si="86"/>
        <v>0</v>
      </c>
      <c r="AA91" s="142">
        <f t="shared" si="86"/>
        <v>0</v>
      </c>
      <c r="AB91" s="142">
        <f t="shared" si="86"/>
        <v>0</v>
      </c>
      <c r="AC91" s="142">
        <f t="shared" si="86"/>
        <v>0</v>
      </c>
      <c r="AD91" s="142">
        <f t="shared" si="86"/>
        <v>0</v>
      </c>
      <c r="AE91" s="143">
        <f t="shared" si="86"/>
        <v>0</v>
      </c>
    </row>
    <row r="92" spans="1:32" ht="13.5" thickTop="1">
      <c r="A92" s="668"/>
      <c r="B92" s="681" t="s">
        <v>847</v>
      </c>
      <c r="C92" s="687">
        <v>0</v>
      </c>
      <c r="D92" s="694">
        <v>0</v>
      </c>
      <c r="E92" s="694">
        <v>0</v>
      </c>
      <c r="F92" s="694">
        <v>0</v>
      </c>
      <c r="G92" s="694">
        <v>0</v>
      </c>
      <c r="H92" s="694">
        <v>0</v>
      </c>
      <c r="I92" s="687">
        <v>0</v>
      </c>
      <c r="J92" s="687">
        <v>0</v>
      </c>
      <c r="K92" s="694">
        <v>0</v>
      </c>
      <c r="L92" s="694">
        <v>0</v>
      </c>
      <c r="M92" s="694">
        <v>0</v>
      </c>
      <c r="N92" s="687">
        <v>0</v>
      </c>
      <c r="O92" s="687">
        <v>0</v>
      </c>
      <c r="P92" s="695">
        <v>0</v>
      </c>
      <c r="Q92" s="150"/>
      <c r="R92" s="150"/>
      <c r="S92" s="150"/>
      <c r="T92" s="163"/>
      <c r="U92" s="163"/>
      <c r="V92" s="163"/>
      <c r="W92" s="163"/>
      <c r="X92" s="163"/>
      <c r="Y92" s="163"/>
      <c r="Z92" s="164"/>
      <c r="AA92" s="163"/>
      <c r="AB92" s="163"/>
      <c r="AC92" s="163"/>
      <c r="AD92" s="163"/>
      <c r="AE92" s="164"/>
      <c r="AF92" s="163"/>
    </row>
    <row r="93" spans="1:32" ht="13.5" thickBot="1">
      <c r="A93" s="668"/>
      <c r="B93" s="681" t="s">
        <v>848</v>
      </c>
      <c r="C93" s="687">
        <v>0</v>
      </c>
      <c r="D93" s="694">
        <v>0</v>
      </c>
      <c r="E93" s="694">
        <v>0</v>
      </c>
      <c r="F93" s="694">
        <v>0</v>
      </c>
      <c r="G93" s="694">
        <v>0</v>
      </c>
      <c r="H93" s="694">
        <v>0</v>
      </c>
      <c r="I93" s="687">
        <v>0</v>
      </c>
      <c r="J93" s="687">
        <v>0</v>
      </c>
      <c r="K93" s="694">
        <v>0</v>
      </c>
      <c r="L93" s="694">
        <v>0</v>
      </c>
      <c r="M93" s="694">
        <v>0</v>
      </c>
      <c r="N93" s="687">
        <v>0</v>
      </c>
      <c r="O93" s="687">
        <v>0</v>
      </c>
      <c r="P93" s="695">
        <v>0</v>
      </c>
      <c r="Q93" s="157"/>
      <c r="R93" s="157"/>
      <c r="S93" s="157"/>
      <c r="T93" s="165">
        <f t="shared" ref="T93:X93" si="87">C93-C92</f>
        <v>0</v>
      </c>
      <c r="U93" s="165">
        <f t="shared" si="87"/>
        <v>0</v>
      </c>
      <c r="V93" s="165">
        <f t="shared" si="87"/>
        <v>0</v>
      </c>
      <c r="W93" s="165">
        <f t="shared" si="87"/>
        <v>0</v>
      </c>
      <c r="X93" s="165">
        <f t="shared" si="87"/>
        <v>0</v>
      </c>
      <c r="Y93" s="165">
        <f t="shared" ref="Y93:AE93" si="88">H93-H92</f>
        <v>0</v>
      </c>
      <c r="Z93" s="166">
        <f t="shared" si="88"/>
        <v>0</v>
      </c>
      <c r="AA93" s="165">
        <f t="shared" si="88"/>
        <v>0</v>
      </c>
      <c r="AB93" s="165">
        <f t="shared" si="88"/>
        <v>0</v>
      </c>
      <c r="AC93" s="165">
        <f t="shared" si="88"/>
        <v>0</v>
      </c>
      <c r="AD93" s="165">
        <f t="shared" si="88"/>
        <v>0</v>
      </c>
      <c r="AE93" s="166">
        <f t="shared" si="88"/>
        <v>0</v>
      </c>
      <c r="AF93" s="167"/>
    </row>
    <row r="94" spans="1:32" ht="13.5" thickTop="1">
      <c r="A94" s="668"/>
      <c r="B94" s="681" t="s">
        <v>849</v>
      </c>
      <c r="C94" s="687">
        <v>0</v>
      </c>
      <c r="D94" s="694">
        <v>0</v>
      </c>
      <c r="E94" s="694">
        <v>0</v>
      </c>
      <c r="F94" s="694">
        <v>0</v>
      </c>
      <c r="G94" s="694">
        <v>0</v>
      </c>
      <c r="H94" s="694">
        <v>0</v>
      </c>
      <c r="I94" s="687">
        <v>0</v>
      </c>
      <c r="J94" s="687">
        <v>0</v>
      </c>
      <c r="K94" s="694">
        <v>0</v>
      </c>
      <c r="L94" s="694">
        <v>0</v>
      </c>
      <c r="M94" s="694">
        <v>0</v>
      </c>
      <c r="N94" s="687">
        <v>0</v>
      </c>
      <c r="O94" s="687">
        <v>0</v>
      </c>
      <c r="P94" s="695">
        <v>0</v>
      </c>
      <c r="Q94" s="136"/>
      <c r="R94" s="136"/>
      <c r="S94" s="136"/>
      <c r="Z94" s="137"/>
      <c r="AE94" s="137"/>
    </row>
    <row r="95" spans="1:32">
      <c r="A95" s="668"/>
      <c r="B95" s="681" t="s">
        <v>850</v>
      </c>
      <c r="C95" s="687">
        <v>0</v>
      </c>
      <c r="D95" s="694">
        <v>0</v>
      </c>
      <c r="E95" s="694">
        <v>0</v>
      </c>
      <c r="F95" s="694">
        <v>0</v>
      </c>
      <c r="G95" s="694">
        <v>0</v>
      </c>
      <c r="H95" s="694">
        <v>0</v>
      </c>
      <c r="I95" s="687">
        <v>0</v>
      </c>
      <c r="J95" s="687">
        <v>0</v>
      </c>
      <c r="K95" s="694">
        <v>0</v>
      </c>
      <c r="L95" s="694">
        <v>0</v>
      </c>
      <c r="M95" s="694">
        <v>0</v>
      </c>
      <c r="N95" s="687">
        <v>0</v>
      </c>
      <c r="O95" s="687">
        <v>0</v>
      </c>
      <c r="P95" s="695">
        <v>0</v>
      </c>
      <c r="Q95" s="136"/>
      <c r="R95" s="136"/>
      <c r="S95" s="136"/>
      <c r="T95" s="142">
        <f t="shared" ref="T95:X95" si="89">C95-C94</f>
        <v>0</v>
      </c>
      <c r="U95" s="142">
        <f t="shared" si="89"/>
        <v>0</v>
      </c>
      <c r="V95" s="142">
        <f t="shared" si="89"/>
        <v>0</v>
      </c>
      <c r="W95" s="142">
        <f t="shared" si="89"/>
        <v>0</v>
      </c>
      <c r="X95" s="142">
        <f t="shared" si="89"/>
        <v>0</v>
      </c>
      <c r="Y95" s="142">
        <f t="shared" ref="Y95:AE95" si="90">H95-H94</f>
        <v>0</v>
      </c>
      <c r="Z95" s="143">
        <f t="shared" si="90"/>
        <v>0</v>
      </c>
      <c r="AA95" s="142">
        <f t="shared" si="90"/>
        <v>0</v>
      </c>
      <c r="AB95" s="142">
        <f t="shared" si="90"/>
        <v>0</v>
      </c>
      <c r="AC95" s="142">
        <f t="shared" si="90"/>
        <v>0</v>
      </c>
      <c r="AD95" s="142">
        <f t="shared" si="90"/>
        <v>0</v>
      </c>
      <c r="AE95" s="143">
        <f t="shared" si="90"/>
        <v>0</v>
      </c>
    </row>
    <row r="96" spans="1:32">
      <c r="A96" s="668"/>
      <c r="B96" s="681" t="s">
        <v>851</v>
      </c>
      <c r="C96" s="687">
        <v>0</v>
      </c>
      <c r="D96" s="694">
        <v>0</v>
      </c>
      <c r="E96" s="694">
        <v>0</v>
      </c>
      <c r="F96" s="694">
        <v>0</v>
      </c>
      <c r="G96" s="694">
        <v>0</v>
      </c>
      <c r="H96" s="694">
        <v>0</v>
      </c>
      <c r="I96" s="687">
        <v>0</v>
      </c>
      <c r="J96" s="687">
        <v>0</v>
      </c>
      <c r="K96" s="694">
        <v>0</v>
      </c>
      <c r="L96" s="694">
        <v>0</v>
      </c>
      <c r="M96" s="694">
        <v>0</v>
      </c>
      <c r="N96" s="687">
        <v>0</v>
      </c>
      <c r="O96" s="687">
        <v>0</v>
      </c>
      <c r="P96" s="695">
        <v>0</v>
      </c>
      <c r="Q96" s="136"/>
      <c r="R96" s="136"/>
      <c r="S96" s="136"/>
      <c r="Z96" s="137"/>
      <c r="AE96" s="137"/>
    </row>
    <row r="97" spans="1:32">
      <c r="A97" s="668"/>
      <c r="B97" s="681" t="s">
        <v>852</v>
      </c>
      <c r="C97" s="687">
        <v>0</v>
      </c>
      <c r="D97" s="694">
        <v>0</v>
      </c>
      <c r="E97" s="694">
        <v>0</v>
      </c>
      <c r="F97" s="694">
        <v>0</v>
      </c>
      <c r="G97" s="694">
        <v>0</v>
      </c>
      <c r="H97" s="694">
        <v>0</v>
      </c>
      <c r="I97" s="687">
        <v>0</v>
      </c>
      <c r="J97" s="687">
        <v>0</v>
      </c>
      <c r="K97" s="694">
        <v>0</v>
      </c>
      <c r="L97" s="694">
        <v>0</v>
      </c>
      <c r="M97" s="694">
        <v>0</v>
      </c>
      <c r="N97" s="687">
        <v>0</v>
      </c>
      <c r="O97" s="687">
        <v>0</v>
      </c>
      <c r="P97" s="695">
        <v>0</v>
      </c>
      <c r="Q97" s="136"/>
      <c r="R97" s="136"/>
      <c r="S97" s="136"/>
      <c r="T97" s="142">
        <f t="shared" ref="T97:X97" si="91">C97-C96</f>
        <v>0</v>
      </c>
      <c r="U97" s="142">
        <f t="shared" si="91"/>
        <v>0</v>
      </c>
      <c r="V97" s="142">
        <f t="shared" si="91"/>
        <v>0</v>
      </c>
      <c r="W97" s="142">
        <f t="shared" si="91"/>
        <v>0</v>
      </c>
      <c r="X97" s="142">
        <f t="shared" si="91"/>
        <v>0</v>
      </c>
      <c r="Y97" s="142">
        <f t="shared" ref="Y97:AE97" si="92">H97-H96</f>
        <v>0</v>
      </c>
      <c r="Z97" s="143">
        <f t="shared" si="92"/>
        <v>0</v>
      </c>
      <c r="AA97" s="142">
        <f t="shared" si="92"/>
        <v>0</v>
      </c>
      <c r="AB97" s="142">
        <f t="shared" si="92"/>
        <v>0</v>
      </c>
      <c r="AC97" s="142">
        <f t="shared" si="92"/>
        <v>0</v>
      </c>
      <c r="AD97" s="142">
        <f t="shared" si="92"/>
        <v>0</v>
      </c>
      <c r="AE97" s="143">
        <f t="shared" si="92"/>
        <v>0</v>
      </c>
    </row>
    <row r="98" spans="1:32">
      <c r="A98" s="668"/>
      <c r="B98" s="681" t="s">
        <v>853</v>
      </c>
      <c r="C98" s="687">
        <v>0</v>
      </c>
      <c r="D98" s="694">
        <v>0</v>
      </c>
      <c r="E98" s="694">
        <v>0</v>
      </c>
      <c r="F98" s="694">
        <v>0</v>
      </c>
      <c r="G98" s="694">
        <v>0</v>
      </c>
      <c r="H98" s="694">
        <v>0</v>
      </c>
      <c r="I98" s="687">
        <v>0</v>
      </c>
      <c r="J98" s="687">
        <v>0</v>
      </c>
      <c r="K98" s="694">
        <v>0</v>
      </c>
      <c r="L98" s="694">
        <v>0</v>
      </c>
      <c r="M98" s="694">
        <v>0</v>
      </c>
      <c r="N98" s="687">
        <v>0</v>
      </c>
      <c r="O98" s="687">
        <v>0</v>
      </c>
      <c r="P98" s="695">
        <v>0</v>
      </c>
      <c r="Q98" s="136"/>
      <c r="R98" s="136"/>
      <c r="S98" s="136"/>
      <c r="Z98" s="137"/>
      <c r="AE98" s="137"/>
    </row>
    <row r="99" spans="1:32">
      <c r="A99" s="668"/>
      <c r="B99" s="681" t="s">
        <v>854</v>
      </c>
      <c r="C99" s="687">
        <v>0</v>
      </c>
      <c r="D99" s="694">
        <v>0</v>
      </c>
      <c r="E99" s="694">
        <v>0</v>
      </c>
      <c r="F99" s="694">
        <v>0</v>
      </c>
      <c r="G99" s="694">
        <v>0</v>
      </c>
      <c r="H99" s="694">
        <v>0</v>
      </c>
      <c r="I99" s="687">
        <v>0</v>
      </c>
      <c r="J99" s="687">
        <v>0</v>
      </c>
      <c r="K99" s="694">
        <v>0</v>
      </c>
      <c r="L99" s="694">
        <v>0</v>
      </c>
      <c r="M99" s="694">
        <v>0</v>
      </c>
      <c r="N99" s="687">
        <v>0</v>
      </c>
      <c r="O99" s="687">
        <v>0</v>
      </c>
      <c r="P99" s="695">
        <v>0</v>
      </c>
      <c r="Q99" s="136"/>
      <c r="R99" s="136"/>
      <c r="S99" s="136"/>
      <c r="T99" s="142">
        <f t="shared" ref="T99:X99" si="93">C99-C98</f>
        <v>0</v>
      </c>
      <c r="U99" s="142">
        <f t="shared" si="93"/>
        <v>0</v>
      </c>
      <c r="V99" s="142">
        <f t="shared" si="93"/>
        <v>0</v>
      </c>
      <c r="W99" s="142">
        <f t="shared" si="93"/>
        <v>0</v>
      </c>
      <c r="X99" s="142">
        <f t="shared" si="93"/>
        <v>0</v>
      </c>
      <c r="Y99" s="142">
        <f t="shared" ref="Y99:AE99" si="94">H99-H98</f>
        <v>0</v>
      </c>
      <c r="Z99" s="143">
        <f t="shared" si="94"/>
        <v>0</v>
      </c>
      <c r="AA99" s="142">
        <f t="shared" si="94"/>
        <v>0</v>
      </c>
      <c r="AB99" s="142">
        <f t="shared" si="94"/>
        <v>0</v>
      </c>
      <c r="AC99" s="142">
        <f t="shared" si="94"/>
        <v>0</v>
      </c>
      <c r="AD99" s="142">
        <f t="shared" si="94"/>
        <v>0</v>
      </c>
      <c r="AE99" s="143">
        <f t="shared" si="94"/>
        <v>0</v>
      </c>
    </row>
    <row r="100" spans="1:32">
      <c r="A100" s="668"/>
      <c r="B100" s="681" t="s">
        <v>855</v>
      </c>
      <c r="C100" s="687">
        <v>0</v>
      </c>
      <c r="D100" s="694">
        <v>0</v>
      </c>
      <c r="E100" s="694">
        <v>0</v>
      </c>
      <c r="F100" s="694">
        <v>0</v>
      </c>
      <c r="G100" s="694">
        <v>0</v>
      </c>
      <c r="H100" s="694">
        <v>0</v>
      </c>
      <c r="I100" s="687">
        <v>0</v>
      </c>
      <c r="J100" s="687">
        <v>0</v>
      </c>
      <c r="K100" s="694">
        <v>0</v>
      </c>
      <c r="L100" s="694">
        <v>0</v>
      </c>
      <c r="M100" s="694">
        <v>0</v>
      </c>
      <c r="N100" s="687">
        <v>0</v>
      </c>
      <c r="O100" s="687">
        <v>0</v>
      </c>
      <c r="P100" s="695">
        <v>0</v>
      </c>
      <c r="Q100" s="136"/>
      <c r="R100" s="136"/>
      <c r="S100" s="136"/>
      <c r="Z100" s="137"/>
      <c r="AE100" s="137"/>
    </row>
    <row r="101" spans="1:32" ht="13.5" thickBot="1">
      <c r="A101" s="668"/>
      <c r="B101" s="681" t="s">
        <v>856</v>
      </c>
      <c r="C101" s="687">
        <v>0</v>
      </c>
      <c r="D101" s="694">
        <v>0</v>
      </c>
      <c r="E101" s="694">
        <v>0</v>
      </c>
      <c r="F101" s="694">
        <v>0</v>
      </c>
      <c r="G101" s="694">
        <v>0</v>
      </c>
      <c r="H101" s="694">
        <v>0</v>
      </c>
      <c r="I101" s="687">
        <v>0</v>
      </c>
      <c r="J101" s="687">
        <v>0</v>
      </c>
      <c r="K101" s="694">
        <v>0</v>
      </c>
      <c r="L101" s="694">
        <v>0</v>
      </c>
      <c r="M101" s="694">
        <v>0</v>
      </c>
      <c r="N101" s="687">
        <v>0</v>
      </c>
      <c r="O101" s="687">
        <v>0</v>
      </c>
      <c r="P101" s="695">
        <v>0</v>
      </c>
      <c r="Q101" s="136"/>
      <c r="R101" s="136"/>
      <c r="S101" s="136"/>
      <c r="T101" s="111">
        <f t="shared" ref="T101:X101" si="95">C101-C100</f>
        <v>0</v>
      </c>
      <c r="U101" s="111">
        <f t="shared" si="95"/>
        <v>0</v>
      </c>
      <c r="V101" s="111">
        <f t="shared" si="95"/>
        <v>0</v>
      </c>
      <c r="W101" s="111">
        <f t="shared" si="95"/>
        <v>0</v>
      </c>
      <c r="X101" s="111">
        <f t="shared" si="95"/>
        <v>0</v>
      </c>
      <c r="Y101" s="111">
        <f t="shared" ref="Y101:AE101" si="96">H101-H100</f>
        <v>0</v>
      </c>
      <c r="Z101" s="168">
        <f t="shared" si="96"/>
        <v>0</v>
      </c>
      <c r="AA101" s="111">
        <f t="shared" si="96"/>
        <v>0</v>
      </c>
      <c r="AB101" s="111">
        <f t="shared" si="96"/>
        <v>0</v>
      </c>
      <c r="AC101" s="111">
        <f t="shared" si="96"/>
        <v>0</v>
      </c>
      <c r="AD101" s="111">
        <f t="shared" si="96"/>
        <v>0</v>
      </c>
      <c r="AE101" s="168">
        <f t="shared" si="96"/>
        <v>0</v>
      </c>
    </row>
    <row r="102" spans="1:32">
      <c r="A102" s="661" t="s">
        <v>380</v>
      </c>
      <c r="B102" s="660" t="s">
        <v>825</v>
      </c>
      <c r="C102" s="688">
        <v>0</v>
      </c>
      <c r="D102" s="692">
        <v>0</v>
      </c>
      <c r="E102" s="692">
        <v>0</v>
      </c>
      <c r="F102" s="692">
        <v>0</v>
      </c>
      <c r="G102" s="692">
        <v>0</v>
      </c>
      <c r="H102" s="692">
        <v>0</v>
      </c>
      <c r="I102" s="688">
        <v>0</v>
      </c>
      <c r="J102" s="688">
        <v>2.5411347046945982</v>
      </c>
      <c r="K102" s="692">
        <v>2.5373632000000006</v>
      </c>
      <c r="L102" s="692">
        <v>0</v>
      </c>
      <c r="M102" s="692">
        <v>2.5789526315789475</v>
      </c>
      <c r="N102" s="688">
        <v>2.5411399085714286</v>
      </c>
      <c r="O102" s="688">
        <v>0</v>
      </c>
      <c r="P102" s="693">
        <v>0</v>
      </c>
      <c r="Q102" s="136"/>
      <c r="R102" s="136"/>
      <c r="S102" s="136"/>
      <c r="T102" s="136" t="s">
        <v>1037</v>
      </c>
      <c r="Z102" s="137"/>
      <c r="AE102" s="137"/>
    </row>
    <row r="103" spans="1:32">
      <c r="A103" s="668"/>
      <c r="B103" s="702" t="s">
        <v>826</v>
      </c>
      <c r="C103" s="703">
        <v>0</v>
      </c>
      <c r="D103" s="704">
        <v>0</v>
      </c>
      <c r="E103" s="704">
        <v>0</v>
      </c>
      <c r="F103" s="704">
        <v>0</v>
      </c>
      <c r="G103" s="704">
        <v>0</v>
      </c>
      <c r="H103" s="704">
        <v>0</v>
      </c>
      <c r="I103" s="703">
        <v>0</v>
      </c>
      <c r="J103" s="703">
        <v>2.5154053272814139</v>
      </c>
      <c r="K103" s="704">
        <v>2.4713409836065576</v>
      </c>
      <c r="L103" s="704">
        <v>0</v>
      </c>
      <c r="M103" s="704">
        <v>2.4181727272727276</v>
      </c>
      <c r="N103" s="703">
        <v>2.510743868026915</v>
      </c>
      <c r="O103" s="703">
        <v>0</v>
      </c>
      <c r="P103" s="705">
        <v>0</v>
      </c>
      <c r="Q103" s="136"/>
      <c r="R103" s="136"/>
      <c r="S103" s="136"/>
      <c r="T103" s="142">
        <f t="shared" ref="T103:X103" si="97">C103-C102</f>
        <v>0</v>
      </c>
      <c r="U103" s="142">
        <f t="shared" si="97"/>
        <v>0</v>
      </c>
      <c r="V103" s="142">
        <f t="shared" si="97"/>
        <v>0</v>
      </c>
      <c r="W103" s="142">
        <f t="shared" si="97"/>
        <v>0</v>
      </c>
      <c r="X103" s="142">
        <f t="shared" si="97"/>
        <v>0</v>
      </c>
      <c r="Y103" s="142">
        <f t="shared" ref="Y103:AE103" si="98">H103-H102</f>
        <v>0</v>
      </c>
      <c r="Z103" s="143">
        <f t="shared" si="98"/>
        <v>0</v>
      </c>
      <c r="AA103" s="142">
        <f t="shared" si="98"/>
        <v>-2.5729377413184373E-2</v>
      </c>
      <c r="AB103" s="142">
        <f t="shared" si="98"/>
        <v>-6.6022216393442967E-2</v>
      </c>
      <c r="AC103" s="142">
        <f t="shared" si="98"/>
        <v>0</v>
      </c>
      <c r="AD103" s="142">
        <f t="shared" si="98"/>
        <v>-0.16077990430621991</v>
      </c>
      <c r="AE103" s="143">
        <f t="shared" si="98"/>
        <v>-3.0396040544513614E-2</v>
      </c>
    </row>
    <row r="104" spans="1:32">
      <c r="A104" s="668"/>
      <c r="B104" s="681" t="s">
        <v>827</v>
      </c>
      <c r="C104" s="687">
        <v>0</v>
      </c>
      <c r="D104" s="716">
        <v>0</v>
      </c>
      <c r="E104" s="716">
        <v>0</v>
      </c>
      <c r="F104" s="716">
        <v>0</v>
      </c>
      <c r="G104" s="716">
        <v>0</v>
      </c>
      <c r="H104" s="716">
        <v>0</v>
      </c>
      <c r="I104" s="687">
        <v>0</v>
      </c>
      <c r="J104" s="687">
        <v>2.582020865254619</v>
      </c>
      <c r="K104" s="716">
        <v>2.7156529411764709</v>
      </c>
      <c r="L104" s="716">
        <v>0</v>
      </c>
      <c r="M104" s="716">
        <v>2.4443999999999999</v>
      </c>
      <c r="N104" s="687">
        <v>2.5889945810754478</v>
      </c>
      <c r="O104" s="687">
        <v>0</v>
      </c>
      <c r="P104" s="695">
        <v>0</v>
      </c>
      <c r="Q104" s="136"/>
      <c r="R104" s="136"/>
      <c r="S104" s="136"/>
      <c r="Z104" s="137"/>
      <c r="AE104" s="137"/>
    </row>
    <row r="105" spans="1:32">
      <c r="A105" s="668"/>
      <c r="B105" s="681" t="s">
        <v>828</v>
      </c>
      <c r="C105" s="687">
        <v>0</v>
      </c>
      <c r="D105" s="694">
        <v>0</v>
      </c>
      <c r="E105" s="694">
        <v>0</v>
      </c>
      <c r="F105" s="694">
        <v>0</v>
      </c>
      <c r="G105" s="694">
        <v>0</v>
      </c>
      <c r="H105" s="694">
        <v>0</v>
      </c>
      <c r="I105" s="687">
        <v>0</v>
      </c>
      <c r="J105" s="687">
        <v>2.7246736408566719</v>
      </c>
      <c r="K105" s="694">
        <v>2.6317358108108109</v>
      </c>
      <c r="L105" s="694">
        <v>0</v>
      </c>
      <c r="M105" s="694">
        <v>1.896551724137931</v>
      </c>
      <c r="N105" s="687">
        <v>2.7101744721689056</v>
      </c>
      <c r="O105" s="687">
        <v>0</v>
      </c>
      <c r="P105" s="695">
        <v>0</v>
      </c>
      <c r="Q105" s="136"/>
      <c r="R105" s="136"/>
      <c r="S105" s="136"/>
      <c r="T105" s="142">
        <f t="shared" ref="T105:X105" si="99">C105-C104</f>
        <v>0</v>
      </c>
      <c r="U105" s="142">
        <f t="shared" si="99"/>
        <v>0</v>
      </c>
      <c r="V105" s="142">
        <f t="shared" si="99"/>
        <v>0</v>
      </c>
      <c r="W105" s="142">
        <f t="shared" si="99"/>
        <v>0</v>
      </c>
      <c r="X105" s="142">
        <f t="shared" si="99"/>
        <v>0</v>
      </c>
      <c r="Y105" s="142">
        <f t="shared" ref="Y105:AE105" si="100">H105-H104</f>
        <v>0</v>
      </c>
      <c r="Z105" s="143">
        <f t="shared" si="100"/>
        <v>0</v>
      </c>
      <c r="AA105" s="142">
        <f t="shared" si="100"/>
        <v>0.14265277560205281</v>
      </c>
      <c r="AB105" s="142">
        <f t="shared" si="100"/>
        <v>-8.3917130365660064E-2</v>
      </c>
      <c r="AC105" s="142">
        <f t="shared" si="100"/>
        <v>0</v>
      </c>
      <c r="AD105" s="142">
        <f t="shared" si="100"/>
        <v>-0.54784827586206886</v>
      </c>
      <c r="AE105" s="143">
        <f t="shared" si="100"/>
        <v>0.12117989109345784</v>
      </c>
    </row>
    <row r="106" spans="1:32">
      <c r="A106" s="668"/>
      <c r="B106" s="681" t="s">
        <v>829</v>
      </c>
      <c r="C106" s="687">
        <v>0</v>
      </c>
      <c r="D106" s="694">
        <v>0</v>
      </c>
      <c r="E106" s="694">
        <v>0</v>
      </c>
      <c r="F106" s="694">
        <v>0</v>
      </c>
      <c r="G106" s="694">
        <v>0</v>
      </c>
      <c r="H106" s="694">
        <v>0</v>
      </c>
      <c r="I106" s="687">
        <v>0</v>
      </c>
      <c r="J106" s="687">
        <v>0.72394625445897742</v>
      </c>
      <c r="K106" s="694">
        <v>0.59747547169811321</v>
      </c>
      <c r="L106" s="694">
        <v>0</v>
      </c>
      <c r="M106" s="694">
        <v>0.55559999999999998</v>
      </c>
      <c r="N106" s="687">
        <v>0.71484540420819487</v>
      </c>
      <c r="O106" s="687">
        <v>0</v>
      </c>
      <c r="P106" s="695">
        <v>0</v>
      </c>
      <c r="Q106" s="136"/>
      <c r="R106" s="136"/>
      <c r="S106" s="136"/>
      <c r="Z106" s="137"/>
      <c r="AE106" s="137"/>
    </row>
    <row r="107" spans="1:32" ht="13.5" thickBot="1">
      <c r="A107" s="668"/>
      <c r="B107" s="681" t="s">
        <v>830</v>
      </c>
      <c r="C107" s="687">
        <v>0</v>
      </c>
      <c r="D107" s="694">
        <v>0</v>
      </c>
      <c r="E107" s="694">
        <v>0</v>
      </c>
      <c r="F107" s="694">
        <v>0</v>
      </c>
      <c r="G107" s="694">
        <v>0</v>
      </c>
      <c r="H107" s="694">
        <v>0</v>
      </c>
      <c r="I107" s="687">
        <v>0</v>
      </c>
      <c r="J107" s="687">
        <v>0.71342716619318169</v>
      </c>
      <c r="K107" s="694">
        <v>0.60472285714285712</v>
      </c>
      <c r="L107" s="694">
        <v>0</v>
      </c>
      <c r="M107" s="694">
        <v>0.5</v>
      </c>
      <c r="N107" s="687">
        <v>0.70837820905686066</v>
      </c>
      <c r="O107" s="687">
        <v>0</v>
      </c>
      <c r="P107" s="695">
        <v>0</v>
      </c>
      <c r="Q107" s="136"/>
      <c r="R107" s="136"/>
      <c r="S107" s="136"/>
      <c r="T107" s="142">
        <f t="shared" ref="T107:X107" si="101">C107-C106</f>
        <v>0</v>
      </c>
      <c r="U107" s="142">
        <f t="shared" si="101"/>
        <v>0</v>
      </c>
      <c r="V107" s="142">
        <f t="shared" si="101"/>
        <v>0</v>
      </c>
      <c r="W107" s="142">
        <f t="shared" si="101"/>
        <v>0</v>
      </c>
      <c r="X107" s="142">
        <f t="shared" si="101"/>
        <v>0</v>
      </c>
      <c r="Y107" s="142">
        <f t="shared" ref="Y107:AE107" si="102">H107-H106</f>
        <v>0</v>
      </c>
      <c r="Z107" s="143">
        <f t="shared" si="102"/>
        <v>0</v>
      </c>
      <c r="AA107" s="142">
        <f t="shared" si="102"/>
        <v>-1.0519088265795729E-2</v>
      </c>
      <c r="AB107" s="142">
        <f t="shared" si="102"/>
        <v>7.2473854447439034E-3</v>
      </c>
      <c r="AC107" s="142">
        <f t="shared" si="102"/>
        <v>0</v>
      </c>
      <c r="AD107" s="142">
        <f t="shared" si="102"/>
        <v>-5.5599999999999983E-2</v>
      </c>
      <c r="AE107" s="143">
        <f t="shared" si="102"/>
        <v>-6.4671951513342041E-3</v>
      </c>
    </row>
    <row r="108" spans="1:32" ht="13.5" thickTop="1">
      <c r="A108" s="668"/>
      <c r="B108" s="709" t="s">
        <v>831</v>
      </c>
      <c r="C108" s="710">
        <v>0</v>
      </c>
      <c r="D108" s="711">
        <v>0</v>
      </c>
      <c r="E108" s="711">
        <v>0</v>
      </c>
      <c r="F108" s="711">
        <v>0</v>
      </c>
      <c r="G108" s="711">
        <v>0</v>
      </c>
      <c r="H108" s="711">
        <v>0</v>
      </c>
      <c r="I108" s="710">
        <v>0</v>
      </c>
      <c r="J108" s="710">
        <v>2.0248157628676471</v>
      </c>
      <c r="K108" s="711">
        <v>2.1280999999999999</v>
      </c>
      <c r="L108" s="711">
        <v>0</v>
      </c>
      <c r="M108" s="711">
        <v>1.9456543478260873</v>
      </c>
      <c r="N108" s="710">
        <v>2.0315302435937994</v>
      </c>
      <c r="O108" s="710">
        <v>0</v>
      </c>
      <c r="P108" s="712">
        <v>0</v>
      </c>
      <c r="Q108" s="150"/>
      <c r="R108" s="150"/>
      <c r="S108" s="150"/>
      <c r="T108" s="163"/>
      <c r="U108" s="163"/>
      <c r="V108" s="163"/>
      <c r="W108" s="163"/>
      <c r="X108" s="163"/>
      <c r="Y108" s="163"/>
      <c r="Z108" s="164"/>
      <c r="AA108" s="163"/>
      <c r="AB108" s="163"/>
      <c r="AC108" s="163"/>
      <c r="AD108" s="163"/>
      <c r="AE108" s="164"/>
      <c r="AF108" s="163"/>
    </row>
    <row r="109" spans="1:32" ht="13.5" thickBot="1">
      <c r="A109" s="668"/>
      <c r="B109" s="709" t="s">
        <v>832</v>
      </c>
      <c r="C109" s="710">
        <v>0</v>
      </c>
      <c r="D109" s="711">
        <v>0</v>
      </c>
      <c r="E109" s="711">
        <v>0</v>
      </c>
      <c r="F109" s="711">
        <v>0</v>
      </c>
      <c r="G109" s="711">
        <v>0</v>
      </c>
      <c r="H109" s="711">
        <v>0</v>
      </c>
      <c r="I109" s="710">
        <v>0</v>
      </c>
      <c r="J109" s="710">
        <v>2.0311776458112405</v>
      </c>
      <c r="K109" s="711">
        <v>2.1930591276252018</v>
      </c>
      <c r="L109" s="711">
        <v>0</v>
      </c>
      <c r="M109" s="711">
        <v>1.9599950000000002</v>
      </c>
      <c r="N109" s="710">
        <v>2.0403496206522811</v>
      </c>
      <c r="O109" s="710">
        <v>0</v>
      </c>
      <c r="P109" s="712">
        <v>0</v>
      </c>
      <c r="Q109" s="157"/>
      <c r="R109" s="157"/>
      <c r="S109" s="157"/>
      <c r="T109" s="165">
        <f t="shared" ref="T109:X109" si="103">C109-C108</f>
        <v>0</v>
      </c>
      <c r="U109" s="165">
        <f t="shared" si="103"/>
        <v>0</v>
      </c>
      <c r="V109" s="165">
        <f t="shared" si="103"/>
        <v>0</v>
      </c>
      <c r="W109" s="165">
        <f t="shared" si="103"/>
        <v>0</v>
      </c>
      <c r="X109" s="165">
        <f t="shared" si="103"/>
        <v>0</v>
      </c>
      <c r="Y109" s="165">
        <f t="shared" ref="Y109:AE109" si="104">H109-H108</f>
        <v>0</v>
      </c>
      <c r="Z109" s="166">
        <f t="shared" si="104"/>
        <v>0</v>
      </c>
      <c r="AA109" s="165">
        <f t="shared" si="104"/>
        <v>6.361882943593411E-3</v>
      </c>
      <c r="AB109" s="165">
        <f t="shared" si="104"/>
        <v>6.4959127625201951E-2</v>
      </c>
      <c r="AC109" s="165">
        <f t="shared" si="104"/>
        <v>0</v>
      </c>
      <c r="AD109" s="165">
        <f t="shared" si="104"/>
        <v>1.4340652173912893E-2</v>
      </c>
      <c r="AE109" s="166">
        <f t="shared" si="104"/>
        <v>8.8193770584816811E-3</v>
      </c>
      <c r="AF109" s="167"/>
    </row>
    <row r="110" spans="1:32" ht="13.5" thickTop="1">
      <c r="A110" s="668"/>
      <c r="B110" s="681" t="s">
        <v>833</v>
      </c>
      <c r="C110" s="687">
        <v>0</v>
      </c>
      <c r="D110" s="694">
        <v>0</v>
      </c>
      <c r="E110" s="694">
        <v>0</v>
      </c>
      <c r="F110" s="694">
        <v>0</v>
      </c>
      <c r="G110" s="694">
        <v>0</v>
      </c>
      <c r="H110" s="694">
        <v>0</v>
      </c>
      <c r="I110" s="687">
        <v>0</v>
      </c>
      <c r="J110" s="687">
        <v>3.8418953582807522</v>
      </c>
      <c r="K110" s="694">
        <v>3.723168470343392</v>
      </c>
      <c r="L110" s="694">
        <v>0</v>
      </c>
      <c r="M110" s="694">
        <v>3.9090886363636361</v>
      </c>
      <c r="N110" s="687">
        <v>3.8293634173482443</v>
      </c>
      <c r="O110" s="687">
        <v>0</v>
      </c>
      <c r="P110" s="695">
        <v>0</v>
      </c>
      <c r="Q110" s="136"/>
      <c r="R110" s="136"/>
      <c r="S110" s="136"/>
      <c r="Z110" s="137"/>
      <c r="AE110" s="137"/>
    </row>
    <row r="111" spans="1:32">
      <c r="A111" s="668"/>
      <c r="B111" s="681" t="s">
        <v>834</v>
      </c>
      <c r="C111" s="687">
        <v>0</v>
      </c>
      <c r="D111" s="694">
        <v>0</v>
      </c>
      <c r="E111" s="694">
        <v>0</v>
      </c>
      <c r="F111" s="694">
        <v>0</v>
      </c>
      <c r="G111" s="694">
        <v>0</v>
      </c>
      <c r="H111" s="694">
        <v>0</v>
      </c>
      <c r="I111" s="687">
        <v>0</v>
      </c>
      <c r="J111" s="687">
        <v>3.8349344878408251</v>
      </c>
      <c r="K111" s="694">
        <v>3.5926955508474578</v>
      </c>
      <c r="L111" s="694">
        <v>0</v>
      </c>
      <c r="M111" s="694">
        <v>3.6428392857142855</v>
      </c>
      <c r="N111" s="687">
        <v>3.8095099945054947</v>
      </c>
      <c r="O111" s="687">
        <v>0</v>
      </c>
      <c r="P111" s="695">
        <v>0</v>
      </c>
      <c r="Q111" s="136"/>
      <c r="R111" s="136"/>
      <c r="S111" s="136"/>
      <c r="T111" s="142">
        <f t="shared" ref="T111:X111" si="105">C111-C110</f>
        <v>0</v>
      </c>
      <c r="U111" s="142">
        <f t="shared" si="105"/>
        <v>0</v>
      </c>
      <c r="V111" s="142">
        <f t="shared" si="105"/>
        <v>0</v>
      </c>
      <c r="W111" s="142">
        <f t="shared" si="105"/>
        <v>0</v>
      </c>
      <c r="X111" s="142">
        <f t="shared" si="105"/>
        <v>0</v>
      </c>
      <c r="Y111" s="142">
        <f t="shared" ref="Y111:AE111" si="106">H111-H110</f>
        <v>0</v>
      </c>
      <c r="Z111" s="143">
        <f t="shared" si="106"/>
        <v>0</v>
      </c>
      <c r="AA111" s="142">
        <f t="shared" si="106"/>
        <v>-6.9608704399271026E-3</v>
      </c>
      <c r="AB111" s="142">
        <f t="shared" si="106"/>
        <v>-0.1304729194959342</v>
      </c>
      <c r="AC111" s="142">
        <f t="shared" si="106"/>
        <v>0</v>
      </c>
      <c r="AD111" s="142">
        <f t="shared" si="106"/>
        <v>-0.26624935064935062</v>
      </c>
      <c r="AE111" s="143">
        <f t="shared" si="106"/>
        <v>-1.9853422842749602E-2</v>
      </c>
    </row>
    <row r="112" spans="1:32">
      <c r="A112" s="668"/>
      <c r="B112" s="681" t="s">
        <v>835</v>
      </c>
      <c r="C112" s="687">
        <v>0</v>
      </c>
      <c r="D112" s="694">
        <v>0</v>
      </c>
      <c r="E112" s="694">
        <v>0</v>
      </c>
      <c r="F112" s="694">
        <v>0</v>
      </c>
      <c r="G112" s="694">
        <v>0</v>
      </c>
      <c r="H112" s="694">
        <v>0</v>
      </c>
      <c r="I112" s="687">
        <v>0</v>
      </c>
      <c r="J112" s="687">
        <v>4.8226503384912967</v>
      </c>
      <c r="K112" s="694">
        <v>4.8161861720067449</v>
      </c>
      <c r="L112" s="694">
        <v>0</v>
      </c>
      <c r="M112" s="694">
        <v>4.4285714285714288</v>
      </c>
      <c r="N112" s="687">
        <v>4.8212876434841334</v>
      </c>
      <c r="O112" s="687">
        <v>0</v>
      </c>
      <c r="P112" s="695">
        <v>0</v>
      </c>
      <c r="Q112" s="136"/>
      <c r="R112" s="136"/>
      <c r="S112" s="136"/>
      <c r="Z112" s="137"/>
      <c r="AE112" s="137"/>
    </row>
    <row r="113" spans="1:33">
      <c r="A113" s="668"/>
      <c r="B113" s="681" t="s">
        <v>836</v>
      </c>
      <c r="C113" s="687">
        <v>0</v>
      </c>
      <c r="D113" s="694">
        <v>0</v>
      </c>
      <c r="E113" s="694">
        <v>0</v>
      </c>
      <c r="F113" s="694">
        <v>0</v>
      </c>
      <c r="G113" s="694">
        <v>0</v>
      </c>
      <c r="H113" s="694">
        <v>0</v>
      </c>
      <c r="I113" s="687">
        <v>0</v>
      </c>
      <c r="J113" s="687">
        <v>4.837084378188413</v>
      </c>
      <c r="K113" s="694">
        <v>4.7842356164383562</v>
      </c>
      <c r="L113" s="694">
        <v>0</v>
      </c>
      <c r="M113" s="694">
        <v>4.4722249999999999</v>
      </c>
      <c r="N113" s="687">
        <v>4.8324240016947346</v>
      </c>
      <c r="O113" s="687">
        <v>0</v>
      </c>
      <c r="P113" s="695">
        <v>0</v>
      </c>
      <c r="Q113" s="136"/>
      <c r="R113" s="136"/>
      <c r="S113" s="136"/>
      <c r="T113" s="142">
        <f t="shared" ref="T113:X113" si="107">C113-C112</f>
        <v>0</v>
      </c>
      <c r="U113" s="142">
        <f t="shared" si="107"/>
        <v>0</v>
      </c>
      <c r="V113" s="142">
        <f t="shared" si="107"/>
        <v>0</v>
      </c>
      <c r="W113" s="142">
        <f t="shared" si="107"/>
        <v>0</v>
      </c>
      <c r="X113" s="142">
        <f t="shared" si="107"/>
        <v>0</v>
      </c>
      <c r="Y113" s="142">
        <f t="shared" ref="Y113:AE113" si="108">H113-H112</f>
        <v>0</v>
      </c>
      <c r="Z113" s="143">
        <f t="shared" si="108"/>
        <v>0</v>
      </c>
      <c r="AA113" s="142">
        <f t="shared" si="108"/>
        <v>1.4434039697116319E-2</v>
      </c>
      <c r="AB113" s="142">
        <f t="shared" si="108"/>
        <v>-3.1950555568388772E-2</v>
      </c>
      <c r="AC113" s="142">
        <f t="shared" si="108"/>
        <v>0</v>
      </c>
      <c r="AD113" s="142">
        <f t="shared" si="108"/>
        <v>4.365357142857107E-2</v>
      </c>
      <c r="AE113" s="143">
        <f t="shared" si="108"/>
        <v>1.1136358210601216E-2</v>
      </c>
    </row>
    <row r="114" spans="1:33">
      <c r="A114" s="668"/>
      <c r="B114" s="681" t="s">
        <v>837</v>
      </c>
      <c r="C114" s="687">
        <v>0</v>
      </c>
      <c r="D114" s="694">
        <v>0</v>
      </c>
      <c r="E114" s="694">
        <v>0</v>
      </c>
      <c r="F114" s="694">
        <v>0</v>
      </c>
      <c r="G114" s="694">
        <v>0</v>
      </c>
      <c r="H114" s="694">
        <v>0</v>
      </c>
      <c r="I114" s="687">
        <v>0</v>
      </c>
      <c r="J114" s="687">
        <v>0</v>
      </c>
      <c r="K114" s="694">
        <v>0</v>
      </c>
      <c r="L114" s="694">
        <v>0</v>
      </c>
      <c r="M114" s="694">
        <v>0</v>
      </c>
      <c r="N114" s="687">
        <v>0</v>
      </c>
      <c r="O114" s="687">
        <v>0</v>
      </c>
      <c r="P114" s="695">
        <v>0</v>
      </c>
      <c r="Q114" s="136"/>
      <c r="R114" s="136"/>
      <c r="S114" s="136"/>
      <c r="Z114" s="137"/>
      <c r="AE114" s="137"/>
    </row>
    <row r="115" spans="1:33" ht="13.5" thickBot="1">
      <c r="A115" s="668"/>
      <c r="B115" s="681" t="s">
        <v>838</v>
      </c>
      <c r="C115" s="687">
        <v>0</v>
      </c>
      <c r="D115" s="694">
        <v>0</v>
      </c>
      <c r="E115" s="694">
        <v>0</v>
      </c>
      <c r="F115" s="694">
        <v>0</v>
      </c>
      <c r="G115" s="694">
        <v>0</v>
      </c>
      <c r="H115" s="694">
        <v>0</v>
      </c>
      <c r="I115" s="687">
        <v>0</v>
      </c>
      <c r="J115" s="687">
        <v>5</v>
      </c>
      <c r="K115" s="694">
        <v>0</v>
      </c>
      <c r="L115" s="694">
        <v>0</v>
      </c>
      <c r="M115" s="694">
        <v>0</v>
      </c>
      <c r="N115" s="687">
        <v>5</v>
      </c>
      <c r="O115" s="687">
        <v>0</v>
      </c>
      <c r="P115" s="695">
        <v>0</v>
      </c>
      <c r="Q115" s="136"/>
      <c r="R115" s="136"/>
      <c r="S115" s="136"/>
      <c r="T115" s="169">
        <f t="shared" ref="T115:X115" si="109">C115-C114</f>
        <v>0</v>
      </c>
      <c r="U115" s="142">
        <f t="shared" si="109"/>
        <v>0</v>
      </c>
      <c r="V115" s="169">
        <f t="shared" si="109"/>
        <v>0</v>
      </c>
      <c r="W115" s="142">
        <f t="shared" si="109"/>
        <v>0</v>
      </c>
      <c r="X115" s="142">
        <f t="shared" si="109"/>
        <v>0</v>
      </c>
      <c r="Y115" s="142">
        <f t="shared" ref="Y115:AE115" si="110">H115-H114</f>
        <v>0</v>
      </c>
      <c r="Z115" s="174">
        <f t="shared" si="110"/>
        <v>0</v>
      </c>
      <c r="AA115" s="169">
        <f t="shared" si="110"/>
        <v>5</v>
      </c>
      <c r="AB115" s="142">
        <f t="shared" si="110"/>
        <v>0</v>
      </c>
      <c r="AC115" s="142">
        <f t="shared" si="110"/>
        <v>0</v>
      </c>
      <c r="AD115" s="142">
        <f t="shared" si="110"/>
        <v>0</v>
      </c>
      <c r="AE115" s="175">
        <f t="shared" si="110"/>
        <v>5</v>
      </c>
      <c r="AF115" s="112"/>
    </row>
    <row r="116" spans="1:33" ht="13.5" thickTop="1">
      <c r="A116" s="668"/>
      <c r="B116" s="681" t="s">
        <v>839</v>
      </c>
      <c r="C116" s="687">
        <v>0</v>
      </c>
      <c r="D116" s="694">
        <v>0</v>
      </c>
      <c r="E116" s="694">
        <v>0</v>
      </c>
      <c r="F116" s="694">
        <v>0</v>
      </c>
      <c r="G116" s="694">
        <v>0</v>
      </c>
      <c r="H116" s="694">
        <v>0</v>
      </c>
      <c r="I116" s="687">
        <v>0</v>
      </c>
      <c r="J116" s="687">
        <v>4.176044425223445</v>
      </c>
      <c r="K116" s="694">
        <v>3.9808859642147119</v>
      </c>
      <c r="L116" s="694">
        <v>0</v>
      </c>
      <c r="M116" s="694">
        <v>4.076921538461538</v>
      </c>
      <c r="N116" s="687">
        <v>4.1575304627871486</v>
      </c>
      <c r="O116" s="687">
        <v>0</v>
      </c>
      <c r="P116" s="695">
        <v>0</v>
      </c>
      <c r="Q116" s="150"/>
      <c r="R116" s="150"/>
      <c r="S116" s="150"/>
      <c r="T116" s="163"/>
      <c r="U116" s="163"/>
      <c r="V116" s="163"/>
      <c r="W116" s="163"/>
      <c r="X116" s="163"/>
      <c r="Y116" s="163"/>
      <c r="Z116" s="164"/>
      <c r="AA116" s="163"/>
      <c r="AB116" s="163"/>
      <c r="AC116" s="163"/>
      <c r="AD116" s="163"/>
      <c r="AE116" s="164"/>
      <c r="AF116" s="163"/>
    </row>
    <row r="117" spans="1:33" ht="13.5" thickBot="1">
      <c r="A117" s="668"/>
      <c r="B117" s="681" t="s">
        <v>840</v>
      </c>
      <c r="C117" s="687">
        <v>0</v>
      </c>
      <c r="D117" s="694">
        <v>0</v>
      </c>
      <c r="E117" s="694">
        <v>0</v>
      </c>
      <c r="F117" s="694">
        <v>0</v>
      </c>
      <c r="G117" s="694">
        <v>0</v>
      </c>
      <c r="H117" s="694">
        <v>0</v>
      </c>
      <c r="I117" s="687">
        <v>0</v>
      </c>
      <c r="J117" s="687">
        <v>4.1870865330996585</v>
      </c>
      <c r="K117" s="694">
        <v>3.8741920711974105</v>
      </c>
      <c r="L117" s="694">
        <v>0</v>
      </c>
      <c r="M117" s="694">
        <v>4.1093687499999998</v>
      </c>
      <c r="N117" s="687">
        <v>4.1589247123941835</v>
      </c>
      <c r="O117" s="687">
        <v>0</v>
      </c>
      <c r="P117" s="695">
        <v>0</v>
      </c>
      <c r="Q117" s="157"/>
      <c r="R117" s="157"/>
      <c r="S117" s="157"/>
      <c r="T117" s="165">
        <f t="shared" ref="T117:X117" si="111">C117-C116</f>
        <v>0</v>
      </c>
      <c r="U117" s="165">
        <f t="shared" si="111"/>
        <v>0</v>
      </c>
      <c r="V117" s="165">
        <f t="shared" si="111"/>
        <v>0</v>
      </c>
      <c r="W117" s="165">
        <f t="shared" si="111"/>
        <v>0</v>
      </c>
      <c r="X117" s="165">
        <f t="shared" si="111"/>
        <v>0</v>
      </c>
      <c r="Y117" s="165">
        <f t="shared" ref="Y117:AE117" si="112">H117-H116</f>
        <v>0</v>
      </c>
      <c r="Z117" s="166">
        <f t="shared" si="112"/>
        <v>0</v>
      </c>
      <c r="AA117" s="165">
        <f t="shared" si="112"/>
        <v>1.1042107876213514E-2</v>
      </c>
      <c r="AB117" s="165">
        <f t="shared" si="112"/>
        <v>-0.10669389301730137</v>
      </c>
      <c r="AC117" s="165">
        <f t="shared" si="112"/>
        <v>0</v>
      </c>
      <c r="AD117" s="165">
        <f t="shared" si="112"/>
        <v>3.2447211538461751E-2</v>
      </c>
      <c r="AE117" s="166">
        <f t="shared" si="112"/>
        <v>1.3942496070349364E-3</v>
      </c>
      <c r="AF117" s="167"/>
    </row>
    <row r="118" spans="1:33" ht="13.5" thickTop="1">
      <c r="A118" s="668"/>
      <c r="B118" s="681" t="s">
        <v>841</v>
      </c>
      <c r="C118" s="687">
        <v>0</v>
      </c>
      <c r="D118" s="694">
        <v>0</v>
      </c>
      <c r="E118" s="694">
        <v>0</v>
      </c>
      <c r="F118" s="694">
        <v>0</v>
      </c>
      <c r="G118" s="694">
        <v>0</v>
      </c>
      <c r="H118" s="694">
        <v>0</v>
      </c>
      <c r="I118" s="687">
        <v>0</v>
      </c>
      <c r="J118" s="687">
        <v>2.7012506650296713</v>
      </c>
      <c r="K118" s="694">
        <v>2.4124605936540431</v>
      </c>
      <c r="L118" s="694">
        <v>0</v>
      </c>
      <c r="M118" s="694">
        <v>3.7499750000000005</v>
      </c>
      <c r="N118" s="687">
        <v>2.6553753744043571</v>
      </c>
      <c r="O118" s="687">
        <v>0</v>
      </c>
      <c r="P118" s="695">
        <v>0</v>
      </c>
      <c r="Q118" s="136"/>
      <c r="R118" s="136"/>
      <c r="S118" s="136"/>
      <c r="Z118" s="137"/>
      <c r="AE118" s="137"/>
    </row>
    <row r="119" spans="1:33">
      <c r="A119" s="668"/>
      <c r="B119" s="681" t="s">
        <v>842</v>
      </c>
      <c r="C119" s="687">
        <v>0</v>
      </c>
      <c r="D119" s="694">
        <v>0</v>
      </c>
      <c r="E119" s="694">
        <v>0</v>
      </c>
      <c r="F119" s="694">
        <v>0</v>
      </c>
      <c r="G119" s="694">
        <v>0</v>
      </c>
      <c r="H119" s="694">
        <v>0</v>
      </c>
      <c r="I119" s="687">
        <v>0</v>
      </c>
      <c r="J119" s="687">
        <v>2.7091679817038306</v>
      </c>
      <c r="K119" s="694">
        <v>2.3636304439746301</v>
      </c>
      <c r="L119" s="694">
        <v>0</v>
      </c>
      <c r="M119" s="694">
        <v>4.3636454545454546</v>
      </c>
      <c r="N119" s="687">
        <v>2.6594131044487423</v>
      </c>
      <c r="O119" s="687">
        <v>0</v>
      </c>
      <c r="P119" s="695">
        <v>0</v>
      </c>
      <c r="Q119" s="136"/>
      <c r="R119" s="136"/>
      <c r="S119" s="136"/>
      <c r="T119" s="142">
        <f t="shared" ref="T119:X119" si="113">C119-C118</f>
        <v>0</v>
      </c>
      <c r="U119" s="142">
        <f t="shared" si="113"/>
        <v>0</v>
      </c>
      <c r="V119" s="142">
        <f t="shared" si="113"/>
        <v>0</v>
      </c>
      <c r="W119" s="142">
        <f t="shared" si="113"/>
        <v>0</v>
      </c>
      <c r="X119" s="142">
        <f t="shared" si="113"/>
        <v>0</v>
      </c>
      <c r="Y119" s="142">
        <f t="shared" ref="Y119:AE119" si="114">H119-H118</f>
        <v>0</v>
      </c>
      <c r="Z119" s="143">
        <f t="shared" si="114"/>
        <v>0</v>
      </c>
      <c r="AA119" s="142">
        <f t="shared" si="114"/>
        <v>7.9173166741592915E-3</v>
      </c>
      <c r="AB119" s="142">
        <f t="shared" si="114"/>
        <v>-4.8830149679413015E-2</v>
      </c>
      <c r="AC119" s="142">
        <f t="shared" si="114"/>
        <v>0</v>
      </c>
      <c r="AD119" s="142">
        <f t="shared" si="114"/>
        <v>0.6136704545454541</v>
      </c>
      <c r="AE119" s="143">
        <f t="shared" si="114"/>
        <v>4.0377300443852349E-3</v>
      </c>
    </row>
    <row r="120" spans="1:33">
      <c r="A120" s="668"/>
      <c r="B120" s="681" t="s">
        <v>843</v>
      </c>
      <c r="C120" s="687">
        <v>0</v>
      </c>
      <c r="D120" s="694">
        <v>0</v>
      </c>
      <c r="E120" s="694">
        <v>0</v>
      </c>
      <c r="F120" s="694">
        <v>0</v>
      </c>
      <c r="G120" s="694">
        <v>0</v>
      </c>
      <c r="H120" s="694">
        <v>0</v>
      </c>
      <c r="I120" s="687">
        <v>0</v>
      </c>
      <c r="J120" s="687">
        <v>3.6573480197044348</v>
      </c>
      <c r="K120" s="694">
        <v>3.3067404907975457</v>
      </c>
      <c r="L120" s="694">
        <v>0</v>
      </c>
      <c r="M120" s="694">
        <v>3.6093781250000001</v>
      </c>
      <c r="N120" s="687">
        <v>3.6173877582913709</v>
      </c>
      <c r="O120" s="687">
        <v>0</v>
      </c>
      <c r="P120" s="695">
        <v>0</v>
      </c>
      <c r="Q120" s="136"/>
      <c r="R120" s="136"/>
      <c r="S120" s="136"/>
      <c r="Z120" s="137"/>
      <c r="AE120" s="137"/>
    </row>
    <row r="121" spans="1:33">
      <c r="A121" s="668"/>
      <c r="B121" s="681" t="s">
        <v>844</v>
      </c>
      <c r="C121" s="687">
        <v>0</v>
      </c>
      <c r="D121" s="694">
        <v>0</v>
      </c>
      <c r="E121" s="694">
        <v>0</v>
      </c>
      <c r="F121" s="694">
        <v>0</v>
      </c>
      <c r="G121" s="694">
        <v>0</v>
      </c>
      <c r="H121" s="694">
        <v>0</v>
      </c>
      <c r="I121" s="687">
        <v>0</v>
      </c>
      <c r="J121" s="687">
        <v>3.7343360282436007</v>
      </c>
      <c r="K121" s="694">
        <v>3.2866937605396287</v>
      </c>
      <c r="L121" s="694">
        <v>0</v>
      </c>
      <c r="M121" s="694">
        <v>3.4</v>
      </c>
      <c r="N121" s="687">
        <v>3.6905252862595423</v>
      </c>
      <c r="O121" s="687">
        <v>0</v>
      </c>
      <c r="P121" s="695">
        <v>0</v>
      </c>
      <c r="Q121" s="136"/>
      <c r="R121" s="136"/>
      <c r="S121" s="136"/>
      <c r="T121" s="142">
        <f t="shared" ref="T121:X121" si="115">C121-C120</f>
        <v>0</v>
      </c>
      <c r="U121" s="142">
        <f t="shared" si="115"/>
        <v>0</v>
      </c>
      <c r="V121" s="142">
        <f t="shared" si="115"/>
        <v>0</v>
      </c>
      <c r="W121" s="142">
        <f t="shared" si="115"/>
        <v>0</v>
      </c>
      <c r="X121" s="142">
        <f t="shared" si="115"/>
        <v>0</v>
      </c>
      <c r="Y121" s="169">
        <f t="shared" ref="Y121:AE121" si="116">H121-H120</f>
        <v>0</v>
      </c>
      <c r="Z121" s="143">
        <f t="shared" si="116"/>
        <v>0</v>
      </c>
      <c r="AA121" s="142">
        <f t="shared" si="116"/>
        <v>7.6988008539165875E-2</v>
      </c>
      <c r="AB121" s="142">
        <f t="shared" si="116"/>
        <v>-2.0046730257917034E-2</v>
      </c>
      <c r="AC121" s="142">
        <f t="shared" si="116"/>
        <v>0</v>
      </c>
      <c r="AD121" s="142">
        <f t="shared" si="116"/>
        <v>-0.20937812500000019</v>
      </c>
      <c r="AE121" s="143">
        <f t="shared" si="116"/>
        <v>7.3137527968171412E-2</v>
      </c>
      <c r="AG121" s="67" t="s">
        <v>858</v>
      </c>
    </row>
    <row r="122" spans="1:33">
      <c r="A122" s="668"/>
      <c r="B122" s="681" t="s">
        <v>845</v>
      </c>
      <c r="C122" s="687">
        <v>0</v>
      </c>
      <c r="D122" s="694">
        <v>0</v>
      </c>
      <c r="E122" s="694">
        <v>0</v>
      </c>
      <c r="F122" s="694">
        <v>0</v>
      </c>
      <c r="G122" s="694">
        <v>0</v>
      </c>
      <c r="H122" s="694">
        <v>0</v>
      </c>
      <c r="I122" s="687">
        <v>0</v>
      </c>
      <c r="J122" s="687">
        <v>0</v>
      </c>
      <c r="K122" s="694">
        <v>0</v>
      </c>
      <c r="L122" s="694">
        <v>0</v>
      </c>
      <c r="M122" s="694">
        <v>0</v>
      </c>
      <c r="N122" s="687">
        <v>0</v>
      </c>
      <c r="O122" s="687">
        <v>0</v>
      </c>
      <c r="P122" s="695">
        <v>0</v>
      </c>
      <c r="Q122" s="136"/>
      <c r="R122" s="136"/>
      <c r="S122" s="136"/>
      <c r="Z122" s="137"/>
      <c r="AE122" s="137"/>
    </row>
    <row r="123" spans="1:33" ht="13.5" thickBot="1">
      <c r="A123" s="668"/>
      <c r="B123" s="681" t="s">
        <v>846</v>
      </c>
      <c r="C123" s="687">
        <v>0</v>
      </c>
      <c r="D123" s="694">
        <v>0</v>
      </c>
      <c r="E123" s="694">
        <v>0</v>
      </c>
      <c r="F123" s="694">
        <v>0</v>
      </c>
      <c r="G123" s="694">
        <v>0</v>
      </c>
      <c r="H123" s="694">
        <v>0</v>
      </c>
      <c r="I123" s="687">
        <v>0</v>
      </c>
      <c r="J123" s="687">
        <v>0</v>
      </c>
      <c r="K123" s="694">
        <v>0</v>
      </c>
      <c r="L123" s="694">
        <v>0</v>
      </c>
      <c r="M123" s="694">
        <v>0</v>
      </c>
      <c r="N123" s="687">
        <v>0</v>
      </c>
      <c r="O123" s="687">
        <v>0</v>
      </c>
      <c r="P123" s="695">
        <v>0</v>
      </c>
      <c r="Q123" s="136"/>
      <c r="R123" s="136"/>
      <c r="S123" s="136"/>
      <c r="T123" s="142">
        <f t="shared" ref="T123:X123" si="117">C123-C122</f>
        <v>0</v>
      </c>
      <c r="U123" s="142">
        <f t="shared" si="117"/>
        <v>0</v>
      </c>
      <c r="V123" s="169">
        <f t="shared" si="117"/>
        <v>0</v>
      </c>
      <c r="W123" s="142">
        <f t="shared" si="117"/>
        <v>0</v>
      </c>
      <c r="X123" s="142">
        <f t="shared" si="117"/>
        <v>0</v>
      </c>
      <c r="Y123" s="142">
        <f t="shared" ref="Y123:AE123" si="118">H123-H122</f>
        <v>0</v>
      </c>
      <c r="Z123" s="143">
        <f t="shared" si="118"/>
        <v>0</v>
      </c>
      <c r="AA123" s="142">
        <f t="shared" si="118"/>
        <v>0</v>
      </c>
      <c r="AB123" s="142">
        <f t="shared" si="118"/>
        <v>0</v>
      </c>
      <c r="AC123" s="142">
        <f t="shared" si="118"/>
        <v>0</v>
      </c>
      <c r="AD123" s="142">
        <f t="shared" si="118"/>
        <v>0</v>
      </c>
      <c r="AE123" s="143">
        <f t="shared" si="118"/>
        <v>0</v>
      </c>
      <c r="AG123" s="67" t="s">
        <v>859</v>
      </c>
    </row>
    <row r="124" spans="1:33" ht="13.5" thickTop="1">
      <c r="A124" s="668"/>
      <c r="B124" s="681" t="s">
        <v>847</v>
      </c>
      <c r="C124" s="687">
        <v>0</v>
      </c>
      <c r="D124" s="694">
        <v>0</v>
      </c>
      <c r="E124" s="694">
        <v>0</v>
      </c>
      <c r="F124" s="694">
        <v>0</v>
      </c>
      <c r="G124" s="694">
        <v>0</v>
      </c>
      <c r="H124" s="694">
        <v>0</v>
      </c>
      <c r="I124" s="687">
        <v>0</v>
      </c>
      <c r="J124" s="687">
        <v>3.1883209395703678</v>
      </c>
      <c r="K124" s="694">
        <v>2.7703921424186619</v>
      </c>
      <c r="L124" s="694">
        <v>0</v>
      </c>
      <c r="M124" s="694">
        <v>3.6477227272727273</v>
      </c>
      <c r="N124" s="687">
        <v>3.1315446325741307</v>
      </c>
      <c r="O124" s="687">
        <v>0</v>
      </c>
      <c r="P124" s="695">
        <v>0</v>
      </c>
      <c r="Q124" s="150"/>
      <c r="R124" s="150"/>
      <c r="S124" s="150"/>
      <c r="T124" s="163"/>
      <c r="U124" s="163"/>
      <c r="V124" s="163"/>
      <c r="W124" s="163"/>
      <c r="X124" s="163"/>
      <c r="Y124" s="163"/>
      <c r="Z124" s="164"/>
      <c r="AA124" s="163"/>
      <c r="AB124" s="163"/>
      <c r="AC124" s="163"/>
      <c r="AD124" s="163"/>
      <c r="AE124" s="164"/>
      <c r="AF124" s="163"/>
    </row>
    <row r="125" spans="1:33" ht="13.5" thickBot="1">
      <c r="A125" s="668"/>
      <c r="B125" s="681" t="s">
        <v>848</v>
      </c>
      <c r="C125" s="687">
        <v>0</v>
      </c>
      <c r="D125" s="694">
        <v>0</v>
      </c>
      <c r="E125" s="694">
        <v>0</v>
      </c>
      <c r="F125" s="694">
        <v>0</v>
      </c>
      <c r="G125" s="694">
        <v>0</v>
      </c>
      <c r="H125" s="694">
        <v>0</v>
      </c>
      <c r="I125" s="687">
        <v>0</v>
      </c>
      <c r="J125" s="687">
        <v>3.2413872800586505</v>
      </c>
      <c r="K125" s="694">
        <v>2.719300714749838</v>
      </c>
      <c r="L125" s="694">
        <v>0</v>
      </c>
      <c r="M125" s="694">
        <v>3.6585390243902438</v>
      </c>
      <c r="N125" s="687">
        <v>3.1784359510086451</v>
      </c>
      <c r="O125" s="687">
        <v>0</v>
      </c>
      <c r="P125" s="695">
        <v>0</v>
      </c>
      <c r="Q125" s="157"/>
      <c r="R125" s="157"/>
      <c r="S125" s="157"/>
      <c r="T125" s="165">
        <f t="shared" ref="T125:X125" si="119">C125-C124</f>
        <v>0</v>
      </c>
      <c r="U125" s="165">
        <f t="shared" si="119"/>
        <v>0</v>
      </c>
      <c r="V125" s="165">
        <f t="shared" si="119"/>
        <v>0</v>
      </c>
      <c r="W125" s="165">
        <f t="shared" si="119"/>
        <v>0</v>
      </c>
      <c r="X125" s="165">
        <f t="shared" si="119"/>
        <v>0</v>
      </c>
      <c r="Y125" s="165">
        <f t="shared" ref="Y125:AE125" si="120">H125-H124</f>
        <v>0</v>
      </c>
      <c r="Z125" s="166">
        <f t="shared" si="120"/>
        <v>0</v>
      </c>
      <c r="AA125" s="165">
        <f t="shared" si="120"/>
        <v>5.3066340488282737E-2</v>
      </c>
      <c r="AB125" s="165">
        <f t="shared" si="120"/>
        <v>-5.1091427668823908E-2</v>
      </c>
      <c r="AC125" s="165">
        <f t="shared" si="120"/>
        <v>0</v>
      </c>
      <c r="AD125" s="165">
        <f t="shared" si="120"/>
        <v>1.0816297117516527E-2</v>
      </c>
      <c r="AE125" s="166">
        <f t="shared" si="120"/>
        <v>4.6891318434514329E-2</v>
      </c>
      <c r="AF125" s="167"/>
    </row>
    <row r="126" spans="1:33" ht="13.5" thickTop="1">
      <c r="A126" s="668"/>
      <c r="B126" s="681" t="s">
        <v>849</v>
      </c>
      <c r="C126" s="687">
        <v>0</v>
      </c>
      <c r="D126" s="694">
        <v>0</v>
      </c>
      <c r="E126" s="694">
        <v>0</v>
      </c>
      <c r="F126" s="694">
        <v>0</v>
      </c>
      <c r="G126" s="694">
        <v>0</v>
      </c>
      <c r="H126" s="694">
        <v>0</v>
      </c>
      <c r="I126" s="687">
        <v>0</v>
      </c>
      <c r="J126" s="687">
        <v>4.3145386640079764</v>
      </c>
      <c r="K126" s="694">
        <v>3.5568206013363026</v>
      </c>
      <c r="L126" s="694">
        <v>0</v>
      </c>
      <c r="M126" s="694">
        <v>5.1052789473684212</v>
      </c>
      <c r="N126" s="687">
        <v>4.2023662508428865</v>
      </c>
      <c r="O126" s="687">
        <v>0</v>
      </c>
      <c r="P126" s="695">
        <v>0</v>
      </c>
      <c r="Q126" s="136"/>
      <c r="R126" s="136"/>
      <c r="S126" s="136"/>
      <c r="Z126" s="137"/>
      <c r="AE126" s="137"/>
    </row>
    <row r="127" spans="1:33">
      <c r="A127" s="668"/>
      <c r="B127" s="681" t="s">
        <v>850</v>
      </c>
      <c r="C127" s="687">
        <v>0</v>
      </c>
      <c r="D127" s="694">
        <v>0</v>
      </c>
      <c r="E127" s="694">
        <v>0</v>
      </c>
      <c r="F127" s="694">
        <v>0</v>
      </c>
      <c r="G127" s="694">
        <v>0</v>
      </c>
      <c r="H127" s="694">
        <v>0</v>
      </c>
      <c r="I127" s="687">
        <v>0</v>
      </c>
      <c r="J127" s="687">
        <v>4.4455578556701028</v>
      </c>
      <c r="K127" s="694">
        <v>3.6162714663143989</v>
      </c>
      <c r="L127" s="694">
        <v>0</v>
      </c>
      <c r="M127" s="694">
        <v>6</v>
      </c>
      <c r="N127" s="687">
        <v>4.3395189443753326</v>
      </c>
      <c r="O127" s="687">
        <v>0</v>
      </c>
      <c r="P127" s="695">
        <v>0</v>
      </c>
      <c r="Q127" s="136"/>
      <c r="R127" s="136"/>
      <c r="S127" s="136"/>
      <c r="T127" s="142">
        <f t="shared" ref="T127:X127" si="121">C127-C126</f>
        <v>0</v>
      </c>
      <c r="U127" s="142">
        <f t="shared" si="121"/>
        <v>0</v>
      </c>
      <c r="V127" s="142">
        <f t="shared" si="121"/>
        <v>0</v>
      </c>
      <c r="W127" s="142">
        <f t="shared" si="121"/>
        <v>0</v>
      </c>
      <c r="X127" s="142">
        <f t="shared" si="121"/>
        <v>0</v>
      </c>
      <c r="Y127" s="142">
        <f t="shared" ref="Y127:AE127" si="122">H127-H126</f>
        <v>0</v>
      </c>
      <c r="Z127" s="143">
        <f t="shared" si="122"/>
        <v>0</v>
      </c>
      <c r="AA127" s="142">
        <f t="shared" si="122"/>
        <v>0.13101919166212639</v>
      </c>
      <c r="AB127" s="142">
        <f t="shared" si="122"/>
        <v>5.9450864978096263E-2</v>
      </c>
      <c r="AC127" s="142">
        <f t="shared" si="122"/>
        <v>0</v>
      </c>
      <c r="AD127" s="142">
        <f t="shared" si="122"/>
        <v>0.89472105263157875</v>
      </c>
      <c r="AE127" s="143">
        <f t="shared" si="122"/>
        <v>0.13715269353244608</v>
      </c>
    </row>
    <row r="128" spans="1:33">
      <c r="A128" s="668"/>
      <c r="B128" s="681" t="s">
        <v>851</v>
      </c>
      <c r="C128" s="687">
        <v>0</v>
      </c>
      <c r="D128" s="694">
        <v>0</v>
      </c>
      <c r="E128" s="694">
        <v>0</v>
      </c>
      <c r="F128" s="694">
        <v>0</v>
      </c>
      <c r="G128" s="694">
        <v>0</v>
      </c>
      <c r="H128" s="694">
        <v>0</v>
      </c>
      <c r="I128" s="687">
        <v>0</v>
      </c>
      <c r="J128" s="687">
        <v>3.4102915473125206</v>
      </c>
      <c r="K128" s="694">
        <v>3.1962171655467322</v>
      </c>
      <c r="L128" s="694">
        <v>0</v>
      </c>
      <c r="M128" s="694">
        <v>3.3510617021276596</v>
      </c>
      <c r="N128" s="687">
        <v>3.3852615327380962</v>
      </c>
      <c r="O128" s="687">
        <v>0</v>
      </c>
      <c r="P128" s="695">
        <v>0</v>
      </c>
      <c r="Q128" s="136"/>
      <c r="R128" s="136"/>
      <c r="S128" s="136"/>
      <c r="Z128" s="137"/>
      <c r="AE128" s="137"/>
    </row>
    <row r="129" spans="1:32">
      <c r="A129" s="668"/>
      <c r="B129" s="681" t="s">
        <v>852</v>
      </c>
      <c r="C129" s="687">
        <v>0</v>
      </c>
      <c r="D129" s="694">
        <v>0</v>
      </c>
      <c r="E129" s="694">
        <v>0</v>
      </c>
      <c r="F129" s="694">
        <v>0</v>
      </c>
      <c r="G129" s="694">
        <v>0</v>
      </c>
      <c r="H129" s="694">
        <v>0</v>
      </c>
      <c r="I129" s="687">
        <v>0</v>
      </c>
      <c r="J129" s="687">
        <v>3.3904640626822724</v>
      </c>
      <c r="K129" s="694">
        <v>3.1010982500000002</v>
      </c>
      <c r="L129" s="694">
        <v>0</v>
      </c>
      <c r="M129" s="694">
        <v>3.0106287234042552</v>
      </c>
      <c r="N129" s="687">
        <v>3.3573154251835509</v>
      </c>
      <c r="O129" s="687">
        <v>0</v>
      </c>
      <c r="P129" s="695">
        <v>0</v>
      </c>
      <c r="Q129" s="136"/>
      <c r="R129" s="136"/>
      <c r="S129" s="136"/>
      <c r="T129" s="142">
        <f t="shared" ref="T129:X129" si="123">C129-C128</f>
        <v>0</v>
      </c>
      <c r="U129" s="142">
        <f t="shared" si="123"/>
        <v>0</v>
      </c>
      <c r="V129" s="142">
        <f t="shared" si="123"/>
        <v>0</v>
      </c>
      <c r="W129" s="142">
        <f t="shared" si="123"/>
        <v>0</v>
      </c>
      <c r="X129" s="142">
        <f t="shared" si="123"/>
        <v>0</v>
      </c>
      <c r="Y129" s="142">
        <f t="shared" ref="Y129:AE129" si="124">H129-H128</f>
        <v>0</v>
      </c>
      <c r="Z129" s="143">
        <f t="shared" si="124"/>
        <v>0</v>
      </c>
      <c r="AA129" s="142">
        <f t="shared" si="124"/>
        <v>-1.9827484630248193E-2</v>
      </c>
      <c r="AB129" s="142">
        <f t="shared" si="124"/>
        <v>-9.5118915546732019E-2</v>
      </c>
      <c r="AC129" s="142">
        <f t="shared" si="124"/>
        <v>0</v>
      </c>
      <c r="AD129" s="142">
        <f t="shared" si="124"/>
        <v>-0.34043297872340439</v>
      </c>
      <c r="AE129" s="143">
        <f t="shared" si="124"/>
        <v>-2.7946107554545296E-2</v>
      </c>
    </row>
    <row r="130" spans="1:32">
      <c r="A130" s="668"/>
      <c r="B130" s="681" t="s">
        <v>853</v>
      </c>
      <c r="C130" s="687">
        <v>0</v>
      </c>
      <c r="D130" s="694">
        <v>0</v>
      </c>
      <c r="E130" s="694">
        <v>0</v>
      </c>
      <c r="F130" s="694">
        <v>0</v>
      </c>
      <c r="G130" s="694">
        <v>0</v>
      </c>
      <c r="H130" s="694">
        <v>0</v>
      </c>
      <c r="I130" s="687">
        <v>0</v>
      </c>
      <c r="J130" s="687">
        <v>4.1233142168829504</v>
      </c>
      <c r="K130" s="694">
        <v>3.8823233905579397</v>
      </c>
      <c r="L130" s="694">
        <v>0</v>
      </c>
      <c r="M130" s="694">
        <v>3.43123625</v>
      </c>
      <c r="N130" s="687">
        <v>4.1002989967143861</v>
      </c>
      <c r="O130" s="687">
        <v>0</v>
      </c>
      <c r="P130" s="695">
        <v>0</v>
      </c>
      <c r="Q130" s="136"/>
      <c r="R130" s="136"/>
      <c r="S130" s="136"/>
      <c r="Z130" s="137"/>
      <c r="AE130" s="137"/>
    </row>
    <row r="131" spans="1:32">
      <c r="A131" s="668"/>
      <c r="B131" s="681" t="s">
        <v>854</v>
      </c>
      <c r="C131" s="687">
        <v>0</v>
      </c>
      <c r="D131" s="694">
        <v>0</v>
      </c>
      <c r="E131" s="694">
        <v>0</v>
      </c>
      <c r="F131" s="694">
        <v>0</v>
      </c>
      <c r="G131" s="694">
        <v>0</v>
      </c>
      <c r="H131" s="694">
        <v>0</v>
      </c>
      <c r="I131" s="687">
        <v>0</v>
      </c>
      <c r="J131" s="687">
        <v>4.1645052914745184</v>
      </c>
      <c r="K131" s="694">
        <v>3.8735848301886797</v>
      </c>
      <c r="L131" s="694">
        <v>0</v>
      </c>
      <c r="M131" s="694">
        <v>3.3473694736842101</v>
      </c>
      <c r="N131" s="687">
        <v>4.1392463455874342</v>
      </c>
      <c r="O131" s="687">
        <v>0</v>
      </c>
      <c r="P131" s="695">
        <v>0</v>
      </c>
      <c r="Q131" s="136"/>
      <c r="R131" s="136"/>
      <c r="S131" s="136"/>
      <c r="T131" s="142">
        <f t="shared" ref="T131:X131" si="125">C131-C130</f>
        <v>0</v>
      </c>
      <c r="U131" s="142">
        <f t="shared" si="125"/>
        <v>0</v>
      </c>
      <c r="V131" s="142">
        <f t="shared" si="125"/>
        <v>0</v>
      </c>
      <c r="W131" s="142">
        <f t="shared" si="125"/>
        <v>0</v>
      </c>
      <c r="X131" s="142">
        <f t="shared" si="125"/>
        <v>0</v>
      </c>
      <c r="Y131" s="169">
        <f t="shared" ref="Y131:AE131" si="126">H131-H130</f>
        <v>0</v>
      </c>
      <c r="Z131" s="143">
        <f t="shared" si="126"/>
        <v>0</v>
      </c>
      <c r="AA131" s="142">
        <f t="shared" si="126"/>
        <v>4.1191074591568011E-2</v>
      </c>
      <c r="AB131" s="142">
        <f t="shared" si="126"/>
        <v>-8.7385603692600178E-3</v>
      </c>
      <c r="AC131" s="142">
        <f t="shared" si="126"/>
        <v>0</v>
      </c>
      <c r="AD131" s="142">
        <f t="shared" si="126"/>
        <v>-8.386677631578987E-2</v>
      </c>
      <c r="AE131" s="143">
        <f t="shared" si="126"/>
        <v>3.8947348873048071E-2</v>
      </c>
    </row>
    <row r="132" spans="1:32">
      <c r="A132" s="668"/>
      <c r="B132" s="681" t="s">
        <v>855</v>
      </c>
      <c r="C132" s="687">
        <v>0</v>
      </c>
      <c r="D132" s="694">
        <v>0</v>
      </c>
      <c r="E132" s="694">
        <v>0</v>
      </c>
      <c r="F132" s="694">
        <v>0</v>
      </c>
      <c r="G132" s="694">
        <v>0</v>
      </c>
      <c r="H132" s="694">
        <v>0</v>
      </c>
      <c r="I132" s="687">
        <v>0</v>
      </c>
      <c r="J132" s="687">
        <v>3.6848675424273911</v>
      </c>
      <c r="K132" s="694">
        <v>3.4015203553082189</v>
      </c>
      <c r="L132" s="694">
        <v>0</v>
      </c>
      <c r="M132" s="694">
        <v>3.3879235632183908</v>
      </c>
      <c r="N132" s="687">
        <v>3.6544825837236017</v>
      </c>
      <c r="O132" s="687">
        <v>0</v>
      </c>
      <c r="P132" s="695">
        <v>0</v>
      </c>
      <c r="Q132" s="136"/>
      <c r="R132" s="136"/>
      <c r="S132" s="136"/>
      <c r="Z132" s="137"/>
      <c r="AE132" s="137"/>
    </row>
    <row r="133" spans="1:32" ht="13.5" thickBot="1">
      <c r="A133" s="668"/>
      <c r="B133" s="681" t="s">
        <v>856</v>
      </c>
      <c r="C133" s="687">
        <v>0</v>
      </c>
      <c r="D133" s="694">
        <v>0</v>
      </c>
      <c r="E133" s="694">
        <v>0</v>
      </c>
      <c r="F133" s="694">
        <v>0</v>
      </c>
      <c r="G133" s="694">
        <v>0</v>
      </c>
      <c r="H133" s="694">
        <v>0</v>
      </c>
      <c r="I133" s="687">
        <v>0</v>
      </c>
      <c r="J133" s="687">
        <v>3.6975676573385563</v>
      </c>
      <c r="K133" s="694">
        <v>3.3272959779005524</v>
      </c>
      <c r="L133" s="694">
        <v>0</v>
      </c>
      <c r="M133" s="694">
        <v>3.1798899470899471</v>
      </c>
      <c r="N133" s="687">
        <v>3.6601123730066534</v>
      </c>
      <c r="O133" s="687">
        <v>0</v>
      </c>
      <c r="P133" s="695">
        <v>0</v>
      </c>
      <c r="Q133" s="136"/>
      <c r="R133" s="136"/>
      <c r="S133" s="136"/>
      <c r="T133" s="111">
        <f t="shared" ref="T133:X133" si="127">C133-C132</f>
        <v>0</v>
      </c>
      <c r="U133" s="111">
        <f t="shared" si="127"/>
        <v>0</v>
      </c>
      <c r="V133" s="111">
        <f t="shared" si="127"/>
        <v>0</v>
      </c>
      <c r="W133" s="111">
        <f t="shared" si="127"/>
        <v>0</v>
      </c>
      <c r="X133" s="111">
        <f t="shared" si="127"/>
        <v>0</v>
      </c>
      <c r="Y133" s="111">
        <f t="shared" ref="Y133:AE133" si="128">H133-H132</f>
        <v>0</v>
      </c>
      <c r="Z133" s="168">
        <f t="shared" si="128"/>
        <v>0</v>
      </c>
      <c r="AA133" s="111">
        <f t="shared" si="128"/>
        <v>1.2700114911165183E-2</v>
      </c>
      <c r="AB133" s="111">
        <f t="shared" si="128"/>
        <v>-7.422437740766652E-2</v>
      </c>
      <c r="AC133" s="111">
        <f t="shared" si="128"/>
        <v>0</v>
      </c>
      <c r="AD133" s="111">
        <f t="shared" si="128"/>
        <v>-0.20803361612844373</v>
      </c>
      <c r="AE133" s="168">
        <f t="shared" si="128"/>
        <v>5.6297892830516894E-3</v>
      </c>
    </row>
    <row r="134" spans="1:32">
      <c r="A134" s="661" t="s">
        <v>407</v>
      </c>
      <c r="B134" s="660" t="s">
        <v>825</v>
      </c>
      <c r="C134" s="688">
        <v>4.4015744680851059</v>
      </c>
      <c r="D134" s="692">
        <v>4.43</v>
      </c>
      <c r="E134" s="692">
        <v>4.5777480916030528</v>
      </c>
      <c r="F134" s="692">
        <v>4.249945054945055</v>
      </c>
      <c r="G134" s="692">
        <v>4.9134285714285717</v>
      </c>
      <c r="H134" s="692">
        <v>4.7520634920634919</v>
      </c>
      <c r="I134" s="688">
        <v>4.4673668032786882</v>
      </c>
      <c r="J134" s="688">
        <v>2.6101265822784807</v>
      </c>
      <c r="K134" s="692">
        <v>0</v>
      </c>
      <c r="L134" s="692">
        <v>0</v>
      </c>
      <c r="M134" s="692">
        <v>0</v>
      </c>
      <c r="N134" s="688">
        <v>2.6101265822784807</v>
      </c>
      <c r="O134" s="688">
        <v>0</v>
      </c>
      <c r="P134" s="693">
        <v>0</v>
      </c>
      <c r="Q134" s="136"/>
      <c r="R134" s="136"/>
      <c r="S134" s="136"/>
      <c r="T134" s="136" t="s">
        <v>1037</v>
      </c>
      <c r="Z134" s="137"/>
      <c r="AE134" s="137"/>
    </row>
    <row r="135" spans="1:32">
      <c r="A135" s="668"/>
      <c r="B135" s="702" t="s">
        <v>826</v>
      </c>
      <c r="C135" s="703">
        <v>4.3119354838709674</v>
      </c>
      <c r="D135" s="704">
        <v>4.24</v>
      </c>
      <c r="E135" s="704">
        <v>4.5070848708487086</v>
      </c>
      <c r="F135" s="704">
        <v>4.4216379310344838</v>
      </c>
      <c r="G135" s="704">
        <v>4.5892105263157887</v>
      </c>
      <c r="H135" s="704">
        <v>4.1509756097560979</v>
      </c>
      <c r="I135" s="703">
        <v>4.3625457715780289</v>
      </c>
      <c r="J135" s="703">
        <v>2.7898333333333332</v>
      </c>
      <c r="K135" s="704">
        <v>0</v>
      </c>
      <c r="L135" s="704">
        <v>0</v>
      </c>
      <c r="M135" s="704">
        <v>0</v>
      </c>
      <c r="N135" s="703">
        <v>2.7898333333333332</v>
      </c>
      <c r="O135" s="703">
        <v>0</v>
      </c>
      <c r="P135" s="705">
        <v>0</v>
      </c>
      <c r="Q135" s="136"/>
      <c r="R135" s="136"/>
      <c r="S135" s="136"/>
      <c r="T135" s="142">
        <f t="shared" ref="T135:X135" si="129">C135-C134</f>
        <v>-8.9638984214138517E-2</v>
      </c>
      <c r="U135" s="142">
        <f t="shared" si="129"/>
        <v>-0.1899999999999995</v>
      </c>
      <c r="V135" s="142">
        <f t="shared" si="129"/>
        <v>-7.066322075434428E-2</v>
      </c>
      <c r="W135" s="142">
        <f t="shared" si="129"/>
        <v>0.17169287608942874</v>
      </c>
      <c r="X135" s="142">
        <f t="shared" si="129"/>
        <v>-0.32421804511278296</v>
      </c>
      <c r="Y135" s="142">
        <f t="shared" ref="Y135:AE135" si="130">H135-H134</f>
        <v>-0.60108788230739396</v>
      </c>
      <c r="Z135" s="143">
        <f t="shared" si="130"/>
        <v>-0.10482103170065926</v>
      </c>
      <c r="AA135" s="142">
        <f t="shared" si="130"/>
        <v>0.17970675105485245</v>
      </c>
      <c r="AB135" s="142">
        <f t="shared" si="130"/>
        <v>0</v>
      </c>
      <c r="AC135" s="142">
        <f t="shared" si="130"/>
        <v>0</v>
      </c>
      <c r="AD135" s="142">
        <f t="shared" si="130"/>
        <v>0</v>
      </c>
      <c r="AE135" s="143">
        <f t="shared" si="130"/>
        <v>0.17970675105485245</v>
      </c>
    </row>
    <row r="136" spans="1:32">
      <c r="A136" s="668"/>
      <c r="B136" s="681" t="s">
        <v>827</v>
      </c>
      <c r="C136" s="687">
        <v>4.368823529411765</v>
      </c>
      <c r="D136" s="716">
        <v>4.8600000000000003</v>
      </c>
      <c r="E136" s="716">
        <v>4.2074358974358974</v>
      </c>
      <c r="F136" s="716">
        <v>4.1258333333333335</v>
      </c>
      <c r="G136" s="716">
        <v>6.8571428571428568</v>
      </c>
      <c r="H136" s="716">
        <v>4.4536363636363641</v>
      </c>
      <c r="I136" s="687">
        <v>4.4931386861313873</v>
      </c>
      <c r="J136" s="687">
        <v>2.4280952380952376</v>
      </c>
      <c r="K136" s="716">
        <v>0</v>
      </c>
      <c r="L136" s="716">
        <v>0</v>
      </c>
      <c r="M136" s="716">
        <v>0</v>
      </c>
      <c r="N136" s="687">
        <v>2.4280952380952376</v>
      </c>
      <c r="O136" s="687">
        <v>0</v>
      </c>
      <c r="P136" s="695">
        <v>0</v>
      </c>
      <c r="Q136" s="136"/>
      <c r="R136" s="136"/>
      <c r="S136" s="136"/>
      <c r="Z136" s="137"/>
      <c r="AE136" s="137"/>
    </row>
    <row r="137" spans="1:32">
      <c r="A137" s="668"/>
      <c r="B137" s="681" t="s">
        <v>828</v>
      </c>
      <c r="C137" s="687">
        <v>4.8762499999999998</v>
      </c>
      <c r="D137" s="694">
        <v>4.67</v>
      </c>
      <c r="E137" s="694">
        <v>4.6550000000000002</v>
      </c>
      <c r="F137" s="694">
        <v>4.2052272727272726</v>
      </c>
      <c r="G137" s="694">
        <v>4.2</v>
      </c>
      <c r="H137" s="694">
        <v>4.5</v>
      </c>
      <c r="I137" s="687">
        <v>4.5740243902439017</v>
      </c>
      <c r="J137" s="687">
        <v>2.3091176470588231</v>
      </c>
      <c r="K137" s="694">
        <v>0</v>
      </c>
      <c r="L137" s="694">
        <v>0</v>
      </c>
      <c r="M137" s="694">
        <v>0</v>
      </c>
      <c r="N137" s="687">
        <v>2.3091176470588231</v>
      </c>
      <c r="O137" s="687">
        <v>0</v>
      </c>
      <c r="P137" s="695">
        <v>0</v>
      </c>
      <c r="Q137" s="136"/>
      <c r="R137" s="136"/>
      <c r="S137" s="136"/>
      <c r="T137" s="142">
        <f t="shared" ref="T137:X137" si="131">C137-C136</f>
        <v>0.50742647058823476</v>
      </c>
      <c r="U137" s="142">
        <f t="shared" si="131"/>
        <v>-0.19000000000000039</v>
      </c>
      <c r="V137" s="142">
        <f t="shared" si="131"/>
        <v>0.44756410256410284</v>
      </c>
      <c r="W137" s="142">
        <f t="shared" si="131"/>
        <v>7.9393939393939128E-2</v>
      </c>
      <c r="X137" s="142">
        <f t="shared" si="131"/>
        <v>-2.6571428571428566</v>
      </c>
      <c r="Y137" s="142">
        <f t="shared" ref="Y137:AE137" si="132">H137-H136</f>
        <v>4.6363636363635941E-2</v>
      </c>
      <c r="Z137" s="143">
        <f t="shared" si="132"/>
        <v>8.0885704112514389E-2</v>
      </c>
      <c r="AA137" s="169">
        <f t="shared" si="132"/>
        <v>-0.11897759103641459</v>
      </c>
      <c r="AB137" s="142">
        <f t="shared" si="132"/>
        <v>0</v>
      </c>
      <c r="AC137" s="142">
        <f t="shared" si="132"/>
        <v>0</v>
      </c>
      <c r="AD137" s="142">
        <f t="shared" si="132"/>
        <v>0</v>
      </c>
      <c r="AE137" s="143">
        <f t="shared" si="132"/>
        <v>-0.11897759103641459</v>
      </c>
    </row>
    <row r="138" spans="1:32">
      <c r="A138" s="668"/>
      <c r="B138" s="681" t="s">
        <v>829</v>
      </c>
      <c r="C138" s="687">
        <v>0</v>
      </c>
      <c r="D138" s="694">
        <v>0</v>
      </c>
      <c r="E138" s="694">
        <v>0</v>
      </c>
      <c r="F138" s="694">
        <v>0</v>
      </c>
      <c r="G138" s="694">
        <v>0</v>
      </c>
      <c r="H138" s="694">
        <v>0</v>
      </c>
      <c r="I138" s="687">
        <v>0</v>
      </c>
      <c r="J138" s="687">
        <v>0</v>
      </c>
      <c r="K138" s="694">
        <v>0</v>
      </c>
      <c r="L138" s="694">
        <v>0</v>
      </c>
      <c r="M138" s="694">
        <v>0</v>
      </c>
      <c r="N138" s="687">
        <v>0</v>
      </c>
      <c r="O138" s="687">
        <v>0</v>
      </c>
      <c r="P138" s="695">
        <v>0</v>
      </c>
      <c r="Q138" s="136"/>
      <c r="R138" s="136"/>
      <c r="S138" s="136"/>
      <c r="Z138" s="137"/>
      <c r="AE138" s="137"/>
    </row>
    <row r="139" spans="1:32" ht="13.5" thickBot="1">
      <c r="A139" s="668"/>
      <c r="B139" s="681" t="s">
        <v>830</v>
      </c>
      <c r="C139" s="687">
        <v>0</v>
      </c>
      <c r="D139" s="694">
        <v>0</v>
      </c>
      <c r="E139" s="694">
        <v>0</v>
      </c>
      <c r="F139" s="694">
        <v>0</v>
      </c>
      <c r="G139" s="694">
        <v>0</v>
      </c>
      <c r="H139" s="694">
        <v>0</v>
      </c>
      <c r="I139" s="687">
        <v>0</v>
      </c>
      <c r="J139" s="687">
        <v>0</v>
      </c>
      <c r="K139" s="694">
        <v>0</v>
      </c>
      <c r="L139" s="694">
        <v>0</v>
      </c>
      <c r="M139" s="694">
        <v>0</v>
      </c>
      <c r="N139" s="687">
        <v>0</v>
      </c>
      <c r="O139" s="687">
        <v>0</v>
      </c>
      <c r="P139" s="695">
        <v>0</v>
      </c>
      <c r="Q139" s="136"/>
      <c r="R139" s="136"/>
      <c r="S139" s="136"/>
      <c r="T139" s="142">
        <f t="shared" ref="T139:X139" si="133">C139-C138</f>
        <v>0</v>
      </c>
      <c r="U139" s="142">
        <f t="shared" si="133"/>
        <v>0</v>
      </c>
      <c r="V139" s="142">
        <f t="shared" si="133"/>
        <v>0</v>
      </c>
      <c r="W139" s="142">
        <f t="shared" si="133"/>
        <v>0</v>
      </c>
      <c r="X139" s="142">
        <f t="shared" si="133"/>
        <v>0</v>
      </c>
      <c r="Y139" s="142">
        <f t="shared" ref="Y139:AE139" si="134">H139-H138</f>
        <v>0</v>
      </c>
      <c r="Z139" s="143">
        <f t="shared" si="134"/>
        <v>0</v>
      </c>
      <c r="AA139" s="142">
        <f t="shared" si="134"/>
        <v>0</v>
      </c>
      <c r="AB139" s="142">
        <f t="shared" si="134"/>
        <v>0</v>
      </c>
      <c r="AC139" s="142">
        <f t="shared" si="134"/>
        <v>0</v>
      </c>
      <c r="AD139" s="142">
        <f t="shared" si="134"/>
        <v>0</v>
      </c>
      <c r="AE139" s="143">
        <f t="shared" si="134"/>
        <v>0</v>
      </c>
    </row>
    <row r="140" spans="1:32" ht="13.5" thickTop="1">
      <c r="A140" s="668"/>
      <c r="B140" s="709" t="s">
        <v>831</v>
      </c>
      <c r="C140" s="710">
        <v>4.3974349442379177</v>
      </c>
      <c r="D140" s="711">
        <v>4.4728054298642528</v>
      </c>
      <c r="E140" s="711">
        <v>4.5297674418604652</v>
      </c>
      <c r="F140" s="711">
        <v>4.235485436893204</v>
      </c>
      <c r="G140" s="711">
        <v>5.2373809523809527</v>
      </c>
      <c r="H140" s="711">
        <v>4.7077027027027025</v>
      </c>
      <c r="I140" s="710">
        <v>4.4705390835579495</v>
      </c>
      <c r="J140" s="710">
        <v>2.5718999999999999</v>
      </c>
      <c r="K140" s="711">
        <v>0</v>
      </c>
      <c r="L140" s="711">
        <v>0</v>
      </c>
      <c r="M140" s="711">
        <v>0</v>
      </c>
      <c r="N140" s="710">
        <v>2.5718999999999999</v>
      </c>
      <c r="O140" s="710">
        <v>0</v>
      </c>
      <c r="P140" s="712">
        <v>0</v>
      </c>
      <c r="Q140" s="150"/>
      <c r="R140" s="150"/>
      <c r="S140" s="150"/>
      <c r="T140" s="163"/>
      <c r="U140" s="163"/>
      <c r="V140" s="163"/>
      <c r="W140" s="163"/>
      <c r="X140" s="163"/>
      <c r="Y140" s="163"/>
      <c r="Z140" s="164"/>
      <c r="AA140" s="163"/>
      <c r="AB140" s="163"/>
      <c r="AC140" s="163"/>
      <c r="AD140" s="163"/>
      <c r="AE140" s="164"/>
      <c r="AF140" s="163"/>
    </row>
    <row r="141" spans="1:32" ht="13.5" thickBot="1">
      <c r="A141" s="668"/>
      <c r="B141" s="709" t="s">
        <v>832</v>
      </c>
      <c r="C141" s="710">
        <v>4.3947706422018342</v>
      </c>
      <c r="D141" s="711">
        <v>4.2600778210116728</v>
      </c>
      <c r="E141" s="711">
        <v>4.5269329073482432</v>
      </c>
      <c r="F141" s="711">
        <v>4.3871376811594196</v>
      </c>
      <c r="G141" s="711">
        <v>4.5439534883720931</v>
      </c>
      <c r="H141" s="711">
        <v>4.1987368421052631</v>
      </c>
      <c r="I141" s="710">
        <v>4.3890007627765053</v>
      </c>
      <c r="J141" s="710">
        <v>2.6159574468085109</v>
      </c>
      <c r="K141" s="711">
        <v>0</v>
      </c>
      <c r="L141" s="711">
        <v>0</v>
      </c>
      <c r="M141" s="711">
        <v>0</v>
      </c>
      <c r="N141" s="710">
        <v>2.6159574468085109</v>
      </c>
      <c r="O141" s="710">
        <v>0</v>
      </c>
      <c r="P141" s="712">
        <v>0</v>
      </c>
      <c r="Q141" s="157"/>
      <c r="R141" s="157"/>
      <c r="S141" s="157"/>
      <c r="T141" s="165">
        <f t="shared" ref="T141:X141" si="135">C141-C140</f>
        <v>-2.6643020360834768E-3</v>
      </c>
      <c r="U141" s="165">
        <f t="shared" si="135"/>
        <v>-0.21272760885258002</v>
      </c>
      <c r="V141" s="165">
        <f t="shared" si="135"/>
        <v>-2.8345345122220422E-3</v>
      </c>
      <c r="W141" s="165">
        <f t="shared" si="135"/>
        <v>0.1516522442662156</v>
      </c>
      <c r="X141" s="165">
        <f t="shared" si="135"/>
        <v>-0.69342746400885957</v>
      </c>
      <c r="Y141" s="165">
        <f t="shared" ref="Y141:AE141" si="136">H141-H140</f>
        <v>-0.50896586059743942</v>
      </c>
      <c r="Z141" s="166">
        <f t="shared" si="136"/>
        <v>-8.1538320781444185E-2</v>
      </c>
      <c r="AA141" s="165">
        <f t="shared" si="136"/>
        <v>4.4057446808511092E-2</v>
      </c>
      <c r="AB141" s="165">
        <f t="shared" si="136"/>
        <v>0</v>
      </c>
      <c r="AC141" s="165">
        <f t="shared" si="136"/>
        <v>0</v>
      </c>
      <c r="AD141" s="165">
        <f t="shared" si="136"/>
        <v>0</v>
      </c>
      <c r="AE141" s="166">
        <f t="shared" si="136"/>
        <v>4.4057446808511092E-2</v>
      </c>
      <c r="AF141" s="167"/>
    </row>
    <row r="142" spans="1:32" ht="13.5" thickTop="1">
      <c r="A142" s="668"/>
      <c r="B142" s="681" t="s">
        <v>833</v>
      </c>
      <c r="C142" s="687">
        <v>4.7850576579503006</v>
      </c>
      <c r="D142" s="694">
        <v>4.4800000000000004</v>
      </c>
      <c r="E142" s="694">
        <v>5.2420752159918678</v>
      </c>
      <c r="F142" s="694">
        <v>5.2276792698826595</v>
      </c>
      <c r="G142" s="694">
        <v>5.4046071044133477</v>
      </c>
      <c r="H142" s="694">
        <v>5.7570338248048571</v>
      </c>
      <c r="I142" s="687">
        <v>5.0549689051476348</v>
      </c>
      <c r="J142" s="687">
        <v>4.0683514774494558</v>
      </c>
      <c r="K142" s="694">
        <v>0</v>
      </c>
      <c r="L142" s="694">
        <v>0</v>
      </c>
      <c r="M142" s="694">
        <v>0</v>
      </c>
      <c r="N142" s="687">
        <v>4.0683514774494558</v>
      </c>
      <c r="O142" s="687">
        <v>0</v>
      </c>
      <c r="P142" s="695">
        <v>0</v>
      </c>
      <c r="Q142" s="136"/>
      <c r="R142" s="136"/>
      <c r="S142" s="136"/>
      <c r="Z142" s="137"/>
      <c r="AE142" s="137"/>
    </row>
    <row r="143" spans="1:32">
      <c r="A143" s="668"/>
      <c r="B143" s="681" t="s">
        <v>834</v>
      </c>
      <c r="C143" s="687">
        <v>4.7194268034522064</v>
      </c>
      <c r="D143" s="694">
        <v>4.46</v>
      </c>
      <c r="E143" s="694">
        <v>5.2699964304836699</v>
      </c>
      <c r="F143" s="694">
        <v>5.2009694232105623</v>
      </c>
      <c r="G143" s="694">
        <v>5.61960880195599</v>
      </c>
      <c r="H143" s="694">
        <v>5.7565428109854597</v>
      </c>
      <c r="I143" s="687">
        <v>5.0455656598462708</v>
      </c>
      <c r="J143" s="687">
        <v>4.117079934747145</v>
      </c>
      <c r="K143" s="694">
        <v>0</v>
      </c>
      <c r="L143" s="694">
        <v>0</v>
      </c>
      <c r="M143" s="694">
        <v>0</v>
      </c>
      <c r="N143" s="687">
        <v>4.117079934747145</v>
      </c>
      <c r="O143" s="687">
        <v>0</v>
      </c>
      <c r="P143" s="695">
        <v>0</v>
      </c>
      <c r="Q143" s="136"/>
      <c r="R143" s="136"/>
      <c r="S143" s="136"/>
      <c r="T143" s="142">
        <f t="shared" ref="T143:X143" si="137">C143-C142</f>
        <v>-6.5630854498094138E-2</v>
      </c>
      <c r="U143" s="142">
        <f t="shared" si="137"/>
        <v>-2.0000000000000462E-2</v>
      </c>
      <c r="V143" s="142">
        <f t="shared" si="137"/>
        <v>2.7921214491802182E-2</v>
      </c>
      <c r="W143" s="142">
        <f t="shared" si="137"/>
        <v>-2.6709846672097193E-2</v>
      </c>
      <c r="X143" s="142">
        <f t="shared" si="137"/>
        <v>0.21500169754264231</v>
      </c>
      <c r="Y143" s="142">
        <f t="shared" ref="Y143:AE143" si="138">H143-H142</f>
        <v>-4.9101381939742339E-4</v>
      </c>
      <c r="Z143" s="143">
        <f t="shared" si="138"/>
        <v>-9.4032453013639383E-3</v>
      </c>
      <c r="AA143" s="142">
        <f t="shared" si="138"/>
        <v>4.8728457297689154E-2</v>
      </c>
      <c r="AB143" s="142">
        <f t="shared" si="138"/>
        <v>0</v>
      </c>
      <c r="AC143" s="142">
        <f t="shared" si="138"/>
        <v>0</v>
      </c>
      <c r="AD143" s="142">
        <f t="shared" si="138"/>
        <v>0</v>
      </c>
      <c r="AE143" s="143">
        <f t="shared" si="138"/>
        <v>4.8728457297689154E-2</v>
      </c>
    </row>
    <row r="144" spans="1:32">
      <c r="A144" s="668"/>
      <c r="B144" s="681" t="s">
        <v>835</v>
      </c>
      <c r="C144" s="687">
        <v>5.7194777265745014</v>
      </c>
      <c r="D144" s="694">
        <v>4.62</v>
      </c>
      <c r="E144" s="694">
        <v>5.5556492411467113</v>
      </c>
      <c r="F144" s="694">
        <v>5.952585812356979</v>
      </c>
      <c r="G144" s="694">
        <v>7.5032558139534897</v>
      </c>
      <c r="H144" s="694">
        <v>7.2899363057324829</v>
      </c>
      <c r="I144" s="687">
        <v>5.7781249999999993</v>
      </c>
      <c r="J144" s="687">
        <v>4.685824742268041</v>
      </c>
      <c r="K144" s="694">
        <v>0</v>
      </c>
      <c r="L144" s="694">
        <v>0</v>
      </c>
      <c r="M144" s="694">
        <v>0</v>
      </c>
      <c r="N144" s="687">
        <v>4.685824742268041</v>
      </c>
      <c r="O144" s="687">
        <v>0</v>
      </c>
      <c r="P144" s="695">
        <v>0</v>
      </c>
      <c r="Q144" s="136"/>
      <c r="R144" s="136"/>
      <c r="S144" s="136"/>
      <c r="Z144" s="137"/>
      <c r="AE144" s="137"/>
    </row>
    <row r="145" spans="1:32">
      <c r="A145" s="668"/>
      <c r="B145" s="681" t="s">
        <v>836</v>
      </c>
      <c r="C145" s="687">
        <v>5.6061538461538456</v>
      </c>
      <c r="D145" s="694">
        <v>4.53</v>
      </c>
      <c r="E145" s="694">
        <v>5.5512365591397845</v>
      </c>
      <c r="F145" s="694">
        <v>5.8428042328042338</v>
      </c>
      <c r="G145" s="694">
        <v>7.4176315789473684</v>
      </c>
      <c r="H145" s="694">
        <v>6.991929824561403</v>
      </c>
      <c r="I145" s="687">
        <v>5.6738063909774423</v>
      </c>
      <c r="J145" s="687">
        <v>5.2375362318840581</v>
      </c>
      <c r="K145" s="694">
        <v>0</v>
      </c>
      <c r="L145" s="694">
        <v>0</v>
      </c>
      <c r="M145" s="694">
        <v>0</v>
      </c>
      <c r="N145" s="687">
        <v>5.2375362318840581</v>
      </c>
      <c r="O145" s="687">
        <v>0</v>
      </c>
      <c r="P145" s="695">
        <v>0</v>
      </c>
      <c r="Q145" s="136"/>
      <c r="R145" s="136"/>
      <c r="S145" s="136"/>
      <c r="T145" s="142">
        <f t="shared" ref="T145:X145" si="139">C145-C144</f>
        <v>-0.11332388042065578</v>
      </c>
      <c r="U145" s="142">
        <f t="shared" si="139"/>
        <v>-8.9999999999999858E-2</v>
      </c>
      <c r="V145" s="142">
        <f t="shared" si="139"/>
        <v>-4.4126820069267936E-3</v>
      </c>
      <c r="W145" s="142">
        <f t="shared" si="139"/>
        <v>-0.10978157955274526</v>
      </c>
      <c r="X145" s="142">
        <f t="shared" si="139"/>
        <v>-8.5624235006121374E-2</v>
      </c>
      <c r="Y145" s="142">
        <f t="shared" ref="Y145:AE145" si="140">H145-H144</f>
        <v>-0.29800648117107986</v>
      </c>
      <c r="Z145" s="143">
        <f t="shared" si="140"/>
        <v>-0.10431860902255696</v>
      </c>
      <c r="AA145" s="142">
        <f t="shared" si="140"/>
        <v>0.55171148961601713</v>
      </c>
      <c r="AB145" s="142">
        <f t="shared" si="140"/>
        <v>0</v>
      </c>
      <c r="AC145" s="142">
        <f t="shared" si="140"/>
        <v>0</v>
      </c>
      <c r="AD145" s="142">
        <f t="shared" si="140"/>
        <v>0</v>
      </c>
      <c r="AE145" s="143">
        <f t="shared" si="140"/>
        <v>0.55171148961601713</v>
      </c>
    </row>
    <row r="146" spans="1:32">
      <c r="A146" s="668"/>
      <c r="B146" s="681" t="s">
        <v>837</v>
      </c>
      <c r="C146" s="687">
        <v>0</v>
      </c>
      <c r="D146" s="694">
        <v>0</v>
      </c>
      <c r="E146" s="694">
        <v>0</v>
      </c>
      <c r="F146" s="694">
        <v>0</v>
      </c>
      <c r="G146" s="694">
        <v>0</v>
      </c>
      <c r="H146" s="694">
        <v>0</v>
      </c>
      <c r="I146" s="687">
        <v>0</v>
      </c>
      <c r="J146" s="687">
        <v>0</v>
      </c>
      <c r="K146" s="694">
        <v>0</v>
      </c>
      <c r="L146" s="694">
        <v>0</v>
      </c>
      <c r="M146" s="694">
        <v>0</v>
      </c>
      <c r="N146" s="687">
        <v>0</v>
      </c>
      <c r="O146" s="687">
        <v>0</v>
      </c>
      <c r="P146" s="695">
        <v>0</v>
      </c>
      <c r="Q146" s="136"/>
      <c r="R146" s="136"/>
      <c r="S146" s="136"/>
      <c r="Z146" s="137"/>
      <c r="AE146" s="137"/>
    </row>
    <row r="147" spans="1:32" ht="13.5" thickBot="1">
      <c r="A147" s="668"/>
      <c r="B147" s="681" t="s">
        <v>838</v>
      </c>
      <c r="C147" s="687">
        <v>0</v>
      </c>
      <c r="D147" s="694">
        <v>0</v>
      </c>
      <c r="E147" s="694">
        <v>0</v>
      </c>
      <c r="F147" s="694">
        <v>0</v>
      </c>
      <c r="G147" s="694">
        <v>0</v>
      </c>
      <c r="H147" s="694">
        <v>0</v>
      </c>
      <c r="I147" s="687">
        <v>0</v>
      </c>
      <c r="J147" s="687">
        <v>0</v>
      </c>
      <c r="K147" s="694">
        <v>0</v>
      </c>
      <c r="L147" s="694">
        <v>0</v>
      </c>
      <c r="M147" s="694">
        <v>0</v>
      </c>
      <c r="N147" s="687">
        <v>0</v>
      </c>
      <c r="O147" s="687">
        <v>0</v>
      </c>
      <c r="P147" s="695">
        <v>0</v>
      </c>
      <c r="Q147" s="136"/>
      <c r="R147" s="136"/>
      <c r="S147" s="136"/>
      <c r="T147" s="142">
        <f t="shared" ref="T147:X147" si="141">C147-C146</f>
        <v>0</v>
      </c>
      <c r="U147" s="142">
        <f t="shared" si="141"/>
        <v>0</v>
      </c>
      <c r="V147" s="142">
        <f t="shared" si="141"/>
        <v>0</v>
      </c>
      <c r="W147" s="142">
        <f t="shared" si="141"/>
        <v>0</v>
      </c>
      <c r="X147" s="142">
        <f t="shared" si="141"/>
        <v>0</v>
      </c>
      <c r="Y147" s="142">
        <f t="shared" ref="Y147:AE147" si="142">H147-H146</f>
        <v>0</v>
      </c>
      <c r="Z147" s="143">
        <f t="shared" si="142"/>
        <v>0</v>
      </c>
      <c r="AA147" s="142">
        <f t="shared" si="142"/>
        <v>0</v>
      </c>
      <c r="AB147" s="142">
        <f t="shared" si="142"/>
        <v>0</v>
      </c>
      <c r="AC147" s="142">
        <f t="shared" si="142"/>
        <v>0</v>
      </c>
      <c r="AD147" s="142">
        <f t="shared" si="142"/>
        <v>0</v>
      </c>
      <c r="AE147" s="143">
        <f t="shared" si="142"/>
        <v>0</v>
      </c>
    </row>
    <row r="148" spans="1:32" ht="13.5" thickTop="1">
      <c r="A148" s="668"/>
      <c r="B148" s="681" t="s">
        <v>839</v>
      </c>
      <c r="C148" s="687">
        <v>4.8744095182138656</v>
      </c>
      <c r="D148" s="694">
        <v>4.4962057877813502</v>
      </c>
      <c r="E148" s="694">
        <v>5.2707004310344834</v>
      </c>
      <c r="F148" s="694">
        <v>5.3180599144079883</v>
      </c>
      <c r="G148" s="694">
        <v>5.5824236453201967</v>
      </c>
      <c r="H148" s="694">
        <v>5.9407480916030533</v>
      </c>
      <c r="I148" s="687">
        <v>5.1288081272582238</v>
      </c>
      <c r="J148" s="687">
        <v>4.2114695340501784</v>
      </c>
      <c r="K148" s="694">
        <v>0</v>
      </c>
      <c r="L148" s="694">
        <v>0</v>
      </c>
      <c r="M148" s="694">
        <v>0</v>
      </c>
      <c r="N148" s="687">
        <v>4.2114695340501784</v>
      </c>
      <c r="O148" s="687">
        <v>0</v>
      </c>
      <c r="P148" s="695">
        <v>0</v>
      </c>
      <c r="Q148" s="150"/>
      <c r="R148" s="150"/>
      <c r="S148" s="150"/>
      <c r="T148" s="163"/>
      <c r="U148" s="163"/>
      <c r="V148" s="163"/>
      <c r="W148" s="163"/>
      <c r="X148" s="163"/>
      <c r="Y148" s="163"/>
      <c r="Z148" s="164"/>
      <c r="AA148" s="163"/>
      <c r="AB148" s="163"/>
      <c r="AC148" s="163"/>
      <c r="AD148" s="163"/>
      <c r="AE148" s="164"/>
      <c r="AF148" s="163"/>
    </row>
    <row r="149" spans="1:32" ht="13.5" thickBot="1">
      <c r="A149" s="668"/>
      <c r="B149" s="681" t="s">
        <v>840</v>
      </c>
      <c r="C149" s="687">
        <v>4.807358075399736</v>
      </c>
      <c r="D149" s="694">
        <v>4.4691186440677964</v>
      </c>
      <c r="E149" s="694">
        <v>5.295468268138289</v>
      </c>
      <c r="F149" s="694">
        <v>5.2754821867321864</v>
      </c>
      <c r="G149" s="694">
        <v>5.7724608501118571</v>
      </c>
      <c r="H149" s="694">
        <v>5.9064726756564934</v>
      </c>
      <c r="I149" s="687">
        <v>5.110457237161441</v>
      </c>
      <c r="J149" s="687">
        <v>4.3999268292682929</v>
      </c>
      <c r="K149" s="694">
        <v>0</v>
      </c>
      <c r="L149" s="694">
        <v>0</v>
      </c>
      <c r="M149" s="694">
        <v>0</v>
      </c>
      <c r="N149" s="687">
        <v>4.3999268292682929</v>
      </c>
      <c r="O149" s="687">
        <v>0</v>
      </c>
      <c r="P149" s="695">
        <v>0</v>
      </c>
      <c r="Q149" s="157"/>
      <c r="R149" s="157"/>
      <c r="S149" s="157"/>
      <c r="T149" s="165">
        <f t="shared" ref="T149:X149" si="143">C149-C148</f>
        <v>-6.7051442814129558E-2</v>
      </c>
      <c r="U149" s="165">
        <f t="shared" si="143"/>
        <v>-2.7087143713553807E-2</v>
      </c>
      <c r="V149" s="165">
        <f t="shared" si="143"/>
        <v>2.476783710380559E-2</v>
      </c>
      <c r="W149" s="165">
        <f t="shared" si="143"/>
        <v>-4.2577727675801924E-2</v>
      </c>
      <c r="X149" s="165">
        <f t="shared" si="143"/>
        <v>0.19003720479166031</v>
      </c>
      <c r="Y149" s="165">
        <f t="shared" ref="Y149:AE149" si="144">H149-H148</f>
        <v>-3.4275415946559917E-2</v>
      </c>
      <c r="Z149" s="166">
        <f t="shared" si="144"/>
        <v>-1.8350890096782813E-2</v>
      </c>
      <c r="AA149" s="165">
        <f t="shared" si="144"/>
        <v>0.1884572952181145</v>
      </c>
      <c r="AB149" s="165">
        <f t="shared" si="144"/>
        <v>0</v>
      </c>
      <c r="AC149" s="165">
        <f t="shared" si="144"/>
        <v>0</v>
      </c>
      <c r="AD149" s="165">
        <f t="shared" si="144"/>
        <v>0</v>
      </c>
      <c r="AE149" s="166">
        <f t="shared" si="144"/>
        <v>0.1884572952181145</v>
      </c>
      <c r="AF149" s="167"/>
    </row>
    <row r="150" spans="1:32" ht="13.5" thickTop="1">
      <c r="A150" s="668"/>
      <c r="B150" s="681" t="s">
        <v>841</v>
      </c>
      <c r="C150" s="687">
        <v>3.667031080199957</v>
      </c>
      <c r="D150" s="694">
        <v>3.6900000000000004</v>
      </c>
      <c r="E150" s="694">
        <v>3.9936067836718592</v>
      </c>
      <c r="F150" s="694">
        <v>3.8221268515001898</v>
      </c>
      <c r="G150" s="694">
        <v>3.9416081330868757</v>
      </c>
      <c r="H150" s="694">
        <v>4.1325770308123255</v>
      </c>
      <c r="I150" s="687">
        <v>3.8403614457831332</v>
      </c>
      <c r="J150" s="687">
        <v>3.1404216867469885</v>
      </c>
      <c r="K150" s="694">
        <v>0</v>
      </c>
      <c r="L150" s="694">
        <v>0</v>
      </c>
      <c r="M150" s="694">
        <v>0</v>
      </c>
      <c r="N150" s="687">
        <v>3.1404216867469885</v>
      </c>
      <c r="O150" s="687">
        <v>0</v>
      </c>
      <c r="P150" s="695">
        <v>0</v>
      </c>
      <c r="Q150" s="136"/>
      <c r="R150" s="136"/>
      <c r="S150" s="136"/>
      <c r="Z150" s="137"/>
      <c r="AE150" s="137"/>
    </row>
    <row r="151" spans="1:32">
      <c r="A151" s="668"/>
      <c r="B151" s="681" t="s">
        <v>842</v>
      </c>
      <c r="C151" s="687">
        <v>3.6913549809581077</v>
      </c>
      <c r="D151" s="694">
        <v>3.6</v>
      </c>
      <c r="E151" s="694">
        <v>4.0290390334572486</v>
      </c>
      <c r="F151" s="694">
        <v>3.8657629629629628</v>
      </c>
      <c r="G151" s="694">
        <v>3.8821594684385388</v>
      </c>
      <c r="H151" s="694">
        <v>4.1953910614525141</v>
      </c>
      <c r="I151" s="687">
        <v>3.860224633056796</v>
      </c>
      <c r="J151" s="687">
        <v>3.1111813186813189</v>
      </c>
      <c r="K151" s="694">
        <v>0</v>
      </c>
      <c r="L151" s="694">
        <v>0</v>
      </c>
      <c r="M151" s="694">
        <v>0</v>
      </c>
      <c r="N151" s="687">
        <v>3.1111813186813189</v>
      </c>
      <c r="O151" s="687">
        <v>0</v>
      </c>
      <c r="P151" s="695">
        <v>0</v>
      </c>
      <c r="Q151" s="136"/>
      <c r="R151" s="136"/>
      <c r="S151" s="136"/>
      <c r="T151" s="142">
        <f t="shared" ref="T151:X151" si="145">C151-C150</f>
        <v>2.4323900758150607E-2</v>
      </c>
      <c r="U151" s="142">
        <f t="shared" si="145"/>
        <v>-9.0000000000000302E-2</v>
      </c>
      <c r="V151" s="142">
        <f t="shared" si="145"/>
        <v>3.5432249785389391E-2</v>
      </c>
      <c r="W151" s="142">
        <f t="shared" si="145"/>
        <v>4.363611146277302E-2</v>
      </c>
      <c r="X151" s="142">
        <f t="shared" si="145"/>
        <v>-5.944866464833698E-2</v>
      </c>
      <c r="Y151" s="142">
        <f t="shared" ref="Y151:AE151" si="146">H151-H150</f>
        <v>6.2814030640188534E-2</v>
      </c>
      <c r="Z151" s="143">
        <f t="shared" si="146"/>
        <v>1.9863187273662763E-2</v>
      </c>
      <c r="AA151" s="142">
        <f t="shared" si="146"/>
        <v>-2.9240368065669653E-2</v>
      </c>
      <c r="AB151" s="142">
        <f t="shared" si="146"/>
        <v>0</v>
      </c>
      <c r="AC151" s="142">
        <f t="shared" si="146"/>
        <v>0</v>
      </c>
      <c r="AD151" s="142">
        <f t="shared" si="146"/>
        <v>0</v>
      </c>
      <c r="AE151" s="143">
        <f t="shared" si="146"/>
        <v>-2.9240368065669653E-2</v>
      </c>
    </row>
    <row r="152" spans="1:32">
      <c r="A152" s="668"/>
      <c r="B152" s="681" t="s">
        <v>843</v>
      </c>
      <c r="C152" s="687">
        <v>4.303787740164684</v>
      </c>
      <c r="D152" s="694">
        <v>3.6799999999999997</v>
      </c>
      <c r="E152" s="694">
        <v>4.2659522272433827</v>
      </c>
      <c r="F152" s="694">
        <v>4.1795714285714283</v>
      </c>
      <c r="G152" s="694">
        <v>4.437579908675799</v>
      </c>
      <c r="H152" s="694">
        <v>4.5474873096446702</v>
      </c>
      <c r="I152" s="687">
        <v>4.2670903313663189</v>
      </c>
      <c r="J152" s="687">
        <v>3.7673895582329315</v>
      </c>
      <c r="K152" s="694">
        <v>0</v>
      </c>
      <c r="L152" s="694">
        <v>0</v>
      </c>
      <c r="M152" s="694">
        <v>0</v>
      </c>
      <c r="N152" s="687">
        <v>3.7673895582329315</v>
      </c>
      <c r="O152" s="687">
        <v>0</v>
      </c>
      <c r="P152" s="695">
        <v>0</v>
      </c>
      <c r="Q152" s="136"/>
      <c r="R152" s="136"/>
      <c r="S152" s="136"/>
      <c r="Z152" s="137"/>
      <c r="AE152" s="137"/>
    </row>
    <row r="153" spans="1:32">
      <c r="A153" s="668"/>
      <c r="B153" s="681" t="s">
        <v>844</v>
      </c>
      <c r="C153" s="687">
        <v>4.3408280254777063</v>
      </c>
      <c r="D153" s="694">
        <v>3.54</v>
      </c>
      <c r="E153" s="694">
        <v>4.1749362477231333</v>
      </c>
      <c r="F153" s="694">
        <v>4.3153776435045321</v>
      </c>
      <c r="G153" s="694">
        <v>4.4879536679536685</v>
      </c>
      <c r="H153" s="694">
        <v>4.6684718498659521</v>
      </c>
      <c r="I153" s="687">
        <v>4.2771716728787554</v>
      </c>
      <c r="J153" s="687">
        <v>3.639003322259136</v>
      </c>
      <c r="K153" s="694">
        <v>0</v>
      </c>
      <c r="L153" s="694">
        <v>0</v>
      </c>
      <c r="M153" s="694">
        <v>0</v>
      </c>
      <c r="N153" s="687">
        <v>3.639003322259136</v>
      </c>
      <c r="O153" s="687">
        <v>0</v>
      </c>
      <c r="P153" s="695">
        <v>0</v>
      </c>
      <c r="Q153" s="136"/>
      <c r="R153" s="136"/>
      <c r="S153" s="136"/>
      <c r="T153" s="142">
        <f t="shared" ref="T153:X153" si="147">C153-C152</f>
        <v>3.7040285313022281E-2</v>
      </c>
      <c r="U153" s="142">
        <f t="shared" si="147"/>
        <v>-0.13999999999999968</v>
      </c>
      <c r="V153" s="142">
        <f t="shared" si="147"/>
        <v>-9.1015979520249424E-2</v>
      </c>
      <c r="W153" s="142">
        <f t="shared" si="147"/>
        <v>0.13580621493310385</v>
      </c>
      <c r="X153" s="142">
        <f t="shared" si="147"/>
        <v>5.0373759277869468E-2</v>
      </c>
      <c r="Y153" s="142">
        <f t="shared" ref="Y153:AE153" si="148">H153-H152</f>
        <v>0.12098454022128191</v>
      </c>
      <c r="Z153" s="143">
        <f t="shared" si="148"/>
        <v>1.0081341512436559E-2</v>
      </c>
      <c r="AA153" s="142">
        <f t="shared" si="148"/>
        <v>-0.1283862359737955</v>
      </c>
      <c r="AB153" s="142">
        <f t="shared" si="148"/>
        <v>0</v>
      </c>
      <c r="AC153" s="142">
        <f t="shared" si="148"/>
        <v>0</v>
      </c>
      <c r="AD153" s="142">
        <f t="shared" si="148"/>
        <v>0</v>
      </c>
      <c r="AE153" s="143">
        <f t="shared" si="148"/>
        <v>-0.1283862359737955</v>
      </c>
    </row>
    <row r="154" spans="1:32">
      <c r="A154" s="668"/>
      <c r="B154" s="681" t="s">
        <v>845</v>
      </c>
      <c r="C154" s="687">
        <v>0</v>
      </c>
      <c r="D154" s="694">
        <v>0</v>
      </c>
      <c r="E154" s="694">
        <v>0</v>
      </c>
      <c r="F154" s="694">
        <v>0</v>
      </c>
      <c r="G154" s="694">
        <v>0</v>
      </c>
      <c r="H154" s="694">
        <v>0</v>
      </c>
      <c r="I154" s="687">
        <v>0</v>
      </c>
      <c r="J154" s="687">
        <v>0</v>
      </c>
      <c r="K154" s="694">
        <v>0</v>
      </c>
      <c r="L154" s="694">
        <v>0</v>
      </c>
      <c r="M154" s="694">
        <v>0</v>
      </c>
      <c r="N154" s="687">
        <v>0</v>
      </c>
      <c r="O154" s="687">
        <v>0</v>
      </c>
      <c r="P154" s="695">
        <v>0</v>
      </c>
      <c r="Q154" s="136"/>
      <c r="R154" s="136"/>
      <c r="S154" s="136"/>
      <c r="Z154" s="137"/>
      <c r="AE154" s="137"/>
    </row>
    <row r="155" spans="1:32" ht="13.5" thickBot="1">
      <c r="A155" s="668"/>
      <c r="B155" s="681" t="s">
        <v>846</v>
      </c>
      <c r="C155" s="687">
        <v>0</v>
      </c>
      <c r="D155" s="694">
        <v>0</v>
      </c>
      <c r="E155" s="694">
        <v>0</v>
      </c>
      <c r="F155" s="694">
        <v>0</v>
      </c>
      <c r="G155" s="694">
        <v>0</v>
      </c>
      <c r="H155" s="694">
        <v>0</v>
      </c>
      <c r="I155" s="687">
        <v>0</v>
      </c>
      <c r="J155" s="687">
        <v>0</v>
      </c>
      <c r="K155" s="694">
        <v>0</v>
      </c>
      <c r="L155" s="694">
        <v>0</v>
      </c>
      <c r="M155" s="694">
        <v>0</v>
      </c>
      <c r="N155" s="687">
        <v>0</v>
      </c>
      <c r="O155" s="687">
        <v>0</v>
      </c>
      <c r="P155" s="695">
        <v>0</v>
      </c>
      <c r="Q155" s="136"/>
      <c r="R155" s="136"/>
      <c r="S155" s="136"/>
      <c r="T155" s="142">
        <f t="shared" ref="T155:X155" si="149">C155-C154</f>
        <v>0</v>
      </c>
      <c r="U155" s="142">
        <f t="shared" si="149"/>
        <v>0</v>
      </c>
      <c r="V155" s="142">
        <f t="shared" si="149"/>
        <v>0</v>
      </c>
      <c r="W155" s="142">
        <f t="shared" si="149"/>
        <v>0</v>
      </c>
      <c r="X155" s="142">
        <f t="shared" si="149"/>
        <v>0</v>
      </c>
      <c r="Y155" s="142">
        <f t="shared" ref="Y155:AE155" si="150">H155-H154</f>
        <v>0</v>
      </c>
      <c r="Z155" s="143">
        <f t="shared" si="150"/>
        <v>0</v>
      </c>
      <c r="AA155" s="142">
        <f t="shared" si="150"/>
        <v>0</v>
      </c>
      <c r="AB155" s="142">
        <f t="shared" si="150"/>
        <v>0</v>
      </c>
      <c r="AC155" s="142">
        <f t="shared" si="150"/>
        <v>0</v>
      </c>
      <c r="AD155" s="142">
        <f t="shared" si="150"/>
        <v>0</v>
      </c>
      <c r="AE155" s="143">
        <f t="shared" si="150"/>
        <v>0</v>
      </c>
    </row>
    <row r="156" spans="1:32" ht="13.5" thickTop="1">
      <c r="A156" s="668"/>
      <c r="B156" s="681" t="s">
        <v>847</v>
      </c>
      <c r="C156" s="687">
        <v>3.7892606252195291</v>
      </c>
      <c r="D156" s="694">
        <v>3.6888351498637602</v>
      </c>
      <c r="E156" s="694">
        <v>4.0573323262839871</v>
      </c>
      <c r="F156" s="694">
        <v>3.9190810960420701</v>
      </c>
      <c r="G156" s="694">
        <v>4.0845263157894731</v>
      </c>
      <c r="H156" s="694">
        <v>4.2801173285198555</v>
      </c>
      <c r="I156" s="687">
        <v>3.9379665680319795</v>
      </c>
      <c r="J156" s="687">
        <v>3.4091222030981063</v>
      </c>
      <c r="K156" s="694">
        <v>0</v>
      </c>
      <c r="L156" s="694">
        <v>0</v>
      </c>
      <c r="M156" s="694">
        <v>0</v>
      </c>
      <c r="N156" s="687">
        <v>3.4091222030981063</v>
      </c>
      <c r="O156" s="687">
        <v>0</v>
      </c>
      <c r="P156" s="695">
        <v>0</v>
      </c>
      <c r="Q156" s="150"/>
      <c r="R156" s="150"/>
      <c r="S156" s="150"/>
      <c r="T156" s="163"/>
      <c r="U156" s="163"/>
      <c r="V156" s="163"/>
      <c r="W156" s="163"/>
      <c r="X156" s="163"/>
      <c r="Y156" s="163"/>
      <c r="Z156" s="164"/>
      <c r="AA156" s="163"/>
      <c r="AB156" s="163"/>
      <c r="AC156" s="163"/>
      <c r="AD156" s="163"/>
      <c r="AE156" s="164"/>
      <c r="AF156" s="163"/>
    </row>
    <row r="157" spans="1:32" ht="13.5" thickBot="1">
      <c r="A157" s="668"/>
      <c r="B157" s="681" t="s">
        <v>848</v>
      </c>
      <c r="C157" s="687">
        <v>3.8085972404730613</v>
      </c>
      <c r="D157" s="694">
        <v>3.5922606924643588</v>
      </c>
      <c r="E157" s="694">
        <v>4.0632346662871779</v>
      </c>
      <c r="F157" s="694">
        <v>3.9866585431898192</v>
      </c>
      <c r="G157" s="694">
        <v>4.0643902439024382</v>
      </c>
      <c r="H157" s="694">
        <v>4.3574288337924703</v>
      </c>
      <c r="I157" s="687">
        <v>3.9542237160792832</v>
      </c>
      <c r="J157" s="687">
        <v>3.3500902255639096</v>
      </c>
      <c r="K157" s="694">
        <v>0</v>
      </c>
      <c r="L157" s="694">
        <v>0</v>
      </c>
      <c r="M157" s="694">
        <v>0</v>
      </c>
      <c r="N157" s="687">
        <v>3.3500902255639096</v>
      </c>
      <c r="O157" s="687">
        <v>0</v>
      </c>
      <c r="P157" s="695">
        <v>0</v>
      </c>
      <c r="Q157" s="157"/>
      <c r="R157" s="157"/>
      <c r="S157" s="157"/>
      <c r="T157" s="165">
        <f t="shared" ref="T157:X157" si="151">C157-C156</f>
        <v>1.9336615253532141E-2</v>
      </c>
      <c r="U157" s="165">
        <f t="shared" si="151"/>
        <v>-9.6574457399401403E-2</v>
      </c>
      <c r="V157" s="165">
        <f t="shared" si="151"/>
        <v>5.9023400031907869E-3</v>
      </c>
      <c r="W157" s="165">
        <f t="shared" si="151"/>
        <v>6.7577447147749048E-2</v>
      </c>
      <c r="X157" s="165">
        <f t="shared" si="151"/>
        <v>-2.0136071887034923E-2</v>
      </c>
      <c r="Y157" s="165">
        <f t="shared" ref="Y157:AE157" si="152">H157-H156</f>
        <v>7.7311505272614767E-2</v>
      </c>
      <c r="Z157" s="166">
        <f t="shared" si="152"/>
        <v>1.6257148047303716E-2</v>
      </c>
      <c r="AA157" s="165">
        <f t="shared" si="152"/>
        <v>-5.9031977534196756E-2</v>
      </c>
      <c r="AB157" s="165">
        <f t="shared" si="152"/>
        <v>0</v>
      </c>
      <c r="AC157" s="165">
        <f t="shared" si="152"/>
        <v>0</v>
      </c>
      <c r="AD157" s="165">
        <f t="shared" si="152"/>
        <v>0</v>
      </c>
      <c r="AE157" s="166">
        <f t="shared" si="152"/>
        <v>-5.9031977534196756E-2</v>
      </c>
      <c r="AF157" s="167"/>
    </row>
    <row r="158" spans="1:32" ht="13.5" thickTop="1">
      <c r="A158" s="668"/>
      <c r="B158" s="681" t="s">
        <v>849</v>
      </c>
      <c r="C158" s="687">
        <v>0</v>
      </c>
      <c r="D158" s="694">
        <v>0</v>
      </c>
      <c r="E158" s="694">
        <v>0</v>
      </c>
      <c r="F158" s="694">
        <v>0</v>
      </c>
      <c r="G158" s="694">
        <v>0</v>
      </c>
      <c r="H158" s="694">
        <v>0</v>
      </c>
      <c r="I158" s="687">
        <v>0</v>
      </c>
      <c r="J158" s="687">
        <v>0</v>
      </c>
      <c r="K158" s="694">
        <v>0</v>
      </c>
      <c r="L158" s="694">
        <v>0</v>
      </c>
      <c r="M158" s="694">
        <v>0</v>
      </c>
      <c r="N158" s="687">
        <v>0</v>
      </c>
      <c r="O158" s="687">
        <v>0</v>
      </c>
      <c r="P158" s="695">
        <v>0</v>
      </c>
      <c r="Q158" s="136"/>
      <c r="R158" s="136"/>
      <c r="S158" s="136"/>
      <c r="Z158" s="137"/>
      <c r="AE158" s="137"/>
    </row>
    <row r="159" spans="1:32">
      <c r="A159" s="668"/>
      <c r="B159" s="681" t="s">
        <v>850</v>
      </c>
      <c r="C159" s="687">
        <v>0</v>
      </c>
      <c r="D159" s="694">
        <v>0</v>
      </c>
      <c r="E159" s="694">
        <v>0</v>
      </c>
      <c r="F159" s="694">
        <v>0</v>
      </c>
      <c r="G159" s="694">
        <v>0</v>
      </c>
      <c r="H159" s="694">
        <v>0</v>
      </c>
      <c r="I159" s="687">
        <v>0</v>
      </c>
      <c r="J159" s="687">
        <v>0</v>
      </c>
      <c r="K159" s="694">
        <v>0</v>
      </c>
      <c r="L159" s="694">
        <v>0</v>
      </c>
      <c r="M159" s="694">
        <v>0</v>
      </c>
      <c r="N159" s="687">
        <v>0</v>
      </c>
      <c r="O159" s="687">
        <v>0</v>
      </c>
      <c r="P159" s="695">
        <v>0</v>
      </c>
      <c r="Q159" s="136"/>
      <c r="R159" s="136"/>
      <c r="S159" s="136"/>
      <c r="T159" s="142">
        <f t="shared" ref="T159:X159" si="153">C159-C158</f>
        <v>0</v>
      </c>
      <c r="U159" s="142">
        <f t="shared" si="153"/>
        <v>0</v>
      </c>
      <c r="V159" s="142">
        <f t="shared" si="153"/>
        <v>0</v>
      </c>
      <c r="W159" s="142">
        <f t="shared" si="153"/>
        <v>0</v>
      </c>
      <c r="X159" s="142">
        <f t="shared" si="153"/>
        <v>0</v>
      </c>
      <c r="Y159" s="142">
        <f t="shared" ref="Y159:AE159" si="154">H159-H158</f>
        <v>0</v>
      </c>
      <c r="Z159" s="143">
        <f t="shared" si="154"/>
        <v>0</v>
      </c>
      <c r="AA159" s="142">
        <f t="shared" si="154"/>
        <v>0</v>
      </c>
      <c r="AB159" s="142">
        <f t="shared" si="154"/>
        <v>0</v>
      </c>
      <c r="AC159" s="142">
        <f t="shared" si="154"/>
        <v>0</v>
      </c>
      <c r="AD159" s="142">
        <f t="shared" si="154"/>
        <v>0</v>
      </c>
      <c r="AE159" s="143">
        <f t="shared" si="154"/>
        <v>0</v>
      </c>
    </row>
    <row r="160" spans="1:32">
      <c r="A160" s="668"/>
      <c r="B160" s="681" t="s">
        <v>851</v>
      </c>
      <c r="C160" s="687">
        <v>4.3089220412990077</v>
      </c>
      <c r="D160" s="694">
        <v>4.1775796550716162</v>
      </c>
      <c r="E160" s="694">
        <v>4.6631292274830898</v>
      </c>
      <c r="F160" s="694">
        <v>4.5683613802481728</v>
      </c>
      <c r="G160" s="694">
        <v>4.8672823920265786</v>
      </c>
      <c r="H160" s="694">
        <v>5.1232642487046629</v>
      </c>
      <c r="I160" s="687">
        <v>4.5225128689087164</v>
      </c>
      <c r="J160" s="687">
        <v>3.6667647058823527</v>
      </c>
      <c r="K160" s="694">
        <v>0</v>
      </c>
      <c r="L160" s="694">
        <v>0</v>
      </c>
      <c r="M160" s="694">
        <v>0</v>
      </c>
      <c r="N160" s="687">
        <v>3.6667647058823527</v>
      </c>
      <c r="O160" s="687">
        <v>0</v>
      </c>
      <c r="P160" s="695">
        <v>0</v>
      </c>
      <c r="Q160" s="136"/>
      <c r="R160" s="136"/>
      <c r="S160" s="136"/>
      <c r="Z160" s="137"/>
      <c r="AE160" s="137"/>
    </row>
    <row r="161" spans="1:33">
      <c r="A161" s="668"/>
      <c r="B161" s="681" t="s">
        <v>852</v>
      </c>
      <c r="C161" s="687">
        <v>4.2599000788850905</v>
      </c>
      <c r="D161" s="694">
        <v>4.1118411552346563</v>
      </c>
      <c r="E161" s="694">
        <v>4.6583827972276524</v>
      </c>
      <c r="F161" s="694">
        <v>4.5493580034423404</v>
      </c>
      <c r="G161" s="694">
        <v>4.8753703703703701</v>
      </c>
      <c r="H161" s="694">
        <v>5.1428683693516701</v>
      </c>
      <c r="I161" s="687">
        <v>4.497048539287638</v>
      </c>
      <c r="J161" s="687">
        <v>3.6872034715525555</v>
      </c>
      <c r="K161" s="694">
        <v>0</v>
      </c>
      <c r="L161" s="694">
        <v>0</v>
      </c>
      <c r="M161" s="694">
        <v>0</v>
      </c>
      <c r="N161" s="687">
        <v>3.6872034715525555</v>
      </c>
      <c r="O161" s="687">
        <v>0</v>
      </c>
      <c r="P161" s="695">
        <v>0</v>
      </c>
      <c r="Q161" s="136"/>
      <c r="R161" s="136"/>
      <c r="S161" s="136"/>
      <c r="T161" s="142">
        <f t="shared" ref="T161:X161" si="155">C161-C160</f>
        <v>-4.9021962413917208E-2</v>
      </c>
      <c r="U161" s="142">
        <f t="shared" si="155"/>
        <v>-6.5738499836959896E-2</v>
      </c>
      <c r="V161" s="142">
        <f t="shared" si="155"/>
        <v>-4.7464302554374171E-3</v>
      </c>
      <c r="W161" s="142">
        <f t="shared" si="155"/>
        <v>-1.9003376805832417E-2</v>
      </c>
      <c r="X161" s="142">
        <f t="shared" si="155"/>
        <v>8.0879783437914909E-3</v>
      </c>
      <c r="Y161" s="142">
        <f t="shared" ref="Y161:AE161" si="156">H161-H160</f>
        <v>1.9604120647007228E-2</v>
      </c>
      <c r="Z161" s="143">
        <f t="shared" si="156"/>
        <v>-2.5464329621078363E-2</v>
      </c>
      <c r="AA161" s="142">
        <f t="shared" si="156"/>
        <v>2.0438765670202752E-2</v>
      </c>
      <c r="AB161" s="142">
        <f t="shared" si="156"/>
        <v>0</v>
      </c>
      <c r="AC161" s="142">
        <f t="shared" si="156"/>
        <v>0</v>
      </c>
      <c r="AD161" s="142">
        <f t="shared" si="156"/>
        <v>0</v>
      </c>
      <c r="AE161" s="143">
        <f t="shared" si="156"/>
        <v>2.0438765670202752E-2</v>
      </c>
    </row>
    <row r="162" spans="1:33">
      <c r="A162" s="668"/>
      <c r="B162" s="681" t="s">
        <v>853</v>
      </c>
      <c r="C162" s="687">
        <v>4.8233745781777273</v>
      </c>
      <c r="D162" s="694">
        <v>4.2706516853932586</v>
      </c>
      <c r="E162" s="694">
        <v>4.615566254011922</v>
      </c>
      <c r="F162" s="694">
        <v>4.7163636363636368</v>
      </c>
      <c r="G162" s="694">
        <v>5.3368910256410258</v>
      </c>
      <c r="H162" s="694">
        <v>5.3117793594306058</v>
      </c>
      <c r="I162" s="687">
        <v>4.7610596815002229</v>
      </c>
      <c r="J162" s="687">
        <v>4.0907758620689654</v>
      </c>
      <c r="K162" s="694">
        <v>0</v>
      </c>
      <c r="L162" s="694">
        <v>0</v>
      </c>
      <c r="M162" s="694">
        <v>0</v>
      </c>
      <c r="N162" s="687">
        <v>4.0907758620689654</v>
      </c>
      <c r="O162" s="687">
        <v>0</v>
      </c>
      <c r="P162" s="695">
        <v>0</v>
      </c>
      <c r="Q162" s="136"/>
      <c r="R162" s="136"/>
      <c r="S162" s="136"/>
      <c r="Z162" s="137"/>
      <c r="AE162" s="137"/>
    </row>
    <row r="163" spans="1:33">
      <c r="A163" s="668"/>
      <c r="B163" s="681" t="s">
        <v>854</v>
      </c>
      <c r="C163" s="687">
        <v>4.8241305540318153</v>
      </c>
      <c r="D163" s="694">
        <v>4.134203821656051</v>
      </c>
      <c r="E163" s="694">
        <v>4.5256875834445927</v>
      </c>
      <c r="F163" s="694">
        <v>4.7199858657243814</v>
      </c>
      <c r="G163" s="694">
        <v>5.1385882352941179</v>
      </c>
      <c r="H163" s="694">
        <v>5.3778456014362659</v>
      </c>
      <c r="I163" s="687">
        <v>4.7179600175105785</v>
      </c>
      <c r="J163" s="687">
        <v>4.1660885608856084</v>
      </c>
      <c r="K163" s="694">
        <v>0</v>
      </c>
      <c r="L163" s="694">
        <v>0</v>
      </c>
      <c r="M163" s="694">
        <v>0</v>
      </c>
      <c r="N163" s="687">
        <v>4.1660885608856084</v>
      </c>
      <c r="O163" s="687">
        <v>0</v>
      </c>
      <c r="P163" s="695">
        <v>0</v>
      </c>
      <c r="Q163" s="136"/>
      <c r="R163" s="136"/>
      <c r="S163" s="136"/>
      <c r="T163" s="142">
        <f t="shared" ref="T163:X163" si="157">C163-C162</f>
        <v>7.5597585408804235E-4</v>
      </c>
      <c r="U163" s="142">
        <f t="shared" si="157"/>
        <v>-0.13644786373720752</v>
      </c>
      <c r="V163" s="142">
        <f t="shared" si="157"/>
        <v>-8.9878670567329344E-2</v>
      </c>
      <c r="W163" s="142">
        <f t="shared" si="157"/>
        <v>3.6222293607446332E-3</v>
      </c>
      <c r="X163" s="142">
        <f t="shared" si="157"/>
        <v>-0.1983027903469079</v>
      </c>
      <c r="Y163" s="142">
        <f t="shared" ref="Y163:AE163" si="158">H163-H162</f>
        <v>6.6066242005660136E-2</v>
      </c>
      <c r="Z163" s="143">
        <f t="shared" si="158"/>
        <v>-4.3099663989644377E-2</v>
      </c>
      <c r="AA163" s="142">
        <f t="shared" si="158"/>
        <v>7.5312698816643042E-2</v>
      </c>
      <c r="AB163" s="142">
        <f t="shared" si="158"/>
        <v>0</v>
      </c>
      <c r="AC163" s="142">
        <f t="shared" si="158"/>
        <v>0</v>
      </c>
      <c r="AD163" s="142">
        <f t="shared" si="158"/>
        <v>0</v>
      </c>
      <c r="AE163" s="143">
        <f t="shared" si="158"/>
        <v>7.5312698816643042E-2</v>
      </c>
    </row>
    <row r="164" spans="1:33">
      <c r="A164" s="668"/>
      <c r="B164" s="681" t="s">
        <v>855</v>
      </c>
      <c r="C164" s="687">
        <v>4.3805449847310314</v>
      </c>
      <c r="D164" s="694">
        <v>4.1882928091050182</v>
      </c>
      <c r="E164" s="694">
        <v>4.6553976298725495</v>
      </c>
      <c r="F164" s="694">
        <v>4.5974808847624242</v>
      </c>
      <c r="G164" s="694">
        <v>4.9479196477710516</v>
      </c>
      <c r="H164" s="694">
        <v>5.165778491171749</v>
      </c>
      <c r="I164" s="687">
        <v>4.5609612109290651</v>
      </c>
      <c r="J164" s="687">
        <v>3.7963702239789194</v>
      </c>
      <c r="K164" s="694">
        <v>0</v>
      </c>
      <c r="L164" s="694">
        <v>0</v>
      </c>
      <c r="M164" s="694">
        <v>0</v>
      </c>
      <c r="N164" s="687">
        <v>3.7963702239789194</v>
      </c>
      <c r="O164" s="687">
        <v>0</v>
      </c>
      <c r="P164" s="695">
        <v>0</v>
      </c>
      <c r="Q164" s="136"/>
      <c r="R164" s="136"/>
      <c r="S164" s="136"/>
      <c r="Z164" s="137"/>
      <c r="AE164" s="137"/>
    </row>
    <row r="165" spans="1:33" ht="13.5" thickBot="1">
      <c r="A165" s="668"/>
      <c r="B165" s="681" t="s">
        <v>856</v>
      </c>
      <c r="C165" s="687">
        <v>4.3376352781136633</v>
      </c>
      <c r="D165" s="694">
        <v>4.1146166007905132</v>
      </c>
      <c r="E165" s="694">
        <v>4.6362980519961488</v>
      </c>
      <c r="F165" s="694">
        <v>4.5827750865051904</v>
      </c>
      <c r="G165" s="694">
        <v>4.9251446051167962</v>
      </c>
      <c r="H165" s="694">
        <v>5.1933436174315464</v>
      </c>
      <c r="I165" s="687">
        <v>4.5329707668944579</v>
      </c>
      <c r="J165" s="687">
        <v>3.8515832805573145</v>
      </c>
      <c r="K165" s="694">
        <v>0</v>
      </c>
      <c r="L165" s="694">
        <v>0</v>
      </c>
      <c r="M165" s="694">
        <v>0</v>
      </c>
      <c r="N165" s="687">
        <v>3.8515832805573145</v>
      </c>
      <c r="O165" s="687">
        <v>0</v>
      </c>
      <c r="P165" s="695">
        <v>0</v>
      </c>
      <c r="Q165" s="136"/>
      <c r="R165" s="136"/>
      <c r="S165" s="136"/>
      <c r="T165" s="111">
        <f t="shared" ref="T165:X165" si="159">C165-C164</f>
        <v>-4.2909706617368037E-2</v>
      </c>
      <c r="U165" s="111">
        <f t="shared" si="159"/>
        <v>-7.3676208314505054E-2</v>
      </c>
      <c r="V165" s="111">
        <f t="shared" si="159"/>
        <v>-1.9099577876400708E-2</v>
      </c>
      <c r="W165" s="111">
        <f t="shared" si="159"/>
        <v>-1.4705798257233837E-2</v>
      </c>
      <c r="X165" s="111">
        <f t="shared" si="159"/>
        <v>-2.2775042654255451E-2</v>
      </c>
      <c r="Y165" s="111">
        <f t="shared" ref="Y165:AE165" si="160">H165-H164</f>
        <v>2.7565126259797346E-2</v>
      </c>
      <c r="Z165" s="168">
        <f t="shared" si="160"/>
        <v>-2.7990444034607265E-2</v>
      </c>
      <c r="AA165" s="111">
        <f t="shared" si="160"/>
        <v>5.5213056578395037E-2</v>
      </c>
      <c r="AB165" s="111">
        <f t="shared" si="160"/>
        <v>0</v>
      </c>
      <c r="AC165" s="111">
        <f t="shared" si="160"/>
        <v>0</v>
      </c>
      <c r="AD165" s="111">
        <f t="shared" si="160"/>
        <v>0</v>
      </c>
      <c r="AE165" s="168">
        <f t="shared" si="160"/>
        <v>5.5213056578395037E-2</v>
      </c>
    </row>
    <row r="166" spans="1:33">
      <c r="A166" s="661" t="s">
        <v>433</v>
      </c>
      <c r="B166" s="660" t="s">
        <v>825</v>
      </c>
      <c r="C166" s="688">
        <v>4.4368119266055048</v>
      </c>
      <c r="D166" s="692">
        <v>0</v>
      </c>
      <c r="E166" s="692">
        <v>4.4590175953079179</v>
      </c>
      <c r="F166" s="692">
        <v>4.4000000000000004</v>
      </c>
      <c r="G166" s="692">
        <v>0</v>
      </c>
      <c r="H166" s="692">
        <v>0</v>
      </c>
      <c r="I166" s="688">
        <v>4.4502790801518195</v>
      </c>
      <c r="J166" s="688">
        <v>0</v>
      </c>
      <c r="K166" s="692">
        <v>3.6000000000000005</v>
      </c>
      <c r="L166" s="692">
        <v>3.3494318181818183</v>
      </c>
      <c r="M166" s="692">
        <v>3.786191536748329</v>
      </c>
      <c r="N166" s="688">
        <v>3.5338088445078464</v>
      </c>
      <c r="O166" s="688">
        <v>0</v>
      </c>
      <c r="P166" s="693">
        <v>0</v>
      </c>
      <c r="Q166" s="136"/>
      <c r="R166" s="136"/>
      <c r="S166" s="136"/>
      <c r="T166" s="136" t="s">
        <v>1037</v>
      </c>
      <c r="Z166" s="137"/>
      <c r="AE166" s="137"/>
    </row>
    <row r="167" spans="1:33">
      <c r="A167" s="668"/>
      <c r="B167" s="702" t="s">
        <v>826</v>
      </c>
      <c r="C167" s="703">
        <v>4.2538713195201749</v>
      </c>
      <c r="D167" s="704">
        <v>0</v>
      </c>
      <c r="E167" s="704">
        <v>4.1485958051901886</v>
      </c>
      <c r="F167" s="704">
        <v>5</v>
      </c>
      <c r="G167" s="704">
        <v>0</v>
      </c>
      <c r="H167" s="704">
        <v>0</v>
      </c>
      <c r="I167" s="703">
        <v>4.1937874892887743</v>
      </c>
      <c r="J167" s="703">
        <v>0</v>
      </c>
      <c r="K167" s="704">
        <v>3</v>
      </c>
      <c r="L167" s="704">
        <v>3.6055172413793102</v>
      </c>
      <c r="M167" s="704">
        <v>3.8756302521008403</v>
      </c>
      <c r="N167" s="703">
        <v>3.5560753736192332</v>
      </c>
      <c r="O167" s="703">
        <v>0</v>
      </c>
      <c r="P167" s="705">
        <v>0</v>
      </c>
      <c r="Q167" s="136"/>
      <c r="R167" s="136"/>
      <c r="S167" s="136"/>
      <c r="T167" s="142">
        <f t="shared" ref="T167:X167" si="161">C167-C166</f>
        <v>-0.18294060708532989</v>
      </c>
      <c r="U167" s="142">
        <f t="shared" si="161"/>
        <v>0</v>
      </c>
      <c r="V167" s="142">
        <f t="shared" si="161"/>
        <v>-0.3104217901177293</v>
      </c>
      <c r="W167" s="142">
        <f t="shared" si="161"/>
        <v>0.59999999999999964</v>
      </c>
      <c r="X167" s="142">
        <f t="shared" si="161"/>
        <v>0</v>
      </c>
      <c r="Y167" s="142">
        <f t="shared" ref="Y167:AE167" si="162">H167-H166</f>
        <v>0</v>
      </c>
      <c r="Z167" s="143">
        <f t="shared" si="162"/>
        <v>-0.25649159086304518</v>
      </c>
      <c r="AA167" s="142">
        <f t="shared" si="162"/>
        <v>0</v>
      </c>
      <c r="AB167" s="142">
        <f t="shared" si="162"/>
        <v>-0.60000000000000053</v>
      </c>
      <c r="AC167" s="142">
        <f t="shared" si="162"/>
        <v>0.25608542319749183</v>
      </c>
      <c r="AD167" s="142">
        <f t="shared" si="162"/>
        <v>8.9438715352511355E-2</v>
      </c>
      <c r="AE167" s="143">
        <f t="shared" si="162"/>
        <v>2.2266529111386824E-2</v>
      </c>
    </row>
    <row r="168" spans="1:33">
      <c r="A168" s="668"/>
      <c r="B168" s="681" t="s">
        <v>827</v>
      </c>
      <c r="C168" s="687">
        <v>4.9975000000000005</v>
      </c>
      <c r="D168" s="716">
        <v>0</v>
      </c>
      <c r="E168" s="716">
        <v>4.6931034482758616</v>
      </c>
      <c r="F168" s="716">
        <v>0</v>
      </c>
      <c r="G168" s="716">
        <v>0</v>
      </c>
      <c r="H168" s="716">
        <v>0</v>
      </c>
      <c r="I168" s="687">
        <v>4.8173469387755103</v>
      </c>
      <c r="J168" s="687">
        <v>0</v>
      </c>
      <c r="K168" s="716">
        <v>4.0206896551724141</v>
      </c>
      <c r="L168" s="716">
        <v>3.8659090909090916</v>
      </c>
      <c r="M168" s="716">
        <v>4.2364963503649635</v>
      </c>
      <c r="N168" s="687">
        <v>4.0264999999999995</v>
      </c>
      <c r="O168" s="687">
        <v>0</v>
      </c>
      <c r="P168" s="695">
        <v>0</v>
      </c>
      <c r="Q168" s="136"/>
      <c r="R168" s="136"/>
      <c r="S168" s="136"/>
      <c r="Z168" s="137"/>
      <c r="AE168" s="137"/>
    </row>
    <row r="169" spans="1:33">
      <c r="A169" s="668"/>
      <c r="B169" s="681" t="s">
        <v>828</v>
      </c>
      <c r="C169" s="687">
        <v>5</v>
      </c>
      <c r="D169" s="694">
        <v>0</v>
      </c>
      <c r="E169" s="694">
        <v>4.25</v>
      </c>
      <c r="F169" s="694">
        <v>0</v>
      </c>
      <c r="G169" s="694">
        <v>0</v>
      </c>
      <c r="H169" s="694">
        <v>0</v>
      </c>
      <c r="I169" s="687">
        <v>4.5909090909090908</v>
      </c>
      <c r="J169" s="687">
        <v>0</v>
      </c>
      <c r="K169" s="694">
        <v>4</v>
      </c>
      <c r="L169" s="694">
        <v>3.3439490445859872</v>
      </c>
      <c r="M169" s="694">
        <v>4.5481481481481483</v>
      </c>
      <c r="N169" s="687">
        <v>3.9265822784810127</v>
      </c>
      <c r="O169" s="687">
        <v>0</v>
      </c>
      <c r="P169" s="695">
        <v>0</v>
      </c>
      <c r="Q169" s="136"/>
      <c r="R169" s="136"/>
      <c r="S169" s="136"/>
      <c r="T169" s="142">
        <f t="shared" ref="T169:X169" si="163">C169-C168</f>
        <v>2.4999999999995026E-3</v>
      </c>
      <c r="U169" s="142">
        <f t="shared" si="163"/>
        <v>0</v>
      </c>
      <c r="V169" s="142">
        <f t="shared" si="163"/>
        <v>-0.44310344827586157</v>
      </c>
      <c r="W169" s="169">
        <f t="shared" si="163"/>
        <v>0</v>
      </c>
      <c r="X169" s="142">
        <f t="shared" si="163"/>
        <v>0</v>
      </c>
      <c r="Y169" s="142">
        <f t="shared" ref="Y169:AE169" si="164">H169-H168</f>
        <v>0</v>
      </c>
      <c r="Z169" s="143">
        <f t="shared" si="164"/>
        <v>-0.22643784786641952</v>
      </c>
      <c r="AA169" s="142">
        <f t="shared" si="164"/>
        <v>0</v>
      </c>
      <c r="AB169" s="142">
        <f t="shared" si="164"/>
        <v>-2.0689655172414056E-2</v>
      </c>
      <c r="AC169" s="142">
        <f t="shared" si="164"/>
        <v>-0.52196004632310444</v>
      </c>
      <c r="AD169" s="142">
        <f t="shared" si="164"/>
        <v>0.31165179778318475</v>
      </c>
      <c r="AE169" s="143">
        <f t="shared" si="164"/>
        <v>-9.9917721518986813E-2</v>
      </c>
      <c r="AG169" s="67" t="s">
        <v>785</v>
      </c>
    </row>
    <row r="170" spans="1:33">
      <c r="A170" s="668"/>
      <c r="B170" s="681" t="s">
        <v>829</v>
      </c>
      <c r="C170" s="687">
        <v>0</v>
      </c>
      <c r="D170" s="694">
        <v>0</v>
      </c>
      <c r="E170" s="694">
        <v>0</v>
      </c>
      <c r="F170" s="694">
        <v>0</v>
      </c>
      <c r="G170" s="694">
        <v>0</v>
      </c>
      <c r="H170" s="694">
        <v>0</v>
      </c>
      <c r="I170" s="687">
        <v>0</v>
      </c>
      <c r="J170" s="687">
        <v>0</v>
      </c>
      <c r="K170" s="694">
        <v>0</v>
      </c>
      <c r="L170" s="694">
        <v>0</v>
      </c>
      <c r="M170" s="694">
        <v>0</v>
      </c>
      <c r="N170" s="687">
        <v>0</v>
      </c>
      <c r="O170" s="687">
        <v>0</v>
      </c>
      <c r="P170" s="695">
        <v>0</v>
      </c>
      <c r="Q170" s="136"/>
      <c r="R170" s="136"/>
      <c r="S170" s="136"/>
      <c r="Z170" s="137"/>
      <c r="AE170" s="137"/>
    </row>
    <row r="171" spans="1:33" ht="13.5" thickBot="1">
      <c r="A171" s="668"/>
      <c r="B171" s="681" t="s">
        <v>830</v>
      </c>
      <c r="C171" s="687">
        <v>0</v>
      </c>
      <c r="D171" s="694">
        <v>0</v>
      </c>
      <c r="E171" s="694">
        <v>0</v>
      </c>
      <c r="F171" s="694">
        <v>0</v>
      </c>
      <c r="G171" s="694">
        <v>0</v>
      </c>
      <c r="H171" s="694">
        <v>0</v>
      </c>
      <c r="I171" s="687">
        <v>0</v>
      </c>
      <c r="J171" s="687">
        <v>0</v>
      </c>
      <c r="K171" s="694">
        <v>0</v>
      </c>
      <c r="L171" s="694">
        <v>0</v>
      </c>
      <c r="M171" s="694">
        <v>0</v>
      </c>
      <c r="N171" s="687">
        <v>0</v>
      </c>
      <c r="O171" s="687">
        <v>0</v>
      </c>
      <c r="P171" s="695">
        <v>0</v>
      </c>
      <c r="Q171" s="136"/>
      <c r="R171" s="136"/>
      <c r="S171" s="136"/>
      <c r="T171" s="142">
        <f t="shared" ref="T171:X171" si="165">C171-C170</f>
        <v>0</v>
      </c>
      <c r="U171" s="142">
        <f t="shared" si="165"/>
        <v>0</v>
      </c>
      <c r="V171" s="142">
        <f t="shared" si="165"/>
        <v>0</v>
      </c>
      <c r="W171" s="142">
        <f t="shared" si="165"/>
        <v>0</v>
      </c>
      <c r="X171" s="142">
        <f t="shared" si="165"/>
        <v>0</v>
      </c>
      <c r="Y171" s="142">
        <f t="shared" ref="Y171:AE171" si="166">H171-H170</f>
        <v>0</v>
      </c>
      <c r="Z171" s="143">
        <f t="shared" si="166"/>
        <v>0</v>
      </c>
      <c r="AA171" s="142">
        <f t="shared" si="166"/>
        <v>0</v>
      </c>
      <c r="AB171" s="142">
        <f t="shared" si="166"/>
        <v>0</v>
      </c>
      <c r="AC171" s="142">
        <f t="shared" si="166"/>
        <v>0</v>
      </c>
      <c r="AD171" s="142">
        <f t="shared" si="166"/>
        <v>0</v>
      </c>
      <c r="AE171" s="143">
        <f t="shared" si="166"/>
        <v>0</v>
      </c>
    </row>
    <row r="172" spans="1:33" ht="13.5" thickTop="1">
      <c r="A172" s="668"/>
      <c r="B172" s="709" t="s">
        <v>831</v>
      </c>
      <c r="C172" s="710">
        <v>4.449383408071748</v>
      </c>
      <c r="D172" s="711">
        <v>0</v>
      </c>
      <c r="E172" s="711">
        <v>4.4638908829863606</v>
      </c>
      <c r="F172" s="711">
        <v>4.4000000000000004</v>
      </c>
      <c r="G172" s="711">
        <v>0</v>
      </c>
      <c r="H172" s="711">
        <v>0</v>
      </c>
      <c r="I172" s="710">
        <v>4.4581385186803582</v>
      </c>
      <c r="J172" s="710">
        <v>0</v>
      </c>
      <c r="K172" s="711">
        <v>3.7089285714285722</v>
      </c>
      <c r="L172" s="711">
        <v>3.4527272727272722</v>
      </c>
      <c r="M172" s="711">
        <v>3.891467576791809</v>
      </c>
      <c r="N172" s="710">
        <v>3.6431742508324088</v>
      </c>
      <c r="O172" s="710">
        <v>0</v>
      </c>
      <c r="P172" s="712">
        <v>0</v>
      </c>
      <c r="Q172" s="150"/>
      <c r="R172" s="150"/>
      <c r="S172" s="150"/>
      <c r="T172" s="163"/>
      <c r="U172" s="163"/>
      <c r="V172" s="163"/>
      <c r="W172" s="163"/>
      <c r="X172" s="163"/>
      <c r="Y172" s="163"/>
      <c r="Z172" s="164"/>
      <c r="AA172" s="163"/>
      <c r="AB172" s="163"/>
      <c r="AC172" s="163"/>
      <c r="AD172" s="163"/>
      <c r="AE172" s="164"/>
      <c r="AF172" s="163"/>
    </row>
    <row r="173" spans="1:33" ht="13.5" thickBot="1">
      <c r="A173" s="668"/>
      <c r="B173" s="709" t="s">
        <v>832</v>
      </c>
      <c r="C173" s="710">
        <v>4.2736730360934185</v>
      </c>
      <c r="D173" s="711">
        <v>0</v>
      </c>
      <c r="E173" s="711">
        <v>4.1507135398538111</v>
      </c>
      <c r="F173" s="711">
        <v>5</v>
      </c>
      <c r="G173" s="711">
        <v>0</v>
      </c>
      <c r="H173" s="711">
        <v>0</v>
      </c>
      <c r="I173" s="710">
        <v>4.2029300962745912</v>
      </c>
      <c r="J173" s="710">
        <v>0</v>
      </c>
      <c r="K173" s="711">
        <v>3.233560090702948</v>
      </c>
      <c r="L173" s="711">
        <v>3.5589569160997732</v>
      </c>
      <c r="M173" s="711">
        <v>4.024222585924714</v>
      </c>
      <c r="N173" s="710">
        <v>3.6317476732161325</v>
      </c>
      <c r="O173" s="710">
        <v>0</v>
      </c>
      <c r="P173" s="712">
        <v>0</v>
      </c>
      <c r="Q173" s="157"/>
      <c r="R173" s="157"/>
      <c r="S173" s="157"/>
      <c r="T173" s="165">
        <f t="shared" ref="T173:X173" si="167">C173-C172</f>
        <v>-0.1757103719783295</v>
      </c>
      <c r="U173" s="165">
        <f t="shared" si="167"/>
        <v>0</v>
      </c>
      <c r="V173" s="165">
        <f t="shared" si="167"/>
        <v>-0.31317734313254952</v>
      </c>
      <c r="W173" s="165">
        <f t="shared" si="167"/>
        <v>0.59999999999999964</v>
      </c>
      <c r="X173" s="165">
        <f t="shared" si="167"/>
        <v>0</v>
      </c>
      <c r="Y173" s="165">
        <f t="shared" ref="Y173:AE173" si="168">H173-H172</f>
        <v>0</v>
      </c>
      <c r="Z173" s="166">
        <f t="shared" si="168"/>
        <v>-0.25520842240576691</v>
      </c>
      <c r="AA173" s="165">
        <f t="shared" si="168"/>
        <v>0</v>
      </c>
      <c r="AB173" s="165">
        <f t="shared" si="168"/>
        <v>-0.47536848072562421</v>
      </c>
      <c r="AC173" s="165">
        <f t="shared" si="168"/>
        <v>0.10622964337250096</v>
      </c>
      <c r="AD173" s="165">
        <f t="shared" si="168"/>
        <v>0.13275500913290506</v>
      </c>
      <c r="AE173" s="166">
        <f t="shared" si="168"/>
        <v>-1.1426577616276301E-2</v>
      </c>
      <c r="AF173" s="167"/>
    </row>
    <row r="174" spans="1:33" ht="13.5" thickTop="1">
      <c r="A174" s="668"/>
      <c r="B174" s="681" t="s">
        <v>833</v>
      </c>
      <c r="C174" s="687">
        <v>4.6306100510615424</v>
      </c>
      <c r="D174" s="694">
        <v>0</v>
      </c>
      <c r="E174" s="694">
        <v>4.8879646017699114</v>
      </c>
      <c r="F174" s="694">
        <v>4.9000000000000004</v>
      </c>
      <c r="G174" s="694">
        <v>0</v>
      </c>
      <c r="H174" s="694">
        <v>0</v>
      </c>
      <c r="I174" s="687">
        <v>4.7542813242072919</v>
      </c>
      <c r="J174" s="687">
        <v>0</v>
      </c>
      <c r="K174" s="694">
        <v>4.6888888888888891</v>
      </c>
      <c r="L174" s="694">
        <v>4.8000000000000007</v>
      </c>
      <c r="M174" s="694">
        <v>4.6609403254972879</v>
      </c>
      <c r="N174" s="687">
        <v>4.7236728060671718</v>
      </c>
      <c r="O174" s="687">
        <v>0</v>
      </c>
      <c r="P174" s="695">
        <v>0</v>
      </c>
      <c r="Q174" s="136"/>
      <c r="R174" s="136"/>
      <c r="S174" s="136"/>
      <c r="Z174" s="137"/>
      <c r="AE174" s="137"/>
    </row>
    <row r="175" spans="1:33">
      <c r="A175" s="668"/>
      <c r="B175" s="681" t="s">
        <v>834</v>
      </c>
      <c r="C175" s="687">
        <v>5</v>
      </c>
      <c r="D175" s="694">
        <v>0</v>
      </c>
      <c r="E175" s="694">
        <v>5</v>
      </c>
      <c r="F175" s="694">
        <v>5</v>
      </c>
      <c r="G175" s="694">
        <v>0</v>
      </c>
      <c r="H175" s="694">
        <v>0</v>
      </c>
      <c r="I175" s="687">
        <v>5</v>
      </c>
      <c r="J175" s="687">
        <v>0</v>
      </c>
      <c r="K175" s="694">
        <v>4.379265091863517</v>
      </c>
      <c r="L175" s="694">
        <v>4.5110178384050368</v>
      </c>
      <c r="M175" s="694">
        <v>4.564453125</v>
      </c>
      <c r="N175" s="687">
        <v>4.4782218230803768</v>
      </c>
      <c r="O175" s="687">
        <v>0</v>
      </c>
      <c r="P175" s="695">
        <v>0</v>
      </c>
      <c r="Q175" s="136"/>
      <c r="R175" s="136"/>
      <c r="S175" s="136"/>
      <c r="T175" s="142">
        <f t="shared" ref="T175:X175" si="169">C175-C174</f>
        <v>0.36938994893845756</v>
      </c>
      <c r="U175" s="142">
        <f t="shared" si="169"/>
        <v>0</v>
      </c>
      <c r="V175" s="142">
        <f t="shared" si="169"/>
        <v>0.11203539823008857</v>
      </c>
      <c r="W175" s="142">
        <f t="shared" si="169"/>
        <v>9.9999999999999645E-2</v>
      </c>
      <c r="X175" s="142">
        <f t="shared" si="169"/>
        <v>0</v>
      </c>
      <c r="Y175" s="142">
        <f t="shared" ref="Y175:AE175" si="170">H175-H174</f>
        <v>0</v>
      </c>
      <c r="Z175" s="143">
        <f t="shared" si="170"/>
        <v>0.24571867579270812</v>
      </c>
      <c r="AA175" s="142">
        <f t="shared" si="170"/>
        <v>0</v>
      </c>
      <c r="AB175" s="142">
        <f t="shared" si="170"/>
        <v>-0.30962379702537213</v>
      </c>
      <c r="AC175" s="142">
        <f t="shared" si="170"/>
        <v>-0.28898216159496393</v>
      </c>
      <c r="AD175" s="142">
        <f t="shared" si="170"/>
        <v>-9.6487200497287873E-2</v>
      </c>
      <c r="AE175" s="143">
        <f t="shared" si="170"/>
        <v>-0.24545098298679502</v>
      </c>
    </row>
    <row r="176" spans="1:33">
      <c r="A176" s="668"/>
      <c r="B176" s="681" t="s">
        <v>835</v>
      </c>
      <c r="C176" s="687">
        <v>5.154929577464789</v>
      </c>
      <c r="D176" s="694">
        <v>0</v>
      </c>
      <c r="E176" s="694">
        <v>5.7098265895953757</v>
      </c>
      <c r="F176" s="694">
        <v>6</v>
      </c>
      <c r="G176" s="694">
        <v>0</v>
      </c>
      <c r="H176" s="694">
        <v>0</v>
      </c>
      <c r="I176" s="687">
        <v>5.4630914826498422</v>
      </c>
      <c r="J176" s="687">
        <v>0</v>
      </c>
      <c r="K176" s="694">
        <v>5.6298050139275766</v>
      </c>
      <c r="L176" s="694">
        <v>5.6726256983240226</v>
      </c>
      <c r="M176" s="694">
        <v>5.2601532567049807</v>
      </c>
      <c r="N176" s="687">
        <v>5.5468302658486701</v>
      </c>
      <c r="O176" s="687">
        <v>0</v>
      </c>
      <c r="P176" s="695">
        <v>0</v>
      </c>
      <c r="Q176" s="136"/>
      <c r="R176" s="136"/>
      <c r="S176" s="136"/>
      <c r="Z176" s="137"/>
      <c r="AE176" s="137"/>
    </row>
    <row r="177" spans="1:33">
      <c r="A177" s="668"/>
      <c r="B177" s="681" t="s">
        <v>836</v>
      </c>
      <c r="C177" s="687">
        <v>5</v>
      </c>
      <c r="D177" s="694">
        <v>0</v>
      </c>
      <c r="E177" s="694">
        <v>5.3236994219653182</v>
      </c>
      <c r="F177" s="694">
        <v>6</v>
      </c>
      <c r="G177" s="694">
        <v>0</v>
      </c>
      <c r="H177" s="694">
        <v>0</v>
      </c>
      <c r="I177" s="687">
        <v>5.1923076923076925</v>
      </c>
      <c r="J177" s="687">
        <v>0</v>
      </c>
      <c r="K177" s="694">
        <v>6</v>
      </c>
      <c r="L177" s="694">
        <v>5.6517571884984026</v>
      </c>
      <c r="M177" s="694">
        <v>5.32</v>
      </c>
      <c r="N177" s="687">
        <v>5.737211634904714</v>
      </c>
      <c r="O177" s="687">
        <v>0</v>
      </c>
      <c r="P177" s="695">
        <v>0</v>
      </c>
      <c r="Q177" s="136"/>
      <c r="R177" s="136"/>
      <c r="S177" s="136"/>
      <c r="T177" s="142">
        <f t="shared" ref="T177:X177" si="171">C177-C176</f>
        <v>-0.15492957746478897</v>
      </c>
      <c r="U177" s="142">
        <f t="shared" si="171"/>
        <v>0</v>
      </c>
      <c r="V177" s="142">
        <f t="shared" si="171"/>
        <v>-0.3861271676300575</v>
      </c>
      <c r="W177" s="169">
        <f t="shared" si="171"/>
        <v>0</v>
      </c>
      <c r="X177" s="142">
        <f t="shared" si="171"/>
        <v>0</v>
      </c>
      <c r="Y177" s="142">
        <f t="shared" ref="Y177:AE177" si="172">H177-H176</f>
        <v>0</v>
      </c>
      <c r="Z177" s="143">
        <f t="shared" si="172"/>
        <v>-0.27078379034214972</v>
      </c>
      <c r="AA177" s="142">
        <f t="shared" si="172"/>
        <v>0</v>
      </c>
      <c r="AB177" s="142">
        <f t="shared" si="172"/>
        <v>0.3701949860724234</v>
      </c>
      <c r="AC177" s="142">
        <f t="shared" si="172"/>
        <v>-2.0868509825620052E-2</v>
      </c>
      <c r="AD177" s="142">
        <f t="shared" si="172"/>
        <v>5.98467432950196E-2</v>
      </c>
      <c r="AE177" s="143">
        <f t="shared" si="172"/>
        <v>0.19038136905604386</v>
      </c>
      <c r="AG177" s="67" t="s">
        <v>785</v>
      </c>
    </row>
    <row r="178" spans="1:33">
      <c r="A178" s="668"/>
      <c r="B178" s="681" t="s">
        <v>837</v>
      </c>
      <c r="C178" s="687">
        <v>0</v>
      </c>
      <c r="D178" s="694">
        <v>0</v>
      </c>
      <c r="E178" s="694">
        <v>0</v>
      </c>
      <c r="F178" s="694">
        <v>0</v>
      </c>
      <c r="G178" s="694">
        <v>0</v>
      </c>
      <c r="H178" s="694">
        <v>0</v>
      </c>
      <c r="I178" s="687">
        <v>0</v>
      </c>
      <c r="J178" s="687">
        <v>0</v>
      </c>
      <c r="K178" s="694">
        <v>0</v>
      </c>
      <c r="L178" s="694">
        <v>0</v>
      </c>
      <c r="M178" s="694">
        <v>0</v>
      </c>
      <c r="N178" s="687">
        <v>0</v>
      </c>
      <c r="O178" s="687">
        <v>0</v>
      </c>
      <c r="P178" s="695">
        <v>0</v>
      </c>
      <c r="Q178" s="136"/>
      <c r="R178" s="136"/>
      <c r="S178" s="136"/>
      <c r="Z178" s="137"/>
      <c r="AE178" s="137"/>
    </row>
    <row r="179" spans="1:33" ht="13.5" thickBot="1">
      <c r="A179" s="668"/>
      <c r="B179" s="681" t="s">
        <v>838</v>
      </c>
      <c r="C179" s="687">
        <v>0</v>
      </c>
      <c r="D179" s="694">
        <v>0</v>
      </c>
      <c r="E179" s="694">
        <v>0</v>
      </c>
      <c r="F179" s="694">
        <v>0</v>
      </c>
      <c r="G179" s="694">
        <v>0</v>
      </c>
      <c r="H179" s="694">
        <v>0</v>
      </c>
      <c r="I179" s="687">
        <v>0</v>
      </c>
      <c r="J179" s="687">
        <v>0</v>
      </c>
      <c r="K179" s="694">
        <v>0</v>
      </c>
      <c r="L179" s="694">
        <v>0</v>
      </c>
      <c r="M179" s="694">
        <v>0</v>
      </c>
      <c r="N179" s="687">
        <v>0</v>
      </c>
      <c r="O179" s="687">
        <v>0</v>
      </c>
      <c r="P179" s="695">
        <v>0</v>
      </c>
      <c r="Q179" s="136"/>
      <c r="R179" s="136"/>
      <c r="S179" s="136"/>
      <c r="T179" s="142">
        <f t="shared" ref="T179:X179" si="173">C179-C178</f>
        <v>0</v>
      </c>
      <c r="U179" s="142">
        <f t="shared" si="173"/>
        <v>0</v>
      </c>
      <c r="V179" s="142">
        <f t="shared" si="173"/>
        <v>0</v>
      </c>
      <c r="W179" s="142">
        <f t="shared" si="173"/>
        <v>0</v>
      </c>
      <c r="X179" s="142">
        <f t="shared" si="173"/>
        <v>0</v>
      </c>
      <c r="Y179" s="142">
        <f t="shared" ref="Y179:AE179" si="174">H179-H178</f>
        <v>0</v>
      </c>
      <c r="Z179" s="143">
        <f t="shared" si="174"/>
        <v>0</v>
      </c>
      <c r="AA179" s="142">
        <f t="shared" si="174"/>
        <v>0</v>
      </c>
      <c r="AB179" s="142">
        <f t="shared" si="174"/>
        <v>0</v>
      </c>
      <c r="AC179" s="142">
        <f t="shared" si="174"/>
        <v>0</v>
      </c>
      <c r="AD179" s="142">
        <f t="shared" si="174"/>
        <v>0</v>
      </c>
      <c r="AE179" s="143">
        <f t="shared" si="174"/>
        <v>0</v>
      </c>
    </row>
    <row r="180" spans="1:33" ht="13.5" thickTop="1">
      <c r="A180" s="668"/>
      <c r="B180" s="681" t="s">
        <v>839</v>
      </c>
      <c r="C180" s="687">
        <v>4.6498835102252132</v>
      </c>
      <c r="D180" s="694">
        <v>0</v>
      </c>
      <c r="E180" s="694">
        <v>4.9278697726634855</v>
      </c>
      <c r="F180" s="694">
        <v>4.944</v>
      </c>
      <c r="G180" s="694">
        <v>0</v>
      </c>
      <c r="H180" s="694">
        <v>0</v>
      </c>
      <c r="I180" s="687">
        <v>4.784336543606206</v>
      </c>
      <c r="J180" s="687">
        <v>0</v>
      </c>
      <c r="K180" s="694">
        <v>5.0501604278074872</v>
      </c>
      <c r="L180" s="694">
        <v>5.0906046511627903</v>
      </c>
      <c r="M180" s="694">
        <v>4.8530712530712528</v>
      </c>
      <c r="N180" s="687">
        <v>5.0087464589235129</v>
      </c>
      <c r="O180" s="687">
        <v>0</v>
      </c>
      <c r="P180" s="695">
        <v>0</v>
      </c>
      <c r="Q180" s="150"/>
      <c r="R180" s="150"/>
      <c r="S180" s="150"/>
      <c r="T180" s="163"/>
      <c r="U180" s="163"/>
      <c r="V180" s="163"/>
      <c r="W180" s="163"/>
      <c r="X180" s="163"/>
      <c r="Y180" s="163"/>
      <c r="Z180" s="164"/>
      <c r="AA180" s="163"/>
      <c r="AB180" s="163"/>
      <c r="AC180" s="163"/>
      <c r="AD180" s="163"/>
      <c r="AE180" s="164"/>
      <c r="AF180" s="163"/>
    </row>
    <row r="181" spans="1:33" ht="13.5" thickBot="1">
      <c r="A181" s="668"/>
      <c r="B181" s="681" t="s">
        <v>840</v>
      </c>
      <c r="C181" s="687">
        <v>5</v>
      </c>
      <c r="D181" s="694">
        <v>0</v>
      </c>
      <c r="E181" s="694">
        <v>5.0183727034120738</v>
      </c>
      <c r="F181" s="694">
        <v>5.064516129032258</v>
      </c>
      <c r="G181" s="694">
        <v>0</v>
      </c>
      <c r="H181" s="694">
        <v>0</v>
      </c>
      <c r="I181" s="687">
        <v>5.00903342366757</v>
      </c>
      <c r="J181" s="687">
        <v>0</v>
      </c>
      <c r="K181" s="694">
        <v>4.9885339885339883</v>
      </c>
      <c r="L181" s="694">
        <v>4.79304897314376</v>
      </c>
      <c r="M181" s="694">
        <v>4.7951153324287654</v>
      </c>
      <c r="N181" s="687">
        <v>4.8675558312655083</v>
      </c>
      <c r="O181" s="687">
        <v>0</v>
      </c>
      <c r="P181" s="695">
        <v>0</v>
      </c>
      <c r="Q181" s="157"/>
      <c r="R181" s="157"/>
      <c r="S181" s="157"/>
      <c r="T181" s="165">
        <f t="shared" ref="T181:X181" si="175">C181-C180</f>
        <v>0.35011648977478682</v>
      </c>
      <c r="U181" s="165">
        <f t="shared" si="175"/>
        <v>0</v>
      </c>
      <c r="V181" s="165">
        <f t="shared" si="175"/>
        <v>9.0502930748588284E-2</v>
      </c>
      <c r="W181" s="165">
        <f t="shared" si="175"/>
        <v>0.12051612903225806</v>
      </c>
      <c r="X181" s="165">
        <f t="shared" si="175"/>
        <v>0</v>
      </c>
      <c r="Y181" s="165">
        <f t="shared" ref="Y181:AE181" si="176">H181-H180</f>
        <v>0</v>
      </c>
      <c r="Z181" s="166">
        <f t="shared" si="176"/>
        <v>0.22469688006136401</v>
      </c>
      <c r="AA181" s="165">
        <f t="shared" si="176"/>
        <v>0</v>
      </c>
      <c r="AB181" s="165">
        <f t="shared" si="176"/>
        <v>-6.1626439273498868E-2</v>
      </c>
      <c r="AC181" s="165">
        <f t="shared" si="176"/>
        <v>-0.29755567801903027</v>
      </c>
      <c r="AD181" s="165">
        <f t="shared" si="176"/>
        <v>-5.7955920642487335E-2</v>
      </c>
      <c r="AE181" s="166">
        <f t="shared" si="176"/>
        <v>-0.14119062765800461</v>
      </c>
      <c r="AF181" s="167"/>
    </row>
    <row r="182" spans="1:33" ht="13.5" thickTop="1">
      <c r="A182" s="668"/>
      <c r="B182" s="681" t="s">
        <v>841</v>
      </c>
      <c r="C182" s="687">
        <v>5.3264030612244895</v>
      </c>
      <c r="D182" s="694">
        <v>0</v>
      </c>
      <c r="E182" s="694">
        <v>5.3292166549047284</v>
      </c>
      <c r="F182" s="694">
        <v>4.9000000000000004</v>
      </c>
      <c r="G182" s="694">
        <v>0</v>
      </c>
      <c r="H182" s="694">
        <v>0</v>
      </c>
      <c r="I182" s="687">
        <v>5.3229302221225048</v>
      </c>
      <c r="J182" s="687">
        <v>0</v>
      </c>
      <c r="K182" s="694">
        <v>5.7</v>
      </c>
      <c r="L182" s="694">
        <v>5.2889400921658982</v>
      </c>
      <c r="M182" s="694">
        <v>5.3442270058708417</v>
      </c>
      <c r="N182" s="687">
        <v>5.4478114478114481</v>
      </c>
      <c r="O182" s="687">
        <v>0</v>
      </c>
      <c r="P182" s="695">
        <v>0</v>
      </c>
      <c r="Q182" s="136"/>
      <c r="R182" s="136"/>
      <c r="S182" s="136"/>
      <c r="Z182" s="137"/>
      <c r="AE182" s="137"/>
    </row>
    <row r="183" spans="1:33">
      <c r="A183" s="668"/>
      <c r="B183" s="681" t="s">
        <v>842</v>
      </c>
      <c r="C183" s="687">
        <v>5.4460386774797254</v>
      </c>
      <c r="D183" s="694">
        <v>0</v>
      </c>
      <c r="E183" s="694">
        <v>5.3487858719646795</v>
      </c>
      <c r="F183" s="694">
        <v>4</v>
      </c>
      <c r="G183" s="694">
        <v>0</v>
      </c>
      <c r="H183" s="694">
        <v>0</v>
      </c>
      <c r="I183" s="687">
        <v>5.3690231068405403</v>
      </c>
      <c r="J183" s="687">
        <v>0</v>
      </c>
      <c r="K183" s="694">
        <v>5.6301020408163263</v>
      </c>
      <c r="L183" s="694">
        <v>5.6031746031746028</v>
      </c>
      <c r="M183" s="694">
        <v>4.7954545454545459</v>
      </c>
      <c r="N183" s="687">
        <v>5.4228694714131604</v>
      </c>
      <c r="O183" s="687">
        <v>0</v>
      </c>
      <c r="P183" s="695">
        <v>0</v>
      </c>
      <c r="Q183" s="136"/>
      <c r="R183" s="136"/>
      <c r="S183" s="136"/>
      <c r="T183" s="142">
        <f t="shared" ref="T183:X183" si="177">C183-C182</f>
        <v>0.11963561625523589</v>
      </c>
      <c r="U183" s="142">
        <f t="shared" si="177"/>
        <v>0</v>
      </c>
      <c r="V183" s="142">
        <f t="shared" si="177"/>
        <v>1.9569217059951072E-2</v>
      </c>
      <c r="W183" s="142">
        <f t="shared" si="177"/>
        <v>-0.90000000000000036</v>
      </c>
      <c r="X183" s="142">
        <f t="shared" si="177"/>
        <v>0</v>
      </c>
      <c r="Y183" s="142">
        <f t="shared" ref="Y183:AE183" si="178">H183-H182</f>
        <v>0</v>
      </c>
      <c r="Z183" s="143">
        <f t="shared" si="178"/>
        <v>4.6092884718035521E-2</v>
      </c>
      <c r="AA183" s="142">
        <f t="shared" si="178"/>
        <v>0</v>
      </c>
      <c r="AB183" s="142">
        <f t="shared" si="178"/>
        <v>-6.9897959183673919E-2</v>
      </c>
      <c r="AC183" s="142">
        <f t="shared" si="178"/>
        <v>0.31423451100870459</v>
      </c>
      <c r="AD183" s="169">
        <f t="shared" si="178"/>
        <v>-0.54877246041629579</v>
      </c>
      <c r="AE183" s="143">
        <f t="shared" si="178"/>
        <v>-2.4941976398287657E-2</v>
      </c>
    </row>
    <row r="184" spans="1:33">
      <c r="A184" s="668"/>
      <c r="B184" s="681" t="s">
        <v>843</v>
      </c>
      <c r="C184" s="687">
        <v>5.8083916083916085</v>
      </c>
      <c r="D184" s="694">
        <v>0</v>
      </c>
      <c r="E184" s="694">
        <v>5.8759720837487537</v>
      </c>
      <c r="F184" s="694">
        <v>6.1</v>
      </c>
      <c r="G184" s="694">
        <v>0</v>
      </c>
      <c r="H184" s="694">
        <v>0</v>
      </c>
      <c r="I184" s="687">
        <v>5.8528409090909088</v>
      </c>
      <c r="J184" s="687">
        <v>0</v>
      </c>
      <c r="K184" s="694">
        <v>4.8992907801418433</v>
      </c>
      <c r="L184" s="694">
        <v>4.8368231046931411</v>
      </c>
      <c r="M184" s="694">
        <v>4.2636363636363637</v>
      </c>
      <c r="N184" s="687">
        <v>4.6799261083743851</v>
      </c>
      <c r="O184" s="687">
        <v>0</v>
      </c>
      <c r="P184" s="695">
        <v>0</v>
      </c>
      <c r="Q184" s="136"/>
      <c r="R184" s="136"/>
      <c r="S184" s="136"/>
      <c r="Z184" s="137"/>
      <c r="AE184" s="137"/>
    </row>
    <row r="185" spans="1:33">
      <c r="A185" s="668"/>
      <c r="B185" s="681" t="s">
        <v>844</v>
      </c>
      <c r="C185" s="687">
        <v>5.5741444866920151</v>
      </c>
      <c r="D185" s="694">
        <v>0</v>
      </c>
      <c r="E185" s="694">
        <v>5.609595484477893</v>
      </c>
      <c r="F185" s="694">
        <v>8</v>
      </c>
      <c r="G185" s="694">
        <v>0</v>
      </c>
      <c r="H185" s="694">
        <v>0</v>
      </c>
      <c r="I185" s="687">
        <v>5.6173533083645442</v>
      </c>
      <c r="J185" s="687">
        <v>0</v>
      </c>
      <c r="K185" s="694">
        <v>5.5027027027027025</v>
      </c>
      <c r="L185" s="694">
        <v>5.2298850574712645</v>
      </c>
      <c r="M185" s="694">
        <v>4.3345588235294121</v>
      </c>
      <c r="N185" s="687">
        <v>5.0719822812846065</v>
      </c>
      <c r="O185" s="687">
        <v>0</v>
      </c>
      <c r="P185" s="695">
        <v>0</v>
      </c>
      <c r="Q185" s="136"/>
      <c r="R185" s="136"/>
      <c r="S185" s="136"/>
      <c r="T185" s="142">
        <f t="shared" ref="T185:X185" si="179">C185-C184</f>
        <v>-0.23424712169959339</v>
      </c>
      <c r="U185" s="142">
        <f t="shared" si="179"/>
        <v>0</v>
      </c>
      <c r="V185" s="142">
        <f t="shared" si="179"/>
        <v>-0.26637659927086066</v>
      </c>
      <c r="W185" s="142">
        <f t="shared" si="179"/>
        <v>1.9000000000000004</v>
      </c>
      <c r="X185" s="142">
        <f t="shared" si="179"/>
        <v>0</v>
      </c>
      <c r="Y185" s="142">
        <f t="shared" ref="Y185:AE185" si="180">H185-H184</f>
        <v>0</v>
      </c>
      <c r="Z185" s="143">
        <f t="shared" si="180"/>
        <v>-0.23548760072636465</v>
      </c>
      <c r="AA185" s="142">
        <f t="shared" si="180"/>
        <v>0</v>
      </c>
      <c r="AB185" s="142">
        <f t="shared" si="180"/>
        <v>0.60341192256085918</v>
      </c>
      <c r="AC185" s="142">
        <f t="shared" si="180"/>
        <v>0.39306195277812339</v>
      </c>
      <c r="AD185" s="142">
        <f t="shared" si="180"/>
        <v>7.0922459893048462E-2</v>
      </c>
      <c r="AE185" s="143">
        <f t="shared" si="180"/>
        <v>0.39205617291022143</v>
      </c>
    </row>
    <row r="186" spans="1:33">
      <c r="A186" s="668"/>
      <c r="B186" s="681" t="s">
        <v>845</v>
      </c>
      <c r="C186" s="687">
        <v>0</v>
      </c>
      <c r="D186" s="694">
        <v>0</v>
      </c>
      <c r="E186" s="694">
        <v>0</v>
      </c>
      <c r="F186" s="694">
        <v>0</v>
      </c>
      <c r="G186" s="694">
        <v>0</v>
      </c>
      <c r="H186" s="694">
        <v>0</v>
      </c>
      <c r="I186" s="687">
        <v>0</v>
      </c>
      <c r="J186" s="687">
        <v>0</v>
      </c>
      <c r="K186" s="694">
        <v>0</v>
      </c>
      <c r="L186" s="694">
        <v>0</v>
      </c>
      <c r="M186" s="694">
        <v>0</v>
      </c>
      <c r="N186" s="687">
        <v>0</v>
      </c>
      <c r="O186" s="687">
        <v>0</v>
      </c>
      <c r="P186" s="695">
        <v>0</v>
      </c>
      <c r="Q186" s="136"/>
      <c r="R186" s="136"/>
      <c r="S186" s="136"/>
      <c r="Z186" s="137"/>
      <c r="AE186" s="137"/>
    </row>
    <row r="187" spans="1:33" ht="13.5" thickBot="1">
      <c r="A187" s="668"/>
      <c r="B187" s="681" t="s">
        <v>846</v>
      </c>
      <c r="C187" s="687">
        <v>0</v>
      </c>
      <c r="D187" s="694">
        <v>0</v>
      </c>
      <c r="E187" s="694">
        <v>0</v>
      </c>
      <c r="F187" s="694">
        <v>0</v>
      </c>
      <c r="G187" s="694">
        <v>0</v>
      </c>
      <c r="H187" s="694">
        <v>0</v>
      </c>
      <c r="I187" s="687">
        <v>0</v>
      </c>
      <c r="J187" s="687">
        <v>0</v>
      </c>
      <c r="K187" s="694">
        <v>0</v>
      </c>
      <c r="L187" s="694">
        <v>0</v>
      </c>
      <c r="M187" s="694">
        <v>0</v>
      </c>
      <c r="N187" s="687">
        <v>0</v>
      </c>
      <c r="O187" s="687">
        <v>0</v>
      </c>
      <c r="P187" s="695">
        <v>0</v>
      </c>
      <c r="Q187" s="136"/>
      <c r="R187" s="136"/>
      <c r="S187" s="136"/>
      <c r="T187" s="142">
        <f t="shared" ref="T187:X187" si="181">C187-C186</f>
        <v>0</v>
      </c>
      <c r="U187" s="142">
        <f t="shared" si="181"/>
        <v>0</v>
      </c>
      <c r="V187" s="142">
        <f t="shared" si="181"/>
        <v>0</v>
      </c>
      <c r="W187" s="142">
        <f t="shared" si="181"/>
        <v>0</v>
      </c>
      <c r="X187" s="142">
        <f t="shared" si="181"/>
        <v>0</v>
      </c>
      <c r="Y187" s="142">
        <f t="shared" ref="Y187:AE187" si="182">H187-H186</f>
        <v>0</v>
      </c>
      <c r="Z187" s="143">
        <f t="shared" si="182"/>
        <v>0</v>
      </c>
      <c r="AA187" s="142">
        <f t="shared" si="182"/>
        <v>0</v>
      </c>
      <c r="AB187" s="142">
        <f t="shared" si="182"/>
        <v>0</v>
      </c>
      <c r="AC187" s="142">
        <f t="shared" si="182"/>
        <v>0</v>
      </c>
      <c r="AD187" s="142">
        <f t="shared" si="182"/>
        <v>0</v>
      </c>
      <c r="AE187" s="143">
        <f t="shared" si="182"/>
        <v>0</v>
      </c>
    </row>
    <row r="188" spans="1:33" ht="13.5" thickTop="1">
      <c r="A188" s="668"/>
      <c r="B188" s="681" t="s">
        <v>847</v>
      </c>
      <c r="C188" s="687">
        <v>5.4552336448598124</v>
      </c>
      <c r="D188" s="694">
        <v>0</v>
      </c>
      <c r="E188" s="694">
        <v>5.4721396924680734</v>
      </c>
      <c r="F188" s="694">
        <v>5.0687499999999996</v>
      </c>
      <c r="G188" s="694">
        <v>0</v>
      </c>
      <c r="H188" s="694">
        <v>0</v>
      </c>
      <c r="I188" s="687">
        <v>5.4618771726535353</v>
      </c>
      <c r="J188" s="687">
        <v>0</v>
      </c>
      <c r="K188" s="694">
        <v>5.4496674057649672</v>
      </c>
      <c r="L188" s="694">
        <v>5.1539870689655167</v>
      </c>
      <c r="M188" s="694">
        <v>4.9863874345549739</v>
      </c>
      <c r="N188" s="687">
        <v>5.2074402467232073</v>
      </c>
      <c r="O188" s="687">
        <v>0</v>
      </c>
      <c r="P188" s="695">
        <v>0</v>
      </c>
      <c r="Q188" s="150"/>
      <c r="R188" s="150"/>
      <c r="S188" s="150"/>
      <c r="T188" s="163"/>
      <c r="U188" s="163"/>
      <c r="V188" s="163"/>
      <c r="W188" s="163"/>
      <c r="X188" s="163"/>
      <c r="Y188" s="163"/>
      <c r="Z188" s="164"/>
      <c r="AA188" s="163"/>
      <c r="AB188" s="163"/>
      <c r="AC188" s="163"/>
      <c r="AD188" s="163"/>
      <c r="AE188" s="164"/>
      <c r="AF188" s="163"/>
    </row>
    <row r="189" spans="1:33" ht="13.5" thickBot="1">
      <c r="A189" s="668"/>
      <c r="B189" s="681" t="s">
        <v>848</v>
      </c>
      <c r="C189" s="687">
        <v>5.4776890558947864</v>
      </c>
      <c r="D189" s="694">
        <v>0</v>
      </c>
      <c r="E189" s="694">
        <v>5.4221105527638187</v>
      </c>
      <c r="F189" s="694">
        <v>4.8253968253968251</v>
      </c>
      <c r="G189" s="694">
        <v>0</v>
      </c>
      <c r="H189" s="694">
        <v>0</v>
      </c>
      <c r="I189" s="687">
        <v>5.4356269881131762</v>
      </c>
      <c r="J189" s="687">
        <v>0</v>
      </c>
      <c r="K189" s="694">
        <v>5.5892547660311962</v>
      </c>
      <c r="L189" s="694">
        <v>5.4938271604938276</v>
      </c>
      <c r="M189" s="694">
        <v>4.6193820224719104</v>
      </c>
      <c r="N189" s="687">
        <v>5.3079434167573449</v>
      </c>
      <c r="O189" s="687">
        <v>0</v>
      </c>
      <c r="P189" s="695">
        <v>0</v>
      </c>
      <c r="Q189" s="157"/>
      <c r="R189" s="157"/>
      <c r="S189" s="157"/>
      <c r="T189" s="165">
        <f t="shared" ref="T189:X189" si="183">C189-C188</f>
        <v>2.2455411034973949E-2</v>
      </c>
      <c r="U189" s="165">
        <f t="shared" si="183"/>
        <v>0</v>
      </c>
      <c r="V189" s="165">
        <f t="shared" si="183"/>
        <v>-5.002913970425471E-2</v>
      </c>
      <c r="W189" s="165">
        <f t="shared" si="183"/>
        <v>-0.24335317460317452</v>
      </c>
      <c r="X189" s="165">
        <f t="shared" si="183"/>
        <v>0</v>
      </c>
      <c r="Y189" s="165">
        <f t="shared" ref="Y189:AE189" si="184">H189-H188</f>
        <v>0</v>
      </c>
      <c r="Z189" s="166">
        <f t="shared" si="184"/>
        <v>-2.6250184540359101E-2</v>
      </c>
      <c r="AA189" s="165">
        <f t="shared" si="184"/>
        <v>0</v>
      </c>
      <c r="AB189" s="165">
        <f t="shared" si="184"/>
        <v>0.13958736026622898</v>
      </c>
      <c r="AC189" s="165">
        <f t="shared" si="184"/>
        <v>0.33984009152831085</v>
      </c>
      <c r="AD189" s="165">
        <f t="shared" si="184"/>
        <v>-0.36700541208306348</v>
      </c>
      <c r="AE189" s="166">
        <f t="shared" si="184"/>
        <v>0.10050317003413767</v>
      </c>
      <c r="AF189" s="167"/>
    </row>
    <row r="190" spans="1:33" ht="13.5" thickTop="1">
      <c r="A190" s="668"/>
      <c r="B190" s="681" t="s">
        <v>849</v>
      </c>
      <c r="C190" s="687">
        <v>5.3840000000000003</v>
      </c>
      <c r="D190" s="694">
        <v>0</v>
      </c>
      <c r="E190" s="694">
        <v>5.3613569321533925</v>
      </c>
      <c r="F190" s="694">
        <v>5</v>
      </c>
      <c r="G190" s="694">
        <v>0</v>
      </c>
      <c r="H190" s="694">
        <v>0</v>
      </c>
      <c r="I190" s="687">
        <v>5.3620229007633586</v>
      </c>
      <c r="J190" s="687">
        <v>0</v>
      </c>
      <c r="K190" s="694">
        <v>5.3991596638655466</v>
      </c>
      <c r="L190" s="694">
        <v>5.1908163265306131</v>
      </c>
      <c r="M190" s="694">
        <v>4.5033816425120774</v>
      </c>
      <c r="N190" s="687">
        <v>4.9657088122605373</v>
      </c>
      <c r="O190" s="687">
        <v>0</v>
      </c>
      <c r="P190" s="695">
        <v>0</v>
      </c>
      <c r="Q190" s="136"/>
      <c r="R190" s="136"/>
      <c r="S190" s="136"/>
      <c r="Z190" s="137"/>
      <c r="AE190" s="137"/>
    </row>
    <row r="191" spans="1:33">
      <c r="A191" s="668"/>
      <c r="B191" s="681" t="s">
        <v>850</v>
      </c>
      <c r="C191" s="687">
        <v>5.5439999999999996</v>
      </c>
      <c r="D191" s="694">
        <v>0</v>
      </c>
      <c r="E191" s="694">
        <v>5.2367688022284122</v>
      </c>
      <c r="F191" s="694">
        <v>8</v>
      </c>
      <c r="G191" s="694">
        <v>0</v>
      </c>
      <c r="H191" s="694">
        <v>0</v>
      </c>
      <c r="I191" s="687">
        <v>5.3381147540983607</v>
      </c>
      <c r="J191" s="687">
        <v>0</v>
      </c>
      <c r="K191" s="694">
        <v>5</v>
      </c>
      <c r="L191" s="694">
        <v>5.1843575418994412</v>
      </c>
      <c r="M191" s="694">
        <v>4.6643835616438354</v>
      </c>
      <c r="N191" s="687">
        <v>4.9646017699115044</v>
      </c>
      <c r="O191" s="687">
        <v>0</v>
      </c>
      <c r="P191" s="695">
        <v>0</v>
      </c>
      <c r="Q191" s="136"/>
      <c r="R191" s="136"/>
      <c r="S191" s="136"/>
      <c r="T191" s="142">
        <f t="shared" ref="T191:X191" si="185">C191-C190</f>
        <v>0.15999999999999925</v>
      </c>
      <c r="U191" s="142">
        <f t="shared" si="185"/>
        <v>0</v>
      </c>
      <c r="V191" s="142">
        <f t="shared" si="185"/>
        <v>-0.12458812992498025</v>
      </c>
      <c r="W191" s="142">
        <f t="shared" si="185"/>
        <v>3</v>
      </c>
      <c r="X191" s="142">
        <f t="shared" si="185"/>
        <v>0</v>
      </c>
      <c r="Y191" s="142">
        <f t="shared" ref="Y191:AE191" si="186">H191-H190</f>
        <v>0</v>
      </c>
      <c r="Z191" s="143">
        <f t="shared" si="186"/>
        <v>-2.3908146664997965E-2</v>
      </c>
      <c r="AA191" s="142">
        <f t="shared" si="186"/>
        <v>0</v>
      </c>
      <c r="AB191" s="142">
        <f t="shared" si="186"/>
        <v>-0.39915966386554658</v>
      </c>
      <c r="AC191" s="142">
        <f t="shared" si="186"/>
        <v>-6.4587846311718877E-3</v>
      </c>
      <c r="AD191" s="169">
        <f t="shared" si="186"/>
        <v>0.16100191913175799</v>
      </c>
      <c r="AE191" s="143">
        <f t="shared" si="186"/>
        <v>-1.1070423490329162E-3</v>
      </c>
    </row>
    <row r="192" spans="1:33">
      <c r="A192" s="668"/>
      <c r="B192" s="681" t="s">
        <v>851</v>
      </c>
      <c r="C192" s="687">
        <v>4.7376795108772924</v>
      </c>
      <c r="D192" s="694">
        <v>0</v>
      </c>
      <c r="E192" s="694">
        <v>4.896939231456658</v>
      </c>
      <c r="F192" s="694">
        <v>4.8681818181818182</v>
      </c>
      <c r="G192" s="694">
        <v>0</v>
      </c>
      <c r="H192" s="694">
        <v>0</v>
      </c>
      <c r="I192" s="687">
        <v>4.8271512892202546</v>
      </c>
      <c r="J192" s="687">
        <v>0</v>
      </c>
      <c r="K192" s="694">
        <v>4.9350865051903119</v>
      </c>
      <c r="L192" s="694">
        <v>4.4607625482625481</v>
      </c>
      <c r="M192" s="694">
        <v>4.6321216126900193</v>
      </c>
      <c r="N192" s="687">
        <v>4.6485685884691845</v>
      </c>
      <c r="O192" s="687">
        <v>0</v>
      </c>
      <c r="P192" s="695">
        <v>0</v>
      </c>
      <c r="Q192" s="136"/>
      <c r="R192" s="136"/>
      <c r="S192" s="136"/>
      <c r="Z192" s="137"/>
      <c r="AE192" s="137"/>
    </row>
    <row r="193" spans="1:33">
      <c r="A193" s="668"/>
      <c r="B193" s="681" t="s">
        <v>852</v>
      </c>
      <c r="C193" s="687">
        <v>4.9043898156277432</v>
      </c>
      <c r="D193" s="694">
        <v>0</v>
      </c>
      <c r="E193" s="694">
        <v>4.827861051629788</v>
      </c>
      <c r="F193" s="694">
        <v>4.612403100775194</v>
      </c>
      <c r="G193" s="694">
        <v>0</v>
      </c>
      <c r="H193" s="694">
        <v>0</v>
      </c>
      <c r="I193" s="687">
        <v>4.8600819832129618</v>
      </c>
      <c r="J193" s="687">
        <v>0</v>
      </c>
      <c r="K193" s="694">
        <v>4.6523354564755834</v>
      </c>
      <c r="L193" s="694">
        <v>4.5246967071057194</v>
      </c>
      <c r="M193" s="694">
        <v>4.4060224089635858</v>
      </c>
      <c r="N193" s="687">
        <v>4.5373309608540922</v>
      </c>
      <c r="O193" s="687">
        <v>0</v>
      </c>
      <c r="P193" s="695">
        <v>0</v>
      </c>
      <c r="Q193" s="136"/>
      <c r="R193" s="136"/>
      <c r="S193" s="136"/>
      <c r="T193" s="142">
        <f t="shared" ref="T193:X193" si="187">C193-C192</f>
        <v>0.16671030475045079</v>
      </c>
      <c r="U193" s="142">
        <f t="shared" si="187"/>
        <v>0</v>
      </c>
      <c r="V193" s="142">
        <f t="shared" si="187"/>
        <v>-6.9078179826870034E-2</v>
      </c>
      <c r="W193" s="142">
        <f t="shared" si="187"/>
        <v>-0.25577871740662417</v>
      </c>
      <c r="X193" s="142">
        <f t="shared" si="187"/>
        <v>0</v>
      </c>
      <c r="Y193" s="142">
        <f t="shared" ref="Y193:AE193" si="188">H193-H192</f>
        <v>0</v>
      </c>
      <c r="Z193" s="143">
        <f t="shared" si="188"/>
        <v>3.2930693992707205E-2</v>
      </c>
      <c r="AA193" s="142">
        <f t="shared" si="188"/>
        <v>0</v>
      </c>
      <c r="AB193" s="142">
        <f t="shared" si="188"/>
        <v>-0.28275104871472845</v>
      </c>
      <c r="AC193" s="142">
        <f t="shared" si="188"/>
        <v>6.3934158843171218E-2</v>
      </c>
      <c r="AD193" s="142">
        <f t="shared" si="188"/>
        <v>-0.22609920372643355</v>
      </c>
      <c r="AE193" s="143">
        <f t="shared" si="188"/>
        <v>-0.11123762761509237</v>
      </c>
    </row>
    <row r="194" spans="1:33">
      <c r="A194" s="668"/>
      <c r="B194" s="681" t="s">
        <v>853</v>
      </c>
      <c r="C194" s="687">
        <v>5.6423076923076927</v>
      </c>
      <c r="D194" s="694">
        <v>0</v>
      </c>
      <c r="E194" s="694">
        <v>5.7970826580226911</v>
      </c>
      <c r="F194" s="694">
        <v>6.081818181818182</v>
      </c>
      <c r="G194" s="694">
        <v>0</v>
      </c>
      <c r="H194" s="694">
        <v>0</v>
      </c>
      <c r="I194" s="687">
        <v>5.7402701350675347</v>
      </c>
      <c r="J194" s="687">
        <v>0</v>
      </c>
      <c r="K194" s="694">
        <v>5.1545329670329672</v>
      </c>
      <c r="L194" s="694">
        <v>4.9950678175092476</v>
      </c>
      <c r="M194" s="694">
        <v>4.6574500768049152</v>
      </c>
      <c r="N194" s="687">
        <v>4.9477168949771677</v>
      </c>
      <c r="O194" s="687">
        <v>0</v>
      </c>
      <c r="P194" s="695">
        <v>0</v>
      </c>
      <c r="Q194" s="136"/>
      <c r="R194" s="136"/>
      <c r="S194" s="136"/>
      <c r="Z194" s="137"/>
      <c r="AE194" s="137"/>
    </row>
    <row r="195" spans="1:33">
      <c r="A195" s="668"/>
      <c r="B195" s="681" t="s">
        <v>854</v>
      </c>
      <c r="C195" s="687">
        <v>5.4247538677918428</v>
      </c>
      <c r="D195" s="694">
        <v>0</v>
      </c>
      <c r="E195" s="694">
        <v>5.5084876543209873</v>
      </c>
      <c r="F195" s="694">
        <v>7.5294117647058822</v>
      </c>
      <c r="G195" s="694">
        <v>0</v>
      </c>
      <c r="H195" s="694">
        <v>0</v>
      </c>
      <c r="I195" s="687">
        <v>5.4960474308300391</v>
      </c>
      <c r="J195" s="687">
        <v>0</v>
      </c>
      <c r="K195" s="694">
        <v>5.5815450643776821</v>
      </c>
      <c r="L195" s="694">
        <v>5.0054719562243504</v>
      </c>
      <c r="M195" s="694">
        <v>4.731012658227848</v>
      </c>
      <c r="N195" s="687">
        <v>5.1638344226579518</v>
      </c>
      <c r="O195" s="687">
        <v>0</v>
      </c>
      <c r="P195" s="695">
        <v>0</v>
      </c>
      <c r="Q195" s="136"/>
      <c r="R195" s="136"/>
      <c r="S195" s="136"/>
      <c r="T195" s="142">
        <f t="shared" ref="T195:X195" si="189">C195-C194</f>
        <v>-0.21755382451584993</v>
      </c>
      <c r="U195" s="142">
        <f t="shared" si="189"/>
        <v>0</v>
      </c>
      <c r="V195" s="142">
        <f t="shared" si="189"/>
        <v>-0.28859500370170377</v>
      </c>
      <c r="W195" s="142">
        <f t="shared" si="189"/>
        <v>1.4475935828877002</v>
      </c>
      <c r="X195" s="142">
        <f t="shared" si="189"/>
        <v>0</v>
      </c>
      <c r="Y195" s="142">
        <f t="shared" ref="Y195:AE195" si="190">H195-H194</f>
        <v>0</v>
      </c>
      <c r="Z195" s="143">
        <f t="shared" si="190"/>
        <v>-0.24422270423749559</v>
      </c>
      <c r="AA195" s="142">
        <f t="shared" si="190"/>
        <v>0</v>
      </c>
      <c r="AB195" s="142">
        <f t="shared" si="190"/>
        <v>0.4270120973447149</v>
      </c>
      <c r="AC195" s="142">
        <f t="shared" si="190"/>
        <v>1.0404138715102818E-2</v>
      </c>
      <c r="AD195" s="142">
        <f t="shared" si="190"/>
        <v>7.3562581422932816E-2</v>
      </c>
      <c r="AE195" s="143">
        <f t="shared" si="190"/>
        <v>0.21611752768078407</v>
      </c>
    </row>
    <row r="196" spans="1:33">
      <c r="A196" s="668"/>
      <c r="B196" s="681" t="s">
        <v>855</v>
      </c>
      <c r="C196" s="687">
        <v>4.8252728907152944</v>
      </c>
      <c r="D196" s="694">
        <v>0</v>
      </c>
      <c r="E196" s="694">
        <v>5.0059886118201451</v>
      </c>
      <c r="F196" s="694">
        <v>4.9785123966942146</v>
      </c>
      <c r="G196" s="694">
        <v>0</v>
      </c>
      <c r="H196" s="694">
        <v>0</v>
      </c>
      <c r="I196" s="687">
        <v>4.9280313916215315</v>
      </c>
      <c r="J196" s="687">
        <v>0</v>
      </c>
      <c r="K196" s="694">
        <v>5.0086056143580304</v>
      </c>
      <c r="L196" s="694">
        <v>4.6110648629899416</v>
      </c>
      <c r="M196" s="694">
        <v>4.6397412199630317</v>
      </c>
      <c r="N196" s="687">
        <v>4.7393074792243786</v>
      </c>
      <c r="O196" s="687">
        <v>0</v>
      </c>
      <c r="P196" s="695">
        <v>0</v>
      </c>
      <c r="Q196" s="136"/>
      <c r="R196" s="136"/>
      <c r="S196" s="136"/>
      <c r="Z196" s="137"/>
      <c r="AE196" s="137"/>
    </row>
    <row r="197" spans="1:33" ht="13.5" thickBot="1">
      <c r="A197" s="668"/>
      <c r="B197" s="681" t="s">
        <v>856</v>
      </c>
      <c r="C197" s="687">
        <v>4.9534261100066264</v>
      </c>
      <c r="D197" s="694">
        <v>0</v>
      </c>
      <c r="E197" s="694">
        <v>4.9187796330653475</v>
      </c>
      <c r="F197" s="694">
        <v>4.9520547945205475</v>
      </c>
      <c r="G197" s="694">
        <v>0</v>
      </c>
      <c r="H197" s="694">
        <v>0</v>
      </c>
      <c r="I197" s="687">
        <v>4.9340884263784286</v>
      </c>
      <c r="J197" s="687">
        <v>0</v>
      </c>
      <c r="K197" s="694">
        <v>4.9598721590909092</v>
      </c>
      <c r="L197" s="694">
        <v>4.6403422178348137</v>
      </c>
      <c r="M197" s="694">
        <v>4.5057281553398054</v>
      </c>
      <c r="N197" s="687">
        <v>4.7189892608970316</v>
      </c>
      <c r="O197" s="687">
        <v>0</v>
      </c>
      <c r="P197" s="695">
        <v>0</v>
      </c>
      <c r="Q197" s="136"/>
      <c r="R197" s="136"/>
      <c r="S197" s="136"/>
      <c r="T197" s="111">
        <f t="shared" ref="T197:X197" si="191">C197-C196</f>
        <v>0.12815321929133194</v>
      </c>
      <c r="U197" s="111">
        <f t="shared" si="191"/>
        <v>0</v>
      </c>
      <c r="V197" s="111">
        <f t="shared" si="191"/>
        <v>-8.7208978754797606E-2</v>
      </c>
      <c r="W197" s="111">
        <f t="shared" si="191"/>
        <v>-2.6457602173667105E-2</v>
      </c>
      <c r="X197" s="111">
        <f t="shared" si="191"/>
        <v>0</v>
      </c>
      <c r="Y197" s="111">
        <f t="shared" ref="Y197:AE197" si="192">H197-H196</f>
        <v>0</v>
      </c>
      <c r="Z197" s="168">
        <f t="shared" si="192"/>
        <v>6.0570347568971172E-3</v>
      </c>
      <c r="AA197" s="111">
        <f t="shared" si="192"/>
        <v>0</v>
      </c>
      <c r="AB197" s="111">
        <f t="shared" si="192"/>
        <v>-4.8733455267121251E-2</v>
      </c>
      <c r="AC197" s="111">
        <f t="shared" si="192"/>
        <v>2.927735484487215E-2</v>
      </c>
      <c r="AD197" s="111">
        <f t="shared" si="192"/>
        <v>-0.13401306462322626</v>
      </c>
      <c r="AE197" s="168">
        <f t="shared" si="192"/>
        <v>-2.0318218327346926E-2</v>
      </c>
    </row>
    <row r="198" spans="1:33">
      <c r="A198" s="662" t="s">
        <v>456</v>
      </c>
      <c r="B198" s="660" t="s">
        <v>825</v>
      </c>
      <c r="C198" s="688">
        <v>4.1626414532459801</v>
      </c>
      <c r="D198" s="692">
        <v>4.2831093267449081</v>
      </c>
      <c r="E198" s="692">
        <v>4.3692736555479925</v>
      </c>
      <c r="F198" s="692">
        <v>4.3791921965317915</v>
      </c>
      <c r="G198" s="692">
        <v>4.3446666666666696</v>
      </c>
      <c r="H198" s="692">
        <v>4.2130999999999998</v>
      </c>
      <c r="I198" s="688">
        <v>4.2806283649503172</v>
      </c>
      <c r="J198" s="688">
        <v>0</v>
      </c>
      <c r="K198" s="692">
        <v>5.0184949494949471</v>
      </c>
      <c r="L198" s="692">
        <v>3.2881933962264136</v>
      </c>
      <c r="M198" s="692">
        <v>3.4126808510638287</v>
      </c>
      <c r="N198" s="688">
        <v>3.7830279329608913</v>
      </c>
      <c r="O198" s="688">
        <v>0</v>
      </c>
      <c r="P198" s="693">
        <v>0</v>
      </c>
      <c r="Q198" s="136"/>
      <c r="R198" s="136"/>
      <c r="S198" s="136"/>
      <c r="T198" s="136" t="s">
        <v>1037</v>
      </c>
      <c r="Z198" s="137"/>
      <c r="AE198" s="137"/>
    </row>
    <row r="199" spans="1:33">
      <c r="A199" s="670"/>
      <c r="B199" s="702" t="s">
        <v>826</v>
      </c>
      <c r="C199" s="703">
        <v>4.12602227573751</v>
      </c>
      <c r="D199" s="704">
        <v>4.2397571756601584</v>
      </c>
      <c r="E199" s="704">
        <v>4.392428284182305</v>
      </c>
      <c r="F199" s="704">
        <v>4.3115712418300678</v>
      </c>
      <c r="G199" s="704">
        <v>6.2771818181818198</v>
      </c>
      <c r="H199" s="704">
        <v>4.8439843749999998</v>
      </c>
      <c r="I199" s="703">
        <v>4.2667653007846562</v>
      </c>
      <c r="J199" s="703">
        <v>0</v>
      </c>
      <c r="K199" s="704">
        <v>4.5703431372548984</v>
      </c>
      <c r="L199" s="704">
        <v>3.6150969387755088</v>
      </c>
      <c r="M199" s="704">
        <v>3.1473214285714275</v>
      </c>
      <c r="N199" s="703">
        <v>3.8163389830508452</v>
      </c>
      <c r="O199" s="703">
        <v>0</v>
      </c>
      <c r="P199" s="705">
        <v>0</v>
      </c>
      <c r="Q199" s="136"/>
      <c r="R199" s="136"/>
      <c r="S199" s="136"/>
      <c r="T199" s="142">
        <f t="shared" ref="T199:X199" si="193">C199-C198</f>
        <v>-3.6619177508470102E-2</v>
      </c>
      <c r="U199" s="142">
        <f t="shared" si="193"/>
        <v>-4.3352151084749657E-2</v>
      </c>
      <c r="V199" s="142">
        <f t="shared" si="193"/>
        <v>2.3154628634312502E-2</v>
      </c>
      <c r="W199" s="142">
        <f t="shared" si="193"/>
        <v>-6.762095470172369E-2</v>
      </c>
      <c r="X199" s="169">
        <f t="shared" si="193"/>
        <v>1.9325151515151502</v>
      </c>
      <c r="Y199" s="169">
        <f t="shared" ref="Y199:AE199" si="194">H199-H198</f>
        <v>0.63088437499999994</v>
      </c>
      <c r="Z199" s="143">
        <f t="shared" si="194"/>
        <v>-1.3863064165660965E-2</v>
      </c>
      <c r="AA199" s="142">
        <f t="shared" si="194"/>
        <v>0</v>
      </c>
      <c r="AB199" s="142">
        <f t="shared" si="194"/>
        <v>-0.44815181224004874</v>
      </c>
      <c r="AC199" s="142">
        <f t="shared" si="194"/>
        <v>0.32690354254909515</v>
      </c>
      <c r="AD199" s="142">
        <f t="shared" si="194"/>
        <v>-0.26535942249240119</v>
      </c>
      <c r="AE199" s="143">
        <f t="shared" si="194"/>
        <v>3.3311050089953831E-2</v>
      </c>
    </row>
    <row r="200" spans="1:33">
      <c r="A200" s="670"/>
      <c r="B200" s="681" t="s">
        <v>827</v>
      </c>
      <c r="C200" s="687">
        <v>3.9257435897435902</v>
      </c>
      <c r="D200" s="716">
        <v>4.3216153846153871</v>
      </c>
      <c r="E200" s="716">
        <v>4.2102911392405069</v>
      </c>
      <c r="F200" s="716">
        <v>4.6186388888888885</v>
      </c>
      <c r="G200" s="716">
        <v>5.6550000000000002</v>
      </c>
      <c r="H200" s="716">
        <v>5.0054999999999996</v>
      </c>
      <c r="I200" s="687">
        <v>4.2899766355140194</v>
      </c>
      <c r="J200" s="687">
        <v>0</v>
      </c>
      <c r="K200" s="716">
        <v>5.2312352941176457</v>
      </c>
      <c r="L200" s="716">
        <v>3.0328378378378371</v>
      </c>
      <c r="M200" s="716">
        <v>2.9996666666666694</v>
      </c>
      <c r="N200" s="687">
        <v>3.5672608695652168</v>
      </c>
      <c r="O200" s="687">
        <v>0</v>
      </c>
      <c r="P200" s="695">
        <v>0</v>
      </c>
      <c r="Q200" s="136"/>
      <c r="R200" s="136"/>
      <c r="S200" s="136"/>
      <c r="Z200" s="137"/>
      <c r="AE200" s="137"/>
    </row>
    <row r="201" spans="1:33">
      <c r="A201" s="670"/>
      <c r="B201" s="681" t="s">
        <v>828</v>
      </c>
      <c r="C201" s="687">
        <v>4.2134545454545496</v>
      </c>
      <c r="D201" s="694">
        <v>4.2218709677419364</v>
      </c>
      <c r="E201" s="694">
        <v>4.2480307692307679</v>
      </c>
      <c r="F201" s="694">
        <v>4.1770487804878034</v>
      </c>
      <c r="G201" s="694">
        <v>0</v>
      </c>
      <c r="H201" s="694">
        <v>0</v>
      </c>
      <c r="I201" s="687">
        <v>4.2261768953068595</v>
      </c>
      <c r="J201" s="687">
        <v>0</v>
      </c>
      <c r="K201" s="694">
        <v>6.841124999999999</v>
      </c>
      <c r="L201" s="694">
        <v>4.2800937500000007</v>
      </c>
      <c r="M201" s="694">
        <v>3.626555555555556</v>
      </c>
      <c r="N201" s="687">
        <v>4.8957894736842116</v>
      </c>
      <c r="O201" s="687">
        <v>0</v>
      </c>
      <c r="P201" s="695">
        <v>0</v>
      </c>
      <c r="Q201" s="136"/>
      <c r="R201" s="136"/>
      <c r="S201" s="136"/>
      <c r="T201" s="142">
        <f t="shared" ref="T201:X201" si="195">C201-C200</f>
        <v>0.28771095571095939</v>
      </c>
      <c r="U201" s="142">
        <f t="shared" si="195"/>
        <v>-9.9744416873450703E-2</v>
      </c>
      <c r="V201" s="142">
        <f t="shared" si="195"/>
        <v>3.7739629990261037E-2</v>
      </c>
      <c r="W201" s="142">
        <f t="shared" si="195"/>
        <v>-0.44159010840108515</v>
      </c>
      <c r="X201" s="169">
        <f t="shared" si="195"/>
        <v>-5.6550000000000002</v>
      </c>
      <c r="Y201" s="169">
        <f t="shared" ref="Y201:AE201" si="196">H201-H200</f>
        <v>-5.0054999999999996</v>
      </c>
      <c r="Z201" s="143">
        <f t="shared" si="196"/>
        <v>-6.379974020715995E-2</v>
      </c>
      <c r="AA201" s="142">
        <f t="shared" si="196"/>
        <v>0</v>
      </c>
      <c r="AB201" s="142">
        <f t="shared" si="196"/>
        <v>1.6098897058823534</v>
      </c>
      <c r="AC201" s="169">
        <f t="shared" si="196"/>
        <v>1.2472559121621636</v>
      </c>
      <c r="AD201" s="169">
        <f t="shared" si="196"/>
        <v>0.62688888888888661</v>
      </c>
      <c r="AE201" s="143">
        <f t="shared" si="196"/>
        <v>1.3285286041189948</v>
      </c>
      <c r="AG201" s="67" t="s">
        <v>860</v>
      </c>
    </row>
    <row r="202" spans="1:33">
      <c r="A202" s="670"/>
      <c r="B202" s="681" t="s">
        <v>829</v>
      </c>
      <c r="C202" s="687">
        <v>0</v>
      </c>
      <c r="D202" s="694">
        <v>0</v>
      </c>
      <c r="E202" s="694">
        <v>0</v>
      </c>
      <c r="F202" s="694">
        <v>0</v>
      </c>
      <c r="G202" s="694">
        <v>0</v>
      </c>
      <c r="H202" s="694">
        <v>0</v>
      </c>
      <c r="I202" s="687">
        <v>0</v>
      </c>
      <c r="J202" s="687">
        <v>0</v>
      </c>
      <c r="K202" s="694">
        <v>0</v>
      </c>
      <c r="L202" s="694">
        <v>0</v>
      </c>
      <c r="M202" s="694">
        <v>0</v>
      </c>
      <c r="N202" s="687">
        <v>0</v>
      </c>
      <c r="O202" s="687">
        <v>0</v>
      </c>
      <c r="P202" s="695">
        <v>0</v>
      </c>
      <c r="Q202" s="136"/>
      <c r="R202" s="136"/>
      <c r="S202" s="136"/>
      <c r="Z202" s="137"/>
      <c r="AE202" s="137"/>
    </row>
    <row r="203" spans="1:33" ht="13.5" thickBot="1">
      <c r="A203" s="670"/>
      <c r="B203" s="681" t="s">
        <v>830</v>
      </c>
      <c r="C203" s="687">
        <v>0</v>
      </c>
      <c r="D203" s="694">
        <v>0</v>
      </c>
      <c r="E203" s="694">
        <v>0</v>
      </c>
      <c r="F203" s="694">
        <v>0</v>
      </c>
      <c r="G203" s="694">
        <v>0</v>
      </c>
      <c r="H203" s="694">
        <v>0</v>
      </c>
      <c r="I203" s="687">
        <v>0</v>
      </c>
      <c r="J203" s="687">
        <v>0</v>
      </c>
      <c r="K203" s="694">
        <v>0</v>
      </c>
      <c r="L203" s="694">
        <v>0</v>
      </c>
      <c r="M203" s="694">
        <v>0</v>
      </c>
      <c r="N203" s="687">
        <v>0</v>
      </c>
      <c r="O203" s="687">
        <v>0</v>
      </c>
      <c r="P203" s="695">
        <v>0</v>
      </c>
      <c r="Q203" s="136"/>
      <c r="R203" s="136"/>
      <c r="S203" s="136"/>
      <c r="T203" s="142">
        <f t="shared" ref="T203:X203" si="197">C203-C202</f>
        <v>0</v>
      </c>
      <c r="U203" s="142">
        <f t="shared" si="197"/>
        <v>0</v>
      </c>
      <c r="V203" s="142">
        <f t="shared" si="197"/>
        <v>0</v>
      </c>
      <c r="W203" s="142">
        <f t="shared" si="197"/>
        <v>0</v>
      </c>
      <c r="X203" s="142">
        <f t="shared" si="197"/>
        <v>0</v>
      </c>
      <c r="Y203" s="142">
        <f t="shared" ref="Y203:AE203" si="198">H203-H202</f>
        <v>0</v>
      </c>
      <c r="Z203" s="143">
        <f t="shared" si="198"/>
        <v>0</v>
      </c>
      <c r="AA203" s="142">
        <f t="shared" si="198"/>
        <v>0</v>
      </c>
      <c r="AB203" s="142">
        <f t="shared" si="198"/>
        <v>0</v>
      </c>
      <c r="AC203" s="142">
        <f t="shared" si="198"/>
        <v>0</v>
      </c>
      <c r="AD203" s="142">
        <f t="shared" si="198"/>
        <v>0</v>
      </c>
      <c r="AE203" s="143">
        <f t="shared" si="198"/>
        <v>0</v>
      </c>
    </row>
    <row r="204" spans="1:33" ht="13.5" thickTop="1">
      <c r="A204" s="670"/>
      <c r="B204" s="709" t="s">
        <v>831</v>
      </c>
      <c r="C204" s="710">
        <v>4.1572636786961592</v>
      </c>
      <c r="D204" s="711">
        <v>4.284307600239381</v>
      </c>
      <c r="E204" s="711">
        <v>4.3611602067183473</v>
      </c>
      <c r="F204" s="711">
        <v>4.3910329670329666</v>
      </c>
      <c r="G204" s="711">
        <v>4.6722500000000027</v>
      </c>
      <c r="H204" s="711">
        <v>4.2756578947368418</v>
      </c>
      <c r="I204" s="710">
        <v>4.2809763437119512</v>
      </c>
      <c r="J204" s="710">
        <v>0</v>
      </c>
      <c r="K204" s="711">
        <v>5.0496724137931013</v>
      </c>
      <c r="L204" s="711">
        <v>3.2502489959839345</v>
      </c>
      <c r="M204" s="711">
        <v>3.312758064516129</v>
      </c>
      <c r="N204" s="710">
        <v>3.7481615925058533</v>
      </c>
      <c r="O204" s="710">
        <v>0</v>
      </c>
      <c r="P204" s="712">
        <v>0</v>
      </c>
      <c r="Q204" s="150"/>
      <c r="R204" s="150"/>
      <c r="S204" s="150"/>
      <c r="T204" s="163"/>
      <c r="U204" s="163"/>
      <c r="V204" s="163"/>
      <c r="W204" s="163"/>
      <c r="X204" s="163"/>
      <c r="Y204" s="163"/>
      <c r="Z204" s="164"/>
      <c r="AA204" s="163"/>
      <c r="AB204" s="163"/>
      <c r="AC204" s="163"/>
      <c r="AD204" s="163"/>
      <c r="AE204" s="164"/>
      <c r="AF204" s="163"/>
    </row>
    <row r="205" spans="1:33" ht="13.5" thickBot="1">
      <c r="A205" s="670"/>
      <c r="B205" s="709" t="s">
        <v>832</v>
      </c>
      <c r="C205" s="710">
        <v>4.1282785923753691</v>
      </c>
      <c r="D205" s="711">
        <v>4.2391424611973365</v>
      </c>
      <c r="E205" s="711">
        <v>4.3808551171393342</v>
      </c>
      <c r="F205" s="711">
        <v>4.3047282878411934</v>
      </c>
      <c r="G205" s="711">
        <v>6.2771818181818198</v>
      </c>
      <c r="H205" s="711">
        <v>4.8439843749999998</v>
      </c>
      <c r="I205" s="710">
        <v>4.2648952095808381</v>
      </c>
      <c r="J205" s="710">
        <v>0</v>
      </c>
      <c r="K205" s="711">
        <v>4.8782457627118605</v>
      </c>
      <c r="L205" s="711">
        <v>3.708429824561402</v>
      </c>
      <c r="M205" s="711">
        <v>3.2136769230769224</v>
      </c>
      <c r="N205" s="710">
        <v>3.9660437956204366</v>
      </c>
      <c r="O205" s="710">
        <v>0</v>
      </c>
      <c r="P205" s="712">
        <v>0</v>
      </c>
      <c r="Q205" s="157"/>
      <c r="R205" s="157"/>
      <c r="S205" s="157"/>
      <c r="T205" s="165">
        <f t="shared" ref="T205:X205" si="199">C205-C204</f>
        <v>-2.898508632079011E-2</v>
      </c>
      <c r="U205" s="165">
        <f t="shared" si="199"/>
        <v>-4.5165139042044444E-2</v>
      </c>
      <c r="V205" s="165">
        <f t="shared" si="199"/>
        <v>1.9694910420986922E-2</v>
      </c>
      <c r="W205" s="165">
        <f t="shared" si="199"/>
        <v>-8.6304679191773204E-2</v>
      </c>
      <c r="X205" s="165">
        <f t="shared" si="199"/>
        <v>1.6049318181818171</v>
      </c>
      <c r="Y205" s="165">
        <f t="shared" ref="Y205:AE205" si="200">H205-H204</f>
        <v>0.56832648026315802</v>
      </c>
      <c r="Z205" s="166">
        <f t="shared" si="200"/>
        <v>-1.6081134131113117E-2</v>
      </c>
      <c r="AA205" s="165">
        <f t="shared" si="200"/>
        <v>0</v>
      </c>
      <c r="AB205" s="165">
        <f t="shared" si="200"/>
        <v>-0.17142665108124078</v>
      </c>
      <c r="AC205" s="165">
        <f t="shared" si="200"/>
        <v>0.45818082857746756</v>
      </c>
      <c r="AD205" s="165">
        <f t="shared" si="200"/>
        <v>-9.9081141439206544E-2</v>
      </c>
      <c r="AE205" s="166">
        <f t="shared" si="200"/>
        <v>0.21788220311458328</v>
      </c>
      <c r="AF205" s="167"/>
    </row>
    <row r="206" spans="1:33" ht="13.5" thickTop="1">
      <c r="A206" s="670"/>
      <c r="B206" s="681" t="s">
        <v>833</v>
      </c>
      <c r="C206" s="687">
        <v>4.4145505819158499</v>
      </c>
      <c r="D206" s="694">
        <v>4.976024487471526</v>
      </c>
      <c r="E206" s="694">
        <v>5.4308646934460905</v>
      </c>
      <c r="F206" s="694">
        <v>5.4251342434584746</v>
      </c>
      <c r="G206" s="694">
        <v>6.1738043478260911</v>
      </c>
      <c r="H206" s="694">
        <v>5.33341666666667</v>
      </c>
      <c r="I206" s="687">
        <v>4.9545034407256816</v>
      </c>
      <c r="J206" s="687">
        <v>0</v>
      </c>
      <c r="K206" s="694">
        <v>6.5896908602150583</v>
      </c>
      <c r="L206" s="694">
        <v>4.4494693200663367</v>
      </c>
      <c r="M206" s="694">
        <v>3.589985507246376</v>
      </c>
      <c r="N206" s="687">
        <v>5.1552720306513429</v>
      </c>
      <c r="O206" s="687">
        <v>0</v>
      </c>
      <c r="P206" s="695">
        <v>0</v>
      </c>
      <c r="Q206" s="136"/>
      <c r="R206" s="136"/>
      <c r="S206" s="136"/>
      <c r="Z206" s="137"/>
      <c r="AE206" s="137"/>
    </row>
    <row r="207" spans="1:33">
      <c r="A207" s="670"/>
      <c r="B207" s="681" t="s">
        <v>834</v>
      </c>
      <c r="C207" s="687">
        <v>4.3929653979238799</v>
      </c>
      <c r="D207" s="694">
        <v>5.158764452644526</v>
      </c>
      <c r="E207" s="694">
        <v>5.3055018698578893</v>
      </c>
      <c r="F207" s="694">
        <v>5.4849084895259095</v>
      </c>
      <c r="G207" s="694">
        <v>6.9033235294117699</v>
      </c>
      <c r="H207" s="694">
        <v>6.5419152542372903</v>
      </c>
      <c r="I207" s="687">
        <v>5.0056922819913146</v>
      </c>
      <c r="J207" s="687">
        <v>0</v>
      </c>
      <c r="K207" s="694">
        <v>6.9549086021505389</v>
      </c>
      <c r="L207" s="694">
        <v>4.6970521327014225</v>
      </c>
      <c r="M207" s="694">
        <v>3.6996739130434815</v>
      </c>
      <c r="N207" s="687">
        <v>5.3790610756608945</v>
      </c>
      <c r="O207" s="687">
        <v>0</v>
      </c>
      <c r="P207" s="695">
        <v>0</v>
      </c>
      <c r="Q207" s="136"/>
      <c r="R207" s="136"/>
      <c r="S207" s="136"/>
      <c r="T207" s="142">
        <f t="shared" ref="T207:X207" si="201">C207-C206</f>
        <v>-2.1585183991970069E-2</v>
      </c>
      <c r="U207" s="142">
        <f t="shared" si="201"/>
        <v>0.18273996517299995</v>
      </c>
      <c r="V207" s="142">
        <f t="shared" si="201"/>
        <v>-0.12536282358820117</v>
      </c>
      <c r="W207" s="142">
        <f t="shared" si="201"/>
        <v>5.9774246067434866E-2</v>
      </c>
      <c r="X207" s="142">
        <f t="shared" si="201"/>
        <v>0.72951918158567874</v>
      </c>
      <c r="Y207" s="142">
        <f t="shared" ref="Y207:AE207" si="202">H207-H206</f>
        <v>1.2084985875706202</v>
      </c>
      <c r="Z207" s="143">
        <f t="shared" si="202"/>
        <v>5.1188841265632945E-2</v>
      </c>
      <c r="AA207" s="142">
        <f t="shared" si="202"/>
        <v>0</v>
      </c>
      <c r="AB207" s="142">
        <f t="shared" si="202"/>
        <v>0.36521774193548051</v>
      </c>
      <c r="AC207" s="142">
        <f t="shared" si="202"/>
        <v>0.24758281263508586</v>
      </c>
      <c r="AD207" s="142">
        <f t="shared" si="202"/>
        <v>0.10968840579710548</v>
      </c>
      <c r="AE207" s="143">
        <f t="shared" si="202"/>
        <v>0.22378904500955166</v>
      </c>
    </row>
    <row r="208" spans="1:33">
      <c r="A208" s="670"/>
      <c r="B208" s="681" t="s">
        <v>835</v>
      </c>
      <c r="C208" s="687">
        <v>4.1766530612244903</v>
      </c>
      <c r="D208" s="694">
        <v>4.7314035087719306</v>
      </c>
      <c r="E208" s="694">
        <v>5.0283970588235301</v>
      </c>
      <c r="F208" s="694">
        <v>5.9720266666666664</v>
      </c>
      <c r="G208" s="694">
        <v>8.7836666666666705</v>
      </c>
      <c r="H208" s="694">
        <v>6.9652857142857103</v>
      </c>
      <c r="I208" s="687">
        <v>5.1091963824289408</v>
      </c>
      <c r="J208" s="687">
        <v>0</v>
      </c>
      <c r="K208" s="694">
        <v>7.0875477707006374</v>
      </c>
      <c r="L208" s="694">
        <v>5.1848148148148123</v>
      </c>
      <c r="M208" s="694">
        <v>4.8211250000000012</v>
      </c>
      <c r="N208" s="687">
        <v>6.0302973760932943</v>
      </c>
      <c r="O208" s="687">
        <v>0</v>
      </c>
      <c r="P208" s="695">
        <v>0</v>
      </c>
      <c r="Q208" s="136"/>
      <c r="R208" s="136"/>
      <c r="S208" s="136"/>
      <c r="Z208" s="137"/>
      <c r="AE208" s="137"/>
    </row>
    <row r="209" spans="1:32">
      <c r="A209" s="670"/>
      <c r="B209" s="681" t="s">
        <v>836</v>
      </c>
      <c r="C209" s="687">
        <v>4.1646153846153799</v>
      </c>
      <c r="D209" s="694">
        <v>4.9276981132075477</v>
      </c>
      <c r="E209" s="694">
        <v>4.8539538461538463</v>
      </c>
      <c r="F209" s="694">
        <v>5.5260210526315792</v>
      </c>
      <c r="G209" s="694">
        <v>7.8555000000000001</v>
      </c>
      <c r="H209" s="694">
        <v>8.62709090909091</v>
      </c>
      <c r="I209" s="687">
        <v>5.0723755555555545</v>
      </c>
      <c r="J209" s="687">
        <v>0</v>
      </c>
      <c r="K209" s="694">
        <v>7.1960545454545493</v>
      </c>
      <c r="L209" s="694">
        <v>6.2369230769230786</v>
      </c>
      <c r="M209" s="694">
        <v>5.2663809523809508</v>
      </c>
      <c r="N209" s="687">
        <v>6.6559969604863243</v>
      </c>
      <c r="O209" s="687">
        <v>0</v>
      </c>
      <c r="P209" s="695">
        <v>0</v>
      </c>
      <c r="Q209" s="136"/>
      <c r="R209" s="136"/>
      <c r="S209" s="136"/>
      <c r="T209" s="169">
        <f t="shared" ref="T209:X209" si="203">C209-C208</f>
        <v>-1.203767660911037E-2</v>
      </c>
      <c r="U209" s="142">
        <f t="shared" si="203"/>
        <v>0.19629460443561708</v>
      </c>
      <c r="V209" s="142">
        <f t="shared" si="203"/>
        <v>-0.17444321266968377</v>
      </c>
      <c r="W209" s="142">
        <f t="shared" si="203"/>
        <v>-0.44600561403508721</v>
      </c>
      <c r="X209" s="176">
        <f t="shared" si="203"/>
        <v>-0.92816666666667036</v>
      </c>
      <c r="Y209" s="169">
        <f t="shared" ref="Y209:AE209" si="204">H209-H208</f>
        <v>1.6618051948051997</v>
      </c>
      <c r="Z209" s="143">
        <f t="shared" si="204"/>
        <v>-3.6820826873386281E-2</v>
      </c>
      <c r="AA209" s="142">
        <f t="shared" si="204"/>
        <v>0</v>
      </c>
      <c r="AB209" s="142">
        <f t="shared" si="204"/>
        <v>0.10850677475391191</v>
      </c>
      <c r="AC209" s="142">
        <f t="shared" si="204"/>
        <v>1.0521082621082662</v>
      </c>
      <c r="AD209" s="142">
        <f t="shared" si="204"/>
        <v>0.44525595238094962</v>
      </c>
      <c r="AE209" s="143">
        <f t="shared" si="204"/>
        <v>0.62569958439302997</v>
      </c>
    </row>
    <row r="210" spans="1:32">
      <c r="A210" s="670"/>
      <c r="B210" s="681" t="s">
        <v>837</v>
      </c>
      <c r="C210" s="687">
        <v>0</v>
      </c>
      <c r="D210" s="694">
        <v>0</v>
      </c>
      <c r="E210" s="694">
        <v>0</v>
      </c>
      <c r="F210" s="694">
        <v>0</v>
      </c>
      <c r="G210" s="694">
        <v>0</v>
      </c>
      <c r="H210" s="694">
        <v>0</v>
      </c>
      <c r="I210" s="687">
        <v>0</v>
      </c>
      <c r="J210" s="687">
        <v>0</v>
      </c>
      <c r="K210" s="694">
        <v>0</v>
      </c>
      <c r="L210" s="694">
        <v>0</v>
      </c>
      <c r="M210" s="694">
        <v>0</v>
      </c>
      <c r="N210" s="687">
        <v>0</v>
      </c>
      <c r="O210" s="687">
        <v>0</v>
      </c>
      <c r="P210" s="695">
        <v>0</v>
      </c>
      <c r="Q210" s="136"/>
      <c r="R210" s="136"/>
      <c r="S210" s="136"/>
      <c r="Z210" s="137"/>
      <c r="AE210" s="137"/>
    </row>
    <row r="211" spans="1:32" ht="13.5" thickBot="1">
      <c r="A211" s="670"/>
      <c r="B211" s="681" t="s">
        <v>838</v>
      </c>
      <c r="C211" s="687">
        <v>0</v>
      </c>
      <c r="D211" s="694">
        <v>0</v>
      </c>
      <c r="E211" s="694">
        <v>0</v>
      </c>
      <c r="F211" s="694">
        <v>0</v>
      </c>
      <c r="G211" s="694">
        <v>0</v>
      </c>
      <c r="H211" s="694">
        <v>0</v>
      </c>
      <c r="I211" s="687">
        <v>0</v>
      </c>
      <c r="J211" s="687">
        <v>0</v>
      </c>
      <c r="K211" s="694">
        <v>0</v>
      </c>
      <c r="L211" s="694">
        <v>0</v>
      </c>
      <c r="M211" s="694">
        <v>0</v>
      </c>
      <c r="N211" s="687">
        <v>0</v>
      </c>
      <c r="O211" s="687">
        <v>0</v>
      </c>
      <c r="P211" s="695">
        <v>0</v>
      </c>
      <c r="Q211" s="136"/>
      <c r="R211" s="136"/>
      <c r="S211" s="136"/>
      <c r="T211" s="142">
        <f t="shared" ref="T211:X211" si="205">C211-C210</f>
        <v>0</v>
      </c>
      <c r="U211" s="142">
        <f t="shared" si="205"/>
        <v>0</v>
      </c>
      <c r="V211" s="142">
        <f t="shared" si="205"/>
        <v>0</v>
      </c>
      <c r="W211" s="142">
        <f t="shared" si="205"/>
        <v>0</v>
      </c>
      <c r="X211" s="142">
        <f t="shared" si="205"/>
        <v>0</v>
      </c>
      <c r="Y211" s="142">
        <f t="shared" ref="Y211:AE211" si="206">H211-H210</f>
        <v>0</v>
      </c>
      <c r="Z211" s="143">
        <f t="shared" si="206"/>
        <v>0</v>
      </c>
      <c r="AA211" s="142">
        <f t="shared" si="206"/>
        <v>0</v>
      </c>
      <c r="AB211" s="142">
        <f t="shared" si="206"/>
        <v>0</v>
      </c>
      <c r="AC211" s="142">
        <f t="shared" si="206"/>
        <v>0</v>
      </c>
      <c r="AD211" s="142">
        <f t="shared" si="206"/>
        <v>0</v>
      </c>
      <c r="AE211" s="143">
        <f t="shared" si="206"/>
        <v>0</v>
      </c>
    </row>
    <row r="212" spans="1:32" ht="13.5" thickTop="1">
      <c r="A212" s="670"/>
      <c r="B212" s="681" t="s">
        <v>839</v>
      </c>
      <c r="C212" s="687">
        <v>4.409444590451165</v>
      </c>
      <c r="D212" s="694">
        <v>4.9611117647058824</v>
      </c>
      <c r="E212" s="694">
        <v>5.3956649517684907</v>
      </c>
      <c r="F212" s="694">
        <v>5.4681289308176098</v>
      </c>
      <c r="G212" s="694">
        <v>6.474942307692312</v>
      </c>
      <c r="H212" s="694">
        <v>5.5039104477611964</v>
      </c>
      <c r="I212" s="687">
        <v>4.9633319569385064</v>
      </c>
      <c r="J212" s="687">
        <v>0</v>
      </c>
      <c r="K212" s="694">
        <v>6.7374480151228759</v>
      </c>
      <c r="L212" s="694">
        <v>4.6051895424836609</v>
      </c>
      <c r="M212" s="694">
        <v>3.9076989247311826</v>
      </c>
      <c r="N212" s="687">
        <v>5.3716625811103116</v>
      </c>
      <c r="O212" s="687">
        <v>0</v>
      </c>
      <c r="P212" s="695">
        <v>0</v>
      </c>
      <c r="Q212" s="150"/>
      <c r="R212" s="150"/>
      <c r="S212" s="150"/>
      <c r="T212" s="163"/>
      <c r="U212" s="163"/>
      <c r="V212" s="163"/>
      <c r="W212" s="163"/>
      <c r="X212" s="163"/>
      <c r="Y212" s="163"/>
      <c r="Z212" s="164"/>
      <c r="AA212" s="163"/>
      <c r="AB212" s="163"/>
      <c r="AC212" s="163"/>
      <c r="AD212" s="163"/>
      <c r="AE212" s="164"/>
      <c r="AF212" s="163"/>
    </row>
    <row r="213" spans="1:32" ht="13.5" thickBot="1">
      <c r="A213" s="670"/>
      <c r="B213" s="681" t="s">
        <v>840</v>
      </c>
      <c r="C213" s="687">
        <v>4.3886464597478216</v>
      </c>
      <c r="D213" s="694">
        <v>5.1446229792147804</v>
      </c>
      <c r="E213" s="694">
        <v>5.2480267624020867</v>
      </c>
      <c r="F213" s="694">
        <v>5.4888063872255488</v>
      </c>
      <c r="G213" s="694">
        <v>7.0035526315789518</v>
      </c>
      <c r="H213" s="694">
        <v>6.8695857142857166</v>
      </c>
      <c r="I213" s="687">
        <v>5.0103547234307024</v>
      </c>
      <c r="J213" s="687">
        <v>0</v>
      </c>
      <c r="K213" s="694">
        <v>7.029003724394788</v>
      </c>
      <c r="L213" s="694">
        <v>4.9808170103092788</v>
      </c>
      <c r="M213" s="694">
        <v>3.9908318584070814</v>
      </c>
      <c r="N213" s="687">
        <v>5.6736697054698473</v>
      </c>
      <c r="O213" s="687">
        <v>0</v>
      </c>
      <c r="P213" s="695">
        <v>0</v>
      </c>
      <c r="Q213" s="157"/>
      <c r="R213" s="157"/>
      <c r="S213" s="157"/>
      <c r="T213" s="165">
        <f t="shared" ref="T213:X213" si="207">C213-C212</f>
        <v>-2.0798130703343354E-2</v>
      </c>
      <c r="U213" s="165">
        <f t="shared" si="207"/>
        <v>0.18351121450889796</v>
      </c>
      <c r="V213" s="165">
        <f t="shared" si="207"/>
        <v>-0.14763818936640405</v>
      </c>
      <c r="W213" s="165">
        <f t="shared" si="207"/>
        <v>2.0677456407939054E-2</v>
      </c>
      <c r="X213" s="165">
        <f t="shared" si="207"/>
        <v>0.52861032388663975</v>
      </c>
      <c r="Y213" s="165">
        <f t="shared" ref="Y213:AE213" si="208">H213-H212</f>
        <v>1.3656752665245202</v>
      </c>
      <c r="Z213" s="166">
        <f t="shared" si="208"/>
        <v>4.7022766492196055E-2</v>
      </c>
      <c r="AA213" s="165">
        <f t="shared" si="208"/>
        <v>0</v>
      </c>
      <c r="AB213" s="165">
        <f t="shared" si="208"/>
        <v>0.2915557092719121</v>
      </c>
      <c r="AC213" s="165">
        <f t="shared" si="208"/>
        <v>0.37562746782561796</v>
      </c>
      <c r="AD213" s="165">
        <f t="shared" si="208"/>
        <v>8.3132933675898801E-2</v>
      </c>
      <c r="AE213" s="166">
        <f t="shared" si="208"/>
        <v>0.30200712435953569</v>
      </c>
      <c r="AF213" s="167"/>
    </row>
    <row r="214" spans="1:32" ht="13.5" thickTop="1">
      <c r="A214" s="670"/>
      <c r="B214" s="681" t="s">
        <v>841</v>
      </c>
      <c r="C214" s="687">
        <v>3.4121760104302501</v>
      </c>
      <c r="D214" s="694">
        <v>3.5665796038151134</v>
      </c>
      <c r="E214" s="694">
        <v>3.8543201267828842</v>
      </c>
      <c r="F214" s="694">
        <v>3.8669399224806225</v>
      </c>
      <c r="G214" s="694">
        <v>4.1453986013986004</v>
      </c>
      <c r="H214" s="694">
        <v>3.4344018691588802</v>
      </c>
      <c r="I214" s="687">
        <v>3.693991842710731</v>
      </c>
      <c r="J214" s="687">
        <v>0</v>
      </c>
      <c r="K214" s="694">
        <v>4.9702439024390239</v>
      </c>
      <c r="L214" s="694">
        <v>3.5498670411984987</v>
      </c>
      <c r="M214" s="694">
        <v>2.6808333333333345</v>
      </c>
      <c r="N214" s="687">
        <v>3.9788282740676486</v>
      </c>
      <c r="O214" s="687">
        <v>0</v>
      </c>
      <c r="P214" s="695">
        <v>0</v>
      </c>
      <c r="Q214" s="136"/>
      <c r="R214" s="136"/>
      <c r="S214" s="136"/>
      <c r="Z214" s="137"/>
      <c r="AE214" s="137"/>
    </row>
    <row r="215" spans="1:32">
      <c r="A215" s="670"/>
      <c r="B215" s="681" t="s">
        <v>842</v>
      </c>
      <c r="C215" s="687">
        <v>3.4905511921458601</v>
      </c>
      <c r="D215" s="694">
        <v>3.6355949177877425</v>
      </c>
      <c r="E215" s="694">
        <v>3.8459215987701794</v>
      </c>
      <c r="F215" s="694">
        <v>3.7703774509803911</v>
      </c>
      <c r="G215" s="694">
        <v>5.4431594202898497</v>
      </c>
      <c r="H215" s="694">
        <v>3.2966770833333299</v>
      </c>
      <c r="I215" s="687">
        <v>3.7402458528285831</v>
      </c>
      <c r="J215" s="687">
        <v>0</v>
      </c>
      <c r="K215" s="694">
        <v>4.8668652631578899</v>
      </c>
      <c r="L215" s="694">
        <v>3.7093269961977189</v>
      </c>
      <c r="M215" s="694">
        <v>2.8321824324324316</v>
      </c>
      <c r="N215" s="687">
        <v>4.0748738033072209</v>
      </c>
      <c r="O215" s="687">
        <v>0</v>
      </c>
      <c r="P215" s="695">
        <v>0</v>
      </c>
      <c r="Q215" s="136"/>
      <c r="R215" s="136"/>
      <c r="S215" s="136"/>
      <c r="T215" s="142">
        <f t="shared" ref="T215:X215" si="209">C215-C214</f>
        <v>7.8375181715609976E-2</v>
      </c>
      <c r="U215" s="142">
        <f t="shared" si="209"/>
        <v>6.9015313972629055E-2</v>
      </c>
      <c r="V215" s="142">
        <f t="shared" si="209"/>
        <v>-8.3985280127047979E-3</v>
      </c>
      <c r="W215" s="142">
        <f t="shared" si="209"/>
        <v>-9.6562471500231339E-2</v>
      </c>
      <c r="X215" s="169">
        <f t="shared" si="209"/>
        <v>1.2977608188912493</v>
      </c>
      <c r="Y215" s="142">
        <f t="shared" ref="Y215:AE215" si="210">H215-H214</f>
        <v>-0.13772478582555037</v>
      </c>
      <c r="Z215" s="143">
        <f t="shared" si="210"/>
        <v>4.6254010117852129E-2</v>
      </c>
      <c r="AA215" s="142">
        <f t="shared" si="210"/>
        <v>0</v>
      </c>
      <c r="AB215" s="169">
        <f t="shared" si="210"/>
        <v>-0.103378639281134</v>
      </c>
      <c r="AC215" s="142">
        <f t="shared" si="210"/>
        <v>0.15945995499922017</v>
      </c>
      <c r="AD215" s="169">
        <f t="shared" si="210"/>
        <v>0.15134909909909711</v>
      </c>
      <c r="AE215" s="174">
        <f t="shared" si="210"/>
        <v>9.6045529239572325E-2</v>
      </c>
    </row>
    <row r="216" spans="1:32">
      <c r="A216" s="670"/>
      <c r="B216" s="681" t="s">
        <v>843</v>
      </c>
      <c r="C216" s="687">
        <v>3.2739647058823502</v>
      </c>
      <c r="D216" s="694">
        <v>3.4200841750841753</v>
      </c>
      <c r="E216" s="694">
        <v>3.9063218085106395</v>
      </c>
      <c r="F216" s="694">
        <v>4.3774813953488358</v>
      </c>
      <c r="G216" s="694">
        <v>5.8792156862745104</v>
      </c>
      <c r="H216" s="694">
        <v>4.41429411764706</v>
      </c>
      <c r="I216" s="687">
        <v>3.908677359654535</v>
      </c>
      <c r="J216" s="687">
        <v>0</v>
      </c>
      <c r="K216" s="694">
        <v>5.0070460992907799</v>
      </c>
      <c r="L216" s="694">
        <v>3.8359161147902832</v>
      </c>
      <c r="M216" s="694">
        <v>3.3040158730158757</v>
      </c>
      <c r="N216" s="687">
        <v>4.3002512437810942</v>
      </c>
      <c r="O216" s="687">
        <v>0</v>
      </c>
      <c r="P216" s="695">
        <v>0</v>
      </c>
      <c r="Q216" s="136"/>
      <c r="R216" s="136"/>
      <c r="S216" s="136"/>
      <c r="Z216" s="137"/>
      <c r="AE216" s="137"/>
    </row>
    <row r="217" spans="1:32">
      <c r="A217" s="670"/>
      <c r="B217" s="681" t="s">
        <v>844</v>
      </c>
      <c r="C217" s="687">
        <v>3.4236249999999999</v>
      </c>
      <c r="D217" s="694">
        <v>3.7945824372759871</v>
      </c>
      <c r="E217" s="694">
        <v>4.3751738035264491</v>
      </c>
      <c r="F217" s="694">
        <v>4.6606592920353949</v>
      </c>
      <c r="G217" s="694">
        <v>5.75063043478261</v>
      </c>
      <c r="H217" s="694">
        <v>3.91933628318584</v>
      </c>
      <c r="I217" s="687">
        <v>4.2138041112454658</v>
      </c>
      <c r="J217" s="687">
        <v>0</v>
      </c>
      <c r="K217" s="694">
        <v>5.2642023809523781</v>
      </c>
      <c r="L217" s="694">
        <v>3.9059251968503959</v>
      </c>
      <c r="M217" s="694">
        <v>3.2596810810810797</v>
      </c>
      <c r="N217" s="687">
        <v>4.4360671350507417</v>
      </c>
      <c r="O217" s="687">
        <v>0</v>
      </c>
      <c r="P217" s="695">
        <v>0</v>
      </c>
      <c r="Q217" s="136"/>
      <c r="R217" s="136"/>
      <c r="S217" s="136"/>
      <c r="T217" s="142">
        <f t="shared" ref="T217:X217" si="211">C217-C216</f>
        <v>0.14966029411764969</v>
      </c>
      <c r="U217" s="142">
        <f t="shared" si="211"/>
        <v>0.37449826219181181</v>
      </c>
      <c r="V217" s="142">
        <f t="shared" si="211"/>
        <v>0.46885199501580965</v>
      </c>
      <c r="W217" s="142">
        <f t="shared" si="211"/>
        <v>0.28317789668655902</v>
      </c>
      <c r="X217" s="142">
        <f t="shared" si="211"/>
        <v>-0.12858525149190037</v>
      </c>
      <c r="Y217" s="142">
        <f t="shared" ref="Y217:AE217" si="212">H217-H216</f>
        <v>-0.49495783446121999</v>
      </c>
      <c r="Z217" s="143">
        <f t="shared" si="212"/>
        <v>0.30512675159093083</v>
      </c>
      <c r="AA217" s="142">
        <f t="shared" si="212"/>
        <v>0</v>
      </c>
      <c r="AB217" s="169">
        <f t="shared" si="212"/>
        <v>0.25715628166159821</v>
      </c>
      <c r="AC217" s="142">
        <f t="shared" si="212"/>
        <v>7.0009082060112693E-2</v>
      </c>
      <c r="AD217" s="169">
        <f t="shared" si="212"/>
        <v>-4.4334791934796058E-2</v>
      </c>
      <c r="AE217" s="174">
        <f t="shared" si="212"/>
        <v>0.13581589126964744</v>
      </c>
    </row>
    <row r="218" spans="1:32">
      <c r="A218" s="670"/>
      <c r="B218" s="681" t="s">
        <v>845</v>
      </c>
      <c r="C218" s="687">
        <v>0</v>
      </c>
      <c r="D218" s="694">
        <v>0</v>
      </c>
      <c r="E218" s="694">
        <v>0</v>
      </c>
      <c r="F218" s="694">
        <v>0</v>
      </c>
      <c r="G218" s="694">
        <v>0</v>
      </c>
      <c r="H218" s="694">
        <v>0</v>
      </c>
      <c r="I218" s="687">
        <v>0</v>
      </c>
      <c r="J218" s="687">
        <v>0</v>
      </c>
      <c r="K218" s="694">
        <v>0</v>
      </c>
      <c r="L218" s="694">
        <v>0</v>
      </c>
      <c r="M218" s="694">
        <v>0</v>
      </c>
      <c r="N218" s="687">
        <v>0</v>
      </c>
      <c r="O218" s="687">
        <v>0</v>
      </c>
      <c r="P218" s="695">
        <v>0</v>
      </c>
      <c r="Q218" s="136"/>
      <c r="R218" s="136"/>
      <c r="S218" s="136"/>
      <c r="Z218" s="137"/>
      <c r="AE218" s="137"/>
    </row>
    <row r="219" spans="1:32" ht="13.5" thickBot="1">
      <c r="A219" s="670"/>
      <c r="B219" s="681" t="s">
        <v>846</v>
      </c>
      <c r="C219" s="687">
        <v>0</v>
      </c>
      <c r="D219" s="694">
        <v>0</v>
      </c>
      <c r="E219" s="694">
        <v>0</v>
      </c>
      <c r="F219" s="694">
        <v>0</v>
      </c>
      <c r="G219" s="694">
        <v>0</v>
      </c>
      <c r="H219" s="694">
        <v>0</v>
      </c>
      <c r="I219" s="687">
        <v>0</v>
      </c>
      <c r="J219" s="687">
        <v>0</v>
      </c>
      <c r="K219" s="694">
        <v>0</v>
      </c>
      <c r="L219" s="694">
        <v>0</v>
      </c>
      <c r="M219" s="694">
        <v>0</v>
      </c>
      <c r="N219" s="687">
        <v>0</v>
      </c>
      <c r="O219" s="687">
        <v>0</v>
      </c>
      <c r="P219" s="695">
        <v>0</v>
      </c>
      <c r="Q219" s="136"/>
      <c r="R219" s="136"/>
      <c r="S219" s="136"/>
      <c r="T219" s="142">
        <f t="shared" ref="T219:X219" si="213">C219-C218</f>
        <v>0</v>
      </c>
      <c r="U219" s="142">
        <f t="shared" si="213"/>
        <v>0</v>
      </c>
      <c r="V219" s="142">
        <f t="shared" si="213"/>
        <v>0</v>
      </c>
      <c r="W219" s="142">
        <f t="shared" si="213"/>
        <v>0</v>
      </c>
      <c r="X219" s="142">
        <f t="shared" si="213"/>
        <v>0</v>
      </c>
      <c r="Y219" s="142">
        <f t="shared" ref="Y219:AE219" si="214">H219-H218</f>
        <v>0</v>
      </c>
      <c r="Z219" s="143">
        <f t="shared" si="214"/>
        <v>0</v>
      </c>
      <c r="AA219" s="142">
        <f t="shared" si="214"/>
        <v>0</v>
      </c>
      <c r="AB219" s="142">
        <f t="shared" si="214"/>
        <v>0</v>
      </c>
      <c r="AC219" s="142">
        <f t="shared" si="214"/>
        <v>0</v>
      </c>
      <c r="AD219" s="142">
        <f t="shared" si="214"/>
        <v>0</v>
      </c>
      <c r="AE219" s="143">
        <f t="shared" si="214"/>
        <v>0</v>
      </c>
    </row>
    <row r="220" spans="1:32" ht="13.5" thickTop="1">
      <c r="A220" s="670"/>
      <c r="B220" s="681" t="s">
        <v>847</v>
      </c>
      <c r="C220" s="687">
        <v>3.3983873239436639</v>
      </c>
      <c r="D220" s="694">
        <v>3.5221144609095547</v>
      </c>
      <c r="E220" s="694">
        <v>3.8662570207570219</v>
      </c>
      <c r="F220" s="694">
        <v>4.0170991792065687</v>
      </c>
      <c r="G220" s="694">
        <v>4.6011958762886591</v>
      </c>
      <c r="H220" s="694">
        <v>3.7129665551839479</v>
      </c>
      <c r="I220" s="687">
        <v>3.7483506716651056</v>
      </c>
      <c r="J220" s="687">
        <v>0</v>
      </c>
      <c r="K220" s="694">
        <v>4.9906935960591134</v>
      </c>
      <c r="L220" s="694">
        <v>3.6811540020263398</v>
      </c>
      <c r="M220" s="694">
        <v>3.0107535014005626</v>
      </c>
      <c r="N220" s="687">
        <v>4.1431504874947001</v>
      </c>
      <c r="O220" s="687">
        <v>0</v>
      </c>
      <c r="P220" s="695">
        <v>0</v>
      </c>
      <c r="Q220" s="150"/>
      <c r="R220" s="150"/>
      <c r="S220" s="150"/>
      <c r="T220" s="163"/>
      <c r="U220" s="163"/>
      <c r="V220" s="163"/>
      <c r="W220" s="163"/>
      <c r="X220" s="163"/>
      <c r="Y220" s="163"/>
      <c r="Z220" s="164"/>
      <c r="AA220" s="163"/>
      <c r="AB220" s="163"/>
      <c r="AC220" s="163"/>
      <c r="AD220" s="163"/>
      <c r="AE220" s="164"/>
      <c r="AF220" s="163"/>
    </row>
    <row r="221" spans="1:32" ht="13.5" thickBot="1">
      <c r="A221" s="670"/>
      <c r="B221" s="681" t="s">
        <v>848</v>
      </c>
      <c r="C221" s="687">
        <v>3.483198501872657</v>
      </c>
      <c r="D221" s="694">
        <v>3.6823855485232073</v>
      </c>
      <c r="E221" s="694">
        <v>3.9696631330977645</v>
      </c>
      <c r="F221" s="694">
        <v>4.0437520380434764</v>
      </c>
      <c r="G221" s="694">
        <v>5.5200271739130393</v>
      </c>
      <c r="H221" s="694">
        <v>3.527367213114752</v>
      </c>
      <c r="I221" s="687">
        <v>3.8634782882315917</v>
      </c>
      <c r="J221" s="687">
        <v>0</v>
      </c>
      <c r="K221" s="694">
        <v>5.0866528692380015</v>
      </c>
      <c r="L221" s="694">
        <v>3.8059148936170226</v>
      </c>
      <c r="M221" s="694">
        <v>3.069681681681681</v>
      </c>
      <c r="N221" s="687">
        <v>4.265280658436212</v>
      </c>
      <c r="O221" s="687">
        <v>0</v>
      </c>
      <c r="P221" s="695">
        <v>0</v>
      </c>
      <c r="Q221" s="157"/>
      <c r="R221" s="157"/>
      <c r="S221" s="157"/>
      <c r="T221" s="165">
        <f t="shared" ref="T221:X221" si="215">C221-C220</f>
        <v>8.4811177928993065E-2</v>
      </c>
      <c r="U221" s="165">
        <f t="shared" si="215"/>
        <v>0.16027108761365261</v>
      </c>
      <c r="V221" s="165">
        <f t="shared" si="215"/>
        <v>0.1034061123407426</v>
      </c>
      <c r="W221" s="165">
        <f t="shared" si="215"/>
        <v>2.6652858836907711E-2</v>
      </c>
      <c r="X221" s="165">
        <f t="shared" si="215"/>
        <v>0.91883129762438021</v>
      </c>
      <c r="Y221" s="165">
        <f t="shared" ref="Y221:AE221" si="216">H221-H220</f>
        <v>-0.18559934206919593</v>
      </c>
      <c r="Z221" s="166">
        <f t="shared" si="216"/>
        <v>0.11512761656648607</v>
      </c>
      <c r="AA221" s="165">
        <f t="shared" si="216"/>
        <v>0</v>
      </c>
      <c r="AB221" s="177">
        <f t="shared" si="216"/>
        <v>9.5959273178888083E-2</v>
      </c>
      <c r="AC221" s="165">
        <f t="shared" si="216"/>
        <v>0.12476089159068282</v>
      </c>
      <c r="AD221" s="177">
        <f t="shared" si="216"/>
        <v>5.8928180281118347E-2</v>
      </c>
      <c r="AE221" s="178">
        <f t="shared" si="216"/>
        <v>0.12213017094151191</v>
      </c>
      <c r="AF221" s="167"/>
    </row>
    <row r="222" spans="1:32" ht="13.5" thickTop="1">
      <c r="A222" s="670"/>
      <c r="B222" s="681" t="s">
        <v>849</v>
      </c>
      <c r="C222" s="687">
        <v>0</v>
      </c>
      <c r="D222" s="694">
        <v>0</v>
      </c>
      <c r="E222" s="694">
        <v>0</v>
      </c>
      <c r="F222" s="694">
        <v>0</v>
      </c>
      <c r="G222" s="694">
        <v>0</v>
      </c>
      <c r="H222" s="694">
        <v>0</v>
      </c>
      <c r="I222" s="687">
        <v>0</v>
      </c>
      <c r="J222" s="687">
        <v>0</v>
      </c>
      <c r="K222" s="694">
        <v>0</v>
      </c>
      <c r="L222" s="694">
        <v>0</v>
      </c>
      <c r="M222" s="694">
        <v>0</v>
      </c>
      <c r="N222" s="687">
        <v>0</v>
      </c>
      <c r="O222" s="687">
        <v>0</v>
      </c>
      <c r="P222" s="695">
        <v>0</v>
      </c>
      <c r="Q222" s="136"/>
      <c r="R222" s="136"/>
      <c r="S222" s="136"/>
      <c r="Z222" s="137"/>
      <c r="AE222" s="137"/>
    </row>
    <row r="223" spans="1:32">
      <c r="A223" s="670"/>
      <c r="B223" s="681" t="s">
        <v>850</v>
      </c>
      <c r="C223" s="687">
        <v>0</v>
      </c>
      <c r="D223" s="694">
        <v>0</v>
      </c>
      <c r="E223" s="694">
        <v>0</v>
      </c>
      <c r="F223" s="694">
        <v>0</v>
      </c>
      <c r="G223" s="694">
        <v>0</v>
      </c>
      <c r="H223" s="694">
        <v>0</v>
      </c>
      <c r="I223" s="687">
        <v>0</v>
      </c>
      <c r="J223" s="687">
        <v>0</v>
      </c>
      <c r="K223" s="694">
        <v>0</v>
      </c>
      <c r="L223" s="694">
        <v>0</v>
      </c>
      <c r="M223" s="694">
        <v>0</v>
      </c>
      <c r="N223" s="687">
        <v>0</v>
      </c>
      <c r="O223" s="687">
        <v>0</v>
      </c>
      <c r="P223" s="695">
        <v>0</v>
      </c>
      <c r="Q223" s="136"/>
      <c r="R223" s="136"/>
      <c r="S223" s="136"/>
      <c r="T223" s="142">
        <f t="shared" ref="T223:X223" si="217">C223-C222</f>
        <v>0</v>
      </c>
      <c r="U223" s="142">
        <f t="shared" si="217"/>
        <v>0</v>
      </c>
      <c r="V223" s="142">
        <f t="shared" si="217"/>
        <v>0</v>
      </c>
      <c r="W223" s="142">
        <f t="shared" si="217"/>
        <v>0</v>
      </c>
      <c r="X223" s="142">
        <f t="shared" si="217"/>
        <v>0</v>
      </c>
      <c r="Y223" s="142">
        <f t="shared" ref="Y223:AE223" si="218">H223-H222</f>
        <v>0</v>
      </c>
      <c r="Z223" s="143">
        <f t="shared" si="218"/>
        <v>0</v>
      </c>
      <c r="AA223" s="142">
        <f t="shared" si="218"/>
        <v>0</v>
      </c>
      <c r="AB223" s="142">
        <f t="shared" si="218"/>
        <v>0</v>
      </c>
      <c r="AC223" s="142">
        <f t="shared" si="218"/>
        <v>0</v>
      </c>
      <c r="AD223" s="142">
        <f t="shared" si="218"/>
        <v>0</v>
      </c>
      <c r="AE223" s="143">
        <f t="shared" si="218"/>
        <v>0</v>
      </c>
    </row>
    <row r="224" spans="1:32">
      <c r="A224" s="670"/>
      <c r="B224" s="681" t="s">
        <v>851</v>
      </c>
      <c r="C224" s="687">
        <v>4.159897435897439</v>
      </c>
      <c r="D224" s="694">
        <v>4.3337908400168867</v>
      </c>
      <c r="E224" s="694">
        <v>4.5756655421686752</v>
      </c>
      <c r="F224" s="694">
        <v>4.5293031117940847</v>
      </c>
      <c r="G224" s="694">
        <v>4.6300256410256413</v>
      </c>
      <c r="H224" s="694">
        <v>3.9240813953488387</v>
      </c>
      <c r="I224" s="687">
        <v>4.3706372232196298</v>
      </c>
      <c r="J224" s="687">
        <v>0</v>
      </c>
      <c r="K224" s="694">
        <v>5.6288242950108476</v>
      </c>
      <c r="L224" s="694">
        <v>3.9108643439584867</v>
      </c>
      <c r="M224" s="694">
        <v>3.022834507042254</v>
      </c>
      <c r="N224" s="687">
        <v>4.4321005870841477</v>
      </c>
      <c r="O224" s="687">
        <v>0</v>
      </c>
      <c r="P224" s="695">
        <v>0</v>
      </c>
      <c r="Q224" s="136"/>
      <c r="R224" s="136"/>
      <c r="S224" s="136"/>
      <c r="Z224" s="137"/>
      <c r="AE224" s="137"/>
    </row>
    <row r="225" spans="1:32">
      <c r="A225" s="670"/>
      <c r="B225" s="681" t="s">
        <v>852</v>
      </c>
      <c r="C225" s="687">
        <v>4.145793722992952</v>
      </c>
      <c r="D225" s="694">
        <v>4.3855150871228217</v>
      </c>
      <c r="E225" s="694">
        <v>4.5158602905569021</v>
      </c>
      <c r="F225" s="694">
        <v>4.5018384101040132</v>
      </c>
      <c r="G225" s="694">
        <v>5.7645792349726745</v>
      </c>
      <c r="H225" s="694">
        <v>4.2188888888888867</v>
      </c>
      <c r="I225" s="687">
        <v>4.3853503622967791</v>
      </c>
      <c r="J225" s="687">
        <v>0</v>
      </c>
      <c r="K225" s="694">
        <v>5.6534899894625896</v>
      </c>
      <c r="L225" s="694">
        <v>4.1571210332103332</v>
      </c>
      <c r="M225" s="694">
        <v>3.1614290540540546</v>
      </c>
      <c r="N225" s="687">
        <v>4.5899399999999995</v>
      </c>
      <c r="O225" s="687">
        <v>0</v>
      </c>
      <c r="P225" s="695">
        <v>0</v>
      </c>
      <c r="Q225" s="136"/>
      <c r="R225" s="136"/>
      <c r="S225" s="136"/>
      <c r="T225" s="142">
        <f t="shared" ref="T225:X225" si="219">C225-C224</f>
        <v>-1.4103712904486976E-2</v>
      </c>
      <c r="U225" s="142">
        <f t="shared" si="219"/>
        <v>5.1724247105934928E-2</v>
      </c>
      <c r="V225" s="142">
        <f t="shared" si="219"/>
        <v>-5.980525161177308E-2</v>
      </c>
      <c r="W225" s="142">
        <f t="shared" si="219"/>
        <v>-2.7464701690071536E-2</v>
      </c>
      <c r="X225" s="142">
        <f t="shared" si="219"/>
        <v>1.1345535939470333</v>
      </c>
      <c r="Y225" s="142">
        <f t="shared" ref="Y225:AE225" si="220">H225-H224</f>
        <v>0.29480749354004798</v>
      </c>
      <c r="Z225" s="143">
        <f t="shared" si="220"/>
        <v>1.4713139077149329E-2</v>
      </c>
      <c r="AA225" s="142">
        <f t="shared" si="220"/>
        <v>0</v>
      </c>
      <c r="AB225" s="142">
        <f t="shared" si="220"/>
        <v>2.4665694451742048E-2</v>
      </c>
      <c r="AC225" s="142">
        <f t="shared" si="220"/>
        <v>0.24625668925184652</v>
      </c>
      <c r="AD225" s="142">
        <f t="shared" si="220"/>
        <v>0.13859454701180063</v>
      </c>
      <c r="AE225" s="143">
        <f t="shared" si="220"/>
        <v>0.1578394129158518</v>
      </c>
    </row>
    <row r="226" spans="1:32">
      <c r="A226" s="670"/>
      <c r="B226" s="681" t="s">
        <v>853</v>
      </c>
      <c r="C226" s="687">
        <v>3.6765722543352588</v>
      </c>
      <c r="D226" s="694">
        <v>3.6784657894736843</v>
      </c>
      <c r="E226" s="694">
        <v>4.2051641285956025</v>
      </c>
      <c r="F226" s="694">
        <v>4.6145841035120139</v>
      </c>
      <c r="G226" s="694">
        <v>6.1669830508474588</v>
      </c>
      <c r="H226" s="694">
        <v>4.6327040816326539</v>
      </c>
      <c r="I226" s="687">
        <v>4.1544914491449152</v>
      </c>
      <c r="J226" s="687">
        <v>0</v>
      </c>
      <c r="K226" s="694">
        <v>5.4548102981029807</v>
      </c>
      <c r="L226" s="694">
        <v>4.1254984662576657</v>
      </c>
      <c r="M226" s="694">
        <v>3.4436885964912309</v>
      </c>
      <c r="N226" s="687">
        <v>4.6357453646477129</v>
      </c>
      <c r="O226" s="687">
        <v>0</v>
      </c>
      <c r="P226" s="695">
        <v>0</v>
      </c>
      <c r="Q226" s="136"/>
      <c r="R226" s="136"/>
      <c r="S226" s="136"/>
      <c r="Z226" s="137"/>
      <c r="AE226" s="137"/>
    </row>
    <row r="227" spans="1:32">
      <c r="A227" s="670"/>
      <c r="B227" s="681" t="s">
        <v>854</v>
      </c>
      <c r="C227" s="687">
        <v>3.7958538011695908</v>
      </c>
      <c r="D227" s="694">
        <v>3.9965137741046846</v>
      </c>
      <c r="E227" s="694">
        <v>4.4815914127423824</v>
      </c>
      <c r="F227" s="694">
        <v>4.7667499999999974</v>
      </c>
      <c r="G227" s="694">
        <v>5.9190200000000015</v>
      </c>
      <c r="H227" s="694">
        <v>4.3369596774193537</v>
      </c>
      <c r="I227" s="687">
        <v>4.3775102897942046</v>
      </c>
      <c r="J227" s="687">
        <v>0</v>
      </c>
      <c r="K227" s="694">
        <v>5.7115188556566965</v>
      </c>
      <c r="L227" s="694">
        <v>4.4114978038067374</v>
      </c>
      <c r="M227" s="694">
        <v>3.4710418604651148</v>
      </c>
      <c r="N227" s="687">
        <v>4.8899130173965206</v>
      </c>
      <c r="O227" s="687">
        <v>0</v>
      </c>
      <c r="P227" s="695">
        <v>0</v>
      </c>
      <c r="Q227" s="136"/>
      <c r="R227" s="136"/>
      <c r="S227" s="136"/>
      <c r="T227" s="142">
        <f t="shared" ref="T227:X227" si="221">C227-C226</f>
        <v>0.11928154683433201</v>
      </c>
      <c r="U227" s="142">
        <f t="shared" si="221"/>
        <v>0.31804798463100026</v>
      </c>
      <c r="V227" s="142">
        <f t="shared" si="221"/>
        <v>0.27642728414677986</v>
      </c>
      <c r="W227" s="142">
        <f t="shared" si="221"/>
        <v>0.15216589648798351</v>
      </c>
      <c r="X227" s="142">
        <f t="shared" si="221"/>
        <v>-0.24796305084745729</v>
      </c>
      <c r="Y227" s="169">
        <f t="shared" ref="Y227:AE227" si="222">H227-H226</f>
        <v>-0.29574440421330017</v>
      </c>
      <c r="Z227" s="143">
        <f t="shared" si="222"/>
        <v>0.22301884064928945</v>
      </c>
      <c r="AA227" s="142">
        <f t="shared" si="222"/>
        <v>0</v>
      </c>
      <c r="AB227" s="169">
        <f t="shared" si="222"/>
        <v>0.2567085575537158</v>
      </c>
      <c r="AC227" s="142">
        <f t="shared" si="222"/>
        <v>0.2859993375490717</v>
      </c>
      <c r="AD227" s="169">
        <f t="shared" si="222"/>
        <v>2.7353263973883823E-2</v>
      </c>
      <c r="AE227" s="174">
        <f t="shared" si="222"/>
        <v>0.2541676527488077</v>
      </c>
    </row>
    <row r="228" spans="1:32">
      <c r="A228" s="670"/>
      <c r="B228" s="681" t="s">
        <v>855</v>
      </c>
      <c r="C228" s="696">
        <v>4.1426678343292833</v>
      </c>
      <c r="D228" s="694">
        <v>4.243203892324483</v>
      </c>
      <c r="E228" s="694">
        <v>4.5294798565703447</v>
      </c>
      <c r="F228" s="694">
        <v>4.5439777353689577</v>
      </c>
      <c r="G228" s="694">
        <v>4.9870354330708668</v>
      </c>
      <c r="H228" s="694">
        <v>4.0811968325791872</v>
      </c>
      <c r="I228" s="687">
        <v>4.3452687513205159</v>
      </c>
      <c r="J228" s="687">
        <v>0</v>
      </c>
      <c r="K228" s="694">
        <v>5.5514614457831337</v>
      </c>
      <c r="L228" s="694">
        <v>3.9808000999500242</v>
      </c>
      <c r="M228" s="694">
        <v>3.2102460937500013</v>
      </c>
      <c r="N228" s="687">
        <v>4.5110599089384129</v>
      </c>
      <c r="O228" s="687">
        <v>0</v>
      </c>
      <c r="P228" s="695">
        <v>0</v>
      </c>
      <c r="Q228" s="136"/>
      <c r="R228" s="136"/>
      <c r="S228" s="136"/>
      <c r="Z228" s="137"/>
      <c r="AE228" s="137"/>
    </row>
    <row r="229" spans="1:32" ht="13.5" thickBot="1">
      <c r="A229" s="670"/>
      <c r="B229" s="681" t="s">
        <v>856</v>
      </c>
      <c r="C229" s="687">
        <v>4.1326939579684785</v>
      </c>
      <c r="D229" s="694">
        <v>4.3335241163475695</v>
      </c>
      <c r="E229" s="694">
        <v>4.5107609233305856</v>
      </c>
      <c r="F229" s="694">
        <v>4.5493286585365853</v>
      </c>
      <c r="G229" s="694">
        <v>5.7977210300429158</v>
      </c>
      <c r="H229" s="694">
        <v>4.2522391799544401</v>
      </c>
      <c r="I229" s="687">
        <v>4.3843576366730499</v>
      </c>
      <c r="J229" s="687">
        <v>0</v>
      </c>
      <c r="K229" s="694">
        <v>5.6794644935972034</v>
      </c>
      <c r="L229" s="694">
        <v>4.2423709519136414</v>
      </c>
      <c r="M229" s="694">
        <v>3.2916966731898234</v>
      </c>
      <c r="N229" s="687">
        <v>4.7071312397468938</v>
      </c>
      <c r="O229" s="687">
        <v>0</v>
      </c>
      <c r="P229" s="695">
        <v>0</v>
      </c>
      <c r="Q229" s="136"/>
      <c r="R229" s="136"/>
      <c r="S229" s="136"/>
      <c r="T229" s="111">
        <f t="shared" ref="T229:X229" si="223">C229-C228</f>
        <v>-9.9738763608048231E-3</v>
      </c>
      <c r="U229" s="111">
        <f t="shared" si="223"/>
        <v>9.0320224023086482E-2</v>
      </c>
      <c r="V229" s="111">
        <f t="shared" si="223"/>
        <v>-1.8718933239759039E-2</v>
      </c>
      <c r="W229" s="111">
        <f t="shared" si="223"/>
        <v>5.3509231676276414E-3</v>
      </c>
      <c r="X229" s="111">
        <f t="shared" si="223"/>
        <v>0.81068559697204901</v>
      </c>
      <c r="Y229" s="111">
        <f t="shared" ref="Y229:AE229" si="224">H229-H228</f>
        <v>0.17104234737525292</v>
      </c>
      <c r="Z229" s="168">
        <f t="shared" si="224"/>
        <v>3.9088885352533964E-2</v>
      </c>
      <c r="AA229" s="111">
        <f t="shared" si="224"/>
        <v>0</v>
      </c>
      <c r="AB229" s="111">
        <f t="shared" si="224"/>
        <v>0.12800304781406968</v>
      </c>
      <c r="AC229" s="111">
        <f t="shared" si="224"/>
        <v>0.26157085196361729</v>
      </c>
      <c r="AD229" s="113">
        <f t="shared" si="224"/>
        <v>8.1450579439822146E-2</v>
      </c>
      <c r="AE229" s="168">
        <f t="shared" si="224"/>
        <v>0.19607133080848094</v>
      </c>
    </row>
    <row r="230" spans="1:32">
      <c r="A230" s="661" t="s">
        <v>1206</v>
      </c>
      <c r="B230" s="660" t="s">
        <v>825</v>
      </c>
      <c r="C230" s="688">
        <v>0</v>
      </c>
      <c r="D230" s="692">
        <v>0</v>
      </c>
      <c r="E230" s="692">
        <v>0</v>
      </c>
      <c r="F230" s="692">
        <v>0</v>
      </c>
      <c r="G230" s="692">
        <v>0</v>
      </c>
      <c r="H230" s="692">
        <v>0</v>
      </c>
      <c r="I230" s="688">
        <v>0</v>
      </c>
      <c r="J230" s="688">
        <v>0</v>
      </c>
      <c r="K230" s="692">
        <v>0</v>
      </c>
      <c r="L230" s="692">
        <v>0</v>
      </c>
      <c r="M230" s="692">
        <v>0</v>
      </c>
      <c r="N230" s="688">
        <v>0</v>
      </c>
      <c r="O230" s="688">
        <v>0</v>
      </c>
      <c r="P230" s="693">
        <v>0</v>
      </c>
      <c r="Q230" s="136"/>
      <c r="R230" s="136"/>
      <c r="S230" s="136"/>
      <c r="T230" s="136" t="s">
        <v>1037</v>
      </c>
      <c r="Z230" s="137"/>
      <c r="AE230" s="137"/>
    </row>
    <row r="231" spans="1:32">
      <c r="A231" s="668"/>
      <c r="B231" s="702" t="s">
        <v>826</v>
      </c>
      <c r="C231" s="703">
        <v>0</v>
      </c>
      <c r="D231" s="704">
        <v>0</v>
      </c>
      <c r="E231" s="704">
        <v>0</v>
      </c>
      <c r="F231" s="704">
        <v>0</v>
      </c>
      <c r="G231" s="704">
        <v>0</v>
      </c>
      <c r="H231" s="704">
        <v>0</v>
      </c>
      <c r="I231" s="703">
        <v>0</v>
      </c>
      <c r="J231" s="703">
        <v>0</v>
      </c>
      <c r="K231" s="704">
        <v>0</v>
      </c>
      <c r="L231" s="704">
        <v>0</v>
      </c>
      <c r="M231" s="704">
        <v>0</v>
      </c>
      <c r="N231" s="703">
        <v>0</v>
      </c>
      <c r="O231" s="703">
        <v>0</v>
      </c>
      <c r="P231" s="705">
        <v>0</v>
      </c>
      <c r="Q231" s="136"/>
      <c r="R231" s="136"/>
      <c r="S231" s="136"/>
      <c r="T231" s="142">
        <f t="shared" ref="T231:X231" si="225">C231-C230</f>
        <v>0</v>
      </c>
      <c r="U231" s="142">
        <f t="shared" si="225"/>
        <v>0</v>
      </c>
      <c r="V231" s="142">
        <f t="shared" si="225"/>
        <v>0</v>
      </c>
      <c r="W231" s="142">
        <f t="shared" si="225"/>
        <v>0</v>
      </c>
      <c r="X231" s="142">
        <f t="shared" si="225"/>
        <v>0</v>
      </c>
      <c r="Y231" s="142">
        <f t="shared" ref="Y231:AE231" si="226">H231-H230</f>
        <v>0</v>
      </c>
      <c r="Z231" s="143">
        <f t="shared" si="226"/>
        <v>0</v>
      </c>
      <c r="AA231" s="142">
        <f t="shared" si="226"/>
        <v>0</v>
      </c>
      <c r="AB231" s="142">
        <f t="shared" si="226"/>
        <v>0</v>
      </c>
      <c r="AC231" s="142">
        <f t="shared" si="226"/>
        <v>0</v>
      </c>
      <c r="AD231" s="142">
        <f t="shared" si="226"/>
        <v>0</v>
      </c>
      <c r="AE231" s="143">
        <f t="shared" si="226"/>
        <v>0</v>
      </c>
    </row>
    <row r="232" spans="1:32">
      <c r="A232" s="668"/>
      <c r="B232" s="681" t="s">
        <v>827</v>
      </c>
      <c r="C232" s="687">
        <v>0</v>
      </c>
      <c r="D232" s="716">
        <v>0</v>
      </c>
      <c r="E232" s="716">
        <v>0</v>
      </c>
      <c r="F232" s="716">
        <v>0</v>
      </c>
      <c r="G232" s="716">
        <v>0</v>
      </c>
      <c r="H232" s="716">
        <v>0</v>
      </c>
      <c r="I232" s="687">
        <v>0</v>
      </c>
      <c r="J232" s="687">
        <v>0</v>
      </c>
      <c r="K232" s="716">
        <v>0</v>
      </c>
      <c r="L232" s="716">
        <v>0</v>
      </c>
      <c r="M232" s="716">
        <v>0</v>
      </c>
      <c r="N232" s="687">
        <v>0</v>
      </c>
      <c r="O232" s="687">
        <v>0</v>
      </c>
      <c r="P232" s="695">
        <v>0</v>
      </c>
      <c r="Q232" s="136"/>
      <c r="R232" s="136"/>
      <c r="S232" s="136"/>
      <c r="Z232" s="137"/>
      <c r="AE232" s="137"/>
    </row>
    <row r="233" spans="1:32">
      <c r="A233" s="668"/>
      <c r="B233" s="681" t="s">
        <v>828</v>
      </c>
      <c r="C233" s="687">
        <v>0</v>
      </c>
      <c r="D233" s="694">
        <v>0</v>
      </c>
      <c r="E233" s="694">
        <v>0</v>
      </c>
      <c r="F233" s="694">
        <v>0</v>
      </c>
      <c r="G233" s="694">
        <v>0</v>
      </c>
      <c r="H233" s="694">
        <v>0</v>
      </c>
      <c r="I233" s="687">
        <v>0</v>
      </c>
      <c r="J233" s="687">
        <v>0</v>
      </c>
      <c r="K233" s="694">
        <v>0</v>
      </c>
      <c r="L233" s="694">
        <v>0</v>
      </c>
      <c r="M233" s="694">
        <v>0</v>
      </c>
      <c r="N233" s="687">
        <v>0</v>
      </c>
      <c r="O233" s="687">
        <v>0</v>
      </c>
      <c r="P233" s="695">
        <v>0</v>
      </c>
      <c r="Q233" s="136"/>
      <c r="R233" s="136"/>
      <c r="S233" s="136"/>
      <c r="T233" s="142">
        <f t="shared" ref="T233:X233" si="227">C233-C232</f>
        <v>0</v>
      </c>
      <c r="U233" s="142">
        <f t="shared" si="227"/>
        <v>0</v>
      </c>
      <c r="V233" s="142">
        <f t="shared" si="227"/>
        <v>0</v>
      </c>
      <c r="W233" s="142">
        <f t="shared" si="227"/>
        <v>0</v>
      </c>
      <c r="X233" s="142">
        <f t="shared" si="227"/>
        <v>0</v>
      </c>
      <c r="Y233" s="142">
        <f t="shared" ref="Y233:AE233" si="228">H233-H232</f>
        <v>0</v>
      </c>
      <c r="Z233" s="143">
        <f t="shared" si="228"/>
        <v>0</v>
      </c>
      <c r="AA233" s="142">
        <f t="shared" si="228"/>
        <v>0</v>
      </c>
      <c r="AB233" s="142">
        <f t="shared" si="228"/>
        <v>0</v>
      </c>
      <c r="AC233" s="142">
        <f t="shared" si="228"/>
        <v>0</v>
      </c>
      <c r="AD233" s="142">
        <f t="shared" si="228"/>
        <v>0</v>
      </c>
      <c r="AE233" s="143">
        <f t="shared" si="228"/>
        <v>0</v>
      </c>
    </row>
    <row r="234" spans="1:32">
      <c r="A234" s="668"/>
      <c r="B234" s="681" t="s">
        <v>829</v>
      </c>
      <c r="C234" s="687">
        <v>0</v>
      </c>
      <c r="D234" s="694">
        <v>0</v>
      </c>
      <c r="E234" s="694">
        <v>0</v>
      </c>
      <c r="F234" s="694">
        <v>0</v>
      </c>
      <c r="G234" s="694">
        <v>0</v>
      </c>
      <c r="H234" s="694">
        <v>0</v>
      </c>
      <c r="I234" s="687">
        <v>0</v>
      </c>
      <c r="J234" s="687">
        <v>0</v>
      </c>
      <c r="K234" s="694">
        <v>0</v>
      </c>
      <c r="L234" s="694">
        <v>0</v>
      </c>
      <c r="M234" s="694">
        <v>0</v>
      </c>
      <c r="N234" s="687">
        <v>0</v>
      </c>
      <c r="O234" s="687">
        <v>0</v>
      </c>
      <c r="P234" s="695">
        <v>0</v>
      </c>
      <c r="Q234" s="136"/>
      <c r="R234" s="136"/>
      <c r="S234" s="136"/>
      <c r="Z234" s="137"/>
      <c r="AE234" s="137"/>
    </row>
    <row r="235" spans="1:32" ht="13.5" thickBot="1">
      <c r="A235" s="668"/>
      <c r="B235" s="681" t="s">
        <v>830</v>
      </c>
      <c r="C235" s="687">
        <v>0</v>
      </c>
      <c r="D235" s="694">
        <v>0</v>
      </c>
      <c r="E235" s="694">
        <v>0</v>
      </c>
      <c r="F235" s="694">
        <v>0</v>
      </c>
      <c r="G235" s="694">
        <v>0</v>
      </c>
      <c r="H235" s="694">
        <v>0</v>
      </c>
      <c r="I235" s="687">
        <v>0</v>
      </c>
      <c r="J235" s="687">
        <v>0</v>
      </c>
      <c r="K235" s="694">
        <v>0</v>
      </c>
      <c r="L235" s="694">
        <v>0</v>
      </c>
      <c r="M235" s="694">
        <v>0</v>
      </c>
      <c r="N235" s="687">
        <v>0</v>
      </c>
      <c r="O235" s="687">
        <v>0</v>
      </c>
      <c r="P235" s="695">
        <v>0</v>
      </c>
      <c r="Q235" s="136"/>
      <c r="R235" s="136"/>
      <c r="S235" s="136"/>
      <c r="T235" s="142">
        <f t="shared" ref="T235:X235" si="229">C235-C234</f>
        <v>0</v>
      </c>
      <c r="U235" s="142">
        <f t="shared" si="229"/>
        <v>0</v>
      </c>
      <c r="V235" s="142">
        <f t="shared" si="229"/>
        <v>0</v>
      </c>
      <c r="W235" s="142">
        <f t="shared" si="229"/>
        <v>0</v>
      </c>
      <c r="X235" s="142">
        <f t="shared" si="229"/>
        <v>0</v>
      </c>
      <c r="Y235" s="142">
        <f t="shared" ref="Y235:AE235" si="230">H235-H234</f>
        <v>0</v>
      </c>
      <c r="Z235" s="143">
        <f t="shared" si="230"/>
        <v>0</v>
      </c>
      <c r="AA235" s="142">
        <f t="shared" si="230"/>
        <v>0</v>
      </c>
      <c r="AB235" s="142">
        <f t="shared" si="230"/>
        <v>0</v>
      </c>
      <c r="AC235" s="142">
        <f t="shared" si="230"/>
        <v>0</v>
      </c>
      <c r="AD235" s="142">
        <f t="shared" si="230"/>
        <v>0</v>
      </c>
      <c r="AE235" s="143">
        <f t="shared" si="230"/>
        <v>0</v>
      </c>
    </row>
    <row r="236" spans="1:32" ht="13.5" thickTop="1">
      <c r="A236" s="668"/>
      <c r="B236" s="709" t="s">
        <v>831</v>
      </c>
      <c r="C236" s="710">
        <v>0</v>
      </c>
      <c r="D236" s="711">
        <v>0</v>
      </c>
      <c r="E236" s="711">
        <v>0</v>
      </c>
      <c r="F236" s="711">
        <v>0</v>
      </c>
      <c r="G236" s="711">
        <v>0</v>
      </c>
      <c r="H236" s="711">
        <v>0</v>
      </c>
      <c r="I236" s="710">
        <v>0</v>
      </c>
      <c r="J236" s="710">
        <v>0</v>
      </c>
      <c r="K236" s="711">
        <v>0</v>
      </c>
      <c r="L236" s="711">
        <v>0</v>
      </c>
      <c r="M236" s="711">
        <v>0</v>
      </c>
      <c r="N236" s="710">
        <v>0</v>
      </c>
      <c r="O236" s="710">
        <v>0</v>
      </c>
      <c r="P236" s="712">
        <v>0</v>
      </c>
      <c r="Q236" s="150"/>
      <c r="R236" s="150"/>
      <c r="S236" s="150"/>
      <c r="T236" s="163"/>
      <c r="U236" s="163"/>
      <c r="V236" s="163"/>
      <c r="W236" s="163"/>
      <c r="X236" s="163"/>
      <c r="Y236" s="163"/>
      <c r="Z236" s="164"/>
      <c r="AA236" s="163"/>
      <c r="AB236" s="163"/>
      <c r="AC236" s="163"/>
      <c r="AD236" s="163"/>
      <c r="AE236" s="164"/>
      <c r="AF236" s="163"/>
    </row>
    <row r="237" spans="1:32" ht="13.5" thickBot="1">
      <c r="A237" s="668"/>
      <c r="B237" s="709" t="s">
        <v>832</v>
      </c>
      <c r="C237" s="710">
        <v>0</v>
      </c>
      <c r="D237" s="711">
        <v>0</v>
      </c>
      <c r="E237" s="711">
        <v>0</v>
      </c>
      <c r="F237" s="711">
        <v>0</v>
      </c>
      <c r="G237" s="711">
        <v>0</v>
      </c>
      <c r="H237" s="711">
        <v>0</v>
      </c>
      <c r="I237" s="710">
        <v>0</v>
      </c>
      <c r="J237" s="710">
        <v>0</v>
      </c>
      <c r="K237" s="711">
        <v>0</v>
      </c>
      <c r="L237" s="711">
        <v>0</v>
      </c>
      <c r="M237" s="711">
        <v>0</v>
      </c>
      <c r="N237" s="710">
        <v>0</v>
      </c>
      <c r="O237" s="710">
        <v>0</v>
      </c>
      <c r="P237" s="712">
        <v>0</v>
      </c>
      <c r="Q237" s="157"/>
      <c r="R237" s="157"/>
      <c r="S237" s="157"/>
      <c r="T237" s="165">
        <f t="shared" ref="T237:X237" si="231">C237-C236</f>
        <v>0</v>
      </c>
      <c r="U237" s="165">
        <f t="shared" si="231"/>
        <v>0</v>
      </c>
      <c r="V237" s="165">
        <f t="shared" si="231"/>
        <v>0</v>
      </c>
      <c r="W237" s="165">
        <f t="shared" si="231"/>
        <v>0</v>
      </c>
      <c r="X237" s="165">
        <f t="shared" si="231"/>
        <v>0</v>
      </c>
      <c r="Y237" s="165">
        <f t="shared" ref="Y237:AE237" si="232">H237-H236</f>
        <v>0</v>
      </c>
      <c r="Z237" s="166">
        <f t="shared" si="232"/>
        <v>0</v>
      </c>
      <c r="AA237" s="165">
        <f t="shared" si="232"/>
        <v>0</v>
      </c>
      <c r="AB237" s="165">
        <f t="shared" si="232"/>
        <v>0</v>
      </c>
      <c r="AC237" s="165">
        <f t="shared" si="232"/>
        <v>0</v>
      </c>
      <c r="AD237" s="165">
        <f t="shared" si="232"/>
        <v>0</v>
      </c>
      <c r="AE237" s="166">
        <f t="shared" si="232"/>
        <v>0</v>
      </c>
      <c r="AF237" s="167"/>
    </row>
    <row r="238" spans="1:32" ht="13.5" thickTop="1">
      <c r="A238" s="668"/>
      <c r="B238" s="681" t="s">
        <v>833</v>
      </c>
      <c r="C238" s="687">
        <v>0</v>
      </c>
      <c r="D238" s="694">
        <v>0</v>
      </c>
      <c r="E238" s="694">
        <v>0</v>
      </c>
      <c r="F238" s="694">
        <v>0</v>
      </c>
      <c r="G238" s="694">
        <v>0</v>
      </c>
      <c r="H238" s="694">
        <v>0</v>
      </c>
      <c r="I238" s="687">
        <v>0</v>
      </c>
      <c r="J238" s="687">
        <v>0</v>
      </c>
      <c r="K238" s="694">
        <v>0</v>
      </c>
      <c r="L238" s="694">
        <v>0</v>
      </c>
      <c r="M238" s="694">
        <v>0</v>
      </c>
      <c r="N238" s="687">
        <v>0</v>
      </c>
      <c r="O238" s="687">
        <v>0</v>
      </c>
      <c r="P238" s="695">
        <v>0</v>
      </c>
      <c r="Q238" s="136"/>
      <c r="R238" s="136"/>
      <c r="S238" s="136"/>
      <c r="Z238" s="137"/>
      <c r="AE238" s="137"/>
    </row>
    <row r="239" spans="1:32">
      <c r="A239" s="668"/>
      <c r="B239" s="681" t="s">
        <v>834</v>
      </c>
      <c r="C239" s="687">
        <v>0</v>
      </c>
      <c r="D239" s="694">
        <v>0</v>
      </c>
      <c r="E239" s="694">
        <v>0</v>
      </c>
      <c r="F239" s="694">
        <v>0</v>
      </c>
      <c r="G239" s="694">
        <v>0</v>
      </c>
      <c r="H239" s="694">
        <v>0</v>
      </c>
      <c r="I239" s="687">
        <v>0</v>
      </c>
      <c r="J239" s="687">
        <v>0</v>
      </c>
      <c r="K239" s="694">
        <v>0</v>
      </c>
      <c r="L239" s="694">
        <v>0</v>
      </c>
      <c r="M239" s="694">
        <v>0</v>
      </c>
      <c r="N239" s="687">
        <v>0</v>
      </c>
      <c r="O239" s="687">
        <v>0</v>
      </c>
      <c r="P239" s="695">
        <v>0</v>
      </c>
      <c r="Q239" s="136"/>
      <c r="R239" s="136"/>
      <c r="S239" s="136"/>
      <c r="T239" s="142">
        <f t="shared" ref="T239:X239" si="233">C239-C238</f>
        <v>0</v>
      </c>
      <c r="U239" s="142">
        <f t="shared" si="233"/>
        <v>0</v>
      </c>
      <c r="V239" s="142">
        <f t="shared" si="233"/>
        <v>0</v>
      </c>
      <c r="W239" s="142">
        <f t="shared" si="233"/>
        <v>0</v>
      </c>
      <c r="X239" s="142">
        <f t="shared" si="233"/>
        <v>0</v>
      </c>
      <c r="Y239" s="142">
        <f t="shared" ref="Y239:AE239" si="234">H239-H238</f>
        <v>0</v>
      </c>
      <c r="Z239" s="143">
        <f t="shared" si="234"/>
        <v>0</v>
      </c>
      <c r="AA239" s="142">
        <f t="shared" si="234"/>
        <v>0</v>
      </c>
      <c r="AB239" s="142">
        <f t="shared" si="234"/>
        <v>0</v>
      </c>
      <c r="AC239" s="142">
        <f t="shared" si="234"/>
        <v>0</v>
      </c>
      <c r="AD239" s="142">
        <f t="shared" si="234"/>
        <v>0</v>
      </c>
      <c r="AE239" s="143">
        <f t="shared" si="234"/>
        <v>0</v>
      </c>
    </row>
    <row r="240" spans="1:32">
      <c r="A240" s="668"/>
      <c r="B240" s="681" t="s">
        <v>835</v>
      </c>
      <c r="C240" s="687">
        <v>0</v>
      </c>
      <c r="D240" s="694">
        <v>0</v>
      </c>
      <c r="E240" s="694">
        <v>0</v>
      </c>
      <c r="F240" s="694">
        <v>0</v>
      </c>
      <c r="G240" s="694">
        <v>0</v>
      </c>
      <c r="H240" s="694">
        <v>0</v>
      </c>
      <c r="I240" s="687">
        <v>0</v>
      </c>
      <c r="J240" s="687">
        <v>0</v>
      </c>
      <c r="K240" s="694">
        <v>0</v>
      </c>
      <c r="L240" s="694">
        <v>0</v>
      </c>
      <c r="M240" s="694">
        <v>0</v>
      </c>
      <c r="N240" s="687">
        <v>0</v>
      </c>
      <c r="O240" s="687">
        <v>0</v>
      </c>
      <c r="P240" s="695">
        <v>0</v>
      </c>
      <c r="Q240" s="136"/>
      <c r="R240" s="136"/>
      <c r="S240" s="136"/>
      <c r="Z240" s="137"/>
      <c r="AE240" s="137"/>
    </row>
    <row r="241" spans="1:32">
      <c r="A241" s="668"/>
      <c r="B241" s="681" t="s">
        <v>836</v>
      </c>
      <c r="C241" s="687">
        <v>0</v>
      </c>
      <c r="D241" s="694">
        <v>0</v>
      </c>
      <c r="E241" s="694">
        <v>0</v>
      </c>
      <c r="F241" s="694">
        <v>0</v>
      </c>
      <c r="G241" s="694">
        <v>0</v>
      </c>
      <c r="H241" s="694">
        <v>0</v>
      </c>
      <c r="I241" s="687">
        <v>0</v>
      </c>
      <c r="J241" s="687">
        <v>0</v>
      </c>
      <c r="K241" s="694">
        <v>0</v>
      </c>
      <c r="L241" s="694">
        <v>0</v>
      </c>
      <c r="M241" s="694">
        <v>0</v>
      </c>
      <c r="N241" s="687">
        <v>0</v>
      </c>
      <c r="O241" s="687">
        <v>0</v>
      </c>
      <c r="P241" s="695">
        <v>0</v>
      </c>
      <c r="Q241" s="136"/>
      <c r="R241" s="136"/>
      <c r="S241" s="136"/>
      <c r="T241" s="142">
        <f t="shared" ref="T241:X241" si="235">C241-C240</f>
        <v>0</v>
      </c>
      <c r="U241" s="142">
        <f t="shared" si="235"/>
        <v>0</v>
      </c>
      <c r="V241" s="142">
        <f t="shared" si="235"/>
        <v>0</v>
      </c>
      <c r="W241" s="142">
        <f t="shared" si="235"/>
        <v>0</v>
      </c>
      <c r="X241" s="142">
        <f t="shared" si="235"/>
        <v>0</v>
      </c>
      <c r="Y241" s="142">
        <f t="shared" ref="Y241:AE241" si="236">H241-H240</f>
        <v>0</v>
      </c>
      <c r="Z241" s="143">
        <f t="shared" si="236"/>
        <v>0</v>
      </c>
      <c r="AA241" s="142">
        <f t="shared" si="236"/>
        <v>0</v>
      </c>
      <c r="AB241" s="142">
        <f t="shared" si="236"/>
        <v>0</v>
      </c>
      <c r="AC241" s="142">
        <f t="shared" si="236"/>
        <v>0</v>
      </c>
      <c r="AD241" s="142">
        <f t="shared" si="236"/>
        <v>0</v>
      </c>
      <c r="AE241" s="143">
        <f t="shared" si="236"/>
        <v>0</v>
      </c>
    </row>
    <row r="242" spans="1:32">
      <c r="A242" s="668"/>
      <c r="B242" s="681" t="s">
        <v>837</v>
      </c>
      <c r="C242" s="687">
        <v>0</v>
      </c>
      <c r="D242" s="694">
        <v>0</v>
      </c>
      <c r="E242" s="694">
        <v>0</v>
      </c>
      <c r="F242" s="694">
        <v>0</v>
      </c>
      <c r="G242" s="694">
        <v>0</v>
      </c>
      <c r="H242" s="694">
        <v>0</v>
      </c>
      <c r="I242" s="687">
        <v>0</v>
      </c>
      <c r="J242" s="687">
        <v>0</v>
      </c>
      <c r="K242" s="694">
        <v>0</v>
      </c>
      <c r="L242" s="694">
        <v>0</v>
      </c>
      <c r="M242" s="694">
        <v>0</v>
      </c>
      <c r="N242" s="687">
        <v>0</v>
      </c>
      <c r="O242" s="687">
        <v>0</v>
      </c>
      <c r="P242" s="695">
        <v>0</v>
      </c>
      <c r="Q242" s="136"/>
      <c r="R242" s="136"/>
      <c r="S242" s="136"/>
      <c r="Z242" s="137"/>
      <c r="AE242" s="137"/>
    </row>
    <row r="243" spans="1:32" ht="13.5" thickBot="1">
      <c r="A243" s="668"/>
      <c r="B243" s="681" t="s">
        <v>838</v>
      </c>
      <c r="C243" s="687">
        <v>0</v>
      </c>
      <c r="D243" s="694">
        <v>0</v>
      </c>
      <c r="E243" s="694">
        <v>0</v>
      </c>
      <c r="F243" s="694">
        <v>0</v>
      </c>
      <c r="G243" s="694">
        <v>0</v>
      </c>
      <c r="H243" s="694">
        <v>0</v>
      </c>
      <c r="I243" s="687">
        <v>0</v>
      </c>
      <c r="J243" s="687">
        <v>0</v>
      </c>
      <c r="K243" s="694">
        <v>0</v>
      </c>
      <c r="L243" s="694">
        <v>0</v>
      </c>
      <c r="M243" s="694">
        <v>0</v>
      </c>
      <c r="N243" s="687">
        <v>0</v>
      </c>
      <c r="O243" s="687">
        <v>0</v>
      </c>
      <c r="P243" s="695">
        <v>0</v>
      </c>
      <c r="Q243" s="136"/>
      <c r="R243" s="136"/>
      <c r="S243" s="136"/>
      <c r="T243" s="142">
        <f t="shared" ref="T243:X243" si="237">C243-C242</f>
        <v>0</v>
      </c>
      <c r="U243" s="142">
        <f t="shared" si="237"/>
        <v>0</v>
      </c>
      <c r="V243" s="142">
        <f t="shared" si="237"/>
        <v>0</v>
      </c>
      <c r="W243" s="142">
        <f t="shared" si="237"/>
        <v>0</v>
      </c>
      <c r="X243" s="142">
        <f t="shared" si="237"/>
        <v>0</v>
      </c>
      <c r="Y243" s="142">
        <f t="shared" ref="Y243:AE243" si="238">H243-H242</f>
        <v>0</v>
      </c>
      <c r="Z243" s="143">
        <f t="shared" si="238"/>
        <v>0</v>
      </c>
      <c r="AA243" s="142">
        <f t="shared" si="238"/>
        <v>0</v>
      </c>
      <c r="AB243" s="142">
        <f t="shared" si="238"/>
        <v>0</v>
      </c>
      <c r="AC243" s="142">
        <f t="shared" si="238"/>
        <v>0</v>
      </c>
      <c r="AD243" s="142">
        <f t="shared" si="238"/>
        <v>0</v>
      </c>
      <c r="AE243" s="143">
        <f t="shared" si="238"/>
        <v>0</v>
      </c>
    </row>
    <row r="244" spans="1:32" ht="13.5" thickTop="1">
      <c r="A244" s="668"/>
      <c r="B244" s="681" t="s">
        <v>839</v>
      </c>
      <c r="C244" s="687">
        <v>0</v>
      </c>
      <c r="D244" s="694">
        <v>0</v>
      </c>
      <c r="E244" s="694">
        <v>0</v>
      </c>
      <c r="F244" s="694">
        <v>0</v>
      </c>
      <c r="G244" s="694">
        <v>0</v>
      </c>
      <c r="H244" s="694">
        <v>0</v>
      </c>
      <c r="I244" s="687">
        <v>0</v>
      </c>
      <c r="J244" s="687">
        <v>0</v>
      </c>
      <c r="K244" s="694">
        <v>0</v>
      </c>
      <c r="L244" s="694">
        <v>0</v>
      </c>
      <c r="M244" s="694">
        <v>0</v>
      </c>
      <c r="N244" s="687">
        <v>0</v>
      </c>
      <c r="O244" s="687">
        <v>0</v>
      </c>
      <c r="P244" s="695">
        <v>0</v>
      </c>
      <c r="Q244" s="150"/>
      <c r="R244" s="150"/>
      <c r="S244" s="150"/>
      <c r="T244" s="163"/>
      <c r="U244" s="163"/>
      <c r="V244" s="163"/>
      <c r="W244" s="163"/>
      <c r="X244" s="163"/>
      <c r="Y244" s="163"/>
      <c r="Z244" s="164"/>
      <c r="AA244" s="163"/>
      <c r="AB244" s="163"/>
      <c r="AC244" s="163"/>
      <c r="AD244" s="163"/>
      <c r="AE244" s="164"/>
      <c r="AF244" s="163"/>
    </row>
    <row r="245" spans="1:32" ht="13.5" thickBot="1">
      <c r="A245" s="668"/>
      <c r="B245" s="681" t="s">
        <v>840</v>
      </c>
      <c r="C245" s="687">
        <v>0</v>
      </c>
      <c r="D245" s="694">
        <v>0</v>
      </c>
      <c r="E245" s="694">
        <v>0</v>
      </c>
      <c r="F245" s="694">
        <v>0</v>
      </c>
      <c r="G245" s="694">
        <v>0</v>
      </c>
      <c r="H245" s="694">
        <v>0</v>
      </c>
      <c r="I245" s="687">
        <v>0</v>
      </c>
      <c r="J245" s="687">
        <v>0</v>
      </c>
      <c r="K245" s="694">
        <v>0</v>
      </c>
      <c r="L245" s="694">
        <v>0</v>
      </c>
      <c r="M245" s="694">
        <v>0</v>
      </c>
      <c r="N245" s="687">
        <v>0</v>
      </c>
      <c r="O245" s="687">
        <v>0</v>
      </c>
      <c r="P245" s="695">
        <v>0</v>
      </c>
      <c r="Q245" s="157"/>
      <c r="R245" s="157"/>
      <c r="S245" s="157"/>
      <c r="T245" s="165">
        <f t="shared" ref="T245:X245" si="239">C245-C244</f>
        <v>0</v>
      </c>
      <c r="U245" s="165">
        <f t="shared" si="239"/>
        <v>0</v>
      </c>
      <c r="V245" s="165">
        <f t="shared" si="239"/>
        <v>0</v>
      </c>
      <c r="W245" s="165">
        <f t="shared" si="239"/>
        <v>0</v>
      </c>
      <c r="X245" s="165">
        <f t="shared" si="239"/>
        <v>0</v>
      </c>
      <c r="Y245" s="165">
        <f t="shared" ref="Y245:AE245" si="240">H245-H244</f>
        <v>0</v>
      </c>
      <c r="Z245" s="166">
        <f t="shared" si="240"/>
        <v>0</v>
      </c>
      <c r="AA245" s="165">
        <f t="shared" si="240"/>
        <v>0</v>
      </c>
      <c r="AB245" s="165">
        <f t="shared" si="240"/>
        <v>0</v>
      </c>
      <c r="AC245" s="165">
        <f t="shared" si="240"/>
        <v>0</v>
      </c>
      <c r="AD245" s="165">
        <f t="shared" si="240"/>
        <v>0</v>
      </c>
      <c r="AE245" s="166">
        <f t="shared" si="240"/>
        <v>0</v>
      </c>
      <c r="AF245" s="167"/>
    </row>
    <row r="246" spans="1:32" ht="13.5" thickTop="1">
      <c r="A246" s="668"/>
      <c r="B246" s="681" t="s">
        <v>841</v>
      </c>
      <c r="C246" s="687">
        <v>0</v>
      </c>
      <c r="D246" s="694">
        <v>0</v>
      </c>
      <c r="E246" s="694">
        <v>0</v>
      </c>
      <c r="F246" s="694">
        <v>0</v>
      </c>
      <c r="G246" s="694">
        <v>0</v>
      </c>
      <c r="H246" s="694">
        <v>0</v>
      </c>
      <c r="I246" s="687">
        <v>0</v>
      </c>
      <c r="J246" s="687">
        <v>0</v>
      </c>
      <c r="K246" s="694">
        <v>0</v>
      </c>
      <c r="L246" s="694">
        <v>0</v>
      </c>
      <c r="M246" s="694">
        <v>0</v>
      </c>
      <c r="N246" s="687">
        <v>0</v>
      </c>
      <c r="O246" s="687">
        <v>0</v>
      </c>
      <c r="P246" s="695">
        <v>0</v>
      </c>
      <c r="Q246" s="136"/>
      <c r="R246" s="136"/>
      <c r="S246" s="136"/>
      <c r="Z246" s="137"/>
      <c r="AE246" s="137"/>
    </row>
    <row r="247" spans="1:32">
      <c r="A247" s="668"/>
      <c r="B247" s="681" t="s">
        <v>842</v>
      </c>
      <c r="C247" s="687">
        <v>0</v>
      </c>
      <c r="D247" s="694">
        <v>0</v>
      </c>
      <c r="E247" s="694">
        <v>0</v>
      </c>
      <c r="F247" s="694">
        <v>0</v>
      </c>
      <c r="G247" s="694">
        <v>0</v>
      </c>
      <c r="H247" s="694">
        <v>0</v>
      </c>
      <c r="I247" s="687">
        <v>0</v>
      </c>
      <c r="J247" s="687">
        <v>0</v>
      </c>
      <c r="K247" s="694">
        <v>0</v>
      </c>
      <c r="L247" s="694">
        <v>0</v>
      </c>
      <c r="M247" s="694">
        <v>0</v>
      </c>
      <c r="N247" s="687">
        <v>0</v>
      </c>
      <c r="O247" s="687">
        <v>0</v>
      </c>
      <c r="P247" s="695">
        <v>0</v>
      </c>
      <c r="Q247" s="136"/>
      <c r="R247" s="136"/>
      <c r="S247" s="136"/>
      <c r="T247" s="142">
        <f t="shared" ref="T247:X247" si="241">C247-C246</f>
        <v>0</v>
      </c>
      <c r="U247" s="142">
        <f t="shared" si="241"/>
        <v>0</v>
      </c>
      <c r="V247" s="142">
        <f t="shared" si="241"/>
        <v>0</v>
      </c>
      <c r="W247" s="142">
        <f t="shared" si="241"/>
        <v>0</v>
      </c>
      <c r="X247" s="142">
        <f t="shared" si="241"/>
        <v>0</v>
      </c>
      <c r="Y247" s="142">
        <f t="shared" ref="Y247:AE247" si="242">H247-H246</f>
        <v>0</v>
      </c>
      <c r="Z247" s="143">
        <f t="shared" si="242"/>
        <v>0</v>
      </c>
      <c r="AA247" s="142">
        <f t="shared" si="242"/>
        <v>0</v>
      </c>
      <c r="AB247" s="142">
        <f t="shared" si="242"/>
        <v>0</v>
      </c>
      <c r="AC247" s="142">
        <f t="shared" si="242"/>
        <v>0</v>
      </c>
      <c r="AD247" s="142">
        <f t="shared" si="242"/>
        <v>0</v>
      </c>
      <c r="AE247" s="143">
        <f t="shared" si="242"/>
        <v>0</v>
      </c>
    </row>
    <row r="248" spans="1:32">
      <c r="A248" s="668"/>
      <c r="B248" s="681" t="s">
        <v>843</v>
      </c>
      <c r="C248" s="687">
        <v>0</v>
      </c>
      <c r="D248" s="694">
        <v>0</v>
      </c>
      <c r="E248" s="694">
        <v>0</v>
      </c>
      <c r="F248" s="694">
        <v>0</v>
      </c>
      <c r="G248" s="694">
        <v>0</v>
      </c>
      <c r="H248" s="694">
        <v>0</v>
      </c>
      <c r="I248" s="687">
        <v>0</v>
      </c>
      <c r="J248" s="687">
        <v>0</v>
      </c>
      <c r="K248" s="694">
        <v>0</v>
      </c>
      <c r="L248" s="694">
        <v>0</v>
      </c>
      <c r="M248" s="694">
        <v>0</v>
      </c>
      <c r="N248" s="687">
        <v>0</v>
      </c>
      <c r="O248" s="687">
        <v>0</v>
      </c>
      <c r="P248" s="695">
        <v>0</v>
      </c>
      <c r="Q248" s="136"/>
      <c r="R248" s="136"/>
      <c r="S248" s="136"/>
      <c r="Z248" s="137"/>
      <c r="AE248" s="137"/>
    </row>
    <row r="249" spans="1:32">
      <c r="A249" s="668"/>
      <c r="B249" s="681" t="s">
        <v>844</v>
      </c>
      <c r="C249" s="687">
        <v>0</v>
      </c>
      <c r="D249" s="694">
        <v>0</v>
      </c>
      <c r="E249" s="694">
        <v>0</v>
      </c>
      <c r="F249" s="694">
        <v>0</v>
      </c>
      <c r="G249" s="694">
        <v>0</v>
      </c>
      <c r="H249" s="694">
        <v>0</v>
      </c>
      <c r="I249" s="687">
        <v>0</v>
      </c>
      <c r="J249" s="687">
        <v>0</v>
      </c>
      <c r="K249" s="694">
        <v>0</v>
      </c>
      <c r="L249" s="694">
        <v>0</v>
      </c>
      <c r="M249" s="694">
        <v>0</v>
      </c>
      <c r="N249" s="687">
        <v>0</v>
      </c>
      <c r="O249" s="687">
        <v>0</v>
      </c>
      <c r="P249" s="695">
        <v>0</v>
      </c>
      <c r="Q249" s="136"/>
      <c r="R249" s="136"/>
      <c r="S249" s="136"/>
      <c r="T249" s="142">
        <f t="shared" ref="T249:X249" si="243">C249-C248</f>
        <v>0</v>
      </c>
      <c r="U249" s="142">
        <f t="shared" si="243"/>
        <v>0</v>
      </c>
      <c r="V249" s="142">
        <f t="shared" si="243"/>
        <v>0</v>
      </c>
      <c r="W249" s="142">
        <f t="shared" si="243"/>
        <v>0</v>
      </c>
      <c r="X249" s="142">
        <f t="shared" si="243"/>
        <v>0</v>
      </c>
      <c r="Y249" s="142">
        <f t="shared" ref="Y249:AE249" si="244">H249-H248</f>
        <v>0</v>
      </c>
      <c r="Z249" s="143">
        <f t="shared" si="244"/>
        <v>0</v>
      </c>
      <c r="AA249" s="142">
        <f t="shared" si="244"/>
        <v>0</v>
      </c>
      <c r="AB249" s="142">
        <f t="shared" si="244"/>
        <v>0</v>
      </c>
      <c r="AC249" s="142">
        <f t="shared" si="244"/>
        <v>0</v>
      </c>
      <c r="AD249" s="142">
        <f t="shared" si="244"/>
        <v>0</v>
      </c>
      <c r="AE249" s="143">
        <f t="shared" si="244"/>
        <v>0</v>
      </c>
    </row>
    <row r="250" spans="1:32">
      <c r="A250" s="668"/>
      <c r="B250" s="681" t="s">
        <v>845</v>
      </c>
      <c r="C250" s="687">
        <v>0</v>
      </c>
      <c r="D250" s="694">
        <v>0</v>
      </c>
      <c r="E250" s="694">
        <v>0</v>
      </c>
      <c r="F250" s="694">
        <v>0</v>
      </c>
      <c r="G250" s="694">
        <v>0</v>
      </c>
      <c r="H250" s="694">
        <v>0</v>
      </c>
      <c r="I250" s="687">
        <v>0</v>
      </c>
      <c r="J250" s="687">
        <v>0</v>
      </c>
      <c r="K250" s="694">
        <v>0</v>
      </c>
      <c r="L250" s="694">
        <v>0</v>
      </c>
      <c r="M250" s="694">
        <v>0</v>
      </c>
      <c r="N250" s="687">
        <v>0</v>
      </c>
      <c r="O250" s="687">
        <v>0</v>
      </c>
      <c r="P250" s="695">
        <v>0</v>
      </c>
      <c r="Q250" s="136"/>
      <c r="R250" s="136"/>
      <c r="S250" s="136"/>
      <c r="Z250" s="137"/>
      <c r="AE250" s="137"/>
    </row>
    <row r="251" spans="1:32" ht="13.5" thickBot="1">
      <c r="A251" s="668"/>
      <c r="B251" s="681" t="s">
        <v>846</v>
      </c>
      <c r="C251" s="687">
        <v>0</v>
      </c>
      <c r="D251" s="694">
        <v>0</v>
      </c>
      <c r="E251" s="694">
        <v>0</v>
      </c>
      <c r="F251" s="694">
        <v>0</v>
      </c>
      <c r="G251" s="694">
        <v>0</v>
      </c>
      <c r="H251" s="694">
        <v>0</v>
      </c>
      <c r="I251" s="687">
        <v>0</v>
      </c>
      <c r="J251" s="687">
        <v>0</v>
      </c>
      <c r="K251" s="694">
        <v>0</v>
      </c>
      <c r="L251" s="694">
        <v>0</v>
      </c>
      <c r="M251" s="694">
        <v>0</v>
      </c>
      <c r="N251" s="687">
        <v>0</v>
      </c>
      <c r="O251" s="687">
        <v>0</v>
      </c>
      <c r="P251" s="695">
        <v>0</v>
      </c>
      <c r="Q251" s="136"/>
      <c r="R251" s="136"/>
      <c r="S251" s="136"/>
      <c r="T251" s="142">
        <f t="shared" ref="T251:X251" si="245">C251-C250</f>
        <v>0</v>
      </c>
      <c r="U251" s="142">
        <f t="shared" si="245"/>
        <v>0</v>
      </c>
      <c r="V251" s="142">
        <f t="shared" si="245"/>
        <v>0</v>
      </c>
      <c r="W251" s="142">
        <f t="shared" si="245"/>
        <v>0</v>
      </c>
      <c r="X251" s="142">
        <f t="shared" si="245"/>
        <v>0</v>
      </c>
      <c r="Y251" s="142">
        <f t="shared" ref="Y251:AE251" si="246">H251-H250</f>
        <v>0</v>
      </c>
      <c r="Z251" s="143">
        <f t="shared" si="246"/>
        <v>0</v>
      </c>
      <c r="AA251" s="142">
        <f t="shared" si="246"/>
        <v>0</v>
      </c>
      <c r="AB251" s="142">
        <f t="shared" si="246"/>
        <v>0</v>
      </c>
      <c r="AC251" s="142">
        <f t="shared" si="246"/>
        <v>0</v>
      </c>
      <c r="AD251" s="142">
        <f t="shared" si="246"/>
        <v>0</v>
      </c>
      <c r="AE251" s="143">
        <f t="shared" si="246"/>
        <v>0</v>
      </c>
    </row>
    <row r="252" spans="1:32" ht="13.5" thickTop="1">
      <c r="A252" s="668"/>
      <c r="B252" s="681" t="s">
        <v>847</v>
      </c>
      <c r="C252" s="687">
        <v>0</v>
      </c>
      <c r="D252" s="694">
        <v>0</v>
      </c>
      <c r="E252" s="694">
        <v>0</v>
      </c>
      <c r="F252" s="694">
        <v>0</v>
      </c>
      <c r="G252" s="694">
        <v>0</v>
      </c>
      <c r="H252" s="694">
        <v>0</v>
      </c>
      <c r="I252" s="687">
        <v>0</v>
      </c>
      <c r="J252" s="687">
        <v>0</v>
      </c>
      <c r="K252" s="694">
        <v>0</v>
      </c>
      <c r="L252" s="694">
        <v>0</v>
      </c>
      <c r="M252" s="694">
        <v>0</v>
      </c>
      <c r="N252" s="687">
        <v>0</v>
      </c>
      <c r="O252" s="687">
        <v>0</v>
      </c>
      <c r="P252" s="695">
        <v>0</v>
      </c>
      <c r="Q252" s="150"/>
      <c r="R252" s="150"/>
      <c r="S252" s="150"/>
      <c r="T252" s="163"/>
      <c r="U252" s="163"/>
      <c r="V252" s="163"/>
      <c r="W252" s="163"/>
      <c r="X252" s="163"/>
      <c r="Y252" s="163"/>
      <c r="Z252" s="164"/>
      <c r="AA252" s="163"/>
      <c r="AB252" s="163"/>
      <c r="AC252" s="163"/>
      <c r="AD252" s="163"/>
      <c r="AE252" s="164"/>
      <c r="AF252" s="163"/>
    </row>
    <row r="253" spans="1:32" ht="13.5" thickBot="1">
      <c r="A253" s="668"/>
      <c r="B253" s="681" t="s">
        <v>848</v>
      </c>
      <c r="C253" s="687">
        <v>0</v>
      </c>
      <c r="D253" s="694">
        <v>0</v>
      </c>
      <c r="E253" s="694">
        <v>0</v>
      </c>
      <c r="F253" s="694">
        <v>0</v>
      </c>
      <c r="G253" s="694">
        <v>0</v>
      </c>
      <c r="H253" s="694">
        <v>0</v>
      </c>
      <c r="I253" s="687">
        <v>0</v>
      </c>
      <c r="J253" s="687">
        <v>0</v>
      </c>
      <c r="K253" s="694">
        <v>0</v>
      </c>
      <c r="L253" s="694">
        <v>0</v>
      </c>
      <c r="M253" s="694">
        <v>0</v>
      </c>
      <c r="N253" s="687">
        <v>0</v>
      </c>
      <c r="O253" s="687">
        <v>0</v>
      </c>
      <c r="P253" s="695">
        <v>0</v>
      </c>
      <c r="Q253" s="157"/>
      <c r="R253" s="157"/>
      <c r="S253" s="157"/>
      <c r="T253" s="165">
        <f t="shared" ref="T253:X253" si="247">C253-C252</f>
        <v>0</v>
      </c>
      <c r="U253" s="165">
        <f t="shared" si="247"/>
        <v>0</v>
      </c>
      <c r="V253" s="165">
        <f t="shared" si="247"/>
        <v>0</v>
      </c>
      <c r="W253" s="165">
        <f t="shared" si="247"/>
        <v>0</v>
      </c>
      <c r="X253" s="165">
        <f t="shared" si="247"/>
        <v>0</v>
      </c>
      <c r="Y253" s="165">
        <f t="shared" ref="Y253:AE253" si="248">H253-H252</f>
        <v>0</v>
      </c>
      <c r="Z253" s="166">
        <f t="shared" si="248"/>
        <v>0</v>
      </c>
      <c r="AA253" s="165">
        <f t="shared" si="248"/>
        <v>0</v>
      </c>
      <c r="AB253" s="165">
        <f t="shared" si="248"/>
        <v>0</v>
      </c>
      <c r="AC253" s="165">
        <f t="shared" si="248"/>
        <v>0</v>
      </c>
      <c r="AD253" s="165">
        <f t="shared" si="248"/>
        <v>0</v>
      </c>
      <c r="AE253" s="166">
        <f t="shared" si="248"/>
        <v>0</v>
      </c>
      <c r="AF253" s="167"/>
    </row>
    <row r="254" spans="1:32" ht="13.5" thickTop="1">
      <c r="A254" s="668"/>
      <c r="B254" s="681" t="s">
        <v>849</v>
      </c>
      <c r="C254" s="687">
        <v>0</v>
      </c>
      <c r="D254" s="694">
        <v>0</v>
      </c>
      <c r="E254" s="694">
        <v>0</v>
      </c>
      <c r="F254" s="694">
        <v>0</v>
      </c>
      <c r="G254" s="694">
        <v>0</v>
      </c>
      <c r="H254" s="694">
        <v>0</v>
      </c>
      <c r="I254" s="687">
        <v>0</v>
      </c>
      <c r="J254" s="687">
        <v>0</v>
      </c>
      <c r="K254" s="694">
        <v>0</v>
      </c>
      <c r="L254" s="694">
        <v>0</v>
      </c>
      <c r="M254" s="694">
        <v>0</v>
      </c>
      <c r="N254" s="687">
        <v>0</v>
      </c>
      <c r="O254" s="687">
        <v>0</v>
      </c>
      <c r="P254" s="695">
        <v>0</v>
      </c>
      <c r="Q254" s="136"/>
      <c r="R254" s="136"/>
      <c r="S254" s="136"/>
      <c r="Z254" s="137"/>
      <c r="AE254" s="137"/>
    </row>
    <row r="255" spans="1:32">
      <c r="A255" s="668"/>
      <c r="B255" s="681" t="s">
        <v>850</v>
      </c>
      <c r="C255" s="687">
        <v>0</v>
      </c>
      <c r="D255" s="694">
        <v>0</v>
      </c>
      <c r="E255" s="694">
        <v>0</v>
      </c>
      <c r="F255" s="694">
        <v>0</v>
      </c>
      <c r="G255" s="694">
        <v>0</v>
      </c>
      <c r="H255" s="694">
        <v>0</v>
      </c>
      <c r="I255" s="687">
        <v>0</v>
      </c>
      <c r="J255" s="687">
        <v>0</v>
      </c>
      <c r="K255" s="694">
        <v>0</v>
      </c>
      <c r="L255" s="694">
        <v>0</v>
      </c>
      <c r="M255" s="694">
        <v>0</v>
      </c>
      <c r="N255" s="687">
        <v>0</v>
      </c>
      <c r="O255" s="687">
        <v>0</v>
      </c>
      <c r="P255" s="695">
        <v>0</v>
      </c>
      <c r="Q255" s="136"/>
      <c r="R255" s="136"/>
      <c r="S255" s="136"/>
      <c r="T255" s="142">
        <f t="shared" ref="T255:X255" si="249">C255-C254</f>
        <v>0</v>
      </c>
      <c r="U255" s="142">
        <f t="shared" si="249"/>
        <v>0</v>
      </c>
      <c r="V255" s="142">
        <f t="shared" si="249"/>
        <v>0</v>
      </c>
      <c r="W255" s="142">
        <f t="shared" si="249"/>
        <v>0</v>
      </c>
      <c r="X255" s="142">
        <f t="shared" si="249"/>
        <v>0</v>
      </c>
      <c r="Y255" s="142">
        <f t="shared" ref="Y255:AE255" si="250">H255-H254</f>
        <v>0</v>
      </c>
      <c r="Z255" s="143">
        <f t="shared" si="250"/>
        <v>0</v>
      </c>
      <c r="AA255" s="142">
        <f t="shared" si="250"/>
        <v>0</v>
      </c>
      <c r="AB255" s="142">
        <f t="shared" si="250"/>
        <v>0</v>
      </c>
      <c r="AC255" s="142">
        <f t="shared" si="250"/>
        <v>0</v>
      </c>
      <c r="AD255" s="142">
        <f t="shared" si="250"/>
        <v>0</v>
      </c>
      <c r="AE255" s="143">
        <f t="shared" si="250"/>
        <v>0</v>
      </c>
    </row>
    <row r="256" spans="1:32">
      <c r="A256" s="668"/>
      <c r="B256" s="681" t="s">
        <v>851</v>
      </c>
      <c r="C256" s="687">
        <v>0</v>
      </c>
      <c r="D256" s="694">
        <v>0</v>
      </c>
      <c r="E256" s="694">
        <v>0</v>
      </c>
      <c r="F256" s="694">
        <v>0</v>
      </c>
      <c r="G256" s="694">
        <v>0</v>
      </c>
      <c r="H256" s="694">
        <v>0</v>
      </c>
      <c r="I256" s="687">
        <v>0</v>
      </c>
      <c r="J256" s="687">
        <v>0</v>
      </c>
      <c r="K256" s="694">
        <v>0</v>
      </c>
      <c r="L256" s="694">
        <v>0</v>
      </c>
      <c r="M256" s="694">
        <v>0</v>
      </c>
      <c r="N256" s="687">
        <v>0</v>
      </c>
      <c r="O256" s="687">
        <v>0</v>
      </c>
      <c r="P256" s="695">
        <v>0</v>
      </c>
      <c r="Q256" s="136"/>
      <c r="R256" s="136"/>
      <c r="S256" s="136"/>
      <c r="Z256" s="137"/>
      <c r="AE256" s="137"/>
    </row>
    <row r="257" spans="1:32">
      <c r="A257" s="668"/>
      <c r="B257" s="681" t="s">
        <v>852</v>
      </c>
      <c r="C257" s="687">
        <v>0</v>
      </c>
      <c r="D257" s="694">
        <v>0</v>
      </c>
      <c r="E257" s="694">
        <v>0</v>
      </c>
      <c r="F257" s="694">
        <v>0</v>
      </c>
      <c r="G257" s="694">
        <v>0</v>
      </c>
      <c r="H257" s="694">
        <v>0</v>
      </c>
      <c r="I257" s="687">
        <v>0</v>
      </c>
      <c r="J257" s="687">
        <v>0</v>
      </c>
      <c r="K257" s="694">
        <v>0</v>
      </c>
      <c r="L257" s="694">
        <v>0</v>
      </c>
      <c r="M257" s="694">
        <v>0</v>
      </c>
      <c r="N257" s="687">
        <v>0</v>
      </c>
      <c r="O257" s="687">
        <v>0</v>
      </c>
      <c r="P257" s="695">
        <v>0</v>
      </c>
      <c r="Q257" s="136"/>
      <c r="R257" s="136"/>
      <c r="S257" s="136"/>
      <c r="T257" s="142">
        <f t="shared" ref="T257:X257" si="251">C257-C256</f>
        <v>0</v>
      </c>
      <c r="U257" s="142">
        <f t="shared" si="251"/>
        <v>0</v>
      </c>
      <c r="V257" s="142">
        <f t="shared" si="251"/>
        <v>0</v>
      </c>
      <c r="W257" s="142">
        <f t="shared" si="251"/>
        <v>0</v>
      </c>
      <c r="X257" s="142">
        <f t="shared" si="251"/>
        <v>0</v>
      </c>
      <c r="Y257" s="142">
        <f t="shared" ref="Y257:AE257" si="252">H257-H256</f>
        <v>0</v>
      </c>
      <c r="Z257" s="143">
        <f t="shared" si="252"/>
        <v>0</v>
      </c>
      <c r="AA257" s="142">
        <f t="shared" si="252"/>
        <v>0</v>
      </c>
      <c r="AB257" s="142">
        <f t="shared" si="252"/>
        <v>0</v>
      </c>
      <c r="AC257" s="142">
        <f t="shared" si="252"/>
        <v>0</v>
      </c>
      <c r="AD257" s="142">
        <f t="shared" si="252"/>
        <v>0</v>
      </c>
      <c r="AE257" s="143">
        <f t="shared" si="252"/>
        <v>0</v>
      </c>
    </row>
    <row r="258" spans="1:32">
      <c r="A258" s="668"/>
      <c r="B258" s="681" t="s">
        <v>853</v>
      </c>
      <c r="C258" s="687">
        <v>0</v>
      </c>
      <c r="D258" s="694">
        <v>0</v>
      </c>
      <c r="E258" s="694">
        <v>0</v>
      </c>
      <c r="F258" s="694">
        <v>0</v>
      </c>
      <c r="G258" s="694">
        <v>0</v>
      </c>
      <c r="H258" s="694">
        <v>0</v>
      </c>
      <c r="I258" s="687">
        <v>0</v>
      </c>
      <c r="J258" s="687">
        <v>0</v>
      </c>
      <c r="K258" s="694">
        <v>0</v>
      </c>
      <c r="L258" s="694">
        <v>0</v>
      </c>
      <c r="M258" s="694">
        <v>0</v>
      </c>
      <c r="N258" s="687">
        <v>0</v>
      </c>
      <c r="O258" s="687">
        <v>0</v>
      </c>
      <c r="P258" s="695">
        <v>0</v>
      </c>
      <c r="Q258" s="136"/>
      <c r="R258" s="136"/>
      <c r="S258" s="136"/>
      <c r="Z258" s="137"/>
      <c r="AE258" s="137"/>
    </row>
    <row r="259" spans="1:32">
      <c r="A259" s="668"/>
      <c r="B259" s="681" t="s">
        <v>854</v>
      </c>
      <c r="C259" s="687">
        <v>0</v>
      </c>
      <c r="D259" s="694">
        <v>0</v>
      </c>
      <c r="E259" s="694">
        <v>0</v>
      </c>
      <c r="F259" s="694">
        <v>0</v>
      </c>
      <c r="G259" s="694">
        <v>0</v>
      </c>
      <c r="H259" s="694">
        <v>0</v>
      </c>
      <c r="I259" s="687">
        <v>0</v>
      </c>
      <c r="J259" s="687">
        <v>0</v>
      </c>
      <c r="K259" s="694">
        <v>0</v>
      </c>
      <c r="L259" s="694">
        <v>0</v>
      </c>
      <c r="M259" s="694">
        <v>0</v>
      </c>
      <c r="N259" s="687">
        <v>0</v>
      </c>
      <c r="O259" s="687">
        <v>0</v>
      </c>
      <c r="P259" s="695">
        <v>0</v>
      </c>
      <c r="Q259" s="136"/>
      <c r="R259" s="136"/>
      <c r="S259" s="136"/>
      <c r="T259" s="142">
        <f t="shared" ref="T259:X259" si="253">C259-C258</f>
        <v>0</v>
      </c>
      <c r="U259" s="142">
        <f t="shared" si="253"/>
        <v>0</v>
      </c>
      <c r="V259" s="142">
        <f t="shared" si="253"/>
        <v>0</v>
      </c>
      <c r="W259" s="142">
        <f t="shared" si="253"/>
        <v>0</v>
      </c>
      <c r="X259" s="142">
        <f t="shared" si="253"/>
        <v>0</v>
      </c>
      <c r="Y259" s="142">
        <f t="shared" ref="Y259:AE259" si="254">H259-H258</f>
        <v>0</v>
      </c>
      <c r="Z259" s="143">
        <f t="shared" si="254"/>
        <v>0</v>
      </c>
      <c r="AA259" s="142">
        <f t="shared" si="254"/>
        <v>0</v>
      </c>
      <c r="AB259" s="142">
        <f t="shared" si="254"/>
        <v>0</v>
      </c>
      <c r="AC259" s="142">
        <f t="shared" si="254"/>
        <v>0</v>
      </c>
      <c r="AD259" s="142">
        <f t="shared" si="254"/>
        <v>0</v>
      </c>
      <c r="AE259" s="143">
        <f t="shared" si="254"/>
        <v>0</v>
      </c>
    </row>
    <row r="260" spans="1:32">
      <c r="A260" s="668"/>
      <c r="B260" s="681" t="s">
        <v>855</v>
      </c>
      <c r="C260" s="687">
        <v>0</v>
      </c>
      <c r="D260" s="694">
        <v>0</v>
      </c>
      <c r="E260" s="694">
        <v>0</v>
      </c>
      <c r="F260" s="694">
        <v>0</v>
      </c>
      <c r="G260" s="694">
        <v>0</v>
      </c>
      <c r="H260" s="694">
        <v>0</v>
      </c>
      <c r="I260" s="687">
        <v>0</v>
      </c>
      <c r="J260" s="687">
        <v>0</v>
      </c>
      <c r="K260" s="694">
        <v>0</v>
      </c>
      <c r="L260" s="694">
        <v>0</v>
      </c>
      <c r="M260" s="694">
        <v>0</v>
      </c>
      <c r="N260" s="687">
        <v>0</v>
      </c>
      <c r="O260" s="687">
        <v>0</v>
      </c>
      <c r="P260" s="695">
        <v>0</v>
      </c>
      <c r="Q260" s="136"/>
      <c r="R260" s="136"/>
      <c r="S260" s="136"/>
      <c r="Z260" s="137"/>
      <c r="AE260" s="137"/>
    </row>
    <row r="261" spans="1:32" ht="13.5" thickBot="1">
      <c r="A261" s="668"/>
      <c r="B261" s="681" t="s">
        <v>856</v>
      </c>
      <c r="C261" s="687">
        <v>0</v>
      </c>
      <c r="D261" s="694">
        <v>0</v>
      </c>
      <c r="E261" s="694">
        <v>0</v>
      </c>
      <c r="F261" s="694">
        <v>0</v>
      </c>
      <c r="G261" s="694">
        <v>0</v>
      </c>
      <c r="H261" s="694">
        <v>0</v>
      </c>
      <c r="I261" s="687">
        <v>0</v>
      </c>
      <c r="J261" s="687">
        <v>0</v>
      </c>
      <c r="K261" s="694">
        <v>0</v>
      </c>
      <c r="L261" s="694">
        <v>0</v>
      </c>
      <c r="M261" s="694">
        <v>0</v>
      </c>
      <c r="N261" s="687">
        <v>0</v>
      </c>
      <c r="O261" s="687">
        <v>0</v>
      </c>
      <c r="P261" s="695">
        <v>0</v>
      </c>
      <c r="Q261" s="136"/>
      <c r="R261" s="136"/>
      <c r="S261" s="136"/>
      <c r="T261" s="111">
        <f t="shared" ref="T261:X261" si="255">C261-C260</f>
        <v>0</v>
      </c>
      <c r="U261" s="111">
        <f t="shared" si="255"/>
        <v>0</v>
      </c>
      <c r="V261" s="111">
        <f t="shared" si="255"/>
        <v>0</v>
      </c>
      <c r="W261" s="111">
        <f t="shared" si="255"/>
        <v>0</v>
      </c>
      <c r="X261" s="111">
        <f t="shared" si="255"/>
        <v>0</v>
      </c>
      <c r="Y261" s="111">
        <f t="shared" ref="Y261:AE261" si="256">H261-H260</f>
        <v>0</v>
      </c>
      <c r="Z261" s="168">
        <f t="shared" si="256"/>
        <v>0</v>
      </c>
      <c r="AA261" s="111">
        <f t="shared" si="256"/>
        <v>0</v>
      </c>
      <c r="AB261" s="111">
        <f t="shared" si="256"/>
        <v>0</v>
      </c>
      <c r="AC261" s="111">
        <f t="shared" si="256"/>
        <v>0</v>
      </c>
      <c r="AD261" s="111">
        <f t="shared" si="256"/>
        <v>0</v>
      </c>
      <c r="AE261" s="168">
        <f t="shared" si="256"/>
        <v>0</v>
      </c>
    </row>
    <row r="262" spans="1:32">
      <c r="A262" s="661" t="s">
        <v>480</v>
      </c>
      <c r="B262" s="660" t="s">
        <v>825</v>
      </c>
      <c r="C262" s="688">
        <v>4.374279475982533</v>
      </c>
      <c r="D262" s="692">
        <v>4.49</v>
      </c>
      <c r="E262" s="692">
        <v>0</v>
      </c>
      <c r="F262" s="692">
        <v>4.7457731958762883</v>
      </c>
      <c r="G262" s="692">
        <v>0</v>
      </c>
      <c r="H262" s="692">
        <v>0</v>
      </c>
      <c r="I262" s="688">
        <v>4.4061884961884967</v>
      </c>
      <c r="J262" s="688">
        <v>0</v>
      </c>
      <c r="K262" s="692">
        <v>3.652322175732218</v>
      </c>
      <c r="L262" s="692">
        <v>3.5626203208556144</v>
      </c>
      <c r="M262" s="692">
        <v>3.7113043478260868</v>
      </c>
      <c r="N262" s="688">
        <v>3.6058361344537819</v>
      </c>
      <c r="O262" s="688">
        <v>0</v>
      </c>
      <c r="P262" s="693">
        <v>0</v>
      </c>
      <c r="Q262" s="136"/>
      <c r="R262" s="136"/>
      <c r="S262" s="136"/>
      <c r="T262" s="136" t="s">
        <v>1037</v>
      </c>
      <c r="Z262" s="137"/>
      <c r="AE262" s="137"/>
    </row>
    <row r="263" spans="1:32">
      <c r="A263" s="668"/>
      <c r="B263" s="702" t="s">
        <v>826</v>
      </c>
      <c r="C263" s="703">
        <v>4.3863851851851852</v>
      </c>
      <c r="D263" s="704">
        <v>4.6500000000000004</v>
      </c>
      <c r="E263" s="704">
        <v>0</v>
      </c>
      <c r="F263" s="704">
        <v>4.7132242990654207</v>
      </c>
      <c r="G263" s="704">
        <v>0</v>
      </c>
      <c r="H263" s="704">
        <v>0</v>
      </c>
      <c r="I263" s="703">
        <v>4.4196370834708008</v>
      </c>
      <c r="J263" s="703">
        <v>0</v>
      </c>
      <c r="K263" s="704">
        <v>3.7423836657169987</v>
      </c>
      <c r="L263" s="704">
        <v>3.6209908643710471</v>
      </c>
      <c r="M263" s="704">
        <v>3.7258974358974362</v>
      </c>
      <c r="N263" s="703">
        <v>3.6750212109525644</v>
      </c>
      <c r="O263" s="703">
        <v>0</v>
      </c>
      <c r="P263" s="705">
        <v>0</v>
      </c>
      <c r="Q263" s="136"/>
      <c r="R263" s="136"/>
      <c r="S263" s="136"/>
      <c r="T263" s="142">
        <f t="shared" ref="T263:X263" si="257">C263-C262</f>
        <v>1.2105709202652193E-2</v>
      </c>
      <c r="U263" s="142">
        <f t="shared" si="257"/>
        <v>0.16000000000000014</v>
      </c>
      <c r="V263" s="142">
        <f t="shared" si="257"/>
        <v>0</v>
      </c>
      <c r="W263" s="142">
        <f t="shared" si="257"/>
        <v>-3.2548896810867589E-2</v>
      </c>
      <c r="X263" s="142">
        <f t="shared" si="257"/>
        <v>0</v>
      </c>
      <c r="Y263" s="142">
        <f t="shared" ref="Y263:AE263" si="258">H263-H262</f>
        <v>0</v>
      </c>
      <c r="Z263" s="143">
        <f t="shared" si="258"/>
        <v>1.3448587282304025E-2</v>
      </c>
      <c r="AA263" s="142">
        <f t="shared" si="258"/>
        <v>0</v>
      </c>
      <c r="AB263" s="142">
        <f t="shared" si="258"/>
        <v>9.0061489984780696E-2</v>
      </c>
      <c r="AC263" s="142">
        <f t="shared" si="258"/>
        <v>5.8370543515432693E-2</v>
      </c>
      <c r="AD263" s="169">
        <f t="shared" si="258"/>
        <v>1.4593088071349403E-2</v>
      </c>
      <c r="AE263" s="143">
        <f t="shared" si="258"/>
        <v>6.9185076498782472E-2</v>
      </c>
    </row>
    <row r="264" spans="1:32">
      <c r="A264" s="668"/>
      <c r="B264" s="681" t="s">
        <v>827</v>
      </c>
      <c r="C264" s="687">
        <v>4.5999999999999996</v>
      </c>
      <c r="D264" s="716">
        <v>7.5</v>
      </c>
      <c r="E264" s="716">
        <v>0</v>
      </c>
      <c r="F264" s="716">
        <v>4.202</v>
      </c>
      <c r="G264" s="716">
        <v>0</v>
      </c>
      <c r="H264" s="716">
        <v>0</v>
      </c>
      <c r="I264" s="687">
        <v>4.9463636363636363</v>
      </c>
      <c r="J264" s="687">
        <v>0</v>
      </c>
      <c r="K264" s="716">
        <v>4.4549367088607603</v>
      </c>
      <c r="L264" s="716">
        <v>4.1574489795918366</v>
      </c>
      <c r="M264" s="716">
        <v>5.666666666666667</v>
      </c>
      <c r="N264" s="687">
        <v>4.3131666666666675</v>
      </c>
      <c r="O264" s="687">
        <v>0</v>
      </c>
      <c r="P264" s="695">
        <v>0</v>
      </c>
      <c r="Q264" s="136"/>
      <c r="R264" s="136"/>
      <c r="S264" s="136"/>
      <c r="Z264" s="137"/>
      <c r="AE264" s="137"/>
    </row>
    <row r="265" spans="1:32">
      <c r="A265" s="668"/>
      <c r="B265" s="681" t="s">
        <v>828</v>
      </c>
      <c r="C265" s="687">
        <v>5.625</v>
      </c>
      <c r="D265" s="694">
        <v>7.5</v>
      </c>
      <c r="E265" s="694">
        <v>0</v>
      </c>
      <c r="F265" s="694">
        <v>4.7475000000000005</v>
      </c>
      <c r="G265" s="694">
        <v>0</v>
      </c>
      <c r="H265" s="694">
        <v>0</v>
      </c>
      <c r="I265" s="687">
        <v>5.6421428571428569</v>
      </c>
      <c r="J265" s="687">
        <v>0</v>
      </c>
      <c r="K265" s="694">
        <v>4.2118309859154932</v>
      </c>
      <c r="L265" s="694">
        <v>4.4738356164383566</v>
      </c>
      <c r="M265" s="694">
        <v>4.6442857142857141</v>
      </c>
      <c r="N265" s="687">
        <v>4.3585430463576165</v>
      </c>
      <c r="O265" s="687">
        <v>0</v>
      </c>
      <c r="P265" s="695">
        <v>0</v>
      </c>
      <c r="Q265" s="136"/>
      <c r="R265" s="136"/>
      <c r="S265" s="136"/>
      <c r="T265" s="142">
        <f t="shared" ref="T265:X265" si="259">C265-C264</f>
        <v>1.0250000000000004</v>
      </c>
      <c r="U265" s="142">
        <f t="shared" si="259"/>
        <v>0</v>
      </c>
      <c r="V265" s="142">
        <f t="shared" si="259"/>
        <v>0</v>
      </c>
      <c r="W265" s="142">
        <f t="shared" si="259"/>
        <v>0.54550000000000054</v>
      </c>
      <c r="X265" s="169">
        <f t="shared" si="259"/>
        <v>0</v>
      </c>
      <c r="Y265" s="142">
        <f t="shared" ref="Y265:AE265" si="260">H265-H264</f>
        <v>0</v>
      </c>
      <c r="Z265" s="143">
        <f t="shared" si="260"/>
        <v>0.69577922077922061</v>
      </c>
      <c r="AA265" s="142">
        <f t="shared" si="260"/>
        <v>0</v>
      </c>
      <c r="AB265" s="142">
        <f t="shared" si="260"/>
        <v>-0.24310572294526711</v>
      </c>
      <c r="AC265" s="142">
        <f t="shared" si="260"/>
        <v>0.31638663684652002</v>
      </c>
      <c r="AD265" s="142">
        <f t="shared" si="260"/>
        <v>-1.0223809523809528</v>
      </c>
      <c r="AE265" s="143">
        <f t="shared" si="260"/>
        <v>4.5376379690948987E-2</v>
      </c>
    </row>
    <row r="266" spans="1:32">
      <c r="A266" s="668"/>
      <c r="B266" s="681" t="s">
        <v>829</v>
      </c>
      <c r="C266" s="687">
        <v>0</v>
      </c>
      <c r="D266" s="694">
        <v>0</v>
      </c>
      <c r="E266" s="694">
        <v>0</v>
      </c>
      <c r="F266" s="694">
        <v>0</v>
      </c>
      <c r="G266" s="694">
        <v>0</v>
      </c>
      <c r="H266" s="694">
        <v>0</v>
      </c>
      <c r="I266" s="687">
        <v>0</v>
      </c>
      <c r="J266" s="687">
        <v>0</v>
      </c>
      <c r="K266" s="694">
        <v>0</v>
      </c>
      <c r="L266" s="694">
        <v>0</v>
      </c>
      <c r="M266" s="694">
        <v>0</v>
      </c>
      <c r="N266" s="687">
        <v>0</v>
      </c>
      <c r="O266" s="687">
        <v>0</v>
      </c>
      <c r="P266" s="695">
        <v>0</v>
      </c>
      <c r="Q266" s="136"/>
      <c r="R266" s="136"/>
      <c r="S266" s="136"/>
      <c r="Z266" s="137"/>
      <c r="AE266" s="137"/>
    </row>
    <row r="267" spans="1:32" ht="13.5" thickBot="1">
      <c r="A267" s="668"/>
      <c r="B267" s="681" t="s">
        <v>830</v>
      </c>
      <c r="C267" s="687">
        <v>0</v>
      </c>
      <c r="D267" s="694">
        <v>0</v>
      </c>
      <c r="E267" s="694">
        <v>0</v>
      </c>
      <c r="F267" s="694">
        <v>0</v>
      </c>
      <c r="G267" s="694">
        <v>0</v>
      </c>
      <c r="H267" s="694">
        <v>0</v>
      </c>
      <c r="I267" s="687">
        <v>0</v>
      </c>
      <c r="J267" s="687">
        <v>0</v>
      </c>
      <c r="K267" s="694">
        <v>0</v>
      </c>
      <c r="L267" s="694">
        <v>0</v>
      </c>
      <c r="M267" s="694">
        <v>0</v>
      </c>
      <c r="N267" s="687">
        <v>0</v>
      </c>
      <c r="O267" s="687">
        <v>0</v>
      </c>
      <c r="P267" s="695">
        <v>0</v>
      </c>
      <c r="Q267" s="136"/>
      <c r="R267" s="136"/>
      <c r="S267" s="136"/>
      <c r="T267" s="142">
        <f t="shared" ref="T267:X267" si="261">C267-C266</f>
        <v>0</v>
      </c>
      <c r="U267" s="142">
        <f t="shared" si="261"/>
        <v>0</v>
      </c>
      <c r="V267" s="142">
        <f t="shared" si="261"/>
        <v>0</v>
      </c>
      <c r="W267" s="142">
        <f t="shared" si="261"/>
        <v>0</v>
      </c>
      <c r="X267" s="142">
        <f t="shared" si="261"/>
        <v>0</v>
      </c>
      <c r="Y267" s="142">
        <f t="shared" ref="Y267:AE267" si="262">H267-H266</f>
        <v>0</v>
      </c>
      <c r="Z267" s="143">
        <f t="shared" si="262"/>
        <v>0</v>
      </c>
      <c r="AA267" s="142">
        <f t="shared" si="262"/>
        <v>0</v>
      </c>
      <c r="AB267" s="142">
        <f t="shared" si="262"/>
        <v>0</v>
      </c>
      <c r="AC267" s="142">
        <f t="shared" si="262"/>
        <v>0</v>
      </c>
      <c r="AD267" s="142">
        <f t="shared" si="262"/>
        <v>0</v>
      </c>
      <c r="AE267" s="143">
        <f t="shared" si="262"/>
        <v>0</v>
      </c>
    </row>
    <row r="268" spans="1:32" ht="13.5" thickTop="1">
      <c r="A268" s="668"/>
      <c r="B268" s="709" t="s">
        <v>831</v>
      </c>
      <c r="C268" s="710">
        <v>4.3746373365041613</v>
      </c>
      <c r="D268" s="711">
        <v>4.5244</v>
      </c>
      <c r="E268" s="711">
        <v>0</v>
      </c>
      <c r="F268" s="711">
        <v>4.7321105527638192</v>
      </c>
      <c r="G268" s="711">
        <v>0</v>
      </c>
      <c r="H268" s="711">
        <v>0</v>
      </c>
      <c r="I268" s="710">
        <v>4.4082395581636185</v>
      </c>
      <c r="J268" s="710">
        <v>0</v>
      </c>
      <c r="K268" s="711">
        <v>3.7135845410628017</v>
      </c>
      <c r="L268" s="711">
        <v>3.604051172707889</v>
      </c>
      <c r="M268" s="711">
        <v>3.761016949152542</v>
      </c>
      <c r="N268" s="710">
        <v>3.6555703125000001</v>
      </c>
      <c r="O268" s="710">
        <v>0</v>
      </c>
      <c r="P268" s="712">
        <v>0</v>
      </c>
      <c r="Q268" s="150"/>
      <c r="R268" s="150"/>
      <c r="S268" s="150"/>
      <c r="T268" s="163"/>
      <c r="U268" s="163"/>
      <c r="V268" s="163"/>
      <c r="W268" s="163"/>
      <c r="X268" s="163"/>
      <c r="Y268" s="163"/>
      <c r="Z268" s="164"/>
      <c r="AA268" s="163"/>
      <c r="AB268" s="163"/>
      <c r="AC268" s="163"/>
      <c r="AD268" s="163"/>
      <c r="AE268" s="164"/>
      <c r="AF268" s="163"/>
    </row>
    <row r="269" spans="1:32" ht="13.5" thickBot="1">
      <c r="A269" s="668"/>
      <c r="B269" s="709" t="s">
        <v>832</v>
      </c>
      <c r="C269" s="710">
        <v>4.390044313146233</v>
      </c>
      <c r="D269" s="711">
        <v>4.6978991596638657</v>
      </c>
      <c r="E269" s="711">
        <v>0</v>
      </c>
      <c r="F269" s="711">
        <v>4.713853211009174</v>
      </c>
      <c r="G269" s="711">
        <v>0</v>
      </c>
      <c r="H269" s="711">
        <v>0</v>
      </c>
      <c r="I269" s="710">
        <v>4.4252577996715923</v>
      </c>
      <c r="J269" s="710">
        <v>0</v>
      </c>
      <c r="K269" s="711">
        <v>3.7720373665480422</v>
      </c>
      <c r="L269" s="711">
        <v>3.6626069518716577</v>
      </c>
      <c r="M269" s="711">
        <v>3.777741935483871</v>
      </c>
      <c r="N269" s="710">
        <v>3.7126348396501463</v>
      </c>
      <c r="O269" s="710">
        <v>0</v>
      </c>
      <c r="P269" s="712">
        <v>0</v>
      </c>
      <c r="Q269" s="157"/>
      <c r="R269" s="157"/>
      <c r="S269" s="157"/>
      <c r="T269" s="165">
        <f t="shared" ref="T269:X269" si="263">C269-C268</f>
        <v>1.540697664207169E-2</v>
      </c>
      <c r="U269" s="165">
        <f t="shared" si="263"/>
        <v>0.17349915966386575</v>
      </c>
      <c r="V269" s="165">
        <f t="shared" si="263"/>
        <v>0</v>
      </c>
      <c r="W269" s="165">
        <f t="shared" si="263"/>
        <v>-1.8257341754645218E-2</v>
      </c>
      <c r="X269" s="165">
        <f t="shared" si="263"/>
        <v>0</v>
      </c>
      <c r="Y269" s="165">
        <f t="shared" ref="Y269:AE269" si="264">H269-H268</f>
        <v>0</v>
      </c>
      <c r="Z269" s="166">
        <f t="shared" si="264"/>
        <v>1.7018241507973819E-2</v>
      </c>
      <c r="AA269" s="165">
        <f t="shared" si="264"/>
        <v>0</v>
      </c>
      <c r="AB269" s="165">
        <f t="shared" si="264"/>
        <v>5.8452825485240556E-2</v>
      </c>
      <c r="AC269" s="165">
        <f t="shared" si="264"/>
        <v>5.8555779163768751E-2</v>
      </c>
      <c r="AD269" s="165">
        <f t="shared" si="264"/>
        <v>1.6724986331329017E-2</v>
      </c>
      <c r="AE269" s="166">
        <f t="shared" si="264"/>
        <v>5.7064527150146205E-2</v>
      </c>
      <c r="AF269" s="167"/>
    </row>
    <row r="270" spans="1:32" ht="13.5" thickTop="1">
      <c r="A270" s="668"/>
      <c r="B270" s="681" t="s">
        <v>833</v>
      </c>
      <c r="C270" s="687">
        <v>4.9687806896551718</v>
      </c>
      <c r="D270" s="694">
        <v>5.45</v>
      </c>
      <c r="E270" s="694">
        <v>0</v>
      </c>
      <c r="F270" s="694">
        <v>5.1122350674373793</v>
      </c>
      <c r="G270" s="694">
        <v>0</v>
      </c>
      <c r="H270" s="694">
        <v>0</v>
      </c>
      <c r="I270" s="687">
        <v>5.0218733273862615</v>
      </c>
      <c r="J270" s="687">
        <v>0</v>
      </c>
      <c r="K270" s="694">
        <v>3.9153505237711523</v>
      </c>
      <c r="L270" s="694">
        <v>3.5525696830851472</v>
      </c>
      <c r="M270" s="694">
        <v>3.3000336700336699</v>
      </c>
      <c r="N270" s="687">
        <v>3.7054816598740277</v>
      </c>
      <c r="O270" s="687">
        <v>0</v>
      </c>
      <c r="P270" s="695">
        <v>0</v>
      </c>
      <c r="Q270" s="136"/>
      <c r="R270" s="136"/>
      <c r="S270" s="136"/>
      <c r="Z270" s="137"/>
      <c r="AE270" s="137"/>
    </row>
    <row r="271" spans="1:32">
      <c r="A271" s="668"/>
      <c r="B271" s="681" t="s">
        <v>834</v>
      </c>
      <c r="C271" s="687">
        <v>4.9605823003747487</v>
      </c>
      <c r="D271" s="694">
        <v>5.85</v>
      </c>
      <c r="E271" s="694">
        <v>0</v>
      </c>
      <c r="F271" s="694">
        <v>5.1963442940038682</v>
      </c>
      <c r="G271" s="694">
        <v>0</v>
      </c>
      <c r="H271" s="694">
        <v>0</v>
      </c>
      <c r="I271" s="687">
        <v>5.0514625612316308</v>
      </c>
      <c r="J271" s="687">
        <v>0</v>
      </c>
      <c r="K271" s="694">
        <v>3.918164502164502</v>
      </c>
      <c r="L271" s="694">
        <v>3.6876064489458451</v>
      </c>
      <c r="M271" s="694">
        <v>3.4140000000000001</v>
      </c>
      <c r="N271" s="687">
        <v>3.7743223515486282</v>
      </c>
      <c r="O271" s="687">
        <v>0</v>
      </c>
      <c r="P271" s="695">
        <v>0</v>
      </c>
      <c r="Q271" s="136"/>
      <c r="R271" s="136"/>
      <c r="S271" s="136"/>
      <c r="T271" s="142">
        <f t="shared" ref="T271:X271" si="265">C271-C270</f>
        <v>-8.1983892804231573E-3</v>
      </c>
      <c r="U271" s="142">
        <f t="shared" si="265"/>
        <v>0.39999999999999947</v>
      </c>
      <c r="V271" s="142">
        <f t="shared" si="265"/>
        <v>0</v>
      </c>
      <c r="W271" s="142">
        <f t="shared" si="265"/>
        <v>8.4109226566488893E-2</v>
      </c>
      <c r="X271" s="142">
        <f t="shared" si="265"/>
        <v>0</v>
      </c>
      <c r="Y271" s="142">
        <f t="shared" ref="Y271:AE271" si="266">H271-H270</f>
        <v>0</v>
      </c>
      <c r="Z271" s="143">
        <f t="shared" si="266"/>
        <v>2.9589233845369378E-2</v>
      </c>
      <c r="AA271" s="142">
        <f t="shared" si="266"/>
        <v>0</v>
      </c>
      <c r="AB271" s="142">
        <f t="shared" si="266"/>
        <v>2.8139783933496254E-3</v>
      </c>
      <c r="AC271" s="142">
        <f t="shared" si="266"/>
        <v>0.1350367658606979</v>
      </c>
      <c r="AD271" s="142">
        <f t="shared" si="266"/>
        <v>0.11396632996633027</v>
      </c>
      <c r="AE271" s="143">
        <f t="shared" si="266"/>
        <v>6.8840691674600496E-2</v>
      </c>
    </row>
    <row r="272" spans="1:32">
      <c r="A272" s="668"/>
      <c r="B272" s="681" t="s">
        <v>835</v>
      </c>
      <c r="C272" s="687">
        <v>6.3547727272727279</v>
      </c>
      <c r="D272" s="694">
        <v>10</v>
      </c>
      <c r="E272" s="694">
        <v>0</v>
      </c>
      <c r="F272" s="694">
        <v>4.62</v>
      </c>
      <c r="G272" s="694">
        <v>0</v>
      </c>
      <c r="H272" s="694">
        <v>0</v>
      </c>
      <c r="I272" s="687">
        <v>5.9198507462686569</v>
      </c>
      <c r="J272" s="687">
        <v>0</v>
      </c>
      <c r="K272" s="694">
        <v>5.1918750000000005</v>
      </c>
      <c r="L272" s="694">
        <v>6.16109375</v>
      </c>
      <c r="M272" s="694">
        <v>6.665</v>
      </c>
      <c r="N272" s="687">
        <v>5.6373668639053252</v>
      </c>
      <c r="O272" s="687">
        <v>0</v>
      </c>
      <c r="P272" s="695">
        <v>0</v>
      </c>
      <c r="Q272" s="136"/>
      <c r="R272" s="136"/>
      <c r="S272" s="136"/>
      <c r="Z272" s="137"/>
      <c r="AE272" s="137"/>
    </row>
    <row r="273" spans="1:33">
      <c r="A273" s="668"/>
      <c r="B273" s="681" t="s">
        <v>836</v>
      </c>
      <c r="C273" s="687">
        <v>6.1610810810810817</v>
      </c>
      <c r="D273" s="694">
        <v>10</v>
      </c>
      <c r="E273" s="694">
        <v>0</v>
      </c>
      <c r="F273" s="694">
        <v>5</v>
      </c>
      <c r="G273" s="694">
        <v>0</v>
      </c>
      <c r="H273" s="694">
        <v>0</v>
      </c>
      <c r="I273" s="687">
        <v>6.0204255319148947</v>
      </c>
      <c r="J273" s="687">
        <v>0</v>
      </c>
      <c r="K273" s="694">
        <v>5.5021556886227536</v>
      </c>
      <c r="L273" s="694">
        <v>5.6986614173228345</v>
      </c>
      <c r="M273" s="694">
        <v>5.843684210526316</v>
      </c>
      <c r="N273" s="687">
        <v>5.6026198083067085</v>
      </c>
      <c r="O273" s="687">
        <v>0</v>
      </c>
      <c r="P273" s="695">
        <v>0</v>
      </c>
      <c r="Q273" s="136"/>
      <c r="R273" s="136"/>
      <c r="S273" s="136"/>
      <c r="T273" s="142">
        <f t="shared" ref="T273:X273" si="267">C273-C272</f>
        <v>-0.19369164619164625</v>
      </c>
      <c r="U273" s="142">
        <f t="shared" si="267"/>
        <v>0</v>
      </c>
      <c r="V273" s="142">
        <f t="shared" si="267"/>
        <v>0</v>
      </c>
      <c r="W273" s="142">
        <f t="shared" si="267"/>
        <v>0.37999999999999989</v>
      </c>
      <c r="X273" s="142">
        <f t="shared" si="267"/>
        <v>0</v>
      </c>
      <c r="Y273" s="142">
        <f t="shared" ref="Y273:AE273" si="268">H273-H272</f>
        <v>0</v>
      </c>
      <c r="Z273" s="143">
        <f t="shared" si="268"/>
        <v>0.10057478564623779</v>
      </c>
      <c r="AA273" s="142">
        <f t="shared" si="268"/>
        <v>0</v>
      </c>
      <c r="AB273" s="142">
        <f t="shared" si="268"/>
        <v>0.31028068862275315</v>
      </c>
      <c r="AC273" s="142">
        <f t="shared" si="268"/>
        <v>-0.46243233267716555</v>
      </c>
      <c r="AD273" s="142">
        <f t="shared" si="268"/>
        <v>-0.821315789473684</v>
      </c>
      <c r="AE273" s="143">
        <f t="shared" si="268"/>
        <v>-3.4747055598616683E-2</v>
      </c>
    </row>
    <row r="274" spans="1:33">
      <c r="A274" s="668"/>
      <c r="B274" s="681" t="s">
        <v>837</v>
      </c>
      <c r="C274" s="687">
        <v>0</v>
      </c>
      <c r="D274" s="694">
        <v>0</v>
      </c>
      <c r="E274" s="694">
        <v>0</v>
      </c>
      <c r="F274" s="694">
        <v>0</v>
      </c>
      <c r="G274" s="694">
        <v>0</v>
      </c>
      <c r="H274" s="694">
        <v>0</v>
      </c>
      <c r="I274" s="687">
        <v>0</v>
      </c>
      <c r="J274" s="687">
        <v>0</v>
      </c>
      <c r="K274" s="694">
        <v>0</v>
      </c>
      <c r="L274" s="694">
        <v>0</v>
      </c>
      <c r="M274" s="694">
        <v>0</v>
      </c>
      <c r="N274" s="687">
        <v>0</v>
      </c>
      <c r="O274" s="687">
        <v>0</v>
      </c>
      <c r="P274" s="695">
        <v>0</v>
      </c>
      <c r="Q274" s="136"/>
      <c r="R274" s="136"/>
      <c r="S274" s="136"/>
      <c r="Z274" s="137"/>
      <c r="AE274" s="137"/>
    </row>
    <row r="275" spans="1:33" ht="13.5" thickBot="1">
      <c r="A275" s="668"/>
      <c r="B275" s="681" t="s">
        <v>838</v>
      </c>
      <c r="C275" s="687">
        <v>0</v>
      </c>
      <c r="D275" s="694">
        <v>0</v>
      </c>
      <c r="E275" s="694">
        <v>0</v>
      </c>
      <c r="F275" s="694">
        <v>0</v>
      </c>
      <c r="G275" s="694">
        <v>0</v>
      </c>
      <c r="H275" s="694">
        <v>0</v>
      </c>
      <c r="I275" s="687">
        <v>0</v>
      </c>
      <c r="J275" s="687">
        <v>0</v>
      </c>
      <c r="K275" s="694">
        <v>0</v>
      </c>
      <c r="L275" s="694">
        <v>0</v>
      </c>
      <c r="M275" s="694">
        <v>0</v>
      </c>
      <c r="N275" s="687">
        <v>0</v>
      </c>
      <c r="O275" s="687">
        <v>0</v>
      </c>
      <c r="P275" s="695">
        <v>0</v>
      </c>
      <c r="Q275" s="136"/>
      <c r="R275" s="136"/>
      <c r="S275" s="136"/>
      <c r="T275" s="142">
        <f t="shared" ref="T275:X275" si="269">C275-C274</f>
        <v>0</v>
      </c>
      <c r="U275" s="142">
        <f t="shared" si="269"/>
        <v>0</v>
      </c>
      <c r="V275" s="142">
        <f t="shared" si="269"/>
        <v>0</v>
      </c>
      <c r="W275" s="142">
        <f t="shared" si="269"/>
        <v>0</v>
      </c>
      <c r="X275" s="142">
        <f t="shared" si="269"/>
        <v>0</v>
      </c>
      <c r="Y275" s="142">
        <f t="shared" ref="Y275:AE275" si="270">H275-H274</f>
        <v>0</v>
      </c>
      <c r="Z275" s="143">
        <f t="shared" si="270"/>
        <v>0</v>
      </c>
      <c r="AA275" s="142">
        <f t="shared" si="270"/>
        <v>0</v>
      </c>
      <c r="AB275" s="142">
        <f t="shared" si="270"/>
        <v>0</v>
      </c>
      <c r="AC275" s="142">
        <f t="shared" si="270"/>
        <v>0</v>
      </c>
      <c r="AD275" s="142">
        <f t="shared" si="270"/>
        <v>0</v>
      </c>
      <c r="AE275" s="143">
        <f t="shared" si="270"/>
        <v>0</v>
      </c>
    </row>
    <row r="276" spans="1:33" ht="13.5" thickTop="1">
      <c r="A276" s="668"/>
      <c r="B276" s="681" t="s">
        <v>839</v>
      </c>
      <c r="C276" s="687">
        <v>4.9854020168983375</v>
      </c>
      <c r="D276" s="694">
        <v>5.4766081871345031</v>
      </c>
      <c r="E276" s="694">
        <v>0</v>
      </c>
      <c r="F276" s="694">
        <v>5.0930925925925932</v>
      </c>
      <c r="G276" s="694">
        <v>0</v>
      </c>
      <c r="H276" s="694">
        <v>0</v>
      </c>
      <c r="I276" s="687">
        <v>5.0350933860689953</v>
      </c>
      <c r="J276" s="687">
        <v>0</v>
      </c>
      <c r="K276" s="694">
        <v>4.0070082273747198</v>
      </c>
      <c r="L276" s="694">
        <v>3.674117218784128</v>
      </c>
      <c r="M276" s="694">
        <v>3.49231746031746</v>
      </c>
      <c r="N276" s="687">
        <v>3.8193200836820083</v>
      </c>
      <c r="O276" s="687">
        <v>0</v>
      </c>
      <c r="P276" s="695">
        <v>0</v>
      </c>
      <c r="Q276" s="150"/>
      <c r="R276" s="150"/>
      <c r="S276" s="150"/>
      <c r="T276" s="163"/>
      <c r="U276" s="163"/>
      <c r="V276" s="163"/>
      <c r="W276" s="163"/>
      <c r="X276" s="163"/>
      <c r="Y276" s="163"/>
      <c r="Z276" s="164"/>
      <c r="AA276" s="163"/>
      <c r="AB276" s="163"/>
      <c r="AC276" s="163"/>
      <c r="AD276" s="163"/>
      <c r="AE276" s="164"/>
      <c r="AF276" s="163"/>
    </row>
    <row r="277" spans="1:33" ht="13.5" thickBot="1">
      <c r="A277" s="668"/>
      <c r="B277" s="681" t="s">
        <v>840</v>
      </c>
      <c r="C277" s="687">
        <v>4.973251568739304</v>
      </c>
      <c r="D277" s="694">
        <v>5.8637417218543044</v>
      </c>
      <c r="E277" s="694">
        <v>0</v>
      </c>
      <c r="F277" s="694">
        <v>5.1929847908745241</v>
      </c>
      <c r="G277" s="694">
        <v>0</v>
      </c>
      <c r="H277" s="694">
        <v>0</v>
      </c>
      <c r="I277" s="687">
        <v>5.0619704660821414</v>
      </c>
      <c r="J277" s="687">
        <v>0</v>
      </c>
      <c r="K277" s="694">
        <v>4.0249576100121116</v>
      </c>
      <c r="L277" s="694">
        <v>3.7879222309505112</v>
      </c>
      <c r="M277" s="694">
        <v>3.542590529247911</v>
      </c>
      <c r="N277" s="687">
        <v>3.8806503158677064</v>
      </c>
      <c r="O277" s="687">
        <v>0</v>
      </c>
      <c r="P277" s="695">
        <v>0</v>
      </c>
      <c r="Q277" s="157"/>
      <c r="R277" s="157"/>
      <c r="S277" s="157"/>
      <c r="T277" s="165">
        <f t="shared" ref="T277:X277" si="271">C277-C276</f>
        <v>-1.2150448159033544E-2</v>
      </c>
      <c r="U277" s="165">
        <f t="shared" si="271"/>
        <v>0.38713353471980128</v>
      </c>
      <c r="V277" s="165">
        <f t="shared" si="271"/>
        <v>0</v>
      </c>
      <c r="W277" s="165">
        <f t="shared" si="271"/>
        <v>9.9892198281930966E-2</v>
      </c>
      <c r="X277" s="165">
        <f t="shared" si="271"/>
        <v>0</v>
      </c>
      <c r="Y277" s="165">
        <f t="shared" ref="Y277:AE277" si="272">H277-H276</f>
        <v>0</v>
      </c>
      <c r="Z277" s="166">
        <f t="shared" si="272"/>
        <v>2.6877080013146148E-2</v>
      </c>
      <c r="AA277" s="165">
        <f t="shared" si="272"/>
        <v>0</v>
      </c>
      <c r="AB277" s="165">
        <f t="shared" si="272"/>
        <v>1.7949382637391764E-2</v>
      </c>
      <c r="AC277" s="165">
        <f t="shared" si="272"/>
        <v>0.11380501216638317</v>
      </c>
      <c r="AD277" s="165">
        <f t="shared" si="272"/>
        <v>5.0273068930450915E-2</v>
      </c>
      <c r="AE277" s="166">
        <f t="shared" si="272"/>
        <v>6.1330232185698108E-2</v>
      </c>
      <c r="AF277" s="167"/>
    </row>
    <row r="278" spans="1:33" ht="13.5" thickTop="1">
      <c r="A278" s="668"/>
      <c r="B278" s="681" t="s">
        <v>841</v>
      </c>
      <c r="C278" s="687">
        <v>3.3800556257901389</v>
      </c>
      <c r="D278" s="694">
        <v>3.8100000000000005</v>
      </c>
      <c r="E278" s="694">
        <v>0</v>
      </c>
      <c r="F278" s="694">
        <v>3.0756210902591601</v>
      </c>
      <c r="G278" s="694">
        <v>0</v>
      </c>
      <c r="H278" s="694">
        <v>0</v>
      </c>
      <c r="I278" s="687">
        <v>3.3515015451736043</v>
      </c>
      <c r="J278" s="687">
        <v>0</v>
      </c>
      <c r="K278" s="694">
        <v>3.5546719160104989</v>
      </c>
      <c r="L278" s="694">
        <v>3.1461597281223446</v>
      </c>
      <c r="M278" s="694">
        <v>3.0293749999999999</v>
      </c>
      <c r="N278" s="687">
        <v>3.3347847682119212</v>
      </c>
      <c r="O278" s="687">
        <v>0</v>
      </c>
      <c r="P278" s="695">
        <v>0</v>
      </c>
      <c r="Q278" s="136"/>
      <c r="R278" s="136"/>
      <c r="S278" s="136"/>
      <c r="Z278" s="137"/>
      <c r="AE278" s="137"/>
    </row>
    <row r="279" spans="1:33">
      <c r="A279" s="668"/>
      <c r="B279" s="681" t="s">
        <v>842</v>
      </c>
      <c r="C279" s="687">
        <v>3.3973390151515153</v>
      </c>
      <c r="D279" s="694">
        <v>4.29</v>
      </c>
      <c r="E279" s="694">
        <v>0</v>
      </c>
      <c r="F279" s="694">
        <v>3.2000410846343468</v>
      </c>
      <c r="G279" s="694">
        <v>0</v>
      </c>
      <c r="H279" s="694">
        <v>0</v>
      </c>
      <c r="I279" s="687">
        <v>3.4113445957593518</v>
      </c>
      <c r="J279" s="687">
        <v>0</v>
      </c>
      <c r="K279" s="694">
        <v>3.30978397839784</v>
      </c>
      <c r="L279" s="694">
        <v>3.1854092827004217</v>
      </c>
      <c r="M279" s="694">
        <v>3.0487500000000005</v>
      </c>
      <c r="N279" s="687">
        <v>3.2364368770764118</v>
      </c>
      <c r="O279" s="687">
        <v>0</v>
      </c>
      <c r="P279" s="695">
        <v>0</v>
      </c>
      <c r="Q279" s="136"/>
      <c r="R279" s="136"/>
      <c r="S279" s="136"/>
      <c r="T279" s="142">
        <f t="shared" ref="T279:X279" si="273">C279-C278</f>
        <v>1.7283389361376411E-2</v>
      </c>
      <c r="U279" s="142">
        <f t="shared" si="273"/>
        <v>0.47999999999999954</v>
      </c>
      <c r="V279" s="142">
        <f t="shared" si="273"/>
        <v>0</v>
      </c>
      <c r="W279" s="142">
        <f t="shared" si="273"/>
        <v>0.12441999437518669</v>
      </c>
      <c r="X279" s="142">
        <f t="shared" si="273"/>
        <v>0</v>
      </c>
      <c r="Y279" s="142">
        <f t="shared" ref="Y279:AE279" si="274">H279-H278</f>
        <v>0</v>
      </c>
      <c r="Z279" s="143">
        <f t="shared" si="274"/>
        <v>5.9843050585747459E-2</v>
      </c>
      <c r="AA279" s="142">
        <f t="shared" si="274"/>
        <v>0</v>
      </c>
      <c r="AB279" s="142">
        <f t="shared" si="274"/>
        <v>-0.24488793761265892</v>
      </c>
      <c r="AC279" s="142">
        <f t="shared" si="274"/>
        <v>3.9249554578077106E-2</v>
      </c>
      <c r="AD279" s="142">
        <f t="shared" si="274"/>
        <v>1.9375000000000586E-2</v>
      </c>
      <c r="AE279" s="143">
        <f t="shared" si="274"/>
        <v>-9.8347891135509347E-2</v>
      </c>
    </row>
    <row r="280" spans="1:33">
      <c r="A280" s="668"/>
      <c r="B280" s="681" t="s">
        <v>843</v>
      </c>
      <c r="C280" s="687">
        <v>3.6668103448275868</v>
      </c>
      <c r="D280" s="694">
        <v>5.94</v>
      </c>
      <c r="E280" s="694">
        <v>0</v>
      </c>
      <c r="F280" s="694">
        <v>3.8199999999999994</v>
      </c>
      <c r="G280" s="694">
        <v>0</v>
      </c>
      <c r="H280" s="694">
        <v>0</v>
      </c>
      <c r="I280" s="687">
        <v>3.8584631147540991</v>
      </c>
      <c r="J280" s="687">
        <v>0</v>
      </c>
      <c r="K280" s="694">
        <v>4.8938120104438632</v>
      </c>
      <c r="L280" s="694">
        <v>4.7644649446494469</v>
      </c>
      <c r="M280" s="694">
        <v>3.3745454545454545</v>
      </c>
      <c r="N280" s="687">
        <v>4.7265162200282074</v>
      </c>
      <c r="O280" s="687">
        <v>0</v>
      </c>
      <c r="P280" s="695">
        <v>0</v>
      </c>
      <c r="Q280" s="136"/>
      <c r="R280" s="136"/>
      <c r="S280" s="136"/>
      <c r="Z280" s="137"/>
      <c r="AE280" s="137"/>
    </row>
    <row r="281" spans="1:33">
      <c r="A281" s="668"/>
      <c r="B281" s="681" t="s">
        <v>844</v>
      </c>
      <c r="C281" s="687">
        <v>4.1284910485933501</v>
      </c>
      <c r="D281" s="694">
        <v>5.54</v>
      </c>
      <c r="E281" s="694">
        <v>0</v>
      </c>
      <c r="F281" s="694">
        <v>4.6191489361702125</v>
      </c>
      <c r="G281" s="694">
        <v>0</v>
      </c>
      <c r="H281" s="694">
        <v>0</v>
      </c>
      <c r="I281" s="687">
        <v>4.3376271186440674</v>
      </c>
      <c r="J281" s="687">
        <v>0</v>
      </c>
      <c r="K281" s="694">
        <v>5.107034120734907</v>
      </c>
      <c r="L281" s="694">
        <v>4.6587500000000004</v>
      </c>
      <c r="M281" s="694">
        <v>3.236315789473684</v>
      </c>
      <c r="N281" s="687">
        <v>4.7796630727762794</v>
      </c>
      <c r="O281" s="687">
        <v>0</v>
      </c>
      <c r="P281" s="695">
        <v>0</v>
      </c>
      <c r="Q281" s="136"/>
      <c r="R281" s="136"/>
      <c r="S281" s="136"/>
      <c r="T281" s="142">
        <f t="shared" ref="T281:X281" si="275">C281-C280</f>
        <v>0.46168070376576331</v>
      </c>
      <c r="U281" s="142">
        <f t="shared" si="275"/>
        <v>-0.40000000000000036</v>
      </c>
      <c r="V281" s="142">
        <f t="shared" si="275"/>
        <v>0</v>
      </c>
      <c r="W281" s="142">
        <f t="shared" si="275"/>
        <v>0.7991489361702131</v>
      </c>
      <c r="X281" s="142">
        <f t="shared" si="275"/>
        <v>0</v>
      </c>
      <c r="Y281" s="142">
        <f t="shared" ref="Y281:AE281" si="276">H281-H280</f>
        <v>0</v>
      </c>
      <c r="Z281" s="143">
        <f t="shared" si="276"/>
        <v>0.47916400388996827</v>
      </c>
      <c r="AA281" s="142">
        <f t="shared" si="276"/>
        <v>0</v>
      </c>
      <c r="AB281" s="142">
        <f t="shared" si="276"/>
        <v>0.21322211029104388</v>
      </c>
      <c r="AC281" s="142">
        <f t="shared" si="276"/>
        <v>-0.10571494464944653</v>
      </c>
      <c r="AD281" s="142">
        <f t="shared" si="276"/>
        <v>-0.13822966507177048</v>
      </c>
      <c r="AE281" s="143">
        <f t="shared" si="276"/>
        <v>5.3146852748072071E-2</v>
      </c>
    </row>
    <row r="282" spans="1:33">
      <c r="A282" s="668"/>
      <c r="B282" s="681" t="s">
        <v>845</v>
      </c>
      <c r="C282" s="687">
        <v>0</v>
      </c>
      <c r="D282" s="694">
        <v>0</v>
      </c>
      <c r="E282" s="694">
        <v>0</v>
      </c>
      <c r="F282" s="694">
        <v>0</v>
      </c>
      <c r="G282" s="694">
        <v>0</v>
      </c>
      <c r="H282" s="694">
        <v>0</v>
      </c>
      <c r="I282" s="687">
        <v>0</v>
      </c>
      <c r="J282" s="687">
        <v>0</v>
      </c>
      <c r="K282" s="694">
        <v>0</v>
      </c>
      <c r="L282" s="694">
        <v>0</v>
      </c>
      <c r="M282" s="694">
        <v>0</v>
      </c>
      <c r="N282" s="687">
        <v>0</v>
      </c>
      <c r="O282" s="687">
        <v>0</v>
      </c>
      <c r="P282" s="695">
        <v>0</v>
      </c>
      <c r="Q282" s="136"/>
      <c r="R282" s="136"/>
      <c r="S282" s="136"/>
      <c r="Z282" s="137"/>
      <c r="AE282" s="137"/>
    </row>
    <row r="283" spans="1:33" ht="13.5" thickBot="1">
      <c r="A283" s="668"/>
      <c r="B283" s="681" t="s">
        <v>846</v>
      </c>
      <c r="C283" s="687">
        <v>0</v>
      </c>
      <c r="D283" s="694">
        <v>0</v>
      </c>
      <c r="E283" s="694">
        <v>0</v>
      </c>
      <c r="F283" s="694">
        <v>0</v>
      </c>
      <c r="G283" s="694">
        <v>0</v>
      </c>
      <c r="H283" s="694">
        <v>0</v>
      </c>
      <c r="I283" s="687">
        <v>0</v>
      </c>
      <c r="J283" s="687">
        <v>0</v>
      </c>
      <c r="K283" s="694">
        <v>0</v>
      </c>
      <c r="L283" s="694">
        <v>0</v>
      </c>
      <c r="M283" s="694">
        <v>0</v>
      </c>
      <c r="N283" s="687">
        <v>0</v>
      </c>
      <c r="O283" s="687">
        <v>0</v>
      </c>
      <c r="P283" s="695">
        <v>0</v>
      </c>
      <c r="Q283" s="136"/>
      <c r="R283" s="136"/>
      <c r="S283" s="136"/>
      <c r="T283" s="142">
        <f t="shared" ref="T283:X283" si="277">C283-C282</f>
        <v>0</v>
      </c>
      <c r="U283" s="169">
        <f t="shared" si="277"/>
        <v>0</v>
      </c>
      <c r="V283" s="142">
        <f t="shared" si="277"/>
        <v>0</v>
      </c>
      <c r="W283" s="142">
        <f t="shared" si="277"/>
        <v>0</v>
      </c>
      <c r="X283" s="142">
        <f t="shared" si="277"/>
        <v>0</v>
      </c>
      <c r="Y283" s="142">
        <f t="shared" ref="Y283:AE283" si="278">H283-H282</f>
        <v>0</v>
      </c>
      <c r="Z283" s="174">
        <f t="shared" si="278"/>
        <v>0</v>
      </c>
      <c r="AA283" s="142">
        <f t="shared" si="278"/>
        <v>0</v>
      </c>
      <c r="AB283" s="142">
        <f t="shared" si="278"/>
        <v>0</v>
      </c>
      <c r="AC283" s="142">
        <f t="shared" si="278"/>
        <v>0</v>
      </c>
      <c r="AD283" s="142">
        <f t="shared" si="278"/>
        <v>0</v>
      </c>
      <c r="AE283" s="143">
        <f t="shared" si="278"/>
        <v>0</v>
      </c>
      <c r="AG283" s="67" t="s">
        <v>861</v>
      </c>
    </row>
    <row r="284" spans="1:33" ht="13.5" thickTop="1">
      <c r="A284" s="668"/>
      <c r="B284" s="681" t="s">
        <v>847</v>
      </c>
      <c r="C284" s="687">
        <v>3.4032465721589591</v>
      </c>
      <c r="D284" s="694">
        <v>3.9670932754880699</v>
      </c>
      <c r="E284" s="694">
        <v>0</v>
      </c>
      <c r="F284" s="694">
        <v>3.1400326530612244</v>
      </c>
      <c r="G284" s="694">
        <v>0</v>
      </c>
      <c r="H284" s="694">
        <v>0</v>
      </c>
      <c r="I284" s="687">
        <v>3.3928101519452336</v>
      </c>
      <c r="J284" s="687">
        <v>0</v>
      </c>
      <c r="K284" s="694">
        <v>3.8907732634338137</v>
      </c>
      <c r="L284" s="694">
        <v>3.4490331491712705</v>
      </c>
      <c r="M284" s="694">
        <v>3.1550993377483443</v>
      </c>
      <c r="N284" s="687">
        <v>3.6505407999999995</v>
      </c>
      <c r="O284" s="687">
        <v>0</v>
      </c>
      <c r="P284" s="695">
        <v>0</v>
      </c>
      <c r="Q284" s="150"/>
      <c r="R284" s="150"/>
      <c r="S284" s="150"/>
      <c r="T284" s="163"/>
      <c r="U284" s="163"/>
      <c r="V284" s="163"/>
      <c r="W284" s="163"/>
      <c r="X284" s="163"/>
      <c r="Y284" s="163"/>
      <c r="Z284" s="164"/>
      <c r="AA284" s="163"/>
      <c r="AB284" s="163"/>
      <c r="AC284" s="163"/>
      <c r="AD284" s="163"/>
      <c r="AE284" s="164"/>
      <c r="AF284" s="163"/>
    </row>
    <row r="285" spans="1:33" ht="13.5" thickBot="1">
      <c r="A285" s="668"/>
      <c r="B285" s="681" t="s">
        <v>848</v>
      </c>
      <c r="C285" s="687">
        <v>3.4592849404117008</v>
      </c>
      <c r="D285" s="694">
        <v>4.4316256157635472</v>
      </c>
      <c r="E285" s="694">
        <v>0</v>
      </c>
      <c r="F285" s="694">
        <v>3.3017925247902369</v>
      </c>
      <c r="G285" s="694">
        <v>0</v>
      </c>
      <c r="H285" s="694">
        <v>0</v>
      </c>
      <c r="I285" s="687">
        <v>3.4890224257738467</v>
      </c>
      <c r="J285" s="687">
        <v>0</v>
      </c>
      <c r="K285" s="694">
        <v>3.7687332439678283</v>
      </c>
      <c r="L285" s="694">
        <v>3.4862122229684354</v>
      </c>
      <c r="M285" s="694">
        <v>3.1120118343195262</v>
      </c>
      <c r="N285" s="687">
        <v>3.5999523809523812</v>
      </c>
      <c r="O285" s="687">
        <v>0</v>
      </c>
      <c r="P285" s="695">
        <v>0</v>
      </c>
      <c r="Q285" s="157"/>
      <c r="R285" s="157"/>
      <c r="S285" s="157"/>
      <c r="T285" s="165">
        <f t="shared" ref="T285:X285" si="279">C285-C284</f>
        <v>5.6038368252741666E-2</v>
      </c>
      <c r="U285" s="165">
        <f t="shared" si="279"/>
        <v>0.4645323402754773</v>
      </c>
      <c r="V285" s="165">
        <f t="shared" si="279"/>
        <v>0</v>
      </c>
      <c r="W285" s="165">
        <f t="shared" si="279"/>
        <v>0.16175987172901252</v>
      </c>
      <c r="X285" s="165">
        <f t="shared" si="279"/>
        <v>0</v>
      </c>
      <c r="Y285" s="165">
        <f t="shared" ref="Y285:AE285" si="280">H285-H284</f>
        <v>0</v>
      </c>
      <c r="Z285" s="166">
        <f t="shared" si="280"/>
        <v>9.6212273828613082E-2</v>
      </c>
      <c r="AA285" s="165">
        <f t="shared" si="280"/>
        <v>0</v>
      </c>
      <c r="AB285" s="165">
        <f t="shared" si="280"/>
        <v>-0.12204001946598542</v>
      </c>
      <c r="AC285" s="165">
        <f t="shared" si="280"/>
        <v>3.7179073797164897E-2</v>
      </c>
      <c r="AD285" s="165">
        <f t="shared" si="280"/>
        <v>-4.3087503428818064E-2</v>
      </c>
      <c r="AE285" s="166">
        <f t="shared" si="280"/>
        <v>-5.0588419047618238E-2</v>
      </c>
      <c r="AF285" s="167"/>
    </row>
    <row r="286" spans="1:33" ht="13.5" thickTop="1">
      <c r="A286" s="668"/>
      <c r="B286" s="681" t="s">
        <v>849</v>
      </c>
      <c r="C286" s="687">
        <v>4.0799648506151138</v>
      </c>
      <c r="D286" s="694">
        <v>4.5199999999999996</v>
      </c>
      <c r="E286" s="694">
        <v>0</v>
      </c>
      <c r="F286" s="694">
        <v>4.1836585365853658</v>
      </c>
      <c r="G286" s="694">
        <v>0</v>
      </c>
      <c r="H286" s="694">
        <v>0</v>
      </c>
      <c r="I286" s="687">
        <v>4.1523225030084232</v>
      </c>
      <c r="J286" s="687">
        <v>0</v>
      </c>
      <c r="K286" s="694">
        <v>6.1900395256916996</v>
      </c>
      <c r="L286" s="694">
        <v>5.9084686064318532</v>
      </c>
      <c r="M286" s="694">
        <v>6.56</v>
      </c>
      <c r="N286" s="687">
        <v>6.0732667126119901</v>
      </c>
      <c r="O286" s="687">
        <v>0</v>
      </c>
      <c r="P286" s="695">
        <v>0</v>
      </c>
      <c r="Q286" s="136"/>
      <c r="R286" s="136"/>
      <c r="S286" s="136"/>
      <c r="Z286" s="137"/>
      <c r="AE286" s="137"/>
    </row>
    <row r="287" spans="1:33">
      <c r="A287" s="668"/>
      <c r="B287" s="681" t="s">
        <v>850</v>
      </c>
      <c r="C287" s="687">
        <v>3.92508078994614</v>
      </c>
      <c r="D287" s="694">
        <v>3.6300000000000003</v>
      </c>
      <c r="E287" s="694">
        <v>0</v>
      </c>
      <c r="F287" s="694">
        <v>4.3642783505154634</v>
      </c>
      <c r="G287" s="694">
        <v>0</v>
      </c>
      <c r="H287" s="694">
        <v>0</v>
      </c>
      <c r="I287" s="687">
        <v>3.9922314049586776</v>
      </c>
      <c r="J287" s="687">
        <v>0</v>
      </c>
      <c r="K287" s="694">
        <v>6.7419877675840985</v>
      </c>
      <c r="L287" s="694">
        <v>6.2685483870967742</v>
      </c>
      <c r="M287" s="694">
        <v>7.0211627906976739</v>
      </c>
      <c r="N287" s="687">
        <v>6.5410517928286858</v>
      </c>
      <c r="O287" s="687">
        <v>0</v>
      </c>
      <c r="P287" s="695">
        <v>0</v>
      </c>
      <c r="Q287" s="136"/>
      <c r="R287" s="136"/>
      <c r="S287" s="136"/>
      <c r="T287" s="142">
        <f t="shared" ref="T287:X287" si="281">C287-C286</f>
        <v>-0.15488406066897387</v>
      </c>
      <c r="U287" s="142">
        <f t="shared" si="281"/>
        <v>-0.88999999999999924</v>
      </c>
      <c r="V287" s="142">
        <f t="shared" si="281"/>
        <v>0</v>
      </c>
      <c r="W287" s="142">
        <f t="shared" si="281"/>
        <v>0.18061981393009763</v>
      </c>
      <c r="X287" s="142">
        <f t="shared" si="281"/>
        <v>0</v>
      </c>
      <c r="Y287" s="142">
        <f t="shared" ref="Y287:AE287" si="282">H287-H286</f>
        <v>0</v>
      </c>
      <c r="Z287" s="143">
        <f t="shared" si="282"/>
        <v>-0.16009109804974564</v>
      </c>
      <c r="AA287" s="142">
        <f t="shared" si="282"/>
        <v>0</v>
      </c>
      <c r="AB287" s="142">
        <f t="shared" si="282"/>
        <v>0.55194824189239888</v>
      </c>
      <c r="AC287" s="142">
        <f t="shared" si="282"/>
        <v>0.36007978066492097</v>
      </c>
      <c r="AD287" s="142">
        <f t="shared" si="282"/>
        <v>0.4611627906976743</v>
      </c>
      <c r="AE287" s="143">
        <f t="shared" si="282"/>
        <v>0.46778508021669563</v>
      </c>
    </row>
    <row r="288" spans="1:33">
      <c r="A288" s="668"/>
      <c r="B288" s="681" t="s">
        <v>851</v>
      </c>
      <c r="C288" s="687">
        <v>4.1983127042281412</v>
      </c>
      <c r="D288" s="694">
        <v>4.5283404255319155</v>
      </c>
      <c r="E288" s="694">
        <v>0</v>
      </c>
      <c r="F288" s="694">
        <v>3.8294486899563314</v>
      </c>
      <c r="G288" s="694">
        <v>0</v>
      </c>
      <c r="H288" s="694">
        <v>0</v>
      </c>
      <c r="I288" s="687">
        <v>4.1699129826742283</v>
      </c>
      <c r="J288" s="687">
        <v>0</v>
      </c>
      <c r="K288" s="694">
        <v>3.7704671469111544</v>
      </c>
      <c r="L288" s="694">
        <v>3.4614456415279133</v>
      </c>
      <c r="M288" s="694">
        <v>3.3419881889763778</v>
      </c>
      <c r="N288" s="687">
        <v>3.5943613890523842</v>
      </c>
      <c r="O288" s="687">
        <v>0</v>
      </c>
      <c r="P288" s="695">
        <v>0</v>
      </c>
      <c r="Q288" s="136"/>
      <c r="R288" s="136"/>
      <c r="S288" s="136"/>
      <c r="Z288" s="137"/>
      <c r="AE288" s="137"/>
    </row>
    <row r="289" spans="1:33">
      <c r="A289" s="668"/>
      <c r="B289" s="681" t="s">
        <v>852</v>
      </c>
      <c r="C289" s="687">
        <v>4.1760665832772057</v>
      </c>
      <c r="D289" s="694">
        <v>4.9476863753213367</v>
      </c>
      <c r="E289" s="694">
        <v>0</v>
      </c>
      <c r="F289" s="694">
        <v>3.8960934291581109</v>
      </c>
      <c r="G289" s="694">
        <v>0</v>
      </c>
      <c r="H289" s="694">
        <v>0</v>
      </c>
      <c r="I289" s="687">
        <v>4.1802538303224335</v>
      </c>
      <c r="J289" s="687">
        <v>0</v>
      </c>
      <c r="K289" s="694">
        <v>3.7257174787662048</v>
      </c>
      <c r="L289" s="694">
        <v>3.5503680127312505</v>
      </c>
      <c r="M289" s="694">
        <v>3.4062390158172233</v>
      </c>
      <c r="N289" s="687">
        <v>3.62013008937438</v>
      </c>
      <c r="O289" s="687">
        <v>0</v>
      </c>
      <c r="P289" s="695">
        <v>0</v>
      </c>
      <c r="Q289" s="136"/>
      <c r="R289" s="136"/>
      <c r="S289" s="136"/>
      <c r="T289" s="142">
        <f t="shared" ref="T289:X289" si="283">C289-C288</f>
        <v>-2.2246120950935477E-2</v>
      </c>
      <c r="U289" s="142">
        <f t="shared" si="283"/>
        <v>0.41934594978942119</v>
      </c>
      <c r="V289" s="142">
        <f t="shared" si="283"/>
        <v>0</v>
      </c>
      <c r="W289" s="142">
        <f t="shared" si="283"/>
        <v>6.664473920177949E-2</v>
      </c>
      <c r="X289" s="142">
        <f t="shared" si="283"/>
        <v>0</v>
      </c>
      <c r="Y289" s="142">
        <f t="shared" ref="Y289:AE289" si="284">H289-H288</f>
        <v>0</v>
      </c>
      <c r="Z289" s="143">
        <f t="shared" si="284"/>
        <v>1.0340847648205198E-2</v>
      </c>
      <c r="AA289" s="142">
        <f t="shared" si="284"/>
        <v>0</v>
      </c>
      <c r="AB289" s="142">
        <f t="shared" si="284"/>
        <v>-4.4749668144949517E-2</v>
      </c>
      <c r="AC289" s="142">
        <f t="shared" si="284"/>
        <v>8.8922371203337125E-2</v>
      </c>
      <c r="AD289" s="142">
        <f t="shared" si="284"/>
        <v>6.4250826840845487E-2</v>
      </c>
      <c r="AE289" s="143">
        <f t="shared" si="284"/>
        <v>2.5768700321995741E-2</v>
      </c>
    </row>
    <row r="290" spans="1:33">
      <c r="A290" s="668"/>
      <c r="B290" s="681" t="s">
        <v>853</v>
      </c>
      <c r="C290" s="687">
        <v>3.9748989898989899</v>
      </c>
      <c r="D290" s="694">
        <v>6.2357894736842105</v>
      </c>
      <c r="E290" s="694">
        <v>0</v>
      </c>
      <c r="F290" s="694">
        <v>3.9617424242424244</v>
      </c>
      <c r="G290" s="694">
        <v>0</v>
      </c>
      <c r="H290" s="694">
        <v>0</v>
      </c>
      <c r="I290" s="687">
        <v>4.123621908127209</v>
      </c>
      <c r="J290" s="687">
        <v>0</v>
      </c>
      <c r="K290" s="694">
        <v>4.9283027522935772</v>
      </c>
      <c r="L290" s="694">
        <v>5.0044668008048294</v>
      </c>
      <c r="M290" s="694">
        <v>4.2443421052631578</v>
      </c>
      <c r="N290" s="687">
        <v>4.9167889160554195</v>
      </c>
      <c r="O290" s="687">
        <v>0</v>
      </c>
      <c r="P290" s="695">
        <v>0</v>
      </c>
      <c r="Q290" s="136"/>
      <c r="R290" s="136"/>
      <c r="S290" s="136"/>
      <c r="Z290" s="137"/>
      <c r="AE290" s="137"/>
    </row>
    <row r="291" spans="1:33">
      <c r="A291" s="668"/>
      <c r="B291" s="681" t="s">
        <v>854</v>
      </c>
      <c r="C291" s="687">
        <v>4.3284403669724769</v>
      </c>
      <c r="D291" s="694">
        <v>5.7110204081632663</v>
      </c>
      <c r="E291" s="694">
        <v>0</v>
      </c>
      <c r="F291" s="694">
        <v>4.6559813084112145</v>
      </c>
      <c r="G291" s="694">
        <v>0</v>
      </c>
      <c r="H291" s="694">
        <v>0</v>
      </c>
      <c r="I291" s="687">
        <v>4.502077702702703</v>
      </c>
      <c r="J291" s="687">
        <v>0</v>
      </c>
      <c r="K291" s="694">
        <v>5.1109531502423264</v>
      </c>
      <c r="L291" s="694">
        <v>4.8940079365079363</v>
      </c>
      <c r="M291" s="694">
        <v>3.9519277108433735</v>
      </c>
      <c r="N291" s="687">
        <v>4.9405223880597005</v>
      </c>
      <c r="O291" s="687">
        <v>0</v>
      </c>
      <c r="P291" s="695">
        <v>0</v>
      </c>
      <c r="Q291" s="136"/>
      <c r="R291" s="136"/>
      <c r="S291" s="136"/>
      <c r="T291" s="142">
        <f t="shared" ref="T291:X291" si="285">C291-C290</f>
        <v>0.35354137707348698</v>
      </c>
      <c r="U291" s="142">
        <f t="shared" si="285"/>
        <v>-0.52476906552094427</v>
      </c>
      <c r="V291" s="142">
        <f t="shared" si="285"/>
        <v>0</v>
      </c>
      <c r="W291" s="142">
        <f t="shared" si="285"/>
        <v>0.69423888416879009</v>
      </c>
      <c r="X291" s="142">
        <f t="shared" si="285"/>
        <v>0</v>
      </c>
      <c r="Y291" s="142">
        <f t="shared" ref="Y291:AE291" si="286">H291-H290</f>
        <v>0</v>
      </c>
      <c r="Z291" s="143">
        <f t="shared" si="286"/>
        <v>0.37845579457549405</v>
      </c>
      <c r="AA291" s="142">
        <f t="shared" si="286"/>
        <v>0</v>
      </c>
      <c r="AB291" s="142">
        <f t="shared" si="286"/>
        <v>0.18265039794874927</v>
      </c>
      <c r="AC291" s="142">
        <f t="shared" si="286"/>
        <v>-0.11045886429689311</v>
      </c>
      <c r="AD291" s="142">
        <f t="shared" si="286"/>
        <v>-0.29241439441978434</v>
      </c>
      <c r="AE291" s="143">
        <f t="shared" si="286"/>
        <v>2.3733472004280998E-2</v>
      </c>
    </row>
    <row r="292" spans="1:33">
      <c r="A292" s="668"/>
      <c r="B292" s="681" t="s">
        <v>855</v>
      </c>
      <c r="C292" s="687">
        <v>4.1898828013339688</v>
      </c>
      <c r="D292" s="694">
        <v>4.5946830265848675</v>
      </c>
      <c r="E292" s="694">
        <v>0</v>
      </c>
      <c r="F292" s="694">
        <v>3.8383401221995928</v>
      </c>
      <c r="G292" s="694">
        <v>0</v>
      </c>
      <c r="H292" s="694">
        <v>0</v>
      </c>
      <c r="I292" s="687">
        <v>4.1679630869985855</v>
      </c>
      <c r="J292" s="687">
        <v>0</v>
      </c>
      <c r="K292" s="694">
        <v>3.9151136580706778</v>
      </c>
      <c r="L292" s="694">
        <v>3.5983398786147807</v>
      </c>
      <c r="M292" s="694">
        <v>3.459417808219178</v>
      </c>
      <c r="N292" s="687">
        <v>3.7364346379476401</v>
      </c>
      <c r="O292" s="687">
        <v>0</v>
      </c>
      <c r="P292" s="695">
        <v>0</v>
      </c>
      <c r="Q292" s="136"/>
      <c r="R292" s="136"/>
      <c r="S292" s="136"/>
      <c r="Z292" s="137"/>
      <c r="AE292" s="137"/>
    </row>
    <row r="293" spans="1:33" ht="13.5" thickBot="1">
      <c r="A293" s="668"/>
      <c r="B293" s="681" t="s">
        <v>856</v>
      </c>
      <c r="C293" s="687">
        <v>4.1822014959830085</v>
      </c>
      <c r="D293" s="694">
        <v>4.9929141475211614</v>
      </c>
      <c r="E293" s="694">
        <v>0</v>
      </c>
      <c r="F293" s="694">
        <v>3.9356593673965938</v>
      </c>
      <c r="G293" s="694">
        <v>0</v>
      </c>
      <c r="H293" s="694">
        <v>0</v>
      </c>
      <c r="I293" s="687">
        <v>4.1941492232514035</v>
      </c>
      <c r="J293" s="687">
        <v>0</v>
      </c>
      <c r="K293" s="694">
        <v>3.8940781464755547</v>
      </c>
      <c r="L293" s="694">
        <v>3.6728041945398662</v>
      </c>
      <c r="M293" s="694">
        <v>3.4757055214723924</v>
      </c>
      <c r="N293" s="687">
        <v>3.7613497694217806</v>
      </c>
      <c r="O293" s="687">
        <v>0</v>
      </c>
      <c r="P293" s="695">
        <v>0</v>
      </c>
      <c r="Q293" s="136"/>
      <c r="R293" s="136"/>
      <c r="S293" s="136"/>
      <c r="T293" s="111">
        <f t="shared" ref="T293:X293" si="287">C293-C292</f>
        <v>-7.6813053509603435E-3</v>
      </c>
      <c r="U293" s="111">
        <f t="shared" si="287"/>
        <v>0.39823112093629387</v>
      </c>
      <c r="V293" s="111">
        <f t="shared" si="287"/>
        <v>0</v>
      </c>
      <c r="W293" s="111">
        <f t="shared" si="287"/>
        <v>9.7319245197001081E-2</v>
      </c>
      <c r="X293" s="111">
        <f t="shared" si="287"/>
        <v>0</v>
      </c>
      <c r="Y293" s="111">
        <f t="shared" ref="Y293:AE293" si="288">H293-H292</f>
        <v>0</v>
      </c>
      <c r="Z293" s="168">
        <f t="shared" si="288"/>
        <v>2.618613625281796E-2</v>
      </c>
      <c r="AA293" s="111">
        <f t="shared" si="288"/>
        <v>0</v>
      </c>
      <c r="AB293" s="111">
        <f t="shared" si="288"/>
        <v>-2.1035511595123069E-2</v>
      </c>
      <c r="AC293" s="111">
        <f t="shared" si="288"/>
        <v>7.4464315925085511E-2</v>
      </c>
      <c r="AD293" s="111">
        <f t="shared" si="288"/>
        <v>1.6287713253214431E-2</v>
      </c>
      <c r="AE293" s="168">
        <f t="shared" si="288"/>
        <v>2.4915131474140484E-2</v>
      </c>
    </row>
    <row r="294" spans="1:33">
      <c r="A294" s="661" t="s">
        <v>489</v>
      </c>
      <c r="B294" s="660" t="s">
        <v>825</v>
      </c>
      <c r="C294" s="688">
        <v>4.773076923076923</v>
      </c>
      <c r="D294" s="692">
        <v>4.5</v>
      </c>
      <c r="E294" s="692">
        <v>4.2740740740740746</v>
      </c>
      <c r="F294" s="692">
        <v>3.7000000000000006</v>
      </c>
      <c r="G294" s="692">
        <v>2</v>
      </c>
      <c r="H294" s="692">
        <v>4.166666666666667</v>
      </c>
      <c r="I294" s="688">
        <v>4.5255605381165918</v>
      </c>
      <c r="J294" s="688">
        <v>0</v>
      </c>
      <c r="K294" s="692">
        <v>2.0223641332912856</v>
      </c>
      <c r="L294" s="692">
        <v>2.3482407127755964</v>
      </c>
      <c r="M294" s="692">
        <v>1.8923636001502047</v>
      </c>
      <c r="N294" s="688">
        <v>2.1002145890526118</v>
      </c>
      <c r="O294" s="688">
        <v>0</v>
      </c>
      <c r="P294" s="693">
        <v>0</v>
      </c>
      <c r="Q294" s="136"/>
      <c r="R294" s="136"/>
      <c r="S294" s="136"/>
      <c r="T294" s="136" t="s">
        <v>1037</v>
      </c>
      <c r="Z294" s="137"/>
      <c r="AE294" s="137"/>
    </row>
    <row r="295" spans="1:33">
      <c r="A295" s="668"/>
      <c r="B295" s="702" t="s">
        <v>826</v>
      </c>
      <c r="C295" s="703">
        <v>3.686666666666667</v>
      </c>
      <c r="D295" s="704">
        <v>4</v>
      </c>
      <c r="E295" s="704">
        <v>5.15</v>
      </c>
      <c r="F295" s="704">
        <v>0</v>
      </c>
      <c r="G295" s="704">
        <v>2</v>
      </c>
      <c r="H295" s="704">
        <v>0</v>
      </c>
      <c r="I295" s="703">
        <v>3.7536585365853661</v>
      </c>
      <c r="J295" s="703">
        <v>0</v>
      </c>
      <c r="K295" s="704">
        <v>2.2460404112016996</v>
      </c>
      <c r="L295" s="704">
        <v>2.3012148837252462</v>
      </c>
      <c r="M295" s="704">
        <v>2.008327718078756</v>
      </c>
      <c r="N295" s="703">
        <v>2.1931538006644957</v>
      </c>
      <c r="O295" s="703">
        <v>0</v>
      </c>
      <c r="P295" s="705">
        <v>0</v>
      </c>
      <c r="Q295" s="136"/>
      <c r="R295" s="136"/>
      <c r="S295" s="136"/>
      <c r="T295" s="142">
        <f t="shared" ref="T295:X295" si="289">C295-C294</f>
        <v>-1.086410256410256</v>
      </c>
      <c r="U295" s="142">
        <f t="shared" si="289"/>
        <v>-0.5</v>
      </c>
      <c r="V295" s="142">
        <f t="shared" si="289"/>
        <v>0.87592592592592577</v>
      </c>
      <c r="W295" s="142">
        <f t="shared" si="289"/>
        <v>-3.7000000000000006</v>
      </c>
      <c r="X295" s="169">
        <f t="shared" si="289"/>
        <v>0</v>
      </c>
      <c r="Y295" s="142">
        <f t="shared" ref="Y295:AE295" si="290">H295-H294</f>
        <v>-4.166666666666667</v>
      </c>
      <c r="Z295" s="143">
        <f t="shared" si="290"/>
        <v>-0.77190200153122568</v>
      </c>
      <c r="AA295" s="142">
        <f t="shared" si="290"/>
        <v>0</v>
      </c>
      <c r="AB295" s="142">
        <f t="shared" si="290"/>
        <v>0.223676277910414</v>
      </c>
      <c r="AC295" s="142">
        <f t="shared" si="290"/>
        <v>-4.7025829050350243E-2</v>
      </c>
      <c r="AD295" s="142">
        <f t="shared" si="290"/>
        <v>0.11596411792855132</v>
      </c>
      <c r="AE295" s="143">
        <f t="shared" si="290"/>
        <v>9.2939211611883898E-2</v>
      </c>
      <c r="AG295" s="67" t="s">
        <v>786</v>
      </c>
    </row>
    <row r="296" spans="1:33">
      <c r="A296" s="668"/>
      <c r="B296" s="681" t="s">
        <v>827</v>
      </c>
      <c r="C296" s="687">
        <v>8.6666666666666661</v>
      </c>
      <c r="D296" s="716">
        <v>6</v>
      </c>
      <c r="E296" s="716">
        <v>2</v>
      </c>
      <c r="F296" s="716">
        <v>0</v>
      </c>
      <c r="G296" s="716">
        <v>0</v>
      </c>
      <c r="H296" s="716">
        <v>0</v>
      </c>
      <c r="I296" s="687">
        <v>6.8</v>
      </c>
      <c r="J296" s="687">
        <v>0</v>
      </c>
      <c r="K296" s="716">
        <v>4.0981298347512016</v>
      </c>
      <c r="L296" s="716">
        <v>4.2381894047713429</v>
      </c>
      <c r="M296" s="716">
        <v>4.1602258481765446</v>
      </c>
      <c r="N296" s="687">
        <v>4.1807007493917601</v>
      </c>
      <c r="O296" s="687">
        <v>0</v>
      </c>
      <c r="P296" s="695">
        <v>0</v>
      </c>
      <c r="Q296" s="136"/>
      <c r="R296" s="136"/>
      <c r="S296" s="136"/>
      <c r="Z296" s="137"/>
      <c r="AE296" s="137"/>
    </row>
    <row r="297" spans="1:33">
      <c r="A297" s="668"/>
      <c r="B297" s="681" t="s">
        <v>828</v>
      </c>
      <c r="C297" s="687">
        <v>1.75</v>
      </c>
      <c r="D297" s="694">
        <v>0</v>
      </c>
      <c r="E297" s="694">
        <v>0</v>
      </c>
      <c r="F297" s="694">
        <v>0</v>
      </c>
      <c r="G297" s="694">
        <v>0</v>
      </c>
      <c r="H297" s="694">
        <v>0</v>
      </c>
      <c r="I297" s="687">
        <v>1.75</v>
      </c>
      <c r="J297" s="687">
        <v>0</v>
      </c>
      <c r="K297" s="694">
        <v>4.1019391552402906</v>
      </c>
      <c r="L297" s="694">
        <v>4.1846767206550037</v>
      </c>
      <c r="M297" s="694">
        <v>4.1347121426946725</v>
      </c>
      <c r="N297" s="687">
        <v>4.1497844773621893</v>
      </c>
      <c r="O297" s="687">
        <v>0</v>
      </c>
      <c r="P297" s="695">
        <v>0</v>
      </c>
      <c r="Q297" s="136"/>
      <c r="R297" s="136"/>
      <c r="S297" s="136"/>
      <c r="T297" s="169">
        <f t="shared" ref="T297:X297" si="291">C297-C296</f>
        <v>-6.9166666666666661</v>
      </c>
      <c r="U297" s="142">
        <f t="shared" si="291"/>
        <v>-6</v>
      </c>
      <c r="V297" s="169">
        <f t="shared" si="291"/>
        <v>-2</v>
      </c>
      <c r="W297" s="142">
        <f t="shared" si="291"/>
        <v>0</v>
      </c>
      <c r="X297" s="142">
        <f t="shared" si="291"/>
        <v>0</v>
      </c>
      <c r="Y297" s="142">
        <f t="shared" ref="Y297:AE297" si="292">H297-H296</f>
        <v>0</v>
      </c>
      <c r="Z297" s="174">
        <f t="shared" si="292"/>
        <v>-5.05</v>
      </c>
      <c r="AA297" s="142">
        <f t="shared" si="292"/>
        <v>0</v>
      </c>
      <c r="AB297" s="142">
        <f t="shared" si="292"/>
        <v>3.8093204890889965E-3</v>
      </c>
      <c r="AC297" s="142">
        <f t="shared" si="292"/>
        <v>-5.3512684116339138E-2</v>
      </c>
      <c r="AD297" s="142">
        <f t="shared" si="292"/>
        <v>-2.5513705481872151E-2</v>
      </c>
      <c r="AE297" s="143">
        <f t="shared" si="292"/>
        <v>-3.0916272029570813E-2</v>
      </c>
      <c r="AG297" s="67" t="s">
        <v>787</v>
      </c>
    </row>
    <row r="298" spans="1:33">
      <c r="A298" s="668"/>
      <c r="B298" s="681" t="s">
        <v>829</v>
      </c>
      <c r="C298" s="687">
        <v>2.7000000000000006</v>
      </c>
      <c r="D298" s="694">
        <v>5</v>
      </c>
      <c r="E298" s="694">
        <v>0</v>
      </c>
      <c r="F298" s="694">
        <v>0</v>
      </c>
      <c r="G298" s="694">
        <v>0</v>
      </c>
      <c r="H298" s="694">
        <v>0</v>
      </c>
      <c r="I298" s="687">
        <v>3.2750000000000004</v>
      </c>
      <c r="J298" s="687">
        <v>0</v>
      </c>
      <c r="K298" s="694">
        <v>0</v>
      </c>
      <c r="L298" s="694">
        <v>0</v>
      </c>
      <c r="M298" s="694">
        <v>0</v>
      </c>
      <c r="N298" s="687">
        <v>0</v>
      </c>
      <c r="O298" s="687">
        <v>0</v>
      </c>
      <c r="P298" s="695">
        <v>0</v>
      </c>
      <c r="Q298" s="136"/>
      <c r="R298" s="136"/>
      <c r="S298" s="136"/>
      <c r="Z298" s="137"/>
      <c r="AE298" s="137"/>
    </row>
    <row r="299" spans="1:33" ht="13.5" thickBot="1">
      <c r="A299" s="668"/>
      <c r="B299" s="681" t="s">
        <v>830</v>
      </c>
      <c r="C299" s="687">
        <v>1.5</v>
      </c>
      <c r="D299" s="694">
        <v>0</v>
      </c>
      <c r="E299" s="694">
        <v>0</v>
      </c>
      <c r="F299" s="694">
        <v>0</v>
      </c>
      <c r="G299" s="694">
        <v>0</v>
      </c>
      <c r="H299" s="694">
        <v>0</v>
      </c>
      <c r="I299" s="687">
        <v>1.5</v>
      </c>
      <c r="J299" s="687">
        <v>0</v>
      </c>
      <c r="K299" s="694">
        <v>0</v>
      </c>
      <c r="L299" s="694">
        <v>0</v>
      </c>
      <c r="M299" s="694">
        <v>0</v>
      </c>
      <c r="N299" s="687">
        <v>0</v>
      </c>
      <c r="O299" s="687">
        <v>0</v>
      </c>
      <c r="P299" s="695">
        <v>0</v>
      </c>
      <c r="Q299" s="136"/>
      <c r="R299" s="136"/>
      <c r="S299" s="136"/>
      <c r="T299" s="169">
        <f t="shared" ref="T299:X299" si="293">C299-C298</f>
        <v>-1.2000000000000006</v>
      </c>
      <c r="U299" s="142">
        <f t="shared" si="293"/>
        <v>-5</v>
      </c>
      <c r="V299" s="142">
        <f t="shared" si="293"/>
        <v>0</v>
      </c>
      <c r="W299" s="142">
        <f t="shared" si="293"/>
        <v>0</v>
      </c>
      <c r="X299" s="142">
        <f t="shared" si="293"/>
        <v>0</v>
      </c>
      <c r="Y299" s="142">
        <f t="shared" ref="Y299:AE299" si="294">H299-H298</f>
        <v>0</v>
      </c>
      <c r="Z299" s="174">
        <f t="shared" si="294"/>
        <v>-1.7750000000000004</v>
      </c>
      <c r="AA299" s="142">
        <f t="shared" si="294"/>
        <v>0</v>
      </c>
      <c r="AB299" s="142">
        <f t="shared" si="294"/>
        <v>0</v>
      </c>
      <c r="AC299" s="142">
        <f t="shared" si="294"/>
        <v>0</v>
      </c>
      <c r="AD299" s="142">
        <f t="shared" si="294"/>
        <v>0</v>
      </c>
      <c r="AE299" s="143">
        <f t="shared" si="294"/>
        <v>0</v>
      </c>
      <c r="AG299" s="67" t="s">
        <v>788</v>
      </c>
    </row>
    <row r="300" spans="1:33" ht="13.5" thickTop="1">
      <c r="A300" s="668"/>
      <c r="B300" s="709" t="s">
        <v>831</v>
      </c>
      <c r="C300" s="710">
        <v>4.8132352941176473</v>
      </c>
      <c r="D300" s="711">
        <v>4.5540540540540544</v>
      </c>
      <c r="E300" s="711">
        <v>4.1928571428571431</v>
      </c>
      <c r="F300" s="711">
        <v>3.7000000000000006</v>
      </c>
      <c r="G300" s="711">
        <v>2</v>
      </c>
      <c r="H300" s="711">
        <v>4.166666666666667</v>
      </c>
      <c r="I300" s="710">
        <v>4.55301724137931</v>
      </c>
      <c r="J300" s="710">
        <v>0</v>
      </c>
      <c r="K300" s="711">
        <v>3.9408590766375808</v>
      </c>
      <c r="L300" s="711">
        <v>4.1265884795367676</v>
      </c>
      <c r="M300" s="711">
        <v>3.9705259529003967</v>
      </c>
      <c r="N300" s="710">
        <v>4.0339649030675284</v>
      </c>
      <c r="O300" s="710">
        <v>0</v>
      </c>
      <c r="P300" s="712">
        <v>0</v>
      </c>
      <c r="Q300" s="150"/>
      <c r="R300" s="150"/>
      <c r="S300" s="150"/>
      <c r="T300" s="163"/>
      <c r="U300" s="163"/>
      <c r="V300" s="163"/>
      <c r="W300" s="163"/>
      <c r="X300" s="163"/>
      <c r="Y300" s="163"/>
      <c r="Z300" s="164"/>
      <c r="AA300" s="163"/>
      <c r="AB300" s="163"/>
      <c r="AC300" s="163"/>
      <c r="AD300" s="163"/>
      <c r="AE300" s="164"/>
      <c r="AF300" s="163"/>
    </row>
    <row r="301" spans="1:33" ht="13.5" thickBot="1">
      <c r="A301" s="668"/>
      <c r="B301" s="709" t="s">
        <v>832</v>
      </c>
      <c r="C301" s="710">
        <v>3.5451327433628319</v>
      </c>
      <c r="D301" s="711">
        <v>4</v>
      </c>
      <c r="E301" s="711">
        <v>5.15</v>
      </c>
      <c r="F301" s="711">
        <v>0</v>
      </c>
      <c r="G301" s="711">
        <v>2</v>
      </c>
      <c r="H301" s="711">
        <v>0</v>
      </c>
      <c r="I301" s="710">
        <v>3.6274809160305348</v>
      </c>
      <c r="J301" s="710">
        <v>0</v>
      </c>
      <c r="K301" s="711">
        <v>3.9232656736713567</v>
      </c>
      <c r="L301" s="711">
        <v>4.041912459545145</v>
      </c>
      <c r="M301" s="711">
        <v>3.9222500173495507</v>
      </c>
      <c r="N301" s="710">
        <v>3.978020047051142</v>
      </c>
      <c r="O301" s="710">
        <v>0</v>
      </c>
      <c r="P301" s="712">
        <v>0</v>
      </c>
      <c r="Q301" s="157"/>
      <c r="R301" s="157"/>
      <c r="S301" s="157"/>
      <c r="T301" s="165">
        <f t="shared" ref="T301:X301" si="295">C301-C300</f>
        <v>-1.2681025507548154</v>
      </c>
      <c r="U301" s="165">
        <f t="shared" si="295"/>
        <v>-0.55405405405405439</v>
      </c>
      <c r="V301" s="165">
        <f t="shared" si="295"/>
        <v>0.9571428571428573</v>
      </c>
      <c r="W301" s="165">
        <f t="shared" si="295"/>
        <v>-3.7000000000000006</v>
      </c>
      <c r="X301" s="165">
        <f t="shared" si="295"/>
        <v>0</v>
      </c>
      <c r="Y301" s="165">
        <f t="shared" ref="Y301:AE301" si="296">H301-H300</f>
        <v>-4.166666666666667</v>
      </c>
      <c r="Z301" s="166">
        <f t="shared" si="296"/>
        <v>-0.92553632534877517</v>
      </c>
      <c r="AA301" s="165">
        <f t="shared" si="296"/>
        <v>0</v>
      </c>
      <c r="AB301" s="165">
        <f t="shared" si="296"/>
        <v>-1.7593402966224136E-2</v>
      </c>
      <c r="AC301" s="165">
        <f t="shared" si="296"/>
        <v>-8.4676019991622553E-2</v>
      </c>
      <c r="AD301" s="165">
        <f t="shared" si="296"/>
        <v>-4.8275935550845972E-2</v>
      </c>
      <c r="AE301" s="166">
        <f t="shared" si="296"/>
        <v>-5.5944856016386435E-2</v>
      </c>
      <c r="AF301" s="167"/>
    </row>
    <row r="302" spans="1:33" ht="13.5" thickTop="1">
      <c r="A302" s="668"/>
      <c r="B302" s="681" t="s">
        <v>833</v>
      </c>
      <c r="C302" s="687">
        <v>4.4226412053823223</v>
      </c>
      <c r="D302" s="694">
        <v>4.8571623465211458</v>
      </c>
      <c r="E302" s="694">
        <v>4.502675367047309</v>
      </c>
      <c r="F302" s="694">
        <v>5</v>
      </c>
      <c r="G302" s="694">
        <v>4.7024436090225556</v>
      </c>
      <c r="H302" s="694">
        <v>4.5219963031423296</v>
      </c>
      <c r="I302" s="687">
        <v>4.5401135860152246</v>
      </c>
      <c r="J302" s="687">
        <v>0</v>
      </c>
      <c r="K302" s="694">
        <v>3.7102335338338097</v>
      </c>
      <c r="L302" s="694">
        <v>3.9274114360613699</v>
      </c>
      <c r="M302" s="694">
        <v>4.210689678416708</v>
      </c>
      <c r="N302" s="687">
        <v>3.8565788926387095</v>
      </c>
      <c r="O302" s="687">
        <v>0</v>
      </c>
      <c r="P302" s="695">
        <v>0</v>
      </c>
      <c r="Q302" s="136"/>
      <c r="R302" s="136"/>
      <c r="S302" s="136"/>
      <c r="Z302" s="137"/>
      <c r="AE302" s="137"/>
    </row>
    <row r="303" spans="1:33">
      <c r="A303" s="668"/>
      <c r="B303" s="681" t="s">
        <v>834</v>
      </c>
      <c r="C303" s="687">
        <v>4.3997492210654299</v>
      </c>
      <c r="D303" s="694">
        <v>4.7631794405276322</v>
      </c>
      <c r="E303" s="694">
        <v>4.5075193921165111</v>
      </c>
      <c r="F303" s="694">
        <v>5.4</v>
      </c>
      <c r="G303" s="694">
        <v>4.8298724954462662</v>
      </c>
      <c r="H303" s="694">
        <v>4.5588946459412787</v>
      </c>
      <c r="I303" s="687">
        <v>4.5203934629385794</v>
      </c>
      <c r="J303" s="687">
        <v>0</v>
      </c>
      <c r="K303" s="694">
        <v>3.7225116561805245</v>
      </c>
      <c r="L303" s="694">
        <v>3.9840151460881565</v>
      </c>
      <c r="M303" s="694">
        <v>4.2799450232430267</v>
      </c>
      <c r="N303" s="687">
        <v>3.8899132499852258</v>
      </c>
      <c r="O303" s="687">
        <v>0</v>
      </c>
      <c r="P303" s="695">
        <v>0</v>
      </c>
      <c r="Q303" s="136"/>
      <c r="R303" s="136"/>
      <c r="S303" s="136"/>
      <c r="T303" s="142">
        <f t="shared" ref="T303:X303" si="297">C303-C302</f>
        <v>-2.2891984316892433E-2</v>
      </c>
      <c r="U303" s="142">
        <f t="shared" si="297"/>
        <v>-9.3982905993513555E-2</v>
      </c>
      <c r="V303" s="142">
        <f t="shared" si="297"/>
        <v>4.8440250692021181E-3</v>
      </c>
      <c r="W303" s="142">
        <f t="shared" si="297"/>
        <v>0.40000000000000036</v>
      </c>
      <c r="X303" s="142">
        <f t="shared" si="297"/>
        <v>0.12742888642371053</v>
      </c>
      <c r="Y303" s="142">
        <f t="shared" ref="Y303:AE303" si="298">H303-H302</f>
        <v>3.6898342798949102E-2</v>
      </c>
      <c r="Z303" s="143">
        <f t="shared" si="298"/>
        <v>-1.972012307664528E-2</v>
      </c>
      <c r="AA303" s="142">
        <f t="shared" si="298"/>
        <v>0</v>
      </c>
      <c r="AB303" s="142">
        <f t="shared" si="298"/>
        <v>1.227812234671477E-2</v>
      </c>
      <c r="AC303" s="142">
        <f t="shared" si="298"/>
        <v>5.6603710026786658E-2</v>
      </c>
      <c r="AD303" s="142">
        <f t="shared" si="298"/>
        <v>6.9255344826318677E-2</v>
      </c>
      <c r="AE303" s="143">
        <f t="shared" si="298"/>
        <v>3.3334357346516352E-2</v>
      </c>
    </row>
    <row r="304" spans="1:33">
      <c r="A304" s="668"/>
      <c r="B304" s="681" t="s">
        <v>835</v>
      </c>
      <c r="C304" s="687">
        <v>5.4388888888888891</v>
      </c>
      <c r="D304" s="694">
        <v>5.230952380952381</v>
      </c>
      <c r="E304" s="694">
        <v>5</v>
      </c>
      <c r="F304" s="694">
        <v>8</v>
      </c>
      <c r="G304" s="694">
        <v>5.04</v>
      </c>
      <c r="H304" s="694">
        <v>0</v>
      </c>
      <c r="I304" s="687">
        <v>5.2891891891891891</v>
      </c>
      <c r="J304" s="687">
        <v>0</v>
      </c>
      <c r="K304" s="694">
        <v>4.9935863595557626</v>
      </c>
      <c r="L304" s="694">
        <v>5.3855409482385701</v>
      </c>
      <c r="M304" s="694">
        <v>5.5879739090464051</v>
      </c>
      <c r="N304" s="687">
        <v>5.1893082548864502</v>
      </c>
      <c r="O304" s="687">
        <v>0</v>
      </c>
      <c r="P304" s="695">
        <v>0</v>
      </c>
      <c r="Q304" s="136"/>
      <c r="R304" s="136"/>
      <c r="S304" s="136"/>
      <c r="Z304" s="137"/>
      <c r="AE304" s="137"/>
    </row>
    <row r="305" spans="1:33">
      <c r="A305" s="668"/>
      <c r="B305" s="681" t="s">
        <v>836</v>
      </c>
      <c r="C305" s="687">
        <v>3.5871794871794873</v>
      </c>
      <c r="D305" s="694">
        <v>4.95</v>
      </c>
      <c r="E305" s="694">
        <v>4.8941176470588239</v>
      </c>
      <c r="F305" s="694">
        <v>6.3</v>
      </c>
      <c r="G305" s="694">
        <v>5.75</v>
      </c>
      <c r="H305" s="694">
        <v>6</v>
      </c>
      <c r="I305" s="687">
        <v>4.6016759776536311</v>
      </c>
      <c r="J305" s="687">
        <v>0</v>
      </c>
      <c r="K305" s="694">
        <v>5.0095921930068945</v>
      </c>
      <c r="L305" s="694">
        <v>5.4521398448018514</v>
      </c>
      <c r="M305" s="694">
        <v>5.9054651389743666</v>
      </c>
      <c r="N305" s="687">
        <v>5.2431956661366623</v>
      </c>
      <c r="O305" s="687">
        <v>0</v>
      </c>
      <c r="P305" s="695">
        <v>0</v>
      </c>
      <c r="Q305" s="136"/>
      <c r="R305" s="136"/>
      <c r="S305" s="136"/>
      <c r="T305" s="142">
        <f t="shared" ref="T305:X305" si="299">C305-C304</f>
        <v>-1.8517094017094018</v>
      </c>
      <c r="U305" s="169">
        <f t="shared" si="299"/>
        <v>-0.28095238095238084</v>
      </c>
      <c r="V305" s="142">
        <f t="shared" si="299"/>
        <v>-0.10588235294117609</v>
      </c>
      <c r="W305" s="169">
        <f t="shared" si="299"/>
        <v>-1.7000000000000002</v>
      </c>
      <c r="X305" s="142">
        <f t="shared" si="299"/>
        <v>0.71</v>
      </c>
      <c r="Y305" s="169">
        <f t="shared" ref="Y305:AE305" si="300">H305-H304</f>
        <v>6</v>
      </c>
      <c r="Z305" s="143">
        <f t="shared" si="300"/>
        <v>-0.687513211535558</v>
      </c>
      <c r="AA305" s="142">
        <f t="shared" si="300"/>
        <v>0</v>
      </c>
      <c r="AB305" s="142">
        <f t="shared" si="300"/>
        <v>1.6005833451131934E-2</v>
      </c>
      <c r="AC305" s="142">
        <f t="shared" si="300"/>
        <v>6.6598896563281329E-2</v>
      </c>
      <c r="AD305" s="142">
        <f t="shared" si="300"/>
        <v>0.31749122992796153</v>
      </c>
      <c r="AE305" s="143">
        <f t="shared" si="300"/>
        <v>5.3887411250212125E-2</v>
      </c>
    </row>
    <row r="306" spans="1:33">
      <c r="A306" s="668"/>
      <c r="B306" s="681" t="s">
        <v>837</v>
      </c>
      <c r="C306" s="687">
        <v>4.2241379310344831</v>
      </c>
      <c r="D306" s="694">
        <v>5.7285714285714286</v>
      </c>
      <c r="E306" s="694">
        <v>5.3384615384615381</v>
      </c>
      <c r="F306" s="694">
        <v>0</v>
      </c>
      <c r="G306" s="694">
        <v>5.3249999999999993</v>
      </c>
      <c r="H306" s="694">
        <v>6.2750000000000004</v>
      </c>
      <c r="I306" s="687">
        <v>4.6470588235294121</v>
      </c>
      <c r="J306" s="687">
        <v>0</v>
      </c>
      <c r="K306" s="694">
        <v>0</v>
      </c>
      <c r="L306" s="694">
        <v>0</v>
      </c>
      <c r="M306" s="694">
        <v>0</v>
      </c>
      <c r="N306" s="687">
        <v>0</v>
      </c>
      <c r="O306" s="687">
        <v>0</v>
      </c>
      <c r="P306" s="695">
        <v>0</v>
      </c>
      <c r="Q306" s="136"/>
      <c r="R306" s="136"/>
      <c r="S306" s="136"/>
      <c r="Z306" s="137"/>
      <c r="AE306" s="137"/>
    </row>
    <row r="307" spans="1:33" ht="13.5" thickBot="1">
      <c r="A307" s="668"/>
      <c r="B307" s="681" t="s">
        <v>838</v>
      </c>
      <c r="C307" s="687">
        <v>1.1599999999999999</v>
      </c>
      <c r="D307" s="694">
        <v>0</v>
      </c>
      <c r="E307" s="694">
        <v>0</v>
      </c>
      <c r="F307" s="694">
        <v>0</v>
      </c>
      <c r="G307" s="694">
        <v>0</v>
      </c>
      <c r="H307" s="694">
        <v>0</v>
      </c>
      <c r="I307" s="687">
        <v>1.1225806451612903</v>
      </c>
      <c r="J307" s="687">
        <v>0</v>
      </c>
      <c r="K307" s="694">
        <v>0</v>
      </c>
      <c r="L307" s="694">
        <v>0</v>
      </c>
      <c r="M307" s="694">
        <v>0</v>
      </c>
      <c r="N307" s="687">
        <v>0</v>
      </c>
      <c r="O307" s="687">
        <v>0</v>
      </c>
      <c r="P307" s="695">
        <v>0</v>
      </c>
      <c r="Q307" s="136"/>
      <c r="R307" s="136"/>
      <c r="S307" s="136"/>
      <c r="T307" s="142">
        <f t="shared" ref="T307:X307" si="301">C307-C306</f>
        <v>-3.064137931034483</v>
      </c>
      <c r="U307" s="169">
        <f t="shared" si="301"/>
        <v>-5.7285714285714286</v>
      </c>
      <c r="V307" s="142">
        <f t="shared" si="301"/>
        <v>-5.3384615384615381</v>
      </c>
      <c r="W307" s="169">
        <f t="shared" si="301"/>
        <v>0</v>
      </c>
      <c r="X307" s="142">
        <f t="shared" si="301"/>
        <v>-5.3249999999999993</v>
      </c>
      <c r="Y307" s="142">
        <f t="shared" ref="Y307:AE307" si="302">H307-H306</f>
        <v>-6.2750000000000004</v>
      </c>
      <c r="Z307" s="143">
        <f t="shared" si="302"/>
        <v>-3.5244781783681218</v>
      </c>
      <c r="AA307" s="142">
        <f t="shared" si="302"/>
        <v>0</v>
      </c>
      <c r="AB307" s="142">
        <f t="shared" si="302"/>
        <v>0</v>
      </c>
      <c r="AC307" s="142">
        <f t="shared" si="302"/>
        <v>0</v>
      </c>
      <c r="AD307" s="142">
        <f t="shared" si="302"/>
        <v>0</v>
      </c>
      <c r="AE307" s="143">
        <f t="shared" si="302"/>
        <v>0</v>
      </c>
      <c r="AG307" s="67" t="s">
        <v>790</v>
      </c>
    </row>
    <row r="308" spans="1:33" ht="13.5" thickTop="1">
      <c r="A308" s="668"/>
      <c r="B308" s="681" t="s">
        <v>839</v>
      </c>
      <c r="C308" s="687">
        <v>4.4237204489373552</v>
      </c>
      <c r="D308" s="694">
        <v>4.8647836807890616</v>
      </c>
      <c r="E308" s="694">
        <v>4.5057314499107006</v>
      </c>
      <c r="F308" s="694">
        <v>5.0210526315789474</v>
      </c>
      <c r="G308" s="694">
        <v>4.7161643835616429</v>
      </c>
      <c r="H308" s="694">
        <v>4.5348623853211008</v>
      </c>
      <c r="I308" s="687">
        <v>4.5441492751314323</v>
      </c>
      <c r="J308" s="687">
        <v>0</v>
      </c>
      <c r="K308" s="694">
        <v>4.2931025052179423</v>
      </c>
      <c r="L308" s="694">
        <v>4.519760578933214</v>
      </c>
      <c r="M308" s="694">
        <v>4.7517872666051453</v>
      </c>
      <c r="N308" s="687">
        <v>4.4296969401195554</v>
      </c>
      <c r="O308" s="687">
        <v>0</v>
      </c>
      <c r="P308" s="695">
        <v>0</v>
      </c>
      <c r="Q308" s="150"/>
      <c r="R308" s="150"/>
      <c r="S308" s="150"/>
      <c r="T308" s="163"/>
      <c r="U308" s="163"/>
      <c r="V308" s="163"/>
      <c r="W308" s="163"/>
      <c r="X308" s="163"/>
      <c r="Y308" s="163"/>
      <c r="Z308" s="164"/>
      <c r="AA308" s="163"/>
      <c r="AB308" s="163"/>
      <c r="AC308" s="163"/>
      <c r="AD308" s="163"/>
      <c r="AE308" s="164"/>
      <c r="AF308" s="163"/>
    </row>
    <row r="309" spans="1:33" ht="13.5" thickBot="1">
      <c r="A309" s="668"/>
      <c r="B309" s="681" t="s">
        <v>840</v>
      </c>
      <c r="C309" s="687">
        <v>4.3876460390442453</v>
      </c>
      <c r="D309" s="694">
        <v>4.7639576767221969</v>
      </c>
      <c r="E309" s="694">
        <v>4.5085569940006307</v>
      </c>
      <c r="F309" s="694">
        <v>5.4701694915254251</v>
      </c>
      <c r="G309" s="694">
        <v>4.8430879712746862</v>
      </c>
      <c r="H309" s="694">
        <v>4.5613793103448286</v>
      </c>
      <c r="I309" s="687">
        <v>4.5169061155500927</v>
      </c>
      <c r="J309" s="687">
        <v>0</v>
      </c>
      <c r="K309" s="694">
        <v>4.3179772588225429</v>
      </c>
      <c r="L309" s="694">
        <v>4.5855254298043384</v>
      </c>
      <c r="M309" s="694">
        <v>4.8859081433085567</v>
      </c>
      <c r="N309" s="687">
        <v>4.4772812037278973</v>
      </c>
      <c r="O309" s="687">
        <v>0</v>
      </c>
      <c r="P309" s="695">
        <v>0</v>
      </c>
      <c r="Q309" s="157"/>
      <c r="R309" s="157"/>
      <c r="S309" s="157"/>
      <c r="T309" s="165">
        <f t="shared" ref="T309:X309" si="303">C309-C308</f>
        <v>-3.6074409893109838E-2</v>
      </c>
      <c r="U309" s="165">
        <f t="shared" si="303"/>
        <v>-0.10082600406686471</v>
      </c>
      <c r="V309" s="165">
        <f t="shared" si="303"/>
        <v>2.8255440899300766E-3</v>
      </c>
      <c r="W309" s="165">
        <f t="shared" si="303"/>
        <v>0.44911685994647765</v>
      </c>
      <c r="X309" s="165">
        <f t="shared" si="303"/>
        <v>0.12692358771304324</v>
      </c>
      <c r="Y309" s="165">
        <f t="shared" ref="Y309:AE309" si="304">H309-H308</f>
        <v>2.6516925023727822E-2</v>
      </c>
      <c r="Z309" s="166">
        <f t="shared" si="304"/>
        <v>-2.7243159581339604E-2</v>
      </c>
      <c r="AA309" s="165">
        <f t="shared" si="304"/>
        <v>0</v>
      </c>
      <c r="AB309" s="165">
        <f t="shared" si="304"/>
        <v>2.4874753604600564E-2</v>
      </c>
      <c r="AC309" s="165">
        <f t="shared" si="304"/>
        <v>6.5764850871124381E-2</v>
      </c>
      <c r="AD309" s="165">
        <f t="shared" si="304"/>
        <v>0.13412087670341144</v>
      </c>
      <c r="AE309" s="166">
        <f t="shared" si="304"/>
        <v>4.7584263608341892E-2</v>
      </c>
      <c r="AF309" s="167"/>
    </row>
    <row r="310" spans="1:33" ht="13.5" thickTop="1">
      <c r="A310" s="668"/>
      <c r="B310" s="681" t="s">
        <v>841</v>
      </c>
      <c r="C310" s="687">
        <v>3.3517851012701683</v>
      </c>
      <c r="D310" s="694">
        <v>3.5576357179096907</v>
      </c>
      <c r="E310" s="694">
        <v>3.2845564941921861</v>
      </c>
      <c r="F310" s="694">
        <v>3.3</v>
      </c>
      <c r="G310" s="694">
        <v>3.3358333333333334</v>
      </c>
      <c r="H310" s="694">
        <v>3.4536312849162014</v>
      </c>
      <c r="I310" s="687">
        <v>3.3635755992624463</v>
      </c>
      <c r="J310" s="687">
        <v>0</v>
      </c>
      <c r="K310" s="694">
        <v>2.786671992559941</v>
      </c>
      <c r="L310" s="694">
        <v>2.761346742620479</v>
      </c>
      <c r="M310" s="694">
        <v>3.1186548048257525</v>
      </c>
      <c r="N310" s="687">
        <v>2.8366811375208885</v>
      </c>
      <c r="O310" s="687">
        <v>0</v>
      </c>
      <c r="P310" s="695">
        <v>0</v>
      </c>
      <c r="Q310" s="136"/>
      <c r="R310" s="136"/>
      <c r="S310" s="136"/>
      <c r="Z310" s="137"/>
      <c r="AE310" s="137"/>
    </row>
    <row r="311" spans="1:33">
      <c r="A311" s="668"/>
      <c r="B311" s="681" t="s">
        <v>842</v>
      </c>
      <c r="C311" s="687">
        <v>3.3691421043965089</v>
      </c>
      <c r="D311" s="694">
        <v>3.5614634146341464</v>
      </c>
      <c r="E311" s="694">
        <v>3.2581282051282052</v>
      </c>
      <c r="F311" s="694">
        <v>3.4</v>
      </c>
      <c r="G311" s="694">
        <v>3.2642079806529627</v>
      </c>
      <c r="H311" s="694">
        <v>3.3463917525773197</v>
      </c>
      <c r="I311" s="687">
        <v>3.3605379861868414</v>
      </c>
      <c r="J311" s="687">
        <v>0</v>
      </c>
      <c r="K311" s="694">
        <v>2.9814432471696883</v>
      </c>
      <c r="L311" s="694">
        <v>2.7565834608804547</v>
      </c>
      <c r="M311" s="694">
        <v>3.0124545898207065</v>
      </c>
      <c r="N311" s="687">
        <v>2.9083860820560821</v>
      </c>
      <c r="O311" s="687">
        <v>0</v>
      </c>
      <c r="P311" s="695">
        <v>0</v>
      </c>
      <c r="Q311" s="136"/>
      <c r="R311" s="136"/>
      <c r="S311" s="136"/>
      <c r="T311" s="142">
        <f t="shared" ref="T311:X311" si="305">C311-C310</f>
        <v>1.7357003126340587E-2</v>
      </c>
      <c r="U311" s="142">
        <f t="shared" si="305"/>
        <v>3.8276967244557092E-3</v>
      </c>
      <c r="V311" s="142">
        <f t="shared" si="305"/>
        <v>-2.642828906398087E-2</v>
      </c>
      <c r="W311" s="142">
        <f t="shared" si="305"/>
        <v>0.10000000000000009</v>
      </c>
      <c r="X311" s="142">
        <f t="shared" si="305"/>
        <v>-7.1625352680370735E-2</v>
      </c>
      <c r="Y311" s="142">
        <f t="shared" ref="Y311:AE311" si="306">H311-H310</f>
        <v>-0.10723953233888173</v>
      </c>
      <c r="Z311" s="143">
        <f t="shared" si="306"/>
        <v>-3.0376130756049058E-3</v>
      </c>
      <c r="AA311" s="142">
        <f t="shared" si="306"/>
        <v>0</v>
      </c>
      <c r="AB311" s="142">
        <f t="shared" si="306"/>
        <v>0.19477125460974731</v>
      </c>
      <c r="AC311" s="142">
        <f t="shared" si="306"/>
        <v>-4.7632817400242722E-3</v>
      </c>
      <c r="AD311" s="142">
        <f t="shared" si="306"/>
        <v>-0.10620021500504606</v>
      </c>
      <c r="AE311" s="143">
        <f t="shared" si="306"/>
        <v>7.1704944535193604E-2</v>
      </c>
    </row>
    <row r="312" spans="1:33">
      <c r="A312" s="668"/>
      <c r="B312" s="681" t="s">
        <v>843</v>
      </c>
      <c r="C312" s="687">
        <v>3.5801354401805869</v>
      </c>
      <c r="D312" s="694">
        <v>4.1687366167023558</v>
      </c>
      <c r="E312" s="694">
        <v>3.2321318228630278</v>
      </c>
      <c r="F312" s="694">
        <v>3.8</v>
      </c>
      <c r="G312" s="694">
        <v>3.3955932203389834</v>
      </c>
      <c r="H312" s="694">
        <v>4.2967741935483881</v>
      </c>
      <c r="I312" s="687">
        <v>3.5724931318681321</v>
      </c>
      <c r="J312" s="687">
        <v>0</v>
      </c>
      <c r="K312" s="694">
        <v>3.4523094601081903</v>
      </c>
      <c r="L312" s="694">
        <v>3.2603453020383752</v>
      </c>
      <c r="M312" s="694">
        <v>3.3571077560933791</v>
      </c>
      <c r="N312" s="687">
        <v>3.3593794880222978</v>
      </c>
      <c r="O312" s="687">
        <v>0</v>
      </c>
      <c r="P312" s="695">
        <v>0</v>
      </c>
      <c r="Q312" s="136"/>
      <c r="R312" s="136"/>
      <c r="S312" s="136"/>
      <c r="Z312" s="137"/>
      <c r="AE312" s="137"/>
    </row>
    <row r="313" spans="1:33">
      <c r="A313" s="668"/>
      <c r="B313" s="681" t="s">
        <v>844</v>
      </c>
      <c r="C313" s="687">
        <v>3.7241031390134527</v>
      </c>
      <c r="D313" s="694">
        <v>4.0999999999999996</v>
      </c>
      <c r="E313" s="694">
        <v>3.2329335793357932</v>
      </c>
      <c r="F313" s="694">
        <v>3.8</v>
      </c>
      <c r="G313" s="694">
        <v>3.3531165311653108</v>
      </c>
      <c r="H313" s="694">
        <v>4.2086956521739127</v>
      </c>
      <c r="I313" s="687">
        <v>3.5902485058194404</v>
      </c>
      <c r="J313" s="687">
        <v>0</v>
      </c>
      <c r="K313" s="694">
        <v>3.5810763588660435</v>
      </c>
      <c r="L313" s="694">
        <v>3.282992814944742</v>
      </c>
      <c r="M313" s="694">
        <v>3.1923576960171616</v>
      </c>
      <c r="N313" s="687">
        <v>3.3854216049378545</v>
      </c>
      <c r="O313" s="687">
        <v>0</v>
      </c>
      <c r="P313" s="695">
        <v>0</v>
      </c>
      <c r="Q313" s="136"/>
      <c r="R313" s="136"/>
      <c r="S313" s="136"/>
      <c r="T313" s="142">
        <f t="shared" ref="T313:X313" si="307">C313-C312</f>
        <v>0.14396769883286575</v>
      </c>
      <c r="U313" s="142">
        <f t="shared" si="307"/>
        <v>-6.8736616702356201E-2</v>
      </c>
      <c r="V313" s="142">
        <f t="shared" si="307"/>
        <v>8.0175647276536921E-4</v>
      </c>
      <c r="W313" s="142">
        <f t="shared" si="307"/>
        <v>0</v>
      </c>
      <c r="X313" s="142">
        <f t="shared" si="307"/>
        <v>-4.2476689173672533E-2</v>
      </c>
      <c r="Y313" s="142">
        <f t="shared" ref="Y313:AE313" si="308">H313-H312</f>
        <v>-8.807854137447535E-2</v>
      </c>
      <c r="Z313" s="143">
        <f t="shared" si="308"/>
        <v>1.7755373951308329E-2</v>
      </c>
      <c r="AA313" s="142">
        <f t="shared" si="308"/>
        <v>0</v>
      </c>
      <c r="AB313" s="142">
        <f t="shared" si="308"/>
        <v>0.12876689875785319</v>
      </c>
      <c r="AC313" s="142">
        <f t="shared" si="308"/>
        <v>2.2647512906366796E-2</v>
      </c>
      <c r="AD313" s="142">
        <f t="shared" si="308"/>
        <v>-0.16475006007621751</v>
      </c>
      <c r="AE313" s="143">
        <f t="shared" si="308"/>
        <v>2.604211691555669E-2</v>
      </c>
    </row>
    <row r="314" spans="1:33">
      <c r="A314" s="668"/>
      <c r="B314" s="681" t="s">
        <v>845</v>
      </c>
      <c r="C314" s="687">
        <v>4.6124999999999998</v>
      </c>
      <c r="D314" s="694">
        <v>5.8499999999999988</v>
      </c>
      <c r="E314" s="694">
        <v>2.7538461538461538</v>
      </c>
      <c r="F314" s="694">
        <v>3.7</v>
      </c>
      <c r="G314" s="694">
        <v>4.4142857142857137</v>
      </c>
      <c r="H314" s="694">
        <v>4.5</v>
      </c>
      <c r="I314" s="687">
        <v>3.3741803278688525</v>
      </c>
      <c r="J314" s="687">
        <v>0</v>
      </c>
      <c r="K314" s="694">
        <v>0</v>
      </c>
      <c r="L314" s="694">
        <v>0</v>
      </c>
      <c r="M314" s="694">
        <v>0</v>
      </c>
      <c r="N314" s="687">
        <v>0</v>
      </c>
      <c r="O314" s="687">
        <v>0</v>
      </c>
      <c r="P314" s="695">
        <v>0</v>
      </c>
      <c r="Q314" s="136"/>
      <c r="R314" s="136"/>
      <c r="S314" s="136"/>
      <c r="Z314" s="137"/>
      <c r="AE314" s="137"/>
    </row>
    <row r="315" spans="1:33" ht="13.5" thickBot="1">
      <c r="A315" s="668"/>
      <c r="B315" s="681" t="s">
        <v>846</v>
      </c>
      <c r="C315" s="687">
        <v>0.33333333333333331</v>
      </c>
      <c r="D315" s="694">
        <v>0</v>
      </c>
      <c r="E315" s="694">
        <v>0</v>
      </c>
      <c r="F315" s="694">
        <v>0</v>
      </c>
      <c r="G315" s="694">
        <v>0</v>
      </c>
      <c r="H315" s="694">
        <v>0</v>
      </c>
      <c r="I315" s="687">
        <v>0.33333333333333331</v>
      </c>
      <c r="J315" s="687">
        <v>0</v>
      </c>
      <c r="K315" s="694">
        <v>0</v>
      </c>
      <c r="L315" s="694">
        <v>0</v>
      </c>
      <c r="M315" s="694">
        <v>0</v>
      </c>
      <c r="N315" s="687">
        <v>0</v>
      </c>
      <c r="O315" s="687">
        <v>0</v>
      </c>
      <c r="P315" s="695">
        <v>0</v>
      </c>
      <c r="Q315" s="136"/>
      <c r="R315" s="136"/>
      <c r="S315" s="136"/>
      <c r="T315" s="142">
        <f t="shared" ref="T315:X315" si="309">C315-C314</f>
        <v>-4.2791666666666668</v>
      </c>
      <c r="U315" s="169">
        <f t="shared" si="309"/>
        <v>-5.8499999999999988</v>
      </c>
      <c r="V315" s="142">
        <f t="shared" si="309"/>
        <v>-2.7538461538461538</v>
      </c>
      <c r="W315" s="169">
        <f t="shared" si="309"/>
        <v>-3.7</v>
      </c>
      <c r="X315" s="142">
        <f t="shared" si="309"/>
        <v>-4.4142857142857137</v>
      </c>
      <c r="Y315" s="169">
        <f t="shared" ref="Y315:AE315" si="310">H315-H314</f>
        <v>-4.5</v>
      </c>
      <c r="Z315" s="143">
        <f t="shared" si="310"/>
        <v>-3.040846994535519</v>
      </c>
      <c r="AA315" s="142">
        <f t="shared" si="310"/>
        <v>0</v>
      </c>
      <c r="AB315" s="142">
        <f t="shared" si="310"/>
        <v>0</v>
      </c>
      <c r="AC315" s="142">
        <f t="shared" si="310"/>
        <v>0</v>
      </c>
      <c r="AD315" s="142">
        <f t="shared" si="310"/>
        <v>0</v>
      </c>
      <c r="AE315" s="143">
        <f t="shared" si="310"/>
        <v>0</v>
      </c>
    </row>
    <row r="316" spans="1:33" ht="13.5" thickTop="1">
      <c r="A316" s="668"/>
      <c r="B316" s="681" t="s">
        <v>847</v>
      </c>
      <c r="C316" s="687">
        <v>3.389218009478673</v>
      </c>
      <c r="D316" s="694">
        <v>3.6853469387755102</v>
      </c>
      <c r="E316" s="694">
        <v>3.2573550356052903</v>
      </c>
      <c r="F316" s="694">
        <v>3.4730874316939886</v>
      </c>
      <c r="G316" s="694">
        <v>3.3637472283813752</v>
      </c>
      <c r="H316" s="694">
        <v>3.5802850356294535</v>
      </c>
      <c r="I316" s="687">
        <v>3.4013541924313633</v>
      </c>
      <c r="J316" s="687">
        <v>0</v>
      </c>
      <c r="K316" s="694">
        <v>3.1099245079029774</v>
      </c>
      <c r="L316" s="694">
        <v>3.0391561208754059</v>
      </c>
      <c r="M316" s="694">
        <v>3.2498162320968005</v>
      </c>
      <c r="N316" s="687">
        <v>3.1103267259534624</v>
      </c>
      <c r="O316" s="687">
        <v>0</v>
      </c>
      <c r="P316" s="695">
        <v>0</v>
      </c>
      <c r="Q316" s="150"/>
      <c r="R316" s="150"/>
      <c r="S316" s="150"/>
      <c r="T316" s="163"/>
      <c r="U316" s="163"/>
      <c r="V316" s="163"/>
      <c r="W316" s="163"/>
      <c r="X316" s="163"/>
      <c r="Y316" s="163"/>
      <c r="Z316" s="164"/>
      <c r="AA316" s="163"/>
      <c r="AB316" s="163"/>
      <c r="AC316" s="163"/>
      <c r="AD316" s="163"/>
      <c r="AE316" s="164"/>
      <c r="AF316" s="163"/>
    </row>
    <row r="317" spans="1:33" ht="13.5" thickBot="1">
      <c r="A317" s="668"/>
      <c r="B317" s="681" t="s">
        <v>848</v>
      </c>
      <c r="C317" s="687">
        <v>3.4119495050925264</v>
      </c>
      <c r="D317" s="694">
        <v>3.6735805330243334</v>
      </c>
      <c r="E317" s="694">
        <v>3.2526484751203855</v>
      </c>
      <c r="F317" s="694">
        <v>3.5300261096605743</v>
      </c>
      <c r="G317" s="694">
        <v>3.2916387959866222</v>
      </c>
      <c r="H317" s="694">
        <v>3.4377880184331797</v>
      </c>
      <c r="I317" s="687">
        <v>3.4025737898465174</v>
      </c>
      <c r="J317" s="687">
        <v>0</v>
      </c>
      <c r="K317" s="694">
        <v>3.2773629184576949</v>
      </c>
      <c r="L317" s="694">
        <v>3.0531347800237301</v>
      </c>
      <c r="M317" s="694">
        <v>3.1111595377987435</v>
      </c>
      <c r="N317" s="687">
        <v>3.1613492853870508</v>
      </c>
      <c r="O317" s="687">
        <v>0</v>
      </c>
      <c r="P317" s="695">
        <v>0</v>
      </c>
      <c r="Q317" s="157"/>
      <c r="R317" s="157"/>
      <c r="S317" s="157"/>
      <c r="T317" s="165">
        <f t="shared" ref="T317:X317" si="311">C317-C316</f>
        <v>2.2731495613853347E-2</v>
      </c>
      <c r="U317" s="165">
        <f t="shared" si="311"/>
        <v>-1.1766405751176823E-2</v>
      </c>
      <c r="V317" s="165">
        <f t="shared" si="311"/>
        <v>-4.7065604849048093E-3</v>
      </c>
      <c r="W317" s="165">
        <f t="shared" si="311"/>
        <v>5.6938677966585693E-2</v>
      </c>
      <c r="X317" s="165">
        <f t="shared" si="311"/>
        <v>-7.2108432394752953E-2</v>
      </c>
      <c r="Y317" s="165">
        <f t="shared" ref="Y317:AE317" si="312">H317-H316</f>
        <v>-0.14249701719627383</v>
      </c>
      <c r="Z317" s="166">
        <f t="shared" si="312"/>
        <v>1.2195974151540945E-3</v>
      </c>
      <c r="AA317" s="165">
        <f t="shared" si="312"/>
        <v>0</v>
      </c>
      <c r="AB317" s="165">
        <f t="shared" si="312"/>
        <v>0.16743841055471753</v>
      </c>
      <c r="AC317" s="165">
        <f t="shared" si="312"/>
        <v>1.3978659148324191E-2</v>
      </c>
      <c r="AD317" s="165">
        <f t="shared" si="312"/>
        <v>-0.13865669429805694</v>
      </c>
      <c r="AE317" s="166">
        <f t="shared" si="312"/>
        <v>5.1022559433588466E-2</v>
      </c>
      <c r="AF317" s="167"/>
    </row>
    <row r="318" spans="1:33" ht="13.5" thickTop="1">
      <c r="A318" s="668"/>
      <c r="B318" s="681" t="s">
        <v>849</v>
      </c>
      <c r="C318" s="687">
        <v>5.4157894736842112</v>
      </c>
      <c r="D318" s="694">
        <v>6.6666666666666661</v>
      </c>
      <c r="E318" s="694">
        <v>8.6</v>
      </c>
      <c r="F318" s="694">
        <v>3.6</v>
      </c>
      <c r="G318" s="694">
        <v>1.8526315789473684</v>
      </c>
      <c r="H318" s="694">
        <v>3.6</v>
      </c>
      <c r="I318" s="687">
        <v>3.0049645390070925</v>
      </c>
      <c r="J318" s="687">
        <v>0</v>
      </c>
      <c r="K318" s="694">
        <v>0</v>
      </c>
      <c r="L318" s="694">
        <v>0</v>
      </c>
      <c r="M318" s="694">
        <v>0</v>
      </c>
      <c r="N318" s="687">
        <v>0</v>
      </c>
      <c r="O318" s="687">
        <v>0</v>
      </c>
      <c r="P318" s="695">
        <v>0</v>
      </c>
      <c r="Q318" s="136"/>
      <c r="R318" s="136"/>
      <c r="S318" s="136"/>
      <c r="Z318" s="137"/>
      <c r="AE318" s="137"/>
    </row>
    <row r="319" spans="1:33">
      <c r="A319" s="668"/>
      <c r="B319" s="681" t="s">
        <v>850</v>
      </c>
      <c r="C319" s="687">
        <v>0</v>
      </c>
      <c r="D319" s="694">
        <v>0</v>
      </c>
      <c r="E319" s="694">
        <v>0</v>
      </c>
      <c r="F319" s="694">
        <v>0</v>
      </c>
      <c r="G319" s="694">
        <v>0</v>
      </c>
      <c r="H319" s="694">
        <v>0</v>
      </c>
      <c r="I319" s="687">
        <v>0</v>
      </c>
      <c r="J319" s="687">
        <v>0</v>
      </c>
      <c r="K319" s="694">
        <v>0</v>
      </c>
      <c r="L319" s="694">
        <v>0</v>
      </c>
      <c r="M319" s="694">
        <v>0</v>
      </c>
      <c r="N319" s="687">
        <v>0</v>
      </c>
      <c r="O319" s="687">
        <v>0</v>
      </c>
      <c r="P319" s="695">
        <v>0</v>
      </c>
      <c r="Q319" s="136"/>
      <c r="R319" s="136"/>
      <c r="S319" s="136"/>
      <c r="T319" s="142">
        <f t="shared" ref="T319:X319" si="313">C319-C318</f>
        <v>-5.4157894736842112</v>
      </c>
      <c r="U319" s="142">
        <f t="shared" si="313"/>
        <v>-6.6666666666666661</v>
      </c>
      <c r="V319" s="142">
        <f t="shared" si="313"/>
        <v>-8.6</v>
      </c>
      <c r="W319" s="142">
        <f t="shared" si="313"/>
        <v>-3.6</v>
      </c>
      <c r="X319" s="142">
        <f t="shared" si="313"/>
        <v>-1.8526315789473684</v>
      </c>
      <c r="Y319" s="142">
        <f t="shared" ref="Y319:AE319" si="314">H319-H318</f>
        <v>-3.6</v>
      </c>
      <c r="Z319" s="143">
        <f t="shared" si="314"/>
        <v>-3.0049645390070925</v>
      </c>
      <c r="AA319" s="142">
        <f t="shared" si="314"/>
        <v>0</v>
      </c>
      <c r="AB319" s="142">
        <f t="shared" si="314"/>
        <v>0</v>
      </c>
      <c r="AC319" s="142">
        <f t="shared" si="314"/>
        <v>0</v>
      </c>
      <c r="AD319" s="142">
        <f t="shared" si="314"/>
        <v>0</v>
      </c>
      <c r="AE319" s="143">
        <f t="shared" si="314"/>
        <v>0</v>
      </c>
    </row>
    <row r="320" spans="1:33">
      <c r="A320" s="668"/>
      <c r="B320" s="681" t="s">
        <v>851</v>
      </c>
      <c r="C320" s="687">
        <v>4.0854467251048074</v>
      </c>
      <c r="D320" s="694">
        <v>4.4552467207995008</v>
      </c>
      <c r="E320" s="694">
        <v>4.0380794369029669</v>
      </c>
      <c r="F320" s="694">
        <v>3.9291025641025641</v>
      </c>
      <c r="G320" s="694">
        <v>4.2083483483483484</v>
      </c>
      <c r="H320" s="694">
        <v>4.0970165745856351</v>
      </c>
      <c r="I320" s="687">
        <v>4.1377318341827358</v>
      </c>
      <c r="J320" s="687">
        <v>0</v>
      </c>
      <c r="K320" s="694">
        <v>3.4949991259543194</v>
      </c>
      <c r="L320" s="694">
        <v>3.6313195709514279</v>
      </c>
      <c r="M320" s="694">
        <v>3.7445228031493674</v>
      </c>
      <c r="N320" s="687">
        <v>3.5816829642339973</v>
      </c>
      <c r="O320" s="687">
        <v>0</v>
      </c>
      <c r="P320" s="695">
        <v>0</v>
      </c>
      <c r="Q320" s="136"/>
      <c r="R320" s="136"/>
      <c r="S320" s="136"/>
      <c r="Z320" s="137"/>
      <c r="AE320" s="137"/>
    </row>
    <row r="321" spans="1:32">
      <c r="A321" s="668"/>
      <c r="B321" s="681" t="s">
        <v>852</v>
      </c>
      <c r="C321" s="687">
        <v>4.0722035476030412</v>
      </c>
      <c r="D321" s="694">
        <v>4.3802941176470584</v>
      </c>
      <c r="E321" s="694">
        <v>4.0310439291654436</v>
      </c>
      <c r="F321" s="694">
        <v>4.089480354879595</v>
      </c>
      <c r="G321" s="694">
        <v>4.1561266874350986</v>
      </c>
      <c r="H321" s="694">
        <v>4.0723888314374355</v>
      </c>
      <c r="I321" s="687">
        <v>4.1161586901763227</v>
      </c>
      <c r="J321" s="687">
        <v>0</v>
      </c>
      <c r="K321" s="694">
        <v>3.5308131709376234</v>
      </c>
      <c r="L321" s="694">
        <v>3.6125959477275398</v>
      </c>
      <c r="M321" s="694">
        <v>3.7268929759394847</v>
      </c>
      <c r="N321" s="687">
        <v>3.5903922719945593</v>
      </c>
      <c r="O321" s="687">
        <v>0</v>
      </c>
      <c r="P321" s="695">
        <v>0</v>
      </c>
      <c r="Q321" s="136"/>
      <c r="R321" s="136"/>
      <c r="S321" s="136"/>
      <c r="T321" s="142">
        <f t="shared" ref="T321:X321" si="315">C321-C320</f>
        <v>-1.324317750176629E-2</v>
      </c>
      <c r="U321" s="142">
        <f t="shared" si="315"/>
        <v>-7.4952603152442343E-2</v>
      </c>
      <c r="V321" s="142">
        <f t="shared" si="315"/>
        <v>-7.0355077375232611E-3</v>
      </c>
      <c r="W321" s="142">
        <f t="shared" si="315"/>
        <v>0.16037779077703096</v>
      </c>
      <c r="X321" s="142">
        <f t="shared" si="315"/>
        <v>-5.2221660913249757E-2</v>
      </c>
      <c r="Y321" s="142">
        <f t="shared" ref="Y321:AE321" si="316">H321-H320</f>
        <v>-2.4627743148199599E-2</v>
      </c>
      <c r="Z321" s="143">
        <f t="shared" si="316"/>
        <v>-2.1573144006413081E-2</v>
      </c>
      <c r="AA321" s="142">
        <f t="shared" si="316"/>
        <v>0</v>
      </c>
      <c r="AB321" s="142">
        <f t="shared" si="316"/>
        <v>3.5814044983303983E-2</v>
      </c>
      <c r="AC321" s="142">
        <f t="shared" si="316"/>
        <v>-1.8723623223888097E-2</v>
      </c>
      <c r="AD321" s="142">
        <f t="shared" si="316"/>
        <v>-1.7629827209882709E-2</v>
      </c>
      <c r="AE321" s="143">
        <f t="shared" si="316"/>
        <v>8.7093077605620017E-3</v>
      </c>
    </row>
    <row r="322" spans="1:32">
      <c r="A322" s="668"/>
      <c r="B322" s="681" t="s">
        <v>853</v>
      </c>
      <c r="C322" s="687">
        <v>3.668972972972973</v>
      </c>
      <c r="D322" s="694">
        <v>4.2598039215686274</v>
      </c>
      <c r="E322" s="694">
        <v>3.2595141700404855</v>
      </c>
      <c r="F322" s="694">
        <v>3.8360515021459225</v>
      </c>
      <c r="G322" s="694">
        <v>3.4751612903225806</v>
      </c>
      <c r="H322" s="694">
        <v>4.2967741935483881</v>
      </c>
      <c r="I322" s="687">
        <v>3.6407529722589169</v>
      </c>
      <c r="J322" s="687">
        <v>0</v>
      </c>
      <c r="K322" s="694">
        <v>4.5166780598698484</v>
      </c>
      <c r="L322" s="694">
        <v>4.4785227238598644</v>
      </c>
      <c r="M322" s="694">
        <v>4.3943748875120328</v>
      </c>
      <c r="N322" s="687">
        <v>4.4766507933665372</v>
      </c>
      <c r="O322" s="687">
        <v>0</v>
      </c>
      <c r="P322" s="695">
        <v>0</v>
      </c>
      <c r="Q322" s="136"/>
      <c r="R322" s="136"/>
      <c r="S322" s="136"/>
      <c r="Z322" s="137"/>
      <c r="AE322" s="137"/>
    </row>
    <row r="323" spans="1:32">
      <c r="A323" s="668"/>
      <c r="B323" s="681" t="s">
        <v>854</v>
      </c>
      <c r="C323" s="687">
        <v>3.7010245901639349</v>
      </c>
      <c r="D323" s="694">
        <v>4.1641509433962263</v>
      </c>
      <c r="E323" s="694">
        <v>3.2585831062670296</v>
      </c>
      <c r="F323" s="694">
        <v>4.0113970588235288</v>
      </c>
      <c r="G323" s="694">
        <v>3.4527272727272722</v>
      </c>
      <c r="H323" s="694">
        <v>4.2468085106382976</v>
      </c>
      <c r="I323" s="687">
        <v>3.640784780023782</v>
      </c>
      <c r="J323" s="687">
        <v>0</v>
      </c>
      <c r="K323" s="694">
        <v>4.5367606435527712</v>
      </c>
      <c r="L323" s="694">
        <v>4.4294759050846233</v>
      </c>
      <c r="M323" s="694">
        <v>4.383839130835371</v>
      </c>
      <c r="N323" s="687">
        <v>4.4649038436424497</v>
      </c>
      <c r="O323" s="687">
        <v>0</v>
      </c>
      <c r="P323" s="695">
        <v>0</v>
      </c>
      <c r="Q323" s="136"/>
      <c r="R323" s="136"/>
      <c r="S323" s="136"/>
      <c r="T323" s="142">
        <f t="shared" ref="T323:X323" si="317">C323-C322</f>
        <v>3.2051617190961945E-2</v>
      </c>
      <c r="U323" s="142">
        <f t="shared" si="317"/>
        <v>-9.5652978172401149E-2</v>
      </c>
      <c r="V323" s="142">
        <f t="shared" si="317"/>
        <v>-9.3106377345586466E-4</v>
      </c>
      <c r="W323" s="142">
        <f t="shared" si="317"/>
        <v>0.17534555667760632</v>
      </c>
      <c r="X323" s="142">
        <f t="shared" si="317"/>
        <v>-2.2434017595308386E-2</v>
      </c>
      <c r="Y323" s="142">
        <f t="shared" ref="Y323:AE323" si="318">H323-H322</f>
        <v>-4.9965682910090514E-2</v>
      </c>
      <c r="Z323" s="143">
        <f t="shared" si="318"/>
        <v>3.1807764865110499E-5</v>
      </c>
      <c r="AA323" s="142">
        <f t="shared" si="318"/>
        <v>0</v>
      </c>
      <c r="AB323" s="142">
        <f t="shared" si="318"/>
        <v>2.0082583682922817E-2</v>
      </c>
      <c r="AC323" s="142">
        <f t="shared" si="318"/>
        <v>-4.9046818775241086E-2</v>
      </c>
      <c r="AD323" s="142">
        <f t="shared" si="318"/>
        <v>-1.0535756676661734E-2</v>
      </c>
      <c r="AE323" s="143">
        <f t="shared" si="318"/>
        <v>-1.1746949724087408E-2</v>
      </c>
    </row>
    <row r="324" spans="1:32">
      <c r="A324" s="668"/>
      <c r="B324" s="681" t="s">
        <v>855</v>
      </c>
      <c r="C324" s="687">
        <v>4.0654779183081065</v>
      </c>
      <c r="D324" s="694">
        <v>4.440830199595025</v>
      </c>
      <c r="E324" s="694">
        <v>3.9677215768773437</v>
      </c>
      <c r="F324" s="694">
        <v>3.9076999012833169</v>
      </c>
      <c r="G324" s="694">
        <v>4.0932658227848098</v>
      </c>
      <c r="H324" s="694">
        <v>4.1098241985522233</v>
      </c>
      <c r="I324" s="687">
        <v>4.1011120844892197</v>
      </c>
      <c r="J324" s="687">
        <v>0</v>
      </c>
      <c r="K324" s="694">
        <v>4.0357762323559871</v>
      </c>
      <c r="L324" s="694">
        <v>4.1437292763604834</v>
      </c>
      <c r="M324" s="694">
        <v>4.1617986755334906</v>
      </c>
      <c r="N324" s="687">
        <v>4.099200650596992</v>
      </c>
      <c r="O324" s="687">
        <v>0</v>
      </c>
      <c r="P324" s="695">
        <v>0</v>
      </c>
      <c r="Q324" s="136"/>
      <c r="R324" s="136"/>
      <c r="S324" s="136"/>
      <c r="Z324" s="137"/>
      <c r="AE324" s="137"/>
    </row>
    <row r="325" spans="1:32" ht="13.5" thickBot="1">
      <c r="A325" s="668"/>
      <c r="B325" s="681" t="s">
        <v>856</v>
      </c>
      <c r="C325" s="687">
        <v>4.0543691232215826</v>
      </c>
      <c r="D325" s="694">
        <v>4.3624023853471527</v>
      </c>
      <c r="E325" s="694">
        <v>3.9559265147500442</v>
      </c>
      <c r="F325" s="694">
        <v>4.0694627709707829</v>
      </c>
      <c r="G325" s="694">
        <v>4.0389441800086541</v>
      </c>
      <c r="H325" s="694">
        <v>4.0804733727810651</v>
      </c>
      <c r="I325" s="687">
        <v>4.0790242429871828</v>
      </c>
      <c r="J325" s="687">
        <v>0</v>
      </c>
      <c r="K325" s="694">
        <v>4.0727081322035543</v>
      </c>
      <c r="L325" s="694">
        <v>4.1159168173597251</v>
      </c>
      <c r="M325" s="694">
        <v>4.1406027380416415</v>
      </c>
      <c r="N325" s="687">
        <v>4.1010297507854565</v>
      </c>
      <c r="O325" s="687">
        <v>0</v>
      </c>
      <c r="P325" s="695">
        <v>0</v>
      </c>
      <c r="Q325" s="136"/>
      <c r="R325" s="136"/>
      <c r="S325" s="136"/>
      <c r="T325" s="111">
        <f t="shared" ref="T325:X325" si="319">C325-C324</f>
        <v>-1.1108795086523848E-2</v>
      </c>
      <c r="U325" s="111">
        <f t="shared" si="319"/>
        <v>-7.8427814247872263E-2</v>
      </c>
      <c r="V325" s="111">
        <f t="shared" si="319"/>
        <v>-1.1795062127299527E-2</v>
      </c>
      <c r="W325" s="111">
        <f t="shared" si="319"/>
        <v>0.161762869687466</v>
      </c>
      <c r="X325" s="111">
        <f t="shared" si="319"/>
        <v>-5.4321642776155699E-2</v>
      </c>
      <c r="Y325" s="111">
        <f t="shared" ref="Y325:AE325" si="320">H325-H324</f>
        <v>-2.9350825771158107E-2</v>
      </c>
      <c r="Z325" s="168">
        <f t="shared" si="320"/>
        <v>-2.2087841502036909E-2</v>
      </c>
      <c r="AA325" s="111">
        <f t="shared" si="320"/>
        <v>0</v>
      </c>
      <c r="AB325" s="111">
        <f t="shared" si="320"/>
        <v>3.6931899847567173E-2</v>
      </c>
      <c r="AC325" s="111">
        <f t="shared" si="320"/>
        <v>-2.7812459000758238E-2</v>
      </c>
      <c r="AD325" s="111">
        <f t="shared" si="320"/>
        <v>-2.1195937491849115E-2</v>
      </c>
      <c r="AE325" s="168">
        <f t="shared" si="320"/>
        <v>1.8291001884644942E-3</v>
      </c>
    </row>
    <row r="326" spans="1:32">
      <c r="A326" s="661" t="s">
        <v>561</v>
      </c>
      <c r="B326" s="660" t="s">
        <v>825</v>
      </c>
      <c r="C326" s="688">
        <v>0</v>
      </c>
      <c r="D326" s="692">
        <v>0</v>
      </c>
      <c r="E326" s="692">
        <v>0</v>
      </c>
      <c r="F326" s="692">
        <v>0</v>
      </c>
      <c r="G326" s="692">
        <v>0</v>
      </c>
      <c r="H326" s="692">
        <v>0</v>
      </c>
      <c r="I326" s="688">
        <v>0</v>
      </c>
      <c r="J326" s="688">
        <v>0</v>
      </c>
      <c r="K326" s="692">
        <v>0</v>
      </c>
      <c r="L326" s="692">
        <v>0</v>
      </c>
      <c r="M326" s="692">
        <v>0</v>
      </c>
      <c r="N326" s="688">
        <v>0</v>
      </c>
      <c r="O326" s="688">
        <v>0</v>
      </c>
      <c r="P326" s="693">
        <v>0</v>
      </c>
      <c r="Q326" s="136"/>
      <c r="R326" s="136"/>
      <c r="S326" s="136"/>
      <c r="T326" s="136" t="s">
        <v>1037</v>
      </c>
      <c r="Z326" s="137"/>
      <c r="AE326" s="137"/>
    </row>
    <row r="327" spans="1:32">
      <c r="A327" s="668"/>
      <c r="B327" s="702" t="s">
        <v>826</v>
      </c>
      <c r="C327" s="703">
        <v>0</v>
      </c>
      <c r="D327" s="704">
        <v>0</v>
      </c>
      <c r="E327" s="704">
        <v>0</v>
      </c>
      <c r="F327" s="704">
        <v>0</v>
      </c>
      <c r="G327" s="704">
        <v>0</v>
      </c>
      <c r="H327" s="704">
        <v>0</v>
      </c>
      <c r="I327" s="703">
        <v>0</v>
      </c>
      <c r="J327" s="703">
        <v>0</v>
      </c>
      <c r="K327" s="704">
        <v>0</v>
      </c>
      <c r="L327" s="704">
        <v>0</v>
      </c>
      <c r="M327" s="704">
        <v>0</v>
      </c>
      <c r="N327" s="703">
        <v>0</v>
      </c>
      <c r="O327" s="703">
        <v>0</v>
      </c>
      <c r="P327" s="705">
        <v>0</v>
      </c>
      <c r="Q327" s="136"/>
      <c r="R327" s="136"/>
      <c r="S327" s="136"/>
      <c r="T327" s="142">
        <f t="shared" ref="T327:X327" si="321">C327-C326</f>
        <v>0</v>
      </c>
      <c r="U327" s="142">
        <f t="shared" si="321"/>
        <v>0</v>
      </c>
      <c r="V327" s="142">
        <f t="shared" si="321"/>
        <v>0</v>
      </c>
      <c r="W327" s="142">
        <f t="shared" si="321"/>
        <v>0</v>
      </c>
      <c r="X327" s="142">
        <f t="shared" si="321"/>
        <v>0</v>
      </c>
      <c r="Y327" s="142">
        <f t="shared" ref="Y327:AE327" si="322">H327-H326</f>
        <v>0</v>
      </c>
      <c r="Z327" s="143">
        <f t="shared" si="322"/>
        <v>0</v>
      </c>
      <c r="AA327" s="142">
        <f t="shared" si="322"/>
        <v>0</v>
      </c>
      <c r="AB327" s="142">
        <f t="shared" si="322"/>
        <v>0</v>
      </c>
      <c r="AC327" s="142">
        <f t="shared" si="322"/>
        <v>0</v>
      </c>
      <c r="AD327" s="142">
        <f t="shared" si="322"/>
        <v>0</v>
      </c>
      <c r="AE327" s="143">
        <f t="shared" si="322"/>
        <v>0</v>
      </c>
    </row>
    <row r="328" spans="1:32">
      <c r="A328" s="668"/>
      <c r="B328" s="681" t="s">
        <v>827</v>
      </c>
      <c r="C328" s="687">
        <v>0</v>
      </c>
      <c r="D328" s="716">
        <v>0</v>
      </c>
      <c r="E328" s="716">
        <v>0</v>
      </c>
      <c r="F328" s="716">
        <v>0</v>
      </c>
      <c r="G328" s="716">
        <v>0</v>
      </c>
      <c r="H328" s="716">
        <v>0</v>
      </c>
      <c r="I328" s="687">
        <v>0</v>
      </c>
      <c r="J328" s="687">
        <v>0</v>
      </c>
      <c r="K328" s="716">
        <v>0</v>
      </c>
      <c r="L328" s="716">
        <v>0</v>
      </c>
      <c r="M328" s="716">
        <v>0</v>
      </c>
      <c r="N328" s="687">
        <v>0</v>
      </c>
      <c r="O328" s="687">
        <v>0</v>
      </c>
      <c r="P328" s="695">
        <v>0</v>
      </c>
      <c r="Q328" s="136"/>
      <c r="R328" s="136"/>
      <c r="S328" s="136"/>
      <c r="Z328" s="137"/>
      <c r="AE328" s="137"/>
    </row>
    <row r="329" spans="1:32">
      <c r="A329" s="668"/>
      <c r="B329" s="681" t="s">
        <v>828</v>
      </c>
      <c r="C329" s="687">
        <v>0</v>
      </c>
      <c r="D329" s="694">
        <v>0</v>
      </c>
      <c r="E329" s="694">
        <v>0</v>
      </c>
      <c r="F329" s="694">
        <v>0</v>
      </c>
      <c r="G329" s="694">
        <v>0</v>
      </c>
      <c r="H329" s="694">
        <v>0</v>
      </c>
      <c r="I329" s="687">
        <v>0</v>
      </c>
      <c r="J329" s="687">
        <v>0</v>
      </c>
      <c r="K329" s="694">
        <v>0</v>
      </c>
      <c r="L329" s="694">
        <v>0</v>
      </c>
      <c r="M329" s="694">
        <v>0</v>
      </c>
      <c r="N329" s="687">
        <v>0</v>
      </c>
      <c r="O329" s="687">
        <v>0</v>
      </c>
      <c r="P329" s="695">
        <v>0</v>
      </c>
      <c r="Q329" s="136"/>
      <c r="R329" s="136"/>
      <c r="S329" s="136"/>
      <c r="T329" s="142">
        <f t="shared" ref="T329:X329" si="323">C329-C328</f>
        <v>0</v>
      </c>
      <c r="U329" s="142">
        <f t="shared" si="323"/>
        <v>0</v>
      </c>
      <c r="V329" s="142">
        <f t="shared" si="323"/>
        <v>0</v>
      </c>
      <c r="W329" s="142">
        <f t="shared" si="323"/>
        <v>0</v>
      </c>
      <c r="X329" s="142">
        <f t="shared" si="323"/>
        <v>0</v>
      </c>
      <c r="Y329" s="142">
        <f t="shared" ref="Y329:AE329" si="324">H329-H328</f>
        <v>0</v>
      </c>
      <c r="Z329" s="143">
        <f t="shared" si="324"/>
        <v>0</v>
      </c>
      <c r="AA329" s="142">
        <f t="shared" si="324"/>
        <v>0</v>
      </c>
      <c r="AB329" s="142">
        <f t="shared" si="324"/>
        <v>0</v>
      </c>
      <c r="AC329" s="142">
        <f t="shared" si="324"/>
        <v>0</v>
      </c>
      <c r="AD329" s="142">
        <f t="shared" si="324"/>
        <v>0</v>
      </c>
      <c r="AE329" s="143">
        <f t="shared" si="324"/>
        <v>0</v>
      </c>
    </row>
    <row r="330" spans="1:32">
      <c r="A330" s="668"/>
      <c r="B330" s="681" t="s">
        <v>829</v>
      </c>
      <c r="C330" s="687">
        <v>0</v>
      </c>
      <c r="D330" s="694">
        <v>0</v>
      </c>
      <c r="E330" s="694">
        <v>0</v>
      </c>
      <c r="F330" s="694">
        <v>0</v>
      </c>
      <c r="G330" s="694">
        <v>0</v>
      </c>
      <c r="H330" s="694">
        <v>0</v>
      </c>
      <c r="I330" s="687">
        <v>0</v>
      </c>
      <c r="J330" s="687">
        <v>0</v>
      </c>
      <c r="K330" s="694">
        <v>0</v>
      </c>
      <c r="L330" s="694">
        <v>0</v>
      </c>
      <c r="M330" s="694">
        <v>0</v>
      </c>
      <c r="N330" s="687">
        <v>0</v>
      </c>
      <c r="O330" s="687">
        <v>0</v>
      </c>
      <c r="P330" s="695">
        <v>0</v>
      </c>
      <c r="Q330" s="136"/>
      <c r="R330" s="136"/>
      <c r="S330" s="136"/>
      <c r="Z330" s="137"/>
      <c r="AE330" s="137"/>
    </row>
    <row r="331" spans="1:32" ht="13.5" thickBot="1">
      <c r="A331" s="668"/>
      <c r="B331" s="681" t="s">
        <v>830</v>
      </c>
      <c r="C331" s="687">
        <v>0</v>
      </c>
      <c r="D331" s="694">
        <v>0</v>
      </c>
      <c r="E331" s="694">
        <v>0</v>
      </c>
      <c r="F331" s="694">
        <v>0</v>
      </c>
      <c r="G331" s="694">
        <v>0</v>
      </c>
      <c r="H331" s="694">
        <v>0</v>
      </c>
      <c r="I331" s="687">
        <v>0</v>
      </c>
      <c r="J331" s="687">
        <v>0</v>
      </c>
      <c r="K331" s="694">
        <v>0</v>
      </c>
      <c r="L331" s="694">
        <v>0</v>
      </c>
      <c r="M331" s="694">
        <v>0</v>
      </c>
      <c r="N331" s="687">
        <v>0</v>
      </c>
      <c r="O331" s="687">
        <v>0</v>
      </c>
      <c r="P331" s="695">
        <v>0</v>
      </c>
      <c r="Q331" s="136"/>
      <c r="R331" s="136"/>
      <c r="S331" s="136"/>
      <c r="T331" s="142">
        <f t="shared" ref="T331:X331" si="325">C331-C330</f>
        <v>0</v>
      </c>
      <c r="U331" s="142">
        <f t="shared" si="325"/>
        <v>0</v>
      </c>
      <c r="V331" s="142">
        <f t="shared" si="325"/>
        <v>0</v>
      </c>
      <c r="W331" s="142">
        <f t="shared" si="325"/>
        <v>0</v>
      </c>
      <c r="X331" s="142">
        <f t="shared" si="325"/>
        <v>0</v>
      </c>
      <c r="Y331" s="142">
        <f t="shared" ref="Y331:AE331" si="326">H331-H330</f>
        <v>0</v>
      </c>
      <c r="Z331" s="143">
        <f t="shared" si="326"/>
        <v>0</v>
      </c>
      <c r="AA331" s="142">
        <f t="shared" si="326"/>
        <v>0</v>
      </c>
      <c r="AB331" s="142">
        <f t="shared" si="326"/>
        <v>0</v>
      </c>
      <c r="AC331" s="142">
        <f t="shared" si="326"/>
        <v>0</v>
      </c>
      <c r="AD331" s="142">
        <f t="shared" si="326"/>
        <v>0</v>
      </c>
      <c r="AE331" s="143">
        <f t="shared" si="326"/>
        <v>0</v>
      </c>
    </row>
    <row r="332" spans="1:32" ht="13.5" thickTop="1">
      <c r="A332" s="668"/>
      <c r="B332" s="709" t="s">
        <v>831</v>
      </c>
      <c r="C332" s="710">
        <v>0</v>
      </c>
      <c r="D332" s="711">
        <v>0</v>
      </c>
      <c r="E332" s="711">
        <v>0</v>
      </c>
      <c r="F332" s="711">
        <v>0</v>
      </c>
      <c r="G332" s="711">
        <v>0</v>
      </c>
      <c r="H332" s="711">
        <v>0</v>
      </c>
      <c r="I332" s="710">
        <v>0</v>
      </c>
      <c r="J332" s="710">
        <v>0</v>
      </c>
      <c r="K332" s="711">
        <v>0</v>
      </c>
      <c r="L332" s="711">
        <v>0</v>
      </c>
      <c r="M332" s="711">
        <v>0</v>
      </c>
      <c r="N332" s="710">
        <v>0</v>
      </c>
      <c r="O332" s="710">
        <v>0</v>
      </c>
      <c r="P332" s="712">
        <v>0</v>
      </c>
      <c r="Q332" s="150"/>
      <c r="R332" s="150"/>
      <c r="S332" s="150"/>
      <c r="T332" s="163"/>
      <c r="U332" s="163"/>
      <c r="V332" s="163"/>
      <c r="W332" s="163"/>
      <c r="X332" s="163"/>
      <c r="Y332" s="163"/>
      <c r="Z332" s="164"/>
      <c r="AA332" s="163"/>
      <c r="AB332" s="163"/>
      <c r="AC332" s="163"/>
      <c r="AD332" s="163"/>
      <c r="AE332" s="164"/>
      <c r="AF332" s="163"/>
    </row>
    <row r="333" spans="1:32" ht="13.5" thickBot="1">
      <c r="A333" s="668"/>
      <c r="B333" s="709" t="s">
        <v>832</v>
      </c>
      <c r="C333" s="710">
        <v>0</v>
      </c>
      <c r="D333" s="711">
        <v>0</v>
      </c>
      <c r="E333" s="711">
        <v>0</v>
      </c>
      <c r="F333" s="711">
        <v>0</v>
      </c>
      <c r="G333" s="711">
        <v>0</v>
      </c>
      <c r="H333" s="711">
        <v>0</v>
      </c>
      <c r="I333" s="710">
        <v>0</v>
      </c>
      <c r="J333" s="710">
        <v>0</v>
      </c>
      <c r="K333" s="711">
        <v>0</v>
      </c>
      <c r="L333" s="711">
        <v>0</v>
      </c>
      <c r="M333" s="711">
        <v>0</v>
      </c>
      <c r="N333" s="710">
        <v>0</v>
      </c>
      <c r="O333" s="710">
        <v>0</v>
      </c>
      <c r="P333" s="712">
        <v>0</v>
      </c>
      <c r="Q333" s="157"/>
      <c r="R333" s="157"/>
      <c r="S333" s="157"/>
      <c r="T333" s="165">
        <f t="shared" ref="T333:X333" si="327">C333-C332</f>
        <v>0</v>
      </c>
      <c r="U333" s="165">
        <f t="shared" si="327"/>
        <v>0</v>
      </c>
      <c r="V333" s="165">
        <f t="shared" si="327"/>
        <v>0</v>
      </c>
      <c r="W333" s="165">
        <f t="shared" si="327"/>
        <v>0</v>
      </c>
      <c r="X333" s="165">
        <f t="shared" si="327"/>
        <v>0</v>
      </c>
      <c r="Y333" s="165">
        <f t="shared" ref="Y333:AE333" si="328">H333-H332</f>
        <v>0</v>
      </c>
      <c r="Z333" s="166">
        <f t="shared" si="328"/>
        <v>0</v>
      </c>
      <c r="AA333" s="165">
        <f t="shared" si="328"/>
        <v>0</v>
      </c>
      <c r="AB333" s="165">
        <f t="shared" si="328"/>
        <v>0</v>
      </c>
      <c r="AC333" s="165">
        <f t="shared" si="328"/>
        <v>0</v>
      </c>
      <c r="AD333" s="165">
        <f t="shared" si="328"/>
        <v>0</v>
      </c>
      <c r="AE333" s="166">
        <f t="shared" si="328"/>
        <v>0</v>
      </c>
      <c r="AF333" s="167"/>
    </row>
    <row r="334" spans="1:32" ht="13.5" thickTop="1">
      <c r="A334" s="668"/>
      <c r="B334" s="681" t="s">
        <v>833</v>
      </c>
      <c r="C334" s="687">
        <v>0</v>
      </c>
      <c r="D334" s="694">
        <v>0</v>
      </c>
      <c r="E334" s="694">
        <v>0</v>
      </c>
      <c r="F334" s="694">
        <v>0</v>
      </c>
      <c r="G334" s="694">
        <v>0</v>
      </c>
      <c r="H334" s="694">
        <v>0</v>
      </c>
      <c r="I334" s="687">
        <v>0</v>
      </c>
      <c r="J334" s="687">
        <v>0</v>
      </c>
      <c r="K334" s="694">
        <v>0</v>
      </c>
      <c r="L334" s="694">
        <v>0</v>
      </c>
      <c r="M334" s="694">
        <v>0</v>
      </c>
      <c r="N334" s="687">
        <v>0</v>
      </c>
      <c r="O334" s="687">
        <v>0</v>
      </c>
      <c r="P334" s="695">
        <v>0</v>
      </c>
      <c r="Q334" s="136"/>
      <c r="R334" s="136"/>
      <c r="S334" s="136"/>
      <c r="Z334" s="137"/>
      <c r="AE334" s="137"/>
    </row>
    <row r="335" spans="1:32">
      <c r="A335" s="668"/>
      <c r="B335" s="681" t="s">
        <v>834</v>
      </c>
      <c r="C335" s="687">
        <v>0</v>
      </c>
      <c r="D335" s="694">
        <v>0</v>
      </c>
      <c r="E335" s="694">
        <v>0</v>
      </c>
      <c r="F335" s="694">
        <v>0</v>
      </c>
      <c r="G335" s="694">
        <v>0</v>
      </c>
      <c r="H335" s="694">
        <v>0</v>
      </c>
      <c r="I335" s="687">
        <v>0</v>
      </c>
      <c r="J335" s="687">
        <v>0</v>
      </c>
      <c r="K335" s="694">
        <v>0</v>
      </c>
      <c r="L335" s="694">
        <v>0</v>
      </c>
      <c r="M335" s="694">
        <v>0</v>
      </c>
      <c r="N335" s="687">
        <v>0</v>
      </c>
      <c r="O335" s="687">
        <v>0</v>
      </c>
      <c r="P335" s="695">
        <v>0</v>
      </c>
      <c r="Q335" s="136"/>
      <c r="R335" s="136"/>
      <c r="S335" s="136"/>
      <c r="T335" s="142">
        <f t="shared" ref="T335:X335" si="329">C335-C334</f>
        <v>0</v>
      </c>
      <c r="U335" s="142">
        <f t="shared" si="329"/>
        <v>0</v>
      </c>
      <c r="V335" s="142">
        <f t="shared" si="329"/>
        <v>0</v>
      </c>
      <c r="W335" s="142">
        <f t="shared" si="329"/>
        <v>0</v>
      </c>
      <c r="X335" s="142">
        <f t="shared" si="329"/>
        <v>0</v>
      </c>
      <c r="Y335" s="142">
        <f t="shared" ref="Y335:AE335" si="330">H335-H334</f>
        <v>0</v>
      </c>
      <c r="Z335" s="143">
        <f t="shared" si="330"/>
        <v>0</v>
      </c>
      <c r="AA335" s="142">
        <f t="shared" si="330"/>
        <v>0</v>
      </c>
      <c r="AB335" s="142">
        <f t="shared" si="330"/>
        <v>0</v>
      </c>
      <c r="AC335" s="142">
        <f t="shared" si="330"/>
        <v>0</v>
      </c>
      <c r="AD335" s="142">
        <f t="shared" si="330"/>
        <v>0</v>
      </c>
      <c r="AE335" s="143">
        <f t="shared" si="330"/>
        <v>0</v>
      </c>
    </row>
    <row r="336" spans="1:32">
      <c r="A336" s="668"/>
      <c r="B336" s="681" t="s">
        <v>835</v>
      </c>
      <c r="C336" s="687">
        <v>0</v>
      </c>
      <c r="D336" s="694">
        <v>0</v>
      </c>
      <c r="E336" s="694">
        <v>0</v>
      </c>
      <c r="F336" s="694">
        <v>0</v>
      </c>
      <c r="G336" s="694">
        <v>0</v>
      </c>
      <c r="H336" s="694">
        <v>0</v>
      </c>
      <c r="I336" s="687">
        <v>0</v>
      </c>
      <c r="J336" s="687">
        <v>0</v>
      </c>
      <c r="K336" s="694">
        <v>0</v>
      </c>
      <c r="L336" s="694">
        <v>0</v>
      </c>
      <c r="M336" s="694">
        <v>0</v>
      </c>
      <c r="N336" s="687">
        <v>0</v>
      </c>
      <c r="O336" s="687">
        <v>0</v>
      </c>
      <c r="P336" s="695">
        <v>0</v>
      </c>
      <c r="Q336" s="136"/>
      <c r="R336" s="136"/>
      <c r="S336" s="136"/>
      <c r="Z336" s="137"/>
      <c r="AE336" s="137"/>
    </row>
    <row r="337" spans="1:32">
      <c r="A337" s="668"/>
      <c r="B337" s="681" t="s">
        <v>836</v>
      </c>
      <c r="C337" s="687">
        <v>0</v>
      </c>
      <c r="D337" s="694">
        <v>0</v>
      </c>
      <c r="E337" s="694">
        <v>0</v>
      </c>
      <c r="F337" s="694">
        <v>0</v>
      </c>
      <c r="G337" s="694">
        <v>0</v>
      </c>
      <c r="H337" s="694">
        <v>0</v>
      </c>
      <c r="I337" s="687">
        <v>0</v>
      </c>
      <c r="J337" s="687">
        <v>0</v>
      </c>
      <c r="K337" s="694">
        <v>0</v>
      </c>
      <c r="L337" s="694">
        <v>0</v>
      </c>
      <c r="M337" s="694">
        <v>0</v>
      </c>
      <c r="N337" s="687">
        <v>0</v>
      </c>
      <c r="O337" s="687">
        <v>0</v>
      </c>
      <c r="P337" s="695">
        <v>0</v>
      </c>
      <c r="Q337" s="136"/>
      <c r="R337" s="136"/>
      <c r="S337" s="136"/>
      <c r="T337" s="142">
        <f t="shared" ref="T337:X337" si="331">C337-C336</f>
        <v>0</v>
      </c>
      <c r="U337" s="142">
        <f t="shared" si="331"/>
        <v>0</v>
      </c>
      <c r="V337" s="142">
        <f t="shared" si="331"/>
        <v>0</v>
      </c>
      <c r="W337" s="142">
        <f t="shared" si="331"/>
        <v>0</v>
      </c>
      <c r="X337" s="142">
        <f t="shared" si="331"/>
        <v>0</v>
      </c>
      <c r="Y337" s="142">
        <f t="shared" ref="Y337:AE337" si="332">H337-H336</f>
        <v>0</v>
      </c>
      <c r="Z337" s="143">
        <f t="shared" si="332"/>
        <v>0</v>
      </c>
      <c r="AA337" s="142">
        <f t="shared" si="332"/>
        <v>0</v>
      </c>
      <c r="AB337" s="142">
        <f t="shared" si="332"/>
        <v>0</v>
      </c>
      <c r="AC337" s="142">
        <f t="shared" si="332"/>
        <v>0</v>
      </c>
      <c r="AD337" s="142">
        <f t="shared" si="332"/>
        <v>0</v>
      </c>
      <c r="AE337" s="143">
        <f t="shared" si="332"/>
        <v>0</v>
      </c>
    </row>
    <row r="338" spans="1:32">
      <c r="A338" s="668"/>
      <c r="B338" s="681" t="s">
        <v>837</v>
      </c>
      <c r="C338" s="687">
        <v>0</v>
      </c>
      <c r="D338" s="694">
        <v>0</v>
      </c>
      <c r="E338" s="694">
        <v>0</v>
      </c>
      <c r="F338" s="694">
        <v>0</v>
      </c>
      <c r="G338" s="694">
        <v>0</v>
      </c>
      <c r="H338" s="694">
        <v>0</v>
      </c>
      <c r="I338" s="687">
        <v>0</v>
      </c>
      <c r="J338" s="687">
        <v>0</v>
      </c>
      <c r="K338" s="694">
        <v>0</v>
      </c>
      <c r="L338" s="694">
        <v>0</v>
      </c>
      <c r="M338" s="694">
        <v>0</v>
      </c>
      <c r="N338" s="687">
        <v>0</v>
      </c>
      <c r="O338" s="687">
        <v>0</v>
      </c>
      <c r="P338" s="695">
        <v>0</v>
      </c>
      <c r="Q338" s="136"/>
      <c r="R338" s="136"/>
      <c r="S338" s="136"/>
      <c r="Z338" s="137"/>
      <c r="AE338" s="137"/>
    </row>
    <row r="339" spans="1:32" ht="13.5" thickBot="1">
      <c r="A339" s="668"/>
      <c r="B339" s="681" t="s">
        <v>838</v>
      </c>
      <c r="C339" s="687">
        <v>0</v>
      </c>
      <c r="D339" s="694">
        <v>0</v>
      </c>
      <c r="E339" s="694">
        <v>0</v>
      </c>
      <c r="F339" s="694">
        <v>0</v>
      </c>
      <c r="G339" s="694">
        <v>0</v>
      </c>
      <c r="H339" s="694">
        <v>0</v>
      </c>
      <c r="I339" s="687">
        <v>0</v>
      </c>
      <c r="J339" s="687">
        <v>0</v>
      </c>
      <c r="K339" s="694">
        <v>0</v>
      </c>
      <c r="L339" s="694">
        <v>0</v>
      </c>
      <c r="M339" s="694">
        <v>0</v>
      </c>
      <c r="N339" s="687">
        <v>0</v>
      </c>
      <c r="O339" s="687">
        <v>0</v>
      </c>
      <c r="P339" s="695">
        <v>0</v>
      </c>
      <c r="Q339" s="136"/>
      <c r="R339" s="136"/>
      <c r="S339" s="136"/>
      <c r="T339" s="142">
        <f t="shared" ref="T339:X339" si="333">C339-C338</f>
        <v>0</v>
      </c>
      <c r="U339" s="142">
        <f t="shared" si="333"/>
        <v>0</v>
      </c>
      <c r="V339" s="142">
        <f t="shared" si="333"/>
        <v>0</v>
      </c>
      <c r="W339" s="142">
        <f t="shared" si="333"/>
        <v>0</v>
      </c>
      <c r="X339" s="142">
        <f t="shared" si="333"/>
        <v>0</v>
      </c>
      <c r="Y339" s="142">
        <f t="shared" ref="Y339:AE339" si="334">H339-H338</f>
        <v>0</v>
      </c>
      <c r="Z339" s="143">
        <f t="shared" si="334"/>
        <v>0</v>
      </c>
      <c r="AA339" s="142">
        <f t="shared" si="334"/>
        <v>0</v>
      </c>
      <c r="AB339" s="142">
        <f t="shared" si="334"/>
        <v>0</v>
      </c>
      <c r="AC339" s="142">
        <f t="shared" si="334"/>
        <v>0</v>
      </c>
      <c r="AD339" s="142">
        <f t="shared" si="334"/>
        <v>0</v>
      </c>
      <c r="AE339" s="143">
        <f t="shared" si="334"/>
        <v>0</v>
      </c>
    </row>
    <row r="340" spans="1:32" ht="13.5" thickTop="1">
      <c r="A340" s="668"/>
      <c r="B340" s="681" t="s">
        <v>839</v>
      </c>
      <c r="C340" s="687">
        <v>0</v>
      </c>
      <c r="D340" s="694">
        <v>0</v>
      </c>
      <c r="E340" s="694">
        <v>0</v>
      </c>
      <c r="F340" s="694">
        <v>0</v>
      </c>
      <c r="G340" s="694">
        <v>0</v>
      </c>
      <c r="H340" s="694">
        <v>0</v>
      </c>
      <c r="I340" s="687">
        <v>0</v>
      </c>
      <c r="J340" s="687">
        <v>0</v>
      </c>
      <c r="K340" s="694">
        <v>0</v>
      </c>
      <c r="L340" s="694">
        <v>0</v>
      </c>
      <c r="M340" s="694">
        <v>0</v>
      </c>
      <c r="N340" s="687">
        <v>0</v>
      </c>
      <c r="O340" s="687">
        <v>0</v>
      </c>
      <c r="P340" s="695">
        <v>0</v>
      </c>
      <c r="Q340" s="150"/>
      <c r="R340" s="150"/>
      <c r="S340" s="150"/>
      <c r="T340" s="163"/>
      <c r="U340" s="163"/>
      <c r="V340" s="163"/>
      <c r="W340" s="163"/>
      <c r="X340" s="163"/>
      <c r="Y340" s="163"/>
      <c r="Z340" s="164"/>
      <c r="AA340" s="163"/>
      <c r="AB340" s="163"/>
      <c r="AC340" s="163"/>
      <c r="AD340" s="163"/>
      <c r="AE340" s="164"/>
      <c r="AF340" s="163"/>
    </row>
    <row r="341" spans="1:32" ht="13.5" thickBot="1">
      <c r="A341" s="668"/>
      <c r="B341" s="681" t="s">
        <v>840</v>
      </c>
      <c r="C341" s="687">
        <v>0</v>
      </c>
      <c r="D341" s="694">
        <v>0</v>
      </c>
      <c r="E341" s="694">
        <v>0</v>
      </c>
      <c r="F341" s="694">
        <v>0</v>
      </c>
      <c r="G341" s="694">
        <v>0</v>
      </c>
      <c r="H341" s="694">
        <v>0</v>
      </c>
      <c r="I341" s="687">
        <v>0</v>
      </c>
      <c r="J341" s="687">
        <v>0</v>
      </c>
      <c r="K341" s="694">
        <v>0</v>
      </c>
      <c r="L341" s="694">
        <v>0</v>
      </c>
      <c r="M341" s="694">
        <v>0</v>
      </c>
      <c r="N341" s="687">
        <v>0</v>
      </c>
      <c r="O341" s="687">
        <v>0</v>
      </c>
      <c r="P341" s="695">
        <v>0</v>
      </c>
      <c r="Q341" s="157"/>
      <c r="R341" s="157"/>
      <c r="S341" s="157"/>
      <c r="T341" s="165">
        <f t="shared" ref="T341:X341" si="335">C341-C340</f>
        <v>0</v>
      </c>
      <c r="U341" s="165">
        <f t="shared" si="335"/>
        <v>0</v>
      </c>
      <c r="V341" s="165">
        <f t="shared" si="335"/>
        <v>0</v>
      </c>
      <c r="W341" s="165">
        <f t="shared" si="335"/>
        <v>0</v>
      </c>
      <c r="X341" s="165">
        <f t="shared" si="335"/>
        <v>0</v>
      </c>
      <c r="Y341" s="165">
        <f t="shared" ref="Y341:AE341" si="336">H341-H340</f>
        <v>0</v>
      </c>
      <c r="Z341" s="166">
        <f t="shared" si="336"/>
        <v>0</v>
      </c>
      <c r="AA341" s="165">
        <f t="shared" si="336"/>
        <v>0</v>
      </c>
      <c r="AB341" s="165">
        <f t="shared" si="336"/>
        <v>0</v>
      </c>
      <c r="AC341" s="165">
        <f t="shared" si="336"/>
        <v>0</v>
      </c>
      <c r="AD341" s="165">
        <f t="shared" si="336"/>
        <v>0</v>
      </c>
      <c r="AE341" s="166">
        <f t="shared" si="336"/>
        <v>0</v>
      </c>
      <c r="AF341" s="167"/>
    </row>
    <row r="342" spans="1:32" ht="13.5" thickTop="1">
      <c r="A342" s="668"/>
      <c r="B342" s="681" t="s">
        <v>841</v>
      </c>
      <c r="C342" s="687">
        <v>0</v>
      </c>
      <c r="D342" s="694">
        <v>0</v>
      </c>
      <c r="E342" s="694">
        <v>0</v>
      </c>
      <c r="F342" s="694">
        <v>0</v>
      </c>
      <c r="G342" s="694">
        <v>0</v>
      </c>
      <c r="H342" s="694">
        <v>0</v>
      </c>
      <c r="I342" s="687">
        <v>0</v>
      </c>
      <c r="J342" s="687">
        <v>0</v>
      </c>
      <c r="K342" s="694">
        <v>0</v>
      </c>
      <c r="L342" s="694">
        <v>0</v>
      </c>
      <c r="M342" s="694">
        <v>0</v>
      </c>
      <c r="N342" s="687">
        <v>0</v>
      </c>
      <c r="O342" s="687">
        <v>0</v>
      </c>
      <c r="P342" s="695">
        <v>0</v>
      </c>
      <c r="Q342" s="136"/>
      <c r="R342" s="136"/>
      <c r="S342" s="136"/>
      <c r="Z342" s="137"/>
      <c r="AE342" s="137"/>
    </row>
    <row r="343" spans="1:32">
      <c r="A343" s="668"/>
      <c r="B343" s="681" t="s">
        <v>842</v>
      </c>
      <c r="C343" s="687">
        <v>0</v>
      </c>
      <c r="D343" s="694">
        <v>0</v>
      </c>
      <c r="E343" s="694">
        <v>0</v>
      </c>
      <c r="F343" s="694">
        <v>0</v>
      </c>
      <c r="G343" s="694">
        <v>0</v>
      </c>
      <c r="H343" s="694">
        <v>0</v>
      </c>
      <c r="I343" s="687">
        <v>0</v>
      </c>
      <c r="J343" s="687">
        <v>0</v>
      </c>
      <c r="K343" s="694">
        <v>0</v>
      </c>
      <c r="L343" s="694">
        <v>0</v>
      </c>
      <c r="M343" s="694">
        <v>0</v>
      </c>
      <c r="N343" s="687">
        <v>0</v>
      </c>
      <c r="O343" s="687">
        <v>0</v>
      </c>
      <c r="P343" s="695">
        <v>0</v>
      </c>
      <c r="Q343" s="136"/>
      <c r="R343" s="136"/>
      <c r="S343" s="136"/>
      <c r="T343" s="142">
        <f t="shared" ref="T343:X343" si="337">C343-C342</f>
        <v>0</v>
      </c>
      <c r="U343" s="142">
        <f t="shared" si="337"/>
        <v>0</v>
      </c>
      <c r="V343" s="142">
        <f t="shared" si="337"/>
        <v>0</v>
      </c>
      <c r="W343" s="142">
        <f t="shared" si="337"/>
        <v>0</v>
      </c>
      <c r="X343" s="142">
        <f t="shared" si="337"/>
        <v>0</v>
      </c>
      <c r="Y343" s="142">
        <f t="shared" ref="Y343:AE343" si="338">H343-H342</f>
        <v>0</v>
      </c>
      <c r="Z343" s="143">
        <f t="shared" si="338"/>
        <v>0</v>
      </c>
      <c r="AA343" s="142">
        <f t="shared" si="338"/>
        <v>0</v>
      </c>
      <c r="AB343" s="142">
        <f t="shared" si="338"/>
        <v>0</v>
      </c>
      <c r="AC343" s="142">
        <f t="shared" si="338"/>
        <v>0</v>
      </c>
      <c r="AD343" s="142">
        <f t="shared" si="338"/>
        <v>0</v>
      </c>
      <c r="AE343" s="143">
        <f t="shared" si="338"/>
        <v>0</v>
      </c>
    </row>
    <row r="344" spans="1:32">
      <c r="A344" s="668"/>
      <c r="B344" s="681" t="s">
        <v>843</v>
      </c>
      <c r="C344" s="687">
        <v>0</v>
      </c>
      <c r="D344" s="694">
        <v>0</v>
      </c>
      <c r="E344" s="694">
        <v>0</v>
      </c>
      <c r="F344" s="694">
        <v>0</v>
      </c>
      <c r="G344" s="694">
        <v>0</v>
      </c>
      <c r="H344" s="694">
        <v>0</v>
      </c>
      <c r="I344" s="687">
        <v>0</v>
      </c>
      <c r="J344" s="687">
        <v>0</v>
      </c>
      <c r="K344" s="694">
        <v>0</v>
      </c>
      <c r="L344" s="694">
        <v>0</v>
      </c>
      <c r="M344" s="694">
        <v>0</v>
      </c>
      <c r="N344" s="687">
        <v>0</v>
      </c>
      <c r="O344" s="687">
        <v>0</v>
      </c>
      <c r="P344" s="695">
        <v>0</v>
      </c>
      <c r="Q344" s="136"/>
      <c r="R344" s="136"/>
      <c r="S344" s="136"/>
      <c r="Z344" s="137"/>
      <c r="AE344" s="137"/>
    </row>
    <row r="345" spans="1:32">
      <c r="A345" s="668"/>
      <c r="B345" s="681" t="s">
        <v>844</v>
      </c>
      <c r="C345" s="687">
        <v>0</v>
      </c>
      <c r="D345" s="694">
        <v>0</v>
      </c>
      <c r="E345" s="694">
        <v>0</v>
      </c>
      <c r="F345" s="694">
        <v>0</v>
      </c>
      <c r="G345" s="694">
        <v>0</v>
      </c>
      <c r="H345" s="694">
        <v>0</v>
      </c>
      <c r="I345" s="687">
        <v>0</v>
      </c>
      <c r="J345" s="687">
        <v>0</v>
      </c>
      <c r="K345" s="694">
        <v>0</v>
      </c>
      <c r="L345" s="694">
        <v>0</v>
      </c>
      <c r="M345" s="694">
        <v>0</v>
      </c>
      <c r="N345" s="687">
        <v>0</v>
      </c>
      <c r="O345" s="687">
        <v>0</v>
      </c>
      <c r="P345" s="695">
        <v>0</v>
      </c>
      <c r="Q345" s="136"/>
      <c r="R345" s="136"/>
      <c r="S345" s="136"/>
      <c r="T345" s="142">
        <f t="shared" ref="T345:X345" si="339">C345-C344</f>
        <v>0</v>
      </c>
      <c r="U345" s="142">
        <f t="shared" si="339"/>
        <v>0</v>
      </c>
      <c r="V345" s="142">
        <f t="shared" si="339"/>
        <v>0</v>
      </c>
      <c r="W345" s="142">
        <f t="shared" si="339"/>
        <v>0</v>
      </c>
      <c r="X345" s="142">
        <f t="shared" si="339"/>
        <v>0</v>
      </c>
      <c r="Y345" s="142">
        <f t="shared" ref="Y345:AE345" si="340">H345-H344</f>
        <v>0</v>
      </c>
      <c r="Z345" s="143">
        <f t="shared" si="340"/>
        <v>0</v>
      </c>
      <c r="AA345" s="142">
        <f t="shared" si="340"/>
        <v>0</v>
      </c>
      <c r="AB345" s="142">
        <f t="shared" si="340"/>
        <v>0</v>
      </c>
      <c r="AC345" s="142">
        <f t="shared" si="340"/>
        <v>0</v>
      </c>
      <c r="AD345" s="142">
        <f t="shared" si="340"/>
        <v>0</v>
      </c>
      <c r="AE345" s="143">
        <f t="shared" si="340"/>
        <v>0</v>
      </c>
    </row>
    <row r="346" spans="1:32">
      <c r="A346" s="668"/>
      <c r="B346" s="681" t="s">
        <v>845</v>
      </c>
      <c r="C346" s="687">
        <v>0</v>
      </c>
      <c r="D346" s="694">
        <v>0</v>
      </c>
      <c r="E346" s="694">
        <v>0</v>
      </c>
      <c r="F346" s="694">
        <v>0</v>
      </c>
      <c r="G346" s="694">
        <v>0</v>
      </c>
      <c r="H346" s="694">
        <v>0</v>
      </c>
      <c r="I346" s="687">
        <v>0</v>
      </c>
      <c r="J346" s="687">
        <v>0</v>
      </c>
      <c r="K346" s="694">
        <v>0</v>
      </c>
      <c r="L346" s="694">
        <v>0</v>
      </c>
      <c r="M346" s="694">
        <v>0</v>
      </c>
      <c r="N346" s="687">
        <v>0</v>
      </c>
      <c r="O346" s="687">
        <v>0</v>
      </c>
      <c r="P346" s="695">
        <v>0</v>
      </c>
      <c r="Q346" s="136"/>
      <c r="R346" s="136"/>
      <c r="S346" s="136"/>
      <c r="Z346" s="137"/>
      <c r="AE346" s="137"/>
    </row>
    <row r="347" spans="1:32" ht="13.5" thickBot="1">
      <c r="A347" s="668"/>
      <c r="B347" s="681" t="s">
        <v>846</v>
      </c>
      <c r="C347" s="687">
        <v>0</v>
      </c>
      <c r="D347" s="694">
        <v>0</v>
      </c>
      <c r="E347" s="694">
        <v>0</v>
      </c>
      <c r="F347" s="694">
        <v>0</v>
      </c>
      <c r="G347" s="694">
        <v>0</v>
      </c>
      <c r="H347" s="694">
        <v>0</v>
      </c>
      <c r="I347" s="687">
        <v>0</v>
      </c>
      <c r="J347" s="687">
        <v>0</v>
      </c>
      <c r="K347" s="694">
        <v>0</v>
      </c>
      <c r="L347" s="694">
        <v>0</v>
      </c>
      <c r="M347" s="694">
        <v>0</v>
      </c>
      <c r="N347" s="687">
        <v>0</v>
      </c>
      <c r="O347" s="687">
        <v>0</v>
      </c>
      <c r="P347" s="695">
        <v>0</v>
      </c>
      <c r="Q347" s="136"/>
      <c r="R347" s="136"/>
      <c r="S347" s="136"/>
      <c r="T347" s="142">
        <f t="shared" ref="T347:X347" si="341">C347-C346</f>
        <v>0</v>
      </c>
      <c r="U347" s="142">
        <f t="shared" si="341"/>
        <v>0</v>
      </c>
      <c r="V347" s="142">
        <f t="shared" si="341"/>
        <v>0</v>
      </c>
      <c r="W347" s="142">
        <f t="shared" si="341"/>
        <v>0</v>
      </c>
      <c r="X347" s="142">
        <f t="shared" si="341"/>
        <v>0</v>
      </c>
      <c r="Y347" s="142">
        <f t="shared" ref="Y347:AE347" si="342">H347-H346</f>
        <v>0</v>
      </c>
      <c r="Z347" s="143">
        <f t="shared" si="342"/>
        <v>0</v>
      </c>
      <c r="AA347" s="142">
        <f t="shared" si="342"/>
        <v>0</v>
      </c>
      <c r="AB347" s="142">
        <f t="shared" si="342"/>
        <v>0</v>
      </c>
      <c r="AC347" s="142">
        <f t="shared" si="342"/>
        <v>0</v>
      </c>
      <c r="AD347" s="142">
        <f t="shared" si="342"/>
        <v>0</v>
      </c>
      <c r="AE347" s="143">
        <f t="shared" si="342"/>
        <v>0</v>
      </c>
    </row>
    <row r="348" spans="1:32" ht="13.5" thickTop="1">
      <c r="A348" s="668"/>
      <c r="B348" s="681" t="s">
        <v>847</v>
      </c>
      <c r="C348" s="687">
        <v>0</v>
      </c>
      <c r="D348" s="694">
        <v>0</v>
      </c>
      <c r="E348" s="694">
        <v>0</v>
      </c>
      <c r="F348" s="694">
        <v>0</v>
      </c>
      <c r="G348" s="694">
        <v>0</v>
      </c>
      <c r="H348" s="694">
        <v>0</v>
      </c>
      <c r="I348" s="687">
        <v>0</v>
      </c>
      <c r="J348" s="687">
        <v>0</v>
      </c>
      <c r="K348" s="694">
        <v>0</v>
      </c>
      <c r="L348" s="694">
        <v>0</v>
      </c>
      <c r="M348" s="694">
        <v>0</v>
      </c>
      <c r="N348" s="687">
        <v>0</v>
      </c>
      <c r="O348" s="687">
        <v>0</v>
      </c>
      <c r="P348" s="695">
        <v>0</v>
      </c>
      <c r="Q348" s="150"/>
      <c r="R348" s="150"/>
      <c r="S348" s="150"/>
      <c r="T348" s="163"/>
      <c r="U348" s="163"/>
      <c r="V348" s="163"/>
      <c r="W348" s="163"/>
      <c r="X348" s="163"/>
      <c r="Y348" s="163"/>
      <c r="Z348" s="164"/>
      <c r="AA348" s="163"/>
      <c r="AB348" s="163"/>
      <c r="AC348" s="163"/>
      <c r="AD348" s="163"/>
      <c r="AE348" s="164"/>
      <c r="AF348" s="163"/>
    </row>
    <row r="349" spans="1:32" ht="13.5" thickBot="1">
      <c r="A349" s="668"/>
      <c r="B349" s="681" t="s">
        <v>848</v>
      </c>
      <c r="C349" s="687">
        <v>0</v>
      </c>
      <c r="D349" s="694">
        <v>0</v>
      </c>
      <c r="E349" s="694">
        <v>0</v>
      </c>
      <c r="F349" s="694">
        <v>0</v>
      </c>
      <c r="G349" s="694">
        <v>0</v>
      </c>
      <c r="H349" s="694">
        <v>0</v>
      </c>
      <c r="I349" s="687">
        <v>0</v>
      </c>
      <c r="J349" s="687">
        <v>0</v>
      </c>
      <c r="K349" s="694">
        <v>0</v>
      </c>
      <c r="L349" s="694">
        <v>0</v>
      </c>
      <c r="M349" s="694">
        <v>0</v>
      </c>
      <c r="N349" s="687">
        <v>0</v>
      </c>
      <c r="O349" s="687">
        <v>0</v>
      </c>
      <c r="P349" s="695">
        <v>0</v>
      </c>
      <c r="Q349" s="157"/>
      <c r="R349" s="157"/>
      <c r="S349" s="157"/>
      <c r="T349" s="165">
        <f t="shared" ref="T349:X349" si="343">C349-C348</f>
        <v>0</v>
      </c>
      <c r="U349" s="165">
        <f t="shared" si="343"/>
        <v>0</v>
      </c>
      <c r="V349" s="165">
        <f t="shared" si="343"/>
        <v>0</v>
      </c>
      <c r="W349" s="165">
        <f t="shared" si="343"/>
        <v>0</v>
      </c>
      <c r="X349" s="165">
        <f t="shared" si="343"/>
        <v>0</v>
      </c>
      <c r="Y349" s="165">
        <f t="shared" ref="Y349:AE349" si="344">H349-H348</f>
        <v>0</v>
      </c>
      <c r="Z349" s="166">
        <f t="shared" si="344"/>
        <v>0</v>
      </c>
      <c r="AA349" s="165">
        <f t="shared" si="344"/>
        <v>0</v>
      </c>
      <c r="AB349" s="165">
        <f t="shared" si="344"/>
        <v>0</v>
      </c>
      <c r="AC349" s="165">
        <f t="shared" si="344"/>
        <v>0</v>
      </c>
      <c r="AD349" s="165">
        <f t="shared" si="344"/>
        <v>0</v>
      </c>
      <c r="AE349" s="166">
        <f t="shared" si="344"/>
        <v>0</v>
      </c>
      <c r="AF349" s="167"/>
    </row>
    <row r="350" spans="1:32" ht="13.5" thickTop="1">
      <c r="A350" s="668"/>
      <c r="B350" s="681" t="s">
        <v>849</v>
      </c>
      <c r="C350" s="687">
        <v>0</v>
      </c>
      <c r="D350" s="694">
        <v>0</v>
      </c>
      <c r="E350" s="694">
        <v>0</v>
      </c>
      <c r="F350" s="694">
        <v>0</v>
      </c>
      <c r="G350" s="694">
        <v>0</v>
      </c>
      <c r="H350" s="694">
        <v>0</v>
      </c>
      <c r="I350" s="687">
        <v>0</v>
      </c>
      <c r="J350" s="687">
        <v>0</v>
      </c>
      <c r="K350" s="694">
        <v>0</v>
      </c>
      <c r="L350" s="694">
        <v>0</v>
      </c>
      <c r="M350" s="694">
        <v>0</v>
      </c>
      <c r="N350" s="687">
        <v>0</v>
      </c>
      <c r="O350" s="687">
        <v>0</v>
      </c>
      <c r="P350" s="695">
        <v>0</v>
      </c>
      <c r="Q350" s="136"/>
      <c r="R350" s="136"/>
      <c r="S350" s="136"/>
      <c r="Z350" s="137"/>
      <c r="AE350" s="137"/>
    </row>
    <row r="351" spans="1:32">
      <c r="A351" s="668"/>
      <c r="B351" s="681" t="s">
        <v>850</v>
      </c>
      <c r="C351" s="687">
        <v>0</v>
      </c>
      <c r="D351" s="694">
        <v>0</v>
      </c>
      <c r="E351" s="694">
        <v>0</v>
      </c>
      <c r="F351" s="694">
        <v>0</v>
      </c>
      <c r="G351" s="694">
        <v>0</v>
      </c>
      <c r="H351" s="694">
        <v>0</v>
      </c>
      <c r="I351" s="687">
        <v>0</v>
      </c>
      <c r="J351" s="687">
        <v>0</v>
      </c>
      <c r="K351" s="694">
        <v>0</v>
      </c>
      <c r="L351" s="694">
        <v>0</v>
      </c>
      <c r="M351" s="694">
        <v>0</v>
      </c>
      <c r="N351" s="687">
        <v>0</v>
      </c>
      <c r="O351" s="687">
        <v>0</v>
      </c>
      <c r="P351" s="695">
        <v>0</v>
      </c>
      <c r="Q351" s="136"/>
      <c r="R351" s="136"/>
      <c r="S351" s="136"/>
      <c r="T351" s="142">
        <f t="shared" ref="T351:X351" si="345">C351-C350</f>
        <v>0</v>
      </c>
      <c r="U351" s="142">
        <f t="shared" si="345"/>
        <v>0</v>
      </c>
      <c r="V351" s="142">
        <f t="shared" si="345"/>
        <v>0</v>
      </c>
      <c r="W351" s="142">
        <f t="shared" si="345"/>
        <v>0</v>
      </c>
      <c r="X351" s="142">
        <f t="shared" si="345"/>
        <v>0</v>
      </c>
      <c r="Y351" s="142">
        <f t="shared" ref="Y351:AE351" si="346">H351-H350</f>
        <v>0</v>
      </c>
      <c r="Z351" s="143">
        <f t="shared" si="346"/>
        <v>0</v>
      </c>
      <c r="AA351" s="142">
        <f t="shared" si="346"/>
        <v>0</v>
      </c>
      <c r="AB351" s="142">
        <f t="shared" si="346"/>
        <v>0</v>
      </c>
      <c r="AC351" s="142">
        <f t="shared" si="346"/>
        <v>0</v>
      </c>
      <c r="AD351" s="142">
        <f t="shared" si="346"/>
        <v>0</v>
      </c>
      <c r="AE351" s="143">
        <f t="shared" si="346"/>
        <v>0</v>
      </c>
    </row>
    <row r="352" spans="1:32">
      <c r="A352" s="668"/>
      <c r="B352" s="681" t="s">
        <v>851</v>
      </c>
      <c r="C352" s="687">
        <v>0</v>
      </c>
      <c r="D352" s="694">
        <v>0</v>
      </c>
      <c r="E352" s="694">
        <v>0</v>
      </c>
      <c r="F352" s="694">
        <v>0</v>
      </c>
      <c r="G352" s="694">
        <v>0</v>
      </c>
      <c r="H352" s="694">
        <v>0</v>
      </c>
      <c r="I352" s="687">
        <v>0</v>
      </c>
      <c r="J352" s="687">
        <v>0</v>
      </c>
      <c r="K352" s="694">
        <v>0</v>
      </c>
      <c r="L352" s="694">
        <v>0</v>
      </c>
      <c r="M352" s="694">
        <v>0</v>
      </c>
      <c r="N352" s="687">
        <v>0</v>
      </c>
      <c r="O352" s="687">
        <v>0</v>
      </c>
      <c r="P352" s="695">
        <v>0</v>
      </c>
      <c r="Q352" s="136"/>
      <c r="R352" s="136"/>
      <c r="S352" s="136"/>
      <c r="Z352" s="137"/>
      <c r="AE352" s="137"/>
    </row>
    <row r="353" spans="1:32">
      <c r="A353" s="668"/>
      <c r="B353" s="681" t="s">
        <v>852</v>
      </c>
      <c r="C353" s="687">
        <v>0</v>
      </c>
      <c r="D353" s="694">
        <v>0</v>
      </c>
      <c r="E353" s="694">
        <v>0</v>
      </c>
      <c r="F353" s="694">
        <v>0</v>
      </c>
      <c r="G353" s="694">
        <v>0</v>
      </c>
      <c r="H353" s="694">
        <v>0</v>
      </c>
      <c r="I353" s="687">
        <v>0</v>
      </c>
      <c r="J353" s="687">
        <v>0</v>
      </c>
      <c r="K353" s="694">
        <v>0</v>
      </c>
      <c r="L353" s="694">
        <v>0</v>
      </c>
      <c r="M353" s="694">
        <v>0</v>
      </c>
      <c r="N353" s="687">
        <v>0</v>
      </c>
      <c r="O353" s="687">
        <v>0</v>
      </c>
      <c r="P353" s="695">
        <v>0</v>
      </c>
      <c r="Q353" s="136"/>
      <c r="R353" s="136"/>
      <c r="S353" s="136"/>
      <c r="T353" s="142">
        <f t="shared" ref="T353:X353" si="347">C353-C352</f>
        <v>0</v>
      </c>
      <c r="U353" s="142">
        <f t="shared" si="347"/>
        <v>0</v>
      </c>
      <c r="V353" s="142">
        <f t="shared" si="347"/>
        <v>0</v>
      </c>
      <c r="W353" s="142">
        <f t="shared" si="347"/>
        <v>0</v>
      </c>
      <c r="X353" s="142">
        <f t="shared" si="347"/>
        <v>0</v>
      </c>
      <c r="Y353" s="142">
        <f t="shared" ref="Y353:AE353" si="348">H353-H352</f>
        <v>0</v>
      </c>
      <c r="Z353" s="143">
        <f t="shared" si="348"/>
        <v>0</v>
      </c>
      <c r="AA353" s="142">
        <f t="shared" si="348"/>
        <v>0</v>
      </c>
      <c r="AB353" s="142">
        <f t="shared" si="348"/>
        <v>0</v>
      </c>
      <c r="AC353" s="142">
        <f t="shared" si="348"/>
        <v>0</v>
      </c>
      <c r="AD353" s="142">
        <f t="shared" si="348"/>
        <v>0</v>
      </c>
      <c r="AE353" s="143">
        <f t="shared" si="348"/>
        <v>0</v>
      </c>
    </row>
    <row r="354" spans="1:32">
      <c r="A354" s="668"/>
      <c r="B354" s="681" t="s">
        <v>853</v>
      </c>
      <c r="C354" s="687">
        <v>0</v>
      </c>
      <c r="D354" s="694">
        <v>0</v>
      </c>
      <c r="E354" s="694">
        <v>0</v>
      </c>
      <c r="F354" s="694">
        <v>0</v>
      </c>
      <c r="G354" s="694">
        <v>0</v>
      </c>
      <c r="H354" s="694">
        <v>0</v>
      </c>
      <c r="I354" s="687">
        <v>0</v>
      </c>
      <c r="J354" s="687">
        <v>0</v>
      </c>
      <c r="K354" s="694">
        <v>0</v>
      </c>
      <c r="L354" s="694">
        <v>0</v>
      </c>
      <c r="M354" s="694">
        <v>0</v>
      </c>
      <c r="N354" s="687">
        <v>0</v>
      </c>
      <c r="O354" s="687">
        <v>0</v>
      </c>
      <c r="P354" s="695">
        <v>0</v>
      </c>
      <c r="Q354" s="136"/>
      <c r="R354" s="136"/>
      <c r="S354" s="136"/>
      <c r="Z354" s="137"/>
      <c r="AE354" s="137"/>
    </row>
    <row r="355" spans="1:32">
      <c r="A355" s="668"/>
      <c r="B355" s="681" t="s">
        <v>854</v>
      </c>
      <c r="C355" s="687">
        <v>0</v>
      </c>
      <c r="D355" s="694">
        <v>0</v>
      </c>
      <c r="E355" s="694">
        <v>0</v>
      </c>
      <c r="F355" s="694">
        <v>0</v>
      </c>
      <c r="G355" s="694">
        <v>0</v>
      </c>
      <c r="H355" s="694">
        <v>0</v>
      </c>
      <c r="I355" s="687">
        <v>0</v>
      </c>
      <c r="J355" s="687">
        <v>0</v>
      </c>
      <c r="K355" s="694">
        <v>0</v>
      </c>
      <c r="L355" s="694">
        <v>0</v>
      </c>
      <c r="M355" s="694">
        <v>0</v>
      </c>
      <c r="N355" s="687">
        <v>0</v>
      </c>
      <c r="O355" s="687">
        <v>0</v>
      </c>
      <c r="P355" s="695">
        <v>0</v>
      </c>
      <c r="Q355" s="136"/>
      <c r="R355" s="136"/>
      <c r="S355" s="136"/>
      <c r="T355" s="142">
        <f t="shared" ref="T355:X355" si="349">C355-C354</f>
        <v>0</v>
      </c>
      <c r="U355" s="142">
        <f t="shared" si="349"/>
        <v>0</v>
      </c>
      <c r="V355" s="142">
        <f t="shared" si="349"/>
        <v>0</v>
      </c>
      <c r="W355" s="142">
        <f t="shared" si="349"/>
        <v>0</v>
      </c>
      <c r="X355" s="142">
        <f t="shared" si="349"/>
        <v>0</v>
      </c>
      <c r="Y355" s="142">
        <f t="shared" ref="Y355:AE355" si="350">H355-H354</f>
        <v>0</v>
      </c>
      <c r="Z355" s="143">
        <f t="shared" si="350"/>
        <v>0</v>
      </c>
      <c r="AA355" s="142">
        <f t="shared" si="350"/>
        <v>0</v>
      </c>
      <c r="AB355" s="142">
        <f t="shared" si="350"/>
        <v>0</v>
      </c>
      <c r="AC355" s="142">
        <f t="shared" si="350"/>
        <v>0</v>
      </c>
      <c r="AD355" s="142">
        <f t="shared" si="350"/>
        <v>0</v>
      </c>
      <c r="AE355" s="143">
        <f t="shared" si="350"/>
        <v>0</v>
      </c>
    </row>
    <row r="356" spans="1:32">
      <c r="A356" s="668"/>
      <c r="B356" s="681" t="s">
        <v>855</v>
      </c>
      <c r="C356" s="687">
        <v>0</v>
      </c>
      <c r="D356" s="694">
        <v>0</v>
      </c>
      <c r="E356" s="694">
        <v>0</v>
      </c>
      <c r="F356" s="694">
        <v>0</v>
      </c>
      <c r="G356" s="694">
        <v>0</v>
      </c>
      <c r="H356" s="694">
        <v>0</v>
      </c>
      <c r="I356" s="687">
        <v>0</v>
      </c>
      <c r="J356" s="687">
        <v>0</v>
      </c>
      <c r="K356" s="694">
        <v>0</v>
      </c>
      <c r="L356" s="694">
        <v>0</v>
      </c>
      <c r="M356" s="694">
        <v>0</v>
      </c>
      <c r="N356" s="687">
        <v>0</v>
      </c>
      <c r="O356" s="687">
        <v>0</v>
      </c>
      <c r="P356" s="695">
        <v>0</v>
      </c>
      <c r="Q356" s="136"/>
      <c r="R356" s="136"/>
      <c r="S356" s="136"/>
      <c r="Z356" s="137"/>
      <c r="AE356" s="137"/>
    </row>
    <row r="357" spans="1:32" ht="13.5" thickBot="1">
      <c r="A357" s="668"/>
      <c r="B357" s="681" t="s">
        <v>856</v>
      </c>
      <c r="C357" s="687">
        <v>0</v>
      </c>
      <c r="D357" s="694">
        <v>0</v>
      </c>
      <c r="E357" s="694">
        <v>0</v>
      </c>
      <c r="F357" s="694">
        <v>0</v>
      </c>
      <c r="G357" s="694">
        <v>0</v>
      </c>
      <c r="H357" s="694">
        <v>0</v>
      </c>
      <c r="I357" s="687">
        <v>0</v>
      </c>
      <c r="J357" s="687">
        <v>0</v>
      </c>
      <c r="K357" s="694">
        <v>0</v>
      </c>
      <c r="L357" s="694">
        <v>0</v>
      </c>
      <c r="M357" s="694">
        <v>0</v>
      </c>
      <c r="N357" s="687">
        <v>0</v>
      </c>
      <c r="O357" s="687">
        <v>0</v>
      </c>
      <c r="P357" s="695">
        <v>0</v>
      </c>
      <c r="Q357" s="136"/>
      <c r="R357" s="136"/>
      <c r="S357" s="136"/>
      <c r="T357" s="111">
        <f t="shared" ref="T357:X357" si="351">C357-C356</f>
        <v>0</v>
      </c>
      <c r="U357" s="111">
        <f t="shared" si="351"/>
        <v>0</v>
      </c>
      <c r="V357" s="111">
        <f t="shared" si="351"/>
        <v>0</v>
      </c>
      <c r="W357" s="111">
        <f t="shared" si="351"/>
        <v>0</v>
      </c>
      <c r="X357" s="111">
        <f t="shared" si="351"/>
        <v>0</v>
      </c>
      <c r="Y357" s="111">
        <f t="shared" ref="Y357:AE357" si="352">H357-H356</f>
        <v>0</v>
      </c>
      <c r="Z357" s="168">
        <f t="shared" si="352"/>
        <v>0</v>
      </c>
      <c r="AA357" s="111">
        <f t="shared" si="352"/>
        <v>0</v>
      </c>
      <c r="AB357" s="111">
        <f t="shared" si="352"/>
        <v>0</v>
      </c>
      <c r="AC357" s="111">
        <f t="shared" si="352"/>
        <v>0</v>
      </c>
      <c r="AD357" s="111">
        <f t="shared" si="352"/>
        <v>0</v>
      </c>
      <c r="AE357" s="168">
        <f t="shared" si="352"/>
        <v>0</v>
      </c>
    </row>
    <row r="358" spans="1:32">
      <c r="A358" s="661" t="s">
        <v>1207</v>
      </c>
      <c r="B358" s="660" t="s">
        <v>825</v>
      </c>
      <c r="C358" s="688">
        <v>0</v>
      </c>
      <c r="D358" s="692">
        <v>0</v>
      </c>
      <c r="E358" s="692">
        <v>0</v>
      </c>
      <c r="F358" s="692">
        <v>0</v>
      </c>
      <c r="G358" s="692">
        <v>0</v>
      </c>
      <c r="H358" s="692">
        <v>0</v>
      </c>
      <c r="I358" s="688">
        <v>0</v>
      </c>
      <c r="J358" s="688">
        <v>0</v>
      </c>
      <c r="K358" s="692">
        <v>0</v>
      </c>
      <c r="L358" s="692">
        <v>0</v>
      </c>
      <c r="M358" s="692">
        <v>0</v>
      </c>
      <c r="N358" s="688">
        <v>0</v>
      </c>
      <c r="O358" s="688">
        <v>0</v>
      </c>
      <c r="P358" s="693">
        <v>0</v>
      </c>
      <c r="Q358" s="136"/>
      <c r="R358" s="136"/>
      <c r="S358" s="136"/>
      <c r="T358" s="136" t="s">
        <v>1037</v>
      </c>
      <c r="Z358" s="137"/>
      <c r="AE358" s="137"/>
    </row>
    <row r="359" spans="1:32">
      <c r="A359" s="668"/>
      <c r="B359" s="702" t="s">
        <v>826</v>
      </c>
      <c r="C359" s="703">
        <v>0</v>
      </c>
      <c r="D359" s="704">
        <v>0</v>
      </c>
      <c r="E359" s="704">
        <v>0</v>
      </c>
      <c r="F359" s="704">
        <v>0</v>
      </c>
      <c r="G359" s="704">
        <v>0</v>
      </c>
      <c r="H359" s="704">
        <v>0</v>
      </c>
      <c r="I359" s="703">
        <v>0</v>
      </c>
      <c r="J359" s="703">
        <v>0</v>
      </c>
      <c r="K359" s="704">
        <v>0</v>
      </c>
      <c r="L359" s="704">
        <v>0</v>
      </c>
      <c r="M359" s="704">
        <v>0</v>
      </c>
      <c r="N359" s="703">
        <v>0</v>
      </c>
      <c r="O359" s="703">
        <v>0</v>
      </c>
      <c r="P359" s="705">
        <v>0</v>
      </c>
      <c r="Q359" s="136"/>
      <c r="R359" s="136"/>
      <c r="S359" s="136"/>
      <c r="T359" s="142">
        <f t="shared" ref="T359:X359" si="353">C359-C358</f>
        <v>0</v>
      </c>
      <c r="U359" s="142">
        <f t="shared" si="353"/>
        <v>0</v>
      </c>
      <c r="V359" s="142">
        <f t="shared" si="353"/>
        <v>0</v>
      </c>
      <c r="W359" s="142">
        <f t="shared" si="353"/>
        <v>0</v>
      </c>
      <c r="X359" s="142">
        <f t="shared" si="353"/>
        <v>0</v>
      </c>
      <c r="Y359" s="142">
        <f t="shared" ref="Y359:AE359" si="354">H359-H358</f>
        <v>0</v>
      </c>
      <c r="Z359" s="143">
        <f t="shared" si="354"/>
        <v>0</v>
      </c>
      <c r="AA359" s="142">
        <f t="shared" si="354"/>
        <v>0</v>
      </c>
      <c r="AB359" s="142">
        <f t="shared" si="354"/>
        <v>0</v>
      </c>
      <c r="AC359" s="142">
        <f t="shared" si="354"/>
        <v>0</v>
      </c>
      <c r="AD359" s="142">
        <f t="shared" si="354"/>
        <v>0</v>
      </c>
      <c r="AE359" s="143">
        <f t="shared" si="354"/>
        <v>0</v>
      </c>
    </row>
    <row r="360" spans="1:32">
      <c r="A360" s="668"/>
      <c r="B360" s="681" t="s">
        <v>827</v>
      </c>
      <c r="C360" s="687">
        <v>0</v>
      </c>
      <c r="D360" s="716">
        <v>0</v>
      </c>
      <c r="E360" s="716">
        <v>0</v>
      </c>
      <c r="F360" s="716">
        <v>0</v>
      </c>
      <c r="G360" s="716">
        <v>0</v>
      </c>
      <c r="H360" s="716">
        <v>0</v>
      </c>
      <c r="I360" s="687">
        <v>0</v>
      </c>
      <c r="J360" s="687">
        <v>0</v>
      </c>
      <c r="K360" s="716">
        <v>0</v>
      </c>
      <c r="L360" s="716">
        <v>0</v>
      </c>
      <c r="M360" s="716">
        <v>0</v>
      </c>
      <c r="N360" s="687">
        <v>0</v>
      </c>
      <c r="O360" s="687">
        <v>0</v>
      </c>
      <c r="P360" s="695">
        <v>0</v>
      </c>
      <c r="Q360" s="136"/>
      <c r="R360" s="136"/>
      <c r="S360" s="136"/>
      <c r="Z360" s="137"/>
      <c r="AE360" s="137"/>
    </row>
    <row r="361" spans="1:32">
      <c r="A361" s="668"/>
      <c r="B361" s="681" t="s">
        <v>828</v>
      </c>
      <c r="C361" s="687">
        <v>0</v>
      </c>
      <c r="D361" s="694">
        <v>0</v>
      </c>
      <c r="E361" s="694">
        <v>0</v>
      </c>
      <c r="F361" s="694">
        <v>0</v>
      </c>
      <c r="G361" s="694">
        <v>0</v>
      </c>
      <c r="H361" s="694">
        <v>0</v>
      </c>
      <c r="I361" s="687">
        <v>0</v>
      </c>
      <c r="J361" s="687">
        <v>0</v>
      </c>
      <c r="K361" s="694">
        <v>0</v>
      </c>
      <c r="L361" s="694">
        <v>0</v>
      </c>
      <c r="M361" s="694">
        <v>0</v>
      </c>
      <c r="N361" s="687">
        <v>0</v>
      </c>
      <c r="O361" s="687">
        <v>0</v>
      </c>
      <c r="P361" s="695">
        <v>0</v>
      </c>
      <c r="Q361" s="136"/>
      <c r="R361" s="136"/>
      <c r="S361" s="136"/>
      <c r="T361" s="142">
        <f t="shared" ref="T361:X361" si="355">C361-C360</f>
        <v>0</v>
      </c>
      <c r="U361" s="142">
        <f t="shared" si="355"/>
        <v>0</v>
      </c>
      <c r="V361" s="142">
        <f t="shared" si="355"/>
        <v>0</v>
      </c>
      <c r="W361" s="142">
        <f t="shared" si="355"/>
        <v>0</v>
      </c>
      <c r="X361" s="142">
        <f t="shared" si="355"/>
        <v>0</v>
      </c>
      <c r="Y361" s="142">
        <f t="shared" ref="Y361:AE361" si="356">H361-H360</f>
        <v>0</v>
      </c>
      <c r="Z361" s="143">
        <f t="shared" si="356"/>
        <v>0</v>
      </c>
      <c r="AA361" s="142">
        <f t="shared" si="356"/>
        <v>0</v>
      </c>
      <c r="AB361" s="142">
        <f t="shared" si="356"/>
        <v>0</v>
      </c>
      <c r="AC361" s="142">
        <f t="shared" si="356"/>
        <v>0</v>
      </c>
      <c r="AD361" s="142">
        <f t="shared" si="356"/>
        <v>0</v>
      </c>
      <c r="AE361" s="143">
        <f t="shared" si="356"/>
        <v>0</v>
      </c>
    </row>
    <row r="362" spans="1:32">
      <c r="A362" s="668"/>
      <c r="B362" s="681" t="s">
        <v>829</v>
      </c>
      <c r="C362" s="687">
        <v>0</v>
      </c>
      <c r="D362" s="694">
        <v>0</v>
      </c>
      <c r="E362" s="694">
        <v>0</v>
      </c>
      <c r="F362" s="694">
        <v>0</v>
      </c>
      <c r="G362" s="694">
        <v>0</v>
      </c>
      <c r="H362" s="694">
        <v>0</v>
      </c>
      <c r="I362" s="687">
        <v>0</v>
      </c>
      <c r="J362" s="687">
        <v>0</v>
      </c>
      <c r="K362" s="694">
        <v>0</v>
      </c>
      <c r="L362" s="694">
        <v>0</v>
      </c>
      <c r="M362" s="694">
        <v>0</v>
      </c>
      <c r="N362" s="687">
        <v>0</v>
      </c>
      <c r="O362" s="687">
        <v>0</v>
      </c>
      <c r="P362" s="695">
        <v>0</v>
      </c>
      <c r="Q362" s="136"/>
      <c r="R362" s="136"/>
      <c r="S362" s="136"/>
      <c r="Z362" s="137"/>
      <c r="AE362" s="137"/>
    </row>
    <row r="363" spans="1:32" ht="13.5" thickBot="1">
      <c r="A363" s="668"/>
      <c r="B363" s="681" t="s">
        <v>830</v>
      </c>
      <c r="C363" s="687">
        <v>0</v>
      </c>
      <c r="D363" s="694">
        <v>0</v>
      </c>
      <c r="E363" s="694">
        <v>0</v>
      </c>
      <c r="F363" s="694">
        <v>0</v>
      </c>
      <c r="G363" s="694">
        <v>0</v>
      </c>
      <c r="H363" s="694">
        <v>0</v>
      </c>
      <c r="I363" s="687">
        <v>0</v>
      </c>
      <c r="J363" s="687">
        <v>0</v>
      </c>
      <c r="K363" s="694">
        <v>0</v>
      </c>
      <c r="L363" s="694">
        <v>0</v>
      </c>
      <c r="M363" s="694">
        <v>0</v>
      </c>
      <c r="N363" s="687">
        <v>0</v>
      </c>
      <c r="O363" s="687">
        <v>0</v>
      </c>
      <c r="P363" s="695">
        <v>0</v>
      </c>
      <c r="Q363" s="136"/>
      <c r="R363" s="136"/>
      <c r="S363" s="136"/>
      <c r="T363" s="142">
        <f t="shared" ref="T363:X363" si="357">C363-C362</f>
        <v>0</v>
      </c>
      <c r="U363" s="142">
        <f t="shared" si="357"/>
        <v>0</v>
      </c>
      <c r="V363" s="142">
        <f t="shared" si="357"/>
        <v>0</v>
      </c>
      <c r="W363" s="142">
        <f t="shared" si="357"/>
        <v>0</v>
      </c>
      <c r="X363" s="142">
        <f t="shared" si="357"/>
        <v>0</v>
      </c>
      <c r="Y363" s="142">
        <f t="shared" ref="Y363:AE363" si="358">H363-H362</f>
        <v>0</v>
      </c>
      <c r="Z363" s="143">
        <f t="shared" si="358"/>
        <v>0</v>
      </c>
      <c r="AA363" s="142">
        <f t="shared" si="358"/>
        <v>0</v>
      </c>
      <c r="AB363" s="142">
        <f t="shared" si="358"/>
        <v>0</v>
      </c>
      <c r="AC363" s="142">
        <f t="shared" si="358"/>
        <v>0</v>
      </c>
      <c r="AD363" s="142">
        <f t="shared" si="358"/>
        <v>0</v>
      </c>
      <c r="AE363" s="143">
        <f t="shared" si="358"/>
        <v>0</v>
      </c>
    </row>
    <row r="364" spans="1:32" ht="13.5" thickTop="1">
      <c r="A364" s="668"/>
      <c r="B364" s="709" t="s">
        <v>831</v>
      </c>
      <c r="C364" s="710">
        <v>0</v>
      </c>
      <c r="D364" s="711">
        <v>0</v>
      </c>
      <c r="E364" s="711">
        <v>0</v>
      </c>
      <c r="F364" s="711">
        <v>0</v>
      </c>
      <c r="G364" s="711">
        <v>0</v>
      </c>
      <c r="H364" s="711">
        <v>0</v>
      </c>
      <c r="I364" s="710">
        <v>0</v>
      </c>
      <c r="J364" s="710">
        <v>0</v>
      </c>
      <c r="K364" s="711">
        <v>0</v>
      </c>
      <c r="L364" s="711">
        <v>0</v>
      </c>
      <c r="M364" s="711">
        <v>0</v>
      </c>
      <c r="N364" s="710">
        <v>0</v>
      </c>
      <c r="O364" s="710">
        <v>0</v>
      </c>
      <c r="P364" s="712">
        <v>0</v>
      </c>
      <c r="Q364" s="150"/>
      <c r="R364" s="150"/>
      <c r="S364" s="150"/>
      <c r="T364" s="163"/>
      <c r="U364" s="163"/>
      <c r="V364" s="163"/>
      <c r="W364" s="163"/>
      <c r="X364" s="163"/>
      <c r="Y364" s="163"/>
      <c r="Z364" s="164"/>
      <c r="AA364" s="163"/>
      <c r="AB364" s="163"/>
      <c r="AC364" s="163"/>
      <c r="AD364" s="163"/>
      <c r="AE364" s="164"/>
      <c r="AF364" s="163"/>
    </row>
    <row r="365" spans="1:32" ht="13.5" thickBot="1">
      <c r="A365" s="668"/>
      <c r="B365" s="709" t="s">
        <v>832</v>
      </c>
      <c r="C365" s="710">
        <v>0</v>
      </c>
      <c r="D365" s="711">
        <v>0</v>
      </c>
      <c r="E365" s="711">
        <v>0</v>
      </c>
      <c r="F365" s="711">
        <v>0</v>
      </c>
      <c r="G365" s="711">
        <v>0</v>
      </c>
      <c r="H365" s="711">
        <v>0</v>
      </c>
      <c r="I365" s="710">
        <v>0</v>
      </c>
      <c r="J365" s="710">
        <v>0</v>
      </c>
      <c r="K365" s="711">
        <v>0</v>
      </c>
      <c r="L365" s="711">
        <v>0</v>
      </c>
      <c r="M365" s="711">
        <v>0</v>
      </c>
      <c r="N365" s="710">
        <v>0</v>
      </c>
      <c r="O365" s="710">
        <v>0</v>
      </c>
      <c r="P365" s="712">
        <v>0</v>
      </c>
      <c r="Q365" s="157"/>
      <c r="R365" s="157"/>
      <c r="S365" s="157"/>
      <c r="T365" s="165">
        <f t="shared" ref="T365:X365" si="359">C365-C364</f>
        <v>0</v>
      </c>
      <c r="U365" s="165">
        <f t="shared" si="359"/>
        <v>0</v>
      </c>
      <c r="V365" s="165">
        <f t="shared" si="359"/>
        <v>0</v>
      </c>
      <c r="W365" s="165">
        <f t="shared" si="359"/>
        <v>0</v>
      </c>
      <c r="X365" s="165">
        <f t="shared" si="359"/>
        <v>0</v>
      </c>
      <c r="Y365" s="165">
        <f t="shared" ref="Y365:AE365" si="360">H365-H364</f>
        <v>0</v>
      </c>
      <c r="Z365" s="166">
        <f t="shared" si="360"/>
        <v>0</v>
      </c>
      <c r="AA365" s="165">
        <f t="shared" si="360"/>
        <v>0</v>
      </c>
      <c r="AB365" s="165">
        <f t="shared" si="360"/>
        <v>0</v>
      </c>
      <c r="AC365" s="165">
        <f t="shared" si="360"/>
        <v>0</v>
      </c>
      <c r="AD365" s="165">
        <f t="shared" si="360"/>
        <v>0</v>
      </c>
      <c r="AE365" s="166">
        <f t="shared" si="360"/>
        <v>0</v>
      </c>
      <c r="AF365" s="167"/>
    </row>
    <row r="366" spans="1:32" ht="13.5" thickTop="1">
      <c r="A366" s="668"/>
      <c r="B366" s="681" t="s">
        <v>833</v>
      </c>
      <c r="C366" s="687">
        <v>0</v>
      </c>
      <c r="D366" s="694">
        <v>0</v>
      </c>
      <c r="E366" s="694">
        <v>0</v>
      </c>
      <c r="F366" s="694">
        <v>0</v>
      </c>
      <c r="G366" s="694">
        <v>0</v>
      </c>
      <c r="H366" s="694">
        <v>0</v>
      </c>
      <c r="I366" s="687">
        <v>0</v>
      </c>
      <c r="J366" s="687">
        <v>0</v>
      </c>
      <c r="K366" s="694">
        <v>0</v>
      </c>
      <c r="L366" s="694">
        <v>0</v>
      </c>
      <c r="M366" s="694">
        <v>0</v>
      </c>
      <c r="N366" s="687">
        <v>0</v>
      </c>
      <c r="O366" s="687">
        <v>0</v>
      </c>
      <c r="P366" s="695">
        <v>0</v>
      </c>
      <c r="Q366" s="136"/>
      <c r="R366" s="136"/>
      <c r="S366" s="136"/>
      <c r="Z366" s="137"/>
      <c r="AE366" s="137"/>
    </row>
    <row r="367" spans="1:32">
      <c r="A367" s="668"/>
      <c r="B367" s="681" t="s">
        <v>834</v>
      </c>
      <c r="C367" s="687">
        <v>0</v>
      </c>
      <c r="D367" s="694">
        <v>0</v>
      </c>
      <c r="E367" s="694">
        <v>0</v>
      </c>
      <c r="F367" s="694">
        <v>0</v>
      </c>
      <c r="G367" s="694">
        <v>0</v>
      </c>
      <c r="H367" s="694">
        <v>0</v>
      </c>
      <c r="I367" s="687">
        <v>0</v>
      </c>
      <c r="J367" s="687">
        <v>0</v>
      </c>
      <c r="K367" s="694">
        <v>0</v>
      </c>
      <c r="L367" s="694">
        <v>0</v>
      </c>
      <c r="M367" s="694">
        <v>0</v>
      </c>
      <c r="N367" s="687">
        <v>0</v>
      </c>
      <c r="O367" s="687">
        <v>0</v>
      </c>
      <c r="P367" s="695">
        <v>0</v>
      </c>
      <c r="Q367" s="136"/>
      <c r="R367" s="136"/>
      <c r="S367" s="136"/>
      <c r="T367" s="142">
        <f t="shared" ref="T367:X367" si="361">C367-C366</f>
        <v>0</v>
      </c>
      <c r="U367" s="142">
        <f t="shared" si="361"/>
        <v>0</v>
      </c>
      <c r="V367" s="142">
        <f t="shared" si="361"/>
        <v>0</v>
      </c>
      <c r="W367" s="142">
        <f t="shared" si="361"/>
        <v>0</v>
      </c>
      <c r="X367" s="142">
        <f t="shared" si="361"/>
        <v>0</v>
      </c>
      <c r="Y367" s="142">
        <f t="shared" ref="Y367:AE367" si="362">H367-H366</f>
        <v>0</v>
      </c>
      <c r="Z367" s="143">
        <f t="shared" si="362"/>
        <v>0</v>
      </c>
      <c r="AA367" s="142">
        <f t="shared" si="362"/>
        <v>0</v>
      </c>
      <c r="AB367" s="142">
        <f t="shared" si="362"/>
        <v>0</v>
      </c>
      <c r="AC367" s="142">
        <f t="shared" si="362"/>
        <v>0</v>
      </c>
      <c r="AD367" s="142">
        <f t="shared" si="362"/>
        <v>0</v>
      </c>
      <c r="AE367" s="143">
        <f t="shared" si="362"/>
        <v>0</v>
      </c>
    </row>
    <row r="368" spans="1:32">
      <c r="A368" s="668"/>
      <c r="B368" s="681" t="s">
        <v>835</v>
      </c>
      <c r="C368" s="687">
        <v>0</v>
      </c>
      <c r="D368" s="694">
        <v>0</v>
      </c>
      <c r="E368" s="694">
        <v>0</v>
      </c>
      <c r="F368" s="694">
        <v>0</v>
      </c>
      <c r="G368" s="694">
        <v>0</v>
      </c>
      <c r="H368" s="694">
        <v>0</v>
      </c>
      <c r="I368" s="687">
        <v>0</v>
      </c>
      <c r="J368" s="687">
        <v>0</v>
      </c>
      <c r="K368" s="694">
        <v>0</v>
      </c>
      <c r="L368" s="694">
        <v>0</v>
      </c>
      <c r="M368" s="694">
        <v>0</v>
      </c>
      <c r="N368" s="687">
        <v>0</v>
      </c>
      <c r="O368" s="687">
        <v>0</v>
      </c>
      <c r="P368" s="695">
        <v>0</v>
      </c>
      <c r="Q368" s="136"/>
      <c r="R368" s="136"/>
      <c r="S368" s="136"/>
      <c r="Z368" s="137"/>
      <c r="AE368" s="137"/>
    </row>
    <row r="369" spans="1:32">
      <c r="A369" s="668"/>
      <c r="B369" s="681" t="s">
        <v>836</v>
      </c>
      <c r="C369" s="687">
        <v>0</v>
      </c>
      <c r="D369" s="694">
        <v>0</v>
      </c>
      <c r="E369" s="694">
        <v>0</v>
      </c>
      <c r="F369" s="694">
        <v>0</v>
      </c>
      <c r="G369" s="694">
        <v>0</v>
      </c>
      <c r="H369" s="694">
        <v>0</v>
      </c>
      <c r="I369" s="687">
        <v>0</v>
      </c>
      <c r="J369" s="687">
        <v>0</v>
      </c>
      <c r="K369" s="694">
        <v>0</v>
      </c>
      <c r="L369" s="694">
        <v>0</v>
      </c>
      <c r="M369" s="694">
        <v>0</v>
      </c>
      <c r="N369" s="687">
        <v>0</v>
      </c>
      <c r="O369" s="687">
        <v>0</v>
      </c>
      <c r="P369" s="695">
        <v>0</v>
      </c>
      <c r="Q369" s="136"/>
      <c r="R369" s="136"/>
      <c r="S369" s="136"/>
      <c r="T369" s="142">
        <f t="shared" ref="T369:X369" si="363">C369-C368</f>
        <v>0</v>
      </c>
      <c r="U369" s="142">
        <f t="shared" si="363"/>
        <v>0</v>
      </c>
      <c r="V369" s="142">
        <f t="shared" si="363"/>
        <v>0</v>
      </c>
      <c r="W369" s="142">
        <f t="shared" si="363"/>
        <v>0</v>
      </c>
      <c r="X369" s="142">
        <f t="shared" si="363"/>
        <v>0</v>
      </c>
      <c r="Y369" s="142">
        <f t="shared" ref="Y369:AE369" si="364">H369-H368</f>
        <v>0</v>
      </c>
      <c r="Z369" s="143">
        <f t="shared" si="364"/>
        <v>0</v>
      </c>
      <c r="AA369" s="142">
        <f t="shared" si="364"/>
        <v>0</v>
      </c>
      <c r="AB369" s="142">
        <f t="shared" si="364"/>
        <v>0</v>
      </c>
      <c r="AC369" s="142">
        <f t="shared" si="364"/>
        <v>0</v>
      </c>
      <c r="AD369" s="142">
        <f t="shared" si="364"/>
        <v>0</v>
      </c>
      <c r="AE369" s="143">
        <f t="shared" si="364"/>
        <v>0</v>
      </c>
    </row>
    <row r="370" spans="1:32">
      <c r="A370" s="668"/>
      <c r="B370" s="681" t="s">
        <v>837</v>
      </c>
      <c r="C370" s="687">
        <v>0</v>
      </c>
      <c r="D370" s="694">
        <v>0</v>
      </c>
      <c r="E370" s="694">
        <v>0</v>
      </c>
      <c r="F370" s="694">
        <v>0</v>
      </c>
      <c r="G370" s="694">
        <v>0</v>
      </c>
      <c r="H370" s="694">
        <v>0</v>
      </c>
      <c r="I370" s="687">
        <v>0</v>
      </c>
      <c r="J370" s="687">
        <v>0</v>
      </c>
      <c r="K370" s="694">
        <v>0</v>
      </c>
      <c r="L370" s="694">
        <v>0</v>
      </c>
      <c r="M370" s="694">
        <v>0</v>
      </c>
      <c r="N370" s="687">
        <v>0</v>
      </c>
      <c r="O370" s="687">
        <v>0</v>
      </c>
      <c r="P370" s="695">
        <v>0</v>
      </c>
      <c r="Q370" s="136"/>
      <c r="R370" s="136"/>
      <c r="S370" s="136"/>
      <c r="Z370" s="137"/>
      <c r="AE370" s="137"/>
    </row>
    <row r="371" spans="1:32" ht="13.5" thickBot="1">
      <c r="A371" s="668"/>
      <c r="B371" s="681" t="s">
        <v>838</v>
      </c>
      <c r="C371" s="687">
        <v>0</v>
      </c>
      <c r="D371" s="694">
        <v>0</v>
      </c>
      <c r="E371" s="694">
        <v>0</v>
      </c>
      <c r="F371" s="694">
        <v>0</v>
      </c>
      <c r="G371" s="694">
        <v>0</v>
      </c>
      <c r="H371" s="694">
        <v>0</v>
      </c>
      <c r="I371" s="687">
        <v>0</v>
      </c>
      <c r="J371" s="687">
        <v>0</v>
      </c>
      <c r="K371" s="694">
        <v>0</v>
      </c>
      <c r="L371" s="694">
        <v>0</v>
      </c>
      <c r="M371" s="694">
        <v>0</v>
      </c>
      <c r="N371" s="687">
        <v>0</v>
      </c>
      <c r="O371" s="687">
        <v>0</v>
      </c>
      <c r="P371" s="695">
        <v>0</v>
      </c>
      <c r="Q371" s="136"/>
      <c r="R371" s="136"/>
      <c r="S371" s="136"/>
      <c r="T371" s="142">
        <f t="shared" ref="T371:X371" si="365">C371-C370</f>
        <v>0</v>
      </c>
      <c r="U371" s="142">
        <f t="shared" si="365"/>
        <v>0</v>
      </c>
      <c r="V371" s="142">
        <f t="shared" si="365"/>
        <v>0</v>
      </c>
      <c r="W371" s="142">
        <f t="shared" si="365"/>
        <v>0</v>
      </c>
      <c r="X371" s="142">
        <f t="shared" si="365"/>
        <v>0</v>
      </c>
      <c r="Y371" s="142">
        <f t="shared" ref="Y371:AE371" si="366">H371-H370</f>
        <v>0</v>
      </c>
      <c r="Z371" s="143">
        <f t="shared" si="366"/>
        <v>0</v>
      </c>
      <c r="AA371" s="142">
        <f t="shared" si="366"/>
        <v>0</v>
      </c>
      <c r="AB371" s="142">
        <f t="shared" si="366"/>
        <v>0</v>
      </c>
      <c r="AC371" s="142">
        <f t="shared" si="366"/>
        <v>0</v>
      </c>
      <c r="AD371" s="142">
        <f t="shared" si="366"/>
        <v>0</v>
      </c>
      <c r="AE371" s="143">
        <f t="shared" si="366"/>
        <v>0</v>
      </c>
    </row>
    <row r="372" spans="1:32" ht="13.5" thickTop="1">
      <c r="A372" s="668"/>
      <c r="B372" s="681" t="s">
        <v>839</v>
      </c>
      <c r="C372" s="687">
        <v>0</v>
      </c>
      <c r="D372" s="694">
        <v>0</v>
      </c>
      <c r="E372" s="694">
        <v>0</v>
      </c>
      <c r="F372" s="694">
        <v>0</v>
      </c>
      <c r="G372" s="694">
        <v>0</v>
      </c>
      <c r="H372" s="694">
        <v>0</v>
      </c>
      <c r="I372" s="687">
        <v>0</v>
      </c>
      <c r="J372" s="687">
        <v>0</v>
      </c>
      <c r="K372" s="694">
        <v>0</v>
      </c>
      <c r="L372" s="694">
        <v>0</v>
      </c>
      <c r="M372" s="694">
        <v>0</v>
      </c>
      <c r="N372" s="687">
        <v>0</v>
      </c>
      <c r="O372" s="687">
        <v>0</v>
      </c>
      <c r="P372" s="695">
        <v>0</v>
      </c>
      <c r="Q372" s="150"/>
      <c r="R372" s="150"/>
      <c r="S372" s="150"/>
      <c r="T372" s="163"/>
      <c r="U372" s="163"/>
      <c r="V372" s="163"/>
      <c r="W372" s="163"/>
      <c r="X372" s="163"/>
      <c r="Y372" s="163"/>
      <c r="Z372" s="164"/>
      <c r="AA372" s="163"/>
      <c r="AB372" s="163"/>
      <c r="AC372" s="163"/>
      <c r="AD372" s="163"/>
      <c r="AE372" s="164"/>
      <c r="AF372" s="163"/>
    </row>
    <row r="373" spans="1:32" ht="13.5" thickBot="1">
      <c r="A373" s="668"/>
      <c r="B373" s="681" t="s">
        <v>840</v>
      </c>
      <c r="C373" s="687">
        <v>0</v>
      </c>
      <c r="D373" s="694">
        <v>0</v>
      </c>
      <c r="E373" s="694">
        <v>0</v>
      </c>
      <c r="F373" s="694">
        <v>0</v>
      </c>
      <c r="G373" s="694">
        <v>0</v>
      </c>
      <c r="H373" s="694">
        <v>0</v>
      </c>
      <c r="I373" s="687">
        <v>0</v>
      </c>
      <c r="J373" s="687">
        <v>0</v>
      </c>
      <c r="K373" s="694">
        <v>0</v>
      </c>
      <c r="L373" s="694">
        <v>0</v>
      </c>
      <c r="M373" s="694">
        <v>0</v>
      </c>
      <c r="N373" s="687">
        <v>0</v>
      </c>
      <c r="O373" s="687">
        <v>0</v>
      </c>
      <c r="P373" s="695">
        <v>0</v>
      </c>
      <c r="Q373" s="157"/>
      <c r="R373" s="157"/>
      <c r="S373" s="157"/>
      <c r="T373" s="165">
        <f t="shared" ref="T373:X373" si="367">C373-C372</f>
        <v>0</v>
      </c>
      <c r="U373" s="165">
        <f t="shared" si="367"/>
        <v>0</v>
      </c>
      <c r="V373" s="165">
        <f t="shared" si="367"/>
        <v>0</v>
      </c>
      <c r="W373" s="165">
        <f t="shared" si="367"/>
        <v>0</v>
      </c>
      <c r="X373" s="165">
        <f t="shared" si="367"/>
        <v>0</v>
      </c>
      <c r="Y373" s="165">
        <f t="shared" ref="Y373:AE373" si="368">H373-H372</f>
        <v>0</v>
      </c>
      <c r="Z373" s="166">
        <f t="shared" si="368"/>
        <v>0</v>
      </c>
      <c r="AA373" s="165">
        <f t="shared" si="368"/>
        <v>0</v>
      </c>
      <c r="AB373" s="165">
        <f t="shared" si="368"/>
        <v>0</v>
      </c>
      <c r="AC373" s="165">
        <f t="shared" si="368"/>
        <v>0</v>
      </c>
      <c r="AD373" s="165">
        <f t="shared" si="368"/>
        <v>0</v>
      </c>
      <c r="AE373" s="166">
        <f t="shared" si="368"/>
        <v>0</v>
      </c>
      <c r="AF373" s="167"/>
    </row>
    <row r="374" spans="1:32" ht="13.5" thickTop="1">
      <c r="A374" s="668"/>
      <c r="B374" s="681" t="s">
        <v>841</v>
      </c>
      <c r="C374" s="687">
        <v>0</v>
      </c>
      <c r="D374" s="694">
        <v>0</v>
      </c>
      <c r="E374" s="694">
        <v>0</v>
      </c>
      <c r="F374" s="694">
        <v>0</v>
      </c>
      <c r="G374" s="694">
        <v>0</v>
      </c>
      <c r="H374" s="694">
        <v>0</v>
      </c>
      <c r="I374" s="687">
        <v>0</v>
      </c>
      <c r="J374" s="687">
        <v>0</v>
      </c>
      <c r="K374" s="694">
        <v>0</v>
      </c>
      <c r="L374" s="694">
        <v>0</v>
      </c>
      <c r="M374" s="694">
        <v>0</v>
      </c>
      <c r="N374" s="687">
        <v>0</v>
      </c>
      <c r="O374" s="687">
        <v>0</v>
      </c>
      <c r="P374" s="695">
        <v>0</v>
      </c>
      <c r="Q374" s="136"/>
      <c r="R374" s="136"/>
      <c r="S374" s="136"/>
      <c r="Z374" s="137"/>
      <c r="AE374" s="137"/>
    </row>
    <row r="375" spans="1:32">
      <c r="A375" s="668"/>
      <c r="B375" s="681" t="s">
        <v>842</v>
      </c>
      <c r="C375" s="687">
        <v>0</v>
      </c>
      <c r="D375" s="694">
        <v>0</v>
      </c>
      <c r="E375" s="694">
        <v>0</v>
      </c>
      <c r="F375" s="694">
        <v>0</v>
      </c>
      <c r="G375" s="694">
        <v>0</v>
      </c>
      <c r="H375" s="694">
        <v>0</v>
      </c>
      <c r="I375" s="687">
        <v>0</v>
      </c>
      <c r="J375" s="687">
        <v>0</v>
      </c>
      <c r="K375" s="694">
        <v>0</v>
      </c>
      <c r="L375" s="694">
        <v>0</v>
      </c>
      <c r="M375" s="694">
        <v>0</v>
      </c>
      <c r="N375" s="687">
        <v>0</v>
      </c>
      <c r="O375" s="687">
        <v>0</v>
      </c>
      <c r="P375" s="695">
        <v>0</v>
      </c>
      <c r="Q375" s="136"/>
      <c r="R375" s="136"/>
      <c r="S375" s="136"/>
      <c r="T375" s="142">
        <f t="shared" ref="T375:X375" si="369">C375-C374</f>
        <v>0</v>
      </c>
      <c r="U375" s="142">
        <f t="shared" si="369"/>
        <v>0</v>
      </c>
      <c r="V375" s="142">
        <f t="shared" si="369"/>
        <v>0</v>
      </c>
      <c r="W375" s="142">
        <f t="shared" si="369"/>
        <v>0</v>
      </c>
      <c r="X375" s="142">
        <f t="shared" si="369"/>
        <v>0</v>
      </c>
      <c r="Y375" s="142">
        <f t="shared" ref="Y375:AE375" si="370">H375-H374</f>
        <v>0</v>
      </c>
      <c r="Z375" s="143">
        <f t="shared" si="370"/>
        <v>0</v>
      </c>
      <c r="AA375" s="142">
        <f t="shared" si="370"/>
        <v>0</v>
      </c>
      <c r="AB375" s="142">
        <f t="shared" si="370"/>
        <v>0</v>
      </c>
      <c r="AC375" s="142">
        <f t="shared" si="370"/>
        <v>0</v>
      </c>
      <c r="AD375" s="142">
        <f t="shared" si="370"/>
        <v>0</v>
      </c>
      <c r="AE375" s="143">
        <f t="shared" si="370"/>
        <v>0</v>
      </c>
    </row>
    <row r="376" spans="1:32">
      <c r="A376" s="668"/>
      <c r="B376" s="681" t="s">
        <v>843</v>
      </c>
      <c r="C376" s="687">
        <v>0</v>
      </c>
      <c r="D376" s="694">
        <v>0</v>
      </c>
      <c r="E376" s="694">
        <v>0</v>
      </c>
      <c r="F376" s="694">
        <v>0</v>
      </c>
      <c r="G376" s="694">
        <v>0</v>
      </c>
      <c r="H376" s="694">
        <v>0</v>
      </c>
      <c r="I376" s="687">
        <v>0</v>
      </c>
      <c r="J376" s="687">
        <v>0</v>
      </c>
      <c r="K376" s="694">
        <v>0</v>
      </c>
      <c r="L376" s="694">
        <v>0</v>
      </c>
      <c r="M376" s="694">
        <v>0</v>
      </c>
      <c r="N376" s="687">
        <v>0</v>
      </c>
      <c r="O376" s="687">
        <v>0</v>
      </c>
      <c r="P376" s="695">
        <v>0</v>
      </c>
      <c r="Q376" s="136"/>
      <c r="R376" s="136"/>
      <c r="S376" s="136"/>
      <c r="Z376" s="137"/>
      <c r="AE376" s="137"/>
    </row>
    <row r="377" spans="1:32">
      <c r="A377" s="668"/>
      <c r="B377" s="681" t="s">
        <v>844</v>
      </c>
      <c r="C377" s="687">
        <v>0</v>
      </c>
      <c r="D377" s="694">
        <v>0</v>
      </c>
      <c r="E377" s="694">
        <v>0</v>
      </c>
      <c r="F377" s="694">
        <v>0</v>
      </c>
      <c r="G377" s="694">
        <v>0</v>
      </c>
      <c r="H377" s="694">
        <v>0</v>
      </c>
      <c r="I377" s="687">
        <v>0</v>
      </c>
      <c r="J377" s="687">
        <v>0</v>
      </c>
      <c r="K377" s="694">
        <v>0</v>
      </c>
      <c r="L377" s="694">
        <v>0</v>
      </c>
      <c r="M377" s="694">
        <v>0</v>
      </c>
      <c r="N377" s="687">
        <v>0</v>
      </c>
      <c r="O377" s="687">
        <v>0</v>
      </c>
      <c r="P377" s="695">
        <v>0</v>
      </c>
      <c r="Q377" s="136"/>
      <c r="R377" s="136"/>
      <c r="S377" s="136"/>
      <c r="T377" s="142">
        <f t="shared" ref="T377:X377" si="371">C377-C376</f>
        <v>0</v>
      </c>
      <c r="U377" s="142">
        <f t="shared" si="371"/>
        <v>0</v>
      </c>
      <c r="V377" s="142">
        <f t="shared" si="371"/>
        <v>0</v>
      </c>
      <c r="W377" s="142">
        <f t="shared" si="371"/>
        <v>0</v>
      </c>
      <c r="X377" s="142">
        <f t="shared" si="371"/>
        <v>0</v>
      </c>
      <c r="Y377" s="142">
        <f t="shared" ref="Y377:AE377" si="372">H377-H376</f>
        <v>0</v>
      </c>
      <c r="Z377" s="143">
        <f t="shared" si="372"/>
        <v>0</v>
      </c>
      <c r="AA377" s="142">
        <f t="shared" si="372"/>
        <v>0</v>
      </c>
      <c r="AB377" s="142">
        <f t="shared" si="372"/>
        <v>0</v>
      </c>
      <c r="AC377" s="142">
        <f t="shared" si="372"/>
        <v>0</v>
      </c>
      <c r="AD377" s="142">
        <f t="shared" si="372"/>
        <v>0</v>
      </c>
      <c r="AE377" s="143">
        <f t="shared" si="372"/>
        <v>0</v>
      </c>
    </row>
    <row r="378" spans="1:32">
      <c r="A378" s="668"/>
      <c r="B378" s="681" t="s">
        <v>845</v>
      </c>
      <c r="C378" s="687">
        <v>0</v>
      </c>
      <c r="D378" s="694">
        <v>0</v>
      </c>
      <c r="E378" s="694">
        <v>0</v>
      </c>
      <c r="F378" s="694">
        <v>0</v>
      </c>
      <c r="G378" s="694">
        <v>0</v>
      </c>
      <c r="H378" s="694">
        <v>0</v>
      </c>
      <c r="I378" s="687">
        <v>0</v>
      </c>
      <c r="J378" s="687">
        <v>0</v>
      </c>
      <c r="K378" s="694">
        <v>0</v>
      </c>
      <c r="L378" s="694">
        <v>0</v>
      </c>
      <c r="M378" s="694">
        <v>0</v>
      </c>
      <c r="N378" s="687">
        <v>0</v>
      </c>
      <c r="O378" s="687">
        <v>0</v>
      </c>
      <c r="P378" s="695">
        <v>0</v>
      </c>
      <c r="Q378" s="136"/>
      <c r="R378" s="136"/>
      <c r="S378" s="136"/>
      <c r="Z378" s="137"/>
      <c r="AE378" s="137"/>
    </row>
    <row r="379" spans="1:32" ht="13.5" thickBot="1">
      <c r="A379" s="668"/>
      <c r="B379" s="681" t="s">
        <v>846</v>
      </c>
      <c r="C379" s="687">
        <v>0</v>
      </c>
      <c r="D379" s="694">
        <v>0</v>
      </c>
      <c r="E379" s="694">
        <v>0</v>
      </c>
      <c r="F379" s="694">
        <v>0</v>
      </c>
      <c r="G379" s="694">
        <v>0</v>
      </c>
      <c r="H379" s="694">
        <v>0</v>
      </c>
      <c r="I379" s="687">
        <v>0</v>
      </c>
      <c r="J379" s="687">
        <v>0</v>
      </c>
      <c r="K379" s="694">
        <v>0</v>
      </c>
      <c r="L379" s="694">
        <v>0</v>
      </c>
      <c r="M379" s="694">
        <v>0</v>
      </c>
      <c r="N379" s="687">
        <v>0</v>
      </c>
      <c r="O379" s="687">
        <v>0</v>
      </c>
      <c r="P379" s="695">
        <v>0</v>
      </c>
      <c r="Q379" s="136"/>
      <c r="R379" s="136"/>
      <c r="S379" s="136"/>
      <c r="T379" s="142">
        <f t="shared" ref="T379:X379" si="373">C379-C378</f>
        <v>0</v>
      </c>
      <c r="U379" s="142">
        <f t="shared" si="373"/>
        <v>0</v>
      </c>
      <c r="V379" s="142">
        <f t="shared" si="373"/>
        <v>0</v>
      </c>
      <c r="W379" s="142">
        <f t="shared" si="373"/>
        <v>0</v>
      </c>
      <c r="X379" s="142">
        <f t="shared" si="373"/>
        <v>0</v>
      </c>
      <c r="Y379" s="142">
        <f t="shared" ref="Y379:AE379" si="374">H379-H378</f>
        <v>0</v>
      </c>
      <c r="Z379" s="143">
        <f t="shared" si="374"/>
        <v>0</v>
      </c>
      <c r="AA379" s="142">
        <f t="shared" si="374"/>
        <v>0</v>
      </c>
      <c r="AB379" s="142">
        <f t="shared" si="374"/>
        <v>0</v>
      </c>
      <c r="AC379" s="142">
        <f t="shared" si="374"/>
        <v>0</v>
      </c>
      <c r="AD379" s="142">
        <f t="shared" si="374"/>
        <v>0</v>
      </c>
      <c r="AE379" s="143">
        <f t="shared" si="374"/>
        <v>0</v>
      </c>
    </row>
    <row r="380" spans="1:32" ht="13.5" thickTop="1">
      <c r="A380" s="668"/>
      <c r="B380" s="681" t="s">
        <v>847</v>
      </c>
      <c r="C380" s="687">
        <v>0</v>
      </c>
      <c r="D380" s="694">
        <v>0</v>
      </c>
      <c r="E380" s="694">
        <v>0</v>
      </c>
      <c r="F380" s="694">
        <v>0</v>
      </c>
      <c r="G380" s="694">
        <v>0</v>
      </c>
      <c r="H380" s="694">
        <v>0</v>
      </c>
      <c r="I380" s="687">
        <v>0</v>
      </c>
      <c r="J380" s="687">
        <v>0</v>
      </c>
      <c r="K380" s="694">
        <v>0</v>
      </c>
      <c r="L380" s="694">
        <v>0</v>
      </c>
      <c r="M380" s="694">
        <v>0</v>
      </c>
      <c r="N380" s="687">
        <v>0</v>
      </c>
      <c r="O380" s="687">
        <v>0</v>
      </c>
      <c r="P380" s="695">
        <v>0</v>
      </c>
      <c r="Q380" s="150"/>
      <c r="R380" s="150"/>
      <c r="S380" s="150"/>
      <c r="T380" s="163"/>
      <c r="U380" s="163"/>
      <c r="V380" s="163"/>
      <c r="W380" s="163"/>
      <c r="X380" s="163"/>
      <c r="Y380" s="163"/>
      <c r="Z380" s="164"/>
      <c r="AA380" s="163"/>
      <c r="AB380" s="163"/>
      <c r="AC380" s="163"/>
      <c r="AD380" s="163"/>
      <c r="AE380" s="164"/>
      <c r="AF380" s="163"/>
    </row>
    <row r="381" spans="1:32" ht="13.5" thickBot="1">
      <c r="A381" s="668"/>
      <c r="B381" s="681" t="s">
        <v>848</v>
      </c>
      <c r="C381" s="687">
        <v>0</v>
      </c>
      <c r="D381" s="694">
        <v>0</v>
      </c>
      <c r="E381" s="694">
        <v>0</v>
      </c>
      <c r="F381" s="694">
        <v>0</v>
      </c>
      <c r="G381" s="694">
        <v>0</v>
      </c>
      <c r="H381" s="694">
        <v>0</v>
      </c>
      <c r="I381" s="687">
        <v>0</v>
      </c>
      <c r="J381" s="687">
        <v>0</v>
      </c>
      <c r="K381" s="694">
        <v>0</v>
      </c>
      <c r="L381" s="694">
        <v>0</v>
      </c>
      <c r="M381" s="694">
        <v>0</v>
      </c>
      <c r="N381" s="687">
        <v>0</v>
      </c>
      <c r="O381" s="687">
        <v>0</v>
      </c>
      <c r="P381" s="695">
        <v>0</v>
      </c>
      <c r="Q381" s="157"/>
      <c r="R381" s="157"/>
      <c r="S381" s="157"/>
      <c r="T381" s="165">
        <f t="shared" ref="T381:X381" si="375">C381-C380</f>
        <v>0</v>
      </c>
      <c r="U381" s="165">
        <f t="shared" si="375"/>
        <v>0</v>
      </c>
      <c r="V381" s="165">
        <f t="shared" si="375"/>
        <v>0</v>
      </c>
      <c r="W381" s="165">
        <f t="shared" si="375"/>
        <v>0</v>
      </c>
      <c r="X381" s="165">
        <f t="shared" si="375"/>
        <v>0</v>
      </c>
      <c r="Y381" s="165">
        <f t="shared" ref="Y381:AE381" si="376">H381-H380</f>
        <v>0</v>
      </c>
      <c r="Z381" s="166">
        <f t="shared" si="376"/>
        <v>0</v>
      </c>
      <c r="AA381" s="165">
        <f t="shared" si="376"/>
        <v>0</v>
      </c>
      <c r="AB381" s="165">
        <f t="shared" si="376"/>
        <v>0</v>
      </c>
      <c r="AC381" s="165">
        <f t="shared" si="376"/>
        <v>0</v>
      </c>
      <c r="AD381" s="165">
        <f t="shared" si="376"/>
        <v>0</v>
      </c>
      <c r="AE381" s="166">
        <f t="shared" si="376"/>
        <v>0</v>
      </c>
      <c r="AF381" s="167"/>
    </row>
    <row r="382" spans="1:32" ht="13.5" thickTop="1">
      <c r="A382" s="668"/>
      <c r="B382" s="681" t="s">
        <v>849</v>
      </c>
      <c r="C382" s="687">
        <v>0</v>
      </c>
      <c r="D382" s="694">
        <v>0</v>
      </c>
      <c r="E382" s="694">
        <v>0</v>
      </c>
      <c r="F382" s="694">
        <v>0</v>
      </c>
      <c r="G382" s="694">
        <v>0</v>
      </c>
      <c r="H382" s="694">
        <v>0</v>
      </c>
      <c r="I382" s="687">
        <v>0</v>
      </c>
      <c r="J382" s="687">
        <v>0</v>
      </c>
      <c r="K382" s="694">
        <v>0</v>
      </c>
      <c r="L382" s="694">
        <v>0</v>
      </c>
      <c r="M382" s="694">
        <v>0</v>
      </c>
      <c r="N382" s="687">
        <v>0</v>
      </c>
      <c r="O382" s="687">
        <v>0</v>
      </c>
      <c r="P382" s="695">
        <v>0</v>
      </c>
      <c r="Q382" s="136"/>
      <c r="R382" s="136"/>
      <c r="S382" s="136"/>
      <c r="Z382" s="137"/>
      <c r="AE382" s="137"/>
    </row>
    <row r="383" spans="1:32">
      <c r="A383" s="668"/>
      <c r="B383" s="681" t="s">
        <v>850</v>
      </c>
      <c r="C383" s="687">
        <v>0</v>
      </c>
      <c r="D383" s="694">
        <v>0</v>
      </c>
      <c r="E383" s="694">
        <v>0</v>
      </c>
      <c r="F383" s="694">
        <v>0</v>
      </c>
      <c r="G383" s="694">
        <v>0</v>
      </c>
      <c r="H383" s="694">
        <v>0</v>
      </c>
      <c r="I383" s="687">
        <v>0</v>
      </c>
      <c r="J383" s="687">
        <v>0</v>
      </c>
      <c r="K383" s="694">
        <v>0</v>
      </c>
      <c r="L383" s="694">
        <v>0</v>
      </c>
      <c r="M383" s="694">
        <v>0</v>
      </c>
      <c r="N383" s="687">
        <v>0</v>
      </c>
      <c r="O383" s="687">
        <v>0</v>
      </c>
      <c r="P383" s="695">
        <v>0</v>
      </c>
      <c r="Q383" s="136"/>
      <c r="R383" s="136"/>
      <c r="S383" s="136"/>
      <c r="T383" s="142">
        <f t="shared" ref="T383:X383" si="377">C383-C382</f>
        <v>0</v>
      </c>
      <c r="U383" s="142">
        <f t="shared" si="377"/>
        <v>0</v>
      </c>
      <c r="V383" s="142">
        <f t="shared" si="377"/>
        <v>0</v>
      </c>
      <c r="W383" s="142">
        <f t="shared" si="377"/>
        <v>0</v>
      </c>
      <c r="X383" s="142">
        <f t="shared" si="377"/>
        <v>0</v>
      </c>
      <c r="Y383" s="142">
        <f t="shared" ref="Y383:AE383" si="378">H383-H382</f>
        <v>0</v>
      </c>
      <c r="Z383" s="143">
        <f t="shared" si="378"/>
        <v>0</v>
      </c>
      <c r="AA383" s="142">
        <f t="shared" si="378"/>
        <v>0</v>
      </c>
      <c r="AB383" s="142">
        <f t="shared" si="378"/>
        <v>0</v>
      </c>
      <c r="AC383" s="142">
        <f t="shared" si="378"/>
        <v>0</v>
      </c>
      <c r="AD383" s="142">
        <f t="shared" si="378"/>
        <v>0</v>
      </c>
      <c r="AE383" s="143">
        <f t="shared" si="378"/>
        <v>0</v>
      </c>
    </row>
    <row r="384" spans="1:32">
      <c r="A384" s="668"/>
      <c r="B384" s="681" t="s">
        <v>851</v>
      </c>
      <c r="C384" s="687">
        <v>0</v>
      </c>
      <c r="D384" s="694">
        <v>0</v>
      </c>
      <c r="E384" s="694">
        <v>0</v>
      </c>
      <c r="F384" s="694">
        <v>0</v>
      </c>
      <c r="G384" s="694">
        <v>0</v>
      </c>
      <c r="H384" s="694">
        <v>0</v>
      </c>
      <c r="I384" s="687">
        <v>0</v>
      </c>
      <c r="J384" s="687">
        <v>0</v>
      </c>
      <c r="K384" s="694">
        <v>0</v>
      </c>
      <c r="L384" s="694">
        <v>0</v>
      </c>
      <c r="M384" s="694">
        <v>0</v>
      </c>
      <c r="N384" s="687">
        <v>0</v>
      </c>
      <c r="O384" s="687">
        <v>0</v>
      </c>
      <c r="P384" s="695">
        <v>0</v>
      </c>
      <c r="Q384" s="136"/>
      <c r="R384" s="136"/>
      <c r="S384" s="136"/>
      <c r="Z384" s="137"/>
      <c r="AE384" s="137"/>
    </row>
    <row r="385" spans="1:32">
      <c r="A385" s="668"/>
      <c r="B385" s="681" t="s">
        <v>852</v>
      </c>
      <c r="C385" s="687">
        <v>0</v>
      </c>
      <c r="D385" s="694">
        <v>0</v>
      </c>
      <c r="E385" s="694">
        <v>0</v>
      </c>
      <c r="F385" s="694">
        <v>0</v>
      </c>
      <c r="G385" s="694">
        <v>0</v>
      </c>
      <c r="H385" s="694">
        <v>0</v>
      </c>
      <c r="I385" s="687">
        <v>0</v>
      </c>
      <c r="J385" s="687">
        <v>0</v>
      </c>
      <c r="K385" s="694">
        <v>0</v>
      </c>
      <c r="L385" s="694">
        <v>0</v>
      </c>
      <c r="M385" s="694">
        <v>0</v>
      </c>
      <c r="N385" s="687">
        <v>0</v>
      </c>
      <c r="O385" s="687">
        <v>0</v>
      </c>
      <c r="P385" s="695">
        <v>0</v>
      </c>
      <c r="Q385" s="136"/>
      <c r="R385" s="136"/>
      <c r="S385" s="136"/>
      <c r="T385" s="142">
        <f t="shared" ref="T385:X385" si="379">C385-C384</f>
        <v>0</v>
      </c>
      <c r="U385" s="142">
        <f t="shared" si="379"/>
        <v>0</v>
      </c>
      <c r="V385" s="142">
        <f t="shared" si="379"/>
        <v>0</v>
      </c>
      <c r="W385" s="142">
        <f t="shared" si="379"/>
        <v>0</v>
      </c>
      <c r="X385" s="142">
        <f t="shared" si="379"/>
        <v>0</v>
      </c>
      <c r="Y385" s="142">
        <f t="shared" ref="Y385:AE385" si="380">H385-H384</f>
        <v>0</v>
      </c>
      <c r="Z385" s="143">
        <f t="shared" si="380"/>
        <v>0</v>
      </c>
      <c r="AA385" s="142">
        <f t="shared" si="380"/>
        <v>0</v>
      </c>
      <c r="AB385" s="142">
        <f t="shared" si="380"/>
        <v>0</v>
      </c>
      <c r="AC385" s="142">
        <f t="shared" si="380"/>
        <v>0</v>
      </c>
      <c r="AD385" s="142">
        <f t="shared" si="380"/>
        <v>0</v>
      </c>
      <c r="AE385" s="143">
        <f t="shared" si="380"/>
        <v>0</v>
      </c>
    </row>
    <row r="386" spans="1:32">
      <c r="A386" s="668"/>
      <c r="B386" s="681" t="s">
        <v>853</v>
      </c>
      <c r="C386" s="687">
        <v>0</v>
      </c>
      <c r="D386" s="694">
        <v>0</v>
      </c>
      <c r="E386" s="694">
        <v>0</v>
      </c>
      <c r="F386" s="694">
        <v>0</v>
      </c>
      <c r="G386" s="694">
        <v>0</v>
      </c>
      <c r="H386" s="694">
        <v>0</v>
      </c>
      <c r="I386" s="687">
        <v>0</v>
      </c>
      <c r="J386" s="687">
        <v>0</v>
      </c>
      <c r="K386" s="694">
        <v>0</v>
      </c>
      <c r="L386" s="694">
        <v>0</v>
      </c>
      <c r="M386" s="694">
        <v>0</v>
      </c>
      <c r="N386" s="687">
        <v>0</v>
      </c>
      <c r="O386" s="687">
        <v>0</v>
      </c>
      <c r="P386" s="695">
        <v>0</v>
      </c>
      <c r="Q386" s="136"/>
      <c r="R386" s="136"/>
      <c r="S386" s="136"/>
      <c r="Z386" s="137"/>
      <c r="AE386" s="137"/>
    </row>
    <row r="387" spans="1:32">
      <c r="A387" s="668"/>
      <c r="B387" s="681" t="s">
        <v>854</v>
      </c>
      <c r="C387" s="687">
        <v>0</v>
      </c>
      <c r="D387" s="694">
        <v>0</v>
      </c>
      <c r="E387" s="694">
        <v>0</v>
      </c>
      <c r="F387" s="694">
        <v>0</v>
      </c>
      <c r="G387" s="694">
        <v>0</v>
      </c>
      <c r="H387" s="694">
        <v>0</v>
      </c>
      <c r="I387" s="687">
        <v>0</v>
      </c>
      <c r="J387" s="687">
        <v>0</v>
      </c>
      <c r="K387" s="694">
        <v>0</v>
      </c>
      <c r="L387" s="694">
        <v>0</v>
      </c>
      <c r="M387" s="694">
        <v>0</v>
      </c>
      <c r="N387" s="687">
        <v>0</v>
      </c>
      <c r="O387" s="687">
        <v>0</v>
      </c>
      <c r="P387" s="695">
        <v>0</v>
      </c>
      <c r="Q387" s="136"/>
      <c r="R387" s="136"/>
      <c r="S387" s="136"/>
      <c r="T387" s="142">
        <f t="shared" ref="T387:X387" si="381">C387-C386</f>
        <v>0</v>
      </c>
      <c r="U387" s="142">
        <f t="shared" si="381"/>
        <v>0</v>
      </c>
      <c r="V387" s="142">
        <f t="shared" si="381"/>
        <v>0</v>
      </c>
      <c r="W387" s="142">
        <f t="shared" si="381"/>
        <v>0</v>
      </c>
      <c r="X387" s="142">
        <f t="shared" si="381"/>
        <v>0</v>
      </c>
      <c r="Y387" s="142">
        <f t="shared" ref="Y387:AE387" si="382">H387-H386</f>
        <v>0</v>
      </c>
      <c r="Z387" s="143">
        <f t="shared" si="382"/>
        <v>0</v>
      </c>
      <c r="AA387" s="142">
        <f t="shared" si="382"/>
        <v>0</v>
      </c>
      <c r="AB387" s="142">
        <f t="shared" si="382"/>
        <v>0</v>
      </c>
      <c r="AC387" s="142">
        <f t="shared" si="382"/>
        <v>0</v>
      </c>
      <c r="AD387" s="142">
        <f t="shared" si="382"/>
        <v>0</v>
      </c>
      <c r="AE387" s="143">
        <f t="shared" si="382"/>
        <v>0</v>
      </c>
    </row>
    <row r="388" spans="1:32">
      <c r="A388" s="668"/>
      <c r="B388" s="681" t="s">
        <v>855</v>
      </c>
      <c r="C388" s="687">
        <v>0</v>
      </c>
      <c r="D388" s="694">
        <v>0</v>
      </c>
      <c r="E388" s="694">
        <v>0</v>
      </c>
      <c r="F388" s="694">
        <v>0</v>
      </c>
      <c r="G388" s="694">
        <v>0</v>
      </c>
      <c r="H388" s="694">
        <v>0</v>
      </c>
      <c r="I388" s="687">
        <v>0</v>
      </c>
      <c r="J388" s="687">
        <v>0</v>
      </c>
      <c r="K388" s="694">
        <v>0</v>
      </c>
      <c r="L388" s="694">
        <v>0</v>
      </c>
      <c r="M388" s="694">
        <v>0</v>
      </c>
      <c r="N388" s="687">
        <v>0</v>
      </c>
      <c r="O388" s="687">
        <v>0</v>
      </c>
      <c r="P388" s="695">
        <v>0</v>
      </c>
      <c r="Q388" s="136"/>
      <c r="R388" s="136"/>
      <c r="S388" s="136"/>
      <c r="Z388" s="137"/>
      <c r="AE388" s="137"/>
    </row>
    <row r="389" spans="1:32" ht="13.5" thickBot="1">
      <c r="A389" s="668"/>
      <c r="B389" s="681" t="s">
        <v>856</v>
      </c>
      <c r="C389" s="687">
        <v>0</v>
      </c>
      <c r="D389" s="694">
        <v>0</v>
      </c>
      <c r="E389" s="694">
        <v>0</v>
      </c>
      <c r="F389" s="694">
        <v>0</v>
      </c>
      <c r="G389" s="694">
        <v>0</v>
      </c>
      <c r="H389" s="694">
        <v>0</v>
      </c>
      <c r="I389" s="687">
        <v>0</v>
      </c>
      <c r="J389" s="687">
        <v>0</v>
      </c>
      <c r="K389" s="694">
        <v>0</v>
      </c>
      <c r="L389" s="694">
        <v>0</v>
      </c>
      <c r="M389" s="694">
        <v>0</v>
      </c>
      <c r="N389" s="687">
        <v>0</v>
      </c>
      <c r="O389" s="687">
        <v>0</v>
      </c>
      <c r="P389" s="695">
        <v>0</v>
      </c>
      <c r="Q389" s="136"/>
      <c r="R389" s="136"/>
      <c r="S389" s="136"/>
      <c r="T389" s="111">
        <f t="shared" ref="T389:X389" si="383">C389-C388</f>
        <v>0</v>
      </c>
      <c r="U389" s="111">
        <f t="shared" si="383"/>
        <v>0</v>
      </c>
      <c r="V389" s="111">
        <f t="shared" si="383"/>
        <v>0</v>
      </c>
      <c r="W389" s="111">
        <f t="shared" si="383"/>
        <v>0</v>
      </c>
      <c r="X389" s="111">
        <f t="shared" si="383"/>
        <v>0</v>
      </c>
      <c r="Y389" s="111">
        <f t="shared" ref="Y389:AE389" si="384">H389-H388</f>
        <v>0</v>
      </c>
      <c r="Z389" s="168">
        <f t="shared" si="384"/>
        <v>0</v>
      </c>
      <c r="AA389" s="111">
        <f t="shared" si="384"/>
        <v>0</v>
      </c>
      <c r="AB389" s="111">
        <f t="shared" si="384"/>
        <v>0</v>
      </c>
      <c r="AC389" s="111">
        <f t="shared" si="384"/>
        <v>0</v>
      </c>
      <c r="AD389" s="111">
        <f t="shared" si="384"/>
        <v>0</v>
      </c>
      <c r="AE389" s="168">
        <f t="shared" si="384"/>
        <v>0</v>
      </c>
    </row>
    <row r="390" spans="1:32">
      <c r="A390" s="661" t="s">
        <v>562</v>
      </c>
      <c r="B390" s="660" t="s">
        <v>825</v>
      </c>
      <c r="C390" s="688">
        <v>3.6727276494967436</v>
      </c>
      <c r="D390" s="692">
        <v>3.7363136792452831</v>
      </c>
      <c r="E390" s="692">
        <v>3.7779879129734089</v>
      </c>
      <c r="F390" s="692">
        <v>3.6859999999999999</v>
      </c>
      <c r="G390" s="692">
        <v>0</v>
      </c>
      <c r="H390" s="692">
        <v>0</v>
      </c>
      <c r="I390" s="688">
        <v>3.7194260134294961</v>
      </c>
      <c r="J390" s="688">
        <v>0</v>
      </c>
      <c r="K390" s="692">
        <v>2.1112222222222221</v>
      </c>
      <c r="L390" s="692">
        <v>2.1370382775119618</v>
      </c>
      <c r="M390" s="692">
        <v>1.9390000000000001</v>
      </c>
      <c r="N390" s="688">
        <v>2.1156120218579235</v>
      </c>
      <c r="O390" s="688">
        <v>0</v>
      </c>
      <c r="P390" s="693">
        <v>0</v>
      </c>
      <c r="Q390" s="136"/>
      <c r="R390" s="136"/>
      <c r="S390" s="136"/>
      <c r="T390" s="136" t="s">
        <v>1037</v>
      </c>
      <c r="Z390" s="137"/>
      <c r="AE390" s="137"/>
    </row>
    <row r="391" spans="1:32">
      <c r="A391" s="668"/>
      <c r="B391" s="702" t="s">
        <v>826</v>
      </c>
      <c r="C391" s="703">
        <v>3.6442895184135979</v>
      </c>
      <c r="D391" s="704">
        <v>3.7187393800229622</v>
      </c>
      <c r="E391" s="704">
        <v>3.7276383307573417</v>
      </c>
      <c r="F391" s="704">
        <v>3.5249999999999999</v>
      </c>
      <c r="G391" s="704">
        <v>0</v>
      </c>
      <c r="H391" s="704">
        <v>0</v>
      </c>
      <c r="I391" s="703">
        <v>3.6785072983967462</v>
      </c>
      <c r="J391" s="703">
        <v>0</v>
      </c>
      <c r="K391" s="704">
        <v>2.2342484472049691</v>
      </c>
      <c r="L391" s="704">
        <v>1.9104074074074073</v>
      </c>
      <c r="M391" s="704">
        <v>1.9239999999999997</v>
      </c>
      <c r="N391" s="703">
        <v>2.0418295739348369</v>
      </c>
      <c r="O391" s="703">
        <v>0</v>
      </c>
      <c r="P391" s="705">
        <v>0</v>
      </c>
      <c r="Q391" s="136"/>
      <c r="R391" s="136"/>
      <c r="S391" s="136"/>
      <c r="T391" s="142">
        <f t="shared" ref="T391:X391" si="385">C391-C390</f>
        <v>-2.8438131083145635E-2</v>
      </c>
      <c r="U391" s="142">
        <f t="shared" si="385"/>
        <v>-1.7574299222320899E-2</v>
      </c>
      <c r="V391" s="142">
        <f t="shared" si="385"/>
        <v>-5.0349582216067112E-2</v>
      </c>
      <c r="W391" s="142">
        <f t="shared" si="385"/>
        <v>-0.16100000000000003</v>
      </c>
      <c r="X391" s="142">
        <f t="shared" si="385"/>
        <v>0</v>
      </c>
      <c r="Y391" s="142">
        <f t="shared" ref="Y391:AE391" si="386">H391-H390</f>
        <v>0</v>
      </c>
      <c r="Z391" s="143">
        <f t="shared" si="386"/>
        <v>-4.0918715032749908E-2</v>
      </c>
      <c r="AA391" s="142">
        <f t="shared" si="386"/>
        <v>0</v>
      </c>
      <c r="AB391" s="142">
        <f t="shared" si="386"/>
        <v>0.12302622498274696</v>
      </c>
      <c r="AC391" s="142">
        <f t="shared" si="386"/>
        <v>-0.22663087010455452</v>
      </c>
      <c r="AD391" s="142">
        <f t="shared" si="386"/>
        <v>-1.5000000000000346E-2</v>
      </c>
      <c r="AE391" s="143">
        <f t="shared" si="386"/>
        <v>-7.3782447923086636E-2</v>
      </c>
      <c r="AF391" s="112"/>
    </row>
    <row r="392" spans="1:32">
      <c r="A392" s="668"/>
      <c r="B392" s="681" t="s">
        <v>827</v>
      </c>
      <c r="C392" s="687">
        <v>4.2717777777777775</v>
      </c>
      <c r="D392" s="716">
        <v>3.8825882352941172</v>
      </c>
      <c r="E392" s="716">
        <v>4.0186666666666664</v>
      </c>
      <c r="F392" s="716">
        <v>4.5</v>
      </c>
      <c r="G392" s="716">
        <v>0</v>
      </c>
      <c r="H392" s="716">
        <v>0</v>
      </c>
      <c r="I392" s="687">
        <v>4.1163333333333334</v>
      </c>
      <c r="J392" s="687">
        <v>0</v>
      </c>
      <c r="K392" s="716">
        <v>3.5148181818181814</v>
      </c>
      <c r="L392" s="716">
        <v>3.4444444444444446</v>
      </c>
      <c r="M392" s="716">
        <v>4</v>
      </c>
      <c r="N392" s="687">
        <v>3.5077619047619044</v>
      </c>
      <c r="O392" s="687">
        <v>0</v>
      </c>
      <c r="P392" s="695">
        <v>0</v>
      </c>
      <c r="Q392" s="136"/>
      <c r="R392" s="136"/>
      <c r="S392" s="136"/>
      <c r="Z392" s="137"/>
      <c r="AE392" s="137"/>
    </row>
    <row r="393" spans="1:32">
      <c r="A393" s="668"/>
      <c r="B393" s="681" t="s">
        <v>828</v>
      </c>
      <c r="C393" s="687">
        <v>3.8667333333333329</v>
      </c>
      <c r="D393" s="694">
        <v>5.1885217391304357</v>
      </c>
      <c r="E393" s="694">
        <v>3.7781428571428575</v>
      </c>
      <c r="F393" s="694">
        <v>3.2</v>
      </c>
      <c r="G393" s="694">
        <v>0</v>
      </c>
      <c r="H393" s="694">
        <v>0</v>
      </c>
      <c r="I393" s="687">
        <v>4.0876767676767676</v>
      </c>
      <c r="J393" s="687">
        <v>0</v>
      </c>
      <c r="K393" s="694">
        <v>5.0743333333333327</v>
      </c>
      <c r="L393" s="694">
        <v>3.278</v>
      </c>
      <c r="M393" s="694">
        <v>0</v>
      </c>
      <c r="N393" s="687">
        <v>4.3558000000000003</v>
      </c>
      <c r="O393" s="687">
        <v>0</v>
      </c>
      <c r="P393" s="695">
        <v>0</v>
      </c>
      <c r="Q393" s="136"/>
      <c r="R393" s="136"/>
      <c r="S393" s="136"/>
      <c r="T393" s="142">
        <f t="shared" ref="T393:X393" si="387">C393-C392</f>
        <v>-0.40504444444444454</v>
      </c>
      <c r="U393" s="169">
        <f t="shared" si="387"/>
        <v>1.3059335038363185</v>
      </c>
      <c r="V393" s="142">
        <f t="shared" si="387"/>
        <v>-0.24052380952380892</v>
      </c>
      <c r="W393" s="142">
        <f t="shared" si="387"/>
        <v>-1.2999999999999998</v>
      </c>
      <c r="X393" s="169">
        <f t="shared" si="387"/>
        <v>0</v>
      </c>
      <c r="Y393" s="142">
        <f t="shared" ref="Y393:AE393" si="388">H393-H392</f>
        <v>0</v>
      </c>
      <c r="Z393" s="143">
        <f t="shared" si="388"/>
        <v>-2.8656565656565824E-2</v>
      </c>
      <c r="AA393" s="142">
        <f t="shared" si="388"/>
        <v>0</v>
      </c>
      <c r="AB393" s="142">
        <f t="shared" si="388"/>
        <v>1.5595151515151513</v>
      </c>
      <c r="AC393" s="169">
        <f t="shared" si="388"/>
        <v>-0.16644444444444462</v>
      </c>
      <c r="AD393" s="142">
        <f t="shared" si="388"/>
        <v>-4</v>
      </c>
      <c r="AE393" s="143">
        <f t="shared" si="388"/>
        <v>0.84803809523809592</v>
      </c>
    </row>
    <row r="394" spans="1:32">
      <c r="A394" s="668"/>
      <c r="B394" s="681" t="s">
        <v>829</v>
      </c>
      <c r="C394" s="687">
        <v>0</v>
      </c>
      <c r="D394" s="694">
        <v>0</v>
      </c>
      <c r="E394" s="694">
        <v>0</v>
      </c>
      <c r="F394" s="694">
        <v>0</v>
      </c>
      <c r="G394" s="694">
        <v>0</v>
      </c>
      <c r="H394" s="694">
        <v>0</v>
      </c>
      <c r="I394" s="687">
        <v>0</v>
      </c>
      <c r="J394" s="687">
        <v>0</v>
      </c>
      <c r="K394" s="694">
        <v>0</v>
      </c>
      <c r="L394" s="694">
        <v>0</v>
      </c>
      <c r="M394" s="694">
        <v>0</v>
      </c>
      <c r="N394" s="687">
        <v>0</v>
      </c>
      <c r="O394" s="687">
        <v>0</v>
      </c>
      <c r="P394" s="695">
        <v>0</v>
      </c>
      <c r="Q394" s="136"/>
      <c r="R394" s="136"/>
      <c r="S394" s="136"/>
      <c r="Z394" s="137"/>
      <c r="AE394" s="137"/>
    </row>
    <row r="395" spans="1:32" ht="13.5" thickBot="1">
      <c r="A395" s="668"/>
      <c r="B395" s="681" t="s">
        <v>830</v>
      </c>
      <c r="C395" s="687">
        <v>0</v>
      </c>
      <c r="D395" s="694">
        <v>0</v>
      </c>
      <c r="E395" s="694">
        <v>0</v>
      </c>
      <c r="F395" s="694">
        <v>0</v>
      </c>
      <c r="G395" s="694">
        <v>0</v>
      </c>
      <c r="H395" s="694">
        <v>0</v>
      </c>
      <c r="I395" s="687">
        <v>0</v>
      </c>
      <c r="J395" s="687">
        <v>0</v>
      </c>
      <c r="K395" s="694">
        <v>0</v>
      </c>
      <c r="L395" s="694">
        <v>0</v>
      </c>
      <c r="M395" s="694">
        <v>0</v>
      </c>
      <c r="N395" s="687">
        <v>0</v>
      </c>
      <c r="O395" s="687">
        <v>0</v>
      </c>
      <c r="P395" s="695">
        <v>0</v>
      </c>
      <c r="Q395" s="136"/>
      <c r="R395" s="136"/>
      <c r="S395" s="136"/>
      <c r="T395" s="142">
        <f t="shared" ref="T395:X395" si="389">C395-C394</f>
        <v>0</v>
      </c>
      <c r="U395" s="142">
        <f t="shared" si="389"/>
        <v>0</v>
      </c>
      <c r="V395" s="142">
        <f t="shared" si="389"/>
        <v>0</v>
      </c>
      <c r="W395" s="142">
        <f t="shared" si="389"/>
        <v>0</v>
      </c>
      <c r="X395" s="142">
        <f t="shared" si="389"/>
        <v>0</v>
      </c>
      <c r="Y395" s="142">
        <f t="shared" ref="Y395:AE395" si="390">H395-H394</f>
        <v>0</v>
      </c>
      <c r="Z395" s="143">
        <f t="shared" si="390"/>
        <v>0</v>
      </c>
      <c r="AA395" s="142">
        <f t="shared" si="390"/>
        <v>0</v>
      </c>
      <c r="AB395" s="142">
        <f t="shared" si="390"/>
        <v>0</v>
      </c>
      <c r="AC395" s="142">
        <f t="shared" si="390"/>
        <v>0</v>
      </c>
      <c r="AD395" s="142">
        <f t="shared" si="390"/>
        <v>0</v>
      </c>
      <c r="AE395" s="143">
        <f t="shared" si="390"/>
        <v>0</v>
      </c>
    </row>
    <row r="396" spans="1:32" ht="13.5" thickTop="1">
      <c r="A396" s="668"/>
      <c r="B396" s="709" t="s">
        <v>831</v>
      </c>
      <c r="C396" s="710">
        <v>3.6821532634032628</v>
      </c>
      <c r="D396" s="711">
        <v>3.7391884393063579</v>
      </c>
      <c r="E396" s="711">
        <v>3.7814289118347899</v>
      </c>
      <c r="F396" s="711">
        <v>3.6991821862348178</v>
      </c>
      <c r="G396" s="711">
        <v>0</v>
      </c>
      <c r="H396" s="711">
        <v>0</v>
      </c>
      <c r="I396" s="710">
        <v>3.7258355762172748</v>
      </c>
      <c r="J396" s="710">
        <v>0</v>
      </c>
      <c r="K396" s="711">
        <v>2.2169726027397259</v>
      </c>
      <c r="L396" s="711">
        <v>2.19101376146789</v>
      </c>
      <c r="M396" s="711">
        <v>2.0286086956521738</v>
      </c>
      <c r="N396" s="710">
        <v>2.1911550387596894</v>
      </c>
      <c r="O396" s="710">
        <v>0</v>
      </c>
      <c r="P396" s="712">
        <v>0</v>
      </c>
      <c r="Q396" s="150"/>
      <c r="R396" s="150"/>
      <c r="S396" s="150"/>
      <c r="T396" s="163"/>
      <c r="U396" s="163"/>
      <c r="V396" s="163"/>
      <c r="W396" s="163"/>
      <c r="X396" s="163"/>
      <c r="Y396" s="163"/>
      <c r="Z396" s="164"/>
      <c r="AA396" s="163"/>
      <c r="AB396" s="163"/>
      <c r="AC396" s="163"/>
      <c r="AD396" s="163"/>
      <c r="AE396" s="164"/>
      <c r="AF396" s="163"/>
    </row>
    <row r="397" spans="1:32" ht="13.5" thickBot="1">
      <c r="A397" s="668"/>
      <c r="B397" s="709" t="s">
        <v>832</v>
      </c>
      <c r="C397" s="710">
        <v>3.6498198895027629</v>
      </c>
      <c r="D397" s="711">
        <v>3.7565525727069353</v>
      </c>
      <c r="E397" s="711">
        <v>3.7284448669201526</v>
      </c>
      <c r="F397" s="711">
        <v>3.5124517374517374</v>
      </c>
      <c r="G397" s="711">
        <v>0</v>
      </c>
      <c r="H397" s="711">
        <v>0</v>
      </c>
      <c r="I397" s="710">
        <v>3.687976157082749</v>
      </c>
      <c r="J397" s="710">
        <v>0</v>
      </c>
      <c r="K397" s="711">
        <v>2.384605882352941</v>
      </c>
      <c r="L397" s="711">
        <v>1.9473693693693694</v>
      </c>
      <c r="M397" s="711">
        <v>1.9239999999999997</v>
      </c>
      <c r="N397" s="710">
        <v>2.1256690821256039</v>
      </c>
      <c r="O397" s="710">
        <v>0</v>
      </c>
      <c r="P397" s="712">
        <v>0</v>
      </c>
      <c r="Q397" s="157"/>
      <c r="R397" s="157"/>
      <c r="S397" s="157"/>
      <c r="T397" s="165">
        <f t="shared" ref="T397:X397" si="391">C397-C396</f>
        <v>-3.233337390049984E-2</v>
      </c>
      <c r="U397" s="165">
        <f t="shared" si="391"/>
        <v>1.7364133400577408E-2</v>
      </c>
      <c r="V397" s="165">
        <f t="shared" si="391"/>
        <v>-5.2984044914637263E-2</v>
      </c>
      <c r="W397" s="165">
        <f t="shared" si="391"/>
        <v>-0.18673044878308032</v>
      </c>
      <c r="X397" s="165">
        <f t="shared" si="391"/>
        <v>0</v>
      </c>
      <c r="Y397" s="165">
        <f t="shared" ref="Y397:AE397" si="392">H397-H396</f>
        <v>0</v>
      </c>
      <c r="Z397" s="166">
        <f t="shared" si="392"/>
        <v>-3.785941913452584E-2</v>
      </c>
      <c r="AA397" s="165">
        <f t="shared" si="392"/>
        <v>0</v>
      </c>
      <c r="AB397" s="165">
        <f t="shared" si="392"/>
        <v>0.16763327961321517</v>
      </c>
      <c r="AC397" s="165">
        <f t="shared" si="392"/>
        <v>-0.24364439209852051</v>
      </c>
      <c r="AD397" s="165">
        <f t="shared" si="392"/>
        <v>-0.10460869565217412</v>
      </c>
      <c r="AE397" s="166">
        <f t="shared" si="392"/>
        <v>-6.5485956634085518E-2</v>
      </c>
      <c r="AF397" s="167"/>
    </row>
    <row r="398" spans="1:32" ht="13.5" thickTop="1">
      <c r="A398" s="668"/>
      <c r="B398" s="681" t="s">
        <v>833</v>
      </c>
      <c r="C398" s="687">
        <v>4.253571519389701</v>
      </c>
      <c r="D398" s="694">
        <v>4.573176757415685</v>
      </c>
      <c r="E398" s="694">
        <v>4.4447893209518288</v>
      </c>
      <c r="F398" s="694">
        <v>4.444</v>
      </c>
      <c r="G398" s="694">
        <v>0</v>
      </c>
      <c r="H398" s="694">
        <v>0</v>
      </c>
      <c r="I398" s="687">
        <v>4.4073210119281692</v>
      </c>
      <c r="J398" s="687">
        <v>0</v>
      </c>
      <c r="K398" s="694">
        <v>3.7959069148936173</v>
      </c>
      <c r="L398" s="694">
        <v>3.5980024906600248</v>
      </c>
      <c r="M398" s="694">
        <v>4.5949999999999998</v>
      </c>
      <c r="N398" s="687">
        <v>3.7155770759255393</v>
      </c>
      <c r="O398" s="687">
        <v>0</v>
      </c>
      <c r="P398" s="695">
        <v>0</v>
      </c>
      <c r="Q398" s="136"/>
      <c r="R398" s="136"/>
      <c r="S398" s="136"/>
      <c r="Z398" s="137"/>
      <c r="AE398" s="137"/>
    </row>
    <row r="399" spans="1:32">
      <c r="A399" s="668"/>
      <c r="B399" s="681" t="s">
        <v>834</v>
      </c>
      <c r="C399" s="687">
        <v>4.1635782594835833</v>
      </c>
      <c r="D399" s="694">
        <v>4.5912020325203251</v>
      </c>
      <c r="E399" s="694">
        <v>4.4557607052896735</v>
      </c>
      <c r="F399" s="694">
        <v>4.5449999999999999</v>
      </c>
      <c r="G399" s="694">
        <v>0</v>
      </c>
      <c r="H399" s="694">
        <v>0</v>
      </c>
      <c r="I399" s="687">
        <v>4.3806495772379552</v>
      </c>
      <c r="J399" s="687">
        <v>0</v>
      </c>
      <c r="K399" s="694">
        <v>3.726999128160418</v>
      </c>
      <c r="L399" s="694">
        <v>3.9011151330135192</v>
      </c>
      <c r="M399" s="694">
        <v>4.2069999999999999</v>
      </c>
      <c r="N399" s="687">
        <v>3.8226682302771851</v>
      </c>
      <c r="O399" s="687">
        <v>0</v>
      </c>
      <c r="P399" s="695">
        <v>0</v>
      </c>
      <c r="Q399" s="136"/>
      <c r="R399" s="136"/>
      <c r="S399" s="136"/>
      <c r="T399" s="142">
        <f t="shared" ref="T399:X399" si="393">C399-C398</f>
        <v>-8.9993259906117729E-2</v>
      </c>
      <c r="U399" s="142">
        <f t="shared" si="393"/>
        <v>1.8025275104640137E-2</v>
      </c>
      <c r="V399" s="142">
        <f t="shared" si="393"/>
        <v>1.0971384337844725E-2</v>
      </c>
      <c r="W399" s="142">
        <f t="shared" si="393"/>
        <v>0.10099999999999998</v>
      </c>
      <c r="X399" s="142">
        <f t="shared" si="393"/>
        <v>0</v>
      </c>
      <c r="Y399" s="142">
        <f t="shared" ref="Y399:AE399" si="394">H399-H398</f>
        <v>0</v>
      </c>
      <c r="Z399" s="143">
        <f t="shared" si="394"/>
        <v>-2.6671434690213935E-2</v>
      </c>
      <c r="AA399" s="142">
        <f t="shared" si="394"/>
        <v>0</v>
      </c>
      <c r="AB399" s="142">
        <f t="shared" si="394"/>
        <v>-6.8907786733199305E-2</v>
      </c>
      <c r="AC399" s="142">
        <f t="shared" si="394"/>
        <v>0.30311264235349444</v>
      </c>
      <c r="AD399" s="142">
        <f t="shared" si="394"/>
        <v>-0.3879999999999999</v>
      </c>
      <c r="AE399" s="143">
        <f t="shared" si="394"/>
        <v>0.10709115435164573</v>
      </c>
    </row>
    <row r="400" spans="1:32">
      <c r="A400" s="668"/>
      <c r="B400" s="681" t="s">
        <v>835</v>
      </c>
      <c r="C400" s="687">
        <v>5.2319040000000001</v>
      </c>
      <c r="D400" s="694">
        <v>4.6506987951807224</v>
      </c>
      <c r="E400" s="694">
        <v>5.884157894736842</v>
      </c>
      <c r="F400" s="694">
        <v>6.9050000000000002</v>
      </c>
      <c r="G400" s="694">
        <v>0</v>
      </c>
      <c r="H400" s="694">
        <v>0</v>
      </c>
      <c r="I400" s="687">
        <v>5.17387786259542</v>
      </c>
      <c r="J400" s="687">
        <v>0</v>
      </c>
      <c r="K400" s="694">
        <v>6.0964910179640723</v>
      </c>
      <c r="L400" s="694">
        <v>5.991263005780346</v>
      </c>
      <c r="M400" s="694">
        <v>6.6189999999999998</v>
      </c>
      <c r="N400" s="687">
        <v>6.0671866359447009</v>
      </c>
      <c r="O400" s="687">
        <v>0</v>
      </c>
      <c r="P400" s="695">
        <v>0</v>
      </c>
      <c r="Q400" s="136"/>
      <c r="R400" s="136"/>
      <c r="S400" s="136"/>
      <c r="Z400" s="137"/>
      <c r="AE400" s="137"/>
    </row>
    <row r="401" spans="1:32">
      <c r="A401" s="668"/>
      <c r="B401" s="681" t="s">
        <v>836</v>
      </c>
      <c r="C401" s="687">
        <v>5.0361666666666656</v>
      </c>
      <c r="D401" s="694">
        <v>5.5392429906542056</v>
      </c>
      <c r="E401" s="694">
        <v>4.4138045977011489</v>
      </c>
      <c r="F401" s="694">
        <v>4</v>
      </c>
      <c r="G401" s="694">
        <v>0</v>
      </c>
      <c r="H401" s="694">
        <v>0</v>
      </c>
      <c r="I401" s="687">
        <v>5.0125856697819318</v>
      </c>
      <c r="J401" s="687">
        <v>0</v>
      </c>
      <c r="K401" s="694">
        <v>5.992551851851851</v>
      </c>
      <c r="L401" s="694">
        <v>6.2400144092219012</v>
      </c>
      <c r="M401" s="694">
        <v>5.141</v>
      </c>
      <c r="N401" s="687">
        <v>6.062353778751369</v>
      </c>
      <c r="O401" s="687">
        <v>0</v>
      </c>
      <c r="P401" s="695">
        <v>0</v>
      </c>
      <c r="Q401" s="136"/>
      <c r="R401" s="136"/>
      <c r="S401" s="136"/>
      <c r="T401" s="142">
        <f t="shared" ref="T401:X401" si="395">C401-C400</f>
        <v>-0.19573733333333454</v>
      </c>
      <c r="U401" s="142">
        <f t="shared" si="395"/>
        <v>0.88854419547348318</v>
      </c>
      <c r="V401" s="142">
        <f t="shared" si="395"/>
        <v>-1.4703532970356932</v>
      </c>
      <c r="W401" s="142">
        <f t="shared" si="395"/>
        <v>-2.9050000000000002</v>
      </c>
      <c r="X401" s="142">
        <f t="shared" si="395"/>
        <v>0</v>
      </c>
      <c r="Y401" s="142">
        <f t="shared" ref="Y401:AE401" si="396">H401-H400</f>
        <v>0</v>
      </c>
      <c r="Z401" s="143">
        <f t="shared" si="396"/>
        <v>-0.16129219281348828</v>
      </c>
      <c r="AA401" s="142">
        <f t="shared" si="396"/>
        <v>0</v>
      </c>
      <c r="AB401" s="142">
        <f t="shared" si="396"/>
        <v>-0.10393916611222132</v>
      </c>
      <c r="AC401" s="142">
        <f t="shared" si="396"/>
        <v>0.24875140344155522</v>
      </c>
      <c r="AD401" s="142">
        <f t="shared" si="396"/>
        <v>-1.4779999999999998</v>
      </c>
      <c r="AE401" s="143">
        <f t="shared" si="396"/>
        <v>-4.8328571933318187E-3</v>
      </c>
    </row>
    <row r="402" spans="1:32">
      <c r="A402" s="668"/>
      <c r="B402" s="681" t="s">
        <v>837</v>
      </c>
      <c r="C402" s="687">
        <v>0</v>
      </c>
      <c r="D402" s="694">
        <v>0</v>
      </c>
      <c r="E402" s="694">
        <v>0</v>
      </c>
      <c r="F402" s="694">
        <v>0</v>
      </c>
      <c r="G402" s="694">
        <v>0</v>
      </c>
      <c r="H402" s="694">
        <v>0</v>
      </c>
      <c r="I402" s="687">
        <v>0</v>
      </c>
      <c r="J402" s="687">
        <v>0</v>
      </c>
      <c r="K402" s="694">
        <v>0</v>
      </c>
      <c r="L402" s="694">
        <v>0</v>
      </c>
      <c r="M402" s="694">
        <v>0</v>
      </c>
      <c r="N402" s="687">
        <v>0</v>
      </c>
      <c r="O402" s="687">
        <v>0</v>
      </c>
      <c r="P402" s="695">
        <v>0</v>
      </c>
      <c r="Q402" s="136"/>
      <c r="R402" s="136"/>
      <c r="S402" s="136"/>
      <c r="Z402" s="137"/>
      <c r="AE402" s="137"/>
    </row>
    <row r="403" spans="1:32" ht="13.5" thickBot="1">
      <c r="A403" s="668"/>
      <c r="B403" s="681" t="s">
        <v>838</v>
      </c>
      <c r="C403" s="687">
        <v>0</v>
      </c>
      <c r="D403" s="694">
        <v>0</v>
      </c>
      <c r="E403" s="694">
        <v>0</v>
      </c>
      <c r="F403" s="694">
        <v>0</v>
      </c>
      <c r="G403" s="694">
        <v>0</v>
      </c>
      <c r="H403" s="694">
        <v>0</v>
      </c>
      <c r="I403" s="687">
        <v>0</v>
      </c>
      <c r="J403" s="687">
        <v>0</v>
      </c>
      <c r="K403" s="694">
        <v>0</v>
      </c>
      <c r="L403" s="694">
        <v>0</v>
      </c>
      <c r="M403" s="694">
        <v>0</v>
      </c>
      <c r="N403" s="687">
        <v>0</v>
      </c>
      <c r="O403" s="687">
        <v>0</v>
      </c>
      <c r="P403" s="695">
        <v>0</v>
      </c>
      <c r="Q403" s="136"/>
      <c r="R403" s="136"/>
      <c r="S403" s="136"/>
      <c r="T403" s="142">
        <f t="shared" ref="T403:X403" si="397">C403-C402</f>
        <v>0</v>
      </c>
      <c r="U403" s="142">
        <f t="shared" si="397"/>
        <v>0</v>
      </c>
      <c r="V403" s="142">
        <f t="shared" si="397"/>
        <v>0</v>
      </c>
      <c r="W403" s="142">
        <f t="shared" si="397"/>
        <v>0</v>
      </c>
      <c r="X403" s="142">
        <f t="shared" si="397"/>
        <v>0</v>
      </c>
      <c r="Y403" s="142">
        <f t="shared" ref="Y403:AE403" si="398">H403-H402</f>
        <v>0</v>
      </c>
      <c r="Z403" s="143">
        <f t="shared" si="398"/>
        <v>0</v>
      </c>
      <c r="AA403" s="142">
        <f t="shared" si="398"/>
        <v>0</v>
      </c>
      <c r="AB403" s="142">
        <f t="shared" si="398"/>
        <v>0</v>
      </c>
      <c r="AC403" s="142">
        <f t="shared" si="398"/>
        <v>0</v>
      </c>
      <c r="AD403" s="142">
        <f t="shared" si="398"/>
        <v>0</v>
      </c>
      <c r="AE403" s="143">
        <f t="shared" si="398"/>
        <v>0</v>
      </c>
    </row>
    <row r="404" spans="1:32" ht="13.5" thickTop="1">
      <c r="A404" s="668"/>
      <c r="B404" s="681" t="s">
        <v>839</v>
      </c>
      <c r="C404" s="687">
        <v>4.290958116783858</v>
      </c>
      <c r="D404" s="694">
        <v>4.5780753711457933</v>
      </c>
      <c r="E404" s="694">
        <v>4.5200038503850397</v>
      </c>
      <c r="F404" s="694">
        <v>4.5002973856209154</v>
      </c>
      <c r="G404" s="694">
        <v>0</v>
      </c>
      <c r="H404" s="694">
        <v>0</v>
      </c>
      <c r="I404" s="687">
        <v>4.4448748441785089</v>
      </c>
      <c r="J404" s="687">
        <v>0</v>
      </c>
      <c r="K404" s="694">
        <v>4.2139673558215458</v>
      </c>
      <c r="L404" s="694">
        <v>3.8985716878402905</v>
      </c>
      <c r="M404" s="694">
        <v>4.9052481751824821</v>
      </c>
      <c r="N404" s="687">
        <v>4.0769148521862277</v>
      </c>
      <c r="O404" s="687">
        <v>0</v>
      </c>
      <c r="P404" s="695">
        <v>0</v>
      </c>
      <c r="Q404" s="150"/>
      <c r="R404" s="150"/>
      <c r="S404" s="150"/>
      <c r="T404" s="163"/>
      <c r="U404" s="163"/>
      <c r="V404" s="163"/>
      <c r="W404" s="163"/>
      <c r="X404" s="163"/>
      <c r="Y404" s="163"/>
      <c r="Z404" s="164"/>
      <c r="AA404" s="163"/>
      <c r="AB404" s="163"/>
      <c r="AC404" s="163"/>
      <c r="AD404" s="163"/>
      <c r="AE404" s="164"/>
      <c r="AF404" s="163"/>
    </row>
    <row r="405" spans="1:32" ht="13.5" thickBot="1">
      <c r="A405" s="668"/>
      <c r="B405" s="681" t="s">
        <v>840</v>
      </c>
      <c r="C405" s="687">
        <v>4.1957276634940133</v>
      </c>
      <c r="D405" s="694">
        <v>4.6307191273860537</v>
      </c>
      <c r="E405" s="694">
        <v>4.4535814925373138</v>
      </c>
      <c r="F405" s="694">
        <v>4.5310256410256411</v>
      </c>
      <c r="G405" s="694">
        <v>0</v>
      </c>
      <c r="H405" s="694">
        <v>0</v>
      </c>
      <c r="I405" s="687">
        <v>4.4067498713329902</v>
      </c>
      <c r="J405" s="687">
        <v>0</v>
      </c>
      <c r="K405" s="694">
        <v>4.1586852505292873</v>
      </c>
      <c r="L405" s="694">
        <v>4.2085386363636363</v>
      </c>
      <c r="M405" s="694">
        <v>4.3952480620155034</v>
      </c>
      <c r="N405" s="687">
        <v>4.187621452793147</v>
      </c>
      <c r="O405" s="687">
        <v>0</v>
      </c>
      <c r="P405" s="695">
        <v>0</v>
      </c>
      <c r="Q405" s="157"/>
      <c r="R405" s="157"/>
      <c r="S405" s="157"/>
      <c r="T405" s="165">
        <f t="shared" ref="T405:X405" si="399">C405-C404</f>
        <v>-9.5230453289844696E-2</v>
      </c>
      <c r="U405" s="165">
        <f t="shared" si="399"/>
        <v>5.2643756240260409E-2</v>
      </c>
      <c r="V405" s="165">
        <f t="shared" si="399"/>
        <v>-6.6422357847725877E-2</v>
      </c>
      <c r="W405" s="165">
        <f t="shared" si="399"/>
        <v>3.072825540472568E-2</v>
      </c>
      <c r="X405" s="165">
        <f t="shared" si="399"/>
        <v>0</v>
      </c>
      <c r="Y405" s="165">
        <f t="shared" ref="Y405:AE405" si="400">H405-H404</f>
        <v>0</v>
      </c>
      <c r="Z405" s="166">
        <f t="shared" si="400"/>
        <v>-3.8124972845518634E-2</v>
      </c>
      <c r="AA405" s="165">
        <f t="shared" si="400"/>
        <v>0</v>
      </c>
      <c r="AB405" s="165">
        <f t="shared" si="400"/>
        <v>-5.5282105292258521E-2</v>
      </c>
      <c r="AC405" s="165">
        <f t="shared" si="400"/>
        <v>0.30996694852334583</v>
      </c>
      <c r="AD405" s="165">
        <f t="shared" si="400"/>
        <v>-0.51000011316697869</v>
      </c>
      <c r="AE405" s="166">
        <f t="shared" si="400"/>
        <v>0.11070660060691928</v>
      </c>
      <c r="AF405" s="167"/>
    </row>
    <row r="406" spans="1:32" ht="13.5" thickTop="1">
      <c r="A406" s="668"/>
      <c r="B406" s="681" t="s">
        <v>841</v>
      </c>
      <c r="C406" s="687">
        <v>6.1971352785145877</v>
      </c>
      <c r="D406" s="694">
        <v>5.9650117806977798</v>
      </c>
      <c r="E406" s="694">
        <v>5.7746194029850741</v>
      </c>
      <c r="F406" s="694">
        <v>6.181</v>
      </c>
      <c r="G406" s="694">
        <v>0</v>
      </c>
      <c r="H406" s="694">
        <v>0</v>
      </c>
      <c r="I406" s="687">
        <v>5.9926561496315891</v>
      </c>
      <c r="J406" s="687">
        <v>0</v>
      </c>
      <c r="K406" s="694">
        <v>7.1557287356321844</v>
      </c>
      <c r="L406" s="694">
        <v>7.4834388888888892</v>
      </c>
      <c r="M406" s="694">
        <v>10.519</v>
      </c>
      <c r="N406" s="687">
        <v>7.3753038130381299</v>
      </c>
      <c r="O406" s="687">
        <v>0</v>
      </c>
      <c r="P406" s="695">
        <v>0</v>
      </c>
      <c r="Q406" s="136"/>
      <c r="R406" s="136"/>
      <c r="S406" s="136"/>
      <c r="Z406" s="137"/>
      <c r="AE406" s="137"/>
    </row>
    <row r="407" spans="1:32">
      <c r="A407" s="668"/>
      <c r="B407" s="681" t="s">
        <v>842</v>
      </c>
      <c r="C407" s="687">
        <v>6.0255431679129847</v>
      </c>
      <c r="D407" s="694">
        <v>6.0860031097290097</v>
      </c>
      <c r="E407" s="694">
        <v>5.8258599562363234</v>
      </c>
      <c r="F407" s="694">
        <v>6.6439999999999992</v>
      </c>
      <c r="G407" s="694">
        <v>0</v>
      </c>
      <c r="H407" s="694">
        <v>0</v>
      </c>
      <c r="I407" s="687">
        <v>6.0269821696696697</v>
      </c>
      <c r="J407" s="687">
        <v>0</v>
      </c>
      <c r="K407" s="694">
        <v>7.3553544303797462</v>
      </c>
      <c r="L407" s="694">
        <v>7.6088397435897441</v>
      </c>
      <c r="M407" s="694">
        <v>8.7469999999999999</v>
      </c>
      <c r="N407" s="687">
        <v>7.5176440217391312</v>
      </c>
      <c r="O407" s="687">
        <v>0</v>
      </c>
      <c r="P407" s="695">
        <v>0</v>
      </c>
      <c r="Q407" s="136"/>
      <c r="R407" s="136"/>
      <c r="S407" s="136"/>
      <c r="T407" s="142">
        <f t="shared" ref="T407:X407" si="401">C407-C406</f>
        <v>-0.17159211060160295</v>
      </c>
      <c r="U407" s="142">
        <f t="shared" si="401"/>
        <v>0.12099132903122989</v>
      </c>
      <c r="V407" s="142">
        <f t="shared" si="401"/>
        <v>5.124055325124921E-2</v>
      </c>
      <c r="W407" s="142">
        <f t="shared" si="401"/>
        <v>0.46299999999999919</v>
      </c>
      <c r="X407" s="142">
        <f t="shared" si="401"/>
        <v>0</v>
      </c>
      <c r="Y407" s="142">
        <f t="shared" ref="Y407:AE407" si="402">H407-H406</f>
        <v>0</v>
      </c>
      <c r="Z407" s="143">
        <f t="shared" si="402"/>
        <v>3.4326020038080607E-2</v>
      </c>
      <c r="AA407" s="142">
        <f t="shared" si="402"/>
        <v>0</v>
      </c>
      <c r="AB407" s="142">
        <f t="shared" si="402"/>
        <v>0.19962569474756187</v>
      </c>
      <c r="AC407" s="142">
        <f t="shared" si="402"/>
        <v>0.12540085470085494</v>
      </c>
      <c r="AD407" s="142">
        <f t="shared" si="402"/>
        <v>-1.7720000000000002</v>
      </c>
      <c r="AE407" s="143">
        <f t="shared" si="402"/>
        <v>0.14234020870100128</v>
      </c>
      <c r="AF407" s="112"/>
    </row>
    <row r="408" spans="1:32">
      <c r="A408" s="668"/>
      <c r="B408" s="681" t="s">
        <v>843</v>
      </c>
      <c r="C408" s="687">
        <v>9.2374218750000008</v>
      </c>
      <c r="D408" s="694">
        <v>9.5490336787564765</v>
      </c>
      <c r="E408" s="694">
        <v>8.6654475524475529</v>
      </c>
      <c r="F408" s="694">
        <v>12.065</v>
      </c>
      <c r="G408" s="694">
        <v>0</v>
      </c>
      <c r="H408" s="694">
        <v>0</v>
      </c>
      <c r="I408" s="687">
        <v>9.3554964221824708</v>
      </c>
      <c r="J408" s="687">
        <v>0</v>
      </c>
      <c r="K408" s="694">
        <v>9.9975245478036179</v>
      </c>
      <c r="L408" s="694">
        <v>10.047791366906477</v>
      </c>
      <c r="M408" s="694">
        <v>12.542999999999999</v>
      </c>
      <c r="N408" s="687">
        <v>10.171860169491524</v>
      </c>
      <c r="O408" s="687">
        <v>0</v>
      </c>
      <c r="P408" s="695">
        <v>0</v>
      </c>
      <c r="Q408" s="136"/>
      <c r="R408" s="136"/>
      <c r="S408" s="136"/>
      <c r="Z408" s="137"/>
      <c r="AE408" s="137"/>
      <c r="AF408" s="112"/>
    </row>
    <row r="409" spans="1:32">
      <c r="A409" s="668"/>
      <c r="B409" s="681" t="s">
        <v>844</v>
      </c>
      <c r="C409" s="687">
        <v>9.5850730478589412</v>
      </c>
      <c r="D409" s="694">
        <v>10.164878411910669</v>
      </c>
      <c r="E409" s="694">
        <v>9.1923935483870967</v>
      </c>
      <c r="F409" s="694">
        <v>11.207000000000001</v>
      </c>
      <c r="G409" s="694">
        <v>0</v>
      </c>
      <c r="H409" s="694">
        <v>0</v>
      </c>
      <c r="I409" s="687">
        <v>9.751475862068963</v>
      </c>
      <c r="J409" s="687">
        <v>0</v>
      </c>
      <c r="K409" s="694">
        <v>10.348642857142858</v>
      </c>
      <c r="L409" s="694">
        <v>10.52300283286119</v>
      </c>
      <c r="M409" s="694">
        <v>11.071</v>
      </c>
      <c r="N409" s="687">
        <v>10.471683956574187</v>
      </c>
      <c r="O409" s="687">
        <v>0</v>
      </c>
      <c r="P409" s="695">
        <v>0</v>
      </c>
      <c r="Q409" s="136"/>
      <c r="R409" s="136"/>
      <c r="S409" s="136"/>
      <c r="T409" s="142">
        <f t="shared" ref="T409:X409" si="403">C409-C408</f>
        <v>0.34765117285894043</v>
      </c>
      <c r="U409" s="142">
        <f t="shared" si="403"/>
        <v>0.61584473315419253</v>
      </c>
      <c r="V409" s="142">
        <f t="shared" si="403"/>
        <v>0.52694599593954372</v>
      </c>
      <c r="W409" s="142">
        <f t="shared" si="403"/>
        <v>-0.85799999999999876</v>
      </c>
      <c r="X409" s="142">
        <f t="shared" si="403"/>
        <v>0</v>
      </c>
      <c r="Y409" s="142">
        <f t="shared" ref="Y409:AE409" si="404">H409-H408</f>
        <v>0</v>
      </c>
      <c r="Z409" s="143">
        <f t="shared" si="404"/>
        <v>0.3959794398864922</v>
      </c>
      <c r="AA409" s="142">
        <f t="shared" si="404"/>
        <v>0</v>
      </c>
      <c r="AB409" s="142">
        <f t="shared" si="404"/>
        <v>0.35111830933924004</v>
      </c>
      <c r="AC409" s="142">
        <f t="shared" si="404"/>
        <v>0.47521146595471286</v>
      </c>
      <c r="AD409" s="142">
        <f t="shared" si="404"/>
        <v>-1.4719999999999995</v>
      </c>
      <c r="AE409" s="143">
        <f t="shared" si="404"/>
        <v>0.29982378708266388</v>
      </c>
    </row>
    <row r="410" spans="1:32">
      <c r="A410" s="668"/>
      <c r="B410" s="681" t="s">
        <v>845</v>
      </c>
      <c r="C410" s="687">
        <v>0</v>
      </c>
      <c r="D410" s="694">
        <v>0</v>
      </c>
      <c r="E410" s="694">
        <v>0</v>
      </c>
      <c r="F410" s="694">
        <v>0</v>
      </c>
      <c r="G410" s="694">
        <v>0</v>
      </c>
      <c r="H410" s="694">
        <v>0</v>
      </c>
      <c r="I410" s="687">
        <v>0</v>
      </c>
      <c r="J410" s="687">
        <v>0</v>
      </c>
      <c r="K410" s="694">
        <v>0</v>
      </c>
      <c r="L410" s="694">
        <v>0</v>
      </c>
      <c r="M410" s="694">
        <v>0</v>
      </c>
      <c r="N410" s="687">
        <v>0</v>
      </c>
      <c r="O410" s="687">
        <v>0</v>
      </c>
      <c r="P410" s="695">
        <v>0</v>
      </c>
      <c r="Q410" s="136"/>
      <c r="R410" s="136"/>
      <c r="S410" s="136"/>
      <c r="Z410" s="137"/>
      <c r="AE410" s="137"/>
    </row>
    <row r="411" spans="1:32" ht="13.5" thickBot="1">
      <c r="A411" s="668"/>
      <c r="B411" s="681" t="s">
        <v>846</v>
      </c>
      <c r="C411" s="687">
        <v>0</v>
      </c>
      <c r="D411" s="694">
        <v>0</v>
      </c>
      <c r="E411" s="694">
        <v>0</v>
      </c>
      <c r="F411" s="694">
        <v>0</v>
      </c>
      <c r="G411" s="694">
        <v>0</v>
      </c>
      <c r="H411" s="694">
        <v>0</v>
      </c>
      <c r="I411" s="687">
        <v>0</v>
      </c>
      <c r="J411" s="687">
        <v>0</v>
      </c>
      <c r="K411" s="694">
        <v>0</v>
      </c>
      <c r="L411" s="694">
        <v>0</v>
      </c>
      <c r="M411" s="694">
        <v>0</v>
      </c>
      <c r="N411" s="687">
        <v>0</v>
      </c>
      <c r="O411" s="687">
        <v>0</v>
      </c>
      <c r="P411" s="695">
        <v>0</v>
      </c>
      <c r="Q411" s="136"/>
      <c r="R411" s="136"/>
      <c r="S411" s="136"/>
      <c r="T411" s="142">
        <f t="shared" ref="T411:X411" si="405">C411-C410</f>
        <v>0</v>
      </c>
      <c r="U411" s="142">
        <f t="shared" si="405"/>
        <v>0</v>
      </c>
      <c r="V411" s="142">
        <f t="shared" si="405"/>
        <v>0</v>
      </c>
      <c r="W411" s="142">
        <f t="shared" si="405"/>
        <v>0</v>
      </c>
      <c r="X411" s="142">
        <f t="shared" si="405"/>
        <v>0</v>
      </c>
      <c r="Y411" s="142">
        <f t="shared" ref="Y411:AE411" si="406">H411-H410</f>
        <v>0</v>
      </c>
      <c r="Z411" s="143">
        <f t="shared" si="406"/>
        <v>0</v>
      </c>
      <c r="AA411" s="142">
        <f t="shared" si="406"/>
        <v>0</v>
      </c>
      <c r="AB411" s="142">
        <f t="shared" si="406"/>
        <v>0</v>
      </c>
      <c r="AC411" s="142">
        <f t="shared" si="406"/>
        <v>0</v>
      </c>
      <c r="AD411" s="142">
        <f t="shared" si="406"/>
        <v>0</v>
      </c>
      <c r="AE411" s="143">
        <f t="shared" si="406"/>
        <v>0</v>
      </c>
    </row>
    <row r="412" spans="1:32" ht="13.5" thickTop="1">
      <c r="A412" s="668"/>
      <c r="B412" s="681" t="s">
        <v>847</v>
      </c>
      <c r="C412" s="687">
        <v>6.8141913319238903</v>
      </c>
      <c r="D412" s="694">
        <v>6.4985376012340916</v>
      </c>
      <c r="E412" s="694">
        <v>6.2830922509225093</v>
      </c>
      <c r="F412" s="694">
        <v>7.3970266666666671</v>
      </c>
      <c r="G412" s="694">
        <v>0</v>
      </c>
      <c r="H412" s="694">
        <v>0</v>
      </c>
      <c r="I412" s="687">
        <v>6.5790943690531885</v>
      </c>
      <c r="J412" s="687">
        <v>0</v>
      </c>
      <c r="K412" s="694">
        <v>8.493654501216545</v>
      </c>
      <c r="L412" s="694">
        <v>8.6008213166144198</v>
      </c>
      <c r="M412" s="694">
        <v>11.945754098360654</v>
      </c>
      <c r="N412" s="687">
        <v>8.6770539119000656</v>
      </c>
      <c r="O412" s="687">
        <v>0</v>
      </c>
      <c r="P412" s="695">
        <v>0</v>
      </c>
      <c r="Q412" s="150"/>
      <c r="R412" s="150"/>
      <c r="S412" s="150"/>
      <c r="T412" s="163"/>
      <c r="U412" s="163"/>
      <c r="V412" s="163"/>
      <c r="W412" s="163"/>
      <c r="X412" s="163"/>
      <c r="Y412" s="163"/>
      <c r="Z412" s="164"/>
      <c r="AA412" s="163"/>
      <c r="AB412" s="163"/>
      <c r="AC412" s="163"/>
      <c r="AD412" s="163"/>
      <c r="AE412" s="164"/>
      <c r="AF412" s="163"/>
    </row>
    <row r="413" spans="1:32" ht="13.5" thickBot="1">
      <c r="A413" s="668"/>
      <c r="B413" s="681" t="s">
        <v>848</v>
      </c>
      <c r="C413" s="687">
        <v>6.7820385438972153</v>
      </c>
      <c r="D413" s="694">
        <v>6.7053651092690281</v>
      </c>
      <c r="E413" s="694">
        <v>6.4466960142772161</v>
      </c>
      <c r="F413" s="694">
        <v>7.4445263157894734</v>
      </c>
      <c r="G413" s="694">
        <v>0</v>
      </c>
      <c r="H413" s="694">
        <v>0</v>
      </c>
      <c r="I413" s="687">
        <v>6.6928904130702831</v>
      </c>
      <c r="J413" s="687">
        <v>0</v>
      </c>
      <c r="K413" s="694">
        <v>8.8979079754601234</v>
      </c>
      <c r="L413" s="694">
        <v>9.1557563909774426</v>
      </c>
      <c r="M413" s="694">
        <v>10.278105882352941</v>
      </c>
      <c r="N413" s="687">
        <v>9.0824357827476039</v>
      </c>
      <c r="O413" s="687">
        <v>0</v>
      </c>
      <c r="P413" s="695">
        <v>0</v>
      </c>
      <c r="Q413" s="157"/>
      <c r="R413" s="157"/>
      <c r="S413" s="157"/>
      <c r="T413" s="165">
        <f t="shared" ref="T413:X413" si="407">C413-C412</f>
        <v>-3.2152788026674983E-2</v>
      </c>
      <c r="U413" s="165">
        <f t="shared" si="407"/>
        <v>0.20682750803493644</v>
      </c>
      <c r="V413" s="165">
        <f t="shared" si="407"/>
        <v>0.16360376335470672</v>
      </c>
      <c r="W413" s="165">
        <f t="shared" si="407"/>
        <v>4.7499649122806353E-2</v>
      </c>
      <c r="X413" s="165">
        <f t="shared" si="407"/>
        <v>0</v>
      </c>
      <c r="Y413" s="165">
        <f t="shared" ref="Y413:AE413" si="408">H413-H412</f>
        <v>0</v>
      </c>
      <c r="Z413" s="166">
        <f t="shared" si="408"/>
        <v>0.11379604401709464</v>
      </c>
      <c r="AA413" s="165">
        <f t="shared" si="408"/>
        <v>0</v>
      </c>
      <c r="AB413" s="165">
        <f t="shared" si="408"/>
        <v>0.40425347424357838</v>
      </c>
      <c r="AC413" s="165">
        <f t="shared" si="408"/>
        <v>0.55493507436302281</v>
      </c>
      <c r="AD413" s="165">
        <f t="shared" si="408"/>
        <v>-1.6676482160077128</v>
      </c>
      <c r="AE413" s="166">
        <f t="shared" si="408"/>
        <v>0.40538187084753829</v>
      </c>
      <c r="AF413" s="167"/>
    </row>
    <row r="414" spans="1:32" ht="13.5" thickTop="1">
      <c r="A414" s="668"/>
      <c r="B414" s="681" t="s">
        <v>849</v>
      </c>
      <c r="C414" s="687">
        <v>0</v>
      </c>
      <c r="D414" s="694">
        <v>0</v>
      </c>
      <c r="E414" s="694">
        <v>0</v>
      </c>
      <c r="F414" s="694">
        <v>0</v>
      </c>
      <c r="G414" s="694">
        <v>0</v>
      </c>
      <c r="H414" s="694">
        <v>0</v>
      </c>
      <c r="I414" s="687">
        <v>0</v>
      </c>
      <c r="J414" s="687">
        <v>0</v>
      </c>
      <c r="K414" s="694">
        <v>0</v>
      </c>
      <c r="L414" s="694">
        <v>0</v>
      </c>
      <c r="M414" s="694">
        <v>0</v>
      </c>
      <c r="N414" s="687">
        <v>0</v>
      </c>
      <c r="O414" s="687">
        <v>0</v>
      </c>
      <c r="P414" s="695">
        <v>0</v>
      </c>
      <c r="Q414" s="136"/>
      <c r="R414" s="136"/>
      <c r="S414" s="136"/>
      <c r="Z414" s="137"/>
      <c r="AE414" s="137"/>
    </row>
    <row r="415" spans="1:32">
      <c r="A415" s="668"/>
      <c r="B415" s="681" t="s">
        <v>850</v>
      </c>
      <c r="C415" s="687">
        <v>0</v>
      </c>
      <c r="D415" s="694">
        <v>0</v>
      </c>
      <c r="E415" s="694">
        <v>0</v>
      </c>
      <c r="F415" s="694">
        <v>0</v>
      </c>
      <c r="G415" s="694">
        <v>0</v>
      </c>
      <c r="H415" s="694">
        <v>0</v>
      </c>
      <c r="I415" s="687">
        <v>0</v>
      </c>
      <c r="J415" s="687">
        <v>0</v>
      </c>
      <c r="K415" s="694">
        <v>0</v>
      </c>
      <c r="L415" s="694">
        <v>0</v>
      </c>
      <c r="M415" s="694">
        <v>0</v>
      </c>
      <c r="N415" s="687">
        <v>0</v>
      </c>
      <c r="O415" s="687">
        <v>0</v>
      </c>
      <c r="P415" s="695">
        <v>0</v>
      </c>
      <c r="Q415" s="136"/>
      <c r="R415" s="136"/>
      <c r="S415" s="136"/>
      <c r="T415" s="142">
        <f t="shared" ref="T415:X415" si="409">C415-C414</f>
        <v>0</v>
      </c>
      <c r="U415" s="142">
        <f t="shared" si="409"/>
        <v>0</v>
      </c>
      <c r="V415" s="142">
        <f t="shared" si="409"/>
        <v>0</v>
      </c>
      <c r="W415" s="142">
        <f t="shared" si="409"/>
        <v>0</v>
      </c>
      <c r="X415" s="142">
        <f t="shared" si="409"/>
        <v>0</v>
      </c>
      <c r="Y415" s="142">
        <f t="shared" ref="Y415:AE415" si="410">H415-H414</f>
        <v>0</v>
      </c>
      <c r="Z415" s="143">
        <f t="shared" si="410"/>
        <v>0</v>
      </c>
      <c r="AA415" s="142">
        <f t="shared" si="410"/>
        <v>0</v>
      </c>
      <c r="AB415" s="142">
        <f t="shared" si="410"/>
        <v>0</v>
      </c>
      <c r="AC415" s="142">
        <f t="shared" si="410"/>
        <v>0</v>
      </c>
      <c r="AD415" s="142">
        <f t="shared" si="410"/>
        <v>0</v>
      </c>
      <c r="AE415" s="143">
        <f t="shared" si="410"/>
        <v>0</v>
      </c>
    </row>
    <row r="416" spans="1:32">
      <c r="A416" s="668"/>
      <c r="B416" s="681" t="s">
        <v>851</v>
      </c>
      <c r="C416" s="687">
        <v>4.5609731988018281</v>
      </c>
      <c r="D416" s="694">
        <v>5.0014073604060911</v>
      </c>
      <c r="E416" s="694">
        <v>4.6665532063197031</v>
      </c>
      <c r="F416" s="694">
        <v>4.737861538461539</v>
      </c>
      <c r="G416" s="694">
        <v>0</v>
      </c>
      <c r="H416" s="694">
        <v>0</v>
      </c>
      <c r="I416" s="687">
        <v>4.7393255621790713</v>
      </c>
      <c r="J416" s="687">
        <v>0</v>
      </c>
      <c r="K416" s="694">
        <v>4.2325983722576082</v>
      </c>
      <c r="L416" s="694">
        <v>3.9651668905305568</v>
      </c>
      <c r="M416" s="694">
        <v>4.9039743589743585</v>
      </c>
      <c r="N416" s="687">
        <v>4.1165453020134235</v>
      </c>
      <c r="O416" s="687">
        <v>0</v>
      </c>
      <c r="P416" s="695">
        <v>0</v>
      </c>
      <c r="Q416" s="136"/>
      <c r="R416" s="136"/>
      <c r="S416" s="136"/>
      <c r="Z416" s="137"/>
      <c r="AE416" s="137"/>
    </row>
    <row r="417" spans="1:32">
      <c r="A417" s="668"/>
      <c r="B417" s="681" t="s">
        <v>852</v>
      </c>
      <c r="C417" s="687">
        <v>4.4495355405617447</v>
      </c>
      <c r="D417" s="694">
        <v>5.0578595485489073</v>
      </c>
      <c r="E417" s="694">
        <v>4.6758913707970837</v>
      </c>
      <c r="F417" s="694">
        <v>4.8640466666666669</v>
      </c>
      <c r="G417" s="694">
        <v>0</v>
      </c>
      <c r="H417" s="694">
        <v>0</v>
      </c>
      <c r="I417" s="687">
        <v>4.7248769312418908</v>
      </c>
      <c r="J417" s="687">
        <v>0</v>
      </c>
      <c r="K417" s="694">
        <v>4.1455491228070169</v>
      </c>
      <c r="L417" s="694">
        <v>4.1587603686635939</v>
      </c>
      <c r="M417" s="694">
        <v>4.7357922077922074</v>
      </c>
      <c r="N417" s="687">
        <v>4.1675519313304719</v>
      </c>
      <c r="O417" s="687">
        <v>0</v>
      </c>
      <c r="P417" s="695">
        <v>0</v>
      </c>
      <c r="Q417" s="136"/>
      <c r="R417" s="136"/>
      <c r="S417" s="136"/>
      <c r="T417" s="142">
        <f t="shared" ref="T417:X417" si="411">C417-C416</f>
        <v>-0.11143765824008334</v>
      </c>
      <c r="U417" s="142">
        <f t="shared" si="411"/>
        <v>5.6452188142816162E-2</v>
      </c>
      <c r="V417" s="142">
        <f t="shared" si="411"/>
        <v>9.3381644773806727E-3</v>
      </c>
      <c r="W417" s="142">
        <f t="shared" si="411"/>
        <v>0.12618512820512784</v>
      </c>
      <c r="X417" s="142">
        <f t="shared" si="411"/>
        <v>0</v>
      </c>
      <c r="Y417" s="142">
        <f t="shared" ref="Y417:AE417" si="412">H417-H416</f>
        <v>0</v>
      </c>
      <c r="Z417" s="143">
        <f t="shared" si="412"/>
        <v>-1.4448630937180518E-2</v>
      </c>
      <c r="AA417" s="142">
        <f t="shared" si="412"/>
        <v>0</v>
      </c>
      <c r="AB417" s="142">
        <f t="shared" si="412"/>
        <v>-8.7049249450591226E-2</v>
      </c>
      <c r="AC417" s="142">
        <f t="shared" si="412"/>
        <v>0.19359347813303707</v>
      </c>
      <c r="AD417" s="142">
        <f t="shared" si="412"/>
        <v>-0.16818215118215107</v>
      </c>
      <c r="AE417" s="143">
        <f t="shared" si="412"/>
        <v>5.1006629317048358E-2</v>
      </c>
    </row>
    <row r="418" spans="1:32">
      <c r="A418" s="668"/>
      <c r="B418" s="681" t="s">
        <v>853</v>
      </c>
      <c r="C418" s="687">
        <v>8.0531641791044759</v>
      </c>
      <c r="D418" s="694">
        <v>7.9506977152899827</v>
      </c>
      <c r="E418" s="694">
        <v>7.793606516290728</v>
      </c>
      <c r="F418" s="694">
        <v>11.155684931506849</v>
      </c>
      <c r="G418" s="694">
        <v>0</v>
      </c>
      <c r="H418" s="694">
        <v>0</v>
      </c>
      <c r="I418" s="687">
        <v>8.0941388712745717</v>
      </c>
      <c r="J418" s="687">
        <v>0</v>
      </c>
      <c r="K418" s="694">
        <v>7.7442124582869853</v>
      </c>
      <c r="L418" s="694">
        <v>7.7365924170616109</v>
      </c>
      <c r="M418" s="694">
        <v>10.497661538461537</v>
      </c>
      <c r="N418" s="687">
        <v>7.8532611145898557</v>
      </c>
      <c r="O418" s="687">
        <v>0</v>
      </c>
      <c r="P418" s="695">
        <v>0</v>
      </c>
      <c r="Q418" s="136"/>
      <c r="R418" s="136"/>
      <c r="S418" s="136"/>
      <c r="Z418" s="137"/>
      <c r="AE418" s="137"/>
    </row>
    <row r="419" spans="1:32">
      <c r="A419" s="668"/>
      <c r="B419" s="681" t="s">
        <v>854</v>
      </c>
      <c r="C419" s="687">
        <v>8.155902135231317</v>
      </c>
      <c r="D419" s="694">
        <v>9.0215403377110697</v>
      </c>
      <c r="E419" s="694">
        <v>7.9257990430621996</v>
      </c>
      <c r="F419" s="694">
        <v>9.2589552238805979</v>
      </c>
      <c r="G419" s="694">
        <v>0</v>
      </c>
      <c r="H419" s="694">
        <v>0</v>
      </c>
      <c r="I419" s="687">
        <v>8.433817721518988</v>
      </c>
      <c r="J419" s="687">
        <v>0</v>
      </c>
      <c r="K419" s="694">
        <v>7.8721124871001029</v>
      </c>
      <c r="L419" s="694">
        <v>8.3563356940509923</v>
      </c>
      <c r="M419" s="694">
        <v>9.1907560975609766</v>
      </c>
      <c r="N419" s="687">
        <v>8.1282253841775756</v>
      </c>
      <c r="O419" s="687">
        <v>0</v>
      </c>
      <c r="P419" s="695">
        <v>0</v>
      </c>
      <c r="Q419" s="136"/>
      <c r="R419" s="136"/>
      <c r="S419" s="136"/>
      <c r="T419" s="142">
        <f t="shared" ref="T419:X419" si="413">C419-C418</f>
        <v>0.10273795612684111</v>
      </c>
      <c r="U419" s="142">
        <f t="shared" si="413"/>
        <v>1.070842622421087</v>
      </c>
      <c r="V419" s="142">
        <f t="shared" si="413"/>
        <v>0.13219252677147164</v>
      </c>
      <c r="W419" s="142">
        <f t="shared" si="413"/>
        <v>-1.8967297076262515</v>
      </c>
      <c r="X419" s="142">
        <f t="shared" si="413"/>
        <v>0</v>
      </c>
      <c r="Y419" s="142">
        <f t="shared" ref="Y419:AE419" si="414">H419-H418</f>
        <v>0</v>
      </c>
      <c r="Z419" s="143">
        <f t="shared" si="414"/>
        <v>0.33967885024441635</v>
      </c>
      <c r="AA419" s="142">
        <f t="shared" si="414"/>
        <v>0</v>
      </c>
      <c r="AB419" s="142">
        <f t="shared" si="414"/>
        <v>0.12790002881311757</v>
      </c>
      <c r="AC419" s="142">
        <f t="shared" si="414"/>
        <v>0.61974327698938136</v>
      </c>
      <c r="AD419" s="142">
        <f t="shared" si="414"/>
        <v>-1.3069054409005609</v>
      </c>
      <c r="AE419" s="143">
        <f t="shared" si="414"/>
        <v>0.27496426958771991</v>
      </c>
    </row>
    <row r="420" spans="1:32">
      <c r="A420" s="668"/>
      <c r="B420" s="681" t="s">
        <v>855</v>
      </c>
      <c r="C420" s="687">
        <v>4.8330787905218777</v>
      </c>
      <c r="D420" s="694">
        <v>5.2771914543960561</v>
      </c>
      <c r="E420" s="694">
        <v>4.9318507335743149</v>
      </c>
      <c r="F420" s="694">
        <v>5.2871008206330599</v>
      </c>
      <c r="G420" s="694">
        <v>0</v>
      </c>
      <c r="H420" s="694">
        <v>0</v>
      </c>
      <c r="I420" s="687">
        <v>5.0249919006479482</v>
      </c>
      <c r="J420" s="687">
        <v>0</v>
      </c>
      <c r="K420" s="694">
        <v>5.0800993288590615</v>
      </c>
      <c r="L420" s="694">
        <v>4.6262891165882021</v>
      </c>
      <c r="M420" s="694">
        <v>6.5491764705882352</v>
      </c>
      <c r="N420" s="687">
        <v>4.9062151647479171</v>
      </c>
      <c r="O420" s="687">
        <v>0</v>
      </c>
      <c r="P420" s="695">
        <v>0</v>
      </c>
      <c r="Q420" s="136"/>
      <c r="R420" s="136"/>
      <c r="S420" s="136"/>
      <c r="Z420" s="137"/>
      <c r="AE420" s="137"/>
    </row>
    <row r="421" spans="1:32" ht="13.5" thickBot="1">
      <c r="A421" s="668"/>
      <c r="B421" s="681" t="s">
        <v>856</v>
      </c>
      <c r="C421" s="687">
        <v>4.7498928622927181</v>
      </c>
      <c r="D421" s="694">
        <v>5.403344726083402</v>
      </c>
      <c r="E421" s="694">
        <v>4.96672018839649</v>
      </c>
      <c r="F421" s="694">
        <v>5.2244614443084458</v>
      </c>
      <c r="G421" s="694">
        <v>0</v>
      </c>
      <c r="H421" s="694">
        <v>0</v>
      </c>
      <c r="I421" s="687">
        <v>5.0409912072499719</v>
      </c>
      <c r="J421" s="687">
        <v>0</v>
      </c>
      <c r="K421" s="694">
        <v>5.0910950510604867</v>
      </c>
      <c r="L421" s="694">
        <v>4.9989895094981565</v>
      </c>
      <c r="M421" s="694">
        <v>6.2837033898305084</v>
      </c>
      <c r="N421" s="687">
        <v>5.0853708783962004</v>
      </c>
      <c r="O421" s="687">
        <v>0</v>
      </c>
      <c r="P421" s="695">
        <v>0</v>
      </c>
      <c r="Q421" s="136"/>
      <c r="R421" s="136"/>
      <c r="S421" s="136"/>
      <c r="T421" s="111">
        <f t="shared" ref="T421:X421" si="415">C421-C420</f>
        <v>-8.31859282291596E-2</v>
      </c>
      <c r="U421" s="111">
        <f t="shared" si="415"/>
        <v>0.12615327168734591</v>
      </c>
      <c r="V421" s="111">
        <f t="shared" si="415"/>
        <v>3.4869454822175072E-2</v>
      </c>
      <c r="W421" s="111">
        <f t="shared" si="415"/>
        <v>-6.2639376324614027E-2</v>
      </c>
      <c r="X421" s="111">
        <f t="shared" si="415"/>
        <v>0</v>
      </c>
      <c r="Y421" s="111">
        <f t="shared" ref="Y421:AE421" si="416">H421-H420</f>
        <v>0</v>
      </c>
      <c r="Z421" s="168">
        <f t="shared" si="416"/>
        <v>1.5999306602023644E-2</v>
      </c>
      <c r="AA421" s="111">
        <f t="shared" si="416"/>
        <v>0</v>
      </c>
      <c r="AB421" s="111">
        <f t="shared" si="416"/>
        <v>1.0995722201425195E-2</v>
      </c>
      <c r="AC421" s="111">
        <f t="shared" si="416"/>
        <v>0.37270039290995438</v>
      </c>
      <c r="AD421" s="111">
        <f t="shared" si="416"/>
        <v>-0.2654730807577268</v>
      </c>
      <c r="AE421" s="168">
        <f t="shared" si="416"/>
        <v>0.17915571364828331</v>
      </c>
    </row>
    <row r="422" spans="1:32">
      <c r="A422" s="661" t="s">
        <v>585</v>
      </c>
      <c r="B422" s="660" t="s">
        <v>825</v>
      </c>
      <c r="C422" s="688">
        <v>4.22151183020181</v>
      </c>
      <c r="D422" s="692">
        <v>4.489763075547609</v>
      </c>
      <c r="E422" s="692">
        <v>4.3291924302042339</v>
      </c>
      <c r="F422" s="692">
        <v>4.2762886597938143</v>
      </c>
      <c r="G422" s="692">
        <v>4.3</v>
      </c>
      <c r="H422" s="692">
        <v>0</v>
      </c>
      <c r="I422" s="688">
        <v>4.2831179572004556</v>
      </c>
      <c r="J422" s="688">
        <v>3.4031055900621121</v>
      </c>
      <c r="K422" s="692">
        <v>3.4776349024110216</v>
      </c>
      <c r="L422" s="692">
        <v>3.1020512820512813</v>
      </c>
      <c r="M422" s="692">
        <v>2.4928571428571429</v>
      </c>
      <c r="N422" s="688">
        <v>3.367915728530074</v>
      </c>
      <c r="O422" s="688">
        <v>0</v>
      </c>
      <c r="P422" s="693">
        <v>0</v>
      </c>
      <c r="Q422" s="136"/>
      <c r="R422" s="136"/>
      <c r="S422" s="136"/>
      <c r="T422" s="136" t="s">
        <v>1037</v>
      </c>
      <c r="Z422" s="137"/>
      <c r="AE422" s="137"/>
    </row>
    <row r="423" spans="1:32">
      <c r="A423" s="668"/>
      <c r="B423" s="702" t="s">
        <v>826</v>
      </c>
      <c r="C423" s="703">
        <v>4.1700048185030516</v>
      </c>
      <c r="D423" s="704">
        <v>4.4082066869300913</v>
      </c>
      <c r="E423" s="704">
        <v>4.2694092827004226</v>
      </c>
      <c r="F423" s="704">
        <v>4.0880165289256194</v>
      </c>
      <c r="G423" s="704">
        <v>4</v>
      </c>
      <c r="H423" s="704">
        <v>0</v>
      </c>
      <c r="I423" s="703">
        <v>4.2222773947837826</v>
      </c>
      <c r="J423" s="703">
        <v>3.2890380313199108</v>
      </c>
      <c r="K423" s="704">
        <v>3.2983915343915351</v>
      </c>
      <c r="L423" s="704">
        <v>2.9064903846153851</v>
      </c>
      <c r="M423" s="704">
        <v>2.5990610328638497</v>
      </c>
      <c r="N423" s="703">
        <v>3.201567917985829</v>
      </c>
      <c r="O423" s="703">
        <v>0</v>
      </c>
      <c r="P423" s="705">
        <v>0</v>
      </c>
      <c r="Q423" s="136"/>
      <c r="R423" s="136"/>
      <c r="S423" s="136"/>
      <c r="T423" s="142">
        <f t="shared" ref="T423:X423" si="417">C423-C422</f>
        <v>-5.1507011698758376E-2</v>
      </c>
      <c r="U423" s="142">
        <f t="shared" si="417"/>
        <v>-8.1556388617517683E-2</v>
      </c>
      <c r="V423" s="142">
        <f t="shared" si="417"/>
        <v>-5.9783147503811307E-2</v>
      </c>
      <c r="W423" s="142">
        <f t="shared" si="417"/>
        <v>-0.18827213086819494</v>
      </c>
      <c r="X423" s="142">
        <f t="shared" si="417"/>
        <v>-0.29999999999999982</v>
      </c>
      <c r="Y423" s="142">
        <f t="shared" ref="Y423:AE423" si="418">H423-H422</f>
        <v>0</v>
      </c>
      <c r="Z423" s="143">
        <f t="shared" si="418"/>
        <v>-6.0840562416673016E-2</v>
      </c>
      <c r="AA423" s="142">
        <f t="shared" si="418"/>
        <v>-0.11406755874220131</v>
      </c>
      <c r="AB423" s="142">
        <f t="shared" si="418"/>
        <v>-0.17924336801948648</v>
      </c>
      <c r="AC423" s="142">
        <f t="shared" si="418"/>
        <v>-0.19556089743589622</v>
      </c>
      <c r="AD423" s="142">
        <f t="shared" si="418"/>
        <v>0.10620389000670682</v>
      </c>
      <c r="AE423" s="143">
        <f t="shared" si="418"/>
        <v>-0.16634781054424508</v>
      </c>
      <c r="AF423" s="112"/>
    </row>
    <row r="424" spans="1:32">
      <c r="A424" s="668"/>
      <c r="B424" s="681" t="s">
        <v>827</v>
      </c>
      <c r="C424" s="687">
        <v>4.5089285714285712</v>
      </c>
      <c r="D424" s="716">
        <v>4.6955696202531652</v>
      </c>
      <c r="E424" s="716">
        <v>4.3808695652173917</v>
      </c>
      <c r="F424" s="716">
        <v>5.3111111111111118</v>
      </c>
      <c r="G424" s="716">
        <v>4.9000000000000004</v>
      </c>
      <c r="H424" s="716">
        <v>0</v>
      </c>
      <c r="I424" s="687">
        <v>4.4921861281826159</v>
      </c>
      <c r="J424" s="687">
        <v>2.6275423728813561</v>
      </c>
      <c r="K424" s="716">
        <v>3.4020595602560539</v>
      </c>
      <c r="L424" s="716">
        <v>3.1912895927601808</v>
      </c>
      <c r="M424" s="716">
        <v>2.613793103448276</v>
      </c>
      <c r="N424" s="687">
        <v>3.2230392156862746</v>
      </c>
      <c r="O424" s="687">
        <v>0</v>
      </c>
      <c r="P424" s="695">
        <v>0</v>
      </c>
      <c r="Q424" s="136"/>
      <c r="R424" s="136"/>
      <c r="S424" s="136"/>
      <c r="Z424" s="137"/>
      <c r="AE424" s="137"/>
    </row>
    <row r="425" spans="1:32">
      <c r="A425" s="668"/>
      <c r="B425" s="681" t="s">
        <v>828</v>
      </c>
      <c r="C425" s="687">
        <v>4.2781321184510253</v>
      </c>
      <c r="D425" s="694">
        <v>4.5462427745664744</v>
      </c>
      <c r="E425" s="694">
        <v>4.4338297872340426</v>
      </c>
      <c r="F425" s="694">
        <v>4.5894736842105273</v>
      </c>
      <c r="G425" s="694">
        <v>3.9</v>
      </c>
      <c r="H425" s="694">
        <v>0</v>
      </c>
      <c r="I425" s="687">
        <v>4.387230215827338</v>
      </c>
      <c r="J425" s="687">
        <v>2.8246093750000001</v>
      </c>
      <c r="K425" s="694">
        <v>3.2835239085239092</v>
      </c>
      <c r="L425" s="694">
        <v>3.0393340270551512</v>
      </c>
      <c r="M425" s="694">
        <v>2.8292452830188681</v>
      </c>
      <c r="N425" s="687">
        <v>3.1717402780221722</v>
      </c>
      <c r="O425" s="687">
        <v>0</v>
      </c>
      <c r="P425" s="695">
        <v>0</v>
      </c>
      <c r="Q425" s="136"/>
      <c r="R425" s="136"/>
      <c r="S425" s="136"/>
      <c r="T425" s="142">
        <f t="shared" ref="T425:X425" si="419">C425-C424</f>
        <v>-0.23079645297754592</v>
      </c>
      <c r="U425" s="142">
        <f t="shared" si="419"/>
        <v>-0.14932684568669075</v>
      </c>
      <c r="V425" s="142">
        <f t="shared" si="419"/>
        <v>5.296022201665096E-2</v>
      </c>
      <c r="W425" s="142">
        <f t="shared" si="419"/>
        <v>-0.72163742690058452</v>
      </c>
      <c r="X425" s="142">
        <f t="shared" si="419"/>
        <v>-1.0000000000000004</v>
      </c>
      <c r="Y425" s="142">
        <f t="shared" ref="Y425:AE425" si="420">H425-H424</f>
        <v>0</v>
      </c>
      <c r="Z425" s="143">
        <f t="shared" si="420"/>
        <v>-0.1049559123552779</v>
      </c>
      <c r="AA425" s="142">
        <f t="shared" si="420"/>
        <v>0.19706700211864403</v>
      </c>
      <c r="AB425" s="142">
        <f t="shared" si="420"/>
        <v>-0.11853565173214475</v>
      </c>
      <c r="AC425" s="142">
        <f t="shared" si="420"/>
        <v>-0.15195556570502955</v>
      </c>
      <c r="AD425" s="142">
        <f t="shared" si="420"/>
        <v>0.21545217957059215</v>
      </c>
      <c r="AE425" s="143">
        <f t="shared" si="420"/>
        <v>-5.1298937664102429E-2</v>
      </c>
    </row>
    <row r="426" spans="1:32">
      <c r="A426" s="668"/>
      <c r="B426" s="681" t="s">
        <v>829</v>
      </c>
      <c r="C426" s="687">
        <v>0</v>
      </c>
      <c r="D426" s="694">
        <v>0</v>
      </c>
      <c r="E426" s="694">
        <v>0</v>
      </c>
      <c r="F426" s="694">
        <v>0</v>
      </c>
      <c r="G426" s="694">
        <v>0</v>
      </c>
      <c r="H426" s="694">
        <v>0</v>
      </c>
      <c r="I426" s="687">
        <v>0</v>
      </c>
      <c r="J426" s="687">
        <v>0</v>
      </c>
      <c r="K426" s="694">
        <v>0</v>
      </c>
      <c r="L426" s="694">
        <v>0</v>
      </c>
      <c r="M426" s="694">
        <v>0</v>
      </c>
      <c r="N426" s="687">
        <v>0</v>
      </c>
      <c r="O426" s="687">
        <v>0</v>
      </c>
      <c r="P426" s="695">
        <v>0</v>
      </c>
      <c r="Q426" s="136"/>
      <c r="R426" s="136"/>
      <c r="S426" s="136"/>
      <c r="Z426" s="137"/>
      <c r="AE426" s="137"/>
    </row>
    <row r="427" spans="1:32" ht="13.5" thickBot="1">
      <c r="A427" s="668"/>
      <c r="B427" s="681" t="s">
        <v>830</v>
      </c>
      <c r="C427" s="687">
        <v>0</v>
      </c>
      <c r="D427" s="694">
        <v>0</v>
      </c>
      <c r="E427" s="694">
        <v>0</v>
      </c>
      <c r="F427" s="694">
        <v>0</v>
      </c>
      <c r="G427" s="694">
        <v>0</v>
      </c>
      <c r="H427" s="694">
        <v>0</v>
      </c>
      <c r="I427" s="687">
        <v>0</v>
      </c>
      <c r="J427" s="687">
        <v>0</v>
      </c>
      <c r="K427" s="694">
        <v>0</v>
      </c>
      <c r="L427" s="694">
        <v>0</v>
      </c>
      <c r="M427" s="694">
        <v>0</v>
      </c>
      <c r="N427" s="687">
        <v>0</v>
      </c>
      <c r="O427" s="687">
        <v>0</v>
      </c>
      <c r="P427" s="695">
        <v>0</v>
      </c>
      <c r="Q427" s="136"/>
      <c r="R427" s="136"/>
      <c r="S427" s="136"/>
      <c r="T427" s="142">
        <f t="shared" ref="T427:X427" si="421">C427-C426</f>
        <v>0</v>
      </c>
      <c r="U427" s="142">
        <f t="shared" si="421"/>
        <v>0</v>
      </c>
      <c r="V427" s="142">
        <f t="shared" si="421"/>
        <v>0</v>
      </c>
      <c r="W427" s="142">
        <f t="shared" si="421"/>
        <v>0</v>
      </c>
      <c r="X427" s="142">
        <f t="shared" si="421"/>
        <v>0</v>
      </c>
      <c r="Y427" s="142">
        <f t="shared" ref="Y427:AE427" si="422">H427-H426</f>
        <v>0</v>
      </c>
      <c r="Z427" s="143">
        <f t="shared" si="422"/>
        <v>0</v>
      </c>
      <c r="AA427" s="142">
        <f t="shared" si="422"/>
        <v>0</v>
      </c>
      <c r="AB427" s="142">
        <f t="shared" si="422"/>
        <v>0</v>
      </c>
      <c r="AC427" s="142">
        <f t="shared" si="422"/>
        <v>0</v>
      </c>
      <c r="AD427" s="142">
        <f t="shared" si="422"/>
        <v>0</v>
      </c>
      <c r="AE427" s="143">
        <f t="shared" si="422"/>
        <v>0</v>
      </c>
    </row>
    <row r="428" spans="1:32" ht="13.5" thickTop="1">
      <c r="A428" s="668"/>
      <c r="B428" s="709" t="s">
        <v>831</v>
      </c>
      <c r="C428" s="710">
        <v>4.2335833333333337</v>
      </c>
      <c r="D428" s="711">
        <v>4.5033402922755741</v>
      </c>
      <c r="E428" s="711">
        <v>4.3332930826289457</v>
      </c>
      <c r="F428" s="711">
        <v>4.3221674876847294</v>
      </c>
      <c r="G428" s="711">
        <v>4.3533333333333326</v>
      </c>
      <c r="H428" s="711">
        <v>0</v>
      </c>
      <c r="I428" s="710">
        <v>4.2947424945081769</v>
      </c>
      <c r="J428" s="710">
        <v>2.8900490539593555</v>
      </c>
      <c r="K428" s="711">
        <v>3.4434700553598385</v>
      </c>
      <c r="L428" s="711">
        <v>3.1404576436222</v>
      </c>
      <c r="M428" s="711">
        <v>2.5282828282828285</v>
      </c>
      <c r="N428" s="710">
        <v>3.2998635510830616</v>
      </c>
      <c r="O428" s="710">
        <v>0</v>
      </c>
      <c r="P428" s="712">
        <v>0</v>
      </c>
      <c r="Q428" s="150"/>
      <c r="R428" s="150"/>
      <c r="S428" s="150"/>
      <c r="T428" s="163"/>
      <c r="U428" s="163"/>
      <c r="V428" s="163"/>
      <c r="W428" s="163"/>
      <c r="X428" s="163"/>
      <c r="Y428" s="163"/>
      <c r="Z428" s="164"/>
      <c r="AA428" s="163"/>
      <c r="AB428" s="163"/>
      <c r="AC428" s="163"/>
      <c r="AD428" s="163"/>
      <c r="AE428" s="164"/>
      <c r="AF428" s="163"/>
    </row>
    <row r="429" spans="1:32" ht="13.5" thickBot="1">
      <c r="A429" s="668"/>
      <c r="B429" s="709" t="s">
        <v>832</v>
      </c>
      <c r="C429" s="710">
        <v>4.1736870684974017</v>
      </c>
      <c r="D429" s="711">
        <v>4.4178513731825531</v>
      </c>
      <c r="E429" s="711">
        <v>4.2819584280610581</v>
      </c>
      <c r="F429" s="711">
        <v>4.1245210727969353</v>
      </c>
      <c r="G429" s="711">
        <v>3.9840579710144923</v>
      </c>
      <c r="H429" s="711">
        <v>0</v>
      </c>
      <c r="I429" s="710">
        <v>4.2306703271562576</v>
      </c>
      <c r="J429" s="710">
        <v>2.9954732510288067</v>
      </c>
      <c r="K429" s="711">
        <v>3.2917181849994166</v>
      </c>
      <c r="L429" s="711">
        <v>2.964282480760525</v>
      </c>
      <c r="M429" s="711">
        <v>2.6755485893416928</v>
      </c>
      <c r="N429" s="710">
        <v>3.1878044819746671</v>
      </c>
      <c r="O429" s="710">
        <v>0</v>
      </c>
      <c r="P429" s="712">
        <v>0</v>
      </c>
      <c r="Q429" s="157"/>
      <c r="R429" s="157"/>
      <c r="S429" s="157"/>
      <c r="T429" s="165">
        <f t="shared" ref="T429:X429" si="423">C429-C428</f>
        <v>-5.9896264835932023E-2</v>
      </c>
      <c r="U429" s="165">
        <f t="shared" si="423"/>
        <v>-8.5488919093021032E-2</v>
      </c>
      <c r="V429" s="165">
        <f t="shared" si="423"/>
        <v>-5.1334654567887661E-2</v>
      </c>
      <c r="W429" s="165">
        <f t="shared" si="423"/>
        <v>-0.19764641488779411</v>
      </c>
      <c r="X429" s="165">
        <f t="shared" si="423"/>
        <v>-0.36927536231884028</v>
      </c>
      <c r="Y429" s="165">
        <f t="shared" ref="Y429:AE429" si="424">H429-H428</f>
        <v>0</v>
      </c>
      <c r="Z429" s="166">
        <f t="shared" si="424"/>
        <v>-6.407216735191934E-2</v>
      </c>
      <c r="AA429" s="165">
        <f t="shared" si="424"/>
        <v>0.10542419706945116</v>
      </c>
      <c r="AB429" s="165">
        <f t="shared" si="424"/>
        <v>-0.15175187036042193</v>
      </c>
      <c r="AC429" s="165">
        <f t="shared" si="424"/>
        <v>-0.17617516286167501</v>
      </c>
      <c r="AD429" s="165">
        <f t="shared" si="424"/>
        <v>0.14726576105886435</v>
      </c>
      <c r="AE429" s="166">
        <f t="shared" si="424"/>
        <v>-0.11205906910839447</v>
      </c>
      <c r="AF429" s="167"/>
    </row>
    <row r="430" spans="1:32" ht="13.5" thickTop="1">
      <c r="A430" s="668"/>
      <c r="B430" s="681" t="s">
        <v>833</v>
      </c>
      <c r="C430" s="687">
        <v>4.4957970042477085</v>
      </c>
      <c r="D430" s="694">
        <v>5.0259388646288201</v>
      </c>
      <c r="E430" s="694">
        <v>4.873395619543575</v>
      </c>
      <c r="F430" s="694">
        <v>5.1251028806584369</v>
      </c>
      <c r="G430" s="694">
        <v>4.7</v>
      </c>
      <c r="H430" s="694">
        <v>0</v>
      </c>
      <c r="I430" s="687">
        <v>4.6579888935751432</v>
      </c>
      <c r="J430" s="687">
        <v>4.3370677731673588</v>
      </c>
      <c r="K430" s="694">
        <v>4.3993246319623616</v>
      </c>
      <c r="L430" s="694">
        <v>3.7182341650671789</v>
      </c>
      <c r="M430" s="694">
        <v>3.3061359867330014</v>
      </c>
      <c r="N430" s="687">
        <v>4.2386159954622808</v>
      </c>
      <c r="O430" s="687">
        <v>0</v>
      </c>
      <c r="P430" s="695">
        <v>0</v>
      </c>
      <c r="Q430" s="136"/>
      <c r="R430" s="136"/>
      <c r="S430" s="136"/>
      <c r="Z430" s="137"/>
      <c r="AE430" s="137"/>
    </row>
    <row r="431" spans="1:32">
      <c r="A431" s="668"/>
      <c r="B431" s="681" t="s">
        <v>834</v>
      </c>
      <c r="C431" s="687">
        <v>4.4483864015947416</v>
      </c>
      <c r="D431" s="694">
        <v>5.0257971014492755</v>
      </c>
      <c r="E431" s="694">
        <v>4.8681203663323158</v>
      </c>
      <c r="F431" s="694">
        <v>5.1010504201680673</v>
      </c>
      <c r="G431" s="694">
        <v>4.2</v>
      </c>
      <c r="H431" s="694">
        <v>0</v>
      </c>
      <c r="I431" s="687">
        <v>4.6234946911360622</v>
      </c>
      <c r="J431" s="687">
        <v>4.1233630952380951</v>
      </c>
      <c r="K431" s="694">
        <v>4.317361643415607</v>
      </c>
      <c r="L431" s="694">
        <v>3.6909149692854832</v>
      </c>
      <c r="M431" s="694">
        <v>3.1361359570661898</v>
      </c>
      <c r="N431" s="687">
        <v>4.1602936096718466</v>
      </c>
      <c r="O431" s="687">
        <v>0</v>
      </c>
      <c r="P431" s="695">
        <v>0</v>
      </c>
      <c r="Q431" s="136"/>
      <c r="R431" s="136"/>
      <c r="S431" s="136"/>
      <c r="T431" s="142">
        <f t="shared" ref="T431:X431" si="425">C431-C430</f>
        <v>-4.7410602652966816E-2</v>
      </c>
      <c r="U431" s="142">
        <f t="shared" si="425"/>
        <v>-1.4176317954461837E-4</v>
      </c>
      <c r="V431" s="142">
        <f t="shared" si="425"/>
        <v>-5.2752532112592121E-3</v>
      </c>
      <c r="W431" s="142">
        <f t="shared" si="425"/>
        <v>-2.4052460490369576E-2</v>
      </c>
      <c r="X431" s="142">
        <f t="shared" si="425"/>
        <v>-0.5</v>
      </c>
      <c r="Y431" s="142">
        <f t="shared" ref="Y431:AE431" si="426">H431-H430</f>
        <v>0</v>
      </c>
      <c r="Z431" s="143">
        <f t="shared" si="426"/>
        <v>-3.4494202439081079E-2</v>
      </c>
      <c r="AA431" s="142">
        <f t="shared" si="426"/>
        <v>-0.21370467792926373</v>
      </c>
      <c r="AB431" s="142">
        <f t="shared" si="426"/>
        <v>-8.1962988546754545E-2</v>
      </c>
      <c r="AC431" s="142">
        <f t="shared" si="426"/>
        <v>-2.7319195781695615E-2</v>
      </c>
      <c r="AD431" s="142">
        <f t="shared" si="426"/>
        <v>-0.1700000296668116</v>
      </c>
      <c r="AE431" s="143">
        <f t="shared" si="426"/>
        <v>-7.8322385790434268E-2</v>
      </c>
    </row>
    <row r="432" spans="1:32">
      <c r="A432" s="668"/>
      <c r="B432" s="681" t="s">
        <v>835</v>
      </c>
      <c r="C432" s="687">
        <v>4.7219718309859164</v>
      </c>
      <c r="D432" s="694">
        <v>5.199459459459459</v>
      </c>
      <c r="E432" s="694">
        <v>4.9505154639175259</v>
      </c>
      <c r="F432" s="694">
        <v>5.75</v>
      </c>
      <c r="G432" s="694">
        <v>4.7</v>
      </c>
      <c r="H432" s="694">
        <v>0</v>
      </c>
      <c r="I432" s="687">
        <v>4.8879182156133822</v>
      </c>
      <c r="J432" s="687">
        <v>4.5461121157323685</v>
      </c>
      <c r="K432" s="694">
        <v>4.7752850666300306</v>
      </c>
      <c r="L432" s="694">
        <v>4.3104651162790706</v>
      </c>
      <c r="M432" s="694">
        <v>3.7726851851851841</v>
      </c>
      <c r="N432" s="687">
        <v>4.6984608342392855</v>
      </c>
      <c r="O432" s="687">
        <v>0</v>
      </c>
      <c r="P432" s="695">
        <v>0</v>
      </c>
      <c r="Q432" s="136"/>
      <c r="R432" s="136"/>
      <c r="S432" s="136"/>
      <c r="Z432" s="137"/>
      <c r="AE432" s="137"/>
    </row>
    <row r="433" spans="1:33">
      <c r="A433" s="668"/>
      <c r="B433" s="681" t="s">
        <v>836</v>
      </c>
      <c r="C433" s="687">
        <v>4.658246656760773</v>
      </c>
      <c r="D433" s="694">
        <v>5.0999999999999996</v>
      </c>
      <c r="E433" s="694">
        <v>4.9843243243243247</v>
      </c>
      <c r="F433" s="694">
        <v>5.8724137931034486</v>
      </c>
      <c r="G433" s="694">
        <v>4.9000000000000004</v>
      </c>
      <c r="H433" s="694">
        <v>0</v>
      </c>
      <c r="I433" s="687">
        <v>4.8826268656716421</v>
      </c>
      <c r="J433" s="687">
        <v>4.5421161825726148</v>
      </c>
      <c r="K433" s="694">
        <v>4.8107662671232863</v>
      </c>
      <c r="L433" s="694">
        <v>4.3510864539990752</v>
      </c>
      <c r="M433" s="694">
        <v>3.8972477064220179</v>
      </c>
      <c r="N433" s="687">
        <v>4.7323893595592139</v>
      </c>
      <c r="O433" s="687">
        <v>0</v>
      </c>
      <c r="P433" s="695">
        <v>0</v>
      </c>
      <c r="Q433" s="136"/>
      <c r="R433" s="136"/>
      <c r="S433" s="136"/>
      <c r="T433" s="169">
        <f t="shared" ref="T433:X433" si="427">C433-C432</f>
        <v>-6.3725174225143455E-2</v>
      </c>
      <c r="U433" s="169">
        <f t="shared" si="427"/>
        <v>-9.9459459459459332E-2</v>
      </c>
      <c r="V433" s="169">
        <f t="shared" si="427"/>
        <v>3.3808860406798757E-2</v>
      </c>
      <c r="W433" s="169">
        <f t="shared" si="427"/>
        <v>0.12241379310344858</v>
      </c>
      <c r="X433" s="169">
        <f t="shared" si="427"/>
        <v>0.20000000000000018</v>
      </c>
      <c r="Y433" s="169">
        <f t="shared" ref="Y433:AE433" si="428">H433-H432</f>
        <v>0</v>
      </c>
      <c r="Z433" s="174">
        <f t="shared" si="428"/>
        <v>-5.2913499417401866E-3</v>
      </c>
      <c r="AA433" s="169">
        <f t="shared" si="428"/>
        <v>-3.9959331597536618E-3</v>
      </c>
      <c r="AB433" s="169">
        <f t="shared" si="428"/>
        <v>3.5481200493255649E-2</v>
      </c>
      <c r="AC433" s="169">
        <f t="shared" si="428"/>
        <v>4.0621337720004647E-2</v>
      </c>
      <c r="AD433" s="169">
        <f t="shared" si="428"/>
        <v>0.12456252123683376</v>
      </c>
      <c r="AE433" s="174">
        <f t="shared" si="428"/>
        <v>3.3928525319928404E-2</v>
      </c>
      <c r="AG433" s="67" t="s">
        <v>791</v>
      </c>
    </row>
    <row r="434" spans="1:33">
      <c r="A434" s="668"/>
      <c r="B434" s="681" t="s">
        <v>837</v>
      </c>
      <c r="C434" s="687">
        <v>0</v>
      </c>
      <c r="D434" s="694">
        <v>0</v>
      </c>
      <c r="E434" s="694">
        <v>0</v>
      </c>
      <c r="F434" s="694">
        <v>0</v>
      </c>
      <c r="G434" s="694">
        <v>0</v>
      </c>
      <c r="H434" s="694">
        <v>0</v>
      </c>
      <c r="I434" s="687">
        <v>0</v>
      </c>
      <c r="J434" s="687">
        <v>0</v>
      </c>
      <c r="K434" s="694">
        <v>0</v>
      </c>
      <c r="L434" s="694">
        <v>0</v>
      </c>
      <c r="M434" s="694">
        <v>0</v>
      </c>
      <c r="N434" s="687">
        <v>0</v>
      </c>
      <c r="O434" s="687">
        <v>0</v>
      </c>
      <c r="P434" s="695">
        <v>0</v>
      </c>
      <c r="Q434" s="136"/>
      <c r="R434" s="136"/>
      <c r="S434" s="136"/>
      <c r="Z434" s="137"/>
      <c r="AE434" s="137"/>
    </row>
    <row r="435" spans="1:33" ht="13.5" thickBot="1">
      <c r="A435" s="668"/>
      <c r="B435" s="681" t="s">
        <v>838</v>
      </c>
      <c r="C435" s="687">
        <v>0</v>
      </c>
      <c r="D435" s="694">
        <v>0</v>
      </c>
      <c r="E435" s="694">
        <v>0</v>
      </c>
      <c r="F435" s="694">
        <v>0</v>
      </c>
      <c r="G435" s="694">
        <v>0</v>
      </c>
      <c r="H435" s="694">
        <v>0</v>
      </c>
      <c r="I435" s="687">
        <v>0</v>
      </c>
      <c r="J435" s="687">
        <v>0</v>
      </c>
      <c r="K435" s="694">
        <v>0</v>
      </c>
      <c r="L435" s="694">
        <v>0</v>
      </c>
      <c r="M435" s="694">
        <v>0</v>
      </c>
      <c r="N435" s="687">
        <v>0</v>
      </c>
      <c r="O435" s="687">
        <v>0</v>
      </c>
      <c r="P435" s="695">
        <v>0</v>
      </c>
      <c r="Q435" s="136"/>
      <c r="R435" s="136"/>
      <c r="S435" s="136"/>
      <c r="T435" s="142">
        <f t="shared" ref="T435:X435" si="429">C435-C434</f>
        <v>0</v>
      </c>
      <c r="U435" s="142">
        <f t="shared" si="429"/>
        <v>0</v>
      </c>
      <c r="V435" s="142">
        <f t="shared" si="429"/>
        <v>0</v>
      </c>
      <c r="W435" s="142">
        <f t="shared" si="429"/>
        <v>0</v>
      </c>
      <c r="X435" s="142">
        <f t="shared" si="429"/>
        <v>0</v>
      </c>
      <c r="Y435" s="142">
        <f t="shared" ref="Y435:AE435" si="430">H435-H434</f>
        <v>0</v>
      </c>
      <c r="Z435" s="143">
        <f t="shared" si="430"/>
        <v>0</v>
      </c>
      <c r="AA435" s="142">
        <f t="shared" si="430"/>
        <v>0</v>
      </c>
      <c r="AB435" s="142">
        <f t="shared" si="430"/>
        <v>0</v>
      </c>
      <c r="AC435" s="142">
        <f t="shared" si="430"/>
        <v>0</v>
      </c>
      <c r="AD435" s="142">
        <f t="shared" si="430"/>
        <v>0</v>
      </c>
      <c r="AE435" s="143">
        <f t="shared" si="430"/>
        <v>0</v>
      </c>
    </row>
    <row r="436" spans="1:33" ht="13.5" thickTop="1">
      <c r="A436" s="668"/>
      <c r="B436" s="681" t="s">
        <v>839</v>
      </c>
      <c r="C436" s="687">
        <v>4.5044296312224485</v>
      </c>
      <c r="D436" s="694">
        <v>5.0348066298342538</v>
      </c>
      <c r="E436" s="694">
        <v>4.8806603773584909</v>
      </c>
      <c r="F436" s="694">
        <v>5.1545098039215693</v>
      </c>
      <c r="G436" s="694">
        <v>4.7</v>
      </c>
      <c r="H436" s="694">
        <v>0</v>
      </c>
      <c r="I436" s="687">
        <v>4.6703319364065727</v>
      </c>
      <c r="J436" s="687">
        <v>4.427664576802508</v>
      </c>
      <c r="K436" s="694">
        <v>4.5966577732910299</v>
      </c>
      <c r="L436" s="694">
        <v>3.9595716451857461</v>
      </c>
      <c r="M436" s="694">
        <v>3.429181929181929</v>
      </c>
      <c r="N436" s="687">
        <v>4.4675363887543771</v>
      </c>
      <c r="O436" s="687">
        <v>0</v>
      </c>
      <c r="P436" s="695">
        <v>0</v>
      </c>
      <c r="Q436" s="150"/>
      <c r="R436" s="150"/>
      <c r="S436" s="150"/>
      <c r="T436" s="163"/>
      <c r="U436" s="163"/>
      <c r="V436" s="163"/>
      <c r="W436" s="163"/>
      <c r="X436" s="163"/>
      <c r="Y436" s="163"/>
      <c r="Z436" s="164"/>
      <c r="AA436" s="163"/>
      <c r="AB436" s="163"/>
      <c r="AC436" s="163"/>
      <c r="AD436" s="163"/>
      <c r="AE436" s="164"/>
      <c r="AF436" s="163"/>
    </row>
    <row r="437" spans="1:33" ht="13.5" thickBot="1">
      <c r="A437" s="668"/>
      <c r="B437" s="681" t="s">
        <v>840</v>
      </c>
      <c r="C437" s="687">
        <v>4.455729437454508</v>
      </c>
      <c r="D437" s="694">
        <v>5.0301500682128237</v>
      </c>
      <c r="E437" s="694">
        <v>4.8794067462921635</v>
      </c>
      <c r="F437" s="694">
        <v>5.1453465346534655</v>
      </c>
      <c r="G437" s="694">
        <v>4.2961832061068703</v>
      </c>
      <c r="H437" s="694">
        <v>0</v>
      </c>
      <c r="I437" s="687">
        <v>4.6374269756692552</v>
      </c>
      <c r="J437" s="687">
        <v>4.2982668977469674</v>
      </c>
      <c r="K437" s="694">
        <v>4.5729066587835341</v>
      </c>
      <c r="L437" s="694">
        <v>3.962595129375952</v>
      </c>
      <c r="M437" s="694">
        <v>3.3496782496782496</v>
      </c>
      <c r="N437" s="687">
        <v>4.4422406493620255</v>
      </c>
      <c r="O437" s="687">
        <v>0</v>
      </c>
      <c r="P437" s="695">
        <v>0</v>
      </c>
      <c r="Q437" s="157"/>
      <c r="R437" s="157"/>
      <c r="S437" s="157"/>
      <c r="T437" s="165">
        <f t="shared" ref="T437:X437" si="431">C437-C436</f>
        <v>-4.8700193767940547E-2</v>
      </c>
      <c r="U437" s="165">
        <f t="shared" si="431"/>
        <v>-4.6565616214300221E-3</v>
      </c>
      <c r="V437" s="165">
        <f t="shared" si="431"/>
        <v>-1.2536310663273653E-3</v>
      </c>
      <c r="W437" s="165">
        <f t="shared" si="431"/>
        <v>-9.1632692681038463E-3</v>
      </c>
      <c r="X437" s="165">
        <f t="shared" si="431"/>
        <v>-0.40381679389312986</v>
      </c>
      <c r="Y437" s="165">
        <f t="shared" ref="Y437:AE437" si="432">H437-H436</f>
        <v>0</v>
      </c>
      <c r="Z437" s="166">
        <f t="shared" si="432"/>
        <v>-3.2904960737317523E-2</v>
      </c>
      <c r="AA437" s="177">
        <f t="shared" si="432"/>
        <v>-0.12939767905554067</v>
      </c>
      <c r="AB437" s="177">
        <f t="shared" si="432"/>
        <v>-2.3751114507495785E-2</v>
      </c>
      <c r="AC437" s="177">
        <f t="shared" si="432"/>
        <v>3.0234841902059273E-3</v>
      </c>
      <c r="AD437" s="177">
        <f t="shared" si="432"/>
        <v>-7.9503679503679425E-2</v>
      </c>
      <c r="AE437" s="178">
        <f t="shared" si="432"/>
        <v>-2.5295739392351635E-2</v>
      </c>
      <c r="AF437" s="167"/>
    </row>
    <row r="438" spans="1:33" ht="13.5" thickTop="1">
      <c r="A438" s="668"/>
      <c r="B438" s="681" t="s">
        <v>841</v>
      </c>
      <c r="C438" s="687">
        <v>3.3374562767197831</v>
      </c>
      <c r="D438" s="694">
        <v>3.4777044293015331</v>
      </c>
      <c r="E438" s="694">
        <v>3.2439382806759736</v>
      </c>
      <c r="F438" s="694">
        <v>3.0276781810231745</v>
      </c>
      <c r="G438" s="694">
        <v>3.4249999999999998</v>
      </c>
      <c r="H438" s="694">
        <v>0</v>
      </c>
      <c r="I438" s="687">
        <v>3.310183051549596</v>
      </c>
      <c r="J438" s="687">
        <v>3.6797235023041477</v>
      </c>
      <c r="K438" s="694">
        <v>3.525956098664857</v>
      </c>
      <c r="L438" s="694">
        <v>2.776863181312569</v>
      </c>
      <c r="M438" s="694">
        <v>2.4902386117136661</v>
      </c>
      <c r="N438" s="687">
        <v>3.2662073966642482</v>
      </c>
      <c r="O438" s="687">
        <v>0</v>
      </c>
      <c r="P438" s="695">
        <v>0</v>
      </c>
      <c r="Q438" s="136"/>
      <c r="R438" s="136"/>
      <c r="S438" s="136"/>
      <c r="Z438" s="137"/>
      <c r="AE438" s="137"/>
    </row>
    <row r="439" spans="1:33">
      <c r="A439" s="668"/>
      <c r="B439" s="681" t="s">
        <v>842</v>
      </c>
      <c r="C439" s="687">
        <v>3.3238107024404733</v>
      </c>
      <c r="D439" s="694">
        <v>3.4793825333051385</v>
      </c>
      <c r="E439" s="694">
        <v>3.2201816435245831</v>
      </c>
      <c r="F439" s="694">
        <v>2.9356529209621991</v>
      </c>
      <c r="G439" s="694">
        <v>3.5593406593406591</v>
      </c>
      <c r="H439" s="694">
        <v>0</v>
      </c>
      <c r="I439" s="687">
        <v>3.2900825383764878</v>
      </c>
      <c r="J439" s="687">
        <v>3.3067264573991029</v>
      </c>
      <c r="K439" s="694">
        <v>3.5120884520884519</v>
      </c>
      <c r="L439" s="694">
        <v>2.8422827496757459</v>
      </c>
      <c r="M439" s="694">
        <v>2.3706666666666667</v>
      </c>
      <c r="N439" s="687">
        <v>3.2587430389817027</v>
      </c>
      <c r="O439" s="687">
        <v>0</v>
      </c>
      <c r="P439" s="695">
        <v>0</v>
      </c>
      <c r="Q439" s="136"/>
      <c r="R439" s="136"/>
      <c r="S439" s="136"/>
      <c r="T439" s="142">
        <f t="shared" ref="T439:X439" si="433">C439-C438</f>
        <v>-1.3645574279309791E-2</v>
      </c>
      <c r="U439" s="142">
        <f t="shared" si="433"/>
        <v>1.6781040036053518E-3</v>
      </c>
      <c r="V439" s="142">
        <f t="shared" si="433"/>
        <v>-2.3756637151390425E-2</v>
      </c>
      <c r="W439" s="142">
        <f t="shared" si="433"/>
        <v>-9.2025260060975445E-2</v>
      </c>
      <c r="X439" s="142">
        <f t="shared" si="433"/>
        <v>0.13434065934065931</v>
      </c>
      <c r="Y439" s="142">
        <f t="shared" ref="Y439:AE439" si="434">H439-H438</f>
        <v>0</v>
      </c>
      <c r="Z439" s="143">
        <f t="shared" si="434"/>
        <v>-2.0100513173108236E-2</v>
      </c>
      <c r="AA439" s="142">
        <f t="shared" si="434"/>
        <v>-0.37299704490504482</v>
      </c>
      <c r="AB439" s="142">
        <f t="shared" si="434"/>
        <v>-1.3867646576405157E-2</v>
      </c>
      <c r="AC439" s="142">
        <f t="shared" si="434"/>
        <v>6.5419568363176861E-2</v>
      </c>
      <c r="AD439" s="142">
        <f t="shared" si="434"/>
        <v>-0.11957194504699942</v>
      </c>
      <c r="AE439" s="143">
        <f t="shared" si="434"/>
        <v>-7.4643576825454971E-3</v>
      </c>
    </row>
    <row r="440" spans="1:33">
      <c r="A440" s="668"/>
      <c r="B440" s="681" t="s">
        <v>843</v>
      </c>
      <c r="C440" s="687">
        <v>3.5627872020614126</v>
      </c>
      <c r="D440" s="694">
        <v>3.5341838979322482</v>
      </c>
      <c r="E440" s="694">
        <v>3.2234983885145025</v>
      </c>
      <c r="F440" s="694">
        <v>3.4087529047250191</v>
      </c>
      <c r="G440" s="694">
        <v>4.2174311926605501</v>
      </c>
      <c r="H440" s="694">
        <v>0</v>
      </c>
      <c r="I440" s="687">
        <v>3.4345005686125858</v>
      </c>
      <c r="J440" s="687">
        <v>3.7698795180722895</v>
      </c>
      <c r="K440" s="694">
        <v>3.8191677588466582</v>
      </c>
      <c r="L440" s="694">
        <v>3.1447240259740261</v>
      </c>
      <c r="M440" s="694">
        <v>3.0678723404255317</v>
      </c>
      <c r="N440" s="687">
        <v>3.657149666348904</v>
      </c>
      <c r="O440" s="687">
        <v>0</v>
      </c>
      <c r="P440" s="695">
        <v>0</v>
      </c>
      <c r="Q440" s="136"/>
      <c r="R440" s="136"/>
      <c r="S440" s="136"/>
      <c r="Z440" s="137"/>
      <c r="AE440" s="137"/>
    </row>
    <row r="441" spans="1:33">
      <c r="A441" s="668"/>
      <c r="B441" s="681" t="s">
        <v>844</v>
      </c>
      <c r="C441" s="687">
        <v>3.5071353949017965</v>
      </c>
      <c r="D441" s="694">
        <v>3.5847472527472526</v>
      </c>
      <c r="E441" s="694">
        <v>3.2626986379114649</v>
      </c>
      <c r="F441" s="694">
        <v>3.5437908496732029</v>
      </c>
      <c r="G441" s="694">
        <v>3.8583941605839409</v>
      </c>
      <c r="H441" s="694">
        <v>0</v>
      </c>
      <c r="I441" s="687">
        <v>3.4430046819058107</v>
      </c>
      <c r="J441" s="687">
        <v>3.6924406047516198</v>
      </c>
      <c r="K441" s="694">
        <v>3.833565891472869</v>
      </c>
      <c r="L441" s="694">
        <v>3.21353579175705</v>
      </c>
      <c r="M441" s="694">
        <v>2.8437086092715238</v>
      </c>
      <c r="N441" s="687">
        <v>3.6749734715533426</v>
      </c>
      <c r="O441" s="687">
        <v>0</v>
      </c>
      <c r="P441" s="695">
        <v>0</v>
      </c>
      <c r="Q441" s="136"/>
      <c r="R441" s="136"/>
      <c r="S441" s="136"/>
      <c r="T441" s="142">
        <f t="shared" ref="T441:X441" si="435">C441-C440</f>
        <v>-5.5651807159616151E-2</v>
      </c>
      <c r="U441" s="142">
        <f t="shared" si="435"/>
        <v>5.0563354815004402E-2</v>
      </c>
      <c r="V441" s="142">
        <f t="shared" si="435"/>
        <v>3.9200249396962317E-2</v>
      </c>
      <c r="W441" s="142">
        <f t="shared" si="435"/>
        <v>0.13503794494818377</v>
      </c>
      <c r="X441" s="142">
        <f t="shared" si="435"/>
        <v>-0.3590370320766092</v>
      </c>
      <c r="Y441" s="142">
        <f t="shared" ref="Y441:AE441" si="436">H441-H440</f>
        <v>0</v>
      </c>
      <c r="Z441" s="143">
        <f t="shared" si="436"/>
        <v>8.5041132932248686E-3</v>
      </c>
      <c r="AA441" s="142">
        <f t="shared" si="436"/>
        <v>-7.7438913320669656E-2</v>
      </c>
      <c r="AB441" s="142">
        <f t="shared" si="436"/>
        <v>1.4398132626210813E-2</v>
      </c>
      <c r="AC441" s="142">
        <f t="shared" si="436"/>
        <v>6.8811765783023837E-2</v>
      </c>
      <c r="AD441" s="142">
        <f t="shared" si="436"/>
        <v>-0.22416373115400789</v>
      </c>
      <c r="AE441" s="143">
        <f t="shared" si="436"/>
        <v>1.7823805204438603E-2</v>
      </c>
    </row>
    <row r="442" spans="1:33">
      <c r="A442" s="668"/>
      <c r="B442" s="681" t="s">
        <v>845</v>
      </c>
      <c r="C442" s="687">
        <v>0</v>
      </c>
      <c r="D442" s="694">
        <v>0</v>
      </c>
      <c r="E442" s="694">
        <v>0</v>
      </c>
      <c r="F442" s="694">
        <v>0</v>
      </c>
      <c r="G442" s="694">
        <v>0</v>
      </c>
      <c r="H442" s="694">
        <v>0</v>
      </c>
      <c r="I442" s="687">
        <v>0</v>
      </c>
      <c r="J442" s="687">
        <v>0</v>
      </c>
      <c r="K442" s="694">
        <v>0</v>
      </c>
      <c r="L442" s="694">
        <v>0</v>
      </c>
      <c r="M442" s="694">
        <v>0</v>
      </c>
      <c r="N442" s="687">
        <v>0</v>
      </c>
      <c r="O442" s="687">
        <v>0</v>
      </c>
      <c r="P442" s="695">
        <v>0</v>
      </c>
      <c r="Q442" s="136"/>
      <c r="R442" s="136"/>
      <c r="S442" s="136"/>
      <c r="Z442" s="137"/>
      <c r="AE442" s="137"/>
    </row>
    <row r="443" spans="1:33" ht="13.5" thickBot="1">
      <c r="A443" s="668"/>
      <c r="B443" s="681" t="s">
        <v>846</v>
      </c>
      <c r="C443" s="687">
        <v>0</v>
      </c>
      <c r="D443" s="694">
        <v>0</v>
      </c>
      <c r="E443" s="694">
        <v>0</v>
      </c>
      <c r="F443" s="694">
        <v>0</v>
      </c>
      <c r="G443" s="694">
        <v>0</v>
      </c>
      <c r="H443" s="694">
        <v>0</v>
      </c>
      <c r="I443" s="687">
        <v>0</v>
      </c>
      <c r="J443" s="687">
        <v>0</v>
      </c>
      <c r="K443" s="694">
        <v>0</v>
      </c>
      <c r="L443" s="694">
        <v>0</v>
      </c>
      <c r="M443" s="694">
        <v>0</v>
      </c>
      <c r="N443" s="687">
        <v>0</v>
      </c>
      <c r="O443" s="687">
        <v>0</v>
      </c>
      <c r="P443" s="695">
        <v>0</v>
      </c>
      <c r="Q443" s="136"/>
      <c r="R443" s="136"/>
      <c r="S443" s="136"/>
      <c r="T443" s="142">
        <f t="shared" ref="T443:X443" si="437">C443-C442</f>
        <v>0</v>
      </c>
      <c r="U443" s="142">
        <f t="shared" si="437"/>
        <v>0</v>
      </c>
      <c r="V443" s="142">
        <f t="shared" si="437"/>
        <v>0</v>
      </c>
      <c r="W443" s="142">
        <f t="shared" si="437"/>
        <v>0</v>
      </c>
      <c r="X443" s="142">
        <f t="shared" si="437"/>
        <v>0</v>
      </c>
      <c r="Y443" s="142">
        <f t="shared" ref="Y443:AE443" si="438">H443-H442</f>
        <v>0</v>
      </c>
      <c r="Z443" s="143">
        <f t="shared" si="438"/>
        <v>0</v>
      </c>
      <c r="AA443" s="142">
        <f t="shared" si="438"/>
        <v>0</v>
      </c>
      <c r="AB443" s="142">
        <f t="shared" si="438"/>
        <v>0</v>
      </c>
      <c r="AC443" s="142">
        <f t="shared" si="438"/>
        <v>0</v>
      </c>
      <c r="AD443" s="142">
        <f t="shared" si="438"/>
        <v>0</v>
      </c>
      <c r="AE443" s="143">
        <f t="shared" si="438"/>
        <v>0</v>
      </c>
    </row>
    <row r="444" spans="1:33" ht="13.5" thickTop="1">
      <c r="A444" s="668"/>
      <c r="B444" s="681" t="s">
        <v>847</v>
      </c>
      <c r="C444" s="687">
        <v>3.4076526857983818</v>
      </c>
      <c r="D444" s="694">
        <v>3.4961256995264742</v>
      </c>
      <c r="E444" s="694">
        <v>3.2360618719656769</v>
      </c>
      <c r="F444" s="694">
        <v>3.2297597042513866</v>
      </c>
      <c r="G444" s="694">
        <v>3.7368231046931415</v>
      </c>
      <c r="H444" s="694">
        <v>0</v>
      </c>
      <c r="I444" s="687">
        <v>3.3541095317025809</v>
      </c>
      <c r="J444" s="687">
        <v>3.7425174825174827</v>
      </c>
      <c r="K444" s="694">
        <v>3.7237200736648242</v>
      </c>
      <c r="L444" s="694">
        <v>2.9895354293758802</v>
      </c>
      <c r="M444" s="694">
        <v>2.7818474758324383</v>
      </c>
      <c r="N444" s="687">
        <v>3.5187958733254616</v>
      </c>
      <c r="O444" s="687">
        <v>0</v>
      </c>
      <c r="P444" s="695">
        <v>0</v>
      </c>
      <c r="Q444" s="150"/>
      <c r="R444" s="150"/>
      <c r="S444" s="150"/>
      <c r="T444" s="163"/>
      <c r="U444" s="163"/>
      <c r="V444" s="163"/>
      <c r="W444" s="163"/>
      <c r="X444" s="163"/>
      <c r="Y444" s="163"/>
      <c r="Z444" s="164"/>
      <c r="AA444" s="163"/>
      <c r="AB444" s="163"/>
      <c r="AC444" s="163"/>
      <c r="AD444" s="163"/>
      <c r="AE444" s="164"/>
      <c r="AF444" s="163"/>
    </row>
    <row r="445" spans="1:33" ht="13.5" thickBot="1">
      <c r="A445" s="668"/>
      <c r="B445" s="681" t="s">
        <v>848</v>
      </c>
      <c r="C445" s="687">
        <v>3.3827494709972123</v>
      </c>
      <c r="D445" s="694">
        <v>3.5136065105653911</v>
      </c>
      <c r="E445" s="694">
        <v>3.2363803448835071</v>
      </c>
      <c r="F445" s="694">
        <v>3.2652105470287287</v>
      </c>
      <c r="G445" s="694">
        <v>3.6877742946708465</v>
      </c>
      <c r="H445" s="694">
        <v>0</v>
      </c>
      <c r="I445" s="687">
        <v>3.3449890403282967</v>
      </c>
      <c r="J445" s="687">
        <v>3.5670553935860059</v>
      </c>
      <c r="K445" s="694">
        <v>3.7336870229007628</v>
      </c>
      <c r="L445" s="694">
        <v>3.0647257603327267</v>
      </c>
      <c r="M445" s="694">
        <v>2.6079734219269097</v>
      </c>
      <c r="N445" s="687">
        <v>3.5338422529132489</v>
      </c>
      <c r="O445" s="687">
        <v>0</v>
      </c>
      <c r="P445" s="695">
        <v>0</v>
      </c>
      <c r="Q445" s="157"/>
      <c r="R445" s="157"/>
      <c r="S445" s="157"/>
      <c r="T445" s="165">
        <f t="shared" ref="T445:X445" si="439">C445-C444</f>
        <v>-2.4903214801169415E-2</v>
      </c>
      <c r="U445" s="165">
        <f t="shared" si="439"/>
        <v>1.7480811038916855E-2</v>
      </c>
      <c r="V445" s="165">
        <f t="shared" si="439"/>
        <v>3.1847291783027032E-4</v>
      </c>
      <c r="W445" s="165">
        <f t="shared" si="439"/>
        <v>3.5450842777342118E-2</v>
      </c>
      <c r="X445" s="165">
        <f t="shared" si="439"/>
        <v>-4.9048810022294997E-2</v>
      </c>
      <c r="Y445" s="165">
        <f t="shared" ref="Y445:AE445" si="440">H445-H444</f>
        <v>0</v>
      </c>
      <c r="Z445" s="166">
        <f t="shared" si="440"/>
        <v>-9.1204913742841676E-3</v>
      </c>
      <c r="AA445" s="165">
        <f t="shared" si="440"/>
        <v>-0.17546208893147686</v>
      </c>
      <c r="AB445" s="165">
        <f t="shared" si="440"/>
        <v>9.9669492359386602E-3</v>
      </c>
      <c r="AC445" s="165">
        <f t="shared" si="440"/>
        <v>7.5190330956846463E-2</v>
      </c>
      <c r="AD445" s="165">
        <f t="shared" si="440"/>
        <v>-0.17387405390552857</v>
      </c>
      <c r="AE445" s="166">
        <f t="shared" si="440"/>
        <v>1.5046379587787317E-2</v>
      </c>
      <c r="AF445" s="167"/>
    </row>
    <row r="446" spans="1:33" ht="13.5" thickTop="1">
      <c r="A446" s="668"/>
      <c r="B446" s="681" t="s">
        <v>849</v>
      </c>
      <c r="C446" s="687">
        <v>2.7802836879432622</v>
      </c>
      <c r="D446" s="694">
        <v>5.4654343807763395</v>
      </c>
      <c r="E446" s="694">
        <v>4.0678639846743287</v>
      </c>
      <c r="F446" s="694">
        <v>4.7942598187311178</v>
      </c>
      <c r="G446" s="694">
        <v>4.4000000000000004</v>
      </c>
      <c r="H446" s="694">
        <v>0</v>
      </c>
      <c r="I446" s="687">
        <v>3.615604547020324</v>
      </c>
      <c r="J446" s="687">
        <v>2.1658953168044079</v>
      </c>
      <c r="K446" s="694">
        <v>3.7898412326439743</v>
      </c>
      <c r="L446" s="694">
        <v>3.1148312611012439</v>
      </c>
      <c r="M446" s="694">
        <v>2.6556675062972297</v>
      </c>
      <c r="N446" s="687">
        <v>3.5392603380555183</v>
      </c>
      <c r="O446" s="687">
        <v>0</v>
      </c>
      <c r="P446" s="695">
        <v>0</v>
      </c>
      <c r="Q446" s="136"/>
      <c r="R446" s="136"/>
      <c r="S446" s="136"/>
      <c r="Z446" s="137"/>
      <c r="AE446" s="137"/>
    </row>
    <row r="447" spans="1:33">
      <c r="A447" s="668"/>
      <c r="B447" s="681" t="s">
        <v>850</v>
      </c>
      <c r="C447" s="687">
        <v>2.9302333562113936</v>
      </c>
      <c r="D447" s="694">
        <v>5.9008620689655169</v>
      </c>
      <c r="E447" s="694">
        <v>4.5924183729939125</v>
      </c>
      <c r="F447" s="694">
        <v>5.2805825242718445</v>
      </c>
      <c r="G447" s="694">
        <v>5.98</v>
      </c>
      <c r="H447" s="694">
        <v>0</v>
      </c>
      <c r="I447" s="687">
        <v>3.9360055768560467</v>
      </c>
      <c r="J447" s="687">
        <v>2.0225083986562153</v>
      </c>
      <c r="K447" s="694">
        <v>3.5301537143163193</v>
      </c>
      <c r="L447" s="694">
        <v>3.0534551684751565</v>
      </c>
      <c r="M447" s="694">
        <v>2.7161797752808989</v>
      </c>
      <c r="N447" s="687">
        <v>3.3365677757744621</v>
      </c>
      <c r="O447" s="687">
        <v>0</v>
      </c>
      <c r="P447" s="695">
        <v>0</v>
      </c>
      <c r="Q447" s="136"/>
      <c r="R447" s="136"/>
      <c r="S447" s="136"/>
      <c r="T447" s="142">
        <f t="shared" ref="T447:X447" si="441">C447-C446</f>
        <v>0.14994966826813139</v>
      </c>
      <c r="U447" s="142">
        <f t="shared" si="441"/>
        <v>0.43542768818917743</v>
      </c>
      <c r="V447" s="142">
        <f t="shared" si="441"/>
        <v>0.52455438831958379</v>
      </c>
      <c r="W447" s="142">
        <f t="shared" si="441"/>
        <v>0.48632270554072665</v>
      </c>
      <c r="X447" s="142">
        <f t="shared" si="441"/>
        <v>1.58</v>
      </c>
      <c r="Y447" s="142">
        <f t="shared" ref="Y447:AE447" si="442">H447-H446</f>
        <v>0</v>
      </c>
      <c r="Z447" s="143">
        <f t="shared" si="442"/>
        <v>0.32040102983572272</v>
      </c>
      <c r="AA447" s="142">
        <f t="shared" si="442"/>
        <v>-0.1433869181481926</v>
      </c>
      <c r="AB447" s="142">
        <f t="shared" si="442"/>
        <v>-0.25968751832765502</v>
      </c>
      <c r="AC447" s="142">
        <f t="shared" si="442"/>
        <v>-6.1376092626087342E-2</v>
      </c>
      <c r="AD447" s="142">
        <f t="shared" si="442"/>
        <v>6.0512268983669237E-2</v>
      </c>
      <c r="AE447" s="143">
        <f t="shared" si="442"/>
        <v>-0.20269256228105625</v>
      </c>
      <c r="AF447" s="112"/>
    </row>
    <row r="448" spans="1:33">
      <c r="A448" s="668"/>
      <c r="B448" s="681" t="s">
        <v>851</v>
      </c>
      <c r="C448" s="687">
        <v>3.9555651164652206</v>
      </c>
      <c r="D448" s="694">
        <v>4.2090084876543212</v>
      </c>
      <c r="E448" s="694">
        <v>3.9660411356245056</v>
      </c>
      <c r="F448" s="694">
        <v>3.4528816986855406</v>
      </c>
      <c r="G448" s="694">
        <v>4.0138888888888884</v>
      </c>
      <c r="H448" s="694">
        <v>0</v>
      </c>
      <c r="I448" s="687">
        <v>3.9717140509829791</v>
      </c>
      <c r="J448" s="687">
        <v>3.9198172874209423</v>
      </c>
      <c r="K448" s="694">
        <v>4.0406614431486885</v>
      </c>
      <c r="L448" s="694">
        <v>3.3221857564817858</v>
      </c>
      <c r="M448" s="694">
        <v>2.8768445839874408</v>
      </c>
      <c r="N448" s="687">
        <v>3.8444198679374182</v>
      </c>
      <c r="O448" s="687">
        <v>0</v>
      </c>
      <c r="P448" s="695">
        <v>0</v>
      </c>
      <c r="Q448" s="136"/>
      <c r="R448" s="136"/>
      <c r="S448" s="136"/>
      <c r="Z448" s="137"/>
      <c r="AE448" s="137"/>
    </row>
    <row r="449" spans="1:33">
      <c r="A449" s="668"/>
      <c r="B449" s="681" t="s">
        <v>852</v>
      </c>
      <c r="C449" s="687">
        <v>3.9371207091810829</v>
      </c>
      <c r="D449" s="694">
        <v>4.1924346498759775</v>
      </c>
      <c r="E449" s="694">
        <v>3.9406486801565492</v>
      </c>
      <c r="F449" s="694">
        <v>3.3655942219304</v>
      </c>
      <c r="G449" s="694">
        <v>3.8368271954674222</v>
      </c>
      <c r="H449" s="694">
        <v>0</v>
      </c>
      <c r="I449" s="687">
        <v>3.9481703006295383</v>
      </c>
      <c r="J449" s="687">
        <v>3.7097615499254846</v>
      </c>
      <c r="K449" s="694">
        <v>3.9468614074447137</v>
      </c>
      <c r="L449" s="694">
        <v>3.3020737718850932</v>
      </c>
      <c r="M449" s="694">
        <v>2.7606382978723403</v>
      </c>
      <c r="N449" s="687">
        <v>3.763256075013206</v>
      </c>
      <c r="O449" s="687">
        <v>0</v>
      </c>
      <c r="P449" s="695">
        <v>0</v>
      </c>
      <c r="Q449" s="136"/>
      <c r="R449" s="136"/>
      <c r="S449" s="136"/>
      <c r="T449" s="142">
        <f t="shared" ref="T449:X449" si="443">C449-C448</f>
        <v>-1.8444407284137654E-2</v>
      </c>
      <c r="U449" s="142">
        <f t="shared" si="443"/>
        <v>-1.6573837778343758E-2</v>
      </c>
      <c r="V449" s="142">
        <f t="shared" si="443"/>
        <v>-2.5392455467956321E-2</v>
      </c>
      <c r="W449" s="142">
        <f t="shared" si="443"/>
        <v>-8.7287476755140592E-2</v>
      </c>
      <c r="X449" s="142">
        <f t="shared" si="443"/>
        <v>-0.17706169342146616</v>
      </c>
      <c r="Y449" s="142">
        <f t="shared" ref="Y449:AE449" si="444">H449-H448</f>
        <v>0</v>
      </c>
      <c r="Z449" s="143">
        <f t="shared" si="444"/>
        <v>-2.3543750353440807E-2</v>
      </c>
      <c r="AA449" s="142">
        <f t="shared" si="444"/>
        <v>-0.2100557374954577</v>
      </c>
      <c r="AB449" s="142">
        <f t="shared" si="444"/>
        <v>-9.3800035703974771E-2</v>
      </c>
      <c r="AC449" s="142">
        <f t="shared" si="444"/>
        <v>-2.0111984596692611E-2</v>
      </c>
      <c r="AD449" s="142">
        <f t="shared" si="444"/>
        <v>-0.11620628611510053</v>
      </c>
      <c r="AE449" s="143">
        <f t="shared" si="444"/>
        <v>-8.1163792924212164E-2</v>
      </c>
    </row>
    <row r="450" spans="1:33">
      <c r="A450" s="668"/>
      <c r="B450" s="681" t="s">
        <v>853</v>
      </c>
      <c r="C450" s="687">
        <v>3.6862556990881461</v>
      </c>
      <c r="D450" s="694">
        <v>3.7220948012232418</v>
      </c>
      <c r="E450" s="694">
        <v>3.437564344005021</v>
      </c>
      <c r="F450" s="694">
        <v>3.4367877629063099</v>
      </c>
      <c r="G450" s="694">
        <v>4.3165413533834585</v>
      </c>
      <c r="H450" s="694">
        <v>0</v>
      </c>
      <c r="I450" s="687">
        <v>3.5833256486565799</v>
      </c>
      <c r="J450" s="687">
        <v>3.4445112781954887</v>
      </c>
      <c r="K450" s="694">
        <v>4.274013989087047</v>
      </c>
      <c r="L450" s="694">
        <v>3.6080756638777731</v>
      </c>
      <c r="M450" s="694">
        <v>3.2137128072445025</v>
      </c>
      <c r="N450" s="687">
        <v>4.1015292497118594</v>
      </c>
      <c r="O450" s="687">
        <v>0</v>
      </c>
      <c r="P450" s="695">
        <v>0</v>
      </c>
      <c r="Q450" s="136"/>
      <c r="R450" s="136"/>
      <c r="S450" s="136"/>
      <c r="Z450" s="137"/>
      <c r="AE450" s="137"/>
    </row>
    <row r="451" spans="1:33">
      <c r="A451" s="668"/>
      <c r="B451" s="681" t="s">
        <v>854</v>
      </c>
      <c r="C451" s="687">
        <v>3.6113253463122428</v>
      </c>
      <c r="D451" s="694">
        <v>3.7695456252346973</v>
      </c>
      <c r="E451" s="694">
        <v>3.4836279970937278</v>
      </c>
      <c r="F451" s="694">
        <v>3.57498215560314</v>
      </c>
      <c r="G451" s="694">
        <v>3.9740963855421683</v>
      </c>
      <c r="H451" s="694">
        <v>0</v>
      </c>
      <c r="I451" s="687">
        <v>3.5838644040206713</v>
      </c>
      <c r="J451" s="687">
        <v>3.5424401634559257</v>
      </c>
      <c r="K451" s="694">
        <v>4.2641407005279977</v>
      </c>
      <c r="L451" s="694">
        <v>3.6359182169828705</v>
      </c>
      <c r="M451" s="694">
        <v>3.1373230373230379</v>
      </c>
      <c r="N451" s="687">
        <v>4.1055094361301805</v>
      </c>
      <c r="O451" s="687">
        <v>0</v>
      </c>
      <c r="P451" s="695">
        <v>0</v>
      </c>
      <c r="Q451" s="136"/>
      <c r="R451" s="136"/>
      <c r="S451" s="136"/>
      <c r="T451" s="142">
        <f t="shared" ref="T451:X451" si="445">C451-C450</f>
        <v>-7.4930352775903319E-2</v>
      </c>
      <c r="U451" s="142">
        <f t="shared" si="445"/>
        <v>4.7450824011455506E-2</v>
      </c>
      <c r="V451" s="142">
        <f t="shared" si="445"/>
        <v>4.6063653088706857E-2</v>
      </c>
      <c r="W451" s="142">
        <f t="shared" si="445"/>
        <v>0.13819439269683009</v>
      </c>
      <c r="X451" s="142">
        <f t="shared" si="445"/>
        <v>-0.34244496784129019</v>
      </c>
      <c r="Y451" s="169">
        <f t="shared" ref="Y451:AE451" si="446">H451-H450</f>
        <v>0</v>
      </c>
      <c r="Z451" s="143">
        <f t="shared" si="446"/>
        <v>5.3875536409142555E-4</v>
      </c>
      <c r="AA451" s="169">
        <f t="shared" si="446"/>
        <v>9.7928885260436971E-2</v>
      </c>
      <c r="AB451" s="169">
        <f t="shared" si="446"/>
        <v>-9.8732885590493424E-3</v>
      </c>
      <c r="AC451" s="169">
        <f t="shared" si="446"/>
        <v>2.7842553105097423E-2</v>
      </c>
      <c r="AD451" s="169">
        <f t="shared" si="446"/>
        <v>-7.6389769921464623E-2</v>
      </c>
      <c r="AE451" s="174">
        <f t="shared" si="446"/>
        <v>3.9801864183210967E-3</v>
      </c>
    </row>
    <row r="452" spans="1:33">
      <c r="A452" s="668"/>
      <c r="B452" s="681" t="s">
        <v>855</v>
      </c>
      <c r="C452" s="687">
        <v>3.9087008264462813</v>
      </c>
      <c r="D452" s="694">
        <v>4.1109057301293896</v>
      </c>
      <c r="E452" s="694">
        <v>3.8290146163612095</v>
      </c>
      <c r="F452" s="694">
        <v>3.4453421712647798</v>
      </c>
      <c r="G452" s="694">
        <v>4.0955375253549695</v>
      </c>
      <c r="H452" s="694">
        <v>0</v>
      </c>
      <c r="I452" s="687">
        <v>3.8876920147264187</v>
      </c>
      <c r="J452" s="687">
        <v>3.6423932124049152</v>
      </c>
      <c r="K452" s="694">
        <v>4.1700217219188378</v>
      </c>
      <c r="L452" s="694">
        <v>3.4577812284334022</v>
      </c>
      <c r="M452" s="694">
        <v>3.0040547142159255</v>
      </c>
      <c r="N452" s="687">
        <v>3.9823375957536635</v>
      </c>
      <c r="O452" s="687">
        <v>0</v>
      </c>
      <c r="P452" s="695">
        <v>0</v>
      </c>
      <c r="Q452" s="136"/>
      <c r="R452" s="136"/>
      <c r="S452" s="136"/>
      <c r="Z452" s="137"/>
      <c r="AE452" s="137"/>
    </row>
    <row r="453" spans="1:33" ht="13.5" thickBot="1">
      <c r="A453" s="668"/>
      <c r="B453" s="681" t="s">
        <v>856</v>
      </c>
      <c r="C453" s="687">
        <v>3.8808862968108828</v>
      </c>
      <c r="D453" s="694">
        <v>4.1067630277672116</v>
      </c>
      <c r="E453" s="694">
        <v>3.823717313173876</v>
      </c>
      <c r="F453" s="694">
        <v>3.4659199726402186</v>
      </c>
      <c r="G453" s="694">
        <v>3.8807321772639689</v>
      </c>
      <c r="H453" s="694">
        <v>0</v>
      </c>
      <c r="I453" s="687">
        <v>3.8694263145857888</v>
      </c>
      <c r="J453" s="687">
        <v>3.6159410801963996</v>
      </c>
      <c r="K453" s="694">
        <v>4.1219493177387925</v>
      </c>
      <c r="L453" s="694">
        <v>3.4622966760961811</v>
      </c>
      <c r="M453" s="694">
        <v>2.9070535267633812</v>
      </c>
      <c r="N453" s="687">
        <v>3.9462773229289874</v>
      </c>
      <c r="O453" s="687">
        <v>0</v>
      </c>
      <c r="P453" s="695">
        <v>0</v>
      </c>
      <c r="Q453" s="136"/>
      <c r="R453" s="136"/>
      <c r="S453" s="136"/>
      <c r="T453" s="111">
        <f t="shared" ref="T453:X453" si="447">C453-C452</f>
        <v>-2.7814529635398433E-2</v>
      </c>
      <c r="U453" s="111">
        <f t="shared" si="447"/>
        <v>-4.1427023621780634E-3</v>
      </c>
      <c r="V453" s="111">
        <f t="shared" si="447"/>
        <v>-5.2973031873335685E-3</v>
      </c>
      <c r="W453" s="111">
        <f t="shared" si="447"/>
        <v>2.0577801375438742E-2</v>
      </c>
      <c r="X453" s="111">
        <f t="shared" si="447"/>
        <v>-0.2148053480910006</v>
      </c>
      <c r="Y453" s="111">
        <f t="shared" ref="Y453:AE453" si="448">H453-H452</f>
        <v>0</v>
      </c>
      <c r="Z453" s="168">
        <f t="shared" si="448"/>
        <v>-1.8265700140629892E-2</v>
      </c>
      <c r="AA453" s="111">
        <f t="shared" si="448"/>
        <v>-2.6452132208515611E-2</v>
      </c>
      <c r="AB453" s="113">
        <f t="shared" si="448"/>
        <v>-4.8072404180045325E-2</v>
      </c>
      <c r="AC453" s="111">
        <f t="shared" si="448"/>
        <v>4.5154476627788931E-3</v>
      </c>
      <c r="AD453" s="111">
        <f t="shared" si="448"/>
        <v>-9.7001187452544269E-2</v>
      </c>
      <c r="AE453" s="180">
        <f t="shared" si="448"/>
        <v>-3.6060272824676165E-2</v>
      </c>
    </row>
    <row r="454" spans="1:33">
      <c r="A454" s="661" t="s">
        <v>686</v>
      </c>
      <c r="B454" s="660" t="s">
        <v>825</v>
      </c>
      <c r="C454" s="688">
        <v>4.5705128205128194</v>
      </c>
      <c r="D454" s="692">
        <v>4.0454545454545503</v>
      </c>
      <c r="E454" s="692">
        <v>4.3717948717948714</v>
      </c>
      <c r="F454" s="692">
        <v>4.8292682926829302</v>
      </c>
      <c r="G454" s="692">
        <v>4.333333333333333</v>
      </c>
      <c r="H454" s="692">
        <v>9</v>
      </c>
      <c r="I454" s="688">
        <v>4.528239202657808</v>
      </c>
      <c r="J454" s="688">
        <v>0</v>
      </c>
      <c r="K454" s="692">
        <v>2.8414285714285725</v>
      </c>
      <c r="L454" s="692">
        <v>2.7843822843822839</v>
      </c>
      <c r="M454" s="692">
        <v>2.8353751914241956</v>
      </c>
      <c r="N454" s="688">
        <v>2.8175033921302584</v>
      </c>
      <c r="O454" s="688">
        <v>0</v>
      </c>
      <c r="P454" s="693">
        <v>0</v>
      </c>
      <c r="Q454" s="136"/>
      <c r="R454" s="136"/>
      <c r="S454" s="136"/>
      <c r="T454" s="136" t="s">
        <v>1037</v>
      </c>
      <c r="Z454" s="137"/>
      <c r="AE454" s="137"/>
    </row>
    <row r="455" spans="1:33">
      <c r="A455" s="668"/>
      <c r="B455" s="702" t="s">
        <v>826</v>
      </c>
      <c r="C455" s="703">
        <v>4.5000000000000018</v>
      </c>
      <c r="D455" s="704">
        <v>3.7857142857142896</v>
      </c>
      <c r="E455" s="704">
        <v>4.4843749999999956</v>
      </c>
      <c r="F455" s="704">
        <v>5.2777777777777803</v>
      </c>
      <c r="G455" s="704">
        <v>4</v>
      </c>
      <c r="H455" s="704">
        <v>0</v>
      </c>
      <c r="I455" s="703">
        <v>4.5464684014869885</v>
      </c>
      <c r="J455" s="703">
        <v>0</v>
      </c>
      <c r="K455" s="704">
        <v>2.882496940024478</v>
      </c>
      <c r="L455" s="704">
        <v>3.0412121212121219</v>
      </c>
      <c r="M455" s="704">
        <v>3.1418234442836463</v>
      </c>
      <c r="N455" s="703">
        <v>3.0154307758251173</v>
      </c>
      <c r="O455" s="703">
        <v>0</v>
      </c>
      <c r="P455" s="705">
        <v>0</v>
      </c>
      <c r="Q455" s="136"/>
      <c r="R455" s="136"/>
      <c r="S455" s="136"/>
      <c r="T455" s="142">
        <f t="shared" ref="T455:X455" si="449">C455-C454</f>
        <v>-7.0512820512817598E-2</v>
      </c>
      <c r="U455" s="142">
        <f t="shared" si="449"/>
        <v>-0.25974025974026071</v>
      </c>
      <c r="V455" s="142">
        <f t="shared" si="449"/>
        <v>0.1125801282051242</v>
      </c>
      <c r="W455" s="142">
        <f t="shared" si="449"/>
        <v>0.44850948509485011</v>
      </c>
      <c r="X455" s="169">
        <f t="shared" si="449"/>
        <v>-0.33333333333333304</v>
      </c>
      <c r="Y455" s="169">
        <f t="shared" ref="Y455:AE455" si="450">H455-H454</f>
        <v>-9</v>
      </c>
      <c r="Z455" s="143">
        <f t="shared" si="450"/>
        <v>1.8229198829180504E-2</v>
      </c>
      <c r="AA455" s="142">
        <f t="shared" si="450"/>
        <v>0</v>
      </c>
      <c r="AB455" s="142">
        <f t="shared" si="450"/>
        <v>4.1068368595905458E-2</v>
      </c>
      <c r="AC455" s="142">
        <f t="shared" si="450"/>
        <v>0.25682983682983807</v>
      </c>
      <c r="AD455" s="142">
        <f t="shared" si="450"/>
        <v>0.30644825285945076</v>
      </c>
      <c r="AE455" s="143">
        <f t="shared" si="450"/>
        <v>0.19792738369485896</v>
      </c>
      <c r="AG455" s="67" t="s">
        <v>786</v>
      </c>
    </row>
    <row r="456" spans="1:33">
      <c r="A456" s="668"/>
      <c r="B456" s="681" t="s">
        <v>827</v>
      </c>
      <c r="C456" s="687">
        <v>4.833333333333333</v>
      </c>
      <c r="D456" s="716">
        <v>0</v>
      </c>
      <c r="E456" s="716">
        <v>0</v>
      </c>
      <c r="F456" s="716">
        <v>0</v>
      </c>
      <c r="G456" s="716">
        <v>0</v>
      </c>
      <c r="H456" s="716">
        <v>0</v>
      </c>
      <c r="I456" s="687">
        <v>4.833333333333333</v>
      </c>
      <c r="J456" s="687">
        <v>0</v>
      </c>
      <c r="K456" s="716">
        <v>4.0714285714285703</v>
      </c>
      <c r="L456" s="716">
        <v>3.853242320819112</v>
      </c>
      <c r="M456" s="716">
        <v>4.3693181818181825</v>
      </c>
      <c r="N456" s="687">
        <v>4.0622918465523608</v>
      </c>
      <c r="O456" s="687">
        <v>0</v>
      </c>
      <c r="P456" s="695">
        <v>0</v>
      </c>
      <c r="Q456" s="136"/>
      <c r="R456" s="136"/>
      <c r="S456" s="136"/>
      <c r="Z456" s="137"/>
      <c r="AE456" s="137"/>
    </row>
    <row r="457" spans="1:33">
      <c r="A457" s="668"/>
      <c r="B457" s="681" t="s">
        <v>828</v>
      </c>
      <c r="C457" s="687">
        <v>5.666666666666667</v>
      </c>
      <c r="D457" s="694">
        <v>0</v>
      </c>
      <c r="E457" s="694">
        <v>0</v>
      </c>
      <c r="F457" s="694">
        <v>0</v>
      </c>
      <c r="G457" s="694">
        <v>0</v>
      </c>
      <c r="H457" s="694">
        <v>22</v>
      </c>
      <c r="I457" s="687">
        <v>9.75</v>
      </c>
      <c r="J457" s="687">
        <v>0</v>
      </c>
      <c r="K457" s="694">
        <v>3.993650793650795</v>
      </c>
      <c r="L457" s="694">
        <v>4.2508591065292114</v>
      </c>
      <c r="M457" s="694">
        <v>4.5923913043478271</v>
      </c>
      <c r="N457" s="687">
        <v>4.227848101265824</v>
      </c>
      <c r="O457" s="687">
        <v>0</v>
      </c>
      <c r="P457" s="695">
        <v>0</v>
      </c>
      <c r="Q457" s="136"/>
      <c r="R457" s="136"/>
      <c r="S457" s="136"/>
      <c r="T457" s="142">
        <f t="shared" ref="T457:X457" si="451">C457-C456</f>
        <v>0.83333333333333393</v>
      </c>
      <c r="U457" s="142">
        <f t="shared" si="451"/>
        <v>0</v>
      </c>
      <c r="V457" s="169">
        <f t="shared" si="451"/>
        <v>0</v>
      </c>
      <c r="W457" s="142">
        <f t="shared" si="451"/>
        <v>0</v>
      </c>
      <c r="X457" s="142">
        <f t="shared" si="451"/>
        <v>0</v>
      </c>
      <c r="Y457" s="169">
        <f t="shared" ref="Y457:AE457" si="452">H457-H456</f>
        <v>22</v>
      </c>
      <c r="Z457" s="143">
        <f t="shared" si="452"/>
        <v>4.916666666666667</v>
      </c>
      <c r="AA457" s="142">
        <f t="shared" si="452"/>
        <v>0</v>
      </c>
      <c r="AB457" s="142">
        <f t="shared" si="452"/>
        <v>-7.7777777777775281E-2</v>
      </c>
      <c r="AC457" s="142">
        <f t="shared" si="452"/>
        <v>0.3976167857100994</v>
      </c>
      <c r="AD457" s="142">
        <f t="shared" si="452"/>
        <v>0.22307312252964451</v>
      </c>
      <c r="AE457" s="143">
        <f t="shared" si="452"/>
        <v>0.16555625471346325</v>
      </c>
      <c r="AG457" s="67" t="s">
        <v>789</v>
      </c>
    </row>
    <row r="458" spans="1:33">
      <c r="A458" s="668"/>
      <c r="B458" s="681" t="s">
        <v>829</v>
      </c>
      <c r="C458" s="687">
        <v>0</v>
      </c>
      <c r="D458" s="694">
        <v>0</v>
      </c>
      <c r="E458" s="694">
        <v>0</v>
      </c>
      <c r="F458" s="694">
        <v>0</v>
      </c>
      <c r="G458" s="694">
        <v>0</v>
      </c>
      <c r="H458" s="694">
        <v>0</v>
      </c>
      <c r="I458" s="687">
        <v>0</v>
      </c>
      <c r="J458" s="687">
        <v>0</v>
      </c>
      <c r="K458" s="694">
        <v>0</v>
      </c>
      <c r="L458" s="694">
        <v>0</v>
      </c>
      <c r="M458" s="694">
        <v>0</v>
      </c>
      <c r="N458" s="687">
        <v>0</v>
      </c>
      <c r="O458" s="687">
        <v>0</v>
      </c>
      <c r="P458" s="695">
        <v>0</v>
      </c>
      <c r="Q458" s="136"/>
      <c r="R458" s="136"/>
      <c r="S458" s="136"/>
      <c r="Z458" s="137"/>
      <c r="AE458" s="137"/>
    </row>
    <row r="459" spans="1:33" ht="13.5" thickBot="1">
      <c r="A459" s="668"/>
      <c r="B459" s="681" t="s">
        <v>830</v>
      </c>
      <c r="C459" s="687">
        <v>0</v>
      </c>
      <c r="D459" s="694">
        <v>0</v>
      </c>
      <c r="E459" s="694">
        <v>0</v>
      </c>
      <c r="F459" s="694">
        <v>0</v>
      </c>
      <c r="G459" s="694">
        <v>0</v>
      </c>
      <c r="H459" s="694">
        <v>0</v>
      </c>
      <c r="I459" s="687">
        <v>0</v>
      </c>
      <c r="J459" s="687">
        <v>0</v>
      </c>
      <c r="K459" s="694">
        <v>0</v>
      </c>
      <c r="L459" s="694">
        <v>0</v>
      </c>
      <c r="M459" s="694">
        <v>0</v>
      </c>
      <c r="N459" s="687">
        <v>0</v>
      </c>
      <c r="O459" s="687">
        <v>0</v>
      </c>
      <c r="P459" s="695">
        <v>0</v>
      </c>
      <c r="Q459" s="136"/>
      <c r="R459" s="136"/>
      <c r="S459" s="136"/>
      <c r="T459" s="142">
        <f t="shared" ref="T459:X459" si="453">C459-C458</f>
        <v>0</v>
      </c>
      <c r="U459" s="142">
        <f t="shared" si="453"/>
        <v>0</v>
      </c>
      <c r="V459" s="142">
        <f t="shared" si="453"/>
        <v>0</v>
      </c>
      <c r="W459" s="142">
        <f t="shared" si="453"/>
        <v>0</v>
      </c>
      <c r="X459" s="142">
        <f t="shared" si="453"/>
        <v>0</v>
      </c>
      <c r="Y459" s="142">
        <f t="shared" ref="Y459:AE459" si="454">H459-H458</f>
        <v>0</v>
      </c>
      <c r="Z459" s="143">
        <f t="shared" si="454"/>
        <v>0</v>
      </c>
      <c r="AA459" s="142">
        <f t="shared" si="454"/>
        <v>0</v>
      </c>
      <c r="AB459" s="142">
        <f t="shared" si="454"/>
        <v>0</v>
      </c>
      <c r="AC459" s="142">
        <f t="shared" si="454"/>
        <v>0</v>
      </c>
      <c r="AD459" s="142">
        <f t="shared" si="454"/>
        <v>0</v>
      </c>
      <c r="AE459" s="143">
        <f t="shared" si="454"/>
        <v>0</v>
      </c>
    </row>
    <row r="460" spans="1:33" ht="13.5" thickTop="1">
      <c r="A460" s="668"/>
      <c r="B460" s="709" t="s">
        <v>831</v>
      </c>
      <c r="C460" s="710">
        <v>4.5754716981132058</v>
      </c>
      <c r="D460" s="711">
        <v>4.0454545454545503</v>
      </c>
      <c r="E460" s="711">
        <v>4.3717948717948714</v>
      </c>
      <c r="F460" s="711">
        <v>4.8292682926829302</v>
      </c>
      <c r="G460" s="711">
        <v>4.333333333333333</v>
      </c>
      <c r="H460" s="711">
        <v>9</v>
      </c>
      <c r="I460" s="710">
        <v>4.53125</v>
      </c>
      <c r="J460" s="710">
        <v>0</v>
      </c>
      <c r="K460" s="711">
        <v>3.1670168067226894</v>
      </c>
      <c r="L460" s="711">
        <v>3.0564726324934832</v>
      </c>
      <c r="M460" s="711">
        <v>3.1839160839160829</v>
      </c>
      <c r="N460" s="710">
        <v>3.1287005057357837</v>
      </c>
      <c r="O460" s="710">
        <v>0</v>
      </c>
      <c r="P460" s="712">
        <v>0</v>
      </c>
      <c r="Q460" s="150"/>
      <c r="R460" s="150"/>
      <c r="S460" s="150"/>
      <c r="T460" s="163"/>
      <c r="U460" s="163"/>
      <c r="V460" s="163"/>
      <c r="W460" s="163"/>
      <c r="X460" s="163"/>
      <c r="Y460" s="163"/>
      <c r="Z460" s="164"/>
      <c r="AA460" s="163"/>
      <c r="AB460" s="163"/>
      <c r="AC460" s="163"/>
      <c r="AD460" s="163"/>
      <c r="AE460" s="164"/>
      <c r="AF460" s="163"/>
    </row>
    <row r="461" spans="1:33" ht="13.5" thickBot="1">
      <c r="A461" s="668"/>
      <c r="B461" s="709" t="s">
        <v>832</v>
      </c>
      <c r="C461" s="710">
        <v>4.5234899328859077</v>
      </c>
      <c r="D461" s="711">
        <v>3.7857142857142896</v>
      </c>
      <c r="E461" s="711">
        <v>4.4843749999999956</v>
      </c>
      <c r="F461" s="711">
        <v>5.2777777777777803</v>
      </c>
      <c r="G461" s="711">
        <v>4</v>
      </c>
      <c r="H461" s="711">
        <v>22</v>
      </c>
      <c r="I461" s="710">
        <v>4.6227106227106223</v>
      </c>
      <c r="J461" s="710">
        <v>0</v>
      </c>
      <c r="K461" s="711">
        <v>3.1916961130742045</v>
      </c>
      <c r="L461" s="711">
        <v>3.3566308243727603</v>
      </c>
      <c r="M461" s="711">
        <v>3.4468571428571431</v>
      </c>
      <c r="N461" s="710">
        <v>3.3221261607428758</v>
      </c>
      <c r="O461" s="710">
        <v>0</v>
      </c>
      <c r="P461" s="712">
        <v>0</v>
      </c>
      <c r="Q461" s="157"/>
      <c r="R461" s="157"/>
      <c r="S461" s="157"/>
      <c r="T461" s="165">
        <f t="shared" ref="T461:X461" si="455">C461-C460</f>
        <v>-5.1981765227298027E-2</v>
      </c>
      <c r="U461" s="165">
        <f t="shared" si="455"/>
        <v>-0.25974025974026071</v>
      </c>
      <c r="V461" s="165">
        <f t="shared" si="455"/>
        <v>0.1125801282051242</v>
      </c>
      <c r="W461" s="165">
        <f t="shared" si="455"/>
        <v>0.44850948509485011</v>
      </c>
      <c r="X461" s="177">
        <f t="shared" si="455"/>
        <v>-0.33333333333333304</v>
      </c>
      <c r="Y461" s="165">
        <f t="shared" ref="Y461:AE461" si="456">H461-H460</f>
        <v>13</v>
      </c>
      <c r="Z461" s="166">
        <f t="shared" si="456"/>
        <v>9.1460622710622275E-2</v>
      </c>
      <c r="AA461" s="165">
        <f t="shared" si="456"/>
        <v>0</v>
      </c>
      <c r="AB461" s="165">
        <f t="shared" si="456"/>
        <v>2.4679306351515162E-2</v>
      </c>
      <c r="AC461" s="165">
        <f t="shared" si="456"/>
        <v>0.30015819187927706</v>
      </c>
      <c r="AD461" s="165">
        <f t="shared" si="456"/>
        <v>0.26294105894106012</v>
      </c>
      <c r="AE461" s="166">
        <f t="shared" si="456"/>
        <v>0.19342565500709208</v>
      </c>
      <c r="AF461" s="167"/>
      <c r="AG461" s="67" t="s">
        <v>786</v>
      </c>
    </row>
    <row r="462" spans="1:33" ht="13.5" thickTop="1">
      <c r="A462" s="668"/>
      <c r="B462" s="681" t="s">
        <v>833</v>
      </c>
      <c r="C462" s="687">
        <v>4.5027197699137167</v>
      </c>
      <c r="D462" s="694">
        <v>4.0978260869565197</v>
      </c>
      <c r="E462" s="694">
        <v>4.4600925390399064</v>
      </c>
      <c r="F462" s="694">
        <v>5.8017751479289901</v>
      </c>
      <c r="G462" s="694">
        <v>4.2457052441229681</v>
      </c>
      <c r="H462" s="694">
        <v>4.5791666666666702</v>
      </c>
      <c r="I462" s="687">
        <v>4.4670445087392485</v>
      </c>
      <c r="J462" s="687">
        <v>0</v>
      </c>
      <c r="K462" s="694">
        <v>3.9831369362047964</v>
      </c>
      <c r="L462" s="694">
        <v>4.0340586565752119</v>
      </c>
      <c r="M462" s="694">
        <v>4.2911798396334486</v>
      </c>
      <c r="N462" s="687">
        <v>4.0339051267105237</v>
      </c>
      <c r="O462" s="687">
        <v>0</v>
      </c>
      <c r="P462" s="695">
        <v>0</v>
      </c>
      <c r="Q462" s="136"/>
      <c r="R462" s="136"/>
      <c r="S462" s="136"/>
      <c r="Z462" s="137"/>
      <c r="AE462" s="137"/>
    </row>
    <row r="463" spans="1:33">
      <c r="A463" s="668"/>
      <c r="B463" s="681" t="s">
        <v>834</v>
      </c>
      <c r="C463" s="687">
        <v>4.4938755369789867</v>
      </c>
      <c r="D463" s="694">
        <v>4.0685335298452499</v>
      </c>
      <c r="E463" s="694">
        <v>4.479733587059946</v>
      </c>
      <c r="F463" s="694">
        <v>5.5230769230769203</v>
      </c>
      <c r="G463" s="694">
        <v>4.3061272217025257</v>
      </c>
      <c r="H463" s="694">
        <v>4.5503875968992196</v>
      </c>
      <c r="I463" s="687">
        <v>4.4669693530079471</v>
      </c>
      <c r="J463" s="687">
        <v>0</v>
      </c>
      <c r="K463" s="694">
        <v>4.0657196969696958</v>
      </c>
      <c r="L463" s="694">
        <v>3.9003623188405783</v>
      </c>
      <c r="M463" s="694">
        <v>3.9616141732283459</v>
      </c>
      <c r="N463" s="687">
        <v>4.0103480714957662</v>
      </c>
      <c r="O463" s="687">
        <v>0</v>
      </c>
      <c r="P463" s="695">
        <v>0</v>
      </c>
      <c r="Q463" s="136"/>
      <c r="R463" s="136"/>
      <c r="S463" s="136"/>
      <c r="T463" s="142">
        <f t="shared" ref="T463:X463" si="457">C463-C462</f>
        <v>-8.844232934730023E-3</v>
      </c>
      <c r="U463" s="142">
        <f t="shared" si="457"/>
        <v>-2.9292557111269879E-2</v>
      </c>
      <c r="V463" s="142">
        <f t="shared" si="457"/>
        <v>1.964104802003952E-2</v>
      </c>
      <c r="W463" s="142">
        <f t="shared" si="457"/>
        <v>-0.27869822485206974</v>
      </c>
      <c r="X463" s="142">
        <f t="shared" si="457"/>
        <v>6.0421977579557584E-2</v>
      </c>
      <c r="Y463" s="142">
        <f t="shared" ref="Y463:AE463" si="458">H463-H462</f>
        <v>-2.8779069767450594E-2</v>
      </c>
      <c r="Z463" s="143">
        <f t="shared" si="458"/>
        <v>-7.5155731301457251E-5</v>
      </c>
      <c r="AA463" s="142">
        <f t="shared" si="458"/>
        <v>0</v>
      </c>
      <c r="AB463" s="142">
        <f t="shared" si="458"/>
        <v>8.2582760764899454E-2</v>
      </c>
      <c r="AC463" s="142">
        <f t="shared" si="458"/>
        <v>-0.13369633773463363</v>
      </c>
      <c r="AD463" s="142">
        <f t="shared" si="458"/>
        <v>-0.32956566640510276</v>
      </c>
      <c r="AE463" s="143">
        <f t="shared" si="458"/>
        <v>-2.3557055214757483E-2</v>
      </c>
    </row>
    <row r="464" spans="1:33">
      <c r="A464" s="668"/>
      <c r="B464" s="681" t="s">
        <v>835</v>
      </c>
      <c r="C464" s="687">
        <v>6.5159574468085104</v>
      </c>
      <c r="D464" s="694">
        <v>4.2</v>
      </c>
      <c r="E464" s="694">
        <v>5.444444444444442</v>
      </c>
      <c r="F464" s="694">
        <v>7.0714285714285703</v>
      </c>
      <c r="G464" s="694">
        <v>5.0086206896551762</v>
      </c>
      <c r="H464" s="694">
        <v>4.375</v>
      </c>
      <c r="I464" s="687">
        <v>6.1439252336448602</v>
      </c>
      <c r="J464" s="687">
        <v>0</v>
      </c>
      <c r="K464" s="694">
        <v>6.2034086698777324</v>
      </c>
      <c r="L464" s="694">
        <v>6.6858789625360213</v>
      </c>
      <c r="M464" s="694">
        <v>8.9388813565110556</v>
      </c>
      <c r="N464" s="687">
        <v>6.6142896543960381</v>
      </c>
      <c r="O464" s="687">
        <v>0</v>
      </c>
      <c r="P464" s="695">
        <v>0</v>
      </c>
      <c r="Q464" s="136"/>
      <c r="R464" s="136"/>
      <c r="S464" s="136"/>
      <c r="Z464" s="137"/>
      <c r="AE464" s="137"/>
    </row>
    <row r="465" spans="1:32">
      <c r="A465" s="668"/>
      <c r="B465" s="681" t="s">
        <v>836</v>
      </c>
      <c r="C465" s="687">
        <v>6.1519274376417217</v>
      </c>
      <c r="D465" s="694">
        <v>4.6666666666666696</v>
      </c>
      <c r="E465" s="694">
        <v>5.69</v>
      </c>
      <c r="F465" s="694">
        <v>6.7708333333333313</v>
      </c>
      <c r="G465" s="694">
        <v>5.0833333333333366</v>
      </c>
      <c r="H465" s="694">
        <v>4.5555555555555598</v>
      </c>
      <c r="I465" s="687">
        <v>5.9572368421052619</v>
      </c>
      <c r="J465" s="687">
        <v>0</v>
      </c>
      <c r="K465" s="694">
        <v>6.1135125317835106</v>
      </c>
      <c r="L465" s="694">
        <v>6.5554455445544537</v>
      </c>
      <c r="M465" s="694">
        <v>7.9577114427860751</v>
      </c>
      <c r="N465" s="687">
        <v>6.3986794717887161</v>
      </c>
      <c r="O465" s="687">
        <v>0</v>
      </c>
      <c r="P465" s="695">
        <v>0</v>
      </c>
      <c r="Q465" s="136"/>
      <c r="R465" s="136"/>
      <c r="S465" s="136"/>
      <c r="T465" s="142">
        <f t="shared" ref="T465:X465" si="459">C465-C464</f>
        <v>-0.36403000916678874</v>
      </c>
      <c r="U465" s="142">
        <f t="shared" si="459"/>
        <v>0.46666666666666945</v>
      </c>
      <c r="V465" s="142">
        <f t="shared" si="459"/>
        <v>0.24555555555555841</v>
      </c>
      <c r="W465" s="142">
        <f t="shared" si="459"/>
        <v>-0.30059523809523903</v>
      </c>
      <c r="X465" s="142">
        <f t="shared" si="459"/>
        <v>7.471264367816044E-2</v>
      </c>
      <c r="Y465" s="142">
        <f t="shared" ref="Y465:AE465" si="460">H465-H464</f>
        <v>0.1805555555555598</v>
      </c>
      <c r="Z465" s="143">
        <f t="shared" si="460"/>
        <v>-0.18668839153959826</v>
      </c>
      <c r="AA465" s="142">
        <f t="shared" si="460"/>
        <v>0</v>
      </c>
      <c r="AB465" s="142">
        <f t="shared" si="460"/>
        <v>-8.9896138094221811E-2</v>
      </c>
      <c r="AC465" s="142">
        <f t="shared" si="460"/>
        <v>-0.1304334179815676</v>
      </c>
      <c r="AD465" s="142">
        <f t="shared" si="460"/>
        <v>-0.98116991372498052</v>
      </c>
      <c r="AE465" s="143">
        <f t="shared" si="460"/>
        <v>-0.21561018260732201</v>
      </c>
    </row>
    <row r="466" spans="1:32">
      <c r="A466" s="668"/>
      <c r="B466" s="681" t="s">
        <v>837</v>
      </c>
      <c r="C466" s="687">
        <v>0</v>
      </c>
      <c r="D466" s="694">
        <v>0</v>
      </c>
      <c r="E466" s="694">
        <v>0</v>
      </c>
      <c r="F466" s="694">
        <v>0</v>
      </c>
      <c r="G466" s="694">
        <v>0</v>
      </c>
      <c r="H466" s="694">
        <v>0</v>
      </c>
      <c r="I466" s="687">
        <v>0</v>
      </c>
      <c r="J466" s="687">
        <v>0</v>
      </c>
      <c r="K466" s="694">
        <v>0</v>
      </c>
      <c r="L466" s="694">
        <v>0</v>
      </c>
      <c r="M466" s="694">
        <v>0</v>
      </c>
      <c r="N466" s="687">
        <v>0</v>
      </c>
      <c r="O466" s="687">
        <v>0</v>
      </c>
      <c r="P466" s="695">
        <v>0</v>
      </c>
      <c r="Q466" s="136"/>
      <c r="R466" s="136"/>
      <c r="S466" s="136"/>
      <c r="Z466" s="137"/>
      <c r="AE466" s="137"/>
    </row>
    <row r="467" spans="1:32" ht="13.5" thickBot="1">
      <c r="A467" s="668"/>
      <c r="B467" s="681" t="s">
        <v>838</v>
      </c>
      <c r="C467" s="687">
        <v>0</v>
      </c>
      <c r="D467" s="694">
        <v>0</v>
      </c>
      <c r="E467" s="694">
        <v>0</v>
      </c>
      <c r="F467" s="694">
        <v>0</v>
      </c>
      <c r="G467" s="694">
        <v>0</v>
      </c>
      <c r="H467" s="694">
        <v>0</v>
      </c>
      <c r="I467" s="687">
        <v>0</v>
      </c>
      <c r="J467" s="687">
        <v>0</v>
      </c>
      <c r="K467" s="694">
        <v>0</v>
      </c>
      <c r="L467" s="694">
        <v>0</v>
      </c>
      <c r="M467" s="694">
        <v>0</v>
      </c>
      <c r="N467" s="687">
        <v>0</v>
      </c>
      <c r="O467" s="687">
        <v>0</v>
      </c>
      <c r="P467" s="695">
        <v>0</v>
      </c>
      <c r="Q467" s="136"/>
      <c r="R467" s="136"/>
      <c r="S467" s="136"/>
      <c r="T467" s="142">
        <f t="shared" ref="T467:X467" si="461">C467-C466</f>
        <v>0</v>
      </c>
      <c r="U467" s="142">
        <f t="shared" si="461"/>
        <v>0</v>
      </c>
      <c r="V467" s="142">
        <f t="shared" si="461"/>
        <v>0</v>
      </c>
      <c r="W467" s="142">
        <f t="shared" si="461"/>
        <v>0</v>
      </c>
      <c r="X467" s="142">
        <f t="shared" si="461"/>
        <v>0</v>
      </c>
      <c r="Y467" s="142">
        <f t="shared" ref="Y467:AE467" si="462">H467-H466</f>
        <v>0</v>
      </c>
      <c r="Z467" s="143">
        <f t="shared" si="462"/>
        <v>0</v>
      </c>
      <c r="AA467" s="142">
        <f t="shared" si="462"/>
        <v>0</v>
      </c>
      <c r="AB467" s="142">
        <f t="shared" si="462"/>
        <v>0</v>
      </c>
      <c r="AC467" s="142">
        <f t="shared" si="462"/>
        <v>0</v>
      </c>
      <c r="AD467" s="142">
        <f t="shared" si="462"/>
        <v>0</v>
      </c>
      <c r="AE467" s="143">
        <f t="shared" si="462"/>
        <v>0</v>
      </c>
    </row>
    <row r="468" spans="1:32" ht="13.5" thickTop="1">
      <c r="A468" s="668"/>
      <c r="B468" s="681" t="s">
        <v>839</v>
      </c>
      <c r="C468" s="687">
        <v>4.5489615149664013</v>
      </c>
      <c r="D468" s="694">
        <v>4.0981949458483733</v>
      </c>
      <c r="E468" s="694">
        <v>4.4752277904328004</v>
      </c>
      <c r="F468" s="694">
        <v>5.8275362318840545</v>
      </c>
      <c r="G468" s="694">
        <v>4.2651982378854649</v>
      </c>
      <c r="H468" s="694">
        <v>4.5664062500000036</v>
      </c>
      <c r="I468" s="687">
        <v>4.5018629201272988</v>
      </c>
      <c r="J468" s="687">
        <v>0</v>
      </c>
      <c r="K468" s="694">
        <v>5.1444767441860471</v>
      </c>
      <c r="L468" s="694">
        <v>5.3498570066730213</v>
      </c>
      <c r="M468" s="694">
        <v>6.5150800278168193</v>
      </c>
      <c r="N468" s="687">
        <v>5.3527753329103129</v>
      </c>
      <c r="O468" s="687">
        <v>0</v>
      </c>
      <c r="P468" s="695">
        <v>0</v>
      </c>
      <c r="Q468" s="150"/>
      <c r="R468" s="150"/>
      <c r="S468" s="150"/>
      <c r="T468" s="163"/>
      <c r="U468" s="163"/>
      <c r="V468" s="163"/>
      <c r="W468" s="163"/>
      <c r="X468" s="163"/>
      <c r="Y468" s="163"/>
      <c r="Z468" s="164"/>
      <c r="AA468" s="163"/>
      <c r="AB468" s="163"/>
      <c r="AC468" s="163"/>
      <c r="AD468" s="163"/>
      <c r="AE468" s="164"/>
      <c r="AF468" s="163"/>
    </row>
    <row r="469" spans="1:32" ht="13.5" thickBot="1">
      <c r="A469" s="668"/>
      <c r="B469" s="681" t="s">
        <v>840</v>
      </c>
      <c r="C469" s="687">
        <v>4.535263485594613</v>
      </c>
      <c r="D469" s="694">
        <v>4.0698529411764737</v>
      </c>
      <c r="E469" s="694">
        <v>4.4911404335532543</v>
      </c>
      <c r="F469" s="694">
        <v>5.6088825214899689</v>
      </c>
      <c r="G469" s="694">
        <v>4.3314479638009047</v>
      </c>
      <c r="H469" s="694">
        <v>4.5510204081632617</v>
      </c>
      <c r="I469" s="687">
        <v>4.5004808047932556</v>
      </c>
      <c r="J469" s="687">
        <v>0</v>
      </c>
      <c r="K469" s="694">
        <v>5.1110699054329682</v>
      </c>
      <c r="L469" s="694">
        <v>5.1688741721854283</v>
      </c>
      <c r="M469" s="694">
        <v>5.7269230769230788</v>
      </c>
      <c r="N469" s="687">
        <v>5.1921706071046687</v>
      </c>
      <c r="O469" s="687">
        <v>0</v>
      </c>
      <c r="P469" s="695">
        <v>0</v>
      </c>
      <c r="Q469" s="157"/>
      <c r="R469" s="157"/>
      <c r="S469" s="157"/>
      <c r="T469" s="165">
        <f t="shared" ref="T469:X469" si="463">C469-C468</f>
        <v>-1.3698029371788323E-2</v>
      </c>
      <c r="U469" s="165">
        <f t="shared" si="463"/>
        <v>-2.8342004671899623E-2</v>
      </c>
      <c r="V469" s="165">
        <f t="shared" si="463"/>
        <v>1.5912643120453929E-2</v>
      </c>
      <c r="W469" s="165">
        <f t="shared" si="463"/>
        <v>-0.21865371039408554</v>
      </c>
      <c r="X469" s="165">
        <f t="shared" si="463"/>
        <v>6.6249725915439761E-2</v>
      </c>
      <c r="Y469" s="165">
        <f t="shared" ref="Y469:AE469" si="464">H469-H468</f>
        <v>-1.5385841836741854E-2</v>
      </c>
      <c r="Z469" s="166">
        <f t="shared" si="464"/>
        <v>-1.3821153340431991E-3</v>
      </c>
      <c r="AA469" s="165">
        <f t="shared" si="464"/>
        <v>0</v>
      </c>
      <c r="AB469" s="165">
        <f t="shared" si="464"/>
        <v>-3.3406838753078816E-2</v>
      </c>
      <c r="AC469" s="165">
        <f t="shared" si="464"/>
        <v>-0.180982834487593</v>
      </c>
      <c r="AD469" s="165">
        <f t="shared" si="464"/>
        <v>-0.78815695089374049</v>
      </c>
      <c r="AE469" s="166">
        <f t="shared" si="464"/>
        <v>-0.16060472580564422</v>
      </c>
      <c r="AF469" s="167"/>
    </row>
    <row r="470" spans="1:32" ht="13.5" thickTop="1">
      <c r="A470" s="668"/>
      <c r="B470" s="681" t="s">
        <v>841</v>
      </c>
      <c r="C470" s="687">
        <v>3.464484779191082</v>
      </c>
      <c r="D470" s="694">
        <v>2.9371727748691101</v>
      </c>
      <c r="E470" s="694">
        <v>3.3173770491803296</v>
      </c>
      <c r="F470" s="694">
        <v>4.2008733624454102</v>
      </c>
      <c r="G470" s="694">
        <v>3.1577123050259948</v>
      </c>
      <c r="H470" s="694">
        <v>3.3970588235294099</v>
      </c>
      <c r="I470" s="687">
        <v>3.4292270783352454</v>
      </c>
      <c r="J470" s="687">
        <v>0</v>
      </c>
      <c r="K470" s="694">
        <v>4.0145228215767643</v>
      </c>
      <c r="L470" s="694">
        <v>3.6021021021021014</v>
      </c>
      <c r="M470" s="694">
        <v>3.2633587786259541</v>
      </c>
      <c r="N470" s="687">
        <v>3.8159224936815508</v>
      </c>
      <c r="O470" s="687">
        <v>0</v>
      </c>
      <c r="P470" s="695">
        <v>0</v>
      </c>
      <c r="Q470" s="136"/>
      <c r="R470" s="136"/>
      <c r="S470" s="136"/>
      <c r="Z470" s="137"/>
      <c r="AE470" s="137"/>
    </row>
    <row r="471" spans="1:32">
      <c r="A471" s="668"/>
      <c r="B471" s="681" t="s">
        <v>842</v>
      </c>
      <c r="C471" s="687">
        <v>3.4617142065909747</v>
      </c>
      <c r="D471" s="694">
        <v>2.85164835164835</v>
      </c>
      <c r="E471" s="694">
        <v>3.3721322537112055</v>
      </c>
      <c r="F471" s="694">
        <v>4.2489177489177496</v>
      </c>
      <c r="G471" s="694">
        <v>3.2011070110701136</v>
      </c>
      <c r="H471" s="694">
        <v>4.1470588235294104</v>
      </c>
      <c r="I471" s="687">
        <v>3.4443872296601472</v>
      </c>
      <c r="J471" s="687">
        <v>0</v>
      </c>
      <c r="K471" s="694">
        <v>4.1534391534391526</v>
      </c>
      <c r="L471" s="694">
        <v>3.7151162790697683</v>
      </c>
      <c r="M471" s="694">
        <v>3.6433333333333335</v>
      </c>
      <c r="N471" s="687">
        <v>3.9715999999999991</v>
      </c>
      <c r="O471" s="687">
        <v>0</v>
      </c>
      <c r="P471" s="695">
        <v>0</v>
      </c>
      <c r="Q471" s="136"/>
      <c r="R471" s="136"/>
      <c r="S471" s="136"/>
      <c r="T471" s="142">
        <f t="shared" ref="T471:X471" si="465">C471-C470</f>
        <v>-2.7705726001072684E-3</v>
      </c>
      <c r="U471" s="142">
        <f t="shared" si="465"/>
        <v>-8.5524423220760148E-2</v>
      </c>
      <c r="V471" s="142">
        <f t="shared" si="465"/>
        <v>5.4755204530875901E-2</v>
      </c>
      <c r="W471" s="142">
        <f t="shared" si="465"/>
        <v>4.804438647233944E-2</v>
      </c>
      <c r="X471" s="142">
        <f t="shared" si="465"/>
        <v>4.339470604411888E-2</v>
      </c>
      <c r="Y471" s="142">
        <f t="shared" ref="Y471:AE471" si="466">H471-H470</f>
        <v>0.75000000000000044</v>
      </c>
      <c r="Z471" s="143">
        <f t="shared" si="466"/>
        <v>1.5160151324901783E-2</v>
      </c>
      <c r="AA471" s="142">
        <f t="shared" si="466"/>
        <v>0</v>
      </c>
      <c r="AB471" s="142">
        <f t="shared" si="466"/>
        <v>0.13891633186238828</v>
      </c>
      <c r="AC471" s="142">
        <f t="shared" si="466"/>
        <v>0.11301417696766691</v>
      </c>
      <c r="AD471" s="142">
        <f t="shared" si="466"/>
        <v>0.3799745547073794</v>
      </c>
      <c r="AE471" s="143">
        <f t="shared" si="466"/>
        <v>0.15567750631844834</v>
      </c>
    </row>
    <row r="472" spans="1:32">
      <c r="A472" s="668"/>
      <c r="B472" s="681" t="s">
        <v>843</v>
      </c>
      <c r="C472" s="687">
        <v>4.320374574347337</v>
      </c>
      <c r="D472" s="694">
        <v>4.125</v>
      </c>
      <c r="E472" s="694">
        <v>3.8321678321678299</v>
      </c>
      <c r="F472" s="694">
        <v>4.9741379310344804</v>
      </c>
      <c r="G472" s="694">
        <v>3.6880733944954165</v>
      </c>
      <c r="H472" s="694">
        <v>3.4166666666666701</v>
      </c>
      <c r="I472" s="687">
        <v>4.268972142170993</v>
      </c>
      <c r="J472" s="687">
        <v>0</v>
      </c>
      <c r="K472" s="694">
        <v>5.2227332457293043</v>
      </c>
      <c r="L472" s="694">
        <v>4.483028720626633</v>
      </c>
      <c r="M472" s="694">
        <v>4.3505747126436782</v>
      </c>
      <c r="N472" s="687">
        <v>4.9111416241663406</v>
      </c>
      <c r="O472" s="687">
        <v>0</v>
      </c>
      <c r="P472" s="695">
        <v>0</v>
      </c>
      <c r="Q472" s="136"/>
      <c r="R472" s="136"/>
      <c r="S472" s="136"/>
      <c r="Z472" s="137"/>
      <c r="AE472" s="137"/>
    </row>
    <row r="473" spans="1:32">
      <c r="A473" s="668"/>
      <c r="B473" s="681" t="s">
        <v>844</v>
      </c>
      <c r="C473" s="687">
        <v>4.2703473302229149</v>
      </c>
      <c r="D473" s="694">
        <v>2.5</v>
      </c>
      <c r="E473" s="694">
        <v>3.5555555555555549</v>
      </c>
      <c r="F473" s="694">
        <v>6.0212765957446797</v>
      </c>
      <c r="G473" s="694">
        <v>3.571428571428573</v>
      </c>
      <c r="H473" s="694">
        <v>8.3333333333333304</v>
      </c>
      <c r="I473" s="687">
        <v>4.2403540626418534</v>
      </c>
      <c r="J473" s="687">
        <v>0</v>
      </c>
      <c r="K473" s="694">
        <v>5.1861768368617707</v>
      </c>
      <c r="L473" s="694">
        <v>4.6297262059973949</v>
      </c>
      <c r="M473" s="694">
        <v>4.0144927536231885</v>
      </c>
      <c r="N473" s="687">
        <v>4.902982257455645</v>
      </c>
      <c r="O473" s="687">
        <v>0</v>
      </c>
      <c r="P473" s="695">
        <v>0</v>
      </c>
      <c r="Q473" s="136"/>
      <c r="R473" s="136"/>
      <c r="S473" s="136"/>
      <c r="T473" s="142">
        <f t="shared" ref="T473:X473" si="467">C473-C472</f>
        <v>-5.0027244124422054E-2</v>
      </c>
      <c r="U473" s="142">
        <f t="shared" si="467"/>
        <v>-1.625</v>
      </c>
      <c r="V473" s="142">
        <f t="shared" si="467"/>
        <v>-0.27661227661227494</v>
      </c>
      <c r="W473" s="142">
        <f t="shared" si="467"/>
        <v>1.0471386647101992</v>
      </c>
      <c r="X473" s="169">
        <f t="shared" si="467"/>
        <v>-0.11664482306684354</v>
      </c>
      <c r="Y473" s="142">
        <f t="shared" ref="Y473:AE473" si="468">H473-H472</f>
        <v>4.9166666666666607</v>
      </c>
      <c r="Z473" s="143">
        <f t="shared" si="468"/>
        <v>-2.8618079529139528E-2</v>
      </c>
      <c r="AA473" s="142">
        <f t="shared" si="468"/>
        <v>0</v>
      </c>
      <c r="AB473" s="142">
        <f t="shared" si="468"/>
        <v>-3.6556408867533641E-2</v>
      </c>
      <c r="AC473" s="142">
        <f t="shared" si="468"/>
        <v>0.14669748537076188</v>
      </c>
      <c r="AD473" s="142">
        <f t="shared" si="468"/>
        <v>-0.33608195902048976</v>
      </c>
      <c r="AE473" s="143">
        <f t="shared" si="468"/>
        <v>-8.1593667106956147E-3</v>
      </c>
    </row>
    <row r="474" spans="1:32">
      <c r="A474" s="668"/>
      <c r="B474" s="681" t="s">
        <v>845</v>
      </c>
      <c r="C474" s="687">
        <v>0</v>
      </c>
      <c r="D474" s="694">
        <v>0</v>
      </c>
      <c r="E474" s="694">
        <v>0</v>
      </c>
      <c r="F474" s="694">
        <v>0</v>
      </c>
      <c r="G474" s="694">
        <v>0</v>
      </c>
      <c r="H474" s="694">
        <v>0</v>
      </c>
      <c r="I474" s="687">
        <v>0</v>
      </c>
      <c r="J474" s="687">
        <v>0</v>
      </c>
      <c r="K474" s="694">
        <v>0</v>
      </c>
      <c r="L474" s="694">
        <v>0</v>
      </c>
      <c r="M474" s="694">
        <v>0</v>
      </c>
      <c r="N474" s="687">
        <v>0</v>
      </c>
      <c r="O474" s="687">
        <v>0</v>
      </c>
      <c r="P474" s="695">
        <v>0</v>
      </c>
      <c r="Q474" s="136"/>
      <c r="R474" s="136"/>
      <c r="S474" s="136"/>
      <c r="Z474" s="137"/>
      <c r="AE474" s="137"/>
    </row>
    <row r="475" spans="1:32" ht="13.5" thickBot="1">
      <c r="A475" s="668"/>
      <c r="B475" s="681" t="s">
        <v>846</v>
      </c>
      <c r="C475" s="687">
        <v>0</v>
      </c>
      <c r="D475" s="694">
        <v>0</v>
      </c>
      <c r="E475" s="694">
        <v>0</v>
      </c>
      <c r="F475" s="694">
        <v>0</v>
      </c>
      <c r="G475" s="694">
        <v>0</v>
      </c>
      <c r="H475" s="694">
        <v>0</v>
      </c>
      <c r="I475" s="687">
        <v>0</v>
      </c>
      <c r="J475" s="687">
        <v>0</v>
      </c>
      <c r="K475" s="694">
        <v>0</v>
      </c>
      <c r="L475" s="694">
        <v>0</v>
      </c>
      <c r="M475" s="694">
        <v>0</v>
      </c>
      <c r="N475" s="687">
        <v>0</v>
      </c>
      <c r="O475" s="687">
        <v>0</v>
      </c>
      <c r="P475" s="695">
        <v>0</v>
      </c>
      <c r="Q475" s="136"/>
      <c r="R475" s="136"/>
      <c r="S475" s="136"/>
      <c r="T475" s="142">
        <f t="shared" ref="T475:X475" si="469">C475-C474</f>
        <v>0</v>
      </c>
      <c r="U475" s="142">
        <f t="shared" si="469"/>
        <v>0</v>
      </c>
      <c r="V475" s="142">
        <f t="shared" si="469"/>
        <v>0</v>
      </c>
      <c r="W475" s="142">
        <f t="shared" si="469"/>
        <v>0</v>
      </c>
      <c r="X475" s="142">
        <f t="shared" si="469"/>
        <v>0</v>
      </c>
      <c r="Y475" s="142">
        <f t="shared" ref="Y475:AE475" si="470">H475-H474</f>
        <v>0</v>
      </c>
      <c r="Z475" s="143">
        <f t="shared" si="470"/>
        <v>0</v>
      </c>
      <c r="AA475" s="142">
        <f t="shared" si="470"/>
        <v>0</v>
      </c>
      <c r="AB475" s="142">
        <f t="shared" si="470"/>
        <v>0</v>
      </c>
      <c r="AC475" s="142">
        <f t="shared" si="470"/>
        <v>0</v>
      </c>
      <c r="AD475" s="142">
        <f t="shared" si="470"/>
        <v>0</v>
      </c>
      <c r="AE475" s="143">
        <f t="shared" si="470"/>
        <v>0</v>
      </c>
    </row>
    <row r="476" spans="1:32" ht="13.5" thickTop="1">
      <c r="A476" s="668"/>
      <c r="B476" s="681" t="s">
        <v>847</v>
      </c>
      <c r="C476" s="687">
        <v>3.6366594360086775</v>
      </c>
      <c r="D476" s="694">
        <v>2.9615384615384617</v>
      </c>
      <c r="E476" s="694">
        <v>3.3615107913669076</v>
      </c>
      <c r="F476" s="694">
        <v>4.3571428571428532</v>
      </c>
      <c r="G476" s="694">
        <v>3.241982507288629</v>
      </c>
      <c r="H476" s="694">
        <v>3.3986486486486474</v>
      </c>
      <c r="I476" s="687">
        <v>3.5790556174479398</v>
      </c>
      <c r="J476" s="687">
        <v>0</v>
      </c>
      <c r="K476" s="694">
        <v>4.8336302895322945</v>
      </c>
      <c r="L476" s="694">
        <v>4.2161055505004548</v>
      </c>
      <c r="M476" s="694">
        <v>3.9872448979591844</v>
      </c>
      <c r="N476" s="687">
        <v>4.5631691648822281</v>
      </c>
      <c r="O476" s="687">
        <v>0</v>
      </c>
      <c r="P476" s="695">
        <v>0</v>
      </c>
      <c r="Q476" s="150"/>
      <c r="R476" s="150"/>
      <c r="S476" s="150"/>
      <c r="T476" s="163"/>
      <c r="U476" s="163"/>
      <c r="V476" s="163"/>
      <c r="W476" s="163"/>
      <c r="X476" s="163"/>
      <c r="Y476" s="163"/>
      <c r="Z476" s="164"/>
      <c r="AA476" s="163"/>
      <c r="AB476" s="163"/>
      <c r="AC476" s="163"/>
      <c r="AD476" s="163"/>
      <c r="AE476" s="164"/>
      <c r="AF476" s="163"/>
    </row>
    <row r="477" spans="1:32" ht="13.5" thickBot="1">
      <c r="A477" s="668"/>
      <c r="B477" s="681" t="s">
        <v>848</v>
      </c>
      <c r="C477" s="687">
        <v>3.6321713473937298</v>
      </c>
      <c r="D477" s="694">
        <v>2.8478260869565197</v>
      </c>
      <c r="E477" s="694">
        <v>3.3855534709193287</v>
      </c>
      <c r="F477" s="694">
        <v>4.5485611510791371</v>
      </c>
      <c r="G477" s="694">
        <v>3.2612055641421978</v>
      </c>
      <c r="H477" s="694">
        <v>4.379629629629628</v>
      </c>
      <c r="I477" s="687">
        <v>3.591580626206667</v>
      </c>
      <c r="J477" s="687">
        <v>0</v>
      </c>
      <c r="K477" s="694">
        <v>4.8556308213378498</v>
      </c>
      <c r="L477" s="694">
        <v>4.3465346534653477</v>
      </c>
      <c r="M477" s="694">
        <v>3.8838028169014085</v>
      </c>
      <c r="N477" s="687">
        <v>4.6043857399333161</v>
      </c>
      <c r="O477" s="687">
        <v>0</v>
      </c>
      <c r="P477" s="695">
        <v>0</v>
      </c>
      <c r="Q477" s="157"/>
      <c r="R477" s="157"/>
      <c r="S477" s="157"/>
      <c r="T477" s="165">
        <f t="shared" ref="T477:X477" si="471">C477-C476</f>
        <v>-4.4880886149476495E-3</v>
      </c>
      <c r="U477" s="165">
        <f t="shared" si="471"/>
        <v>-0.11371237458194194</v>
      </c>
      <c r="V477" s="165">
        <f t="shared" si="471"/>
        <v>2.404267955242112E-2</v>
      </c>
      <c r="W477" s="165">
        <f t="shared" si="471"/>
        <v>0.19141829393628385</v>
      </c>
      <c r="X477" s="165">
        <f t="shared" si="471"/>
        <v>1.9223056853568732E-2</v>
      </c>
      <c r="Y477" s="165">
        <f t="shared" ref="Y477:AE477" si="472">H477-H476</f>
        <v>0.98098098098098063</v>
      </c>
      <c r="Z477" s="166">
        <f t="shared" si="472"/>
        <v>1.2525008758727196E-2</v>
      </c>
      <c r="AA477" s="165">
        <f t="shared" si="472"/>
        <v>0</v>
      </c>
      <c r="AB477" s="165">
        <f t="shared" si="472"/>
        <v>2.200053180555539E-2</v>
      </c>
      <c r="AC477" s="165">
        <f t="shared" si="472"/>
        <v>0.13042910296489296</v>
      </c>
      <c r="AD477" s="165">
        <f t="shared" si="472"/>
        <v>-0.10344208105777586</v>
      </c>
      <c r="AE477" s="166">
        <f t="shared" si="472"/>
        <v>4.1216575051088E-2</v>
      </c>
      <c r="AF477" s="167"/>
    </row>
    <row r="478" spans="1:32" ht="13.5" thickTop="1">
      <c r="A478" s="668"/>
      <c r="B478" s="681" t="s">
        <v>849</v>
      </c>
      <c r="C478" s="687">
        <v>5.5655737704918042</v>
      </c>
      <c r="D478" s="694">
        <v>2</v>
      </c>
      <c r="E478" s="694">
        <v>1.6869369369369354</v>
      </c>
      <c r="F478" s="694">
        <v>13.2972972972973</v>
      </c>
      <c r="G478" s="694">
        <v>5.8</v>
      </c>
      <c r="H478" s="694">
        <v>4.7241379310344804</v>
      </c>
      <c r="I478" s="687">
        <v>4.649773071104387</v>
      </c>
      <c r="J478" s="687">
        <v>0</v>
      </c>
      <c r="K478" s="694">
        <v>6.0290032679738559</v>
      </c>
      <c r="L478" s="694">
        <v>4.6185044359949297</v>
      </c>
      <c r="M478" s="694">
        <v>3.9451697127937337</v>
      </c>
      <c r="N478" s="687">
        <v>5.0541561712846343</v>
      </c>
      <c r="O478" s="687">
        <v>0</v>
      </c>
      <c r="P478" s="695">
        <v>0</v>
      </c>
      <c r="Q478" s="136"/>
      <c r="R478" s="136"/>
      <c r="S478" s="136"/>
      <c r="Z478" s="137"/>
      <c r="AE478" s="137"/>
    </row>
    <row r="479" spans="1:32">
      <c r="A479" s="668"/>
      <c r="B479" s="681" t="s">
        <v>850</v>
      </c>
      <c r="C479" s="687">
        <v>6.4487471526195934</v>
      </c>
      <c r="D479" s="694">
        <v>16.3333333333333</v>
      </c>
      <c r="E479" s="694">
        <v>3.7763819095477409</v>
      </c>
      <c r="F479" s="694">
        <v>13.9189189189189</v>
      </c>
      <c r="G479" s="694">
        <v>5.333333333333333</v>
      </c>
      <c r="H479" s="694">
        <v>7.3703703703703702</v>
      </c>
      <c r="I479" s="687">
        <v>6.1603107344632777</v>
      </c>
      <c r="J479" s="687">
        <v>0</v>
      </c>
      <c r="K479" s="694">
        <v>6.889434889434888</v>
      </c>
      <c r="L479" s="694">
        <v>5.208955223880599</v>
      </c>
      <c r="M479" s="694">
        <v>5.0350562998434398</v>
      </c>
      <c r="N479" s="687">
        <v>6.0093630935408102</v>
      </c>
      <c r="O479" s="687">
        <v>0</v>
      </c>
      <c r="P479" s="695">
        <v>0</v>
      </c>
      <c r="Q479" s="136"/>
      <c r="R479" s="136"/>
      <c r="S479" s="136"/>
      <c r="T479" s="142">
        <f t="shared" ref="T479:X479" si="473">C479-C478</f>
        <v>0.88317338212778917</v>
      </c>
      <c r="U479" s="142">
        <f t="shared" si="473"/>
        <v>14.3333333333333</v>
      </c>
      <c r="V479" s="142">
        <f t="shared" si="473"/>
        <v>2.0894449726108055</v>
      </c>
      <c r="W479" s="142">
        <f t="shared" si="473"/>
        <v>0.62162162162159973</v>
      </c>
      <c r="X479" s="169">
        <f t="shared" si="473"/>
        <v>-0.46666666666666679</v>
      </c>
      <c r="Y479" s="169">
        <f t="shared" ref="Y479:AE479" si="474">H479-H478</f>
        <v>2.6462324393358898</v>
      </c>
      <c r="Z479" s="143">
        <f t="shared" si="474"/>
        <v>1.5105376633588907</v>
      </c>
      <c r="AA479" s="142">
        <f t="shared" si="474"/>
        <v>0</v>
      </c>
      <c r="AB479" s="142">
        <f t="shared" si="474"/>
        <v>0.86043162146103214</v>
      </c>
      <c r="AC479" s="142">
        <f t="shared" si="474"/>
        <v>0.59045078788566929</v>
      </c>
      <c r="AD479" s="142">
        <f t="shared" si="474"/>
        <v>1.0898865870497061</v>
      </c>
      <c r="AE479" s="143">
        <f t="shared" si="474"/>
        <v>0.95520692225617587</v>
      </c>
    </row>
    <row r="480" spans="1:32">
      <c r="A480" s="668"/>
      <c r="B480" s="681" t="s">
        <v>851</v>
      </c>
      <c r="C480" s="687">
        <v>4.1893333909361896</v>
      </c>
      <c r="D480" s="694">
        <v>3.9579409918392954</v>
      </c>
      <c r="E480" s="694">
        <v>4.2024300441826208</v>
      </c>
      <c r="F480" s="694">
        <v>5.133223684210523</v>
      </c>
      <c r="G480" s="694">
        <v>4.0209527220630381</v>
      </c>
      <c r="H480" s="694">
        <v>4.177248677248679</v>
      </c>
      <c r="I480" s="687">
        <v>4.1842592328938739</v>
      </c>
      <c r="J480" s="687">
        <v>0</v>
      </c>
      <c r="K480" s="694">
        <v>3.7832131822863042</v>
      </c>
      <c r="L480" s="694">
        <v>3.4931049822064058</v>
      </c>
      <c r="M480" s="694">
        <v>3.4359513177480085</v>
      </c>
      <c r="N480" s="687">
        <v>3.6355522526985853</v>
      </c>
      <c r="O480" s="687">
        <v>0</v>
      </c>
      <c r="P480" s="695">
        <v>0</v>
      </c>
      <c r="Q480" s="136"/>
      <c r="R480" s="136"/>
      <c r="S480" s="136"/>
      <c r="Z480" s="137"/>
      <c r="AE480" s="137"/>
    </row>
    <row r="481" spans="1:33">
      <c r="A481" s="668"/>
      <c r="B481" s="681" t="s">
        <v>852</v>
      </c>
      <c r="C481" s="687">
        <v>4.1908188989184367</v>
      </c>
      <c r="D481" s="694">
        <v>3.9233741146168728</v>
      </c>
      <c r="E481" s="694">
        <v>4.2384208204675815</v>
      </c>
      <c r="F481" s="694">
        <v>5.010979729729728</v>
      </c>
      <c r="G481" s="694">
        <v>4.0823726292301972</v>
      </c>
      <c r="H481" s="694">
        <v>4.4361111111111065</v>
      </c>
      <c r="I481" s="687">
        <v>4.1948419346864805</v>
      </c>
      <c r="J481" s="687">
        <v>0</v>
      </c>
      <c r="K481" s="694">
        <v>3.8520056966532144</v>
      </c>
      <c r="L481" s="694">
        <v>3.5604927408710947</v>
      </c>
      <c r="M481" s="694">
        <v>3.5063009636767961</v>
      </c>
      <c r="N481" s="687">
        <v>3.7079132099553278</v>
      </c>
      <c r="O481" s="687">
        <v>0</v>
      </c>
      <c r="P481" s="695">
        <v>0</v>
      </c>
      <c r="Q481" s="136"/>
      <c r="R481" s="136"/>
      <c r="S481" s="136"/>
      <c r="T481" s="142">
        <f t="shared" ref="T481:X481" si="475">C481-C480</f>
        <v>1.485507982247114E-3</v>
      </c>
      <c r="U481" s="142">
        <f t="shared" si="475"/>
        <v>-3.4566877222422576E-2</v>
      </c>
      <c r="V481" s="142">
        <f t="shared" si="475"/>
        <v>3.5990776284960724E-2</v>
      </c>
      <c r="W481" s="142">
        <f t="shared" si="475"/>
        <v>-0.12224395448079495</v>
      </c>
      <c r="X481" s="142">
        <f t="shared" si="475"/>
        <v>6.141990716715906E-2</v>
      </c>
      <c r="Y481" s="142">
        <f t="shared" ref="Y481:AE481" si="476">H481-H480</f>
        <v>0.25886243386242747</v>
      </c>
      <c r="Z481" s="143">
        <f t="shared" si="476"/>
        <v>1.0582701792606564E-2</v>
      </c>
      <c r="AA481" s="142">
        <f t="shared" si="476"/>
        <v>0</v>
      </c>
      <c r="AB481" s="142">
        <f t="shared" si="476"/>
        <v>6.879251436691014E-2</v>
      </c>
      <c r="AC481" s="142">
        <f t="shared" si="476"/>
        <v>6.7387758664688935E-2</v>
      </c>
      <c r="AD481" s="142">
        <f t="shared" si="476"/>
        <v>7.0349645928787563E-2</v>
      </c>
      <c r="AE481" s="143">
        <f t="shared" si="476"/>
        <v>7.236095725674252E-2</v>
      </c>
    </row>
    <row r="482" spans="1:33">
      <c r="A482" s="668"/>
      <c r="B482" s="681" t="s">
        <v>853</v>
      </c>
      <c r="C482" s="687">
        <v>4.7066791219056547</v>
      </c>
      <c r="D482" s="694">
        <v>4.166666666666667</v>
      </c>
      <c r="E482" s="694">
        <v>4.4151785714285685</v>
      </c>
      <c r="F482" s="694">
        <v>5.1999999999999984</v>
      </c>
      <c r="G482" s="694">
        <v>4.1467065868263511</v>
      </c>
      <c r="H482" s="694">
        <v>3.9642857142857157</v>
      </c>
      <c r="I482" s="687">
        <v>4.6524809160305374</v>
      </c>
      <c r="J482" s="687">
        <v>0</v>
      </c>
      <c r="K482" s="694">
        <v>5.7496087636932716</v>
      </c>
      <c r="L482" s="694">
        <v>5.4871428571428567</v>
      </c>
      <c r="M482" s="694">
        <v>6.6282976554081419</v>
      </c>
      <c r="N482" s="687">
        <v>5.7814497784174153</v>
      </c>
      <c r="O482" s="687">
        <v>0</v>
      </c>
      <c r="P482" s="695">
        <v>0</v>
      </c>
      <c r="Q482" s="136"/>
      <c r="R482" s="136"/>
      <c r="S482" s="136"/>
      <c r="Z482" s="137"/>
      <c r="AE482" s="137"/>
    </row>
    <row r="483" spans="1:33">
      <c r="A483" s="668"/>
      <c r="B483" s="681" t="s">
        <v>854</v>
      </c>
      <c r="C483" s="687">
        <v>4.6217867678044682</v>
      </c>
      <c r="D483" s="694">
        <v>3.8000000000000016</v>
      </c>
      <c r="E483" s="694">
        <v>4.1946107784431135</v>
      </c>
      <c r="F483" s="694">
        <v>6.2746478873239422</v>
      </c>
      <c r="G483" s="694">
        <v>4.1864406779661039</v>
      </c>
      <c r="H483" s="694">
        <v>5.863636363636366</v>
      </c>
      <c r="I483" s="687">
        <v>4.6190053285968045</v>
      </c>
      <c r="J483" s="687">
        <v>0</v>
      </c>
      <c r="K483" s="694">
        <v>5.652011125374413</v>
      </c>
      <c r="L483" s="694">
        <v>5.5169245647969056</v>
      </c>
      <c r="M483" s="694">
        <v>5.9767981438515099</v>
      </c>
      <c r="N483" s="687">
        <v>5.6520910047343511</v>
      </c>
      <c r="O483" s="687">
        <v>0</v>
      </c>
      <c r="P483" s="695">
        <v>0</v>
      </c>
      <c r="Q483" s="136"/>
      <c r="R483" s="136"/>
      <c r="S483" s="136"/>
      <c r="T483" s="142">
        <f t="shared" ref="T483:X483" si="477">C483-C482</f>
        <v>-8.4892354101186562E-2</v>
      </c>
      <c r="U483" s="142">
        <f t="shared" si="477"/>
        <v>-0.36666666666666536</v>
      </c>
      <c r="V483" s="142">
        <f t="shared" si="477"/>
        <v>-0.22056779298545504</v>
      </c>
      <c r="W483" s="142">
        <f t="shared" si="477"/>
        <v>1.0746478873239438</v>
      </c>
      <c r="X483" s="169">
        <f t="shared" si="477"/>
        <v>3.9734091139752792E-2</v>
      </c>
      <c r="Y483" s="142">
        <f t="shared" ref="Y483:AE483" si="478">H483-H482</f>
        <v>1.8993506493506502</v>
      </c>
      <c r="Z483" s="143">
        <f t="shared" si="478"/>
        <v>-3.3475587433732912E-2</v>
      </c>
      <c r="AA483" s="142">
        <f t="shared" si="478"/>
        <v>0</v>
      </c>
      <c r="AB483" s="142">
        <f t="shared" si="478"/>
        <v>-9.7597638318858593E-2</v>
      </c>
      <c r="AC483" s="142">
        <f t="shared" si="478"/>
        <v>2.9781707654048972E-2</v>
      </c>
      <c r="AD483" s="142">
        <f t="shared" si="478"/>
        <v>-0.65149951155663199</v>
      </c>
      <c r="AE483" s="143">
        <f t="shared" si="478"/>
        <v>-0.12935877368306414</v>
      </c>
    </row>
    <row r="484" spans="1:33">
      <c r="A484" s="668"/>
      <c r="B484" s="681" t="s">
        <v>855</v>
      </c>
      <c r="C484" s="687">
        <v>4.2331342929452704</v>
      </c>
      <c r="D484" s="694">
        <v>3.9591136079900107</v>
      </c>
      <c r="E484" s="694">
        <v>4.2092244083262038</v>
      </c>
      <c r="F484" s="694">
        <v>5.139673105497768</v>
      </c>
      <c r="G484" s="694">
        <v>4.0280500168976019</v>
      </c>
      <c r="H484" s="694">
        <v>4.1625615763546815</v>
      </c>
      <c r="I484" s="687">
        <v>4.2167651501099659</v>
      </c>
      <c r="J484" s="687">
        <v>0</v>
      </c>
      <c r="K484" s="694">
        <v>4.8357065932750993</v>
      </c>
      <c r="L484" s="694">
        <v>4.4561867525298977</v>
      </c>
      <c r="M484" s="694">
        <v>4.7588525688872796</v>
      </c>
      <c r="N484" s="687">
        <v>4.7135512047322976</v>
      </c>
      <c r="O484" s="687">
        <v>0</v>
      </c>
      <c r="P484" s="695">
        <v>0</v>
      </c>
      <c r="Q484" s="136"/>
      <c r="R484" s="136"/>
      <c r="S484" s="136"/>
      <c r="Z484" s="137"/>
      <c r="AE484" s="137"/>
    </row>
    <row r="485" spans="1:33" ht="13.5" thickBot="1">
      <c r="A485" s="668"/>
      <c r="B485" s="681" t="s">
        <v>856</v>
      </c>
      <c r="C485" s="687">
        <v>4.2287425371750675</v>
      </c>
      <c r="D485" s="694">
        <v>3.922978177150195</v>
      </c>
      <c r="E485" s="694">
        <v>4.2373708381171102</v>
      </c>
      <c r="F485" s="694">
        <v>5.146304675716439</v>
      </c>
      <c r="G485" s="694">
        <v>4.0887997208653175</v>
      </c>
      <c r="H485" s="694">
        <v>4.5915841584158379</v>
      </c>
      <c r="I485" s="687">
        <v>4.2252829900061206</v>
      </c>
      <c r="J485" s="687">
        <v>0</v>
      </c>
      <c r="K485" s="694">
        <v>4.798694722628559</v>
      </c>
      <c r="L485" s="694">
        <v>4.4925132457958998</v>
      </c>
      <c r="M485" s="694">
        <v>4.4694708276797837</v>
      </c>
      <c r="N485" s="687">
        <v>4.6654576073579896</v>
      </c>
      <c r="O485" s="687">
        <v>0</v>
      </c>
      <c r="P485" s="695">
        <v>0</v>
      </c>
      <c r="Q485" s="136"/>
      <c r="R485" s="136"/>
      <c r="S485" s="136"/>
      <c r="T485" s="111">
        <f t="shared" ref="T485:X485" si="479">C485-C484</f>
        <v>-4.3917557702028986E-3</v>
      </c>
      <c r="U485" s="111">
        <f t="shared" si="479"/>
        <v>-3.613543083981563E-2</v>
      </c>
      <c r="V485" s="111">
        <f t="shared" si="479"/>
        <v>2.8146429790906424E-2</v>
      </c>
      <c r="W485" s="111">
        <f t="shared" si="479"/>
        <v>6.6315702186710013E-3</v>
      </c>
      <c r="X485" s="111">
        <f t="shared" si="479"/>
        <v>6.0749703967715618E-2</v>
      </c>
      <c r="Y485" s="111">
        <f t="shared" ref="Y485:AE485" si="480">H485-H484</f>
        <v>0.4290225820611564</v>
      </c>
      <c r="Z485" s="168">
        <f t="shared" si="480"/>
        <v>8.517839896154733E-3</v>
      </c>
      <c r="AA485" s="111">
        <f t="shared" si="480"/>
        <v>0</v>
      </c>
      <c r="AB485" s="111">
        <f t="shared" si="480"/>
        <v>-3.7011870646540324E-2</v>
      </c>
      <c r="AC485" s="111">
        <f t="shared" si="480"/>
        <v>3.6326493266002124E-2</v>
      </c>
      <c r="AD485" s="111">
        <f t="shared" si="480"/>
        <v>-0.28938174120749593</v>
      </c>
      <c r="AE485" s="168">
        <f t="shared" si="480"/>
        <v>-4.8093597374307961E-2</v>
      </c>
    </row>
    <row r="486" spans="1:33">
      <c r="A486" s="661" t="s">
        <v>720</v>
      </c>
      <c r="B486" s="660" t="s">
        <v>825</v>
      </c>
      <c r="C486" s="688">
        <v>4.3</v>
      </c>
      <c r="D486" s="692">
        <v>0</v>
      </c>
      <c r="E486" s="692">
        <v>4.5</v>
      </c>
      <c r="F486" s="692">
        <v>4.1449275362318838</v>
      </c>
      <c r="G486" s="692">
        <v>4.3356435643564355</v>
      </c>
      <c r="H486" s="692">
        <v>4.4929411764705875</v>
      </c>
      <c r="I486" s="688">
        <v>4.3578575312669923</v>
      </c>
      <c r="J486" s="688">
        <v>3.1053191489361698</v>
      </c>
      <c r="K486" s="692">
        <v>0</v>
      </c>
      <c r="L486" s="692">
        <v>2</v>
      </c>
      <c r="M486" s="692">
        <v>3.2787037037037035</v>
      </c>
      <c r="N486" s="688">
        <v>3.0297872340425531</v>
      </c>
      <c r="O486" s="688">
        <v>0</v>
      </c>
      <c r="P486" s="693">
        <v>0</v>
      </c>
      <c r="Q486" s="136"/>
      <c r="R486" s="136"/>
      <c r="S486" s="136"/>
      <c r="T486" s="136" t="s">
        <v>1037</v>
      </c>
      <c r="Z486" s="137"/>
      <c r="AE486" s="137"/>
    </row>
    <row r="487" spans="1:33">
      <c r="A487" s="668"/>
      <c r="B487" s="702" t="s">
        <v>826</v>
      </c>
      <c r="C487" s="703">
        <v>4.3</v>
      </c>
      <c r="D487" s="704">
        <v>0</v>
      </c>
      <c r="E487" s="704">
        <v>4.4000000000000004</v>
      </c>
      <c r="F487" s="704">
        <v>4.0639534883720927</v>
      </c>
      <c r="G487" s="704">
        <v>4.1841059602649002</v>
      </c>
      <c r="H487" s="704">
        <v>4.4382978723404261</v>
      </c>
      <c r="I487" s="703">
        <v>4.2912998446400836</v>
      </c>
      <c r="J487" s="703">
        <v>2.5222222222222221</v>
      </c>
      <c r="K487" s="704">
        <v>0</v>
      </c>
      <c r="L487" s="704">
        <v>2.7</v>
      </c>
      <c r="M487" s="704">
        <v>2.6766304347826089</v>
      </c>
      <c r="N487" s="703">
        <v>2.6300595238095239</v>
      </c>
      <c r="O487" s="703">
        <v>0</v>
      </c>
      <c r="P487" s="705">
        <v>0</v>
      </c>
      <c r="Q487" s="136"/>
      <c r="R487" s="136"/>
      <c r="S487" s="136"/>
      <c r="T487" s="142">
        <f t="shared" ref="T487:X487" si="481">C487-C486</f>
        <v>0</v>
      </c>
      <c r="U487" s="142">
        <f t="shared" si="481"/>
        <v>0</v>
      </c>
      <c r="V487" s="142">
        <f t="shared" si="481"/>
        <v>-9.9999999999999645E-2</v>
      </c>
      <c r="W487" s="142">
        <f t="shared" si="481"/>
        <v>-8.0974047859791121E-2</v>
      </c>
      <c r="X487" s="142">
        <f t="shared" si="481"/>
        <v>-0.15153760409153527</v>
      </c>
      <c r="Y487" s="142">
        <f t="shared" ref="Y487:AE487" si="482">H487-H486</f>
        <v>-5.4643304130161496E-2</v>
      </c>
      <c r="Z487" s="143">
        <f t="shared" si="482"/>
        <v>-6.6557686626908641E-2</v>
      </c>
      <c r="AA487" s="142">
        <f t="shared" si="482"/>
        <v>-0.58309692671394764</v>
      </c>
      <c r="AB487" s="142">
        <f t="shared" si="482"/>
        <v>0</v>
      </c>
      <c r="AC487" s="142">
        <f t="shared" si="482"/>
        <v>0.70000000000000018</v>
      </c>
      <c r="AD487" s="142">
        <f t="shared" si="482"/>
        <v>-0.60207326892109458</v>
      </c>
      <c r="AE487" s="143">
        <f t="shared" si="482"/>
        <v>-0.39972771023302922</v>
      </c>
    </row>
    <row r="488" spans="1:33">
      <c r="A488" s="668"/>
      <c r="B488" s="681" t="s">
        <v>827</v>
      </c>
      <c r="C488" s="687">
        <v>4</v>
      </c>
      <c r="D488" s="716">
        <v>0</v>
      </c>
      <c r="E488" s="716">
        <v>5</v>
      </c>
      <c r="F488" s="716">
        <v>6.5</v>
      </c>
      <c r="G488" s="716">
        <v>0</v>
      </c>
      <c r="H488" s="716">
        <v>8.5</v>
      </c>
      <c r="I488" s="687">
        <v>5.8</v>
      </c>
      <c r="J488" s="687">
        <v>7.3</v>
      </c>
      <c r="K488" s="716">
        <v>0</v>
      </c>
      <c r="L488" s="716">
        <v>2.2999999999999998</v>
      </c>
      <c r="M488" s="716">
        <v>3.1999999999999997</v>
      </c>
      <c r="N488" s="687">
        <v>3.34</v>
      </c>
      <c r="O488" s="687">
        <v>0</v>
      </c>
      <c r="P488" s="695">
        <v>0</v>
      </c>
      <c r="Q488" s="136"/>
      <c r="R488" s="136"/>
      <c r="S488" s="136"/>
      <c r="Z488" s="137"/>
      <c r="AE488" s="137"/>
    </row>
    <row r="489" spans="1:33">
      <c r="A489" s="668"/>
      <c r="B489" s="681" t="s">
        <v>828</v>
      </c>
      <c r="C489" s="687">
        <v>0</v>
      </c>
      <c r="D489" s="694">
        <v>0</v>
      </c>
      <c r="E489" s="694">
        <v>0</v>
      </c>
      <c r="F489" s="694">
        <v>3</v>
      </c>
      <c r="G489" s="694">
        <v>0</v>
      </c>
      <c r="H489" s="694">
        <v>0</v>
      </c>
      <c r="I489" s="687">
        <v>3</v>
      </c>
      <c r="J489" s="687">
        <v>3.5</v>
      </c>
      <c r="K489" s="694">
        <v>0</v>
      </c>
      <c r="L489" s="694">
        <v>2.1</v>
      </c>
      <c r="M489" s="694">
        <v>3.3250000000000006</v>
      </c>
      <c r="N489" s="687">
        <v>2.9120000000000004</v>
      </c>
      <c r="O489" s="687">
        <v>0</v>
      </c>
      <c r="P489" s="695">
        <v>0</v>
      </c>
      <c r="Q489" s="136"/>
      <c r="R489" s="136"/>
      <c r="S489" s="136"/>
      <c r="T489" s="142">
        <f t="shared" ref="T489:X489" si="483">C489-C488</f>
        <v>-4</v>
      </c>
      <c r="U489" s="142">
        <f t="shared" si="483"/>
        <v>0</v>
      </c>
      <c r="V489" s="169">
        <f t="shared" si="483"/>
        <v>-5</v>
      </c>
      <c r="W489" s="142">
        <f t="shared" si="483"/>
        <v>-3.5</v>
      </c>
      <c r="X489" s="142">
        <f t="shared" si="483"/>
        <v>0</v>
      </c>
      <c r="Y489" s="142">
        <f t="shared" ref="Y489:AE489" si="484">H489-H488</f>
        <v>-8.5</v>
      </c>
      <c r="Z489" s="143">
        <f t="shared" si="484"/>
        <v>-2.8</v>
      </c>
      <c r="AA489" s="142">
        <f t="shared" si="484"/>
        <v>-3.8</v>
      </c>
      <c r="AB489" s="142">
        <f t="shared" si="484"/>
        <v>0</v>
      </c>
      <c r="AC489" s="142">
        <f t="shared" si="484"/>
        <v>-0.19999999999999973</v>
      </c>
      <c r="AD489" s="142">
        <f t="shared" si="484"/>
        <v>0.12500000000000089</v>
      </c>
      <c r="AE489" s="143">
        <f t="shared" si="484"/>
        <v>-0.42799999999999949</v>
      </c>
      <c r="AG489" s="67" t="s">
        <v>862</v>
      </c>
    </row>
    <row r="490" spans="1:33">
      <c r="A490" s="668"/>
      <c r="B490" s="681" t="s">
        <v>829</v>
      </c>
      <c r="C490" s="687">
        <v>0</v>
      </c>
      <c r="D490" s="694">
        <v>0</v>
      </c>
      <c r="E490" s="694">
        <v>0</v>
      </c>
      <c r="F490" s="694">
        <v>0</v>
      </c>
      <c r="G490" s="694">
        <v>0</v>
      </c>
      <c r="H490" s="694">
        <v>0</v>
      </c>
      <c r="I490" s="687">
        <v>0</v>
      </c>
      <c r="J490" s="687">
        <v>0</v>
      </c>
      <c r="K490" s="694">
        <v>0</v>
      </c>
      <c r="L490" s="694">
        <v>0</v>
      </c>
      <c r="M490" s="694">
        <v>0</v>
      </c>
      <c r="N490" s="687">
        <v>0</v>
      </c>
      <c r="O490" s="687">
        <v>0</v>
      </c>
      <c r="P490" s="695">
        <v>0</v>
      </c>
      <c r="Q490" s="136"/>
      <c r="R490" s="136"/>
      <c r="S490" s="136"/>
      <c r="Z490" s="137"/>
      <c r="AE490" s="137"/>
    </row>
    <row r="491" spans="1:33" ht="13.5" thickBot="1">
      <c r="A491" s="668"/>
      <c r="B491" s="681" t="s">
        <v>830</v>
      </c>
      <c r="C491" s="687">
        <v>0</v>
      </c>
      <c r="D491" s="694">
        <v>0</v>
      </c>
      <c r="E491" s="694">
        <v>0</v>
      </c>
      <c r="F491" s="694">
        <v>0</v>
      </c>
      <c r="G491" s="694">
        <v>0</v>
      </c>
      <c r="H491" s="694">
        <v>0</v>
      </c>
      <c r="I491" s="687">
        <v>0</v>
      </c>
      <c r="J491" s="687">
        <v>0</v>
      </c>
      <c r="K491" s="694">
        <v>0</v>
      </c>
      <c r="L491" s="694">
        <v>0</v>
      </c>
      <c r="M491" s="694">
        <v>0</v>
      </c>
      <c r="N491" s="687">
        <v>0</v>
      </c>
      <c r="O491" s="687">
        <v>0</v>
      </c>
      <c r="P491" s="695">
        <v>0</v>
      </c>
      <c r="Q491" s="136"/>
      <c r="R491" s="136"/>
      <c r="S491" s="136"/>
      <c r="T491" s="142">
        <f t="shared" ref="T491:X491" si="485">C491-C490</f>
        <v>0</v>
      </c>
      <c r="U491" s="142">
        <f t="shared" si="485"/>
        <v>0</v>
      </c>
      <c r="V491" s="142">
        <f t="shared" si="485"/>
        <v>0</v>
      </c>
      <c r="W491" s="142">
        <f t="shared" si="485"/>
        <v>0</v>
      </c>
      <c r="X491" s="142">
        <f t="shared" si="485"/>
        <v>0</v>
      </c>
      <c r="Y491" s="142">
        <f t="shared" ref="Y491:AE491" si="486">H491-H490</f>
        <v>0</v>
      </c>
      <c r="Z491" s="143">
        <f t="shared" si="486"/>
        <v>0</v>
      </c>
      <c r="AA491" s="142">
        <f t="shared" si="486"/>
        <v>0</v>
      </c>
      <c r="AB491" s="142">
        <f t="shared" si="486"/>
        <v>0</v>
      </c>
      <c r="AC491" s="142">
        <f t="shared" si="486"/>
        <v>0</v>
      </c>
      <c r="AD491" s="142">
        <f t="shared" si="486"/>
        <v>0</v>
      </c>
      <c r="AE491" s="143">
        <f t="shared" si="486"/>
        <v>0</v>
      </c>
    </row>
    <row r="492" spans="1:33" ht="13.5" thickTop="1">
      <c r="A492" s="668"/>
      <c r="B492" s="709" t="s">
        <v>831</v>
      </c>
      <c r="C492" s="710">
        <v>4.2996300863131935</v>
      </c>
      <c r="D492" s="711">
        <v>0</v>
      </c>
      <c r="E492" s="711">
        <v>4.501980198019802</v>
      </c>
      <c r="F492" s="711">
        <v>4.1618705035971226</v>
      </c>
      <c r="G492" s="711">
        <v>4.3356435643564355</v>
      </c>
      <c r="H492" s="711">
        <v>4.5395348837209299</v>
      </c>
      <c r="I492" s="710">
        <v>4.3617678958785246</v>
      </c>
      <c r="J492" s="710">
        <v>3.1927083333333326</v>
      </c>
      <c r="K492" s="711">
        <v>0</v>
      </c>
      <c r="L492" s="711">
        <v>2.046153846153846</v>
      </c>
      <c r="M492" s="711">
        <v>3.2708333333333335</v>
      </c>
      <c r="N492" s="710">
        <v>3.0541176470588232</v>
      </c>
      <c r="O492" s="710">
        <v>0</v>
      </c>
      <c r="P492" s="712">
        <v>0</v>
      </c>
      <c r="Q492" s="150"/>
      <c r="R492" s="150"/>
      <c r="S492" s="150"/>
      <c r="T492" s="163"/>
      <c r="U492" s="163"/>
      <c r="V492" s="163"/>
      <c r="W492" s="163"/>
      <c r="X492" s="163"/>
      <c r="Y492" s="163"/>
      <c r="Z492" s="164"/>
      <c r="AA492" s="163"/>
      <c r="AB492" s="163"/>
      <c r="AC492" s="163"/>
      <c r="AD492" s="163"/>
      <c r="AE492" s="164"/>
      <c r="AF492" s="163"/>
    </row>
    <row r="493" spans="1:33" ht="13.5" thickBot="1">
      <c r="A493" s="668"/>
      <c r="B493" s="709" t="s">
        <v>832</v>
      </c>
      <c r="C493" s="710">
        <v>4.3</v>
      </c>
      <c r="D493" s="711">
        <v>0</v>
      </c>
      <c r="E493" s="711">
        <v>4.4000000000000004</v>
      </c>
      <c r="F493" s="711">
        <v>4.0578034682080917</v>
      </c>
      <c r="G493" s="711">
        <v>4.1841059602649002</v>
      </c>
      <c r="H493" s="711">
        <v>4.4382978723404261</v>
      </c>
      <c r="I493" s="710">
        <v>4.2906314699792967</v>
      </c>
      <c r="J493" s="710">
        <v>2.5571428571428569</v>
      </c>
      <c r="K493" s="711">
        <v>0</v>
      </c>
      <c r="L493" s="711">
        <v>2.5981132075471702</v>
      </c>
      <c r="M493" s="711">
        <v>2.7163265306122453</v>
      </c>
      <c r="N493" s="710">
        <v>2.6495844875346264</v>
      </c>
      <c r="O493" s="710">
        <v>0</v>
      </c>
      <c r="P493" s="712">
        <v>0</v>
      </c>
      <c r="Q493" s="157"/>
      <c r="R493" s="157"/>
      <c r="S493" s="157"/>
      <c r="T493" s="165">
        <f t="shared" ref="T493:X493" si="487">C493-C492</f>
        <v>3.6991368680627801E-4</v>
      </c>
      <c r="U493" s="165">
        <f t="shared" si="487"/>
        <v>0</v>
      </c>
      <c r="V493" s="165">
        <f t="shared" si="487"/>
        <v>-0.10198019801980163</v>
      </c>
      <c r="W493" s="165">
        <f t="shared" si="487"/>
        <v>-0.10406703538903095</v>
      </c>
      <c r="X493" s="165">
        <f t="shared" si="487"/>
        <v>-0.15153760409153527</v>
      </c>
      <c r="Y493" s="165">
        <f t="shared" ref="Y493:AE493" si="488">H493-H492</f>
        <v>-0.10123701138050389</v>
      </c>
      <c r="Z493" s="166">
        <f t="shared" si="488"/>
        <v>-7.1136425899227973E-2</v>
      </c>
      <c r="AA493" s="165">
        <f t="shared" si="488"/>
        <v>-0.63556547619047565</v>
      </c>
      <c r="AB493" s="165">
        <f t="shared" si="488"/>
        <v>0</v>
      </c>
      <c r="AC493" s="165">
        <f t="shared" si="488"/>
        <v>0.55195936139332424</v>
      </c>
      <c r="AD493" s="165">
        <f t="shared" si="488"/>
        <v>-0.55450680272108821</v>
      </c>
      <c r="AE493" s="166">
        <f t="shared" si="488"/>
        <v>-0.40453315952419677</v>
      </c>
      <c r="AF493" s="167"/>
    </row>
    <row r="494" spans="1:33" ht="13.5" thickTop="1">
      <c r="A494" s="668"/>
      <c r="B494" s="681" t="s">
        <v>833</v>
      </c>
      <c r="C494" s="687">
        <v>4.9000000000000004</v>
      </c>
      <c r="D494" s="694">
        <v>0</v>
      </c>
      <c r="E494" s="694">
        <v>5.8</v>
      </c>
      <c r="F494" s="694">
        <v>4.890425531914893</v>
      </c>
      <c r="G494" s="694">
        <v>5.5414944356120825</v>
      </c>
      <c r="H494" s="694">
        <v>5.6672043010752686</v>
      </c>
      <c r="I494" s="687">
        <v>5.1629192690261378</v>
      </c>
      <c r="J494" s="687">
        <v>4.6077272727272733</v>
      </c>
      <c r="K494" s="694">
        <v>0</v>
      </c>
      <c r="L494" s="694">
        <v>3.8</v>
      </c>
      <c r="M494" s="694">
        <v>4.5714285714285712</v>
      </c>
      <c r="N494" s="687">
        <v>4.4942437923250562</v>
      </c>
      <c r="O494" s="687">
        <v>0</v>
      </c>
      <c r="P494" s="695">
        <v>0</v>
      </c>
      <c r="Q494" s="136"/>
      <c r="R494" s="136"/>
      <c r="S494" s="136"/>
      <c r="Z494" s="137"/>
      <c r="AE494" s="137"/>
    </row>
    <row r="495" spans="1:33">
      <c r="A495" s="668"/>
      <c r="B495" s="681" t="s">
        <v>834</v>
      </c>
      <c r="C495" s="687">
        <v>4.7</v>
      </c>
      <c r="D495" s="694">
        <v>0</v>
      </c>
      <c r="E495" s="694">
        <v>6</v>
      </c>
      <c r="F495" s="694">
        <v>5.1370078740157483</v>
      </c>
      <c r="G495" s="694">
        <v>5.153225806451613</v>
      </c>
      <c r="H495" s="694">
        <v>5.3390476190476184</v>
      </c>
      <c r="I495" s="687">
        <v>5.0001891252955089</v>
      </c>
      <c r="J495" s="687">
        <v>4.6219999999999999</v>
      </c>
      <c r="K495" s="694">
        <v>0</v>
      </c>
      <c r="L495" s="694">
        <v>4.0999999999999996</v>
      </c>
      <c r="M495" s="694">
        <v>4.9478705281090285</v>
      </c>
      <c r="N495" s="687">
        <v>4.7912743972445471</v>
      </c>
      <c r="O495" s="687">
        <v>0</v>
      </c>
      <c r="P495" s="695">
        <v>0</v>
      </c>
      <c r="Q495" s="136"/>
      <c r="R495" s="136"/>
      <c r="S495" s="136"/>
      <c r="T495" s="142">
        <f t="shared" ref="T495:X495" si="489">C495-C494</f>
        <v>-0.20000000000000018</v>
      </c>
      <c r="U495" s="142">
        <f t="shared" si="489"/>
        <v>0</v>
      </c>
      <c r="V495" s="142">
        <f t="shared" si="489"/>
        <v>0.20000000000000018</v>
      </c>
      <c r="W495" s="142">
        <f t="shared" si="489"/>
        <v>0.24658234210085528</v>
      </c>
      <c r="X495" s="142">
        <f t="shared" si="489"/>
        <v>-0.38826862916046956</v>
      </c>
      <c r="Y495" s="142">
        <f t="shared" ref="Y495:AE495" si="490">H495-H494</f>
        <v>-0.32815668202765025</v>
      </c>
      <c r="Z495" s="143">
        <f t="shared" si="490"/>
        <v>-0.162730143730629</v>
      </c>
      <c r="AA495" s="142">
        <f t="shared" si="490"/>
        <v>1.4272727272726549E-2</v>
      </c>
      <c r="AB495" s="142">
        <f t="shared" si="490"/>
        <v>0</v>
      </c>
      <c r="AC495" s="142">
        <f t="shared" si="490"/>
        <v>0.29999999999999982</v>
      </c>
      <c r="AD495" s="142">
        <f t="shared" si="490"/>
        <v>0.37644195668045732</v>
      </c>
      <c r="AE495" s="143">
        <f t="shared" si="490"/>
        <v>0.29703060491949085</v>
      </c>
    </row>
    <row r="496" spans="1:33">
      <c r="A496" s="668"/>
      <c r="B496" s="681" t="s">
        <v>835</v>
      </c>
      <c r="C496" s="687">
        <v>7.3</v>
      </c>
      <c r="D496" s="694">
        <v>0</v>
      </c>
      <c r="E496" s="694">
        <v>9</v>
      </c>
      <c r="F496" s="694">
        <v>8.8000000000000007</v>
      </c>
      <c r="G496" s="694">
        <v>18.033333333333335</v>
      </c>
      <c r="H496" s="694">
        <v>10.727272727272727</v>
      </c>
      <c r="I496" s="687">
        <v>9.5351351351351337</v>
      </c>
      <c r="J496" s="687">
        <v>6.7</v>
      </c>
      <c r="K496" s="694">
        <v>0</v>
      </c>
      <c r="L496" s="694">
        <v>5.3</v>
      </c>
      <c r="M496" s="694">
        <v>5.9722222222222232</v>
      </c>
      <c r="N496" s="687">
        <v>5.963750000000001</v>
      </c>
      <c r="O496" s="687">
        <v>0</v>
      </c>
      <c r="P496" s="695">
        <v>0</v>
      </c>
      <c r="Q496" s="136"/>
      <c r="R496" s="136"/>
      <c r="S496" s="136"/>
      <c r="Z496" s="137"/>
      <c r="AE496" s="137"/>
    </row>
    <row r="497" spans="1:32">
      <c r="A497" s="668"/>
      <c r="B497" s="681" t="s">
        <v>836</v>
      </c>
      <c r="C497" s="687">
        <v>7.3</v>
      </c>
      <c r="D497" s="694">
        <v>0</v>
      </c>
      <c r="E497" s="694">
        <v>12.4</v>
      </c>
      <c r="F497" s="694">
        <v>12.22</v>
      </c>
      <c r="G497" s="694">
        <v>8.1545454545454543</v>
      </c>
      <c r="H497" s="694">
        <v>7.2749999999999995</v>
      </c>
      <c r="I497" s="687">
        <v>8.9075000000000006</v>
      </c>
      <c r="J497" s="687">
        <v>7.0969696969696976</v>
      </c>
      <c r="K497" s="694">
        <v>0</v>
      </c>
      <c r="L497" s="694">
        <v>5</v>
      </c>
      <c r="M497" s="694">
        <v>6.024528301886793</v>
      </c>
      <c r="N497" s="687">
        <v>5.98232044198895</v>
      </c>
      <c r="O497" s="687">
        <v>0</v>
      </c>
      <c r="P497" s="695">
        <v>0</v>
      </c>
      <c r="Q497" s="136"/>
      <c r="R497" s="136"/>
      <c r="S497" s="136"/>
      <c r="T497" s="142">
        <f t="shared" ref="T497:X497" si="491">C497-C496</f>
        <v>0</v>
      </c>
      <c r="U497" s="142">
        <f t="shared" si="491"/>
        <v>0</v>
      </c>
      <c r="V497" s="142">
        <f t="shared" si="491"/>
        <v>3.4000000000000004</v>
      </c>
      <c r="W497" s="142">
        <f t="shared" si="491"/>
        <v>3.42</v>
      </c>
      <c r="X497" s="169">
        <f t="shared" si="491"/>
        <v>-9.8787878787878807</v>
      </c>
      <c r="Y497" s="142">
        <f t="shared" ref="Y497:AE497" si="492">H497-H496</f>
        <v>-3.4522727272727272</v>
      </c>
      <c r="Z497" s="143">
        <f t="shared" si="492"/>
        <v>-0.62763513513513303</v>
      </c>
      <c r="AA497" s="142">
        <f t="shared" si="492"/>
        <v>0.39696969696969742</v>
      </c>
      <c r="AB497" s="142">
        <f t="shared" si="492"/>
        <v>0</v>
      </c>
      <c r="AC497" s="169">
        <f t="shared" si="492"/>
        <v>-0.29999999999999982</v>
      </c>
      <c r="AD497" s="142">
        <f t="shared" si="492"/>
        <v>5.2306079664569793E-2</v>
      </c>
      <c r="AE497" s="143">
        <f t="shared" si="492"/>
        <v>1.8570441988948971E-2</v>
      </c>
    </row>
    <row r="498" spans="1:32">
      <c r="A498" s="668"/>
      <c r="B498" s="681" t="s">
        <v>837</v>
      </c>
      <c r="C498" s="687">
        <v>0</v>
      </c>
      <c r="D498" s="694">
        <v>0</v>
      </c>
      <c r="E498" s="694">
        <v>0</v>
      </c>
      <c r="F498" s="694">
        <v>0</v>
      </c>
      <c r="G498" s="694">
        <v>0</v>
      </c>
      <c r="H498" s="694">
        <v>0</v>
      </c>
      <c r="I498" s="687">
        <v>0</v>
      </c>
      <c r="J498" s="687">
        <v>0</v>
      </c>
      <c r="K498" s="694">
        <v>0</v>
      </c>
      <c r="L498" s="694">
        <v>0</v>
      </c>
      <c r="M498" s="694">
        <v>0</v>
      </c>
      <c r="N498" s="687">
        <v>0</v>
      </c>
      <c r="O498" s="687">
        <v>0</v>
      </c>
      <c r="P498" s="695">
        <v>0</v>
      </c>
      <c r="Q498" s="136"/>
      <c r="R498" s="136"/>
      <c r="S498" s="136"/>
      <c r="Z498" s="137"/>
      <c r="AE498" s="137"/>
    </row>
    <row r="499" spans="1:32" ht="13.5" thickBot="1">
      <c r="A499" s="668"/>
      <c r="B499" s="681" t="s">
        <v>838</v>
      </c>
      <c r="C499" s="687">
        <v>0</v>
      </c>
      <c r="D499" s="694">
        <v>0</v>
      </c>
      <c r="E499" s="694">
        <v>0</v>
      </c>
      <c r="F499" s="694">
        <v>0</v>
      </c>
      <c r="G499" s="694">
        <v>0</v>
      </c>
      <c r="H499" s="694">
        <v>0</v>
      </c>
      <c r="I499" s="687">
        <v>0</v>
      </c>
      <c r="J499" s="687">
        <v>0</v>
      </c>
      <c r="K499" s="694">
        <v>0</v>
      </c>
      <c r="L499" s="694">
        <v>0</v>
      </c>
      <c r="M499" s="694">
        <v>0</v>
      </c>
      <c r="N499" s="687">
        <v>0</v>
      </c>
      <c r="O499" s="687">
        <v>0</v>
      </c>
      <c r="P499" s="695">
        <v>0</v>
      </c>
      <c r="Q499" s="136"/>
      <c r="R499" s="136"/>
      <c r="S499" s="136"/>
      <c r="T499" s="142">
        <f t="shared" ref="T499:X499" si="493">C499-C498</f>
        <v>0</v>
      </c>
      <c r="U499" s="142">
        <f t="shared" si="493"/>
        <v>0</v>
      </c>
      <c r="V499" s="142">
        <f t="shared" si="493"/>
        <v>0</v>
      </c>
      <c r="W499" s="142">
        <f t="shared" si="493"/>
        <v>0</v>
      </c>
      <c r="X499" s="142">
        <f t="shared" si="493"/>
        <v>0</v>
      </c>
      <c r="Y499" s="142">
        <f t="shared" ref="Y499:AE499" si="494">H499-H498</f>
        <v>0</v>
      </c>
      <c r="Z499" s="143">
        <f t="shared" si="494"/>
        <v>0</v>
      </c>
      <c r="AA499" s="142">
        <f t="shared" si="494"/>
        <v>0</v>
      </c>
      <c r="AB499" s="142">
        <f t="shared" si="494"/>
        <v>0</v>
      </c>
      <c r="AC499" s="142">
        <f t="shared" si="494"/>
        <v>0</v>
      </c>
      <c r="AD499" s="142">
        <f t="shared" si="494"/>
        <v>0</v>
      </c>
      <c r="AE499" s="143">
        <f t="shared" si="494"/>
        <v>0</v>
      </c>
    </row>
    <row r="500" spans="1:32" ht="13.5" thickTop="1">
      <c r="A500" s="668"/>
      <c r="B500" s="681" t="s">
        <v>839</v>
      </c>
      <c r="C500" s="687">
        <v>4.9139426800929513</v>
      </c>
      <c r="D500" s="694">
        <v>0</v>
      </c>
      <c r="E500" s="694">
        <v>5.8193061840120661</v>
      </c>
      <c r="F500" s="694">
        <v>4.9451048951048948</v>
      </c>
      <c r="G500" s="694">
        <v>5.6007911392405063</v>
      </c>
      <c r="H500" s="694">
        <v>5.9497461928934001</v>
      </c>
      <c r="I500" s="687">
        <v>5.2000229357798151</v>
      </c>
      <c r="J500" s="687">
        <v>4.8135245901639347</v>
      </c>
      <c r="K500" s="694">
        <v>0</v>
      </c>
      <c r="L500" s="694">
        <v>4.130708661417323</v>
      </c>
      <c r="M500" s="694">
        <v>4.7955555555555565</v>
      </c>
      <c r="N500" s="687">
        <v>4.7190248565965582</v>
      </c>
      <c r="O500" s="687">
        <v>0</v>
      </c>
      <c r="P500" s="695">
        <v>0</v>
      </c>
      <c r="Q500" s="150"/>
      <c r="R500" s="150"/>
      <c r="S500" s="150"/>
      <c r="T500" s="163"/>
      <c r="U500" s="163"/>
      <c r="V500" s="163"/>
      <c r="W500" s="163"/>
      <c r="X500" s="163"/>
      <c r="Y500" s="163"/>
      <c r="Z500" s="164"/>
      <c r="AA500" s="163"/>
      <c r="AB500" s="163"/>
      <c r="AC500" s="163"/>
      <c r="AD500" s="163"/>
      <c r="AE500" s="164"/>
      <c r="AF500" s="163"/>
    </row>
    <row r="501" spans="1:32" ht="13.5" thickBot="1">
      <c r="A501" s="668"/>
      <c r="B501" s="681" t="s">
        <v>840</v>
      </c>
      <c r="C501" s="687">
        <v>4.7060465116279069</v>
      </c>
      <c r="D501" s="694">
        <v>0</v>
      </c>
      <c r="E501" s="694">
        <v>6.0664359861591697</v>
      </c>
      <c r="F501" s="694">
        <v>5.2737451737451737</v>
      </c>
      <c r="G501" s="694">
        <v>5.2055467511885896</v>
      </c>
      <c r="H501" s="694">
        <v>5.4436936936936933</v>
      </c>
      <c r="I501" s="687">
        <v>5.0367915690866516</v>
      </c>
      <c r="J501" s="687">
        <v>4.9725321888412015</v>
      </c>
      <c r="K501" s="694">
        <v>0</v>
      </c>
      <c r="L501" s="694">
        <v>4.3999999999999995</v>
      </c>
      <c r="M501" s="694">
        <v>5.112554112554113</v>
      </c>
      <c r="N501" s="687">
        <v>4.996197718631179</v>
      </c>
      <c r="O501" s="687">
        <v>0</v>
      </c>
      <c r="P501" s="695">
        <v>0</v>
      </c>
      <c r="Q501" s="157"/>
      <c r="R501" s="157"/>
      <c r="S501" s="157"/>
      <c r="T501" s="165">
        <f t="shared" ref="T501:X501" si="495">C501-C500</f>
        <v>-0.20789616846504444</v>
      </c>
      <c r="U501" s="165">
        <f t="shared" si="495"/>
        <v>0</v>
      </c>
      <c r="V501" s="165">
        <f t="shared" si="495"/>
        <v>0.24712980214710356</v>
      </c>
      <c r="W501" s="165">
        <f t="shared" si="495"/>
        <v>0.32864027864027889</v>
      </c>
      <c r="X501" s="165">
        <f t="shared" si="495"/>
        <v>-0.39524438805191675</v>
      </c>
      <c r="Y501" s="165">
        <f t="shared" ref="Y501:AE501" si="496">H501-H500</f>
        <v>-0.50605249919970685</v>
      </c>
      <c r="Z501" s="166">
        <f t="shared" si="496"/>
        <v>-0.16323136669316352</v>
      </c>
      <c r="AA501" s="165">
        <f t="shared" si="496"/>
        <v>0.15900759867726677</v>
      </c>
      <c r="AB501" s="165">
        <f t="shared" si="496"/>
        <v>0</v>
      </c>
      <c r="AC501" s="165">
        <f t="shared" si="496"/>
        <v>0.26929133858267651</v>
      </c>
      <c r="AD501" s="165">
        <f t="shared" si="496"/>
        <v>0.3169985569985565</v>
      </c>
      <c r="AE501" s="166">
        <f t="shared" si="496"/>
        <v>0.27717286203462077</v>
      </c>
      <c r="AF501" s="167"/>
    </row>
    <row r="502" spans="1:32" ht="13.5" thickTop="1">
      <c r="A502" s="668"/>
      <c r="B502" s="681" t="s">
        <v>841</v>
      </c>
      <c r="C502" s="687">
        <v>3.8999999999999995</v>
      </c>
      <c r="D502" s="694">
        <v>0</v>
      </c>
      <c r="E502" s="694">
        <v>3.9</v>
      </c>
      <c r="F502" s="694">
        <v>3.8794676806083648</v>
      </c>
      <c r="G502" s="694">
        <v>3.8737254901960783</v>
      </c>
      <c r="H502" s="694">
        <v>3.8639455782312924</v>
      </c>
      <c r="I502" s="687">
        <v>3.8885292717753446</v>
      </c>
      <c r="J502" s="687">
        <v>4.3235294117647056</v>
      </c>
      <c r="K502" s="694">
        <v>0</v>
      </c>
      <c r="L502" s="694">
        <v>3.7999999999999994</v>
      </c>
      <c r="M502" s="694">
        <v>3.7504878048780483</v>
      </c>
      <c r="N502" s="687">
        <v>3.8426807760141095</v>
      </c>
      <c r="O502" s="687">
        <v>0</v>
      </c>
      <c r="P502" s="695">
        <v>0</v>
      </c>
      <c r="Q502" s="136"/>
      <c r="R502" s="136"/>
      <c r="S502" s="136"/>
      <c r="Z502" s="137"/>
      <c r="AE502" s="137"/>
    </row>
    <row r="503" spans="1:32">
      <c r="A503" s="668"/>
      <c r="B503" s="681" t="s">
        <v>842</v>
      </c>
      <c r="C503" s="687">
        <v>3.7</v>
      </c>
      <c r="D503" s="694">
        <v>0</v>
      </c>
      <c r="E503" s="694">
        <v>4.2</v>
      </c>
      <c r="F503" s="694">
        <v>3.9448148148148143</v>
      </c>
      <c r="G503" s="694">
        <v>3.942682926829268</v>
      </c>
      <c r="H503" s="694">
        <v>4.3263803680981594</v>
      </c>
      <c r="I503" s="687">
        <v>3.9225238813474115</v>
      </c>
      <c r="J503" s="687">
        <v>3.4657894736842101</v>
      </c>
      <c r="K503" s="694">
        <v>0</v>
      </c>
      <c r="L503" s="694">
        <v>3.6</v>
      </c>
      <c r="M503" s="694">
        <v>3.9220902612826603</v>
      </c>
      <c r="N503" s="687">
        <v>3.7998338870431887</v>
      </c>
      <c r="O503" s="687">
        <v>0</v>
      </c>
      <c r="P503" s="695">
        <v>0</v>
      </c>
      <c r="Q503" s="136"/>
      <c r="R503" s="136"/>
      <c r="S503" s="136"/>
      <c r="T503" s="142">
        <f t="shared" ref="T503:X503" si="497">C503-C502</f>
        <v>-0.19999999999999929</v>
      </c>
      <c r="U503" s="142">
        <f t="shared" si="497"/>
        <v>0</v>
      </c>
      <c r="V503" s="142">
        <f t="shared" si="497"/>
        <v>0.30000000000000027</v>
      </c>
      <c r="W503" s="142">
        <f t="shared" si="497"/>
        <v>6.5347134206449553E-2</v>
      </c>
      <c r="X503" s="142">
        <f t="shared" si="497"/>
        <v>6.8957436633189761E-2</v>
      </c>
      <c r="Y503" s="142">
        <f t="shared" ref="Y503:AE503" si="498">H503-H502</f>
        <v>0.46243478986686704</v>
      </c>
      <c r="Z503" s="143">
        <f t="shared" si="498"/>
        <v>3.3994609572066903E-2</v>
      </c>
      <c r="AA503" s="142">
        <f t="shared" si="498"/>
        <v>-0.85773993808049553</v>
      </c>
      <c r="AB503" s="142">
        <f t="shared" si="498"/>
        <v>0</v>
      </c>
      <c r="AC503" s="142">
        <f t="shared" si="498"/>
        <v>-0.19999999999999929</v>
      </c>
      <c r="AD503" s="142">
        <f t="shared" si="498"/>
        <v>0.17160245640461191</v>
      </c>
      <c r="AE503" s="143">
        <f t="shared" si="498"/>
        <v>-4.2846888970920816E-2</v>
      </c>
    </row>
    <row r="504" spans="1:32">
      <c r="A504" s="668"/>
      <c r="B504" s="681" t="s">
        <v>843</v>
      </c>
      <c r="C504" s="687">
        <v>3.8</v>
      </c>
      <c r="D504" s="694">
        <v>0</v>
      </c>
      <c r="E504" s="694">
        <v>4.4000000000000004</v>
      </c>
      <c r="F504" s="694">
        <v>3.6097560975609757</v>
      </c>
      <c r="G504" s="694">
        <v>3.9317073170731707</v>
      </c>
      <c r="H504" s="694">
        <v>4.9359999999999999</v>
      </c>
      <c r="I504" s="687">
        <v>4.0424028268551231</v>
      </c>
      <c r="J504" s="687">
        <v>3.8448275862068964</v>
      </c>
      <c r="K504" s="694">
        <v>0</v>
      </c>
      <c r="L504" s="694">
        <v>3</v>
      </c>
      <c r="M504" s="694">
        <v>3.656122448979592</v>
      </c>
      <c r="N504" s="687">
        <v>3.5297577854671283</v>
      </c>
      <c r="O504" s="687">
        <v>0</v>
      </c>
      <c r="P504" s="695">
        <v>0</v>
      </c>
      <c r="Q504" s="136"/>
      <c r="R504" s="136"/>
      <c r="S504" s="136"/>
      <c r="Z504" s="137"/>
      <c r="AE504" s="137"/>
    </row>
    <row r="505" spans="1:32">
      <c r="A505" s="668"/>
      <c r="B505" s="681" t="s">
        <v>844</v>
      </c>
      <c r="C505" s="687">
        <v>4.3</v>
      </c>
      <c r="D505" s="694">
        <v>0</v>
      </c>
      <c r="E505" s="694">
        <v>4</v>
      </c>
      <c r="F505" s="694">
        <v>3.5210526315789479</v>
      </c>
      <c r="G505" s="694">
        <v>5.753968253968254</v>
      </c>
      <c r="H505" s="694">
        <v>4.9714285714285724</v>
      </c>
      <c r="I505" s="687">
        <v>4.5523999999999996</v>
      </c>
      <c r="J505" s="687">
        <v>3.8843749999999999</v>
      </c>
      <c r="K505" s="694">
        <v>0</v>
      </c>
      <c r="L505" s="694">
        <v>2.7</v>
      </c>
      <c r="M505" s="694">
        <v>3.7330275229357803</v>
      </c>
      <c r="N505" s="687">
        <v>3.4784023668639046</v>
      </c>
      <c r="O505" s="687">
        <v>0</v>
      </c>
      <c r="P505" s="695">
        <v>0</v>
      </c>
      <c r="Q505" s="136"/>
      <c r="R505" s="136"/>
      <c r="S505" s="136"/>
      <c r="T505" s="142">
        <f t="shared" ref="T505:X505" si="499">C505-C504</f>
        <v>0.5</v>
      </c>
      <c r="U505" s="142">
        <f t="shared" si="499"/>
        <v>0</v>
      </c>
      <c r="V505" s="169">
        <f t="shared" si="499"/>
        <v>-0.40000000000000036</v>
      </c>
      <c r="W505" s="142">
        <f t="shared" si="499"/>
        <v>-8.8703465982027829E-2</v>
      </c>
      <c r="X505" s="142">
        <f t="shared" si="499"/>
        <v>1.8222609368950833</v>
      </c>
      <c r="Y505" s="142">
        <f t="shared" ref="Y505:AE505" si="500">H505-H504</f>
        <v>3.5428571428572475E-2</v>
      </c>
      <c r="Z505" s="143">
        <f t="shared" si="500"/>
        <v>0.50999717314487647</v>
      </c>
      <c r="AA505" s="169">
        <f t="shared" si="500"/>
        <v>3.9547413793103559E-2</v>
      </c>
      <c r="AB505" s="142">
        <f t="shared" si="500"/>
        <v>0</v>
      </c>
      <c r="AC505" s="142">
        <f t="shared" si="500"/>
        <v>-0.29999999999999982</v>
      </c>
      <c r="AD505" s="142">
        <f t="shared" si="500"/>
        <v>7.6905073956188286E-2</v>
      </c>
      <c r="AE505" s="143">
        <f t="shared" si="500"/>
        <v>-5.1355418603223679E-2</v>
      </c>
    </row>
    <row r="506" spans="1:32">
      <c r="A506" s="668"/>
      <c r="B506" s="681" t="s">
        <v>845</v>
      </c>
      <c r="C506" s="687">
        <v>0</v>
      </c>
      <c r="D506" s="694">
        <v>0</v>
      </c>
      <c r="E506" s="694">
        <v>0</v>
      </c>
      <c r="F506" s="694">
        <v>0</v>
      </c>
      <c r="G506" s="694">
        <v>0</v>
      </c>
      <c r="H506" s="694">
        <v>0</v>
      </c>
      <c r="I506" s="687">
        <v>0</v>
      </c>
      <c r="J506" s="687">
        <v>0</v>
      </c>
      <c r="K506" s="694">
        <v>0</v>
      </c>
      <c r="L506" s="694">
        <v>0</v>
      </c>
      <c r="M506" s="694">
        <v>0</v>
      </c>
      <c r="N506" s="687">
        <v>0</v>
      </c>
      <c r="O506" s="687">
        <v>0</v>
      </c>
      <c r="P506" s="695">
        <v>0</v>
      </c>
      <c r="Q506" s="136"/>
      <c r="R506" s="136"/>
      <c r="S506" s="136"/>
      <c r="Z506" s="137"/>
      <c r="AE506" s="137"/>
    </row>
    <row r="507" spans="1:32" ht="13.5" thickBot="1">
      <c r="A507" s="668"/>
      <c r="B507" s="681" t="s">
        <v>846</v>
      </c>
      <c r="C507" s="687">
        <v>0</v>
      </c>
      <c r="D507" s="694">
        <v>0</v>
      </c>
      <c r="E507" s="694">
        <v>0</v>
      </c>
      <c r="F507" s="694">
        <v>0</v>
      </c>
      <c r="G507" s="694">
        <v>0</v>
      </c>
      <c r="H507" s="694">
        <v>0</v>
      </c>
      <c r="I507" s="687">
        <v>0</v>
      </c>
      <c r="J507" s="687">
        <v>0</v>
      </c>
      <c r="K507" s="694">
        <v>0</v>
      </c>
      <c r="L507" s="694">
        <v>0</v>
      </c>
      <c r="M507" s="694">
        <v>0</v>
      </c>
      <c r="N507" s="687">
        <v>0</v>
      </c>
      <c r="O507" s="687">
        <v>0</v>
      </c>
      <c r="P507" s="695">
        <v>0</v>
      </c>
      <c r="Q507" s="136"/>
      <c r="R507" s="136"/>
      <c r="S507" s="136"/>
      <c r="T507" s="142">
        <f t="shared" ref="T507:X507" si="501">C507-C506</f>
        <v>0</v>
      </c>
      <c r="U507" s="142">
        <f t="shared" si="501"/>
        <v>0</v>
      </c>
      <c r="V507" s="142">
        <f t="shared" si="501"/>
        <v>0</v>
      </c>
      <c r="W507" s="142">
        <f t="shared" si="501"/>
        <v>0</v>
      </c>
      <c r="X507" s="142">
        <f t="shared" si="501"/>
        <v>0</v>
      </c>
      <c r="Y507" s="142">
        <f t="shared" ref="Y507:AE507" si="502">H507-H506</f>
        <v>0</v>
      </c>
      <c r="Z507" s="143">
        <f t="shared" si="502"/>
        <v>0</v>
      </c>
      <c r="AA507" s="142">
        <f t="shared" si="502"/>
        <v>0</v>
      </c>
      <c r="AB507" s="142">
        <f t="shared" si="502"/>
        <v>0</v>
      </c>
      <c r="AC507" s="142">
        <f t="shared" si="502"/>
        <v>0</v>
      </c>
      <c r="AD507" s="142">
        <f t="shared" si="502"/>
        <v>0</v>
      </c>
      <c r="AE507" s="143">
        <f t="shared" si="502"/>
        <v>0</v>
      </c>
    </row>
    <row r="508" spans="1:32" ht="13.5" thickTop="1">
      <c r="A508" s="668"/>
      <c r="B508" s="681" t="s">
        <v>847</v>
      </c>
      <c r="C508" s="687">
        <v>3.8919780219780216</v>
      </c>
      <c r="D508" s="694">
        <v>0</v>
      </c>
      <c r="E508" s="694">
        <v>3.9763546798029554</v>
      </c>
      <c r="F508" s="694">
        <v>3.8430921052631577</v>
      </c>
      <c r="G508" s="694">
        <v>3.8817567567567566</v>
      </c>
      <c r="H508" s="694">
        <v>4.0197674418604654</v>
      </c>
      <c r="I508" s="687">
        <v>3.9067953020134225</v>
      </c>
      <c r="J508" s="687">
        <v>4.2017543859649127</v>
      </c>
      <c r="K508" s="694">
        <v>0</v>
      </c>
      <c r="L508" s="694">
        <v>3.4235294117647057</v>
      </c>
      <c r="M508" s="694">
        <v>3.7199669966996693</v>
      </c>
      <c r="N508" s="687">
        <v>3.7370327102803733</v>
      </c>
      <c r="O508" s="687">
        <v>0</v>
      </c>
      <c r="P508" s="695">
        <v>0</v>
      </c>
      <c r="Q508" s="150"/>
      <c r="R508" s="150"/>
      <c r="S508" s="150"/>
      <c r="T508" s="163"/>
      <c r="U508" s="163"/>
      <c r="V508" s="163"/>
      <c r="W508" s="163"/>
      <c r="X508" s="163"/>
      <c r="Y508" s="163"/>
      <c r="Z508" s="164"/>
      <c r="AA508" s="163"/>
      <c r="AB508" s="163"/>
      <c r="AC508" s="163"/>
      <c r="AD508" s="163"/>
      <c r="AE508" s="164"/>
      <c r="AF508" s="163"/>
    </row>
    <row r="509" spans="1:32" ht="13.5" thickBot="1">
      <c r="A509" s="668"/>
      <c r="B509" s="681" t="s">
        <v>848</v>
      </c>
      <c r="C509" s="687">
        <v>3.7455882352941177</v>
      </c>
      <c r="D509" s="694">
        <v>0</v>
      </c>
      <c r="E509" s="694">
        <v>4.1680216802168024</v>
      </c>
      <c r="F509" s="694">
        <v>3.892532467532468</v>
      </c>
      <c r="G509" s="694">
        <v>4.1482882882882883</v>
      </c>
      <c r="H509" s="694">
        <v>4.4209424083769635</v>
      </c>
      <c r="I509" s="687">
        <v>3.9928539526574354</v>
      </c>
      <c r="J509" s="687">
        <v>3.5575342465753423</v>
      </c>
      <c r="K509" s="694">
        <v>0</v>
      </c>
      <c r="L509" s="694">
        <v>3.0890322580645164</v>
      </c>
      <c r="M509" s="694">
        <v>3.8575899843505477</v>
      </c>
      <c r="N509" s="687">
        <v>3.684255319148936</v>
      </c>
      <c r="O509" s="687">
        <v>0</v>
      </c>
      <c r="P509" s="695">
        <v>0</v>
      </c>
      <c r="Q509" s="157"/>
      <c r="R509" s="157"/>
      <c r="S509" s="157"/>
      <c r="T509" s="165">
        <f t="shared" ref="T509:X509" si="503">C509-C508</f>
        <v>-0.1463897866839039</v>
      </c>
      <c r="U509" s="165">
        <f t="shared" si="503"/>
        <v>0</v>
      </c>
      <c r="V509" s="165">
        <f t="shared" si="503"/>
        <v>0.19166700041384699</v>
      </c>
      <c r="W509" s="165">
        <f t="shared" si="503"/>
        <v>4.9440362269310256E-2</v>
      </c>
      <c r="X509" s="165">
        <f t="shared" si="503"/>
        <v>0.26653153153153175</v>
      </c>
      <c r="Y509" s="165">
        <f t="shared" ref="Y509:AE509" si="504">H509-H508</f>
        <v>0.40117496651649809</v>
      </c>
      <c r="Z509" s="166">
        <f t="shared" si="504"/>
        <v>8.6058650644012857E-2</v>
      </c>
      <c r="AA509" s="165">
        <f t="shared" si="504"/>
        <v>-0.64422013938957035</v>
      </c>
      <c r="AB509" s="165">
        <f t="shared" si="504"/>
        <v>0</v>
      </c>
      <c r="AC509" s="165">
        <f t="shared" si="504"/>
        <v>-0.33449715370018929</v>
      </c>
      <c r="AD509" s="165">
        <f t="shared" si="504"/>
        <v>0.13762298765087833</v>
      </c>
      <c r="AE509" s="166">
        <f t="shared" si="504"/>
        <v>-5.2777391131437312E-2</v>
      </c>
      <c r="AF509" s="167"/>
    </row>
    <row r="510" spans="1:32" ht="13.5" thickTop="1">
      <c r="A510" s="668"/>
      <c r="B510" s="681" t="s">
        <v>849</v>
      </c>
      <c r="C510" s="687">
        <v>3.7</v>
      </c>
      <c r="D510" s="694">
        <v>0</v>
      </c>
      <c r="E510" s="694">
        <v>6.2000000000000011</v>
      </c>
      <c r="F510" s="694">
        <v>7</v>
      </c>
      <c r="G510" s="694">
        <v>9.6823529411764717</v>
      </c>
      <c r="H510" s="694">
        <v>7.5642857142857141</v>
      </c>
      <c r="I510" s="687">
        <v>5.2588235294117647</v>
      </c>
      <c r="J510" s="687">
        <v>5.0195652173913041</v>
      </c>
      <c r="K510" s="694">
        <v>0</v>
      </c>
      <c r="L510" s="694">
        <v>4.7</v>
      </c>
      <c r="M510" s="694">
        <v>8.4971014492753625</v>
      </c>
      <c r="N510" s="687">
        <v>6.6764285714285716</v>
      </c>
      <c r="O510" s="687">
        <v>0</v>
      </c>
      <c r="P510" s="695">
        <v>0</v>
      </c>
      <c r="Q510" s="136"/>
      <c r="R510" s="136"/>
      <c r="S510" s="136"/>
      <c r="Z510" s="137"/>
      <c r="AE510" s="137"/>
    </row>
    <row r="511" spans="1:32">
      <c r="A511" s="668"/>
      <c r="B511" s="681" t="s">
        <v>850</v>
      </c>
      <c r="C511" s="687">
        <v>3.9</v>
      </c>
      <c r="D511" s="694">
        <v>0</v>
      </c>
      <c r="E511" s="694">
        <v>9.1999999999999993</v>
      </c>
      <c r="F511" s="694">
        <v>7.8624999999999998</v>
      </c>
      <c r="G511" s="694">
        <v>7.4885714285714275</v>
      </c>
      <c r="H511" s="694">
        <v>7.0200000000000005</v>
      </c>
      <c r="I511" s="687">
        <v>6.1720379146919431</v>
      </c>
      <c r="J511" s="687">
        <v>8.2973684210526315</v>
      </c>
      <c r="K511" s="694">
        <v>0</v>
      </c>
      <c r="L511" s="694">
        <v>6.1</v>
      </c>
      <c r="M511" s="694">
        <v>7.5915254237288128</v>
      </c>
      <c r="N511" s="687">
        <v>7.6355029585798819</v>
      </c>
      <c r="O511" s="687">
        <v>0</v>
      </c>
      <c r="P511" s="695">
        <v>0</v>
      </c>
      <c r="Q511" s="136"/>
      <c r="R511" s="136"/>
      <c r="S511" s="136"/>
      <c r="T511" s="142">
        <f t="shared" ref="T511:X511" si="505">C511-C510</f>
        <v>0.19999999999999973</v>
      </c>
      <c r="U511" s="142">
        <f t="shared" si="505"/>
        <v>0</v>
      </c>
      <c r="V511" s="169">
        <f t="shared" si="505"/>
        <v>2.9999999999999982</v>
      </c>
      <c r="W511" s="142">
        <f t="shared" si="505"/>
        <v>0.86249999999999982</v>
      </c>
      <c r="X511" s="142">
        <f t="shared" si="505"/>
        <v>-2.1937815126050442</v>
      </c>
      <c r="Y511" s="142">
        <f t="shared" ref="Y511:AE511" si="506">H511-H510</f>
        <v>-0.5442857142857136</v>
      </c>
      <c r="Z511" s="143">
        <f t="shared" si="506"/>
        <v>0.9132143852801784</v>
      </c>
      <c r="AA511" s="169">
        <f t="shared" si="506"/>
        <v>3.2778032036613274</v>
      </c>
      <c r="AB511" s="142">
        <f t="shared" si="506"/>
        <v>0</v>
      </c>
      <c r="AC511" s="142">
        <f t="shared" si="506"/>
        <v>1.3999999999999995</v>
      </c>
      <c r="AD511" s="142">
        <f t="shared" si="506"/>
        <v>-0.9055760255465497</v>
      </c>
      <c r="AE511" s="143">
        <f t="shared" si="506"/>
        <v>0.95907438715131033</v>
      </c>
    </row>
    <row r="512" spans="1:32">
      <c r="A512" s="668"/>
      <c r="B512" s="681" t="s">
        <v>851</v>
      </c>
      <c r="C512" s="687">
        <v>4.5860465116279077</v>
      </c>
      <c r="D512" s="694">
        <v>0</v>
      </c>
      <c r="E512" s="694">
        <v>4.9318061088977423</v>
      </c>
      <c r="F512" s="694">
        <v>4.350512445095168</v>
      </c>
      <c r="G512" s="694">
        <v>4.6982662968099858</v>
      </c>
      <c r="H512" s="694">
        <v>4.794258373205742</v>
      </c>
      <c r="I512" s="687">
        <v>4.6597119690185167</v>
      </c>
      <c r="J512" s="687">
        <v>4.193233082706767</v>
      </c>
      <c r="K512" s="694">
        <v>0</v>
      </c>
      <c r="L512" s="694">
        <v>3.5088235294117647</v>
      </c>
      <c r="M512" s="694">
        <v>4.1325345622119816</v>
      </c>
      <c r="N512" s="687">
        <v>4.0715047393364925</v>
      </c>
      <c r="O512" s="687">
        <v>0</v>
      </c>
      <c r="P512" s="695">
        <v>0</v>
      </c>
      <c r="Q512" s="136"/>
      <c r="R512" s="136"/>
      <c r="S512" s="136"/>
      <c r="Z512" s="137"/>
      <c r="AE512" s="137"/>
    </row>
    <row r="513" spans="1:31">
      <c r="A513" s="668"/>
      <c r="B513" s="681" t="s">
        <v>852</v>
      </c>
      <c r="C513" s="687">
        <v>4.4363571934798021</v>
      </c>
      <c r="D513" s="694">
        <v>0</v>
      </c>
      <c r="E513" s="694">
        <v>5.0367164179104487</v>
      </c>
      <c r="F513" s="694">
        <v>4.4093390804597705</v>
      </c>
      <c r="G513" s="694">
        <v>4.5250353606789249</v>
      </c>
      <c r="H513" s="694">
        <v>4.8042826552462525</v>
      </c>
      <c r="I513" s="687">
        <v>4.5692269938650325</v>
      </c>
      <c r="J513" s="687">
        <v>3.7722748815165872</v>
      </c>
      <c r="K513" s="694">
        <v>0</v>
      </c>
      <c r="L513" s="694">
        <v>3.612307692307692</v>
      </c>
      <c r="M513" s="694">
        <v>4.2349832214765097</v>
      </c>
      <c r="N513" s="687">
        <v>4.0599226091763407</v>
      </c>
      <c r="O513" s="687">
        <v>0</v>
      </c>
      <c r="P513" s="695">
        <v>0</v>
      </c>
      <c r="Q513" s="136"/>
      <c r="R513" s="136"/>
      <c r="S513" s="136"/>
      <c r="T513" s="142">
        <f t="shared" ref="T513:X513" si="507">C513-C512</f>
        <v>-0.1496893181481056</v>
      </c>
      <c r="U513" s="142">
        <f t="shared" si="507"/>
        <v>0</v>
      </c>
      <c r="V513" s="142">
        <f t="shared" si="507"/>
        <v>0.10491030901270637</v>
      </c>
      <c r="W513" s="142">
        <f t="shared" si="507"/>
        <v>5.8826635364602531E-2</v>
      </c>
      <c r="X513" s="142">
        <f t="shared" si="507"/>
        <v>-0.17323093613106089</v>
      </c>
      <c r="Y513" s="142">
        <f t="shared" ref="Y513:AE513" si="508">H513-H512</f>
        <v>1.0024282040510535E-2</v>
      </c>
      <c r="Z513" s="143">
        <f t="shared" si="508"/>
        <v>-9.0484975153484193E-2</v>
      </c>
      <c r="AA513" s="142">
        <f t="shared" si="508"/>
        <v>-0.42095820119017979</v>
      </c>
      <c r="AB513" s="142">
        <f t="shared" si="508"/>
        <v>0</v>
      </c>
      <c r="AC513" s="142">
        <f t="shared" si="508"/>
        <v>0.10348416289592732</v>
      </c>
      <c r="AD513" s="142">
        <f t="shared" si="508"/>
        <v>0.10244865926452817</v>
      </c>
      <c r="AE513" s="143">
        <f t="shared" si="508"/>
        <v>-1.1582130160151749E-2</v>
      </c>
    </row>
    <row r="514" spans="1:31">
      <c r="A514" s="668"/>
      <c r="B514" s="681" t="s">
        <v>853</v>
      </c>
      <c r="C514" s="687">
        <v>4.3921348314606741</v>
      </c>
      <c r="D514" s="694">
        <v>0</v>
      </c>
      <c r="E514" s="694">
        <v>4.6882352941176473</v>
      </c>
      <c r="F514" s="694">
        <v>4.1239130434782609</v>
      </c>
      <c r="G514" s="694">
        <v>4.4294117647058826</v>
      </c>
      <c r="H514" s="694">
        <v>6.7540540540540537</v>
      </c>
      <c r="I514" s="687">
        <v>4.6947692307692304</v>
      </c>
      <c r="J514" s="687">
        <v>5.2163636363636359</v>
      </c>
      <c r="K514" s="694">
        <v>0</v>
      </c>
      <c r="L514" s="694">
        <v>3.6142857142857148</v>
      </c>
      <c r="M514" s="694">
        <v>4.4303797468354427</v>
      </c>
      <c r="N514" s="687">
        <v>4.3520255863539443</v>
      </c>
      <c r="O514" s="687">
        <v>0</v>
      </c>
      <c r="P514" s="695">
        <v>0</v>
      </c>
      <c r="Q514" s="136"/>
      <c r="R514" s="136"/>
      <c r="S514" s="136"/>
      <c r="Z514" s="137"/>
      <c r="AE514" s="137"/>
    </row>
    <row r="515" spans="1:31">
      <c r="A515" s="668"/>
      <c r="B515" s="681" t="s">
        <v>854</v>
      </c>
      <c r="C515" s="687">
        <v>4.5647058823529409</v>
      </c>
      <c r="D515" s="694">
        <v>0</v>
      </c>
      <c r="E515" s="694">
        <v>4.7753846153846151</v>
      </c>
      <c r="F515" s="694">
        <v>4.497727272727273</v>
      </c>
      <c r="G515" s="694">
        <v>6.1108108108108103</v>
      </c>
      <c r="H515" s="694">
        <v>5.6624999999999996</v>
      </c>
      <c r="I515" s="687">
        <v>5.1457044673539523</v>
      </c>
      <c r="J515" s="687">
        <v>5.3985507246376816</v>
      </c>
      <c r="K515" s="694">
        <v>0</v>
      </c>
      <c r="L515" s="694">
        <v>3.3561151079136691</v>
      </c>
      <c r="M515" s="694">
        <v>4.4413690476190473</v>
      </c>
      <c r="N515" s="687">
        <v>4.2854779411764712</v>
      </c>
      <c r="O515" s="687">
        <v>0</v>
      </c>
      <c r="P515" s="695">
        <v>0</v>
      </c>
      <c r="Q515" s="136"/>
      <c r="R515" s="136"/>
      <c r="S515" s="136"/>
      <c r="T515" s="142">
        <f t="shared" ref="T515:X515" si="509">C515-C514</f>
        <v>0.17257105089226688</v>
      </c>
      <c r="U515" s="142">
        <f t="shared" si="509"/>
        <v>0</v>
      </c>
      <c r="V515" s="142">
        <f t="shared" si="509"/>
        <v>8.7149321266967839E-2</v>
      </c>
      <c r="W515" s="142">
        <f t="shared" si="509"/>
        <v>0.37381422924901209</v>
      </c>
      <c r="X515" s="142">
        <f t="shared" si="509"/>
        <v>1.6813990461049277</v>
      </c>
      <c r="Y515" s="142">
        <f t="shared" ref="Y515:AE515" si="510">H515-H514</f>
        <v>-1.091554054054054</v>
      </c>
      <c r="Z515" s="143">
        <f t="shared" si="510"/>
        <v>0.4509352365847219</v>
      </c>
      <c r="AA515" s="169">
        <f t="shared" si="510"/>
        <v>0.18218708827404573</v>
      </c>
      <c r="AB515" s="142">
        <f t="shared" si="510"/>
        <v>0</v>
      </c>
      <c r="AC515" s="142">
        <f t="shared" si="510"/>
        <v>-0.2581706063720457</v>
      </c>
      <c r="AD515" s="142">
        <f t="shared" si="510"/>
        <v>1.0989300783604605E-2</v>
      </c>
      <c r="AE515" s="143">
        <f t="shared" si="510"/>
        <v>-6.6547645177473136E-2</v>
      </c>
    </row>
    <row r="516" spans="1:31">
      <c r="A516" s="668"/>
      <c r="B516" s="681" t="s">
        <v>855</v>
      </c>
      <c r="C516" s="687">
        <v>4.5820357889844301</v>
      </c>
      <c r="D516" s="694">
        <v>0</v>
      </c>
      <c r="E516" s="694">
        <v>4.9212833545108001</v>
      </c>
      <c r="F516" s="694">
        <v>4.3362139917695464</v>
      </c>
      <c r="G516" s="694">
        <v>4.6833005893909627</v>
      </c>
      <c r="H516" s="694">
        <v>4.9536263736263733</v>
      </c>
      <c r="I516" s="687">
        <v>4.6610386585933874</v>
      </c>
      <c r="J516" s="687">
        <v>4.3171806167400879</v>
      </c>
      <c r="K516" s="694">
        <v>0</v>
      </c>
      <c r="L516" s="694">
        <v>3.5430463576158941</v>
      </c>
      <c r="M516" s="694">
        <v>4.1997144896502494</v>
      </c>
      <c r="N516" s="687">
        <v>4.132498840982846</v>
      </c>
      <c r="O516" s="687">
        <v>0</v>
      </c>
      <c r="P516" s="695">
        <v>0</v>
      </c>
      <c r="Q516" s="136"/>
      <c r="R516" s="136"/>
      <c r="S516" s="136"/>
      <c r="Z516" s="137"/>
      <c r="AE516" s="137"/>
    </row>
    <row r="517" spans="1:31" ht="13.5" thickBot="1">
      <c r="A517" s="668"/>
      <c r="B517" s="681" t="s">
        <v>856</v>
      </c>
      <c r="C517" s="687">
        <v>4.4383864217623819</v>
      </c>
      <c r="D517" s="694">
        <v>0</v>
      </c>
      <c r="E517" s="694">
        <v>5.0246263345195734</v>
      </c>
      <c r="F517" s="694">
        <v>4.414594594594595</v>
      </c>
      <c r="G517" s="694">
        <v>4.6038978494623652</v>
      </c>
      <c r="H517" s="694">
        <v>4.8719921104536494</v>
      </c>
      <c r="I517" s="687">
        <v>4.5891008174386929</v>
      </c>
      <c r="J517" s="687">
        <v>4.00081466395112</v>
      </c>
      <c r="K517" s="694">
        <v>0</v>
      </c>
      <c r="L517" s="694">
        <v>3.5056886227544912</v>
      </c>
      <c r="M517" s="694">
        <v>4.2803664921465963</v>
      </c>
      <c r="N517" s="687">
        <v>4.1120696982575442</v>
      </c>
      <c r="O517" s="687">
        <v>0</v>
      </c>
      <c r="P517" s="695">
        <v>0</v>
      </c>
      <c r="Q517" s="136"/>
      <c r="R517" s="136"/>
      <c r="S517" s="136"/>
      <c r="T517" s="111">
        <f t="shared" ref="T517:X517" si="511">C517-C516</f>
        <v>-0.14364936722204824</v>
      </c>
      <c r="U517" s="111">
        <f t="shared" si="511"/>
        <v>0</v>
      </c>
      <c r="V517" s="111">
        <f t="shared" si="511"/>
        <v>0.10334298000877329</v>
      </c>
      <c r="W517" s="111">
        <f t="shared" si="511"/>
        <v>7.8380602825048662E-2</v>
      </c>
      <c r="X517" s="111">
        <f t="shared" si="511"/>
        <v>-7.9402739928597477E-2</v>
      </c>
      <c r="Y517" s="111">
        <f t="shared" ref="Y517:AE517" si="512">H517-H516</f>
        <v>-8.163426317272382E-2</v>
      </c>
      <c r="Z517" s="168">
        <f t="shared" si="512"/>
        <v>-7.1937841154694482E-2</v>
      </c>
      <c r="AA517" s="111">
        <f t="shared" si="512"/>
        <v>-0.31636595278896795</v>
      </c>
      <c r="AB517" s="111">
        <f t="shared" si="512"/>
        <v>0</v>
      </c>
      <c r="AC517" s="111">
        <f t="shared" si="512"/>
        <v>-3.7357734861402925E-2</v>
      </c>
      <c r="AD517" s="111">
        <f t="shared" si="512"/>
        <v>8.0652002496346853E-2</v>
      </c>
      <c r="AE517" s="168">
        <f t="shared" si="512"/>
        <v>-2.042914272530183E-2</v>
      </c>
    </row>
    <row r="518" spans="1:31">
      <c r="A518" s="697" t="s">
        <v>863</v>
      </c>
      <c r="B518" s="698"/>
      <c r="C518" s="688">
        <v>4.2148661404107584</v>
      </c>
      <c r="D518" s="692">
        <v>4.3036408024224091</v>
      </c>
      <c r="E518" s="692">
        <v>4.2901510640977207</v>
      </c>
      <c r="F518" s="692">
        <v>4.253416828165375</v>
      </c>
      <c r="G518" s="692">
        <v>4.3705534883720931</v>
      </c>
      <c r="H518" s="692">
        <v>4.4306424361493102</v>
      </c>
      <c r="I518" s="688">
        <v>4.2550562714211306</v>
      </c>
      <c r="J518" s="688">
        <v>2.6439531615417931</v>
      </c>
      <c r="K518" s="692">
        <v>3.3474773880068582</v>
      </c>
      <c r="L518" s="692">
        <v>3.1100347583370032</v>
      </c>
      <c r="M518" s="692">
        <v>3.038762951679828</v>
      </c>
      <c r="N518" s="688">
        <v>3.0768944369196745</v>
      </c>
      <c r="O518" s="688">
        <v>0</v>
      </c>
      <c r="P518" s="693">
        <v>0</v>
      </c>
      <c r="Q518" s="136"/>
      <c r="R518" s="136"/>
      <c r="S518" s="136"/>
      <c r="T518" s="136" t="s">
        <v>1037</v>
      </c>
      <c r="Z518" s="137"/>
      <c r="AE518" s="137"/>
    </row>
    <row r="519" spans="1:31">
      <c r="A519" s="665" t="s">
        <v>864</v>
      </c>
      <c r="B519" s="663"/>
      <c r="C519" s="706">
        <v>4.1625410345680818</v>
      </c>
      <c r="D519" s="707">
        <v>4.2473330275790371</v>
      </c>
      <c r="E519" s="707">
        <v>4.1932245199051907</v>
      </c>
      <c r="F519" s="707">
        <v>4.2312499632407006</v>
      </c>
      <c r="G519" s="707">
        <v>4.2411431980906924</v>
      </c>
      <c r="H519" s="707">
        <v>4.4445729764181028</v>
      </c>
      <c r="I519" s="706">
        <v>4.189565311037879</v>
      </c>
      <c r="J519" s="706">
        <v>2.5910178504478232</v>
      </c>
      <c r="K519" s="707">
        <v>3.2232159183819955</v>
      </c>
      <c r="L519" s="707">
        <v>3.1667565230796813</v>
      </c>
      <c r="M519" s="707">
        <v>3.0765239548146304</v>
      </c>
      <c r="N519" s="706">
        <v>3.0417991572654235</v>
      </c>
      <c r="O519" s="706">
        <v>0</v>
      </c>
      <c r="P519" s="708">
        <v>0</v>
      </c>
      <c r="Q519" s="136"/>
      <c r="R519" s="136"/>
      <c r="S519" s="136"/>
      <c r="T519" s="142">
        <f t="shared" ref="T519:X519" si="513">C519-C518</f>
        <v>-5.2325105842676578E-2</v>
      </c>
      <c r="U519" s="142">
        <f t="shared" si="513"/>
        <v>-5.6307774843372016E-2</v>
      </c>
      <c r="V519" s="142">
        <f t="shared" si="513"/>
        <v>-9.6926544192529995E-2</v>
      </c>
      <c r="W519" s="142">
        <f t="shared" si="513"/>
        <v>-2.2166864924674456E-2</v>
      </c>
      <c r="X519" s="142">
        <f t="shared" si="513"/>
        <v>-0.12941029028140072</v>
      </c>
      <c r="Y519" s="142">
        <f t="shared" ref="Y519:AE519" si="514">H519-H518</f>
        <v>1.3930540268792591E-2</v>
      </c>
      <c r="Z519" s="143">
        <f t="shared" si="514"/>
        <v>-6.549096038325164E-2</v>
      </c>
      <c r="AA519" s="142">
        <f t="shared" si="514"/>
        <v>-5.2935311093969872E-2</v>
      </c>
      <c r="AB519" s="142">
        <f t="shared" si="514"/>
        <v>-0.12426146962486273</v>
      </c>
      <c r="AC519" s="142">
        <f t="shared" si="514"/>
        <v>5.6721764742678094E-2</v>
      </c>
      <c r="AD519" s="142">
        <f t="shared" si="514"/>
        <v>3.7761003134802351E-2</v>
      </c>
      <c r="AE519" s="143">
        <f t="shared" si="514"/>
        <v>-3.5095279654250966E-2</v>
      </c>
    </row>
    <row r="520" spans="1:31">
      <c r="A520" s="697" t="s">
        <v>865</v>
      </c>
      <c r="B520" s="698"/>
      <c r="C520" s="687">
        <v>4.5006963350785343</v>
      </c>
      <c r="D520" s="716">
        <v>4.6266459143968879</v>
      </c>
      <c r="E520" s="716">
        <v>4.3731892822025564</v>
      </c>
      <c r="F520" s="716">
        <v>4.4684407345931243</v>
      </c>
      <c r="G520" s="716">
        <v>5.7947058823529414</v>
      </c>
      <c r="H520" s="716">
        <v>5.4025606060606055</v>
      </c>
      <c r="I520" s="687">
        <v>4.4913345015439168</v>
      </c>
      <c r="J520" s="687">
        <v>2.5974558380414314</v>
      </c>
      <c r="K520" s="716">
        <v>3.6600844308610312</v>
      </c>
      <c r="L520" s="716">
        <v>4.0102168591644638</v>
      </c>
      <c r="M520" s="716">
        <v>4.1079647297940802</v>
      </c>
      <c r="N520" s="687">
        <v>3.6394551605573446</v>
      </c>
      <c r="O520" s="687">
        <v>0</v>
      </c>
      <c r="P520" s="695">
        <v>0</v>
      </c>
      <c r="Q520" s="136"/>
      <c r="R520" s="136"/>
      <c r="S520" s="136"/>
      <c r="Z520" s="137"/>
      <c r="AE520" s="137"/>
    </row>
    <row r="521" spans="1:31">
      <c r="A521" s="665" t="s">
        <v>866</v>
      </c>
      <c r="B521" s="663"/>
      <c r="C521" s="688">
        <v>4.3753469477382527</v>
      </c>
      <c r="D521" s="692">
        <v>4.5385119580011661</v>
      </c>
      <c r="E521" s="692">
        <v>4.4089437877717605</v>
      </c>
      <c r="F521" s="692">
        <v>4.723727119930599</v>
      </c>
      <c r="G521" s="692">
        <v>3.9937499999999999</v>
      </c>
      <c r="H521" s="692">
        <v>5.5208647561588746</v>
      </c>
      <c r="I521" s="688">
        <v>4.4524603517067378</v>
      </c>
      <c r="J521" s="688">
        <v>2.7449961657390225</v>
      </c>
      <c r="K521" s="692">
        <v>3.5874907091665857</v>
      </c>
      <c r="L521" s="692">
        <v>3.9546408405596543</v>
      </c>
      <c r="M521" s="692">
        <v>4.1371406090820821</v>
      </c>
      <c r="N521" s="688">
        <v>3.6299575448221901</v>
      </c>
      <c r="O521" s="688">
        <v>0</v>
      </c>
      <c r="P521" s="693">
        <v>0</v>
      </c>
      <c r="Q521" s="136"/>
      <c r="R521" s="136"/>
      <c r="S521" s="136"/>
      <c r="T521" s="142">
        <f t="shared" ref="T521:X521" si="515">C521-C520</f>
        <v>-0.12534938734028156</v>
      </c>
      <c r="U521" s="142">
        <f t="shared" si="515"/>
        <v>-8.8133956395721746E-2</v>
      </c>
      <c r="V521" s="142">
        <f t="shared" si="515"/>
        <v>3.575450556920412E-2</v>
      </c>
      <c r="W521" s="142">
        <f t="shared" si="515"/>
        <v>0.25528638533747472</v>
      </c>
      <c r="X521" s="142">
        <f t="shared" si="515"/>
        <v>-1.8009558823529415</v>
      </c>
      <c r="Y521" s="142">
        <f t="shared" ref="Y521:AE521" si="516">H521-H520</f>
        <v>0.11830415009826911</v>
      </c>
      <c r="Z521" s="143">
        <f t="shared" si="516"/>
        <v>-3.8874149837178962E-2</v>
      </c>
      <c r="AA521" s="142">
        <f t="shared" si="516"/>
        <v>0.14754032769759107</v>
      </c>
      <c r="AB521" s="142">
        <f t="shared" si="516"/>
        <v>-7.2593721694445446E-2</v>
      </c>
      <c r="AC521" s="142">
        <f t="shared" si="516"/>
        <v>-5.5576018604809541E-2</v>
      </c>
      <c r="AD521" s="142">
        <f t="shared" si="516"/>
        <v>2.9175879288001916E-2</v>
      </c>
      <c r="AE521" s="143">
        <f t="shared" si="516"/>
        <v>-9.4976157351545076E-3</v>
      </c>
    </row>
    <row r="522" spans="1:31">
      <c r="A522" s="697" t="s">
        <v>867</v>
      </c>
      <c r="B522" s="698"/>
      <c r="C522" s="688">
        <v>2.7000000000000006</v>
      </c>
      <c r="D522" s="692">
        <v>5</v>
      </c>
      <c r="E522" s="692">
        <v>0</v>
      </c>
      <c r="F522" s="692">
        <v>0</v>
      </c>
      <c r="G522" s="692">
        <v>0</v>
      </c>
      <c r="H522" s="692">
        <v>0</v>
      </c>
      <c r="I522" s="688">
        <v>3.2750000000000004</v>
      </c>
      <c r="J522" s="688">
        <v>0.72394625445897742</v>
      </c>
      <c r="K522" s="692">
        <v>0.59747547169811321</v>
      </c>
      <c r="L522" s="692">
        <v>0</v>
      </c>
      <c r="M522" s="692">
        <v>0.55559999999999998</v>
      </c>
      <c r="N522" s="688">
        <v>0.71484540420819487</v>
      </c>
      <c r="O522" s="688">
        <v>0</v>
      </c>
      <c r="P522" s="693">
        <v>0</v>
      </c>
      <c r="Q522" s="136"/>
      <c r="R522" s="136"/>
      <c r="S522" s="136"/>
      <c r="Z522" s="137"/>
      <c r="AE522" s="137"/>
    </row>
    <row r="523" spans="1:31">
      <c r="A523" s="665" t="s">
        <v>868</v>
      </c>
      <c r="B523" s="663"/>
      <c r="C523" s="688">
        <v>1.5</v>
      </c>
      <c r="D523" s="692">
        <v>0</v>
      </c>
      <c r="E523" s="692">
        <v>0</v>
      </c>
      <c r="F523" s="692">
        <v>0</v>
      </c>
      <c r="G523" s="692">
        <v>0</v>
      </c>
      <c r="H523" s="692">
        <v>0</v>
      </c>
      <c r="I523" s="688">
        <v>1.5</v>
      </c>
      <c r="J523" s="688">
        <v>0.71342716619318169</v>
      </c>
      <c r="K523" s="692">
        <v>0.60472285714285712</v>
      </c>
      <c r="L523" s="692">
        <v>0</v>
      </c>
      <c r="M523" s="692">
        <v>0.5</v>
      </c>
      <c r="N523" s="688">
        <v>0.70837820905686066</v>
      </c>
      <c r="O523" s="688">
        <v>0</v>
      </c>
      <c r="P523" s="693">
        <v>0</v>
      </c>
      <c r="Q523" s="136"/>
      <c r="R523" s="136"/>
      <c r="S523" s="136"/>
      <c r="T523" s="142">
        <f t="shared" ref="T523:X523" si="517">C523-C522</f>
        <v>-1.2000000000000006</v>
      </c>
      <c r="U523" s="142">
        <f t="shared" si="517"/>
        <v>-5</v>
      </c>
      <c r="V523" s="142">
        <f t="shared" si="517"/>
        <v>0</v>
      </c>
      <c r="W523" s="142">
        <f t="shared" si="517"/>
        <v>0</v>
      </c>
      <c r="X523" s="142">
        <f t="shared" si="517"/>
        <v>0</v>
      </c>
      <c r="Y523" s="142">
        <f t="shared" ref="Y523:AE523" si="518">H523-H522</f>
        <v>0</v>
      </c>
      <c r="Z523" s="143">
        <f t="shared" si="518"/>
        <v>-1.7750000000000004</v>
      </c>
      <c r="AA523" s="142">
        <f t="shared" si="518"/>
        <v>-1.0519088265795729E-2</v>
      </c>
      <c r="AB523" s="142">
        <f t="shared" si="518"/>
        <v>7.2473854447439034E-3</v>
      </c>
      <c r="AC523" s="142">
        <f t="shared" si="518"/>
        <v>0</v>
      </c>
      <c r="AD523" s="142">
        <f t="shared" si="518"/>
        <v>-5.5599999999999983E-2</v>
      </c>
      <c r="AE523" s="143">
        <f t="shared" si="518"/>
        <v>-6.4671951513342041E-3</v>
      </c>
    </row>
    <row r="524" spans="1:31">
      <c r="A524" s="697" t="s">
        <v>869</v>
      </c>
      <c r="B524" s="698"/>
      <c r="C524" s="713">
        <v>4.2245473859536089</v>
      </c>
      <c r="D524" s="714">
        <v>4.3187452183327331</v>
      </c>
      <c r="E524" s="714">
        <v>4.2941976329092695</v>
      </c>
      <c r="F524" s="714">
        <v>4.2703115636704121</v>
      </c>
      <c r="G524" s="714">
        <v>4.4247158836689033</v>
      </c>
      <c r="H524" s="714">
        <v>4.4709102322661627</v>
      </c>
      <c r="I524" s="713">
        <v>4.265072274713563</v>
      </c>
      <c r="J524" s="713">
        <v>2.1605293308802165</v>
      </c>
      <c r="K524" s="714">
        <v>3.4565492440641661</v>
      </c>
      <c r="L524" s="714">
        <v>3.5625537808293002</v>
      </c>
      <c r="M524" s="714">
        <v>3.6159807258260064</v>
      </c>
      <c r="N524" s="713">
        <v>3.1597863538805107</v>
      </c>
      <c r="O524" s="713">
        <v>0</v>
      </c>
      <c r="P524" s="715">
        <v>0</v>
      </c>
      <c r="Q524" s="136"/>
      <c r="R524" s="136"/>
      <c r="S524" s="136"/>
      <c r="Z524" s="137"/>
      <c r="AE524" s="137"/>
    </row>
    <row r="525" spans="1:31">
      <c r="A525" s="665" t="s">
        <v>870</v>
      </c>
      <c r="B525" s="663"/>
      <c r="C525" s="713">
        <v>4.1691845038389337</v>
      </c>
      <c r="D525" s="714">
        <v>4.2614624991547663</v>
      </c>
      <c r="E525" s="714">
        <v>4.2047091961844094</v>
      </c>
      <c r="F525" s="714">
        <v>4.2733657991496399</v>
      </c>
      <c r="G525" s="714">
        <v>4.2320436781609194</v>
      </c>
      <c r="H525" s="714">
        <v>4.4784562361506826</v>
      </c>
      <c r="I525" s="713">
        <v>4.2008962028292434</v>
      </c>
      <c r="J525" s="713">
        <v>2.1496456732098421</v>
      </c>
      <c r="K525" s="714">
        <v>3.3689668199937093</v>
      </c>
      <c r="L525" s="714">
        <v>3.5649662941231477</v>
      </c>
      <c r="M525" s="714">
        <v>3.6090611451395884</v>
      </c>
      <c r="N525" s="713">
        <v>3.1305817468533954</v>
      </c>
      <c r="O525" s="713">
        <v>0</v>
      </c>
      <c r="P525" s="715">
        <v>0</v>
      </c>
      <c r="Q525" s="136"/>
      <c r="R525" s="136"/>
      <c r="S525" s="136"/>
      <c r="T525" s="142">
        <f t="shared" ref="T525:X525" si="519">C525-C524</f>
        <v>-5.5362882114675216E-2</v>
      </c>
      <c r="U525" s="142">
        <f t="shared" si="519"/>
        <v>-5.728271917796679E-2</v>
      </c>
      <c r="V525" s="142">
        <f t="shared" si="519"/>
        <v>-8.9488436724860065E-2</v>
      </c>
      <c r="W525" s="142">
        <f t="shared" si="519"/>
        <v>3.0542354792277848E-3</v>
      </c>
      <c r="X525" s="142">
        <f t="shared" si="519"/>
        <v>-0.19267220550798392</v>
      </c>
      <c r="Y525" s="142">
        <f t="shared" ref="Y525:AE525" si="520">H525-H524</f>
        <v>7.5460038845198696E-3</v>
      </c>
      <c r="Z525" s="143">
        <f t="shared" si="520"/>
        <v>-6.4176071884319619E-2</v>
      </c>
      <c r="AA525" s="142">
        <f t="shared" si="520"/>
        <v>-1.0883657670374358E-2</v>
      </c>
      <c r="AB525" s="142">
        <f t="shared" si="520"/>
        <v>-8.7582424070456799E-2</v>
      </c>
      <c r="AC525" s="142">
        <f t="shared" si="520"/>
        <v>2.4125132938475069E-3</v>
      </c>
      <c r="AD525" s="142">
        <f t="shared" si="520"/>
        <v>-6.9195806864179588E-3</v>
      </c>
      <c r="AE525" s="143">
        <f t="shared" si="520"/>
        <v>-2.9204607027115248E-2</v>
      </c>
    </row>
    <row r="526" spans="1:31">
      <c r="A526" s="699" t="s">
        <v>871</v>
      </c>
      <c r="B526" s="698"/>
      <c r="C526" s="688">
        <v>4.5367533744355537</v>
      </c>
      <c r="D526" s="692">
        <v>4.7921721692191808</v>
      </c>
      <c r="E526" s="692">
        <v>4.8374113252512689</v>
      </c>
      <c r="F526" s="692">
        <v>5.1782918179983843</v>
      </c>
      <c r="G526" s="692">
        <v>4.7499749498998005</v>
      </c>
      <c r="H526" s="692">
        <v>5.4788592791411048</v>
      </c>
      <c r="I526" s="688">
        <v>4.6988156344700451</v>
      </c>
      <c r="J526" s="688">
        <v>3.8800982777240951</v>
      </c>
      <c r="K526" s="692">
        <v>4.1366226606079204</v>
      </c>
      <c r="L526" s="692">
        <v>3.8765787204122359</v>
      </c>
      <c r="M526" s="692">
        <v>4.4525711687295972</v>
      </c>
      <c r="N526" s="688">
        <v>4.03488276558262</v>
      </c>
      <c r="O526" s="688">
        <v>0</v>
      </c>
      <c r="P526" s="693">
        <v>0</v>
      </c>
      <c r="Q526" s="136"/>
      <c r="R526" s="136"/>
      <c r="S526" s="136"/>
      <c r="Z526" s="137"/>
      <c r="AE526" s="137"/>
    </row>
    <row r="527" spans="1:31">
      <c r="A527" s="665" t="s">
        <v>872</v>
      </c>
      <c r="B527" s="663"/>
      <c r="C527" s="688">
        <v>4.5139595067321521</v>
      </c>
      <c r="D527" s="692">
        <v>4.7856592789256247</v>
      </c>
      <c r="E527" s="692">
        <v>4.8327790453918196</v>
      </c>
      <c r="F527" s="692">
        <v>5.2221439370123743</v>
      </c>
      <c r="G527" s="692">
        <v>4.7730456336859568</v>
      </c>
      <c r="H527" s="692">
        <v>5.4857882129277566</v>
      </c>
      <c r="I527" s="688">
        <v>4.6837011627622527</v>
      </c>
      <c r="J527" s="688">
        <v>3.8644348697169222</v>
      </c>
      <c r="K527" s="692">
        <v>4.1008210645318313</v>
      </c>
      <c r="L527" s="692">
        <v>3.9442921880883266</v>
      </c>
      <c r="M527" s="692">
        <v>4.4274441340814379</v>
      </c>
      <c r="N527" s="688">
        <v>4.0279967527232339</v>
      </c>
      <c r="O527" s="688">
        <v>0</v>
      </c>
      <c r="P527" s="693">
        <v>0</v>
      </c>
      <c r="Q527" s="136"/>
      <c r="R527" s="136"/>
      <c r="S527" s="136"/>
      <c r="T527" s="142">
        <f t="shared" ref="T527:X527" si="521">C527-C526</f>
        <v>-2.2793867703401638E-2</v>
      </c>
      <c r="U527" s="142">
        <f t="shared" si="521"/>
        <v>-6.5128902935560617E-3</v>
      </c>
      <c r="V527" s="142">
        <f t="shared" si="521"/>
        <v>-4.6322798594493619E-3</v>
      </c>
      <c r="W527" s="142">
        <f t="shared" si="521"/>
        <v>4.3852119013989999E-2</v>
      </c>
      <c r="X527" s="142">
        <f t="shared" si="521"/>
        <v>2.3070683786156287E-2</v>
      </c>
      <c r="Y527" s="142">
        <f t="shared" ref="Y527:AE527" si="522">H527-H526</f>
        <v>6.9289337866518252E-3</v>
      </c>
      <c r="Z527" s="143">
        <f t="shared" si="522"/>
        <v>-1.5114471707792454E-2</v>
      </c>
      <c r="AA527" s="142">
        <f t="shared" si="522"/>
        <v>-1.5663408007172919E-2</v>
      </c>
      <c r="AB527" s="142">
        <f t="shared" si="522"/>
        <v>-3.5801596076089126E-2</v>
      </c>
      <c r="AC527" s="142">
        <f t="shared" si="522"/>
        <v>6.7713467676090655E-2</v>
      </c>
      <c r="AD527" s="142">
        <f t="shared" si="522"/>
        <v>-2.5127034648159352E-2</v>
      </c>
      <c r="AE527" s="143">
        <f t="shared" si="522"/>
        <v>-6.8860128593861702E-3</v>
      </c>
    </row>
    <row r="528" spans="1:31">
      <c r="A528" s="699" t="s">
        <v>873</v>
      </c>
      <c r="B528" s="698"/>
      <c r="C528" s="688">
        <v>5.420019755147468</v>
      </c>
      <c r="D528" s="692">
        <v>4.9487656850192057</v>
      </c>
      <c r="E528" s="692">
        <v>5.3628263851290381</v>
      </c>
      <c r="F528" s="692">
        <v>6.0773165278031174</v>
      </c>
      <c r="G528" s="692">
        <v>6.4857717391304366</v>
      </c>
      <c r="H528" s="692">
        <v>8.1419567307692287</v>
      </c>
      <c r="I528" s="688">
        <v>5.5343549264894207</v>
      </c>
      <c r="J528" s="688">
        <v>4.8077865310184684</v>
      </c>
      <c r="K528" s="692">
        <v>5.0482275690360563</v>
      </c>
      <c r="L528" s="692">
        <v>5.3474123820216022</v>
      </c>
      <c r="M528" s="692">
        <v>6.3904394257597064</v>
      </c>
      <c r="N528" s="688">
        <v>5.1196192206794526</v>
      </c>
      <c r="O528" s="688">
        <v>0</v>
      </c>
      <c r="P528" s="693">
        <v>0</v>
      </c>
      <c r="Q528" s="136"/>
      <c r="R528" s="136"/>
      <c r="S528" s="136"/>
      <c r="Z528" s="137"/>
      <c r="AE528" s="137"/>
    </row>
    <row r="529" spans="1:31">
      <c r="A529" s="665" t="s">
        <v>874</v>
      </c>
      <c r="B529" s="663"/>
      <c r="C529" s="688">
        <v>5.2855623555011553</v>
      </c>
      <c r="D529" s="692">
        <v>5.1386201651455883</v>
      </c>
      <c r="E529" s="692">
        <v>5.2405047767934692</v>
      </c>
      <c r="F529" s="692">
        <v>5.942940256839754</v>
      </c>
      <c r="G529" s="692">
        <v>6.2490456852791896</v>
      </c>
      <c r="H529" s="692">
        <v>7.5455185185185183</v>
      </c>
      <c r="I529" s="688">
        <v>5.4334813192754803</v>
      </c>
      <c r="J529" s="688">
        <v>4.8386871319291629</v>
      </c>
      <c r="K529" s="692">
        <v>5.0883107781202455</v>
      </c>
      <c r="L529" s="692">
        <v>5.3728785206565659</v>
      </c>
      <c r="M529" s="692">
        <v>6.1409203601451985</v>
      </c>
      <c r="N529" s="688">
        <v>5.128786214687568</v>
      </c>
      <c r="O529" s="688">
        <v>0</v>
      </c>
      <c r="P529" s="693">
        <v>0</v>
      </c>
      <c r="Q529" s="136"/>
      <c r="R529" s="136"/>
      <c r="S529" s="136"/>
      <c r="T529" s="142">
        <f t="shared" ref="T529:X529" si="523">C529-C528</f>
        <v>-0.13445739964631276</v>
      </c>
      <c r="U529" s="142">
        <f t="shared" si="523"/>
        <v>0.18985448012638262</v>
      </c>
      <c r="V529" s="142">
        <f t="shared" si="523"/>
        <v>-0.12232160833556893</v>
      </c>
      <c r="W529" s="142">
        <f t="shared" si="523"/>
        <v>-0.13437627096336335</v>
      </c>
      <c r="X529" s="142">
        <f t="shared" si="523"/>
        <v>-0.23672605385124701</v>
      </c>
      <c r="Y529" s="142">
        <f t="shared" ref="Y529:AE529" si="524">H529-H528</f>
        <v>-0.59643821225071036</v>
      </c>
      <c r="Z529" s="143">
        <f t="shared" si="524"/>
        <v>-0.10087360721394045</v>
      </c>
      <c r="AA529" s="142">
        <f t="shared" si="524"/>
        <v>3.0900600910694465E-2</v>
      </c>
      <c r="AB529" s="142">
        <f t="shared" si="524"/>
        <v>4.0083209084189164E-2</v>
      </c>
      <c r="AC529" s="142">
        <f t="shared" si="524"/>
        <v>2.546613863496372E-2</v>
      </c>
      <c r="AD529" s="142">
        <f t="shared" si="524"/>
        <v>-0.24951906561450787</v>
      </c>
      <c r="AE529" s="143">
        <f t="shared" si="524"/>
        <v>9.1669940081153811E-3</v>
      </c>
    </row>
    <row r="530" spans="1:31">
      <c r="A530" s="699" t="s">
        <v>875</v>
      </c>
      <c r="B530" s="698"/>
      <c r="C530" s="688">
        <v>4.2241379310344831</v>
      </c>
      <c r="D530" s="692">
        <v>5.7285714285714286</v>
      </c>
      <c r="E530" s="692">
        <v>5.3384615384615381</v>
      </c>
      <c r="F530" s="692">
        <v>0</v>
      </c>
      <c r="G530" s="692">
        <v>5.3249999999999993</v>
      </c>
      <c r="H530" s="692">
        <v>6.2750000000000004</v>
      </c>
      <c r="I530" s="688">
        <v>4.6470588235294121</v>
      </c>
      <c r="J530" s="688">
        <v>0</v>
      </c>
      <c r="K530" s="692">
        <v>0</v>
      </c>
      <c r="L530" s="692">
        <v>0</v>
      </c>
      <c r="M530" s="692">
        <v>0</v>
      </c>
      <c r="N530" s="688">
        <v>0</v>
      </c>
      <c r="O530" s="688">
        <v>0</v>
      </c>
      <c r="P530" s="693">
        <v>0</v>
      </c>
      <c r="Q530" s="136"/>
      <c r="R530" s="136"/>
      <c r="S530" s="136"/>
      <c r="Z530" s="137"/>
      <c r="AE530" s="137"/>
    </row>
    <row r="531" spans="1:31">
      <c r="A531" s="665" t="s">
        <v>876</v>
      </c>
      <c r="B531" s="663"/>
      <c r="C531" s="688">
        <v>1.1599999999999999</v>
      </c>
      <c r="D531" s="692">
        <v>0</v>
      </c>
      <c r="E531" s="692">
        <v>0</v>
      </c>
      <c r="F531" s="692">
        <v>0</v>
      </c>
      <c r="G531" s="692">
        <v>0</v>
      </c>
      <c r="H531" s="692">
        <v>0</v>
      </c>
      <c r="I531" s="688">
        <v>1.1225806451612903</v>
      </c>
      <c r="J531" s="688">
        <v>5</v>
      </c>
      <c r="K531" s="692">
        <v>0</v>
      </c>
      <c r="L531" s="692">
        <v>0</v>
      </c>
      <c r="M531" s="692">
        <v>0</v>
      </c>
      <c r="N531" s="688">
        <v>5</v>
      </c>
      <c r="O531" s="688">
        <v>0</v>
      </c>
      <c r="P531" s="693">
        <v>0</v>
      </c>
      <c r="Q531" s="136"/>
      <c r="R531" s="136"/>
      <c r="S531" s="136"/>
      <c r="T531" s="142">
        <f t="shared" ref="T531:X531" si="525">C531-C530</f>
        <v>-3.064137931034483</v>
      </c>
      <c r="U531" s="142">
        <f t="shared" si="525"/>
        <v>-5.7285714285714286</v>
      </c>
      <c r="V531" s="142">
        <f t="shared" si="525"/>
        <v>-5.3384615384615381</v>
      </c>
      <c r="W531" s="142">
        <f t="shared" si="525"/>
        <v>0</v>
      </c>
      <c r="X531" s="142">
        <f t="shared" si="525"/>
        <v>-5.3249999999999993</v>
      </c>
      <c r="Y531" s="142">
        <f t="shared" ref="Y531:AE531" si="526">H531-H530</f>
        <v>-6.2750000000000004</v>
      </c>
      <c r="Z531" s="143">
        <f t="shared" si="526"/>
        <v>-3.5244781783681218</v>
      </c>
      <c r="AA531" s="142">
        <f t="shared" si="526"/>
        <v>5</v>
      </c>
      <c r="AB531" s="142">
        <f t="shared" si="526"/>
        <v>0</v>
      </c>
      <c r="AC531" s="142">
        <f t="shared" si="526"/>
        <v>0</v>
      </c>
      <c r="AD531" s="142">
        <f t="shared" si="526"/>
        <v>0</v>
      </c>
      <c r="AE531" s="143">
        <f t="shared" si="526"/>
        <v>5</v>
      </c>
    </row>
    <row r="532" spans="1:31">
      <c r="A532" s="699" t="s">
        <v>877</v>
      </c>
      <c r="B532" s="698"/>
      <c r="C532" s="688">
        <v>4.5652940283426791</v>
      </c>
      <c r="D532" s="692">
        <v>4.8006557308473772</v>
      </c>
      <c r="E532" s="692">
        <v>4.8661199725732205</v>
      </c>
      <c r="F532" s="692">
        <v>5.2541552028218694</v>
      </c>
      <c r="G532" s="692">
        <v>4.8132865125240851</v>
      </c>
      <c r="H532" s="692">
        <v>5.6764156028368795</v>
      </c>
      <c r="I532" s="688">
        <v>4.7350026395075036</v>
      </c>
      <c r="J532" s="688">
        <v>4.1950511563297797</v>
      </c>
      <c r="K532" s="692">
        <v>4.5467393595732171</v>
      </c>
      <c r="L532" s="692">
        <v>4.3390638143129179</v>
      </c>
      <c r="M532" s="692">
        <v>5.0657708606093079</v>
      </c>
      <c r="N532" s="688">
        <v>4.4540875848970751</v>
      </c>
      <c r="O532" s="688">
        <v>0</v>
      </c>
      <c r="P532" s="693">
        <v>0</v>
      </c>
      <c r="Q532" s="136"/>
      <c r="R532" s="136"/>
      <c r="S532" s="136"/>
      <c r="Z532" s="137"/>
      <c r="AE532" s="137"/>
    </row>
    <row r="533" spans="1:31">
      <c r="A533" s="665" t="s">
        <v>878</v>
      </c>
      <c r="B533" s="663"/>
      <c r="C533" s="688">
        <v>4.5378977393141149</v>
      </c>
      <c r="D533" s="692">
        <v>4.8018877124675656</v>
      </c>
      <c r="E533" s="692">
        <v>4.8560918896370913</v>
      </c>
      <c r="F533" s="692">
        <v>5.2839797471771908</v>
      </c>
      <c r="G533" s="692">
        <v>4.8309914308489441</v>
      </c>
      <c r="H533" s="692">
        <v>5.6540762337057737</v>
      </c>
      <c r="I533" s="688">
        <v>4.7160243945758378</v>
      </c>
      <c r="J533" s="688">
        <v>4.2048744004686425</v>
      </c>
      <c r="K533" s="692">
        <v>4.5422428366544603</v>
      </c>
      <c r="L533" s="692">
        <v>4.3901580264303179</v>
      </c>
      <c r="M533" s="692">
        <v>4.9300542398382872</v>
      </c>
      <c r="N533" s="688">
        <v>4.4525062552504631</v>
      </c>
      <c r="O533" s="688">
        <v>0</v>
      </c>
      <c r="P533" s="693">
        <v>0</v>
      </c>
      <c r="Q533" s="136"/>
      <c r="R533" s="136"/>
      <c r="S533" s="136"/>
      <c r="T533" s="142">
        <f t="shared" ref="T533:X533" si="527">C533-C532</f>
        <v>-2.7396289028564169E-2</v>
      </c>
      <c r="U533" s="142">
        <f t="shared" si="527"/>
        <v>1.2319816201884493E-3</v>
      </c>
      <c r="V533" s="142">
        <f t="shared" si="527"/>
        <v>-1.0028082936129223E-2</v>
      </c>
      <c r="W533" s="142">
        <f t="shared" si="527"/>
        <v>2.9824544355321336E-2</v>
      </c>
      <c r="X533" s="142">
        <f t="shared" si="527"/>
        <v>1.7704918324858987E-2</v>
      </c>
      <c r="Y533" s="142">
        <f t="shared" ref="Y533:AE533" si="528">H533-H532</f>
        <v>-2.2339369131105791E-2</v>
      </c>
      <c r="Z533" s="143">
        <f t="shared" si="528"/>
        <v>-1.8978244931665778E-2</v>
      </c>
      <c r="AA533" s="142">
        <f t="shared" si="528"/>
        <v>9.8232441388628189E-3</v>
      </c>
      <c r="AB533" s="142">
        <f t="shared" si="528"/>
        <v>-4.4965229187567957E-3</v>
      </c>
      <c r="AC533" s="142">
        <f t="shared" si="528"/>
        <v>5.1094212117400062E-2</v>
      </c>
      <c r="AD533" s="142">
        <f t="shared" si="528"/>
        <v>-0.13571662077102076</v>
      </c>
      <c r="AE533" s="143">
        <f t="shared" si="528"/>
        <v>-1.5813296466120619E-3</v>
      </c>
    </row>
    <row r="534" spans="1:31">
      <c r="A534" s="699" t="s">
        <v>879</v>
      </c>
      <c r="B534" s="698"/>
      <c r="C534" s="688">
        <v>3.5537079308288608</v>
      </c>
      <c r="D534" s="692">
        <v>3.9861116479222769</v>
      </c>
      <c r="E534" s="692">
        <v>3.7471488775942405</v>
      </c>
      <c r="F534" s="692">
        <v>3.5524982722874916</v>
      </c>
      <c r="G534" s="692">
        <v>3.5839708546671916</v>
      </c>
      <c r="H534" s="692">
        <v>3.7525290133626226</v>
      </c>
      <c r="I534" s="688">
        <v>3.6656961762629505</v>
      </c>
      <c r="J534" s="688">
        <v>2.7910943669625072</v>
      </c>
      <c r="K534" s="692">
        <v>3.7194193461579101</v>
      </c>
      <c r="L534" s="692">
        <v>3.5491872677103316</v>
      </c>
      <c r="M534" s="692">
        <v>3.6124303572117094</v>
      </c>
      <c r="N534" s="688">
        <v>3.4567521357602544</v>
      </c>
      <c r="O534" s="688">
        <v>0</v>
      </c>
      <c r="P534" s="693">
        <v>0</v>
      </c>
      <c r="Q534" s="136"/>
      <c r="R534" s="136"/>
      <c r="S534" s="136"/>
      <c r="Z534" s="137"/>
      <c r="AE534" s="137"/>
    </row>
    <row r="535" spans="1:31">
      <c r="A535" s="665" t="s">
        <v>880</v>
      </c>
      <c r="B535" s="663"/>
      <c r="C535" s="688">
        <v>3.5492022045086564</v>
      </c>
      <c r="D535" s="692">
        <v>4.0168781864482419</v>
      </c>
      <c r="E535" s="692">
        <v>3.7315654676742258</v>
      </c>
      <c r="F535" s="692">
        <v>3.558031216281579</v>
      </c>
      <c r="G535" s="692">
        <v>3.6328839381961915</v>
      </c>
      <c r="H535" s="692">
        <v>3.8387681402723377</v>
      </c>
      <c r="I535" s="688">
        <v>3.6659273575008169</v>
      </c>
      <c r="J535" s="688">
        <v>2.7706749159381299</v>
      </c>
      <c r="K535" s="692">
        <v>3.752978790219363</v>
      </c>
      <c r="L535" s="692">
        <v>3.629864746516033</v>
      </c>
      <c r="M535" s="692">
        <v>3.5825344400249595</v>
      </c>
      <c r="N535" s="688">
        <v>3.4662474028558741</v>
      </c>
      <c r="O535" s="688">
        <v>0</v>
      </c>
      <c r="P535" s="693">
        <v>0</v>
      </c>
      <c r="Q535" s="136"/>
      <c r="R535" s="136"/>
      <c r="S535" s="136"/>
      <c r="T535" s="142">
        <f t="shared" ref="T535:X535" si="529">C535-C534</f>
        <v>-4.5057263202044062E-3</v>
      </c>
      <c r="U535" s="142">
        <f t="shared" si="529"/>
        <v>3.0766538525965004E-2</v>
      </c>
      <c r="V535" s="142">
        <f t="shared" si="529"/>
        <v>-1.5583409920014724E-2</v>
      </c>
      <c r="W535" s="142">
        <f t="shared" si="529"/>
        <v>5.5329439940874359E-3</v>
      </c>
      <c r="X535" s="142">
        <f t="shared" si="529"/>
        <v>4.8913083528999923E-2</v>
      </c>
      <c r="Y535" s="142">
        <f t="shared" ref="Y535:AE535" si="530">H535-H534</f>
        <v>8.6239126909715136E-2</v>
      </c>
      <c r="Z535" s="143">
        <f t="shared" si="530"/>
        <v>2.3118123786636247E-4</v>
      </c>
      <c r="AA535" s="142">
        <f t="shared" si="530"/>
        <v>-2.0419451024377366E-2</v>
      </c>
      <c r="AB535" s="142">
        <f t="shared" si="530"/>
        <v>3.3559444061452837E-2</v>
      </c>
      <c r="AC535" s="142">
        <f t="shared" si="530"/>
        <v>8.0677478805701419E-2</v>
      </c>
      <c r="AD535" s="142">
        <f t="shared" si="530"/>
        <v>-2.9895917186749887E-2</v>
      </c>
      <c r="AE535" s="143">
        <f t="shared" si="530"/>
        <v>9.4952670956196528E-3</v>
      </c>
    </row>
    <row r="536" spans="1:31">
      <c r="A536" s="699" t="s">
        <v>881</v>
      </c>
      <c r="B536" s="698"/>
      <c r="C536" s="688">
        <v>3.9390859680920092</v>
      </c>
      <c r="D536" s="692">
        <v>4.2362985110470701</v>
      </c>
      <c r="E536" s="692">
        <v>3.7803809891145983</v>
      </c>
      <c r="F536" s="692">
        <v>3.8481730096237965</v>
      </c>
      <c r="G536" s="692">
        <v>3.997075144508671</v>
      </c>
      <c r="H536" s="692">
        <v>4.6291982802225595</v>
      </c>
      <c r="I536" s="688">
        <v>3.9248363657759433</v>
      </c>
      <c r="J536" s="688">
        <v>3.6725382327807226</v>
      </c>
      <c r="K536" s="692">
        <v>4.1865957891241816</v>
      </c>
      <c r="L536" s="692">
        <v>3.933869917414095</v>
      </c>
      <c r="M536" s="692">
        <v>3.8325171713057054</v>
      </c>
      <c r="N536" s="688">
        <v>3.9972858228038199</v>
      </c>
      <c r="O536" s="688">
        <v>0</v>
      </c>
      <c r="P536" s="693">
        <v>0</v>
      </c>
      <c r="Q536" s="136"/>
      <c r="R536" s="136"/>
      <c r="S536" s="136"/>
      <c r="Z536" s="137"/>
      <c r="AE536" s="137"/>
    </row>
    <row r="537" spans="1:31">
      <c r="A537" s="665" t="s">
        <v>882</v>
      </c>
      <c r="B537" s="663"/>
      <c r="C537" s="688">
        <v>3.932450120702029</v>
      </c>
      <c r="D537" s="692">
        <v>4.3758330624564667</v>
      </c>
      <c r="E537" s="692">
        <v>3.7785350768297064</v>
      </c>
      <c r="F537" s="692">
        <v>3.9703019561323933</v>
      </c>
      <c r="G537" s="692">
        <v>4.0146159346271704</v>
      </c>
      <c r="H537" s="692">
        <v>4.5405648429584602</v>
      </c>
      <c r="I537" s="688">
        <v>3.9511040477418486</v>
      </c>
      <c r="J537" s="688">
        <v>3.7276355982046119</v>
      </c>
      <c r="K537" s="692">
        <v>4.2735302981213064</v>
      </c>
      <c r="L537" s="692">
        <v>4.119716269297002</v>
      </c>
      <c r="M537" s="692">
        <v>3.8065432439325466</v>
      </c>
      <c r="N537" s="688">
        <v>4.0800985712966753</v>
      </c>
      <c r="O537" s="688">
        <v>0</v>
      </c>
      <c r="P537" s="693">
        <v>0</v>
      </c>
      <c r="Q537" s="136"/>
      <c r="R537" s="136"/>
      <c r="S537" s="136"/>
      <c r="T537" s="142">
        <f t="shared" ref="T537:X537" si="531">C537-C536</f>
        <v>-6.6358473899801318E-3</v>
      </c>
      <c r="U537" s="142">
        <f t="shared" si="531"/>
        <v>0.13953455140939663</v>
      </c>
      <c r="V537" s="142">
        <f t="shared" si="531"/>
        <v>-1.8459122848919485E-3</v>
      </c>
      <c r="W537" s="142">
        <f t="shared" si="531"/>
        <v>0.12212894650859685</v>
      </c>
      <c r="X537" s="142">
        <f t="shared" si="531"/>
        <v>1.7540790118499405E-2</v>
      </c>
      <c r="Y537" s="142">
        <f t="shared" ref="Y537:AE537" si="532">H537-H536</f>
        <v>-8.8633437264099335E-2</v>
      </c>
      <c r="Z537" s="143">
        <f t="shared" si="532"/>
        <v>2.6267681965905343E-2</v>
      </c>
      <c r="AA537" s="142">
        <f t="shared" si="532"/>
        <v>5.5097365423889322E-2</v>
      </c>
      <c r="AB537" s="142">
        <f t="shared" si="532"/>
        <v>8.6934508997124738E-2</v>
      </c>
      <c r="AC537" s="142">
        <f t="shared" si="532"/>
        <v>0.18584635188290699</v>
      </c>
      <c r="AD537" s="142">
        <f t="shared" si="532"/>
        <v>-2.5973927373158734E-2</v>
      </c>
      <c r="AE537" s="143">
        <f t="shared" si="532"/>
        <v>8.2812748492855359E-2</v>
      </c>
    </row>
    <row r="538" spans="1:31">
      <c r="A538" s="699" t="s">
        <v>883</v>
      </c>
      <c r="B538" s="698"/>
      <c r="C538" s="688">
        <v>4.6124999999999998</v>
      </c>
      <c r="D538" s="692">
        <v>5.8499999999999988</v>
      </c>
      <c r="E538" s="692">
        <v>2.7538461538461538</v>
      </c>
      <c r="F538" s="692">
        <v>3.7</v>
      </c>
      <c r="G538" s="692">
        <v>4.4142857142857137</v>
      </c>
      <c r="H538" s="692">
        <v>4.5</v>
      </c>
      <c r="I538" s="688">
        <v>3.3741803278688525</v>
      </c>
      <c r="J538" s="688">
        <v>0</v>
      </c>
      <c r="K538" s="692">
        <v>0</v>
      </c>
      <c r="L538" s="692">
        <v>0</v>
      </c>
      <c r="M538" s="692">
        <v>0</v>
      </c>
      <c r="N538" s="688">
        <v>0</v>
      </c>
      <c r="O538" s="688">
        <v>0</v>
      </c>
      <c r="P538" s="693">
        <v>0</v>
      </c>
      <c r="Q538" s="136"/>
      <c r="R538" s="136"/>
      <c r="S538" s="136"/>
      <c r="Z538" s="137"/>
      <c r="AE538" s="137"/>
    </row>
    <row r="539" spans="1:31">
      <c r="A539" s="665" t="s">
        <v>884</v>
      </c>
      <c r="B539" s="663"/>
      <c r="C539" s="688">
        <v>0.33333333333333331</v>
      </c>
      <c r="D539" s="692">
        <v>0</v>
      </c>
      <c r="E539" s="692">
        <v>0</v>
      </c>
      <c r="F539" s="692">
        <v>0</v>
      </c>
      <c r="G539" s="692">
        <v>0</v>
      </c>
      <c r="H539" s="692">
        <v>0</v>
      </c>
      <c r="I539" s="688">
        <v>0.33333333333333331</v>
      </c>
      <c r="J539" s="688">
        <v>0</v>
      </c>
      <c r="K539" s="692">
        <v>0</v>
      </c>
      <c r="L539" s="692">
        <v>0</v>
      </c>
      <c r="M539" s="692">
        <v>0</v>
      </c>
      <c r="N539" s="688">
        <v>0</v>
      </c>
      <c r="O539" s="688">
        <v>0</v>
      </c>
      <c r="P539" s="693">
        <v>0</v>
      </c>
      <c r="Q539" s="136"/>
      <c r="R539" s="136"/>
      <c r="S539" s="136"/>
      <c r="T539" s="142">
        <f t="shared" ref="T539:X539" si="533">C539-C538</f>
        <v>-4.2791666666666668</v>
      </c>
      <c r="U539" s="142">
        <f t="shared" si="533"/>
        <v>-5.8499999999999988</v>
      </c>
      <c r="V539" s="142">
        <f t="shared" si="533"/>
        <v>-2.7538461538461538</v>
      </c>
      <c r="W539" s="142">
        <f t="shared" si="533"/>
        <v>-3.7</v>
      </c>
      <c r="X539" s="142">
        <f t="shared" si="533"/>
        <v>-4.4142857142857137</v>
      </c>
      <c r="Y539" s="142">
        <f t="shared" ref="Y539:AE539" si="534">H539-H538</f>
        <v>-4.5</v>
      </c>
      <c r="Z539" s="143">
        <f t="shared" si="534"/>
        <v>-3.040846994535519</v>
      </c>
      <c r="AA539" s="142">
        <f t="shared" si="534"/>
        <v>0</v>
      </c>
      <c r="AB539" s="142">
        <f t="shared" si="534"/>
        <v>0</v>
      </c>
      <c r="AC539" s="142">
        <f t="shared" si="534"/>
        <v>0</v>
      </c>
      <c r="AD539" s="142">
        <f t="shared" si="534"/>
        <v>0</v>
      </c>
      <c r="AE539" s="143">
        <f t="shared" si="534"/>
        <v>0</v>
      </c>
    </row>
    <row r="540" spans="1:31">
      <c r="A540" s="699" t="s">
        <v>885</v>
      </c>
      <c r="B540" s="698"/>
      <c r="C540" s="688">
        <v>3.6463123038493563</v>
      </c>
      <c r="D540" s="692">
        <v>4.049446058008968</v>
      </c>
      <c r="E540" s="692">
        <v>3.7529455111443157</v>
      </c>
      <c r="F540" s="692">
        <v>3.654587938563469</v>
      </c>
      <c r="G540" s="692">
        <v>3.6904344766930515</v>
      </c>
      <c r="H540" s="692">
        <v>3.9856900443369621</v>
      </c>
      <c r="I540" s="688">
        <v>3.734041128180706</v>
      </c>
      <c r="J540" s="688">
        <v>3.2446054519873382</v>
      </c>
      <c r="K540" s="692">
        <v>3.9929888842592107</v>
      </c>
      <c r="L540" s="692">
        <v>3.7373150762688336</v>
      </c>
      <c r="M540" s="692">
        <v>3.7135661410232723</v>
      </c>
      <c r="N540" s="688">
        <v>3.7462216006143092</v>
      </c>
      <c r="O540" s="688">
        <v>0</v>
      </c>
      <c r="P540" s="693">
        <v>0</v>
      </c>
      <c r="Q540" s="136"/>
      <c r="R540" s="136"/>
      <c r="S540" s="136"/>
      <c r="Z540" s="137"/>
      <c r="AE540" s="137"/>
    </row>
    <row r="541" spans="1:31">
      <c r="A541" s="665" t="s">
        <v>886</v>
      </c>
      <c r="B541" s="663"/>
      <c r="C541" s="688">
        <v>3.6413927598532445</v>
      </c>
      <c r="D541" s="692">
        <v>4.1077990668862228</v>
      </c>
      <c r="E541" s="692">
        <v>3.7453118656644806</v>
      </c>
      <c r="F541" s="692">
        <v>3.701407550313855</v>
      </c>
      <c r="G541" s="692">
        <v>3.7322235513024986</v>
      </c>
      <c r="H541" s="692">
        <v>4.0276361281526922</v>
      </c>
      <c r="I541" s="688">
        <v>3.7425047302356536</v>
      </c>
      <c r="J541" s="688">
        <v>3.268936094769924</v>
      </c>
      <c r="K541" s="692">
        <v>4.0607992375055337</v>
      </c>
      <c r="L541" s="692">
        <v>3.8768088410009751</v>
      </c>
      <c r="M541" s="692">
        <v>3.6884070688181136</v>
      </c>
      <c r="N541" s="688">
        <v>3.8000195296898256</v>
      </c>
      <c r="O541" s="688">
        <v>0</v>
      </c>
      <c r="P541" s="693">
        <v>0</v>
      </c>
      <c r="Q541" s="136"/>
      <c r="R541" s="136"/>
      <c r="S541" s="136"/>
      <c r="T541" s="142">
        <f t="shared" ref="T541:X541" si="535">C541-C540</f>
        <v>-4.9195439961118304E-3</v>
      </c>
      <c r="U541" s="142">
        <f t="shared" si="535"/>
        <v>5.8353008877254808E-2</v>
      </c>
      <c r="V541" s="142">
        <f t="shared" si="535"/>
        <v>-7.6336454798351383E-3</v>
      </c>
      <c r="W541" s="142">
        <f t="shared" si="535"/>
        <v>4.681961175038607E-2</v>
      </c>
      <c r="X541" s="142">
        <f t="shared" si="535"/>
        <v>4.1789074609447141E-2</v>
      </c>
      <c r="Y541" s="142">
        <f t="shared" ref="Y541:AE541" si="536">H541-H540</f>
        <v>4.1946083815730173E-2</v>
      </c>
      <c r="Z541" s="143">
        <f t="shared" si="536"/>
        <v>8.463602054947561E-3</v>
      </c>
      <c r="AA541" s="142">
        <f t="shared" si="536"/>
        <v>2.4330642782585787E-2</v>
      </c>
      <c r="AB541" s="142">
        <f t="shared" si="536"/>
        <v>6.7810353246323007E-2</v>
      </c>
      <c r="AC541" s="142">
        <f t="shared" si="536"/>
        <v>0.13949376473214148</v>
      </c>
      <c r="AD541" s="142">
        <f t="shared" si="536"/>
        <v>-2.5159072205158672E-2</v>
      </c>
      <c r="AE541" s="143">
        <f t="shared" si="536"/>
        <v>5.3797929075516393E-2</v>
      </c>
    </row>
    <row r="542" spans="1:31">
      <c r="A542" s="699" t="s">
        <v>887</v>
      </c>
      <c r="B542" s="698"/>
      <c r="C542" s="688">
        <v>2.5942133481234979</v>
      </c>
      <c r="D542" s="692">
        <v>1.8422613811780228</v>
      </c>
      <c r="E542" s="692">
        <v>3.0223262757871878</v>
      </c>
      <c r="F542" s="692">
        <v>3.8045295055821371</v>
      </c>
      <c r="G542" s="692">
        <v>3.9791411042944778</v>
      </c>
      <c r="H542" s="692">
        <v>5.4470790378006866</v>
      </c>
      <c r="I542" s="688">
        <v>2.710988325798354</v>
      </c>
      <c r="J542" s="688">
        <v>3.7244711130359462</v>
      </c>
      <c r="K542" s="692">
        <v>3.6261373306263391</v>
      </c>
      <c r="L542" s="692">
        <v>2.6120594822180419</v>
      </c>
      <c r="M542" s="692">
        <v>3.9900861450554426</v>
      </c>
      <c r="N542" s="688">
        <v>3.4670453600721931</v>
      </c>
      <c r="O542" s="688">
        <v>0</v>
      </c>
      <c r="P542" s="693">
        <v>0</v>
      </c>
      <c r="Q542" s="136"/>
      <c r="R542" s="136"/>
      <c r="S542" s="136"/>
      <c r="Z542" s="137"/>
      <c r="AE542" s="137"/>
    </row>
    <row r="543" spans="1:31">
      <c r="A543" s="665" t="s">
        <v>888</v>
      </c>
      <c r="B543" s="663"/>
      <c r="C543" s="688">
        <v>2.6474954726548354</v>
      </c>
      <c r="D543" s="692">
        <v>2.1864670098268597</v>
      </c>
      <c r="E543" s="692">
        <v>3.3968213825250411</v>
      </c>
      <c r="F543" s="692">
        <v>4.2236493055555551</v>
      </c>
      <c r="G543" s="692">
        <v>6.3820895522388055</v>
      </c>
      <c r="H543" s="692">
        <v>6.381845238095238</v>
      </c>
      <c r="I543" s="688">
        <v>2.9371522212123717</v>
      </c>
      <c r="J543" s="688">
        <v>3.7833539557666613</v>
      </c>
      <c r="K543" s="692">
        <v>3.5457870139408554</v>
      </c>
      <c r="L543" s="692">
        <v>2.6907204849460924</v>
      </c>
      <c r="M543" s="692">
        <v>4.4150805578927024</v>
      </c>
      <c r="N543" s="688">
        <v>3.468913946939518</v>
      </c>
      <c r="O543" s="688">
        <v>0</v>
      </c>
      <c r="P543" s="693">
        <v>0</v>
      </c>
      <c r="Q543" s="136"/>
      <c r="R543" s="136"/>
      <c r="S543" s="136"/>
      <c r="T543" s="142">
        <f t="shared" ref="T543:X543" si="537">C543-C542</f>
        <v>5.3282124531337516E-2</v>
      </c>
      <c r="U543" s="142">
        <f t="shared" si="537"/>
        <v>0.34420562864883686</v>
      </c>
      <c r="V543" s="142">
        <f t="shared" si="537"/>
        <v>0.37449510673785324</v>
      </c>
      <c r="W543" s="142">
        <f t="shared" si="537"/>
        <v>0.41911979997341797</v>
      </c>
      <c r="X543" s="142">
        <f t="shared" si="537"/>
        <v>2.4029484479443277</v>
      </c>
      <c r="Y543" s="142">
        <f t="shared" ref="Y543:AE543" si="538">H543-H542</f>
        <v>0.93476620029455137</v>
      </c>
      <c r="Z543" s="143">
        <f t="shared" si="538"/>
        <v>0.22616389541401771</v>
      </c>
      <c r="AA543" s="142">
        <f t="shared" si="538"/>
        <v>5.888284273071509E-2</v>
      </c>
      <c r="AB543" s="142">
        <f t="shared" si="538"/>
        <v>-8.0350316685483758E-2</v>
      </c>
      <c r="AC543" s="142">
        <f t="shared" si="538"/>
        <v>7.8661002728050544E-2</v>
      </c>
      <c r="AD543" s="142">
        <f t="shared" si="538"/>
        <v>0.42499441283725981</v>
      </c>
      <c r="AE543" s="143">
        <f t="shared" si="538"/>
        <v>1.8685868673249395E-3</v>
      </c>
    </row>
    <row r="544" spans="1:31">
      <c r="A544" s="699" t="s">
        <v>889</v>
      </c>
      <c r="B544" s="698"/>
      <c r="C544" s="688">
        <v>4.1519050587930701</v>
      </c>
      <c r="D544" s="692">
        <v>4.4151637216082582</v>
      </c>
      <c r="E544" s="692">
        <v>4.3202719620633694</v>
      </c>
      <c r="F544" s="692">
        <v>4.254926510698783</v>
      </c>
      <c r="G544" s="692">
        <v>4.357509109184571</v>
      </c>
      <c r="H544" s="692">
        <v>4.7341873903064675</v>
      </c>
      <c r="I544" s="688">
        <v>4.2516174290878892</v>
      </c>
      <c r="J544" s="688">
        <v>3.457449037213328</v>
      </c>
      <c r="K544" s="692">
        <v>3.9218038149991221</v>
      </c>
      <c r="L544" s="692">
        <v>3.6511797379195516</v>
      </c>
      <c r="M544" s="692">
        <v>3.8909920874474868</v>
      </c>
      <c r="N544" s="688">
        <v>3.7381057474265726</v>
      </c>
      <c r="O544" s="688">
        <v>0</v>
      </c>
      <c r="P544" s="693">
        <v>0</v>
      </c>
      <c r="Q544" s="136"/>
      <c r="R544" s="136"/>
      <c r="S544" s="136"/>
      <c r="Z544" s="137"/>
      <c r="AE544" s="137"/>
    </row>
    <row r="545" spans="1:31">
      <c r="A545" s="665" t="s">
        <v>890</v>
      </c>
      <c r="B545" s="663"/>
      <c r="C545" s="688">
        <v>4.1336896958579921</v>
      </c>
      <c r="D545" s="692">
        <v>4.4096818474903303</v>
      </c>
      <c r="E545" s="692">
        <v>4.2837481108854192</v>
      </c>
      <c r="F545" s="692">
        <v>4.2467548931433967</v>
      </c>
      <c r="G545" s="692">
        <v>4.3497704100710468</v>
      </c>
      <c r="H545" s="692">
        <v>4.7797597840755737</v>
      </c>
      <c r="I545" s="688">
        <v>4.2309003556520235</v>
      </c>
      <c r="J545" s="688">
        <v>3.4219298092432844</v>
      </c>
      <c r="K545" s="692">
        <v>3.8778825155428405</v>
      </c>
      <c r="L545" s="692">
        <v>3.7130634171871169</v>
      </c>
      <c r="M545" s="692">
        <v>3.8532200234037122</v>
      </c>
      <c r="N545" s="688">
        <v>3.720670168308811</v>
      </c>
      <c r="O545" s="688">
        <v>0</v>
      </c>
      <c r="P545" s="693">
        <v>0</v>
      </c>
      <c r="Q545" s="136"/>
      <c r="R545" s="136"/>
      <c r="S545" s="136"/>
      <c r="T545" s="142">
        <f t="shared" ref="T545:X545" si="539">C545-C544</f>
        <v>-1.8215362935078083E-2</v>
      </c>
      <c r="U545" s="142">
        <f t="shared" si="539"/>
        <v>-5.4818741179278874E-3</v>
      </c>
      <c r="V545" s="142">
        <f t="shared" si="539"/>
        <v>-3.6523851177950206E-2</v>
      </c>
      <c r="W545" s="142">
        <f t="shared" si="539"/>
        <v>-8.1716175553863124E-3</v>
      </c>
      <c r="X545" s="142">
        <f t="shared" si="539"/>
        <v>-7.7386991135242056E-3</v>
      </c>
      <c r="Y545" s="142">
        <f t="shared" ref="Y545:AE545" si="540">H545-H544</f>
        <v>4.5572393769106156E-2</v>
      </c>
      <c r="Z545" s="143">
        <f t="shared" si="540"/>
        <v>-2.0717073435865707E-2</v>
      </c>
      <c r="AA545" s="142">
        <f t="shared" si="540"/>
        <v>-3.5519227970043588E-2</v>
      </c>
      <c r="AB545" s="142">
        <f t="shared" si="540"/>
        <v>-4.3921299456281648E-2</v>
      </c>
      <c r="AC545" s="142">
        <f t="shared" si="540"/>
        <v>6.1883679267565217E-2</v>
      </c>
      <c r="AD545" s="142">
        <f t="shared" si="540"/>
        <v>-3.7772064043774645E-2</v>
      </c>
      <c r="AE545" s="143">
        <f t="shared" si="540"/>
        <v>-1.7435579117761613E-2</v>
      </c>
    </row>
    <row r="546" spans="1:31">
      <c r="A546" s="699" t="s">
        <v>891</v>
      </c>
      <c r="B546" s="698"/>
      <c r="C546" s="688">
        <v>4.1593544331838066</v>
      </c>
      <c r="D546" s="692">
        <v>4.3625492118415989</v>
      </c>
      <c r="E546" s="692">
        <v>4.0146468198045859</v>
      </c>
      <c r="F546" s="692">
        <v>4.1219672082733778</v>
      </c>
      <c r="G546" s="692">
        <v>4.4553114446529083</v>
      </c>
      <c r="H546" s="692">
        <v>5.470219347581553</v>
      </c>
      <c r="I546" s="688">
        <v>4.165696602135406</v>
      </c>
      <c r="J546" s="688">
        <v>4.0509031581858412</v>
      </c>
      <c r="K546" s="692">
        <v>4.5745046085440633</v>
      </c>
      <c r="L546" s="692">
        <v>4.4959280133813264</v>
      </c>
      <c r="M546" s="692">
        <v>4.6989156801367002</v>
      </c>
      <c r="N546" s="688">
        <v>4.4610398633543449</v>
      </c>
      <c r="O546" s="688">
        <v>0</v>
      </c>
      <c r="P546" s="693">
        <v>0</v>
      </c>
      <c r="Q546" s="136"/>
      <c r="R546" s="136"/>
      <c r="S546" s="136"/>
      <c r="Z546" s="137"/>
      <c r="AE546" s="137"/>
    </row>
    <row r="547" spans="1:31">
      <c r="A547" s="665" t="s">
        <v>892</v>
      </c>
      <c r="B547" s="663"/>
      <c r="C547" s="688">
        <v>4.1294958551365726</v>
      </c>
      <c r="D547" s="692">
        <v>4.4935988398712619</v>
      </c>
      <c r="E547" s="692">
        <v>4.0014549255953931</v>
      </c>
      <c r="F547" s="692">
        <v>4.209720359327437</v>
      </c>
      <c r="G547" s="692">
        <v>4.3836166107382564</v>
      </c>
      <c r="H547" s="692">
        <v>5.3324507160117731</v>
      </c>
      <c r="I547" s="688">
        <v>4.1705104679575973</v>
      </c>
      <c r="J547" s="688">
        <v>4.1135857417610993</v>
      </c>
      <c r="K547" s="692">
        <v>4.5993518964473248</v>
      </c>
      <c r="L547" s="692">
        <v>4.5298001188792716</v>
      </c>
      <c r="M547" s="692">
        <v>4.575860934411728</v>
      </c>
      <c r="N547" s="688">
        <v>4.4778803375413245</v>
      </c>
      <c r="O547" s="688">
        <v>0</v>
      </c>
      <c r="P547" s="693">
        <v>0</v>
      </c>
      <c r="Q547" s="136"/>
      <c r="R547" s="136"/>
      <c r="S547" s="136"/>
      <c r="T547" s="142">
        <f t="shared" ref="T547:X547" si="541">C547-C546</f>
        <v>-2.9858578047234019E-2</v>
      </c>
      <c r="U547" s="142">
        <f t="shared" si="541"/>
        <v>0.13104962802966291</v>
      </c>
      <c r="V547" s="142">
        <f t="shared" si="541"/>
        <v>-1.3191894209192867E-2</v>
      </c>
      <c r="W547" s="142">
        <f t="shared" si="541"/>
        <v>8.7753151054059231E-2</v>
      </c>
      <c r="X547" s="142">
        <f t="shared" si="541"/>
        <v>-7.1694833914651923E-2</v>
      </c>
      <c r="Y547" s="142">
        <f t="shared" ref="Y547:AE547" si="542">H547-H546</f>
        <v>-0.13776863156977992</v>
      </c>
      <c r="Z547" s="143">
        <f t="shared" si="542"/>
        <v>4.8138658221912323E-3</v>
      </c>
      <c r="AA547" s="142">
        <f t="shared" si="542"/>
        <v>6.2682583575258022E-2</v>
      </c>
      <c r="AB547" s="142">
        <f t="shared" si="542"/>
        <v>2.4847287903261517E-2</v>
      </c>
      <c r="AC547" s="142">
        <f t="shared" si="542"/>
        <v>3.3872105497945171E-2</v>
      </c>
      <c r="AD547" s="142">
        <f t="shared" si="542"/>
        <v>-0.12305474572497221</v>
      </c>
      <c r="AE547" s="143">
        <f t="shared" si="542"/>
        <v>1.6840474186979648E-2</v>
      </c>
    </row>
    <row r="548" spans="1:31">
      <c r="A548" s="699" t="s">
        <v>893</v>
      </c>
      <c r="B548" s="698"/>
      <c r="C548" s="688">
        <v>4.1527604152306488</v>
      </c>
      <c r="D548" s="692">
        <v>4.408153664242052</v>
      </c>
      <c r="E548" s="692">
        <v>4.2709431624757856</v>
      </c>
      <c r="F548" s="692">
        <v>4.2235644842317441</v>
      </c>
      <c r="G548" s="692">
        <v>4.3690611634349032</v>
      </c>
      <c r="H548" s="692">
        <v>4.8464805789142495</v>
      </c>
      <c r="I548" s="688">
        <v>4.239665527955264</v>
      </c>
      <c r="J548" s="688">
        <v>3.6916595171570763</v>
      </c>
      <c r="K548" s="692">
        <v>4.2404427875511352</v>
      </c>
      <c r="L548" s="692">
        <v>3.9941499882503209</v>
      </c>
      <c r="M548" s="692">
        <v>4.237516775382189</v>
      </c>
      <c r="N548" s="688">
        <v>4.0582965661525403</v>
      </c>
      <c r="O548" s="688">
        <v>0</v>
      </c>
      <c r="P548" s="693">
        <v>0</v>
      </c>
      <c r="Q548" s="136"/>
      <c r="R548" s="136"/>
      <c r="S548" s="136"/>
      <c r="Z548" s="137"/>
      <c r="AE548" s="137"/>
    </row>
    <row r="549" spans="1:31" ht="13.5" thickBot="1">
      <c r="A549" s="671" t="s">
        <v>894</v>
      </c>
      <c r="B549" s="672"/>
      <c r="C549" s="689">
        <v>4.133209159169569</v>
      </c>
      <c r="D549" s="700">
        <v>4.4211628092537376</v>
      </c>
      <c r="E549" s="700">
        <v>4.2370902461235964</v>
      </c>
      <c r="F549" s="700">
        <v>4.2378278669115872</v>
      </c>
      <c r="G549" s="700">
        <v>4.3541485621269675</v>
      </c>
      <c r="H549" s="700">
        <v>4.865654134756034</v>
      </c>
      <c r="I549" s="689">
        <v>4.2223801285142466</v>
      </c>
      <c r="J549" s="689">
        <v>3.7005560934751656</v>
      </c>
      <c r="K549" s="700">
        <v>4.2292358135629931</v>
      </c>
      <c r="L549" s="700">
        <v>4.0492493788437587</v>
      </c>
      <c r="M549" s="700">
        <v>4.1524045789943269</v>
      </c>
      <c r="N549" s="689">
        <v>4.0568004801627779</v>
      </c>
      <c r="O549" s="689">
        <v>0</v>
      </c>
      <c r="P549" s="701">
        <v>0</v>
      </c>
      <c r="Q549" s="136"/>
      <c r="R549" s="136"/>
      <c r="S549" s="136"/>
      <c r="T549" s="111">
        <f t="shared" ref="T549:X549" si="543">C549-C548</f>
        <v>-1.9551256061079769E-2</v>
      </c>
      <c r="U549" s="111">
        <f t="shared" si="543"/>
        <v>1.3009145011685597E-2</v>
      </c>
      <c r="V549" s="111">
        <f t="shared" si="543"/>
        <v>-3.3852916352189233E-2</v>
      </c>
      <c r="W549" s="111">
        <f t="shared" si="543"/>
        <v>1.4263382679843062E-2</v>
      </c>
      <c r="X549" s="111">
        <f t="shared" si="543"/>
        <v>-1.4912601307935702E-2</v>
      </c>
      <c r="Y549" s="111">
        <f t="shared" ref="Y549:AE549" si="544">H549-H548</f>
        <v>1.9173555841784484E-2</v>
      </c>
      <c r="Z549" s="168">
        <f t="shared" si="544"/>
        <v>-1.7285399441017368E-2</v>
      </c>
      <c r="AA549" s="111">
        <f t="shared" si="544"/>
        <v>8.8965763180892665E-3</v>
      </c>
      <c r="AB549" s="111">
        <f t="shared" si="544"/>
        <v>-1.1206973988142188E-2</v>
      </c>
      <c r="AC549" s="111">
        <f t="shared" si="544"/>
        <v>5.5099390593437825E-2</v>
      </c>
      <c r="AD549" s="111">
        <f t="shared" si="544"/>
        <v>-8.5112196387862049E-2</v>
      </c>
      <c r="AE549" s="168">
        <f t="shared" si="544"/>
        <v>-1.4960859897623635E-3</v>
      </c>
    </row>
    <row r="561" s="67" customFormat="1"/>
    <row r="562" s="67" customFormat="1"/>
    <row r="563" s="67" customFormat="1"/>
    <row r="564" s="67" customFormat="1"/>
    <row r="565" s="67" customFormat="1"/>
    <row r="566" s="67" customFormat="1"/>
    <row r="567" s="67" customFormat="1"/>
    <row r="568" s="67" customFormat="1"/>
    <row r="569" s="67" customFormat="1"/>
    <row r="570" s="67" customFormat="1"/>
    <row r="571" s="67" customFormat="1"/>
    <row r="572" s="67" customFormat="1"/>
    <row r="573" s="67" customFormat="1"/>
    <row r="574" s="67" customFormat="1"/>
    <row r="575" s="67" customFormat="1"/>
    <row r="576" s="67" customFormat="1"/>
    <row r="577" s="67" customFormat="1"/>
    <row r="578" s="67" customFormat="1"/>
    <row r="579" s="67" customFormat="1"/>
    <row r="580" s="67" customFormat="1"/>
    <row r="581" s="67" customFormat="1"/>
  </sheetData>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3165-3234-4BA1-B420-BBA2D2798148}">
  <sheetPr>
    <tabColor indexed="17"/>
  </sheetPr>
  <dimension ref="A1:HM4"/>
  <sheetViews>
    <sheetView workbookViewId="0">
      <selection sqref="A1:HM4"/>
    </sheetView>
  </sheetViews>
  <sheetFormatPr defaultRowHeight="15"/>
  <cols>
    <col min="7" max="8" width="12.44140625" customWidth="1"/>
    <col min="9" max="9" width="16.77734375" customWidth="1"/>
    <col min="10" max="10" width="19.33203125" customWidth="1"/>
    <col min="11" max="11" width="23.6640625" customWidth="1"/>
    <col min="12" max="12" width="13.109375" customWidth="1"/>
    <col min="13" max="13" width="14" customWidth="1"/>
    <col min="15" max="15" width="12.21875" customWidth="1"/>
    <col min="17" max="17" width="13.21875" customWidth="1"/>
    <col min="18" max="18" width="17.44140625" customWidth="1"/>
    <col min="19" max="19" width="21.77734375" customWidth="1"/>
    <col min="20" max="20" width="18.44140625" customWidth="1"/>
    <col min="21" max="21" width="22.77734375" customWidth="1"/>
    <col min="22" max="22" width="17.5546875" customWidth="1"/>
    <col min="23" max="23" width="21.88671875" customWidth="1"/>
    <col min="24" max="24" width="18.5546875" customWidth="1"/>
    <col min="25" max="25" width="22.88671875" customWidth="1"/>
    <col min="26" max="26" width="19.21875" customWidth="1"/>
    <col min="27" max="27" width="23.5546875" customWidth="1"/>
    <col min="28" max="28" width="20.21875" customWidth="1"/>
    <col min="29" max="29" width="24.5546875" customWidth="1"/>
    <col min="30" max="30" width="14.6640625" customWidth="1"/>
    <col min="31" max="31" width="19" customWidth="1"/>
    <col min="32" max="32" width="15.6640625" customWidth="1"/>
    <col min="33" max="33" width="20" customWidth="1"/>
    <col min="34" max="34" width="18" customWidth="1"/>
    <col min="35" max="35" width="22.33203125" customWidth="1"/>
    <col min="36" max="36" width="16.109375" customWidth="1"/>
    <col min="37" max="37" width="20.44140625" customWidth="1"/>
    <col min="38" max="38" width="18.109375" customWidth="1"/>
    <col min="39" max="39" width="22.44140625" customWidth="1"/>
    <col min="40" max="40" width="16.21875" customWidth="1"/>
    <col min="41" max="41" width="20.5546875" customWidth="1"/>
    <col min="42" max="42" width="19.77734375" customWidth="1"/>
    <col min="43" max="43" width="24.109375" customWidth="1"/>
    <col min="44" max="44" width="17.88671875" customWidth="1"/>
    <col min="45" max="45" width="22.21875" customWidth="1"/>
    <col min="46" max="46" width="18.88671875" customWidth="1"/>
    <col min="47" max="47" width="23.21875" customWidth="1"/>
    <col min="48" max="48" width="13.33203125" customWidth="1"/>
    <col min="49" max="49" width="17.6640625" customWidth="1"/>
    <col min="50" max="50" width="18.21875" customWidth="1"/>
    <col min="51" max="51" width="22.5546875" customWidth="1"/>
    <col min="52" max="52" width="16.33203125" customWidth="1"/>
    <col min="53" max="53" width="20.6640625" customWidth="1"/>
    <col min="54" max="54" width="18.33203125" customWidth="1"/>
    <col min="55" max="55" width="22.6640625" customWidth="1"/>
    <col min="56" max="56" width="16.44140625" customWidth="1"/>
    <col min="57" max="57" width="20.77734375" customWidth="1"/>
    <col min="58" max="58" width="20" customWidth="1"/>
    <col min="59" max="59" width="24.33203125" customWidth="1"/>
    <col min="60" max="60" width="18.109375" customWidth="1"/>
    <col min="61" max="61" width="22.44140625" customWidth="1"/>
    <col min="62" max="62" width="19.109375" customWidth="1"/>
    <col min="63" max="63" width="23.44140625" customWidth="1"/>
    <col min="64" max="64" width="13.5546875" customWidth="1"/>
    <col min="65" max="65" width="17.88671875" customWidth="1"/>
    <col min="66" max="66" width="14.88671875" customWidth="1"/>
    <col min="67" max="67" width="19.21875" customWidth="1"/>
    <col min="68" max="68" width="15.88671875" customWidth="1"/>
    <col min="69" max="69" width="20.21875" customWidth="1"/>
    <col min="70" max="70" width="15" customWidth="1"/>
    <col min="71" max="71" width="19.33203125" customWidth="1"/>
    <col min="72" max="72" width="16" customWidth="1"/>
    <col min="73" max="73" width="20.33203125" customWidth="1"/>
    <col min="74" max="74" width="16.6640625" customWidth="1"/>
    <col min="75" max="75" width="21" customWidth="1"/>
    <col min="76" max="76" width="17.6640625" customWidth="1"/>
    <col min="77" max="77" width="22" customWidth="1"/>
    <col min="78" max="78" width="12.109375" customWidth="1"/>
    <col min="79" max="79" width="16.44140625" customWidth="1"/>
    <col min="80" max="80" width="13.109375" customWidth="1"/>
    <col min="81" max="81" width="17.44140625" customWidth="1"/>
    <col min="82" max="82" width="15.44140625" customWidth="1"/>
    <col min="83" max="83" width="19.77734375" customWidth="1"/>
    <col min="84" max="84" width="13.5546875" customWidth="1"/>
    <col min="85" max="85" width="17.88671875" customWidth="1"/>
    <col min="86" max="86" width="15.5546875" customWidth="1"/>
    <col min="87" max="87" width="19.88671875" customWidth="1"/>
    <col min="88" max="88" width="13.6640625" customWidth="1"/>
    <col min="89" max="89" width="18" customWidth="1"/>
    <col min="90" max="90" width="17.21875" customWidth="1"/>
    <col min="91" max="91" width="21.5546875" customWidth="1"/>
    <col min="92" max="92" width="15.33203125" customWidth="1"/>
    <col min="93" max="93" width="19.6640625" customWidth="1"/>
    <col min="94" max="94" width="16.33203125" customWidth="1"/>
    <col min="95" max="95" width="20.6640625" customWidth="1"/>
    <col min="96" max="96" width="10.77734375" customWidth="1"/>
    <col min="97" max="97" width="15.109375" customWidth="1"/>
    <col min="98" max="98" width="15.6640625" customWidth="1"/>
    <col min="99" max="99" width="20" customWidth="1"/>
    <col min="100" max="100" width="13.77734375" customWidth="1"/>
    <col min="101" max="101" width="18.109375" customWidth="1"/>
    <col min="102" max="102" width="15.77734375" customWidth="1"/>
    <col min="103" max="103" width="20.109375" customWidth="1"/>
    <col min="104" max="104" width="13.88671875" customWidth="1"/>
    <col min="105" max="105" width="18.21875" customWidth="1"/>
    <col min="106" max="106" width="17.44140625" customWidth="1"/>
    <col min="107" max="107" width="21.77734375" customWidth="1"/>
    <col min="108" max="108" width="15.5546875" customWidth="1"/>
    <col min="109" max="109" width="19.88671875" customWidth="1"/>
    <col min="110" max="110" width="16.5546875" customWidth="1"/>
    <col min="111" max="111" width="20.88671875" customWidth="1"/>
    <col min="112" max="112" width="11" customWidth="1"/>
    <col min="113" max="113" width="15.33203125" customWidth="1"/>
    <col min="114" max="114" width="16.44140625" customWidth="1"/>
    <col min="115" max="115" width="20.77734375" customWidth="1"/>
    <col min="116" max="116" width="17.44140625" customWidth="1"/>
    <col min="117" max="117" width="21.77734375" customWidth="1"/>
    <col min="118" max="118" width="16.6640625" customWidth="1"/>
    <col min="119" max="119" width="21" customWidth="1"/>
    <col min="120" max="120" width="11.109375" customWidth="1"/>
    <col min="121" max="121" width="15.44140625" customWidth="1"/>
    <col min="122" max="122" width="16.88671875" customWidth="1"/>
    <col min="123" max="123" width="21.21875" customWidth="1"/>
    <col min="124" max="124" width="11.33203125" customWidth="1"/>
    <col min="125" max="125" width="15.6640625" customWidth="1"/>
    <col min="126" max="126" width="14.77734375" customWidth="1"/>
    <col min="127" max="127" width="19.109375" customWidth="1"/>
    <col min="128" max="128" width="15.77734375" customWidth="1"/>
    <col min="129" max="129" width="20.109375" customWidth="1"/>
    <col min="130" max="130" width="14.88671875" customWidth="1"/>
    <col min="131" max="131" width="19.21875" customWidth="1"/>
    <col min="132" max="132" width="15.88671875" customWidth="1"/>
    <col min="133" max="133" width="20.21875" customWidth="1"/>
    <col min="134" max="134" width="16.5546875" customWidth="1"/>
    <col min="135" max="135" width="20.88671875" customWidth="1"/>
    <col min="136" max="136" width="17.5546875" customWidth="1"/>
    <col min="137" max="137" width="21.88671875" customWidth="1"/>
    <col min="138" max="138" width="12" customWidth="1"/>
    <col min="139" max="139" width="16.33203125" customWidth="1"/>
    <col min="140" max="140" width="13" customWidth="1"/>
    <col min="141" max="141" width="17.33203125" customWidth="1"/>
    <col min="142" max="142" width="15.33203125" customWidth="1"/>
    <col min="143" max="143" width="19.6640625" customWidth="1"/>
    <col min="144" max="144" width="13.44140625" customWidth="1"/>
    <col min="145" max="145" width="17.77734375" customWidth="1"/>
    <col min="146" max="146" width="15.44140625" customWidth="1"/>
    <col min="147" max="147" width="19.77734375" customWidth="1"/>
    <col min="148" max="148" width="13.5546875" customWidth="1"/>
    <col min="149" max="149" width="17.88671875" customWidth="1"/>
    <col min="150" max="150" width="17.109375" customWidth="1"/>
    <col min="151" max="151" width="21.44140625" customWidth="1"/>
    <col min="152" max="152" width="15.21875" customWidth="1"/>
    <col min="153" max="153" width="19.5546875" customWidth="1"/>
    <col min="154" max="154" width="16.21875" customWidth="1"/>
    <col min="155" max="155" width="20.5546875" customWidth="1"/>
    <col min="156" max="156" width="10.6640625" customWidth="1"/>
    <col min="157" max="157" width="15" customWidth="1"/>
    <col min="158" max="158" width="15.5546875" customWidth="1"/>
    <col min="159" max="159" width="19.88671875" customWidth="1"/>
    <col min="160" max="160" width="13.6640625" customWidth="1"/>
    <col min="161" max="161" width="18" customWidth="1"/>
    <col min="162" max="162" width="15.6640625" customWidth="1"/>
    <col min="163" max="163" width="20" customWidth="1"/>
    <col min="164" max="164" width="13.77734375" customWidth="1"/>
    <col min="165" max="165" width="18.109375" customWidth="1"/>
    <col min="166" max="166" width="17.33203125" customWidth="1"/>
    <col min="167" max="167" width="21.6640625" customWidth="1"/>
    <col min="168" max="168" width="15.44140625" customWidth="1"/>
    <col min="169" max="169" width="19.77734375" customWidth="1"/>
    <col min="170" max="170" width="16.44140625" customWidth="1"/>
    <col min="171" max="171" width="20.77734375" customWidth="1"/>
    <col min="172" max="172" width="10.88671875" customWidth="1"/>
    <col min="173" max="173" width="15.21875" customWidth="1"/>
    <col min="174" max="174" width="12.44140625" customWidth="1"/>
    <col min="175" max="175" width="16.77734375" customWidth="1"/>
    <col min="176" max="176" width="13.44140625" customWidth="1"/>
    <col min="177" max="177" width="17.77734375" customWidth="1"/>
    <col min="178" max="178" width="13" customWidth="1"/>
    <col min="179" max="179" width="17.33203125" customWidth="1"/>
    <col min="180" max="180" width="11.109375" customWidth="1"/>
    <col min="181" max="181" width="15.44140625" customWidth="1"/>
    <col min="182" max="182" width="13.21875" customWidth="1"/>
    <col min="183" max="183" width="17.5546875" customWidth="1"/>
    <col min="184" max="184" width="11.33203125" customWidth="1"/>
    <col min="185" max="185" width="15.6640625" customWidth="1"/>
    <col min="186" max="186" width="10.6640625" customWidth="1"/>
    <col min="187" max="187" width="15" customWidth="1"/>
    <col min="188" max="188" width="11.6640625" customWidth="1"/>
    <col min="189" max="189" width="16" customWidth="1"/>
    <col min="190" max="190" width="9.33203125" customWidth="1"/>
    <col min="191" max="191" width="13.6640625" customWidth="1"/>
    <col min="192" max="192" width="9.5546875" customWidth="1"/>
    <col min="193" max="193" width="13.88671875" customWidth="1"/>
    <col min="194" max="194" width="10.77734375" customWidth="1"/>
    <col min="195" max="195" width="15.109375" customWidth="1"/>
    <col min="196" max="196" width="11.77734375" customWidth="1"/>
    <col min="197" max="197" width="16.109375" customWidth="1"/>
    <col min="198" max="198" width="9.44140625" customWidth="1"/>
    <col min="199" max="199" width="13.77734375" customWidth="1"/>
    <col min="200" max="200" width="9.6640625" customWidth="1"/>
    <col min="201" max="201" width="14" customWidth="1"/>
    <col min="202" max="202" width="13" customWidth="1"/>
    <col min="203" max="203" width="17.33203125" customWidth="1"/>
    <col min="204" max="204" width="14" customWidth="1"/>
    <col min="205" max="205" width="18.33203125" customWidth="1"/>
    <col min="206" max="206" width="11.6640625" customWidth="1"/>
    <col min="207" max="207" width="16" customWidth="1"/>
    <col min="208" max="208" width="11.88671875" customWidth="1"/>
    <col min="209" max="209" width="16.21875" customWidth="1"/>
    <col min="210" max="210" width="13.44140625" customWidth="1"/>
    <col min="211" max="211" width="17.77734375" customWidth="1"/>
    <col min="212" max="212" width="14.44140625" customWidth="1"/>
    <col min="213" max="213" width="18.77734375" customWidth="1"/>
    <col min="214" max="214" width="12.109375" customWidth="1"/>
    <col min="215" max="215" width="16.44140625" customWidth="1"/>
    <col min="216" max="216" width="12.33203125" customWidth="1"/>
    <col min="217" max="217" width="16.6640625" customWidth="1"/>
    <col min="219" max="219" width="10.88671875" customWidth="1"/>
    <col min="221" max="221" width="11.109375" customWidth="1"/>
  </cols>
  <sheetData>
    <row r="1" spans="1:221">
      <c r="A1" t="s">
        <v>134</v>
      </c>
      <c r="B1" t="s">
        <v>139</v>
      </c>
      <c r="C1" t="s">
        <v>140</v>
      </c>
      <c r="D1" t="s">
        <v>141</v>
      </c>
      <c r="E1" t="s">
        <v>142</v>
      </c>
      <c r="F1" t="s">
        <v>143</v>
      </c>
      <c r="G1" t="s">
        <v>144</v>
      </c>
      <c r="H1" t="s">
        <v>145</v>
      </c>
      <c r="I1" t="s">
        <v>146</v>
      </c>
      <c r="J1" t="s">
        <v>147</v>
      </c>
      <c r="K1" t="s">
        <v>148</v>
      </c>
      <c r="L1" t="s">
        <v>149</v>
      </c>
      <c r="M1" t="s">
        <v>150</v>
      </c>
      <c r="N1" t="s">
        <v>151</v>
      </c>
      <c r="O1" t="s">
        <v>152</v>
      </c>
      <c r="P1" t="s">
        <v>153</v>
      </c>
      <c r="Q1" t="s">
        <v>154</v>
      </c>
      <c r="R1" t="s">
        <v>155</v>
      </c>
      <c r="S1" t="s">
        <v>156</v>
      </c>
      <c r="T1" t="s">
        <v>157</v>
      </c>
      <c r="U1" t="s">
        <v>158</v>
      </c>
      <c r="V1" t="s">
        <v>159</v>
      </c>
      <c r="W1" t="s">
        <v>160</v>
      </c>
      <c r="X1" t="s">
        <v>161</v>
      </c>
      <c r="Y1" t="s">
        <v>162</v>
      </c>
      <c r="Z1" t="s">
        <v>163</v>
      </c>
      <c r="AA1" t="s">
        <v>164</v>
      </c>
      <c r="AB1" t="s">
        <v>165</v>
      </c>
      <c r="AC1" t="s">
        <v>166</v>
      </c>
      <c r="AD1" t="s">
        <v>167</v>
      </c>
      <c r="AE1" t="s">
        <v>168</v>
      </c>
      <c r="AF1" t="s">
        <v>169</v>
      </c>
      <c r="AG1" t="s">
        <v>170</v>
      </c>
      <c r="AH1" t="s">
        <v>171</v>
      </c>
      <c r="AI1" t="s">
        <v>172</v>
      </c>
      <c r="AJ1" t="s">
        <v>173</v>
      </c>
      <c r="AK1" t="s">
        <v>174</v>
      </c>
      <c r="AL1" t="s">
        <v>175</v>
      </c>
      <c r="AM1" t="s">
        <v>176</v>
      </c>
      <c r="AN1" t="s">
        <v>177</v>
      </c>
      <c r="AO1" t="s">
        <v>178</v>
      </c>
      <c r="AP1" t="s">
        <v>179</v>
      </c>
      <c r="AQ1" t="s">
        <v>180</v>
      </c>
      <c r="AR1" t="s">
        <v>181</v>
      </c>
      <c r="AS1" t="s">
        <v>182</v>
      </c>
      <c r="AT1" t="s">
        <v>183</v>
      </c>
      <c r="AU1" t="s">
        <v>184</v>
      </c>
      <c r="AV1" t="s">
        <v>185</v>
      </c>
      <c r="AW1" t="s">
        <v>186</v>
      </c>
      <c r="AX1" t="s">
        <v>187</v>
      </c>
      <c r="AY1" t="s">
        <v>188</v>
      </c>
      <c r="AZ1" t="s">
        <v>189</v>
      </c>
      <c r="BA1" t="s">
        <v>190</v>
      </c>
      <c r="BB1" t="s">
        <v>191</v>
      </c>
      <c r="BC1" t="s">
        <v>192</v>
      </c>
      <c r="BD1" t="s">
        <v>193</v>
      </c>
      <c r="BE1" t="s">
        <v>194</v>
      </c>
      <c r="BF1" t="s">
        <v>195</v>
      </c>
      <c r="BG1" t="s">
        <v>196</v>
      </c>
      <c r="BH1" t="s">
        <v>197</v>
      </c>
      <c r="BI1" t="s">
        <v>198</v>
      </c>
      <c r="BJ1" t="s">
        <v>199</v>
      </c>
      <c r="BK1" t="s">
        <v>200</v>
      </c>
      <c r="BL1" t="s">
        <v>201</v>
      </c>
      <c r="BM1" t="s">
        <v>202</v>
      </c>
      <c r="BN1" t="s">
        <v>203</v>
      </c>
      <c r="BO1" t="s">
        <v>204</v>
      </c>
      <c r="BP1" t="s">
        <v>205</v>
      </c>
      <c r="BQ1" t="s">
        <v>206</v>
      </c>
      <c r="BR1" t="s">
        <v>207</v>
      </c>
      <c r="BS1" t="s">
        <v>208</v>
      </c>
      <c r="BT1" t="s">
        <v>209</v>
      </c>
      <c r="BU1" t="s">
        <v>210</v>
      </c>
      <c r="BV1" t="s">
        <v>211</v>
      </c>
      <c r="BW1" t="s">
        <v>212</v>
      </c>
      <c r="BX1" t="s">
        <v>213</v>
      </c>
      <c r="BY1" t="s">
        <v>214</v>
      </c>
      <c r="BZ1" t="s">
        <v>215</v>
      </c>
      <c r="CA1" t="s">
        <v>216</v>
      </c>
      <c r="CB1" t="s">
        <v>217</v>
      </c>
      <c r="CC1" t="s">
        <v>218</v>
      </c>
      <c r="CD1" t="s">
        <v>219</v>
      </c>
      <c r="CE1" t="s">
        <v>220</v>
      </c>
      <c r="CF1" t="s">
        <v>221</v>
      </c>
      <c r="CG1" t="s">
        <v>222</v>
      </c>
      <c r="CH1" t="s">
        <v>223</v>
      </c>
      <c r="CI1" t="s">
        <v>224</v>
      </c>
      <c r="CJ1" t="s">
        <v>225</v>
      </c>
      <c r="CK1" t="s">
        <v>226</v>
      </c>
      <c r="CL1" t="s">
        <v>227</v>
      </c>
      <c r="CM1" t="s">
        <v>228</v>
      </c>
      <c r="CN1" t="s">
        <v>229</v>
      </c>
      <c r="CO1" t="s">
        <v>230</v>
      </c>
      <c r="CP1" t="s">
        <v>231</v>
      </c>
      <c r="CQ1" t="s">
        <v>232</v>
      </c>
      <c r="CR1" t="s">
        <v>233</v>
      </c>
      <c r="CS1" t="s">
        <v>234</v>
      </c>
      <c r="CT1" t="s">
        <v>235</v>
      </c>
      <c r="CU1" t="s">
        <v>236</v>
      </c>
      <c r="CV1" t="s">
        <v>237</v>
      </c>
      <c r="CW1" t="s">
        <v>238</v>
      </c>
      <c r="CX1" t="s">
        <v>239</v>
      </c>
      <c r="CY1" t="s">
        <v>240</v>
      </c>
      <c r="CZ1" t="s">
        <v>241</v>
      </c>
      <c r="DA1" t="s">
        <v>242</v>
      </c>
      <c r="DB1" t="s">
        <v>243</v>
      </c>
      <c r="DC1" t="s">
        <v>244</v>
      </c>
      <c r="DD1" t="s">
        <v>245</v>
      </c>
      <c r="DE1" t="s">
        <v>246</v>
      </c>
      <c r="DF1" t="s">
        <v>247</v>
      </c>
      <c r="DG1" t="s">
        <v>248</v>
      </c>
      <c r="DH1" t="s">
        <v>249</v>
      </c>
      <c r="DI1" t="s">
        <v>250</v>
      </c>
      <c r="DJ1" t="s">
        <v>251</v>
      </c>
      <c r="DK1" t="s">
        <v>252</v>
      </c>
      <c r="DL1" t="s">
        <v>253</v>
      </c>
      <c r="DM1" t="s">
        <v>254</v>
      </c>
      <c r="DN1" t="s">
        <v>255</v>
      </c>
      <c r="DO1" t="s">
        <v>256</v>
      </c>
      <c r="DP1" t="s">
        <v>257</v>
      </c>
      <c r="DQ1" t="s">
        <v>258</v>
      </c>
      <c r="DR1" t="s">
        <v>259</v>
      </c>
      <c r="DS1" t="s">
        <v>260</v>
      </c>
      <c r="DT1" t="s">
        <v>261</v>
      </c>
      <c r="DU1" t="s">
        <v>262</v>
      </c>
      <c r="DV1" t="s">
        <v>263</v>
      </c>
      <c r="DW1" t="s">
        <v>264</v>
      </c>
      <c r="DX1" t="s">
        <v>265</v>
      </c>
      <c r="DY1" t="s">
        <v>266</v>
      </c>
      <c r="DZ1" t="s">
        <v>267</v>
      </c>
      <c r="EA1" t="s">
        <v>268</v>
      </c>
      <c r="EB1" t="s">
        <v>269</v>
      </c>
      <c r="EC1" t="s">
        <v>270</v>
      </c>
      <c r="ED1" t="s">
        <v>271</v>
      </c>
      <c r="EE1" t="s">
        <v>272</v>
      </c>
      <c r="EF1" t="s">
        <v>273</v>
      </c>
      <c r="EG1" t="s">
        <v>274</v>
      </c>
      <c r="EH1" t="s">
        <v>275</v>
      </c>
      <c r="EI1" t="s">
        <v>276</v>
      </c>
      <c r="EJ1" t="s">
        <v>277</v>
      </c>
      <c r="EK1" t="s">
        <v>278</v>
      </c>
      <c r="EL1" t="s">
        <v>279</v>
      </c>
      <c r="EM1" t="s">
        <v>280</v>
      </c>
      <c r="EN1" t="s">
        <v>281</v>
      </c>
      <c r="EO1" t="s">
        <v>282</v>
      </c>
      <c r="EP1" t="s">
        <v>283</v>
      </c>
      <c r="EQ1" t="s">
        <v>284</v>
      </c>
      <c r="ER1" t="s">
        <v>285</v>
      </c>
      <c r="ES1" t="s">
        <v>286</v>
      </c>
      <c r="ET1" t="s">
        <v>287</v>
      </c>
      <c r="EU1" t="s">
        <v>288</v>
      </c>
      <c r="EV1" t="s">
        <v>289</v>
      </c>
      <c r="EW1" t="s">
        <v>290</v>
      </c>
      <c r="EX1" t="s">
        <v>291</v>
      </c>
      <c r="EY1" t="s">
        <v>292</v>
      </c>
      <c r="EZ1" t="s">
        <v>293</v>
      </c>
      <c r="FA1" t="s">
        <v>294</v>
      </c>
      <c r="FB1" t="s">
        <v>295</v>
      </c>
      <c r="FC1" t="s">
        <v>296</v>
      </c>
      <c r="FD1" t="s">
        <v>297</v>
      </c>
      <c r="FE1" t="s">
        <v>298</v>
      </c>
      <c r="FF1" t="s">
        <v>299</v>
      </c>
      <c r="FG1" t="s">
        <v>300</v>
      </c>
      <c r="FH1" t="s">
        <v>301</v>
      </c>
      <c r="FI1" t="s">
        <v>302</v>
      </c>
      <c r="FJ1" t="s">
        <v>303</v>
      </c>
      <c r="FK1" t="s">
        <v>304</v>
      </c>
      <c r="FL1" t="s">
        <v>305</v>
      </c>
      <c r="FM1" t="s">
        <v>306</v>
      </c>
      <c r="FN1" t="s">
        <v>307</v>
      </c>
      <c r="FO1" t="s">
        <v>308</v>
      </c>
      <c r="FP1" t="s">
        <v>309</v>
      </c>
      <c r="FQ1" t="s">
        <v>310</v>
      </c>
      <c r="FR1" t="s">
        <v>311</v>
      </c>
      <c r="FS1" t="s">
        <v>312</v>
      </c>
      <c r="FT1" t="s">
        <v>313</v>
      </c>
      <c r="FU1" t="s">
        <v>314</v>
      </c>
      <c r="FV1" t="s">
        <v>315</v>
      </c>
      <c r="FW1" t="s">
        <v>316</v>
      </c>
      <c r="FX1" t="s">
        <v>317</v>
      </c>
      <c r="FY1" t="s">
        <v>318</v>
      </c>
      <c r="FZ1" t="s">
        <v>319</v>
      </c>
      <c r="GA1" t="s">
        <v>320</v>
      </c>
      <c r="GB1" t="s">
        <v>321</v>
      </c>
      <c r="GC1" t="s">
        <v>322</v>
      </c>
      <c r="GD1" t="s">
        <v>323</v>
      </c>
      <c r="GE1" t="s">
        <v>324</v>
      </c>
      <c r="GF1" t="s">
        <v>325</v>
      </c>
      <c r="GG1" t="s">
        <v>326</v>
      </c>
      <c r="GH1" t="s">
        <v>327</v>
      </c>
      <c r="GI1" t="s">
        <v>328</v>
      </c>
      <c r="GJ1" t="s">
        <v>329</v>
      </c>
      <c r="GK1" t="s">
        <v>330</v>
      </c>
      <c r="GL1" t="s">
        <v>331</v>
      </c>
      <c r="GM1" t="s">
        <v>332</v>
      </c>
      <c r="GN1" t="s">
        <v>333</v>
      </c>
      <c r="GO1" t="s">
        <v>334</v>
      </c>
      <c r="GP1" t="s">
        <v>335</v>
      </c>
      <c r="GQ1" t="s">
        <v>336</v>
      </c>
      <c r="GR1" t="s">
        <v>337</v>
      </c>
      <c r="GS1" t="s">
        <v>338</v>
      </c>
      <c r="GT1" t="s">
        <v>339</v>
      </c>
      <c r="GU1" t="s">
        <v>340</v>
      </c>
      <c r="GV1" t="s">
        <v>341</v>
      </c>
      <c r="GW1" t="s">
        <v>342</v>
      </c>
      <c r="GX1" t="s">
        <v>343</v>
      </c>
      <c r="GY1" t="s">
        <v>344</v>
      </c>
      <c r="GZ1" t="s">
        <v>345</v>
      </c>
      <c r="HA1" t="s">
        <v>346</v>
      </c>
      <c r="HB1" t="s">
        <v>1323</v>
      </c>
      <c r="HC1" t="s">
        <v>1324</v>
      </c>
      <c r="HD1" t="s">
        <v>1325</v>
      </c>
      <c r="HE1" t="s">
        <v>1326</v>
      </c>
      <c r="HF1" t="s">
        <v>1327</v>
      </c>
      <c r="HG1" t="s">
        <v>1328</v>
      </c>
      <c r="HH1" t="s">
        <v>1329</v>
      </c>
      <c r="HI1" t="s">
        <v>1330</v>
      </c>
      <c r="HJ1" t="s">
        <v>347</v>
      </c>
      <c r="HK1" t="s">
        <v>348</v>
      </c>
      <c r="HL1" t="s">
        <v>349</v>
      </c>
      <c r="HM1" t="s">
        <v>350</v>
      </c>
    </row>
    <row r="2" spans="1:221">
      <c r="A2" t="s">
        <v>686</v>
      </c>
      <c r="B2" t="s">
        <v>698</v>
      </c>
      <c r="D2">
        <v>231712</v>
      </c>
      <c r="E2">
        <v>5</v>
      </c>
      <c r="F2">
        <v>1185</v>
      </c>
      <c r="G2">
        <v>1200</v>
      </c>
      <c r="H2">
        <v>80</v>
      </c>
      <c r="I2">
        <v>99</v>
      </c>
      <c r="J2">
        <v>1105</v>
      </c>
      <c r="K2">
        <v>1101</v>
      </c>
      <c r="L2">
        <v>120</v>
      </c>
      <c r="M2">
        <v>120</v>
      </c>
      <c r="N2">
        <v>1105</v>
      </c>
      <c r="O2">
        <v>1101</v>
      </c>
      <c r="P2">
        <v>1105</v>
      </c>
      <c r="Q2">
        <v>1101</v>
      </c>
      <c r="R2">
        <v>1</v>
      </c>
      <c r="S2">
        <v>9</v>
      </c>
      <c r="T2">
        <v>1</v>
      </c>
      <c r="U2">
        <v>9</v>
      </c>
      <c r="V2">
        <v>0</v>
      </c>
      <c r="W2">
        <v>0</v>
      </c>
      <c r="X2">
        <v>0</v>
      </c>
      <c r="Y2">
        <v>0</v>
      </c>
      <c r="Z2">
        <v>0</v>
      </c>
      <c r="AB2">
        <v>0</v>
      </c>
      <c r="AC2">
        <v>0</v>
      </c>
      <c r="AD2">
        <v>1</v>
      </c>
      <c r="AE2">
        <v>9</v>
      </c>
      <c r="AF2">
        <v>1</v>
      </c>
      <c r="AG2">
        <v>9</v>
      </c>
      <c r="AH2">
        <v>4</v>
      </c>
      <c r="AI2">
        <v>4</v>
      </c>
      <c r="AJ2">
        <v>4</v>
      </c>
      <c r="AK2">
        <v>36</v>
      </c>
      <c r="AM2">
        <v>0</v>
      </c>
      <c r="AN2">
        <v>0</v>
      </c>
      <c r="AO2">
        <v>0</v>
      </c>
      <c r="AP2">
        <v>0</v>
      </c>
      <c r="AR2">
        <v>0</v>
      </c>
      <c r="AS2">
        <v>0</v>
      </c>
      <c r="AT2">
        <v>4</v>
      </c>
      <c r="AU2">
        <v>4</v>
      </c>
      <c r="AV2">
        <v>4</v>
      </c>
      <c r="AW2">
        <v>36</v>
      </c>
      <c r="AX2">
        <v>126</v>
      </c>
      <c r="AY2">
        <v>123.888888888889</v>
      </c>
      <c r="AZ2">
        <v>126</v>
      </c>
      <c r="BA2">
        <v>1115.0000000000009</v>
      </c>
      <c r="BD2">
        <v>0</v>
      </c>
      <c r="BE2">
        <v>0</v>
      </c>
      <c r="BF2">
        <v>0</v>
      </c>
      <c r="BH2">
        <v>0</v>
      </c>
      <c r="BI2">
        <v>0</v>
      </c>
      <c r="BJ2">
        <v>126</v>
      </c>
      <c r="BK2">
        <v>123.88888888888899</v>
      </c>
      <c r="BL2">
        <v>126</v>
      </c>
      <c r="BM2">
        <v>1115.0000000000009</v>
      </c>
      <c r="BN2">
        <v>963</v>
      </c>
      <c r="BO2">
        <v>952</v>
      </c>
      <c r="BP2">
        <v>963</v>
      </c>
      <c r="BQ2">
        <v>952</v>
      </c>
      <c r="BR2">
        <v>0</v>
      </c>
      <c r="BS2">
        <v>0</v>
      </c>
      <c r="BT2">
        <v>0</v>
      </c>
      <c r="BU2">
        <v>0</v>
      </c>
      <c r="BV2">
        <v>0</v>
      </c>
      <c r="BX2">
        <v>0</v>
      </c>
      <c r="BY2">
        <v>0</v>
      </c>
      <c r="BZ2">
        <v>963</v>
      </c>
      <c r="CA2">
        <v>952</v>
      </c>
      <c r="CB2">
        <v>963</v>
      </c>
      <c r="CC2">
        <v>952</v>
      </c>
      <c r="CD2">
        <v>4.1407061266874399</v>
      </c>
      <c r="CE2">
        <v>4.1675420168067197</v>
      </c>
      <c r="CF2">
        <v>3987.5000000000045</v>
      </c>
      <c r="CG2">
        <v>3967.4999999999973</v>
      </c>
      <c r="CI2" t="s">
        <v>1278</v>
      </c>
      <c r="CJ2">
        <v>0</v>
      </c>
      <c r="CK2">
        <v>0</v>
      </c>
      <c r="CL2">
        <v>0</v>
      </c>
      <c r="CN2">
        <v>0</v>
      </c>
      <c r="CO2">
        <v>0</v>
      </c>
      <c r="CP2">
        <v>4.1407061266874399</v>
      </c>
      <c r="CQ2">
        <v>4.1675420168067197</v>
      </c>
      <c r="CR2">
        <v>3987.5000000000045</v>
      </c>
      <c r="CS2">
        <v>3967.4999999999973</v>
      </c>
      <c r="CT2">
        <v>120.832814122534</v>
      </c>
      <c r="CU2">
        <v>120.31092436974799</v>
      </c>
      <c r="CV2">
        <v>116362.00000000025</v>
      </c>
      <c r="CW2">
        <v>114536.00000000009</v>
      </c>
      <c r="CY2" t="s">
        <v>1278</v>
      </c>
      <c r="CZ2">
        <v>0</v>
      </c>
      <c r="DA2">
        <v>0</v>
      </c>
      <c r="DB2">
        <v>0</v>
      </c>
      <c r="DD2">
        <v>0</v>
      </c>
      <c r="DE2">
        <v>0</v>
      </c>
      <c r="DF2">
        <v>120.832814122534</v>
      </c>
      <c r="DG2">
        <v>120.31092436974799</v>
      </c>
      <c r="DH2">
        <v>116362.00000000025</v>
      </c>
      <c r="DI2">
        <v>114536.00000000009</v>
      </c>
      <c r="DJ2">
        <v>964</v>
      </c>
      <c r="DK2">
        <v>961</v>
      </c>
      <c r="DL2">
        <v>964</v>
      </c>
      <c r="DM2">
        <v>961</v>
      </c>
      <c r="DN2">
        <v>4.1405601659751081</v>
      </c>
      <c r="DO2">
        <v>4.1659729448491127</v>
      </c>
      <c r="DP2">
        <v>3991.5000000000041</v>
      </c>
      <c r="DQ2">
        <v>4003.4999999999973</v>
      </c>
      <c r="DR2">
        <v>120.83817427385918</v>
      </c>
      <c r="DS2">
        <v>120.34443288241424</v>
      </c>
      <c r="DT2">
        <v>116488.00000000025</v>
      </c>
      <c r="DU2">
        <v>115651.00000000009</v>
      </c>
      <c r="DV2">
        <v>141</v>
      </c>
      <c r="DW2">
        <v>138</v>
      </c>
      <c r="DX2">
        <v>141</v>
      </c>
      <c r="DY2">
        <v>138</v>
      </c>
      <c r="DZ2">
        <v>0</v>
      </c>
      <c r="EA2">
        <v>2</v>
      </c>
      <c r="EB2">
        <v>0</v>
      </c>
      <c r="EC2">
        <v>2</v>
      </c>
      <c r="ED2">
        <v>0</v>
      </c>
      <c r="EF2">
        <v>0</v>
      </c>
      <c r="EG2">
        <v>0</v>
      </c>
      <c r="EH2">
        <v>141</v>
      </c>
      <c r="EI2">
        <v>140</v>
      </c>
      <c r="EJ2">
        <v>141</v>
      </c>
      <c r="EK2">
        <v>140</v>
      </c>
      <c r="EL2">
        <v>3.0319148936170199</v>
      </c>
      <c r="EM2">
        <v>2.9311594202898599</v>
      </c>
      <c r="EN2">
        <v>427.49999999999983</v>
      </c>
      <c r="EO2">
        <v>404.50000000000068</v>
      </c>
      <c r="EP2">
        <v>5</v>
      </c>
      <c r="EQ2">
        <v>5.75</v>
      </c>
      <c r="ER2">
        <v>0</v>
      </c>
      <c r="ES2">
        <v>11.5</v>
      </c>
      <c r="EV2">
        <v>0</v>
      </c>
      <c r="EW2">
        <v>0</v>
      </c>
      <c r="EX2">
        <v>3.0319148936170199</v>
      </c>
      <c r="EY2">
        <v>2.9714285714285764</v>
      </c>
      <c r="EZ2">
        <v>427.49999999999983</v>
      </c>
      <c r="FA2">
        <v>416.00000000000068</v>
      </c>
      <c r="FB2">
        <v>79.595744680851098</v>
      </c>
      <c r="FC2">
        <v>76.934782608695699</v>
      </c>
      <c r="FD2">
        <v>11223.000000000005</v>
      </c>
      <c r="FE2">
        <v>10617.000000000007</v>
      </c>
      <c r="FF2">
        <v>83</v>
      </c>
      <c r="FG2">
        <v>67.5</v>
      </c>
      <c r="FH2">
        <v>0</v>
      </c>
      <c r="FI2">
        <v>135</v>
      </c>
      <c r="FL2">
        <v>0</v>
      </c>
      <c r="FM2">
        <v>0</v>
      </c>
      <c r="FN2">
        <v>79.595744680851098</v>
      </c>
      <c r="FO2">
        <v>76.800000000000054</v>
      </c>
      <c r="FP2">
        <v>11223.000000000005</v>
      </c>
      <c r="FQ2">
        <v>10752.000000000007</v>
      </c>
      <c r="FR2">
        <v>0</v>
      </c>
      <c r="FS2">
        <v>0</v>
      </c>
      <c r="FT2">
        <v>0</v>
      </c>
      <c r="FU2">
        <v>0</v>
      </c>
      <c r="FW2" t="s">
        <v>1278</v>
      </c>
      <c r="FX2">
        <v>0</v>
      </c>
      <c r="FY2">
        <v>0</v>
      </c>
      <c r="GA2" t="s">
        <v>1278</v>
      </c>
      <c r="GB2">
        <v>0</v>
      </c>
      <c r="GC2" t="e">
        <v>#VALUE!</v>
      </c>
      <c r="GD2">
        <v>1105</v>
      </c>
      <c r="GE2">
        <v>1099</v>
      </c>
      <c r="GF2">
        <v>1105</v>
      </c>
      <c r="GG2">
        <v>1099</v>
      </c>
      <c r="GH2">
        <v>4419.0000000000045</v>
      </c>
      <c r="GI2">
        <v>4407.9999999999982</v>
      </c>
      <c r="GJ2">
        <v>127711.00000000025</v>
      </c>
      <c r="GK2">
        <v>126268.00000000009</v>
      </c>
      <c r="GL2">
        <v>0</v>
      </c>
      <c r="GM2">
        <v>2</v>
      </c>
      <c r="GN2">
        <v>0</v>
      </c>
      <c r="GO2">
        <v>2</v>
      </c>
      <c r="GP2">
        <v>0</v>
      </c>
      <c r="GQ2">
        <v>11.5</v>
      </c>
      <c r="GR2">
        <v>0</v>
      </c>
      <c r="GS2">
        <v>135</v>
      </c>
      <c r="GT2">
        <v>1105</v>
      </c>
      <c r="GU2">
        <v>1101</v>
      </c>
      <c r="GV2">
        <v>1105</v>
      </c>
      <c r="GW2">
        <v>1101</v>
      </c>
      <c r="GX2">
        <v>4419.0000000000045</v>
      </c>
      <c r="GY2">
        <v>4419.4999999999982</v>
      </c>
      <c r="GZ2">
        <v>127711.00000000025</v>
      </c>
      <c r="HA2">
        <v>126403.00000000009</v>
      </c>
      <c r="HB2">
        <v>0</v>
      </c>
      <c r="HC2">
        <v>0</v>
      </c>
      <c r="HD2">
        <v>0</v>
      </c>
      <c r="HE2">
        <v>0</v>
      </c>
      <c r="HF2">
        <v>0</v>
      </c>
      <c r="HG2">
        <v>0</v>
      </c>
      <c r="HH2">
        <v>0</v>
      </c>
      <c r="HI2">
        <v>0</v>
      </c>
      <c r="HJ2">
        <v>4419.0000000000036</v>
      </c>
      <c r="HK2">
        <v>4419.4999999999982</v>
      </c>
      <c r="HL2">
        <v>127711.00000000025</v>
      </c>
      <c r="HM2" t="e">
        <v>#VALUE!</v>
      </c>
    </row>
    <row r="3" spans="1:221">
      <c r="A3" t="s">
        <v>686</v>
      </c>
      <c r="B3" t="s">
        <v>696</v>
      </c>
      <c r="D3">
        <v>232681</v>
      </c>
      <c r="E3">
        <v>5</v>
      </c>
      <c r="F3">
        <v>1104</v>
      </c>
      <c r="G3">
        <v>1083</v>
      </c>
      <c r="H3">
        <v>66</v>
      </c>
      <c r="I3">
        <v>71</v>
      </c>
      <c r="J3">
        <v>1038</v>
      </c>
      <c r="K3">
        <v>1012</v>
      </c>
      <c r="L3">
        <v>120</v>
      </c>
      <c r="M3">
        <v>120</v>
      </c>
      <c r="N3">
        <v>1038</v>
      </c>
      <c r="O3">
        <v>1012</v>
      </c>
      <c r="P3">
        <v>1038</v>
      </c>
      <c r="Q3">
        <v>1012</v>
      </c>
      <c r="R3">
        <v>2</v>
      </c>
      <c r="S3">
        <v>0</v>
      </c>
      <c r="T3">
        <v>2</v>
      </c>
      <c r="U3">
        <v>0</v>
      </c>
      <c r="V3">
        <v>0</v>
      </c>
      <c r="W3">
        <v>0</v>
      </c>
      <c r="X3">
        <v>0</v>
      </c>
      <c r="Y3">
        <v>0</v>
      </c>
      <c r="Z3">
        <v>0</v>
      </c>
      <c r="AB3">
        <v>0</v>
      </c>
      <c r="AC3">
        <v>0</v>
      </c>
      <c r="AD3">
        <v>2</v>
      </c>
      <c r="AE3">
        <v>0</v>
      </c>
      <c r="AF3">
        <v>2</v>
      </c>
      <c r="AG3">
        <v>0</v>
      </c>
      <c r="AH3">
        <v>4.5</v>
      </c>
      <c r="AJ3">
        <v>9</v>
      </c>
      <c r="AK3">
        <v>0</v>
      </c>
      <c r="AN3">
        <v>0</v>
      </c>
      <c r="AO3">
        <v>0</v>
      </c>
      <c r="AP3">
        <v>0</v>
      </c>
      <c r="AR3">
        <v>0</v>
      </c>
      <c r="AS3">
        <v>0</v>
      </c>
      <c r="AT3">
        <v>4.5</v>
      </c>
      <c r="AU3">
        <v>0</v>
      </c>
      <c r="AV3">
        <v>9</v>
      </c>
      <c r="AW3">
        <v>0</v>
      </c>
      <c r="AX3">
        <v>145</v>
      </c>
      <c r="AZ3">
        <v>290</v>
      </c>
      <c r="BA3">
        <v>0</v>
      </c>
      <c r="BD3">
        <v>0</v>
      </c>
      <c r="BE3">
        <v>0</v>
      </c>
      <c r="BF3">
        <v>0</v>
      </c>
      <c r="BH3">
        <v>0</v>
      </c>
      <c r="BI3">
        <v>0</v>
      </c>
      <c r="BJ3">
        <v>145</v>
      </c>
      <c r="BK3">
        <v>0</v>
      </c>
      <c r="BL3">
        <v>290</v>
      </c>
      <c r="BM3">
        <v>0</v>
      </c>
      <c r="BN3">
        <v>643</v>
      </c>
      <c r="BO3">
        <v>620</v>
      </c>
      <c r="BP3">
        <v>643</v>
      </c>
      <c r="BQ3">
        <v>620</v>
      </c>
      <c r="BR3">
        <v>46</v>
      </c>
      <c r="BS3">
        <v>61</v>
      </c>
      <c r="BT3">
        <v>46</v>
      </c>
      <c r="BU3">
        <v>61</v>
      </c>
      <c r="BV3">
        <v>0</v>
      </c>
      <c r="BX3">
        <v>0</v>
      </c>
      <c r="BY3">
        <v>0</v>
      </c>
      <c r="BZ3">
        <v>689</v>
      </c>
      <c r="CA3">
        <v>681</v>
      </c>
      <c r="CB3">
        <v>689</v>
      </c>
      <c r="CC3">
        <v>681</v>
      </c>
      <c r="CD3">
        <v>4.2542768273717</v>
      </c>
      <c r="CE3">
        <v>4.3669354838709697</v>
      </c>
      <c r="CF3">
        <v>2735.5000000000032</v>
      </c>
      <c r="CG3">
        <v>2707.5000000000014</v>
      </c>
      <c r="CH3">
        <v>4.9673913043478297</v>
      </c>
      <c r="CI3">
        <v>5.1311475409836103</v>
      </c>
      <c r="CJ3">
        <v>228.50000000000017</v>
      </c>
      <c r="CK3">
        <v>313.00000000000023</v>
      </c>
      <c r="CL3">
        <v>0</v>
      </c>
      <c r="CN3">
        <v>0</v>
      </c>
      <c r="CO3">
        <v>0</v>
      </c>
      <c r="CP3">
        <v>4.3018867924528346</v>
      </c>
      <c r="CQ3">
        <v>4.4353891336270221</v>
      </c>
      <c r="CR3">
        <v>2964.0000000000032</v>
      </c>
      <c r="CS3">
        <v>3020.5000000000023</v>
      </c>
      <c r="CT3">
        <v>118.776049766719</v>
      </c>
      <c r="CU3">
        <v>120.270967741935</v>
      </c>
      <c r="CV3">
        <v>76373.00000000032</v>
      </c>
      <c r="CW3">
        <v>74567.999999999694</v>
      </c>
      <c r="CX3">
        <v>96.260869565217405</v>
      </c>
      <c r="CY3">
        <v>104.52459016393399</v>
      </c>
      <c r="CZ3">
        <v>4428.0000000000009</v>
      </c>
      <c r="DA3">
        <v>6375.9999999999736</v>
      </c>
      <c r="DB3">
        <v>0</v>
      </c>
      <c r="DD3">
        <v>0</v>
      </c>
      <c r="DE3">
        <v>0</v>
      </c>
      <c r="DF3">
        <v>117.27285921625591</v>
      </c>
      <c r="DG3">
        <v>118.86049926578512</v>
      </c>
      <c r="DH3">
        <v>80801.00000000032</v>
      </c>
      <c r="DI3">
        <v>80943.999999999665</v>
      </c>
      <c r="DJ3">
        <v>691</v>
      </c>
      <c r="DK3">
        <v>681</v>
      </c>
      <c r="DL3">
        <v>691</v>
      </c>
      <c r="DM3">
        <v>681</v>
      </c>
      <c r="DN3">
        <v>4.3024602026049248</v>
      </c>
      <c r="DO3">
        <v>4.4353891336270221</v>
      </c>
      <c r="DP3">
        <v>2973.0000000000032</v>
      </c>
      <c r="DQ3">
        <v>3020.5000000000023</v>
      </c>
      <c r="DR3">
        <v>117.35311143270668</v>
      </c>
      <c r="DS3">
        <v>118.86049926578512</v>
      </c>
      <c r="DT3">
        <v>81091.00000000032</v>
      </c>
      <c r="DU3">
        <v>80943.999999999665</v>
      </c>
      <c r="DV3">
        <v>257</v>
      </c>
      <c r="DW3">
        <v>241</v>
      </c>
      <c r="DX3">
        <v>257</v>
      </c>
      <c r="DY3">
        <v>241</v>
      </c>
      <c r="DZ3">
        <v>89</v>
      </c>
      <c r="EA3">
        <v>89</v>
      </c>
      <c r="EB3">
        <v>89</v>
      </c>
      <c r="EC3">
        <v>89</v>
      </c>
      <c r="ED3">
        <v>0</v>
      </c>
      <c r="EF3">
        <v>0</v>
      </c>
      <c r="EG3">
        <v>0</v>
      </c>
      <c r="EH3">
        <v>346</v>
      </c>
      <c r="EI3">
        <v>330</v>
      </c>
      <c r="EJ3">
        <v>346</v>
      </c>
      <c r="EK3">
        <v>330</v>
      </c>
      <c r="EL3">
        <v>3.0622568093385198</v>
      </c>
      <c r="EM3">
        <v>3.1639004149377601</v>
      </c>
      <c r="EN3">
        <v>786.99999999999955</v>
      </c>
      <c r="EO3">
        <v>762.50000000000023</v>
      </c>
      <c r="EP3">
        <v>3.71348314606742</v>
      </c>
      <c r="EQ3">
        <v>3.5730337078651702</v>
      </c>
      <c r="ER3">
        <v>330.5000000000004</v>
      </c>
      <c r="ES3">
        <v>318.00000000000017</v>
      </c>
      <c r="EV3">
        <v>0</v>
      </c>
      <c r="EW3">
        <v>0</v>
      </c>
      <c r="EX3">
        <v>3.2297687861271678</v>
      </c>
      <c r="EY3">
        <v>3.2742424242424257</v>
      </c>
      <c r="EZ3">
        <v>1117.5</v>
      </c>
      <c r="FA3">
        <v>1080.5000000000005</v>
      </c>
      <c r="FB3">
        <v>72.381322957198407</v>
      </c>
      <c r="FC3">
        <v>73.348547717842294</v>
      </c>
      <c r="FD3">
        <v>18601.999999999989</v>
      </c>
      <c r="FE3">
        <v>17676.999999999993</v>
      </c>
      <c r="FF3">
        <v>50.519101123595497</v>
      </c>
      <c r="FG3">
        <v>52.966292134831498</v>
      </c>
      <c r="FH3">
        <v>4496.1999999999989</v>
      </c>
      <c r="FI3">
        <v>4714.0000000000036</v>
      </c>
      <c r="FL3">
        <v>0</v>
      </c>
      <c r="FM3">
        <v>0</v>
      </c>
      <c r="FN3">
        <v>66.757803468208067</v>
      </c>
      <c r="FO3">
        <v>67.851515151515144</v>
      </c>
      <c r="FP3">
        <v>23098.19999999999</v>
      </c>
      <c r="FQ3">
        <v>22390.999999999996</v>
      </c>
      <c r="FR3">
        <v>1</v>
      </c>
      <c r="FS3">
        <v>1</v>
      </c>
      <c r="FT3">
        <v>1</v>
      </c>
      <c r="FU3">
        <v>1</v>
      </c>
      <c r="FV3">
        <v>5</v>
      </c>
      <c r="FW3">
        <v>2</v>
      </c>
      <c r="FX3">
        <v>5</v>
      </c>
      <c r="FY3">
        <v>2</v>
      </c>
      <c r="FZ3">
        <v>70</v>
      </c>
      <c r="GA3">
        <v>45</v>
      </c>
      <c r="GB3">
        <v>70</v>
      </c>
      <c r="GC3">
        <v>45</v>
      </c>
      <c r="GD3">
        <v>902</v>
      </c>
      <c r="GE3">
        <v>861</v>
      </c>
      <c r="GF3">
        <v>902</v>
      </c>
      <c r="GG3">
        <v>861</v>
      </c>
      <c r="GH3">
        <v>3531.5000000000027</v>
      </c>
      <c r="GI3">
        <v>3470.0000000000018</v>
      </c>
      <c r="GJ3">
        <v>95265.000000000306</v>
      </c>
      <c r="GK3">
        <v>92244.99999999968</v>
      </c>
      <c r="GL3">
        <v>135</v>
      </c>
      <c r="GM3">
        <v>150</v>
      </c>
      <c r="GN3">
        <v>135</v>
      </c>
      <c r="GO3">
        <v>150</v>
      </c>
      <c r="GP3">
        <v>559.00000000000057</v>
      </c>
      <c r="GQ3">
        <v>631.00000000000045</v>
      </c>
      <c r="GR3">
        <v>8924.2000000000007</v>
      </c>
      <c r="GS3">
        <v>11089.999999999978</v>
      </c>
      <c r="GT3">
        <v>1037</v>
      </c>
      <c r="GU3">
        <v>1011</v>
      </c>
      <c r="GV3">
        <v>1037</v>
      </c>
      <c r="GW3">
        <v>1011</v>
      </c>
      <c r="GX3">
        <v>4090.5000000000032</v>
      </c>
      <c r="GY3">
        <v>4101.0000000000018</v>
      </c>
      <c r="GZ3">
        <v>104189.2000000003</v>
      </c>
      <c r="HA3">
        <v>103334.99999999965</v>
      </c>
      <c r="HB3">
        <v>0</v>
      </c>
      <c r="HC3">
        <v>0</v>
      </c>
      <c r="HD3">
        <v>0</v>
      </c>
      <c r="HE3">
        <v>0</v>
      </c>
      <c r="HF3">
        <v>0</v>
      </c>
      <c r="HG3">
        <v>0</v>
      </c>
      <c r="HH3">
        <v>0</v>
      </c>
      <c r="HI3">
        <v>0</v>
      </c>
      <c r="HJ3">
        <v>4095.5000000000032</v>
      </c>
      <c r="HK3">
        <v>4103.0000000000027</v>
      </c>
      <c r="HL3">
        <v>104259.2000000003</v>
      </c>
      <c r="HM3">
        <v>103379.99999999967</v>
      </c>
    </row>
    <row r="4" spans="1:221">
      <c r="A4" t="s">
        <v>686</v>
      </c>
      <c r="B4" t="s">
        <v>693</v>
      </c>
      <c r="D4">
        <v>232566</v>
      </c>
      <c r="E4">
        <v>5</v>
      </c>
      <c r="F4">
        <v>848</v>
      </c>
      <c r="G4">
        <v>776</v>
      </c>
      <c r="H4">
        <v>27</v>
      </c>
      <c r="I4">
        <v>20</v>
      </c>
      <c r="J4">
        <v>821</v>
      </c>
      <c r="K4">
        <v>756</v>
      </c>
      <c r="L4">
        <v>120</v>
      </c>
      <c r="M4">
        <v>120</v>
      </c>
      <c r="N4">
        <v>821</v>
      </c>
      <c r="O4">
        <v>756</v>
      </c>
      <c r="P4">
        <v>821</v>
      </c>
      <c r="Q4">
        <v>756</v>
      </c>
      <c r="R4">
        <v>0</v>
      </c>
      <c r="S4">
        <v>0</v>
      </c>
      <c r="T4">
        <v>0</v>
      </c>
      <c r="U4">
        <v>0</v>
      </c>
      <c r="V4">
        <v>0</v>
      </c>
      <c r="W4">
        <v>0</v>
      </c>
      <c r="X4">
        <v>0</v>
      </c>
      <c r="Y4">
        <v>0</v>
      </c>
      <c r="Z4">
        <v>0</v>
      </c>
      <c r="AB4">
        <v>0</v>
      </c>
      <c r="AC4">
        <v>0</v>
      </c>
      <c r="AD4">
        <v>0</v>
      </c>
      <c r="AE4">
        <v>0</v>
      </c>
      <c r="AF4">
        <v>0</v>
      </c>
      <c r="AG4">
        <v>0</v>
      </c>
      <c r="AJ4">
        <v>0</v>
      </c>
      <c r="AK4">
        <v>0</v>
      </c>
      <c r="AN4">
        <v>0</v>
      </c>
      <c r="AO4">
        <v>0</v>
      </c>
      <c r="AP4">
        <v>0</v>
      </c>
      <c r="AR4">
        <v>0</v>
      </c>
      <c r="AS4">
        <v>0</v>
      </c>
      <c r="AT4">
        <v>0</v>
      </c>
      <c r="AU4">
        <v>0</v>
      </c>
      <c r="AV4">
        <v>0</v>
      </c>
      <c r="AW4">
        <v>0</v>
      </c>
      <c r="AZ4">
        <v>0</v>
      </c>
      <c r="BA4">
        <v>0</v>
      </c>
      <c r="BD4">
        <v>0</v>
      </c>
      <c r="BE4">
        <v>0</v>
      </c>
      <c r="BF4">
        <v>0</v>
      </c>
      <c r="BH4">
        <v>0</v>
      </c>
      <c r="BI4">
        <v>0</v>
      </c>
      <c r="BJ4">
        <v>0</v>
      </c>
      <c r="BK4">
        <v>0</v>
      </c>
      <c r="BL4">
        <v>0</v>
      </c>
      <c r="BM4">
        <v>0</v>
      </c>
      <c r="BN4">
        <v>606</v>
      </c>
      <c r="BO4">
        <v>566</v>
      </c>
      <c r="BP4">
        <v>606</v>
      </c>
      <c r="BQ4">
        <v>566</v>
      </c>
      <c r="BR4">
        <v>12</v>
      </c>
      <c r="BS4">
        <v>11</v>
      </c>
      <c r="BT4">
        <v>12</v>
      </c>
      <c r="BU4">
        <v>11</v>
      </c>
      <c r="BV4">
        <v>0</v>
      </c>
      <c r="BX4">
        <v>0</v>
      </c>
      <c r="BY4">
        <v>0</v>
      </c>
      <c r="BZ4">
        <v>618</v>
      </c>
      <c r="CA4">
        <v>577</v>
      </c>
      <c r="CB4">
        <v>618</v>
      </c>
      <c r="CC4">
        <v>577</v>
      </c>
      <c r="CD4">
        <v>4.4034653465346496</v>
      </c>
      <c r="CE4">
        <v>4.4726148409894</v>
      </c>
      <c r="CF4">
        <v>2668.4999999999977</v>
      </c>
      <c r="CG4">
        <v>2531.5000000000005</v>
      </c>
      <c r="CH4">
        <v>5.1666666666666696</v>
      </c>
      <c r="CI4">
        <v>4.8181818181818201</v>
      </c>
      <c r="CJ4">
        <v>62.000000000000036</v>
      </c>
      <c r="CK4">
        <v>53.000000000000021</v>
      </c>
      <c r="CL4">
        <v>0</v>
      </c>
      <c r="CN4">
        <v>0</v>
      </c>
      <c r="CO4">
        <v>0</v>
      </c>
      <c r="CP4">
        <v>4.4182847896440096</v>
      </c>
      <c r="CQ4">
        <v>4.4792027729636059</v>
      </c>
      <c r="CR4">
        <v>2730.4999999999977</v>
      </c>
      <c r="CS4">
        <v>2584.5000000000005</v>
      </c>
      <c r="CT4">
        <v>128.133663366337</v>
      </c>
      <c r="CU4">
        <v>127.115724381625</v>
      </c>
      <c r="CV4">
        <v>77649.000000000218</v>
      </c>
      <c r="CW4">
        <v>71947.499999999753</v>
      </c>
      <c r="CX4">
        <v>127</v>
      </c>
      <c r="CY4">
        <v>126.272727272727</v>
      </c>
      <c r="CZ4">
        <v>1524</v>
      </c>
      <c r="DA4">
        <v>1388.999999999997</v>
      </c>
      <c r="DB4">
        <v>0</v>
      </c>
      <c r="DD4">
        <v>0</v>
      </c>
      <c r="DE4">
        <v>0</v>
      </c>
      <c r="DF4">
        <v>128.11165048543725</v>
      </c>
      <c r="DG4">
        <v>127.09965337954897</v>
      </c>
      <c r="DH4">
        <v>79173.000000000218</v>
      </c>
      <c r="DI4">
        <v>73336.499999999753</v>
      </c>
      <c r="DJ4">
        <v>618</v>
      </c>
      <c r="DK4">
        <v>577</v>
      </c>
      <c r="DL4">
        <v>618</v>
      </c>
      <c r="DM4">
        <v>577</v>
      </c>
      <c r="DN4">
        <v>4.4182847896440096</v>
      </c>
      <c r="DO4">
        <v>4.4792027729636059</v>
      </c>
      <c r="DP4">
        <v>2730.4999999999977</v>
      </c>
      <c r="DQ4">
        <v>2584.5000000000005</v>
      </c>
      <c r="DR4">
        <v>128.11165048543725</v>
      </c>
      <c r="DS4">
        <v>127.09965337954897</v>
      </c>
      <c r="DT4">
        <v>79173.000000000218</v>
      </c>
      <c r="DU4">
        <v>73336.499999999753</v>
      </c>
      <c r="DV4">
        <v>179</v>
      </c>
      <c r="DW4">
        <v>163</v>
      </c>
      <c r="DX4">
        <v>179</v>
      </c>
      <c r="DY4">
        <v>163</v>
      </c>
      <c r="DZ4">
        <v>20</v>
      </c>
      <c r="EA4">
        <v>14</v>
      </c>
      <c r="EB4">
        <v>20</v>
      </c>
      <c r="EC4">
        <v>14</v>
      </c>
      <c r="ED4">
        <v>0</v>
      </c>
      <c r="EF4">
        <v>0</v>
      </c>
      <c r="EG4">
        <v>0</v>
      </c>
      <c r="EH4">
        <v>199</v>
      </c>
      <c r="EI4">
        <v>177</v>
      </c>
      <c r="EJ4">
        <v>199</v>
      </c>
      <c r="EK4">
        <v>177</v>
      </c>
      <c r="EL4">
        <v>3.3938547486033501</v>
      </c>
      <c r="EM4">
        <v>3.48466257668712</v>
      </c>
      <c r="EN4">
        <v>607.49999999999966</v>
      </c>
      <c r="EO4">
        <v>568.00000000000057</v>
      </c>
      <c r="EP4">
        <v>3.5750000000000002</v>
      </c>
      <c r="EQ4">
        <v>3.25</v>
      </c>
      <c r="ER4">
        <v>71.5</v>
      </c>
      <c r="ES4">
        <v>45.5</v>
      </c>
      <c r="EV4">
        <v>0</v>
      </c>
      <c r="EW4">
        <v>0</v>
      </c>
      <c r="EX4">
        <v>3.4120603015075361</v>
      </c>
      <c r="EY4">
        <v>3.4661016949152574</v>
      </c>
      <c r="EZ4">
        <v>678.99999999999966</v>
      </c>
      <c r="FA4">
        <v>613.50000000000057</v>
      </c>
      <c r="FB4">
        <v>85.916201117318394</v>
      </c>
      <c r="FC4">
        <v>84.901840490797497</v>
      </c>
      <c r="FD4">
        <v>15378.999999999993</v>
      </c>
      <c r="FE4">
        <v>13838.999999999993</v>
      </c>
      <c r="FF4">
        <v>67.400000000000006</v>
      </c>
      <c r="FG4">
        <v>63.785714285714299</v>
      </c>
      <c r="FH4">
        <v>1348</v>
      </c>
      <c r="FI4">
        <v>893.00000000000023</v>
      </c>
      <c r="FL4">
        <v>0</v>
      </c>
      <c r="FM4">
        <v>0</v>
      </c>
      <c r="FN4">
        <v>84.055276381909508</v>
      </c>
      <c r="FO4">
        <v>83.231638418079058</v>
      </c>
      <c r="FP4">
        <v>16726.999999999993</v>
      </c>
      <c r="FQ4">
        <v>14731.999999999993</v>
      </c>
      <c r="FR4">
        <v>4</v>
      </c>
      <c r="FS4">
        <v>2</v>
      </c>
      <c r="FT4">
        <v>4</v>
      </c>
      <c r="FU4">
        <v>2</v>
      </c>
      <c r="FV4">
        <v>6</v>
      </c>
      <c r="FW4">
        <v>7</v>
      </c>
      <c r="FX4">
        <v>24</v>
      </c>
      <c r="FY4">
        <v>14</v>
      </c>
      <c r="FZ4">
        <v>121</v>
      </c>
      <c r="GA4">
        <v>99</v>
      </c>
      <c r="GB4">
        <v>484</v>
      </c>
      <c r="GC4">
        <v>198</v>
      </c>
      <c r="GD4">
        <v>785</v>
      </c>
      <c r="GE4">
        <v>729</v>
      </c>
      <c r="GF4">
        <v>785</v>
      </c>
      <c r="GG4">
        <v>729</v>
      </c>
      <c r="GH4">
        <v>3275.9999999999973</v>
      </c>
      <c r="GI4">
        <v>3099.5000000000009</v>
      </c>
      <c r="GJ4">
        <v>93028.000000000204</v>
      </c>
      <c r="GK4">
        <v>85786.499999999738</v>
      </c>
      <c r="GL4">
        <v>32</v>
      </c>
      <c r="GM4">
        <v>25</v>
      </c>
      <c r="GN4">
        <v>32</v>
      </c>
      <c r="GO4">
        <v>25</v>
      </c>
      <c r="GP4">
        <v>133.50000000000003</v>
      </c>
      <c r="GQ4">
        <v>98.500000000000028</v>
      </c>
      <c r="GR4">
        <v>2872</v>
      </c>
      <c r="GS4">
        <v>2281.9999999999973</v>
      </c>
      <c r="GT4">
        <v>817</v>
      </c>
      <c r="GU4">
        <v>754</v>
      </c>
      <c r="GV4">
        <v>817</v>
      </c>
      <c r="GW4">
        <v>754</v>
      </c>
      <c r="GX4">
        <v>3409.4999999999973</v>
      </c>
      <c r="GY4">
        <v>3198.0000000000009</v>
      </c>
      <c r="GZ4">
        <v>95900.000000000204</v>
      </c>
      <c r="HA4">
        <v>88068.499999999738</v>
      </c>
      <c r="HB4">
        <v>0</v>
      </c>
      <c r="HC4">
        <v>0</v>
      </c>
      <c r="HD4">
        <v>0</v>
      </c>
      <c r="HE4">
        <v>0</v>
      </c>
      <c r="HF4">
        <v>0</v>
      </c>
      <c r="HG4">
        <v>0</v>
      </c>
      <c r="HH4">
        <v>0</v>
      </c>
      <c r="HI4">
        <v>0</v>
      </c>
      <c r="HJ4">
        <v>3433.4999999999973</v>
      </c>
      <c r="HK4">
        <v>3212.0000000000009</v>
      </c>
      <c r="HL4">
        <v>96384.000000000204</v>
      </c>
      <c r="HM4">
        <v>88266.499999999738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32192-D6A2-4AC9-9320-3479C61EB63A}">
  <sheetPr>
    <tabColor indexed="17"/>
  </sheetPr>
  <dimension ref="A1:HM16"/>
  <sheetViews>
    <sheetView topLeftCell="CP1" workbookViewId="0">
      <selection activeCell="CY17" sqref="CY17"/>
    </sheetView>
  </sheetViews>
  <sheetFormatPr defaultRowHeight="15"/>
  <cols>
    <col min="7" max="8" width="12.44140625" customWidth="1"/>
    <col min="9" max="9" width="16.77734375" customWidth="1"/>
    <col min="10" max="10" width="19.33203125" customWidth="1"/>
    <col min="11" max="11" width="23.6640625" customWidth="1"/>
    <col min="12" max="12" width="13.109375" customWidth="1"/>
    <col min="13" max="13" width="14" customWidth="1"/>
    <col min="15" max="15" width="12.21875" customWidth="1"/>
    <col min="17" max="17" width="13.21875" customWidth="1"/>
    <col min="18" max="18" width="17.44140625" customWidth="1"/>
    <col min="19" max="19" width="21.77734375" customWidth="1"/>
    <col min="20" max="20" width="18.44140625" customWidth="1"/>
    <col min="21" max="21" width="22.77734375" customWidth="1"/>
    <col min="22" max="22" width="17.5546875" customWidth="1"/>
    <col min="23" max="23" width="21.88671875" customWidth="1"/>
    <col min="24" max="24" width="18.5546875" customWidth="1"/>
    <col min="25" max="25" width="22.88671875" customWidth="1"/>
    <col min="26" max="26" width="19.21875" customWidth="1"/>
    <col min="27" max="27" width="23.5546875" customWidth="1"/>
    <col min="28" max="28" width="20.21875" customWidth="1"/>
    <col min="29" max="29" width="24.5546875" customWidth="1"/>
    <col min="30" max="30" width="14.6640625" customWidth="1"/>
    <col min="31" max="31" width="19" customWidth="1"/>
    <col min="32" max="32" width="15.6640625" customWidth="1"/>
    <col min="33" max="33" width="20" customWidth="1"/>
    <col min="34" max="34" width="18" customWidth="1"/>
    <col min="35" max="35" width="22.33203125" customWidth="1"/>
    <col min="36" max="36" width="16.109375" customWidth="1"/>
    <col min="37" max="37" width="20.44140625" customWidth="1"/>
    <col min="38" max="38" width="18.109375" customWidth="1"/>
    <col min="39" max="39" width="22.44140625" customWidth="1"/>
    <col min="40" max="40" width="16.21875" customWidth="1"/>
    <col min="41" max="41" width="20.5546875" customWidth="1"/>
    <col min="42" max="42" width="19.77734375" customWidth="1"/>
    <col min="43" max="43" width="24.109375" customWidth="1"/>
    <col min="44" max="44" width="17.88671875" customWidth="1"/>
    <col min="45" max="45" width="22.21875" customWidth="1"/>
    <col min="46" max="46" width="18.88671875" customWidth="1"/>
    <col min="47" max="47" width="23.21875" customWidth="1"/>
    <col min="48" max="48" width="13.33203125" customWidth="1"/>
    <col min="49" max="49" width="17.6640625" customWidth="1"/>
    <col min="50" max="50" width="18.21875" customWidth="1"/>
    <col min="51" max="51" width="22.5546875" customWidth="1"/>
    <col min="52" max="52" width="16.33203125" customWidth="1"/>
    <col min="53" max="53" width="20.6640625" customWidth="1"/>
    <col min="54" max="54" width="18.33203125" customWidth="1"/>
    <col min="55" max="55" width="22.6640625" customWidth="1"/>
    <col min="56" max="56" width="16.44140625" customWidth="1"/>
    <col min="57" max="57" width="20.77734375" customWidth="1"/>
    <col min="58" max="58" width="20" customWidth="1"/>
    <col min="59" max="59" width="24.33203125" customWidth="1"/>
    <col min="60" max="60" width="18.109375" customWidth="1"/>
    <col min="61" max="61" width="22.44140625" customWidth="1"/>
    <col min="62" max="62" width="19.109375" customWidth="1"/>
    <col min="63" max="63" width="23.44140625" customWidth="1"/>
    <col min="64" max="64" width="13.5546875" customWidth="1"/>
    <col min="65" max="65" width="17.88671875" customWidth="1"/>
    <col min="66" max="66" width="14.88671875" customWidth="1"/>
    <col min="67" max="67" width="19.21875" customWidth="1"/>
    <col min="68" max="68" width="15.88671875" customWidth="1"/>
    <col min="69" max="69" width="20.21875" customWidth="1"/>
    <col min="70" max="70" width="15" customWidth="1"/>
    <col min="71" max="71" width="19.33203125" customWidth="1"/>
    <col min="72" max="72" width="16" customWidth="1"/>
    <col min="73" max="73" width="20.33203125" customWidth="1"/>
    <col min="74" max="74" width="16.6640625" customWidth="1"/>
    <col min="75" max="75" width="21" customWidth="1"/>
    <col min="76" max="76" width="17.6640625" customWidth="1"/>
    <col min="77" max="77" width="22" customWidth="1"/>
    <col min="78" max="78" width="12.109375" customWidth="1"/>
    <col min="79" max="79" width="16.44140625" customWidth="1"/>
    <col min="80" max="80" width="13.109375" customWidth="1"/>
    <col min="81" max="81" width="17.44140625" customWidth="1"/>
    <col min="82" max="82" width="15.44140625" customWidth="1"/>
    <col min="83" max="83" width="19.77734375" customWidth="1"/>
    <col min="84" max="84" width="13.5546875" customWidth="1"/>
    <col min="85" max="85" width="17.88671875" customWidth="1"/>
    <col min="86" max="86" width="15.5546875" customWidth="1"/>
    <col min="87" max="87" width="19.88671875" customWidth="1"/>
    <col min="88" max="88" width="13.6640625" customWidth="1"/>
    <col min="89" max="89" width="18" customWidth="1"/>
    <col min="90" max="90" width="17.21875" customWidth="1"/>
    <col min="91" max="91" width="21.5546875" customWidth="1"/>
    <col min="92" max="92" width="15.33203125" customWidth="1"/>
    <col min="93" max="93" width="19.6640625" customWidth="1"/>
    <col min="94" max="94" width="16.33203125" customWidth="1"/>
    <col min="95" max="95" width="20.6640625" customWidth="1"/>
    <col min="96" max="96" width="10.77734375" customWidth="1"/>
    <col min="97" max="97" width="15.109375" customWidth="1"/>
    <col min="98" max="98" width="15.6640625" customWidth="1"/>
    <col min="99" max="99" width="20" customWidth="1"/>
    <col min="100" max="100" width="13.77734375" customWidth="1"/>
    <col min="101" max="101" width="18.109375" customWidth="1"/>
    <col min="102" max="102" width="15.77734375" customWidth="1"/>
    <col min="103" max="103" width="20.109375" customWidth="1"/>
    <col min="104" max="104" width="13.88671875" customWidth="1"/>
    <col min="105" max="105" width="18.21875" customWidth="1"/>
    <col min="106" max="106" width="17.44140625" customWidth="1"/>
    <col min="107" max="107" width="21.77734375" customWidth="1"/>
    <col min="108" max="108" width="15.5546875" customWidth="1"/>
    <col min="109" max="109" width="19.88671875" customWidth="1"/>
    <col min="110" max="110" width="16.5546875" customWidth="1"/>
    <col min="111" max="111" width="20.88671875" customWidth="1"/>
    <col min="112" max="112" width="11" customWidth="1"/>
    <col min="113" max="113" width="15.33203125" customWidth="1"/>
    <col min="114" max="114" width="16.44140625" customWidth="1"/>
    <col min="115" max="115" width="20.77734375" customWidth="1"/>
    <col min="116" max="116" width="17.44140625" customWidth="1"/>
    <col min="117" max="117" width="21.77734375" customWidth="1"/>
    <col min="118" max="118" width="16.6640625" customWidth="1"/>
    <col min="119" max="119" width="21" customWidth="1"/>
    <col min="120" max="120" width="11.109375" customWidth="1"/>
    <col min="121" max="121" width="15.44140625" customWidth="1"/>
    <col min="122" max="122" width="16.88671875" customWidth="1"/>
    <col min="123" max="123" width="21.21875" customWidth="1"/>
    <col min="124" max="124" width="11.33203125" customWidth="1"/>
    <col min="125" max="125" width="15.6640625" customWidth="1"/>
    <col min="126" max="126" width="14.77734375" customWidth="1"/>
    <col min="127" max="127" width="19.109375" customWidth="1"/>
    <col min="128" max="128" width="15.77734375" customWidth="1"/>
    <col min="129" max="129" width="20.109375" customWidth="1"/>
    <col min="130" max="130" width="14.88671875" customWidth="1"/>
    <col min="131" max="131" width="19.21875" customWidth="1"/>
    <col min="132" max="132" width="15.88671875" customWidth="1"/>
    <col min="133" max="133" width="20.21875" customWidth="1"/>
    <col min="134" max="134" width="16.5546875" customWidth="1"/>
    <col min="135" max="135" width="20.88671875" customWidth="1"/>
    <col min="136" max="136" width="17.5546875" customWidth="1"/>
    <col min="137" max="137" width="21.88671875" customWidth="1"/>
    <col min="138" max="138" width="12" customWidth="1"/>
    <col min="139" max="139" width="16.33203125" customWidth="1"/>
    <col min="140" max="140" width="13" customWidth="1"/>
    <col min="141" max="141" width="17.33203125" customWidth="1"/>
    <col min="142" max="142" width="15.33203125" customWidth="1"/>
    <col min="143" max="143" width="19.6640625" customWidth="1"/>
    <col min="144" max="144" width="13.44140625" customWidth="1"/>
    <col min="145" max="145" width="17.77734375" customWidth="1"/>
    <col min="146" max="146" width="15.44140625" customWidth="1"/>
    <col min="147" max="147" width="19.77734375" customWidth="1"/>
    <col min="148" max="148" width="13.5546875" customWidth="1"/>
    <col min="149" max="149" width="17.88671875" customWidth="1"/>
    <col min="150" max="150" width="17.109375" customWidth="1"/>
    <col min="151" max="151" width="21.44140625" customWidth="1"/>
    <col min="152" max="152" width="15.21875" customWidth="1"/>
    <col min="153" max="153" width="19.5546875" customWidth="1"/>
    <col min="154" max="154" width="16.21875" customWidth="1"/>
    <col min="155" max="155" width="20.5546875" customWidth="1"/>
    <col min="156" max="156" width="10.6640625" customWidth="1"/>
    <col min="157" max="157" width="15" customWidth="1"/>
    <col min="158" max="158" width="15.5546875" customWidth="1"/>
    <col min="159" max="159" width="19.88671875" customWidth="1"/>
    <col min="160" max="160" width="13.6640625" customWidth="1"/>
    <col min="161" max="161" width="18" customWidth="1"/>
    <col min="162" max="162" width="15.6640625" customWidth="1"/>
    <col min="163" max="163" width="20" customWidth="1"/>
    <col min="164" max="164" width="13.77734375" customWidth="1"/>
    <col min="165" max="165" width="18.109375" customWidth="1"/>
    <col min="166" max="166" width="17.33203125" customWidth="1"/>
    <col min="167" max="167" width="21.6640625" customWidth="1"/>
    <col min="168" max="168" width="15.44140625" customWidth="1"/>
    <col min="169" max="169" width="19.77734375" customWidth="1"/>
    <col min="170" max="170" width="16.44140625" customWidth="1"/>
    <col min="171" max="171" width="20.77734375" customWidth="1"/>
    <col min="172" max="172" width="10.88671875" customWidth="1"/>
    <col min="173" max="173" width="15.21875" customWidth="1"/>
    <col min="174" max="174" width="12.44140625" customWidth="1"/>
    <col min="175" max="175" width="16.77734375" customWidth="1"/>
    <col min="176" max="176" width="13.44140625" customWidth="1"/>
    <col min="177" max="177" width="17.77734375" customWidth="1"/>
    <col min="178" max="178" width="13" customWidth="1"/>
    <col min="179" max="179" width="17.33203125" customWidth="1"/>
    <col min="180" max="180" width="11.109375" customWidth="1"/>
    <col min="181" max="181" width="15.44140625" customWidth="1"/>
    <col min="182" max="182" width="13.21875" customWidth="1"/>
    <col min="183" max="183" width="17.5546875" customWidth="1"/>
    <col min="184" max="184" width="11.33203125" customWidth="1"/>
    <col min="185" max="185" width="15.6640625" customWidth="1"/>
    <col min="186" max="186" width="10.6640625" customWidth="1"/>
    <col min="187" max="187" width="15" customWidth="1"/>
    <col min="188" max="188" width="11.6640625" customWidth="1"/>
    <col min="189" max="189" width="16" customWidth="1"/>
    <col min="190" max="190" width="9.33203125" customWidth="1"/>
    <col min="191" max="191" width="13.6640625" customWidth="1"/>
    <col min="192" max="192" width="9.5546875" customWidth="1"/>
    <col min="193" max="193" width="13.88671875" customWidth="1"/>
    <col min="194" max="194" width="10.77734375" customWidth="1"/>
    <col min="195" max="195" width="15.109375" customWidth="1"/>
    <col min="196" max="196" width="11.77734375" customWidth="1"/>
    <col min="197" max="197" width="16.109375" customWidth="1"/>
    <col min="198" max="198" width="9.44140625" customWidth="1"/>
    <col min="199" max="199" width="13.77734375" customWidth="1"/>
    <col min="200" max="200" width="9.6640625" customWidth="1"/>
    <col min="201" max="201" width="14" customWidth="1"/>
    <col min="202" max="202" width="13" customWidth="1"/>
    <col min="203" max="203" width="17.33203125" customWidth="1"/>
    <col min="204" max="204" width="14" customWidth="1"/>
    <col min="205" max="205" width="18.33203125" customWidth="1"/>
    <col min="206" max="206" width="11.6640625" customWidth="1"/>
    <col min="207" max="207" width="16" customWidth="1"/>
    <col min="208" max="208" width="11.88671875" customWidth="1"/>
    <col min="209" max="209" width="16.21875" customWidth="1"/>
    <col min="210" max="210" width="13.44140625" customWidth="1"/>
    <col min="211" max="211" width="17.77734375" customWidth="1"/>
    <col min="212" max="212" width="14.44140625" customWidth="1"/>
    <col min="213" max="213" width="18.77734375" customWidth="1"/>
    <col min="214" max="214" width="12.109375" customWidth="1"/>
    <col min="215" max="215" width="16.44140625" customWidth="1"/>
    <col min="216" max="216" width="12.33203125" customWidth="1"/>
    <col min="217" max="217" width="16.6640625" customWidth="1"/>
    <col min="219" max="219" width="10.88671875" customWidth="1"/>
    <col min="221" max="221" width="11.109375" customWidth="1"/>
  </cols>
  <sheetData>
    <row r="1" spans="1:221">
      <c r="A1" t="s">
        <v>134</v>
      </c>
      <c r="B1" t="s">
        <v>139</v>
      </c>
      <c r="C1" t="s">
        <v>140</v>
      </c>
      <c r="D1" t="s">
        <v>141</v>
      </c>
      <c r="E1" t="s">
        <v>142</v>
      </c>
      <c r="F1" t="s">
        <v>143</v>
      </c>
      <c r="G1" t="s">
        <v>144</v>
      </c>
      <c r="H1" t="s">
        <v>145</v>
      </c>
      <c r="I1" t="s">
        <v>146</v>
      </c>
      <c r="J1" t="s">
        <v>147</v>
      </c>
      <c r="K1" t="s">
        <v>148</v>
      </c>
      <c r="L1" t="s">
        <v>149</v>
      </c>
      <c r="M1" t="s">
        <v>150</v>
      </c>
      <c r="N1" t="s">
        <v>151</v>
      </c>
      <c r="O1" t="s">
        <v>152</v>
      </c>
      <c r="P1" t="s">
        <v>153</v>
      </c>
      <c r="Q1" t="s">
        <v>154</v>
      </c>
      <c r="R1" t="s">
        <v>155</v>
      </c>
      <c r="S1" t="s">
        <v>156</v>
      </c>
      <c r="T1" t="s">
        <v>157</v>
      </c>
      <c r="U1" t="s">
        <v>158</v>
      </c>
      <c r="V1" t="s">
        <v>159</v>
      </c>
      <c r="W1" t="s">
        <v>160</v>
      </c>
      <c r="X1" t="s">
        <v>161</v>
      </c>
      <c r="Y1" t="s">
        <v>162</v>
      </c>
      <c r="Z1" t="s">
        <v>163</v>
      </c>
      <c r="AA1" t="s">
        <v>164</v>
      </c>
      <c r="AB1" t="s">
        <v>165</v>
      </c>
      <c r="AC1" t="s">
        <v>166</v>
      </c>
      <c r="AD1" t="s">
        <v>167</v>
      </c>
      <c r="AE1" t="s">
        <v>168</v>
      </c>
      <c r="AF1" t="s">
        <v>169</v>
      </c>
      <c r="AG1" t="s">
        <v>170</v>
      </c>
      <c r="AH1" t="s">
        <v>171</v>
      </c>
      <c r="AI1" t="s">
        <v>172</v>
      </c>
      <c r="AJ1" t="s">
        <v>173</v>
      </c>
      <c r="AK1" t="s">
        <v>174</v>
      </c>
      <c r="AL1" t="s">
        <v>175</v>
      </c>
      <c r="AM1" t="s">
        <v>176</v>
      </c>
      <c r="AN1" t="s">
        <v>177</v>
      </c>
      <c r="AO1" t="s">
        <v>178</v>
      </c>
      <c r="AP1" t="s">
        <v>179</v>
      </c>
      <c r="AQ1" t="s">
        <v>180</v>
      </c>
      <c r="AR1" t="s">
        <v>181</v>
      </c>
      <c r="AS1" t="s">
        <v>182</v>
      </c>
      <c r="AT1" t="s">
        <v>183</v>
      </c>
      <c r="AU1" t="s">
        <v>184</v>
      </c>
      <c r="AV1" t="s">
        <v>185</v>
      </c>
      <c r="AW1" t="s">
        <v>186</v>
      </c>
      <c r="AX1" t="s">
        <v>187</v>
      </c>
      <c r="AY1" t="s">
        <v>188</v>
      </c>
      <c r="AZ1" t="s">
        <v>189</v>
      </c>
      <c r="BA1" t="s">
        <v>190</v>
      </c>
      <c r="BB1" t="s">
        <v>191</v>
      </c>
      <c r="BC1" t="s">
        <v>192</v>
      </c>
      <c r="BD1" t="s">
        <v>193</v>
      </c>
      <c r="BE1" t="s">
        <v>194</v>
      </c>
      <c r="BF1" t="s">
        <v>195</v>
      </c>
      <c r="BG1" t="s">
        <v>196</v>
      </c>
      <c r="BH1" t="s">
        <v>197</v>
      </c>
      <c r="BI1" t="s">
        <v>198</v>
      </c>
      <c r="BJ1" t="s">
        <v>199</v>
      </c>
      <c r="BK1" t="s">
        <v>200</v>
      </c>
      <c r="BL1" t="s">
        <v>201</v>
      </c>
      <c r="BM1" t="s">
        <v>202</v>
      </c>
      <c r="BN1" t="s">
        <v>203</v>
      </c>
      <c r="BO1" t="s">
        <v>204</v>
      </c>
      <c r="BP1" t="s">
        <v>205</v>
      </c>
      <c r="BQ1" t="s">
        <v>206</v>
      </c>
      <c r="BR1" t="s">
        <v>207</v>
      </c>
      <c r="BS1" t="s">
        <v>208</v>
      </c>
      <c r="BT1" t="s">
        <v>209</v>
      </c>
      <c r="BU1" t="s">
        <v>210</v>
      </c>
      <c r="BV1" t="s">
        <v>211</v>
      </c>
      <c r="BW1" t="s">
        <v>212</v>
      </c>
      <c r="BX1" t="s">
        <v>213</v>
      </c>
      <c r="BY1" t="s">
        <v>214</v>
      </c>
      <c r="BZ1" t="s">
        <v>215</v>
      </c>
      <c r="CA1" t="s">
        <v>216</v>
      </c>
      <c r="CB1" t="s">
        <v>217</v>
      </c>
      <c r="CC1" t="s">
        <v>218</v>
      </c>
      <c r="CD1" t="s">
        <v>219</v>
      </c>
      <c r="CE1" t="s">
        <v>220</v>
      </c>
      <c r="CF1" t="s">
        <v>221</v>
      </c>
      <c r="CG1" t="s">
        <v>222</v>
      </c>
      <c r="CH1" t="s">
        <v>223</v>
      </c>
      <c r="CI1" t="s">
        <v>224</v>
      </c>
      <c r="CJ1" t="s">
        <v>225</v>
      </c>
      <c r="CK1" t="s">
        <v>226</v>
      </c>
      <c r="CL1" t="s">
        <v>227</v>
      </c>
      <c r="CM1" t="s">
        <v>228</v>
      </c>
      <c r="CN1" t="s">
        <v>229</v>
      </c>
      <c r="CO1" t="s">
        <v>230</v>
      </c>
      <c r="CP1" t="s">
        <v>231</v>
      </c>
      <c r="CQ1" t="s">
        <v>232</v>
      </c>
      <c r="CR1" t="s">
        <v>233</v>
      </c>
      <c r="CS1" t="s">
        <v>234</v>
      </c>
      <c r="CT1" t="s">
        <v>235</v>
      </c>
      <c r="CU1" t="s">
        <v>236</v>
      </c>
      <c r="CV1" t="s">
        <v>237</v>
      </c>
      <c r="CW1" t="s">
        <v>238</v>
      </c>
      <c r="CX1" t="s">
        <v>239</v>
      </c>
      <c r="CY1" t="s">
        <v>240</v>
      </c>
      <c r="CZ1" t="s">
        <v>241</v>
      </c>
      <c r="DA1" t="s">
        <v>242</v>
      </c>
      <c r="DB1" t="s">
        <v>243</v>
      </c>
      <c r="DC1" t="s">
        <v>244</v>
      </c>
      <c r="DD1" t="s">
        <v>245</v>
      </c>
      <c r="DE1" t="s">
        <v>246</v>
      </c>
      <c r="DF1" t="s">
        <v>247</v>
      </c>
      <c r="DG1" t="s">
        <v>248</v>
      </c>
      <c r="DH1" t="s">
        <v>249</v>
      </c>
      <c r="DI1" t="s">
        <v>250</v>
      </c>
      <c r="DJ1" t="s">
        <v>251</v>
      </c>
      <c r="DK1" t="s">
        <v>252</v>
      </c>
      <c r="DL1" t="s">
        <v>253</v>
      </c>
      <c r="DM1" t="s">
        <v>254</v>
      </c>
      <c r="DN1" t="s">
        <v>255</v>
      </c>
      <c r="DO1" t="s">
        <v>256</v>
      </c>
      <c r="DP1" t="s">
        <v>257</v>
      </c>
      <c r="DQ1" t="s">
        <v>258</v>
      </c>
      <c r="DR1" t="s">
        <v>259</v>
      </c>
      <c r="DS1" t="s">
        <v>260</v>
      </c>
      <c r="DT1" t="s">
        <v>261</v>
      </c>
      <c r="DU1" t="s">
        <v>262</v>
      </c>
      <c r="DV1" t="s">
        <v>263</v>
      </c>
      <c r="DW1" t="s">
        <v>264</v>
      </c>
      <c r="DX1" t="s">
        <v>265</v>
      </c>
      <c r="DY1" t="s">
        <v>266</v>
      </c>
      <c r="DZ1" t="s">
        <v>267</v>
      </c>
      <c r="EA1" t="s">
        <v>268</v>
      </c>
      <c r="EB1" t="s">
        <v>269</v>
      </c>
      <c r="EC1" t="s">
        <v>270</v>
      </c>
      <c r="ED1" t="s">
        <v>271</v>
      </c>
      <c r="EE1" t="s">
        <v>272</v>
      </c>
      <c r="EF1" t="s">
        <v>273</v>
      </c>
      <c r="EG1" t="s">
        <v>274</v>
      </c>
      <c r="EH1" t="s">
        <v>275</v>
      </c>
      <c r="EI1" t="s">
        <v>276</v>
      </c>
      <c r="EJ1" t="s">
        <v>277</v>
      </c>
      <c r="EK1" t="s">
        <v>278</v>
      </c>
      <c r="EL1" t="s">
        <v>279</v>
      </c>
      <c r="EM1" t="s">
        <v>280</v>
      </c>
      <c r="EN1" t="s">
        <v>281</v>
      </c>
      <c r="EO1" t="s">
        <v>282</v>
      </c>
      <c r="EP1" t="s">
        <v>283</v>
      </c>
      <c r="EQ1" t="s">
        <v>284</v>
      </c>
      <c r="ER1" t="s">
        <v>285</v>
      </c>
      <c r="ES1" t="s">
        <v>286</v>
      </c>
      <c r="ET1" t="s">
        <v>287</v>
      </c>
      <c r="EU1" t="s">
        <v>288</v>
      </c>
      <c r="EV1" t="s">
        <v>289</v>
      </c>
      <c r="EW1" t="s">
        <v>290</v>
      </c>
      <c r="EX1" t="s">
        <v>291</v>
      </c>
      <c r="EY1" t="s">
        <v>292</v>
      </c>
      <c r="EZ1" t="s">
        <v>293</v>
      </c>
      <c r="FA1" t="s">
        <v>294</v>
      </c>
      <c r="FB1" t="s">
        <v>295</v>
      </c>
      <c r="FC1" t="s">
        <v>296</v>
      </c>
      <c r="FD1" t="s">
        <v>297</v>
      </c>
      <c r="FE1" t="s">
        <v>298</v>
      </c>
      <c r="FF1" t="s">
        <v>299</v>
      </c>
      <c r="FG1" t="s">
        <v>300</v>
      </c>
      <c r="FH1" t="s">
        <v>301</v>
      </c>
      <c r="FI1" t="s">
        <v>302</v>
      </c>
      <c r="FJ1" t="s">
        <v>303</v>
      </c>
      <c r="FK1" t="s">
        <v>304</v>
      </c>
      <c r="FL1" t="s">
        <v>305</v>
      </c>
      <c r="FM1" t="s">
        <v>306</v>
      </c>
      <c r="FN1" t="s">
        <v>307</v>
      </c>
      <c r="FO1" t="s">
        <v>308</v>
      </c>
      <c r="FP1" t="s">
        <v>309</v>
      </c>
      <c r="FQ1" t="s">
        <v>310</v>
      </c>
      <c r="FR1" t="s">
        <v>311</v>
      </c>
      <c r="FS1" t="s">
        <v>312</v>
      </c>
      <c r="FT1" t="s">
        <v>313</v>
      </c>
      <c r="FU1" t="s">
        <v>314</v>
      </c>
      <c r="FV1" t="s">
        <v>315</v>
      </c>
      <c r="FW1" t="s">
        <v>316</v>
      </c>
      <c r="FX1" t="s">
        <v>317</v>
      </c>
      <c r="FY1" t="s">
        <v>318</v>
      </c>
      <c r="FZ1" t="s">
        <v>319</v>
      </c>
      <c r="GA1" t="s">
        <v>320</v>
      </c>
      <c r="GB1" t="s">
        <v>321</v>
      </c>
      <c r="GC1" t="s">
        <v>322</v>
      </c>
      <c r="GD1" t="s">
        <v>323</v>
      </c>
      <c r="GE1" t="s">
        <v>324</v>
      </c>
      <c r="GF1" t="s">
        <v>325</v>
      </c>
      <c r="GG1" t="s">
        <v>326</v>
      </c>
      <c r="GH1" t="s">
        <v>327</v>
      </c>
      <c r="GI1" t="s">
        <v>328</v>
      </c>
      <c r="GJ1" t="s">
        <v>329</v>
      </c>
      <c r="GK1" t="s">
        <v>330</v>
      </c>
      <c r="GL1" t="s">
        <v>331</v>
      </c>
      <c r="GM1" t="s">
        <v>332</v>
      </c>
      <c r="GN1" t="s">
        <v>333</v>
      </c>
      <c r="GO1" t="s">
        <v>334</v>
      </c>
      <c r="GP1" t="s">
        <v>335</v>
      </c>
      <c r="GQ1" t="s">
        <v>336</v>
      </c>
      <c r="GR1" t="s">
        <v>337</v>
      </c>
      <c r="GS1" t="s">
        <v>338</v>
      </c>
      <c r="GT1" t="s">
        <v>339</v>
      </c>
      <c r="GU1" t="s">
        <v>340</v>
      </c>
      <c r="GV1" t="s">
        <v>341</v>
      </c>
      <c r="GW1" t="s">
        <v>342</v>
      </c>
      <c r="GX1" t="s">
        <v>343</v>
      </c>
      <c r="GY1" t="s">
        <v>344</v>
      </c>
      <c r="GZ1" t="s">
        <v>345</v>
      </c>
      <c r="HA1" t="s">
        <v>346</v>
      </c>
      <c r="HB1" t="s">
        <v>1323</v>
      </c>
      <c r="HC1" t="s">
        <v>1324</v>
      </c>
      <c r="HD1" t="s">
        <v>1325</v>
      </c>
      <c r="HE1" t="s">
        <v>1326</v>
      </c>
      <c r="HF1" t="s">
        <v>1327</v>
      </c>
      <c r="HG1" t="s">
        <v>1328</v>
      </c>
      <c r="HH1" t="s">
        <v>1329</v>
      </c>
      <c r="HI1" t="s">
        <v>1330</v>
      </c>
      <c r="HJ1" t="s">
        <v>347</v>
      </c>
      <c r="HK1" t="s">
        <v>348</v>
      </c>
      <c r="HL1" t="s">
        <v>349</v>
      </c>
      <c r="HM1" t="s">
        <v>350</v>
      </c>
    </row>
    <row r="2" spans="1:221">
      <c r="A2" t="s">
        <v>489</v>
      </c>
      <c r="B2" t="s">
        <v>493</v>
      </c>
      <c r="D2">
        <v>199148</v>
      </c>
      <c r="E2">
        <v>1</v>
      </c>
      <c r="F2">
        <v>3528</v>
      </c>
      <c r="G2">
        <v>3554</v>
      </c>
      <c r="H2">
        <v>30</v>
      </c>
      <c r="I2">
        <v>29</v>
      </c>
      <c r="J2">
        <v>3498</v>
      </c>
      <c r="K2">
        <v>3525</v>
      </c>
      <c r="L2">
        <v>120</v>
      </c>
      <c r="N2">
        <v>3498</v>
      </c>
      <c r="O2">
        <v>3525</v>
      </c>
      <c r="P2">
        <v>3498</v>
      </c>
      <c r="Q2">
        <v>3525</v>
      </c>
      <c r="R2">
        <v>15</v>
      </c>
      <c r="S2">
        <v>22</v>
      </c>
      <c r="T2">
        <v>15</v>
      </c>
      <c r="U2">
        <v>22</v>
      </c>
      <c r="V2">
        <v>2</v>
      </c>
      <c r="W2">
        <v>0</v>
      </c>
      <c r="X2">
        <v>2</v>
      </c>
      <c r="Y2">
        <v>0</v>
      </c>
      <c r="Z2">
        <v>0</v>
      </c>
      <c r="AA2">
        <v>0</v>
      </c>
      <c r="AB2">
        <v>0</v>
      </c>
      <c r="AC2">
        <v>0</v>
      </c>
      <c r="AD2">
        <v>17</v>
      </c>
      <c r="AE2">
        <v>22</v>
      </c>
      <c r="AF2">
        <v>17</v>
      </c>
      <c r="AG2">
        <v>22</v>
      </c>
      <c r="AH2">
        <v>4.8</v>
      </c>
      <c r="AI2">
        <v>4.0999999999999996</v>
      </c>
      <c r="AJ2">
        <v>72</v>
      </c>
      <c r="AK2">
        <v>90.199999999999989</v>
      </c>
      <c r="AL2">
        <v>10</v>
      </c>
      <c r="AM2">
        <v>0</v>
      </c>
      <c r="AN2">
        <v>20</v>
      </c>
      <c r="AO2">
        <v>0</v>
      </c>
      <c r="AP2">
        <v>0</v>
      </c>
      <c r="AQ2">
        <v>0</v>
      </c>
      <c r="AR2">
        <v>0</v>
      </c>
      <c r="AS2">
        <v>0</v>
      </c>
      <c r="AT2">
        <v>5.4117647058823533</v>
      </c>
      <c r="AU2">
        <v>4.0999999999999996</v>
      </c>
      <c r="AV2">
        <v>92</v>
      </c>
      <c r="AW2">
        <v>90.199999999999989</v>
      </c>
      <c r="AX2">
        <v>138</v>
      </c>
      <c r="AY2">
        <v>139</v>
      </c>
      <c r="AZ2">
        <v>2070</v>
      </c>
      <c r="BA2">
        <v>3058</v>
      </c>
      <c r="BB2">
        <v>108</v>
      </c>
      <c r="BC2">
        <v>0</v>
      </c>
      <c r="BD2">
        <v>216</v>
      </c>
      <c r="BE2">
        <v>0</v>
      </c>
      <c r="BF2">
        <v>0</v>
      </c>
      <c r="BG2">
        <v>0</v>
      </c>
      <c r="BH2">
        <v>0</v>
      </c>
      <c r="BI2">
        <v>0</v>
      </c>
      <c r="BJ2">
        <v>134.47058823529412</v>
      </c>
      <c r="BK2">
        <v>139</v>
      </c>
      <c r="BL2">
        <v>2286</v>
      </c>
      <c r="BM2">
        <v>3058</v>
      </c>
      <c r="BN2">
        <v>1790</v>
      </c>
      <c r="BO2">
        <v>1828</v>
      </c>
      <c r="BP2">
        <v>1790</v>
      </c>
      <c r="BQ2">
        <v>1828</v>
      </c>
      <c r="BR2">
        <v>7</v>
      </c>
      <c r="BS2">
        <v>9</v>
      </c>
      <c r="BT2">
        <v>7</v>
      </c>
      <c r="BU2">
        <v>9</v>
      </c>
      <c r="BV2">
        <v>15</v>
      </c>
      <c r="BW2">
        <v>0</v>
      </c>
      <c r="BX2">
        <v>15</v>
      </c>
      <c r="BY2">
        <v>0</v>
      </c>
      <c r="BZ2">
        <v>1812</v>
      </c>
      <c r="CA2">
        <v>1837</v>
      </c>
      <c r="CB2">
        <v>1812</v>
      </c>
      <c r="CC2">
        <v>1837</v>
      </c>
      <c r="CD2">
        <v>4.7</v>
      </c>
      <c r="CE2">
        <v>4.7</v>
      </c>
      <c r="CF2">
        <v>8413</v>
      </c>
      <c r="CG2">
        <v>8591.6</v>
      </c>
      <c r="CH2">
        <v>5.4</v>
      </c>
      <c r="CI2">
        <v>6.8</v>
      </c>
      <c r="CJ2">
        <v>37.800000000000004</v>
      </c>
      <c r="CK2">
        <v>61.199999999999996</v>
      </c>
      <c r="CL2">
        <v>5.4</v>
      </c>
      <c r="CM2">
        <v>0</v>
      </c>
      <c r="CN2">
        <v>81</v>
      </c>
      <c r="CO2">
        <v>0</v>
      </c>
      <c r="CP2">
        <v>4.7084988962472405</v>
      </c>
      <c r="CQ2">
        <v>4.7102885138813289</v>
      </c>
      <c r="CR2">
        <v>8531.7999999999993</v>
      </c>
      <c r="CS2">
        <v>8652.8000000000011</v>
      </c>
      <c r="CT2">
        <v>129</v>
      </c>
      <c r="CU2">
        <v>131</v>
      </c>
      <c r="CV2">
        <v>230910</v>
      </c>
      <c r="CW2">
        <v>239468</v>
      </c>
      <c r="CX2">
        <v>118</v>
      </c>
      <c r="CY2">
        <v>127</v>
      </c>
      <c r="CZ2">
        <v>826</v>
      </c>
      <c r="DA2">
        <v>1143</v>
      </c>
      <c r="DB2">
        <v>129</v>
      </c>
      <c r="DC2">
        <v>0</v>
      </c>
      <c r="DD2">
        <v>1935</v>
      </c>
      <c r="DE2">
        <v>0</v>
      </c>
      <c r="DF2">
        <v>128.95750551876381</v>
      </c>
      <c r="DG2">
        <v>130.98040283070222</v>
      </c>
      <c r="DH2">
        <v>233671.00000000003</v>
      </c>
      <c r="DI2">
        <v>240610.99999999997</v>
      </c>
      <c r="DJ2">
        <v>1829</v>
      </c>
      <c r="DK2">
        <v>1859</v>
      </c>
      <c r="DL2">
        <v>1829</v>
      </c>
      <c r="DM2">
        <v>1859</v>
      </c>
      <c r="DN2">
        <v>4.7150355385456528</v>
      </c>
      <c r="DO2">
        <v>4.7030661646046275</v>
      </c>
      <c r="DP2">
        <v>8623.7999999999993</v>
      </c>
      <c r="DQ2">
        <v>8743.0000000000018</v>
      </c>
      <c r="DR2">
        <v>129.00874794969931</v>
      </c>
      <c r="DS2">
        <v>131.07530930607851</v>
      </c>
      <c r="DT2">
        <v>235957.00000000003</v>
      </c>
      <c r="DU2">
        <v>243668.99999999994</v>
      </c>
      <c r="DV2">
        <v>1317</v>
      </c>
      <c r="DW2">
        <v>1343</v>
      </c>
      <c r="DX2">
        <v>1317</v>
      </c>
      <c r="DY2">
        <v>1343</v>
      </c>
      <c r="DZ2">
        <v>325</v>
      </c>
      <c r="EA2">
        <v>323</v>
      </c>
      <c r="EB2">
        <v>325</v>
      </c>
      <c r="EC2">
        <v>323</v>
      </c>
      <c r="ED2">
        <v>20</v>
      </c>
      <c r="EE2">
        <v>0</v>
      </c>
      <c r="EF2">
        <v>20</v>
      </c>
      <c r="EG2">
        <v>0</v>
      </c>
      <c r="EH2">
        <v>1662</v>
      </c>
      <c r="EI2">
        <v>1666</v>
      </c>
      <c r="EJ2">
        <v>1662</v>
      </c>
      <c r="EK2">
        <v>1666</v>
      </c>
      <c r="EL2">
        <v>3.6</v>
      </c>
      <c r="EM2">
        <v>3.6</v>
      </c>
      <c r="EN2">
        <v>4741.2</v>
      </c>
      <c r="EO2">
        <v>4834.8</v>
      </c>
      <c r="EP2">
        <v>3.8</v>
      </c>
      <c r="EQ2">
        <v>3.8</v>
      </c>
      <c r="ER2">
        <v>1235</v>
      </c>
      <c r="ES2">
        <v>1227.3999999999999</v>
      </c>
      <c r="ET2">
        <v>4.4000000000000004</v>
      </c>
      <c r="EU2">
        <v>0</v>
      </c>
      <c r="EV2">
        <v>88</v>
      </c>
      <c r="EW2">
        <v>0</v>
      </c>
      <c r="EX2">
        <v>3.6487364620938627</v>
      </c>
      <c r="EY2">
        <v>3.6387755102040815</v>
      </c>
      <c r="EZ2">
        <v>6064.2</v>
      </c>
      <c r="FA2">
        <v>6062.2</v>
      </c>
      <c r="FB2">
        <v>89</v>
      </c>
      <c r="FC2">
        <v>88</v>
      </c>
      <c r="FD2">
        <v>117213</v>
      </c>
      <c r="FE2">
        <v>118184</v>
      </c>
      <c r="FF2">
        <v>64</v>
      </c>
      <c r="FG2">
        <v>63</v>
      </c>
      <c r="FH2">
        <v>20800</v>
      </c>
      <c r="FI2">
        <v>20349</v>
      </c>
      <c r="FJ2">
        <v>100</v>
      </c>
      <c r="FK2">
        <v>0</v>
      </c>
      <c r="FL2">
        <v>2000</v>
      </c>
      <c r="FM2">
        <v>0</v>
      </c>
      <c r="FN2">
        <v>84.24368231046931</v>
      </c>
      <c r="FO2">
        <v>83.15306122448979</v>
      </c>
      <c r="FP2">
        <v>140013</v>
      </c>
      <c r="FQ2">
        <v>138533</v>
      </c>
      <c r="FR2">
        <v>7</v>
      </c>
      <c r="FS2">
        <v>0</v>
      </c>
      <c r="FT2">
        <v>7</v>
      </c>
      <c r="FU2">
        <v>0</v>
      </c>
      <c r="FV2">
        <v>6.3</v>
      </c>
      <c r="FW2">
        <v>0</v>
      </c>
      <c r="FX2">
        <v>44.1</v>
      </c>
      <c r="FY2">
        <v>0</v>
      </c>
      <c r="FZ2">
        <v>132.30000000000001</v>
      </c>
      <c r="GA2">
        <v>0</v>
      </c>
      <c r="GB2">
        <v>926.10000000000014</v>
      </c>
      <c r="GC2">
        <v>0</v>
      </c>
      <c r="GD2">
        <v>3122</v>
      </c>
      <c r="GE2">
        <v>3193</v>
      </c>
      <c r="GF2">
        <v>3122</v>
      </c>
      <c r="GG2">
        <v>3193</v>
      </c>
      <c r="GH2">
        <v>13226.2</v>
      </c>
      <c r="GI2">
        <v>13516.600000000002</v>
      </c>
      <c r="GJ2">
        <v>350193</v>
      </c>
      <c r="GK2">
        <v>360710</v>
      </c>
      <c r="GL2">
        <v>334</v>
      </c>
      <c r="GM2">
        <v>332</v>
      </c>
      <c r="GN2">
        <v>334</v>
      </c>
      <c r="GO2">
        <v>332</v>
      </c>
      <c r="GP2">
        <v>1292.8</v>
      </c>
      <c r="GQ2">
        <v>1288.5999999999999</v>
      </c>
      <c r="GR2">
        <v>21842</v>
      </c>
      <c r="GS2">
        <v>21492</v>
      </c>
      <c r="GT2">
        <v>3456</v>
      </c>
      <c r="GU2">
        <v>3525</v>
      </c>
      <c r="GV2">
        <v>3456</v>
      </c>
      <c r="GW2">
        <v>3525</v>
      </c>
      <c r="GX2">
        <v>14519</v>
      </c>
      <c r="GY2">
        <v>14805.200000000003</v>
      </c>
      <c r="GZ2">
        <v>372035</v>
      </c>
      <c r="HA2">
        <v>382202</v>
      </c>
      <c r="HB2">
        <v>35</v>
      </c>
      <c r="HC2">
        <v>0</v>
      </c>
      <c r="HD2">
        <v>35</v>
      </c>
      <c r="HE2">
        <v>0</v>
      </c>
      <c r="HF2">
        <v>169</v>
      </c>
      <c r="HG2">
        <v>0</v>
      </c>
      <c r="HH2">
        <v>3935</v>
      </c>
      <c r="HI2">
        <v>0</v>
      </c>
      <c r="HJ2">
        <v>14732.1</v>
      </c>
      <c r="HK2">
        <v>14805.2</v>
      </c>
      <c r="HL2">
        <v>376896.1</v>
      </c>
      <c r="HM2">
        <v>382201.99999999994</v>
      </c>
    </row>
    <row r="3" spans="1:221">
      <c r="A3" t="s">
        <v>489</v>
      </c>
      <c r="B3" t="s">
        <v>492</v>
      </c>
      <c r="D3">
        <v>199139</v>
      </c>
      <c r="E3">
        <v>1</v>
      </c>
      <c r="F3">
        <v>5781</v>
      </c>
      <c r="G3">
        <v>6133</v>
      </c>
      <c r="H3">
        <v>196</v>
      </c>
      <c r="I3">
        <v>231</v>
      </c>
      <c r="J3">
        <v>5585</v>
      </c>
      <c r="K3">
        <v>5902</v>
      </c>
      <c r="L3">
        <v>120</v>
      </c>
      <c r="N3">
        <v>5585</v>
      </c>
      <c r="O3">
        <v>5902</v>
      </c>
      <c r="P3">
        <v>5585</v>
      </c>
      <c r="Q3">
        <v>5902</v>
      </c>
      <c r="R3">
        <v>3</v>
      </c>
      <c r="S3">
        <v>12</v>
      </c>
      <c r="T3">
        <v>3</v>
      </c>
      <c r="U3">
        <v>12</v>
      </c>
      <c r="V3">
        <v>0</v>
      </c>
      <c r="W3">
        <v>1</v>
      </c>
      <c r="X3">
        <v>0</v>
      </c>
      <c r="Y3">
        <v>1</v>
      </c>
      <c r="Z3">
        <v>0</v>
      </c>
      <c r="AA3">
        <v>0</v>
      </c>
      <c r="AB3">
        <v>0</v>
      </c>
      <c r="AC3">
        <v>0</v>
      </c>
      <c r="AD3">
        <v>3</v>
      </c>
      <c r="AE3">
        <v>13</v>
      </c>
      <c r="AF3">
        <v>3</v>
      </c>
      <c r="AG3">
        <v>13</v>
      </c>
      <c r="AH3">
        <v>8.3000000000000007</v>
      </c>
      <c r="AI3">
        <v>2.6</v>
      </c>
      <c r="AJ3">
        <v>24.900000000000002</v>
      </c>
      <c r="AK3">
        <v>31.200000000000003</v>
      </c>
      <c r="AL3">
        <v>0</v>
      </c>
      <c r="AM3">
        <v>3.5</v>
      </c>
      <c r="AN3">
        <v>0</v>
      </c>
      <c r="AO3">
        <v>3.5</v>
      </c>
      <c r="AP3">
        <v>0</v>
      </c>
      <c r="AQ3">
        <v>0</v>
      </c>
      <c r="AR3">
        <v>0</v>
      </c>
      <c r="AS3">
        <v>0</v>
      </c>
      <c r="AT3">
        <v>8.3000000000000007</v>
      </c>
      <c r="AU3">
        <v>2.6692307692307695</v>
      </c>
      <c r="AV3">
        <v>24.900000000000002</v>
      </c>
      <c r="AW3">
        <v>34.700000000000003</v>
      </c>
      <c r="AX3">
        <v>178</v>
      </c>
      <c r="AY3">
        <v>90</v>
      </c>
      <c r="AZ3">
        <v>534</v>
      </c>
      <c r="BA3">
        <v>1080</v>
      </c>
      <c r="BB3">
        <v>0</v>
      </c>
      <c r="BC3">
        <v>73</v>
      </c>
      <c r="BD3">
        <v>0</v>
      </c>
      <c r="BE3">
        <v>73</v>
      </c>
      <c r="BF3">
        <v>0</v>
      </c>
      <c r="BG3">
        <v>0</v>
      </c>
      <c r="BH3">
        <v>0</v>
      </c>
      <c r="BI3">
        <v>0</v>
      </c>
      <c r="BJ3">
        <v>178</v>
      </c>
      <c r="BK3">
        <v>88.692307692307693</v>
      </c>
      <c r="BL3">
        <v>534</v>
      </c>
      <c r="BM3">
        <v>1153</v>
      </c>
      <c r="BN3">
        <v>2704</v>
      </c>
      <c r="BO3">
        <v>2825</v>
      </c>
      <c r="BP3">
        <v>2704</v>
      </c>
      <c r="BQ3">
        <v>2825</v>
      </c>
      <c r="BR3">
        <v>13</v>
      </c>
      <c r="BS3">
        <v>12</v>
      </c>
      <c r="BT3">
        <v>13</v>
      </c>
      <c r="BU3">
        <v>12</v>
      </c>
      <c r="BV3">
        <v>20</v>
      </c>
      <c r="BW3">
        <v>0</v>
      </c>
      <c r="BX3">
        <v>20</v>
      </c>
      <c r="BY3">
        <v>0</v>
      </c>
      <c r="BZ3">
        <v>2737</v>
      </c>
      <c r="CA3">
        <v>2837</v>
      </c>
      <c r="CB3">
        <v>2737</v>
      </c>
      <c r="CC3">
        <v>2837</v>
      </c>
      <c r="CD3">
        <v>4.5999999999999996</v>
      </c>
      <c r="CE3">
        <v>4.5</v>
      </c>
      <c r="CF3">
        <v>12438.4</v>
      </c>
      <c r="CG3">
        <v>12712.5</v>
      </c>
      <c r="CH3">
        <v>5.2</v>
      </c>
      <c r="CI3">
        <v>4.7</v>
      </c>
      <c r="CJ3">
        <v>67.600000000000009</v>
      </c>
      <c r="CK3">
        <v>56.400000000000006</v>
      </c>
      <c r="CL3">
        <v>5.8</v>
      </c>
      <c r="CM3">
        <v>0</v>
      </c>
      <c r="CN3">
        <v>116</v>
      </c>
      <c r="CO3">
        <v>0</v>
      </c>
      <c r="CP3">
        <v>4.6116185604676652</v>
      </c>
      <c r="CQ3">
        <v>4.5008459640465279</v>
      </c>
      <c r="CR3">
        <v>12622</v>
      </c>
      <c r="CS3">
        <v>12768.9</v>
      </c>
      <c r="CT3">
        <v>129</v>
      </c>
      <c r="CU3">
        <v>126</v>
      </c>
      <c r="CV3">
        <v>348816</v>
      </c>
      <c r="CW3">
        <v>355950</v>
      </c>
      <c r="CX3">
        <v>100</v>
      </c>
      <c r="CY3">
        <v>106</v>
      </c>
      <c r="CZ3">
        <v>1300</v>
      </c>
      <c r="DA3">
        <v>1272</v>
      </c>
      <c r="DB3">
        <v>151</v>
      </c>
      <c r="DC3">
        <v>0</v>
      </c>
      <c r="DD3">
        <v>3020</v>
      </c>
      <c r="DE3">
        <v>0</v>
      </c>
      <c r="DF3">
        <v>129.02301790281331</v>
      </c>
      <c r="DG3">
        <v>125.9154035953472</v>
      </c>
      <c r="DH3">
        <v>353136</v>
      </c>
      <c r="DI3">
        <v>357222</v>
      </c>
      <c r="DJ3">
        <v>2740</v>
      </c>
      <c r="DK3">
        <v>2850</v>
      </c>
      <c r="DL3">
        <v>2740</v>
      </c>
      <c r="DM3">
        <v>2850</v>
      </c>
      <c r="DN3">
        <v>4.6156569343065694</v>
      </c>
      <c r="DO3">
        <v>4.4924912280701754</v>
      </c>
      <c r="DP3">
        <v>12646.9</v>
      </c>
      <c r="DQ3">
        <v>12803.6</v>
      </c>
      <c r="DR3">
        <v>129.07664233576642</v>
      </c>
      <c r="DS3">
        <v>125.74561403508773</v>
      </c>
      <c r="DT3">
        <v>353670</v>
      </c>
      <c r="DU3">
        <v>358375</v>
      </c>
      <c r="DV3">
        <v>2392</v>
      </c>
      <c r="DW3">
        <v>2592</v>
      </c>
      <c r="DX3">
        <v>2392</v>
      </c>
      <c r="DY3">
        <v>2592</v>
      </c>
      <c r="DZ3">
        <v>445</v>
      </c>
      <c r="EA3">
        <v>459</v>
      </c>
      <c r="EB3">
        <v>445</v>
      </c>
      <c r="EC3">
        <v>459</v>
      </c>
      <c r="ED3">
        <v>8</v>
      </c>
      <c r="EE3">
        <v>1</v>
      </c>
      <c r="EF3">
        <v>8</v>
      </c>
      <c r="EG3">
        <v>1</v>
      </c>
      <c r="EH3">
        <v>2845</v>
      </c>
      <c r="EI3">
        <v>3052</v>
      </c>
      <c r="EJ3">
        <v>2845</v>
      </c>
      <c r="EK3">
        <v>3052</v>
      </c>
      <c r="EL3">
        <v>3.5</v>
      </c>
      <c r="EM3">
        <v>3.5</v>
      </c>
      <c r="EN3">
        <v>8372</v>
      </c>
      <c r="EO3">
        <v>9072</v>
      </c>
      <c r="EP3">
        <v>3.5</v>
      </c>
      <c r="EQ3">
        <v>3.7</v>
      </c>
      <c r="ER3">
        <v>1557.5</v>
      </c>
      <c r="ES3">
        <v>1698.3000000000002</v>
      </c>
      <c r="ET3">
        <v>5.7</v>
      </c>
      <c r="EU3">
        <v>0</v>
      </c>
      <c r="EV3">
        <v>45.6</v>
      </c>
      <c r="EW3">
        <v>0</v>
      </c>
      <c r="EX3">
        <v>3.5061862917398945</v>
      </c>
      <c r="EY3">
        <v>3.5289318479685452</v>
      </c>
      <c r="EZ3">
        <v>9975.1</v>
      </c>
      <c r="FA3">
        <v>10770.3</v>
      </c>
      <c r="FB3">
        <v>90</v>
      </c>
      <c r="FC3">
        <v>88</v>
      </c>
      <c r="FD3">
        <v>215280</v>
      </c>
      <c r="FE3">
        <v>228096</v>
      </c>
      <c r="FF3">
        <v>65</v>
      </c>
      <c r="FG3">
        <v>68</v>
      </c>
      <c r="FH3">
        <v>28925</v>
      </c>
      <c r="FI3">
        <v>31212</v>
      </c>
      <c r="FJ3">
        <v>120</v>
      </c>
      <c r="FK3">
        <v>80</v>
      </c>
      <c r="FL3">
        <v>960</v>
      </c>
      <c r="FM3">
        <v>80</v>
      </c>
      <c r="FN3">
        <v>86.17398945518454</v>
      </c>
      <c r="FO3">
        <v>84.989515072083876</v>
      </c>
      <c r="FP3">
        <v>245165.00000000003</v>
      </c>
      <c r="FQ3">
        <v>259388</v>
      </c>
      <c r="FR3">
        <v>0</v>
      </c>
      <c r="FS3">
        <v>0</v>
      </c>
      <c r="FT3">
        <v>0</v>
      </c>
      <c r="FU3">
        <v>0</v>
      </c>
      <c r="FV3">
        <v>0</v>
      </c>
      <c r="FW3">
        <v>0</v>
      </c>
      <c r="FX3">
        <v>0</v>
      </c>
      <c r="FY3">
        <v>0</v>
      </c>
      <c r="FZ3">
        <v>0</v>
      </c>
      <c r="GA3">
        <v>0</v>
      </c>
      <c r="GB3">
        <v>0</v>
      </c>
      <c r="GC3">
        <v>0</v>
      </c>
      <c r="GD3">
        <v>5099</v>
      </c>
      <c r="GE3">
        <v>5429</v>
      </c>
      <c r="GF3">
        <v>5099</v>
      </c>
      <c r="GG3">
        <v>5429</v>
      </c>
      <c r="GH3">
        <v>20835.3</v>
      </c>
      <c r="GI3">
        <v>21815.7</v>
      </c>
      <c r="GJ3">
        <v>564630</v>
      </c>
      <c r="GK3">
        <v>585126</v>
      </c>
      <c r="GL3">
        <v>458</v>
      </c>
      <c r="GM3">
        <v>472</v>
      </c>
      <c r="GN3">
        <v>458</v>
      </c>
      <c r="GO3">
        <v>472</v>
      </c>
      <c r="GP3">
        <v>1625.1</v>
      </c>
      <c r="GQ3">
        <v>1758.2000000000003</v>
      </c>
      <c r="GR3">
        <v>30225</v>
      </c>
      <c r="GS3">
        <v>32557</v>
      </c>
      <c r="GT3">
        <v>5557</v>
      </c>
      <c r="GU3">
        <v>5901</v>
      </c>
      <c r="GV3">
        <v>5557</v>
      </c>
      <c r="GW3">
        <v>5901</v>
      </c>
      <c r="GX3">
        <v>22460.399999999998</v>
      </c>
      <c r="GY3">
        <v>23573.9</v>
      </c>
      <c r="GZ3">
        <v>594855</v>
      </c>
      <c r="HA3">
        <v>617683</v>
      </c>
      <c r="HB3">
        <v>28</v>
      </c>
      <c r="HC3">
        <v>1</v>
      </c>
      <c r="HD3">
        <v>28</v>
      </c>
      <c r="HE3">
        <v>1</v>
      </c>
      <c r="HF3">
        <v>161.6</v>
      </c>
      <c r="HG3">
        <v>0</v>
      </c>
      <c r="HH3">
        <v>3980</v>
      </c>
      <c r="HI3">
        <v>80</v>
      </c>
      <c r="HJ3">
        <v>22622</v>
      </c>
      <c r="HK3">
        <v>23573.9</v>
      </c>
      <c r="HL3">
        <v>598835</v>
      </c>
      <c r="HM3">
        <v>617763</v>
      </c>
    </row>
    <row r="4" spans="1:221">
      <c r="A4" t="s">
        <v>489</v>
      </c>
      <c r="B4" t="s">
        <v>491</v>
      </c>
      <c r="D4">
        <v>199120</v>
      </c>
      <c r="E4">
        <v>1</v>
      </c>
      <c r="F4">
        <v>4828</v>
      </c>
      <c r="G4">
        <v>4951</v>
      </c>
      <c r="H4">
        <v>0</v>
      </c>
      <c r="I4">
        <v>0</v>
      </c>
      <c r="J4">
        <v>4828</v>
      </c>
      <c r="K4">
        <v>4951</v>
      </c>
      <c r="L4">
        <v>120</v>
      </c>
      <c r="N4">
        <v>4828</v>
      </c>
      <c r="O4">
        <v>4951</v>
      </c>
      <c r="P4">
        <v>4828</v>
      </c>
      <c r="Q4">
        <v>4950</v>
      </c>
      <c r="R4">
        <v>60</v>
      </c>
      <c r="S4">
        <v>15</v>
      </c>
      <c r="T4">
        <v>60</v>
      </c>
      <c r="U4">
        <v>15</v>
      </c>
      <c r="V4">
        <v>0</v>
      </c>
      <c r="W4">
        <v>0</v>
      </c>
      <c r="X4">
        <v>0</v>
      </c>
      <c r="Y4">
        <v>0</v>
      </c>
      <c r="Z4">
        <v>0</v>
      </c>
      <c r="AA4">
        <v>0</v>
      </c>
      <c r="AB4">
        <v>0</v>
      </c>
      <c r="AC4">
        <v>0</v>
      </c>
      <c r="AD4">
        <v>60</v>
      </c>
      <c r="AE4">
        <v>15</v>
      </c>
      <c r="AF4">
        <v>60</v>
      </c>
      <c r="AG4">
        <v>15</v>
      </c>
      <c r="AH4">
        <v>5</v>
      </c>
      <c r="AI4">
        <v>3.9</v>
      </c>
      <c r="AJ4">
        <v>300</v>
      </c>
      <c r="AK4">
        <v>58.5</v>
      </c>
      <c r="AL4">
        <v>0</v>
      </c>
      <c r="AM4">
        <v>0</v>
      </c>
      <c r="AN4">
        <v>0</v>
      </c>
      <c r="AO4">
        <v>0</v>
      </c>
      <c r="AP4">
        <v>0</v>
      </c>
      <c r="AQ4">
        <v>0</v>
      </c>
      <c r="AR4">
        <v>0</v>
      </c>
      <c r="AS4">
        <v>0</v>
      </c>
      <c r="AT4">
        <v>5</v>
      </c>
      <c r="AU4">
        <v>3.9</v>
      </c>
      <c r="AV4">
        <v>300</v>
      </c>
      <c r="AW4">
        <v>58.5</v>
      </c>
      <c r="AX4">
        <v>133</v>
      </c>
      <c r="AY4">
        <v>124</v>
      </c>
      <c r="AZ4">
        <v>7980</v>
      </c>
      <c r="BA4">
        <v>1860</v>
      </c>
      <c r="BB4">
        <v>0</v>
      </c>
      <c r="BC4">
        <v>0</v>
      </c>
      <c r="BD4">
        <v>0</v>
      </c>
      <c r="BE4">
        <v>0</v>
      </c>
      <c r="BF4">
        <v>0</v>
      </c>
      <c r="BG4">
        <v>0</v>
      </c>
      <c r="BH4">
        <v>0</v>
      </c>
      <c r="BI4">
        <v>0</v>
      </c>
      <c r="BJ4">
        <v>133</v>
      </c>
      <c r="BK4">
        <v>124</v>
      </c>
      <c r="BL4">
        <v>7980</v>
      </c>
      <c r="BM4">
        <v>1860</v>
      </c>
      <c r="BN4">
        <v>3984</v>
      </c>
      <c r="BO4">
        <v>4171</v>
      </c>
      <c r="BP4">
        <v>3984</v>
      </c>
      <c r="BQ4">
        <v>4171</v>
      </c>
      <c r="BR4">
        <v>4</v>
      </c>
      <c r="BS4">
        <v>16</v>
      </c>
      <c r="BT4">
        <v>4</v>
      </c>
      <c r="BU4">
        <v>16</v>
      </c>
      <c r="BV4">
        <v>16</v>
      </c>
      <c r="BW4">
        <v>1</v>
      </c>
      <c r="BX4">
        <v>16</v>
      </c>
      <c r="BY4">
        <v>0</v>
      </c>
      <c r="BZ4">
        <v>4004</v>
      </c>
      <c r="CA4">
        <v>4188</v>
      </c>
      <c r="CB4">
        <v>4004</v>
      </c>
      <c r="CC4">
        <v>4188</v>
      </c>
      <c r="CD4">
        <v>4.2</v>
      </c>
      <c r="CE4">
        <v>4.2</v>
      </c>
      <c r="CF4">
        <v>16732.8</v>
      </c>
      <c r="CG4">
        <v>17518.2</v>
      </c>
      <c r="CH4">
        <v>5.8</v>
      </c>
      <c r="CI4">
        <v>4.5</v>
      </c>
      <c r="CJ4">
        <v>23.2</v>
      </c>
      <c r="CK4">
        <v>72</v>
      </c>
      <c r="CL4">
        <v>4.5</v>
      </c>
      <c r="CM4">
        <v>0</v>
      </c>
      <c r="CN4">
        <v>72</v>
      </c>
      <c r="CO4">
        <v>0</v>
      </c>
      <c r="CP4">
        <v>4.2027972027972025</v>
      </c>
      <c r="CQ4">
        <v>4.2001432664756448</v>
      </c>
      <c r="CR4">
        <v>16828</v>
      </c>
      <c r="CS4">
        <v>17590.2</v>
      </c>
      <c r="CT4">
        <v>118</v>
      </c>
      <c r="CU4">
        <v>117</v>
      </c>
      <c r="CV4">
        <v>470112</v>
      </c>
      <c r="CW4">
        <v>488007</v>
      </c>
      <c r="CX4">
        <v>122</v>
      </c>
      <c r="CY4">
        <v>99</v>
      </c>
      <c r="CZ4">
        <v>488</v>
      </c>
      <c r="DA4">
        <v>1584</v>
      </c>
      <c r="DB4">
        <v>83</v>
      </c>
      <c r="DC4">
        <v>0</v>
      </c>
      <c r="DD4">
        <v>1328</v>
      </c>
      <c r="DE4">
        <v>0</v>
      </c>
      <c r="DF4">
        <v>117.86413586413586</v>
      </c>
      <c r="DG4">
        <v>116.90329512893983</v>
      </c>
      <c r="DH4">
        <v>471928</v>
      </c>
      <c r="DI4">
        <v>489591</v>
      </c>
      <c r="DJ4">
        <v>4064</v>
      </c>
      <c r="DK4">
        <v>4203</v>
      </c>
      <c r="DL4">
        <v>4064</v>
      </c>
      <c r="DM4">
        <v>4203</v>
      </c>
      <c r="DN4">
        <v>4.2145669291338583</v>
      </c>
      <c r="DO4">
        <v>4.1990720913633117</v>
      </c>
      <c r="DP4">
        <v>17128</v>
      </c>
      <c r="DQ4">
        <v>17648.7</v>
      </c>
      <c r="DR4">
        <v>118.08759842519684</v>
      </c>
      <c r="DS4">
        <v>116.92862241256246</v>
      </c>
      <c r="DT4">
        <v>479908</v>
      </c>
      <c r="DU4">
        <v>491451</v>
      </c>
      <c r="DV4">
        <v>742</v>
      </c>
      <c r="DW4">
        <v>738</v>
      </c>
      <c r="DX4">
        <v>742</v>
      </c>
      <c r="DY4">
        <v>738</v>
      </c>
      <c r="DZ4">
        <v>3</v>
      </c>
      <c r="EA4">
        <v>7</v>
      </c>
      <c r="EB4">
        <v>3</v>
      </c>
      <c r="EC4">
        <v>7</v>
      </c>
      <c r="ED4">
        <v>7</v>
      </c>
      <c r="EE4">
        <v>3</v>
      </c>
      <c r="EF4">
        <v>7</v>
      </c>
      <c r="EG4">
        <v>3</v>
      </c>
      <c r="EH4">
        <v>752</v>
      </c>
      <c r="EI4">
        <v>748</v>
      </c>
      <c r="EJ4">
        <v>752</v>
      </c>
      <c r="EK4">
        <v>748</v>
      </c>
      <c r="EL4">
        <v>2.9</v>
      </c>
      <c r="EM4">
        <v>3</v>
      </c>
      <c r="EN4">
        <v>2151.7999999999997</v>
      </c>
      <c r="EO4">
        <v>2214</v>
      </c>
      <c r="EP4">
        <v>2.2000000000000002</v>
      </c>
      <c r="EQ4">
        <v>5.0999999999999996</v>
      </c>
      <c r="ER4">
        <v>6.6000000000000005</v>
      </c>
      <c r="ES4">
        <v>35.699999999999996</v>
      </c>
      <c r="ET4">
        <v>3.7</v>
      </c>
      <c r="EU4">
        <v>0</v>
      </c>
      <c r="EV4">
        <v>25.900000000000002</v>
      </c>
      <c r="EW4">
        <v>0</v>
      </c>
      <c r="EX4">
        <v>2.9046542553191488</v>
      </c>
      <c r="EY4">
        <v>3.0076203208556147</v>
      </c>
      <c r="EZ4">
        <v>2184.2999999999997</v>
      </c>
      <c r="FA4">
        <v>2249.6999999999998</v>
      </c>
      <c r="FB4">
        <v>77</v>
      </c>
      <c r="FC4">
        <v>78</v>
      </c>
      <c r="FD4">
        <v>57134</v>
      </c>
      <c r="FE4">
        <v>57564</v>
      </c>
      <c r="FF4">
        <v>57</v>
      </c>
      <c r="FG4">
        <v>78</v>
      </c>
      <c r="FH4">
        <v>171</v>
      </c>
      <c r="FI4">
        <v>546</v>
      </c>
      <c r="FJ4">
        <v>58</v>
      </c>
      <c r="FK4">
        <v>36</v>
      </c>
      <c r="FL4">
        <v>406</v>
      </c>
      <c r="FM4">
        <v>108</v>
      </c>
      <c r="FN4">
        <v>76.743351063829792</v>
      </c>
      <c r="FO4">
        <v>77.831550802139034</v>
      </c>
      <c r="FP4">
        <v>57711</v>
      </c>
      <c r="FQ4">
        <v>58218</v>
      </c>
      <c r="FR4">
        <v>12</v>
      </c>
      <c r="FS4">
        <v>0</v>
      </c>
      <c r="FT4">
        <v>12</v>
      </c>
      <c r="FU4">
        <v>0</v>
      </c>
      <c r="FV4">
        <v>4.9000000000000004</v>
      </c>
      <c r="FW4">
        <v>0</v>
      </c>
      <c r="FX4">
        <v>58.800000000000004</v>
      </c>
      <c r="FY4">
        <v>0</v>
      </c>
      <c r="FZ4">
        <v>92.1</v>
      </c>
      <c r="GA4">
        <v>0</v>
      </c>
      <c r="GB4">
        <v>1105.1999999999998</v>
      </c>
      <c r="GC4">
        <v>0</v>
      </c>
      <c r="GD4">
        <v>4786</v>
      </c>
      <c r="GE4">
        <v>4924</v>
      </c>
      <c r="GF4">
        <v>4786</v>
      </c>
      <c r="GG4">
        <v>4924</v>
      </c>
      <c r="GH4">
        <v>19184.599999999999</v>
      </c>
      <c r="GI4">
        <v>19790.7</v>
      </c>
      <c r="GJ4">
        <v>535226</v>
      </c>
      <c r="GK4">
        <v>547431</v>
      </c>
      <c r="GL4">
        <v>7</v>
      </c>
      <c r="GM4">
        <v>23</v>
      </c>
      <c r="GN4">
        <v>7</v>
      </c>
      <c r="GO4">
        <v>23</v>
      </c>
      <c r="GP4">
        <v>29.8</v>
      </c>
      <c r="GQ4">
        <v>107.69999999999999</v>
      </c>
      <c r="GR4">
        <v>659</v>
      </c>
      <c r="GS4">
        <v>2130</v>
      </c>
      <c r="GT4">
        <v>4793</v>
      </c>
      <c r="GU4">
        <v>4947</v>
      </c>
      <c r="GV4">
        <v>4793</v>
      </c>
      <c r="GW4">
        <v>4947</v>
      </c>
      <c r="GX4">
        <v>19214.399999999998</v>
      </c>
      <c r="GY4">
        <v>19898.400000000001</v>
      </c>
      <c r="GZ4">
        <v>535885</v>
      </c>
      <c r="HA4">
        <v>549561</v>
      </c>
      <c r="HB4">
        <v>23</v>
      </c>
      <c r="HC4">
        <v>4</v>
      </c>
      <c r="HD4">
        <v>23</v>
      </c>
      <c r="HE4">
        <v>3</v>
      </c>
      <c r="HF4">
        <v>97.9</v>
      </c>
      <c r="HG4">
        <v>0</v>
      </c>
      <c r="HH4">
        <v>1734</v>
      </c>
      <c r="HI4">
        <v>108</v>
      </c>
      <c r="HJ4">
        <v>19371.099999999999</v>
      </c>
      <c r="HK4">
        <v>19898.400000000001</v>
      </c>
      <c r="HL4">
        <v>538724.19999999995</v>
      </c>
      <c r="HM4">
        <v>549669</v>
      </c>
    </row>
    <row r="5" spans="1:221">
      <c r="A5" t="s">
        <v>489</v>
      </c>
      <c r="B5" t="s">
        <v>490</v>
      </c>
      <c r="D5">
        <v>199193</v>
      </c>
      <c r="E5">
        <v>1</v>
      </c>
      <c r="F5">
        <v>5991</v>
      </c>
      <c r="G5">
        <v>6377</v>
      </c>
      <c r="H5">
        <v>432</v>
      </c>
      <c r="I5">
        <v>404</v>
      </c>
      <c r="J5">
        <v>5559</v>
      </c>
      <c r="K5">
        <v>5973</v>
      </c>
      <c r="L5">
        <v>120</v>
      </c>
      <c r="N5">
        <v>5559</v>
      </c>
      <c r="O5">
        <v>5973</v>
      </c>
      <c r="P5">
        <v>5559</v>
      </c>
      <c r="Q5">
        <v>5973</v>
      </c>
      <c r="R5">
        <v>52</v>
      </c>
      <c r="S5">
        <v>56</v>
      </c>
      <c r="T5">
        <v>52</v>
      </c>
      <c r="U5">
        <v>56</v>
      </c>
      <c r="V5">
        <v>1</v>
      </c>
      <c r="W5">
        <v>5</v>
      </c>
      <c r="X5">
        <v>1</v>
      </c>
      <c r="Y5">
        <v>5</v>
      </c>
      <c r="Z5">
        <v>3</v>
      </c>
      <c r="AA5">
        <v>2</v>
      </c>
      <c r="AB5">
        <v>3</v>
      </c>
      <c r="AC5">
        <v>2</v>
      </c>
      <c r="AD5">
        <v>56</v>
      </c>
      <c r="AE5">
        <v>63</v>
      </c>
      <c r="AF5">
        <v>56</v>
      </c>
      <c r="AG5">
        <v>63</v>
      </c>
      <c r="AH5">
        <v>4.3</v>
      </c>
      <c r="AI5">
        <v>3.7</v>
      </c>
      <c r="AJ5">
        <v>223.6</v>
      </c>
      <c r="AK5">
        <v>207.20000000000002</v>
      </c>
      <c r="AL5">
        <v>6</v>
      </c>
      <c r="AM5">
        <v>1.4</v>
      </c>
      <c r="AN5">
        <v>6</v>
      </c>
      <c r="AO5">
        <v>7</v>
      </c>
      <c r="AP5">
        <v>2.7</v>
      </c>
      <c r="AQ5">
        <v>1.5</v>
      </c>
      <c r="AR5">
        <v>8.1000000000000014</v>
      </c>
      <c r="AS5">
        <v>3</v>
      </c>
      <c r="AT5">
        <v>4.2446428571428569</v>
      </c>
      <c r="AU5">
        <v>3.4476190476190478</v>
      </c>
      <c r="AV5">
        <v>237.7</v>
      </c>
      <c r="AW5">
        <v>217.20000000000002</v>
      </c>
      <c r="AX5">
        <v>152</v>
      </c>
      <c r="AY5">
        <v>137</v>
      </c>
      <c r="AZ5">
        <v>7904</v>
      </c>
      <c r="BA5">
        <v>7672</v>
      </c>
      <c r="BB5">
        <v>84</v>
      </c>
      <c r="BC5">
        <v>35</v>
      </c>
      <c r="BD5">
        <v>84</v>
      </c>
      <c r="BE5">
        <v>175</v>
      </c>
      <c r="BF5">
        <v>22</v>
      </c>
      <c r="BG5">
        <v>22</v>
      </c>
      <c r="BH5">
        <v>66</v>
      </c>
      <c r="BI5">
        <v>44</v>
      </c>
      <c r="BJ5">
        <v>143.82142857142858</v>
      </c>
      <c r="BK5">
        <v>125.25396825396825</v>
      </c>
      <c r="BL5">
        <v>8054.0000000000009</v>
      </c>
      <c r="BM5">
        <v>7891</v>
      </c>
      <c r="BN5">
        <v>3933</v>
      </c>
      <c r="BO5">
        <v>4335</v>
      </c>
      <c r="BP5">
        <v>3933</v>
      </c>
      <c r="BQ5">
        <v>4335</v>
      </c>
      <c r="BR5">
        <v>12</v>
      </c>
      <c r="BS5">
        <v>41</v>
      </c>
      <c r="BT5">
        <v>12</v>
      </c>
      <c r="BU5">
        <v>41</v>
      </c>
      <c r="BV5">
        <v>65</v>
      </c>
      <c r="BW5">
        <v>29</v>
      </c>
      <c r="BX5">
        <v>65</v>
      </c>
      <c r="BY5">
        <v>29</v>
      </c>
      <c r="BZ5">
        <v>4010</v>
      </c>
      <c r="CA5">
        <v>4405</v>
      </c>
      <c r="CB5">
        <v>4010</v>
      </c>
      <c r="CC5">
        <v>4405</v>
      </c>
      <c r="CD5">
        <v>4.4000000000000004</v>
      </c>
      <c r="CE5">
        <v>4.4000000000000004</v>
      </c>
      <c r="CF5">
        <v>17305.2</v>
      </c>
      <c r="CG5">
        <v>19074</v>
      </c>
      <c r="CH5">
        <v>5.6</v>
      </c>
      <c r="CI5">
        <v>2.2000000000000002</v>
      </c>
      <c r="CJ5">
        <v>67.199999999999989</v>
      </c>
      <c r="CK5">
        <v>90.2</v>
      </c>
      <c r="CL5">
        <v>3.4</v>
      </c>
      <c r="CM5">
        <v>1.2</v>
      </c>
      <c r="CN5">
        <v>221</v>
      </c>
      <c r="CO5">
        <v>34.799999999999997</v>
      </c>
      <c r="CP5">
        <v>4.3873815461346641</v>
      </c>
      <c r="CQ5">
        <v>4.358456299659478</v>
      </c>
      <c r="CR5">
        <v>17593.400000000001</v>
      </c>
      <c r="CS5">
        <v>19199</v>
      </c>
      <c r="CT5">
        <v>135</v>
      </c>
      <c r="CU5">
        <v>132</v>
      </c>
      <c r="CV5">
        <v>530955</v>
      </c>
      <c r="CW5">
        <v>572220</v>
      </c>
      <c r="CX5">
        <v>88</v>
      </c>
      <c r="CY5">
        <v>39</v>
      </c>
      <c r="CZ5">
        <v>1056</v>
      </c>
      <c r="DA5">
        <v>1599</v>
      </c>
      <c r="DB5">
        <v>34</v>
      </c>
      <c r="DC5">
        <v>21</v>
      </c>
      <c r="DD5">
        <v>2210</v>
      </c>
      <c r="DE5">
        <v>609</v>
      </c>
      <c r="DF5">
        <v>133.22219451371572</v>
      </c>
      <c r="DG5">
        <v>130.40363223609535</v>
      </c>
      <c r="DH5">
        <v>534221</v>
      </c>
      <c r="DI5">
        <v>574428</v>
      </c>
      <c r="DJ5">
        <v>4066</v>
      </c>
      <c r="DK5">
        <v>4468</v>
      </c>
      <c r="DL5">
        <v>4066</v>
      </c>
      <c r="DM5">
        <v>4468</v>
      </c>
      <c r="DN5">
        <v>4.3854156419085104</v>
      </c>
      <c r="DO5">
        <v>4.3456132497761866</v>
      </c>
      <c r="DP5">
        <v>17831.100000000002</v>
      </c>
      <c r="DQ5">
        <v>19416.2</v>
      </c>
      <c r="DR5">
        <v>133.36817511067389</v>
      </c>
      <c r="DS5">
        <v>130.33102059086841</v>
      </c>
      <c r="DT5">
        <v>542275</v>
      </c>
      <c r="DU5">
        <v>582319</v>
      </c>
      <c r="DV5">
        <v>1375</v>
      </c>
      <c r="DW5">
        <v>1400</v>
      </c>
      <c r="DX5">
        <v>1375</v>
      </c>
      <c r="DY5">
        <v>1400</v>
      </c>
      <c r="DZ5">
        <v>113</v>
      </c>
      <c r="EA5">
        <v>103</v>
      </c>
      <c r="EB5">
        <v>113</v>
      </c>
      <c r="EC5">
        <v>103</v>
      </c>
      <c r="ED5">
        <v>5</v>
      </c>
      <c r="EE5">
        <v>2</v>
      </c>
      <c r="EF5">
        <v>5</v>
      </c>
      <c r="EG5">
        <v>2</v>
      </c>
      <c r="EH5">
        <v>1493</v>
      </c>
      <c r="EI5">
        <v>1505</v>
      </c>
      <c r="EJ5">
        <v>1493</v>
      </c>
      <c r="EK5">
        <v>1505</v>
      </c>
      <c r="EL5">
        <v>3.1</v>
      </c>
      <c r="EM5">
        <v>3.1</v>
      </c>
      <c r="EN5">
        <v>4262.5</v>
      </c>
      <c r="EO5">
        <v>4340</v>
      </c>
      <c r="EP5">
        <v>3.3</v>
      </c>
      <c r="EQ5">
        <v>3.5</v>
      </c>
      <c r="ER5">
        <v>372.9</v>
      </c>
      <c r="ES5">
        <v>360.5</v>
      </c>
      <c r="ET5">
        <v>5</v>
      </c>
      <c r="EU5">
        <v>1</v>
      </c>
      <c r="EV5">
        <v>25</v>
      </c>
      <c r="EW5">
        <v>2</v>
      </c>
      <c r="EX5">
        <v>3.1215003348961821</v>
      </c>
      <c r="EY5">
        <v>3.1245847176079735</v>
      </c>
      <c r="EZ5">
        <v>4660.3999999999996</v>
      </c>
      <c r="FA5">
        <v>4702.5</v>
      </c>
      <c r="FB5">
        <v>85</v>
      </c>
      <c r="FC5">
        <v>85</v>
      </c>
      <c r="FD5">
        <v>116875</v>
      </c>
      <c r="FE5">
        <v>119000</v>
      </c>
      <c r="FF5">
        <v>70</v>
      </c>
      <c r="FG5">
        <v>72</v>
      </c>
      <c r="FH5">
        <v>7910</v>
      </c>
      <c r="FI5">
        <v>7416</v>
      </c>
      <c r="FJ5">
        <v>85</v>
      </c>
      <c r="FK5">
        <v>8</v>
      </c>
      <c r="FL5">
        <v>425</v>
      </c>
      <c r="FM5">
        <v>16</v>
      </c>
      <c r="FN5">
        <v>83.864701942397858</v>
      </c>
      <c r="FO5">
        <v>84.007973421926906</v>
      </c>
      <c r="FP5">
        <v>125210</v>
      </c>
      <c r="FQ5">
        <v>126432</v>
      </c>
      <c r="FR5">
        <v>0</v>
      </c>
      <c r="FS5">
        <v>0</v>
      </c>
      <c r="FT5">
        <v>0</v>
      </c>
      <c r="FU5">
        <v>0</v>
      </c>
      <c r="FV5">
        <v>0</v>
      </c>
      <c r="FW5">
        <v>0</v>
      </c>
      <c r="FX5">
        <v>0</v>
      </c>
      <c r="FY5">
        <v>0</v>
      </c>
      <c r="FZ5">
        <v>0</v>
      </c>
      <c r="GA5">
        <v>0</v>
      </c>
      <c r="GB5">
        <v>0</v>
      </c>
      <c r="GC5">
        <v>0</v>
      </c>
      <c r="GD5">
        <v>5360</v>
      </c>
      <c r="GE5">
        <v>5791</v>
      </c>
      <c r="GF5">
        <v>5360</v>
      </c>
      <c r="GG5">
        <v>5791</v>
      </c>
      <c r="GH5">
        <v>21791.3</v>
      </c>
      <c r="GI5">
        <v>23621.200000000001</v>
      </c>
      <c r="GJ5">
        <v>655734</v>
      </c>
      <c r="GK5">
        <v>698892</v>
      </c>
      <c r="GL5">
        <v>126</v>
      </c>
      <c r="GM5">
        <v>149</v>
      </c>
      <c r="GN5">
        <v>126</v>
      </c>
      <c r="GO5">
        <v>149</v>
      </c>
      <c r="GP5">
        <v>446.09999999999997</v>
      </c>
      <c r="GQ5">
        <v>457.7</v>
      </c>
      <c r="GR5">
        <v>9050</v>
      </c>
      <c r="GS5">
        <v>9190</v>
      </c>
      <c r="GT5">
        <v>5486</v>
      </c>
      <c r="GU5">
        <v>5940</v>
      </c>
      <c r="GV5">
        <v>5486</v>
      </c>
      <c r="GW5">
        <v>5940</v>
      </c>
      <c r="GX5">
        <v>22237.399999999998</v>
      </c>
      <c r="GY5">
        <v>24078.9</v>
      </c>
      <c r="GZ5">
        <v>664784</v>
      </c>
      <c r="HA5">
        <v>708082</v>
      </c>
      <c r="HB5">
        <v>73</v>
      </c>
      <c r="HC5">
        <v>33</v>
      </c>
      <c r="HD5">
        <v>73</v>
      </c>
      <c r="HE5">
        <v>33</v>
      </c>
      <c r="HF5">
        <v>254.1</v>
      </c>
      <c r="HG5">
        <v>39.799999999999997</v>
      </c>
      <c r="HH5">
        <v>2701</v>
      </c>
      <c r="HI5">
        <v>669</v>
      </c>
      <c r="HJ5">
        <v>22491.5</v>
      </c>
      <c r="HK5">
        <v>24118.7</v>
      </c>
      <c r="HL5">
        <v>667485</v>
      </c>
      <c r="HM5">
        <v>708751</v>
      </c>
    </row>
    <row r="6" spans="1:221">
      <c r="A6" t="s">
        <v>489</v>
      </c>
      <c r="B6" t="s">
        <v>496</v>
      </c>
      <c r="C6" t="s">
        <v>1262</v>
      </c>
      <c r="D6">
        <v>199102</v>
      </c>
      <c r="E6">
        <v>2</v>
      </c>
      <c r="F6">
        <v>1941</v>
      </c>
      <c r="G6">
        <v>2107</v>
      </c>
      <c r="H6">
        <v>2</v>
      </c>
      <c r="I6">
        <v>2</v>
      </c>
      <c r="J6">
        <v>1939</v>
      </c>
      <c r="K6">
        <v>2105</v>
      </c>
      <c r="L6">
        <v>120</v>
      </c>
      <c r="N6">
        <v>1939</v>
      </c>
      <c r="O6">
        <v>2105</v>
      </c>
      <c r="P6">
        <v>1939</v>
      </c>
      <c r="Q6">
        <v>2105</v>
      </c>
      <c r="R6">
        <v>21</v>
      </c>
      <c r="S6">
        <v>0</v>
      </c>
      <c r="T6">
        <v>21</v>
      </c>
      <c r="U6">
        <v>0</v>
      </c>
      <c r="V6">
        <v>0</v>
      </c>
      <c r="W6">
        <v>0</v>
      </c>
      <c r="X6">
        <v>0</v>
      </c>
      <c r="Y6">
        <v>0</v>
      </c>
      <c r="Z6">
        <v>1</v>
      </c>
      <c r="AA6">
        <v>0</v>
      </c>
      <c r="AB6">
        <v>1</v>
      </c>
      <c r="AC6">
        <v>0</v>
      </c>
      <c r="AD6">
        <v>22</v>
      </c>
      <c r="AE6">
        <v>0</v>
      </c>
      <c r="AF6">
        <v>22</v>
      </c>
      <c r="AG6">
        <v>0</v>
      </c>
      <c r="AH6">
        <v>4.9000000000000004</v>
      </c>
      <c r="AI6">
        <v>0</v>
      </c>
      <c r="AJ6">
        <v>102.9</v>
      </c>
      <c r="AK6">
        <v>0</v>
      </c>
      <c r="AL6">
        <v>0</v>
      </c>
      <c r="AM6">
        <v>0</v>
      </c>
      <c r="AN6">
        <v>0</v>
      </c>
      <c r="AO6">
        <v>0</v>
      </c>
      <c r="AP6">
        <v>5</v>
      </c>
      <c r="AQ6">
        <v>0</v>
      </c>
      <c r="AR6">
        <v>5</v>
      </c>
      <c r="AS6">
        <v>0</v>
      </c>
      <c r="AT6">
        <v>4.9045454545454552</v>
      </c>
      <c r="AU6">
        <v>0</v>
      </c>
      <c r="AV6">
        <v>107.90000000000002</v>
      </c>
      <c r="AW6">
        <v>0</v>
      </c>
      <c r="AX6">
        <v>146</v>
      </c>
      <c r="AY6">
        <v>0</v>
      </c>
      <c r="AZ6">
        <v>3066</v>
      </c>
      <c r="BA6">
        <v>0</v>
      </c>
      <c r="BB6">
        <v>0</v>
      </c>
      <c r="BC6">
        <v>0</v>
      </c>
      <c r="BD6">
        <v>0</v>
      </c>
      <c r="BE6">
        <v>0</v>
      </c>
      <c r="BF6">
        <v>174</v>
      </c>
      <c r="BG6">
        <v>0</v>
      </c>
      <c r="BH6">
        <v>174</v>
      </c>
      <c r="BI6">
        <v>0</v>
      </c>
      <c r="BJ6">
        <v>147.27272727272728</v>
      </c>
      <c r="BK6">
        <v>0</v>
      </c>
      <c r="BL6">
        <v>3240</v>
      </c>
      <c r="BM6">
        <v>0</v>
      </c>
      <c r="BN6">
        <v>1257</v>
      </c>
      <c r="BO6">
        <v>1389</v>
      </c>
      <c r="BP6">
        <v>1257</v>
      </c>
      <c r="BQ6">
        <v>1389</v>
      </c>
      <c r="BR6">
        <v>5</v>
      </c>
      <c r="BS6">
        <v>5</v>
      </c>
      <c r="BT6">
        <v>5</v>
      </c>
      <c r="BU6">
        <v>5</v>
      </c>
      <c r="BV6">
        <v>6</v>
      </c>
      <c r="BW6">
        <v>0</v>
      </c>
      <c r="BX6">
        <v>6</v>
      </c>
      <c r="BY6">
        <v>0</v>
      </c>
      <c r="BZ6">
        <v>1268</v>
      </c>
      <c r="CA6">
        <v>1394</v>
      </c>
      <c r="CB6">
        <v>1268</v>
      </c>
      <c r="CC6">
        <v>1394</v>
      </c>
      <c r="CD6">
        <v>5</v>
      </c>
      <c r="CE6">
        <v>4.9000000000000004</v>
      </c>
      <c r="CF6">
        <v>6285</v>
      </c>
      <c r="CG6">
        <v>6806.1</v>
      </c>
      <c r="CH6">
        <v>6.2</v>
      </c>
      <c r="CI6">
        <v>6.9</v>
      </c>
      <c r="CJ6">
        <v>31</v>
      </c>
      <c r="CK6">
        <v>34.5</v>
      </c>
      <c r="CL6">
        <v>5.8</v>
      </c>
      <c r="CM6">
        <v>0</v>
      </c>
      <c r="CN6">
        <v>34.799999999999997</v>
      </c>
      <c r="CO6">
        <v>0</v>
      </c>
      <c r="CP6">
        <v>5.0085173501577289</v>
      </c>
      <c r="CQ6">
        <v>4.9071736011477762</v>
      </c>
      <c r="CR6">
        <v>6350.8</v>
      </c>
      <c r="CS6">
        <v>6840.6</v>
      </c>
      <c r="CT6">
        <v>139</v>
      </c>
      <c r="CU6">
        <v>136</v>
      </c>
      <c r="CV6">
        <v>174723</v>
      </c>
      <c r="CW6">
        <v>188904</v>
      </c>
      <c r="CX6">
        <v>141</v>
      </c>
      <c r="CY6">
        <v>146</v>
      </c>
      <c r="CZ6">
        <v>705</v>
      </c>
      <c r="DA6">
        <v>730</v>
      </c>
      <c r="DB6">
        <v>128</v>
      </c>
      <c r="DC6">
        <v>0</v>
      </c>
      <c r="DD6">
        <v>768</v>
      </c>
      <c r="DE6">
        <v>0</v>
      </c>
      <c r="DF6">
        <v>138.9558359621451</v>
      </c>
      <c r="DG6">
        <v>136.03586800573888</v>
      </c>
      <c r="DH6">
        <v>176196</v>
      </c>
      <c r="DI6">
        <v>189634</v>
      </c>
      <c r="DJ6">
        <v>1290</v>
      </c>
      <c r="DK6">
        <v>1394</v>
      </c>
      <c r="DL6">
        <v>1290</v>
      </c>
      <c r="DM6">
        <v>1394</v>
      </c>
      <c r="DN6">
        <v>5.0067441860465118</v>
      </c>
      <c r="DO6">
        <v>4.9071736011477762</v>
      </c>
      <c r="DP6">
        <v>6458.7</v>
      </c>
      <c r="DQ6">
        <v>6840.6</v>
      </c>
      <c r="DR6">
        <v>139.09767441860464</v>
      </c>
      <c r="DS6">
        <v>136.03586800573888</v>
      </c>
      <c r="DT6">
        <v>179436</v>
      </c>
      <c r="DU6">
        <v>189634</v>
      </c>
      <c r="DV6">
        <v>568</v>
      </c>
      <c r="DW6">
        <v>630</v>
      </c>
      <c r="DX6">
        <v>568</v>
      </c>
      <c r="DY6">
        <v>630</v>
      </c>
      <c r="DZ6">
        <v>73</v>
      </c>
      <c r="EA6">
        <v>81</v>
      </c>
      <c r="EB6">
        <v>73</v>
      </c>
      <c r="EC6">
        <v>81</v>
      </c>
      <c r="ED6">
        <v>5</v>
      </c>
      <c r="EE6">
        <v>0</v>
      </c>
      <c r="EF6">
        <v>5</v>
      </c>
      <c r="EG6">
        <v>0</v>
      </c>
      <c r="EH6">
        <v>646</v>
      </c>
      <c r="EI6">
        <v>711</v>
      </c>
      <c r="EJ6">
        <v>646</v>
      </c>
      <c r="EK6">
        <v>711</v>
      </c>
      <c r="EL6">
        <v>3.7</v>
      </c>
      <c r="EM6">
        <v>3.7</v>
      </c>
      <c r="EN6">
        <v>2101.6</v>
      </c>
      <c r="EO6">
        <v>2331</v>
      </c>
      <c r="EP6">
        <v>4</v>
      </c>
      <c r="EQ6">
        <v>4.0999999999999996</v>
      </c>
      <c r="ER6">
        <v>292</v>
      </c>
      <c r="ES6">
        <v>332.09999999999997</v>
      </c>
      <c r="ET6">
        <v>7.6</v>
      </c>
      <c r="EU6">
        <v>0</v>
      </c>
      <c r="EV6">
        <v>38</v>
      </c>
      <c r="EW6">
        <v>0</v>
      </c>
      <c r="EX6">
        <v>3.7640866873065013</v>
      </c>
      <c r="EY6">
        <v>3.7455696202531645</v>
      </c>
      <c r="EZ6">
        <v>2431.6</v>
      </c>
      <c r="FA6">
        <v>2663.1</v>
      </c>
      <c r="FB6">
        <v>101</v>
      </c>
      <c r="FC6">
        <v>99</v>
      </c>
      <c r="FD6">
        <v>57368</v>
      </c>
      <c r="FE6">
        <v>62370</v>
      </c>
      <c r="FF6">
        <v>69</v>
      </c>
      <c r="FG6">
        <v>74</v>
      </c>
      <c r="FH6">
        <v>5037</v>
      </c>
      <c r="FI6">
        <v>5994</v>
      </c>
      <c r="FJ6">
        <v>108</v>
      </c>
      <c r="FK6">
        <v>0</v>
      </c>
      <c r="FL6">
        <v>540</v>
      </c>
      <c r="FM6">
        <v>0</v>
      </c>
      <c r="FN6">
        <v>97.438080495356033</v>
      </c>
      <c r="FO6">
        <v>96.151898734177209</v>
      </c>
      <c r="FP6">
        <v>62945</v>
      </c>
      <c r="FQ6">
        <v>68364</v>
      </c>
      <c r="FR6">
        <v>3</v>
      </c>
      <c r="FS6">
        <v>0</v>
      </c>
      <c r="FT6">
        <v>3</v>
      </c>
      <c r="FU6">
        <v>0</v>
      </c>
      <c r="FV6">
        <v>7.8</v>
      </c>
      <c r="FW6">
        <v>0</v>
      </c>
      <c r="FX6">
        <v>23.4</v>
      </c>
      <c r="FY6">
        <v>0</v>
      </c>
      <c r="FZ6">
        <v>137.69999999999999</v>
      </c>
      <c r="GA6">
        <v>0</v>
      </c>
      <c r="GB6">
        <v>413.09999999999997</v>
      </c>
      <c r="GC6">
        <v>0</v>
      </c>
      <c r="GD6">
        <v>1846</v>
      </c>
      <c r="GE6">
        <v>2019</v>
      </c>
      <c r="GF6">
        <v>1846</v>
      </c>
      <c r="GG6">
        <v>2019</v>
      </c>
      <c r="GH6">
        <v>8489.5</v>
      </c>
      <c r="GI6">
        <v>9137.1</v>
      </c>
      <c r="GJ6">
        <v>235157</v>
      </c>
      <c r="GK6">
        <v>251274</v>
      </c>
      <c r="GL6">
        <v>78</v>
      </c>
      <c r="GM6">
        <v>86</v>
      </c>
      <c r="GN6">
        <v>78</v>
      </c>
      <c r="GO6">
        <v>86</v>
      </c>
      <c r="GP6">
        <v>323</v>
      </c>
      <c r="GQ6">
        <v>366.59999999999997</v>
      </c>
      <c r="GR6">
        <v>5742</v>
      </c>
      <c r="GS6">
        <v>6724</v>
      </c>
      <c r="GT6">
        <v>1924</v>
      </c>
      <c r="GU6">
        <v>2105</v>
      </c>
      <c r="GV6">
        <v>1924</v>
      </c>
      <c r="GW6">
        <v>2105</v>
      </c>
      <c r="GX6">
        <v>8812.5</v>
      </c>
      <c r="GY6">
        <v>9503.7000000000007</v>
      </c>
      <c r="GZ6">
        <v>240899</v>
      </c>
      <c r="HA6">
        <v>257998</v>
      </c>
      <c r="HB6">
        <v>12</v>
      </c>
      <c r="HC6">
        <v>0</v>
      </c>
      <c r="HD6">
        <v>12</v>
      </c>
      <c r="HE6">
        <v>0</v>
      </c>
      <c r="HF6">
        <v>77.8</v>
      </c>
      <c r="HG6">
        <v>0</v>
      </c>
      <c r="HH6">
        <v>1482</v>
      </c>
      <c r="HI6">
        <v>0</v>
      </c>
      <c r="HJ6">
        <v>8913.6999999999989</v>
      </c>
      <c r="HK6">
        <v>9503.7000000000007</v>
      </c>
      <c r="HL6">
        <v>242794.1</v>
      </c>
      <c r="HM6">
        <v>257998</v>
      </c>
    </row>
    <row r="7" spans="1:221">
      <c r="A7" t="s">
        <v>489</v>
      </c>
      <c r="B7" t="s">
        <v>494</v>
      </c>
      <c r="D7">
        <v>198464</v>
      </c>
      <c r="E7">
        <v>2</v>
      </c>
      <c r="F7">
        <v>5173</v>
      </c>
      <c r="G7">
        <v>5101</v>
      </c>
      <c r="H7">
        <v>155</v>
      </c>
      <c r="I7">
        <v>162</v>
      </c>
      <c r="J7">
        <v>5018</v>
      </c>
      <c r="K7">
        <v>4939</v>
      </c>
      <c r="L7">
        <v>120</v>
      </c>
      <c r="N7">
        <v>5018</v>
      </c>
      <c r="O7">
        <v>4939</v>
      </c>
      <c r="P7">
        <v>5018</v>
      </c>
      <c r="Q7">
        <v>4939</v>
      </c>
      <c r="R7">
        <v>14</v>
      </c>
      <c r="S7">
        <v>13</v>
      </c>
      <c r="T7">
        <v>14</v>
      </c>
      <c r="U7">
        <v>13</v>
      </c>
      <c r="V7">
        <v>1</v>
      </c>
      <c r="W7">
        <v>0</v>
      </c>
      <c r="X7">
        <v>1</v>
      </c>
      <c r="Y7">
        <v>0</v>
      </c>
      <c r="Z7">
        <v>0</v>
      </c>
      <c r="AA7">
        <v>0</v>
      </c>
      <c r="AB7">
        <v>0</v>
      </c>
      <c r="AC7">
        <v>0</v>
      </c>
      <c r="AD7">
        <v>15</v>
      </c>
      <c r="AE7">
        <v>13</v>
      </c>
      <c r="AF7">
        <v>15</v>
      </c>
      <c r="AG7">
        <v>13</v>
      </c>
      <c r="AH7">
        <v>3.9</v>
      </c>
      <c r="AI7">
        <v>4</v>
      </c>
      <c r="AJ7">
        <v>54.6</v>
      </c>
      <c r="AK7">
        <v>52</v>
      </c>
      <c r="AL7">
        <v>6</v>
      </c>
      <c r="AM7">
        <v>0</v>
      </c>
      <c r="AN7">
        <v>6</v>
      </c>
      <c r="AO7">
        <v>0</v>
      </c>
      <c r="AP7">
        <v>0</v>
      </c>
      <c r="AQ7">
        <v>0</v>
      </c>
      <c r="AR7">
        <v>0</v>
      </c>
      <c r="AS7">
        <v>0</v>
      </c>
      <c r="AT7">
        <v>4.04</v>
      </c>
      <c r="AU7">
        <v>4</v>
      </c>
      <c r="AV7">
        <v>60.6</v>
      </c>
      <c r="AW7">
        <v>52</v>
      </c>
      <c r="AX7">
        <v>121</v>
      </c>
      <c r="AY7">
        <v>123</v>
      </c>
      <c r="AZ7">
        <v>1694</v>
      </c>
      <c r="BA7">
        <v>1599</v>
      </c>
      <c r="BB7">
        <v>56</v>
      </c>
      <c r="BC7">
        <v>0</v>
      </c>
      <c r="BD7">
        <v>56</v>
      </c>
      <c r="BE7">
        <v>0</v>
      </c>
      <c r="BF7">
        <v>0</v>
      </c>
      <c r="BG7">
        <v>0</v>
      </c>
      <c r="BH7">
        <v>0</v>
      </c>
      <c r="BI7">
        <v>0</v>
      </c>
      <c r="BJ7">
        <v>116.66666666666667</v>
      </c>
      <c r="BK7">
        <v>123</v>
      </c>
      <c r="BL7">
        <v>1750</v>
      </c>
      <c r="BM7">
        <v>1599</v>
      </c>
      <c r="BN7">
        <v>3141</v>
      </c>
      <c r="BO7">
        <v>3008</v>
      </c>
      <c r="BP7">
        <v>3141</v>
      </c>
      <c r="BQ7">
        <v>3008</v>
      </c>
      <c r="BR7">
        <v>37</v>
      </c>
      <c r="BS7">
        <v>39</v>
      </c>
      <c r="BT7">
        <v>37</v>
      </c>
      <c r="BU7">
        <v>39</v>
      </c>
      <c r="BV7">
        <v>15</v>
      </c>
      <c r="BW7">
        <v>1</v>
      </c>
      <c r="BX7">
        <v>15</v>
      </c>
      <c r="BY7">
        <v>1</v>
      </c>
      <c r="BZ7">
        <v>3193</v>
      </c>
      <c r="CA7">
        <v>3048</v>
      </c>
      <c r="CB7">
        <v>3193</v>
      </c>
      <c r="CC7">
        <v>3048</v>
      </c>
      <c r="CD7">
        <v>4.8</v>
      </c>
      <c r="CE7">
        <v>4.7</v>
      </c>
      <c r="CF7">
        <v>15076.8</v>
      </c>
      <c r="CG7">
        <v>14137.6</v>
      </c>
      <c r="CH7">
        <v>5.0999999999999996</v>
      </c>
      <c r="CI7">
        <v>4.7</v>
      </c>
      <c r="CJ7">
        <v>188.7</v>
      </c>
      <c r="CK7">
        <v>183.3</v>
      </c>
      <c r="CL7">
        <v>5.7</v>
      </c>
      <c r="CM7">
        <v>0</v>
      </c>
      <c r="CN7">
        <v>85.5</v>
      </c>
      <c r="CO7">
        <v>0</v>
      </c>
      <c r="CP7">
        <v>4.8077043532727846</v>
      </c>
      <c r="CQ7">
        <v>4.6984580052493436</v>
      </c>
      <c r="CR7">
        <v>15351.000000000002</v>
      </c>
      <c r="CS7">
        <v>14320.9</v>
      </c>
      <c r="CT7">
        <v>133</v>
      </c>
      <c r="CU7">
        <v>132</v>
      </c>
      <c r="CV7">
        <v>417753</v>
      </c>
      <c r="CW7">
        <v>397056</v>
      </c>
      <c r="CX7">
        <v>82</v>
      </c>
      <c r="CY7">
        <v>67</v>
      </c>
      <c r="CZ7">
        <v>3034</v>
      </c>
      <c r="DA7">
        <v>2613</v>
      </c>
      <c r="DB7">
        <v>137</v>
      </c>
      <c r="DC7">
        <v>128</v>
      </c>
      <c r="DD7">
        <v>2055</v>
      </c>
      <c r="DE7">
        <v>128</v>
      </c>
      <c r="DF7">
        <v>132.4278108362042</v>
      </c>
      <c r="DG7">
        <v>131.16699475065616</v>
      </c>
      <c r="DH7">
        <v>422842</v>
      </c>
      <c r="DI7">
        <v>399797</v>
      </c>
      <c r="DJ7">
        <v>3208</v>
      </c>
      <c r="DK7">
        <v>3061</v>
      </c>
      <c r="DL7">
        <v>3208</v>
      </c>
      <c r="DM7">
        <v>3061</v>
      </c>
      <c r="DN7">
        <v>4.8041147132169586</v>
      </c>
      <c r="DO7">
        <v>4.6954916693890887</v>
      </c>
      <c r="DP7">
        <v>15411.600000000004</v>
      </c>
      <c r="DQ7">
        <v>14372.9</v>
      </c>
      <c r="DR7">
        <v>132.35411471321694</v>
      </c>
      <c r="DS7">
        <v>131.13230970271152</v>
      </c>
      <c r="DT7">
        <v>424591.99999999994</v>
      </c>
      <c r="DU7">
        <v>401396</v>
      </c>
      <c r="DV7">
        <v>1403</v>
      </c>
      <c r="DW7">
        <v>1420</v>
      </c>
      <c r="DX7">
        <v>1403</v>
      </c>
      <c r="DY7">
        <v>1420</v>
      </c>
      <c r="DZ7">
        <v>394</v>
      </c>
      <c r="EA7">
        <v>458</v>
      </c>
      <c r="EB7">
        <v>394</v>
      </c>
      <c r="EC7">
        <v>458</v>
      </c>
      <c r="ED7">
        <v>7</v>
      </c>
      <c r="EE7">
        <v>0</v>
      </c>
      <c r="EF7">
        <v>7</v>
      </c>
      <c r="EG7">
        <v>0</v>
      </c>
      <c r="EH7">
        <v>1804</v>
      </c>
      <c r="EI7">
        <v>1878</v>
      </c>
      <c r="EJ7">
        <v>1804</v>
      </c>
      <c r="EK7">
        <v>1878</v>
      </c>
      <c r="EL7">
        <v>3.5</v>
      </c>
      <c r="EM7">
        <v>3.5</v>
      </c>
      <c r="EN7">
        <v>4910.5</v>
      </c>
      <c r="EO7">
        <v>4970</v>
      </c>
      <c r="EP7">
        <v>4.2</v>
      </c>
      <c r="EQ7">
        <v>4.0999999999999996</v>
      </c>
      <c r="ER7">
        <v>1654.8000000000002</v>
      </c>
      <c r="ES7">
        <v>1877.7999999999997</v>
      </c>
      <c r="ET7">
        <v>4.5999999999999996</v>
      </c>
      <c r="EU7">
        <v>0</v>
      </c>
      <c r="EV7">
        <v>32.199999999999996</v>
      </c>
      <c r="EW7">
        <v>0</v>
      </c>
      <c r="EX7">
        <v>3.6571507760532151</v>
      </c>
      <c r="EY7">
        <v>3.6463258785942489</v>
      </c>
      <c r="EZ7">
        <v>6597.5</v>
      </c>
      <c r="FA7">
        <v>6847.7999999999993</v>
      </c>
      <c r="FB7">
        <v>90</v>
      </c>
      <c r="FC7">
        <v>89</v>
      </c>
      <c r="FD7">
        <v>126270</v>
      </c>
      <c r="FE7">
        <v>126380</v>
      </c>
      <c r="FF7">
        <v>71</v>
      </c>
      <c r="FG7">
        <v>71</v>
      </c>
      <c r="FH7">
        <v>27974</v>
      </c>
      <c r="FI7">
        <v>32518</v>
      </c>
      <c r="FJ7">
        <v>99</v>
      </c>
      <c r="FK7">
        <v>0</v>
      </c>
      <c r="FL7">
        <v>693</v>
      </c>
      <c r="FM7">
        <v>0</v>
      </c>
      <c r="FN7">
        <v>85.88525498891353</v>
      </c>
      <c r="FO7">
        <v>84.610223642172528</v>
      </c>
      <c r="FP7">
        <v>154937</v>
      </c>
      <c r="FQ7">
        <v>158898</v>
      </c>
      <c r="FR7">
        <v>6</v>
      </c>
      <c r="FS7">
        <v>0</v>
      </c>
      <c r="FT7">
        <v>6</v>
      </c>
      <c r="FU7">
        <v>0</v>
      </c>
      <c r="FV7">
        <v>6.1</v>
      </c>
      <c r="FW7">
        <v>0</v>
      </c>
      <c r="FX7">
        <v>36.599999999999994</v>
      </c>
      <c r="FY7">
        <v>0</v>
      </c>
      <c r="FZ7">
        <v>81.5</v>
      </c>
      <c r="GA7">
        <v>0</v>
      </c>
      <c r="GB7">
        <v>489</v>
      </c>
      <c r="GC7">
        <v>0</v>
      </c>
      <c r="GD7">
        <v>4558</v>
      </c>
      <c r="GE7">
        <v>4441</v>
      </c>
      <c r="GF7">
        <v>4558</v>
      </c>
      <c r="GG7">
        <v>4441</v>
      </c>
      <c r="GH7">
        <v>20041.900000000001</v>
      </c>
      <c r="GI7">
        <v>19159.599999999999</v>
      </c>
      <c r="GJ7">
        <v>545717</v>
      </c>
      <c r="GK7">
        <v>525035</v>
      </c>
      <c r="GL7">
        <v>432</v>
      </c>
      <c r="GM7">
        <v>497</v>
      </c>
      <c r="GN7">
        <v>432</v>
      </c>
      <c r="GO7">
        <v>497</v>
      </c>
      <c r="GP7">
        <v>1849.5000000000002</v>
      </c>
      <c r="GQ7">
        <v>2061.1</v>
      </c>
      <c r="GR7">
        <v>31064</v>
      </c>
      <c r="GS7">
        <v>35131</v>
      </c>
      <c r="GT7">
        <v>4990</v>
      </c>
      <c r="GU7">
        <v>4938</v>
      </c>
      <c r="GV7">
        <v>4990</v>
      </c>
      <c r="GW7">
        <v>4938</v>
      </c>
      <c r="GX7">
        <v>21891.4</v>
      </c>
      <c r="GY7">
        <v>21220.699999999997</v>
      </c>
      <c r="GZ7">
        <v>576781</v>
      </c>
      <c r="HA7">
        <v>560166</v>
      </c>
      <c r="HB7">
        <v>22</v>
      </c>
      <c r="HC7">
        <v>1</v>
      </c>
      <c r="HD7">
        <v>22</v>
      </c>
      <c r="HE7">
        <v>1</v>
      </c>
      <c r="HF7">
        <v>117.69999999999999</v>
      </c>
      <c r="HG7">
        <v>0</v>
      </c>
      <c r="HH7">
        <v>2748</v>
      </c>
      <c r="HI7">
        <v>128</v>
      </c>
      <c r="HJ7">
        <v>22045.700000000004</v>
      </c>
      <c r="HK7">
        <v>21220.699999999997</v>
      </c>
      <c r="HL7">
        <v>580018</v>
      </c>
      <c r="HM7">
        <v>560294</v>
      </c>
    </row>
    <row r="8" spans="1:221">
      <c r="A8" t="s">
        <v>489</v>
      </c>
      <c r="B8" t="s">
        <v>499</v>
      </c>
      <c r="D8">
        <v>200004</v>
      </c>
      <c r="E8">
        <v>3</v>
      </c>
      <c r="F8">
        <v>2217</v>
      </c>
      <c r="G8">
        <v>2337</v>
      </c>
      <c r="H8">
        <v>95</v>
      </c>
      <c r="I8">
        <v>85</v>
      </c>
      <c r="J8">
        <v>2122</v>
      </c>
      <c r="K8">
        <v>2252</v>
      </c>
      <c r="L8">
        <v>120</v>
      </c>
      <c r="N8">
        <v>2122</v>
      </c>
      <c r="O8">
        <v>2252</v>
      </c>
      <c r="P8">
        <v>2122</v>
      </c>
      <c r="Q8">
        <v>2252</v>
      </c>
      <c r="R8">
        <v>5</v>
      </c>
      <c r="S8">
        <v>0</v>
      </c>
      <c r="T8">
        <v>5</v>
      </c>
      <c r="U8">
        <v>0</v>
      </c>
      <c r="V8">
        <v>0</v>
      </c>
      <c r="W8">
        <v>0</v>
      </c>
      <c r="X8">
        <v>0</v>
      </c>
      <c r="Y8">
        <v>0</v>
      </c>
      <c r="Z8">
        <v>0</v>
      </c>
      <c r="AA8">
        <v>0</v>
      </c>
      <c r="AB8">
        <v>0</v>
      </c>
      <c r="AC8">
        <v>0</v>
      </c>
      <c r="AD8">
        <v>5</v>
      </c>
      <c r="AE8">
        <v>0</v>
      </c>
      <c r="AF8">
        <v>5</v>
      </c>
      <c r="AG8">
        <v>0</v>
      </c>
      <c r="AH8">
        <v>5</v>
      </c>
      <c r="AI8">
        <v>0</v>
      </c>
      <c r="AJ8">
        <v>25</v>
      </c>
      <c r="AK8">
        <v>0</v>
      </c>
      <c r="AL8">
        <v>0</v>
      </c>
      <c r="AM8">
        <v>0</v>
      </c>
      <c r="AN8">
        <v>0</v>
      </c>
      <c r="AO8">
        <v>0</v>
      </c>
      <c r="AP8">
        <v>0</v>
      </c>
      <c r="AQ8">
        <v>0</v>
      </c>
      <c r="AR8">
        <v>0</v>
      </c>
      <c r="AS8">
        <v>0</v>
      </c>
      <c r="AT8">
        <v>5</v>
      </c>
      <c r="AU8">
        <v>0</v>
      </c>
      <c r="AV8">
        <v>25</v>
      </c>
      <c r="AW8">
        <v>0</v>
      </c>
      <c r="AX8">
        <v>137</v>
      </c>
      <c r="AY8">
        <v>0</v>
      </c>
      <c r="AZ8">
        <v>685</v>
      </c>
      <c r="BA8">
        <v>0</v>
      </c>
      <c r="BB8">
        <v>0</v>
      </c>
      <c r="BC8">
        <v>0</v>
      </c>
      <c r="BD8">
        <v>0</v>
      </c>
      <c r="BE8">
        <v>0</v>
      </c>
      <c r="BF8">
        <v>0</v>
      </c>
      <c r="BG8">
        <v>0</v>
      </c>
      <c r="BH8">
        <v>0</v>
      </c>
      <c r="BI8">
        <v>0</v>
      </c>
      <c r="BJ8">
        <v>137</v>
      </c>
      <c r="BK8">
        <v>0</v>
      </c>
      <c r="BL8">
        <v>685</v>
      </c>
      <c r="BM8">
        <v>0</v>
      </c>
      <c r="BN8">
        <v>1186</v>
      </c>
      <c r="BO8">
        <v>1250</v>
      </c>
      <c r="BP8">
        <v>1186</v>
      </c>
      <c r="BQ8">
        <v>1250</v>
      </c>
      <c r="BR8">
        <v>8</v>
      </c>
      <c r="BS8">
        <v>10</v>
      </c>
      <c r="BT8">
        <v>8</v>
      </c>
      <c r="BU8">
        <v>10</v>
      </c>
      <c r="BV8">
        <v>1</v>
      </c>
      <c r="BW8">
        <v>0</v>
      </c>
      <c r="BX8">
        <v>1</v>
      </c>
      <c r="BY8">
        <v>0</v>
      </c>
      <c r="BZ8">
        <v>1195</v>
      </c>
      <c r="CA8">
        <v>1260</v>
      </c>
      <c r="CB8">
        <v>1195</v>
      </c>
      <c r="CC8">
        <v>1260</v>
      </c>
      <c r="CD8">
        <v>4.4000000000000004</v>
      </c>
      <c r="CE8">
        <v>4.4000000000000004</v>
      </c>
      <c r="CF8">
        <v>5218.4000000000005</v>
      </c>
      <c r="CG8">
        <v>5500</v>
      </c>
      <c r="CH8">
        <v>4.9000000000000004</v>
      </c>
      <c r="CI8">
        <v>4.0999999999999996</v>
      </c>
      <c r="CJ8">
        <v>39.200000000000003</v>
      </c>
      <c r="CK8">
        <v>41</v>
      </c>
      <c r="CL8">
        <v>6</v>
      </c>
      <c r="CM8">
        <v>0</v>
      </c>
      <c r="CN8">
        <v>6</v>
      </c>
      <c r="CO8">
        <v>0</v>
      </c>
      <c r="CP8">
        <v>4.4046861924686196</v>
      </c>
      <c r="CQ8">
        <v>4.397619047619048</v>
      </c>
      <c r="CR8">
        <v>5263.6</v>
      </c>
      <c r="CS8">
        <v>5541.0000000000009</v>
      </c>
      <c r="CT8">
        <v>128</v>
      </c>
      <c r="CU8">
        <v>126</v>
      </c>
      <c r="CV8">
        <v>151808</v>
      </c>
      <c r="CW8">
        <v>157500</v>
      </c>
      <c r="CX8">
        <v>43</v>
      </c>
      <c r="CY8">
        <v>46</v>
      </c>
      <c r="CZ8">
        <v>344</v>
      </c>
      <c r="DA8">
        <v>460</v>
      </c>
      <c r="DB8">
        <v>117</v>
      </c>
      <c r="DC8">
        <v>0</v>
      </c>
      <c r="DD8">
        <v>117</v>
      </c>
      <c r="DE8">
        <v>0</v>
      </c>
      <c r="DF8">
        <v>127.42175732217574</v>
      </c>
      <c r="DG8">
        <v>125.36507936507937</v>
      </c>
      <c r="DH8">
        <v>152269</v>
      </c>
      <c r="DI8">
        <v>157960</v>
      </c>
      <c r="DJ8">
        <v>1200</v>
      </c>
      <c r="DK8">
        <v>1260</v>
      </c>
      <c r="DL8">
        <v>1200</v>
      </c>
      <c r="DM8">
        <v>1260</v>
      </c>
      <c r="DN8">
        <v>4.4071666666666669</v>
      </c>
      <c r="DO8">
        <v>4.397619047619048</v>
      </c>
      <c r="DP8">
        <v>5288.6</v>
      </c>
      <c r="DQ8">
        <v>5541.0000000000009</v>
      </c>
      <c r="DR8">
        <v>127.46166666666667</v>
      </c>
      <c r="DS8">
        <v>125.36507936507937</v>
      </c>
      <c r="DT8">
        <v>152954</v>
      </c>
      <c r="DU8">
        <v>157960</v>
      </c>
      <c r="DV8">
        <v>650</v>
      </c>
      <c r="DW8">
        <v>704</v>
      </c>
      <c r="DX8">
        <v>650</v>
      </c>
      <c r="DY8">
        <v>704</v>
      </c>
      <c r="DZ8">
        <v>267</v>
      </c>
      <c r="EA8">
        <v>288</v>
      </c>
      <c r="EB8">
        <v>267</v>
      </c>
      <c r="EC8">
        <v>288</v>
      </c>
      <c r="ED8">
        <v>1</v>
      </c>
      <c r="EE8">
        <v>0</v>
      </c>
      <c r="EF8">
        <v>1</v>
      </c>
      <c r="EG8">
        <v>0</v>
      </c>
      <c r="EH8">
        <v>918</v>
      </c>
      <c r="EI8">
        <v>992</v>
      </c>
      <c r="EJ8">
        <v>918</v>
      </c>
      <c r="EK8">
        <v>992</v>
      </c>
      <c r="EL8">
        <v>3.1</v>
      </c>
      <c r="EM8">
        <v>3.2</v>
      </c>
      <c r="EN8">
        <v>2015</v>
      </c>
      <c r="EO8">
        <v>2252.8000000000002</v>
      </c>
      <c r="EP8">
        <v>3.5</v>
      </c>
      <c r="EQ8">
        <v>3.9</v>
      </c>
      <c r="ER8">
        <v>934.5</v>
      </c>
      <c r="ES8">
        <v>1123.2</v>
      </c>
      <c r="ET8">
        <v>2</v>
      </c>
      <c r="EU8">
        <v>0</v>
      </c>
      <c r="EV8">
        <v>2</v>
      </c>
      <c r="EW8">
        <v>0</v>
      </c>
      <c r="EX8">
        <v>3.2151416122004357</v>
      </c>
      <c r="EY8">
        <v>3.403225806451613</v>
      </c>
      <c r="EZ8">
        <v>2951.5</v>
      </c>
      <c r="FA8">
        <v>3376</v>
      </c>
      <c r="FB8">
        <v>80</v>
      </c>
      <c r="FC8">
        <v>80</v>
      </c>
      <c r="FD8">
        <v>52000</v>
      </c>
      <c r="FE8">
        <v>56320</v>
      </c>
      <c r="FF8">
        <v>54</v>
      </c>
      <c r="FG8">
        <v>56</v>
      </c>
      <c r="FH8">
        <v>14418</v>
      </c>
      <c r="FI8">
        <v>16128</v>
      </c>
      <c r="FJ8">
        <v>92</v>
      </c>
      <c r="FK8">
        <v>0</v>
      </c>
      <c r="FL8">
        <v>92</v>
      </c>
      <c r="FM8">
        <v>0</v>
      </c>
      <c r="FN8">
        <v>72.450980392156865</v>
      </c>
      <c r="FO8">
        <v>73.032258064516128</v>
      </c>
      <c r="FP8">
        <v>66510</v>
      </c>
      <c r="FQ8">
        <v>72448</v>
      </c>
      <c r="FR8">
        <v>4</v>
      </c>
      <c r="FS8">
        <v>0</v>
      </c>
      <c r="FT8">
        <v>4</v>
      </c>
      <c r="FU8">
        <v>0</v>
      </c>
      <c r="FV8">
        <v>8.6</v>
      </c>
      <c r="FW8">
        <v>0</v>
      </c>
      <c r="FX8">
        <v>34.4</v>
      </c>
      <c r="FY8">
        <v>0</v>
      </c>
      <c r="FZ8">
        <v>93.3</v>
      </c>
      <c r="GA8">
        <v>0</v>
      </c>
      <c r="GB8">
        <v>373.2</v>
      </c>
      <c r="GC8">
        <v>0</v>
      </c>
      <c r="GD8">
        <v>1841</v>
      </c>
      <c r="GE8">
        <v>1954</v>
      </c>
      <c r="GF8">
        <v>1841</v>
      </c>
      <c r="GG8">
        <v>1954</v>
      </c>
      <c r="GH8">
        <v>7258.4000000000005</v>
      </c>
      <c r="GI8">
        <v>7752.8</v>
      </c>
      <c r="GJ8">
        <v>204493</v>
      </c>
      <c r="GK8">
        <v>213820</v>
      </c>
      <c r="GL8">
        <v>275</v>
      </c>
      <c r="GM8">
        <v>298</v>
      </c>
      <c r="GN8">
        <v>275</v>
      </c>
      <c r="GO8">
        <v>298</v>
      </c>
      <c r="GP8">
        <v>973.7</v>
      </c>
      <c r="GQ8">
        <v>1164.2</v>
      </c>
      <c r="GR8">
        <v>14762</v>
      </c>
      <c r="GS8">
        <v>16588</v>
      </c>
      <c r="GT8">
        <v>2116</v>
      </c>
      <c r="GU8">
        <v>2252</v>
      </c>
      <c r="GV8">
        <v>2116</v>
      </c>
      <c r="GW8">
        <v>2252</v>
      </c>
      <c r="GX8">
        <v>8232.1</v>
      </c>
      <c r="GY8">
        <v>8917</v>
      </c>
      <c r="GZ8">
        <v>219255</v>
      </c>
      <c r="HA8">
        <v>230408</v>
      </c>
      <c r="HB8">
        <v>2</v>
      </c>
      <c r="HC8">
        <v>0</v>
      </c>
      <c r="HD8">
        <v>2</v>
      </c>
      <c r="HE8">
        <v>0</v>
      </c>
      <c r="HF8">
        <v>8</v>
      </c>
      <c r="HG8">
        <v>0</v>
      </c>
      <c r="HH8">
        <v>209</v>
      </c>
      <c r="HI8">
        <v>0</v>
      </c>
      <c r="HJ8">
        <v>8274.5</v>
      </c>
      <c r="HK8">
        <v>8917</v>
      </c>
      <c r="HL8">
        <v>219837.2</v>
      </c>
      <c r="HM8">
        <v>230408</v>
      </c>
    </row>
    <row r="9" spans="1:221">
      <c r="A9" t="s">
        <v>489</v>
      </c>
      <c r="B9" t="s">
        <v>498</v>
      </c>
      <c r="D9">
        <v>199218</v>
      </c>
      <c r="E9">
        <v>3</v>
      </c>
      <c r="F9">
        <v>3826</v>
      </c>
      <c r="G9">
        <v>3913</v>
      </c>
      <c r="H9">
        <v>53</v>
      </c>
      <c r="I9">
        <v>49</v>
      </c>
      <c r="J9">
        <v>3773</v>
      </c>
      <c r="K9">
        <v>3864</v>
      </c>
      <c r="L9">
        <v>120</v>
      </c>
      <c r="N9">
        <v>3773</v>
      </c>
      <c r="O9">
        <v>3864</v>
      </c>
      <c r="P9">
        <v>3773</v>
      </c>
      <c r="Q9">
        <v>3864</v>
      </c>
      <c r="R9">
        <v>13</v>
      </c>
      <c r="S9">
        <v>2</v>
      </c>
      <c r="T9">
        <v>13</v>
      </c>
      <c r="U9">
        <v>2</v>
      </c>
      <c r="V9">
        <v>0</v>
      </c>
      <c r="W9">
        <v>0</v>
      </c>
      <c r="X9">
        <v>0</v>
      </c>
      <c r="Y9">
        <v>0</v>
      </c>
      <c r="Z9">
        <v>0</v>
      </c>
      <c r="AA9">
        <v>0</v>
      </c>
      <c r="AB9">
        <v>0</v>
      </c>
      <c r="AC9">
        <v>0</v>
      </c>
      <c r="AD9">
        <v>13</v>
      </c>
      <c r="AE9">
        <v>2</v>
      </c>
      <c r="AF9">
        <v>13</v>
      </c>
      <c r="AG9">
        <v>2</v>
      </c>
      <c r="AH9">
        <v>3.7</v>
      </c>
      <c r="AI9">
        <v>3</v>
      </c>
      <c r="AJ9">
        <v>48.1</v>
      </c>
      <c r="AK9">
        <v>6</v>
      </c>
      <c r="AL9">
        <v>0</v>
      </c>
      <c r="AM9">
        <v>0</v>
      </c>
      <c r="AN9">
        <v>0</v>
      </c>
      <c r="AO9">
        <v>0</v>
      </c>
      <c r="AP9">
        <v>0</v>
      </c>
      <c r="AQ9">
        <v>0</v>
      </c>
      <c r="AR9">
        <v>0</v>
      </c>
      <c r="AS9">
        <v>0</v>
      </c>
      <c r="AT9">
        <v>3.7</v>
      </c>
      <c r="AU9">
        <v>3</v>
      </c>
      <c r="AV9">
        <v>48.1</v>
      </c>
      <c r="AW9">
        <v>6</v>
      </c>
      <c r="AX9">
        <v>140</v>
      </c>
      <c r="AY9">
        <v>130</v>
      </c>
      <c r="AZ9">
        <v>1820</v>
      </c>
      <c r="BA9">
        <v>260</v>
      </c>
      <c r="BB9">
        <v>0</v>
      </c>
      <c r="BC9">
        <v>0</v>
      </c>
      <c r="BD9">
        <v>0</v>
      </c>
      <c r="BE9">
        <v>0</v>
      </c>
      <c r="BF9">
        <v>0</v>
      </c>
      <c r="BG9">
        <v>0</v>
      </c>
      <c r="BH9">
        <v>0</v>
      </c>
      <c r="BI9">
        <v>0</v>
      </c>
      <c r="BJ9">
        <v>140</v>
      </c>
      <c r="BK9">
        <v>130</v>
      </c>
      <c r="BL9">
        <v>1820</v>
      </c>
      <c r="BM9">
        <v>260</v>
      </c>
      <c r="BN9">
        <v>1775</v>
      </c>
      <c r="BO9">
        <v>1794</v>
      </c>
      <c r="BP9">
        <v>1775</v>
      </c>
      <c r="BQ9">
        <v>1794</v>
      </c>
      <c r="BR9">
        <v>2</v>
      </c>
      <c r="BS9">
        <v>4</v>
      </c>
      <c r="BT9">
        <v>2</v>
      </c>
      <c r="BU9">
        <v>4</v>
      </c>
      <c r="BV9">
        <v>4</v>
      </c>
      <c r="BW9">
        <v>0</v>
      </c>
      <c r="BX9">
        <v>4</v>
      </c>
      <c r="BY9">
        <v>0</v>
      </c>
      <c r="BZ9">
        <v>1781</v>
      </c>
      <c r="CA9">
        <v>1798</v>
      </c>
      <c r="CB9">
        <v>1781</v>
      </c>
      <c r="CC9">
        <v>1798</v>
      </c>
      <c r="CD9">
        <v>4.4000000000000004</v>
      </c>
      <c r="CE9">
        <v>4.5</v>
      </c>
      <c r="CF9">
        <v>7810.0000000000009</v>
      </c>
      <c r="CG9">
        <v>8073</v>
      </c>
      <c r="CH9">
        <v>4.5</v>
      </c>
      <c r="CI9">
        <v>5.8</v>
      </c>
      <c r="CJ9">
        <v>9</v>
      </c>
      <c r="CK9">
        <v>23.2</v>
      </c>
      <c r="CL9">
        <v>4.8</v>
      </c>
      <c r="CM9">
        <v>0</v>
      </c>
      <c r="CN9">
        <v>19.2</v>
      </c>
      <c r="CO9">
        <v>0</v>
      </c>
      <c r="CP9">
        <v>4.4010106681639529</v>
      </c>
      <c r="CQ9">
        <v>4.5028921023359283</v>
      </c>
      <c r="CR9">
        <v>7838.2</v>
      </c>
      <c r="CS9">
        <v>8096.1999999999989</v>
      </c>
      <c r="CT9">
        <v>125</v>
      </c>
      <c r="CU9">
        <v>125</v>
      </c>
      <c r="CV9">
        <v>221875</v>
      </c>
      <c r="CW9">
        <v>224250</v>
      </c>
      <c r="CX9">
        <v>105</v>
      </c>
      <c r="CY9">
        <v>89</v>
      </c>
      <c r="CZ9">
        <v>210</v>
      </c>
      <c r="DA9">
        <v>356</v>
      </c>
      <c r="DB9">
        <v>132</v>
      </c>
      <c r="DC9">
        <v>0</v>
      </c>
      <c r="DD9">
        <v>528</v>
      </c>
      <c r="DE9">
        <v>0</v>
      </c>
      <c r="DF9">
        <v>124.99326221224031</v>
      </c>
      <c r="DG9">
        <v>124.91991101223581</v>
      </c>
      <c r="DH9">
        <v>222613</v>
      </c>
      <c r="DI9">
        <v>224606</v>
      </c>
      <c r="DJ9">
        <v>1794</v>
      </c>
      <c r="DK9">
        <v>1800</v>
      </c>
      <c r="DL9">
        <v>1794</v>
      </c>
      <c r="DM9">
        <v>1800</v>
      </c>
      <c r="DN9">
        <v>4.3959308807134896</v>
      </c>
      <c r="DO9">
        <v>4.5012222222222213</v>
      </c>
      <c r="DP9">
        <v>7886.3</v>
      </c>
      <c r="DQ9">
        <v>8102.199999999998</v>
      </c>
      <c r="DR9">
        <v>125.10200668896321</v>
      </c>
      <c r="DS9">
        <v>124.92555555555556</v>
      </c>
      <c r="DT9">
        <v>224433</v>
      </c>
      <c r="DU9">
        <v>224866</v>
      </c>
      <c r="DV9">
        <v>1397</v>
      </c>
      <c r="DW9">
        <v>1497</v>
      </c>
      <c r="DX9">
        <v>1397</v>
      </c>
      <c r="DY9">
        <v>1497</v>
      </c>
      <c r="DZ9">
        <v>432</v>
      </c>
      <c r="EA9">
        <v>567</v>
      </c>
      <c r="EB9">
        <v>432</v>
      </c>
      <c r="EC9">
        <v>567</v>
      </c>
      <c r="ED9">
        <v>150</v>
      </c>
      <c r="EE9">
        <v>0</v>
      </c>
      <c r="EF9">
        <v>150</v>
      </c>
      <c r="EG9">
        <v>0</v>
      </c>
      <c r="EH9">
        <v>1979</v>
      </c>
      <c r="EI9">
        <v>2064</v>
      </c>
      <c r="EJ9">
        <v>1979</v>
      </c>
      <c r="EK9">
        <v>2064</v>
      </c>
      <c r="EL9">
        <v>3.2</v>
      </c>
      <c r="EM9">
        <v>3.1</v>
      </c>
      <c r="EN9">
        <v>4470.4000000000005</v>
      </c>
      <c r="EO9">
        <v>4640.7</v>
      </c>
      <c r="EP9">
        <v>3</v>
      </c>
      <c r="EQ9">
        <v>2.9</v>
      </c>
      <c r="ER9">
        <v>1296</v>
      </c>
      <c r="ES9">
        <v>1644.3</v>
      </c>
      <c r="ET9">
        <v>2.7</v>
      </c>
      <c r="EU9">
        <v>0</v>
      </c>
      <c r="EV9">
        <v>405</v>
      </c>
      <c r="EW9">
        <v>0</v>
      </c>
      <c r="EX9">
        <v>3.1184436584133404</v>
      </c>
      <c r="EY9">
        <v>3.0450581395348837</v>
      </c>
      <c r="EZ9">
        <v>6171.4000000000005</v>
      </c>
      <c r="FA9">
        <v>6285</v>
      </c>
      <c r="FB9">
        <v>82</v>
      </c>
      <c r="FC9">
        <v>79</v>
      </c>
      <c r="FD9">
        <v>114554</v>
      </c>
      <c r="FE9">
        <v>118263</v>
      </c>
      <c r="FF9">
        <v>51</v>
      </c>
      <c r="FG9">
        <v>47</v>
      </c>
      <c r="FH9">
        <v>22032</v>
      </c>
      <c r="FI9">
        <v>26649</v>
      </c>
      <c r="FJ9">
        <v>43</v>
      </c>
      <c r="FK9">
        <v>0</v>
      </c>
      <c r="FL9">
        <v>6450</v>
      </c>
      <c r="FM9">
        <v>0</v>
      </c>
      <c r="FN9">
        <v>72.27690752905508</v>
      </c>
      <c r="FO9">
        <v>70.20930232558139</v>
      </c>
      <c r="FP9">
        <v>143036</v>
      </c>
      <c r="FQ9">
        <v>144912</v>
      </c>
      <c r="FR9">
        <v>0</v>
      </c>
      <c r="FS9">
        <v>0</v>
      </c>
      <c r="FT9">
        <v>0</v>
      </c>
      <c r="FU9">
        <v>0</v>
      </c>
      <c r="FV9">
        <v>0</v>
      </c>
      <c r="FW9">
        <v>0</v>
      </c>
      <c r="FX9">
        <v>0</v>
      </c>
      <c r="FY9">
        <v>0</v>
      </c>
      <c r="FZ9">
        <v>0</v>
      </c>
      <c r="GA9">
        <v>0</v>
      </c>
      <c r="GB9">
        <v>0</v>
      </c>
      <c r="GC9">
        <v>0</v>
      </c>
      <c r="GD9">
        <v>3185</v>
      </c>
      <c r="GE9">
        <v>3293</v>
      </c>
      <c r="GF9">
        <v>3185</v>
      </c>
      <c r="GG9">
        <v>3293</v>
      </c>
      <c r="GH9">
        <v>12328.500000000002</v>
      </c>
      <c r="GI9">
        <v>12719.7</v>
      </c>
      <c r="GJ9">
        <v>338249</v>
      </c>
      <c r="GK9">
        <v>342773</v>
      </c>
      <c r="GL9">
        <v>434</v>
      </c>
      <c r="GM9">
        <v>571</v>
      </c>
      <c r="GN9">
        <v>434</v>
      </c>
      <c r="GO9">
        <v>571</v>
      </c>
      <c r="GP9">
        <v>1305</v>
      </c>
      <c r="GQ9">
        <v>1667.5</v>
      </c>
      <c r="GR9">
        <v>22242</v>
      </c>
      <c r="GS9">
        <v>27005</v>
      </c>
      <c r="GT9">
        <v>3619</v>
      </c>
      <c r="GU9">
        <v>3864</v>
      </c>
      <c r="GV9">
        <v>3619</v>
      </c>
      <c r="GW9">
        <v>3864</v>
      </c>
      <c r="GX9">
        <v>13633.500000000002</v>
      </c>
      <c r="GY9">
        <v>14387.2</v>
      </c>
      <c r="GZ9">
        <v>360491</v>
      </c>
      <c r="HA9">
        <v>369778</v>
      </c>
      <c r="HB9">
        <v>154</v>
      </c>
      <c r="HC9">
        <v>0</v>
      </c>
      <c r="HD9">
        <v>154</v>
      </c>
      <c r="HE9">
        <v>0</v>
      </c>
      <c r="HF9">
        <v>424.2</v>
      </c>
      <c r="HG9">
        <v>0</v>
      </c>
      <c r="HH9">
        <v>6978</v>
      </c>
      <c r="HI9">
        <v>0</v>
      </c>
      <c r="HJ9">
        <v>14057.7</v>
      </c>
      <c r="HK9">
        <v>14387.199999999997</v>
      </c>
      <c r="HL9">
        <v>367469</v>
      </c>
      <c r="HM9">
        <v>369778</v>
      </c>
    </row>
    <row r="10" spans="1:221">
      <c r="A10" t="s">
        <v>489</v>
      </c>
      <c r="B10" t="s">
        <v>497</v>
      </c>
      <c r="D10">
        <v>199157</v>
      </c>
      <c r="E10">
        <v>3</v>
      </c>
      <c r="F10">
        <v>1098</v>
      </c>
      <c r="G10">
        <v>1030</v>
      </c>
      <c r="H10">
        <v>5</v>
      </c>
      <c r="I10">
        <v>6</v>
      </c>
      <c r="J10">
        <v>1093</v>
      </c>
      <c r="K10">
        <v>1024</v>
      </c>
      <c r="L10">
        <v>120</v>
      </c>
      <c r="N10">
        <v>1093</v>
      </c>
      <c r="O10">
        <v>1024</v>
      </c>
      <c r="P10">
        <v>1093</v>
      </c>
      <c r="Q10">
        <v>1024</v>
      </c>
      <c r="R10">
        <v>9</v>
      </c>
      <c r="S10">
        <v>0</v>
      </c>
      <c r="T10">
        <v>9</v>
      </c>
      <c r="U10">
        <v>0</v>
      </c>
      <c r="V10">
        <v>0</v>
      </c>
      <c r="W10">
        <v>0</v>
      </c>
      <c r="X10">
        <v>0</v>
      </c>
      <c r="Y10">
        <v>0</v>
      </c>
      <c r="Z10">
        <v>0</v>
      </c>
      <c r="AA10">
        <v>0</v>
      </c>
      <c r="AB10">
        <v>0</v>
      </c>
      <c r="AC10">
        <v>0</v>
      </c>
      <c r="AD10">
        <v>9</v>
      </c>
      <c r="AE10">
        <v>0</v>
      </c>
      <c r="AF10">
        <v>9</v>
      </c>
      <c r="AG10">
        <v>0</v>
      </c>
      <c r="AH10">
        <v>4.7</v>
      </c>
      <c r="AI10">
        <v>0</v>
      </c>
      <c r="AJ10">
        <v>42.300000000000004</v>
      </c>
      <c r="AK10">
        <v>0</v>
      </c>
      <c r="AL10">
        <v>0</v>
      </c>
      <c r="AM10">
        <v>0</v>
      </c>
      <c r="AN10">
        <v>0</v>
      </c>
      <c r="AO10">
        <v>0</v>
      </c>
      <c r="AP10">
        <v>0</v>
      </c>
      <c r="AQ10">
        <v>0</v>
      </c>
      <c r="AR10">
        <v>0</v>
      </c>
      <c r="AS10">
        <v>0</v>
      </c>
      <c r="AT10">
        <v>4.7</v>
      </c>
      <c r="AU10">
        <v>0</v>
      </c>
      <c r="AV10">
        <v>42.300000000000004</v>
      </c>
      <c r="AW10">
        <v>0</v>
      </c>
      <c r="AX10">
        <v>164</v>
      </c>
      <c r="AY10">
        <v>0</v>
      </c>
      <c r="AZ10">
        <v>1476</v>
      </c>
      <c r="BA10">
        <v>0</v>
      </c>
      <c r="BB10">
        <v>0</v>
      </c>
      <c r="BC10">
        <v>0</v>
      </c>
      <c r="BD10">
        <v>0</v>
      </c>
      <c r="BE10">
        <v>0</v>
      </c>
      <c r="BF10">
        <v>0</v>
      </c>
      <c r="BG10">
        <v>0</v>
      </c>
      <c r="BH10">
        <v>0</v>
      </c>
      <c r="BI10">
        <v>0</v>
      </c>
      <c r="BJ10">
        <v>164</v>
      </c>
      <c r="BK10">
        <v>0</v>
      </c>
      <c r="BL10">
        <v>1476</v>
      </c>
      <c r="BM10">
        <v>0</v>
      </c>
      <c r="BN10">
        <v>625</v>
      </c>
      <c r="BO10">
        <v>575</v>
      </c>
      <c r="BP10">
        <v>625</v>
      </c>
      <c r="BQ10">
        <v>575</v>
      </c>
      <c r="BR10">
        <v>2</v>
      </c>
      <c r="BS10">
        <v>2</v>
      </c>
      <c r="BT10">
        <v>2</v>
      </c>
      <c r="BU10">
        <v>2</v>
      </c>
      <c r="BV10">
        <v>7</v>
      </c>
      <c r="BW10">
        <v>0</v>
      </c>
      <c r="BX10">
        <v>7</v>
      </c>
      <c r="BY10">
        <v>0</v>
      </c>
      <c r="BZ10">
        <v>634</v>
      </c>
      <c r="CA10">
        <v>577</v>
      </c>
      <c r="CB10">
        <v>634</v>
      </c>
      <c r="CC10">
        <v>577</v>
      </c>
      <c r="CD10">
        <v>5</v>
      </c>
      <c r="CE10">
        <v>4.8</v>
      </c>
      <c r="CF10">
        <v>3125</v>
      </c>
      <c r="CG10">
        <v>2760</v>
      </c>
      <c r="CH10">
        <v>5.3</v>
      </c>
      <c r="CI10">
        <v>7.5</v>
      </c>
      <c r="CJ10">
        <v>10.6</v>
      </c>
      <c r="CK10">
        <v>15</v>
      </c>
      <c r="CL10">
        <v>5.6</v>
      </c>
      <c r="CM10">
        <v>0</v>
      </c>
      <c r="CN10">
        <v>39.199999999999996</v>
      </c>
      <c r="CO10">
        <v>0</v>
      </c>
      <c r="CP10">
        <v>5.0075709779179807</v>
      </c>
      <c r="CQ10">
        <v>4.8093587521663776</v>
      </c>
      <c r="CR10">
        <v>3174.7999999999997</v>
      </c>
      <c r="CS10">
        <v>2775</v>
      </c>
      <c r="CT10">
        <v>139</v>
      </c>
      <c r="CU10">
        <v>137</v>
      </c>
      <c r="CV10">
        <v>86875</v>
      </c>
      <c r="CW10">
        <v>78775</v>
      </c>
      <c r="CX10">
        <v>155</v>
      </c>
      <c r="CY10">
        <v>120</v>
      </c>
      <c r="CZ10">
        <v>310</v>
      </c>
      <c r="DA10">
        <v>240</v>
      </c>
      <c r="DB10">
        <v>140</v>
      </c>
      <c r="DC10">
        <v>0</v>
      </c>
      <c r="DD10">
        <v>980</v>
      </c>
      <c r="DE10">
        <v>0</v>
      </c>
      <c r="DF10">
        <v>139.06151419558358</v>
      </c>
      <c r="DG10">
        <v>136.94107452339688</v>
      </c>
      <c r="DH10">
        <v>88164.999999999985</v>
      </c>
      <c r="DI10">
        <v>79015</v>
      </c>
      <c r="DJ10">
        <v>643</v>
      </c>
      <c r="DK10">
        <v>577</v>
      </c>
      <c r="DL10">
        <v>643</v>
      </c>
      <c r="DM10">
        <v>577</v>
      </c>
      <c r="DN10">
        <v>5.0032659409020219</v>
      </c>
      <c r="DO10">
        <v>4.8093587521663776</v>
      </c>
      <c r="DP10">
        <v>3217.1</v>
      </c>
      <c r="DQ10">
        <v>2775</v>
      </c>
      <c r="DR10">
        <v>139.41057542768272</v>
      </c>
      <c r="DS10">
        <v>136.94107452339688</v>
      </c>
      <c r="DT10">
        <v>89640.999999999985</v>
      </c>
      <c r="DU10">
        <v>79015</v>
      </c>
      <c r="DV10">
        <v>371</v>
      </c>
      <c r="DW10">
        <v>366</v>
      </c>
      <c r="DX10">
        <v>371</v>
      </c>
      <c r="DY10">
        <v>366</v>
      </c>
      <c r="DZ10">
        <v>77</v>
      </c>
      <c r="EA10">
        <v>81</v>
      </c>
      <c r="EB10">
        <v>77</v>
      </c>
      <c r="EC10">
        <v>81</v>
      </c>
      <c r="ED10">
        <v>2</v>
      </c>
      <c r="EE10">
        <v>0</v>
      </c>
      <c r="EF10">
        <v>2</v>
      </c>
      <c r="EG10">
        <v>0</v>
      </c>
      <c r="EH10">
        <v>450</v>
      </c>
      <c r="EI10">
        <v>447</v>
      </c>
      <c r="EJ10">
        <v>450</v>
      </c>
      <c r="EK10">
        <v>447</v>
      </c>
      <c r="EL10">
        <v>3.5</v>
      </c>
      <c r="EM10">
        <v>3.5</v>
      </c>
      <c r="EN10">
        <v>1298.5</v>
      </c>
      <c r="EO10">
        <v>1281</v>
      </c>
      <c r="EP10">
        <v>4.7</v>
      </c>
      <c r="EQ10">
        <v>3.8</v>
      </c>
      <c r="ER10">
        <v>361.90000000000003</v>
      </c>
      <c r="ES10">
        <v>307.8</v>
      </c>
      <c r="ET10">
        <v>3.5</v>
      </c>
      <c r="EU10">
        <v>0</v>
      </c>
      <c r="EV10">
        <v>7</v>
      </c>
      <c r="EW10">
        <v>0</v>
      </c>
      <c r="EX10">
        <v>3.7053333333333334</v>
      </c>
      <c r="EY10">
        <v>3.5543624161073826</v>
      </c>
      <c r="EZ10">
        <v>1667.4</v>
      </c>
      <c r="FA10">
        <v>1588.8</v>
      </c>
      <c r="FB10">
        <v>91</v>
      </c>
      <c r="FC10">
        <v>91</v>
      </c>
      <c r="FD10">
        <v>33761</v>
      </c>
      <c r="FE10">
        <v>33306</v>
      </c>
      <c r="FF10">
        <v>81</v>
      </c>
      <c r="FG10">
        <v>75</v>
      </c>
      <c r="FH10">
        <v>6237</v>
      </c>
      <c r="FI10">
        <v>6075</v>
      </c>
      <c r="FJ10">
        <v>111</v>
      </c>
      <c r="FK10">
        <v>0</v>
      </c>
      <c r="FL10">
        <v>222</v>
      </c>
      <c r="FM10">
        <v>0</v>
      </c>
      <c r="FN10">
        <v>89.37777777777778</v>
      </c>
      <c r="FO10">
        <v>88.100671140939596</v>
      </c>
      <c r="FP10">
        <v>40220</v>
      </c>
      <c r="FQ10">
        <v>39381</v>
      </c>
      <c r="FR10">
        <v>0</v>
      </c>
      <c r="FS10">
        <v>0</v>
      </c>
      <c r="FT10">
        <v>0</v>
      </c>
      <c r="FU10">
        <v>0</v>
      </c>
      <c r="FV10">
        <v>0</v>
      </c>
      <c r="FW10">
        <v>0</v>
      </c>
      <c r="FX10">
        <v>0</v>
      </c>
      <c r="FY10">
        <v>0</v>
      </c>
      <c r="FZ10">
        <v>0</v>
      </c>
      <c r="GA10">
        <v>0</v>
      </c>
      <c r="GB10">
        <v>0</v>
      </c>
      <c r="GC10">
        <v>0</v>
      </c>
      <c r="GD10">
        <v>1005</v>
      </c>
      <c r="GE10">
        <v>941</v>
      </c>
      <c r="GF10">
        <v>1005</v>
      </c>
      <c r="GG10">
        <v>941</v>
      </c>
      <c r="GH10">
        <v>4465.8</v>
      </c>
      <c r="GI10">
        <v>4041</v>
      </c>
      <c r="GJ10">
        <v>122112</v>
      </c>
      <c r="GK10">
        <v>112081</v>
      </c>
      <c r="GL10">
        <v>79</v>
      </c>
      <c r="GM10">
        <v>83</v>
      </c>
      <c r="GN10">
        <v>79</v>
      </c>
      <c r="GO10">
        <v>83</v>
      </c>
      <c r="GP10">
        <v>372.50000000000006</v>
      </c>
      <c r="GQ10">
        <v>322.8</v>
      </c>
      <c r="GR10">
        <v>6547</v>
      </c>
      <c r="GS10">
        <v>6315</v>
      </c>
      <c r="GT10">
        <v>1084</v>
      </c>
      <c r="GU10">
        <v>1024</v>
      </c>
      <c r="GV10">
        <v>1084</v>
      </c>
      <c r="GW10">
        <v>1024</v>
      </c>
      <c r="GX10">
        <v>4838.3</v>
      </c>
      <c r="GY10">
        <v>4363.8</v>
      </c>
      <c r="GZ10">
        <v>128659</v>
      </c>
      <c r="HA10">
        <v>118396</v>
      </c>
      <c r="HB10">
        <v>9</v>
      </c>
      <c r="HC10">
        <v>0</v>
      </c>
      <c r="HD10">
        <v>9</v>
      </c>
      <c r="HE10">
        <v>0</v>
      </c>
      <c r="HF10">
        <v>46.199999999999996</v>
      </c>
      <c r="HG10">
        <v>0</v>
      </c>
      <c r="HH10">
        <v>1202</v>
      </c>
      <c r="HI10">
        <v>0</v>
      </c>
      <c r="HJ10">
        <v>4884.5</v>
      </c>
      <c r="HK10">
        <v>4363.8</v>
      </c>
      <c r="HL10">
        <v>129860.99999999999</v>
      </c>
      <c r="HM10">
        <v>118396</v>
      </c>
    </row>
    <row r="11" spans="1:221">
      <c r="A11" t="s">
        <v>489</v>
      </c>
      <c r="B11" t="s">
        <v>495</v>
      </c>
      <c r="D11">
        <v>197869</v>
      </c>
      <c r="E11">
        <v>3</v>
      </c>
      <c r="F11">
        <v>4163</v>
      </c>
      <c r="G11">
        <v>4213</v>
      </c>
      <c r="H11">
        <v>45</v>
      </c>
      <c r="I11">
        <v>31</v>
      </c>
      <c r="J11">
        <v>4118</v>
      </c>
      <c r="K11">
        <v>4182</v>
      </c>
      <c r="L11">
        <v>120</v>
      </c>
      <c r="N11">
        <v>4118</v>
      </c>
      <c r="O11">
        <v>4182</v>
      </c>
      <c r="P11">
        <v>4118</v>
      </c>
      <c r="Q11">
        <v>4182</v>
      </c>
      <c r="R11">
        <v>0</v>
      </c>
      <c r="S11">
        <v>2</v>
      </c>
      <c r="T11">
        <v>0</v>
      </c>
      <c r="U11">
        <v>2</v>
      </c>
      <c r="V11">
        <v>1</v>
      </c>
      <c r="W11">
        <v>0</v>
      </c>
      <c r="X11">
        <v>1</v>
      </c>
      <c r="Y11">
        <v>0</v>
      </c>
      <c r="Z11">
        <v>0</v>
      </c>
      <c r="AA11">
        <v>0</v>
      </c>
      <c r="AB11">
        <v>0</v>
      </c>
      <c r="AC11">
        <v>0</v>
      </c>
      <c r="AD11">
        <v>1</v>
      </c>
      <c r="AE11">
        <v>2</v>
      </c>
      <c r="AF11">
        <v>1</v>
      </c>
      <c r="AG11">
        <v>2</v>
      </c>
      <c r="AH11">
        <v>0</v>
      </c>
      <c r="AI11">
        <v>7.3</v>
      </c>
      <c r="AJ11">
        <v>0</v>
      </c>
      <c r="AK11">
        <v>14.6</v>
      </c>
      <c r="AL11">
        <v>2</v>
      </c>
      <c r="AM11">
        <v>0</v>
      </c>
      <c r="AN11">
        <v>2</v>
      </c>
      <c r="AO11">
        <v>0</v>
      </c>
      <c r="AP11">
        <v>0</v>
      </c>
      <c r="AQ11">
        <v>0</v>
      </c>
      <c r="AR11">
        <v>0</v>
      </c>
      <c r="AS11">
        <v>0</v>
      </c>
      <c r="AT11">
        <v>2</v>
      </c>
      <c r="AU11">
        <v>7.3</v>
      </c>
      <c r="AV11">
        <v>2</v>
      </c>
      <c r="AW11">
        <v>14.6</v>
      </c>
      <c r="AX11">
        <v>0</v>
      </c>
      <c r="AY11">
        <v>132</v>
      </c>
      <c r="AZ11">
        <v>0</v>
      </c>
      <c r="BA11">
        <v>264</v>
      </c>
      <c r="BB11">
        <v>44</v>
      </c>
      <c r="BC11">
        <v>0</v>
      </c>
      <c r="BD11">
        <v>44</v>
      </c>
      <c r="BE11">
        <v>0</v>
      </c>
      <c r="BF11">
        <v>0</v>
      </c>
      <c r="BG11">
        <v>0</v>
      </c>
      <c r="BH11">
        <v>0</v>
      </c>
      <c r="BI11">
        <v>0</v>
      </c>
      <c r="BJ11">
        <v>44</v>
      </c>
      <c r="BK11">
        <v>132</v>
      </c>
      <c r="BL11">
        <v>44</v>
      </c>
      <c r="BM11">
        <v>264</v>
      </c>
      <c r="BN11">
        <v>2544</v>
      </c>
      <c r="BO11">
        <v>2698</v>
      </c>
      <c r="BP11">
        <v>2544</v>
      </c>
      <c r="BQ11">
        <v>2698</v>
      </c>
      <c r="BR11">
        <v>4</v>
      </c>
      <c r="BS11">
        <v>1</v>
      </c>
      <c r="BT11">
        <v>4</v>
      </c>
      <c r="BU11">
        <v>1</v>
      </c>
      <c r="BV11">
        <v>1</v>
      </c>
      <c r="BW11">
        <v>0</v>
      </c>
      <c r="BX11">
        <v>1</v>
      </c>
      <c r="BY11">
        <v>0</v>
      </c>
      <c r="BZ11">
        <v>2549</v>
      </c>
      <c r="CA11">
        <v>2699</v>
      </c>
      <c r="CB11">
        <v>2549</v>
      </c>
      <c r="CC11">
        <v>2699</v>
      </c>
      <c r="CD11">
        <v>4.5</v>
      </c>
      <c r="CE11">
        <v>4.5</v>
      </c>
      <c r="CF11">
        <v>11448</v>
      </c>
      <c r="CG11">
        <v>12141</v>
      </c>
      <c r="CH11">
        <v>5.3</v>
      </c>
      <c r="CI11">
        <v>4</v>
      </c>
      <c r="CJ11">
        <v>21.2</v>
      </c>
      <c r="CK11">
        <v>4</v>
      </c>
      <c r="CL11">
        <v>5</v>
      </c>
      <c r="CM11">
        <v>0</v>
      </c>
      <c r="CN11">
        <v>5</v>
      </c>
      <c r="CO11">
        <v>0</v>
      </c>
      <c r="CP11">
        <v>4.5014515496273049</v>
      </c>
      <c r="CQ11">
        <v>4.499814746202297</v>
      </c>
      <c r="CR11">
        <v>11474.2</v>
      </c>
      <c r="CS11">
        <v>12145</v>
      </c>
      <c r="CT11">
        <v>130</v>
      </c>
      <c r="CU11">
        <v>128</v>
      </c>
      <c r="CV11">
        <v>330720</v>
      </c>
      <c r="CW11">
        <v>345344</v>
      </c>
      <c r="CX11">
        <v>110</v>
      </c>
      <c r="CY11">
        <v>109</v>
      </c>
      <c r="CZ11">
        <v>440</v>
      </c>
      <c r="DA11">
        <v>109</v>
      </c>
      <c r="DB11">
        <v>153</v>
      </c>
      <c r="DC11">
        <v>0</v>
      </c>
      <c r="DD11">
        <v>153</v>
      </c>
      <c r="DE11">
        <v>0</v>
      </c>
      <c r="DF11">
        <v>129.97763828952532</v>
      </c>
      <c r="DG11">
        <v>127.99296035568729</v>
      </c>
      <c r="DH11">
        <v>331313.00000000006</v>
      </c>
      <c r="DI11">
        <v>345453</v>
      </c>
      <c r="DJ11">
        <v>2550</v>
      </c>
      <c r="DK11">
        <v>2701</v>
      </c>
      <c r="DL11">
        <v>2550</v>
      </c>
      <c r="DM11">
        <v>2701</v>
      </c>
      <c r="DN11">
        <v>4.5004705882352942</v>
      </c>
      <c r="DO11">
        <v>4.5018881895594225</v>
      </c>
      <c r="DP11">
        <v>11476.2</v>
      </c>
      <c r="DQ11">
        <v>12159.6</v>
      </c>
      <c r="DR11">
        <v>129.94392156862747</v>
      </c>
      <c r="DS11">
        <v>127.9959274342836</v>
      </c>
      <c r="DT11">
        <v>331357.00000000006</v>
      </c>
      <c r="DU11">
        <v>345717</v>
      </c>
      <c r="DV11">
        <v>1370</v>
      </c>
      <c r="DW11">
        <v>1333</v>
      </c>
      <c r="DX11">
        <v>1370</v>
      </c>
      <c r="DY11">
        <v>1333</v>
      </c>
      <c r="DZ11">
        <v>195</v>
      </c>
      <c r="EA11">
        <v>148</v>
      </c>
      <c r="EB11">
        <v>195</v>
      </c>
      <c r="EC11">
        <v>148</v>
      </c>
      <c r="ED11">
        <v>3</v>
      </c>
      <c r="EE11">
        <v>0</v>
      </c>
      <c r="EF11">
        <v>3</v>
      </c>
      <c r="EG11">
        <v>0</v>
      </c>
      <c r="EH11">
        <v>1568</v>
      </c>
      <c r="EI11">
        <v>1481</v>
      </c>
      <c r="EJ11">
        <v>1568</v>
      </c>
      <c r="EK11">
        <v>1481</v>
      </c>
      <c r="EL11">
        <v>3.4</v>
      </c>
      <c r="EM11">
        <v>3.4</v>
      </c>
      <c r="EN11">
        <v>4658</v>
      </c>
      <c r="EO11">
        <v>4532.2</v>
      </c>
      <c r="EP11">
        <v>2.8</v>
      </c>
      <c r="EQ11">
        <v>2.9</v>
      </c>
      <c r="ER11">
        <v>546</v>
      </c>
      <c r="ES11">
        <v>429.2</v>
      </c>
      <c r="ET11">
        <v>5.2</v>
      </c>
      <c r="EU11">
        <v>0</v>
      </c>
      <c r="EV11">
        <v>15.600000000000001</v>
      </c>
      <c r="EW11">
        <v>0</v>
      </c>
      <c r="EX11">
        <v>3.3288265306122451</v>
      </c>
      <c r="EY11">
        <v>3.3500337609723156</v>
      </c>
      <c r="EZ11">
        <v>5219.6000000000004</v>
      </c>
      <c r="FA11">
        <v>4961.3999999999996</v>
      </c>
      <c r="FB11">
        <v>89</v>
      </c>
      <c r="FC11">
        <v>90</v>
      </c>
      <c r="FD11">
        <v>121930</v>
      </c>
      <c r="FE11">
        <v>119970</v>
      </c>
      <c r="FF11">
        <v>45</v>
      </c>
      <c r="FG11">
        <v>47</v>
      </c>
      <c r="FH11">
        <v>8775</v>
      </c>
      <c r="FI11">
        <v>6956</v>
      </c>
      <c r="FJ11">
        <v>125</v>
      </c>
      <c r="FK11">
        <v>0</v>
      </c>
      <c r="FL11">
        <v>375</v>
      </c>
      <c r="FM11">
        <v>0</v>
      </c>
      <c r="FN11">
        <v>83.59693877551021</v>
      </c>
      <c r="FO11">
        <v>85.702903443619178</v>
      </c>
      <c r="FP11">
        <v>131080</v>
      </c>
      <c r="FQ11">
        <v>126926</v>
      </c>
      <c r="FR11">
        <v>0</v>
      </c>
      <c r="FS11">
        <v>0</v>
      </c>
      <c r="FT11">
        <v>0</v>
      </c>
      <c r="FU11">
        <v>0</v>
      </c>
      <c r="FV11">
        <v>0</v>
      </c>
      <c r="FW11">
        <v>0</v>
      </c>
      <c r="FX11">
        <v>0</v>
      </c>
      <c r="FY11">
        <v>0</v>
      </c>
      <c r="FZ11">
        <v>0</v>
      </c>
      <c r="GA11">
        <v>0</v>
      </c>
      <c r="GB11">
        <v>0</v>
      </c>
      <c r="GC11">
        <v>0</v>
      </c>
      <c r="GD11">
        <v>3914</v>
      </c>
      <c r="GE11">
        <v>4033</v>
      </c>
      <c r="GF11">
        <v>3914</v>
      </c>
      <c r="GG11">
        <v>4033</v>
      </c>
      <c r="GH11">
        <v>16106</v>
      </c>
      <c r="GI11">
        <v>16687.8</v>
      </c>
      <c r="GJ11">
        <v>452650</v>
      </c>
      <c r="GK11">
        <v>465578</v>
      </c>
      <c r="GL11">
        <v>200</v>
      </c>
      <c r="GM11">
        <v>149</v>
      </c>
      <c r="GN11">
        <v>200</v>
      </c>
      <c r="GO11">
        <v>149</v>
      </c>
      <c r="GP11">
        <v>569.20000000000005</v>
      </c>
      <c r="GQ11">
        <v>433.2</v>
      </c>
      <c r="GR11">
        <v>9259</v>
      </c>
      <c r="GS11">
        <v>7065</v>
      </c>
      <c r="GT11">
        <v>4114</v>
      </c>
      <c r="GU11">
        <v>4182</v>
      </c>
      <c r="GV11">
        <v>4114</v>
      </c>
      <c r="GW11">
        <v>4182</v>
      </c>
      <c r="GX11">
        <v>16675.2</v>
      </c>
      <c r="GY11">
        <v>17121</v>
      </c>
      <c r="GZ11">
        <v>461909</v>
      </c>
      <c r="HA11">
        <v>472643</v>
      </c>
      <c r="HB11">
        <v>4</v>
      </c>
      <c r="HC11">
        <v>0</v>
      </c>
      <c r="HD11">
        <v>4</v>
      </c>
      <c r="HE11">
        <v>0</v>
      </c>
      <c r="HF11">
        <v>20.6</v>
      </c>
      <c r="HG11">
        <v>0</v>
      </c>
      <c r="HH11">
        <v>528</v>
      </c>
      <c r="HI11">
        <v>0</v>
      </c>
      <c r="HJ11">
        <v>16695.800000000003</v>
      </c>
      <c r="HK11">
        <v>17121</v>
      </c>
      <c r="HL11">
        <v>462437.00000000006</v>
      </c>
      <c r="HM11">
        <v>472643</v>
      </c>
    </row>
    <row r="12" spans="1:221">
      <c r="A12" t="s">
        <v>489</v>
      </c>
      <c r="B12" t="s">
        <v>500</v>
      </c>
      <c r="D12">
        <v>198543</v>
      </c>
      <c r="E12">
        <v>4</v>
      </c>
      <c r="F12">
        <v>1049</v>
      </c>
      <c r="G12">
        <v>1062</v>
      </c>
      <c r="H12">
        <v>4</v>
      </c>
      <c r="I12">
        <v>1</v>
      </c>
      <c r="J12">
        <v>1045</v>
      </c>
      <c r="K12">
        <v>1061</v>
      </c>
      <c r="L12">
        <v>120</v>
      </c>
      <c r="N12">
        <v>1045</v>
      </c>
      <c r="O12">
        <v>1061</v>
      </c>
      <c r="P12">
        <v>1045</v>
      </c>
      <c r="Q12">
        <v>1061</v>
      </c>
      <c r="R12">
        <v>24</v>
      </c>
      <c r="S12">
        <v>0</v>
      </c>
      <c r="T12">
        <v>24</v>
      </c>
      <c r="U12">
        <v>0</v>
      </c>
      <c r="V12">
        <v>0</v>
      </c>
      <c r="W12">
        <v>0</v>
      </c>
      <c r="X12">
        <v>0</v>
      </c>
      <c r="Y12">
        <v>0</v>
      </c>
      <c r="Z12">
        <v>0</v>
      </c>
      <c r="AA12">
        <v>0</v>
      </c>
      <c r="AB12">
        <v>0</v>
      </c>
      <c r="AC12">
        <v>0</v>
      </c>
      <c r="AD12">
        <v>24</v>
      </c>
      <c r="AE12">
        <v>0</v>
      </c>
      <c r="AF12">
        <v>24</v>
      </c>
      <c r="AG12">
        <v>0</v>
      </c>
      <c r="AH12">
        <v>3.7</v>
      </c>
      <c r="AI12">
        <v>0</v>
      </c>
      <c r="AJ12">
        <v>88.800000000000011</v>
      </c>
      <c r="AK12">
        <v>0</v>
      </c>
      <c r="AL12">
        <v>0</v>
      </c>
      <c r="AM12">
        <v>0</v>
      </c>
      <c r="AN12">
        <v>0</v>
      </c>
      <c r="AO12">
        <v>0</v>
      </c>
      <c r="AP12">
        <v>0</v>
      </c>
      <c r="AQ12">
        <v>0</v>
      </c>
      <c r="AR12">
        <v>0</v>
      </c>
      <c r="AS12">
        <v>0</v>
      </c>
      <c r="AT12">
        <v>3.7000000000000006</v>
      </c>
      <c r="AU12">
        <v>0</v>
      </c>
      <c r="AV12">
        <v>88.800000000000011</v>
      </c>
      <c r="AW12">
        <v>0</v>
      </c>
      <c r="AX12">
        <v>156</v>
      </c>
      <c r="AY12">
        <v>0</v>
      </c>
      <c r="AZ12">
        <v>3744</v>
      </c>
      <c r="BA12">
        <v>0</v>
      </c>
      <c r="BB12">
        <v>0</v>
      </c>
      <c r="BC12">
        <v>0</v>
      </c>
      <c r="BD12">
        <v>0</v>
      </c>
      <c r="BE12">
        <v>0</v>
      </c>
      <c r="BF12">
        <v>0</v>
      </c>
      <c r="BG12">
        <v>0</v>
      </c>
      <c r="BH12">
        <v>0</v>
      </c>
      <c r="BI12">
        <v>0</v>
      </c>
      <c r="BJ12">
        <v>156</v>
      </c>
      <c r="BK12">
        <v>0</v>
      </c>
      <c r="BL12">
        <v>3744</v>
      </c>
      <c r="BM12">
        <v>0</v>
      </c>
      <c r="BN12">
        <v>283</v>
      </c>
      <c r="BO12">
        <v>272</v>
      </c>
      <c r="BP12">
        <v>283</v>
      </c>
      <c r="BQ12">
        <v>272</v>
      </c>
      <c r="BR12">
        <v>2</v>
      </c>
      <c r="BS12">
        <v>23</v>
      </c>
      <c r="BT12">
        <v>2</v>
      </c>
      <c r="BU12">
        <v>23</v>
      </c>
      <c r="BV12">
        <v>0</v>
      </c>
      <c r="BW12">
        <v>0</v>
      </c>
      <c r="BX12">
        <v>0</v>
      </c>
      <c r="BY12">
        <v>0</v>
      </c>
      <c r="BZ12">
        <v>285</v>
      </c>
      <c r="CA12">
        <v>295</v>
      </c>
      <c r="CB12">
        <v>285</v>
      </c>
      <c r="CC12">
        <v>295</v>
      </c>
      <c r="CD12">
        <v>5</v>
      </c>
      <c r="CE12">
        <v>5.4</v>
      </c>
      <c r="CF12">
        <v>1415</v>
      </c>
      <c r="CG12">
        <v>1468.8000000000002</v>
      </c>
      <c r="CH12">
        <v>8</v>
      </c>
      <c r="CI12">
        <v>6.3</v>
      </c>
      <c r="CJ12">
        <v>16</v>
      </c>
      <c r="CK12">
        <v>144.9</v>
      </c>
      <c r="CL12">
        <v>0</v>
      </c>
      <c r="CM12">
        <v>0</v>
      </c>
      <c r="CN12">
        <v>0</v>
      </c>
      <c r="CO12">
        <v>0</v>
      </c>
      <c r="CP12">
        <v>5.0210526315789474</v>
      </c>
      <c r="CQ12">
        <v>5.4701694915254251</v>
      </c>
      <c r="CR12">
        <v>1431</v>
      </c>
      <c r="CS12">
        <v>1613.7000000000005</v>
      </c>
      <c r="CT12">
        <v>141</v>
      </c>
      <c r="CU12">
        <v>147</v>
      </c>
      <c r="CV12">
        <v>39903</v>
      </c>
      <c r="CW12">
        <v>39984</v>
      </c>
      <c r="CX12">
        <v>146</v>
      </c>
      <c r="CY12">
        <v>154</v>
      </c>
      <c r="CZ12">
        <v>292</v>
      </c>
      <c r="DA12">
        <v>3542</v>
      </c>
      <c r="DB12">
        <v>0</v>
      </c>
      <c r="DC12">
        <v>0</v>
      </c>
      <c r="DD12">
        <v>0</v>
      </c>
      <c r="DE12">
        <v>0</v>
      </c>
      <c r="DF12">
        <v>141.03508771929825</v>
      </c>
      <c r="DG12">
        <v>147.5457627118644</v>
      </c>
      <c r="DH12">
        <v>40195</v>
      </c>
      <c r="DI12">
        <v>43526</v>
      </c>
      <c r="DJ12">
        <v>309</v>
      </c>
      <c r="DK12">
        <v>295</v>
      </c>
      <c r="DL12">
        <v>309</v>
      </c>
      <c r="DM12">
        <v>295</v>
      </c>
      <c r="DN12">
        <v>4.9184466019417474</v>
      </c>
      <c r="DO12">
        <v>5.4701694915254251</v>
      </c>
      <c r="DP12">
        <v>1519.8</v>
      </c>
      <c r="DQ12">
        <v>1613.7000000000005</v>
      </c>
      <c r="DR12">
        <v>142.19741100323625</v>
      </c>
      <c r="DS12">
        <v>147.5457627118644</v>
      </c>
      <c r="DT12">
        <v>43939</v>
      </c>
      <c r="DU12">
        <v>43526</v>
      </c>
      <c r="DV12">
        <v>473</v>
      </c>
      <c r="DW12">
        <v>517</v>
      </c>
      <c r="DX12">
        <v>473</v>
      </c>
      <c r="DY12">
        <v>517</v>
      </c>
      <c r="DZ12">
        <v>231</v>
      </c>
      <c r="EA12">
        <v>249</v>
      </c>
      <c r="EB12">
        <v>231</v>
      </c>
      <c r="EC12">
        <v>249</v>
      </c>
      <c r="ED12">
        <v>28</v>
      </c>
      <c r="EE12">
        <v>0</v>
      </c>
      <c r="EF12">
        <v>28</v>
      </c>
      <c r="EG12">
        <v>0</v>
      </c>
      <c r="EH12">
        <v>732</v>
      </c>
      <c r="EI12">
        <v>766</v>
      </c>
      <c r="EJ12">
        <v>732</v>
      </c>
      <c r="EK12">
        <v>766</v>
      </c>
      <c r="EL12">
        <v>3.3</v>
      </c>
      <c r="EM12">
        <v>3.4</v>
      </c>
      <c r="EN12">
        <v>1560.8999999999999</v>
      </c>
      <c r="EO12">
        <v>1757.8</v>
      </c>
      <c r="EP12">
        <v>3.8</v>
      </c>
      <c r="EQ12">
        <v>3.8</v>
      </c>
      <c r="ER12">
        <v>877.8</v>
      </c>
      <c r="ES12">
        <v>946.19999999999993</v>
      </c>
      <c r="ET12">
        <v>3.7</v>
      </c>
      <c r="EU12">
        <v>0</v>
      </c>
      <c r="EV12">
        <v>103.60000000000001</v>
      </c>
      <c r="EW12">
        <v>0</v>
      </c>
      <c r="EX12">
        <v>3.4730874316939886</v>
      </c>
      <c r="EY12">
        <v>3.5300261096605743</v>
      </c>
      <c r="EZ12">
        <v>2542.2999999999997</v>
      </c>
      <c r="FA12">
        <v>2704</v>
      </c>
      <c r="FB12">
        <v>79</v>
      </c>
      <c r="FC12">
        <v>81</v>
      </c>
      <c r="FD12">
        <v>37367</v>
      </c>
      <c r="FE12">
        <v>41877</v>
      </c>
      <c r="FF12">
        <v>63</v>
      </c>
      <c r="FG12">
        <v>62</v>
      </c>
      <c r="FH12">
        <v>14553</v>
      </c>
      <c r="FI12">
        <v>15438</v>
      </c>
      <c r="FJ12">
        <v>71</v>
      </c>
      <c r="FK12">
        <v>0</v>
      </c>
      <c r="FL12">
        <v>1988</v>
      </c>
      <c r="FM12">
        <v>0</v>
      </c>
      <c r="FN12">
        <v>73.644808743169392</v>
      </c>
      <c r="FO12">
        <v>74.823759791122711</v>
      </c>
      <c r="FP12">
        <v>53907.999999999993</v>
      </c>
      <c r="FQ12">
        <v>57315</v>
      </c>
      <c r="FR12">
        <v>4</v>
      </c>
      <c r="FS12">
        <v>0</v>
      </c>
      <c r="FT12">
        <v>4</v>
      </c>
      <c r="FU12">
        <v>0</v>
      </c>
      <c r="FV12">
        <v>3.6</v>
      </c>
      <c r="FW12">
        <v>0</v>
      </c>
      <c r="FX12">
        <v>14.4</v>
      </c>
      <c r="FY12">
        <v>0</v>
      </c>
      <c r="FZ12">
        <v>95.5</v>
      </c>
      <c r="GA12">
        <v>0</v>
      </c>
      <c r="GB12">
        <v>382</v>
      </c>
      <c r="GC12">
        <v>0</v>
      </c>
      <c r="GD12">
        <v>780</v>
      </c>
      <c r="GE12">
        <v>789</v>
      </c>
      <c r="GF12">
        <v>780</v>
      </c>
      <c r="GG12">
        <v>789</v>
      </c>
      <c r="GH12">
        <v>3064.7</v>
      </c>
      <c r="GI12">
        <v>3226.6000000000004</v>
      </c>
      <c r="GJ12">
        <v>81014</v>
      </c>
      <c r="GK12">
        <v>81861</v>
      </c>
      <c r="GL12">
        <v>233</v>
      </c>
      <c r="GM12">
        <v>272</v>
      </c>
      <c r="GN12">
        <v>233</v>
      </c>
      <c r="GO12">
        <v>272</v>
      </c>
      <c r="GP12">
        <v>893.8</v>
      </c>
      <c r="GQ12">
        <v>1091.0999999999999</v>
      </c>
      <c r="GR12">
        <v>14845</v>
      </c>
      <c r="GS12">
        <v>18980</v>
      </c>
      <c r="GT12">
        <v>1013</v>
      </c>
      <c r="GU12">
        <v>1061</v>
      </c>
      <c r="GV12">
        <v>1013</v>
      </c>
      <c r="GW12">
        <v>1061</v>
      </c>
      <c r="GX12">
        <v>3958.5</v>
      </c>
      <c r="GY12">
        <v>4317.7000000000007</v>
      </c>
      <c r="GZ12">
        <v>95859</v>
      </c>
      <c r="HA12">
        <v>100841</v>
      </c>
      <c r="HB12">
        <v>28</v>
      </c>
      <c r="HC12">
        <v>0</v>
      </c>
      <c r="HD12">
        <v>28</v>
      </c>
      <c r="HE12">
        <v>0</v>
      </c>
      <c r="HF12">
        <v>103.60000000000001</v>
      </c>
      <c r="HG12">
        <v>0</v>
      </c>
      <c r="HH12">
        <v>1988</v>
      </c>
      <c r="HI12">
        <v>0</v>
      </c>
      <c r="HJ12">
        <v>4076.4999999999995</v>
      </c>
      <c r="HK12">
        <v>4317.7000000000007</v>
      </c>
      <c r="HL12">
        <v>98229</v>
      </c>
      <c r="HM12">
        <v>100841</v>
      </c>
    </row>
    <row r="13" spans="1:221">
      <c r="A13" t="s">
        <v>489</v>
      </c>
      <c r="B13" t="s">
        <v>502</v>
      </c>
      <c r="D13">
        <v>199999</v>
      </c>
      <c r="E13">
        <v>5</v>
      </c>
      <c r="F13">
        <v>1027</v>
      </c>
      <c r="G13">
        <v>983</v>
      </c>
      <c r="H13">
        <v>1</v>
      </c>
      <c r="I13">
        <v>0</v>
      </c>
      <c r="J13">
        <v>1026</v>
      </c>
      <c r="K13">
        <v>983</v>
      </c>
      <c r="L13">
        <v>120</v>
      </c>
      <c r="N13">
        <v>1026</v>
      </c>
      <c r="O13">
        <v>983</v>
      </c>
      <c r="P13">
        <v>1026</v>
      </c>
      <c r="Q13">
        <v>983</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519</v>
      </c>
      <c r="BO13">
        <v>467</v>
      </c>
      <c r="BP13">
        <v>519</v>
      </c>
      <c r="BQ13">
        <v>467</v>
      </c>
      <c r="BR13">
        <v>9</v>
      </c>
      <c r="BS13">
        <v>8</v>
      </c>
      <c r="BT13">
        <v>9</v>
      </c>
      <c r="BU13">
        <v>8</v>
      </c>
      <c r="BV13">
        <v>7</v>
      </c>
      <c r="BW13">
        <v>0</v>
      </c>
      <c r="BX13">
        <v>7</v>
      </c>
      <c r="BY13">
        <v>0</v>
      </c>
      <c r="BZ13">
        <v>535</v>
      </c>
      <c r="CA13">
        <v>475</v>
      </c>
      <c r="CB13">
        <v>535</v>
      </c>
      <c r="CC13">
        <v>475</v>
      </c>
      <c r="CD13">
        <v>4.5999999999999996</v>
      </c>
      <c r="CE13">
        <v>4.5999999999999996</v>
      </c>
      <c r="CF13">
        <v>2387.3999999999996</v>
      </c>
      <c r="CG13">
        <v>2148.1999999999998</v>
      </c>
      <c r="CH13">
        <v>5.4</v>
      </c>
      <c r="CI13">
        <v>5.0999999999999996</v>
      </c>
      <c r="CJ13">
        <v>48.6</v>
      </c>
      <c r="CK13">
        <v>40.799999999999997</v>
      </c>
      <c r="CL13">
        <v>5.0999999999999996</v>
      </c>
      <c r="CM13">
        <v>0</v>
      </c>
      <c r="CN13">
        <v>35.699999999999996</v>
      </c>
      <c r="CO13">
        <v>0</v>
      </c>
      <c r="CP13">
        <v>4.6199999999999992</v>
      </c>
      <c r="CQ13">
        <v>4.608421052631579</v>
      </c>
      <c r="CR13">
        <v>2471.6999999999994</v>
      </c>
      <c r="CS13">
        <v>2189</v>
      </c>
      <c r="CT13">
        <v>129</v>
      </c>
      <c r="CU13">
        <v>129</v>
      </c>
      <c r="CV13">
        <v>66951</v>
      </c>
      <c r="CW13">
        <v>60243</v>
      </c>
      <c r="CX13">
        <v>82</v>
      </c>
      <c r="CY13">
        <v>67</v>
      </c>
      <c r="CZ13">
        <v>738</v>
      </c>
      <c r="DA13">
        <v>536</v>
      </c>
      <c r="DB13">
        <v>141</v>
      </c>
      <c r="DC13">
        <v>0</v>
      </c>
      <c r="DD13">
        <v>987</v>
      </c>
      <c r="DE13">
        <v>0</v>
      </c>
      <c r="DF13">
        <v>128.36635514018693</v>
      </c>
      <c r="DG13">
        <v>127.95578947368421</v>
      </c>
      <c r="DH13">
        <v>68676</v>
      </c>
      <c r="DI13">
        <v>60779</v>
      </c>
      <c r="DJ13">
        <v>535</v>
      </c>
      <c r="DK13">
        <v>475</v>
      </c>
      <c r="DL13">
        <v>535</v>
      </c>
      <c r="DM13">
        <v>475</v>
      </c>
      <c r="DN13">
        <v>4.6199999999999992</v>
      </c>
      <c r="DO13">
        <v>4.608421052631579</v>
      </c>
      <c r="DP13">
        <v>2471.6999999999994</v>
      </c>
      <c r="DQ13">
        <v>2189</v>
      </c>
      <c r="DR13">
        <v>128.36635514018693</v>
      </c>
      <c r="DS13">
        <v>127.95578947368421</v>
      </c>
      <c r="DT13">
        <v>68676</v>
      </c>
      <c r="DU13">
        <v>60779</v>
      </c>
      <c r="DV13">
        <v>215</v>
      </c>
      <c r="DW13">
        <v>296</v>
      </c>
      <c r="DX13">
        <v>215</v>
      </c>
      <c r="DY13">
        <v>296</v>
      </c>
      <c r="DZ13">
        <v>187</v>
      </c>
      <c r="EA13">
        <v>212</v>
      </c>
      <c r="EB13">
        <v>187</v>
      </c>
      <c r="EC13">
        <v>212</v>
      </c>
      <c r="ED13">
        <v>4</v>
      </c>
      <c r="EE13">
        <v>0</v>
      </c>
      <c r="EF13">
        <v>4</v>
      </c>
      <c r="EG13">
        <v>0</v>
      </c>
      <c r="EH13">
        <v>406</v>
      </c>
      <c r="EI13">
        <v>508</v>
      </c>
      <c r="EJ13">
        <v>406</v>
      </c>
      <c r="EK13">
        <v>508</v>
      </c>
      <c r="EL13">
        <v>3.4</v>
      </c>
      <c r="EM13">
        <v>3.2</v>
      </c>
      <c r="EN13">
        <v>731</v>
      </c>
      <c r="EO13">
        <v>947.2</v>
      </c>
      <c r="EP13">
        <v>2.7</v>
      </c>
      <c r="EQ13">
        <v>2.8</v>
      </c>
      <c r="ER13">
        <v>504.90000000000003</v>
      </c>
      <c r="ES13">
        <v>593.59999999999991</v>
      </c>
      <c r="ET13">
        <v>4.5</v>
      </c>
      <c r="EU13">
        <v>0</v>
      </c>
      <c r="EV13">
        <v>18</v>
      </c>
      <c r="EW13">
        <v>0</v>
      </c>
      <c r="EX13">
        <v>3.0884236453201974</v>
      </c>
      <c r="EY13">
        <v>3.033070866141732</v>
      </c>
      <c r="EZ13">
        <v>1253.9000000000001</v>
      </c>
      <c r="FA13">
        <v>1540.8</v>
      </c>
      <c r="FB13">
        <v>82</v>
      </c>
      <c r="FC13">
        <v>79</v>
      </c>
      <c r="FD13">
        <v>17630</v>
      </c>
      <c r="FE13">
        <v>23384</v>
      </c>
      <c r="FF13">
        <v>46</v>
      </c>
      <c r="FG13">
        <v>48</v>
      </c>
      <c r="FH13">
        <v>8602</v>
      </c>
      <c r="FI13">
        <v>10176</v>
      </c>
      <c r="FJ13">
        <v>103</v>
      </c>
      <c r="FK13">
        <v>0</v>
      </c>
      <c r="FL13">
        <v>412</v>
      </c>
      <c r="FM13">
        <v>0</v>
      </c>
      <c r="FN13">
        <v>65.625615763546804</v>
      </c>
      <c r="FO13">
        <v>66.062992125984252</v>
      </c>
      <c r="FP13">
        <v>26644.000000000004</v>
      </c>
      <c r="FQ13">
        <v>33560</v>
      </c>
      <c r="FR13">
        <v>85</v>
      </c>
      <c r="FS13">
        <v>0</v>
      </c>
      <c r="FT13">
        <v>85</v>
      </c>
      <c r="FU13">
        <v>0</v>
      </c>
      <c r="FV13">
        <v>1.6</v>
      </c>
      <c r="FW13">
        <v>0</v>
      </c>
      <c r="FX13">
        <v>136</v>
      </c>
      <c r="FY13">
        <v>0</v>
      </c>
      <c r="FZ13">
        <v>56.4</v>
      </c>
      <c r="GA13">
        <v>0</v>
      </c>
      <c r="GB13">
        <v>4794</v>
      </c>
      <c r="GC13">
        <v>0</v>
      </c>
      <c r="GD13">
        <v>734</v>
      </c>
      <c r="GE13">
        <v>763</v>
      </c>
      <c r="GF13">
        <v>734</v>
      </c>
      <c r="GG13">
        <v>763</v>
      </c>
      <c r="GH13">
        <v>3118.3999999999996</v>
      </c>
      <c r="GI13">
        <v>3095.3999999999996</v>
      </c>
      <c r="GJ13">
        <v>84581</v>
      </c>
      <c r="GK13">
        <v>83627</v>
      </c>
      <c r="GL13">
        <v>196</v>
      </c>
      <c r="GM13">
        <v>220</v>
      </c>
      <c r="GN13">
        <v>196</v>
      </c>
      <c r="GO13">
        <v>220</v>
      </c>
      <c r="GP13">
        <v>553.5</v>
      </c>
      <c r="GQ13">
        <v>634.39999999999986</v>
      </c>
      <c r="GR13">
        <v>9340</v>
      </c>
      <c r="GS13">
        <v>10712</v>
      </c>
      <c r="GT13">
        <v>930</v>
      </c>
      <c r="GU13">
        <v>983</v>
      </c>
      <c r="GV13">
        <v>930</v>
      </c>
      <c r="GW13">
        <v>983</v>
      </c>
      <c r="GX13">
        <v>3671.8999999999996</v>
      </c>
      <c r="GY13">
        <v>3729.7999999999993</v>
      </c>
      <c r="GZ13">
        <v>93921</v>
      </c>
      <c r="HA13">
        <v>94339</v>
      </c>
      <c r="HB13">
        <v>11</v>
      </c>
      <c r="HC13">
        <v>0</v>
      </c>
      <c r="HD13">
        <v>11</v>
      </c>
      <c r="HE13">
        <v>0</v>
      </c>
      <c r="HF13">
        <v>53.699999999999996</v>
      </c>
      <c r="HG13">
        <v>0</v>
      </c>
      <c r="HH13">
        <v>1399</v>
      </c>
      <c r="HI13">
        <v>0</v>
      </c>
      <c r="HJ13">
        <v>3861.5999999999995</v>
      </c>
      <c r="HK13">
        <v>3729.8</v>
      </c>
      <c r="HL13">
        <v>100114</v>
      </c>
      <c r="HM13">
        <v>94339</v>
      </c>
    </row>
    <row r="14" spans="1:221">
      <c r="A14" t="s">
        <v>489</v>
      </c>
      <c r="B14" t="s">
        <v>501</v>
      </c>
      <c r="D14">
        <v>199281</v>
      </c>
      <c r="E14">
        <v>5</v>
      </c>
      <c r="F14">
        <v>1071</v>
      </c>
      <c r="G14">
        <v>1336</v>
      </c>
      <c r="H14">
        <v>4</v>
      </c>
      <c r="I14">
        <v>8</v>
      </c>
      <c r="J14">
        <v>1067</v>
      </c>
      <c r="K14">
        <v>1328</v>
      </c>
      <c r="L14">
        <v>120</v>
      </c>
      <c r="N14">
        <v>1067</v>
      </c>
      <c r="O14">
        <v>1328</v>
      </c>
      <c r="P14">
        <v>1067</v>
      </c>
      <c r="Q14">
        <v>1328</v>
      </c>
      <c r="R14">
        <v>1</v>
      </c>
      <c r="S14">
        <v>1</v>
      </c>
      <c r="T14">
        <v>1</v>
      </c>
      <c r="U14">
        <v>1</v>
      </c>
      <c r="V14">
        <v>0</v>
      </c>
      <c r="W14">
        <v>0</v>
      </c>
      <c r="X14">
        <v>0</v>
      </c>
      <c r="Y14">
        <v>0</v>
      </c>
      <c r="Z14">
        <v>0</v>
      </c>
      <c r="AA14">
        <v>0</v>
      </c>
      <c r="AB14">
        <v>0</v>
      </c>
      <c r="AC14">
        <v>0</v>
      </c>
      <c r="AD14">
        <v>1</v>
      </c>
      <c r="AE14">
        <v>1</v>
      </c>
      <c r="AF14">
        <v>1</v>
      </c>
      <c r="AG14">
        <v>1</v>
      </c>
      <c r="AH14">
        <v>2</v>
      </c>
      <c r="AI14">
        <v>2</v>
      </c>
      <c r="AJ14">
        <v>2</v>
      </c>
      <c r="AK14">
        <v>2</v>
      </c>
      <c r="AL14">
        <v>0</v>
      </c>
      <c r="AM14">
        <v>0</v>
      </c>
      <c r="AN14">
        <v>0</v>
      </c>
      <c r="AO14">
        <v>0</v>
      </c>
      <c r="AP14">
        <v>0</v>
      </c>
      <c r="AQ14">
        <v>0</v>
      </c>
      <c r="AR14">
        <v>0</v>
      </c>
      <c r="AS14">
        <v>0</v>
      </c>
      <c r="AT14">
        <v>2</v>
      </c>
      <c r="AU14">
        <v>2</v>
      </c>
      <c r="AV14">
        <v>2</v>
      </c>
      <c r="AW14">
        <v>2</v>
      </c>
      <c r="AX14">
        <v>57</v>
      </c>
      <c r="AY14">
        <v>63</v>
      </c>
      <c r="AZ14">
        <v>57</v>
      </c>
      <c r="BA14">
        <v>63</v>
      </c>
      <c r="BB14">
        <v>0</v>
      </c>
      <c r="BC14">
        <v>0</v>
      </c>
      <c r="BD14">
        <v>0</v>
      </c>
      <c r="BE14">
        <v>0</v>
      </c>
      <c r="BF14">
        <v>0</v>
      </c>
      <c r="BG14">
        <v>0</v>
      </c>
      <c r="BH14">
        <v>0</v>
      </c>
      <c r="BI14">
        <v>0</v>
      </c>
      <c r="BJ14">
        <v>57</v>
      </c>
      <c r="BK14">
        <v>63</v>
      </c>
      <c r="BL14">
        <v>57</v>
      </c>
      <c r="BM14">
        <v>63</v>
      </c>
      <c r="BN14">
        <v>545</v>
      </c>
      <c r="BO14">
        <v>631</v>
      </c>
      <c r="BP14">
        <v>545</v>
      </c>
      <c r="BQ14">
        <v>631</v>
      </c>
      <c r="BR14">
        <v>6</v>
      </c>
      <c r="BS14">
        <v>8</v>
      </c>
      <c r="BT14">
        <v>6</v>
      </c>
      <c r="BU14">
        <v>8</v>
      </c>
      <c r="BV14">
        <v>9</v>
      </c>
      <c r="BW14">
        <v>0</v>
      </c>
      <c r="BX14">
        <v>9</v>
      </c>
      <c r="BY14">
        <v>0</v>
      </c>
      <c r="BZ14">
        <v>560</v>
      </c>
      <c r="CA14">
        <v>639</v>
      </c>
      <c r="CB14">
        <v>560</v>
      </c>
      <c r="CC14">
        <v>639</v>
      </c>
      <c r="CD14">
        <v>4.8</v>
      </c>
      <c r="CE14">
        <v>5</v>
      </c>
      <c r="CF14">
        <v>2616</v>
      </c>
      <c r="CG14">
        <v>3155</v>
      </c>
      <c r="CH14">
        <v>4.5</v>
      </c>
      <c r="CI14">
        <v>6.4</v>
      </c>
      <c r="CJ14">
        <v>27</v>
      </c>
      <c r="CK14">
        <v>51.2</v>
      </c>
      <c r="CL14">
        <v>5.5</v>
      </c>
      <c r="CM14">
        <v>0</v>
      </c>
      <c r="CN14">
        <v>49.5</v>
      </c>
      <c r="CO14">
        <v>0</v>
      </c>
      <c r="CP14">
        <v>4.8080357142857144</v>
      </c>
      <c r="CQ14">
        <v>5.0175273865414711</v>
      </c>
      <c r="CR14">
        <v>2692.5</v>
      </c>
      <c r="CS14">
        <v>3206.2000000000003</v>
      </c>
      <c r="CT14">
        <v>134</v>
      </c>
      <c r="CU14">
        <v>133</v>
      </c>
      <c r="CV14">
        <v>73030</v>
      </c>
      <c r="CW14">
        <v>83923</v>
      </c>
      <c r="CX14">
        <v>73</v>
      </c>
      <c r="CY14">
        <v>124</v>
      </c>
      <c r="CZ14">
        <v>438</v>
      </c>
      <c r="DA14">
        <v>992</v>
      </c>
      <c r="DB14">
        <v>148</v>
      </c>
      <c r="DC14">
        <v>0</v>
      </c>
      <c r="DD14">
        <v>1332</v>
      </c>
      <c r="DE14">
        <v>0</v>
      </c>
      <c r="DF14">
        <v>133.57142857142858</v>
      </c>
      <c r="DG14">
        <v>132.88732394366198</v>
      </c>
      <c r="DH14">
        <v>74800</v>
      </c>
      <c r="DI14">
        <v>84915</v>
      </c>
      <c r="DJ14">
        <v>561</v>
      </c>
      <c r="DK14">
        <v>640</v>
      </c>
      <c r="DL14">
        <v>561</v>
      </c>
      <c r="DM14">
        <v>640</v>
      </c>
      <c r="DN14">
        <v>4.8030303030303028</v>
      </c>
      <c r="DO14">
        <v>5.0128125000000008</v>
      </c>
      <c r="DP14">
        <v>2694.5</v>
      </c>
      <c r="DQ14">
        <v>3208.2000000000007</v>
      </c>
      <c r="DR14">
        <v>133.4349376114082</v>
      </c>
      <c r="DS14">
        <v>132.77812499999999</v>
      </c>
      <c r="DT14">
        <v>74857</v>
      </c>
      <c r="DU14">
        <v>84978</v>
      </c>
      <c r="DV14">
        <v>385</v>
      </c>
      <c r="DW14">
        <v>531</v>
      </c>
      <c r="DX14">
        <v>385</v>
      </c>
      <c r="DY14">
        <v>531</v>
      </c>
      <c r="DZ14">
        <v>108</v>
      </c>
      <c r="EA14">
        <v>157</v>
      </c>
      <c r="EB14">
        <v>108</v>
      </c>
      <c r="EC14">
        <v>157</v>
      </c>
      <c r="ED14">
        <v>3</v>
      </c>
      <c r="EE14">
        <v>0</v>
      </c>
      <c r="EF14">
        <v>3</v>
      </c>
      <c r="EG14">
        <v>0</v>
      </c>
      <c r="EH14">
        <v>496</v>
      </c>
      <c r="EI14">
        <v>688</v>
      </c>
      <c r="EJ14">
        <v>496</v>
      </c>
      <c r="EK14">
        <v>688</v>
      </c>
      <c r="EL14">
        <v>3.3</v>
      </c>
      <c r="EM14">
        <v>3.3</v>
      </c>
      <c r="EN14">
        <v>1270.5</v>
      </c>
      <c r="EO14">
        <v>1752.3</v>
      </c>
      <c r="EP14">
        <v>4.5999999999999996</v>
      </c>
      <c r="EQ14">
        <v>4.0999999999999996</v>
      </c>
      <c r="ER14">
        <v>496.79999999999995</v>
      </c>
      <c r="ES14">
        <v>643.69999999999993</v>
      </c>
      <c r="ET14">
        <v>4.3</v>
      </c>
      <c r="EU14">
        <v>0</v>
      </c>
      <c r="EV14">
        <v>12.899999999999999</v>
      </c>
      <c r="EW14">
        <v>0</v>
      </c>
      <c r="EX14">
        <v>3.5891129032258067</v>
      </c>
      <c r="EY14">
        <v>3.4825581395348837</v>
      </c>
      <c r="EZ14">
        <v>1780.2</v>
      </c>
      <c r="FA14">
        <v>2396</v>
      </c>
      <c r="FB14">
        <v>83</v>
      </c>
      <c r="FC14">
        <v>83</v>
      </c>
      <c r="FD14">
        <v>31955</v>
      </c>
      <c r="FE14">
        <v>44073</v>
      </c>
      <c r="FF14">
        <v>72</v>
      </c>
      <c r="FG14">
        <v>67</v>
      </c>
      <c r="FH14">
        <v>7776</v>
      </c>
      <c r="FI14">
        <v>10519</v>
      </c>
      <c r="FJ14">
        <v>76</v>
      </c>
      <c r="FK14">
        <v>0</v>
      </c>
      <c r="FL14">
        <v>228</v>
      </c>
      <c r="FM14">
        <v>0</v>
      </c>
      <c r="FN14">
        <v>80.5625</v>
      </c>
      <c r="FO14">
        <v>79.348837209302332</v>
      </c>
      <c r="FP14">
        <v>39959</v>
      </c>
      <c r="FQ14">
        <v>54592.000000000007</v>
      </c>
      <c r="FR14">
        <v>10</v>
      </c>
      <c r="FS14">
        <v>0</v>
      </c>
      <c r="FT14">
        <v>10</v>
      </c>
      <c r="FU14">
        <v>0</v>
      </c>
      <c r="FV14">
        <v>4</v>
      </c>
      <c r="FW14">
        <v>0</v>
      </c>
      <c r="FX14">
        <v>40</v>
      </c>
      <c r="FY14">
        <v>0</v>
      </c>
      <c r="FZ14">
        <v>64.400000000000006</v>
      </c>
      <c r="GA14">
        <v>0</v>
      </c>
      <c r="GB14">
        <v>644</v>
      </c>
      <c r="GC14">
        <v>0</v>
      </c>
      <c r="GD14">
        <v>931</v>
      </c>
      <c r="GE14">
        <v>1163</v>
      </c>
      <c r="GF14">
        <v>931</v>
      </c>
      <c r="GG14">
        <v>1163</v>
      </c>
      <c r="GH14">
        <v>3888.5</v>
      </c>
      <c r="GI14">
        <v>4909.3</v>
      </c>
      <c r="GJ14">
        <v>105042</v>
      </c>
      <c r="GK14">
        <v>128059</v>
      </c>
      <c r="GL14">
        <v>114</v>
      </c>
      <c r="GM14">
        <v>165</v>
      </c>
      <c r="GN14">
        <v>114</v>
      </c>
      <c r="GO14">
        <v>165</v>
      </c>
      <c r="GP14">
        <v>523.79999999999995</v>
      </c>
      <c r="GQ14">
        <v>694.9</v>
      </c>
      <c r="GR14">
        <v>8214</v>
      </c>
      <c r="GS14">
        <v>11511</v>
      </c>
      <c r="GT14">
        <v>1045</v>
      </c>
      <c r="GU14">
        <v>1328</v>
      </c>
      <c r="GV14">
        <v>1045</v>
      </c>
      <c r="GW14">
        <v>1328</v>
      </c>
      <c r="GX14">
        <v>4412.3</v>
      </c>
      <c r="GY14">
        <v>5604.2</v>
      </c>
      <c r="GZ14">
        <v>113256</v>
      </c>
      <c r="HA14">
        <v>139570</v>
      </c>
      <c r="HB14">
        <v>12</v>
      </c>
      <c r="HC14">
        <v>0</v>
      </c>
      <c r="HD14">
        <v>12</v>
      </c>
      <c r="HE14">
        <v>0</v>
      </c>
      <c r="HF14">
        <v>62.4</v>
      </c>
      <c r="HG14">
        <v>0</v>
      </c>
      <c r="HH14">
        <v>1560</v>
      </c>
      <c r="HI14">
        <v>0</v>
      </c>
      <c r="HJ14">
        <v>4514.7</v>
      </c>
      <c r="HK14">
        <v>5604.2000000000007</v>
      </c>
      <c r="HL14">
        <v>115460</v>
      </c>
      <c r="HM14">
        <v>139570</v>
      </c>
    </row>
    <row r="15" spans="1:221">
      <c r="A15" t="s">
        <v>489</v>
      </c>
      <c r="B15" t="s">
        <v>504</v>
      </c>
      <c r="D15">
        <v>199111</v>
      </c>
      <c r="E15">
        <v>6</v>
      </c>
      <c r="F15">
        <v>785</v>
      </c>
      <c r="G15">
        <v>733</v>
      </c>
      <c r="H15">
        <v>17</v>
      </c>
      <c r="I15">
        <v>19</v>
      </c>
      <c r="J15">
        <v>768</v>
      </c>
      <c r="K15">
        <v>714</v>
      </c>
      <c r="L15">
        <v>120</v>
      </c>
      <c r="N15">
        <v>768</v>
      </c>
      <c r="O15">
        <v>714</v>
      </c>
      <c r="P15">
        <v>768</v>
      </c>
      <c r="Q15">
        <v>714</v>
      </c>
      <c r="R15">
        <v>5</v>
      </c>
      <c r="S15">
        <v>0</v>
      </c>
      <c r="T15">
        <v>5</v>
      </c>
      <c r="U15">
        <v>0</v>
      </c>
      <c r="V15">
        <v>0</v>
      </c>
      <c r="W15">
        <v>0</v>
      </c>
      <c r="X15">
        <v>0</v>
      </c>
      <c r="Y15">
        <v>0</v>
      </c>
      <c r="Z15">
        <v>0</v>
      </c>
      <c r="AA15">
        <v>0</v>
      </c>
      <c r="AB15">
        <v>0</v>
      </c>
      <c r="AC15">
        <v>0</v>
      </c>
      <c r="AD15">
        <v>5</v>
      </c>
      <c r="AE15">
        <v>0</v>
      </c>
      <c r="AF15">
        <v>5</v>
      </c>
      <c r="AG15">
        <v>0</v>
      </c>
      <c r="AH15">
        <v>4</v>
      </c>
      <c r="AI15">
        <v>0</v>
      </c>
      <c r="AJ15">
        <v>20</v>
      </c>
      <c r="AK15">
        <v>0</v>
      </c>
      <c r="AL15">
        <v>0</v>
      </c>
      <c r="AM15">
        <v>0</v>
      </c>
      <c r="AN15">
        <v>0</v>
      </c>
      <c r="AO15">
        <v>0</v>
      </c>
      <c r="AP15">
        <v>0</v>
      </c>
      <c r="AQ15">
        <v>0</v>
      </c>
      <c r="AR15">
        <v>0</v>
      </c>
      <c r="AS15">
        <v>0</v>
      </c>
      <c r="AT15">
        <v>4</v>
      </c>
      <c r="AU15">
        <v>0</v>
      </c>
      <c r="AV15">
        <v>20</v>
      </c>
      <c r="AW15">
        <v>0</v>
      </c>
      <c r="AX15">
        <v>117</v>
      </c>
      <c r="AY15">
        <v>0</v>
      </c>
      <c r="AZ15">
        <v>585</v>
      </c>
      <c r="BA15">
        <v>0</v>
      </c>
      <c r="BB15">
        <v>0</v>
      </c>
      <c r="BC15">
        <v>0</v>
      </c>
      <c r="BD15">
        <v>0</v>
      </c>
      <c r="BE15">
        <v>0</v>
      </c>
      <c r="BF15">
        <v>0</v>
      </c>
      <c r="BG15">
        <v>0</v>
      </c>
      <c r="BH15">
        <v>0</v>
      </c>
      <c r="BI15">
        <v>0</v>
      </c>
      <c r="BJ15">
        <v>117</v>
      </c>
      <c r="BK15">
        <v>0</v>
      </c>
      <c r="BL15">
        <v>585</v>
      </c>
      <c r="BM15">
        <v>0</v>
      </c>
      <c r="BN15">
        <v>431</v>
      </c>
      <c r="BO15">
        <v>395</v>
      </c>
      <c r="BP15">
        <v>431</v>
      </c>
      <c r="BQ15">
        <v>395</v>
      </c>
      <c r="BR15">
        <v>0</v>
      </c>
      <c r="BS15">
        <v>1</v>
      </c>
      <c r="BT15">
        <v>0</v>
      </c>
      <c r="BU15">
        <v>1</v>
      </c>
      <c r="BV15">
        <v>3</v>
      </c>
      <c r="BW15">
        <v>0</v>
      </c>
      <c r="BX15">
        <v>3</v>
      </c>
      <c r="BY15">
        <v>0</v>
      </c>
      <c r="BZ15">
        <v>434</v>
      </c>
      <c r="CA15">
        <v>396</v>
      </c>
      <c r="CB15">
        <v>434</v>
      </c>
      <c r="CC15">
        <v>396</v>
      </c>
      <c r="CD15">
        <v>4.4000000000000004</v>
      </c>
      <c r="CE15">
        <v>4.4000000000000004</v>
      </c>
      <c r="CF15">
        <v>1896.4</v>
      </c>
      <c r="CG15">
        <v>1738.0000000000002</v>
      </c>
      <c r="CH15">
        <v>0</v>
      </c>
      <c r="CI15">
        <v>6</v>
      </c>
      <c r="CJ15">
        <v>0</v>
      </c>
      <c r="CK15">
        <v>6</v>
      </c>
      <c r="CL15">
        <v>6.7</v>
      </c>
      <c r="CM15">
        <v>0</v>
      </c>
      <c r="CN15">
        <v>20.100000000000001</v>
      </c>
      <c r="CO15">
        <v>0</v>
      </c>
      <c r="CP15">
        <v>4.4158986175115205</v>
      </c>
      <c r="CQ15">
        <v>4.4040404040404049</v>
      </c>
      <c r="CR15">
        <v>1916.4999999999998</v>
      </c>
      <c r="CS15">
        <v>1744.0000000000002</v>
      </c>
      <c r="CT15">
        <v>123</v>
      </c>
      <c r="CU15">
        <v>122</v>
      </c>
      <c r="CV15">
        <v>53013</v>
      </c>
      <c r="CW15">
        <v>48190</v>
      </c>
      <c r="CX15">
        <v>0</v>
      </c>
      <c r="CY15">
        <v>132</v>
      </c>
      <c r="CZ15">
        <v>0</v>
      </c>
      <c r="DA15">
        <v>132</v>
      </c>
      <c r="DB15">
        <v>120</v>
      </c>
      <c r="DC15">
        <v>0</v>
      </c>
      <c r="DD15">
        <v>360</v>
      </c>
      <c r="DE15">
        <v>0</v>
      </c>
      <c r="DF15">
        <v>122.97926267281106</v>
      </c>
      <c r="DG15">
        <v>122.02525252525253</v>
      </c>
      <c r="DH15">
        <v>53373</v>
      </c>
      <c r="DI15">
        <v>48322</v>
      </c>
      <c r="DJ15">
        <v>439</v>
      </c>
      <c r="DK15">
        <v>396</v>
      </c>
      <c r="DL15">
        <v>439</v>
      </c>
      <c r="DM15">
        <v>396</v>
      </c>
      <c r="DN15">
        <v>4.4111617312072884</v>
      </c>
      <c r="DO15">
        <v>4.4040404040404049</v>
      </c>
      <c r="DP15">
        <v>1936.4999999999995</v>
      </c>
      <c r="DQ15">
        <v>1744.0000000000002</v>
      </c>
      <c r="DR15">
        <v>122.91116173120729</v>
      </c>
      <c r="DS15">
        <v>122.02525252525253</v>
      </c>
      <c r="DT15">
        <v>53958</v>
      </c>
      <c r="DU15">
        <v>48322</v>
      </c>
      <c r="DV15">
        <v>262</v>
      </c>
      <c r="DW15">
        <v>284</v>
      </c>
      <c r="DX15">
        <v>262</v>
      </c>
      <c r="DY15">
        <v>284</v>
      </c>
      <c r="DZ15">
        <v>56</v>
      </c>
      <c r="EA15">
        <v>34</v>
      </c>
      <c r="EB15">
        <v>56</v>
      </c>
      <c r="EC15">
        <v>34</v>
      </c>
      <c r="ED15">
        <v>1</v>
      </c>
      <c r="EE15">
        <v>0</v>
      </c>
      <c r="EF15">
        <v>1</v>
      </c>
      <c r="EG15">
        <v>0</v>
      </c>
      <c r="EH15">
        <v>319</v>
      </c>
      <c r="EI15">
        <v>318</v>
      </c>
      <c r="EJ15">
        <v>319</v>
      </c>
      <c r="EK15">
        <v>318</v>
      </c>
      <c r="EL15">
        <v>3.4</v>
      </c>
      <c r="EM15">
        <v>3.4</v>
      </c>
      <c r="EN15">
        <v>890.8</v>
      </c>
      <c r="EO15">
        <v>965.6</v>
      </c>
      <c r="EP15">
        <v>4.2</v>
      </c>
      <c r="EQ15">
        <v>4</v>
      </c>
      <c r="ER15">
        <v>235.20000000000002</v>
      </c>
      <c r="ES15">
        <v>136</v>
      </c>
      <c r="ET15">
        <v>4.5</v>
      </c>
      <c r="EU15">
        <v>0</v>
      </c>
      <c r="EV15">
        <v>4.5</v>
      </c>
      <c r="EW15">
        <v>0</v>
      </c>
      <c r="EX15">
        <v>3.5438871473354232</v>
      </c>
      <c r="EY15">
        <v>3.4641509433962261</v>
      </c>
      <c r="EZ15">
        <v>1130.5</v>
      </c>
      <c r="FA15">
        <v>1101.5999999999999</v>
      </c>
      <c r="FB15">
        <v>88</v>
      </c>
      <c r="FC15">
        <v>85</v>
      </c>
      <c r="FD15">
        <v>23056</v>
      </c>
      <c r="FE15">
        <v>24140</v>
      </c>
      <c r="FF15">
        <v>77</v>
      </c>
      <c r="FG15">
        <v>74</v>
      </c>
      <c r="FH15">
        <v>4312</v>
      </c>
      <c r="FI15">
        <v>2516</v>
      </c>
      <c r="FJ15">
        <v>113</v>
      </c>
      <c r="FK15">
        <v>0</v>
      </c>
      <c r="FL15">
        <v>113</v>
      </c>
      <c r="FM15">
        <v>0</v>
      </c>
      <c r="FN15">
        <v>86.147335423197489</v>
      </c>
      <c r="FO15">
        <v>83.823899371069189</v>
      </c>
      <c r="FP15">
        <v>27481</v>
      </c>
      <c r="FQ15">
        <v>26656.000000000004</v>
      </c>
      <c r="FR15">
        <v>10</v>
      </c>
      <c r="FS15">
        <v>0</v>
      </c>
      <c r="FT15">
        <v>10</v>
      </c>
      <c r="FU15">
        <v>0</v>
      </c>
      <c r="FV15">
        <v>3.6</v>
      </c>
      <c r="FW15">
        <v>0</v>
      </c>
      <c r="FX15">
        <v>36</v>
      </c>
      <c r="FY15">
        <v>0</v>
      </c>
      <c r="FZ15">
        <v>84.8</v>
      </c>
      <c r="GA15">
        <v>0</v>
      </c>
      <c r="GB15">
        <v>848</v>
      </c>
      <c r="GC15">
        <v>0</v>
      </c>
      <c r="GD15">
        <v>698</v>
      </c>
      <c r="GE15">
        <v>679</v>
      </c>
      <c r="GF15">
        <v>698</v>
      </c>
      <c r="GG15">
        <v>679</v>
      </c>
      <c r="GH15">
        <v>2807.2</v>
      </c>
      <c r="GI15">
        <v>2703.6000000000004</v>
      </c>
      <c r="GJ15">
        <v>76654</v>
      </c>
      <c r="GK15">
        <v>72330</v>
      </c>
      <c r="GL15">
        <v>56</v>
      </c>
      <c r="GM15">
        <v>35</v>
      </c>
      <c r="GN15">
        <v>56</v>
      </c>
      <c r="GO15">
        <v>35</v>
      </c>
      <c r="GP15">
        <v>235.20000000000002</v>
      </c>
      <c r="GQ15">
        <v>142</v>
      </c>
      <c r="GR15">
        <v>4312</v>
      </c>
      <c r="GS15">
        <v>2648</v>
      </c>
      <c r="GT15">
        <v>754</v>
      </c>
      <c r="GU15">
        <v>714</v>
      </c>
      <c r="GV15">
        <v>754</v>
      </c>
      <c r="GW15">
        <v>714</v>
      </c>
      <c r="GX15">
        <v>3042.3999999999996</v>
      </c>
      <c r="GY15">
        <v>2845.6000000000004</v>
      </c>
      <c r="GZ15">
        <v>80966</v>
      </c>
      <c r="HA15">
        <v>74978</v>
      </c>
      <c r="HB15">
        <v>4</v>
      </c>
      <c r="HC15">
        <v>0</v>
      </c>
      <c r="HD15">
        <v>4</v>
      </c>
      <c r="HE15">
        <v>0</v>
      </c>
      <c r="HF15">
        <v>24.6</v>
      </c>
      <c r="HG15">
        <v>0</v>
      </c>
      <c r="HH15">
        <v>473</v>
      </c>
      <c r="HI15">
        <v>0</v>
      </c>
      <c r="HJ15">
        <v>3102.9999999999995</v>
      </c>
      <c r="HK15">
        <v>2845.6000000000004</v>
      </c>
      <c r="HL15">
        <v>82287</v>
      </c>
      <c r="HM15">
        <v>74978</v>
      </c>
    </row>
    <row r="16" spans="1:221">
      <c r="A16" t="s">
        <v>489</v>
      </c>
      <c r="B16" t="s">
        <v>503</v>
      </c>
      <c r="D16">
        <v>198507</v>
      </c>
      <c r="E16">
        <v>6</v>
      </c>
      <c r="F16">
        <v>214</v>
      </c>
      <c r="G16">
        <v>300</v>
      </c>
      <c r="H16">
        <v>0</v>
      </c>
      <c r="I16">
        <v>0</v>
      </c>
      <c r="J16">
        <v>214</v>
      </c>
      <c r="K16">
        <v>300</v>
      </c>
      <c r="L16">
        <v>120</v>
      </c>
      <c r="N16">
        <v>214</v>
      </c>
      <c r="O16">
        <v>300</v>
      </c>
      <c r="P16">
        <v>214</v>
      </c>
      <c r="Q16">
        <v>300</v>
      </c>
      <c r="R16">
        <v>1</v>
      </c>
      <c r="S16">
        <v>0</v>
      </c>
      <c r="T16">
        <v>1</v>
      </c>
      <c r="U16">
        <v>0</v>
      </c>
      <c r="V16">
        <v>0</v>
      </c>
      <c r="W16">
        <v>0</v>
      </c>
      <c r="X16">
        <v>0</v>
      </c>
      <c r="Y16">
        <v>0</v>
      </c>
      <c r="Z16">
        <v>0</v>
      </c>
      <c r="AA16">
        <v>0</v>
      </c>
      <c r="AB16">
        <v>0</v>
      </c>
      <c r="AC16">
        <v>0</v>
      </c>
      <c r="AD16">
        <v>1</v>
      </c>
      <c r="AE16">
        <v>0</v>
      </c>
      <c r="AF16">
        <v>1</v>
      </c>
      <c r="AG16">
        <v>0</v>
      </c>
      <c r="AH16">
        <v>5</v>
      </c>
      <c r="AI16">
        <v>0</v>
      </c>
      <c r="AJ16">
        <v>5</v>
      </c>
      <c r="AK16">
        <v>0</v>
      </c>
      <c r="AL16">
        <v>0</v>
      </c>
      <c r="AM16">
        <v>0</v>
      </c>
      <c r="AN16">
        <v>0</v>
      </c>
      <c r="AO16">
        <v>0</v>
      </c>
      <c r="AP16">
        <v>0</v>
      </c>
      <c r="AQ16">
        <v>0</v>
      </c>
      <c r="AR16">
        <v>0</v>
      </c>
      <c r="AS16">
        <v>0</v>
      </c>
      <c r="AT16">
        <v>5</v>
      </c>
      <c r="AU16">
        <v>0</v>
      </c>
      <c r="AV16">
        <v>5</v>
      </c>
      <c r="AW16">
        <v>0</v>
      </c>
      <c r="AX16">
        <v>130</v>
      </c>
      <c r="AY16">
        <v>0</v>
      </c>
      <c r="AZ16">
        <v>130</v>
      </c>
      <c r="BA16">
        <v>0</v>
      </c>
      <c r="BB16">
        <v>0</v>
      </c>
      <c r="BC16">
        <v>0</v>
      </c>
      <c r="BD16">
        <v>0</v>
      </c>
      <c r="BE16">
        <v>0</v>
      </c>
      <c r="BF16">
        <v>0</v>
      </c>
      <c r="BG16">
        <v>0</v>
      </c>
      <c r="BH16">
        <v>0</v>
      </c>
      <c r="BI16">
        <v>0</v>
      </c>
      <c r="BJ16">
        <v>130</v>
      </c>
      <c r="BK16">
        <v>0</v>
      </c>
      <c r="BL16">
        <v>130</v>
      </c>
      <c r="BM16">
        <v>0</v>
      </c>
      <c r="BN16">
        <v>110</v>
      </c>
      <c r="BO16">
        <v>184</v>
      </c>
      <c r="BP16">
        <v>110</v>
      </c>
      <c r="BQ16">
        <v>184</v>
      </c>
      <c r="BR16">
        <v>0</v>
      </c>
      <c r="BS16">
        <v>0</v>
      </c>
      <c r="BT16">
        <v>0</v>
      </c>
      <c r="BU16">
        <v>0</v>
      </c>
      <c r="BV16">
        <v>1</v>
      </c>
      <c r="BW16">
        <v>0</v>
      </c>
      <c r="BX16">
        <v>1</v>
      </c>
      <c r="BY16">
        <v>0</v>
      </c>
      <c r="BZ16">
        <v>111</v>
      </c>
      <c r="CA16">
        <v>184</v>
      </c>
      <c r="CB16">
        <v>111</v>
      </c>
      <c r="CC16">
        <v>184</v>
      </c>
      <c r="CD16">
        <v>5</v>
      </c>
      <c r="CE16">
        <v>4.9000000000000004</v>
      </c>
      <c r="CF16">
        <v>550</v>
      </c>
      <c r="CG16">
        <v>901.6</v>
      </c>
      <c r="CH16">
        <v>0</v>
      </c>
      <c r="CI16">
        <v>0</v>
      </c>
      <c r="CJ16">
        <v>0</v>
      </c>
      <c r="CK16">
        <v>0</v>
      </c>
      <c r="CL16">
        <v>5</v>
      </c>
      <c r="CM16">
        <v>0</v>
      </c>
      <c r="CN16">
        <v>5</v>
      </c>
      <c r="CO16">
        <v>0</v>
      </c>
      <c r="CP16">
        <v>5</v>
      </c>
      <c r="CQ16">
        <v>4.9000000000000004</v>
      </c>
      <c r="CR16">
        <v>555</v>
      </c>
      <c r="CS16">
        <v>901.6</v>
      </c>
      <c r="CT16">
        <v>143</v>
      </c>
      <c r="CU16">
        <v>134</v>
      </c>
      <c r="CV16">
        <v>15730</v>
      </c>
      <c r="CW16">
        <v>24656</v>
      </c>
      <c r="CX16">
        <v>0</v>
      </c>
      <c r="CY16">
        <v>0</v>
      </c>
      <c r="CZ16">
        <v>0</v>
      </c>
      <c r="DA16">
        <v>0</v>
      </c>
      <c r="DB16">
        <v>155</v>
      </c>
      <c r="DC16">
        <v>0</v>
      </c>
      <c r="DD16">
        <v>155</v>
      </c>
      <c r="DE16">
        <v>0</v>
      </c>
      <c r="DF16">
        <v>143.1081081081081</v>
      </c>
      <c r="DG16">
        <v>134</v>
      </c>
      <c r="DH16">
        <v>15884.999999999998</v>
      </c>
      <c r="DI16">
        <v>24656</v>
      </c>
      <c r="DJ16">
        <v>112</v>
      </c>
      <c r="DK16">
        <v>184</v>
      </c>
      <c r="DL16">
        <v>112</v>
      </c>
      <c r="DM16">
        <v>184</v>
      </c>
      <c r="DN16">
        <v>5</v>
      </c>
      <c r="DO16">
        <v>4.9000000000000004</v>
      </c>
      <c r="DP16">
        <v>560</v>
      </c>
      <c r="DQ16">
        <v>901.6</v>
      </c>
      <c r="DR16">
        <v>142.99107142857142</v>
      </c>
      <c r="DS16">
        <v>134</v>
      </c>
      <c r="DT16">
        <v>16014.999999999998</v>
      </c>
      <c r="DU16">
        <v>24656</v>
      </c>
      <c r="DV16">
        <v>96</v>
      </c>
      <c r="DW16">
        <v>104</v>
      </c>
      <c r="DX16">
        <v>96</v>
      </c>
      <c r="DY16">
        <v>104</v>
      </c>
      <c r="DZ16">
        <v>6</v>
      </c>
      <c r="EA16">
        <v>12</v>
      </c>
      <c r="EB16">
        <v>6</v>
      </c>
      <c r="EC16">
        <v>12</v>
      </c>
      <c r="ED16">
        <v>0</v>
      </c>
      <c r="EE16">
        <v>0</v>
      </c>
      <c r="EF16">
        <v>0</v>
      </c>
      <c r="EG16">
        <v>0</v>
      </c>
      <c r="EH16">
        <v>102</v>
      </c>
      <c r="EI16">
        <v>116</v>
      </c>
      <c r="EJ16">
        <v>102</v>
      </c>
      <c r="EK16">
        <v>116</v>
      </c>
      <c r="EL16">
        <v>3.6</v>
      </c>
      <c r="EM16">
        <v>3.2</v>
      </c>
      <c r="EN16">
        <v>345.6</v>
      </c>
      <c r="EO16">
        <v>332.8</v>
      </c>
      <c r="EP16">
        <v>5.2</v>
      </c>
      <c r="EQ16">
        <v>4.8</v>
      </c>
      <c r="ER16">
        <v>31.200000000000003</v>
      </c>
      <c r="ES16">
        <v>57.599999999999994</v>
      </c>
      <c r="ET16">
        <v>0</v>
      </c>
      <c r="EU16">
        <v>0</v>
      </c>
      <c r="EV16">
        <v>0</v>
      </c>
      <c r="EW16">
        <v>0</v>
      </c>
      <c r="EX16">
        <v>3.6941176470588237</v>
      </c>
      <c r="EY16">
        <v>3.36551724137931</v>
      </c>
      <c r="EZ16">
        <v>376.8</v>
      </c>
      <c r="FA16">
        <v>390.4</v>
      </c>
      <c r="FB16">
        <v>93</v>
      </c>
      <c r="FC16">
        <v>83</v>
      </c>
      <c r="FD16">
        <v>8928</v>
      </c>
      <c r="FE16">
        <v>8632</v>
      </c>
      <c r="FF16">
        <v>95</v>
      </c>
      <c r="FG16">
        <v>79</v>
      </c>
      <c r="FH16">
        <v>570</v>
      </c>
      <c r="FI16">
        <v>948</v>
      </c>
      <c r="FJ16">
        <v>0</v>
      </c>
      <c r="FK16">
        <v>0</v>
      </c>
      <c r="FL16">
        <v>0</v>
      </c>
      <c r="FM16">
        <v>0</v>
      </c>
      <c r="FN16">
        <v>93.117647058823536</v>
      </c>
      <c r="FO16">
        <v>82.58620689655173</v>
      </c>
      <c r="FP16">
        <v>9498</v>
      </c>
      <c r="FQ16">
        <v>9580</v>
      </c>
      <c r="FR16">
        <v>0</v>
      </c>
      <c r="FS16">
        <v>0</v>
      </c>
      <c r="FT16">
        <v>0</v>
      </c>
      <c r="FU16">
        <v>0</v>
      </c>
      <c r="FV16">
        <v>0</v>
      </c>
      <c r="FW16">
        <v>0</v>
      </c>
      <c r="FX16">
        <v>0</v>
      </c>
      <c r="FY16">
        <v>0</v>
      </c>
      <c r="FZ16">
        <v>0</v>
      </c>
      <c r="GA16">
        <v>0</v>
      </c>
      <c r="GB16">
        <v>0</v>
      </c>
      <c r="GC16">
        <v>0</v>
      </c>
      <c r="GD16">
        <v>207</v>
      </c>
      <c r="GE16">
        <v>288</v>
      </c>
      <c r="GF16">
        <v>207</v>
      </c>
      <c r="GG16">
        <v>288</v>
      </c>
      <c r="GH16">
        <v>900.6</v>
      </c>
      <c r="GI16">
        <v>1234.4000000000001</v>
      </c>
      <c r="GJ16">
        <v>24788</v>
      </c>
      <c r="GK16">
        <v>33288</v>
      </c>
      <c r="GL16">
        <v>6</v>
      </c>
      <c r="GM16">
        <v>12</v>
      </c>
      <c r="GN16">
        <v>6</v>
      </c>
      <c r="GO16">
        <v>12</v>
      </c>
      <c r="GP16">
        <v>31.200000000000003</v>
      </c>
      <c r="GQ16">
        <v>57.599999999999994</v>
      </c>
      <c r="GR16">
        <v>570</v>
      </c>
      <c r="GS16">
        <v>948</v>
      </c>
      <c r="GT16">
        <v>213</v>
      </c>
      <c r="GU16">
        <v>300</v>
      </c>
      <c r="GV16">
        <v>213</v>
      </c>
      <c r="GW16">
        <v>300</v>
      </c>
      <c r="GX16">
        <v>931.80000000000007</v>
      </c>
      <c r="GY16">
        <v>1292</v>
      </c>
      <c r="GZ16">
        <v>25358</v>
      </c>
      <c r="HA16">
        <v>34236</v>
      </c>
      <c r="HB16">
        <v>1</v>
      </c>
      <c r="HC16">
        <v>0</v>
      </c>
      <c r="HD16">
        <v>1</v>
      </c>
      <c r="HE16">
        <v>0</v>
      </c>
      <c r="HF16">
        <v>5</v>
      </c>
      <c r="HG16">
        <v>0</v>
      </c>
      <c r="HH16">
        <v>155</v>
      </c>
      <c r="HI16">
        <v>0</v>
      </c>
      <c r="HJ16">
        <v>936.8</v>
      </c>
      <c r="HK16">
        <v>1292</v>
      </c>
      <c r="HL16">
        <v>25513</v>
      </c>
      <c r="HM16">
        <v>34236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166B-32ED-45C0-A9E7-7575762CA796}">
  <sheetPr>
    <tabColor indexed="17"/>
  </sheetPr>
  <dimension ref="A2:AF549"/>
  <sheetViews>
    <sheetView workbookViewId="0">
      <pane xSplit="2" ySplit="5" topLeftCell="C296" activePane="bottomRight" state="frozen"/>
      <selection pane="topRight" activeCell="C1" sqref="C1"/>
      <selection pane="bottomLeft" activeCell="A6" sqref="A6"/>
      <selection pane="bottomRight" activeCell="D319" sqref="D319"/>
    </sheetView>
  </sheetViews>
  <sheetFormatPr defaultColWidth="9" defaultRowHeight="12.75"/>
  <cols>
    <col min="1" max="1" width="4.109375" style="67" customWidth="1"/>
    <col min="2" max="2" width="17.6640625" style="67" bestFit="1" customWidth="1"/>
    <col min="3" max="8" width="8.88671875" style="67" bestFit="1" customWidth="1"/>
    <col min="9" max="9" width="10.6640625" style="67" bestFit="1" customWidth="1"/>
    <col min="10" max="13" width="8.5546875" style="67" bestFit="1" customWidth="1"/>
    <col min="14" max="14" width="10.33203125" style="67" bestFit="1" customWidth="1"/>
    <col min="15" max="15" width="6.88671875" style="67" bestFit="1" customWidth="1"/>
    <col min="16" max="16" width="8.6640625" style="67" bestFit="1" customWidth="1"/>
    <col min="17" max="18" width="1.88671875" style="67" customWidth="1"/>
    <col min="19" max="19" width="6.6640625" style="67" customWidth="1"/>
    <col min="20" max="20" width="6.109375" style="67" customWidth="1"/>
    <col min="21" max="21" width="6.77734375" style="67" customWidth="1"/>
    <col min="22" max="23" width="6.44140625" style="67" customWidth="1"/>
    <col min="24" max="24" width="7" style="67" customWidth="1"/>
    <col min="25" max="25" width="6.6640625" style="67" customWidth="1"/>
    <col min="26" max="30" width="5.77734375" style="67" customWidth="1"/>
    <col min="31" max="16384" width="9" style="67"/>
  </cols>
  <sheetData>
    <row r="2" spans="1:30">
      <c r="C2" s="123" t="s">
        <v>742</v>
      </c>
    </row>
    <row r="3" spans="1:30">
      <c r="A3" s="661"/>
      <c r="B3" s="664"/>
      <c r="C3" s="660" t="s">
        <v>743</v>
      </c>
      <c r="D3" s="664" t="s">
        <v>142</v>
      </c>
      <c r="E3" s="664"/>
      <c r="F3" s="664"/>
      <c r="G3" s="664"/>
      <c r="H3" s="664"/>
      <c r="I3" s="664"/>
      <c r="J3" s="664"/>
      <c r="K3" s="664"/>
      <c r="L3" s="664"/>
      <c r="M3" s="664"/>
      <c r="N3" s="664"/>
      <c r="O3" s="664"/>
      <c r="P3" s="675"/>
    </row>
    <row r="4" spans="1:30" ht="38.25">
      <c r="A4" s="668"/>
      <c r="B4" s="669"/>
      <c r="C4" s="660" t="s">
        <v>744</v>
      </c>
      <c r="D4" s="664"/>
      <c r="E4" s="664"/>
      <c r="F4" s="664"/>
      <c r="G4" s="664"/>
      <c r="H4" s="664"/>
      <c r="I4" s="660" t="s">
        <v>745</v>
      </c>
      <c r="J4" s="660" t="s">
        <v>746</v>
      </c>
      <c r="K4" s="664"/>
      <c r="L4" s="664"/>
      <c r="M4" s="664"/>
      <c r="N4" s="660" t="s">
        <v>747</v>
      </c>
      <c r="O4" s="660" t="s">
        <v>748</v>
      </c>
      <c r="P4" s="678" t="s">
        <v>749</v>
      </c>
      <c r="S4" s="125" t="s">
        <v>744</v>
      </c>
      <c r="T4" s="126"/>
      <c r="U4" s="126"/>
      <c r="V4" s="126"/>
      <c r="W4" s="126"/>
      <c r="X4" s="126"/>
      <c r="Y4" s="127" t="s">
        <v>745</v>
      </c>
      <c r="Z4" s="125" t="s">
        <v>746</v>
      </c>
      <c r="AA4" s="126"/>
      <c r="AB4" s="126"/>
      <c r="AC4" s="126"/>
      <c r="AD4" s="127" t="s">
        <v>747</v>
      </c>
    </row>
    <row r="5" spans="1:30">
      <c r="A5" s="661" t="s">
        <v>134</v>
      </c>
      <c r="B5" s="660" t="s">
        <v>750</v>
      </c>
      <c r="C5" s="660">
        <v>1</v>
      </c>
      <c r="D5" s="661">
        <v>2</v>
      </c>
      <c r="E5" s="661">
        <v>3</v>
      </c>
      <c r="F5" s="661">
        <v>4</v>
      </c>
      <c r="G5" s="661">
        <v>5</v>
      </c>
      <c r="H5" s="661">
        <v>6</v>
      </c>
      <c r="I5" s="686"/>
      <c r="J5" s="660">
        <v>7</v>
      </c>
      <c r="K5" s="661">
        <v>8</v>
      </c>
      <c r="L5" s="661">
        <v>9</v>
      </c>
      <c r="M5" s="661">
        <v>10</v>
      </c>
      <c r="N5" s="686"/>
      <c r="O5" s="660" t="s">
        <v>748</v>
      </c>
      <c r="P5" s="680"/>
      <c r="S5" s="125">
        <v>1</v>
      </c>
      <c r="T5" s="130">
        <v>2</v>
      </c>
      <c r="U5" s="130">
        <v>3</v>
      </c>
      <c r="V5" s="130">
        <v>4</v>
      </c>
      <c r="W5" s="130">
        <v>5</v>
      </c>
      <c r="X5" s="130">
        <v>6</v>
      </c>
      <c r="Y5" s="194"/>
      <c r="Z5" s="125">
        <v>7</v>
      </c>
      <c r="AA5" s="130">
        <v>8</v>
      </c>
      <c r="AB5" s="130">
        <v>9</v>
      </c>
      <c r="AC5" s="130">
        <v>10</v>
      </c>
      <c r="AD5" s="194"/>
    </row>
    <row r="6" spans="1:30">
      <c r="A6" s="661" t="s">
        <v>751</v>
      </c>
      <c r="B6" s="660" t="s">
        <v>752</v>
      </c>
      <c r="C6" s="657">
        <v>0</v>
      </c>
      <c r="D6" s="658">
        <v>0</v>
      </c>
      <c r="E6" s="658">
        <v>0</v>
      </c>
      <c r="F6" s="658">
        <v>0</v>
      </c>
      <c r="G6" s="658">
        <v>0</v>
      </c>
      <c r="H6" s="658">
        <v>0</v>
      </c>
      <c r="I6" s="657">
        <v>0</v>
      </c>
      <c r="J6" s="657">
        <v>0</v>
      </c>
      <c r="K6" s="658">
        <v>0</v>
      </c>
      <c r="L6" s="658">
        <v>0</v>
      </c>
      <c r="M6" s="658">
        <v>0</v>
      </c>
      <c r="N6" s="657">
        <v>0</v>
      </c>
      <c r="O6" s="657">
        <v>0</v>
      </c>
      <c r="P6" s="659">
        <v>0</v>
      </c>
      <c r="Q6" s="99"/>
      <c r="R6" s="99"/>
      <c r="S6" s="136" t="s">
        <v>1038</v>
      </c>
      <c r="Y6" s="137"/>
      <c r="AD6" s="137"/>
    </row>
    <row r="7" spans="1:30">
      <c r="A7" s="668"/>
      <c r="B7" s="681" t="s">
        <v>753</v>
      </c>
      <c r="C7" s="673">
        <v>0</v>
      </c>
      <c r="D7" s="674">
        <v>0</v>
      </c>
      <c r="E7" s="674">
        <v>0</v>
      </c>
      <c r="F7" s="674">
        <v>0</v>
      </c>
      <c r="G7" s="674">
        <v>0</v>
      </c>
      <c r="H7" s="674">
        <v>0</v>
      </c>
      <c r="I7" s="673">
        <v>0</v>
      </c>
      <c r="J7" s="673">
        <v>0</v>
      </c>
      <c r="K7" s="674">
        <v>0</v>
      </c>
      <c r="L7" s="674">
        <v>0</v>
      </c>
      <c r="M7" s="674">
        <v>0</v>
      </c>
      <c r="N7" s="673">
        <v>0</v>
      </c>
      <c r="O7" s="673">
        <v>0</v>
      </c>
      <c r="P7" s="682">
        <v>0</v>
      </c>
      <c r="Q7" s="99"/>
      <c r="R7" s="99"/>
      <c r="S7" s="142">
        <f t="shared" ref="S7:X7" si="0">C7-C6</f>
        <v>0</v>
      </c>
      <c r="T7" s="142">
        <f t="shared" si="0"/>
        <v>0</v>
      </c>
      <c r="U7" s="142">
        <f t="shared" si="0"/>
        <v>0</v>
      </c>
      <c r="V7" s="142">
        <f t="shared" si="0"/>
        <v>0</v>
      </c>
      <c r="W7" s="142">
        <f t="shared" si="0"/>
        <v>0</v>
      </c>
      <c r="X7" s="142">
        <f t="shared" si="0"/>
        <v>0</v>
      </c>
      <c r="Y7" s="143">
        <f t="shared" ref="Y7:AD7" si="1">I7-I6</f>
        <v>0</v>
      </c>
      <c r="Z7" s="142">
        <f t="shared" si="1"/>
        <v>0</v>
      </c>
      <c r="AA7" s="142">
        <f t="shared" si="1"/>
        <v>0</v>
      </c>
      <c r="AB7" s="142">
        <f t="shared" si="1"/>
        <v>0</v>
      </c>
      <c r="AC7" s="142">
        <f t="shared" si="1"/>
        <v>0</v>
      </c>
      <c r="AD7" s="143">
        <f t="shared" si="1"/>
        <v>0</v>
      </c>
    </row>
    <row r="8" spans="1:30">
      <c r="A8" s="668"/>
      <c r="B8" s="681" t="s">
        <v>754</v>
      </c>
      <c r="C8" s="673">
        <v>0</v>
      </c>
      <c r="D8" s="674">
        <v>0</v>
      </c>
      <c r="E8" s="674">
        <v>0</v>
      </c>
      <c r="F8" s="674">
        <v>0</v>
      </c>
      <c r="G8" s="674">
        <v>0</v>
      </c>
      <c r="H8" s="674">
        <v>0</v>
      </c>
      <c r="I8" s="673">
        <v>0</v>
      </c>
      <c r="J8" s="673">
        <v>0</v>
      </c>
      <c r="K8" s="674">
        <v>0</v>
      </c>
      <c r="L8" s="674">
        <v>0</v>
      </c>
      <c r="M8" s="674">
        <v>0</v>
      </c>
      <c r="N8" s="673">
        <v>0</v>
      </c>
      <c r="O8" s="673">
        <v>0</v>
      </c>
      <c r="P8" s="682">
        <v>0</v>
      </c>
      <c r="Q8" s="99"/>
      <c r="R8" s="99"/>
      <c r="Y8" s="137"/>
      <c r="AD8" s="137"/>
    </row>
    <row r="9" spans="1:30">
      <c r="A9" s="668"/>
      <c r="B9" s="681" t="s">
        <v>755</v>
      </c>
      <c r="C9" s="673">
        <v>0</v>
      </c>
      <c r="D9" s="674">
        <v>0</v>
      </c>
      <c r="E9" s="674">
        <v>0</v>
      </c>
      <c r="F9" s="674">
        <v>0</v>
      </c>
      <c r="G9" s="674">
        <v>0</v>
      </c>
      <c r="H9" s="674">
        <v>0</v>
      </c>
      <c r="I9" s="673">
        <v>0</v>
      </c>
      <c r="J9" s="673">
        <v>0</v>
      </c>
      <c r="K9" s="674">
        <v>0</v>
      </c>
      <c r="L9" s="674">
        <v>0</v>
      </c>
      <c r="M9" s="674">
        <v>0</v>
      </c>
      <c r="N9" s="673">
        <v>0</v>
      </c>
      <c r="O9" s="673">
        <v>0</v>
      </c>
      <c r="P9" s="682">
        <v>0</v>
      </c>
      <c r="Q9" s="99"/>
      <c r="R9" s="99"/>
      <c r="S9" s="142">
        <f t="shared" ref="S9:X9" si="2">C9-C8</f>
        <v>0</v>
      </c>
      <c r="T9" s="142">
        <f t="shared" si="2"/>
        <v>0</v>
      </c>
      <c r="U9" s="142">
        <f t="shared" si="2"/>
        <v>0</v>
      </c>
      <c r="V9" s="142">
        <f t="shared" si="2"/>
        <v>0</v>
      </c>
      <c r="W9" s="142">
        <f t="shared" si="2"/>
        <v>0</v>
      </c>
      <c r="X9" s="142">
        <f t="shared" si="2"/>
        <v>0</v>
      </c>
      <c r="Y9" s="143">
        <f t="shared" ref="Y9:AD9" si="3">I9-I8</f>
        <v>0</v>
      </c>
      <c r="Z9" s="142">
        <f t="shared" si="3"/>
        <v>0</v>
      </c>
      <c r="AA9" s="142">
        <f t="shared" si="3"/>
        <v>0</v>
      </c>
      <c r="AB9" s="142">
        <f t="shared" si="3"/>
        <v>0</v>
      </c>
      <c r="AC9" s="142">
        <f t="shared" si="3"/>
        <v>0</v>
      </c>
      <c r="AD9" s="143">
        <f t="shared" si="3"/>
        <v>0</v>
      </c>
    </row>
    <row r="10" spans="1:30">
      <c r="A10" s="668"/>
      <c r="B10" s="681" t="s">
        <v>756</v>
      </c>
      <c r="C10" s="673">
        <v>0</v>
      </c>
      <c r="D10" s="674">
        <v>0</v>
      </c>
      <c r="E10" s="674">
        <v>0</v>
      </c>
      <c r="F10" s="674">
        <v>0</v>
      </c>
      <c r="G10" s="674">
        <v>0</v>
      </c>
      <c r="H10" s="674">
        <v>0</v>
      </c>
      <c r="I10" s="673">
        <v>0</v>
      </c>
      <c r="J10" s="673">
        <v>0</v>
      </c>
      <c r="K10" s="674">
        <v>0</v>
      </c>
      <c r="L10" s="674">
        <v>0</v>
      </c>
      <c r="M10" s="674">
        <v>0</v>
      </c>
      <c r="N10" s="673">
        <v>0</v>
      </c>
      <c r="O10" s="673">
        <v>0</v>
      </c>
      <c r="P10" s="682">
        <v>0</v>
      </c>
      <c r="Q10" s="99"/>
      <c r="R10" s="99"/>
      <c r="Y10" s="137"/>
      <c r="AD10" s="137"/>
    </row>
    <row r="11" spans="1:30">
      <c r="A11" s="668"/>
      <c r="B11" s="681" t="s">
        <v>757</v>
      </c>
      <c r="C11" s="673">
        <v>0</v>
      </c>
      <c r="D11" s="674">
        <v>0</v>
      </c>
      <c r="E11" s="674">
        <v>0</v>
      </c>
      <c r="F11" s="674">
        <v>0</v>
      </c>
      <c r="G11" s="674">
        <v>0</v>
      </c>
      <c r="H11" s="674">
        <v>0</v>
      </c>
      <c r="I11" s="673">
        <v>0</v>
      </c>
      <c r="J11" s="673">
        <v>0</v>
      </c>
      <c r="K11" s="674">
        <v>0</v>
      </c>
      <c r="L11" s="674">
        <v>0</v>
      </c>
      <c r="M11" s="674">
        <v>0</v>
      </c>
      <c r="N11" s="673">
        <v>0</v>
      </c>
      <c r="O11" s="673">
        <v>0</v>
      </c>
      <c r="P11" s="682">
        <v>0</v>
      </c>
      <c r="Q11" s="99"/>
      <c r="R11" s="99"/>
      <c r="S11" s="142">
        <f t="shared" ref="S11:X11" si="4">C11-C10</f>
        <v>0</v>
      </c>
      <c r="T11" s="142">
        <f t="shared" si="4"/>
        <v>0</v>
      </c>
      <c r="U11" s="142">
        <f t="shared" si="4"/>
        <v>0</v>
      </c>
      <c r="V11" s="142">
        <f t="shared" si="4"/>
        <v>0</v>
      </c>
      <c r="W11" s="142">
        <f t="shared" si="4"/>
        <v>0</v>
      </c>
      <c r="X11" s="142">
        <f t="shared" si="4"/>
        <v>0</v>
      </c>
      <c r="Y11" s="143">
        <f t="shared" ref="Y11:AD11" si="5">I11-I10</f>
        <v>0</v>
      </c>
      <c r="Z11" s="142">
        <f t="shared" si="5"/>
        <v>0</v>
      </c>
      <c r="AA11" s="142">
        <f t="shared" si="5"/>
        <v>0</v>
      </c>
      <c r="AB11" s="142">
        <f t="shared" si="5"/>
        <v>0</v>
      </c>
      <c r="AC11" s="142">
        <f t="shared" si="5"/>
        <v>0</v>
      </c>
      <c r="AD11" s="143">
        <f t="shared" si="5"/>
        <v>0</v>
      </c>
    </row>
    <row r="12" spans="1:30">
      <c r="A12" s="668"/>
      <c r="B12" s="681" t="s">
        <v>758</v>
      </c>
      <c r="C12" s="673">
        <v>0</v>
      </c>
      <c r="D12" s="674">
        <v>0</v>
      </c>
      <c r="E12" s="674">
        <v>0</v>
      </c>
      <c r="F12" s="674">
        <v>0</v>
      </c>
      <c r="G12" s="674">
        <v>0</v>
      </c>
      <c r="H12" s="674">
        <v>0</v>
      </c>
      <c r="I12" s="673">
        <v>0</v>
      </c>
      <c r="J12" s="673">
        <v>0</v>
      </c>
      <c r="K12" s="674">
        <v>0</v>
      </c>
      <c r="L12" s="674">
        <v>0</v>
      </c>
      <c r="M12" s="674">
        <v>0</v>
      </c>
      <c r="N12" s="673">
        <v>0</v>
      </c>
      <c r="O12" s="673">
        <v>0</v>
      </c>
      <c r="P12" s="682">
        <v>0</v>
      </c>
      <c r="Q12" s="99"/>
      <c r="R12" s="99"/>
      <c r="Y12" s="137"/>
      <c r="AD12" s="137"/>
    </row>
    <row r="13" spans="1:30">
      <c r="A13" s="668"/>
      <c r="B13" s="681" t="s">
        <v>759</v>
      </c>
      <c r="C13" s="673">
        <v>0</v>
      </c>
      <c r="D13" s="674">
        <v>0</v>
      </c>
      <c r="E13" s="674">
        <v>0</v>
      </c>
      <c r="F13" s="674">
        <v>0</v>
      </c>
      <c r="G13" s="674">
        <v>0</v>
      </c>
      <c r="H13" s="674">
        <v>0</v>
      </c>
      <c r="I13" s="673">
        <v>0</v>
      </c>
      <c r="J13" s="673">
        <v>0</v>
      </c>
      <c r="K13" s="674">
        <v>0</v>
      </c>
      <c r="L13" s="674">
        <v>0</v>
      </c>
      <c r="M13" s="674">
        <v>0</v>
      </c>
      <c r="N13" s="673">
        <v>0</v>
      </c>
      <c r="O13" s="673">
        <v>0</v>
      </c>
      <c r="P13" s="682">
        <v>0</v>
      </c>
      <c r="Q13" s="99"/>
      <c r="R13" s="99"/>
      <c r="S13" s="142">
        <f t="shared" ref="S13:X13" si="6">C13-C12</f>
        <v>0</v>
      </c>
      <c r="T13" s="142">
        <f t="shared" si="6"/>
        <v>0</v>
      </c>
      <c r="U13" s="142">
        <f t="shared" si="6"/>
        <v>0</v>
      </c>
      <c r="V13" s="142">
        <f t="shared" si="6"/>
        <v>0</v>
      </c>
      <c r="W13" s="142">
        <f t="shared" si="6"/>
        <v>0</v>
      </c>
      <c r="X13" s="142">
        <f t="shared" si="6"/>
        <v>0</v>
      </c>
      <c r="Y13" s="143">
        <f t="shared" ref="Y13:AD13" si="7">I13-I12</f>
        <v>0</v>
      </c>
      <c r="Z13" s="142">
        <f t="shared" si="7"/>
        <v>0</v>
      </c>
      <c r="AA13" s="142">
        <f t="shared" si="7"/>
        <v>0</v>
      </c>
      <c r="AB13" s="142">
        <f t="shared" si="7"/>
        <v>0</v>
      </c>
      <c r="AC13" s="142">
        <f t="shared" si="7"/>
        <v>0</v>
      </c>
      <c r="AD13" s="143">
        <f t="shared" si="7"/>
        <v>0</v>
      </c>
    </row>
    <row r="14" spans="1:30">
      <c r="A14" s="668"/>
      <c r="B14" s="681" t="s">
        <v>760</v>
      </c>
      <c r="C14" s="673">
        <v>0</v>
      </c>
      <c r="D14" s="674">
        <v>0</v>
      </c>
      <c r="E14" s="674">
        <v>0</v>
      </c>
      <c r="F14" s="674">
        <v>0</v>
      </c>
      <c r="G14" s="674">
        <v>0</v>
      </c>
      <c r="H14" s="674">
        <v>0</v>
      </c>
      <c r="I14" s="673">
        <v>0</v>
      </c>
      <c r="J14" s="673">
        <v>0</v>
      </c>
      <c r="K14" s="674">
        <v>0</v>
      </c>
      <c r="L14" s="674">
        <v>0</v>
      </c>
      <c r="M14" s="674">
        <v>0</v>
      </c>
      <c r="N14" s="673">
        <v>0</v>
      </c>
      <c r="O14" s="673">
        <v>0</v>
      </c>
      <c r="P14" s="682">
        <v>0</v>
      </c>
      <c r="Q14" s="99"/>
      <c r="R14" s="99"/>
      <c r="Y14" s="137"/>
      <c r="AD14" s="137"/>
    </row>
    <row r="15" spans="1:30">
      <c r="A15" s="668"/>
      <c r="B15" s="681" t="s">
        <v>761</v>
      </c>
      <c r="C15" s="673">
        <v>0</v>
      </c>
      <c r="D15" s="674">
        <v>0</v>
      </c>
      <c r="E15" s="674">
        <v>0</v>
      </c>
      <c r="F15" s="674">
        <v>0</v>
      </c>
      <c r="G15" s="674">
        <v>0</v>
      </c>
      <c r="H15" s="674">
        <v>0</v>
      </c>
      <c r="I15" s="673">
        <v>0</v>
      </c>
      <c r="J15" s="673">
        <v>0</v>
      </c>
      <c r="K15" s="674">
        <v>0</v>
      </c>
      <c r="L15" s="674">
        <v>0</v>
      </c>
      <c r="M15" s="674">
        <v>0</v>
      </c>
      <c r="N15" s="673">
        <v>0</v>
      </c>
      <c r="O15" s="673">
        <v>0</v>
      </c>
      <c r="P15" s="682">
        <v>0</v>
      </c>
      <c r="Q15" s="99"/>
      <c r="R15" s="99"/>
      <c r="S15" s="142">
        <f t="shared" ref="S15:X15" si="8">C15-C14</f>
        <v>0</v>
      </c>
      <c r="T15" s="142">
        <f t="shared" si="8"/>
        <v>0</v>
      </c>
      <c r="U15" s="142">
        <f t="shared" si="8"/>
        <v>0</v>
      </c>
      <c r="V15" s="142">
        <f t="shared" si="8"/>
        <v>0</v>
      </c>
      <c r="W15" s="142">
        <f t="shared" si="8"/>
        <v>0</v>
      </c>
      <c r="X15" s="142">
        <f t="shared" si="8"/>
        <v>0</v>
      </c>
      <c r="Y15" s="143">
        <f t="shared" ref="Y15:AD15" si="9">I15-I14</f>
        <v>0</v>
      </c>
      <c r="Z15" s="142">
        <f t="shared" si="9"/>
        <v>0</v>
      </c>
      <c r="AA15" s="142">
        <f t="shared" si="9"/>
        <v>0</v>
      </c>
      <c r="AB15" s="142">
        <f t="shared" si="9"/>
        <v>0</v>
      </c>
      <c r="AC15" s="142">
        <f t="shared" si="9"/>
        <v>0</v>
      </c>
      <c r="AD15" s="143">
        <f t="shared" si="9"/>
        <v>0</v>
      </c>
    </row>
    <row r="16" spans="1:30">
      <c r="A16" s="668"/>
      <c r="B16" s="681" t="s">
        <v>762</v>
      </c>
      <c r="C16" s="673">
        <v>0</v>
      </c>
      <c r="D16" s="674">
        <v>0</v>
      </c>
      <c r="E16" s="674">
        <v>0</v>
      </c>
      <c r="F16" s="674">
        <v>0</v>
      </c>
      <c r="G16" s="674">
        <v>0</v>
      </c>
      <c r="H16" s="674">
        <v>0</v>
      </c>
      <c r="I16" s="673">
        <v>0</v>
      </c>
      <c r="J16" s="673">
        <v>0</v>
      </c>
      <c r="K16" s="674">
        <v>0</v>
      </c>
      <c r="L16" s="674">
        <v>0</v>
      </c>
      <c r="M16" s="674">
        <v>0</v>
      </c>
      <c r="N16" s="673">
        <v>0</v>
      </c>
      <c r="O16" s="673">
        <v>0</v>
      </c>
      <c r="P16" s="682">
        <v>0</v>
      </c>
      <c r="Q16" s="99"/>
      <c r="R16" s="99"/>
      <c r="Y16" s="137"/>
      <c r="AD16" s="137"/>
    </row>
    <row r="17" spans="1:30">
      <c r="A17" s="668"/>
      <c r="B17" s="681" t="s">
        <v>763</v>
      </c>
      <c r="C17" s="673">
        <v>0</v>
      </c>
      <c r="D17" s="674">
        <v>0</v>
      </c>
      <c r="E17" s="674">
        <v>0</v>
      </c>
      <c r="F17" s="674">
        <v>0</v>
      </c>
      <c r="G17" s="674">
        <v>0</v>
      </c>
      <c r="H17" s="674">
        <v>0</v>
      </c>
      <c r="I17" s="673">
        <v>0</v>
      </c>
      <c r="J17" s="673">
        <v>0</v>
      </c>
      <c r="K17" s="674">
        <v>0</v>
      </c>
      <c r="L17" s="674">
        <v>0</v>
      </c>
      <c r="M17" s="674">
        <v>0</v>
      </c>
      <c r="N17" s="673">
        <v>0</v>
      </c>
      <c r="O17" s="673">
        <v>0</v>
      </c>
      <c r="P17" s="682">
        <v>0</v>
      </c>
      <c r="Q17" s="99"/>
      <c r="R17" s="99"/>
      <c r="S17" s="142">
        <f t="shared" ref="S17:X17" si="10">C17-C16</f>
        <v>0</v>
      </c>
      <c r="T17" s="142">
        <f t="shared" si="10"/>
        <v>0</v>
      </c>
      <c r="U17" s="142">
        <f t="shared" si="10"/>
        <v>0</v>
      </c>
      <c r="V17" s="142">
        <f t="shared" si="10"/>
        <v>0</v>
      </c>
      <c r="W17" s="142">
        <f t="shared" si="10"/>
        <v>0</v>
      </c>
      <c r="X17" s="142">
        <f t="shared" si="10"/>
        <v>0</v>
      </c>
      <c r="Y17" s="143">
        <f t="shared" ref="Y17:AD17" si="11">I17-I16</f>
        <v>0</v>
      </c>
      <c r="Z17" s="142">
        <f t="shared" si="11"/>
        <v>0</v>
      </c>
      <c r="AA17" s="142">
        <f t="shared" si="11"/>
        <v>0</v>
      </c>
      <c r="AB17" s="142">
        <f t="shared" si="11"/>
        <v>0</v>
      </c>
      <c r="AC17" s="142">
        <f t="shared" si="11"/>
        <v>0</v>
      </c>
      <c r="AD17" s="143">
        <f t="shared" si="11"/>
        <v>0</v>
      </c>
    </row>
    <row r="18" spans="1:30">
      <c r="A18" s="668"/>
      <c r="B18" s="681" t="s">
        <v>764</v>
      </c>
      <c r="C18" s="673">
        <v>0</v>
      </c>
      <c r="D18" s="674">
        <v>0</v>
      </c>
      <c r="E18" s="674">
        <v>0</v>
      </c>
      <c r="F18" s="674">
        <v>0</v>
      </c>
      <c r="G18" s="674">
        <v>0</v>
      </c>
      <c r="H18" s="674">
        <v>0</v>
      </c>
      <c r="I18" s="673">
        <v>0</v>
      </c>
      <c r="J18" s="673">
        <v>0</v>
      </c>
      <c r="K18" s="674">
        <v>0</v>
      </c>
      <c r="L18" s="674">
        <v>0</v>
      </c>
      <c r="M18" s="674">
        <v>0</v>
      </c>
      <c r="N18" s="673">
        <v>0</v>
      </c>
      <c r="O18" s="673">
        <v>0</v>
      </c>
      <c r="P18" s="682">
        <v>0</v>
      </c>
      <c r="Q18" s="99"/>
      <c r="R18" s="99"/>
      <c r="Y18" s="137"/>
      <c r="AD18" s="137"/>
    </row>
    <row r="19" spans="1:30">
      <c r="A19" s="668"/>
      <c r="B19" s="681" t="s">
        <v>765</v>
      </c>
      <c r="C19" s="673">
        <v>0</v>
      </c>
      <c r="D19" s="674">
        <v>0</v>
      </c>
      <c r="E19" s="674">
        <v>0</v>
      </c>
      <c r="F19" s="674">
        <v>0</v>
      </c>
      <c r="G19" s="674">
        <v>0</v>
      </c>
      <c r="H19" s="674">
        <v>0</v>
      </c>
      <c r="I19" s="673">
        <v>0</v>
      </c>
      <c r="J19" s="673">
        <v>0</v>
      </c>
      <c r="K19" s="674">
        <v>0</v>
      </c>
      <c r="L19" s="674">
        <v>0</v>
      </c>
      <c r="M19" s="674">
        <v>0</v>
      </c>
      <c r="N19" s="673">
        <v>0</v>
      </c>
      <c r="O19" s="673">
        <v>0</v>
      </c>
      <c r="P19" s="682">
        <v>0</v>
      </c>
      <c r="Q19" s="99"/>
      <c r="R19" s="99"/>
      <c r="S19" s="142">
        <f t="shared" ref="S19:X19" si="12">C19-C18</f>
        <v>0</v>
      </c>
      <c r="T19" s="142">
        <f t="shared" si="12"/>
        <v>0</v>
      </c>
      <c r="U19" s="142">
        <f t="shared" si="12"/>
        <v>0</v>
      </c>
      <c r="V19" s="142">
        <f t="shared" si="12"/>
        <v>0</v>
      </c>
      <c r="W19" s="142">
        <f t="shared" si="12"/>
        <v>0</v>
      </c>
      <c r="X19" s="142">
        <f t="shared" si="12"/>
        <v>0</v>
      </c>
      <c r="Y19" s="143">
        <f t="shared" ref="Y19:AD19" si="13">I19-I18</f>
        <v>0</v>
      </c>
      <c r="Z19" s="142">
        <f t="shared" si="13"/>
        <v>0</v>
      </c>
      <c r="AA19" s="142">
        <f t="shared" si="13"/>
        <v>0</v>
      </c>
      <c r="AB19" s="142">
        <f t="shared" si="13"/>
        <v>0</v>
      </c>
      <c r="AC19" s="142">
        <f t="shared" si="13"/>
        <v>0</v>
      </c>
      <c r="AD19" s="143">
        <f t="shared" si="13"/>
        <v>0</v>
      </c>
    </row>
    <row r="20" spans="1:30">
      <c r="A20" s="668"/>
      <c r="B20" s="681" t="s">
        <v>766</v>
      </c>
      <c r="C20" s="673">
        <v>0</v>
      </c>
      <c r="D20" s="674">
        <v>0</v>
      </c>
      <c r="E20" s="674">
        <v>0</v>
      </c>
      <c r="F20" s="674">
        <v>0</v>
      </c>
      <c r="G20" s="674">
        <v>0</v>
      </c>
      <c r="H20" s="674">
        <v>0</v>
      </c>
      <c r="I20" s="673">
        <v>0</v>
      </c>
      <c r="J20" s="673">
        <v>0</v>
      </c>
      <c r="K20" s="674">
        <v>0</v>
      </c>
      <c r="L20" s="674">
        <v>0</v>
      </c>
      <c r="M20" s="674">
        <v>0</v>
      </c>
      <c r="N20" s="673">
        <v>0</v>
      </c>
      <c r="O20" s="673">
        <v>0</v>
      </c>
      <c r="P20" s="682">
        <v>0</v>
      </c>
      <c r="Q20" s="99"/>
      <c r="R20" s="99"/>
      <c r="Y20" s="137"/>
      <c r="AD20" s="137"/>
    </row>
    <row r="21" spans="1:30">
      <c r="A21" s="668"/>
      <c r="B21" s="681" t="s">
        <v>767</v>
      </c>
      <c r="C21" s="673">
        <v>0</v>
      </c>
      <c r="D21" s="674">
        <v>0</v>
      </c>
      <c r="E21" s="674">
        <v>0</v>
      </c>
      <c r="F21" s="674">
        <v>0</v>
      </c>
      <c r="G21" s="674">
        <v>0</v>
      </c>
      <c r="H21" s="674">
        <v>0</v>
      </c>
      <c r="I21" s="673">
        <v>0</v>
      </c>
      <c r="J21" s="673">
        <v>0</v>
      </c>
      <c r="K21" s="674">
        <v>0</v>
      </c>
      <c r="L21" s="674">
        <v>0</v>
      </c>
      <c r="M21" s="674">
        <v>0</v>
      </c>
      <c r="N21" s="673">
        <v>0</v>
      </c>
      <c r="O21" s="673">
        <v>0</v>
      </c>
      <c r="P21" s="682">
        <v>0</v>
      </c>
      <c r="Q21" s="99"/>
      <c r="R21" s="99"/>
      <c r="S21" s="142">
        <f t="shared" ref="S21:X21" si="14">C21-C20</f>
        <v>0</v>
      </c>
      <c r="T21" s="142">
        <f t="shared" si="14"/>
        <v>0</v>
      </c>
      <c r="U21" s="142">
        <f t="shared" si="14"/>
        <v>0</v>
      </c>
      <c r="V21" s="142">
        <f t="shared" si="14"/>
        <v>0</v>
      </c>
      <c r="W21" s="142">
        <f t="shared" si="14"/>
        <v>0</v>
      </c>
      <c r="X21" s="142">
        <f t="shared" si="14"/>
        <v>0</v>
      </c>
      <c r="Y21" s="143">
        <f t="shared" ref="Y21:AD21" si="15">I21-I20</f>
        <v>0</v>
      </c>
      <c r="Z21" s="142">
        <f t="shared" si="15"/>
        <v>0</v>
      </c>
      <c r="AA21" s="142">
        <f t="shared" si="15"/>
        <v>0</v>
      </c>
      <c r="AB21" s="142">
        <f t="shared" si="15"/>
        <v>0</v>
      </c>
      <c r="AC21" s="142">
        <f t="shared" si="15"/>
        <v>0</v>
      </c>
      <c r="AD21" s="143">
        <f t="shared" si="15"/>
        <v>0</v>
      </c>
    </row>
    <row r="22" spans="1:30">
      <c r="A22" s="668"/>
      <c r="B22" s="681" t="s">
        <v>768</v>
      </c>
      <c r="C22" s="673">
        <v>0</v>
      </c>
      <c r="D22" s="674">
        <v>0</v>
      </c>
      <c r="E22" s="674">
        <v>0</v>
      </c>
      <c r="F22" s="674">
        <v>0</v>
      </c>
      <c r="G22" s="674">
        <v>0</v>
      </c>
      <c r="H22" s="674">
        <v>0</v>
      </c>
      <c r="I22" s="673">
        <v>0</v>
      </c>
      <c r="J22" s="673">
        <v>0</v>
      </c>
      <c r="K22" s="674">
        <v>0</v>
      </c>
      <c r="L22" s="674">
        <v>0</v>
      </c>
      <c r="M22" s="674">
        <v>0</v>
      </c>
      <c r="N22" s="673">
        <v>0</v>
      </c>
      <c r="O22" s="673">
        <v>0</v>
      </c>
      <c r="P22" s="682">
        <v>0</v>
      </c>
      <c r="Q22" s="99"/>
      <c r="R22" s="99"/>
      <c r="Y22" s="137"/>
      <c r="AD22" s="137"/>
    </row>
    <row r="23" spans="1:30">
      <c r="A23" s="668"/>
      <c r="B23" s="681" t="s">
        <v>769</v>
      </c>
      <c r="C23" s="673">
        <v>0</v>
      </c>
      <c r="D23" s="674">
        <v>0</v>
      </c>
      <c r="E23" s="674">
        <v>0</v>
      </c>
      <c r="F23" s="674">
        <v>0</v>
      </c>
      <c r="G23" s="674">
        <v>0</v>
      </c>
      <c r="H23" s="674">
        <v>0</v>
      </c>
      <c r="I23" s="673">
        <v>0</v>
      </c>
      <c r="J23" s="673">
        <v>0</v>
      </c>
      <c r="K23" s="674">
        <v>0</v>
      </c>
      <c r="L23" s="674">
        <v>0</v>
      </c>
      <c r="M23" s="674">
        <v>0</v>
      </c>
      <c r="N23" s="673">
        <v>0</v>
      </c>
      <c r="O23" s="673">
        <v>0</v>
      </c>
      <c r="P23" s="682">
        <v>0</v>
      </c>
      <c r="Q23" s="99"/>
      <c r="R23" s="99"/>
      <c r="S23" s="142">
        <f t="shared" ref="S23:X23" si="16">C23-C22</f>
        <v>0</v>
      </c>
      <c r="T23" s="142">
        <f t="shared" si="16"/>
        <v>0</v>
      </c>
      <c r="U23" s="142">
        <f t="shared" si="16"/>
        <v>0</v>
      </c>
      <c r="V23" s="142">
        <f t="shared" si="16"/>
        <v>0</v>
      </c>
      <c r="W23" s="142">
        <f t="shared" si="16"/>
        <v>0</v>
      </c>
      <c r="X23" s="142">
        <f t="shared" si="16"/>
        <v>0</v>
      </c>
      <c r="Y23" s="143">
        <f t="shared" ref="Y23:AD23" si="17">I23-I22</f>
        <v>0</v>
      </c>
      <c r="Z23" s="142">
        <f t="shared" si="17"/>
        <v>0</v>
      </c>
      <c r="AA23" s="142">
        <f t="shared" si="17"/>
        <v>0</v>
      </c>
      <c r="AB23" s="142">
        <f t="shared" si="17"/>
        <v>0</v>
      </c>
      <c r="AC23" s="142">
        <f t="shared" si="17"/>
        <v>0</v>
      </c>
      <c r="AD23" s="143">
        <f t="shared" si="17"/>
        <v>0</v>
      </c>
    </row>
    <row r="24" spans="1:30">
      <c r="A24" s="668"/>
      <c r="B24" s="681" t="s">
        <v>770</v>
      </c>
      <c r="C24" s="673">
        <v>0</v>
      </c>
      <c r="D24" s="674">
        <v>0</v>
      </c>
      <c r="E24" s="674">
        <v>0</v>
      </c>
      <c r="F24" s="674">
        <v>0</v>
      </c>
      <c r="G24" s="674">
        <v>0</v>
      </c>
      <c r="H24" s="674">
        <v>0</v>
      </c>
      <c r="I24" s="673">
        <v>0</v>
      </c>
      <c r="J24" s="673">
        <v>0</v>
      </c>
      <c r="K24" s="674">
        <v>0</v>
      </c>
      <c r="L24" s="674">
        <v>0</v>
      </c>
      <c r="M24" s="674">
        <v>0</v>
      </c>
      <c r="N24" s="673">
        <v>0</v>
      </c>
      <c r="O24" s="673">
        <v>0</v>
      </c>
      <c r="P24" s="682">
        <v>0</v>
      </c>
      <c r="Q24" s="99"/>
      <c r="R24" s="99"/>
      <c r="Y24" s="137"/>
      <c r="AD24" s="137"/>
    </row>
    <row r="25" spans="1:30">
      <c r="A25" s="668"/>
      <c r="B25" s="681" t="s">
        <v>771</v>
      </c>
      <c r="C25" s="673">
        <v>0</v>
      </c>
      <c r="D25" s="674">
        <v>0</v>
      </c>
      <c r="E25" s="674">
        <v>0</v>
      </c>
      <c r="F25" s="674">
        <v>0</v>
      </c>
      <c r="G25" s="674">
        <v>0</v>
      </c>
      <c r="H25" s="674">
        <v>0</v>
      </c>
      <c r="I25" s="673">
        <v>0</v>
      </c>
      <c r="J25" s="673">
        <v>0</v>
      </c>
      <c r="K25" s="674">
        <v>0</v>
      </c>
      <c r="L25" s="674">
        <v>0</v>
      </c>
      <c r="M25" s="674">
        <v>0</v>
      </c>
      <c r="N25" s="673">
        <v>0</v>
      </c>
      <c r="O25" s="673">
        <v>0</v>
      </c>
      <c r="P25" s="682">
        <v>0</v>
      </c>
      <c r="Q25" s="99"/>
      <c r="R25" s="99"/>
      <c r="S25" s="142">
        <f t="shared" ref="S25:X25" si="18">C25-C24</f>
        <v>0</v>
      </c>
      <c r="T25" s="142">
        <f t="shared" si="18"/>
        <v>0</v>
      </c>
      <c r="U25" s="142">
        <f t="shared" si="18"/>
        <v>0</v>
      </c>
      <c r="V25" s="142">
        <f t="shared" si="18"/>
        <v>0</v>
      </c>
      <c r="W25" s="142">
        <f t="shared" si="18"/>
        <v>0</v>
      </c>
      <c r="X25" s="142">
        <f t="shared" si="18"/>
        <v>0</v>
      </c>
      <c r="Y25" s="143">
        <f t="shared" ref="Y25:AD25" si="19">I25-I24</f>
        <v>0</v>
      </c>
      <c r="Z25" s="142">
        <f t="shared" si="19"/>
        <v>0</v>
      </c>
      <c r="AA25" s="142">
        <f t="shared" si="19"/>
        <v>0</v>
      </c>
      <c r="AB25" s="142">
        <f t="shared" si="19"/>
        <v>0</v>
      </c>
      <c r="AC25" s="142">
        <f t="shared" si="19"/>
        <v>0</v>
      </c>
      <c r="AD25" s="143">
        <f t="shared" si="19"/>
        <v>0</v>
      </c>
    </row>
    <row r="26" spans="1:30">
      <c r="A26" s="668"/>
      <c r="B26" s="681" t="s">
        <v>772</v>
      </c>
      <c r="C26" s="673">
        <v>0</v>
      </c>
      <c r="D26" s="674">
        <v>0</v>
      </c>
      <c r="E26" s="674">
        <v>0</v>
      </c>
      <c r="F26" s="674">
        <v>0</v>
      </c>
      <c r="G26" s="674">
        <v>0</v>
      </c>
      <c r="H26" s="674">
        <v>0</v>
      </c>
      <c r="I26" s="673">
        <v>0</v>
      </c>
      <c r="J26" s="673">
        <v>0</v>
      </c>
      <c r="K26" s="674">
        <v>0</v>
      </c>
      <c r="L26" s="674">
        <v>0</v>
      </c>
      <c r="M26" s="674">
        <v>0</v>
      </c>
      <c r="N26" s="673">
        <v>0</v>
      </c>
      <c r="O26" s="673">
        <v>0</v>
      </c>
      <c r="P26" s="682">
        <v>0</v>
      </c>
      <c r="Q26" s="99"/>
      <c r="R26" s="99"/>
      <c r="Y26" s="137"/>
      <c r="AD26" s="137"/>
    </row>
    <row r="27" spans="1:30">
      <c r="A27" s="668"/>
      <c r="B27" s="681" t="s">
        <v>773</v>
      </c>
      <c r="C27" s="673">
        <v>0</v>
      </c>
      <c r="D27" s="674">
        <v>0</v>
      </c>
      <c r="E27" s="674">
        <v>0</v>
      </c>
      <c r="F27" s="674">
        <v>0</v>
      </c>
      <c r="G27" s="674">
        <v>0</v>
      </c>
      <c r="H27" s="674">
        <v>0</v>
      </c>
      <c r="I27" s="673">
        <v>0</v>
      </c>
      <c r="J27" s="673">
        <v>0</v>
      </c>
      <c r="K27" s="674">
        <v>0</v>
      </c>
      <c r="L27" s="674">
        <v>0</v>
      </c>
      <c r="M27" s="674">
        <v>0</v>
      </c>
      <c r="N27" s="673">
        <v>0</v>
      </c>
      <c r="O27" s="673">
        <v>0</v>
      </c>
      <c r="P27" s="682">
        <v>0</v>
      </c>
      <c r="Q27" s="99"/>
      <c r="R27" s="99"/>
      <c r="S27" s="142">
        <f t="shared" ref="S27:X27" si="20">C27-C26</f>
        <v>0</v>
      </c>
      <c r="T27" s="142">
        <f t="shared" si="20"/>
        <v>0</v>
      </c>
      <c r="U27" s="142">
        <f t="shared" si="20"/>
        <v>0</v>
      </c>
      <c r="V27" s="142">
        <f t="shared" si="20"/>
        <v>0</v>
      </c>
      <c r="W27" s="142">
        <f t="shared" si="20"/>
        <v>0</v>
      </c>
      <c r="X27" s="142">
        <f t="shared" si="20"/>
        <v>0</v>
      </c>
      <c r="Y27" s="143">
        <f t="shared" ref="Y27:AD27" si="21">I27-I26</f>
        <v>0</v>
      </c>
      <c r="Z27" s="142">
        <f t="shared" si="21"/>
        <v>0</v>
      </c>
      <c r="AA27" s="142">
        <f t="shared" si="21"/>
        <v>0</v>
      </c>
      <c r="AB27" s="142">
        <f t="shared" si="21"/>
        <v>0</v>
      </c>
      <c r="AC27" s="142">
        <f t="shared" si="21"/>
        <v>0</v>
      </c>
      <c r="AD27" s="143">
        <f t="shared" si="21"/>
        <v>0</v>
      </c>
    </row>
    <row r="28" spans="1:30">
      <c r="A28" s="668"/>
      <c r="B28" s="681" t="s">
        <v>774</v>
      </c>
      <c r="C28" s="673">
        <v>0</v>
      </c>
      <c r="D28" s="674">
        <v>0</v>
      </c>
      <c r="E28" s="674">
        <v>0</v>
      </c>
      <c r="F28" s="674">
        <v>0</v>
      </c>
      <c r="G28" s="674">
        <v>0</v>
      </c>
      <c r="H28" s="674">
        <v>0</v>
      </c>
      <c r="I28" s="673">
        <v>0</v>
      </c>
      <c r="J28" s="673">
        <v>0</v>
      </c>
      <c r="K28" s="674">
        <v>0</v>
      </c>
      <c r="L28" s="674">
        <v>0</v>
      </c>
      <c r="M28" s="674">
        <v>0</v>
      </c>
      <c r="N28" s="673">
        <v>0</v>
      </c>
      <c r="O28" s="673">
        <v>0</v>
      </c>
      <c r="P28" s="682">
        <v>0</v>
      </c>
      <c r="Q28" s="99"/>
      <c r="R28" s="99"/>
      <c r="Y28" s="137"/>
      <c r="AD28" s="137"/>
    </row>
    <row r="29" spans="1:30">
      <c r="A29" s="668"/>
      <c r="B29" s="681" t="s">
        <v>775</v>
      </c>
      <c r="C29" s="673">
        <v>0</v>
      </c>
      <c r="D29" s="674">
        <v>0</v>
      </c>
      <c r="E29" s="674">
        <v>0</v>
      </c>
      <c r="F29" s="674">
        <v>0</v>
      </c>
      <c r="G29" s="674">
        <v>0</v>
      </c>
      <c r="H29" s="674">
        <v>0</v>
      </c>
      <c r="I29" s="673">
        <v>0</v>
      </c>
      <c r="J29" s="673">
        <v>0</v>
      </c>
      <c r="K29" s="674">
        <v>0</v>
      </c>
      <c r="L29" s="674">
        <v>0</v>
      </c>
      <c r="M29" s="674">
        <v>0</v>
      </c>
      <c r="N29" s="673">
        <v>0</v>
      </c>
      <c r="O29" s="673">
        <v>0</v>
      </c>
      <c r="P29" s="682">
        <v>0</v>
      </c>
      <c r="Q29" s="99"/>
      <c r="R29" s="99"/>
      <c r="S29" s="142">
        <f t="shared" ref="S29:X29" si="22">C29-C28</f>
        <v>0</v>
      </c>
      <c r="T29" s="142">
        <f t="shared" si="22"/>
        <v>0</v>
      </c>
      <c r="U29" s="142">
        <f t="shared" si="22"/>
        <v>0</v>
      </c>
      <c r="V29" s="142">
        <f t="shared" si="22"/>
        <v>0</v>
      </c>
      <c r="W29" s="142">
        <f t="shared" si="22"/>
        <v>0</v>
      </c>
      <c r="X29" s="142">
        <f t="shared" si="22"/>
        <v>0</v>
      </c>
      <c r="Y29" s="143">
        <f t="shared" ref="Y29:AD29" si="23">I29-I28</f>
        <v>0</v>
      </c>
      <c r="Z29" s="142">
        <f t="shared" si="23"/>
        <v>0</v>
      </c>
      <c r="AA29" s="142">
        <f t="shared" si="23"/>
        <v>0</v>
      </c>
      <c r="AB29" s="142">
        <f t="shared" si="23"/>
        <v>0</v>
      </c>
      <c r="AC29" s="142">
        <f t="shared" si="23"/>
        <v>0</v>
      </c>
      <c r="AD29" s="143">
        <f t="shared" si="23"/>
        <v>0</v>
      </c>
    </row>
    <row r="30" spans="1:30">
      <c r="A30" s="668"/>
      <c r="B30" s="681" t="s">
        <v>776</v>
      </c>
      <c r="C30" s="673">
        <v>0</v>
      </c>
      <c r="D30" s="674">
        <v>0</v>
      </c>
      <c r="E30" s="674">
        <v>0</v>
      </c>
      <c r="F30" s="674">
        <v>0</v>
      </c>
      <c r="G30" s="674">
        <v>0</v>
      </c>
      <c r="H30" s="674">
        <v>0</v>
      </c>
      <c r="I30" s="673">
        <v>0</v>
      </c>
      <c r="J30" s="673">
        <v>0</v>
      </c>
      <c r="K30" s="674">
        <v>0</v>
      </c>
      <c r="L30" s="674">
        <v>0</v>
      </c>
      <c r="M30" s="674">
        <v>0</v>
      </c>
      <c r="N30" s="673">
        <v>0</v>
      </c>
      <c r="O30" s="673">
        <v>0</v>
      </c>
      <c r="P30" s="682">
        <v>0</v>
      </c>
      <c r="Q30" s="99"/>
      <c r="R30" s="99"/>
      <c r="Y30" s="137"/>
      <c r="AD30" s="137"/>
    </row>
    <row r="31" spans="1:30">
      <c r="A31" s="668"/>
      <c r="B31" s="681" t="s">
        <v>777</v>
      </c>
      <c r="C31" s="673">
        <v>0</v>
      </c>
      <c r="D31" s="674">
        <v>0</v>
      </c>
      <c r="E31" s="674">
        <v>0</v>
      </c>
      <c r="F31" s="674">
        <v>0</v>
      </c>
      <c r="G31" s="674">
        <v>0</v>
      </c>
      <c r="H31" s="674">
        <v>0</v>
      </c>
      <c r="I31" s="673">
        <v>0</v>
      </c>
      <c r="J31" s="673">
        <v>0</v>
      </c>
      <c r="K31" s="674">
        <v>0</v>
      </c>
      <c r="L31" s="674">
        <v>0</v>
      </c>
      <c r="M31" s="674">
        <v>0</v>
      </c>
      <c r="N31" s="673">
        <v>0</v>
      </c>
      <c r="O31" s="673">
        <v>0</v>
      </c>
      <c r="P31" s="682">
        <v>0</v>
      </c>
      <c r="Q31" s="99"/>
      <c r="R31" s="99"/>
      <c r="S31" s="142">
        <f t="shared" ref="S31:X31" si="24">C31-C30</f>
        <v>0</v>
      </c>
      <c r="T31" s="142">
        <f t="shared" si="24"/>
        <v>0</v>
      </c>
      <c r="U31" s="142">
        <f t="shared" si="24"/>
        <v>0</v>
      </c>
      <c r="V31" s="142">
        <f t="shared" si="24"/>
        <v>0</v>
      </c>
      <c r="W31" s="142">
        <f t="shared" si="24"/>
        <v>0</v>
      </c>
      <c r="X31" s="142">
        <f t="shared" si="24"/>
        <v>0</v>
      </c>
      <c r="Y31" s="143">
        <f t="shared" ref="Y31:AD31" si="25">I31-I30</f>
        <v>0</v>
      </c>
      <c r="Z31" s="142">
        <f t="shared" si="25"/>
        <v>0</v>
      </c>
      <c r="AA31" s="142">
        <f t="shared" si="25"/>
        <v>0</v>
      </c>
      <c r="AB31" s="142">
        <f t="shared" si="25"/>
        <v>0</v>
      </c>
      <c r="AC31" s="142">
        <f t="shared" si="25"/>
        <v>0</v>
      </c>
      <c r="AD31" s="143">
        <f t="shared" si="25"/>
        <v>0</v>
      </c>
    </row>
    <row r="32" spans="1:30">
      <c r="A32" s="668"/>
      <c r="B32" s="681" t="s">
        <v>778</v>
      </c>
      <c r="C32" s="673">
        <v>0</v>
      </c>
      <c r="D32" s="674">
        <v>0</v>
      </c>
      <c r="E32" s="674">
        <v>0</v>
      </c>
      <c r="F32" s="674">
        <v>0</v>
      </c>
      <c r="G32" s="674">
        <v>0</v>
      </c>
      <c r="H32" s="674">
        <v>0</v>
      </c>
      <c r="I32" s="673">
        <v>0</v>
      </c>
      <c r="J32" s="673">
        <v>0</v>
      </c>
      <c r="K32" s="674">
        <v>0</v>
      </c>
      <c r="L32" s="674">
        <v>0</v>
      </c>
      <c r="M32" s="674">
        <v>0</v>
      </c>
      <c r="N32" s="673">
        <v>0</v>
      </c>
      <c r="O32" s="673">
        <v>0</v>
      </c>
      <c r="P32" s="682">
        <v>0</v>
      </c>
      <c r="Q32" s="99"/>
      <c r="R32" s="99"/>
      <c r="Y32" s="137"/>
      <c r="AD32" s="137"/>
    </row>
    <row r="33" spans="1:30">
      <c r="A33" s="668"/>
      <c r="B33" s="681" t="s">
        <v>779</v>
      </c>
      <c r="C33" s="673">
        <v>0</v>
      </c>
      <c r="D33" s="674">
        <v>0</v>
      </c>
      <c r="E33" s="674">
        <v>0</v>
      </c>
      <c r="F33" s="674">
        <v>0</v>
      </c>
      <c r="G33" s="674">
        <v>0</v>
      </c>
      <c r="H33" s="674">
        <v>0</v>
      </c>
      <c r="I33" s="673">
        <v>0</v>
      </c>
      <c r="J33" s="673">
        <v>0</v>
      </c>
      <c r="K33" s="674">
        <v>0</v>
      </c>
      <c r="L33" s="674">
        <v>0</v>
      </c>
      <c r="M33" s="674">
        <v>0</v>
      </c>
      <c r="N33" s="673">
        <v>0</v>
      </c>
      <c r="O33" s="673">
        <v>0</v>
      </c>
      <c r="P33" s="682">
        <v>0</v>
      </c>
      <c r="Q33" s="99"/>
      <c r="R33" s="99"/>
      <c r="S33" s="142">
        <f t="shared" ref="S33:X33" si="26">C33-C32</f>
        <v>0</v>
      </c>
      <c r="T33" s="142">
        <f t="shared" si="26"/>
        <v>0</v>
      </c>
      <c r="U33" s="142">
        <f t="shared" si="26"/>
        <v>0</v>
      </c>
      <c r="V33" s="142">
        <f t="shared" si="26"/>
        <v>0</v>
      </c>
      <c r="W33" s="142">
        <f t="shared" si="26"/>
        <v>0</v>
      </c>
      <c r="X33" s="142">
        <f t="shared" si="26"/>
        <v>0</v>
      </c>
      <c r="Y33" s="143">
        <f t="shared" ref="Y33:AD33" si="27">I33-I32</f>
        <v>0</v>
      </c>
      <c r="Z33" s="142">
        <f t="shared" si="27"/>
        <v>0</v>
      </c>
      <c r="AA33" s="142">
        <f t="shared" si="27"/>
        <v>0</v>
      </c>
      <c r="AB33" s="142">
        <f t="shared" si="27"/>
        <v>0</v>
      </c>
      <c r="AC33" s="142">
        <f t="shared" si="27"/>
        <v>0</v>
      </c>
      <c r="AD33" s="143">
        <f t="shared" si="27"/>
        <v>0</v>
      </c>
    </row>
    <row r="34" spans="1:30">
      <c r="A34" s="668"/>
      <c r="B34" s="681" t="s">
        <v>780</v>
      </c>
      <c r="C34" s="673">
        <v>0</v>
      </c>
      <c r="D34" s="674">
        <v>0</v>
      </c>
      <c r="E34" s="674">
        <v>0</v>
      </c>
      <c r="F34" s="674">
        <v>0</v>
      </c>
      <c r="G34" s="674">
        <v>0</v>
      </c>
      <c r="H34" s="674">
        <v>0</v>
      </c>
      <c r="I34" s="673">
        <v>0</v>
      </c>
      <c r="J34" s="673">
        <v>0</v>
      </c>
      <c r="K34" s="674">
        <v>0</v>
      </c>
      <c r="L34" s="674">
        <v>0</v>
      </c>
      <c r="M34" s="674">
        <v>0</v>
      </c>
      <c r="N34" s="673">
        <v>0</v>
      </c>
      <c r="O34" s="673">
        <v>0</v>
      </c>
      <c r="P34" s="682">
        <v>0</v>
      </c>
      <c r="Q34" s="99"/>
      <c r="R34" s="99"/>
      <c r="Y34" s="137"/>
      <c r="AD34" s="137"/>
    </row>
    <row r="35" spans="1:30">
      <c r="A35" s="668"/>
      <c r="B35" s="681" t="s">
        <v>781</v>
      </c>
      <c r="C35" s="673">
        <v>0</v>
      </c>
      <c r="D35" s="674">
        <v>0</v>
      </c>
      <c r="E35" s="674">
        <v>0</v>
      </c>
      <c r="F35" s="674">
        <v>0</v>
      </c>
      <c r="G35" s="674">
        <v>0</v>
      </c>
      <c r="H35" s="674">
        <v>0</v>
      </c>
      <c r="I35" s="673">
        <v>0</v>
      </c>
      <c r="J35" s="673">
        <v>0</v>
      </c>
      <c r="K35" s="674">
        <v>0</v>
      </c>
      <c r="L35" s="674">
        <v>0</v>
      </c>
      <c r="M35" s="674">
        <v>0</v>
      </c>
      <c r="N35" s="673">
        <v>0</v>
      </c>
      <c r="O35" s="673">
        <v>0</v>
      </c>
      <c r="P35" s="682">
        <v>0</v>
      </c>
      <c r="Q35" s="99"/>
      <c r="R35" s="99"/>
      <c r="S35" s="142">
        <f t="shared" ref="S35:X35" si="28">C35-C34</f>
        <v>0</v>
      </c>
      <c r="T35" s="142">
        <f t="shared" si="28"/>
        <v>0</v>
      </c>
      <c r="U35" s="142">
        <f t="shared" si="28"/>
        <v>0</v>
      </c>
      <c r="V35" s="142">
        <f t="shared" si="28"/>
        <v>0</v>
      </c>
      <c r="W35" s="142">
        <f t="shared" si="28"/>
        <v>0</v>
      </c>
      <c r="X35" s="142">
        <f t="shared" si="28"/>
        <v>0</v>
      </c>
      <c r="Y35" s="143">
        <f t="shared" ref="Y35:AD35" si="29">I35-I34</f>
        <v>0</v>
      </c>
      <c r="Z35" s="142">
        <f t="shared" si="29"/>
        <v>0</v>
      </c>
      <c r="AA35" s="142">
        <f t="shared" si="29"/>
        <v>0</v>
      </c>
      <c r="AB35" s="142">
        <f t="shared" si="29"/>
        <v>0</v>
      </c>
      <c r="AC35" s="142">
        <f t="shared" si="29"/>
        <v>0</v>
      </c>
      <c r="AD35" s="143">
        <f t="shared" si="29"/>
        <v>0</v>
      </c>
    </row>
    <row r="36" spans="1:30">
      <c r="A36" s="668"/>
      <c r="B36" s="681" t="s">
        <v>782</v>
      </c>
      <c r="C36" s="673">
        <v>0</v>
      </c>
      <c r="D36" s="674">
        <v>0</v>
      </c>
      <c r="E36" s="674">
        <v>0</v>
      </c>
      <c r="F36" s="674">
        <v>0</v>
      </c>
      <c r="G36" s="674">
        <v>0</v>
      </c>
      <c r="H36" s="674">
        <v>0</v>
      </c>
      <c r="I36" s="673">
        <v>0</v>
      </c>
      <c r="J36" s="673">
        <v>0</v>
      </c>
      <c r="K36" s="674">
        <v>0</v>
      </c>
      <c r="L36" s="674">
        <v>0</v>
      </c>
      <c r="M36" s="674">
        <v>0</v>
      </c>
      <c r="N36" s="673">
        <v>0</v>
      </c>
      <c r="O36" s="673">
        <v>0</v>
      </c>
      <c r="P36" s="682">
        <v>0</v>
      </c>
      <c r="Q36" s="99"/>
      <c r="R36" s="99"/>
      <c r="Y36" s="137"/>
      <c r="AD36" s="137"/>
    </row>
    <row r="37" spans="1:30" ht="13.5" thickBot="1">
      <c r="A37" s="668"/>
      <c r="B37" s="681" t="s">
        <v>783</v>
      </c>
      <c r="C37" s="673">
        <v>0</v>
      </c>
      <c r="D37" s="674">
        <v>0</v>
      </c>
      <c r="E37" s="674">
        <v>0</v>
      </c>
      <c r="F37" s="674">
        <v>0</v>
      </c>
      <c r="G37" s="674">
        <v>0</v>
      </c>
      <c r="H37" s="674">
        <v>0</v>
      </c>
      <c r="I37" s="673">
        <v>0</v>
      </c>
      <c r="J37" s="673">
        <v>0</v>
      </c>
      <c r="K37" s="674">
        <v>0</v>
      </c>
      <c r="L37" s="674">
        <v>0</v>
      </c>
      <c r="M37" s="674">
        <v>0</v>
      </c>
      <c r="N37" s="673">
        <v>0</v>
      </c>
      <c r="O37" s="673">
        <v>0</v>
      </c>
      <c r="P37" s="682">
        <v>0</v>
      </c>
      <c r="Q37" s="99"/>
      <c r="R37" s="99"/>
      <c r="S37" s="111">
        <f t="shared" ref="S37:X37" si="30">C37-C36</f>
        <v>0</v>
      </c>
      <c r="T37" s="111">
        <f t="shared" si="30"/>
        <v>0</v>
      </c>
      <c r="U37" s="111">
        <f t="shared" si="30"/>
        <v>0</v>
      </c>
      <c r="V37" s="111">
        <f t="shared" si="30"/>
        <v>0</v>
      </c>
      <c r="W37" s="111">
        <f t="shared" si="30"/>
        <v>0</v>
      </c>
      <c r="X37" s="111">
        <f t="shared" si="30"/>
        <v>0</v>
      </c>
      <c r="Y37" s="168">
        <f t="shared" ref="Y37:AD37" si="31">I37-I36</f>
        <v>0</v>
      </c>
      <c r="Z37" s="111">
        <f t="shared" si="31"/>
        <v>0</v>
      </c>
      <c r="AA37" s="111">
        <f t="shared" si="31"/>
        <v>0</v>
      </c>
      <c r="AB37" s="111">
        <f t="shared" si="31"/>
        <v>0</v>
      </c>
      <c r="AC37" s="111">
        <f t="shared" si="31"/>
        <v>0</v>
      </c>
      <c r="AD37" s="168">
        <f t="shared" si="31"/>
        <v>0</v>
      </c>
    </row>
    <row r="38" spans="1:30">
      <c r="A38" s="661" t="s">
        <v>351</v>
      </c>
      <c r="B38" s="660" t="s">
        <v>752</v>
      </c>
      <c r="C38" s="657">
        <v>128.72273781902601</v>
      </c>
      <c r="D38" s="658">
        <v>138.98013245033101</v>
      </c>
      <c r="E38" s="658">
        <v>132.47861635220144</v>
      </c>
      <c r="F38" s="658">
        <v>130.23209169054419</v>
      </c>
      <c r="G38" s="658">
        <v>0</v>
      </c>
      <c r="H38" s="658">
        <v>137.7676056338031</v>
      </c>
      <c r="I38" s="657">
        <v>132.00339925834385</v>
      </c>
      <c r="J38" s="657">
        <v>0</v>
      </c>
      <c r="K38" s="658">
        <v>71.7</v>
      </c>
      <c r="L38" s="658">
        <v>75.681818181818187</v>
      </c>
      <c r="M38" s="658">
        <v>83.563810483870967</v>
      </c>
      <c r="N38" s="657">
        <v>80.230116580310877</v>
      </c>
      <c r="O38" s="657">
        <v>0</v>
      </c>
      <c r="P38" s="659">
        <v>0</v>
      </c>
      <c r="Q38" s="99"/>
      <c r="R38" s="99"/>
      <c r="S38" s="136" t="s">
        <v>1038</v>
      </c>
      <c r="Y38" s="137"/>
      <c r="AD38" s="137"/>
    </row>
    <row r="39" spans="1:30">
      <c r="A39" s="668"/>
      <c r="B39" s="681" t="s">
        <v>753</v>
      </c>
      <c r="C39" s="673">
        <v>126.220376522702</v>
      </c>
      <c r="D39" s="674">
        <v>142.28767123287699</v>
      </c>
      <c r="E39" s="674">
        <v>132.01118963486459</v>
      </c>
      <c r="F39" s="674">
        <v>131.88392857142821</v>
      </c>
      <c r="G39" s="674">
        <v>0</v>
      </c>
      <c r="H39" s="674">
        <v>137.88339222614886</v>
      </c>
      <c r="I39" s="673">
        <v>131.38443256090315</v>
      </c>
      <c r="J39" s="673">
        <v>0</v>
      </c>
      <c r="K39" s="674">
        <v>72.599999999999994</v>
      </c>
      <c r="L39" s="674">
        <v>73.846590909090892</v>
      </c>
      <c r="M39" s="674">
        <v>83.916408668730639</v>
      </c>
      <c r="N39" s="673">
        <v>80.947893569844794</v>
      </c>
      <c r="O39" s="673">
        <v>0</v>
      </c>
      <c r="P39" s="682">
        <v>0</v>
      </c>
      <c r="Q39" s="99"/>
      <c r="R39" s="99"/>
      <c r="S39" s="142">
        <f t="shared" ref="S39:X39" si="32">C39-C38</f>
        <v>-2.5023612963240112</v>
      </c>
      <c r="T39" s="142">
        <f t="shared" si="32"/>
        <v>3.3075387825459757</v>
      </c>
      <c r="U39" s="142">
        <f t="shared" si="32"/>
        <v>-0.46742671733684915</v>
      </c>
      <c r="V39" s="142">
        <f t="shared" si="32"/>
        <v>1.6518368808840194</v>
      </c>
      <c r="W39" s="142">
        <f t="shared" si="32"/>
        <v>0</v>
      </c>
      <c r="X39" s="142">
        <f t="shared" si="32"/>
        <v>0.11578659234575639</v>
      </c>
      <c r="Y39" s="143">
        <f t="shared" ref="Y39:AD39" si="33">I39-I38</f>
        <v>-0.61896669744069754</v>
      </c>
      <c r="Z39" s="142">
        <f t="shared" si="33"/>
        <v>0</v>
      </c>
      <c r="AA39" s="142">
        <f t="shared" si="33"/>
        <v>0.89999999999999147</v>
      </c>
      <c r="AB39" s="142">
        <f t="shared" si="33"/>
        <v>-1.8352272727272947</v>
      </c>
      <c r="AC39" s="142">
        <f t="shared" si="33"/>
        <v>0.35259818485967287</v>
      </c>
      <c r="AD39" s="143">
        <f t="shared" si="33"/>
        <v>0.71777698953391678</v>
      </c>
    </row>
    <row r="40" spans="1:30">
      <c r="A40" s="668"/>
      <c r="B40" s="681" t="s">
        <v>754</v>
      </c>
      <c r="C40" s="673">
        <v>130.522935779817</v>
      </c>
      <c r="D40" s="674">
        <v>113.4</v>
      </c>
      <c r="E40" s="674">
        <v>136.28571428571416</v>
      </c>
      <c r="F40" s="674">
        <v>140.22680412371162</v>
      </c>
      <c r="G40" s="674">
        <v>0</v>
      </c>
      <c r="H40" s="674">
        <v>127</v>
      </c>
      <c r="I40" s="673">
        <v>134.60169491525454</v>
      </c>
      <c r="J40" s="673">
        <v>0</v>
      </c>
      <c r="K40" s="674">
        <v>77.066666666666706</v>
      </c>
      <c r="L40" s="674">
        <v>91.4</v>
      </c>
      <c r="M40" s="674">
        <v>85.052845528455265</v>
      </c>
      <c r="N40" s="673">
        <v>84.845018450184483</v>
      </c>
      <c r="O40" s="673">
        <v>0</v>
      </c>
      <c r="P40" s="682">
        <v>0</v>
      </c>
      <c r="Q40" s="99"/>
      <c r="R40" s="99"/>
      <c r="Y40" s="137"/>
      <c r="AD40" s="137"/>
    </row>
    <row r="41" spans="1:30">
      <c r="A41" s="668"/>
      <c r="B41" s="681" t="s">
        <v>755</v>
      </c>
      <c r="C41" s="673">
        <v>129.5</v>
      </c>
      <c r="D41" s="674">
        <v>135.666666666667</v>
      </c>
      <c r="E41" s="674">
        <v>130.19230769230771</v>
      </c>
      <c r="F41" s="674">
        <v>138.99999999999966</v>
      </c>
      <c r="G41" s="674">
        <v>0</v>
      </c>
      <c r="H41" s="674">
        <v>139.66666666666666</v>
      </c>
      <c r="I41" s="673">
        <v>133.15555555555545</v>
      </c>
      <c r="J41" s="673">
        <v>0</v>
      </c>
      <c r="K41" s="674">
        <v>75.565217391304301</v>
      </c>
      <c r="L41" s="674">
        <v>83.833333333333357</v>
      </c>
      <c r="M41" s="674">
        <v>84.109090909090909</v>
      </c>
      <c r="N41" s="673">
        <v>83.11</v>
      </c>
      <c r="O41" s="673">
        <v>0</v>
      </c>
      <c r="P41" s="682">
        <v>0</v>
      </c>
      <c r="Q41" s="99"/>
      <c r="R41" s="99"/>
      <c r="S41" s="142">
        <f t="shared" ref="S41:X41" si="34">C41-C40</f>
        <v>-1.0229357798170042</v>
      </c>
      <c r="T41" s="142">
        <f t="shared" si="34"/>
        <v>22.266666666666993</v>
      </c>
      <c r="U41" s="142">
        <f t="shared" si="34"/>
        <v>-6.0934065934064563</v>
      </c>
      <c r="V41" s="169">
        <f t="shared" si="34"/>
        <v>-1.2268041237119576</v>
      </c>
      <c r="W41" s="142">
        <f t="shared" si="34"/>
        <v>0</v>
      </c>
      <c r="X41" s="142">
        <f t="shared" si="34"/>
        <v>12.666666666666657</v>
      </c>
      <c r="Y41" s="143">
        <f t="shared" ref="Y41:AD41" si="35">I41-I40</f>
        <v>-1.4461393596990888</v>
      </c>
      <c r="Z41" s="142">
        <f t="shared" si="35"/>
        <v>0</v>
      </c>
      <c r="AA41" s="142">
        <f t="shared" si="35"/>
        <v>-1.501449275362404</v>
      </c>
      <c r="AB41" s="142">
        <f t="shared" si="35"/>
        <v>-7.5666666666666487</v>
      </c>
      <c r="AC41" s="142">
        <f t="shared" si="35"/>
        <v>-0.94375461936435556</v>
      </c>
      <c r="AD41" s="143">
        <f t="shared" si="35"/>
        <v>-1.7350184501844836</v>
      </c>
    </row>
    <row r="42" spans="1:30">
      <c r="A42" s="668"/>
      <c r="B42" s="681" t="s">
        <v>756</v>
      </c>
      <c r="C42" s="673">
        <v>0</v>
      </c>
      <c r="D42" s="674">
        <v>0</v>
      </c>
      <c r="E42" s="674">
        <v>0</v>
      </c>
      <c r="F42" s="674">
        <v>0</v>
      </c>
      <c r="G42" s="674">
        <v>0</v>
      </c>
      <c r="H42" s="674">
        <v>0</v>
      </c>
      <c r="I42" s="673">
        <v>0</v>
      </c>
      <c r="J42" s="673">
        <v>0</v>
      </c>
      <c r="K42" s="674">
        <v>0</v>
      </c>
      <c r="L42" s="674">
        <v>0</v>
      </c>
      <c r="M42" s="674">
        <v>0</v>
      </c>
      <c r="N42" s="673">
        <v>0</v>
      </c>
      <c r="O42" s="673">
        <v>0</v>
      </c>
      <c r="P42" s="682">
        <v>0</v>
      </c>
      <c r="Q42" s="99"/>
      <c r="R42" s="99"/>
      <c r="Y42" s="137"/>
      <c r="AD42" s="137"/>
    </row>
    <row r="43" spans="1:30">
      <c r="A43" s="668"/>
      <c r="B43" s="681" t="s">
        <v>757</v>
      </c>
      <c r="C43" s="673">
        <v>0</v>
      </c>
      <c r="D43" s="674">
        <v>0</v>
      </c>
      <c r="E43" s="674">
        <v>0</v>
      </c>
      <c r="F43" s="674">
        <v>0</v>
      </c>
      <c r="G43" s="674">
        <v>0</v>
      </c>
      <c r="H43" s="674">
        <v>0</v>
      </c>
      <c r="I43" s="673">
        <v>0</v>
      </c>
      <c r="J43" s="673">
        <v>0</v>
      </c>
      <c r="K43" s="674">
        <v>0</v>
      </c>
      <c r="L43" s="674">
        <v>0</v>
      </c>
      <c r="M43" s="674">
        <v>0</v>
      </c>
      <c r="N43" s="673">
        <v>0</v>
      </c>
      <c r="O43" s="673">
        <v>0</v>
      </c>
      <c r="P43" s="682">
        <v>0</v>
      </c>
      <c r="Q43" s="99"/>
      <c r="R43" s="99"/>
      <c r="S43" s="142">
        <f t="shared" ref="S43:X43" si="36">C43-C42</f>
        <v>0</v>
      </c>
      <c r="T43" s="142">
        <f t="shared" si="36"/>
        <v>0</v>
      </c>
      <c r="U43" s="142">
        <f t="shared" si="36"/>
        <v>0</v>
      </c>
      <c r="V43" s="142">
        <f t="shared" si="36"/>
        <v>0</v>
      </c>
      <c r="W43" s="142">
        <f t="shared" si="36"/>
        <v>0</v>
      </c>
      <c r="X43" s="142">
        <f t="shared" si="36"/>
        <v>0</v>
      </c>
      <c r="Y43" s="143">
        <f t="shared" ref="Y43:AD43" si="37">I43-I42</f>
        <v>0</v>
      </c>
      <c r="Z43" s="142">
        <f t="shared" si="37"/>
        <v>0</v>
      </c>
      <c r="AA43" s="142">
        <f t="shared" si="37"/>
        <v>0</v>
      </c>
      <c r="AB43" s="142">
        <f t="shared" si="37"/>
        <v>0</v>
      </c>
      <c r="AC43" s="142">
        <f t="shared" si="37"/>
        <v>0</v>
      </c>
      <c r="AD43" s="143">
        <f t="shared" si="37"/>
        <v>0</v>
      </c>
    </row>
    <row r="44" spans="1:30">
      <c r="A44" s="668"/>
      <c r="B44" s="681" t="s">
        <v>758</v>
      </c>
      <c r="C44" s="673">
        <v>128.92481977342996</v>
      </c>
      <c r="D44" s="674">
        <v>138.1602564102563</v>
      </c>
      <c r="E44" s="674">
        <v>132.52824332712618</v>
      </c>
      <c r="F44" s="674">
        <v>132.40582959641245</v>
      </c>
      <c r="G44" s="674">
        <v>0</v>
      </c>
      <c r="H44" s="674">
        <v>137.61805555555583</v>
      </c>
      <c r="I44" s="673">
        <v>132.18001152073754</v>
      </c>
      <c r="J44" s="673">
        <v>0</v>
      </c>
      <c r="K44" s="674">
        <v>72.400000000000006</v>
      </c>
      <c r="L44" s="674">
        <v>76.526881720430111</v>
      </c>
      <c r="M44" s="674">
        <v>84.057479784366578</v>
      </c>
      <c r="N44" s="673">
        <v>81.429194630872473</v>
      </c>
      <c r="O44" s="673">
        <v>0</v>
      </c>
      <c r="P44" s="682">
        <v>0</v>
      </c>
      <c r="Q44" s="99"/>
      <c r="R44" s="99"/>
      <c r="Y44" s="137"/>
      <c r="AD44" s="137"/>
    </row>
    <row r="45" spans="1:30">
      <c r="A45" s="668"/>
      <c r="B45" s="681" t="s">
        <v>759</v>
      </c>
      <c r="C45" s="673">
        <v>126.593719332679</v>
      </c>
      <c r="D45" s="674">
        <v>142.02631578947398</v>
      </c>
      <c r="E45" s="674">
        <v>131.95714285714288</v>
      </c>
      <c r="F45" s="674">
        <v>133.42657342657304</v>
      </c>
      <c r="G45" s="674">
        <v>0</v>
      </c>
      <c r="H45" s="674">
        <v>137.90209790209835</v>
      </c>
      <c r="I45" s="673">
        <v>131.51595159515952</v>
      </c>
      <c r="J45" s="673">
        <v>0</v>
      </c>
      <c r="K45" s="674">
        <v>73.262135922330089</v>
      </c>
      <c r="L45" s="674">
        <v>74.484042553191472</v>
      </c>
      <c r="M45" s="674">
        <v>83.955610357583225</v>
      </c>
      <c r="N45" s="673">
        <v>81.340290381125229</v>
      </c>
      <c r="O45" s="673">
        <v>0</v>
      </c>
      <c r="P45" s="682">
        <v>0</v>
      </c>
      <c r="Q45" s="99"/>
      <c r="R45" s="99"/>
      <c r="S45" s="142">
        <f t="shared" ref="S45:X45" si="38">C45-C44</f>
        <v>-2.3311004407509586</v>
      </c>
      <c r="T45" s="142">
        <f t="shared" si="38"/>
        <v>3.8660593792176883</v>
      </c>
      <c r="U45" s="142">
        <f t="shared" si="38"/>
        <v>-0.57110046998329267</v>
      </c>
      <c r="V45" s="142">
        <f t="shared" si="38"/>
        <v>1.0207438301605976</v>
      </c>
      <c r="W45" s="142">
        <f t="shared" si="38"/>
        <v>0</v>
      </c>
      <c r="X45" s="142">
        <f t="shared" si="38"/>
        <v>0.28404234654252036</v>
      </c>
      <c r="Y45" s="143">
        <f t="shared" ref="Y45:AD45" si="39">I45-I44</f>
        <v>-0.66405992557801596</v>
      </c>
      <c r="Z45" s="142">
        <f t="shared" si="39"/>
        <v>0</v>
      </c>
      <c r="AA45" s="142">
        <f t="shared" si="39"/>
        <v>0.86213592233008285</v>
      </c>
      <c r="AB45" s="142">
        <f t="shared" si="39"/>
        <v>-2.0428391672386397</v>
      </c>
      <c r="AC45" s="142">
        <f t="shared" si="39"/>
        <v>-0.10186942678335242</v>
      </c>
      <c r="AD45" s="143">
        <f t="shared" si="39"/>
        <v>-8.8904249747244535E-2</v>
      </c>
    </row>
    <row r="46" spans="1:30">
      <c r="A46" s="668"/>
      <c r="B46" s="681" t="s">
        <v>760</v>
      </c>
      <c r="C46" s="673">
        <v>127.40442579168298</v>
      </c>
      <c r="D46" s="674">
        <v>142.08438818565401</v>
      </c>
      <c r="E46" s="674">
        <v>140.00081300813014</v>
      </c>
      <c r="F46" s="674">
        <v>138.78571428571439</v>
      </c>
      <c r="G46" s="674">
        <v>0</v>
      </c>
      <c r="H46" s="674">
        <v>142.74817518248167</v>
      </c>
      <c r="I46" s="673">
        <v>133.75148750495856</v>
      </c>
      <c r="J46" s="673">
        <v>0</v>
      </c>
      <c r="K46" s="674">
        <v>79.698630136986296</v>
      </c>
      <c r="L46" s="674">
        <v>85.993273542600932</v>
      </c>
      <c r="M46" s="674">
        <v>92.08820403825716</v>
      </c>
      <c r="N46" s="673">
        <v>88.314472900536032</v>
      </c>
      <c r="O46" s="673">
        <v>0</v>
      </c>
      <c r="P46" s="682">
        <v>0</v>
      </c>
      <c r="Q46" s="99"/>
      <c r="R46" s="99"/>
      <c r="Y46" s="137"/>
      <c r="AD46" s="137"/>
    </row>
    <row r="47" spans="1:30">
      <c r="A47" s="668"/>
      <c r="B47" s="681" t="s">
        <v>761</v>
      </c>
      <c r="C47" s="673">
        <v>125.86588145896698</v>
      </c>
      <c r="D47" s="674">
        <v>140.461206896552</v>
      </c>
      <c r="E47" s="674">
        <v>137.38781235623725</v>
      </c>
      <c r="F47" s="674">
        <v>139.38875305623492</v>
      </c>
      <c r="G47" s="674">
        <v>0</v>
      </c>
      <c r="H47" s="674">
        <v>145.26746987951773</v>
      </c>
      <c r="I47" s="673">
        <v>132.1840912614764</v>
      </c>
      <c r="J47" s="673">
        <v>0</v>
      </c>
      <c r="K47" s="674">
        <v>82.822695035460995</v>
      </c>
      <c r="L47" s="674">
        <v>82.027253668763109</v>
      </c>
      <c r="M47" s="674">
        <v>90.616719576719618</v>
      </c>
      <c r="N47" s="673">
        <v>86.922417840375601</v>
      </c>
      <c r="O47" s="673">
        <v>0</v>
      </c>
      <c r="P47" s="682">
        <v>0</v>
      </c>
      <c r="Q47" s="99"/>
      <c r="R47" s="99"/>
      <c r="S47" s="142">
        <f t="shared" ref="S47:X47" si="40">C47-C46</f>
        <v>-1.5385443327160004</v>
      </c>
      <c r="T47" s="142">
        <f t="shared" si="40"/>
        <v>-1.623181289102007</v>
      </c>
      <c r="U47" s="142">
        <f t="shared" si="40"/>
        <v>-2.6130006518928894</v>
      </c>
      <c r="V47" s="142">
        <f t="shared" si="40"/>
        <v>0.60303877052052712</v>
      </c>
      <c r="W47" s="142">
        <f t="shared" si="40"/>
        <v>0</v>
      </c>
      <c r="X47" s="142">
        <f t="shared" si="40"/>
        <v>2.5192946970360595</v>
      </c>
      <c r="Y47" s="143">
        <f t="shared" ref="Y47:AD47" si="41">I47-I46</f>
        <v>-1.5673962434821647</v>
      </c>
      <c r="Z47" s="142">
        <f t="shared" si="41"/>
        <v>0</v>
      </c>
      <c r="AA47" s="142">
        <f t="shared" si="41"/>
        <v>3.1240648984746997</v>
      </c>
      <c r="AB47" s="142">
        <f t="shared" si="41"/>
        <v>-3.9660198738378227</v>
      </c>
      <c r="AC47" s="142">
        <f t="shared" si="41"/>
        <v>-1.4714844615375426</v>
      </c>
      <c r="AD47" s="143">
        <f t="shared" si="41"/>
        <v>-1.3920550601604305</v>
      </c>
    </row>
    <row r="48" spans="1:30">
      <c r="A48" s="668"/>
      <c r="B48" s="681" t="s">
        <v>762</v>
      </c>
      <c r="C48" s="673">
        <v>132.54838709677401</v>
      </c>
      <c r="D48" s="674">
        <v>130.13333333333301</v>
      </c>
      <c r="E48" s="674">
        <v>156.90000000000006</v>
      </c>
      <c r="F48" s="674">
        <v>123.76666666666701</v>
      </c>
      <c r="G48" s="674">
        <v>0</v>
      </c>
      <c r="H48" s="674">
        <v>138.32000000000019</v>
      </c>
      <c r="I48" s="673">
        <v>136.54123711340196</v>
      </c>
      <c r="J48" s="673">
        <v>0</v>
      </c>
      <c r="K48" s="674">
        <v>85.216666666666697</v>
      </c>
      <c r="L48" s="674">
        <v>88.58252427184469</v>
      </c>
      <c r="M48" s="674">
        <v>91.036036036036037</v>
      </c>
      <c r="N48" s="673">
        <v>89.325539568345349</v>
      </c>
      <c r="O48" s="673">
        <v>0</v>
      </c>
      <c r="P48" s="682">
        <v>0</v>
      </c>
      <c r="Q48" s="99"/>
      <c r="R48" s="99"/>
      <c r="Y48" s="137"/>
      <c r="AD48" s="137"/>
    </row>
    <row r="49" spans="1:31">
      <c r="A49" s="668"/>
      <c r="B49" s="681" t="s">
        <v>763</v>
      </c>
      <c r="C49" s="673">
        <v>136.26829268292701</v>
      </c>
      <c r="D49" s="674">
        <v>130.272727272727</v>
      </c>
      <c r="E49" s="674">
        <v>147.21428571428569</v>
      </c>
      <c r="F49" s="674">
        <v>153.00000000000006</v>
      </c>
      <c r="G49" s="674">
        <v>0</v>
      </c>
      <c r="H49" s="674">
        <v>124.9047619047619</v>
      </c>
      <c r="I49" s="673">
        <v>138.81710758377434</v>
      </c>
      <c r="J49" s="673">
        <v>0</v>
      </c>
      <c r="K49" s="674">
        <v>89.314516129032299</v>
      </c>
      <c r="L49" s="674">
        <v>89.489361702127695</v>
      </c>
      <c r="M49" s="674">
        <v>92.635555555555541</v>
      </c>
      <c r="N49" s="673">
        <v>91.038374717832951</v>
      </c>
      <c r="O49" s="673">
        <v>0</v>
      </c>
      <c r="P49" s="682">
        <v>0</v>
      </c>
      <c r="Q49" s="99"/>
      <c r="R49" s="99"/>
      <c r="S49" s="142">
        <f t="shared" ref="S49:X49" si="42">C49-C48</f>
        <v>3.7199055861530042</v>
      </c>
      <c r="T49" s="142">
        <f t="shared" si="42"/>
        <v>0.13939393939398315</v>
      </c>
      <c r="U49" s="142">
        <f t="shared" si="42"/>
        <v>-9.6857142857143685</v>
      </c>
      <c r="V49" s="142">
        <f t="shared" si="42"/>
        <v>29.23333333333305</v>
      </c>
      <c r="W49" s="142">
        <f t="shared" si="42"/>
        <v>0</v>
      </c>
      <c r="X49" s="142">
        <f t="shared" si="42"/>
        <v>-13.415238095238294</v>
      </c>
      <c r="Y49" s="143">
        <f t="shared" ref="Y49:AD49" si="43">I49-I48</f>
        <v>2.2758704703723822</v>
      </c>
      <c r="Z49" s="142">
        <f t="shared" si="43"/>
        <v>0</v>
      </c>
      <c r="AA49" s="142">
        <f t="shared" si="43"/>
        <v>4.0978494623656019</v>
      </c>
      <c r="AB49" s="169">
        <f t="shared" si="43"/>
        <v>0.90683743028300512</v>
      </c>
      <c r="AC49" s="142">
        <f t="shared" si="43"/>
        <v>1.5995195195195038</v>
      </c>
      <c r="AD49" s="143">
        <f t="shared" si="43"/>
        <v>1.7128351494876028</v>
      </c>
    </row>
    <row r="50" spans="1:31">
      <c r="A50" s="668"/>
      <c r="B50" s="681" t="s">
        <v>764</v>
      </c>
      <c r="C50" s="673">
        <v>0</v>
      </c>
      <c r="D50" s="674">
        <v>0</v>
      </c>
      <c r="E50" s="674">
        <v>0</v>
      </c>
      <c r="F50" s="674">
        <v>0</v>
      </c>
      <c r="G50" s="674">
        <v>0</v>
      </c>
      <c r="H50" s="674">
        <v>0</v>
      </c>
      <c r="I50" s="673">
        <v>0</v>
      </c>
      <c r="J50" s="673">
        <v>0</v>
      </c>
      <c r="K50" s="674">
        <v>0</v>
      </c>
      <c r="L50" s="674">
        <v>0</v>
      </c>
      <c r="M50" s="674">
        <v>0</v>
      </c>
      <c r="N50" s="673">
        <v>0</v>
      </c>
      <c r="O50" s="673">
        <v>0</v>
      </c>
      <c r="P50" s="682">
        <v>0</v>
      </c>
      <c r="Q50" s="99"/>
      <c r="R50" s="99"/>
      <c r="Y50" s="137"/>
      <c r="AD50" s="137"/>
    </row>
    <row r="51" spans="1:31">
      <c r="A51" s="668"/>
      <c r="B51" s="681" t="s">
        <v>765</v>
      </c>
      <c r="C51" s="673">
        <v>0</v>
      </c>
      <c r="D51" s="674">
        <v>0</v>
      </c>
      <c r="E51" s="674">
        <v>0</v>
      </c>
      <c r="F51" s="674">
        <v>0</v>
      </c>
      <c r="G51" s="674">
        <v>0</v>
      </c>
      <c r="H51" s="674">
        <v>0</v>
      </c>
      <c r="I51" s="673">
        <v>0</v>
      </c>
      <c r="J51" s="673">
        <v>0</v>
      </c>
      <c r="K51" s="674">
        <v>0</v>
      </c>
      <c r="L51" s="674">
        <v>0</v>
      </c>
      <c r="M51" s="674">
        <v>0</v>
      </c>
      <c r="N51" s="673">
        <v>0</v>
      </c>
      <c r="O51" s="673">
        <v>0</v>
      </c>
      <c r="P51" s="682">
        <v>0</v>
      </c>
      <c r="Q51" s="99"/>
      <c r="R51" s="99"/>
      <c r="S51" s="142">
        <f t="shared" ref="S51:X51" si="44">C51-C50</f>
        <v>0</v>
      </c>
      <c r="T51" s="142">
        <f t="shared" si="44"/>
        <v>0</v>
      </c>
      <c r="U51" s="142">
        <f t="shared" si="44"/>
        <v>0</v>
      </c>
      <c r="V51" s="142">
        <f t="shared" si="44"/>
        <v>0</v>
      </c>
      <c r="W51" s="142">
        <f t="shared" si="44"/>
        <v>0</v>
      </c>
      <c r="X51" s="142">
        <f t="shared" si="44"/>
        <v>0</v>
      </c>
      <c r="Y51" s="143">
        <f t="shared" ref="Y51:AD51" si="45">I51-I50</f>
        <v>0</v>
      </c>
      <c r="Z51" s="142">
        <f t="shared" si="45"/>
        <v>0</v>
      </c>
      <c r="AA51" s="142">
        <f t="shared" si="45"/>
        <v>0</v>
      </c>
      <c r="AB51" s="142">
        <f t="shared" si="45"/>
        <v>0</v>
      </c>
      <c r="AC51" s="142">
        <f t="shared" si="45"/>
        <v>0</v>
      </c>
      <c r="AD51" s="143">
        <f t="shared" si="45"/>
        <v>0</v>
      </c>
      <c r="AE51" s="112"/>
    </row>
    <row r="52" spans="1:31">
      <c r="A52" s="668"/>
      <c r="B52" s="681" t="s">
        <v>766</v>
      </c>
      <c r="C52" s="673">
        <v>127.84907633321751</v>
      </c>
      <c r="D52" s="674">
        <v>141.37301587301585</v>
      </c>
      <c r="E52" s="674">
        <v>140.91076923076926</v>
      </c>
      <c r="F52" s="674">
        <v>137.75229357798176</v>
      </c>
      <c r="G52" s="674">
        <v>0</v>
      </c>
      <c r="H52" s="674">
        <v>142.55497382198948</v>
      </c>
      <c r="I52" s="673">
        <v>133.95082872928194</v>
      </c>
      <c r="J52" s="673">
        <v>0</v>
      </c>
      <c r="K52" s="674">
        <v>81.305825242718441</v>
      </c>
      <c r="L52" s="674">
        <v>86.479052823315143</v>
      </c>
      <c r="M52" s="674">
        <v>91.813186813186817</v>
      </c>
      <c r="N52" s="673">
        <v>88.565995525727089</v>
      </c>
      <c r="O52" s="673">
        <v>0</v>
      </c>
      <c r="P52" s="682">
        <v>0</v>
      </c>
      <c r="Q52" s="99"/>
      <c r="R52" s="99"/>
      <c r="Y52" s="137"/>
      <c r="AD52" s="137"/>
      <c r="AE52" s="112"/>
    </row>
    <row r="53" spans="1:31">
      <c r="A53" s="668"/>
      <c r="B53" s="681" t="s">
        <v>767</v>
      </c>
      <c r="C53" s="673">
        <v>126.7550382209872</v>
      </c>
      <c r="D53" s="674">
        <v>139.57874015748055</v>
      </c>
      <c r="E53" s="674">
        <v>138.08541695341168</v>
      </c>
      <c r="F53" s="674">
        <v>140.11342592592612</v>
      </c>
      <c r="G53" s="674">
        <v>0</v>
      </c>
      <c r="H53" s="674">
        <v>144.28669724770609</v>
      </c>
      <c r="I53" s="673">
        <v>132.68999928605848</v>
      </c>
      <c r="J53" s="673">
        <v>0</v>
      </c>
      <c r="K53" s="674">
        <v>84.805418719211843</v>
      </c>
      <c r="L53" s="674">
        <v>83.255691768826637</v>
      </c>
      <c r="M53" s="674">
        <v>91.004957264957284</v>
      </c>
      <c r="N53" s="673">
        <v>87.771681415929208</v>
      </c>
      <c r="O53" s="673">
        <v>0</v>
      </c>
      <c r="P53" s="682">
        <v>0</v>
      </c>
      <c r="Q53" s="99"/>
      <c r="R53" s="99"/>
      <c r="S53" s="142">
        <f t="shared" ref="S53:X53" si="46">C53-C52</f>
        <v>-1.094038112230308</v>
      </c>
      <c r="T53" s="142">
        <f t="shared" si="46"/>
        <v>-1.7942757155352922</v>
      </c>
      <c r="U53" s="142">
        <f t="shared" si="46"/>
        <v>-2.825352277357581</v>
      </c>
      <c r="V53" s="142">
        <f t="shared" si="46"/>
        <v>2.3611323479443627</v>
      </c>
      <c r="W53" s="142">
        <f t="shared" si="46"/>
        <v>0</v>
      </c>
      <c r="X53" s="142">
        <f t="shared" si="46"/>
        <v>1.7317234257166092</v>
      </c>
      <c r="Y53" s="143">
        <f t="shared" ref="Y53:AD53" si="47">I53-I52</f>
        <v>-1.2608294432234572</v>
      </c>
      <c r="Z53" s="142">
        <f t="shared" si="47"/>
        <v>0</v>
      </c>
      <c r="AA53" s="142">
        <f t="shared" si="47"/>
        <v>3.499593476493402</v>
      </c>
      <c r="AB53" s="142">
        <f t="shared" si="47"/>
        <v>-3.2233610544885067</v>
      </c>
      <c r="AC53" s="142">
        <f t="shared" si="47"/>
        <v>-0.80822954822953363</v>
      </c>
      <c r="AD53" s="143">
        <f t="shared" si="47"/>
        <v>-0.79431410979788097</v>
      </c>
      <c r="AE53" s="112"/>
    </row>
    <row r="54" spans="1:31">
      <c r="A54" s="668"/>
      <c r="B54" s="681" t="s">
        <v>768</v>
      </c>
      <c r="C54" s="673">
        <v>85.279816513761503</v>
      </c>
      <c r="D54" s="674">
        <v>92.413502109704595</v>
      </c>
      <c r="E54" s="674">
        <v>89.7109375</v>
      </c>
      <c r="F54" s="674">
        <v>87.133144475920659</v>
      </c>
      <c r="G54" s="674">
        <v>0</v>
      </c>
      <c r="H54" s="674">
        <v>91.25</v>
      </c>
      <c r="I54" s="673">
        <v>88.801454986359502</v>
      </c>
      <c r="J54" s="673">
        <v>0</v>
      </c>
      <c r="K54" s="674">
        <v>62.214285714285708</v>
      </c>
      <c r="L54" s="674">
        <v>65.178571428571445</v>
      </c>
      <c r="M54" s="674">
        <v>73.111949685534597</v>
      </c>
      <c r="N54" s="673">
        <v>70.307757885762996</v>
      </c>
      <c r="O54" s="673">
        <v>0</v>
      </c>
      <c r="P54" s="682">
        <v>0</v>
      </c>
      <c r="Q54" s="99"/>
      <c r="R54" s="99"/>
      <c r="Y54" s="137"/>
      <c r="AD54" s="137"/>
    </row>
    <row r="55" spans="1:31">
      <c r="A55" s="668"/>
      <c r="B55" s="681" t="s">
        <v>769</v>
      </c>
      <c r="C55" s="673">
        <v>86.464285714285694</v>
      </c>
      <c r="D55" s="674">
        <v>87.914682539682502</v>
      </c>
      <c r="E55" s="674">
        <v>86.962790697674393</v>
      </c>
      <c r="F55" s="674">
        <v>89.904908463016739</v>
      </c>
      <c r="G55" s="674">
        <v>0</v>
      </c>
      <c r="H55" s="674">
        <v>91.075812274368232</v>
      </c>
      <c r="I55" s="673">
        <v>87.644660132616508</v>
      </c>
      <c r="J55" s="673">
        <v>0</v>
      </c>
      <c r="K55" s="674">
        <v>69.441441441441398</v>
      </c>
      <c r="L55" s="674">
        <v>66.632996632996651</v>
      </c>
      <c r="M55" s="674">
        <v>68.880389429763554</v>
      </c>
      <c r="N55" s="673">
        <v>68.343389529724931</v>
      </c>
      <c r="O55" s="673">
        <v>0</v>
      </c>
      <c r="P55" s="682">
        <v>0</v>
      </c>
      <c r="Q55" s="99"/>
      <c r="R55" s="99"/>
      <c r="S55" s="142">
        <f t="shared" ref="S55:X55" si="48">C55-C54</f>
        <v>1.184469200524191</v>
      </c>
      <c r="T55" s="142">
        <f t="shared" si="48"/>
        <v>-4.4988195700220928</v>
      </c>
      <c r="U55" s="142">
        <f t="shared" si="48"/>
        <v>-2.748146802325607</v>
      </c>
      <c r="V55" s="142">
        <f t="shared" si="48"/>
        <v>2.7717639870960795</v>
      </c>
      <c r="W55" s="142">
        <f t="shared" si="48"/>
        <v>0</v>
      </c>
      <c r="X55" s="142">
        <f t="shared" si="48"/>
        <v>-0.17418772563176788</v>
      </c>
      <c r="Y55" s="143">
        <f t="shared" ref="Y55:AD55" si="49">I55-I54</f>
        <v>-1.1567948537429942</v>
      </c>
      <c r="Z55" s="142">
        <f t="shared" si="49"/>
        <v>0</v>
      </c>
      <c r="AA55" s="142">
        <f t="shared" si="49"/>
        <v>7.2271557271556901</v>
      </c>
      <c r="AB55" s="142">
        <f t="shared" si="49"/>
        <v>1.4544252044252062</v>
      </c>
      <c r="AC55" s="142">
        <f t="shared" si="49"/>
        <v>-4.2315602557710434</v>
      </c>
      <c r="AD55" s="143">
        <f t="shared" si="49"/>
        <v>-1.9643683560380651</v>
      </c>
    </row>
    <row r="56" spans="1:31">
      <c r="A56" s="668"/>
      <c r="B56" s="681" t="s">
        <v>770</v>
      </c>
      <c r="C56" s="673">
        <v>77.452631578947404</v>
      </c>
      <c r="D56" s="674">
        <v>79.012765957446803</v>
      </c>
      <c r="E56" s="674">
        <v>68.729490022172939</v>
      </c>
      <c r="F56" s="674">
        <v>83.753424657534268</v>
      </c>
      <c r="G56" s="674">
        <v>0</v>
      </c>
      <c r="H56" s="674">
        <v>89.264367816091976</v>
      </c>
      <c r="I56" s="673">
        <v>75.756117455138678</v>
      </c>
      <c r="J56" s="673">
        <v>0</v>
      </c>
      <c r="K56" s="674">
        <v>60.1111111111111</v>
      </c>
      <c r="L56" s="674">
        <v>59.57232704402518</v>
      </c>
      <c r="M56" s="674">
        <v>65.350272232304903</v>
      </c>
      <c r="N56" s="673">
        <v>63.391100702576111</v>
      </c>
      <c r="O56" s="673">
        <v>0</v>
      </c>
      <c r="P56" s="682">
        <v>0</v>
      </c>
      <c r="Q56" s="99"/>
      <c r="R56" s="99"/>
      <c r="Y56" s="137"/>
      <c r="AD56" s="137"/>
    </row>
    <row r="57" spans="1:31">
      <c r="A57" s="668"/>
      <c r="B57" s="681" t="s">
        <v>771</v>
      </c>
      <c r="C57" s="673">
        <v>82.053908355795102</v>
      </c>
      <c r="D57" s="674">
        <v>78.802721088435405</v>
      </c>
      <c r="E57" s="674">
        <v>67.907821229050285</v>
      </c>
      <c r="F57" s="674">
        <v>71.206896551724142</v>
      </c>
      <c r="G57" s="674">
        <v>0</v>
      </c>
      <c r="H57" s="674">
        <v>87.505263157894774</v>
      </c>
      <c r="I57" s="673">
        <v>76.704564315352684</v>
      </c>
      <c r="J57" s="673">
        <v>0</v>
      </c>
      <c r="K57" s="674">
        <v>64.695652173913004</v>
      </c>
      <c r="L57" s="674">
        <v>63.055944055944053</v>
      </c>
      <c r="M57" s="674">
        <v>66.051923076923075</v>
      </c>
      <c r="N57" s="673">
        <v>65.300771208226209</v>
      </c>
      <c r="O57" s="673">
        <v>0</v>
      </c>
      <c r="P57" s="682">
        <v>0</v>
      </c>
      <c r="Q57" s="99"/>
      <c r="R57" s="99"/>
      <c r="S57" s="142">
        <f t="shared" ref="S57:X57" si="50">C57-C56</f>
        <v>4.6012767768476976</v>
      </c>
      <c r="T57" s="142">
        <f t="shared" si="50"/>
        <v>-0.21004486901139785</v>
      </c>
      <c r="U57" s="142">
        <f t="shared" si="50"/>
        <v>-0.82166879312265451</v>
      </c>
      <c r="V57" s="176">
        <f t="shared" si="50"/>
        <v>-12.546528105810125</v>
      </c>
      <c r="W57" s="142">
        <f t="shared" si="50"/>
        <v>0</v>
      </c>
      <c r="X57" s="169">
        <f t="shared" si="50"/>
        <v>-1.7591046581972023</v>
      </c>
      <c r="Y57" s="143">
        <f t="shared" ref="Y57:AD57" si="51">I57-I56</f>
        <v>0.94844686021400548</v>
      </c>
      <c r="Z57" s="142">
        <f t="shared" si="51"/>
        <v>0</v>
      </c>
      <c r="AA57" s="142">
        <f t="shared" si="51"/>
        <v>4.5845410628019039</v>
      </c>
      <c r="AB57" s="142">
        <f t="shared" si="51"/>
        <v>3.4836170119188736</v>
      </c>
      <c r="AC57" s="142">
        <f t="shared" si="51"/>
        <v>0.70165084461817173</v>
      </c>
      <c r="AD57" s="143">
        <f t="shared" si="51"/>
        <v>1.909670505650098</v>
      </c>
    </row>
    <row r="58" spans="1:31">
      <c r="A58" s="668"/>
      <c r="B58" s="681" t="s">
        <v>772</v>
      </c>
      <c r="C58" s="673">
        <v>0</v>
      </c>
      <c r="D58" s="674">
        <v>0</v>
      </c>
      <c r="E58" s="674">
        <v>0</v>
      </c>
      <c r="F58" s="674">
        <v>0</v>
      </c>
      <c r="G58" s="674">
        <v>0</v>
      </c>
      <c r="H58" s="674">
        <v>0</v>
      </c>
      <c r="I58" s="673">
        <v>0</v>
      </c>
      <c r="J58" s="673">
        <v>0</v>
      </c>
      <c r="K58" s="674">
        <v>0</v>
      </c>
      <c r="L58" s="674">
        <v>0</v>
      </c>
      <c r="M58" s="674">
        <v>0</v>
      </c>
      <c r="N58" s="673">
        <v>0</v>
      </c>
      <c r="O58" s="673">
        <v>0</v>
      </c>
      <c r="P58" s="682">
        <v>0</v>
      </c>
      <c r="Q58" s="99"/>
      <c r="R58" s="99"/>
      <c r="Y58" s="137"/>
      <c r="AD58" s="137"/>
    </row>
    <row r="59" spans="1:31">
      <c r="A59" s="668"/>
      <c r="B59" s="681" t="s">
        <v>773</v>
      </c>
      <c r="C59" s="673">
        <v>0</v>
      </c>
      <c r="D59" s="674">
        <v>0</v>
      </c>
      <c r="E59" s="674">
        <v>0</v>
      </c>
      <c r="F59" s="674">
        <v>0</v>
      </c>
      <c r="G59" s="674">
        <v>0</v>
      </c>
      <c r="H59" s="674">
        <v>0</v>
      </c>
      <c r="I59" s="673">
        <v>0</v>
      </c>
      <c r="J59" s="673">
        <v>0</v>
      </c>
      <c r="K59" s="674">
        <v>0</v>
      </c>
      <c r="L59" s="674">
        <v>0</v>
      </c>
      <c r="M59" s="674">
        <v>0</v>
      </c>
      <c r="N59" s="673">
        <v>0</v>
      </c>
      <c r="O59" s="673">
        <v>0</v>
      </c>
      <c r="P59" s="682">
        <v>0</v>
      </c>
      <c r="Q59" s="99"/>
      <c r="R59" s="99"/>
      <c r="S59" s="142">
        <f t="shared" ref="S59:X59" si="52">C59-C58</f>
        <v>0</v>
      </c>
      <c r="T59" s="142">
        <f t="shared" si="52"/>
        <v>0</v>
      </c>
      <c r="U59" s="142">
        <f t="shared" si="52"/>
        <v>0</v>
      </c>
      <c r="V59" s="142">
        <f t="shared" si="52"/>
        <v>0</v>
      </c>
      <c r="W59" s="142">
        <f t="shared" si="52"/>
        <v>0</v>
      </c>
      <c r="X59" s="142">
        <f t="shared" si="52"/>
        <v>0</v>
      </c>
      <c r="Y59" s="143">
        <f t="shared" ref="Y59:AD59" si="53">I59-I58</f>
        <v>0</v>
      </c>
      <c r="Z59" s="142">
        <f t="shared" si="53"/>
        <v>0</v>
      </c>
      <c r="AA59" s="142">
        <f t="shared" si="53"/>
        <v>0</v>
      </c>
      <c r="AB59" s="142">
        <f t="shared" si="53"/>
        <v>0</v>
      </c>
      <c r="AC59" s="142">
        <f t="shared" si="53"/>
        <v>0</v>
      </c>
      <c r="AD59" s="143">
        <f t="shared" si="53"/>
        <v>0</v>
      </c>
    </row>
    <row r="60" spans="1:31">
      <c r="A60" s="668"/>
      <c r="B60" s="681" t="s">
        <v>774</v>
      </c>
      <c r="C60" s="673">
        <v>82.904153354632626</v>
      </c>
      <c r="D60" s="674">
        <v>87.971791255289105</v>
      </c>
      <c r="E60" s="674">
        <v>84.244367417677637</v>
      </c>
      <c r="F60" s="674">
        <v>86.553990610328626</v>
      </c>
      <c r="G60" s="674">
        <v>0</v>
      </c>
      <c r="H60" s="674">
        <v>90.825552825552819</v>
      </c>
      <c r="I60" s="673">
        <v>85.266961325966847</v>
      </c>
      <c r="J60" s="673">
        <v>0</v>
      </c>
      <c r="K60" s="674">
        <v>60.962809917355358</v>
      </c>
      <c r="L60" s="674">
        <v>63.148063781321198</v>
      </c>
      <c r="M60" s="674">
        <v>69.934621099554235</v>
      </c>
      <c r="N60" s="673">
        <v>67.393685249136652</v>
      </c>
      <c r="O60" s="673">
        <v>0</v>
      </c>
      <c r="P60" s="682">
        <v>0</v>
      </c>
      <c r="Q60" s="99"/>
      <c r="R60" s="99"/>
      <c r="Y60" s="137"/>
      <c r="AD60" s="137"/>
    </row>
    <row r="61" spans="1:31">
      <c r="A61" s="668"/>
      <c r="B61" s="681" t="s">
        <v>775</v>
      </c>
      <c r="C61" s="673">
        <v>85.200772200772178</v>
      </c>
      <c r="D61" s="674">
        <v>84.557644110275675</v>
      </c>
      <c r="E61" s="674">
        <v>82.823422330097074</v>
      </c>
      <c r="F61" s="674">
        <v>86.501713826442568</v>
      </c>
      <c r="G61" s="674">
        <v>0</v>
      </c>
      <c r="H61" s="674">
        <v>90.163978494623677</v>
      </c>
      <c r="I61" s="673">
        <v>84.773212635382151</v>
      </c>
      <c r="J61" s="673">
        <v>0</v>
      </c>
      <c r="K61" s="674">
        <v>67.026548672566335</v>
      </c>
      <c r="L61" s="674">
        <v>65.470454545454558</v>
      </c>
      <c r="M61" s="674">
        <v>67.693301049233256</v>
      </c>
      <c r="N61" s="673">
        <v>67.100787401574792</v>
      </c>
      <c r="O61" s="673">
        <v>0</v>
      </c>
      <c r="P61" s="682">
        <v>0</v>
      </c>
      <c r="Q61" s="99"/>
      <c r="R61" s="99"/>
      <c r="S61" s="142">
        <f t="shared" ref="S61:X61" si="54">C61-C60</f>
        <v>2.2966188461395518</v>
      </c>
      <c r="T61" s="142">
        <f t="shared" si="54"/>
        <v>-3.4141471450134304</v>
      </c>
      <c r="U61" s="142">
        <f t="shared" si="54"/>
        <v>-1.4209450875805629</v>
      </c>
      <c r="V61" s="142">
        <f t="shared" si="54"/>
        <v>-5.2276783886057387E-2</v>
      </c>
      <c r="W61" s="142">
        <f t="shared" si="54"/>
        <v>0</v>
      </c>
      <c r="X61" s="142">
        <f t="shared" si="54"/>
        <v>-0.66157433092914175</v>
      </c>
      <c r="Y61" s="143">
        <f t="shared" ref="Y61:AD61" si="55">I61-I60</f>
        <v>-0.49374869058469528</v>
      </c>
      <c r="Z61" s="142">
        <f t="shared" si="55"/>
        <v>0</v>
      </c>
      <c r="AA61" s="142">
        <f t="shared" si="55"/>
        <v>6.0637387552109772</v>
      </c>
      <c r="AB61" s="142">
        <f t="shared" si="55"/>
        <v>2.3223907641333597</v>
      </c>
      <c r="AC61" s="142">
        <f t="shared" si="55"/>
        <v>-2.2413200503209794</v>
      </c>
      <c r="AD61" s="143">
        <f t="shared" si="55"/>
        <v>-0.29289784756186066</v>
      </c>
    </row>
    <row r="62" spans="1:31">
      <c r="A62" s="668"/>
      <c r="B62" s="681" t="s">
        <v>776</v>
      </c>
      <c r="C62" s="673">
        <v>0</v>
      </c>
      <c r="D62" s="674">
        <v>98.068627450980401</v>
      </c>
      <c r="E62" s="674">
        <v>102.16438356164377</v>
      </c>
      <c r="F62" s="674">
        <v>137.23809523809481</v>
      </c>
      <c r="G62" s="674">
        <v>0</v>
      </c>
      <c r="H62" s="674">
        <v>87.642857142857096</v>
      </c>
      <c r="I62" s="673">
        <v>105.88665814151739</v>
      </c>
      <c r="J62" s="673">
        <v>0</v>
      </c>
      <c r="K62" s="674">
        <v>69.829545454545496</v>
      </c>
      <c r="L62" s="674">
        <v>76.611111111111143</v>
      </c>
      <c r="M62" s="674">
        <v>86.389060887512898</v>
      </c>
      <c r="N62" s="673">
        <v>82.341536167039536</v>
      </c>
      <c r="O62" s="673">
        <v>0</v>
      </c>
      <c r="P62" s="682">
        <v>0</v>
      </c>
      <c r="Q62" s="99"/>
      <c r="R62" s="99"/>
      <c r="Y62" s="137"/>
      <c r="AD62" s="137"/>
    </row>
    <row r="63" spans="1:31">
      <c r="A63" s="668"/>
      <c r="B63" s="681" t="s">
        <v>777</v>
      </c>
      <c r="C63" s="673">
        <v>0</v>
      </c>
      <c r="D63" s="674">
        <v>94.198019801980195</v>
      </c>
      <c r="E63" s="674">
        <v>103.63636363636358</v>
      </c>
      <c r="F63" s="674">
        <v>135.61403508771937</v>
      </c>
      <c r="G63" s="674">
        <v>0</v>
      </c>
      <c r="H63" s="674">
        <v>90.000000000000014</v>
      </c>
      <c r="I63" s="673">
        <v>106.49392712550608</v>
      </c>
      <c r="J63" s="673">
        <v>0</v>
      </c>
      <c r="K63" s="674">
        <v>65.648648648648603</v>
      </c>
      <c r="L63" s="674">
        <v>67.508771929824576</v>
      </c>
      <c r="M63" s="674">
        <v>82.853955773955775</v>
      </c>
      <c r="N63" s="673">
        <v>77.56363999467446</v>
      </c>
      <c r="O63" s="673">
        <v>0</v>
      </c>
      <c r="P63" s="682">
        <v>0</v>
      </c>
      <c r="Q63" s="99"/>
      <c r="R63" s="99"/>
      <c r="S63" s="142">
        <f t="shared" ref="S63:X63" si="56">C63-C62</f>
        <v>0</v>
      </c>
      <c r="T63" s="142">
        <f t="shared" si="56"/>
        <v>-3.8706076490002062</v>
      </c>
      <c r="U63" s="142">
        <f t="shared" si="56"/>
        <v>1.4719800747198093</v>
      </c>
      <c r="V63" s="142">
        <f t="shared" si="56"/>
        <v>-1.6240601503754419</v>
      </c>
      <c r="W63" s="142">
        <f t="shared" si="56"/>
        <v>0</v>
      </c>
      <c r="X63" s="142">
        <f t="shared" si="56"/>
        <v>2.357142857142918</v>
      </c>
      <c r="Y63" s="143">
        <f t="shared" ref="Y63:AD63" si="57">I63-I62</f>
        <v>0.60726898398868911</v>
      </c>
      <c r="Z63" s="142">
        <f t="shared" si="57"/>
        <v>0</v>
      </c>
      <c r="AA63" s="142">
        <f t="shared" si="57"/>
        <v>-4.1808968058968929</v>
      </c>
      <c r="AB63" s="142">
        <f t="shared" si="57"/>
        <v>-9.1023391812865668</v>
      </c>
      <c r="AC63" s="142">
        <f t="shared" si="57"/>
        <v>-3.5351051135571225</v>
      </c>
      <c r="AD63" s="143">
        <f t="shared" si="57"/>
        <v>-4.7778961723650752</v>
      </c>
    </row>
    <row r="64" spans="1:31">
      <c r="A64" s="668"/>
      <c r="B64" s="681" t="s">
        <v>778</v>
      </c>
      <c r="C64" s="673">
        <v>119.23076923076958</v>
      </c>
      <c r="D64" s="674">
        <v>114.22737819025518</v>
      </c>
      <c r="E64" s="674">
        <v>121.38341463414643</v>
      </c>
      <c r="F64" s="674">
        <v>119.63537906137182</v>
      </c>
      <c r="G64" s="674">
        <v>0</v>
      </c>
      <c r="H64" s="674">
        <v>127.2152777777778</v>
      </c>
      <c r="I64" s="673">
        <v>120.45383087155584</v>
      </c>
      <c r="J64" s="673">
        <v>0</v>
      </c>
      <c r="K64" s="674">
        <v>74.569387755102042</v>
      </c>
      <c r="L64" s="674">
        <v>77.519955654102006</v>
      </c>
      <c r="M64" s="674">
        <v>83.434879032258067</v>
      </c>
      <c r="N64" s="673">
        <v>80.763976269315677</v>
      </c>
      <c r="O64" s="673">
        <v>0</v>
      </c>
      <c r="P64" s="682">
        <v>0</v>
      </c>
      <c r="Q64" s="99"/>
      <c r="R64" s="99"/>
      <c r="Y64" s="137"/>
      <c r="AD64" s="137"/>
    </row>
    <row r="65" spans="1:30">
      <c r="A65" s="668"/>
      <c r="B65" s="681" t="s">
        <v>779</v>
      </c>
      <c r="C65" s="673">
        <v>117.77281901771718</v>
      </c>
      <c r="D65" s="674">
        <v>110.73696145124727</v>
      </c>
      <c r="E65" s="674">
        <v>119.74743582343419</v>
      </c>
      <c r="F65" s="674">
        <v>120.1371647966897</v>
      </c>
      <c r="G65" s="674">
        <v>0</v>
      </c>
      <c r="H65" s="674">
        <v>127.7282051282051</v>
      </c>
      <c r="I65" s="673">
        <v>119.01585200708425</v>
      </c>
      <c r="J65" s="673">
        <v>0</v>
      </c>
      <c r="K65" s="674">
        <v>77.953488372093005</v>
      </c>
      <c r="L65" s="674">
        <v>75.698947368421059</v>
      </c>
      <c r="M65" s="674">
        <v>81.977402597402588</v>
      </c>
      <c r="N65" s="673">
        <v>79.869756228234678</v>
      </c>
      <c r="O65" s="673">
        <v>0</v>
      </c>
      <c r="P65" s="682">
        <v>0</v>
      </c>
      <c r="Q65" s="99"/>
      <c r="R65" s="99"/>
      <c r="S65" s="142">
        <f t="shared" ref="S65:X65" si="58">C65-C64</f>
        <v>-1.4579502130523991</v>
      </c>
      <c r="T65" s="142">
        <f t="shared" si="58"/>
        <v>-3.4904167390079124</v>
      </c>
      <c r="U65" s="142">
        <f t="shared" si="58"/>
        <v>-1.6359788107122455</v>
      </c>
      <c r="V65" s="142">
        <f t="shared" si="58"/>
        <v>0.50178573531788118</v>
      </c>
      <c r="W65" s="142">
        <f t="shared" si="58"/>
        <v>0</v>
      </c>
      <c r="X65" s="142">
        <f t="shared" si="58"/>
        <v>0.51292735042730442</v>
      </c>
      <c r="Y65" s="143">
        <f t="shared" ref="Y65:AD65" si="59">I65-I64</f>
        <v>-1.4379788644715887</v>
      </c>
      <c r="Z65" s="142">
        <f t="shared" si="59"/>
        <v>0</v>
      </c>
      <c r="AA65" s="142">
        <f t="shared" si="59"/>
        <v>3.3841006169909633</v>
      </c>
      <c r="AB65" s="142">
        <f t="shared" si="59"/>
        <v>-1.8210082856809464</v>
      </c>
      <c r="AC65" s="142">
        <f t="shared" si="59"/>
        <v>-1.4574764348554794</v>
      </c>
      <c r="AD65" s="143">
        <f t="shared" si="59"/>
        <v>-0.89422004108099884</v>
      </c>
    </row>
    <row r="66" spans="1:30">
      <c r="A66" s="668"/>
      <c r="B66" s="681" t="s">
        <v>780</v>
      </c>
      <c r="C66" s="673">
        <v>103.8412483039349</v>
      </c>
      <c r="D66" s="674">
        <v>82.694117647058803</v>
      </c>
      <c r="E66" s="674">
        <v>82.734317343173416</v>
      </c>
      <c r="F66" s="674">
        <v>117.14500000000018</v>
      </c>
      <c r="G66" s="674">
        <v>0</v>
      </c>
      <c r="H66" s="674">
        <v>101.13793103448282</v>
      </c>
      <c r="I66" s="673">
        <v>96.011351351351379</v>
      </c>
      <c r="J66" s="673">
        <v>0</v>
      </c>
      <c r="K66" s="674">
        <v>71.820788530465947</v>
      </c>
      <c r="L66" s="674">
        <v>71.727941176470608</v>
      </c>
      <c r="M66" s="674">
        <v>77.208849557522129</v>
      </c>
      <c r="N66" s="673">
        <v>75.427721594289125</v>
      </c>
      <c r="O66" s="673">
        <v>0</v>
      </c>
      <c r="P66" s="682">
        <v>0</v>
      </c>
      <c r="Q66" s="99"/>
      <c r="R66" s="99"/>
      <c r="Y66" s="137"/>
      <c r="AD66" s="137"/>
    </row>
    <row r="67" spans="1:30">
      <c r="A67" s="668"/>
      <c r="B67" s="681" t="s">
        <v>781</v>
      </c>
      <c r="C67" s="673">
        <v>107.75716234652118</v>
      </c>
      <c r="D67" s="674">
        <v>83.378881987577657</v>
      </c>
      <c r="E67" s="674">
        <v>89.009798352740702</v>
      </c>
      <c r="F67" s="674">
        <v>111.53201970443335</v>
      </c>
      <c r="G67" s="674">
        <v>0</v>
      </c>
      <c r="H67" s="674">
        <v>95.420168067226925</v>
      </c>
      <c r="I67" s="673">
        <v>98.192515197568383</v>
      </c>
      <c r="J67" s="673">
        <v>0</v>
      </c>
      <c r="K67" s="674">
        <v>77.301526717557252</v>
      </c>
      <c r="L67" s="674">
        <v>74.036144578313255</v>
      </c>
      <c r="M67" s="674">
        <v>75.898901098901092</v>
      </c>
      <c r="N67" s="673">
        <v>75.831104855735404</v>
      </c>
      <c r="O67" s="673">
        <v>0</v>
      </c>
      <c r="P67" s="682">
        <v>0</v>
      </c>
      <c r="Q67" s="99"/>
      <c r="R67" s="99"/>
      <c r="S67" s="142">
        <f t="shared" ref="S67:X67" si="60">C67-C66</f>
        <v>3.9159140425862802</v>
      </c>
      <c r="T67" s="142">
        <f t="shared" si="60"/>
        <v>0.68476434051885349</v>
      </c>
      <c r="U67" s="142">
        <f t="shared" si="60"/>
        <v>6.2754810095672866</v>
      </c>
      <c r="V67" s="169">
        <f t="shared" si="60"/>
        <v>-5.6129802955668282</v>
      </c>
      <c r="W67" s="142">
        <f t="shared" si="60"/>
        <v>0</v>
      </c>
      <c r="X67" s="169">
        <f t="shared" si="60"/>
        <v>-5.7177629672558936</v>
      </c>
      <c r="Y67" s="143">
        <f t="shared" ref="Y67:AD67" si="61">I67-I66</f>
        <v>2.1811638462170038</v>
      </c>
      <c r="Z67" s="142">
        <f t="shared" si="61"/>
        <v>0</v>
      </c>
      <c r="AA67" s="142">
        <f t="shared" si="61"/>
        <v>5.4807381870913048</v>
      </c>
      <c r="AB67" s="142">
        <f t="shared" si="61"/>
        <v>2.3082034018426469</v>
      </c>
      <c r="AC67" s="142">
        <f t="shared" si="61"/>
        <v>-1.3099484586210366</v>
      </c>
      <c r="AD67" s="143">
        <f t="shared" si="61"/>
        <v>0.40338326144627956</v>
      </c>
    </row>
    <row r="68" spans="1:30">
      <c r="A68" s="668"/>
      <c r="B68" s="681" t="s">
        <v>782</v>
      </c>
      <c r="C68" s="673">
        <v>117.00333857030667</v>
      </c>
      <c r="D68" s="674">
        <v>107.02864816472692</v>
      </c>
      <c r="E68" s="674">
        <v>116.87074536837578</v>
      </c>
      <c r="F68" s="674">
        <v>119.25458715596331</v>
      </c>
      <c r="G68" s="674">
        <v>0</v>
      </c>
      <c r="H68" s="674">
        <v>124.82965299684547</v>
      </c>
      <c r="I68" s="673">
        <v>117.08609518135115</v>
      </c>
      <c r="J68" s="673">
        <v>0</v>
      </c>
      <c r="K68" s="674">
        <v>73.572171651495452</v>
      </c>
      <c r="L68" s="674">
        <v>76.178023850085211</v>
      </c>
      <c r="M68" s="674">
        <v>81.342251635931007</v>
      </c>
      <c r="N68" s="673">
        <v>79.073072573044286</v>
      </c>
      <c r="O68" s="673">
        <v>0</v>
      </c>
      <c r="P68" s="682">
        <v>0</v>
      </c>
      <c r="Q68" s="99"/>
      <c r="R68" s="99"/>
      <c r="Y68" s="137"/>
      <c r="AD68" s="137"/>
    </row>
    <row r="69" spans="1:30" ht="13.5" thickBot="1">
      <c r="A69" s="668"/>
      <c r="B69" s="681" t="s">
        <v>783</v>
      </c>
      <c r="C69" s="673">
        <v>116.35882126348245</v>
      </c>
      <c r="D69" s="674">
        <v>103.42026578073097</v>
      </c>
      <c r="E69" s="674">
        <v>116.46344439442848</v>
      </c>
      <c r="F69" s="674">
        <v>118.83257595895402</v>
      </c>
      <c r="G69" s="674">
        <v>0</v>
      </c>
      <c r="H69" s="674">
        <v>124.21389396709321</v>
      </c>
      <c r="I69" s="673">
        <v>116.12393554096253</v>
      </c>
      <c r="J69" s="673">
        <v>0</v>
      </c>
      <c r="K69" s="674">
        <v>77.721088435374142</v>
      </c>
      <c r="L69" s="674">
        <v>75.353628023352798</v>
      </c>
      <c r="M69" s="674">
        <v>80.259565217391312</v>
      </c>
      <c r="N69" s="673">
        <v>78.756266977105156</v>
      </c>
      <c r="O69" s="673">
        <v>0</v>
      </c>
      <c r="P69" s="682">
        <v>0</v>
      </c>
      <c r="Q69" s="99"/>
      <c r="R69" s="99"/>
      <c r="S69" s="111">
        <f t="shared" ref="S69:X69" si="62">C69-C68</f>
        <v>-0.64451730682421271</v>
      </c>
      <c r="T69" s="111">
        <f t="shared" si="62"/>
        <v>-3.608382383995945</v>
      </c>
      <c r="U69" s="111">
        <f t="shared" si="62"/>
        <v>-0.4073009739473008</v>
      </c>
      <c r="V69" s="111">
        <f t="shared" si="62"/>
        <v>-0.42201119700928302</v>
      </c>
      <c r="W69" s="111">
        <f t="shared" si="62"/>
        <v>0</v>
      </c>
      <c r="X69" s="111">
        <f t="shared" si="62"/>
        <v>-0.61575902975225461</v>
      </c>
      <c r="Y69" s="168">
        <f t="shared" ref="Y69:AD69" si="63">I69-I68</f>
        <v>-0.96215964038862012</v>
      </c>
      <c r="Z69" s="111">
        <f t="shared" si="63"/>
        <v>0</v>
      </c>
      <c r="AA69" s="111">
        <f t="shared" si="63"/>
        <v>4.1489167838786898</v>
      </c>
      <c r="AB69" s="111">
        <f t="shared" si="63"/>
        <v>-0.82439582673241318</v>
      </c>
      <c r="AC69" s="111">
        <f t="shared" si="63"/>
        <v>-1.0826864185396943</v>
      </c>
      <c r="AD69" s="168">
        <f t="shared" si="63"/>
        <v>-0.3168055959391296</v>
      </c>
    </row>
    <row r="70" spans="1:30">
      <c r="A70" s="661" t="s">
        <v>1205</v>
      </c>
      <c r="B70" s="660" t="s">
        <v>752</v>
      </c>
      <c r="C70" s="657">
        <v>0</v>
      </c>
      <c r="D70" s="658">
        <v>0</v>
      </c>
      <c r="E70" s="658">
        <v>0</v>
      </c>
      <c r="F70" s="658">
        <v>0</v>
      </c>
      <c r="G70" s="658">
        <v>0</v>
      </c>
      <c r="H70" s="658">
        <v>0</v>
      </c>
      <c r="I70" s="657">
        <v>0</v>
      </c>
      <c r="J70" s="657">
        <v>0</v>
      </c>
      <c r="K70" s="658">
        <v>0</v>
      </c>
      <c r="L70" s="658">
        <v>0</v>
      </c>
      <c r="M70" s="658">
        <v>0</v>
      </c>
      <c r="N70" s="657">
        <v>0</v>
      </c>
      <c r="O70" s="657">
        <v>0</v>
      </c>
      <c r="P70" s="659">
        <v>0</v>
      </c>
      <c r="Q70" s="99"/>
      <c r="R70" s="99"/>
      <c r="S70" s="136" t="s">
        <v>1038</v>
      </c>
      <c r="Y70" s="137"/>
      <c r="AD70" s="137"/>
    </row>
    <row r="71" spans="1:30">
      <c r="A71" s="668"/>
      <c r="B71" s="681" t="s">
        <v>753</v>
      </c>
      <c r="C71" s="673">
        <v>0</v>
      </c>
      <c r="D71" s="674">
        <v>0</v>
      </c>
      <c r="E71" s="674">
        <v>0</v>
      </c>
      <c r="F71" s="674">
        <v>0</v>
      </c>
      <c r="G71" s="674">
        <v>0</v>
      </c>
      <c r="H71" s="674">
        <v>0</v>
      </c>
      <c r="I71" s="673">
        <v>0</v>
      </c>
      <c r="J71" s="673">
        <v>0</v>
      </c>
      <c r="K71" s="674">
        <v>0</v>
      </c>
      <c r="L71" s="674">
        <v>0</v>
      </c>
      <c r="M71" s="674">
        <v>0</v>
      </c>
      <c r="N71" s="673">
        <v>0</v>
      </c>
      <c r="O71" s="673">
        <v>0</v>
      </c>
      <c r="P71" s="682">
        <v>0</v>
      </c>
      <c r="Q71" s="99"/>
      <c r="R71" s="99"/>
      <c r="S71" s="142">
        <f t="shared" ref="S71:X71" si="64">C71-C70</f>
        <v>0</v>
      </c>
      <c r="T71" s="142">
        <f t="shared" si="64"/>
        <v>0</v>
      </c>
      <c r="U71" s="142">
        <f t="shared" si="64"/>
        <v>0</v>
      </c>
      <c r="V71" s="142">
        <f t="shared" si="64"/>
        <v>0</v>
      </c>
      <c r="W71" s="142">
        <f t="shared" si="64"/>
        <v>0</v>
      </c>
      <c r="X71" s="142">
        <f t="shared" si="64"/>
        <v>0</v>
      </c>
      <c r="Y71" s="143">
        <f t="shared" ref="Y71:AD71" si="65">I71-I70</f>
        <v>0</v>
      </c>
      <c r="Z71" s="142">
        <f t="shared" si="65"/>
        <v>0</v>
      </c>
      <c r="AA71" s="142">
        <f t="shared" si="65"/>
        <v>0</v>
      </c>
      <c r="AB71" s="142">
        <f t="shared" si="65"/>
        <v>0</v>
      </c>
      <c r="AC71" s="142">
        <f t="shared" si="65"/>
        <v>0</v>
      </c>
      <c r="AD71" s="143">
        <f t="shared" si="65"/>
        <v>0</v>
      </c>
    </row>
    <row r="72" spans="1:30">
      <c r="A72" s="668"/>
      <c r="B72" s="681" t="s">
        <v>754</v>
      </c>
      <c r="C72" s="673">
        <v>0</v>
      </c>
      <c r="D72" s="674">
        <v>0</v>
      </c>
      <c r="E72" s="674">
        <v>0</v>
      </c>
      <c r="F72" s="674">
        <v>0</v>
      </c>
      <c r="G72" s="674">
        <v>0</v>
      </c>
      <c r="H72" s="674">
        <v>0</v>
      </c>
      <c r="I72" s="673">
        <v>0</v>
      </c>
      <c r="J72" s="673">
        <v>0</v>
      </c>
      <c r="K72" s="674">
        <v>0</v>
      </c>
      <c r="L72" s="674">
        <v>0</v>
      </c>
      <c r="M72" s="674">
        <v>0</v>
      </c>
      <c r="N72" s="673">
        <v>0</v>
      </c>
      <c r="O72" s="673">
        <v>0</v>
      </c>
      <c r="P72" s="682">
        <v>0</v>
      </c>
      <c r="Q72" s="99"/>
      <c r="R72" s="99"/>
      <c r="Y72" s="137"/>
      <c r="AD72" s="137"/>
    </row>
    <row r="73" spans="1:30">
      <c r="A73" s="668"/>
      <c r="B73" s="681" t="s">
        <v>755</v>
      </c>
      <c r="C73" s="673">
        <v>0</v>
      </c>
      <c r="D73" s="674">
        <v>0</v>
      </c>
      <c r="E73" s="674">
        <v>0</v>
      </c>
      <c r="F73" s="674">
        <v>0</v>
      </c>
      <c r="G73" s="674">
        <v>0</v>
      </c>
      <c r="H73" s="674">
        <v>0</v>
      </c>
      <c r="I73" s="673">
        <v>0</v>
      </c>
      <c r="J73" s="673">
        <v>0</v>
      </c>
      <c r="K73" s="674">
        <v>0</v>
      </c>
      <c r="L73" s="674">
        <v>0</v>
      </c>
      <c r="M73" s="674">
        <v>0</v>
      </c>
      <c r="N73" s="673">
        <v>0</v>
      </c>
      <c r="O73" s="673">
        <v>0</v>
      </c>
      <c r="P73" s="682">
        <v>0</v>
      </c>
      <c r="Q73" s="99"/>
      <c r="R73" s="99"/>
      <c r="S73" s="142">
        <f t="shared" ref="S73:X73" si="66">C73-C72</f>
        <v>0</v>
      </c>
      <c r="T73" s="142">
        <f t="shared" si="66"/>
        <v>0</v>
      </c>
      <c r="U73" s="142">
        <f t="shared" si="66"/>
        <v>0</v>
      </c>
      <c r="V73" s="142">
        <f t="shared" si="66"/>
        <v>0</v>
      </c>
      <c r="W73" s="142">
        <f t="shared" si="66"/>
        <v>0</v>
      </c>
      <c r="X73" s="142">
        <f t="shared" si="66"/>
        <v>0</v>
      </c>
      <c r="Y73" s="143">
        <f t="shared" ref="Y73:AD73" si="67">I73-I72</f>
        <v>0</v>
      </c>
      <c r="Z73" s="142">
        <f t="shared" si="67"/>
        <v>0</v>
      </c>
      <c r="AA73" s="142">
        <f t="shared" si="67"/>
        <v>0</v>
      </c>
      <c r="AB73" s="142">
        <f t="shared" si="67"/>
        <v>0</v>
      </c>
      <c r="AC73" s="142">
        <f t="shared" si="67"/>
        <v>0</v>
      </c>
      <c r="AD73" s="143">
        <f t="shared" si="67"/>
        <v>0</v>
      </c>
    </row>
    <row r="74" spans="1:30">
      <c r="A74" s="668"/>
      <c r="B74" s="681" t="s">
        <v>756</v>
      </c>
      <c r="C74" s="673">
        <v>0</v>
      </c>
      <c r="D74" s="674">
        <v>0</v>
      </c>
      <c r="E74" s="674">
        <v>0</v>
      </c>
      <c r="F74" s="674">
        <v>0</v>
      </c>
      <c r="G74" s="674">
        <v>0</v>
      </c>
      <c r="H74" s="674">
        <v>0</v>
      </c>
      <c r="I74" s="673">
        <v>0</v>
      </c>
      <c r="J74" s="673">
        <v>0</v>
      </c>
      <c r="K74" s="674">
        <v>0</v>
      </c>
      <c r="L74" s="674">
        <v>0</v>
      </c>
      <c r="M74" s="674">
        <v>0</v>
      </c>
      <c r="N74" s="673">
        <v>0</v>
      </c>
      <c r="O74" s="673">
        <v>0</v>
      </c>
      <c r="P74" s="682">
        <v>0</v>
      </c>
      <c r="Q74" s="99"/>
      <c r="R74" s="99"/>
      <c r="Y74" s="137"/>
      <c r="AD74" s="137"/>
    </row>
    <row r="75" spans="1:30">
      <c r="A75" s="668"/>
      <c r="B75" s="681" t="s">
        <v>757</v>
      </c>
      <c r="C75" s="673">
        <v>0</v>
      </c>
      <c r="D75" s="674">
        <v>0</v>
      </c>
      <c r="E75" s="674">
        <v>0</v>
      </c>
      <c r="F75" s="674">
        <v>0</v>
      </c>
      <c r="G75" s="674">
        <v>0</v>
      </c>
      <c r="H75" s="674">
        <v>0</v>
      </c>
      <c r="I75" s="673">
        <v>0</v>
      </c>
      <c r="J75" s="673">
        <v>0</v>
      </c>
      <c r="K75" s="674">
        <v>0</v>
      </c>
      <c r="L75" s="674">
        <v>0</v>
      </c>
      <c r="M75" s="674">
        <v>0</v>
      </c>
      <c r="N75" s="673">
        <v>0</v>
      </c>
      <c r="O75" s="673">
        <v>0</v>
      </c>
      <c r="P75" s="682">
        <v>0</v>
      </c>
      <c r="Q75" s="99"/>
      <c r="R75" s="99"/>
      <c r="S75" s="142">
        <f t="shared" ref="S75:X75" si="68">C75-C74</f>
        <v>0</v>
      </c>
      <c r="T75" s="142">
        <f t="shared" si="68"/>
        <v>0</v>
      </c>
      <c r="U75" s="142">
        <f t="shared" si="68"/>
        <v>0</v>
      </c>
      <c r="V75" s="142">
        <f t="shared" si="68"/>
        <v>0</v>
      </c>
      <c r="W75" s="142">
        <f t="shared" si="68"/>
        <v>0</v>
      </c>
      <c r="X75" s="142">
        <f t="shared" si="68"/>
        <v>0</v>
      </c>
      <c r="Y75" s="143">
        <f t="shared" ref="Y75:AD75" si="69">I75-I74</f>
        <v>0</v>
      </c>
      <c r="Z75" s="142">
        <f t="shared" si="69"/>
        <v>0</v>
      </c>
      <c r="AA75" s="142">
        <f t="shared" si="69"/>
        <v>0</v>
      </c>
      <c r="AB75" s="142">
        <f t="shared" si="69"/>
        <v>0</v>
      </c>
      <c r="AC75" s="142">
        <f t="shared" si="69"/>
        <v>0</v>
      </c>
      <c r="AD75" s="143">
        <f t="shared" si="69"/>
        <v>0</v>
      </c>
    </row>
    <row r="76" spans="1:30">
      <c r="A76" s="668"/>
      <c r="B76" s="681" t="s">
        <v>758</v>
      </c>
      <c r="C76" s="673">
        <v>0</v>
      </c>
      <c r="D76" s="674">
        <v>0</v>
      </c>
      <c r="E76" s="674">
        <v>0</v>
      </c>
      <c r="F76" s="674">
        <v>0</v>
      </c>
      <c r="G76" s="674">
        <v>0</v>
      </c>
      <c r="H76" s="674">
        <v>0</v>
      </c>
      <c r="I76" s="673">
        <v>0</v>
      </c>
      <c r="J76" s="673">
        <v>0</v>
      </c>
      <c r="K76" s="674">
        <v>0</v>
      </c>
      <c r="L76" s="674">
        <v>0</v>
      </c>
      <c r="M76" s="674">
        <v>0</v>
      </c>
      <c r="N76" s="673">
        <v>0</v>
      </c>
      <c r="O76" s="673">
        <v>0</v>
      </c>
      <c r="P76" s="682">
        <v>0</v>
      </c>
      <c r="Q76" s="99"/>
      <c r="R76" s="99"/>
      <c r="Y76" s="137"/>
      <c r="AD76" s="137"/>
    </row>
    <row r="77" spans="1:30">
      <c r="A77" s="668"/>
      <c r="B77" s="681" t="s">
        <v>759</v>
      </c>
      <c r="C77" s="673">
        <v>0</v>
      </c>
      <c r="D77" s="674">
        <v>0</v>
      </c>
      <c r="E77" s="674">
        <v>0</v>
      </c>
      <c r="F77" s="674">
        <v>0</v>
      </c>
      <c r="G77" s="674">
        <v>0</v>
      </c>
      <c r="H77" s="674">
        <v>0</v>
      </c>
      <c r="I77" s="673">
        <v>0</v>
      </c>
      <c r="J77" s="673">
        <v>0</v>
      </c>
      <c r="K77" s="674">
        <v>0</v>
      </c>
      <c r="L77" s="674">
        <v>0</v>
      </c>
      <c r="M77" s="674">
        <v>0</v>
      </c>
      <c r="N77" s="673">
        <v>0</v>
      </c>
      <c r="O77" s="673">
        <v>0</v>
      </c>
      <c r="P77" s="682">
        <v>0</v>
      </c>
      <c r="Q77" s="99"/>
      <c r="R77" s="99"/>
      <c r="S77" s="142">
        <f t="shared" ref="S77:X77" si="70">C77-C76</f>
        <v>0</v>
      </c>
      <c r="T77" s="142">
        <f t="shared" si="70"/>
        <v>0</v>
      </c>
      <c r="U77" s="142">
        <f t="shared" si="70"/>
        <v>0</v>
      </c>
      <c r="V77" s="142">
        <f t="shared" si="70"/>
        <v>0</v>
      </c>
      <c r="W77" s="142">
        <f t="shared" si="70"/>
        <v>0</v>
      </c>
      <c r="X77" s="142">
        <f t="shared" si="70"/>
        <v>0</v>
      </c>
      <c r="Y77" s="143">
        <f t="shared" ref="Y77:AD77" si="71">I77-I76</f>
        <v>0</v>
      </c>
      <c r="Z77" s="142">
        <f t="shared" si="71"/>
        <v>0</v>
      </c>
      <c r="AA77" s="142">
        <f t="shared" si="71"/>
        <v>0</v>
      </c>
      <c r="AB77" s="142">
        <f t="shared" si="71"/>
        <v>0</v>
      </c>
      <c r="AC77" s="142">
        <f t="shared" si="71"/>
        <v>0</v>
      </c>
      <c r="AD77" s="143">
        <f t="shared" si="71"/>
        <v>0</v>
      </c>
    </row>
    <row r="78" spans="1:30">
      <c r="A78" s="668"/>
      <c r="B78" s="681" t="s">
        <v>760</v>
      </c>
      <c r="C78" s="673">
        <v>0</v>
      </c>
      <c r="D78" s="674">
        <v>0</v>
      </c>
      <c r="E78" s="674">
        <v>0</v>
      </c>
      <c r="F78" s="674">
        <v>0</v>
      </c>
      <c r="G78" s="674">
        <v>0</v>
      </c>
      <c r="H78" s="674">
        <v>0</v>
      </c>
      <c r="I78" s="673">
        <v>0</v>
      </c>
      <c r="J78" s="673">
        <v>0</v>
      </c>
      <c r="K78" s="674">
        <v>0</v>
      </c>
      <c r="L78" s="674">
        <v>0</v>
      </c>
      <c r="M78" s="674">
        <v>0</v>
      </c>
      <c r="N78" s="673">
        <v>0</v>
      </c>
      <c r="O78" s="673">
        <v>0</v>
      </c>
      <c r="P78" s="682">
        <v>0</v>
      </c>
      <c r="Q78" s="99"/>
      <c r="R78" s="99"/>
      <c r="Y78" s="137"/>
      <c r="AD78" s="137"/>
    </row>
    <row r="79" spans="1:30">
      <c r="A79" s="668"/>
      <c r="B79" s="681" t="s">
        <v>761</v>
      </c>
      <c r="C79" s="673">
        <v>0</v>
      </c>
      <c r="D79" s="674">
        <v>0</v>
      </c>
      <c r="E79" s="674">
        <v>0</v>
      </c>
      <c r="F79" s="674">
        <v>0</v>
      </c>
      <c r="G79" s="674">
        <v>0</v>
      </c>
      <c r="H79" s="674">
        <v>0</v>
      </c>
      <c r="I79" s="673">
        <v>0</v>
      </c>
      <c r="J79" s="673">
        <v>0</v>
      </c>
      <c r="K79" s="674">
        <v>0</v>
      </c>
      <c r="L79" s="674">
        <v>0</v>
      </c>
      <c r="M79" s="674">
        <v>0</v>
      </c>
      <c r="N79" s="673">
        <v>0</v>
      </c>
      <c r="O79" s="673">
        <v>0</v>
      </c>
      <c r="P79" s="682">
        <v>0</v>
      </c>
      <c r="Q79" s="99"/>
      <c r="R79" s="99"/>
      <c r="S79" s="142">
        <f t="shared" ref="S79:X79" si="72">C79-C78</f>
        <v>0</v>
      </c>
      <c r="T79" s="142">
        <f t="shared" si="72"/>
        <v>0</v>
      </c>
      <c r="U79" s="142">
        <f t="shared" si="72"/>
        <v>0</v>
      </c>
      <c r="V79" s="142">
        <f t="shared" si="72"/>
        <v>0</v>
      </c>
      <c r="W79" s="142">
        <f t="shared" si="72"/>
        <v>0</v>
      </c>
      <c r="X79" s="142">
        <f t="shared" si="72"/>
        <v>0</v>
      </c>
      <c r="Y79" s="143">
        <f t="shared" ref="Y79:AD79" si="73">I79-I78</f>
        <v>0</v>
      </c>
      <c r="Z79" s="142">
        <f t="shared" si="73"/>
        <v>0</v>
      </c>
      <c r="AA79" s="142">
        <f t="shared" si="73"/>
        <v>0</v>
      </c>
      <c r="AB79" s="142">
        <f t="shared" si="73"/>
        <v>0</v>
      </c>
      <c r="AC79" s="142">
        <f t="shared" si="73"/>
        <v>0</v>
      </c>
      <c r="AD79" s="143">
        <f t="shared" si="73"/>
        <v>0</v>
      </c>
    </row>
    <row r="80" spans="1:30">
      <c r="A80" s="668"/>
      <c r="B80" s="681" t="s">
        <v>762</v>
      </c>
      <c r="C80" s="673">
        <v>0</v>
      </c>
      <c r="D80" s="674">
        <v>0</v>
      </c>
      <c r="E80" s="674">
        <v>0</v>
      </c>
      <c r="F80" s="674">
        <v>0</v>
      </c>
      <c r="G80" s="674">
        <v>0</v>
      </c>
      <c r="H80" s="674">
        <v>0</v>
      </c>
      <c r="I80" s="673">
        <v>0</v>
      </c>
      <c r="J80" s="673">
        <v>0</v>
      </c>
      <c r="K80" s="674">
        <v>0</v>
      </c>
      <c r="L80" s="674">
        <v>0</v>
      </c>
      <c r="M80" s="674">
        <v>0</v>
      </c>
      <c r="N80" s="673">
        <v>0</v>
      </c>
      <c r="O80" s="673">
        <v>0</v>
      </c>
      <c r="P80" s="682">
        <v>0</v>
      </c>
      <c r="Q80" s="99"/>
      <c r="R80" s="99"/>
      <c r="Y80" s="137"/>
      <c r="AD80" s="137"/>
    </row>
    <row r="81" spans="1:30">
      <c r="A81" s="668"/>
      <c r="B81" s="681" t="s">
        <v>763</v>
      </c>
      <c r="C81" s="673">
        <v>0</v>
      </c>
      <c r="D81" s="674">
        <v>0</v>
      </c>
      <c r="E81" s="674">
        <v>0</v>
      </c>
      <c r="F81" s="674">
        <v>0</v>
      </c>
      <c r="G81" s="674">
        <v>0</v>
      </c>
      <c r="H81" s="674">
        <v>0</v>
      </c>
      <c r="I81" s="673">
        <v>0</v>
      </c>
      <c r="J81" s="673">
        <v>0</v>
      </c>
      <c r="K81" s="674">
        <v>0</v>
      </c>
      <c r="L81" s="674">
        <v>0</v>
      </c>
      <c r="M81" s="674">
        <v>0</v>
      </c>
      <c r="N81" s="673">
        <v>0</v>
      </c>
      <c r="O81" s="673">
        <v>0</v>
      </c>
      <c r="P81" s="682">
        <v>0</v>
      </c>
      <c r="Q81" s="99"/>
      <c r="R81" s="99"/>
      <c r="S81" s="142">
        <f t="shared" ref="S81:X81" si="74">C81-C80</f>
        <v>0</v>
      </c>
      <c r="T81" s="142">
        <f t="shared" si="74"/>
        <v>0</v>
      </c>
      <c r="U81" s="142">
        <f t="shared" si="74"/>
        <v>0</v>
      </c>
      <c r="V81" s="142">
        <f t="shared" si="74"/>
        <v>0</v>
      </c>
      <c r="W81" s="142">
        <f t="shared" si="74"/>
        <v>0</v>
      </c>
      <c r="X81" s="142">
        <f t="shared" si="74"/>
        <v>0</v>
      </c>
      <c r="Y81" s="143">
        <f t="shared" ref="Y81:AD81" si="75">I81-I80</f>
        <v>0</v>
      </c>
      <c r="Z81" s="142">
        <f t="shared" si="75"/>
        <v>0</v>
      </c>
      <c r="AA81" s="142">
        <f t="shared" si="75"/>
        <v>0</v>
      </c>
      <c r="AB81" s="142">
        <f t="shared" si="75"/>
        <v>0</v>
      </c>
      <c r="AC81" s="142">
        <f t="shared" si="75"/>
        <v>0</v>
      </c>
      <c r="AD81" s="143">
        <f t="shared" si="75"/>
        <v>0</v>
      </c>
    </row>
    <row r="82" spans="1:30">
      <c r="A82" s="668"/>
      <c r="B82" s="681" t="s">
        <v>764</v>
      </c>
      <c r="C82" s="673">
        <v>0</v>
      </c>
      <c r="D82" s="674">
        <v>0</v>
      </c>
      <c r="E82" s="674">
        <v>0</v>
      </c>
      <c r="F82" s="674">
        <v>0</v>
      </c>
      <c r="G82" s="674">
        <v>0</v>
      </c>
      <c r="H82" s="674">
        <v>0</v>
      </c>
      <c r="I82" s="673">
        <v>0</v>
      </c>
      <c r="J82" s="673">
        <v>0</v>
      </c>
      <c r="K82" s="674">
        <v>0</v>
      </c>
      <c r="L82" s="674">
        <v>0</v>
      </c>
      <c r="M82" s="674">
        <v>0</v>
      </c>
      <c r="N82" s="673">
        <v>0</v>
      </c>
      <c r="O82" s="673">
        <v>0</v>
      </c>
      <c r="P82" s="682">
        <v>0</v>
      </c>
      <c r="Q82" s="99"/>
      <c r="R82" s="99"/>
      <c r="Y82" s="137"/>
      <c r="AD82" s="137"/>
    </row>
    <row r="83" spans="1:30">
      <c r="A83" s="668"/>
      <c r="B83" s="681" t="s">
        <v>765</v>
      </c>
      <c r="C83" s="673">
        <v>0</v>
      </c>
      <c r="D83" s="674">
        <v>0</v>
      </c>
      <c r="E83" s="674">
        <v>0</v>
      </c>
      <c r="F83" s="674">
        <v>0</v>
      </c>
      <c r="G83" s="674">
        <v>0</v>
      </c>
      <c r="H83" s="674">
        <v>0</v>
      </c>
      <c r="I83" s="673">
        <v>0</v>
      </c>
      <c r="J83" s="673">
        <v>0</v>
      </c>
      <c r="K83" s="674">
        <v>0</v>
      </c>
      <c r="L83" s="674">
        <v>0</v>
      </c>
      <c r="M83" s="674">
        <v>0</v>
      </c>
      <c r="N83" s="673">
        <v>0</v>
      </c>
      <c r="O83" s="673">
        <v>0</v>
      </c>
      <c r="P83" s="682">
        <v>0</v>
      </c>
      <c r="Q83" s="99"/>
      <c r="R83" s="99"/>
      <c r="S83" s="142">
        <f t="shared" ref="S83:X83" si="76">C83-C82</f>
        <v>0</v>
      </c>
      <c r="T83" s="142">
        <f t="shared" si="76"/>
        <v>0</v>
      </c>
      <c r="U83" s="142">
        <f t="shared" si="76"/>
        <v>0</v>
      </c>
      <c r="V83" s="142">
        <f t="shared" si="76"/>
        <v>0</v>
      </c>
      <c r="W83" s="142">
        <f t="shared" si="76"/>
        <v>0</v>
      </c>
      <c r="X83" s="142">
        <f t="shared" si="76"/>
        <v>0</v>
      </c>
      <c r="Y83" s="143">
        <f t="shared" ref="Y83:AD83" si="77">I83-I82</f>
        <v>0</v>
      </c>
      <c r="Z83" s="142">
        <f t="shared" si="77"/>
        <v>0</v>
      </c>
      <c r="AA83" s="142">
        <f t="shared" si="77"/>
        <v>0</v>
      </c>
      <c r="AB83" s="142">
        <f t="shared" si="77"/>
        <v>0</v>
      </c>
      <c r="AC83" s="142">
        <f t="shared" si="77"/>
        <v>0</v>
      </c>
      <c r="AD83" s="143">
        <f t="shared" si="77"/>
        <v>0</v>
      </c>
    </row>
    <row r="84" spans="1:30">
      <c r="A84" s="668"/>
      <c r="B84" s="681" t="s">
        <v>766</v>
      </c>
      <c r="C84" s="673">
        <v>0</v>
      </c>
      <c r="D84" s="674">
        <v>0</v>
      </c>
      <c r="E84" s="674">
        <v>0</v>
      </c>
      <c r="F84" s="674">
        <v>0</v>
      </c>
      <c r="G84" s="674">
        <v>0</v>
      </c>
      <c r="H84" s="674">
        <v>0</v>
      </c>
      <c r="I84" s="673">
        <v>0</v>
      </c>
      <c r="J84" s="673">
        <v>0</v>
      </c>
      <c r="K84" s="674">
        <v>0</v>
      </c>
      <c r="L84" s="674">
        <v>0</v>
      </c>
      <c r="M84" s="674">
        <v>0</v>
      </c>
      <c r="N84" s="673">
        <v>0</v>
      </c>
      <c r="O84" s="673">
        <v>0</v>
      </c>
      <c r="P84" s="682">
        <v>0</v>
      </c>
      <c r="Q84" s="99"/>
      <c r="R84" s="99"/>
      <c r="Y84" s="137"/>
      <c r="AD84" s="137"/>
    </row>
    <row r="85" spans="1:30">
      <c r="A85" s="668"/>
      <c r="B85" s="681" t="s">
        <v>767</v>
      </c>
      <c r="C85" s="673">
        <v>0</v>
      </c>
      <c r="D85" s="674">
        <v>0</v>
      </c>
      <c r="E85" s="674">
        <v>0</v>
      </c>
      <c r="F85" s="674">
        <v>0</v>
      </c>
      <c r="G85" s="674">
        <v>0</v>
      </c>
      <c r="H85" s="674">
        <v>0</v>
      </c>
      <c r="I85" s="673">
        <v>0</v>
      </c>
      <c r="J85" s="673">
        <v>0</v>
      </c>
      <c r="K85" s="674">
        <v>0</v>
      </c>
      <c r="L85" s="674">
        <v>0</v>
      </c>
      <c r="M85" s="674">
        <v>0</v>
      </c>
      <c r="N85" s="673">
        <v>0</v>
      </c>
      <c r="O85" s="673">
        <v>0</v>
      </c>
      <c r="P85" s="682">
        <v>0</v>
      </c>
      <c r="Q85" s="99"/>
      <c r="R85" s="99"/>
      <c r="S85" s="142">
        <f t="shared" ref="S85:X85" si="78">C85-C84</f>
        <v>0</v>
      </c>
      <c r="T85" s="142">
        <f t="shared" si="78"/>
        <v>0</v>
      </c>
      <c r="U85" s="142">
        <f t="shared" si="78"/>
        <v>0</v>
      </c>
      <c r="V85" s="142">
        <f t="shared" si="78"/>
        <v>0</v>
      </c>
      <c r="W85" s="142">
        <f t="shared" si="78"/>
        <v>0</v>
      </c>
      <c r="X85" s="142">
        <f t="shared" si="78"/>
        <v>0</v>
      </c>
      <c r="Y85" s="143">
        <f t="shared" ref="Y85:AD85" si="79">I85-I84</f>
        <v>0</v>
      </c>
      <c r="Z85" s="142">
        <f t="shared" si="79"/>
        <v>0</v>
      </c>
      <c r="AA85" s="142">
        <f t="shared" si="79"/>
        <v>0</v>
      </c>
      <c r="AB85" s="142">
        <f t="shared" si="79"/>
        <v>0</v>
      </c>
      <c r="AC85" s="142">
        <f t="shared" si="79"/>
        <v>0</v>
      </c>
      <c r="AD85" s="143">
        <f t="shared" si="79"/>
        <v>0</v>
      </c>
    </row>
    <row r="86" spans="1:30">
      <c r="A86" s="668"/>
      <c r="B86" s="681" t="s">
        <v>768</v>
      </c>
      <c r="C86" s="673">
        <v>0</v>
      </c>
      <c r="D86" s="674">
        <v>0</v>
      </c>
      <c r="E86" s="674">
        <v>0</v>
      </c>
      <c r="F86" s="674">
        <v>0</v>
      </c>
      <c r="G86" s="674">
        <v>0</v>
      </c>
      <c r="H86" s="674">
        <v>0</v>
      </c>
      <c r="I86" s="673">
        <v>0</v>
      </c>
      <c r="J86" s="673">
        <v>0</v>
      </c>
      <c r="K86" s="674">
        <v>0</v>
      </c>
      <c r="L86" s="674">
        <v>0</v>
      </c>
      <c r="M86" s="674">
        <v>0</v>
      </c>
      <c r="N86" s="673">
        <v>0</v>
      </c>
      <c r="O86" s="673">
        <v>0</v>
      </c>
      <c r="P86" s="682">
        <v>0</v>
      </c>
      <c r="Q86" s="99"/>
      <c r="R86" s="99"/>
      <c r="Y86" s="137"/>
      <c r="AD86" s="137"/>
    </row>
    <row r="87" spans="1:30">
      <c r="A87" s="668"/>
      <c r="B87" s="681" t="s">
        <v>769</v>
      </c>
      <c r="C87" s="673">
        <v>0</v>
      </c>
      <c r="D87" s="674">
        <v>0</v>
      </c>
      <c r="E87" s="674">
        <v>0</v>
      </c>
      <c r="F87" s="674">
        <v>0</v>
      </c>
      <c r="G87" s="674">
        <v>0</v>
      </c>
      <c r="H87" s="674">
        <v>0</v>
      </c>
      <c r="I87" s="673">
        <v>0</v>
      </c>
      <c r="J87" s="673">
        <v>0</v>
      </c>
      <c r="K87" s="674">
        <v>0</v>
      </c>
      <c r="L87" s="674">
        <v>0</v>
      </c>
      <c r="M87" s="674">
        <v>0</v>
      </c>
      <c r="N87" s="673">
        <v>0</v>
      </c>
      <c r="O87" s="673">
        <v>0</v>
      </c>
      <c r="P87" s="682">
        <v>0</v>
      </c>
      <c r="Q87" s="99"/>
      <c r="R87" s="99"/>
      <c r="S87" s="142">
        <f t="shared" ref="S87:X87" si="80">C87-C86</f>
        <v>0</v>
      </c>
      <c r="T87" s="142">
        <f t="shared" si="80"/>
        <v>0</v>
      </c>
      <c r="U87" s="142">
        <f t="shared" si="80"/>
        <v>0</v>
      </c>
      <c r="V87" s="142">
        <f t="shared" si="80"/>
        <v>0</v>
      </c>
      <c r="W87" s="142">
        <f t="shared" si="80"/>
        <v>0</v>
      </c>
      <c r="X87" s="142">
        <f t="shared" si="80"/>
        <v>0</v>
      </c>
      <c r="Y87" s="143">
        <f t="shared" ref="Y87:AD87" si="81">I87-I86</f>
        <v>0</v>
      </c>
      <c r="Z87" s="142">
        <f t="shared" si="81"/>
        <v>0</v>
      </c>
      <c r="AA87" s="142">
        <f t="shared" si="81"/>
        <v>0</v>
      </c>
      <c r="AB87" s="142">
        <f t="shared" si="81"/>
        <v>0</v>
      </c>
      <c r="AC87" s="142">
        <f t="shared" si="81"/>
        <v>0</v>
      </c>
      <c r="AD87" s="143">
        <f t="shared" si="81"/>
        <v>0</v>
      </c>
    </row>
    <row r="88" spans="1:30">
      <c r="A88" s="668"/>
      <c r="B88" s="681" t="s">
        <v>770</v>
      </c>
      <c r="C88" s="673">
        <v>0</v>
      </c>
      <c r="D88" s="674">
        <v>0</v>
      </c>
      <c r="E88" s="674">
        <v>0</v>
      </c>
      <c r="F88" s="674">
        <v>0</v>
      </c>
      <c r="G88" s="674">
        <v>0</v>
      </c>
      <c r="H88" s="674">
        <v>0</v>
      </c>
      <c r="I88" s="673">
        <v>0</v>
      </c>
      <c r="J88" s="673">
        <v>0</v>
      </c>
      <c r="K88" s="674">
        <v>0</v>
      </c>
      <c r="L88" s="674">
        <v>0</v>
      </c>
      <c r="M88" s="674">
        <v>0</v>
      </c>
      <c r="N88" s="673">
        <v>0</v>
      </c>
      <c r="O88" s="673">
        <v>0</v>
      </c>
      <c r="P88" s="682">
        <v>0</v>
      </c>
      <c r="Q88" s="99"/>
      <c r="R88" s="99"/>
      <c r="Y88" s="137"/>
      <c r="AD88" s="137"/>
    </row>
    <row r="89" spans="1:30">
      <c r="A89" s="668"/>
      <c r="B89" s="681" t="s">
        <v>771</v>
      </c>
      <c r="C89" s="673">
        <v>0</v>
      </c>
      <c r="D89" s="674">
        <v>0</v>
      </c>
      <c r="E89" s="674">
        <v>0</v>
      </c>
      <c r="F89" s="674">
        <v>0</v>
      </c>
      <c r="G89" s="674">
        <v>0</v>
      </c>
      <c r="H89" s="674">
        <v>0</v>
      </c>
      <c r="I89" s="673">
        <v>0</v>
      </c>
      <c r="J89" s="673">
        <v>0</v>
      </c>
      <c r="K89" s="674">
        <v>0</v>
      </c>
      <c r="L89" s="674">
        <v>0</v>
      </c>
      <c r="M89" s="674">
        <v>0</v>
      </c>
      <c r="N89" s="673">
        <v>0</v>
      </c>
      <c r="O89" s="673">
        <v>0</v>
      </c>
      <c r="P89" s="682">
        <v>0</v>
      </c>
      <c r="Q89" s="99"/>
      <c r="R89" s="99"/>
      <c r="S89" s="142">
        <f t="shared" ref="S89:X89" si="82">C89-C88</f>
        <v>0</v>
      </c>
      <c r="T89" s="142">
        <f t="shared" si="82"/>
        <v>0</v>
      </c>
      <c r="U89" s="142">
        <f t="shared" si="82"/>
        <v>0</v>
      </c>
      <c r="V89" s="142">
        <f t="shared" si="82"/>
        <v>0</v>
      </c>
      <c r="W89" s="142">
        <f t="shared" si="82"/>
        <v>0</v>
      </c>
      <c r="X89" s="142">
        <f t="shared" si="82"/>
        <v>0</v>
      </c>
      <c r="Y89" s="143">
        <f t="shared" ref="Y89:AD89" si="83">I89-I88</f>
        <v>0</v>
      </c>
      <c r="Z89" s="142">
        <f t="shared" si="83"/>
        <v>0</v>
      </c>
      <c r="AA89" s="142">
        <f t="shared" si="83"/>
        <v>0</v>
      </c>
      <c r="AB89" s="142">
        <f t="shared" si="83"/>
        <v>0</v>
      </c>
      <c r="AC89" s="142">
        <f t="shared" si="83"/>
        <v>0</v>
      </c>
      <c r="AD89" s="143">
        <f t="shared" si="83"/>
        <v>0</v>
      </c>
    </row>
    <row r="90" spans="1:30">
      <c r="A90" s="668"/>
      <c r="B90" s="681" t="s">
        <v>772</v>
      </c>
      <c r="C90" s="673">
        <v>0</v>
      </c>
      <c r="D90" s="674">
        <v>0</v>
      </c>
      <c r="E90" s="674">
        <v>0</v>
      </c>
      <c r="F90" s="674">
        <v>0</v>
      </c>
      <c r="G90" s="674">
        <v>0</v>
      </c>
      <c r="H90" s="674">
        <v>0</v>
      </c>
      <c r="I90" s="673">
        <v>0</v>
      </c>
      <c r="J90" s="673">
        <v>0</v>
      </c>
      <c r="K90" s="674">
        <v>0</v>
      </c>
      <c r="L90" s="674">
        <v>0</v>
      </c>
      <c r="M90" s="674">
        <v>0</v>
      </c>
      <c r="N90" s="673">
        <v>0</v>
      </c>
      <c r="O90" s="673">
        <v>0</v>
      </c>
      <c r="P90" s="682">
        <v>0</v>
      </c>
      <c r="Q90" s="99"/>
      <c r="R90" s="99"/>
      <c r="Y90" s="137"/>
      <c r="AD90" s="137"/>
    </row>
    <row r="91" spans="1:30">
      <c r="A91" s="668"/>
      <c r="B91" s="681" t="s">
        <v>773</v>
      </c>
      <c r="C91" s="673">
        <v>0</v>
      </c>
      <c r="D91" s="674">
        <v>0</v>
      </c>
      <c r="E91" s="674">
        <v>0</v>
      </c>
      <c r="F91" s="674">
        <v>0</v>
      </c>
      <c r="G91" s="674">
        <v>0</v>
      </c>
      <c r="H91" s="674">
        <v>0</v>
      </c>
      <c r="I91" s="673">
        <v>0</v>
      </c>
      <c r="J91" s="673">
        <v>0</v>
      </c>
      <c r="K91" s="674">
        <v>0</v>
      </c>
      <c r="L91" s="674">
        <v>0</v>
      </c>
      <c r="M91" s="674">
        <v>0</v>
      </c>
      <c r="N91" s="673">
        <v>0</v>
      </c>
      <c r="O91" s="673">
        <v>0</v>
      </c>
      <c r="P91" s="682">
        <v>0</v>
      </c>
      <c r="Q91" s="99"/>
      <c r="R91" s="99"/>
      <c r="S91" s="142">
        <f t="shared" ref="S91:X91" si="84">C91-C90</f>
        <v>0</v>
      </c>
      <c r="T91" s="142">
        <f t="shared" si="84"/>
        <v>0</v>
      </c>
      <c r="U91" s="142">
        <f t="shared" si="84"/>
        <v>0</v>
      </c>
      <c r="V91" s="142">
        <f t="shared" si="84"/>
        <v>0</v>
      </c>
      <c r="W91" s="142">
        <f t="shared" si="84"/>
        <v>0</v>
      </c>
      <c r="X91" s="142">
        <f t="shared" si="84"/>
        <v>0</v>
      </c>
      <c r="Y91" s="143">
        <f t="shared" ref="Y91:AD91" si="85">I91-I90</f>
        <v>0</v>
      </c>
      <c r="Z91" s="142">
        <f t="shared" si="85"/>
        <v>0</v>
      </c>
      <c r="AA91" s="142">
        <f t="shared" si="85"/>
        <v>0</v>
      </c>
      <c r="AB91" s="142">
        <f t="shared" si="85"/>
        <v>0</v>
      </c>
      <c r="AC91" s="142">
        <f t="shared" si="85"/>
        <v>0</v>
      </c>
      <c r="AD91" s="143">
        <f t="shared" si="85"/>
        <v>0</v>
      </c>
    </row>
    <row r="92" spans="1:30">
      <c r="A92" s="668"/>
      <c r="B92" s="681" t="s">
        <v>774</v>
      </c>
      <c r="C92" s="673">
        <v>0</v>
      </c>
      <c r="D92" s="674">
        <v>0</v>
      </c>
      <c r="E92" s="674">
        <v>0</v>
      </c>
      <c r="F92" s="674">
        <v>0</v>
      </c>
      <c r="G92" s="674">
        <v>0</v>
      </c>
      <c r="H92" s="674">
        <v>0</v>
      </c>
      <c r="I92" s="673">
        <v>0</v>
      </c>
      <c r="J92" s="673">
        <v>0</v>
      </c>
      <c r="K92" s="674">
        <v>0</v>
      </c>
      <c r="L92" s="674">
        <v>0</v>
      </c>
      <c r="M92" s="674">
        <v>0</v>
      </c>
      <c r="N92" s="673">
        <v>0</v>
      </c>
      <c r="O92" s="673">
        <v>0</v>
      </c>
      <c r="P92" s="682">
        <v>0</v>
      </c>
      <c r="Q92" s="99"/>
      <c r="R92" s="99"/>
      <c r="Y92" s="137"/>
      <c r="AD92" s="137"/>
    </row>
    <row r="93" spans="1:30">
      <c r="A93" s="668"/>
      <c r="B93" s="681" t="s">
        <v>775</v>
      </c>
      <c r="C93" s="673">
        <v>0</v>
      </c>
      <c r="D93" s="674">
        <v>0</v>
      </c>
      <c r="E93" s="674">
        <v>0</v>
      </c>
      <c r="F93" s="674">
        <v>0</v>
      </c>
      <c r="G93" s="674">
        <v>0</v>
      </c>
      <c r="H93" s="674">
        <v>0</v>
      </c>
      <c r="I93" s="673">
        <v>0</v>
      </c>
      <c r="J93" s="673">
        <v>0</v>
      </c>
      <c r="K93" s="674">
        <v>0</v>
      </c>
      <c r="L93" s="674">
        <v>0</v>
      </c>
      <c r="M93" s="674">
        <v>0</v>
      </c>
      <c r="N93" s="673">
        <v>0</v>
      </c>
      <c r="O93" s="673">
        <v>0</v>
      </c>
      <c r="P93" s="682">
        <v>0</v>
      </c>
      <c r="Q93" s="99"/>
      <c r="R93" s="99"/>
      <c r="S93" s="142">
        <f t="shared" ref="S93:X93" si="86">C93-C92</f>
        <v>0</v>
      </c>
      <c r="T93" s="142">
        <f t="shared" si="86"/>
        <v>0</v>
      </c>
      <c r="U93" s="142">
        <f t="shared" si="86"/>
        <v>0</v>
      </c>
      <c r="V93" s="142">
        <f t="shared" si="86"/>
        <v>0</v>
      </c>
      <c r="W93" s="142">
        <f t="shared" si="86"/>
        <v>0</v>
      </c>
      <c r="X93" s="142">
        <f t="shared" si="86"/>
        <v>0</v>
      </c>
      <c r="Y93" s="143">
        <f t="shared" ref="Y93:AD93" si="87">I93-I92</f>
        <v>0</v>
      </c>
      <c r="Z93" s="142">
        <f t="shared" si="87"/>
        <v>0</v>
      </c>
      <c r="AA93" s="142">
        <f t="shared" si="87"/>
        <v>0</v>
      </c>
      <c r="AB93" s="142">
        <f t="shared" si="87"/>
        <v>0</v>
      </c>
      <c r="AC93" s="142">
        <f t="shared" si="87"/>
        <v>0</v>
      </c>
      <c r="AD93" s="143">
        <f t="shared" si="87"/>
        <v>0</v>
      </c>
    </row>
    <row r="94" spans="1:30">
      <c r="A94" s="668"/>
      <c r="B94" s="681" t="s">
        <v>776</v>
      </c>
      <c r="C94" s="673">
        <v>0</v>
      </c>
      <c r="D94" s="674">
        <v>0</v>
      </c>
      <c r="E94" s="674">
        <v>0</v>
      </c>
      <c r="F94" s="674">
        <v>0</v>
      </c>
      <c r="G94" s="674">
        <v>0</v>
      </c>
      <c r="H94" s="674">
        <v>0</v>
      </c>
      <c r="I94" s="673">
        <v>0</v>
      </c>
      <c r="J94" s="673">
        <v>0</v>
      </c>
      <c r="K94" s="674">
        <v>0</v>
      </c>
      <c r="L94" s="674">
        <v>0</v>
      </c>
      <c r="M94" s="674">
        <v>0</v>
      </c>
      <c r="N94" s="673">
        <v>0</v>
      </c>
      <c r="O94" s="673">
        <v>0</v>
      </c>
      <c r="P94" s="682">
        <v>0</v>
      </c>
      <c r="Q94" s="99"/>
      <c r="R94" s="99"/>
      <c r="Y94" s="137"/>
      <c r="AD94" s="137"/>
    </row>
    <row r="95" spans="1:30">
      <c r="A95" s="668"/>
      <c r="B95" s="681" t="s">
        <v>777</v>
      </c>
      <c r="C95" s="673">
        <v>0</v>
      </c>
      <c r="D95" s="674">
        <v>0</v>
      </c>
      <c r="E95" s="674">
        <v>0</v>
      </c>
      <c r="F95" s="674">
        <v>0</v>
      </c>
      <c r="G95" s="674">
        <v>0</v>
      </c>
      <c r="H95" s="674">
        <v>0</v>
      </c>
      <c r="I95" s="673">
        <v>0</v>
      </c>
      <c r="J95" s="673">
        <v>0</v>
      </c>
      <c r="K95" s="674">
        <v>0</v>
      </c>
      <c r="L95" s="674">
        <v>0</v>
      </c>
      <c r="M95" s="674">
        <v>0</v>
      </c>
      <c r="N95" s="673">
        <v>0</v>
      </c>
      <c r="O95" s="673">
        <v>0</v>
      </c>
      <c r="P95" s="682">
        <v>0</v>
      </c>
      <c r="Q95" s="99"/>
      <c r="R95" s="99"/>
      <c r="S95" s="142">
        <f t="shared" ref="S95:X95" si="88">C95-C94</f>
        <v>0</v>
      </c>
      <c r="T95" s="142">
        <f t="shared" si="88"/>
        <v>0</v>
      </c>
      <c r="U95" s="142">
        <f t="shared" si="88"/>
        <v>0</v>
      </c>
      <c r="V95" s="142">
        <f t="shared" si="88"/>
        <v>0</v>
      </c>
      <c r="W95" s="142">
        <f t="shared" si="88"/>
        <v>0</v>
      </c>
      <c r="X95" s="142">
        <f t="shared" si="88"/>
        <v>0</v>
      </c>
      <c r="Y95" s="143">
        <f t="shared" ref="Y95:AD95" si="89">I95-I94</f>
        <v>0</v>
      </c>
      <c r="Z95" s="142">
        <f t="shared" si="89"/>
        <v>0</v>
      </c>
      <c r="AA95" s="142">
        <f t="shared" si="89"/>
        <v>0</v>
      </c>
      <c r="AB95" s="142">
        <f t="shared" si="89"/>
        <v>0</v>
      </c>
      <c r="AC95" s="142">
        <f t="shared" si="89"/>
        <v>0</v>
      </c>
      <c r="AD95" s="143">
        <f t="shared" si="89"/>
        <v>0</v>
      </c>
    </row>
    <row r="96" spans="1:30">
      <c r="A96" s="668"/>
      <c r="B96" s="681" t="s">
        <v>778</v>
      </c>
      <c r="C96" s="673">
        <v>0</v>
      </c>
      <c r="D96" s="674">
        <v>0</v>
      </c>
      <c r="E96" s="674">
        <v>0</v>
      </c>
      <c r="F96" s="674">
        <v>0</v>
      </c>
      <c r="G96" s="674">
        <v>0</v>
      </c>
      <c r="H96" s="674">
        <v>0</v>
      </c>
      <c r="I96" s="673">
        <v>0</v>
      </c>
      <c r="J96" s="673">
        <v>0</v>
      </c>
      <c r="K96" s="674">
        <v>0</v>
      </c>
      <c r="L96" s="674">
        <v>0</v>
      </c>
      <c r="M96" s="674">
        <v>0</v>
      </c>
      <c r="N96" s="673">
        <v>0</v>
      </c>
      <c r="O96" s="673">
        <v>0</v>
      </c>
      <c r="P96" s="682">
        <v>0</v>
      </c>
      <c r="Q96" s="99"/>
      <c r="R96" s="99"/>
      <c r="Y96" s="137"/>
      <c r="AD96" s="137"/>
    </row>
    <row r="97" spans="1:30">
      <c r="A97" s="668"/>
      <c r="B97" s="681" t="s">
        <v>779</v>
      </c>
      <c r="C97" s="673">
        <v>0</v>
      </c>
      <c r="D97" s="674">
        <v>0</v>
      </c>
      <c r="E97" s="674">
        <v>0</v>
      </c>
      <c r="F97" s="674">
        <v>0</v>
      </c>
      <c r="G97" s="674">
        <v>0</v>
      </c>
      <c r="H97" s="674">
        <v>0</v>
      </c>
      <c r="I97" s="673">
        <v>0</v>
      </c>
      <c r="J97" s="673">
        <v>0</v>
      </c>
      <c r="K97" s="674">
        <v>0</v>
      </c>
      <c r="L97" s="674">
        <v>0</v>
      </c>
      <c r="M97" s="674">
        <v>0</v>
      </c>
      <c r="N97" s="673">
        <v>0</v>
      </c>
      <c r="O97" s="673">
        <v>0</v>
      </c>
      <c r="P97" s="682">
        <v>0</v>
      </c>
      <c r="Q97" s="99"/>
      <c r="R97" s="99"/>
      <c r="S97" s="142">
        <f t="shared" ref="S97:X97" si="90">C97-C96</f>
        <v>0</v>
      </c>
      <c r="T97" s="142">
        <f t="shared" si="90"/>
        <v>0</v>
      </c>
      <c r="U97" s="142">
        <f t="shared" si="90"/>
        <v>0</v>
      </c>
      <c r="V97" s="142">
        <f t="shared" si="90"/>
        <v>0</v>
      </c>
      <c r="W97" s="142">
        <f t="shared" si="90"/>
        <v>0</v>
      </c>
      <c r="X97" s="142">
        <f t="shared" si="90"/>
        <v>0</v>
      </c>
      <c r="Y97" s="143">
        <f t="shared" ref="Y97:AD97" si="91">I97-I96</f>
        <v>0</v>
      </c>
      <c r="Z97" s="142">
        <f t="shared" si="91"/>
        <v>0</v>
      </c>
      <c r="AA97" s="142">
        <f t="shared" si="91"/>
        <v>0</v>
      </c>
      <c r="AB97" s="142">
        <f t="shared" si="91"/>
        <v>0</v>
      </c>
      <c r="AC97" s="142">
        <f t="shared" si="91"/>
        <v>0</v>
      </c>
      <c r="AD97" s="143">
        <f t="shared" si="91"/>
        <v>0</v>
      </c>
    </row>
    <row r="98" spans="1:30">
      <c r="A98" s="668"/>
      <c r="B98" s="681" t="s">
        <v>780</v>
      </c>
      <c r="C98" s="673">
        <v>0</v>
      </c>
      <c r="D98" s="674">
        <v>0</v>
      </c>
      <c r="E98" s="674">
        <v>0</v>
      </c>
      <c r="F98" s="674">
        <v>0</v>
      </c>
      <c r="G98" s="674">
        <v>0</v>
      </c>
      <c r="H98" s="674">
        <v>0</v>
      </c>
      <c r="I98" s="673">
        <v>0</v>
      </c>
      <c r="J98" s="673">
        <v>0</v>
      </c>
      <c r="K98" s="674">
        <v>0</v>
      </c>
      <c r="L98" s="674">
        <v>0</v>
      </c>
      <c r="M98" s="674">
        <v>0</v>
      </c>
      <c r="N98" s="673">
        <v>0</v>
      </c>
      <c r="O98" s="673">
        <v>0</v>
      </c>
      <c r="P98" s="682">
        <v>0</v>
      </c>
      <c r="Q98" s="99"/>
      <c r="R98" s="99"/>
      <c r="Y98" s="137"/>
      <c r="AD98" s="137"/>
    </row>
    <row r="99" spans="1:30">
      <c r="A99" s="668"/>
      <c r="B99" s="681" t="s">
        <v>781</v>
      </c>
      <c r="C99" s="673">
        <v>0</v>
      </c>
      <c r="D99" s="674">
        <v>0</v>
      </c>
      <c r="E99" s="674">
        <v>0</v>
      </c>
      <c r="F99" s="674">
        <v>0</v>
      </c>
      <c r="G99" s="674">
        <v>0</v>
      </c>
      <c r="H99" s="674">
        <v>0</v>
      </c>
      <c r="I99" s="673">
        <v>0</v>
      </c>
      <c r="J99" s="673">
        <v>0</v>
      </c>
      <c r="K99" s="674">
        <v>0</v>
      </c>
      <c r="L99" s="674">
        <v>0</v>
      </c>
      <c r="M99" s="674">
        <v>0</v>
      </c>
      <c r="N99" s="673">
        <v>0</v>
      </c>
      <c r="O99" s="673">
        <v>0</v>
      </c>
      <c r="P99" s="682">
        <v>0</v>
      </c>
      <c r="Q99" s="99"/>
      <c r="R99" s="99"/>
      <c r="S99" s="142">
        <f t="shared" ref="S99:X99" si="92">C99-C98</f>
        <v>0</v>
      </c>
      <c r="T99" s="142">
        <f t="shared" si="92"/>
        <v>0</v>
      </c>
      <c r="U99" s="142">
        <f t="shared" si="92"/>
        <v>0</v>
      </c>
      <c r="V99" s="142">
        <f t="shared" si="92"/>
        <v>0</v>
      </c>
      <c r="W99" s="142">
        <f t="shared" si="92"/>
        <v>0</v>
      </c>
      <c r="X99" s="142">
        <f t="shared" si="92"/>
        <v>0</v>
      </c>
      <c r="Y99" s="143">
        <f t="shared" ref="Y99:AD99" si="93">I99-I98</f>
        <v>0</v>
      </c>
      <c r="Z99" s="142">
        <f t="shared" si="93"/>
        <v>0</v>
      </c>
      <c r="AA99" s="142">
        <f t="shared" si="93"/>
        <v>0</v>
      </c>
      <c r="AB99" s="142">
        <f t="shared" si="93"/>
        <v>0</v>
      </c>
      <c r="AC99" s="142">
        <f t="shared" si="93"/>
        <v>0</v>
      </c>
      <c r="AD99" s="143">
        <f t="shared" si="93"/>
        <v>0</v>
      </c>
    </row>
    <row r="100" spans="1:30">
      <c r="A100" s="668"/>
      <c r="B100" s="681" t="s">
        <v>782</v>
      </c>
      <c r="C100" s="673">
        <v>0</v>
      </c>
      <c r="D100" s="674">
        <v>0</v>
      </c>
      <c r="E100" s="674">
        <v>0</v>
      </c>
      <c r="F100" s="674">
        <v>0</v>
      </c>
      <c r="G100" s="674">
        <v>0</v>
      </c>
      <c r="H100" s="674">
        <v>0</v>
      </c>
      <c r="I100" s="673">
        <v>0</v>
      </c>
      <c r="J100" s="673">
        <v>0</v>
      </c>
      <c r="K100" s="674">
        <v>0</v>
      </c>
      <c r="L100" s="674">
        <v>0</v>
      </c>
      <c r="M100" s="674">
        <v>0</v>
      </c>
      <c r="N100" s="673">
        <v>0</v>
      </c>
      <c r="O100" s="673">
        <v>0</v>
      </c>
      <c r="P100" s="682">
        <v>0</v>
      </c>
      <c r="Q100" s="99"/>
      <c r="R100" s="99"/>
      <c r="Y100" s="137"/>
      <c r="AD100" s="137"/>
    </row>
    <row r="101" spans="1:30" ht="13.5" thickBot="1">
      <c r="A101" s="668"/>
      <c r="B101" s="681" t="s">
        <v>783</v>
      </c>
      <c r="C101" s="673">
        <v>0</v>
      </c>
      <c r="D101" s="674">
        <v>0</v>
      </c>
      <c r="E101" s="674">
        <v>0</v>
      </c>
      <c r="F101" s="674">
        <v>0</v>
      </c>
      <c r="G101" s="674">
        <v>0</v>
      </c>
      <c r="H101" s="674">
        <v>0</v>
      </c>
      <c r="I101" s="673">
        <v>0</v>
      </c>
      <c r="J101" s="673">
        <v>0</v>
      </c>
      <c r="K101" s="674">
        <v>0</v>
      </c>
      <c r="L101" s="674">
        <v>0</v>
      </c>
      <c r="M101" s="674">
        <v>0</v>
      </c>
      <c r="N101" s="673">
        <v>0</v>
      </c>
      <c r="O101" s="673">
        <v>0</v>
      </c>
      <c r="P101" s="682">
        <v>0</v>
      </c>
      <c r="Q101" s="99"/>
      <c r="R101" s="99"/>
      <c r="S101" s="111">
        <f t="shared" ref="S101:X101" si="94">C101-C100</f>
        <v>0</v>
      </c>
      <c r="T101" s="111">
        <f t="shared" si="94"/>
        <v>0</v>
      </c>
      <c r="U101" s="111">
        <f t="shared" si="94"/>
        <v>0</v>
      </c>
      <c r="V101" s="111">
        <f t="shared" si="94"/>
        <v>0</v>
      </c>
      <c r="W101" s="111">
        <f t="shared" si="94"/>
        <v>0</v>
      </c>
      <c r="X101" s="111">
        <f t="shared" si="94"/>
        <v>0</v>
      </c>
      <c r="Y101" s="168">
        <f t="shared" ref="Y101:AD101" si="95">I101-I100</f>
        <v>0</v>
      </c>
      <c r="Z101" s="111">
        <f t="shared" si="95"/>
        <v>0</v>
      </c>
      <c r="AA101" s="111">
        <f t="shared" si="95"/>
        <v>0</v>
      </c>
      <c r="AB101" s="111">
        <f t="shared" si="95"/>
        <v>0</v>
      </c>
      <c r="AC101" s="111">
        <f t="shared" si="95"/>
        <v>0</v>
      </c>
      <c r="AD101" s="168">
        <f t="shared" si="95"/>
        <v>0</v>
      </c>
    </row>
    <row r="102" spans="1:30">
      <c r="A102" s="661" t="s">
        <v>380</v>
      </c>
      <c r="B102" s="660" t="s">
        <v>752</v>
      </c>
      <c r="C102" s="657">
        <v>0</v>
      </c>
      <c r="D102" s="658">
        <v>0</v>
      </c>
      <c r="E102" s="658">
        <v>0</v>
      </c>
      <c r="F102" s="658">
        <v>0</v>
      </c>
      <c r="G102" s="658">
        <v>0</v>
      </c>
      <c r="H102" s="658">
        <v>0</v>
      </c>
      <c r="I102" s="657">
        <v>0</v>
      </c>
      <c r="J102" s="657">
        <v>68.279284755174146</v>
      </c>
      <c r="K102" s="658">
        <v>69.485293600000006</v>
      </c>
      <c r="L102" s="658">
        <v>0</v>
      </c>
      <c r="M102" s="658">
        <v>68.289489473684213</v>
      </c>
      <c r="N102" s="657">
        <v>68.382745577142856</v>
      </c>
      <c r="O102" s="657">
        <v>0</v>
      </c>
      <c r="P102" s="659">
        <v>0</v>
      </c>
      <c r="Q102" s="99"/>
      <c r="R102" s="99"/>
      <c r="S102" s="136" t="s">
        <v>1038</v>
      </c>
      <c r="Y102" s="137"/>
      <c r="AD102" s="137"/>
    </row>
    <row r="103" spans="1:30">
      <c r="A103" s="668"/>
      <c r="B103" s="681" t="s">
        <v>753</v>
      </c>
      <c r="C103" s="673">
        <v>0</v>
      </c>
      <c r="D103" s="674">
        <v>0</v>
      </c>
      <c r="E103" s="674">
        <v>0</v>
      </c>
      <c r="F103" s="674">
        <v>0</v>
      </c>
      <c r="G103" s="674">
        <v>0</v>
      </c>
      <c r="H103" s="674">
        <v>0</v>
      </c>
      <c r="I103" s="673">
        <v>0</v>
      </c>
      <c r="J103" s="673">
        <v>67.789651624462493</v>
      </c>
      <c r="K103" s="674">
        <v>69.948093442622962</v>
      </c>
      <c r="L103" s="674">
        <v>0</v>
      </c>
      <c r="M103" s="674">
        <v>64.527254545454554</v>
      </c>
      <c r="N103" s="673">
        <v>67.922179921858046</v>
      </c>
      <c r="O103" s="673">
        <v>0</v>
      </c>
      <c r="P103" s="682">
        <v>0</v>
      </c>
      <c r="Q103" s="99"/>
      <c r="R103" s="99"/>
      <c r="S103" s="142">
        <f t="shared" ref="S103:X103" si="96">C103-C102</f>
        <v>0</v>
      </c>
      <c r="T103" s="142">
        <f t="shared" si="96"/>
        <v>0</v>
      </c>
      <c r="U103" s="142">
        <f t="shared" si="96"/>
        <v>0</v>
      </c>
      <c r="V103" s="142">
        <f t="shared" si="96"/>
        <v>0</v>
      </c>
      <c r="W103" s="142">
        <f t="shared" si="96"/>
        <v>0</v>
      </c>
      <c r="X103" s="142">
        <f t="shared" si="96"/>
        <v>0</v>
      </c>
      <c r="Y103" s="143">
        <f t="shared" ref="Y103:AD103" si="97">I103-I102</f>
        <v>0</v>
      </c>
      <c r="Z103" s="142">
        <f t="shared" si="97"/>
        <v>-0.4896331307116526</v>
      </c>
      <c r="AA103" s="142">
        <f t="shared" si="97"/>
        <v>0.4627998426229567</v>
      </c>
      <c r="AB103" s="142">
        <f t="shared" si="97"/>
        <v>0</v>
      </c>
      <c r="AC103" s="142">
        <f t="shared" si="97"/>
        <v>-3.7622349282296597</v>
      </c>
      <c r="AD103" s="143">
        <f t="shared" si="97"/>
        <v>-0.4605656552848103</v>
      </c>
    </row>
    <row r="104" spans="1:30">
      <c r="A104" s="668"/>
      <c r="B104" s="681" t="s">
        <v>754</v>
      </c>
      <c r="C104" s="673">
        <v>0</v>
      </c>
      <c r="D104" s="674">
        <v>0</v>
      </c>
      <c r="E104" s="674">
        <v>0</v>
      </c>
      <c r="F104" s="674">
        <v>0</v>
      </c>
      <c r="G104" s="674">
        <v>0</v>
      </c>
      <c r="H104" s="674">
        <v>0</v>
      </c>
      <c r="I104" s="673">
        <v>0</v>
      </c>
      <c r="J104" s="673">
        <v>66.935327354664281</v>
      </c>
      <c r="K104" s="674">
        <v>66.548997385620922</v>
      </c>
      <c r="L104" s="674">
        <v>0</v>
      </c>
      <c r="M104" s="674">
        <v>66.222200000000001</v>
      </c>
      <c r="N104" s="673">
        <v>66.902662526052524</v>
      </c>
      <c r="O104" s="673">
        <v>0</v>
      </c>
      <c r="P104" s="682">
        <v>0</v>
      </c>
      <c r="Q104" s="99"/>
      <c r="R104" s="99"/>
      <c r="Y104" s="137"/>
      <c r="AD104" s="137"/>
    </row>
    <row r="105" spans="1:30">
      <c r="A105" s="668"/>
      <c r="B105" s="681" t="s">
        <v>755</v>
      </c>
      <c r="C105" s="673">
        <v>0</v>
      </c>
      <c r="D105" s="674">
        <v>0</v>
      </c>
      <c r="E105" s="674">
        <v>0</v>
      </c>
      <c r="F105" s="674">
        <v>0</v>
      </c>
      <c r="G105" s="674">
        <v>0</v>
      </c>
      <c r="H105" s="674">
        <v>0</v>
      </c>
      <c r="I105" s="673">
        <v>0</v>
      </c>
      <c r="J105" s="673">
        <v>66.109560584843493</v>
      </c>
      <c r="K105" s="674">
        <v>66.831086486486484</v>
      </c>
      <c r="L105" s="674">
        <v>0</v>
      </c>
      <c r="M105" s="674">
        <v>65.931034482758619</v>
      </c>
      <c r="N105" s="673">
        <v>66.148565796545114</v>
      </c>
      <c r="O105" s="673">
        <v>0</v>
      </c>
      <c r="P105" s="682">
        <v>0</v>
      </c>
      <c r="Q105" s="99"/>
      <c r="R105" s="99"/>
      <c r="S105" s="142">
        <f t="shared" ref="S105:X105" si="98">C105-C104</f>
        <v>0</v>
      </c>
      <c r="T105" s="142">
        <f t="shared" si="98"/>
        <v>0</v>
      </c>
      <c r="U105" s="142">
        <f t="shared" si="98"/>
        <v>0</v>
      </c>
      <c r="V105" s="142">
        <f t="shared" si="98"/>
        <v>0</v>
      </c>
      <c r="W105" s="142">
        <f t="shared" si="98"/>
        <v>0</v>
      </c>
      <c r="X105" s="142">
        <f t="shared" si="98"/>
        <v>0</v>
      </c>
      <c r="Y105" s="143">
        <f t="shared" ref="Y105:AD105" si="99">I105-I104</f>
        <v>0</v>
      </c>
      <c r="Z105" s="142">
        <f t="shared" si="99"/>
        <v>-0.82576676982078823</v>
      </c>
      <c r="AA105" s="142">
        <f t="shared" si="99"/>
        <v>0.28208910086556216</v>
      </c>
      <c r="AB105" s="142">
        <f t="shared" si="99"/>
        <v>0</v>
      </c>
      <c r="AC105" s="142">
        <f t="shared" si="99"/>
        <v>-0.29116551724138162</v>
      </c>
      <c r="AD105" s="143">
        <f t="shared" si="99"/>
        <v>-0.75409672950740969</v>
      </c>
    </row>
    <row r="106" spans="1:30">
      <c r="A106" s="668"/>
      <c r="B106" s="681" t="s">
        <v>756</v>
      </c>
      <c r="C106" s="673">
        <v>0</v>
      </c>
      <c r="D106" s="674">
        <v>0</v>
      </c>
      <c r="E106" s="674">
        <v>0</v>
      </c>
      <c r="F106" s="674">
        <v>0</v>
      </c>
      <c r="G106" s="674">
        <v>0</v>
      </c>
      <c r="H106" s="674">
        <v>0</v>
      </c>
      <c r="I106" s="673">
        <v>0</v>
      </c>
      <c r="J106" s="673">
        <v>62.149030122869611</v>
      </c>
      <c r="K106" s="674">
        <v>63.075481761006287</v>
      </c>
      <c r="L106" s="674">
        <v>0</v>
      </c>
      <c r="M106" s="674">
        <v>63.185200000000002</v>
      </c>
      <c r="N106" s="673">
        <v>62.213733850129202</v>
      </c>
      <c r="O106" s="673">
        <v>0</v>
      </c>
      <c r="P106" s="682">
        <v>0</v>
      </c>
      <c r="Q106" s="99"/>
      <c r="R106" s="99"/>
      <c r="Y106" s="137"/>
      <c r="AD106" s="137"/>
    </row>
    <row r="107" spans="1:30">
      <c r="A107" s="668"/>
      <c r="B107" s="681" t="s">
        <v>757</v>
      </c>
      <c r="C107" s="673">
        <v>0</v>
      </c>
      <c r="D107" s="674">
        <v>0</v>
      </c>
      <c r="E107" s="674">
        <v>0</v>
      </c>
      <c r="F107" s="674">
        <v>0</v>
      </c>
      <c r="G107" s="674">
        <v>0</v>
      </c>
      <c r="H107" s="674">
        <v>0</v>
      </c>
      <c r="I107" s="673">
        <v>0</v>
      </c>
      <c r="J107" s="673">
        <v>62.606547265624997</v>
      </c>
      <c r="K107" s="674">
        <v>61.819071428571434</v>
      </c>
      <c r="L107" s="674">
        <v>0</v>
      </c>
      <c r="M107" s="674">
        <v>62.687468750000001</v>
      </c>
      <c r="N107" s="673">
        <v>62.578835240040853</v>
      </c>
      <c r="O107" s="673">
        <v>0</v>
      </c>
      <c r="P107" s="682">
        <v>0</v>
      </c>
      <c r="Q107" s="99"/>
      <c r="R107" s="99"/>
      <c r="S107" s="142">
        <f t="shared" ref="S107:X107" si="100">C107-C106</f>
        <v>0</v>
      </c>
      <c r="T107" s="142">
        <f t="shared" si="100"/>
        <v>0</v>
      </c>
      <c r="U107" s="142">
        <f t="shared" si="100"/>
        <v>0</v>
      </c>
      <c r="V107" s="142">
        <f t="shared" si="100"/>
        <v>0</v>
      </c>
      <c r="W107" s="142">
        <f t="shared" si="100"/>
        <v>0</v>
      </c>
      <c r="X107" s="142">
        <f t="shared" si="100"/>
        <v>0</v>
      </c>
      <c r="Y107" s="143">
        <f t="shared" ref="Y107:AD107" si="101">I107-I106</f>
        <v>0</v>
      </c>
      <c r="Z107" s="142">
        <f t="shared" si="101"/>
        <v>0.45751714275538546</v>
      </c>
      <c r="AA107" s="142">
        <f t="shared" si="101"/>
        <v>-1.2564103324348537</v>
      </c>
      <c r="AB107" s="142">
        <f t="shared" si="101"/>
        <v>0</v>
      </c>
      <c r="AC107" s="142">
        <f t="shared" si="101"/>
        <v>-0.49773125000000107</v>
      </c>
      <c r="AD107" s="143">
        <f t="shared" si="101"/>
        <v>0.36510138991165064</v>
      </c>
    </row>
    <row r="108" spans="1:30">
      <c r="A108" s="668"/>
      <c r="B108" s="681" t="s">
        <v>758</v>
      </c>
      <c r="C108" s="673">
        <v>0</v>
      </c>
      <c r="D108" s="674">
        <v>0</v>
      </c>
      <c r="E108" s="674">
        <v>0</v>
      </c>
      <c r="F108" s="674">
        <v>0</v>
      </c>
      <c r="G108" s="674">
        <v>0</v>
      </c>
      <c r="H108" s="674">
        <v>0</v>
      </c>
      <c r="I108" s="673">
        <v>0</v>
      </c>
      <c r="J108" s="673">
        <v>66.159699057904405</v>
      </c>
      <c r="K108" s="674">
        <v>67.347865065502191</v>
      </c>
      <c r="L108" s="674">
        <v>0</v>
      </c>
      <c r="M108" s="674">
        <v>66.184786956521734</v>
      </c>
      <c r="N108" s="673">
        <v>66.246019645681741</v>
      </c>
      <c r="O108" s="673">
        <v>0</v>
      </c>
      <c r="P108" s="682">
        <v>0</v>
      </c>
      <c r="Q108" s="99"/>
      <c r="R108" s="99"/>
      <c r="Y108" s="137"/>
      <c r="AD108" s="137"/>
    </row>
    <row r="109" spans="1:30">
      <c r="A109" s="668"/>
      <c r="B109" s="681" t="s">
        <v>759</v>
      </c>
      <c r="C109" s="673">
        <v>0</v>
      </c>
      <c r="D109" s="674">
        <v>0</v>
      </c>
      <c r="E109" s="674">
        <v>0</v>
      </c>
      <c r="F109" s="674">
        <v>0</v>
      </c>
      <c r="G109" s="674">
        <v>0</v>
      </c>
      <c r="H109" s="674">
        <v>0</v>
      </c>
      <c r="I109" s="673">
        <v>0</v>
      </c>
      <c r="J109" s="673">
        <v>65.809282279957571</v>
      </c>
      <c r="K109" s="674">
        <v>67.823918416801291</v>
      </c>
      <c r="L109" s="674">
        <v>0</v>
      </c>
      <c r="M109" s="674">
        <v>64.639984999999982</v>
      </c>
      <c r="N109" s="673">
        <v>65.920636111932197</v>
      </c>
      <c r="O109" s="673">
        <v>0</v>
      </c>
      <c r="P109" s="682">
        <v>0</v>
      </c>
      <c r="Q109" s="99"/>
      <c r="R109" s="99"/>
      <c r="S109" s="142">
        <f t="shared" ref="S109:X109" si="102">C109-C108</f>
        <v>0</v>
      </c>
      <c r="T109" s="142">
        <f t="shared" si="102"/>
        <v>0</v>
      </c>
      <c r="U109" s="142">
        <f t="shared" si="102"/>
        <v>0</v>
      </c>
      <c r="V109" s="142">
        <f t="shared" si="102"/>
        <v>0</v>
      </c>
      <c r="W109" s="142">
        <f t="shared" si="102"/>
        <v>0</v>
      </c>
      <c r="X109" s="142">
        <f t="shared" si="102"/>
        <v>0</v>
      </c>
      <c r="Y109" s="143">
        <f t="shared" ref="Y109:AD109" si="103">I109-I108</f>
        <v>0</v>
      </c>
      <c r="Z109" s="142">
        <f t="shared" si="103"/>
        <v>-0.35041677794683324</v>
      </c>
      <c r="AA109" s="142">
        <f t="shared" si="103"/>
        <v>0.47605335129910031</v>
      </c>
      <c r="AB109" s="142">
        <f t="shared" si="103"/>
        <v>0</v>
      </c>
      <c r="AC109" s="142">
        <f t="shared" si="103"/>
        <v>-1.5448019565217521</v>
      </c>
      <c r="AD109" s="143">
        <f t="shared" si="103"/>
        <v>-0.32538353374954454</v>
      </c>
    </row>
    <row r="110" spans="1:30">
      <c r="A110" s="668"/>
      <c r="B110" s="681" t="s">
        <v>760</v>
      </c>
      <c r="C110" s="673">
        <v>0</v>
      </c>
      <c r="D110" s="674">
        <v>0</v>
      </c>
      <c r="E110" s="674">
        <v>0</v>
      </c>
      <c r="F110" s="674">
        <v>0</v>
      </c>
      <c r="G110" s="674">
        <v>0</v>
      </c>
      <c r="H110" s="674">
        <v>0</v>
      </c>
      <c r="I110" s="673">
        <v>0</v>
      </c>
      <c r="J110" s="673">
        <v>72.902036908852381</v>
      </c>
      <c r="K110" s="674">
        <v>72.872506451612892</v>
      </c>
      <c r="L110" s="674">
        <v>0</v>
      </c>
      <c r="M110" s="674">
        <v>69.772724999999994</v>
      </c>
      <c r="N110" s="673">
        <v>72.891218054860076</v>
      </c>
      <c r="O110" s="673">
        <v>0</v>
      </c>
      <c r="P110" s="682">
        <v>0</v>
      </c>
      <c r="Q110" s="99"/>
      <c r="R110" s="99"/>
      <c r="Y110" s="137"/>
      <c r="AD110" s="137"/>
    </row>
    <row r="111" spans="1:30">
      <c r="A111" s="668"/>
      <c r="B111" s="681" t="s">
        <v>761</v>
      </c>
      <c r="C111" s="673">
        <v>0</v>
      </c>
      <c r="D111" s="674">
        <v>0</v>
      </c>
      <c r="E111" s="674">
        <v>0</v>
      </c>
      <c r="F111" s="674">
        <v>0</v>
      </c>
      <c r="G111" s="674">
        <v>0</v>
      </c>
      <c r="H111" s="674">
        <v>0</v>
      </c>
      <c r="I111" s="673">
        <v>0</v>
      </c>
      <c r="J111" s="673">
        <v>72.960946333824623</v>
      </c>
      <c r="K111" s="674">
        <v>73.147780508474582</v>
      </c>
      <c r="L111" s="674">
        <v>0</v>
      </c>
      <c r="M111" s="674">
        <v>69.999964285714285</v>
      </c>
      <c r="N111" s="673">
        <v>72.975772456043956</v>
      </c>
      <c r="O111" s="673">
        <v>0</v>
      </c>
      <c r="P111" s="682">
        <v>0</v>
      </c>
      <c r="Q111" s="99"/>
      <c r="R111" s="99"/>
      <c r="S111" s="142">
        <f t="shared" ref="S111:X111" si="104">C111-C110</f>
        <v>0</v>
      </c>
      <c r="T111" s="142">
        <f t="shared" si="104"/>
        <v>0</v>
      </c>
      <c r="U111" s="142">
        <f t="shared" si="104"/>
        <v>0</v>
      </c>
      <c r="V111" s="142">
        <f t="shared" si="104"/>
        <v>0</v>
      </c>
      <c r="W111" s="142">
        <f t="shared" si="104"/>
        <v>0</v>
      </c>
      <c r="X111" s="142">
        <f t="shared" si="104"/>
        <v>0</v>
      </c>
      <c r="Y111" s="143">
        <f t="shared" ref="Y111:AD111" si="105">I111-I110</f>
        <v>0</v>
      </c>
      <c r="Z111" s="142">
        <f t="shared" si="105"/>
        <v>5.8909424972242164E-2</v>
      </c>
      <c r="AA111" s="142">
        <f t="shared" si="105"/>
        <v>0.27527405686169004</v>
      </c>
      <c r="AB111" s="142">
        <f t="shared" si="105"/>
        <v>0</v>
      </c>
      <c r="AC111" s="142">
        <f t="shared" si="105"/>
        <v>0.22723928571429042</v>
      </c>
      <c r="AD111" s="143">
        <f t="shared" si="105"/>
        <v>8.4554401183879691E-2</v>
      </c>
    </row>
    <row r="112" spans="1:30">
      <c r="A112" s="668"/>
      <c r="B112" s="681" t="s">
        <v>762</v>
      </c>
      <c r="C112" s="673">
        <v>0</v>
      </c>
      <c r="D112" s="674">
        <v>0</v>
      </c>
      <c r="E112" s="674">
        <v>0</v>
      </c>
      <c r="F112" s="674">
        <v>0</v>
      </c>
      <c r="G112" s="674">
        <v>0</v>
      </c>
      <c r="H112" s="674">
        <v>0</v>
      </c>
      <c r="I112" s="673">
        <v>0</v>
      </c>
      <c r="J112" s="673">
        <v>72.856985795454548</v>
      </c>
      <c r="K112" s="674">
        <v>74.055691062394601</v>
      </c>
      <c r="L112" s="674">
        <v>0</v>
      </c>
      <c r="M112" s="674">
        <v>65.047642857142861</v>
      </c>
      <c r="N112" s="673">
        <v>72.91852484807562</v>
      </c>
      <c r="O112" s="673">
        <v>0</v>
      </c>
      <c r="P112" s="682">
        <v>0</v>
      </c>
      <c r="Q112" s="99"/>
      <c r="R112" s="99"/>
      <c r="Y112" s="137"/>
      <c r="AD112" s="137"/>
    </row>
    <row r="113" spans="1:30">
      <c r="A113" s="668"/>
      <c r="B113" s="681" t="s">
        <v>763</v>
      </c>
      <c r="C113" s="673">
        <v>0</v>
      </c>
      <c r="D113" s="674">
        <v>0</v>
      </c>
      <c r="E113" s="674">
        <v>0</v>
      </c>
      <c r="F113" s="674">
        <v>0</v>
      </c>
      <c r="G113" s="674">
        <v>0</v>
      </c>
      <c r="H113" s="674">
        <v>0</v>
      </c>
      <c r="I113" s="673">
        <v>0</v>
      </c>
      <c r="J113" s="673">
        <v>73.111663575558339</v>
      </c>
      <c r="K113" s="674">
        <v>76.890370205479456</v>
      </c>
      <c r="L113" s="674">
        <v>0</v>
      </c>
      <c r="M113" s="674">
        <v>69.277766666666665</v>
      </c>
      <c r="N113" s="673">
        <v>73.330787014087505</v>
      </c>
      <c r="O113" s="673">
        <v>0</v>
      </c>
      <c r="P113" s="682">
        <v>0</v>
      </c>
      <c r="Q113" s="99"/>
      <c r="R113" s="99"/>
      <c r="S113" s="142">
        <f t="shared" ref="S113:X113" si="106">C113-C112</f>
        <v>0</v>
      </c>
      <c r="T113" s="142">
        <f t="shared" si="106"/>
        <v>0</v>
      </c>
      <c r="U113" s="142">
        <f t="shared" si="106"/>
        <v>0</v>
      </c>
      <c r="V113" s="142">
        <f t="shared" si="106"/>
        <v>0</v>
      </c>
      <c r="W113" s="142">
        <f t="shared" si="106"/>
        <v>0</v>
      </c>
      <c r="X113" s="142">
        <f t="shared" si="106"/>
        <v>0</v>
      </c>
      <c r="Y113" s="143">
        <f t="shared" ref="Y113:AD113" si="107">I113-I112</f>
        <v>0</v>
      </c>
      <c r="Z113" s="142">
        <f t="shared" si="107"/>
        <v>0.2546777801037905</v>
      </c>
      <c r="AA113" s="142">
        <f t="shared" si="107"/>
        <v>2.8346791430848555</v>
      </c>
      <c r="AB113" s="142">
        <f t="shared" si="107"/>
        <v>0</v>
      </c>
      <c r="AC113" s="142">
        <f t="shared" si="107"/>
        <v>4.2301238095238034</v>
      </c>
      <c r="AD113" s="143">
        <f t="shared" si="107"/>
        <v>0.41226216601188526</v>
      </c>
    </row>
    <row r="114" spans="1:30">
      <c r="A114" s="668"/>
      <c r="B114" s="681" t="s">
        <v>764</v>
      </c>
      <c r="C114" s="673">
        <v>0</v>
      </c>
      <c r="D114" s="674">
        <v>0</v>
      </c>
      <c r="E114" s="674">
        <v>0</v>
      </c>
      <c r="F114" s="674">
        <v>0</v>
      </c>
      <c r="G114" s="674">
        <v>0</v>
      </c>
      <c r="H114" s="674">
        <v>0</v>
      </c>
      <c r="I114" s="673">
        <v>0</v>
      </c>
      <c r="J114" s="673">
        <v>0</v>
      </c>
      <c r="K114" s="674">
        <v>0</v>
      </c>
      <c r="L114" s="674">
        <v>0</v>
      </c>
      <c r="M114" s="674">
        <v>0</v>
      </c>
      <c r="N114" s="673">
        <v>0</v>
      </c>
      <c r="O114" s="673">
        <v>0</v>
      </c>
      <c r="P114" s="682">
        <v>0</v>
      </c>
      <c r="Q114" s="99"/>
      <c r="R114" s="99"/>
      <c r="Y114" s="137"/>
      <c r="AD114" s="137"/>
    </row>
    <row r="115" spans="1:30">
      <c r="A115" s="668"/>
      <c r="B115" s="681" t="s">
        <v>765</v>
      </c>
      <c r="C115" s="673">
        <v>0</v>
      </c>
      <c r="D115" s="674">
        <v>0</v>
      </c>
      <c r="E115" s="674">
        <v>0</v>
      </c>
      <c r="F115" s="674">
        <v>0</v>
      </c>
      <c r="G115" s="674">
        <v>0</v>
      </c>
      <c r="H115" s="674">
        <v>0</v>
      </c>
      <c r="I115" s="673">
        <v>0</v>
      </c>
      <c r="J115" s="673">
        <v>124</v>
      </c>
      <c r="K115" s="674">
        <v>0</v>
      </c>
      <c r="L115" s="674">
        <v>0</v>
      </c>
      <c r="M115" s="674">
        <v>0</v>
      </c>
      <c r="N115" s="673">
        <v>124</v>
      </c>
      <c r="O115" s="673">
        <v>0</v>
      </c>
      <c r="P115" s="682">
        <v>0</v>
      </c>
      <c r="Q115" s="99"/>
      <c r="R115" s="99"/>
      <c r="S115" s="142">
        <f t="shared" ref="S115:X115" si="108">C115-C114</f>
        <v>0</v>
      </c>
      <c r="T115" s="142">
        <f t="shared" si="108"/>
        <v>0</v>
      </c>
      <c r="U115" s="142">
        <f t="shared" si="108"/>
        <v>0</v>
      </c>
      <c r="V115" s="142">
        <f t="shared" si="108"/>
        <v>0</v>
      </c>
      <c r="W115" s="142">
        <f t="shared" si="108"/>
        <v>0</v>
      </c>
      <c r="X115" s="142">
        <f t="shared" si="108"/>
        <v>0</v>
      </c>
      <c r="Y115" s="143">
        <f t="shared" ref="Y115:AD115" si="109">I115-I114</f>
        <v>0</v>
      </c>
      <c r="Z115" s="142">
        <f t="shared" si="109"/>
        <v>124</v>
      </c>
      <c r="AA115" s="142">
        <f t="shared" si="109"/>
        <v>0</v>
      </c>
      <c r="AB115" s="142">
        <f t="shared" si="109"/>
        <v>0</v>
      </c>
      <c r="AC115" s="142">
        <f t="shared" si="109"/>
        <v>0</v>
      </c>
      <c r="AD115" s="143">
        <f t="shared" si="109"/>
        <v>124</v>
      </c>
    </row>
    <row r="116" spans="1:30">
      <c r="A116" s="668"/>
      <c r="B116" s="681" t="s">
        <v>766</v>
      </c>
      <c r="C116" s="673">
        <v>0</v>
      </c>
      <c r="D116" s="674">
        <v>0</v>
      </c>
      <c r="E116" s="674">
        <v>0</v>
      </c>
      <c r="F116" s="674">
        <v>0</v>
      </c>
      <c r="G116" s="674">
        <v>0</v>
      </c>
      <c r="H116" s="674">
        <v>0</v>
      </c>
      <c r="I116" s="673">
        <v>0</v>
      </c>
      <c r="J116" s="673">
        <v>72.88668772601838</v>
      </c>
      <c r="K116" s="674">
        <v>73.151483976143126</v>
      </c>
      <c r="L116" s="674">
        <v>0</v>
      </c>
      <c r="M116" s="674">
        <v>68.246160000000017</v>
      </c>
      <c r="N116" s="673">
        <v>72.900252202241347</v>
      </c>
      <c r="O116" s="673">
        <v>0</v>
      </c>
      <c r="P116" s="682">
        <v>0</v>
      </c>
      <c r="Q116" s="99"/>
      <c r="R116" s="99"/>
      <c r="Y116" s="137"/>
      <c r="AD116" s="137"/>
    </row>
    <row r="117" spans="1:30">
      <c r="A117" s="668"/>
      <c r="B117" s="681" t="s">
        <v>767</v>
      </c>
      <c r="C117" s="673">
        <v>0</v>
      </c>
      <c r="D117" s="674">
        <v>0</v>
      </c>
      <c r="E117" s="674">
        <v>0</v>
      </c>
      <c r="F117" s="674">
        <v>0</v>
      </c>
      <c r="G117" s="674">
        <v>0</v>
      </c>
      <c r="H117" s="674">
        <v>0</v>
      </c>
      <c r="I117" s="673">
        <v>0</v>
      </c>
      <c r="J117" s="673">
        <v>73.015933820600651</v>
      </c>
      <c r="K117" s="674">
        <v>74.031952184466036</v>
      </c>
      <c r="L117" s="674">
        <v>0</v>
      </c>
      <c r="M117" s="674">
        <v>69.593728124999998</v>
      </c>
      <c r="N117" s="673">
        <v>73.098871966572602</v>
      </c>
      <c r="O117" s="673">
        <v>0</v>
      </c>
      <c r="P117" s="682">
        <v>0</v>
      </c>
      <c r="Q117" s="99"/>
      <c r="R117" s="99"/>
      <c r="S117" s="142">
        <f t="shared" ref="S117:X117" si="110">C117-C116</f>
        <v>0</v>
      </c>
      <c r="T117" s="142">
        <f t="shared" si="110"/>
        <v>0</v>
      </c>
      <c r="U117" s="142">
        <f t="shared" si="110"/>
        <v>0</v>
      </c>
      <c r="V117" s="142">
        <f t="shared" si="110"/>
        <v>0</v>
      </c>
      <c r="W117" s="142">
        <f t="shared" si="110"/>
        <v>0</v>
      </c>
      <c r="X117" s="142">
        <f t="shared" si="110"/>
        <v>0</v>
      </c>
      <c r="Y117" s="143">
        <f t="shared" ref="Y117:AD117" si="111">I117-I116</f>
        <v>0</v>
      </c>
      <c r="Z117" s="142">
        <f t="shared" si="111"/>
        <v>0.1292460945822711</v>
      </c>
      <c r="AA117" s="142">
        <f t="shared" si="111"/>
        <v>0.88046820832290962</v>
      </c>
      <c r="AB117" s="142">
        <f t="shared" si="111"/>
        <v>0</v>
      </c>
      <c r="AC117" s="142">
        <f t="shared" si="111"/>
        <v>1.3475681249999809</v>
      </c>
      <c r="AD117" s="143">
        <f t="shared" si="111"/>
        <v>0.19861976433125506</v>
      </c>
    </row>
    <row r="118" spans="1:30">
      <c r="A118" s="668"/>
      <c r="B118" s="681" t="s">
        <v>768</v>
      </c>
      <c r="C118" s="673">
        <v>0</v>
      </c>
      <c r="D118" s="674">
        <v>0</v>
      </c>
      <c r="E118" s="674">
        <v>0</v>
      </c>
      <c r="F118" s="674">
        <v>0</v>
      </c>
      <c r="G118" s="674">
        <v>0</v>
      </c>
      <c r="H118" s="674">
        <v>0</v>
      </c>
      <c r="I118" s="673">
        <v>0</v>
      </c>
      <c r="J118" s="673">
        <v>50.60527843257622</v>
      </c>
      <c r="K118" s="674">
        <v>48.352637768679621</v>
      </c>
      <c r="L118" s="674">
        <v>0</v>
      </c>
      <c r="M118" s="674">
        <v>51.74998333333334</v>
      </c>
      <c r="N118" s="673">
        <v>50.233070558202854</v>
      </c>
      <c r="O118" s="673">
        <v>0</v>
      </c>
      <c r="P118" s="682">
        <v>0</v>
      </c>
      <c r="Q118" s="99"/>
      <c r="R118" s="99"/>
      <c r="Y118" s="137"/>
      <c r="AD118" s="137"/>
    </row>
    <row r="119" spans="1:30">
      <c r="A119" s="668"/>
      <c r="B119" s="681" t="s">
        <v>769</v>
      </c>
      <c r="C119" s="673">
        <v>0</v>
      </c>
      <c r="D119" s="674">
        <v>0</v>
      </c>
      <c r="E119" s="674">
        <v>0</v>
      </c>
      <c r="F119" s="674">
        <v>0</v>
      </c>
      <c r="G119" s="674">
        <v>0</v>
      </c>
      <c r="H119" s="674">
        <v>0</v>
      </c>
      <c r="I119" s="673">
        <v>0</v>
      </c>
      <c r="J119" s="673">
        <v>50.525155288736428</v>
      </c>
      <c r="K119" s="674">
        <v>49.057115644820293</v>
      </c>
      <c r="L119" s="674">
        <v>0</v>
      </c>
      <c r="M119" s="674">
        <v>64.181809090909098</v>
      </c>
      <c r="N119" s="673">
        <v>50.325519197292074</v>
      </c>
      <c r="O119" s="673">
        <v>0</v>
      </c>
      <c r="P119" s="682">
        <v>0</v>
      </c>
      <c r="Q119" s="99"/>
      <c r="R119" s="99"/>
      <c r="S119" s="142">
        <f t="shared" ref="S119:X119" si="112">C119-C118</f>
        <v>0</v>
      </c>
      <c r="T119" s="142">
        <f t="shared" si="112"/>
        <v>0</v>
      </c>
      <c r="U119" s="142">
        <f t="shared" si="112"/>
        <v>0</v>
      </c>
      <c r="V119" s="142">
        <f t="shared" si="112"/>
        <v>0</v>
      </c>
      <c r="W119" s="142">
        <f t="shared" si="112"/>
        <v>0</v>
      </c>
      <c r="X119" s="142">
        <f t="shared" si="112"/>
        <v>0</v>
      </c>
      <c r="Y119" s="143">
        <f t="shared" ref="Y119:AD119" si="113">I119-I118</f>
        <v>0</v>
      </c>
      <c r="Z119" s="142">
        <f t="shared" si="113"/>
        <v>-8.0123143839792021E-2</v>
      </c>
      <c r="AA119" s="142">
        <f t="shared" si="113"/>
        <v>0.70447787614067181</v>
      </c>
      <c r="AB119" s="142">
        <f t="shared" si="113"/>
        <v>0</v>
      </c>
      <c r="AC119" s="142">
        <f t="shared" si="113"/>
        <v>12.431825757575758</v>
      </c>
      <c r="AD119" s="143">
        <f t="shared" si="113"/>
        <v>9.2448639089219853E-2</v>
      </c>
    </row>
    <row r="120" spans="1:30">
      <c r="A120" s="668"/>
      <c r="B120" s="681" t="s">
        <v>770</v>
      </c>
      <c r="C120" s="673">
        <v>0</v>
      </c>
      <c r="D120" s="674">
        <v>0</v>
      </c>
      <c r="E120" s="674">
        <v>0</v>
      </c>
      <c r="F120" s="674">
        <v>0</v>
      </c>
      <c r="G120" s="674">
        <v>0</v>
      </c>
      <c r="H120" s="674">
        <v>0</v>
      </c>
      <c r="I120" s="673">
        <v>0</v>
      </c>
      <c r="J120" s="673">
        <v>48.395595783251231</v>
      </c>
      <c r="K120" s="674">
        <v>47.317513803680981</v>
      </c>
      <c r="L120" s="674">
        <v>0</v>
      </c>
      <c r="M120" s="674">
        <v>53.031243750000002</v>
      </c>
      <c r="N120" s="673">
        <v>48.299299774266373</v>
      </c>
      <c r="O120" s="673">
        <v>0</v>
      </c>
      <c r="P120" s="682">
        <v>0</v>
      </c>
      <c r="Q120" s="99"/>
      <c r="R120" s="99"/>
      <c r="Y120" s="137"/>
      <c r="AD120" s="137"/>
    </row>
    <row r="121" spans="1:30">
      <c r="A121" s="668"/>
      <c r="B121" s="681" t="s">
        <v>771</v>
      </c>
      <c r="C121" s="673">
        <v>0</v>
      </c>
      <c r="D121" s="674">
        <v>0</v>
      </c>
      <c r="E121" s="674">
        <v>0</v>
      </c>
      <c r="F121" s="674">
        <v>0</v>
      </c>
      <c r="G121" s="674">
        <v>0</v>
      </c>
      <c r="H121" s="674">
        <v>0</v>
      </c>
      <c r="I121" s="673">
        <v>0</v>
      </c>
      <c r="J121" s="673">
        <v>48.45379380406002</v>
      </c>
      <c r="K121" s="674">
        <v>49.455330185497473</v>
      </c>
      <c r="L121" s="674">
        <v>0</v>
      </c>
      <c r="M121" s="674">
        <v>48.133333333333333</v>
      </c>
      <c r="N121" s="673">
        <v>48.546716396310437</v>
      </c>
      <c r="O121" s="673">
        <v>0</v>
      </c>
      <c r="P121" s="682">
        <v>0</v>
      </c>
      <c r="Q121" s="99"/>
      <c r="R121" s="99"/>
      <c r="S121" s="142">
        <f t="shared" ref="S121:X121" si="114">C121-C120</f>
        <v>0</v>
      </c>
      <c r="T121" s="142">
        <f t="shared" si="114"/>
        <v>0</v>
      </c>
      <c r="U121" s="142">
        <f t="shared" si="114"/>
        <v>0</v>
      </c>
      <c r="V121" s="142">
        <f t="shared" si="114"/>
        <v>0</v>
      </c>
      <c r="W121" s="142">
        <f t="shared" si="114"/>
        <v>0</v>
      </c>
      <c r="X121" s="142">
        <f t="shared" si="114"/>
        <v>0</v>
      </c>
      <c r="Y121" s="143">
        <f t="shared" ref="Y121:AD121" si="115">I121-I120</f>
        <v>0</v>
      </c>
      <c r="Z121" s="142">
        <f t="shared" si="115"/>
        <v>5.8198020808788442E-2</v>
      </c>
      <c r="AA121" s="142">
        <f t="shared" si="115"/>
        <v>2.1378163818164921</v>
      </c>
      <c r="AB121" s="142">
        <f t="shared" si="115"/>
        <v>0</v>
      </c>
      <c r="AC121" s="142">
        <f t="shared" si="115"/>
        <v>-4.8979104166666687</v>
      </c>
      <c r="AD121" s="143">
        <f t="shared" si="115"/>
        <v>0.24741662204406367</v>
      </c>
    </row>
    <row r="122" spans="1:30">
      <c r="A122" s="668"/>
      <c r="B122" s="681" t="s">
        <v>772</v>
      </c>
      <c r="C122" s="673">
        <v>0</v>
      </c>
      <c r="D122" s="674">
        <v>0</v>
      </c>
      <c r="E122" s="674">
        <v>0</v>
      </c>
      <c r="F122" s="674">
        <v>0</v>
      </c>
      <c r="G122" s="674">
        <v>0</v>
      </c>
      <c r="H122" s="674">
        <v>0</v>
      </c>
      <c r="I122" s="673">
        <v>0</v>
      </c>
      <c r="J122" s="673">
        <v>0</v>
      </c>
      <c r="K122" s="674">
        <v>0</v>
      </c>
      <c r="L122" s="674">
        <v>0</v>
      </c>
      <c r="M122" s="674">
        <v>0</v>
      </c>
      <c r="N122" s="673">
        <v>0</v>
      </c>
      <c r="O122" s="673">
        <v>0</v>
      </c>
      <c r="P122" s="682">
        <v>0</v>
      </c>
      <c r="Q122" s="99"/>
      <c r="R122" s="99"/>
      <c r="Y122" s="137"/>
      <c r="AD122" s="137"/>
    </row>
    <row r="123" spans="1:30">
      <c r="A123" s="668"/>
      <c r="B123" s="681" t="s">
        <v>773</v>
      </c>
      <c r="C123" s="673">
        <v>0</v>
      </c>
      <c r="D123" s="674">
        <v>0</v>
      </c>
      <c r="E123" s="674">
        <v>0</v>
      </c>
      <c r="F123" s="674">
        <v>0</v>
      </c>
      <c r="G123" s="674">
        <v>0</v>
      </c>
      <c r="H123" s="674">
        <v>0</v>
      </c>
      <c r="I123" s="673">
        <v>0</v>
      </c>
      <c r="J123" s="673">
        <v>0</v>
      </c>
      <c r="K123" s="674">
        <v>0</v>
      </c>
      <c r="L123" s="674">
        <v>0</v>
      </c>
      <c r="M123" s="674">
        <v>0</v>
      </c>
      <c r="N123" s="673">
        <v>0</v>
      </c>
      <c r="O123" s="673">
        <v>0</v>
      </c>
      <c r="P123" s="682">
        <v>0</v>
      </c>
      <c r="Q123" s="99"/>
      <c r="R123" s="99"/>
      <c r="S123" s="142">
        <f t="shared" ref="S123:X123" si="116">C123-C122</f>
        <v>0</v>
      </c>
      <c r="T123" s="142">
        <f t="shared" si="116"/>
        <v>0</v>
      </c>
      <c r="U123" s="142">
        <f t="shared" si="116"/>
        <v>0</v>
      </c>
      <c r="V123" s="142">
        <f t="shared" si="116"/>
        <v>0</v>
      </c>
      <c r="W123" s="142">
        <f t="shared" si="116"/>
        <v>0</v>
      </c>
      <c r="X123" s="142">
        <f t="shared" si="116"/>
        <v>0</v>
      </c>
      <c r="Y123" s="143">
        <f t="shared" ref="Y123:AD123" si="117">I123-I122</f>
        <v>0</v>
      </c>
      <c r="Z123" s="169">
        <f t="shared" si="117"/>
        <v>0</v>
      </c>
      <c r="AA123" s="142">
        <f t="shared" si="117"/>
        <v>0</v>
      </c>
      <c r="AB123" s="142">
        <f t="shared" si="117"/>
        <v>0</v>
      </c>
      <c r="AC123" s="142">
        <f t="shared" si="117"/>
        <v>0</v>
      </c>
      <c r="AD123" s="175">
        <f t="shared" si="117"/>
        <v>0</v>
      </c>
    </row>
    <row r="124" spans="1:30">
      <c r="A124" s="668"/>
      <c r="B124" s="681" t="s">
        <v>774</v>
      </c>
      <c r="C124" s="673">
        <v>0</v>
      </c>
      <c r="D124" s="674">
        <v>0</v>
      </c>
      <c r="E124" s="674">
        <v>0</v>
      </c>
      <c r="F124" s="674">
        <v>0</v>
      </c>
      <c r="G124" s="674">
        <v>0</v>
      </c>
      <c r="H124" s="674">
        <v>0</v>
      </c>
      <c r="I124" s="673">
        <v>0</v>
      </c>
      <c r="J124" s="673">
        <v>49.479586860068267</v>
      </c>
      <c r="K124" s="674">
        <v>47.938334008594225</v>
      </c>
      <c r="L124" s="674">
        <v>0</v>
      </c>
      <c r="M124" s="674">
        <v>52.681809090909091</v>
      </c>
      <c r="N124" s="673">
        <v>49.275908036097995</v>
      </c>
      <c r="O124" s="673">
        <v>0</v>
      </c>
      <c r="P124" s="682">
        <v>0</v>
      </c>
      <c r="Q124" s="99"/>
      <c r="R124" s="99"/>
      <c r="Y124" s="137"/>
      <c r="AD124" s="137"/>
    </row>
    <row r="125" spans="1:30">
      <c r="A125" s="668"/>
      <c r="B125" s="681" t="s">
        <v>775</v>
      </c>
      <c r="C125" s="673">
        <v>0</v>
      </c>
      <c r="D125" s="674">
        <v>0</v>
      </c>
      <c r="E125" s="674">
        <v>0</v>
      </c>
      <c r="F125" s="674">
        <v>0</v>
      </c>
      <c r="G125" s="674">
        <v>0</v>
      </c>
      <c r="H125" s="674">
        <v>0</v>
      </c>
      <c r="I125" s="673">
        <v>0</v>
      </c>
      <c r="J125" s="673">
        <v>49.449801292155435</v>
      </c>
      <c r="K125" s="674">
        <v>49.210553736192331</v>
      </c>
      <c r="L125" s="674">
        <v>0</v>
      </c>
      <c r="M125" s="674">
        <v>52.439021951219509</v>
      </c>
      <c r="N125" s="673">
        <v>49.430137191802771</v>
      </c>
      <c r="O125" s="673">
        <v>0</v>
      </c>
      <c r="P125" s="682">
        <v>0</v>
      </c>
      <c r="Q125" s="99"/>
      <c r="R125" s="99"/>
      <c r="S125" s="142">
        <f t="shared" ref="S125:X125" si="118">C125-C124</f>
        <v>0</v>
      </c>
      <c r="T125" s="142">
        <f t="shared" si="118"/>
        <v>0</v>
      </c>
      <c r="U125" s="142">
        <f t="shared" si="118"/>
        <v>0</v>
      </c>
      <c r="V125" s="142">
        <f t="shared" si="118"/>
        <v>0</v>
      </c>
      <c r="W125" s="142">
        <f t="shared" si="118"/>
        <v>0</v>
      </c>
      <c r="X125" s="142">
        <f t="shared" si="118"/>
        <v>0</v>
      </c>
      <c r="Y125" s="143">
        <f t="shared" ref="Y125:AD125" si="119">I125-I124</f>
        <v>0</v>
      </c>
      <c r="Z125" s="142">
        <f t="shared" si="119"/>
        <v>-2.9785567912831823E-2</v>
      </c>
      <c r="AA125" s="142">
        <f t="shared" si="119"/>
        <v>1.272219727598106</v>
      </c>
      <c r="AB125" s="142">
        <f t="shared" si="119"/>
        <v>0</v>
      </c>
      <c r="AC125" s="142">
        <f t="shared" si="119"/>
        <v>-0.24278713968958243</v>
      </c>
      <c r="AD125" s="143">
        <f t="shared" si="119"/>
        <v>0.15422915570477613</v>
      </c>
    </row>
    <row r="126" spans="1:30">
      <c r="A126" s="668"/>
      <c r="B126" s="681" t="s">
        <v>776</v>
      </c>
      <c r="C126" s="673">
        <v>0</v>
      </c>
      <c r="D126" s="674">
        <v>0</v>
      </c>
      <c r="E126" s="674">
        <v>0</v>
      </c>
      <c r="F126" s="674">
        <v>0</v>
      </c>
      <c r="G126" s="674">
        <v>0</v>
      </c>
      <c r="H126" s="674">
        <v>0</v>
      </c>
      <c r="I126" s="673">
        <v>0</v>
      </c>
      <c r="J126" s="673">
        <v>72.891342612163527</v>
      </c>
      <c r="K126" s="674">
        <v>62.683770155902003</v>
      </c>
      <c r="L126" s="674">
        <v>0</v>
      </c>
      <c r="M126" s="674">
        <v>66.315773684210527</v>
      </c>
      <c r="N126" s="673">
        <v>71.325035148347951</v>
      </c>
      <c r="O126" s="673">
        <v>0</v>
      </c>
      <c r="P126" s="682">
        <v>0</v>
      </c>
      <c r="Q126" s="99"/>
      <c r="R126" s="99"/>
      <c r="Y126" s="137"/>
      <c r="AD126" s="137"/>
    </row>
    <row r="127" spans="1:30">
      <c r="A127" s="668"/>
      <c r="B127" s="681" t="s">
        <v>777</v>
      </c>
      <c r="C127" s="673">
        <v>0</v>
      </c>
      <c r="D127" s="674">
        <v>0</v>
      </c>
      <c r="E127" s="674">
        <v>0</v>
      </c>
      <c r="F127" s="674">
        <v>0</v>
      </c>
      <c r="G127" s="674">
        <v>0</v>
      </c>
      <c r="H127" s="674">
        <v>0</v>
      </c>
      <c r="I127" s="673">
        <v>0</v>
      </c>
      <c r="J127" s="673">
        <v>73.589349298969069</v>
      </c>
      <c r="K127" s="674">
        <v>65.921099867899613</v>
      </c>
      <c r="L127" s="674">
        <v>0</v>
      </c>
      <c r="M127" s="674">
        <v>76.099999999999994</v>
      </c>
      <c r="N127" s="673">
        <v>72.566663710680643</v>
      </c>
      <c r="O127" s="673">
        <v>0</v>
      </c>
      <c r="P127" s="682">
        <v>0</v>
      </c>
      <c r="Q127" s="99"/>
      <c r="R127" s="99"/>
      <c r="S127" s="142">
        <f t="shared" ref="S127:X127" si="120">C127-C126</f>
        <v>0</v>
      </c>
      <c r="T127" s="142">
        <f t="shared" si="120"/>
        <v>0</v>
      </c>
      <c r="U127" s="142">
        <f t="shared" si="120"/>
        <v>0</v>
      </c>
      <c r="V127" s="142">
        <f t="shared" si="120"/>
        <v>0</v>
      </c>
      <c r="W127" s="142">
        <f t="shared" si="120"/>
        <v>0</v>
      </c>
      <c r="X127" s="142">
        <f t="shared" si="120"/>
        <v>0</v>
      </c>
      <c r="Y127" s="143">
        <f t="shared" ref="Y127:AD127" si="121">I127-I126</f>
        <v>0</v>
      </c>
      <c r="Z127" s="142">
        <f t="shared" si="121"/>
        <v>0.69800668680554168</v>
      </c>
      <c r="AA127" s="142">
        <f t="shared" si="121"/>
        <v>3.2373297119976101</v>
      </c>
      <c r="AB127" s="142">
        <f t="shared" si="121"/>
        <v>0</v>
      </c>
      <c r="AC127" s="142">
        <f t="shared" si="121"/>
        <v>9.7842263157894678</v>
      </c>
      <c r="AD127" s="143">
        <f t="shared" si="121"/>
        <v>1.2416285623326928</v>
      </c>
    </row>
    <row r="128" spans="1:30">
      <c r="A128" s="668"/>
      <c r="B128" s="681" t="s">
        <v>778</v>
      </c>
      <c r="C128" s="673">
        <v>0</v>
      </c>
      <c r="D128" s="674">
        <v>0</v>
      </c>
      <c r="E128" s="674">
        <v>0</v>
      </c>
      <c r="F128" s="674">
        <v>0</v>
      </c>
      <c r="G128" s="674">
        <v>0</v>
      </c>
      <c r="H128" s="674">
        <v>0</v>
      </c>
      <c r="I128" s="673">
        <v>0</v>
      </c>
      <c r="J128" s="673">
        <v>67.78135768828453</v>
      </c>
      <c r="K128" s="674">
        <v>65.167522785583373</v>
      </c>
      <c r="L128" s="674">
        <v>0</v>
      </c>
      <c r="M128" s="674">
        <v>66.872343617021272</v>
      </c>
      <c r="N128" s="673">
        <v>67.475123887471668</v>
      </c>
      <c r="O128" s="673">
        <v>0</v>
      </c>
      <c r="P128" s="682">
        <v>0</v>
      </c>
      <c r="Q128" s="99"/>
      <c r="R128" s="99"/>
      <c r="Y128" s="137"/>
      <c r="AD128" s="137"/>
    </row>
    <row r="129" spans="1:30">
      <c r="A129" s="668"/>
      <c r="B129" s="681" t="s">
        <v>779</v>
      </c>
      <c r="C129" s="673">
        <v>0</v>
      </c>
      <c r="D129" s="674">
        <v>0</v>
      </c>
      <c r="E129" s="674">
        <v>0</v>
      </c>
      <c r="F129" s="674">
        <v>0</v>
      </c>
      <c r="G129" s="674">
        <v>0</v>
      </c>
      <c r="H129" s="674">
        <v>0</v>
      </c>
      <c r="I129" s="673">
        <v>0</v>
      </c>
      <c r="J129" s="673">
        <v>67.541665886378667</v>
      </c>
      <c r="K129" s="674">
        <v>65.660013500000005</v>
      </c>
      <c r="L129" s="674">
        <v>0</v>
      </c>
      <c r="M129" s="674">
        <v>66.116998936170219</v>
      </c>
      <c r="N129" s="673">
        <v>67.329497869773533</v>
      </c>
      <c r="O129" s="673">
        <v>0</v>
      </c>
      <c r="P129" s="682">
        <v>0</v>
      </c>
      <c r="Q129" s="99"/>
      <c r="R129" s="99"/>
      <c r="S129" s="142">
        <f t="shared" ref="S129:X129" si="122">C129-C128</f>
        <v>0</v>
      </c>
      <c r="T129" s="142">
        <f t="shared" si="122"/>
        <v>0</v>
      </c>
      <c r="U129" s="142">
        <f t="shared" si="122"/>
        <v>0</v>
      </c>
      <c r="V129" s="142">
        <f t="shared" si="122"/>
        <v>0</v>
      </c>
      <c r="W129" s="142">
        <f t="shared" si="122"/>
        <v>0</v>
      </c>
      <c r="X129" s="142">
        <f t="shared" si="122"/>
        <v>0</v>
      </c>
      <c r="Y129" s="143">
        <f t="shared" ref="Y129:AD129" si="123">I129-I128</f>
        <v>0</v>
      </c>
      <c r="Z129" s="142">
        <f t="shared" si="123"/>
        <v>-0.23969180190586314</v>
      </c>
      <c r="AA129" s="142">
        <f t="shared" si="123"/>
        <v>0.49249071441663261</v>
      </c>
      <c r="AB129" s="142">
        <f t="shared" si="123"/>
        <v>0</v>
      </c>
      <c r="AC129" s="142">
        <f t="shared" si="123"/>
        <v>-0.75534468085105289</v>
      </c>
      <c r="AD129" s="143">
        <f t="shared" si="123"/>
        <v>-0.14562601769813455</v>
      </c>
    </row>
    <row r="130" spans="1:30">
      <c r="A130" s="668"/>
      <c r="B130" s="681" t="s">
        <v>780</v>
      </c>
      <c r="C130" s="673">
        <v>0</v>
      </c>
      <c r="D130" s="674">
        <v>0</v>
      </c>
      <c r="E130" s="674">
        <v>0</v>
      </c>
      <c r="F130" s="674">
        <v>0</v>
      </c>
      <c r="G130" s="674">
        <v>0</v>
      </c>
      <c r="H130" s="674">
        <v>0</v>
      </c>
      <c r="I130" s="673">
        <v>0</v>
      </c>
      <c r="J130" s="673">
        <v>64.037654278555834</v>
      </c>
      <c r="K130" s="674">
        <v>60.763977396280396</v>
      </c>
      <c r="L130" s="674">
        <v>0</v>
      </c>
      <c r="M130" s="674">
        <v>60.637496250000005</v>
      </c>
      <c r="N130" s="673">
        <v>63.753178045059855</v>
      </c>
      <c r="O130" s="673">
        <v>0</v>
      </c>
      <c r="P130" s="682">
        <v>0</v>
      </c>
      <c r="Q130" s="99"/>
      <c r="R130" s="99"/>
      <c r="Y130" s="137"/>
      <c r="AD130" s="137"/>
    </row>
    <row r="131" spans="1:30">
      <c r="A131" s="668"/>
      <c r="B131" s="681" t="s">
        <v>781</v>
      </c>
      <c r="C131" s="673">
        <v>0</v>
      </c>
      <c r="D131" s="674">
        <v>0</v>
      </c>
      <c r="E131" s="674">
        <v>0</v>
      </c>
      <c r="F131" s="674">
        <v>0</v>
      </c>
      <c r="G131" s="674">
        <v>0</v>
      </c>
      <c r="H131" s="674">
        <v>0</v>
      </c>
      <c r="I131" s="673">
        <v>0</v>
      </c>
      <c r="J131" s="673">
        <v>63.847862090575845</v>
      </c>
      <c r="K131" s="674">
        <v>63.488292679245284</v>
      </c>
      <c r="L131" s="674">
        <v>0</v>
      </c>
      <c r="M131" s="674">
        <v>61.578943157894734</v>
      </c>
      <c r="N131" s="673">
        <v>63.810119275662693</v>
      </c>
      <c r="O131" s="673">
        <v>0</v>
      </c>
      <c r="P131" s="682">
        <v>0</v>
      </c>
      <c r="Q131" s="99"/>
      <c r="R131" s="99"/>
      <c r="S131" s="142">
        <f t="shared" ref="S131:X131" si="124">C131-C130</f>
        <v>0</v>
      </c>
      <c r="T131" s="142">
        <f t="shared" si="124"/>
        <v>0</v>
      </c>
      <c r="U131" s="142">
        <f t="shared" si="124"/>
        <v>0</v>
      </c>
      <c r="V131" s="142">
        <f t="shared" si="124"/>
        <v>0</v>
      </c>
      <c r="W131" s="142">
        <f t="shared" si="124"/>
        <v>0</v>
      </c>
      <c r="X131" s="142">
        <f t="shared" si="124"/>
        <v>0</v>
      </c>
      <c r="Y131" s="143">
        <f t="shared" ref="Y131:AD131" si="125">I131-I130</f>
        <v>0</v>
      </c>
      <c r="Z131" s="142">
        <f t="shared" si="125"/>
        <v>-0.18979218797998954</v>
      </c>
      <c r="AA131" s="142">
        <f t="shared" si="125"/>
        <v>2.7243152829648878</v>
      </c>
      <c r="AB131" s="142">
        <f t="shared" si="125"/>
        <v>0</v>
      </c>
      <c r="AC131" s="142">
        <f t="shared" si="125"/>
        <v>0.94144690789472918</v>
      </c>
      <c r="AD131" s="143">
        <f t="shared" si="125"/>
        <v>5.6941230602838289E-2</v>
      </c>
    </row>
    <row r="132" spans="1:30">
      <c r="A132" s="668"/>
      <c r="B132" s="681" t="s">
        <v>782</v>
      </c>
      <c r="C132" s="673">
        <v>0</v>
      </c>
      <c r="D132" s="674">
        <v>0</v>
      </c>
      <c r="E132" s="674">
        <v>0</v>
      </c>
      <c r="F132" s="674">
        <v>0</v>
      </c>
      <c r="G132" s="674">
        <v>0</v>
      </c>
      <c r="H132" s="674">
        <v>0</v>
      </c>
      <c r="I132" s="673">
        <v>0</v>
      </c>
      <c r="J132" s="673">
        <v>66.339704942852904</v>
      </c>
      <c r="K132" s="674">
        <v>63.849852311643836</v>
      </c>
      <c r="L132" s="674">
        <v>0</v>
      </c>
      <c r="M132" s="674">
        <v>64.005747126436788</v>
      </c>
      <c r="N132" s="673">
        <v>66.07376211009985</v>
      </c>
      <c r="O132" s="673">
        <v>0</v>
      </c>
      <c r="P132" s="682">
        <v>0</v>
      </c>
      <c r="Q132" s="99"/>
      <c r="R132" s="99"/>
      <c r="Y132" s="137"/>
      <c r="AD132" s="137"/>
    </row>
    <row r="133" spans="1:30" ht="13.5" thickBot="1">
      <c r="A133" s="668"/>
      <c r="B133" s="681" t="s">
        <v>783</v>
      </c>
      <c r="C133" s="673">
        <v>0</v>
      </c>
      <c r="D133" s="674">
        <v>0</v>
      </c>
      <c r="E133" s="674">
        <v>0</v>
      </c>
      <c r="F133" s="674">
        <v>0</v>
      </c>
      <c r="G133" s="674">
        <v>0</v>
      </c>
      <c r="H133" s="674">
        <v>0</v>
      </c>
      <c r="I133" s="673">
        <v>0</v>
      </c>
      <c r="J133" s="673">
        <v>66.076136168515859</v>
      </c>
      <c r="K133" s="674">
        <v>65.024095248618806</v>
      </c>
      <c r="L133" s="674">
        <v>0</v>
      </c>
      <c r="M133" s="674">
        <v>63.835965608465614</v>
      </c>
      <c r="N133" s="673">
        <v>65.966644619283969</v>
      </c>
      <c r="O133" s="673">
        <v>0</v>
      </c>
      <c r="P133" s="682">
        <v>0</v>
      </c>
      <c r="Q133" s="99"/>
      <c r="R133" s="99"/>
      <c r="S133" s="111">
        <f t="shared" ref="S133:X133" si="126">C133-C132</f>
        <v>0</v>
      </c>
      <c r="T133" s="111">
        <f t="shared" si="126"/>
        <v>0</v>
      </c>
      <c r="U133" s="111">
        <f t="shared" si="126"/>
        <v>0</v>
      </c>
      <c r="V133" s="111">
        <f t="shared" si="126"/>
        <v>0</v>
      </c>
      <c r="W133" s="111">
        <f t="shared" si="126"/>
        <v>0</v>
      </c>
      <c r="X133" s="111">
        <f t="shared" si="126"/>
        <v>0</v>
      </c>
      <c r="Y133" s="168">
        <f t="shared" ref="Y133:AD133" si="127">I133-I132</f>
        <v>0</v>
      </c>
      <c r="Z133" s="111">
        <f t="shared" si="127"/>
        <v>-0.2635687743370454</v>
      </c>
      <c r="AA133" s="111">
        <f t="shared" si="127"/>
        <v>1.1742429369749701</v>
      </c>
      <c r="AB133" s="111">
        <f t="shared" si="127"/>
        <v>0</v>
      </c>
      <c r="AC133" s="111">
        <f t="shared" si="127"/>
        <v>-0.16978151797117391</v>
      </c>
      <c r="AD133" s="168">
        <f t="shared" si="127"/>
        <v>-0.10711749081588096</v>
      </c>
    </row>
    <row r="134" spans="1:30">
      <c r="A134" s="661" t="s">
        <v>407</v>
      </c>
      <c r="B134" s="660" t="s">
        <v>752</v>
      </c>
      <c r="C134" s="657">
        <v>125.20161702127659</v>
      </c>
      <c r="D134" s="658">
        <v>134.38</v>
      </c>
      <c r="E134" s="658">
        <v>137.01961832061068</v>
      </c>
      <c r="F134" s="658">
        <v>133.22175824175824</v>
      </c>
      <c r="G134" s="658">
        <v>140.19714285714284</v>
      </c>
      <c r="H134" s="658">
        <v>137.63523809523809</v>
      </c>
      <c r="I134" s="657">
        <v>133.08137295081968</v>
      </c>
      <c r="J134" s="657">
        <v>72.318227848101259</v>
      </c>
      <c r="K134" s="658">
        <v>0</v>
      </c>
      <c r="L134" s="658">
        <v>0</v>
      </c>
      <c r="M134" s="658">
        <v>0</v>
      </c>
      <c r="N134" s="657">
        <v>72.318227848101259</v>
      </c>
      <c r="O134" s="657">
        <v>0</v>
      </c>
      <c r="P134" s="659">
        <v>0</v>
      </c>
      <c r="Q134" s="99"/>
      <c r="R134" s="99"/>
      <c r="S134" s="136" t="s">
        <v>1038</v>
      </c>
      <c r="Y134" s="137"/>
      <c r="AD134" s="137"/>
    </row>
    <row r="135" spans="1:30">
      <c r="A135" s="668"/>
      <c r="B135" s="681" t="s">
        <v>753</v>
      </c>
      <c r="C135" s="673">
        <v>0</v>
      </c>
      <c r="D135" s="674">
        <v>126.48</v>
      </c>
      <c r="E135" s="674">
        <v>136.15981549815498</v>
      </c>
      <c r="F135" s="674">
        <v>132.9355172413793</v>
      </c>
      <c r="G135" s="674">
        <v>136.5513157894737</v>
      </c>
      <c r="H135" s="674">
        <v>136.28109756097561</v>
      </c>
      <c r="I135" s="673">
        <v>132.5944124423963</v>
      </c>
      <c r="J135" s="673">
        <v>79.700333333333347</v>
      </c>
      <c r="K135" s="674">
        <v>0</v>
      </c>
      <c r="L135" s="674">
        <v>0</v>
      </c>
      <c r="M135" s="674">
        <v>0</v>
      </c>
      <c r="N135" s="673">
        <v>79.700333333333347</v>
      </c>
      <c r="O135" s="673">
        <v>0</v>
      </c>
      <c r="P135" s="682">
        <v>0</v>
      </c>
      <c r="Q135" s="99"/>
      <c r="R135" s="99"/>
      <c r="S135" s="142">
        <f t="shared" ref="S135:X135" si="128">C135-C134</f>
        <v>-125.20161702127659</v>
      </c>
      <c r="T135" s="142">
        <f t="shared" si="128"/>
        <v>-7.8999999999999915</v>
      </c>
      <c r="U135" s="142">
        <f t="shared" si="128"/>
        <v>-0.85980282245569128</v>
      </c>
      <c r="V135" s="142">
        <f t="shared" si="128"/>
        <v>-0.28624100037893641</v>
      </c>
      <c r="W135" s="142">
        <f t="shared" si="128"/>
        <v>-3.6458270676691313</v>
      </c>
      <c r="X135" s="142">
        <f t="shared" si="128"/>
        <v>-1.3541405342624842</v>
      </c>
      <c r="Y135" s="143">
        <f t="shared" ref="Y135:AD135" si="129">I135-I134</f>
        <v>-0.48696050842337968</v>
      </c>
      <c r="Z135" s="142">
        <f t="shared" si="129"/>
        <v>7.3821054852320884</v>
      </c>
      <c r="AA135" s="142">
        <f t="shared" si="129"/>
        <v>0</v>
      </c>
      <c r="AB135" s="142">
        <f t="shared" si="129"/>
        <v>0</v>
      </c>
      <c r="AC135" s="142">
        <f t="shared" si="129"/>
        <v>0</v>
      </c>
      <c r="AD135" s="143">
        <f t="shared" si="129"/>
        <v>7.3821054852320884</v>
      </c>
    </row>
    <row r="136" spans="1:30">
      <c r="A136" s="668"/>
      <c r="B136" s="681" t="s">
        <v>754</v>
      </c>
      <c r="C136" s="673">
        <v>123.23941176470589</v>
      </c>
      <c r="D136" s="674">
        <v>139.36000000000001</v>
      </c>
      <c r="E136" s="674">
        <v>135.64128205128205</v>
      </c>
      <c r="F136" s="674">
        <v>126.91666666666667</v>
      </c>
      <c r="G136" s="674">
        <v>150.57142857142858</v>
      </c>
      <c r="H136" s="674">
        <v>132.81818181818181</v>
      </c>
      <c r="I136" s="673">
        <v>132.16839416058394</v>
      </c>
      <c r="J136" s="673">
        <v>81.859523809523807</v>
      </c>
      <c r="K136" s="674">
        <v>0</v>
      </c>
      <c r="L136" s="674">
        <v>0</v>
      </c>
      <c r="M136" s="674">
        <v>0</v>
      </c>
      <c r="N136" s="673">
        <v>81.859523809523807</v>
      </c>
      <c r="O136" s="673">
        <v>0</v>
      </c>
      <c r="P136" s="682">
        <v>0</v>
      </c>
      <c r="Q136" s="99"/>
      <c r="R136" s="99"/>
      <c r="Y136" s="137"/>
      <c r="AD136" s="137"/>
    </row>
    <row r="137" spans="1:30">
      <c r="A137" s="668"/>
      <c r="B137" s="681" t="s">
        <v>755</v>
      </c>
      <c r="C137" s="673">
        <v>131.43916666666667</v>
      </c>
      <c r="D137" s="674">
        <v>134.5</v>
      </c>
      <c r="E137" s="674">
        <v>143.12071428571431</v>
      </c>
      <c r="F137" s="674">
        <v>133.97863636363638</v>
      </c>
      <c r="G137" s="674">
        <v>135.4</v>
      </c>
      <c r="H137" s="674">
        <v>131.46153846153845</v>
      </c>
      <c r="I137" s="673">
        <v>135.45859756097559</v>
      </c>
      <c r="J137" s="673">
        <v>84.32352941176471</v>
      </c>
      <c r="K137" s="674">
        <v>0</v>
      </c>
      <c r="L137" s="674">
        <v>0</v>
      </c>
      <c r="M137" s="674">
        <v>0</v>
      </c>
      <c r="N137" s="673">
        <v>84.32352941176471</v>
      </c>
      <c r="O137" s="673">
        <v>0</v>
      </c>
      <c r="P137" s="682">
        <v>0</v>
      </c>
      <c r="Q137" s="99"/>
      <c r="R137" s="99"/>
      <c r="S137" s="142">
        <f t="shared" ref="S137:X137" si="130">C137-C136</f>
        <v>8.1997549019607732</v>
      </c>
      <c r="T137" s="176">
        <f t="shared" si="130"/>
        <v>-4.8600000000000136</v>
      </c>
      <c r="U137" s="142">
        <f t="shared" si="130"/>
        <v>7.4794322344322666</v>
      </c>
      <c r="V137" s="142">
        <f t="shared" si="130"/>
        <v>7.0619696969697117</v>
      </c>
      <c r="W137" s="142">
        <f t="shared" si="130"/>
        <v>-15.171428571428578</v>
      </c>
      <c r="X137" s="142">
        <f t="shared" si="130"/>
        <v>-1.3566433566433602</v>
      </c>
      <c r="Y137" s="143">
        <f t="shared" ref="Y137:AD137" si="131">I137-I136</f>
        <v>3.2902034003916469</v>
      </c>
      <c r="Z137" s="142">
        <f t="shared" si="131"/>
        <v>2.4640056022409027</v>
      </c>
      <c r="AA137" s="169">
        <f t="shared" si="131"/>
        <v>0</v>
      </c>
      <c r="AB137" s="169">
        <f t="shared" si="131"/>
        <v>0</v>
      </c>
      <c r="AC137" s="142">
        <f t="shared" si="131"/>
        <v>0</v>
      </c>
      <c r="AD137" s="143">
        <f t="shared" si="131"/>
        <v>2.4640056022409027</v>
      </c>
    </row>
    <row r="138" spans="1:30">
      <c r="A138" s="668"/>
      <c r="B138" s="681" t="s">
        <v>756</v>
      </c>
      <c r="C138" s="673">
        <v>0</v>
      </c>
      <c r="D138" s="674">
        <v>0</v>
      </c>
      <c r="E138" s="674">
        <v>0</v>
      </c>
      <c r="F138" s="674">
        <v>0</v>
      </c>
      <c r="G138" s="674">
        <v>0</v>
      </c>
      <c r="H138" s="674">
        <v>0</v>
      </c>
      <c r="I138" s="673">
        <v>0</v>
      </c>
      <c r="J138" s="673">
        <v>0</v>
      </c>
      <c r="K138" s="674">
        <v>0</v>
      </c>
      <c r="L138" s="674">
        <v>0</v>
      </c>
      <c r="M138" s="674">
        <v>0</v>
      </c>
      <c r="N138" s="673">
        <v>0</v>
      </c>
      <c r="O138" s="673">
        <v>0</v>
      </c>
      <c r="P138" s="682">
        <v>0</v>
      </c>
      <c r="Q138" s="99"/>
      <c r="R138" s="99"/>
      <c r="Y138" s="137"/>
      <c r="AD138" s="137"/>
    </row>
    <row r="139" spans="1:30">
      <c r="A139" s="668"/>
      <c r="B139" s="681" t="s">
        <v>757</v>
      </c>
      <c r="C139" s="673">
        <v>0</v>
      </c>
      <c r="D139" s="674">
        <v>0</v>
      </c>
      <c r="E139" s="674">
        <v>0</v>
      </c>
      <c r="F139" s="674">
        <v>0</v>
      </c>
      <c r="G139" s="674">
        <v>0</v>
      </c>
      <c r="H139" s="674">
        <v>0</v>
      </c>
      <c r="I139" s="673">
        <v>0</v>
      </c>
      <c r="J139" s="673">
        <v>0</v>
      </c>
      <c r="K139" s="674">
        <v>0</v>
      </c>
      <c r="L139" s="674">
        <v>0</v>
      </c>
      <c r="M139" s="674">
        <v>0</v>
      </c>
      <c r="N139" s="673">
        <v>0</v>
      </c>
      <c r="O139" s="673">
        <v>0</v>
      </c>
      <c r="P139" s="682">
        <v>0</v>
      </c>
      <c r="Q139" s="99"/>
      <c r="R139" s="99"/>
      <c r="S139" s="142">
        <f t="shared" ref="S139:X139" si="132">C139-C138</f>
        <v>0</v>
      </c>
      <c r="T139" s="142">
        <f t="shared" si="132"/>
        <v>0</v>
      </c>
      <c r="U139" s="142">
        <f t="shared" si="132"/>
        <v>0</v>
      </c>
      <c r="V139" s="142">
        <f t="shared" si="132"/>
        <v>0</v>
      </c>
      <c r="W139" s="142">
        <f t="shared" si="132"/>
        <v>0</v>
      </c>
      <c r="X139" s="142">
        <f t="shared" si="132"/>
        <v>0</v>
      </c>
      <c r="Y139" s="143">
        <f t="shared" ref="Y139:AD139" si="133">I139-I138</f>
        <v>0</v>
      </c>
      <c r="Z139" s="142">
        <f t="shared" si="133"/>
        <v>0</v>
      </c>
      <c r="AA139" s="142">
        <f t="shared" si="133"/>
        <v>0</v>
      </c>
      <c r="AB139" s="142">
        <f t="shared" si="133"/>
        <v>0</v>
      </c>
      <c r="AC139" s="142">
        <f t="shared" si="133"/>
        <v>0</v>
      </c>
      <c r="AD139" s="143">
        <f t="shared" si="133"/>
        <v>0</v>
      </c>
    </row>
    <row r="140" spans="1:30">
      <c r="A140" s="668"/>
      <c r="B140" s="681" t="s">
        <v>758</v>
      </c>
      <c r="C140" s="673">
        <v>124.95360594795541</v>
      </c>
      <c r="D140" s="674">
        <v>134.87574660633484</v>
      </c>
      <c r="E140" s="674">
        <v>136.84102990033222</v>
      </c>
      <c r="F140" s="674">
        <v>132.48718446601941</v>
      </c>
      <c r="G140" s="674">
        <v>141.92619047619047</v>
      </c>
      <c r="H140" s="674">
        <v>136.91918918918918</v>
      </c>
      <c r="I140" s="673">
        <v>132.96899371069185</v>
      </c>
      <c r="J140" s="673">
        <v>74.321899999999999</v>
      </c>
      <c r="K140" s="674">
        <v>0</v>
      </c>
      <c r="L140" s="674">
        <v>0</v>
      </c>
      <c r="M140" s="674">
        <v>0</v>
      </c>
      <c r="N140" s="673">
        <v>74.321899999999999</v>
      </c>
      <c r="O140" s="673">
        <v>0</v>
      </c>
      <c r="P140" s="682">
        <v>0</v>
      </c>
      <c r="Q140" s="99"/>
      <c r="R140" s="99"/>
      <c r="Y140" s="137"/>
      <c r="AD140" s="137"/>
    </row>
    <row r="141" spans="1:30">
      <c r="A141" s="668"/>
      <c r="B141" s="681" t="s">
        <v>759</v>
      </c>
      <c r="C141" s="673">
        <v>19.293822629969419</v>
      </c>
      <c r="D141" s="674">
        <v>126.85447470817121</v>
      </c>
      <c r="E141" s="674">
        <v>137.09386581469647</v>
      </c>
      <c r="F141" s="674">
        <v>133.1018115942029</v>
      </c>
      <c r="G141" s="674">
        <v>136.41744186046515</v>
      </c>
      <c r="H141" s="674">
        <v>135.62157894736842</v>
      </c>
      <c r="I141" s="673">
        <v>104.73467581998474</v>
      </c>
      <c r="J141" s="673">
        <v>81.372553191489359</v>
      </c>
      <c r="K141" s="674">
        <v>0</v>
      </c>
      <c r="L141" s="674">
        <v>0</v>
      </c>
      <c r="M141" s="674">
        <v>0</v>
      </c>
      <c r="N141" s="673">
        <v>81.372553191489359</v>
      </c>
      <c r="O141" s="673">
        <v>0</v>
      </c>
      <c r="P141" s="682">
        <v>0</v>
      </c>
      <c r="Q141" s="99"/>
      <c r="R141" s="99"/>
      <c r="S141" s="142">
        <f t="shared" ref="S141:X141" si="134">C141-C140</f>
        <v>-105.65978331798598</v>
      </c>
      <c r="T141" s="142">
        <f t="shared" si="134"/>
        <v>-8.0212718981636328</v>
      </c>
      <c r="U141" s="142">
        <f t="shared" si="134"/>
        <v>0.25283591436425468</v>
      </c>
      <c r="V141" s="142">
        <f t="shared" si="134"/>
        <v>0.61462712818348564</v>
      </c>
      <c r="W141" s="142">
        <f t="shared" si="134"/>
        <v>-5.5087486157253238</v>
      </c>
      <c r="X141" s="142">
        <f t="shared" si="134"/>
        <v>-1.2976102418207631</v>
      </c>
      <c r="Y141" s="143">
        <f t="shared" ref="Y141:AD141" si="135">I141-I140</f>
        <v>-28.234317890707104</v>
      </c>
      <c r="Z141" s="142">
        <f t="shared" si="135"/>
        <v>7.05065319148936</v>
      </c>
      <c r="AA141" s="142">
        <f t="shared" si="135"/>
        <v>0</v>
      </c>
      <c r="AB141" s="142">
        <f t="shared" si="135"/>
        <v>0</v>
      </c>
      <c r="AC141" s="142">
        <f t="shared" si="135"/>
        <v>0</v>
      </c>
      <c r="AD141" s="143">
        <f t="shared" si="135"/>
        <v>7.05065319148936</v>
      </c>
    </row>
    <row r="142" spans="1:30">
      <c r="A142" s="668"/>
      <c r="B142" s="681" t="s">
        <v>760</v>
      </c>
      <c r="C142" s="673">
        <v>127.89295760922526</v>
      </c>
      <c r="D142" s="674">
        <v>135.85</v>
      </c>
      <c r="E142" s="674">
        <v>139.8400338810774</v>
      </c>
      <c r="F142" s="674">
        <v>136.28864406779658</v>
      </c>
      <c r="G142" s="674">
        <v>141.19881593110873</v>
      </c>
      <c r="H142" s="674">
        <v>140.57869904596706</v>
      </c>
      <c r="I142" s="673">
        <v>135.1355322707081</v>
      </c>
      <c r="J142" s="673">
        <v>76.378382581648523</v>
      </c>
      <c r="K142" s="674">
        <v>0</v>
      </c>
      <c r="L142" s="674">
        <v>0</v>
      </c>
      <c r="M142" s="674">
        <v>0</v>
      </c>
      <c r="N142" s="673">
        <v>76.378382581648523</v>
      </c>
      <c r="O142" s="673">
        <v>0</v>
      </c>
      <c r="P142" s="682">
        <v>0</v>
      </c>
      <c r="Q142" s="99"/>
      <c r="R142" s="99"/>
      <c r="Y142" s="137"/>
      <c r="AD142" s="137"/>
    </row>
    <row r="143" spans="1:30">
      <c r="A143" s="668"/>
      <c r="B143" s="681" t="s">
        <v>761</v>
      </c>
      <c r="C143" s="673">
        <v>127.17280736036476</v>
      </c>
      <c r="D143" s="674">
        <v>134.22999999999999</v>
      </c>
      <c r="E143" s="674">
        <v>140.2561359985722</v>
      </c>
      <c r="F143" s="674">
        <v>135.2084364141765</v>
      </c>
      <c r="G143" s="674">
        <v>143.86066014669925</v>
      </c>
      <c r="H143" s="674">
        <v>140.82099353796445</v>
      </c>
      <c r="I143" s="673">
        <v>134.73231081519975</v>
      </c>
      <c r="J143" s="673">
        <v>78.603784665579141</v>
      </c>
      <c r="K143" s="674">
        <v>0</v>
      </c>
      <c r="L143" s="674">
        <v>0</v>
      </c>
      <c r="M143" s="674">
        <v>0</v>
      </c>
      <c r="N143" s="673">
        <v>78.603784665579141</v>
      </c>
      <c r="O143" s="673">
        <v>0</v>
      </c>
      <c r="P143" s="682">
        <v>0</v>
      </c>
      <c r="Q143" s="99"/>
      <c r="R143" s="99"/>
      <c r="S143" s="142">
        <f t="shared" ref="S143:X143" si="136">C143-C142</f>
        <v>-0.72015024886050583</v>
      </c>
      <c r="T143" s="142">
        <f t="shared" si="136"/>
        <v>-1.6200000000000045</v>
      </c>
      <c r="U143" s="142">
        <f t="shared" si="136"/>
        <v>0.41610211749480186</v>
      </c>
      <c r="V143" s="142">
        <f t="shared" si="136"/>
        <v>-1.0802076536200786</v>
      </c>
      <c r="W143" s="142">
        <f t="shared" si="136"/>
        <v>2.66184421559052</v>
      </c>
      <c r="X143" s="142">
        <f t="shared" si="136"/>
        <v>0.24229449199739861</v>
      </c>
      <c r="Y143" s="143">
        <f t="shared" ref="Y143:AD143" si="137">I143-I142</f>
        <v>-0.40322145550834421</v>
      </c>
      <c r="Z143" s="142">
        <f t="shared" si="137"/>
        <v>2.2254020839306179</v>
      </c>
      <c r="AA143" s="142">
        <f t="shared" si="137"/>
        <v>0</v>
      </c>
      <c r="AB143" s="142">
        <f t="shared" si="137"/>
        <v>0</v>
      </c>
      <c r="AC143" s="142">
        <f t="shared" si="137"/>
        <v>0</v>
      </c>
      <c r="AD143" s="143">
        <f t="shared" si="137"/>
        <v>2.2254020839306179</v>
      </c>
    </row>
    <row r="144" spans="1:30">
      <c r="A144" s="668"/>
      <c r="B144" s="681" t="s">
        <v>762</v>
      </c>
      <c r="C144" s="673">
        <v>139.13852534562213</v>
      </c>
      <c r="D144" s="674">
        <v>143.65</v>
      </c>
      <c r="E144" s="674">
        <v>142.06451939291739</v>
      </c>
      <c r="F144" s="674">
        <v>138.67292906178488</v>
      </c>
      <c r="G144" s="674">
        <v>148.34116279069767</v>
      </c>
      <c r="H144" s="674">
        <v>144.39815286624204</v>
      </c>
      <c r="I144" s="673">
        <v>141.10806985294116</v>
      </c>
      <c r="J144" s="673">
        <v>76.198195876288679</v>
      </c>
      <c r="K144" s="674">
        <v>0</v>
      </c>
      <c r="L144" s="674">
        <v>0</v>
      </c>
      <c r="M144" s="674">
        <v>0</v>
      </c>
      <c r="N144" s="673">
        <v>76.198195876288679</v>
      </c>
      <c r="O144" s="673">
        <v>0</v>
      </c>
      <c r="P144" s="682">
        <v>0</v>
      </c>
      <c r="Q144" s="99"/>
      <c r="R144" s="99"/>
      <c r="Y144" s="137"/>
      <c r="AD144" s="137"/>
    </row>
    <row r="145" spans="1:32">
      <c r="A145" s="668"/>
      <c r="B145" s="681" t="s">
        <v>763</v>
      </c>
      <c r="C145" s="673">
        <v>138.38230769230771</v>
      </c>
      <c r="D145" s="674">
        <v>138.79</v>
      </c>
      <c r="E145" s="674">
        <v>142.64849462365589</v>
      </c>
      <c r="F145" s="674">
        <v>138.03989417989419</v>
      </c>
      <c r="G145" s="674">
        <v>142.90368421052631</v>
      </c>
      <c r="H145" s="674">
        <v>140.39391812865495</v>
      </c>
      <c r="I145" s="673">
        <v>139.8148167293233</v>
      </c>
      <c r="J145" s="673">
        <v>80.14763285024155</v>
      </c>
      <c r="K145" s="674">
        <v>0</v>
      </c>
      <c r="L145" s="674">
        <v>0</v>
      </c>
      <c r="M145" s="674">
        <v>0</v>
      </c>
      <c r="N145" s="673">
        <v>80.14763285024155</v>
      </c>
      <c r="O145" s="673">
        <v>0</v>
      </c>
      <c r="P145" s="682">
        <v>0</v>
      </c>
      <c r="Q145" s="99"/>
      <c r="R145" s="99"/>
      <c r="S145" s="142">
        <f t="shared" ref="S145:X145" si="138">C145-C144</f>
        <v>-0.75621765331442248</v>
      </c>
      <c r="T145" s="142">
        <f t="shared" si="138"/>
        <v>-4.8600000000000136</v>
      </c>
      <c r="U145" s="142">
        <f t="shared" si="138"/>
        <v>0.58397523073850266</v>
      </c>
      <c r="V145" s="142">
        <f t="shared" si="138"/>
        <v>-0.63303488189069412</v>
      </c>
      <c r="W145" s="142">
        <f t="shared" si="138"/>
        <v>-5.4374785801713585</v>
      </c>
      <c r="X145" s="142">
        <f t="shared" si="138"/>
        <v>-4.0042347375870975</v>
      </c>
      <c r="Y145" s="143">
        <f t="shared" ref="Y145:AD145" si="139">I145-I144</f>
        <v>-1.293253123617859</v>
      </c>
      <c r="Z145" s="142">
        <f t="shared" si="139"/>
        <v>3.9494369739528707</v>
      </c>
      <c r="AA145" s="142">
        <f t="shared" si="139"/>
        <v>0</v>
      </c>
      <c r="AB145" s="142">
        <f t="shared" si="139"/>
        <v>0</v>
      </c>
      <c r="AC145" s="142">
        <f t="shared" si="139"/>
        <v>0</v>
      </c>
      <c r="AD145" s="143">
        <f t="shared" si="139"/>
        <v>3.9494369739528707</v>
      </c>
    </row>
    <row r="146" spans="1:32">
      <c r="A146" s="668"/>
      <c r="B146" s="681" t="s">
        <v>764</v>
      </c>
      <c r="C146" s="673">
        <v>0</v>
      </c>
      <c r="D146" s="674">
        <v>0</v>
      </c>
      <c r="E146" s="674">
        <v>0</v>
      </c>
      <c r="F146" s="674">
        <v>0</v>
      </c>
      <c r="G146" s="674">
        <v>0</v>
      </c>
      <c r="H146" s="674">
        <v>0</v>
      </c>
      <c r="I146" s="673">
        <v>0</v>
      </c>
      <c r="J146" s="673">
        <v>0</v>
      </c>
      <c r="K146" s="674">
        <v>0</v>
      </c>
      <c r="L146" s="674">
        <v>0</v>
      </c>
      <c r="M146" s="674">
        <v>0</v>
      </c>
      <c r="N146" s="673">
        <v>0</v>
      </c>
      <c r="O146" s="673">
        <v>0</v>
      </c>
      <c r="P146" s="682">
        <v>0</v>
      </c>
      <c r="Q146" s="99"/>
      <c r="R146" s="99"/>
      <c r="Y146" s="137"/>
      <c r="AD146" s="137"/>
    </row>
    <row r="147" spans="1:32">
      <c r="A147" s="668"/>
      <c r="B147" s="681" t="s">
        <v>765</v>
      </c>
      <c r="C147" s="673">
        <v>0</v>
      </c>
      <c r="D147" s="674">
        <v>0</v>
      </c>
      <c r="E147" s="674">
        <v>0</v>
      </c>
      <c r="F147" s="674">
        <v>0</v>
      </c>
      <c r="G147" s="674">
        <v>0</v>
      </c>
      <c r="H147" s="674">
        <v>0</v>
      </c>
      <c r="I147" s="673">
        <v>0</v>
      </c>
      <c r="J147" s="673">
        <v>0</v>
      </c>
      <c r="K147" s="674">
        <v>0</v>
      </c>
      <c r="L147" s="674">
        <v>0</v>
      </c>
      <c r="M147" s="674">
        <v>0</v>
      </c>
      <c r="N147" s="673">
        <v>0</v>
      </c>
      <c r="O147" s="673">
        <v>0</v>
      </c>
      <c r="P147" s="682">
        <v>0</v>
      </c>
      <c r="Q147" s="99"/>
      <c r="R147" s="99"/>
      <c r="S147" s="142">
        <f t="shared" ref="S147:X147" si="140">C147-C146</f>
        <v>0</v>
      </c>
      <c r="T147" s="142">
        <f t="shared" si="140"/>
        <v>0</v>
      </c>
      <c r="U147" s="142">
        <f t="shared" si="140"/>
        <v>0</v>
      </c>
      <c r="V147" s="142">
        <f t="shared" si="140"/>
        <v>0</v>
      </c>
      <c r="W147" s="142">
        <f t="shared" si="140"/>
        <v>0</v>
      </c>
      <c r="X147" s="142">
        <f t="shared" si="140"/>
        <v>0</v>
      </c>
      <c r="Y147" s="143">
        <f t="shared" ref="Y147:AD147" si="141">I147-I146</f>
        <v>0</v>
      </c>
      <c r="Z147" s="142">
        <f t="shared" si="141"/>
        <v>0</v>
      </c>
      <c r="AA147" s="142">
        <f t="shared" si="141"/>
        <v>0</v>
      </c>
      <c r="AB147" s="142">
        <f t="shared" si="141"/>
        <v>0</v>
      </c>
      <c r="AC147" s="142">
        <f t="shared" si="141"/>
        <v>0</v>
      </c>
      <c r="AD147" s="143">
        <f t="shared" si="141"/>
        <v>0</v>
      </c>
    </row>
    <row r="148" spans="1:32">
      <c r="A148" s="668"/>
      <c r="B148" s="681" t="s">
        <v>766</v>
      </c>
      <c r="C148" s="673">
        <v>128.9682902467685</v>
      </c>
      <c r="D148" s="674">
        <v>136.75289389067524</v>
      </c>
      <c r="E148" s="674">
        <v>140.04310036945813</v>
      </c>
      <c r="F148" s="674">
        <v>136.58591440798858</v>
      </c>
      <c r="G148" s="674">
        <v>141.8039802955665</v>
      </c>
      <c r="H148" s="674">
        <v>141.0364503816794</v>
      </c>
      <c r="I148" s="673">
        <v>135.74536952747405</v>
      </c>
      <c r="J148" s="673">
        <v>76.336618876941458</v>
      </c>
      <c r="K148" s="674">
        <v>0</v>
      </c>
      <c r="L148" s="674">
        <v>0</v>
      </c>
      <c r="M148" s="674">
        <v>0</v>
      </c>
      <c r="N148" s="673">
        <v>76.336618876941458</v>
      </c>
      <c r="O148" s="673">
        <v>0</v>
      </c>
      <c r="P148" s="682">
        <v>0</v>
      </c>
      <c r="Q148" s="99"/>
      <c r="R148" s="99"/>
      <c r="Y148" s="137"/>
      <c r="AD148" s="137"/>
    </row>
    <row r="149" spans="1:32">
      <c r="A149" s="668"/>
      <c r="B149" s="681" t="s">
        <v>767</v>
      </c>
      <c r="C149" s="673">
        <v>128.28438462666864</v>
      </c>
      <c r="D149" s="674">
        <v>134.82401452784501</v>
      </c>
      <c r="E149" s="674">
        <v>140.47281123194287</v>
      </c>
      <c r="F149" s="674">
        <v>135.53714987714989</v>
      </c>
      <c r="G149" s="674">
        <v>143.77930648769572</v>
      </c>
      <c r="H149" s="674">
        <v>140.76916252661462</v>
      </c>
      <c r="I149" s="673">
        <v>135.25728764197652</v>
      </c>
      <c r="J149" s="673">
        <v>78.993512195121966</v>
      </c>
      <c r="K149" s="674">
        <v>0</v>
      </c>
      <c r="L149" s="674">
        <v>0</v>
      </c>
      <c r="M149" s="674">
        <v>0</v>
      </c>
      <c r="N149" s="673">
        <v>78.993512195121966</v>
      </c>
      <c r="O149" s="673">
        <v>0</v>
      </c>
      <c r="P149" s="682">
        <v>0</v>
      </c>
      <c r="Q149" s="99"/>
      <c r="R149" s="99"/>
      <c r="S149" s="142">
        <f t="shared" ref="S149:X149" si="142">C149-C148</f>
        <v>-0.68390562009986411</v>
      </c>
      <c r="T149" s="142">
        <f t="shared" si="142"/>
        <v>-1.9288793628302301</v>
      </c>
      <c r="U149" s="142">
        <f t="shared" si="142"/>
        <v>0.42971086248473966</v>
      </c>
      <c r="V149" s="142">
        <f t="shared" si="142"/>
        <v>-1.0487645308386959</v>
      </c>
      <c r="W149" s="142">
        <f t="shared" si="142"/>
        <v>1.9753261921292165</v>
      </c>
      <c r="X149" s="142">
        <f t="shared" si="142"/>
        <v>-0.26728785506477948</v>
      </c>
      <c r="Y149" s="143">
        <f t="shared" ref="Y149:AD149" si="143">I149-I148</f>
        <v>-0.48808188549753595</v>
      </c>
      <c r="Z149" s="142">
        <f t="shared" si="143"/>
        <v>2.6568933181805079</v>
      </c>
      <c r="AA149" s="142">
        <f t="shared" si="143"/>
        <v>0</v>
      </c>
      <c r="AB149" s="142">
        <f t="shared" si="143"/>
        <v>0</v>
      </c>
      <c r="AC149" s="142">
        <f t="shared" si="143"/>
        <v>0</v>
      </c>
      <c r="AD149" s="143">
        <f t="shared" si="143"/>
        <v>2.6568933181805079</v>
      </c>
    </row>
    <row r="150" spans="1:32">
      <c r="A150" s="668"/>
      <c r="B150" s="681" t="s">
        <v>768</v>
      </c>
      <c r="C150" s="673">
        <v>94.200775918278637</v>
      </c>
      <c r="D150" s="674">
        <v>106.94999999999999</v>
      </c>
      <c r="E150" s="674">
        <v>101.63687635574838</v>
      </c>
      <c r="F150" s="674">
        <v>97.692533232054686</v>
      </c>
      <c r="G150" s="674">
        <v>100.56903881700556</v>
      </c>
      <c r="H150" s="674">
        <v>105.74334733893558</v>
      </c>
      <c r="I150" s="673">
        <v>99.257290166251607</v>
      </c>
      <c r="J150" s="673">
        <v>61.113524096385547</v>
      </c>
      <c r="K150" s="674">
        <v>0</v>
      </c>
      <c r="L150" s="674">
        <v>0</v>
      </c>
      <c r="M150" s="674">
        <v>0</v>
      </c>
      <c r="N150" s="673">
        <v>61.113524096385547</v>
      </c>
      <c r="O150" s="673">
        <v>0</v>
      </c>
      <c r="P150" s="682">
        <v>0</v>
      </c>
      <c r="Q150" s="99"/>
      <c r="R150" s="99"/>
      <c r="Y150" s="137"/>
      <c r="AD150" s="137"/>
    </row>
    <row r="151" spans="1:32">
      <c r="A151" s="668"/>
      <c r="B151" s="681" t="s">
        <v>769</v>
      </c>
      <c r="C151" s="673">
        <v>95.199009821607532</v>
      </c>
      <c r="D151" s="674">
        <v>104.65</v>
      </c>
      <c r="E151" s="674">
        <v>102.21317286245353</v>
      </c>
      <c r="F151" s="674">
        <v>99.17085185185185</v>
      </c>
      <c r="G151" s="674">
        <v>100.92299003322259</v>
      </c>
      <c r="H151" s="674">
        <v>107.77824022346368</v>
      </c>
      <c r="I151" s="673">
        <v>99.860040842373976</v>
      </c>
      <c r="J151" s="673">
        <v>62.694560439560441</v>
      </c>
      <c r="K151" s="674">
        <v>0</v>
      </c>
      <c r="L151" s="674">
        <v>0</v>
      </c>
      <c r="M151" s="674">
        <v>0</v>
      </c>
      <c r="N151" s="673">
        <v>62.694560439560441</v>
      </c>
      <c r="O151" s="673">
        <v>0</v>
      </c>
      <c r="P151" s="682">
        <v>0</v>
      </c>
      <c r="Q151" s="99"/>
      <c r="R151" s="99"/>
      <c r="S151" s="142">
        <f t="shared" ref="S151:X151" si="144">C151-C150</f>
        <v>0.99823390332889517</v>
      </c>
      <c r="T151" s="142">
        <f t="shared" si="144"/>
        <v>-2.2999999999999829</v>
      </c>
      <c r="U151" s="142">
        <f t="shared" si="144"/>
        <v>0.5762965067051482</v>
      </c>
      <c r="V151" s="142">
        <f t="shared" si="144"/>
        <v>1.4783186197971645</v>
      </c>
      <c r="W151" s="142">
        <f t="shared" si="144"/>
        <v>0.35395121621702685</v>
      </c>
      <c r="X151" s="142">
        <f t="shared" si="144"/>
        <v>2.0348928845281051</v>
      </c>
      <c r="Y151" s="143">
        <f t="shared" ref="Y151:AD151" si="145">I151-I150</f>
        <v>0.6027506761223691</v>
      </c>
      <c r="Z151" s="142">
        <f t="shared" si="145"/>
        <v>1.5810363431748939</v>
      </c>
      <c r="AA151" s="142">
        <f t="shared" si="145"/>
        <v>0</v>
      </c>
      <c r="AB151" s="142">
        <f t="shared" si="145"/>
        <v>0</v>
      </c>
      <c r="AC151" s="142">
        <f t="shared" si="145"/>
        <v>0</v>
      </c>
      <c r="AD151" s="143">
        <f t="shared" si="145"/>
        <v>1.5810363431748939</v>
      </c>
    </row>
    <row r="152" spans="1:32">
      <c r="A152" s="668"/>
      <c r="B152" s="681" t="s">
        <v>770</v>
      </c>
      <c r="C152" s="673">
        <v>95.384547118023789</v>
      </c>
      <c r="D152" s="674">
        <v>103.31000000000002</v>
      </c>
      <c r="E152" s="674">
        <v>91.753873466752751</v>
      </c>
      <c r="F152" s="674">
        <v>81.743448979591832</v>
      </c>
      <c r="G152" s="674">
        <v>90.236621004566203</v>
      </c>
      <c r="H152" s="674">
        <v>95.285837563451778</v>
      </c>
      <c r="I152" s="673">
        <v>91.116906491148399</v>
      </c>
      <c r="J152" s="673">
        <v>60.47321285140562</v>
      </c>
      <c r="K152" s="674">
        <v>0</v>
      </c>
      <c r="L152" s="674">
        <v>0</v>
      </c>
      <c r="M152" s="674">
        <v>0</v>
      </c>
      <c r="N152" s="673">
        <v>60.47321285140562</v>
      </c>
      <c r="O152" s="673">
        <v>0</v>
      </c>
      <c r="P152" s="682">
        <v>0</v>
      </c>
      <c r="Q152" s="99"/>
      <c r="R152" s="99"/>
      <c r="Y152" s="137"/>
      <c r="AD152" s="137"/>
    </row>
    <row r="153" spans="1:32">
      <c r="A153" s="668"/>
      <c r="B153" s="681" t="s">
        <v>771</v>
      </c>
      <c r="C153" s="673">
        <v>97.25033666969972</v>
      </c>
      <c r="D153" s="674">
        <v>100.15</v>
      </c>
      <c r="E153" s="674">
        <v>90.561827565270178</v>
      </c>
      <c r="F153" s="674">
        <v>86.291691842900292</v>
      </c>
      <c r="G153" s="674">
        <v>91.420772200772205</v>
      </c>
      <c r="H153" s="674">
        <v>96.248739946380695</v>
      </c>
      <c r="I153" s="673">
        <v>92.157062047796543</v>
      </c>
      <c r="J153" s="673">
        <v>59.678504983388713</v>
      </c>
      <c r="K153" s="674">
        <v>0</v>
      </c>
      <c r="L153" s="674">
        <v>0</v>
      </c>
      <c r="M153" s="674">
        <v>0</v>
      </c>
      <c r="N153" s="673">
        <v>59.678504983388713</v>
      </c>
      <c r="O153" s="673">
        <v>0</v>
      </c>
      <c r="P153" s="682">
        <v>0</v>
      </c>
      <c r="Q153" s="99"/>
      <c r="R153" s="99"/>
      <c r="S153" s="142">
        <f t="shared" ref="S153:X153" si="146">C153-C152</f>
        <v>1.8657895516759311</v>
      </c>
      <c r="T153" s="142">
        <f t="shared" si="146"/>
        <v>-3.1600000000000108</v>
      </c>
      <c r="U153" s="142">
        <f t="shared" si="146"/>
        <v>-1.1920459014825724</v>
      </c>
      <c r="V153" s="142">
        <f t="shared" si="146"/>
        <v>4.5482428633084595</v>
      </c>
      <c r="W153" s="142">
        <f t="shared" si="146"/>
        <v>1.1841511962060025</v>
      </c>
      <c r="X153" s="142">
        <f t="shared" si="146"/>
        <v>0.96290238292891672</v>
      </c>
      <c r="Y153" s="143">
        <f t="shared" ref="Y153:AD153" si="147">I153-I152</f>
        <v>1.0401555566481449</v>
      </c>
      <c r="Z153" s="142">
        <f t="shared" si="147"/>
        <v>-0.79470786801690707</v>
      </c>
      <c r="AA153" s="142">
        <f t="shared" si="147"/>
        <v>0</v>
      </c>
      <c r="AB153" s="142">
        <f t="shared" si="147"/>
        <v>0</v>
      </c>
      <c r="AC153" s="142">
        <f t="shared" si="147"/>
        <v>0</v>
      </c>
      <c r="AD153" s="143">
        <f t="shared" si="147"/>
        <v>-0.79470786801690707</v>
      </c>
    </row>
    <row r="154" spans="1:32">
      <c r="A154" s="668"/>
      <c r="B154" s="681" t="s">
        <v>772</v>
      </c>
      <c r="C154" s="673">
        <v>0</v>
      </c>
      <c r="D154" s="674">
        <v>0</v>
      </c>
      <c r="E154" s="674">
        <v>0</v>
      </c>
      <c r="F154" s="674">
        <v>0</v>
      </c>
      <c r="G154" s="674">
        <v>0</v>
      </c>
      <c r="H154" s="674">
        <v>0</v>
      </c>
      <c r="I154" s="673">
        <v>0</v>
      </c>
      <c r="J154" s="673">
        <v>0</v>
      </c>
      <c r="K154" s="674">
        <v>0</v>
      </c>
      <c r="L154" s="674">
        <v>0</v>
      </c>
      <c r="M154" s="674">
        <v>0</v>
      </c>
      <c r="N154" s="673">
        <v>0</v>
      </c>
      <c r="O154" s="673">
        <v>0</v>
      </c>
      <c r="P154" s="682">
        <v>0</v>
      </c>
      <c r="Q154" s="99"/>
      <c r="R154" s="99"/>
      <c r="Y154" s="137"/>
      <c r="AD154" s="137"/>
    </row>
    <row r="155" spans="1:32">
      <c r="A155" s="668"/>
      <c r="B155" s="681" t="s">
        <v>773</v>
      </c>
      <c r="C155" s="673">
        <v>0</v>
      </c>
      <c r="D155" s="674">
        <v>0</v>
      </c>
      <c r="E155" s="674">
        <v>0</v>
      </c>
      <c r="F155" s="674">
        <v>0</v>
      </c>
      <c r="G155" s="674">
        <v>0</v>
      </c>
      <c r="H155" s="674">
        <v>0</v>
      </c>
      <c r="I155" s="673">
        <v>0</v>
      </c>
      <c r="J155" s="673">
        <v>0</v>
      </c>
      <c r="K155" s="674">
        <v>0</v>
      </c>
      <c r="L155" s="674">
        <v>0</v>
      </c>
      <c r="M155" s="674">
        <v>0</v>
      </c>
      <c r="N155" s="673">
        <v>0</v>
      </c>
      <c r="O155" s="673">
        <v>0</v>
      </c>
      <c r="P155" s="682">
        <v>0</v>
      </c>
      <c r="Q155" s="99"/>
      <c r="R155" s="99"/>
      <c r="S155" s="142">
        <f t="shared" ref="S155:X155" si="148">C155-C154</f>
        <v>0</v>
      </c>
      <c r="T155" s="142">
        <f t="shared" si="148"/>
        <v>0</v>
      </c>
      <c r="U155" s="142">
        <f t="shared" si="148"/>
        <v>0</v>
      </c>
      <c r="V155" s="142">
        <f t="shared" si="148"/>
        <v>0</v>
      </c>
      <c r="W155" s="142">
        <f t="shared" si="148"/>
        <v>0</v>
      </c>
      <c r="X155" s="142">
        <f t="shared" si="148"/>
        <v>0</v>
      </c>
      <c r="Y155" s="143">
        <f t="shared" ref="Y155:AD155" si="149">I155-I154</f>
        <v>0</v>
      </c>
      <c r="Z155" s="142">
        <f t="shared" si="149"/>
        <v>0</v>
      </c>
      <c r="AA155" s="142">
        <f t="shared" si="149"/>
        <v>0</v>
      </c>
      <c r="AB155" s="142">
        <f t="shared" si="149"/>
        <v>0</v>
      </c>
      <c r="AC155" s="142">
        <f t="shared" si="149"/>
        <v>0</v>
      </c>
      <c r="AD155" s="143">
        <f t="shared" si="149"/>
        <v>0</v>
      </c>
    </row>
    <row r="156" spans="1:32">
      <c r="A156" s="668"/>
      <c r="B156" s="681" t="s">
        <v>774</v>
      </c>
      <c r="C156" s="673">
        <v>94.428008429926237</v>
      </c>
      <c r="D156" s="674">
        <v>106.52599455040873</v>
      </c>
      <c r="E156" s="674">
        <v>99.324373111782478</v>
      </c>
      <c r="F156" s="674">
        <v>93.366460005535572</v>
      </c>
      <c r="G156" s="674">
        <v>97.591671052631582</v>
      </c>
      <c r="H156" s="674">
        <v>102.02470216606498</v>
      </c>
      <c r="I156" s="673">
        <v>97.395351191403179</v>
      </c>
      <c r="J156" s="673">
        <v>60.839104991394144</v>
      </c>
      <c r="K156" s="674">
        <v>0</v>
      </c>
      <c r="L156" s="674">
        <v>0</v>
      </c>
      <c r="M156" s="674">
        <v>0</v>
      </c>
      <c r="N156" s="673">
        <v>60.839104991394144</v>
      </c>
      <c r="O156" s="673">
        <v>0</v>
      </c>
      <c r="P156" s="682">
        <v>0</v>
      </c>
      <c r="Q156" s="99"/>
      <c r="R156" s="99"/>
      <c r="Y156" s="137"/>
      <c r="AD156" s="137"/>
    </row>
    <row r="157" spans="1:32">
      <c r="A157" s="668"/>
      <c r="B157" s="681" t="s">
        <v>775</v>
      </c>
      <c r="C157" s="673">
        <v>95.569313403416558</v>
      </c>
      <c r="D157" s="674">
        <v>104.06955193482689</v>
      </c>
      <c r="E157" s="674">
        <v>99.482311085811858</v>
      </c>
      <c r="F157" s="674">
        <v>95.707812076902229</v>
      </c>
      <c r="G157" s="674">
        <v>98.064599303135878</v>
      </c>
      <c r="H157" s="674">
        <v>103.82920110192838</v>
      </c>
      <c r="I157" s="673">
        <v>98.123434333448671</v>
      </c>
      <c r="J157" s="673">
        <v>61.329398496240607</v>
      </c>
      <c r="K157" s="674">
        <v>0</v>
      </c>
      <c r="L157" s="674">
        <v>0</v>
      </c>
      <c r="M157" s="674">
        <v>0</v>
      </c>
      <c r="N157" s="673">
        <v>61.329398496240607</v>
      </c>
      <c r="O157" s="673">
        <v>0</v>
      </c>
      <c r="P157" s="682">
        <v>0</v>
      </c>
      <c r="Q157" s="99"/>
      <c r="R157" s="99"/>
      <c r="S157" s="142">
        <f t="shared" ref="S157:X157" si="150">C157-C156</f>
        <v>1.1413049734903211</v>
      </c>
      <c r="T157" s="142">
        <f t="shared" si="150"/>
        <v>-2.4564426155818353</v>
      </c>
      <c r="U157" s="142">
        <f t="shared" si="150"/>
        <v>0.15793797402938026</v>
      </c>
      <c r="V157" s="142">
        <f t="shared" si="150"/>
        <v>2.3413520713666571</v>
      </c>
      <c r="W157" s="142">
        <f t="shared" si="150"/>
        <v>0.47292825050429599</v>
      </c>
      <c r="X157" s="142">
        <f t="shared" si="150"/>
        <v>1.8044989358633927</v>
      </c>
      <c r="Y157" s="143">
        <f t="shared" ref="Y157:AD157" si="151">I157-I156</f>
        <v>0.72808314204549163</v>
      </c>
      <c r="Z157" s="142">
        <f t="shared" si="151"/>
        <v>0.49029350484646272</v>
      </c>
      <c r="AA157" s="142">
        <f t="shared" si="151"/>
        <v>0</v>
      </c>
      <c r="AB157" s="142">
        <f t="shared" si="151"/>
        <v>0</v>
      </c>
      <c r="AC157" s="142">
        <f t="shared" si="151"/>
        <v>0</v>
      </c>
      <c r="AD157" s="143">
        <f t="shared" si="151"/>
        <v>0.49029350484646272</v>
      </c>
    </row>
    <row r="158" spans="1:32">
      <c r="A158" s="668"/>
      <c r="B158" s="681" t="s">
        <v>776</v>
      </c>
      <c r="C158" s="673">
        <v>144.90727272727273</v>
      </c>
      <c r="D158" s="674">
        <v>135.85</v>
      </c>
      <c r="E158" s="674">
        <v>146.4</v>
      </c>
      <c r="F158" s="674">
        <v>129.66999999999999</v>
      </c>
      <c r="G158" s="674">
        <v>131.33000000000001</v>
      </c>
      <c r="H158" s="674">
        <v>154</v>
      </c>
      <c r="I158" s="673">
        <v>141.10634146341462</v>
      </c>
      <c r="J158" s="673">
        <v>68.116470588235302</v>
      </c>
      <c r="K158" s="674">
        <v>0</v>
      </c>
      <c r="L158" s="674">
        <v>0</v>
      </c>
      <c r="M158" s="674">
        <v>0</v>
      </c>
      <c r="N158" s="673">
        <v>68.116470588235302</v>
      </c>
      <c r="O158" s="673">
        <v>0</v>
      </c>
      <c r="P158" s="682">
        <v>0</v>
      </c>
      <c r="Q158" s="99"/>
      <c r="R158" s="99"/>
      <c r="Y158" s="137"/>
      <c r="AD158" s="137"/>
    </row>
    <row r="159" spans="1:32">
      <c r="A159" s="668"/>
      <c r="B159" s="681" t="s">
        <v>777</v>
      </c>
      <c r="C159" s="673">
        <v>167.25</v>
      </c>
      <c r="D159" s="674">
        <v>137.93</v>
      </c>
      <c r="E159" s="674">
        <v>140.80000000000001</v>
      </c>
      <c r="F159" s="674">
        <v>148.66666666666666</v>
      </c>
      <c r="G159" s="674">
        <v>130.2525</v>
      </c>
      <c r="H159" s="674">
        <v>134.5</v>
      </c>
      <c r="I159" s="673">
        <v>144.0704761904762</v>
      </c>
      <c r="J159" s="673">
        <v>66.988095238095241</v>
      </c>
      <c r="K159" s="674">
        <v>0</v>
      </c>
      <c r="L159" s="674">
        <v>0</v>
      </c>
      <c r="M159" s="674">
        <v>0</v>
      </c>
      <c r="N159" s="673">
        <v>66.988095238095241</v>
      </c>
      <c r="O159" s="673">
        <v>0</v>
      </c>
      <c r="P159" s="682">
        <v>0</v>
      </c>
      <c r="Q159" s="99"/>
      <c r="R159" s="99"/>
      <c r="S159" s="142">
        <f t="shared" ref="S159:X159" si="152">C159-C158</f>
        <v>22.342727272727274</v>
      </c>
      <c r="T159" s="142">
        <f t="shared" si="152"/>
        <v>2.0800000000000125</v>
      </c>
      <c r="U159" s="142">
        <f t="shared" si="152"/>
        <v>-5.5999999999999943</v>
      </c>
      <c r="V159" s="142">
        <f t="shared" si="152"/>
        <v>18.99666666666667</v>
      </c>
      <c r="W159" s="169">
        <f t="shared" si="152"/>
        <v>-1.0775000000000148</v>
      </c>
      <c r="X159" s="169">
        <f t="shared" si="152"/>
        <v>-19.5</v>
      </c>
      <c r="Y159" s="143">
        <f t="shared" ref="Y159:AD159" si="153">I159-I158</f>
        <v>2.9641347270615768</v>
      </c>
      <c r="Z159" s="169">
        <f t="shared" si="153"/>
        <v>-1.1283753501400611</v>
      </c>
      <c r="AA159" s="142">
        <f t="shared" si="153"/>
        <v>0</v>
      </c>
      <c r="AB159" s="142">
        <f t="shared" si="153"/>
        <v>0</v>
      </c>
      <c r="AC159" s="142">
        <f t="shared" si="153"/>
        <v>0</v>
      </c>
      <c r="AD159" s="143">
        <f t="shared" si="153"/>
        <v>-1.1283753501400611</v>
      </c>
      <c r="AF159" s="67" t="s">
        <v>784</v>
      </c>
    </row>
    <row r="160" spans="1:32">
      <c r="A160" s="668"/>
      <c r="B160" s="681" t="s">
        <v>778</v>
      </c>
      <c r="C160" s="673">
        <v>113.73392977349224</v>
      </c>
      <c r="D160" s="674">
        <v>124.80766442560655</v>
      </c>
      <c r="E160" s="674">
        <v>122.53252580989675</v>
      </c>
      <c r="F160" s="674">
        <v>118.91966003739589</v>
      </c>
      <c r="G160" s="674">
        <v>126.57039867109636</v>
      </c>
      <c r="H160" s="674">
        <v>127.59534196891192</v>
      </c>
      <c r="I160" s="673">
        <v>119.83445979180965</v>
      </c>
      <c r="J160" s="673">
        <v>71.265777988614801</v>
      </c>
      <c r="K160" s="674">
        <v>0</v>
      </c>
      <c r="L160" s="674">
        <v>0</v>
      </c>
      <c r="M160" s="674">
        <v>0</v>
      </c>
      <c r="N160" s="673">
        <v>71.265777988614801</v>
      </c>
      <c r="O160" s="673">
        <v>0</v>
      </c>
      <c r="P160" s="682">
        <v>0</v>
      </c>
      <c r="Q160" s="99"/>
      <c r="R160" s="99"/>
      <c r="Y160" s="137"/>
      <c r="AD160" s="137"/>
    </row>
    <row r="161" spans="1:32">
      <c r="A161" s="668"/>
      <c r="B161" s="681" t="s">
        <v>779</v>
      </c>
      <c r="C161" s="673">
        <v>112.84061725067386</v>
      </c>
      <c r="D161" s="674">
        <v>122.2414651022864</v>
      </c>
      <c r="E161" s="674">
        <v>121.97097121023637</v>
      </c>
      <c r="F161" s="674">
        <v>118.37043373493975</v>
      </c>
      <c r="G161" s="674">
        <v>125.94143347050753</v>
      </c>
      <c r="H161" s="674">
        <v>129.01800589390962</v>
      </c>
      <c r="I161" s="673">
        <v>119.07184679538445</v>
      </c>
      <c r="J161" s="673">
        <v>73.082892960462885</v>
      </c>
      <c r="K161" s="674">
        <v>0</v>
      </c>
      <c r="L161" s="674">
        <v>0</v>
      </c>
      <c r="M161" s="674">
        <v>0</v>
      </c>
      <c r="N161" s="673">
        <v>73.082892960462885</v>
      </c>
      <c r="O161" s="673">
        <v>0</v>
      </c>
      <c r="P161" s="682">
        <v>0</v>
      </c>
      <c r="Q161" s="99"/>
      <c r="R161" s="99"/>
      <c r="S161" s="142">
        <f t="shared" ref="S161:X161" si="154">C161-C160</f>
        <v>-0.89331252281837692</v>
      </c>
      <c r="T161" s="142">
        <f t="shared" si="154"/>
        <v>-2.5661993233201486</v>
      </c>
      <c r="U161" s="142">
        <f t="shared" si="154"/>
        <v>-0.56155459966038279</v>
      </c>
      <c r="V161" s="142">
        <f t="shared" si="154"/>
        <v>-0.54922630245613391</v>
      </c>
      <c r="W161" s="142">
        <f t="shared" si="154"/>
        <v>-0.62896520058882288</v>
      </c>
      <c r="X161" s="142">
        <f t="shared" si="154"/>
        <v>1.4226639249976927</v>
      </c>
      <c r="Y161" s="143">
        <f t="shared" ref="Y161:AD161" si="155">I161-I160</f>
        <v>-0.76261299642520441</v>
      </c>
      <c r="Z161" s="142">
        <f t="shared" si="155"/>
        <v>1.8171149718480848</v>
      </c>
      <c r="AA161" s="142">
        <f t="shared" si="155"/>
        <v>0</v>
      </c>
      <c r="AB161" s="142">
        <f t="shared" si="155"/>
        <v>0</v>
      </c>
      <c r="AC161" s="142">
        <f t="shared" si="155"/>
        <v>0</v>
      </c>
      <c r="AD161" s="143">
        <f t="shared" si="155"/>
        <v>1.8171149718480848</v>
      </c>
    </row>
    <row r="162" spans="1:32">
      <c r="A162" s="668"/>
      <c r="B162" s="681" t="s">
        <v>780</v>
      </c>
      <c r="C162" s="673">
        <v>111.93736220472441</v>
      </c>
      <c r="D162" s="674">
        <v>127.93647191011236</v>
      </c>
      <c r="E162" s="674">
        <v>106.2177991746905</v>
      </c>
      <c r="F162" s="674">
        <v>99.760340041637747</v>
      </c>
      <c r="G162" s="674">
        <v>107.60628205128207</v>
      </c>
      <c r="H162" s="674">
        <v>109.74044483985763</v>
      </c>
      <c r="I162" s="673">
        <v>108.14396785235897</v>
      </c>
      <c r="J162" s="673">
        <v>68.015797413793109</v>
      </c>
      <c r="K162" s="674">
        <v>0</v>
      </c>
      <c r="L162" s="674">
        <v>0</v>
      </c>
      <c r="M162" s="674">
        <v>0</v>
      </c>
      <c r="N162" s="673">
        <v>68.015797413793109</v>
      </c>
      <c r="O162" s="673">
        <v>0</v>
      </c>
      <c r="P162" s="682">
        <v>0</v>
      </c>
      <c r="Q162" s="99"/>
      <c r="R162" s="99"/>
      <c r="Y162" s="137"/>
      <c r="AD162" s="137"/>
    </row>
    <row r="163" spans="1:32">
      <c r="A163" s="668"/>
      <c r="B163" s="681" t="s">
        <v>781</v>
      </c>
      <c r="C163" s="673">
        <v>113.40298409215579</v>
      </c>
      <c r="D163" s="674">
        <v>123.09343949044585</v>
      </c>
      <c r="E163" s="674">
        <v>104.4789764129951</v>
      </c>
      <c r="F163" s="674">
        <v>101.59843816254416</v>
      </c>
      <c r="G163" s="674">
        <v>103.57547058823531</v>
      </c>
      <c r="H163" s="674">
        <v>110.6232315978456</v>
      </c>
      <c r="I163" s="673">
        <v>107.99204727856412</v>
      </c>
      <c r="J163" s="673">
        <v>69.0420479704797</v>
      </c>
      <c r="K163" s="674">
        <v>0</v>
      </c>
      <c r="L163" s="674">
        <v>0</v>
      </c>
      <c r="M163" s="674">
        <v>0</v>
      </c>
      <c r="N163" s="673">
        <v>69.0420479704797</v>
      </c>
      <c r="O163" s="673">
        <v>0</v>
      </c>
      <c r="P163" s="682">
        <v>0</v>
      </c>
      <c r="Q163" s="99"/>
      <c r="R163" s="99"/>
      <c r="S163" s="142">
        <f t="shared" ref="S163:X163" si="156">C163-C162</f>
        <v>1.4656218874313822</v>
      </c>
      <c r="T163" s="142">
        <f t="shared" si="156"/>
        <v>-4.843032419666514</v>
      </c>
      <c r="U163" s="142">
        <f t="shared" si="156"/>
        <v>-1.7388227616954026</v>
      </c>
      <c r="V163" s="142">
        <f t="shared" si="156"/>
        <v>1.8380981209064089</v>
      </c>
      <c r="W163" s="142">
        <f t="shared" si="156"/>
        <v>-4.03081146304676</v>
      </c>
      <c r="X163" s="142">
        <f t="shared" si="156"/>
        <v>0.88278675798797224</v>
      </c>
      <c r="Y163" s="143">
        <f t="shared" ref="Y163:AD163" si="157">I163-I162</f>
        <v>-0.15192057379485391</v>
      </c>
      <c r="Z163" s="142">
        <f t="shared" si="157"/>
        <v>1.0262505566865912</v>
      </c>
      <c r="AA163" s="142">
        <f t="shared" si="157"/>
        <v>0</v>
      </c>
      <c r="AB163" s="142">
        <f t="shared" si="157"/>
        <v>0</v>
      </c>
      <c r="AC163" s="142">
        <f t="shared" si="157"/>
        <v>0</v>
      </c>
      <c r="AD163" s="143">
        <f t="shared" si="157"/>
        <v>1.0262505566865912</v>
      </c>
    </row>
    <row r="164" spans="1:32">
      <c r="A164" s="668"/>
      <c r="B164" s="681" t="s">
        <v>782</v>
      </c>
      <c r="C164" s="673">
        <v>113.48380862892492</v>
      </c>
      <c r="D164" s="674">
        <v>125.16780910501811</v>
      </c>
      <c r="E164" s="674">
        <v>119.8804859506596</v>
      </c>
      <c r="F164" s="674">
        <v>115.15005598033862</v>
      </c>
      <c r="G164" s="674">
        <v>123.31403962575673</v>
      </c>
      <c r="H164" s="674">
        <v>123.56867576243981</v>
      </c>
      <c r="I164" s="673">
        <v>117.95021733394105</v>
      </c>
      <c r="J164" s="673">
        <v>70.272371541501997</v>
      </c>
      <c r="K164" s="674">
        <v>0</v>
      </c>
      <c r="L164" s="674">
        <v>0</v>
      </c>
      <c r="M164" s="674">
        <v>0</v>
      </c>
      <c r="N164" s="673">
        <v>70.272371541501997</v>
      </c>
      <c r="O164" s="673">
        <v>0</v>
      </c>
      <c r="P164" s="682">
        <v>0</v>
      </c>
      <c r="Q164" s="99"/>
      <c r="R164" s="99"/>
      <c r="Y164" s="137"/>
      <c r="AD164" s="137"/>
    </row>
    <row r="165" spans="1:32" ht="13.5" thickBot="1">
      <c r="A165" s="668"/>
      <c r="B165" s="681" t="s">
        <v>783</v>
      </c>
      <c r="C165" s="673">
        <v>112.91976453331274</v>
      </c>
      <c r="D165" s="674">
        <v>122.34720421607379</v>
      </c>
      <c r="E165" s="674">
        <v>119.05974150062958</v>
      </c>
      <c r="F165" s="674">
        <v>115.08567612456747</v>
      </c>
      <c r="G165" s="674">
        <v>121.71205228031145</v>
      </c>
      <c r="H165" s="674">
        <v>125.06664095642112</v>
      </c>
      <c r="I165" s="673">
        <v>117.25816314343726</v>
      </c>
      <c r="J165" s="673">
        <v>71.695851804939849</v>
      </c>
      <c r="K165" s="674">
        <v>0</v>
      </c>
      <c r="L165" s="674">
        <v>0</v>
      </c>
      <c r="M165" s="674">
        <v>0</v>
      </c>
      <c r="N165" s="673">
        <v>71.695851804939849</v>
      </c>
      <c r="O165" s="673">
        <v>0</v>
      </c>
      <c r="P165" s="682">
        <v>0</v>
      </c>
      <c r="Q165" s="99"/>
      <c r="R165" s="99"/>
      <c r="S165" s="111">
        <f t="shared" ref="S165:X165" si="158">C165-C164</f>
        <v>-0.56404409561217506</v>
      </c>
      <c r="T165" s="111">
        <f t="shared" si="158"/>
        <v>-2.8206048889443167</v>
      </c>
      <c r="U165" s="111">
        <f t="shared" si="158"/>
        <v>-0.82074445003001983</v>
      </c>
      <c r="V165" s="111">
        <f t="shared" si="158"/>
        <v>-6.4379855771150574E-2</v>
      </c>
      <c r="W165" s="111">
        <f t="shared" si="158"/>
        <v>-1.6019873454452807</v>
      </c>
      <c r="X165" s="111">
        <f t="shared" si="158"/>
        <v>1.4979651939813152</v>
      </c>
      <c r="Y165" s="168">
        <f t="shared" ref="Y165:AD165" si="159">I165-I164</f>
        <v>-0.69205419050379646</v>
      </c>
      <c r="Z165" s="111">
        <f t="shared" si="159"/>
        <v>1.4234802634378525</v>
      </c>
      <c r="AA165" s="111">
        <f t="shared" si="159"/>
        <v>0</v>
      </c>
      <c r="AB165" s="111">
        <f t="shared" si="159"/>
        <v>0</v>
      </c>
      <c r="AC165" s="111">
        <f t="shared" si="159"/>
        <v>0</v>
      </c>
      <c r="AD165" s="168">
        <f t="shared" si="159"/>
        <v>1.4234802634378525</v>
      </c>
    </row>
    <row r="166" spans="1:32">
      <c r="A166" s="661" t="s">
        <v>433</v>
      </c>
      <c r="B166" s="660" t="s">
        <v>752</v>
      </c>
      <c r="C166" s="657">
        <v>125.83623853211007</v>
      </c>
      <c r="D166" s="658">
        <v>0</v>
      </c>
      <c r="E166" s="658">
        <v>122.76986803519063</v>
      </c>
      <c r="F166" s="658">
        <v>117.7</v>
      </c>
      <c r="G166" s="658">
        <v>0</v>
      </c>
      <c r="H166" s="658">
        <v>0</v>
      </c>
      <c r="I166" s="657">
        <v>123.95590533601251</v>
      </c>
      <c r="J166" s="657">
        <v>0</v>
      </c>
      <c r="K166" s="658">
        <v>69.153815261044173</v>
      </c>
      <c r="L166" s="658">
        <v>67.333238636363646</v>
      </c>
      <c r="M166" s="658">
        <v>74.724053452115811</v>
      </c>
      <c r="N166" s="657">
        <v>70.023537803138382</v>
      </c>
      <c r="O166" s="657">
        <v>0</v>
      </c>
      <c r="P166" s="659">
        <v>0</v>
      </c>
      <c r="Q166" s="99"/>
      <c r="R166" s="99"/>
      <c r="S166" s="136" t="s">
        <v>1038</v>
      </c>
      <c r="Y166" s="137"/>
      <c r="AD166" s="137"/>
    </row>
    <row r="167" spans="1:32">
      <c r="A167" s="668"/>
      <c r="B167" s="681" t="s">
        <v>753</v>
      </c>
      <c r="C167" s="673">
        <v>124.63467829880044</v>
      </c>
      <c r="D167" s="674">
        <v>0</v>
      </c>
      <c r="E167" s="674">
        <v>121.21400639886242</v>
      </c>
      <c r="F167" s="674">
        <v>132</v>
      </c>
      <c r="G167" s="674">
        <v>0</v>
      </c>
      <c r="H167" s="674">
        <v>0</v>
      </c>
      <c r="I167" s="673">
        <v>122.60646958011996</v>
      </c>
      <c r="J167" s="673">
        <v>0</v>
      </c>
      <c r="K167" s="674">
        <v>63.615384615384613</v>
      </c>
      <c r="L167" s="674">
        <v>68.140689655172409</v>
      </c>
      <c r="M167" s="674">
        <v>71.352941176470594</v>
      </c>
      <c r="N167" s="673">
        <v>68.140350877192986</v>
      </c>
      <c r="O167" s="673">
        <v>0</v>
      </c>
      <c r="P167" s="682">
        <v>0</v>
      </c>
      <c r="Q167" s="99"/>
      <c r="R167" s="99"/>
      <c r="S167" s="142">
        <f t="shared" ref="S167:X167" si="160">C167-C166</f>
        <v>-1.2015602333096354</v>
      </c>
      <c r="T167" s="142">
        <f t="shared" si="160"/>
        <v>0</v>
      </c>
      <c r="U167" s="142">
        <f t="shared" si="160"/>
        <v>-1.5558616363282027</v>
      </c>
      <c r="V167" s="142">
        <f t="shared" si="160"/>
        <v>14.299999999999997</v>
      </c>
      <c r="W167" s="142">
        <f t="shared" si="160"/>
        <v>0</v>
      </c>
      <c r="X167" s="142">
        <f t="shared" si="160"/>
        <v>0</v>
      </c>
      <c r="Y167" s="143">
        <f t="shared" ref="Y167:AD167" si="161">I167-I166</f>
        <v>-1.3494357558925429</v>
      </c>
      <c r="Z167" s="142">
        <f t="shared" si="161"/>
        <v>0</v>
      </c>
      <c r="AA167" s="142">
        <f t="shared" si="161"/>
        <v>-5.5384306456595596</v>
      </c>
      <c r="AB167" s="142">
        <f t="shared" si="161"/>
        <v>0.80745101880876291</v>
      </c>
      <c r="AC167" s="142">
        <f t="shared" si="161"/>
        <v>-3.371112275645217</v>
      </c>
      <c r="AD167" s="143">
        <f t="shared" si="161"/>
        <v>-1.8831869259453953</v>
      </c>
    </row>
    <row r="168" spans="1:32">
      <c r="A168" s="668"/>
      <c r="B168" s="681" t="s">
        <v>754</v>
      </c>
      <c r="C168" s="673">
        <v>118.66500000000001</v>
      </c>
      <c r="D168" s="674">
        <v>0</v>
      </c>
      <c r="E168" s="674">
        <v>123.95517241379309</v>
      </c>
      <c r="F168" s="674">
        <v>0</v>
      </c>
      <c r="G168" s="674">
        <v>0</v>
      </c>
      <c r="H168" s="674">
        <v>0</v>
      </c>
      <c r="I168" s="673">
        <v>121.79591836734694</v>
      </c>
      <c r="J168" s="673">
        <v>0</v>
      </c>
      <c r="K168" s="674">
        <v>63.493103448275861</v>
      </c>
      <c r="L168" s="674">
        <v>66.574999999999989</v>
      </c>
      <c r="M168" s="674">
        <v>65.168613138686126</v>
      </c>
      <c r="N168" s="673">
        <v>65.423000000000002</v>
      </c>
      <c r="O168" s="673">
        <v>0</v>
      </c>
      <c r="P168" s="682">
        <v>0</v>
      </c>
      <c r="Q168" s="99"/>
      <c r="R168" s="99"/>
      <c r="Y168" s="137"/>
      <c r="AD168" s="137"/>
    </row>
    <row r="169" spans="1:32">
      <c r="A169" s="668"/>
      <c r="B169" s="681" t="s">
        <v>755</v>
      </c>
      <c r="C169" s="673">
        <v>111.56</v>
      </c>
      <c r="D169" s="674">
        <v>0</v>
      </c>
      <c r="E169" s="674">
        <v>122.26666666666667</v>
      </c>
      <c r="F169" s="674">
        <v>0</v>
      </c>
      <c r="G169" s="674">
        <v>0</v>
      </c>
      <c r="H169" s="674">
        <v>0</v>
      </c>
      <c r="I169" s="673">
        <v>117.4</v>
      </c>
      <c r="J169" s="673">
        <v>0</v>
      </c>
      <c r="K169" s="674">
        <v>62.563106796116507</v>
      </c>
      <c r="L169" s="674">
        <v>66.853503184713375</v>
      </c>
      <c r="M169" s="674">
        <v>65.57037037037037</v>
      </c>
      <c r="N169" s="673">
        <v>65.296202531645577</v>
      </c>
      <c r="O169" s="673">
        <v>0</v>
      </c>
      <c r="P169" s="682">
        <v>0</v>
      </c>
      <c r="Q169" s="99"/>
      <c r="R169" s="99"/>
      <c r="S169" s="142">
        <f t="shared" ref="S169:X169" si="162">C169-C168</f>
        <v>-7.105000000000004</v>
      </c>
      <c r="T169" s="142">
        <f t="shared" si="162"/>
        <v>0</v>
      </c>
      <c r="U169" s="142">
        <f t="shared" si="162"/>
        <v>-1.6885057471264275</v>
      </c>
      <c r="V169" s="169">
        <f t="shared" si="162"/>
        <v>0</v>
      </c>
      <c r="W169" s="142">
        <f t="shared" si="162"/>
        <v>0</v>
      </c>
      <c r="X169" s="142">
        <f t="shared" si="162"/>
        <v>0</v>
      </c>
      <c r="Y169" s="143">
        <f t="shared" ref="Y169:AD169" si="163">I169-I168</f>
        <v>-4.3959183673469369</v>
      </c>
      <c r="Z169" s="142">
        <f t="shared" si="163"/>
        <v>0</v>
      </c>
      <c r="AA169" s="142">
        <f t="shared" si="163"/>
        <v>-0.92999665215935323</v>
      </c>
      <c r="AB169" s="142">
        <f t="shared" si="163"/>
        <v>0.27850318471338653</v>
      </c>
      <c r="AC169" s="142">
        <f t="shared" si="163"/>
        <v>0.40175723168424327</v>
      </c>
      <c r="AD169" s="143">
        <f t="shared" si="163"/>
        <v>-0.12679746835442529</v>
      </c>
      <c r="AF169" s="67" t="s">
        <v>785</v>
      </c>
    </row>
    <row r="170" spans="1:32">
      <c r="A170" s="668"/>
      <c r="B170" s="681" t="s">
        <v>756</v>
      </c>
      <c r="C170" s="673">
        <v>0</v>
      </c>
      <c r="D170" s="674">
        <v>0</v>
      </c>
      <c r="E170" s="674">
        <v>0</v>
      </c>
      <c r="F170" s="674">
        <v>0</v>
      </c>
      <c r="G170" s="674">
        <v>0</v>
      </c>
      <c r="H170" s="674">
        <v>0</v>
      </c>
      <c r="I170" s="673">
        <v>0</v>
      </c>
      <c r="J170" s="673">
        <v>0</v>
      </c>
      <c r="K170" s="674">
        <v>0</v>
      </c>
      <c r="L170" s="674">
        <v>0</v>
      </c>
      <c r="M170" s="674">
        <v>0</v>
      </c>
      <c r="N170" s="673">
        <v>0</v>
      </c>
      <c r="O170" s="673">
        <v>0</v>
      </c>
      <c r="P170" s="682">
        <v>0</v>
      </c>
      <c r="Q170" s="99"/>
      <c r="R170" s="99"/>
      <c r="Y170" s="137"/>
      <c r="AD170" s="137"/>
    </row>
    <row r="171" spans="1:32">
      <c r="A171" s="668"/>
      <c r="B171" s="681" t="s">
        <v>757</v>
      </c>
      <c r="C171" s="673">
        <v>0</v>
      </c>
      <c r="D171" s="674">
        <v>0</v>
      </c>
      <c r="E171" s="674">
        <v>0</v>
      </c>
      <c r="F171" s="674">
        <v>0</v>
      </c>
      <c r="G171" s="674">
        <v>0</v>
      </c>
      <c r="H171" s="674">
        <v>0</v>
      </c>
      <c r="I171" s="673">
        <v>0</v>
      </c>
      <c r="J171" s="673">
        <v>0</v>
      </c>
      <c r="K171" s="674">
        <v>0</v>
      </c>
      <c r="L171" s="674">
        <v>0</v>
      </c>
      <c r="M171" s="674">
        <v>0</v>
      </c>
      <c r="N171" s="673">
        <v>0</v>
      </c>
      <c r="O171" s="673">
        <v>0</v>
      </c>
      <c r="P171" s="682">
        <v>0</v>
      </c>
      <c r="Q171" s="99"/>
      <c r="R171" s="99"/>
      <c r="S171" s="142">
        <f t="shared" ref="S171:X171" si="164">C171-C170</f>
        <v>0</v>
      </c>
      <c r="T171" s="142">
        <f t="shared" si="164"/>
        <v>0</v>
      </c>
      <c r="U171" s="142">
        <f t="shared" si="164"/>
        <v>0</v>
      </c>
      <c r="V171" s="142">
        <f t="shared" si="164"/>
        <v>0</v>
      </c>
      <c r="W171" s="142">
        <f t="shared" si="164"/>
        <v>0</v>
      </c>
      <c r="X171" s="142">
        <f t="shared" si="164"/>
        <v>0</v>
      </c>
      <c r="Y171" s="143">
        <f t="shared" ref="Y171:AD171" si="165">I171-I170</f>
        <v>0</v>
      </c>
      <c r="Z171" s="142">
        <f t="shared" si="165"/>
        <v>0</v>
      </c>
      <c r="AA171" s="142">
        <f t="shared" si="165"/>
        <v>0</v>
      </c>
      <c r="AB171" s="142">
        <f t="shared" si="165"/>
        <v>0</v>
      </c>
      <c r="AC171" s="142">
        <f t="shared" si="165"/>
        <v>0</v>
      </c>
      <c r="AD171" s="143">
        <f t="shared" si="165"/>
        <v>0</v>
      </c>
    </row>
    <row r="172" spans="1:32">
      <c r="A172" s="668"/>
      <c r="B172" s="681" t="s">
        <v>758</v>
      </c>
      <c r="C172" s="673">
        <v>125.67544843049328</v>
      </c>
      <c r="D172" s="674">
        <v>0</v>
      </c>
      <c r="E172" s="674">
        <v>122.79454414931803</v>
      </c>
      <c r="F172" s="674">
        <v>117.7</v>
      </c>
      <c r="G172" s="674">
        <v>0</v>
      </c>
      <c r="H172" s="674">
        <v>0</v>
      </c>
      <c r="I172" s="673">
        <v>123.90965698055494</v>
      </c>
      <c r="J172" s="673">
        <v>0</v>
      </c>
      <c r="K172" s="674">
        <v>67.688095238095244</v>
      </c>
      <c r="L172" s="674">
        <v>67.1815909090909</v>
      </c>
      <c r="M172" s="674">
        <v>72.490102389078487</v>
      </c>
      <c r="N172" s="673">
        <v>69.002330743618202</v>
      </c>
      <c r="O172" s="673">
        <v>0</v>
      </c>
      <c r="P172" s="682">
        <v>0</v>
      </c>
      <c r="Q172" s="99"/>
      <c r="R172" s="99"/>
      <c r="Y172" s="137"/>
      <c r="AD172" s="137"/>
    </row>
    <row r="173" spans="1:32">
      <c r="A173" s="668"/>
      <c r="B173" s="681" t="s">
        <v>759</v>
      </c>
      <c r="C173" s="673">
        <v>124.28768577494692</v>
      </c>
      <c r="D173" s="674">
        <v>0</v>
      </c>
      <c r="E173" s="674">
        <v>121.2359902540898</v>
      </c>
      <c r="F173" s="674">
        <v>132</v>
      </c>
      <c r="G173" s="674">
        <v>0</v>
      </c>
      <c r="H173" s="674">
        <v>0</v>
      </c>
      <c r="I173" s="673">
        <v>122.4866052741733</v>
      </c>
      <c r="J173" s="673">
        <v>0</v>
      </c>
      <c r="K173" s="674">
        <v>63.369614512471657</v>
      </c>
      <c r="L173" s="674">
        <v>67.911564625850346</v>
      </c>
      <c r="M173" s="674">
        <v>70.075286415711943</v>
      </c>
      <c r="N173" s="673">
        <v>67.559462254395029</v>
      </c>
      <c r="O173" s="673">
        <v>0</v>
      </c>
      <c r="P173" s="682">
        <v>0</v>
      </c>
      <c r="Q173" s="99"/>
      <c r="R173" s="99"/>
      <c r="S173" s="142">
        <f t="shared" ref="S173:X173" si="166">C173-C172</f>
        <v>-1.3877626555463536</v>
      </c>
      <c r="T173" s="142">
        <f t="shared" si="166"/>
        <v>0</v>
      </c>
      <c r="U173" s="142">
        <f t="shared" si="166"/>
        <v>-1.5585538952282292</v>
      </c>
      <c r="V173" s="142">
        <f t="shared" si="166"/>
        <v>14.299999999999997</v>
      </c>
      <c r="W173" s="142">
        <f t="shared" si="166"/>
        <v>0</v>
      </c>
      <c r="X173" s="142">
        <f t="shared" si="166"/>
        <v>0</v>
      </c>
      <c r="Y173" s="143">
        <f t="shared" ref="Y173:AD173" si="167">I173-I172</f>
        <v>-1.4230517063816421</v>
      </c>
      <c r="Z173" s="142">
        <f t="shared" si="167"/>
        <v>0</v>
      </c>
      <c r="AA173" s="142">
        <f t="shared" si="167"/>
        <v>-4.3184807256235871</v>
      </c>
      <c r="AB173" s="142">
        <f t="shared" si="167"/>
        <v>0.72997371675944578</v>
      </c>
      <c r="AC173" s="142">
        <f t="shared" si="167"/>
        <v>-2.4148159733665437</v>
      </c>
      <c r="AD173" s="143">
        <f t="shared" si="167"/>
        <v>-1.4428684892231729</v>
      </c>
    </row>
    <row r="174" spans="1:32">
      <c r="A174" s="668"/>
      <c r="B174" s="681" t="s">
        <v>760</v>
      </c>
      <c r="C174" s="673">
        <v>130.28774522977693</v>
      </c>
      <c r="D174" s="674">
        <v>0</v>
      </c>
      <c r="E174" s="674">
        <v>132.55938053097344</v>
      </c>
      <c r="F174" s="674">
        <v>144.19999999999999</v>
      </c>
      <c r="G174" s="674">
        <v>0</v>
      </c>
      <c r="H174" s="674">
        <v>0</v>
      </c>
      <c r="I174" s="673">
        <v>131.45671183126132</v>
      </c>
      <c r="J174" s="673">
        <v>0</v>
      </c>
      <c r="K174" s="674">
        <v>81.691666666666677</v>
      </c>
      <c r="L174" s="674">
        <v>85.881032078103203</v>
      </c>
      <c r="M174" s="674">
        <v>82.796021699819178</v>
      </c>
      <c r="N174" s="673">
        <v>83.649674972914397</v>
      </c>
      <c r="O174" s="673">
        <v>0</v>
      </c>
      <c r="P174" s="682">
        <v>0</v>
      </c>
      <c r="Q174" s="99"/>
      <c r="R174" s="99"/>
      <c r="Y174" s="137"/>
      <c r="AD174" s="137"/>
    </row>
    <row r="175" spans="1:32">
      <c r="A175" s="668"/>
      <c r="B175" s="681" t="s">
        <v>761</v>
      </c>
      <c r="C175" s="673">
        <v>130.95554901383574</v>
      </c>
      <c r="D175" s="674">
        <v>0</v>
      </c>
      <c r="E175" s="674">
        <v>132.37391304347827</v>
      </c>
      <c r="F175" s="674">
        <v>139</v>
      </c>
      <c r="G175" s="674">
        <v>0</v>
      </c>
      <c r="H175" s="674">
        <v>0</v>
      </c>
      <c r="I175" s="673">
        <v>131.67345971563981</v>
      </c>
      <c r="J175" s="673">
        <v>0</v>
      </c>
      <c r="K175" s="674">
        <v>78.758530183727032</v>
      </c>
      <c r="L175" s="674">
        <v>85.757607555089194</v>
      </c>
      <c r="M175" s="674">
        <v>84.79296875</v>
      </c>
      <c r="N175" s="673">
        <v>83.140996856757965</v>
      </c>
      <c r="O175" s="673">
        <v>0</v>
      </c>
      <c r="P175" s="682">
        <v>0</v>
      </c>
      <c r="Q175" s="99"/>
      <c r="R175" s="99"/>
      <c r="S175" s="142">
        <f t="shared" ref="S175:X175" si="168">C175-C174</f>
        <v>0.66780378405880469</v>
      </c>
      <c r="T175" s="142">
        <f t="shared" si="168"/>
        <v>0</v>
      </c>
      <c r="U175" s="142">
        <f t="shared" si="168"/>
        <v>-0.18546748749517405</v>
      </c>
      <c r="V175" s="142">
        <f t="shared" si="168"/>
        <v>-5.1999999999999886</v>
      </c>
      <c r="W175" s="142">
        <f t="shared" si="168"/>
        <v>0</v>
      </c>
      <c r="X175" s="142">
        <f t="shared" si="168"/>
        <v>0</v>
      </c>
      <c r="Y175" s="143">
        <f t="shared" ref="Y175:AD175" si="169">I175-I174</f>
        <v>0.21674788437849202</v>
      </c>
      <c r="Z175" s="142">
        <f t="shared" si="169"/>
        <v>0</v>
      </c>
      <c r="AA175" s="142">
        <f t="shared" si="169"/>
        <v>-2.9331364829396449</v>
      </c>
      <c r="AB175" s="142">
        <f t="shared" si="169"/>
        <v>-0.12342452301400897</v>
      </c>
      <c r="AC175" s="142">
        <f t="shared" si="169"/>
        <v>1.9969470501808217</v>
      </c>
      <c r="AD175" s="143">
        <f t="shared" si="169"/>
        <v>-0.50867811615643177</v>
      </c>
    </row>
    <row r="176" spans="1:32">
      <c r="A176" s="668"/>
      <c r="B176" s="681" t="s">
        <v>762</v>
      </c>
      <c r="C176" s="673">
        <v>129.3042253521127</v>
      </c>
      <c r="D176" s="674">
        <v>0</v>
      </c>
      <c r="E176" s="674">
        <v>133.54161849710982</v>
      </c>
      <c r="F176" s="674">
        <v>167</v>
      </c>
      <c r="G176" s="674">
        <v>0</v>
      </c>
      <c r="H176" s="674">
        <v>0</v>
      </c>
      <c r="I176" s="673">
        <v>131.85457413249213</v>
      </c>
      <c r="J176" s="673">
        <v>0</v>
      </c>
      <c r="K176" s="674">
        <v>80.287465181058494</v>
      </c>
      <c r="L176" s="674">
        <v>82.740782122905031</v>
      </c>
      <c r="M176" s="674">
        <v>80.186206896551724</v>
      </c>
      <c r="N176" s="673">
        <v>81.158486707566468</v>
      </c>
      <c r="O176" s="673">
        <v>0</v>
      </c>
      <c r="P176" s="682">
        <v>0</v>
      </c>
      <c r="Q176" s="99"/>
      <c r="R176" s="99"/>
      <c r="Y176" s="137"/>
      <c r="AD176" s="137"/>
    </row>
    <row r="177" spans="1:32">
      <c r="A177" s="668"/>
      <c r="B177" s="681" t="s">
        <v>763</v>
      </c>
      <c r="C177" s="673">
        <v>131</v>
      </c>
      <c r="D177" s="674">
        <v>0</v>
      </c>
      <c r="E177" s="674">
        <v>135.20231213872833</v>
      </c>
      <c r="F177" s="674">
        <v>112</v>
      </c>
      <c r="G177" s="674">
        <v>0</v>
      </c>
      <c r="H177" s="674">
        <v>0</v>
      </c>
      <c r="I177" s="673">
        <v>133.08653846153845</v>
      </c>
      <c r="J177" s="673">
        <v>0</v>
      </c>
      <c r="K177" s="674">
        <v>82.117647058823536</v>
      </c>
      <c r="L177" s="674">
        <v>80.74760383386581</v>
      </c>
      <c r="M177" s="674">
        <v>76.951111111111118</v>
      </c>
      <c r="N177" s="673">
        <v>80.521564694082244</v>
      </c>
      <c r="O177" s="673">
        <v>0</v>
      </c>
      <c r="P177" s="682">
        <v>0</v>
      </c>
      <c r="Q177" s="99"/>
      <c r="R177" s="99"/>
      <c r="S177" s="142">
        <f t="shared" ref="S177:X177" si="170">C177-C176</f>
        <v>1.6957746478873048</v>
      </c>
      <c r="T177" s="142">
        <f t="shared" si="170"/>
        <v>0</v>
      </c>
      <c r="U177" s="142">
        <f t="shared" si="170"/>
        <v>1.6606936416185079</v>
      </c>
      <c r="V177" s="169">
        <f t="shared" si="170"/>
        <v>-55</v>
      </c>
      <c r="W177" s="142">
        <f t="shared" si="170"/>
        <v>0</v>
      </c>
      <c r="X177" s="142">
        <f t="shared" si="170"/>
        <v>0</v>
      </c>
      <c r="Y177" s="143">
        <f t="shared" ref="Y177:AD177" si="171">I177-I176</f>
        <v>1.2319643290463205</v>
      </c>
      <c r="Z177" s="142">
        <f t="shared" si="171"/>
        <v>0</v>
      </c>
      <c r="AA177" s="142">
        <f t="shared" si="171"/>
        <v>1.8301818777650425</v>
      </c>
      <c r="AB177" s="142">
        <f t="shared" si="171"/>
        <v>-1.9931782890392213</v>
      </c>
      <c r="AC177" s="142">
        <f t="shared" si="171"/>
        <v>-3.2350957854406062</v>
      </c>
      <c r="AD177" s="143">
        <f t="shared" si="171"/>
        <v>-0.63692201348422373</v>
      </c>
      <c r="AF177" s="67" t="s">
        <v>785</v>
      </c>
    </row>
    <row r="178" spans="1:32">
      <c r="A178" s="668"/>
      <c r="B178" s="681" t="s">
        <v>764</v>
      </c>
      <c r="C178" s="673">
        <v>0</v>
      </c>
      <c r="D178" s="674">
        <v>0</v>
      </c>
      <c r="E178" s="674">
        <v>0</v>
      </c>
      <c r="F178" s="674">
        <v>0</v>
      </c>
      <c r="G178" s="674">
        <v>0</v>
      </c>
      <c r="H178" s="674">
        <v>0</v>
      </c>
      <c r="I178" s="673">
        <v>0</v>
      </c>
      <c r="J178" s="673">
        <v>0</v>
      </c>
      <c r="K178" s="674">
        <v>0</v>
      </c>
      <c r="L178" s="674">
        <v>0</v>
      </c>
      <c r="M178" s="674">
        <v>0</v>
      </c>
      <c r="N178" s="673">
        <v>0</v>
      </c>
      <c r="O178" s="673">
        <v>0</v>
      </c>
      <c r="P178" s="682">
        <v>0</v>
      </c>
      <c r="Q178" s="99"/>
      <c r="R178" s="99"/>
      <c r="Y178" s="137"/>
      <c r="AD178" s="137"/>
    </row>
    <row r="179" spans="1:32">
      <c r="A179" s="668"/>
      <c r="B179" s="681" t="s">
        <v>765</v>
      </c>
      <c r="C179" s="673">
        <v>0</v>
      </c>
      <c r="D179" s="674">
        <v>0</v>
      </c>
      <c r="E179" s="674">
        <v>0</v>
      </c>
      <c r="F179" s="674">
        <v>0</v>
      </c>
      <c r="G179" s="674">
        <v>0</v>
      </c>
      <c r="H179" s="674">
        <v>0</v>
      </c>
      <c r="I179" s="673">
        <v>0</v>
      </c>
      <c r="J179" s="673">
        <v>0</v>
      </c>
      <c r="K179" s="674">
        <v>0</v>
      </c>
      <c r="L179" s="674">
        <v>0</v>
      </c>
      <c r="M179" s="674">
        <v>0</v>
      </c>
      <c r="N179" s="673">
        <v>0</v>
      </c>
      <c r="O179" s="673">
        <v>0</v>
      </c>
      <c r="P179" s="682">
        <v>0</v>
      </c>
      <c r="Q179" s="99"/>
      <c r="R179" s="99"/>
      <c r="S179" s="142">
        <f t="shared" ref="S179:X179" si="172">C179-C178</f>
        <v>0</v>
      </c>
      <c r="T179" s="142">
        <f t="shared" si="172"/>
        <v>0</v>
      </c>
      <c r="U179" s="142">
        <f t="shared" si="172"/>
        <v>0</v>
      </c>
      <c r="V179" s="142">
        <f t="shared" si="172"/>
        <v>0</v>
      </c>
      <c r="W179" s="142">
        <f t="shared" si="172"/>
        <v>0</v>
      </c>
      <c r="X179" s="142">
        <f t="shared" si="172"/>
        <v>0</v>
      </c>
      <c r="Y179" s="143">
        <f t="shared" ref="Y179:AD179" si="173">I179-I178</f>
        <v>0</v>
      </c>
      <c r="Z179" s="142">
        <f t="shared" si="173"/>
        <v>0</v>
      </c>
      <c r="AA179" s="142">
        <f t="shared" si="173"/>
        <v>0</v>
      </c>
      <c r="AB179" s="142">
        <f t="shared" si="173"/>
        <v>0</v>
      </c>
      <c r="AC179" s="142">
        <f t="shared" si="173"/>
        <v>0</v>
      </c>
      <c r="AD179" s="143">
        <f t="shared" si="173"/>
        <v>0</v>
      </c>
    </row>
    <row r="180" spans="1:32">
      <c r="A180" s="668"/>
      <c r="B180" s="681" t="s">
        <v>766</v>
      </c>
      <c r="C180" s="673">
        <v>130.25159202692208</v>
      </c>
      <c r="D180" s="674">
        <v>0</v>
      </c>
      <c r="E180" s="674">
        <v>132.60707269155208</v>
      </c>
      <c r="F180" s="674">
        <v>145.11199999999999</v>
      </c>
      <c r="G180" s="674">
        <v>0</v>
      </c>
      <c r="H180" s="674">
        <v>0</v>
      </c>
      <c r="I180" s="673">
        <v>131.473582129481</v>
      </c>
      <c r="J180" s="673">
        <v>0</v>
      </c>
      <c r="K180" s="674">
        <v>81.152513368983961</v>
      </c>
      <c r="L180" s="674">
        <v>84.835255813953481</v>
      </c>
      <c r="M180" s="674">
        <v>81.959213759213768</v>
      </c>
      <c r="N180" s="673">
        <v>82.786933427762051</v>
      </c>
      <c r="O180" s="673">
        <v>0</v>
      </c>
      <c r="P180" s="682">
        <v>0</v>
      </c>
      <c r="Q180" s="99"/>
      <c r="R180" s="99"/>
      <c r="Y180" s="137"/>
      <c r="AD180" s="137"/>
    </row>
    <row r="181" spans="1:32">
      <c r="A181" s="668"/>
      <c r="B181" s="681" t="s">
        <v>767</v>
      </c>
      <c r="C181" s="673">
        <v>130.95724801812005</v>
      </c>
      <c r="D181" s="674">
        <v>0</v>
      </c>
      <c r="E181" s="674">
        <v>132.53444881889763</v>
      </c>
      <c r="F181" s="674">
        <v>137.25806451612902</v>
      </c>
      <c r="G181" s="674">
        <v>0</v>
      </c>
      <c r="H181" s="674">
        <v>0</v>
      </c>
      <c r="I181" s="673">
        <v>131.73983739837399</v>
      </c>
      <c r="J181" s="673">
        <v>0</v>
      </c>
      <c r="K181" s="674">
        <v>80.021294021294025</v>
      </c>
      <c r="L181" s="674">
        <v>84.518957345971558</v>
      </c>
      <c r="M181" s="674">
        <v>82.398914518317497</v>
      </c>
      <c r="N181" s="673">
        <v>82.330955334987593</v>
      </c>
      <c r="O181" s="673">
        <v>0</v>
      </c>
      <c r="P181" s="682">
        <v>0</v>
      </c>
      <c r="Q181" s="99"/>
      <c r="R181" s="99"/>
      <c r="S181" s="142">
        <f t="shared" ref="S181:X181" si="174">C181-C180</f>
        <v>0.70565599119797184</v>
      </c>
      <c r="T181" s="142">
        <f t="shared" si="174"/>
        <v>0</v>
      </c>
      <c r="U181" s="142">
        <f t="shared" si="174"/>
        <v>-7.2623872654446586E-2</v>
      </c>
      <c r="V181" s="142">
        <f t="shared" si="174"/>
        <v>-7.8539354838709698</v>
      </c>
      <c r="W181" s="142">
        <f t="shared" si="174"/>
        <v>0</v>
      </c>
      <c r="X181" s="142">
        <f t="shared" si="174"/>
        <v>0</v>
      </c>
      <c r="Y181" s="143">
        <f t="shared" ref="Y181:AD181" si="175">I181-I180</f>
        <v>0.26625526889299067</v>
      </c>
      <c r="Z181" s="142">
        <f t="shared" si="175"/>
        <v>0</v>
      </c>
      <c r="AA181" s="142">
        <f t="shared" si="175"/>
        <v>-1.1312193476899353</v>
      </c>
      <c r="AB181" s="142">
        <f t="shared" si="175"/>
        <v>-0.31629846798192318</v>
      </c>
      <c r="AC181" s="142">
        <f t="shared" si="175"/>
        <v>0.43970075910372941</v>
      </c>
      <c r="AD181" s="143">
        <f t="shared" si="175"/>
        <v>-0.45597809277445833</v>
      </c>
    </row>
    <row r="182" spans="1:32">
      <c r="A182" s="668"/>
      <c r="B182" s="681" t="s">
        <v>768</v>
      </c>
      <c r="C182" s="673">
        <v>86.601913265306109</v>
      </c>
      <c r="D182" s="674">
        <v>0</v>
      </c>
      <c r="E182" s="674">
        <v>79.199223712067749</v>
      </c>
      <c r="F182" s="674">
        <v>91.5</v>
      </c>
      <c r="G182" s="674">
        <v>0</v>
      </c>
      <c r="H182" s="674">
        <v>0</v>
      </c>
      <c r="I182" s="673">
        <v>81.955328696432588</v>
      </c>
      <c r="J182" s="673">
        <v>0</v>
      </c>
      <c r="K182" s="674">
        <v>52.319838709677427</v>
      </c>
      <c r="L182" s="674">
        <v>57.954838709677418</v>
      </c>
      <c r="M182" s="674">
        <v>56.005283757338553</v>
      </c>
      <c r="N182" s="673">
        <v>55.435241301907965</v>
      </c>
      <c r="O182" s="673">
        <v>0</v>
      </c>
      <c r="P182" s="682">
        <v>0</v>
      </c>
      <c r="Q182" s="99"/>
      <c r="R182" s="99"/>
      <c r="Y182" s="137"/>
      <c r="AD182" s="137"/>
    </row>
    <row r="183" spans="1:32">
      <c r="A183" s="668"/>
      <c r="B183" s="681" t="s">
        <v>769</v>
      </c>
      <c r="C183" s="673">
        <v>85.892077354959454</v>
      </c>
      <c r="D183" s="674">
        <v>0</v>
      </c>
      <c r="E183" s="674">
        <v>80.857983811626198</v>
      </c>
      <c r="F183" s="674">
        <v>84</v>
      </c>
      <c r="G183" s="674">
        <v>0</v>
      </c>
      <c r="H183" s="674">
        <v>0</v>
      </c>
      <c r="I183" s="673">
        <v>82.740105239075731</v>
      </c>
      <c r="J183" s="673">
        <v>0</v>
      </c>
      <c r="K183" s="674">
        <v>50.260204081632651</v>
      </c>
      <c r="L183" s="674">
        <v>57.047619047619051</v>
      </c>
      <c r="M183" s="674">
        <v>53.311363636363637</v>
      </c>
      <c r="N183" s="673">
        <v>53.290722761596548</v>
      </c>
      <c r="O183" s="673">
        <v>0</v>
      </c>
      <c r="P183" s="682">
        <v>0</v>
      </c>
      <c r="Q183" s="99"/>
      <c r="R183" s="99"/>
      <c r="S183" s="142">
        <f t="shared" ref="S183:X183" si="176">C183-C182</f>
        <v>-0.70983591034665494</v>
      </c>
      <c r="T183" s="142">
        <f t="shared" si="176"/>
        <v>0</v>
      </c>
      <c r="U183" s="142">
        <f t="shared" si="176"/>
        <v>1.6587600995584495</v>
      </c>
      <c r="V183" s="142">
        <f t="shared" si="176"/>
        <v>-7.5</v>
      </c>
      <c r="W183" s="142">
        <f t="shared" si="176"/>
        <v>0</v>
      </c>
      <c r="X183" s="142">
        <f t="shared" si="176"/>
        <v>0</v>
      </c>
      <c r="Y183" s="143">
        <f t="shared" ref="Y183:AD183" si="177">I183-I182</f>
        <v>0.78477654264314367</v>
      </c>
      <c r="Z183" s="142">
        <f t="shared" si="177"/>
        <v>0</v>
      </c>
      <c r="AA183" s="142">
        <f t="shared" si="177"/>
        <v>-2.0596346280447762</v>
      </c>
      <c r="AB183" s="142">
        <f t="shared" si="177"/>
        <v>-0.90721966205836679</v>
      </c>
      <c r="AC183" s="142">
        <f t="shared" si="177"/>
        <v>-2.6939201209749157</v>
      </c>
      <c r="AD183" s="143">
        <f t="shared" si="177"/>
        <v>-2.1445185403114166</v>
      </c>
    </row>
    <row r="184" spans="1:32">
      <c r="A184" s="668"/>
      <c r="B184" s="681" t="s">
        <v>770</v>
      </c>
      <c r="C184" s="673">
        <v>76.336713286713291</v>
      </c>
      <c r="D184" s="674">
        <v>0</v>
      </c>
      <c r="E184" s="674">
        <v>71.113659022931202</v>
      </c>
      <c r="F184" s="674">
        <v>68.599999999999994</v>
      </c>
      <c r="G184" s="674">
        <v>0</v>
      </c>
      <c r="H184" s="674">
        <v>0</v>
      </c>
      <c r="I184" s="673">
        <v>72.985479797979792</v>
      </c>
      <c r="J184" s="673">
        <v>0</v>
      </c>
      <c r="K184" s="674">
        <v>54.469503546099297</v>
      </c>
      <c r="L184" s="674">
        <v>56.000361010830325</v>
      </c>
      <c r="M184" s="674">
        <v>48.99446640316205</v>
      </c>
      <c r="N184" s="673">
        <v>53.285837438423634</v>
      </c>
      <c r="O184" s="673">
        <v>0</v>
      </c>
      <c r="P184" s="682">
        <v>0</v>
      </c>
      <c r="Q184" s="99"/>
      <c r="R184" s="99"/>
      <c r="Y184" s="137"/>
      <c r="AD184" s="137"/>
    </row>
    <row r="185" spans="1:32">
      <c r="A185" s="668"/>
      <c r="B185" s="681" t="s">
        <v>771</v>
      </c>
      <c r="C185" s="673">
        <v>75.258555133079852</v>
      </c>
      <c r="D185" s="674">
        <v>0</v>
      </c>
      <c r="E185" s="674">
        <v>71.071495766698021</v>
      </c>
      <c r="F185" s="674">
        <v>62</v>
      </c>
      <c r="G185" s="674">
        <v>0</v>
      </c>
      <c r="H185" s="674">
        <v>0</v>
      </c>
      <c r="I185" s="673">
        <v>72.372659176029956</v>
      </c>
      <c r="J185" s="673">
        <v>0</v>
      </c>
      <c r="K185" s="674">
        <v>56.486486486486484</v>
      </c>
      <c r="L185" s="674">
        <v>55.812260536398469</v>
      </c>
      <c r="M185" s="674">
        <v>51.334558823529413</v>
      </c>
      <c r="N185" s="673">
        <v>54.739756367663347</v>
      </c>
      <c r="O185" s="673">
        <v>0</v>
      </c>
      <c r="P185" s="682">
        <v>0</v>
      </c>
      <c r="Q185" s="99"/>
      <c r="R185" s="99"/>
      <c r="S185" s="142">
        <f t="shared" ref="S185:X185" si="178">C185-C184</f>
        <v>-1.0781581536334386</v>
      </c>
      <c r="T185" s="142">
        <f t="shared" si="178"/>
        <v>0</v>
      </c>
      <c r="U185" s="142">
        <f t="shared" si="178"/>
        <v>-4.2163256233180846E-2</v>
      </c>
      <c r="V185" s="142">
        <f t="shared" si="178"/>
        <v>-6.5999999999999943</v>
      </c>
      <c r="W185" s="142">
        <f t="shared" si="178"/>
        <v>0</v>
      </c>
      <c r="X185" s="142">
        <f t="shared" si="178"/>
        <v>0</v>
      </c>
      <c r="Y185" s="143">
        <f t="shared" ref="Y185:AD185" si="179">I185-I184</f>
        <v>-0.61282062194983666</v>
      </c>
      <c r="Z185" s="142">
        <f t="shared" si="179"/>
        <v>0</v>
      </c>
      <c r="AA185" s="142">
        <f t="shared" si="179"/>
        <v>2.0169829403871873</v>
      </c>
      <c r="AB185" s="142">
        <f t="shared" si="179"/>
        <v>-0.18810047443185596</v>
      </c>
      <c r="AC185" s="142">
        <f t="shared" si="179"/>
        <v>2.3400924203673625</v>
      </c>
      <c r="AD185" s="143">
        <f t="shared" si="179"/>
        <v>1.4539189292397126</v>
      </c>
    </row>
    <row r="186" spans="1:32">
      <c r="A186" s="668"/>
      <c r="B186" s="681" t="s">
        <v>772</v>
      </c>
      <c r="C186" s="673">
        <v>0</v>
      </c>
      <c r="D186" s="674">
        <v>0</v>
      </c>
      <c r="E186" s="674">
        <v>0</v>
      </c>
      <c r="F186" s="674">
        <v>0</v>
      </c>
      <c r="G186" s="674">
        <v>0</v>
      </c>
      <c r="H186" s="674">
        <v>0</v>
      </c>
      <c r="I186" s="673">
        <v>0</v>
      </c>
      <c r="J186" s="673">
        <v>0</v>
      </c>
      <c r="K186" s="674">
        <v>0</v>
      </c>
      <c r="L186" s="674">
        <v>0</v>
      </c>
      <c r="M186" s="674">
        <v>0</v>
      </c>
      <c r="N186" s="673">
        <v>0</v>
      </c>
      <c r="O186" s="673">
        <v>0</v>
      </c>
      <c r="P186" s="682">
        <v>0</v>
      </c>
      <c r="Q186" s="99"/>
      <c r="R186" s="99"/>
      <c r="Y186" s="137"/>
      <c r="AD186" s="137"/>
    </row>
    <row r="187" spans="1:32">
      <c r="A187" s="668"/>
      <c r="B187" s="681" t="s">
        <v>773</v>
      </c>
      <c r="C187" s="673">
        <v>0</v>
      </c>
      <c r="D187" s="674">
        <v>0</v>
      </c>
      <c r="E187" s="674">
        <v>0</v>
      </c>
      <c r="F187" s="674">
        <v>0</v>
      </c>
      <c r="G187" s="674">
        <v>0</v>
      </c>
      <c r="H187" s="674">
        <v>0</v>
      </c>
      <c r="I187" s="673">
        <v>0</v>
      </c>
      <c r="J187" s="673">
        <v>0</v>
      </c>
      <c r="K187" s="674">
        <v>0</v>
      </c>
      <c r="L187" s="674">
        <v>0</v>
      </c>
      <c r="M187" s="674">
        <v>0</v>
      </c>
      <c r="N187" s="673">
        <v>0</v>
      </c>
      <c r="O187" s="673">
        <v>0</v>
      </c>
      <c r="P187" s="682">
        <v>0</v>
      </c>
      <c r="Q187" s="99"/>
      <c r="R187" s="99"/>
      <c r="S187" s="142">
        <f t="shared" ref="S187:X187" si="180">C187-C186</f>
        <v>0</v>
      </c>
      <c r="T187" s="142">
        <f t="shared" si="180"/>
        <v>0</v>
      </c>
      <c r="U187" s="142">
        <f t="shared" si="180"/>
        <v>0</v>
      </c>
      <c r="V187" s="142">
        <f t="shared" si="180"/>
        <v>0</v>
      </c>
      <c r="W187" s="142">
        <f t="shared" si="180"/>
        <v>0</v>
      </c>
      <c r="X187" s="142">
        <f t="shared" si="180"/>
        <v>0</v>
      </c>
      <c r="Y187" s="143">
        <f t="shared" ref="Y187:AD187" si="181">I187-I186</f>
        <v>0</v>
      </c>
      <c r="Z187" s="142">
        <f t="shared" si="181"/>
        <v>0</v>
      </c>
      <c r="AA187" s="142">
        <f t="shared" si="181"/>
        <v>0</v>
      </c>
      <c r="AB187" s="142">
        <f t="shared" si="181"/>
        <v>0</v>
      </c>
      <c r="AC187" s="142">
        <f t="shared" si="181"/>
        <v>0</v>
      </c>
      <c r="AD187" s="143">
        <f t="shared" si="181"/>
        <v>0</v>
      </c>
    </row>
    <row r="188" spans="1:32">
      <c r="A188" s="668"/>
      <c r="B188" s="681" t="s">
        <v>774</v>
      </c>
      <c r="C188" s="673">
        <v>83.858130841121493</v>
      </c>
      <c r="D188" s="674">
        <v>0</v>
      </c>
      <c r="E188" s="674">
        <v>77.085639822778205</v>
      </c>
      <c r="F188" s="674">
        <v>88.279687499999994</v>
      </c>
      <c r="G188" s="674">
        <v>0</v>
      </c>
      <c r="H188" s="674">
        <v>0</v>
      </c>
      <c r="I188" s="673">
        <v>79.60336037079955</v>
      </c>
      <c r="J188" s="673">
        <v>0</v>
      </c>
      <c r="K188" s="674">
        <v>52.991906873614191</v>
      </c>
      <c r="L188" s="674">
        <v>57.371443965517237</v>
      </c>
      <c r="M188" s="674">
        <v>53.683638743455489</v>
      </c>
      <c r="N188" s="673">
        <v>54.762413261372416</v>
      </c>
      <c r="O188" s="673">
        <v>0</v>
      </c>
      <c r="P188" s="682">
        <v>0</v>
      </c>
      <c r="Q188" s="99"/>
      <c r="R188" s="99"/>
      <c r="Y188" s="137"/>
      <c r="AD188" s="137"/>
    </row>
    <row r="189" spans="1:32">
      <c r="A189" s="668"/>
      <c r="B189" s="681" t="s">
        <v>775</v>
      </c>
      <c r="C189" s="673">
        <v>83.264913104744011</v>
      </c>
      <c r="D189" s="674">
        <v>0</v>
      </c>
      <c r="E189" s="674">
        <v>78.10658555937583</v>
      </c>
      <c r="F189" s="674">
        <v>79.460317460317455</v>
      </c>
      <c r="G189" s="674">
        <v>0</v>
      </c>
      <c r="H189" s="674">
        <v>0</v>
      </c>
      <c r="I189" s="673">
        <v>79.959484346224684</v>
      </c>
      <c r="J189" s="673">
        <v>0</v>
      </c>
      <c r="K189" s="674">
        <v>52.256499133448877</v>
      </c>
      <c r="L189" s="674">
        <v>56.68574635241302</v>
      </c>
      <c r="M189" s="674">
        <v>52.556179775280896</v>
      </c>
      <c r="N189" s="673">
        <v>53.765324628219076</v>
      </c>
      <c r="O189" s="673">
        <v>0</v>
      </c>
      <c r="P189" s="682">
        <v>0</v>
      </c>
      <c r="Q189" s="99"/>
      <c r="R189" s="99"/>
      <c r="S189" s="142">
        <f t="shared" ref="S189:X189" si="182">C189-C188</f>
        <v>-0.59321773637748265</v>
      </c>
      <c r="T189" s="142">
        <f t="shared" si="182"/>
        <v>0</v>
      </c>
      <c r="U189" s="142">
        <f t="shared" si="182"/>
        <v>1.0209457365976249</v>
      </c>
      <c r="V189" s="142">
        <f t="shared" si="182"/>
        <v>-8.8193700396825392</v>
      </c>
      <c r="W189" s="142">
        <f t="shared" si="182"/>
        <v>0</v>
      </c>
      <c r="X189" s="142">
        <f t="shared" si="182"/>
        <v>0</v>
      </c>
      <c r="Y189" s="143">
        <f t="shared" ref="Y189:AD189" si="183">I189-I188</f>
        <v>0.35612397542513463</v>
      </c>
      <c r="Z189" s="142">
        <f t="shared" si="183"/>
        <v>0</v>
      </c>
      <c r="AA189" s="142">
        <f t="shared" si="183"/>
        <v>-0.73540774016531429</v>
      </c>
      <c r="AB189" s="142">
        <f t="shared" si="183"/>
        <v>-0.6856976131042174</v>
      </c>
      <c r="AC189" s="142">
        <f t="shared" si="183"/>
        <v>-1.1274589681745937</v>
      </c>
      <c r="AD189" s="143">
        <f t="shared" si="183"/>
        <v>-0.99708863315333929</v>
      </c>
    </row>
    <row r="190" spans="1:32">
      <c r="A190" s="668"/>
      <c r="B190" s="681" t="s">
        <v>776</v>
      </c>
      <c r="C190" s="673">
        <v>69.042857142857144</v>
      </c>
      <c r="D190" s="674">
        <v>0</v>
      </c>
      <c r="E190" s="674">
        <v>75.779646017699108</v>
      </c>
      <c r="F190" s="674">
        <v>40.299999999999997</v>
      </c>
      <c r="G190" s="674">
        <v>0</v>
      </c>
      <c r="H190" s="674">
        <v>0</v>
      </c>
      <c r="I190" s="673">
        <v>72.852671755725183</v>
      </c>
      <c r="J190" s="673">
        <v>0</v>
      </c>
      <c r="K190" s="674">
        <v>49.080672268907563</v>
      </c>
      <c r="L190" s="674">
        <v>54.417857142857144</v>
      </c>
      <c r="M190" s="674">
        <v>51.925120772946862</v>
      </c>
      <c r="N190" s="673">
        <v>52.21264367816093</v>
      </c>
      <c r="O190" s="673">
        <v>0</v>
      </c>
      <c r="P190" s="682">
        <v>0</v>
      </c>
      <c r="Q190" s="99"/>
      <c r="R190" s="99"/>
      <c r="Y190" s="137"/>
      <c r="AD190" s="137"/>
    </row>
    <row r="191" spans="1:32">
      <c r="A191" s="668"/>
      <c r="B191" s="681" t="s">
        <v>777</v>
      </c>
      <c r="C191" s="673">
        <v>69.176000000000002</v>
      </c>
      <c r="D191" s="674">
        <v>0</v>
      </c>
      <c r="E191" s="674">
        <v>75.919220055710312</v>
      </c>
      <c r="F191" s="674">
        <v>55</v>
      </c>
      <c r="G191" s="674">
        <v>0</v>
      </c>
      <c r="H191" s="674">
        <v>0</v>
      </c>
      <c r="I191" s="673">
        <v>74.020491803278688</v>
      </c>
      <c r="J191" s="673">
        <v>0</v>
      </c>
      <c r="K191" s="674">
        <v>41.913385826771652</v>
      </c>
      <c r="L191" s="674">
        <v>54.30167597765363</v>
      </c>
      <c r="M191" s="674">
        <v>53.520547945205479</v>
      </c>
      <c r="N191" s="673">
        <v>50.568584070796462</v>
      </c>
      <c r="O191" s="673">
        <v>0</v>
      </c>
      <c r="P191" s="682">
        <v>0</v>
      </c>
      <c r="Q191" s="99"/>
      <c r="R191" s="99"/>
      <c r="S191" s="142">
        <f t="shared" ref="S191:X191" si="184">C191-C190</f>
        <v>0.13314285714285745</v>
      </c>
      <c r="T191" s="142">
        <f t="shared" si="184"/>
        <v>0</v>
      </c>
      <c r="U191" s="142">
        <f t="shared" si="184"/>
        <v>0.13957403801120449</v>
      </c>
      <c r="V191" s="169">
        <f t="shared" si="184"/>
        <v>14.700000000000003</v>
      </c>
      <c r="W191" s="142">
        <f t="shared" si="184"/>
        <v>0</v>
      </c>
      <c r="X191" s="142">
        <f t="shared" si="184"/>
        <v>0</v>
      </c>
      <c r="Y191" s="143">
        <f t="shared" ref="Y191:AD191" si="185">I191-I190</f>
        <v>1.167820047553505</v>
      </c>
      <c r="Z191" s="142">
        <f t="shared" si="185"/>
        <v>0</v>
      </c>
      <c r="AA191" s="169">
        <f t="shared" si="185"/>
        <v>-7.1672864421359108</v>
      </c>
      <c r="AB191" s="142">
        <f t="shared" si="185"/>
        <v>-0.11618116520351407</v>
      </c>
      <c r="AC191" s="169">
        <f t="shared" si="185"/>
        <v>1.5954271722586171</v>
      </c>
      <c r="AD191" s="143">
        <f t="shared" si="185"/>
        <v>-1.6440596073644684</v>
      </c>
    </row>
    <row r="192" spans="1:32">
      <c r="A192" s="668"/>
      <c r="B192" s="681" t="s">
        <v>778</v>
      </c>
      <c r="C192" s="673">
        <v>119.44417744916819</v>
      </c>
      <c r="D192" s="674">
        <v>0</v>
      </c>
      <c r="E192" s="674">
        <v>112.68354557640751</v>
      </c>
      <c r="F192" s="674">
        <v>116.16363636363636</v>
      </c>
      <c r="G192" s="674">
        <v>0</v>
      </c>
      <c r="H192" s="674">
        <v>0</v>
      </c>
      <c r="I192" s="673">
        <v>115.66150978564772</v>
      </c>
      <c r="J192" s="673">
        <v>0</v>
      </c>
      <c r="K192" s="674">
        <v>66.928719723183391</v>
      </c>
      <c r="L192" s="674">
        <v>70.804971042471038</v>
      </c>
      <c r="M192" s="674">
        <v>71.352280237937876</v>
      </c>
      <c r="N192" s="673">
        <v>69.856043737574552</v>
      </c>
      <c r="O192" s="673">
        <v>0</v>
      </c>
      <c r="P192" s="682">
        <v>0</v>
      </c>
      <c r="Q192" s="99"/>
      <c r="R192" s="99"/>
      <c r="Y192" s="137"/>
      <c r="AD192" s="137"/>
    </row>
    <row r="193" spans="1:30">
      <c r="A193" s="668"/>
      <c r="B193" s="681" t="s">
        <v>779</v>
      </c>
      <c r="C193" s="673">
        <v>118.68905472636816</v>
      </c>
      <c r="D193" s="674">
        <v>0</v>
      </c>
      <c r="E193" s="674">
        <v>111.98215560314061</v>
      </c>
      <c r="F193" s="674">
        <v>116.54263565891473</v>
      </c>
      <c r="G193" s="674">
        <v>0</v>
      </c>
      <c r="H193" s="674">
        <v>0</v>
      </c>
      <c r="I193" s="673">
        <v>115.00273277376537</v>
      </c>
      <c r="J193" s="673">
        <v>0</v>
      </c>
      <c r="K193" s="674">
        <v>64.182590233545653</v>
      </c>
      <c r="L193" s="674">
        <v>72.386915077989599</v>
      </c>
      <c r="M193" s="674">
        <v>70.612745098039213</v>
      </c>
      <c r="N193" s="673">
        <v>69.185765124555161</v>
      </c>
      <c r="O193" s="673">
        <v>0</v>
      </c>
      <c r="P193" s="682">
        <v>0</v>
      </c>
      <c r="Q193" s="99"/>
      <c r="R193" s="99"/>
      <c r="S193" s="142">
        <f t="shared" ref="S193:X193" si="186">C193-C192</f>
        <v>-0.75512272280003856</v>
      </c>
      <c r="T193" s="142">
        <f t="shared" si="186"/>
        <v>0</v>
      </c>
      <c r="U193" s="142">
        <f t="shared" si="186"/>
        <v>-0.70138997326689889</v>
      </c>
      <c r="V193" s="142">
        <f t="shared" si="186"/>
        <v>0.37899929527837628</v>
      </c>
      <c r="W193" s="142">
        <f t="shared" si="186"/>
        <v>0</v>
      </c>
      <c r="X193" s="142">
        <f t="shared" si="186"/>
        <v>0</v>
      </c>
      <c r="Y193" s="143">
        <f t="shared" ref="Y193:AD193" si="187">I193-I192</f>
        <v>-0.65877701188234994</v>
      </c>
      <c r="Z193" s="142">
        <f t="shared" si="187"/>
        <v>0</v>
      </c>
      <c r="AA193" s="142">
        <f t="shared" si="187"/>
        <v>-2.7461294896377382</v>
      </c>
      <c r="AB193" s="142">
        <f t="shared" si="187"/>
        <v>1.5819440355185606</v>
      </c>
      <c r="AC193" s="142">
        <f t="shared" si="187"/>
        <v>-0.73953513989866337</v>
      </c>
      <c r="AD193" s="143">
        <f t="shared" si="187"/>
        <v>-0.6702786130193914</v>
      </c>
    </row>
    <row r="194" spans="1:30">
      <c r="A194" s="668"/>
      <c r="B194" s="681" t="s">
        <v>780</v>
      </c>
      <c r="C194" s="673">
        <v>88.557559681697612</v>
      </c>
      <c r="D194" s="674">
        <v>0</v>
      </c>
      <c r="E194" s="674">
        <v>82.349351701782808</v>
      </c>
      <c r="F194" s="674">
        <v>86.490909090909085</v>
      </c>
      <c r="G194" s="674">
        <v>0</v>
      </c>
      <c r="H194" s="674">
        <v>0</v>
      </c>
      <c r="I194" s="673">
        <v>84.713806903451726</v>
      </c>
      <c r="J194" s="673">
        <v>0</v>
      </c>
      <c r="K194" s="674">
        <v>68.279532967032964</v>
      </c>
      <c r="L194" s="674">
        <v>70.099260172626387</v>
      </c>
      <c r="M194" s="674">
        <v>64.903686635944709</v>
      </c>
      <c r="N194" s="673">
        <v>67.94990867579908</v>
      </c>
      <c r="O194" s="673">
        <v>0</v>
      </c>
      <c r="P194" s="682">
        <v>0</v>
      </c>
      <c r="Q194" s="99"/>
      <c r="R194" s="99"/>
      <c r="Y194" s="137"/>
      <c r="AD194" s="137"/>
    </row>
    <row r="195" spans="1:30">
      <c r="A195" s="668"/>
      <c r="B195" s="681" t="s">
        <v>781</v>
      </c>
      <c r="C195" s="673">
        <v>88.395218002812939</v>
      </c>
      <c r="D195" s="674">
        <v>0</v>
      </c>
      <c r="E195" s="674">
        <v>82.00231481481481</v>
      </c>
      <c r="F195" s="674">
        <v>73.764705882352942</v>
      </c>
      <c r="G195" s="674">
        <v>0</v>
      </c>
      <c r="H195" s="674">
        <v>0</v>
      </c>
      <c r="I195" s="673">
        <v>84.178853754940718</v>
      </c>
      <c r="J195" s="673">
        <v>0</v>
      </c>
      <c r="K195" s="674">
        <v>69.78111587982832</v>
      </c>
      <c r="L195" s="674">
        <v>68.860465116279073</v>
      </c>
      <c r="M195" s="674">
        <v>63.495253164556964</v>
      </c>
      <c r="N195" s="673">
        <v>67.756862745098033</v>
      </c>
      <c r="O195" s="673">
        <v>0</v>
      </c>
      <c r="P195" s="682">
        <v>0</v>
      </c>
      <c r="Q195" s="99"/>
      <c r="R195" s="99"/>
      <c r="S195" s="142">
        <f t="shared" ref="S195:X195" si="188">C195-C194</f>
        <v>-0.16234167888467255</v>
      </c>
      <c r="T195" s="142">
        <f t="shared" si="188"/>
        <v>0</v>
      </c>
      <c r="U195" s="142">
        <f t="shared" si="188"/>
        <v>-0.34703688696799873</v>
      </c>
      <c r="V195" s="142">
        <f t="shared" si="188"/>
        <v>-12.726203208556143</v>
      </c>
      <c r="W195" s="142">
        <f t="shared" si="188"/>
        <v>0</v>
      </c>
      <c r="X195" s="142">
        <f t="shared" si="188"/>
        <v>0</v>
      </c>
      <c r="Y195" s="143">
        <f t="shared" ref="Y195:AD195" si="189">I195-I194</f>
        <v>-0.53495314851100773</v>
      </c>
      <c r="Z195" s="142">
        <f t="shared" si="189"/>
        <v>0</v>
      </c>
      <c r="AA195" s="142">
        <f t="shared" si="189"/>
        <v>1.5015829127953566</v>
      </c>
      <c r="AB195" s="142">
        <f t="shared" si="189"/>
        <v>-1.238795056347314</v>
      </c>
      <c r="AC195" s="142">
        <f t="shared" si="189"/>
        <v>-1.4084334713877453</v>
      </c>
      <c r="AD195" s="143">
        <f t="shared" si="189"/>
        <v>-0.19304593070104659</v>
      </c>
    </row>
    <row r="196" spans="1:30">
      <c r="A196" s="668"/>
      <c r="B196" s="681" t="s">
        <v>782</v>
      </c>
      <c r="C196" s="673">
        <v>116.45348658019776</v>
      </c>
      <c r="D196" s="674">
        <v>0</v>
      </c>
      <c r="E196" s="674">
        <v>109.00865894364814</v>
      </c>
      <c r="F196" s="674">
        <v>113.46611570247934</v>
      </c>
      <c r="G196" s="674">
        <v>0</v>
      </c>
      <c r="H196" s="674">
        <v>0</v>
      </c>
      <c r="I196" s="673">
        <v>112.24245053608929</v>
      </c>
      <c r="J196" s="673">
        <v>0</v>
      </c>
      <c r="K196" s="674">
        <v>67.381270133456056</v>
      </c>
      <c r="L196" s="674">
        <v>70.606451612903228</v>
      </c>
      <c r="M196" s="674">
        <v>69.412338262476894</v>
      </c>
      <c r="N196" s="673">
        <v>69.277867036011074</v>
      </c>
      <c r="O196" s="673">
        <v>0</v>
      </c>
      <c r="P196" s="682">
        <v>0</v>
      </c>
      <c r="Q196" s="99"/>
      <c r="R196" s="99"/>
      <c r="Y196" s="137"/>
      <c r="AD196" s="137"/>
    </row>
    <row r="197" spans="1:30" ht="13.5" thickBot="1">
      <c r="A197" s="668"/>
      <c r="B197" s="681" t="s">
        <v>783</v>
      </c>
      <c r="C197" s="673">
        <v>115.83432736911863</v>
      </c>
      <c r="D197" s="674">
        <v>0</v>
      </c>
      <c r="E197" s="674">
        <v>107.97742733457019</v>
      </c>
      <c r="F197" s="674">
        <v>111.56164383561644</v>
      </c>
      <c r="G197" s="674">
        <v>0</v>
      </c>
      <c r="H197" s="674">
        <v>0</v>
      </c>
      <c r="I197" s="673">
        <v>111.41579945955269</v>
      </c>
      <c r="J197" s="673">
        <v>0</v>
      </c>
      <c r="K197" s="674">
        <v>66.03551136363636</v>
      </c>
      <c r="L197" s="674">
        <v>71.538664034221782</v>
      </c>
      <c r="M197" s="674">
        <v>68.429126213592227</v>
      </c>
      <c r="N197" s="673">
        <v>68.771446620341123</v>
      </c>
      <c r="O197" s="673">
        <v>0</v>
      </c>
      <c r="P197" s="682">
        <v>0</v>
      </c>
      <c r="Q197" s="99"/>
      <c r="R197" s="99"/>
      <c r="S197" s="111">
        <f t="shared" ref="S197:X197" si="190">C197-C196</f>
        <v>-0.61915921107913618</v>
      </c>
      <c r="T197" s="111">
        <f t="shared" si="190"/>
        <v>0</v>
      </c>
      <c r="U197" s="111">
        <f t="shared" si="190"/>
        <v>-1.031231609077949</v>
      </c>
      <c r="V197" s="111">
        <f t="shared" si="190"/>
        <v>-1.9044718668629059</v>
      </c>
      <c r="W197" s="111">
        <f t="shared" si="190"/>
        <v>0</v>
      </c>
      <c r="X197" s="111">
        <f t="shared" si="190"/>
        <v>0</v>
      </c>
      <c r="Y197" s="168">
        <f t="shared" ref="Y197:AD197" si="191">I197-I196</f>
        <v>-0.82665107653660641</v>
      </c>
      <c r="Z197" s="111">
        <f t="shared" si="191"/>
        <v>0</v>
      </c>
      <c r="AA197" s="111">
        <f t="shared" si="191"/>
        <v>-1.345758769819696</v>
      </c>
      <c r="AB197" s="111">
        <f t="shared" si="191"/>
        <v>0.9322124213185532</v>
      </c>
      <c r="AC197" s="111">
        <f t="shared" si="191"/>
        <v>-0.98321204888466696</v>
      </c>
      <c r="AD197" s="168">
        <f t="shared" si="191"/>
        <v>-0.50642041566995033</v>
      </c>
    </row>
    <row r="198" spans="1:30">
      <c r="A198" s="662" t="s">
        <v>456</v>
      </c>
      <c r="B198" s="660" t="s">
        <v>752</v>
      </c>
      <c r="C198" s="657">
        <v>0</v>
      </c>
      <c r="D198" s="658">
        <v>0</v>
      </c>
      <c r="E198" s="658">
        <v>0</v>
      </c>
      <c r="F198" s="658">
        <v>0</v>
      </c>
      <c r="G198" s="658">
        <v>0</v>
      </c>
      <c r="H198" s="658">
        <v>0</v>
      </c>
      <c r="I198" s="657">
        <v>0</v>
      </c>
      <c r="J198" s="657">
        <v>0</v>
      </c>
      <c r="K198" s="658">
        <v>0</v>
      </c>
      <c r="L198" s="658">
        <v>0</v>
      </c>
      <c r="M198" s="658">
        <v>0</v>
      </c>
      <c r="N198" s="657">
        <v>0</v>
      </c>
      <c r="O198" s="657">
        <v>0</v>
      </c>
      <c r="P198" s="659">
        <v>0</v>
      </c>
      <c r="Q198" s="99"/>
      <c r="R198" s="99"/>
      <c r="S198" s="136" t="s">
        <v>1038</v>
      </c>
      <c r="Y198" s="137"/>
      <c r="AD198" s="137"/>
    </row>
    <row r="199" spans="1:30">
      <c r="A199" s="670"/>
      <c r="B199" s="681" t="s">
        <v>753</v>
      </c>
      <c r="C199" s="673">
        <v>0</v>
      </c>
      <c r="D199" s="674">
        <v>0</v>
      </c>
      <c r="E199" s="674">
        <v>0</v>
      </c>
      <c r="F199" s="674">
        <v>0</v>
      </c>
      <c r="G199" s="674">
        <v>0</v>
      </c>
      <c r="H199" s="674">
        <v>0</v>
      </c>
      <c r="I199" s="673">
        <v>0</v>
      </c>
      <c r="J199" s="673">
        <v>0</v>
      </c>
      <c r="K199" s="674">
        <v>0</v>
      </c>
      <c r="L199" s="674">
        <v>0</v>
      </c>
      <c r="M199" s="674">
        <v>0</v>
      </c>
      <c r="N199" s="673">
        <v>0</v>
      </c>
      <c r="O199" s="673">
        <v>0</v>
      </c>
      <c r="P199" s="682">
        <v>0</v>
      </c>
      <c r="Q199" s="99"/>
      <c r="R199" s="99"/>
      <c r="S199" s="142">
        <f t="shared" ref="S199:X199" si="192">C199-C198</f>
        <v>0</v>
      </c>
      <c r="T199" s="142">
        <f t="shared" si="192"/>
        <v>0</v>
      </c>
      <c r="U199" s="142">
        <f t="shared" si="192"/>
        <v>0</v>
      </c>
      <c r="V199" s="142">
        <f t="shared" si="192"/>
        <v>0</v>
      </c>
      <c r="W199" s="142">
        <f t="shared" si="192"/>
        <v>0</v>
      </c>
      <c r="X199" s="142">
        <f t="shared" si="192"/>
        <v>0</v>
      </c>
      <c r="Y199" s="143">
        <f t="shared" ref="Y199:AD199" si="193">I199-I198</f>
        <v>0</v>
      </c>
      <c r="Z199" s="142">
        <f t="shared" si="193"/>
        <v>0</v>
      </c>
      <c r="AA199" s="142">
        <f t="shared" si="193"/>
        <v>0</v>
      </c>
      <c r="AB199" s="142">
        <f t="shared" si="193"/>
        <v>0</v>
      </c>
      <c r="AC199" s="142">
        <f t="shared" si="193"/>
        <v>0</v>
      </c>
      <c r="AD199" s="143">
        <f t="shared" si="193"/>
        <v>0</v>
      </c>
    </row>
    <row r="200" spans="1:30">
      <c r="A200" s="670"/>
      <c r="B200" s="681" t="s">
        <v>754</v>
      </c>
      <c r="C200" s="673">
        <v>0</v>
      </c>
      <c r="D200" s="674">
        <v>0</v>
      </c>
      <c r="E200" s="674">
        <v>0</v>
      </c>
      <c r="F200" s="674">
        <v>0</v>
      </c>
      <c r="G200" s="674">
        <v>0</v>
      </c>
      <c r="H200" s="674">
        <v>0</v>
      </c>
      <c r="I200" s="673">
        <v>0</v>
      </c>
      <c r="J200" s="673">
        <v>0</v>
      </c>
      <c r="K200" s="674">
        <v>0</v>
      </c>
      <c r="L200" s="674">
        <v>0</v>
      </c>
      <c r="M200" s="674">
        <v>0</v>
      </c>
      <c r="N200" s="673">
        <v>0</v>
      </c>
      <c r="O200" s="673">
        <v>0</v>
      </c>
      <c r="P200" s="682">
        <v>0</v>
      </c>
      <c r="Q200" s="99"/>
      <c r="R200" s="99"/>
      <c r="Y200" s="137"/>
      <c r="AD200" s="137"/>
    </row>
    <row r="201" spans="1:30">
      <c r="A201" s="670"/>
      <c r="B201" s="681" t="s">
        <v>755</v>
      </c>
      <c r="C201" s="673">
        <v>0</v>
      </c>
      <c r="D201" s="674">
        <v>0</v>
      </c>
      <c r="E201" s="674">
        <v>0</v>
      </c>
      <c r="F201" s="674">
        <v>0</v>
      </c>
      <c r="G201" s="674">
        <v>0</v>
      </c>
      <c r="H201" s="674">
        <v>0</v>
      </c>
      <c r="I201" s="673">
        <v>0</v>
      </c>
      <c r="J201" s="673">
        <v>0</v>
      </c>
      <c r="K201" s="674">
        <v>0</v>
      </c>
      <c r="L201" s="674">
        <v>0</v>
      </c>
      <c r="M201" s="674">
        <v>0</v>
      </c>
      <c r="N201" s="673">
        <v>0</v>
      </c>
      <c r="O201" s="673">
        <v>0</v>
      </c>
      <c r="P201" s="682">
        <v>0</v>
      </c>
      <c r="Q201" s="99"/>
      <c r="R201" s="99"/>
      <c r="S201" s="142">
        <f t="shared" ref="S201:X201" si="194">C201-C200</f>
        <v>0</v>
      </c>
      <c r="T201" s="142">
        <f t="shared" si="194"/>
        <v>0</v>
      </c>
      <c r="U201" s="142">
        <f t="shared" si="194"/>
        <v>0</v>
      </c>
      <c r="V201" s="142">
        <f t="shared" si="194"/>
        <v>0</v>
      </c>
      <c r="W201" s="142">
        <f t="shared" si="194"/>
        <v>0</v>
      </c>
      <c r="X201" s="142">
        <f t="shared" si="194"/>
        <v>0</v>
      </c>
      <c r="Y201" s="143">
        <f t="shared" ref="Y201:AD201" si="195">I201-I200</f>
        <v>0</v>
      </c>
      <c r="Z201" s="142">
        <f t="shared" si="195"/>
        <v>0</v>
      </c>
      <c r="AA201" s="142">
        <f t="shared" si="195"/>
        <v>0</v>
      </c>
      <c r="AB201" s="142">
        <f t="shared" si="195"/>
        <v>0</v>
      </c>
      <c r="AC201" s="142">
        <f t="shared" si="195"/>
        <v>0</v>
      </c>
      <c r="AD201" s="143">
        <f t="shared" si="195"/>
        <v>0</v>
      </c>
    </row>
    <row r="202" spans="1:30">
      <c r="A202" s="670"/>
      <c r="B202" s="681" t="s">
        <v>756</v>
      </c>
      <c r="C202" s="673">
        <v>0</v>
      </c>
      <c r="D202" s="674">
        <v>0</v>
      </c>
      <c r="E202" s="674">
        <v>0</v>
      </c>
      <c r="F202" s="674">
        <v>0</v>
      </c>
      <c r="G202" s="674">
        <v>0</v>
      </c>
      <c r="H202" s="674">
        <v>0</v>
      </c>
      <c r="I202" s="673">
        <v>0</v>
      </c>
      <c r="J202" s="673">
        <v>0</v>
      </c>
      <c r="K202" s="674">
        <v>0</v>
      </c>
      <c r="L202" s="674">
        <v>0</v>
      </c>
      <c r="M202" s="674">
        <v>0</v>
      </c>
      <c r="N202" s="673">
        <v>0</v>
      </c>
      <c r="O202" s="673">
        <v>0</v>
      </c>
      <c r="P202" s="682">
        <v>0</v>
      </c>
      <c r="Q202" s="99"/>
      <c r="R202" s="99"/>
      <c r="Y202" s="137"/>
      <c r="AD202" s="137"/>
    </row>
    <row r="203" spans="1:30">
      <c r="A203" s="670"/>
      <c r="B203" s="681" t="s">
        <v>757</v>
      </c>
      <c r="C203" s="673">
        <v>0</v>
      </c>
      <c r="D203" s="674">
        <v>0</v>
      </c>
      <c r="E203" s="674">
        <v>0</v>
      </c>
      <c r="F203" s="674">
        <v>0</v>
      </c>
      <c r="G203" s="674">
        <v>0</v>
      </c>
      <c r="H203" s="674">
        <v>0</v>
      </c>
      <c r="I203" s="673">
        <v>0</v>
      </c>
      <c r="J203" s="673">
        <v>0</v>
      </c>
      <c r="K203" s="674">
        <v>0</v>
      </c>
      <c r="L203" s="674">
        <v>0</v>
      </c>
      <c r="M203" s="674">
        <v>0</v>
      </c>
      <c r="N203" s="673">
        <v>0</v>
      </c>
      <c r="O203" s="673">
        <v>0</v>
      </c>
      <c r="P203" s="682">
        <v>0</v>
      </c>
      <c r="Q203" s="99"/>
      <c r="R203" s="99"/>
      <c r="S203" s="142">
        <f t="shared" ref="S203:X203" si="196">C203-C202</f>
        <v>0</v>
      </c>
      <c r="T203" s="142">
        <f t="shared" si="196"/>
        <v>0</v>
      </c>
      <c r="U203" s="142">
        <f t="shared" si="196"/>
        <v>0</v>
      </c>
      <c r="V203" s="142">
        <f t="shared" si="196"/>
        <v>0</v>
      </c>
      <c r="W203" s="142">
        <f t="shared" si="196"/>
        <v>0</v>
      </c>
      <c r="X203" s="142">
        <f t="shared" si="196"/>
        <v>0</v>
      </c>
      <c r="Y203" s="143">
        <f t="shared" ref="Y203:AD203" si="197">I203-I202</f>
        <v>0</v>
      </c>
      <c r="Z203" s="142">
        <f t="shared" si="197"/>
        <v>0</v>
      </c>
      <c r="AA203" s="142">
        <f t="shared" si="197"/>
        <v>0</v>
      </c>
      <c r="AB203" s="142">
        <f t="shared" si="197"/>
        <v>0</v>
      </c>
      <c r="AC203" s="142">
        <f t="shared" si="197"/>
        <v>0</v>
      </c>
      <c r="AD203" s="143">
        <f t="shared" si="197"/>
        <v>0</v>
      </c>
    </row>
    <row r="204" spans="1:30">
      <c r="A204" s="670"/>
      <c r="B204" s="681" t="s">
        <v>758</v>
      </c>
      <c r="C204" s="673">
        <v>0</v>
      </c>
      <c r="D204" s="674">
        <v>0</v>
      </c>
      <c r="E204" s="674">
        <v>0</v>
      </c>
      <c r="F204" s="674">
        <v>0</v>
      </c>
      <c r="G204" s="674">
        <v>0</v>
      </c>
      <c r="H204" s="674">
        <v>0</v>
      </c>
      <c r="I204" s="673">
        <v>0</v>
      </c>
      <c r="J204" s="673">
        <v>0</v>
      </c>
      <c r="K204" s="674">
        <v>0</v>
      </c>
      <c r="L204" s="674">
        <v>0</v>
      </c>
      <c r="M204" s="674">
        <v>0</v>
      </c>
      <c r="N204" s="673">
        <v>0</v>
      </c>
      <c r="O204" s="673">
        <v>0</v>
      </c>
      <c r="P204" s="682">
        <v>0</v>
      </c>
      <c r="Q204" s="99"/>
      <c r="R204" s="99"/>
      <c r="Y204" s="137"/>
      <c r="AD204" s="137"/>
    </row>
    <row r="205" spans="1:30">
      <c r="A205" s="670"/>
      <c r="B205" s="681" t="s">
        <v>759</v>
      </c>
      <c r="C205" s="673">
        <v>0</v>
      </c>
      <c r="D205" s="674">
        <v>0</v>
      </c>
      <c r="E205" s="674">
        <v>0</v>
      </c>
      <c r="F205" s="674">
        <v>0</v>
      </c>
      <c r="G205" s="674">
        <v>0</v>
      </c>
      <c r="H205" s="674">
        <v>0</v>
      </c>
      <c r="I205" s="673">
        <v>0</v>
      </c>
      <c r="J205" s="673">
        <v>0</v>
      </c>
      <c r="K205" s="674">
        <v>0</v>
      </c>
      <c r="L205" s="674">
        <v>0</v>
      </c>
      <c r="M205" s="674">
        <v>0</v>
      </c>
      <c r="N205" s="673">
        <v>0</v>
      </c>
      <c r="O205" s="673">
        <v>0</v>
      </c>
      <c r="P205" s="682">
        <v>0</v>
      </c>
      <c r="Q205" s="99"/>
      <c r="R205" s="99"/>
      <c r="S205" s="142">
        <f t="shared" ref="S205:X205" si="198">C205-C204</f>
        <v>0</v>
      </c>
      <c r="T205" s="142">
        <f t="shared" si="198"/>
        <v>0</v>
      </c>
      <c r="U205" s="142">
        <f t="shared" si="198"/>
        <v>0</v>
      </c>
      <c r="V205" s="142">
        <f t="shared" si="198"/>
        <v>0</v>
      </c>
      <c r="W205" s="142">
        <f t="shared" si="198"/>
        <v>0</v>
      </c>
      <c r="X205" s="142">
        <f t="shared" si="198"/>
        <v>0</v>
      </c>
      <c r="Y205" s="143">
        <f t="shared" ref="Y205:AD205" si="199">I205-I204</f>
        <v>0</v>
      </c>
      <c r="Z205" s="142">
        <f t="shared" si="199"/>
        <v>0</v>
      </c>
      <c r="AA205" s="142">
        <f t="shared" si="199"/>
        <v>0</v>
      </c>
      <c r="AB205" s="142">
        <f t="shared" si="199"/>
        <v>0</v>
      </c>
      <c r="AC205" s="142">
        <f t="shared" si="199"/>
        <v>0</v>
      </c>
      <c r="AD205" s="143">
        <f t="shared" si="199"/>
        <v>0</v>
      </c>
    </row>
    <row r="206" spans="1:30">
      <c r="A206" s="670"/>
      <c r="B206" s="681" t="s">
        <v>760</v>
      </c>
      <c r="C206" s="673">
        <v>0</v>
      </c>
      <c r="D206" s="674">
        <v>0</v>
      </c>
      <c r="E206" s="674">
        <v>0</v>
      </c>
      <c r="F206" s="674">
        <v>0</v>
      </c>
      <c r="G206" s="674">
        <v>0</v>
      </c>
      <c r="H206" s="674">
        <v>0</v>
      </c>
      <c r="I206" s="673">
        <v>0</v>
      </c>
      <c r="J206" s="673">
        <v>0</v>
      </c>
      <c r="K206" s="674">
        <v>0</v>
      </c>
      <c r="L206" s="674">
        <v>0</v>
      </c>
      <c r="M206" s="674">
        <v>0</v>
      </c>
      <c r="N206" s="673">
        <v>0</v>
      </c>
      <c r="O206" s="673">
        <v>0</v>
      </c>
      <c r="P206" s="682">
        <v>0</v>
      </c>
      <c r="Q206" s="99"/>
      <c r="R206" s="99"/>
      <c r="Y206" s="137"/>
      <c r="AD206" s="137"/>
    </row>
    <row r="207" spans="1:30">
      <c r="A207" s="670"/>
      <c r="B207" s="681" t="s">
        <v>761</v>
      </c>
      <c r="C207" s="673">
        <v>0</v>
      </c>
      <c r="D207" s="674">
        <v>0</v>
      </c>
      <c r="E207" s="674">
        <v>0</v>
      </c>
      <c r="F207" s="674">
        <v>0</v>
      </c>
      <c r="G207" s="674">
        <v>0</v>
      </c>
      <c r="H207" s="674">
        <v>0</v>
      </c>
      <c r="I207" s="673">
        <v>0</v>
      </c>
      <c r="J207" s="673">
        <v>0</v>
      </c>
      <c r="K207" s="674">
        <v>0</v>
      </c>
      <c r="L207" s="674">
        <v>0</v>
      </c>
      <c r="M207" s="674">
        <v>0</v>
      </c>
      <c r="N207" s="673">
        <v>0</v>
      </c>
      <c r="O207" s="673">
        <v>0</v>
      </c>
      <c r="P207" s="682">
        <v>0</v>
      </c>
      <c r="Q207" s="99"/>
      <c r="R207" s="99"/>
      <c r="S207" s="142">
        <f t="shared" ref="S207:X207" si="200">C207-C206</f>
        <v>0</v>
      </c>
      <c r="T207" s="142">
        <f t="shared" si="200"/>
        <v>0</v>
      </c>
      <c r="U207" s="142">
        <f t="shared" si="200"/>
        <v>0</v>
      </c>
      <c r="V207" s="142">
        <f t="shared" si="200"/>
        <v>0</v>
      </c>
      <c r="W207" s="142">
        <f t="shared" si="200"/>
        <v>0</v>
      </c>
      <c r="X207" s="142">
        <f t="shared" si="200"/>
        <v>0</v>
      </c>
      <c r="Y207" s="143">
        <f t="shared" ref="Y207:AD207" si="201">I207-I206</f>
        <v>0</v>
      </c>
      <c r="Z207" s="142">
        <f t="shared" si="201"/>
        <v>0</v>
      </c>
      <c r="AA207" s="142">
        <f t="shared" si="201"/>
        <v>0</v>
      </c>
      <c r="AB207" s="142">
        <f t="shared" si="201"/>
        <v>0</v>
      </c>
      <c r="AC207" s="142">
        <f t="shared" si="201"/>
        <v>0</v>
      </c>
      <c r="AD207" s="143">
        <f t="shared" si="201"/>
        <v>0</v>
      </c>
    </row>
    <row r="208" spans="1:30">
      <c r="A208" s="670"/>
      <c r="B208" s="681" t="s">
        <v>762</v>
      </c>
      <c r="C208" s="673">
        <v>0</v>
      </c>
      <c r="D208" s="674">
        <v>0</v>
      </c>
      <c r="E208" s="674">
        <v>0</v>
      </c>
      <c r="F208" s="674">
        <v>0</v>
      </c>
      <c r="G208" s="674">
        <v>0</v>
      </c>
      <c r="H208" s="674">
        <v>0</v>
      </c>
      <c r="I208" s="673">
        <v>0</v>
      </c>
      <c r="J208" s="673">
        <v>0</v>
      </c>
      <c r="K208" s="674">
        <v>0</v>
      </c>
      <c r="L208" s="674">
        <v>0</v>
      </c>
      <c r="M208" s="674">
        <v>0</v>
      </c>
      <c r="N208" s="673">
        <v>0</v>
      </c>
      <c r="O208" s="673">
        <v>0</v>
      </c>
      <c r="P208" s="682">
        <v>0</v>
      </c>
      <c r="Q208" s="99"/>
      <c r="R208" s="99"/>
      <c r="Y208" s="137"/>
      <c r="AD208" s="137"/>
    </row>
    <row r="209" spans="1:30">
      <c r="A209" s="670"/>
      <c r="B209" s="681" t="s">
        <v>763</v>
      </c>
      <c r="C209" s="673">
        <v>0</v>
      </c>
      <c r="D209" s="674">
        <v>0</v>
      </c>
      <c r="E209" s="674">
        <v>0</v>
      </c>
      <c r="F209" s="674">
        <v>0</v>
      </c>
      <c r="G209" s="674">
        <v>0</v>
      </c>
      <c r="H209" s="674">
        <v>0</v>
      </c>
      <c r="I209" s="673">
        <v>0</v>
      </c>
      <c r="J209" s="673">
        <v>0</v>
      </c>
      <c r="K209" s="674">
        <v>0</v>
      </c>
      <c r="L209" s="674">
        <v>0</v>
      </c>
      <c r="M209" s="674">
        <v>0</v>
      </c>
      <c r="N209" s="673">
        <v>0</v>
      </c>
      <c r="O209" s="673">
        <v>0</v>
      </c>
      <c r="P209" s="682">
        <v>0</v>
      </c>
      <c r="Q209" s="99"/>
      <c r="R209" s="99"/>
      <c r="S209" s="142">
        <f t="shared" ref="S209:X209" si="202">C209-C208</f>
        <v>0</v>
      </c>
      <c r="T209" s="142">
        <f t="shared" si="202"/>
        <v>0</v>
      </c>
      <c r="U209" s="142">
        <f t="shared" si="202"/>
        <v>0</v>
      </c>
      <c r="V209" s="142">
        <f t="shared" si="202"/>
        <v>0</v>
      </c>
      <c r="W209" s="142">
        <f t="shared" si="202"/>
        <v>0</v>
      </c>
      <c r="X209" s="142">
        <f t="shared" si="202"/>
        <v>0</v>
      </c>
      <c r="Y209" s="143">
        <f t="shared" ref="Y209:AD209" si="203">I209-I208</f>
        <v>0</v>
      </c>
      <c r="Z209" s="142">
        <f t="shared" si="203"/>
        <v>0</v>
      </c>
      <c r="AA209" s="142">
        <f t="shared" si="203"/>
        <v>0</v>
      </c>
      <c r="AB209" s="142">
        <f t="shared" si="203"/>
        <v>0</v>
      </c>
      <c r="AC209" s="142">
        <f t="shared" si="203"/>
        <v>0</v>
      </c>
      <c r="AD209" s="143">
        <f t="shared" si="203"/>
        <v>0</v>
      </c>
    </row>
    <row r="210" spans="1:30">
      <c r="A210" s="670"/>
      <c r="B210" s="681" t="s">
        <v>764</v>
      </c>
      <c r="C210" s="673">
        <v>0</v>
      </c>
      <c r="D210" s="674">
        <v>0</v>
      </c>
      <c r="E210" s="674">
        <v>0</v>
      </c>
      <c r="F210" s="674">
        <v>0</v>
      </c>
      <c r="G210" s="674">
        <v>0</v>
      </c>
      <c r="H210" s="674">
        <v>0</v>
      </c>
      <c r="I210" s="673">
        <v>0</v>
      </c>
      <c r="J210" s="673">
        <v>0</v>
      </c>
      <c r="K210" s="674">
        <v>0</v>
      </c>
      <c r="L210" s="674">
        <v>0</v>
      </c>
      <c r="M210" s="674">
        <v>0</v>
      </c>
      <c r="N210" s="673">
        <v>0</v>
      </c>
      <c r="O210" s="673">
        <v>0</v>
      </c>
      <c r="P210" s="682">
        <v>0</v>
      </c>
      <c r="Q210" s="99"/>
      <c r="R210" s="99"/>
      <c r="Y210" s="137"/>
      <c r="AD210" s="137"/>
    </row>
    <row r="211" spans="1:30">
      <c r="A211" s="670"/>
      <c r="B211" s="681" t="s">
        <v>765</v>
      </c>
      <c r="C211" s="673">
        <v>0</v>
      </c>
      <c r="D211" s="674">
        <v>0</v>
      </c>
      <c r="E211" s="674">
        <v>0</v>
      </c>
      <c r="F211" s="674">
        <v>0</v>
      </c>
      <c r="G211" s="674">
        <v>0</v>
      </c>
      <c r="H211" s="674">
        <v>0</v>
      </c>
      <c r="I211" s="673">
        <v>0</v>
      </c>
      <c r="J211" s="673">
        <v>0</v>
      </c>
      <c r="K211" s="674">
        <v>0</v>
      </c>
      <c r="L211" s="674">
        <v>0</v>
      </c>
      <c r="M211" s="674">
        <v>0</v>
      </c>
      <c r="N211" s="673">
        <v>0</v>
      </c>
      <c r="O211" s="673">
        <v>0</v>
      </c>
      <c r="P211" s="682">
        <v>0</v>
      </c>
      <c r="Q211" s="99"/>
      <c r="R211" s="99"/>
      <c r="S211" s="142">
        <f t="shared" ref="S211:X211" si="204">C211-C210</f>
        <v>0</v>
      </c>
      <c r="T211" s="142">
        <f t="shared" si="204"/>
        <v>0</v>
      </c>
      <c r="U211" s="142">
        <f t="shared" si="204"/>
        <v>0</v>
      </c>
      <c r="V211" s="142">
        <f t="shared" si="204"/>
        <v>0</v>
      </c>
      <c r="W211" s="142">
        <f t="shared" si="204"/>
        <v>0</v>
      </c>
      <c r="X211" s="142">
        <f t="shared" si="204"/>
        <v>0</v>
      </c>
      <c r="Y211" s="143">
        <f t="shared" ref="Y211:AD211" si="205">I211-I210</f>
        <v>0</v>
      </c>
      <c r="Z211" s="142">
        <f t="shared" si="205"/>
        <v>0</v>
      </c>
      <c r="AA211" s="142">
        <f t="shared" si="205"/>
        <v>0</v>
      </c>
      <c r="AB211" s="142">
        <f t="shared" si="205"/>
        <v>0</v>
      </c>
      <c r="AC211" s="142">
        <f t="shared" si="205"/>
        <v>0</v>
      </c>
      <c r="AD211" s="143">
        <f t="shared" si="205"/>
        <v>0</v>
      </c>
    </row>
    <row r="212" spans="1:30">
      <c r="A212" s="670"/>
      <c r="B212" s="681" t="s">
        <v>766</v>
      </c>
      <c r="C212" s="673">
        <v>0</v>
      </c>
      <c r="D212" s="674">
        <v>0</v>
      </c>
      <c r="E212" s="674">
        <v>0</v>
      </c>
      <c r="F212" s="674">
        <v>0</v>
      </c>
      <c r="G212" s="674">
        <v>0</v>
      </c>
      <c r="H212" s="674">
        <v>0</v>
      </c>
      <c r="I212" s="673">
        <v>0</v>
      </c>
      <c r="J212" s="673">
        <v>0</v>
      </c>
      <c r="K212" s="674">
        <v>0</v>
      </c>
      <c r="L212" s="674">
        <v>0</v>
      </c>
      <c r="M212" s="674">
        <v>0</v>
      </c>
      <c r="N212" s="673">
        <v>0</v>
      </c>
      <c r="O212" s="673">
        <v>0</v>
      </c>
      <c r="P212" s="682">
        <v>0</v>
      </c>
      <c r="Q212" s="99"/>
      <c r="R212" s="99"/>
      <c r="Y212" s="137"/>
      <c r="AD212" s="137"/>
    </row>
    <row r="213" spans="1:30">
      <c r="A213" s="670"/>
      <c r="B213" s="681" t="s">
        <v>767</v>
      </c>
      <c r="C213" s="673">
        <v>0</v>
      </c>
      <c r="D213" s="674">
        <v>0</v>
      </c>
      <c r="E213" s="674">
        <v>0</v>
      </c>
      <c r="F213" s="674">
        <v>0</v>
      </c>
      <c r="G213" s="674">
        <v>0</v>
      </c>
      <c r="H213" s="674">
        <v>0</v>
      </c>
      <c r="I213" s="673">
        <v>0</v>
      </c>
      <c r="J213" s="673">
        <v>0</v>
      </c>
      <c r="K213" s="674">
        <v>0</v>
      </c>
      <c r="L213" s="674">
        <v>0</v>
      </c>
      <c r="M213" s="674">
        <v>0</v>
      </c>
      <c r="N213" s="673">
        <v>0</v>
      </c>
      <c r="O213" s="673">
        <v>0</v>
      </c>
      <c r="P213" s="682">
        <v>0</v>
      </c>
      <c r="Q213" s="99"/>
      <c r="R213" s="99"/>
      <c r="S213" s="142">
        <f t="shared" ref="S213:X213" si="206">C213-C212</f>
        <v>0</v>
      </c>
      <c r="T213" s="142">
        <f t="shared" si="206"/>
        <v>0</v>
      </c>
      <c r="U213" s="142">
        <f t="shared" si="206"/>
        <v>0</v>
      </c>
      <c r="V213" s="142">
        <f t="shared" si="206"/>
        <v>0</v>
      </c>
      <c r="W213" s="142">
        <f t="shared" si="206"/>
        <v>0</v>
      </c>
      <c r="X213" s="142">
        <f t="shared" si="206"/>
        <v>0</v>
      </c>
      <c r="Y213" s="143">
        <f t="shared" ref="Y213:AD213" si="207">I213-I212</f>
        <v>0</v>
      </c>
      <c r="Z213" s="142">
        <f t="shared" si="207"/>
        <v>0</v>
      </c>
      <c r="AA213" s="142">
        <f t="shared" si="207"/>
        <v>0</v>
      </c>
      <c r="AB213" s="142">
        <f t="shared" si="207"/>
        <v>0</v>
      </c>
      <c r="AC213" s="142">
        <f t="shared" si="207"/>
        <v>0</v>
      </c>
      <c r="AD213" s="143">
        <f t="shared" si="207"/>
        <v>0</v>
      </c>
    </row>
    <row r="214" spans="1:30">
      <c r="A214" s="670"/>
      <c r="B214" s="681" t="s">
        <v>768</v>
      </c>
      <c r="C214" s="673">
        <v>0</v>
      </c>
      <c r="D214" s="674">
        <v>0</v>
      </c>
      <c r="E214" s="674">
        <v>0</v>
      </c>
      <c r="F214" s="674">
        <v>0</v>
      </c>
      <c r="G214" s="674">
        <v>0</v>
      </c>
      <c r="H214" s="674">
        <v>0</v>
      </c>
      <c r="I214" s="673">
        <v>0</v>
      </c>
      <c r="J214" s="673">
        <v>0</v>
      </c>
      <c r="K214" s="674">
        <v>0</v>
      </c>
      <c r="L214" s="674">
        <v>0</v>
      </c>
      <c r="M214" s="674">
        <v>0</v>
      </c>
      <c r="N214" s="673">
        <v>0</v>
      </c>
      <c r="O214" s="673">
        <v>0</v>
      </c>
      <c r="P214" s="682">
        <v>0</v>
      </c>
      <c r="Q214" s="99"/>
      <c r="R214" s="99"/>
      <c r="Y214" s="137"/>
      <c r="AD214" s="137"/>
    </row>
    <row r="215" spans="1:30">
      <c r="A215" s="670"/>
      <c r="B215" s="681" t="s">
        <v>769</v>
      </c>
      <c r="C215" s="673">
        <v>0</v>
      </c>
      <c r="D215" s="674">
        <v>0</v>
      </c>
      <c r="E215" s="674">
        <v>0</v>
      </c>
      <c r="F215" s="674">
        <v>0</v>
      </c>
      <c r="G215" s="674">
        <v>0</v>
      </c>
      <c r="H215" s="674">
        <v>0</v>
      </c>
      <c r="I215" s="673">
        <v>0</v>
      </c>
      <c r="J215" s="673">
        <v>0</v>
      </c>
      <c r="K215" s="674">
        <v>0</v>
      </c>
      <c r="L215" s="674">
        <v>0</v>
      </c>
      <c r="M215" s="674">
        <v>0</v>
      </c>
      <c r="N215" s="673">
        <v>0</v>
      </c>
      <c r="O215" s="673">
        <v>0</v>
      </c>
      <c r="P215" s="682">
        <v>0</v>
      </c>
      <c r="Q215" s="99"/>
      <c r="R215" s="99"/>
      <c r="S215" s="142">
        <f t="shared" ref="S215:X215" si="208">C215-C214</f>
        <v>0</v>
      </c>
      <c r="T215" s="142">
        <f t="shared" si="208"/>
        <v>0</v>
      </c>
      <c r="U215" s="142">
        <f t="shared" si="208"/>
        <v>0</v>
      </c>
      <c r="V215" s="142">
        <f t="shared" si="208"/>
        <v>0</v>
      </c>
      <c r="W215" s="142">
        <f t="shared" si="208"/>
        <v>0</v>
      </c>
      <c r="X215" s="142">
        <f t="shared" si="208"/>
        <v>0</v>
      </c>
      <c r="Y215" s="143">
        <f t="shared" ref="Y215:AD215" si="209">I215-I214</f>
        <v>0</v>
      </c>
      <c r="Z215" s="142">
        <f t="shared" si="209"/>
        <v>0</v>
      </c>
      <c r="AA215" s="142">
        <f t="shared" si="209"/>
        <v>0</v>
      </c>
      <c r="AB215" s="142">
        <f t="shared" si="209"/>
        <v>0</v>
      </c>
      <c r="AC215" s="142">
        <f t="shared" si="209"/>
        <v>0</v>
      </c>
      <c r="AD215" s="143">
        <f t="shared" si="209"/>
        <v>0</v>
      </c>
    </row>
    <row r="216" spans="1:30">
      <c r="A216" s="670"/>
      <c r="B216" s="681" t="s">
        <v>770</v>
      </c>
      <c r="C216" s="673">
        <v>0</v>
      </c>
      <c r="D216" s="674">
        <v>0</v>
      </c>
      <c r="E216" s="674">
        <v>0</v>
      </c>
      <c r="F216" s="674">
        <v>0</v>
      </c>
      <c r="G216" s="674">
        <v>0</v>
      </c>
      <c r="H216" s="674">
        <v>0</v>
      </c>
      <c r="I216" s="673">
        <v>0</v>
      </c>
      <c r="J216" s="673">
        <v>0</v>
      </c>
      <c r="K216" s="674">
        <v>0</v>
      </c>
      <c r="L216" s="674">
        <v>0</v>
      </c>
      <c r="M216" s="674">
        <v>0</v>
      </c>
      <c r="N216" s="673">
        <v>0</v>
      </c>
      <c r="O216" s="673">
        <v>0</v>
      </c>
      <c r="P216" s="682">
        <v>0</v>
      </c>
      <c r="Q216" s="99"/>
      <c r="R216" s="99"/>
      <c r="Y216" s="137"/>
      <c r="AD216" s="137"/>
    </row>
    <row r="217" spans="1:30">
      <c r="A217" s="670"/>
      <c r="B217" s="681" t="s">
        <v>771</v>
      </c>
      <c r="C217" s="673">
        <v>0</v>
      </c>
      <c r="D217" s="674">
        <v>0</v>
      </c>
      <c r="E217" s="674">
        <v>0</v>
      </c>
      <c r="F217" s="674">
        <v>0</v>
      </c>
      <c r="G217" s="674">
        <v>0</v>
      </c>
      <c r="H217" s="674">
        <v>0</v>
      </c>
      <c r="I217" s="673">
        <v>0</v>
      </c>
      <c r="J217" s="673">
        <v>0</v>
      </c>
      <c r="K217" s="674">
        <v>0</v>
      </c>
      <c r="L217" s="674">
        <v>0</v>
      </c>
      <c r="M217" s="674">
        <v>0</v>
      </c>
      <c r="N217" s="673">
        <v>0</v>
      </c>
      <c r="O217" s="673">
        <v>0</v>
      </c>
      <c r="P217" s="682">
        <v>0</v>
      </c>
      <c r="Q217" s="99"/>
      <c r="R217" s="99"/>
      <c r="S217" s="142">
        <f t="shared" ref="S217:X217" si="210">C217-C216</f>
        <v>0</v>
      </c>
      <c r="T217" s="142">
        <f t="shared" si="210"/>
        <v>0</v>
      </c>
      <c r="U217" s="142">
        <f t="shared" si="210"/>
        <v>0</v>
      </c>
      <c r="V217" s="142">
        <f t="shared" si="210"/>
        <v>0</v>
      </c>
      <c r="W217" s="142">
        <f t="shared" si="210"/>
        <v>0</v>
      </c>
      <c r="X217" s="142">
        <f t="shared" si="210"/>
        <v>0</v>
      </c>
      <c r="Y217" s="143">
        <f t="shared" ref="Y217:AD217" si="211">I217-I216</f>
        <v>0</v>
      </c>
      <c r="Z217" s="142">
        <f t="shared" si="211"/>
        <v>0</v>
      </c>
      <c r="AA217" s="142">
        <f t="shared" si="211"/>
        <v>0</v>
      </c>
      <c r="AB217" s="142">
        <f t="shared" si="211"/>
        <v>0</v>
      </c>
      <c r="AC217" s="142">
        <f t="shared" si="211"/>
        <v>0</v>
      </c>
      <c r="AD217" s="143">
        <f t="shared" si="211"/>
        <v>0</v>
      </c>
    </row>
    <row r="218" spans="1:30">
      <c r="A218" s="670"/>
      <c r="B218" s="681" t="s">
        <v>772</v>
      </c>
      <c r="C218" s="673">
        <v>0</v>
      </c>
      <c r="D218" s="674">
        <v>0</v>
      </c>
      <c r="E218" s="674">
        <v>0</v>
      </c>
      <c r="F218" s="674">
        <v>0</v>
      </c>
      <c r="G218" s="674">
        <v>0</v>
      </c>
      <c r="H218" s="674">
        <v>0</v>
      </c>
      <c r="I218" s="673">
        <v>0</v>
      </c>
      <c r="J218" s="673">
        <v>0</v>
      </c>
      <c r="K218" s="674">
        <v>0</v>
      </c>
      <c r="L218" s="674">
        <v>0</v>
      </c>
      <c r="M218" s="674">
        <v>0</v>
      </c>
      <c r="N218" s="673">
        <v>0</v>
      </c>
      <c r="O218" s="673">
        <v>0</v>
      </c>
      <c r="P218" s="682">
        <v>0</v>
      </c>
      <c r="Q218" s="99"/>
      <c r="R218" s="99"/>
      <c r="Y218" s="137"/>
      <c r="AD218" s="137"/>
    </row>
    <row r="219" spans="1:30">
      <c r="A219" s="670"/>
      <c r="B219" s="681" t="s">
        <v>773</v>
      </c>
      <c r="C219" s="673">
        <v>0</v>
      </c>
      <c r="D219" s="674">
        <v>0</v>
      </c>
      <c r="E219" s="674">
        <v>0</v>
      </c>
      <c r="F219" s="674">
        <v>0</v>
      </c>
      <c r="G219" s="674">
        <v>0</v>
      </c>
      <c r="H219" s="674">
        <v>0</v>
      </c>
      <c r="I219" s="673">
        <v>0</v>
      </c>
      <c r="J219" s="673">
        <v>0</v>
      </c>
      <c r="K219" s="674">
        <v>0</v>
      </c>
      <c r="L219" s="674">
        <v>0</v>
      </c>
      <c r="M219" s="674">
        <v>0</v>
      </c>
      <c r="N219" s="673">
        <v>0</v>
      </c>
      <c r="O219" s="673">
        <v>0</v>
      </c>
      <c r="P219" s="682">
        <v>0</v>
      </c>
      <c r="Q219" s="99"/>
      <c r="R219" s="99"/>
      <c r="S219" s="142">
        <f t="shared" ref="S219:X219" si="212">C219-C218</f>
        <v>0</v>
      </c>
      <c r="T219" s="142">
        <f t="shared" si="212"/>
        <v>0</v>
      </c>
      <c r="U219" s="142">
        <f t="shared" si="212"/>
        <v>0</v>
      </c>
      <c r="V219" s="142">
        <f t="shared" si="212"/>
        <v>0</v>
      </c>
      <c r="W219" s="142">
        <f t="shared" si="212"/>
        <v>0</v>
      </c>
      <c r="X219" s="142">
        <f t="shared" si="212"/>
        <v>0</v>
      </c>
      <c r="Y219" s="143">
        <f t="shared" ref="Y219:AD219" si="213">I219-I218</f>
        <v>0</v>
      </c>
      <c r="Z219" s="142">
        <f t="shared" si="213"/>
        <v>0</v>
      </c>
      <c r="AA219" s="142">
        <f t="shared" si="213"/>
        <v>0</v>
      </c>
      <c r="AB219" s="142">
        <f t="shared" si="213"/>
        <v>0</v>
      </c>
      <c r="AC219" s="142">
        <f t="shared" si="213"/>
        <v>0</v>
      </c>
      <c r="AD219" s="143">
        <f t="shared" si="213"/>
        <v>0</v>
      </c>
    </row>
    <row r="220" spans="1:30">
      <c r="A220" s="670"/>
      <c r="B220" s="681" t="s">
        <v>774</v>
      </c>
      <c r="C220" s="673">
        <v>0</v>
      </c>
      <c r="D220" s="674">
        <v>0</v>
      </c>
      <c r="E220" s="674">
        <v>0</v>
      </c>
      <c r="F220" s="674">
        <v>0</v>
      </c>
      <c r="G220" s="674">
        <v>0</v>
      </c>
      <c r="H220" s="674">
        <v>0</v>
      </c>
      <c r="I220" s="673">
        <v>0</v>
      </c>
      <c r="J220" s="673">
        <v>0</v>
      </c>
      <c r="K220" s="674">
        <v>0</v>
      </c>
      <c r="L220" s="674">
        <v>0</v>
      </c>
      <c r="M220" s="674">
        <v>0</v>
      </c>
      <c r="N220" s="673">
        <v>0</v>
      </c>
      <c r="O220" s="673">
        <v>0</v>
      </c>
      <c r="P220" s="682">
        <v>0</v>
      </c>
      <c r="Q220" s="99"/>
      <c r="R220" s="99"/>
      <c r="Y220" s="137"/>
      <c r="AD220" s="137"/>
    </row>
    <row r="221" spans="1:30">
      <c r="A221" s="670"/>
      <c r="B221" s="681" t="s">
        <v>775</v>
      </c>
      <c r="C221" s="673">
        <v>0</v>
      </c>
      <c r="D221" s="674">
        <v>0</v>
      </c>
      <c r="E221" s="674">
        <v>0</v>
      </c>
      <c r="F221" s="674">
        <v>0</v>
      </c>
      <c r="G221" s="674">
        <v>0</v>
      </c>
      <c r="H221" s="674">
        <v>0</v>
      </c>
      <c r="I221" s="673">
        <v>0</v>
      </c>
      <c r="J221" s="673">
        <v>0</v>
      </c>
      <c r="K221" s="674">
        <v>0</v>
      </c>
      <c r="L221" s="674">
        <v>0</v>
      </c>
      <c r="M221" s="674">
        <v>0</v>
      </c>
      <c r="N221" s="673">
        <v>0</v>
      </c>
      <c r="O221" s="673">
        <v>0</v>
      </c>
      <c r="P221" s="682">
        <v>0</v>
      </c>
      <c r="Q221" s="99"/>
      <c r="R221" s="99"/>
      <c r="S221" s="142">
        <f t="shared" ref="S221:X221" si="214">C221-C220</f>
        <v>0</v>
      </c>
      <c r="T221" s="142">
        <f t="shared" si="214"/>
        <v>0</v>
      </c>
      <c r="U221" s="142">
        <f t="shared" si="214"/>
        <v>0</v>
      </c>
      <c r="V221" s="142">
        <f t="shared" si="214"/>
        <v>0</v>
      </c>
      <c r="W221" s="142">
        <f t="shared" si="214"/>
        <v>0</v>
      </c>
      <c r="X221" s="142">
        <f t="shared" si="214"/>
        <v>0</v>
      </c>
      <c r="Y221" s="143">
        <f t="shared" ref="Y221:AD221" si="215">I221-I220</f>
        <v>0</v>
      </c>
      <c r="Z221" s="142">
        <f t="shared" si="215"/>
        <v>0</v>
      </c>
      <c r="AA221" s="142">
        <f t="shared" si="215"/>
        <v>0</v>
      </c>
      <c r="AB221" s="142">
        <f t="shared" si="215"/>
        <v>0</v>
      </c>
      <c r="AC221" s="142">
        <f t="shared" si="215"/>
        <v>0</v>
      </c>
      <c r="AD221" s="143">
        <f t="shared" si="215"/>
        <v>0</v>
      </c>
    </row>
    <row r="222" spans="1:30">
      <c r="A222" s="670"/>
      <c r="B222" s="681" t="s">
        <v>776</v>
      </c>
      <c r="C222" s="673">
        <v>0</v>
      </c>
      <c r="D222" s="674">
        <v>0</v>
      </c>
      <c r="E222" s="674">
        <v>0</v>
      </c>
      <c r="F222" s="674">
        <v>0</v>
      </c>
      <c r="G222" s="674">
        <v>0</v>
      </c>
      <c r="H222" s="674">
        <v>0</v>
      </c>
      <c r="I222" s="673">
        <v>0</v>
      </c>
      <c r="J222" s="673">
        <v>0</v>
      </c>
      <c r="K222" s="674">
        <v>0</v>
      </c>
      <c r="L222" s="674">
        <v>0</v>
      </c>
      <c r="M222" s="674">
        <v>0</v>
      </c>
      <c r="N222" s="673">
        <v>0</v>
      </c>
      <c r="O222" s="673">
        <v>0</v>
      </c>
      <c r="P222" s="682">
        <v>0</v>
      </c>
      <c r="Q222" s="99"/>
      <c r="R222" s="99"/>
      <c r="Y222" s="137"/>
      <c r="AD222" s="137"/>
    </row>
    <row r="223" spans="1:30">
      <c r="A223" s="670"/>
      <c r="B223" s="681" t="s">
        <v>777</v>
      </c>
      <c r="C223" s="673">
        <v>0</v>
      </c>
      <c r="D223" s="674">
        <v>0</v>
      </c>
      <c r="E223" s="674">
        <v>0</v>
      </c>
      <c r="F223" s="674">
        <v>0</v>
      </c>
      <c r="G223" s="674">
        <v>0</v>
      </c>
      <c r="H223" s="674">
        <v>0</v>
      </c>
      <c r="I223" s="673">
        <v>0</v>
      </c>
      <c r="J223" s="673">
        <v>0</v>
      </c>
      <c r="K223" s="674">
        <v>0</v>
      </c>
      <c r="L223" s="674">
        <v>0</v>
      </c>
      <c r="M223" s="674">
        <v>0</v>
      </c>
      <c r="N223" s="673">
        <v>0</v>
      </c>
      <c r="O223" s="673">
        <v>0</v>
      </c>
      <c r="P223" s="682">
        <v>0</v>
      </c>
      <c r="Q223" s="99"/>
      <c r="R223" s="99"/>
      <c r="S223" s="142">
        <f t="shared" ref="S223:X223" si="216">C223-C222</f>
        <v>0</v>
      </c>
      <c r="T223" s="142">
        <f t="shared" si="216"/>
        <v>0</v>
      </c>
      <c r="U223" s="142">
        <f t="shared" si="216"/>
        <v>0</v>
      </c>
      <c r="V223" s="142">
        <f t="shared" si="216"/>
        <v>0</v>
      </c>
      <c r="W223" s="142">
        <f t="shared" si="216"/>
        <v>0</v>
      </c>
      <c r="X223" s="142">
        <f t="shared" si="216"/>
        <v>0</v>
      </c>
      <c r="Y223" s="143">
        <f t="shared" ref="Y223:AD223" si="217">I223-I222</f>
        <v>0</v>
      </c>
      <c r="Z223" s="142">
        <f t="shared" si="217"/>
        <v>0</v>
      </c>
      <c r="AA223" s="142">
        <f t="shared" si="217"/>
        <v>0</v>
      </c>
      <c r="AB223" s="142">
        <f t="shared" si="217"/>
        <v>0</v>
      </c>
      <c r="AC223" s="142">
        <f t="shared" si="217"/>
        <v>0</v>
      </c>
      <c r="AD223" s="143">
        <f t="shared" si="217"/>
        <v>0</v>
      </c>
    </row>
    <row r="224" spans="1:30">
      <c r="A224" s="670"/>
      <c r="B224" s="681" t="s">
        <v>778</v>
      </c>
      <c r="C224" s="673">
        <v>0</v>
      </c>
      <c r="D224" s="674">
        <v>0</v>
      </c>
      <c r="E224" s="674">
        <v>0</v>
      </c>
      <c r="F224" s="674">
        <v>0</v>
      </c>
      <c r="G224" s="674">
        <v>0</v>
      </c>
      <c r="H224" s="674">
        <v>0</v>
      </c>
      <c r="I224" s="673">
        <v>0</v>
      </c>
      <c r="J224" s="673">
        <v>0</v>
      </c>
      <c r="K224" s="674">
        <v>0</v>
      </c>
      <c r="L224" s="674">
        <v>0</v>
      </c>
      <c r="M224" s="674">
        <v>0</v>
      </c>
      <c r="N224" s="673">
        <v>0</v>
      </c>
      <c r="O224" s="673">
        <v>0</v>
      </c>
      <c r="P224" s="682">
        <v>0</v>
      </c>
      <c r="Q224" s="99"/>
      <c r="R224" s="99"/>
      <c r="Y224" s="137"/>
      <c r="AD224" s="137"/>
    </row>
    <row r="225" spans="1:30">
      <c r="A225" s="670"/>
      <c r="B225" s="681" t="s">
        <v>779</v>
      </c>
      <c r="C225" s="673">
        <v>0</v>
      </c>
      <c r="D225" s="674">
        <v>0</v>
      </c>
      <c r="E225" s="674">
        <v>0</v>
      </c>
      <c r="F225" s="674">
        <v>0</v>
      </c>
      <c r="G225" s="674">
        <v>0</v>
      </c>
      <c r="H225" s="674">
        <v>0</v>
      </c>
      <c r="I225" s="673">
        <v>0</v>
      </c>
      <c r="J225" s="673">
        <v>0</v>
      </c>
      <c r="K225" s="674">
        <v>0</v>
      </c>
      <c r="L225" s="674">
        <v>0</v>
      </c>
      <c r="M225" s="674">
        <v>0</v>
      </c>
      <c r="N225" s="673">
        <v>0</v>
      </c>
      <c r="O225" s="673">
        <v>0</v>
      </c>
      <c r="P225" s="682">
        <v>0</v>
      </c>
      <c r="Q225" s="99"/>
      <c r="R225" s="99"/>
      <c r="S225" s="142">
        <f t="shared" ref="S225:X225" si="218">C225-C224</f>
        <v>0</v>
      </c>
      <c r="T225" s="142">
        <f t="shared" si="218"/>
        <v>0</v>
      </c>
      <c r="U225" s="142">
        <f t="shared" si="218"/>
        <v>0</v>
      </c>
      <c r="V225" s="142">
        <f t="shared" si="218"/>
        <v>0</v>
      </c>
      <c r="W225" s="142">
        <f t="shared" si="218"/>
        <v>0</v>
      </c>
      <c r="X225" s="142">
        <f t="shared" si="218"/>
        <v>0</v>
      </c>
      <c r="Y225" s="143">
        <f t="shared" ref="Y225:AD225" si="219">I225-I224</f>
        <v>0</v>
      </c>
      <c r="Z225" s="142">
        <f t="shared" si="219"/>
        <v>0</v>
      </c>
      <c r="AA225" s="142">
        <f t="shared" si="219"/>
        <v>0</v>
      </c>
      <c r="AB225" s="142">
        <f t="shared" si="219"/>
        <v>0</v>
      </c>
      <c r="AC225" s="142">
        <f t="shared" si="219"/>
        <v>0</v>
      </c>
      <c r="AD225" s="143">
        <f t="shared" si="219"/>
        <v>0</v>
      </c>
    </row>
    <row r="226" spans="1:30">
      <c r="A226" s="670"/>
      <c r="B226" s="681" t="s">
        <v>780</v>
      </c>
      <c r="C226" s="673">
        <v>0</v>
      </c>
      <c r="D226" s="674">
        <v>0</v>
      </c>
      <c r="E226" s="674">
        <v>0</v>
      </c>
      <c r="F226" s="674">
        <v>0</v>
      </c>
      <c r="G226" s="674">
        <v>0</v>
      </c>
      <c r="H226" s="674">
        <v>0</v>
      </c>
      <c r="I226" s="673">
        <v>0</v>
      </c>
      <c r="J226" s="673">
        <v>0</v>
      </c>
      <c r="K226" s="674">
        <v>0</v>
      </c>
      <c r="L226" s="674">
        <v>0</v>
      </c>
      <c r="M226" s="674">
        <v>0</v>
      </c>
      <c r="N226" s="673">
        <v>0</v>
      </c>
      <c r="O226" s="673">
        <v>0</v>
      </c>
      <c r="P226" s="682">
        <v>0</v>
      </c>
      <c r="Q226" s="99"/>
      <c r="R226" s="99"/>
      <c r="Y226" s="137"/>
      <c r="AD226" s="137"/>
    </row>
    <row r="227" spans="1:30">
      <c r="A227" s="670"/>
      <c r="B227" s="681" t="s">
        <v>781</v>
      </c>
      <c r="C227" s="673">
        <v>0</v>
      </c>
      <c r="D227" s="674">
        <v>0</v>
      </c>
      <c r="E227" s="674">
        <v>0</v>
      </c>
      <c r="F227" s="674">
        <v>0</v>
      </c>
      <c r="G227" s="674">
        <v>0</v>
      </c>
      <c r="H227" s="674">
        <v>0</v>
      </c>
      <c r="I227" s="673">
        <v>0</v>
      </c>
      <c r="J227" s="673">
        <v>0</v>
      </c>
      <c r="K227" s="674">
        <v>0</v>
      </c>
      <c r="L227" s="674">
        <v>0</v>
      </c>
      <c r="M227" s="674">
        <v>0</v>
      </c>
      <c r="N227" s="673">
        <v>0</v>
      </c>
      <c r="O227" s="673">
        <v>0</v>
      </c>
      <c r="P227" s="682">
        <v>0</v>
      </c>
      <c r="Q227" s="99"/>
      <c r="R227" s="99"/>
      <c r="S227" s="142">
        <f t="shared" ref="S227:X227" si="220">C227-C226</f>
        <v>0</v>
      </c>
      <c r="T227" s="142">
        <f t="shared" si="220"/>
        <v>0</v>
      </c>
      <c r="U227" s="142">
        <f t="shared" si="220"/>
        <v>0</v>
      </c>
      <c r="V227" s="142">
        <f t="shared" si="220"/>
        <v>0</v>
      </c>
      <c r="W227" s="142">
        <f t="shared" si="220"/>
        <v>0</v>
      </c>
      <c r="X227" s="142">
        <f t="shared" si="220"/>
        <v>0</v>
      </c>
      <c r="Y227" s="143">
        <f t="shared" ref="Y227:AD227" si="221">I227-I226</f>
        <v>0</v>
      </c>
      <c r="Z227" s="142">
        <f t="shared" si="221"/>
        <v>0</v>
      </c>
      <c r="AA227" s="142">
        <f t="shared" si="221"/>
        <v>0</v>
      </c>
      <c r="AB227" s="142">
        <f t="shared" si="221"/>
        <v>0</v>
      </c>
      <c r="AC227" s="142">
        <f t="shared" si="221"/>
        <v>0</v>
      </c>
      <c r="AD227" s="143">
        <f t="shared" si="221"/>
        <v>0</v>
      </c>
    </row>
    <row r="228" spans="1:30">
      <c r="A228" s="670"/>
      <c r="B228" s="681" t="s">
        <v>782</v>
      </c>
      <c r="C228" s="673">
        <v>0</v>
      </c>
      <c r="D228" s="674">
        <v>0</v>
      </c>
      <c r="E228" s="674">
        <v>0</v>
      </c>
      <c r="F228" s="674">
        <v>0</v>
      </c>
      <c r="G228" s="674">
        <v>0</v>
      </c>
      <c r="H228" s="674">
        <v>0</v>
      </c>
      <c r="I228" s="673">
        <v>0</v>
      </c>
      <c r="J228" s="673">
        <v>0</v>
      </c>
      <c r="K228" s="674">
        <v>0</v>
      </c>
      <c r="L228" s="674">
        <v>0</v>
      </c>
      <c r="M228" s="674">
        <v>0</v>
      </c>
      <c r="N228" s="673">
        <v>0</v>
      </c>
      <c r="O228" s="673">
        <v>0</v>
      </c>
      <c r="P228" s="682">
        <v>0</v>
      </c>
      <c r="Q228" s="99"/>
      <c r="R228" s="99"/>
      <c r="Y228" s="137"/>
      <c r="AD228" s="137"/>
    </row>
    <row r="229" spans="1:30" ht="13.5" thickBot="1">
      <c r="A229" s="670"/>
      <c r="B229" s="681" t="s">
        <v>783</v>
      </c>
      <c r="C229" s="673">
        <v>0</v>
      </c>
      <c r="D229" s="674">
        <v>0</v>
      </c>
      <c r="E229" s="674">
        <v>0</v>
      </c>
      <c r="F229" s="674">
        <v>0</v>
      </c>
      <c r="G229" s="674">
        <v>0</v>
      </c>
      <c r="H229" s="674">
        <v>0</v>
      </c>
      <c r="I229" s="673">
        <v>0</v>
      </c>
      <c r="J229" s="673">
        <v>0</v>
      </c>
      <c r="K229" s="674">
        <v>0</v>
      </c>
      <c r="L229" s="674">
        <v>0</v>
      </c>
      <c r="M229" s="674">
        <v>0</v>
      </c>
      <c r="N229" s="673">
        <v>0</v>
      </c>
      <c r="O229" s="673">
        <v>0</v>
      </c>
      <c r="P229" s="682">
        <v>0</v>
      </c>
      <c r="Q229" s="99"/>
      <c r="R229" s="99"/>
      <c r="S229" s="111">
        <f t="shared" ref="S229:X229" si="222">C229-C228</f>
        <v>0</v>
      </c>
      <c r="T229" s="111">
        <f t="shared" si="222"/>
        <v>0</v>
      </c>
      <c r="U229" s="111">
        <f t="shared" si="222"/>
        <v>0</v>
      </c>
      <c r="V229" s="111">
        <f t="shared" si="222"/>
        <v>0</v>
      </c>
      <c r="W229" s="111">
        <f t="shared" si="222"/>
        <v>0</v>
      </c>
      <c r="X229" s="111">
        <f t="shared" si="222"/>
        <v>0</v>
      </c>
      <c r="Y229" s="168">
        <f t="shared" ref="Y229:AD229" si="223">I229-I228</f>
        <v>0</v>
      </c>
      <c r="Z229" s="111">
        <f t="shared" si="223"/>
        <v>0</v>
      </c>
      <c r="AA229" s="111">
        <f t="shared" si="223"/>
        <v>0</v>
      </c>
      <c r="AB229" s="111">
        <f t="shared" si="223"/>
        <v>0</v>
      </c>
      <c r="AC229" s="111">
        <f t="shared" si="223"/>
        <v>0</v>
      </c>
      <c r="AD229" s="168">
        <f t="shared" si="223"/>
        <v>0</v>
      </c>
    </row>
    <row r="230" spans="1:30">
      <c r="A230" s="661" t="s">
        <v>1206</v>
      </c>
      <c r="B230" s="660" t="s">
        <v>752</v>
      </c>
      <c r="C230" s="657">
        <v>0</v>
      </c>
      <c r="D230" s="658">
        <v>0</v>
      </c>
      <c r="E230" s="658">
        <v>0</v>
      </c>
      <c r="F230" s="658">
        <v>0</v>
      </c>
      <c r="G230" s="658">
        <v>0</v>
      </c>
      <c r="H230" s="658">
        <v>0</v>
      </c>
      <c r="I230" s="657">
        <v>0</v>
      </c>
      <c r="J230" s="657">
        <v>0</v>
      </c>
      <c r="K230" s="658">
        <v>0</v>
      </c>
      <c r="L230" s="658">
        <v>0</v>
      </c>
      <c r="M230" s="658">
        <v>0</v>
      </c>
      <c r="N230" s="657">
        <v>0</v>
      </c>
      <c r="O230" s="657">
        <v>0</v>
      </c>
      <c r="P230" s="659">
        <v>0</v>
      </c>
      <c r="Q230" s="99"/>
      <c r="R230" s="99"/>
      <c r="S230" s="136" t="s">
        <v>1038</v>
      </c>
      <c r="Y230" s="137"/>
      <c r="AD230" s="137"/>
    </row>
    <row r="231" spans="1:30">
      <c r="A231" s="668"/>
      <c r="B231" s="681" t="s">
        <v>753</v>
      </c>
      <c r="C231" s="673">
        <v>0</v>
      </c>
      <c r="D231" s="674">
        <v>0</v>
      </c>
      <c r="E231" s="674">
        <v>0</v>
      </c>
      <c r="F231" s="674">
        <v>0</v>
      </c>
      <c r="G231" s="674">
        <v>0</v>
      </c>
      <c r="H231" s="674">
        <v>0</v>
      </c>
      <c r="I231" s="673">
        <v>0</v>
      </c>
      <c r="J231" s="673">
        <v>0</v>
      </c>
      <c r="K231" s="674">
        <v>0</v>
      </c>
      <c r="L231" s="674">
        <v>0</v>
      </c>
      <c r="M231" s="674">
        <v>0</v>
      </c>
      <c r="N231" s="673">
        <v>0</v>
      </c>
      <c r="O231" s="673">
        <v>0</v>
      </c>
      <c r="P231" s="682">
        <v>0</v>
      </c>
      <c r="Q231" s="99"/>
      <c r="R231" s="99"/>
      <c r="S231" s="142">
        <f t="shared" ref="S231:X231" si="224">C231-C230</f>
        <v>0</v>
      </c>
      <c r="T231" s="142">
        <f t="shared" si="224"/>
        <v>0</v>
      </c>
      <c r="U231" s="142">
        <f t="shared" si="224"/>
        <v>0</v>
      </c>
      <c r="V231" s="142">
        <f t="shared" si="224"/>
        <v>0</v>
      </c>
      <c r="W231" s="142">
        <f t="shared" si="224"/>
        <v>0</v>
      </c>
      <c r="X231" s="142">
        <f t="shared" si="224"/>
        <v>0</v>
      </c>
      <c r="Y231" s="143">
        <f t="shared" ref="Y231:AD231" si="225">I231-I230</f>
        <v>0</v>
      </c>
      <c r="Z231" s="142">
        <f t="shared" si="225"/>
        <v>0</v>
      </c>
      <c r="AA231" s="142">
        <f t="shared" si="225"/>
        <v>0</v>
      </c>
      <c r="AB231" s="142">
        <f t="shared" si="225"/>
        <v>0</v>
      </c>
      <c r="AC231" s="142">
        <f t="shared" si="225"/>
        <v>0</v>
      </c>
      <c r="AD231" s="143">
        <f t="shared" si="225"/>
        <v>0</v>
      </c>
    </row>
    <row r="232" spans="1:30">
      <c r="A232" s="668"/>
      <c r="B232" s="681" t="s">
        <v>754</v>
      </c>
      <c r="C232" s="673">
        <v>0</v>
      </c>
      <c r="D232" s="674">
        <v>0</v>
      </c>
      <c r="E232" s="674">
        <v>0</v>
      </c>
      <c r="F232" s="674">
        <v>0</v>
      </c>
      <c r="G232" s="674">
        <v>0</v>
      </c>
      <c r="H232" s="674">
        <v>0</v>
      </c>
      <c r="I232" s="673">
        <v>0</v>
      </c>
      <c r="J232" s="673">
        <v>0</v>
      </c>
      <c r="K232" s="674">
        <v>0</v>
      </c>
      <c r="L232" s="674">
        <v>0</v>
      </c>
      <c r="M232" s="674">
        <v>0</v>
      </c>
      <c r="N232" s="673">
        <v>0</v>
      </c>
      <c r="O232" s="673">
        <v>0</v>
      </c>
      <c r="P232" s="682">
        <v>0</v>
      </c>
      <c r="Q232" s="99"/>
      <c r="R232" s="99"/>
      <c r="Y232" s="137"/>
      <c r="AD232" s="137"/>
    </row>
    <row r="233" spans="1:30">
      <c r="A233" s="668"/>
      <c r="B233" s="681" t="s">
        <v>755</v>
      </c>
      <c r="C233" s="673">
        <v>0</v>
      </c>
      <c r="D233" s="674">
        <v>0</v>
      </c>
      <c r="E233" s="674">
        <v>0</v>
      </c>
      <c r="F233" s="674">
        <v>0</v>
      </c>
      <c r="G233" s="674">
        <v>0</v>
      </c>
      <c r="H233" s="674">
        <v>0</v>
      </c>
      <c r="I233" s="673">
        <v>0</v>
      </c>
      <c r="J233" s="673">
        <v>0</v>
      </c>
      <c r="K233" s="674">
        <v>0</v>
      </c>
      <c r="L233" s="674">
        <v>0</v>
      </c>
      <c r="M233" s="674">
        <v>0</v>
      </c>
      <c r="N233" s="673">
        <v>0</v>
      </c>
      <c r="O233" s="673">
        <v>0</v>
      </c>
      <c r="P233" s="682">
        <v>0</v>
      </c>
      <c r="Q233" s="99"/>
      <c r="R233" s="99"/>
      <c r="S233" s="142">
        <f t="shared" ref="S233:X233" si="226">C233-C232</f>
        <v>0</v>
      </c>
      <c r="T233" s="142">
        <f t="shared" si="226"/>
        <v>0</v>
      </c>
      <c r="U233" s="142">
        <f t="shared" si="226"/>
        <v>0</v>
      </c>
      <c r="V233" s="142">
        <f t="shared" si="226"/>
        <v>0</v>
      </c>
      <c r="W233" s="142">
        <f t="shared" si="226"/>
        <v>0</v>
      </c>
      <c r="X233" s="142">
        <f t="shared" si="226"/>
        <v>0</v>
      </c>
      <c r="Y233" s="143">
        <f t="shared" ref="Y233:AD233" si="227">I233-I232</f>
        <v>0</v>
      </c>
      <c r="Z233" s="142">
        <f t="shared" si="227"/>
        <v>0</v>
      </c>
      <c r="AA233" s="142">
        <f t="shared" si="227"/>
        <v>0</v>
      </c>
      <c r="AB233" s="142">
        <f t="shared" si="227"/>
        <v>0</v>
      </c>
      <c r="AC233" s="142">
        <f t="shared" si="227"/>
        <v>0</v>
      </c>
      <c r="AD233" s="143">
        <f t="shared" si="227"/>
        <v>0</v>
      </c>
    </row>
    <row r="234" spans="1:30">
      <c r="A234" s="668"/>
      <c r="B234" s="681" t="s">
        <v>756</v>
      </c>
      <c r="C234" s="673">
        <v>0</v>
      </c>
      <c r="D234" s="674">
        <v>0</v>
      </c>
      <c r="E234" s="674">
        <v>0</v>
      </c>
      <c r="F234" s="674">
        <v>0</v>
      </c>
      <c r="G234" s="674">
        <v>0</v>
      </c>
      <c r="H234" s="674">
        <v>0</v>
      </c>
      <c r="I234" s="673">
        <v>0</v>
      </c>
      <c r="J234" s="673">
        <v>0</v>
      </c>
      <c r="K234" s="674">
        <v>0</v>
      </c>
      <c r="L234" s="674">
        <v>0</v>
      </c>
      <c r="M234" s="674">
        <v>0</v>
      </c>
      <c r="N234" s="673">
        <v>0</v>
      </c>
      <c r="O234" s="673">
        <v>0</v>
      </c>
      <c r="P234" s="682">
        <v>0</v>
      </c>
      <c r="Q234" s="99"/>
      <c r="R234" s="99"/>
      <c r="Y234" s="137"/>
      <c r="AD234" s="137"/>
    </row>
    <row r="235" spans="1:30">
      <c r="A235" s="668"/>
      <c r="B235" s="681" t="s">
        <v>757</v>
      </c>
      <c r="C235" s="673">
        <v>0</v>
      </c>
      <c r="D235" s="674">
        <v>0</v>
      </c>
      <c r="E235" s="674">
        <v>0</v>
      </c>
      <c r="F235" s="674">
        <v>0</v>
      </c>
      <c r="G235" s="674">
        <v>0</v>
      </c>
      <c r="H235" s="674">
        <v>0</v>
      </c>
      <c r="I235" s="673">
        <v>0</v>
      </c>
      <c r="J235" s="673">
        <v>0</v>
      </c>
      <c r="K235" s="674">
        <v>0</v>
      </c>
      <c r="L235" s="674">
        <v>0</v>
      </c>
      <c r="M235" s="674">
        <v>0</v>
      </c>
      <c r="N235" s="673">
        <v>0</v>
      </c>
      <c r="O235" s="673">
        <v>0</v>
      </c>
      <c r="P235" s="682">
        <v>0</v>
      </c>
      <c r="Q235" s="99"/>
      <c r="R235" s="99"/>
      <c r="S235" s="142">
        <f t="shared" ref="S235:X235" si="228">C235-C234</f>
        <v>0</v>
      </c>
      <c r="T235" s="142">
        <f t="shared" si="228"/>
        <v>0</v>
      </c>
      <c r="U235" s="142">
        <f t="shared" si="228"/>
        <v>0</v>
      </c>
      <c r="V235" s="142">
        <f t="shared" si="228"/>
        <v>0</v>
      </c>
      <c r="W235" s="142">
        <f t="shared" si="228"/>
        <v>0</v>
      </c>
      <c r="X235" s="142">
        <f t="shared" si="228"/>
        <v>0</v>
      </c>
      <c r="Y235" s="143">
        <f t="shared" ref="Y235:AD235" si="229">I235-I234</f>
        <v>0</v>
      </c>
      <c r="Z235" s="142">
        <f t="shared" si="229"/>
        <v>0</v>
      </c>
      <c r="AA235" s="142">
        <f t="shared" si="229"/>
        <v>0</v>
      </c>
      <c r="AB235" s="142">
        <f t="shared" si="229"/>
        <v>0</v>
      </c>
      <c r="AC235" s="142">
        <f t="shared" si="229"/>
        <v>0</v>
      </c>
      <c r="AD235" s="143">
        <f t="shared" si="229"/>
        <v>0</v>
      </c>
    </row>
    <row r="236" spans="1:30">
      <c r="A236" s="668"/>
      <c r="B236" s="681" t="s">
        <v>758</v>
      </c>
      <c r="C236" s="673">
        <v>0</v>
      </c>
      <c r="D236" s="674">
        <v>0</v>
      </c>
      <c r="E236" s="674">
        <v>0</v>
      </c>
      <c r="F236" s="674">
        <v>0</v>
      </c>
      <c r="G236" s="674">
        <v>0</v>
      </c>
      <c r="H236" s="674">
        <v>0</v>
      </c>
      <c r="I236" s="673">
        <v>0</v>
      </c>
      <c r="J236" s="673">
        <v>0</v>
      </c>
      <c r="K236" s="674">
        <v>0</v>
      </c>
      <c r="L236" s="674">
        <v>0</v>
      </c>
      <c r="M236" s="674">
        <v>0</v>
      </c>
      <c r="N236" s="673">
        <v>0</v>
      </c>
      <c r="O236" s="673">
        <v>0</v>
      </c>
      <c r="P236" s="682">
        <v>0</v>
      </c>
      <c r="Q236" s="99"/>
      <c r="R236" s="99"/>
      <c r="Y236" s="137"/>
      <c r="AD236" s="137"/>
    </row>
    <row r="237" spans="1:30">
      <c r="A237" s="668"/>
      <c r="B237" s="681" t="s">
        <v>759</v>
      </c>
      <c r="C237" s="673">
        <v>0</v>
      </c>
      <c r="D237" s="674">
        <v>0</v>
      </c>
      <c r="E237" s="674">
        <v>0</v>
      </c>
      <c r="F237" s="674">
        <v>0</v>
      </c>
      <c r="G237" s="674">
        <v>0</v>
      </c>
      <c r="H237" s="674">
        <v>0</v>
      </c>
      <c r="I237" s="673">
        <v>0</v>
      </c>
      <c r="J237" s="673">
        <v>0</v>
      </c>
      <c r="K237" s="674">
        <v>0</v>
      </c>
      <c r="L237" s="674">
        <v>0</v>
      </c>
      <c r="M237" s="674">
        <v>0</v>
      </c>
      <c r="N237" s="673">
        <v>0</v>
      </c>
      <c r="O237" s="673">
        <v>0</v>
      </c>
      <c r="P237" s="682">
        <v>0</v>
      </c>
      <c r="Q237" s="99"/>
      <c r="R237" s="99"/>
      <c r="S237" s="142">
        <f t="shared" ref="S237:X237" si="230">C237-C236</f>
        <v>0</v>
      </c>
      <c r="T237" s="142">
        <f t="shared" si="230"/>
        <v>0</v>
      </c>
      <c r="U237" s="142">
        <f t="shared" si="230"/>
        <v>0</v>
      </c>
      <c r="V237" s="142">
        <f t="shared" si="230"/>
        <v>0</v>
      </c>
      <c r="W237" s="142">
        <f t="shared" si="230"/>
        <v>0</v>
      </c>
      <c r="X237" s="142">
        <f t="shared" si="230"/>
        <v>0</v>
      </c>
      <c r="Y237" s="143">
        <f t="shared" ref="Y237:AD237" si="231">I237-I236</f>
        <v>0</v>
      </c>
      <c r="Z237" s="142">
        <f t="shared" si="231"/>
        <v>0</v>
      </c>
      <c r="AA237" s="142">
        <f t="shared" si="231"/>
        <v>0</v>
      </c>
      <c r="AB237" s="142">
        <f t="shared" si="231"/>
        <v>0</v>
      </c>
      <c r="AC237" s="142">
        <f t="shared" si="231"/>
        <v>0</v>
      </c>
      <c r="AD237" s="143">
        <f t="shared" si="231"/>
        <v>0</v>
      </c>
    </row>
    <row r="238" spans="1:30">
      <c r="A238" s="668"/>
      <c r="B238" s="681" t="s">
        <v>760</v>
      </c>
      <c r="C238" s="673">
        <v>0</v>
      </c>
      <c r="D238" s="674">
        <v>0</v>
      </c>
      <c r="E238" s="674">
        <v>0</v>
      </c>
      <c r="F238" s="674">
        <v>0</v>
      </c>
      <c r="G238" s="674">
        <v>0</v>
      </c>
      <c r="H238" s="674">
        <v>0</v>
      </c>
      <c r="I238" s="673">
        <v>0</v>
      </c>
      <c r="J238" s="673">
        <v>0</v>
      </c>
      <c r="K238" s="674">
        <v>0</v>
      </c>
      <c r="L238" s="674">
        <v>0</v>
      </c>
      <c r="M238" s="674">
        <v>0</v>
      </c>
      <c r="N238" s="673">
        <v>0</v>
      </c>
      <c r="O238" s="673">
        <v>0</v>
      </c>
      <c r="P238" s="682">
        <v>0</v>
      </c>
      <c r="Q238" s="99"/>
      <c r="R238" s="99"/>
      <c r="Y238" s="137"/>
      <c r="AD238" s="137"/>
    </row>
    <row r="239" spans="1:30">
      <c r="A239" s="668"/>
      <c r="B239" s="681" t="s">
        <v>761</v>
      </c>
      <c r="C239" s="673">
        <v>0</v>
      </c>
      <c r="D239" s="674">
        <v>0</v>
      </c>
      <c r="E239" s="674">
        <v>0</v>
      </c>
      <c r="F239" s="674">
        <v>0</v>
      </c>
      <c r="G239" s="674">
        <v>0</v>
      </c>
      <c r="H239" s="674">
        <v>0</v>
      </c>
      <c r="I239" s="673">
        <v>0</v>
      </c>
      <c r="J239" s="673">
        <v>0</v>
      </c>
      <c r="K239" s="674">
        <v>0</v>
      </c>
      <c r="L239" s="674">
        <v>0</v>
      </c>
      <c r="M239" s="674">
        <v>0</v>
      </c>
      <c r="N239" s="673">
        <v>0</v>
      </c>
      <c r="O239" s="673">
        <v>0</v>
      </c>
      <c r="P239" s="682">
        <v>0</v>
      </c>
      <c r="Q239" s="99"/>
      <c r="R239" s="99"/>
      <c r="S239" s="142">
        <f t="shared" ref="S239:X239" si="232">C239-C238</f>
        <v>0</v>
      </c>
      <c r="T239" s="142">
        <f t="shared" si="232"/>
        <v>0</v>
      </c>
      <c r="U239" s="142">
        <f t="shared" si="232"/>
        <v>0</v>
      </c>
      <c r="V239" s="142">
        <f t="shared" si="232"/>
        <v>0</v>
      </c>
      <c r="W239" s="142">
        <f t="shared" si="232"/>
        <v>0</v>
      </c>
      <c r="X239" s="142">
        <f t="shared" si="232"/>
        <v>0</v>
      </c>
      <c r="Y239" s="143">
        <f t="shared" ref="Y239:AD239" si="233">I239-I238</f>
        <v>0</v>
      </c>
      <c r="Z239" s="142">
        <f t="shared" si="233"/>
        <v>0</v>
      </c>
      <c r="AA239" s="142">
        <f t="shared" si="233"/>
        <v>0</v>
      </c>
      <c r="AB239" s="142">
        <f t="shared" si="233"/>
        <v>0</v>
      </c>
      <c r="AC239" s="142">
        <f t="shared" si="233"/>
        <v>0</v>
      </c>
      <c r="AD239" s="143">
        <f t="shared" si="233"/>
        <v>0</v>
      </c>
    </row>
    <row r="240" spans="1:30">
      <c r="A240" s="668"/>
      <c r="B240" s="681" t="s">
        <v>762</v>
      </c>
      <c r="C240" s="673">
        <v>0</v>
      </c>
      <c r="D240" s="674">
        <v>0</v>
      </c>
      <c r="E240" s="674">
        <v>0</v>
      </c>
      <c r="F240" s="674">
        <v>0</v>
      </c>
      <c r="G240" s="674">
        <v>0</v>
      </c>
      <c r="H240" s="674">
        <v>0</v>
      </c>
      <c r="I240" s="673">
        <v>0</v>
      </c>
      <c r="J240" s="673">
        <v>0</v>
      </c>
      <c r="K240" s="674">
        <v>0</v>
      </c>
      <c r="L240" s="674">
        <v>0</v>
      </c>
      <c r="M240" s="674">
        <v>0</v>
      </c>
      <c r="N240" s="673">
        <v>0</v>
      </c>
      <c r="O240" s="673">
        <v>0</v>
      </c>
      <c r="P240" s="682">
        <v>0</v>
      </c>
      <c r="Q240" s="99"/>
      <c r="R240" s="99"/>
      <c r="Y240" s="137"/>
      <c r="AD240" s="137"/>
    </row>
    <row r="241" spans="1:30">
      <c r="A241" s="668"/>
      <c r="B241" s="681" t="s">
        <v>763</v>
      </c>
      <c r="C241" s="673">
        <v>0</v>
      </c>
      <c r="D241" s="674">
        <v>0</v>
      </c>
      <c r="E241" s="674">
        <v>0</v>
      </c>
      <c r="F241" s="674">
        <v>0</v>
      </c>
      <c r="G241" s="674">
        <v>0</v>
      </c>
      <c r="H241" s="674">
        <v>0</v>
      </c>
      <c r="I241" s="673">
        <v>0</v>
      </c>
      <c r="J241" s="673">
        <v>0</v>
      </c>
      <c r="K241" s="674">
        <v>0</v>
      </c>
      <c r="L241" s="674">
        <v>0</v>
      </c>
      <c r="M241" s="674">
        <v>0</v>
      </c>
      <c r="N241" s="673">
        <v>0</v>
      </c>
      <c r="O241" s="673">
        <v>0</v>
      </c>
      <c r="P241" s="682">
        <v>0</v>
      </c>
      <c r="Q241" s="99"/>
      <c r="R241" s="99"/>
      <c r="S241" s="142">
        <f t="shared" ref="S241:X241" si="234">C241-C240</f>
        <v>0</v>
      </c>
      <c r="T241" s="142">
        <f t="shared" si="234"/>
        <v>0</v>
      </c>
      <c r="U241" s="142">
        <f t="shared" si="234"/>
        <v>0</v>
      </c>
      <c r="V241" s="142">
        <f t="shared" si="234"/>
        <v>0</v>
      </c>
      <c r="W241" s="142">
        <f t="shared" si="234"/>
        <v>0</v>
      </c>
      <c r="X241" s="142">
        <f t="shared" si="234"/>
        <v>0</v>
      </c>
      <c r="Y241" s="143">
        <f t="shared" ref="Y241:AD241" si="235">I241-I240</f>
        <v>0</v>
      </c>
      <c r="Z241" s="142">
        <f t="shared" si="235"/>
        <v>0</v>
      </c>
      <c r="AA241" s="142">
        <f t="shared" si="235"/>
        <v>0</v>
      </c>
      <c r="AB241" s="142">
        <f t="shared" si="235"/>
        <v>0</v>
      </c>
      <c r="AC241" s="142">
        <f t="shared" si="235"/>
        <v>0</v>
      </c>
      <c r="AD241" s="143">
        <f t="shared" si="235"/>
        <v>0</v>
      </c>
    </row>
    <row r="242" spans="1:30">
      <c r="A242" s="668"/>
      <c r="B242" s="681" t="s">
        <v>764</v>
      </c>
      <c r="C242" s="673">
        <v>0</v>
      </c>
      <c r="D242" s="674">
        <v>0</v>
      </c>
      <c r="E242" s="674">
        <v>0</v>
      </c>
      <c r="F242" s="674">
        <v>0</v>
      </c>
      <c r="G242" s="674">
        <v>0</v>
      </c>
      <c r="H242" s="674">
        <v>0</v>
      </c>
      <c r="I242" s="673">
        <v>0</v>
      </c>
      <c r="J242" s="673">
        <v>0</v>
      </c>
      <c r="K242" s="674">
        <v>0</v>
      </c>
      <c r="L242" s="674">
        <v>0</v>
      </c>
      <c r="M242" s="674">
        <v>0</v>
      </c>
      <c r="N242" s="673">
        <v>0</v>
      </c>
      <c r="O242" s="673">
        <v>0</v>
      </c>
      <c r="P242" s="682">
        <v>0</v>
      </c>
      <c r="Q242" s="99"/>
      <c r="R242" s="99"/>
      <c r="Y242" s="137"/>
      <c r="AD242" s="137"/>
    </row>
    <row r="243" spans="1:30">
      <c r="A243" s="668"/>
      <c r="B243" s="681" t="s">
        <v>765</v>
      </c>
      <c r="C243" s="673">
        <v>0</v>
      </c>
      <c r="D243" s="674">
        <v>0</v>
      </c>
      <c r="E243" s="674">
        <v>0</v>
      </c>
      <c r="F243" s="674">
        <v>0</v>
      </c>
      <c r="G243" s="674">
        <v>0</v>
      </c>
      <c r="H243" s="674">
        <v>0</v>
      </c>
      <c r="I243" s="673">
        <v>0</v>
      </c>
      <c r="J243" s="673">
        <v>0</v>
      </c>
      <c r="K243" s="674">
        <v>0</v>
      </c>
      <c r="L243" s="674">
        <v>0</v>
      </c>
      <c r="M243" s="674">
        <v>0</v>
      </c>
      <c r="N243" s="673">
        <v>0</v>
      </c>
      <c r="O243" s="673">
        <v>0</v>
      </c>
      <c r="P243" s="682">
        <v>0</v>
      </c>
      <c r="Q243" s="99"/>
      <c r="R243" s="99"/>
      <c r="S243" s="142">
        <f t="shared" ref="S243:X243" si="236">C243-C242</f>
        <v>0</v>
      </c>
      <c r="T243" s="142">
        <f t="shared" si="236"/>
        <v>0</v>
      </c>
      <c r="U243" s="142">
        <f t="shared" si="236"/>
        <v>0</v>
      </c>
      <c r="V243" s="142">
        <f t="shared" si="236"/>
        <v>0</v>
      </c>
      <c r="W243" s="142">
        <f t="shared" si="236"/>
        <v>0</v>
      </c>
      <c r="X243" s="142">
        <f t="shared" si="236"/>
        <v>0</v>
      </c>
      <c r="Y243" s="143">
        <f t="shared" ref="Y243:AD243" si="237">I243-I242</f>
        <v>0</v>
      </c>
      <c r="Z243" s="142">
        <f t="shared" si="237"/>
        <v>0</v>
      </c>
      <c r="AA243" s="142">
        <f t="shared" si="237"/>
        <v>0</v>
      </c>
      <c r="AB243" s="142">
        <f t="shared" si="237"/>
        <v>0</v>
      </c>
      <c r="AC243" s="142">
        <f t="shared" si="237"/>
        <v>0</v>
      </c>
      <c r="AD243" s="143">
        <f t="shared" si="237"/>
        <v>0</v>
      </c>
    </row>
    <row r="244" spans="1:30">
      <c r="A244" s="668"/>
      <c r="B244" s="681" t="s">
        <v>766</v>
      </c>
      <c r="C244" s="673">
        <v>0</v>
      </c>
      <c r="D244" s="674">
        <v>0</v>
      </c>
      <c r="E244" s="674">
        <v>0</v>
      </c>
      <c r="F244" s="674">
        <v>0</v>
      </c>
      <c r="G244" s="674">
        <v>0</v>
      </c>
      <c r="H244" s="674">
        <v>0</v>
      </c>
      <c r="I244" s="673">
        <v>0</v>
      </c>
      <c r="J244" s="673">
        <v>0</v>
      </c>
      <c r="K244" s="674">
        <v>0</v>
      </c>
      <c r="L244" s="674">
        <v>0</v>
      </c>
      <c r="M244" s="674">
        <v>0</v>
      </c>
      <c r="N244" s="673">
        <v>0</v>
      </c>
      <c r="O244" s="673">
        <v>0</v>
      </c>
      <c r="P244" s="682">
        <v>0</v>
      </c>
      <c r="Q244" s="99"/>
      <c r="R244" s="99"/>
      <c r="Y244" s="137"/>
      <c r="AD244" s="137"/>
    </row>
    <row r="245" spans="1:30">
      <c r="A245" s="668"/>
      <c r="B245" s="681" t="s">
        <v>767</v>
      </c>
      <c r="C245" s="673">
        <v>0</v>
      </c>
      <c r="D245" s="674">
        <v>0</v>
      </c>
      <c r="E245" s="674">
        <v>0</v>
      </c>
      <c r="F245" s="674">
        <v>0</v>
      </c>
      <c r="G245" s="674">
        <v>0</v>
      </c>
      <c r="H245" s="674">
        <v>0</v>
      </c>
      <c r="I245" s="673">
        <v>0</v>
      </c>
      <c r="J245" s="673">
        <v>0</v>
      </c>
      <c r="K245" s="674">
        <v>0</v>
      </c>
      <c r="L245" s="674">
        <v>0</v>
      </c>
      <c r="M245" s="674">
        <v>0</v>
      </c>
      <c r="N245" s="673">
        <v>0</v>
      </c>
      <c r="O245" s="673">
        <v>0</v>
      </c>
      <c r="P245" s="682">
        <v>0</v>
      </c>
      <c r="Q245" s="99"/>
      <c r="R245" s="99"/>
      <c r="S245" s="142">
        <f t="shared" ref="S245:X245" si="238">C245-C244</f>
        <v>0</v>
      </c>
      <c r="T245" s="142">
        <f t="shared" si="238"/>
        <v>0</v>
      </c>
      <c r="U245" s="142">
        <f t="shared" si="238"/>
        <v>0</v>
      </c>
      <c r="V245" s="142">
        <f t="shared" si="238"/>
        <v>0</v>
      </c>
      <c r="W245" s="142">
        <f t="shared" si="238"/>
        <v>0</v>
      </c>
      <c r="X245" s="142">
        <f t="shared" si="238"/>
        <v>0</v>
      </c>
      <c r="Y245" s="143">
        <f t="shared" ref="Y245:AD245" si="239">I245-I244</f>
        <v>0</v>
      </c>
      <c r="Z245" s="142">
        <f t="shared" si="239"/>
        <v>0</v>
      </c>
      <c r="AA245" s="142">
        <f t="shared" si="239"/>
        <v>0</v>
      </c>
      <c r="AB245" s="142">
        <f t="shared" si="239"/>
        <v>0</v>
      </c>
      <c r="AC245" s="142">
        <f t="shared" si="239"/>
        <v>0</v>
      </c>
      <c r="AD245" s="143">
        <f t="shared" si="239"/>
        <v>0</v>
      </c>
    </row>
    <row r="246" spans="1:30">
      <c r="A246" s="668"/>
      <c r="B246" s="681" t="s">
        <v>768</v>
      </c>
      <c r="C246" s="673">
        <v>0</v>
      </c>
      <c r="D246" s="674">
        <v>0</v>
      </c>
      <c r="E246" s="674">
        <v>0</v>
      </c>
      <c r="F246" s="674">
        <v>0</v>
      </c>
      <c r="G246" s="674">
        <v>0</v>
      </c>
      <c r="H246" s="674">
        <v>0</v>
      </c>
      <c r="I246" s="673">
        <v>0</v>
      </c>
      <c r="J246" s="673">
        <v>0</v>
      </c>
      <c r="K246" s="674">
        <v>0</v>
      </c>
      <c r="L246" s="674">
        <v>0</v>
      </c>
      <c r="M246" s="674">
        <v>0</v>
      </c>
      <c r="N246" s="673">
        <v>0</v>
      </c>
      <c r="O246" s="673">
        <v>0</v>
      </c>
      <c r="P246" s="682">
        <v>0</v>
      </c>
      <c r="Q246" s="99"/>
      <c r="R246" s="99"/>
      <c r="Y246" s="137"/>
      <c r="AD246" s="137"/>
    </row>
    <row r="247" spans="1:30">
      <c r="A247" s="668"/>
      <c r="B247" s="681" t="s">
        <v>769</v>
      </c>
      <c r="C247" s="673">
        <v>0</v>
      </c>
      <c r="D247" s="674">
        <v>0</v>
      </c>
      <c r="E247" s="674">
        <v>0</v>
      </c>
      <c r="F247" s="674">
        <v>0</v>
      </c>
      <c r="G247" s="674">
        <v>0</v>
      </c>
      <c r="H247" s="674">
        <v>0</v>
      </c>
      <c r="I247" s="673">
        <v>0</v>
      </c>
      <c r="J247" s="673">
        <v>0</v>
      </c>
      <c r="K247" s="674">
        <v>0</v>
      </c>
      <c r="L247" s="674">
        <v>0</v>
      </c>
      <c r="M247" s="674">
        <v>0</v>
      </c>
      <c r="N247" s="673">
        <v>0</v>
      </c>
      <c r="O247" s="673">
        <v>0</v>
      </c>
      <c r="P247" s="682">
        <v>0</v>
      </c>
      <c r="Q247" s="99"/>
      <c r="R247" s="99"/>
      <c r="S247" s="142">
        <f t="shared" ref="S247:X247" si="240">C247-C246</f>
        <v>0</v>
      </c>
      <c r="T247" s="142">
        <f t="shared" si="240"/>
        <v>0</v>
      </c>
      <c r="U247" s="142">
        <f t="shared" si="240"/>
        <v>0</v>
      </c>
      <c r="V247" s="142">
        <f t="shared" si="240"/>
        <v>0</v>
      </c>
      <c r="W247" s="142">
        <f t="shared" si="240"/>
        <v>0</v>
      </c>
      <c r="X247" s="142">
        <f t="shared" si="240"/>
        <v>0</v>
      </c>
      <c r="Y247" s="143">
        <f t="shared" ref="Y247:AD247" si="241">I247-I246</f>
        <v>0</v>
      </c>
      <c r="Z247" s="142">
        <f t="shared" si="241"/>
        <v>0</v>
      </c>
      <c r="AA247" s="142">
        <f t="shared" si="241"/>
        <v>0</v>
      </c>
      <c r="AB247" s="142">
        <f t="shared" si="241"/>
        <v>0</v>
      </c>
      <c r="AC247" s="142">
        <f t="shared" si="241"/>
        <v>0</v>
      </c>
      <c r="AD247" s="143">
        <f t="shared" si="241"/>
        <v>0</v>
      </c>
    </row>
    <row r="248" spans="1:30">
      <c r="A248" s="668"/>
      <c r="B248" s="681" t="s">
        <v>770</v>
      </c>
      <c r="C248" s="673">
        <v>0</v>
      </c>
      <c r="D248" s="674">
        <v>0</v>
      </c>
      <c r="E248" s="674">
        <v>0</v>
      </c>
      <c r="F248" s="674">
        <v>0</v>
      </c>
      <c r="G248" s="674">
        <v>0</v>
      </c>
      <c r="H248" s="674">
        <v>0</v>
      </c>
      <c r="I248" s="673">
        <v>0</v>
      </c>
      <c r="J248" s="673">
        <v>0</v>
      </c>
      <c r="K248" s="674">
        <v>0</v>
      </c>
      <c r="L248" s="674">
        <v>0</v>
      </c>
      <c r="M248" s="674">
        <v>0</v>
      </c>
      <c r="N248" s="673">
        <v>0</v>
      </c>
      <c r="O248" s="673">
        <v>0</v>
      </c>
      <c r="P248" s="682">
        <v>0</v>
      </c>
      <c r="Q248" s="99"/>
      <c r="R248" s="99"/>
      <c r="Y248" s="137"/>
      <c r="AD248" s="137"/>
    </row>
    <row r="249" spans="1:30">
      <c r="A249" s="668"/>
      <c r="B249" s="681" t="s">
        <v>771</v>
      </c>
      <c r="C249" s="673">
        <v>0</v>
      </c>
      <c r="D249" s="674">
        <v>0</v>
      </c>
      <c r="E249" s="674">
        <v>0</v>
      </c>
      <c r="F249" s="674">
        <v>0</v>
      </c>
      <c r="G249" s="674">
        <v>0</v>
      </c>
      <c r="H249" s="674">
        <v>0</v>
      </c>
      <c r="I249" s="673">
        <v>0</v>
      </c>
      <c r="J249" s="673">
        <v>0</v>
      </c>
      <c r="K249" s="674">
        <v>0</v>
      </c>
      <c r="L249" s="674">
        <v>0</v>
      </c>
      <c r="M249" s="674">
        <v>0</v>
      </c>
      <c r="N249" s="673">
        <v>0</v>
      </c>
      <c r="O249" s="673">
        <v>0</v>
      </c>
      <c r="P249" s="682">
        <v>0</v>
      </c>
      <c r="Q249" s="99"/>
      <c r="R249" s="99"/>
      <c r="S249" s="142">
        <f t="shared" ref="S249:X249" si="242">C249-C248</f>
        <v>0</v>
      </c>
      <c r="T249" s="142">
        <f t="shared" si="242"/>
        <v>0</v>
      </c>
      <c r="U249" s="142">
        <f t="shared" si="242"/>
        <v>0</v>
      </c>
      <c r="V249" s="142">
        <f t="shared" si="242"/>
        <v>0</v>
      </c>
      <c r="W249" s="142">
        <f t="shared" si="242"/>
        <v>0</v>
      </c>
      <c r="X249" s="142">
        <f t="shared" si="242"/>
        <v>0</v>
      </c>
      <c r="Y249" s="143">
        <f t="shared" ref="Y249:AD249" si="243">I249-I248</f>
        <v>0</v>
      </c>
      <c r="Z249" s="142">
        <f t="shared" si="243"/>
        <v>0</v>
      </c>
      <c r="AA249" s="142">
        <f t="shared" si="243"/>
        <v>0</v>
      </c>
      <c r="AB249" s="142">
        <f t="shared" si="243"/>
        <v>0</v>
      </c>
      <c r="AC249" s="142">
        <f t="shared" si="243"/>
        <v>0</v>
      </c>
      <c r="AD249" s="143">
        <f t="shared" si="243"/>
        <v>0</v>
      </c>
    </row>
    <row r="250" spans="1:30">
      <c r="A250" s="668"/>
      <c r="B250" s="681" t="s">
        <v>772</v>
      </c>
      <c r="C250" s="673">
        <v>0</v>
      </c>
      <c r="D250" s="674">
        <v>0</v>
      </c>
      <c r="E250" s="674">
        <v>0</v>
      </c>
      <c r="F250" s="674">
        <v>0</v>
      </c>
      <c r="G250" s="674">
        <v>0</v>
      </c>
      <c r="H250" s="674">
        <v>0</v>
      </c>
      <c r="I250" s="673">
        <v>0</v>
      </c>
      <c r="J250" s="673">
        <v>0</v>
      </c>
      <c r="K250" s="674">
        <v>0</v>
      </c>
      <c r="L250" s="674">
        <v>0</v>
      </c>
      <c r="M250" s="674">
        <v>0</v>
      </c>
      <c r="N250" s="673">
        <v>0</v>
      </c>
      <c r="O250" s="673">
        <v>0</v>
      </c>
      <c r="P250" s="682">
        <v>0</v>
      </c>
      <c r="Q250" s="99"/>
      <c r="R250" s="99"/>
      <c r="Y250" s="137"/>
      <c r="AD250" s="137"/>
    </row>
    <row r="251" spans="1:30">
      <c r="A251" s="668"/>
      <c r="B251" s="681" t="s">
        <v>773</v>
      </c>
      <c r="C251" s="673">
        <v>0</v>
      </c>
      <c r="D251" s="674">
        <v>0</v>
      </c>
      <c r="E251" s="674">
        <v>0</v>
      </c>
      <c r="F251" s="674">
        <v>0</v>
      </c>
      <c r="G251" s="674">
        <v>0</v>
      </c>
      <c r="H251" s="674">
        <v>0</v>
      </c>
      <c r="I251" s="673">
        <v>0</v>
      </c>
      <c r="J251" s="673">
        <v>0</v>
      </c>
      <c r="K251" s="674">
        <v>0</v>
      </c>
      <c r="L251" s="674">
        <v>0</v>
      </c>
      <c r="M251" s="674">
        <v>0</v>
      </c>
      <c r="N251" s="673">
        <v>0</v>
      </c>
      <c r="O251" s="673">
        <v>0</v>
      </c>
      <c r="P251" s="682">
        <v>0</v>
      </c>
      <c r="Q251" s="99"/>
      <c r="R251" s="99"/>
      <c r="S251" s="142">
        <f t="shared" ref="S251:X251" si="244">C251-C250</f>
        <v>0</v>
      </c>
      <c r="T251" s="142">
        <f t="shared" si="244"/>
        <v>0</v>
      </c>
      <c r="U251" s="142">
        <f t="shared" si="244"/>
        <v>0</v>
      </c>
      <c r="V251" s="142">
        <f t="shared" si="244"/>
        <v>0</v>
      </c>
      <c r="W251" s="142">
        <f t="shared" si="244"/>
        <v>0</v>
      </c>
      <c r="X251" s="142">
        <f t="shared" si="244"/>
        <v>0</v>
      </c>
      <c r="Y251" s="143">
        <f t="shared" ref="Y251:AD251" si="245">I251-I250</f>
        <v>0</v>
      </c>
      <c r="Z251" s="142">
        <f t="shared" si="245"/>
        <v>0</v>
      </c>
      <c r="AA251" s="142">
        <f t="shared" si="245"/>
        <v>0</v>
      </c>
      <c r="AB251" s="142">
        <f t="shared" si="245"/>
        <v>0</v>
      </c>
      <c r="AC251" s="142">
        <f t="shared" si="245"/>
        <v>0</v>
      </c>
      <c r="AD251" s="143">
        <f t="shared" si="245"/>
        <v>0</v>
      </c>
    </row>
    <row r="252" spans="1:30">
      <c r="A252" s="668"/>
      <c r="B252" s="681" t="s">
        <v>774</v>
      </c>
      <c r="C252" s="673">
        <v>0</v>
      </c>
      <c r="D252" s="674">
        <v>0</v>
      </c>
      <c r="E252" s="674">
        <v>0</v>
      </c>
      <c r="F252" s="674">
        <v>0</v>
      </c>
      <c r="G252" s="674">
        <v>0</v>
      </c>
      <c r="H252" s="674">
        <v>0</v>
      </c>
      <c r="I252" s="673">
        <v>0</v>
      </c>
      <c r="J252" s="673">
        <v>0</v>
      </c>
      <c r="K252" s="674">
        <v>0</v>
      </c>
      <c r="L252" s="674">
        <v>0</v>
      </c>
      <c r="M252" s="674">
        <v>0</v>
      </c>
      <c r="N252" s="673">
        <v>0</v>
      </c>
      <c r="O252" s="673">
        <v>0</v>
      </c>
      <c r="P252" s="682">
        <v>0</v>
      </c>
      <c r="Q252" s="99"/>
      <c r="R252" s="99"/>
      <c r="Y252" s="137"/>
      <c r="AD252" s="137"/>
    </row>
    <row r="253" spans="1:30">
      <c r="A253" s="668"/>
      <c r="B253" s="681" t="s">
        <v>775</v>
      </c>
      <c r="C253" s="673">
        <v>0</v>
      </c>
      <c r="D253" s="674">
        <v>0</v>
      </c>
      <c r="E253" s="674">
        <v>0</v>
      </c>
      <c r="F253" s="674">
        <v>0</v>
      </c>
      <c r="G253" s="674">
        <v>0</v>
      </c>
      <c r="H253" s="674">
        <v>0</v>
      </c>
      <c r="I253" s="673">
        <v>0</v>
      </c>
      <c r="J253" s="673">
        <v>0</v>
      </c>
      <c r="K253" s="674">
        <v>0</v>
      </c>
      <c r="L253" s="674">
        <v>0</v>
      </c>
      <c r="M253" s="674">
        <v>0</v>
      </c>
      <c r="N253" s="673">
        <v>0</v>
      </c>
      <c r="O253" s="673">
        <v>0</v>
      </c>
      <c r="P253" s="682">
        <v>0</v>
      </c>
      <c r="Q253" s="99"/>
      <c r="R253" s="99"/>
      <c r="S253" s="142">
        <f t="shared" ref="S253:X253" si="246">C253-C252</f>
        <v>0</v>
      </c>
      <c r="T253" s="142">
        <f t="shared" si="246"/>
        <v>0</v>
      </c>
      <c r="U253" s="142">
        <f t="shared" si="246"/>
        <v>0</v>
      </c>
      <c r="V253" s="142">
        <f t="shared" si="246"/>
        <v>0</v>
      </c>
      <c r="W253" s="142">
        <f t="shared" si="246"/>
        <v>0</v>
      </c>
      <c r="X253" s="142">
        <f t="shared" si="246"/>
        <v>0</v>
      </c>
      <c r="Y253" s="143">
        <f t="shared" ref="Y253:AD253" si="247">I253-I252</f>
        <v>0</v>
      </c>
      <c r="Z253" s="142">
        <f t="shared" si="247"/>
        <v>0</v>
      </c>
      <c r="AA253" s="142">
        <f t="shared" si="247"/>
        <v>0</v>
      </c>
      <c r="AB253" s="142">
        <f t="shared" si="247"/>
        <v>0</v>
      </c>
      <c r="AC253" s="142">
        <f t="shared" si="247"/>
        <v>0</v>
      </c>
      <c r="AD253" s="143">
        <f t="shared" si="247"/>
        <v>0</v>
      </c>
    </row>
    <row r="254" spans="1:30">
      <c r="A254" s="668"/>
      <c r="B254" s="681" t="s">
        <v>776</v>
      </c>
      <c r="C254" s="673">
        <v>0</v>
      </c>
      <c r="D254" s="674">
        <v>0</v>
      </c>
      <c r="E254" s="674">
        <v>0</v>
      </c>
      <c r="F254" s="674">
        <v>0</v>
      </c>
      <c r="G254" s="674">
        <v>0</v>
      </c>
      <c r="H254" s="674">
        <v>0</v>
      </c>
      <c r="I254" s="673">
        <v>0</v>
      </c>
      <c r="J254" s="673">
        <v>0</v>
      </c>
      <c r="K254" s="674">
        <v>0</v>
      </c>
      <c r="L254" s="674">
        <v>0</v>
      </c>
      <c r="M254" s="674">
        <v>0</v>
      </c>
      <c r="N254" s="673">
        <v>0</v>
      </c>
      <c r="O254" s="673">
        <v>0</v>
      </c>
      <c r="P254" s="682">
        <v>0</v>
      </c>
      <c r="Q254" s="99"/>
      <c r="R254" s="99"/>
      <c r="Y254" s="137"/>
      <c r="AD254" s="137"/>
    </row>
    <row r="255" spans="1:30">
      <c r="A255" s="668"/>
      <c r="B255" s="681" t="s">
        <v>777</v>
      </c>
      <c r="C255" s="673">
        <v>0</v>
      </c>
      <c r="D255" s="674">
        <v>0</v>
      </c>
      <c r="E255" s="674">
        <v>0</v>
      </c>
      <c r="F255" s="674">
        <v>0</v>
      </c>
      <c r="G255" s="674">
        <v>0</v>
      </c>
      <c r="H255" s="674">
        <v>0</v>
      </c>
      <c r="I255" s="673">
        <v>0</v>
      </c>
      <c r="J255" s="673">
        <v>0</v>
      </c>
      <c r="K255" s="674">
        <v>0</v>
      </c>
      <c r="L255" s="674">
        <v>0</v>
      </c>
      <c r="M255" s="674">
        <v>0</v>
      </c>
      <c r="N255" s="673">
        <v>0</v>
      </c>
      <c r="O255" s="673">
        <v>0</v>
      </c>
      <c r="P255" s="682">
        <v>0</v>
      </c>
      <c r="Q255" s="99"/>
      <c r="R255" s="99"/>
      <c r="S255" s="142">
        <f t="shared" ref="S255:X255" si="248">C255-C254</f>
        <v>0</v>
      </c>
      <c r="T255" s="142">
        <f t="shared" si="248"/>
        <v>0</v>
      </c>
      <c r="U255" s="142">
        <f t="shared" si="248"/>
        <v>0</v>
      </c>
      <c r="V255" s="142">
        <f t="shared" si="248"/>
        <v>0</v>
      </c>
      <c r="W255" s="142">
        <f t="shared" si="248"/>
        <v>0</v>
      </c>
      <c r="X255" s="142">
        <f t="shared" si="248"/>
        <v>0</v>
      </c>
      <c r="Y255" s="143">
        <f t="shared" ref="Y255:AD255" si="249">I255-I254</f>
        <v>0</v>
      </c>
      <c r="Z255" s="142">
        <f t="shared" si="249"/>
        <v>0</v>
      </c>
      <c r="AA255" s="142">
        <f t="shared" si="249"/>
        <v>0</v>
      </c>
      <c r="AB255" s="142">
        <f t="shared" si="249"/>
        <v>0</v>
      </c>
      <c r="AC255" s="142">
        <f t="shared" si="249"/>
        <v>0</v>
      </c>
      <c r="AD255" s="143">
        <f t="shared" si="249"/>
        <v>0</v>
      </c>
    </row>
    <row r="256" spans="1:30">
      <c r="A256" s="668"/>
      <c r="B256" s="681" t="s">
        <v>778</v>
      </c>
      <c r="C256" s="673">
        <v>0</v>
      </c>
      <c r="D256" s="674">
        <v>0</v>
      </c>
      <c r="E256" s="674">
        <v>0</v>
      </c>
      <c r="F256" s="674">
        <v>0</v>
      </c>
      <c r="G256" s="674">
        <v>0</v>
      </c>
      <c r="H256" s="674">
        <v>0</v>
      </c>
      <c r="I256" s="673">
        <v>0</v>
      </c>
      <c r="J256" s="673">
        <v>0</v>
      </c>
      <c r="K256" s="674">
        <v>0</v>
      </c>
      <c r="L256" s="674">
        <v>0</v>
      </c>
      <c r="M256" s="674">
        <v>0</v>
      </c>
      <c r="N256" s="673">
        <v>0</v>
      </c>
      <c r="O256" s="673">
        <v>0</v>
      </c>
      <c r="P256" s="682">
        <v>0</v>
      </c>
      <c r="Q256" s="99"/>
      <c r="R256" s="99"/>
      <c r="Y256" s="137"/>
      <c r="AD256" s="137"/>
    </row>
    <row r="257" spans="1:30">
      <c r="A257" s="668"/>
      <c r="B257" s="681" t="s">
        <v>779</v>
      </c>
      <c r="C257" s="673">
        <v>0</v>
      </c>
      <c r="D257" s="674">
        <v>0</v>
      </c>
      <c r="E257" s="674">
        <v>0</v>
      </c>
      <c r="F257" s="674">
        <v>0</v>
      </c>
      <c r="G257" s="674">
        <v>0</v>
      </c>
      <c r="H257" s="674">
        <v>0</v>
      </c>
      <c r="I257" s="673">
        <v>0</v>
      </c>
      <c r="J257" s="673">
        <v>0</v>
      </c>
      <c r="K257" s="674">
        <v>0</v>
      </c>
      <c r="L257" s="674">
        <v>0</v>
      </c>
      <c r="M257" s="674">
        <v>0</v>
      </c>
      <c r="N257" s="673">
        <v>0</v>
      </c>
      <c r="O257" s="673">
        <v>0</v>
      </c>
      <c r="P257" s="682">
        <v>0</v>
      </c>
      <c r="Q257" s="99"/>
      <c r="R257" s="99"/>
      <c r="S257" s="142">
        <f t="shared" ref="S257:X257" si="250">C257-C256</f>
        <v>0</v>
      </c>
      <c r="T257" s="142">
        <f t="shared" si="250"/>
        <v>0</v>
      </c>
      <c r="U257" s="142">
        <f t="shared" si="250"/>
        <v>0</v>
      </c>
      <c r="V257" s="142">
        <f t="shared" si="250"/>
        <v>0</v>
      </c>
      <c r="W257" s="142">
        <f t="shared" si="250"/>
        <v>0</v>
      </c>
      <c r="X257" s="142">
        <f t="shared" si="250"/>
        <v>0</v>
      </c>
      <c r="Y257" s="143">
        <f t="shared" ref="Y257:AD257" si="251">I257-I256</f>
        <v>0</v>
      </c>
      <c r="Z257" s="142">
        <f t="shared" si="251"/>
        <v>0</v>
      </c>
      <c r="AA257" s="142">
        <f t="shared" si="251"/>
        <v>0</v>
      </c>
      <c r="AB257" s="142">
        <f t="shared" si="251"/>
        <v>0</v>
      </c>
      <c r="AC257" s="142">
        <f t="shared" si="251"/>
        <v>0</v>
      </c>
      <c r="AD257" s="143">
        <f t="shared" si="251"/>
        <v>0</v>
      </c>
    </row>
    <row r="258" spans="1:30">
      <c r="A258" s="668"/>
      <c r="B258" s="681" t="s">
        <v>780</v>
      </c>
      <c r="C258" s="673">
        <v>0</v>
      </c>
      <c r="D258" s="674">
        <v>0</v>
      </c>
      <c r="E258" s="674">
        <v>0</v>
      </c>
      <c r="F258" s="674">
        <v>0</v>
      </c>
      <c r="G258" s="674">
        <v>0</v>
      </c>
      <c r="H258" s="674">
        <v>0</v>
      </c>
      <c r="I258" s="673">
        <v>0</v>
      </c>
      <c r="J258" s="673">
        <v>0</v>
      </c>
      <c r="K258" s="674">
        <v>0</v>
      </c>
      <c r="L258" s="674">
        <v>0</v>
      </c>
      <c r="M258" s="674">
        <v>0</v>
      </c>
      <c r="N258" s="673">
        <v>0</v>
      </c>
      <c r="O258" s="673">
        <v>0</v>
      </c>
      <c r="P258" s="682">
        <v>0</v>
      </c>
      <c r="Q258" s="99"/>
      <c r="R258" s="99"/>
      <c r="Y258" s="137"/>
      <c r="AD258" s="137"/>
    </row>
    <row r="259" spans="1:30">
      <c r="A259" s="668"/>
      <c r="B259" s="681" t="s">
        <v>781</v>
      </c>
      <c r="C259" s="673">
        <v>0</v>
      </c>
      <c r="D259" s="674">
        <v>0</v>
      </c>
      <c r="E259" s="674">
        <v>0</v>
      </c>
      <c r="F259" s="674">
        <v>0</v>
      </c>
      <c r="G259" s="674">
        <v>0</v>
      </c>
      <c r="H259" s="674">
        <v>0</v>
      </c>
      <c r="I259" s="673">
        <v>0</v>
      </c>
      <c r="J259" s="673">
        <v>0</v>
      </c>
      <c r="K259" s="674">
        <v>0</v>
      </c>
      <c r="L259" s="674">
        <v>0</v>
      </c>
      <c r="M259" s="674">
        <v>0</v>
      </c>
      <c r="N259" s="673">
        <v>0</v>
      </c>
      <c r="O259" s="673">
        <v>0</v>
      </c>
      <c r="P259" s="682">
        <v>0</v>
      </c>
      <c r="Q259" s="99"/>
      <c r="R259" s="99"/>
      <c r="S259" s="142">
        <f t="shared" ref="S259:X259" si="252">C259-C258</f>
        <v>0</v>
      </c>
      <c r="T259" s="142">
        <f t="shared" si="252"/>
        <v>0</v>
      </c>
      <c r="U259" s="142">
        <f t="shared" si="252"/>
        <v>0</v>
      </c>
      <c r="V259" s="142">
        <f t="shared" si="252"/>
        <v>0</v>
      </c>
      <c r="W259" s="142">
        <f t="shared" si="252"/>
        <v>0</v>
      </c>
      <c r="X259" s="142">
        <f t="shared" si="252"/>
        <v>0</v>
      </c>
      <c r="Y259" s="143">
        <f t="shared" ref="Y259:AD259" si="253">I259-I258</f>
        <v>0</v>
      </c>
      <c r="Z259" s="142">
        <f t="shared" si="253"/>
        <v>0</v>
      </c>
      <c r="AA259" s="142">
        <f t="shared" si="253"/>
        <v>0</v>
      </c>
      <c r="AB259" s="142">
        <f t="shared" si="253"/>
        <v>0</v>
      </c>
      <c r="AC259" s="142">
        <f t="shared" si="253"/>
        <v>0</v>
      </c>
      <c r="AD259" s="143">
        <f t="shared" si="253"/>
        <v>0</v>
      </c>
    </row>
    <row r="260" spans="1:30">
      <c r="A260" s="668"/>
      <c r="B260" s="681" t="s">
        <v>782</v>
      </c>
      <c r="C260" s="673">
        <v>0</v>
      </c>
      <c r="D260" s="674">
        <v>0</v>
      </c>
      <c r="E260" s="674">
        <v>0</v>
      </c>
      <c r="F260" s="674">
        <v>0</v>
      </c>
      <c r="G260" s="674">
        <v>0</v>
      </c>
      <c r="H260" s="674">
        <v>0</v>
      </c>
      <c r="I260" s="673">
        <v>0</v>
      </c>
      <c r="J260" s="673">
        <v>0</v>
      </c>
      <c r="K260" s="674">
        <v>0</v>
      </c>
      <c r="L260" s="674">
        <v>0</v>
      </c>
      <c r="M260" s="674">
        <v>0</v>
      </c>
      <c r="N260" s="673">
        <v>0</v>
      </c>
      <c r="O260" s="673">
        <v>0</v>
      </c>
      <c r="P260" s="682">
        <v>0</v>
      </c>
      <c r="Q260" s="99"/>
      <c r="R260" s="99"/>
      <c r="Y260" s="137"/>
      <c r="AD260" s="137"/>
    </row>
    <row r="261" spans="1:30" ht="13.5" thickBot="1">
      <c r="A261" s="668"/>
      <c r="B261" s="681" t="s">
        <v>783</v>
      </c>
      <c r="C261" s="673">
        <v>0</v>
      </c>
      <c r="D261" s="674">
        <v>0</v>
      </c>
      <c r="E261" s="674">
        <v>0</v>
      </c>
      <c r="F261" s="674">
        <v>0</v>
      </c>
      <c r="G261" s="674">
        <v>0</v>
      </c>
      <c r="H261" s="674">
        <v>0</v>
      </c>
      <c r="I261" s="673">
        <v>0</v>
      </c>
      <c r="J261" s="673">
        <v>0</v>
      </c>
      <c r="K261" s="674">
        <v>0</v>
      </c>
      <c r="L261" s="674">
        <v>0</v>
      </c>
      <c r="M261" s="674">
        <v>0</v>
      </c>
      <c r="N261" s="673">
        <v>0</v>
      </c>
      <c r="O261" s="673">
        <v>0</v>
      </c>
      <c r="P261" s="682">
        <v>0</v>
      </c>
      <c r="Q261" s="99"/>
      <c r="R261" s="99"/>
      <c r="S261" s="111">
        <f t="shared" ref="S261:X261" si="254">C261-C260</f>
        <v>0</v>
      </c>
      <c r="T261" s="111">
        <f t="shared" si="254"/>
        <v>0</v>
      </c>
      <c r="U261" s="111">
        <f t="shared" si="254"/>
        <v>0</v>
      </c>
      <c r="V261" s="111">
        <f t="shared" si="254"/>
        <v>0</v>
      </c>
      <c r="W261" s="111">
        <f t="shared" si="254"/>
        <v>0</v>
      </c>
      <c r="X261" s="111">
        <f t="shared" si="254"/>
        <v>0</v>
      </c>
      <c r="Y261" s="168">
        <f t="shared" ref="Y261:AD261" si="255">I261-I260</f>
        <v>0</v>
      </c>
      <c r="Z261" s="111">
        <f t="shared" si="255"/>
        <v>0</v>
      </c>
      <c r="AA261" s="111">
        <f t="shared" si="255"/>
        <v>0</v>
      </c>
      <c r="AB261" s="111">
        <f t="shared" si="255"/>
        <v>0</v>
      </c>
      <c r="AC261" s="111">
        <f t="shared" si="255"/>
        <v>0</v>
      </c>
      <c r="AD261" s="168">
        <f t="shared" si="255"/>
        <v>0</v>
      </c>
    </row>
    <row r="262" spans="1:30">
      <c r="A262" s="661" t="s">
        <v>480</v>
      </c>
      <c r="B262" s="660" t="s">
        <v>752</v>
      </c>
      <c r="C262" s="657">
        <v>0</v>
      </c>
      <c r="D262" s="658">
        <v>0</v>
      </c>
      <c r="E262" s="658">
        <v>0</v>
      </c>
      <c r="F262" s="658">
        <v>0</v>
      </c>
      <c r="G262" s="658">
        <v>0</v>
      </c>
      <c r="H262" s="658">
        <v>0</v>
      </c>
      <c r="I262" s="657">
        <v>0</v>
      </c>
      <c r="J262" s="657">
        <v>0</v>
      </c>
      <c r="K262" s="658">
        <v>0</v>
      </c>
      <c r="L262" s="658">
        <v>0</v>
      </c>
      <c r="M262" s="658">
        <v>0</v>
      </c>
      <c r="N262" s="657">
        <v>0</v>
      </c>
      <c r="O262" s="657">
        <v>0</v>
      </c>
      <c r="P262" s="659">
        <v>0</v>
      </c>
      <c r="Q262" s="99"/>
      <c r="R262" s="99"/>
      <c r="S262" s="136" t="s">
        <v>1038</v>
      </c>
      <c r="Y262" s="137"/>
      <c r="AD262" s="137"/>
    </row>
    <row r="263" spans="1:30">
      <c r="A263" s="668"/>
      <c r="B263" s="681" t="s">
        <v>753</v>
      </c>
      <c r="C263" s="673">
        <v>0</v>
      </c>
      <c r="D263" s="674">
        <v>0</v>
      </c>
      <c r="E263" s="674">
        <v>0</v>
      </c>
      <c r="F263" s="674">
        <v>0</v>
      </c>
      <c r="G263" s="674">
        <v>0</v>
      </c>
      <c r="H263" s="674">
        <v>0</v>
      </c>
      <c r="I263" s="673">
        <v>0</v>
      </c>
      <c r="J263" s="673">
        <v>0</v>
      </c>
      <c r="K263" s="674">
        <v>0</v>
      </c>
      <c r="L263" s="674">
        <v>0</v>
      </c>
      <c r="M263" s="674">
        <v>0</v>
      </c>
      <c r="N263" s="673">
        <v>0</v>
      </c>
      <c r="O263" s="673">
        <v>0</v>
      </c>
      <c r="P263" s="682">
        <v>0</v>
      </c>
      <c r="Q263" s="99"/>
      <c r="R263" s="99"/>
      <c r="S263" s="142">
        <f t="shared" ref="S263:X263" si="256">C263-C262</f>
        <v>0</v>
      </c>
      <c r="T263" s="142">
        <f t="shared" si="256"/>
        <v>0</v>
      </c>
      <c r="U263" s="142">
        <f t="shared" si="256"/>
        <v>0</v>
      </c>
      <c r="V263" s="142">
        <f t="shared" si="256"/>
        <v>0</v>
      </c>
      <c r="W263" s="142">
        <f t="shared" si="256"/>
        <v>0</v>
      </c>
      <c r="X263" s="142">
        <f t="shared" si="256"/>
        <v>0</v>
      </c>
      <c r="Y263" s="143">
        <f t="shared" ref="Y263:AD263" si="257">I263-I262</f>
        <v>0</v>
      </c>
      <c r="Z263" s="142">
        <f t="shared" si="257"/>
        <v>0</v>
      </c>
      <c r="AA263" s="142">
        <f t="shared" si="257"/>
        <v>0</v>
      </c>
      <c r="AB263" s="142">
        <f t="shared" si="257"/>
        <v>0</v>
      </c>
      <c r="AC263" s="142">
        <f t="shared" si="257"/>
        <v>0</v>
      </c>
      <c r="AD263" s="143">
        <f t="shared" si="257"/>
        <v>0</v>
      </c>
    </row>
    <row r="264" spans="1:30">
      <c r="A264" s="668"/>
      <c r="B264" s="681" t="s">
        <v>754</v>
      </c>
      <c r="C264" s="673">
        <v>0</v>
      </c>
      <c r="D264" s="674">
        <v>0</v>
      </c>
      <c r="E264" s="674">
        <v>0</v>
      </c>
      <c r="F264" s="674">
        <v>0</v>
      </c>
      <c r="G264" s="674">
        <v>0</v>
      </c>
      <c r="H264" s="674">
        <v>0</v>
      </c>
      <c r="I264" s="673">
        <v>0</v>
      </c>
      <c r="J264" s="673">
        <v>0</v>
      </c>
      <c r="K264" s="674">
        <v>0</v>
      </c>
      <c r="L264" s="674">
        <v>0</v>
      </c>
      <c r="M264" s="674">
        <v>0</v>
      </c>
      <c r="N264" s="673">
        <v>0</v>
      </c>
      <c r="O264" s="673">
        <v>0</v>
      </c>
      <c r="P264" s="682">
        <v>0</v>
      </c>
      <c r="Q264" s="99"/>
      <c r="R264" s="99"/>
      <c r="Y264" s="137"/>
      <c r="AD264" s="137"/>
    </row>
    <row r="265" spans="1:30">
      <c r="A265" s="668"/>
      <c r="B265" s="681" t="s">
        <v>755</v>
      </c>
      <c r="C265" s="673">
        <v>0</v>
      </c>
      <c r="D265" s="674">
        <v>0</v>
      </c>
      <c r="E265" s="674">
        <v>0</v>
      </c>
      <c r="F265" s="674">
        <v>0</v>
      </c>
      <c r="G265" s="674">
        <v>0</v>
      </c>
      <c r="H265" s="674">
        <v>0</v>
      </c>
      <c r="I265" s="673">
        <v>0</v>
      </c>
      <c r="J265" s="673">
        <v>0</v>
      </c>
      <c r="K265" s="674">
        <v>0</v>
      </c>
      <c r="L265" s="674">
        <v>0</v>
      </c>
      <c r="M265" s="674">
        <v>0</v>
      </c>
      <c r="N265" s="673">
        <v>0</v>
      </c>
      <c r="O265" s="673">
        <v>0</v>
      </c>
      <c r="P265" s="682">
        <v>0</v>
      </c>
      <c r="Q265" s="99"/>
      <c r="R265" s="99"/>
      <c r="S265" s="142">
        <f t="shared" ref="S265:X265" si="258">C265-C264</f>
        <v>0</v>
      </c>
      <c r="T265" s="142">
        <f t="shared" si="258"/>
        <v>0</v>
      </c>
      <c r="U265" s="142">
        <f t="shared" si="258"/>
        <v>0</v>
      </c>
      <c r="V265" s="142">
        <f t="shared" si="258"/>
        <v>0</v>
      </c>
      <c r="W265" s="142">
        <f t="shared" si="258"/>
        <v>0</v>
      </c>
      <c r="X265" s="142">
        <f t="shared" si="258"/>
        <v>0</v>
      </c>
      <c r="Y265" s="143">
        <f t="shared" ref="Y265:AD265" si="259">I265-I264</f>
        <v>0</v>
      </c>
      <c r="Z265" s="142">
        <f t="shared" si="259"/>
        <v>0</v>
      </c>
      <c r="AA265" s="142">
        <f t="shared" si="259"/>
        <v>0</v>
      </c>
      <c r="AB265" s="142">
        <f t="shared" si="259"/>
        <v>0</v>
      </c>
      <c r="AC265" s="142">
        <f t="shared" si="259"/>
        <v>0</v>
      </c>
      <c r="AD265" s="143">
        <f t="shared" si="259"/>
        <v>0</v>
      </c>
    </row>
    <row r="266" spans="1:30">
      <c r="A266" s="668"/>
      <c r="B266" s="681" t="s">
        <v>756</v>
      </c>
      <c r="C266" s="673">
        <v>0</v>
      </c>
      <c r="D266" s="674">
        <v>0</v>
      </c>
      <c r="E266" s="674">
        <v>0</v>
      </c>
      <c r="F266" s="674">
        <v>0</v>
      </c>
      <c r="G266" s="674">
        <v>0</v>
      </c>
      <c r="H266" s="674">
        <v>0</v>
      </c>
      <c r="I266" s="673">
        <v>0</v>
      </c>
      <c r="J266" s="673">
        <v>0</v>
      </c>
      <c r="K266" s="674">
        <v>0</v>
      </c>
      <c r="L266" s="674">
        <v>0</v>
      </c>
      <c r="M266" s="674">
        <v>0</v>
      </c>
      <c r="N266" s="673">
        <v>0</v>
      </c>
      <c r="O266" s="673">
        <v>0</v>
      </c>
      <c r="P266" s="682">
        <v>0</v>
      </c>
      <c r="Q266" s="99"/>
      <c r="R266" s="99"/>
      <c r="Y266" s="137"/>
      <c r="AD266" s="137"/>
    </row>
    <row r="267" spans="1:30">
      <c r="A267" s="668"/>
      <c r="B267" s="681" t="s">
        <v>757</v>
      </c>
      <c r="C267" s="673">
        <v>0</v>
      </c>
      <c r="D267" s="674">
        <v>0</v>
      </c>
      <c r="E267" s="674">
        <v>0</v>
      </c>
      <c r="F267" s="674">
        <v>0</v>
      </c>
      <c r="G267" s="674">
        <v>0</v>
      </c>
      <c r="H267" s="674">
        <v>0</v>
      </c>
      <c r="I267" s="673">
        <v>0</v>
      </c>
      <c r="J267" s="673">
        <v>0</v>
      </c>
      <c r="K267" s="674">
        <v>0</v>
      </c>
      <c r="L267" s="674">
        <v>0</v>
      </c>
      <c r="M267" s="674">
        <v>0</v>
      </c>
      <c r="N267" s="673">
        <v>0</v>
      </c>
      <c r="O267" s="673">
        <v>0</v>
      </c>
      <c r="P267" s="682">
        <v>0</v>
      </c>
      <c r="Q267" s="99"/>
      <c r="R267" s="99"/>
      <c r="S267" s="142">
        <f t="shared" ref="S267:X267" si="260">C267-C266</f>
        <v>0</v>
      </c>
      <c r="T267" s="142">
        <f t="shared" si="260"/>
        <v>0</v>
      </c>
      <c r="U267" s="142">
        <f t="shared" si="260"/>
        <v>0</v>
      </c>
      <c r="V267" s="142">
        <f t="shared" si="260"/>
        <v>0</v>
      </c>
      <c r="W267" s="142">
        <f t="shared" si="260"/>
        <v>0</v>
      </c>
      <c r="X267" s="142">
        <f t="shared" si="260"/>
        <v>0</v>
      </c>
      <c r="Y267" s="143">
        <f t="shared" ref="Y267:AD267" si="261">I267-I266</f>
        <v>0</v>
      </c>
      <c r="Z267" s="142">
        <f t="shared" si="261"/>
        <v>0</v>
      </c>
      <c r="AA267" s="142">
        <f t="shared" si="261"/>
        <v>0</v>
      </c>
      <c r="AB267" s="142">
        <f t="shared" si="261"/>
        <v>0</v>
      </c>
      <c r="AC267" s="142">
        <f t="shared" si="261"/>
        <v>0</v>
      </c>
      <c r="AD267" s="143">
        <f t="shared" si="261"/>
        <v>0</v>
      </c>
    </row>
    <row r="268" spans="1:30">
      <c r="A268" s="668"/>
      <c r="B268" s="681" t="s">
        <v>758</v>
      </c>
      <c r="C268" s="673">
        <v>0</v>
      </c>
      <c r="D268" s="674">
        <v>0</v>
      </c>
      <c r="E268" s="674">
        <v>0</v>
      </c>
      <c r="F268" s="674">
        <v>0</v>
      </c>
      <c r="G268" s="674">
        <v>0</v>
      </c>
      <c r="H268" s="674">
        <v>0</v>
      </c>
      <c r="I268" s="673">
        <v>0</v>
      </c>
      <c r="J268" s="673">
        <v>0</v>
      </c>
      <c r="K268" s="674">
        <v>0</v>
      </c>
      <c r="L268" s="674">
        <v>0</v>
      </c>
      <c r="M268" s="674">
        <v>0</v>
      </c>
      <c r="N268" s="673">
        <v>0</v>
      </c>
      <c r="O268" s="673">
        <v>0</v>
      </c>
      <c r="P268" s="682">
        <v>0</v>
      </c>
      <c r="Q268" s="99"/>
      <c r="R268" s="99"/>
      <c r="Y268" s="137"/>
      <c r="AD268" s="137"/>
    </row>
    <row r="269" spans="1:30">
      <c r="A269" s="668"/>
      <c r="B269" s="681" t="s">
        <v>759</v>
      </c>
      <c r="C269" s="673">
        <v>0</v>
      </c>
      <c r="D269" s="674">
        <v>0</v>
      </c>
      <c r="E269" s="674">
        <v>0</v>
      </c>
      <c r="F269" s="674">
        <v>0</v>
      </c>
      <c r="G269" s="674">
        <v>0</v>
      </c>
      <c r="H269" s="674">
        <v>0</v>
      </c>
      <c r="I269" s="673">
        <v>0</v>
      </c>
      <c r="J269" s="673">
        <v>0</v>
      </c>
      <c r="K269" s="674">
        <v>0</v>
      </c>
      <c r="L269" s="674">
        <v>0</v>
      </c>
      <c r="M269" s="674">
        <v>0</v>
      </c>
      <c r="N269" s="673">
        <v>0</v>
      </c>
      <c r="O269" s="673">
        <v>0</v>
      </c>
      <c r="P269" s="682">
        <v>0</v>
      </c>
      <c r="Q269" s="99"/>
      <c r="R269" s="99"/>
      <c r="S269" s="142">
        <f t="shared" ref="S269:X269" si="262">C269-C268</f>
        <v>0</v>
      </c>
      <c r="T269" s="142">
        <f t="shared" si="262"/>
        <v>0</v>
      </c>
      <c r="U269" s="142">
        <f t="shared" si="262"/>
        <v>0</v>
      </c>
      <c r="V269" s="142">
        <f t="shared" si="262"/>
        <v>0</v>
      </c>
      <c r="W269" s="142">
        <f t="shared" si="262"/>
        <v>0</v>
      </c>
      <c r="X269" s="142">
        <f t="shared" si="262"/>
        <v>0</v>
      </c>
      <c r="Y269" s="143">
        <f t="shared" ref="Y269:AD269" si="263">I269-I268</f>
        <v>0</v>
      </c>
      <c r="Z269" s="142">
        <f t="shared" si="263"/>
        <v>0</v>
      </c>
      <c r="AA269" s="142">
        <f t="shared" si="263"/>
        <v>0</v>
      </c>
      <c r="AB269" s="142">
        <f t="shared" si="263"/>
        <v>0</v>
      </c>
      <c r="AC269" s="142">
        <f t="shared" si="263"/>
        <v>0</v>
      </c>
      <c r="AD269" s="143">
        <f t="shared" si="263"/>
        <v>0</v>
      </c>
    </row>
    <row r="270" spans="1:30">
      <c r="A270" s="668"/>
      <c r="B270" s="681" t="s">
        <v>760</v>
      </c>
      <c r="C270" s="673">
        <v>0</v>
      </c>
      <c r="D270" s="674">
        <v>0</v>
      </c>
      <c r="E270" s="674">
        <v>0</v>
      </c>
      <c r="F270" s="674">
        <v>0</v>
      </c>
      <c r="G270" s="674">
        <v>0</v>
      </c>
      <c r="H270" s="674">
        <v>0</v>
      </c>
      <c r="I270" s="673">
        <v>0</v>
      </c>
      <c r="J270" s="673">
        <v>0</v>
      </c>
      <c r="K270" s="674">
        <v>0</v>
      </c>
      <c r="L270" s="674">
        <v>0</v>
      </c>
      <c r="M270" s="674">
        <v>0</v>
      </c>
      <c r="N270" s="673">
        <v>0</v>
      </c>
      <c r="O270" s="673">
        <v>0</v>
      </c>
      <c r="P270" s="682">
        <v>0</v>
      </c>
      <c r="Q270" s="99"/>
      <c r="R270" s="99"/>
      <c r="Y270" s="137"/>
      <c r="AD270" s="137"/>
    </row>
    <row r="271" spans="1:30">
      <c r="A271" s="668"/>
      <c r="B271" s="681" t="s">
        <v>761</v>
      </c>
      <c r="C271" s="673">
        <v>0</v>
      </c>
      <c r="D271" s="674">
        <v>0</v>
      </c>
      <c r="E271" s="674">
        <v>0</v>
      </c>
      <c r="F271" s="674">
        <v>0</v>
      </c>
      <c r="G271" s="674">
        <v>0</v>
      </c>
      <c r="H271" s="674">
        <v>0</v>
      </c>
      <c r="I271" s="673">
        <v>0</v>
      </c>
      <c r="J271" s="673">
        <v>0</v>
      </c>
      <c r="K271" s="674">
        <v>0</v>
      </c>
      <c r="L271" s="674">
        <v>0</v>
      </c>
      <c r="M271" s="674">
        <v>0</v>
      </c>
      <c r="N271" s="673">
        <v>0</v>
      </c>
      <c r="O271" s="673">
        <v>0</v>
      </c>
      <c r="P271" s="682">
        <v>0</v>
      </c>
      <c r="Q271" s="99"/>
      <c r="R271" s="99"/>
      <c r="S271" s="142">
        <f t="shared" ref="S271:X271" si="264">C271-C270</f>
        <v>0</v>
      </c>
      <c r="T271" s="142">
        <f t="shared" si="264"/>
        <v>0</v>
      </c>
      <c r="U271" s="142">
        <f t="shared" si="264"/>
        <v>0</v>
      </c>
      <c r="V271" s="142">
        <f t="shared" si="264"/>
        <v>0</v>
      </c>
      <c r="W271" s="142">
        <f t="shared" si="264"/>
        <v>0</v>
      </c>
      <c r="X271" s="142">
        <f t="shared" si="264"/>
        <v>0</v>
      </c>
      <c r="Y271" s="143">
        <f t="shared" ref="Y271:AD271" si="265">I271-I270</f>
        <v>0</v>
      </c>
      <c r="Z271" s="142">
        <f t="shared" si="265"/>
        <v>0</v>
      </c>
      <c r="AA271" s="142">
        <f t="shared" si="265"/>
        <v>0</v>
      </c>
      <c r="AB271" s="142">
        <f t="shared" si="265"/>
        <v>0</v>
      </c>
      <c r="AC271" s="142">
        <f t="shared" si="265"/>
        <v>0</v>
      </c>
      <c r="AD271" s="143">
        <f t="shared" si="265"/>
        <v>0</v>
      </c>
    </row>
    <row r="272" spans="1:30">
      <c r="A272" s="668"/>
      <c r="B272" s="681" t="s">
        <v>762</v>
      </c>
      <c r="C272" s="673">
        <v>0</v>
      </c>
      <c r="D272" s="674">
        <v>0</v>
      </c>
      <c r="E272" s="674">
        <v>0</v>
      </c>
      <c r="F272" s="674">
        <v>0</v>
      </c>
      <c r="G272" s="674">
        <v>0</v>
      </c>
      <c r="H272" s="674">
        <v>0</v>
      </c>
      <c r="I272" s="673">
        <v>0</v>
      </c>
      <c r="J272" s="673">
        <v>0</v>
      </c>
      <c r="K272" s="674">
        <v>0</v>
      </c>
      <c r="L272" s="674">
        <v>0</v>
      </c>
      <c r="M272" s="674">
        <v>0</v>
      </c>
      <c r="N272" s="673">
        <v>0</v>
      </c>
      <c r="O272" s="673">
        <v>0</v>
      </c>
      <c r="P272" s="682">
        <v>0</v>
      </c>
      <c r="Q272" s="99"/>
      <c r="R272" s="99"/>
      <c r="Y272" s="137"/>
      <c r="AD272" s="137"/>
    </row>
    <row r="273" spans="1:30">
      <c r="A273" s="668"/>
      <c r="B273" s="681" t="s">
        <v>763</v>
      </c>
      <c r="C273" s="673">
        <v>0</v>
      </c>
      <c r="D273" s="674">
        <v>0</v>
      </c>
      <c r="E273" s="674">
        <v>0</v>
      </c>
      <c r="F273" s="674">
        <v>0</v>
      </c>
      <c r="G273" s="674">
        <v>0</v>
      </c>
      <c r="H273" s="674">
        <v>0</v>
      </c>
      <c r="I273" s="673">
        <v>0</v>
      </c>
      <c r="J273" s="673">
        <v>0</v>
      </c>
      <c r="K273" s="674">
        <v>0</v>
      </c>
      <c r="L273" s="674">
        <v>0</v>
      </c>
      <c r="M273" s="674">
        <v>0</v>
      </c>
      <c r="N273" s="673">
        <v>0</v>
      </c>
      <c r="O273" s="673">
        <v>0</v>
      </c>
      <c r="P273" s="682">
        <v>0</v>
      </c>
      <c r="Q273" s="99"/>
      <c r="R273" s="99"/>
      <c r="S273" s="142">
        <f t="shared" ref="S273:X273" si="266">C273-C272</f>
        <v>0</v>
      </c>
      <c r="T273" s="142">
        <f t="shared" si="266"/>
        <v>0</v>
      </c>
      <c r="U273" s="142">
        <f t="shared" si="266"/>
        <v>0</v>
      </c>
      <c r="V273" s="142">
        <f t="shared" si="266"/>
        <v>0</v>
      </c>
      <c r="W273" s="142">
        <f t="shared" si="266"/>
        <v>0</v>
      </c>
      <c r="X273" s="142">
        <f t="shared" si="266"/>
        <v>0</v>
      </c>
      <c r="Y273" s="143">
        <f t="shared" ref="Y273:AD273" si="267">I273-I272</f>
        <v>0</v>
      </c>
      <c r="Z273" s="142">
        <f t="shared" si="267"/>
        <v>0</v>
      </c>
      <c r="AA273" s="142">
        <f t="shared" si="267"/>
        <v>0</v>
      </c>
      <c r="AB273" s="142">
        <f t="shared" si="267"/>
        <v>0</v>
      </c>
      <c r="AC273" s="142">
        <f t="shared" si="267"/>
        <v>0</v>
      </c>
      <c r="AD273" s="143">
        <f t="shared" si="267"/>
        <v>0</v>
      </c>
    </row>
    <row r="274" spans="1:30">
      <c r="A274" s="668"/>
      <c r="B274" s="681" t="s">
        <v>764</v>
      </c>
      <c r="C274" s="673">
        <v>0</v>
      </c>
      <c r="D274" s="674">
        <v>0</v>
      </c>
      <c r="E274" s="674">
        <v>0</v>
      </c>
      <c r="F274" s="674">
        <v>0</v>
      </c>
      <c r="G274" s="674">
        <v>0</v>
      </c>
      <c r="H274" s="674">
        <v>0</v>
      </c>
      <c r="I274" s="673">
        <v>0</v>
      </c>
      <c r="J274" s="673">
        <v>0</v>
      </c>
      <c r="K274" s="674">
        <v>0</v>
      </c>
      <c r="L274" s="674">
        <v>0</v>
      </c>
      <c r="M274" s="674">
        <v>0</v>
      </c>
      <c r="N274" s="673">
        <v>0</v>
      </c>
      <c r="O274" s="673">
        <v>0</v>
      </c>
      <c r="P274" s="682">
        <v>0</v>
      </c>
      <c r="Q274" s="99"/>
      <c r="R274" s="99"/>
      <c r="Y274" s="137"/>
      <c r="AD274" s="137"/>
    </row>
    <row r="275" spans="1:30">
      <c r="A275" s="668"/>
      <c r="B275" s="681" t="s">
        <v>765</v>
      </c>
      <c r="C275" s="673">
        <v>0</v>
      </c>
      <c r="D275" s="674">
        <v>0</v>
      </c>
      <c r="E275" s="674">
        <v>0</v>
      </c>
      <c r="F275" s="674">
        <v>0</v>
      </c>
      <c r="G275" s="674">
        <v>0</v>
      </c>
      <c r="H275" s="674">
        <v>0</v>
      </c>
      <c r="I275" s="673">
        <v>0</v>
      </c>
      <c r="J275" s="673">
        <v>0</v>
      </c>
      <c r="K275" s="674">
        <v>0</v>
      </c>
      <c r="L275" s="674">
        <v>0</v>
      </c>
      <c r="M275" s="674">
        <v>0</v>
      </c>
      <c r="N275" s="673">
        <v>0</v>
      </c>
      <c r="O275" s="673">
        <v>0</v>
      </c>
      <c r="P275" s="682">
        <v>0</v>
      </c>
      <c r="Q275" s="99"/>
      <c r="R275" s="99"/>
      <c r="S275" s="142">
        <f t="shared" ref="S275:X275" si="268">C275-C274</f>
        <v>0</v>
      </c>
      <c r="T275" s="142">
        <f t="shared" si="268"/>
        <v>0</v>
      </c>
      <c r="U275" s="142">
        <f t="shared" si="268"/>
        <v>0</v>
      </c>
      <c r="V275" s="142">
        <f t="shared" si="268"/>
        <v>0</v>
      </c>
      <c r="W275" s="142">
        <f t="shared" si="268"/>
        <v>0</v>
      </c>
      <c r="X275" s="142">
        <f t="shared" si="268"/>
        <v>0</v>
      </c>
      <c r="Y275" s="143">
        <f t="shared" ref="Y275:AD275" si="269">I275-I274</f>
        <v>0</v>
      </c>
      <c r="Z275" s="142">
        <f t="shared" si="269"/>
        <v>0</v>
      </c>
      <c r="AA275" s="142">
        <f t="shared" si="269"/>
        <v>0</v>
      </c>
      <c r="AB275" s="142">
        <f t="shared" si="269"/>
        <v>0</v>
      </c>
      <c r="AC275" s="142">
        <f t="shared" si="269"/>
        <v>0</v>
      </c>
      <c r="AD275" s="143">
        <f t="shared" si="269"/>
        <v>0</v>
      </c>
    </row>
    <row r="276" spans="1:30">
      <c r="A276" s="668"/>
      <c r="B276" s="681" t="s">
        <v>766</v>
      </c>
      <c r="C276" s="673">
        <v>0</v>
      </c>
      <c r="D276" s="674">
        <v>0</v>
      </c>
      <c r="E276" s="674">
        <v>0</v>
      </c>
      <c r="F276" s="674">
        <v>0</v>
      </c>
      <c r="G276" s="674">
        <v>0</v>
      </c>
      <c r="H276" s="674">
        <v>0</v>
      </c>
      <c r="I276" s="673">
        <v>0</v>
      </c>
      <c r="J276" s="673">
        <v>0</v>
      </c>
      <c r="K276" s="674">
        <v>0</v>
      </c>
      <c r="L276" s="674">
        <v>0</v>
      </c>
      <c r="M276" s="674">
        <v>0</v>
      </c>
      <c r="N276" s="673">
        <v>0</v>
      </c>
      <c r="O276" s="673">
        <v>0</v>
      </c>
      <c r="P276" s="682">
        <v>0</v>
      </c>
      <c r="Q276" s="99"/>
      <c r="R276" s="99"/>
      <c r="Y276" s="137"/>
      <c r="AD276" s="137"/>
    </row>
    <row r="277" spans="1:30">
      <c r="A277" s="668"/>
      <c r="B277" s="681" t="s">
        <v>767</v>
      </c>
      <c r="C277" s="673">
        <v>0</v>
      </c>
      <c r="D277" s="674">
        <v>0</v>
      </c>
      <c r="E277" s="674">
        <v>0</v>
      </c>
      <c r="F277" s="674">
        <v>0</v>
      </c>
      <c r="G277" s="674">
        <v>0</v>
      </c>
      <c r="H277" s="674">
        <v>0</v>
      </c>
      <c r="I277" s="673">
        <v>0</v>
      </c>
      <c r="J277" s="673">
        <v>0</v>
      </c>
      <c r="K277" s="674">
        <v>0</v>
      </c>
      <c r="L277" s="674">
        <v>0</v>
      </c>
      <c r="M277" s="674">
        <v>0</v>
      </c>
      <c r="N277" s="673">
        <v>0</v>
      </c>
      <c r="O277" s="673">
        <v>0</v>
      </c>
      <c r="P277" s="682">
        <v>0</v>
      </c>
      <c r="Q277" s="99"/>
      <c r="R277" s="99"/>
      <c r="S277" s="142">
        <f t="shared" ref="S277:X277" si="270">C277-C276</f>
        <v>0</v>
      </c>
      <c r="T277" s="142">
        <f t="shared" si="270"/>
        <v>0</v>
      </c>
      <c r="U277" s="142">
        <f t="shared" si="270"/>
        <v>0</v>
      </c>
      <c r="V277" s="142">
        <f t="shared" si="270"/>
        <v>0</v>
      </c>
      <c r="W277" s="142">
        <f t="shared" si="270"/>
        <v>0</v>
      </c>
      <c r="X277" s="142">
        <f t="shared" si="270"/>
        <v>0</v>
      </c>
      <c r="Y277" s="143">
        <f t="shared" ref="Y277:AD277" si="271">I277-I276</f>
        <v>0</v>
      </c>
      <c r="Z277" s="142">
        <f t="shared" si="271"/>
        <v>0</v>
      </c>
      <c r="AA277" s="142">
        <f t="shared" si="271"/>
        <v>0</v>
      </c>
      <c r="AB277" s="142">
        <f t="shared" si="271"/>
        <v>0</v>
      </c>
      <c r="AC277" s="142">
        <f t="shared" si="271"/>
        <v>0</v>
      </c>
      <c r="AD277" s="143">
        <f t="shared" si="271"/>
        <v>0</v>
      </c>
    </row>
    <row r="278" spans="1:30">
      <c r="A278" s="668"/>
      <c r="B278" s="681" t="s">
        <v>768</v>
      </c>
      <c r="C278" s="673">
        <v>0</v>
      </c>
      <c r="D278" s="674">
        <v>0</v>
      </c>
      <c r="E278" s="674">
        <v>0</v>
      </c>
      <c r="F278" s="674">
        <v>0</v>
      </c>
      <c r="G278" s="674">
        <v>0</v>
      </c>
      <c r="H278" s="674">
        <v>0</v>
      </c>
      <c r="I278" s="673">
        <v>0</v>
      </c>
      <c r="J278" s="673">
        <v>0</v>
      </c>
      <c r="K278" s="674">
        <v>0</v>
      </c>
      <c r="L278" s="674">
        <v>0</v>
      </c>
      <c r="M278" s="674">
        <v>0</v>
      </c>
      <c r="N278" s="673">
        <v>0</v>
      </c>
      <c r="O278" s="673">
        <v>0</v>
      </c>
      <c r="P278" s="682">
        <v>0</v>
      </c>
      <c r="Q278" s="99"/>
      <c r="R278" s="99"/>
      <c r="Y278" s="137"/>
      <c r="AD278" s="137"/>
    </row>
    <row r="279" spans="1:30">
      <c r="A279" s="668"/>
      <c r="B279" s="681" t="s">
        <v>769</v>
      </c>
      <c r="C279" s="673">
        <v>0</v>
      </c>
      <c r="D279" s="674">
        <v>0</v>
      </c>
      <c r="E279" s="674">
        <v>0</v>
      </c>
      <c r="F279" s="674">
        <v>0</v>
      </c>
      <c r="G279" s="674">
        <v>0</v>
      </c>
      <c r="H279" s="674">
        <v>0</v>
      </c>
      <c r="I279" s="673">
        <v>0</v>
      </c>
      <c r="J279" s="673">
        <v>0</v>
      </c>
      <c r="K279" s="674">
        <v>0</v>
      </c>
      <c r="L279" s="674">
        <v>0</v>
      </c>
      <c r="M279" s="674">
        <v>0</v>
      </c>
      <c r="N279" s="673">
        <v>0</v>
      </c>
      <c r="O279" s="673">
        <v>0</v>
      </c>
      <c r="P279" s="682">
        <v>0</v>
      </c>
      <c r="Q279" s="99"/>
      <c r="R279" s="99"/>
      <c r="S279" s="142">
        <f t="shared" ref="S279:X279" si="272">C279-C278</f>
        <v>0</v>
      </c>
      <c r="T279" s="142">
        <f t="shared" si="272"/>
        <v>0</v>
      </c>
      <c r="U279" s="142">
        <f t="shared" si="272"/>
        <v>0</v>
      </c>
      <c r="V279" s="142">
        <f t="shared" si="272"/>
        <v>0</v>
      </c>
      <c r="W279" s="142">
        <f t="shared" si="272"/>
        <v>0</v>
      </c>
      <c r="X279" s="142">
        <f t="shared" si="272"/>
        <v>0</v>
      </c>
      <c r="Y279" s="143">
        <f t="shared" ref="Y279:AD279" si="273">I279-I278</f>
        <v>0</v>
      </c>
      <c r="Z279" s="142">
        <f t="shared" si="273"/>
        <v>0</v>
      </c>
      <c r="AA279" s="142">
        <f t="shared" si="273"/>
        <v>0</v>
      </c>
      <c r="AB279" s="142">
        <f t="shared" si="273"/>
        <v>0</v>
      </c>
      <c r="AC279" s="142">
        <f t="shared" si="273"/>
        <v>0</v>
      </c>
      <c r="AD279" s="143">
        <f t="shared" si="273"/>
        <v>0</v>
      </c>
    </row>
    <row r="280" spans="1:30">
      <c r="A280" s="668"/>
      <c r="B280" s="681" t="s">
        <v>770</v>
      </c>
      <c r="C280" s="673">
        <v>0</v>
      </c>
      <c r="D280" s="674">
        <v>0</v>
      </c>
      <c r="E280" s="674">
        <v>0</v>
      </c>
      <c r="F280" s="674">
        <v>0</v>
      </c>
      <c r="G280" s="674">
        <v>0</v>
      </c>
      <c r="H280" s="674">
        <v>0</v>
      </c>
      <c r="I280" s="673">
        <v>0</v>
      </c>
      <c r="J280" s="673">
        <v>0</v>
      </c>
      <c r="K280" s="674">
        <v>0</v>
      </c>
      <c r="L280" s="674">
        <v>0</v>
      </c>
      <c r="M280" s="674">
        <v>0</v>
      </c>
      <c r="N280" s="673">
        <v>0</v>
      </c>
      <c r="O280" s="673">
        <v>0</v>
      </c>
      <c r="P280" s="682">
        <v>0</v>
      </c>
      <c r="Q280" s="99"/>
      <c r="R280" s="99"/>
      <c r="Y280" s="137"/>
      <c r="AD280" s="137"/>
    </row>
    <row r="281" spans="1:30">
      <c r="A281" s="668"/>
      <c r="B281" s="681" t="s">
        <v>771</v>
      </c>
      <c r="C281" s="673">
        <v>0</v>
      </c>
      <c r="D281" s="674">
        <v>0</v>
      </c>
      <c r="E281" s="674">
        <v>0</v>
      </c>
      <c r="F281" s="674">
        <v>0</v>
      </c>
      <c r="G281" s="674">
        <v>0</v>
      </c>
      <c r="H281" s="674">
        <v>0</v>
      </c>
      <c r="I281" s="673">
        <v>0</v>
      </c>
      <c r="J281" s="673">
        <v>0</v>
      </c>
      <c r="K281" s="674">
        <v>0</v>
      </c>
      <c r="L281" s="674">
        <v>0</v>
      </c>
      <c r="M281" s="674">
        <v>0</v>
      </c>
      <c r="N281" s="673">
        <v>0</v>
      </c>
      <c r="O281" s="673">
        <v>0</v>
      </c>
      <c r="P281" s="682">
        <v>0</v>
      </c>
      <c r="Q281" s="99"/>
      <c r="R281" s="99"/>
      <c r="S281" s="142">
        <f t="shared" ref="S281:X281" si="274">C281-C280</f>
        <v>0</v>
      </c>
      <c r="T281" s="142">
        <f t="shared" si="274"/>
        <v>0</v>
      </c>
      <c r="U281" s="142">
        <f t="shared" si="274"/>
        <v>0</v>
      </c>
      <c r="V281" s="142">
        <f t="shared" si="274"/>
        <v>0</v>
      </c>
      <c r="W281" s="142">
        <f t="shared" si="274"/>
        <v>0</v>
      </c>
      <c r="X281" s="142">
        <f t="shared" si="274"/>
        <v>0</v>
      </c>
      <c r="Y281" s="143">
        <f t="shared" ref="Y281:AD281" si="275">I281-I280</f>
        <v>0</v>
      </c>
      <c r="Z281" s="142">
        <f t="shared" si="275"/>
        <v>0</v>
      </c>
      <c r="AA281" s="142">
        <f t="shared" si="275"/>
        <v>0</v>
      </c>
      <c r="AB281" s="142">
        <f t="shared" si="275"/>
        <v>0</v>
      </c>
      <c r="AC281" s="142">
        <f t="shared" si="275"/>
        <v>0</v>
      </c>
      <c r="AD281" s="143">
        <f t="shared" si="275"/>
        <v>0</v>
      </c>
    </row>
    <row r="282" spans="1:30">
      <c r="A282" s="668"/>
      <c r="B282" s="681" t="s">
        <v>772</v>
      </c>
      <c r="C282" s="673">
        <v>0</v>
      </c>
      <c r="D282" s="674">
        <v>0</v>
      </c>
      <c r="E282" s="674">
        <v>0</v>
      </c>
      <c r="F282" s="674">
        <v>0</v>
      </c>
      <c r="G282" s="674">
        <v>0</v>
      </c>
      <c r="H282" s="674">
        <v>0</v>
      </c>
      <c r="I282" s="673">
        <v>0</v>
      </c>
      <c r="J282" s="673">
        <v>0</v>
      </c>
      <c r="K282" s="674">
        <v>0</v>
      </c>
      <c r="L282" s="674">
        <v>0</v>
      </c>
      <c r="M282" s="674">
        <v>0</v>
      </c>
      <c r="N282" s="673">
        <v>0</v>
      </c>
      <c r="O282" s="673">
        <v>0</v>
      </c>
      <c r="P282" s="682">
        <v>0</v>
      </c>
      <c r="Q282" s="99"/>
      <c r="R282" s="99"/>
      <c r="Y282" s="137"/>
      <c r="AD282" s="137"/>
    </row>
    <row r="283" spans="1:30">
      <c r="A283" s="668"/>
      <c r="B283" s="681" t="s">
        <v>773</v>
      </c>
      <c r="C283" s="673">
        <v>0</v>
      </c>
      <c r="D283" s="674">
        <v>0</v>
      </c>
      <c r="E283" s="674">
        <v>0</v>
      </c>
      <c r="F283" s="674">
        <v>0</v>
      </c>
      <c r="G283" s="674">
        <v>0</v>
      </c>
      <c r="H283" s="674">
        <v>0</v>
      </c>
      <c r="I283" s="673">
        <v>0</v>
      </c>
      <c r="J283" s="673">
        <v>0</v>
      </c>
      <c r="K283" s="674">
        <v>0</v>
      </c>
      <c r="L283" s="674">
        <v>0</v>
      </c>
      <c r="M283" s="674">
        <v>0</v>
      </c>
      <c r="N283" s="673">
        <v>0</v>
      </c>
      <c r="O283" s="673">
        <v>0</v>
      </c>
      <c r="P283" s="682">
        <v>0</v>
      </c>
      <c r="Q283" s="99"/>
      <c r="R283" s="99"/>
      <c r="S283" s="142">
        <f t="shared" ref="S283:X283" si="276">C283-C282</f>
        <v>0</v>
      </c>
      <c r="T283" s="142">
        <f t="shared" si="276"/>
        <v>0</v>
      </c>
      <c r="U283" s="142">
        <f t="shared" si="276"/>
        <v>0</v>
      </c>
      <c r="V283" s="142">
        <f t="shared" si="276"/>
        <v>0</v>
      </c>
      <c r="W283" s="142">
        <f t="shared" si="276"/>
        <v>0</v>
      </c>
      <c r="X283" s="142">
        <f t="shared" si="276"/>
        <v>0</v>
      </c>
      <c r="Y283" s="143">
        <f t="shared" ref="Y283:AD283" si="277">I283-I282</f>
        <v>0</v>
      </c>
      <c r="Z283" s="142">
        <f t="shared" si="277"/>
        <v>0</v>
      </c>
      <c r="AA283" s="142">
        <f t="shared" si="277"/>
        <v>0</v>
      </c>
      <c r="AB283" s="142">
        <f t="shared" si="277"/>
        <v>0</v>
      </c>
      <c r="AC283" s="142">
        <f t="shared" si="277"/>
        <v>0</v>
      </c>
      <c r="AD283" s="143">
        <f t="shared" si="277"/>
        <v>0</v>
      </c>
    </row>
    <row r="284" spans="1:30">
      <c r="A284" s="668"/>
      <c r="B284" s="681" t="s">
        <v>774</v>
      </c>
      <c r="C284" s="673">
        <v>0</v>
      </c>
      <c r="D284" s="674">
        <v>0</v>
      </c>
      <c r="E284" s="674">
        <v>0</v>
      </c>
      <c r="F284" s="674">
        <v>0</v>
      </c>
      <c r="G284" s="674">
        <v>0</v>
      </c>
      <c r="H284" s="674">
        <v>0</v>
      </c>
      <c r="I284" s="673">
        <v>0</v>
      </c>
      <c r="J284" s="673">
        <v>0</v>
      </c>
      <c r="K284" s="674">
        <v>0</v>
      </c>
      <c r="L284" s="674">
        <v>0</v>
      </c>
      <c r="M284" s="674">
        <v>0</v>
      </c>
      <c r="N284" s="673">
        <v>0</v>
      </c>
      <c r="O284" s="673">
        <v>0</v>
      </c>
      <c r="P284" s="682">
        <v>0</v>
      </c>
      <c r="Q284" s="99"/>
      <c r="R284" s="99"/>
      <c r="Y284" s="137"/>
      <c r="AD284" s="137"/>
    </row>
    <row r="285" spans="1:30">
      <c r="A285" s="668"/>
      <c r="B285" s="681" t="s">
        <v>775</v>
      </c>
      <c r="C285" s="673">
        <v>0</v>
      </c>
      <c r="D285" s="674">
        <v>0</v>
      </c>
      <c r="E285" s="674">
        <v>0</v>
      </c>
      <c r="F285" s="674">
        <v>0</v>
      </c>
      <c r="G285" s="674">
        <v>0</v>
      </c>
      <c r="H285" s="674">
        <v>0</v>
      </c>
      <c r="I285" s="673">
        <v>0</v>
      </c>
      <c r="J285" s="673">
        <v>0</v>
      </c>
      <c r="K285" s="674">
        <v>0</v>
      </c>
      <c r="L285" s="674">
        <v>0</v>
      </c>
      <c r="M285" s="674">
        <v>0</v>
      </c>
      <c r="N285" s="673">
        <v>0</v>
      </c>
      <c r="O285" s="673">
        <v>0</v>
      </c>
      <c r="P285" s="682">
        <v>0</v>
      </c>
      <c r="Q285" s="99"/>
      <c r="R285" s="99"/>
      <c r="S285" s="142">
        <f t="shared" ref="S285:X285" si="278">C285-C284</f>
        <v>0</v>
      </c>
      <c r="T285" s="142">
        <f t="shared" si="278"/>
        <v>0</v>
      </c>
      <c r="U285" s="142">
        <f t="shared" si="278"/>
        <v>0</v>
      </c>
      <c r="V285" s="142">
        <f t="shared" si="278"/>
        <v>0</v>
      </c>
      <c r="W285" s="142">
        <f t="shared" si="278"/>
        <v>0</v>
      </c>
      <c r="X285" s="142">
        <f t="shared" si="278"/>
        <v>0</v>
      </c>
      <c r="Y285" s="143">
        <f t="shared" ref="Y285:AD285" si="279">I285-I284</f>
        <v>0</v>
      </c>
      <c r="Z285" s="142">
        <f t="shared" si="279"/>
        <v>0</v>
      </c>
      <c r="AA285" s="142">
        <f t="shared" si="279"/>
        <v>0</v>
      </c>
      <c r="AB285" s="142">
        <f t="shared" si="279"/>
        <v>0</v>
      </c>
      <c r="AC285" s="142">
        <f t="shared" si="279"/>
        <v>0</v>
      </c>
      <c r="AD285" s="143">
        <f t="shared" si="279"/>
        <v>0</v>
      </c>
    </row>
    <row r="286" spans="1:30">
      <c r="A286" s="668"/>
      <c r="B286" s="681" t="s">
        <v>776</v>
      </c>
      <c r="C286" s="673">
        <v>0</v>
      </c>
      <c r="D286" s="674">
        <v>0</v>
      </c>
      <c r="E286" s="674">
        <v>0</v>
      </c>
      <c r="F286" s="674">
        <v>0</v>
      </c>
      <c r="G286" s="674">
        <v>0</v>
      </c>
      <c r="H286" s="674">
        <v>0</v>
      </c>
      <c r="I286" s="673">
        <v>0</v>
      </c>
      <c r="J286" s="673">
        <v>0</v>
      </c>
      <c r="K286" s="674">
        <v>0</v>
      </c>
      <c r="L286" s="674">
        <v>0</v>
      </c>
      <c r="M286" s="674">
        <v>0</v>
      </c>
      <c r="N286" s="673">
        <v>0</v>
      </c>
      <c r="O286" s="673">
        <v>0</v>
      </c>
      <c r="P286" s="682">
        <v>0</v>
      </c>
      <c r="Q286" s="99"/>
      <c r="R286" s="99"/>
      <c r="Y286" s="137"/>
      <c r="AD286" s="137"/>
    </row>
    <row r="287" spans="1:30">
      <c r="A287" s="668"/>
      <c r="B287" s="681" t="s">
        <v>777</v>
      </c>
      <c r="C287" s="673">
        <v>0</v>
      </c>
      <c r="D287" s="674">
        <v>0</v>
      </c>
      <c r="E287" s="674">
        <v>0</v>
      </c>
      <c r="F287" s="674">
        <v>0</v>
      </c>
      <c r="G287" s="674">
        <v>0</v>
      </c>
      <c r="H287" s="674">
        <v>0</v>
      </c>
      <c r="I287" s="673">
        <v>0</v>
      </c>
      <c r="J287" s="673">
        <v>0</v>
      </c>
      <c r="K287" s="674">
        <v>0</v>
      </c>
      <c r="L287" s="674">
        <v>0</v>
      </c>
      <c r="M287" s="674">
        <v>0</v>
      </c>
      <c r="N287" s="673">
        <v>0</v>
      </c>
      <c r="O287" s="673">
        <v>0</v>
      </c>
      <c r="P287" s="682">
        <v>0</v>
      </c>
      <c r="Q287" s="99"/>
      <c r="R287" s="99"/>
      <c r="S287" s="142">
        <f t="shared" ref="S287:X287" si="280">C287-C286</f>
        <v>0</v>
      </c>
      <c r="T287" s="142">
        <f t="shared" si="280"/>
        <v>0</v>
      </c>
      <c r="U287" s="142">
        <f t="shared" si="280"/>
        <v>0</v>
      </c>
      <c r="V287" s="142">
        <f t="shared" si="280"/>
        <v>0</v>
      </c>
      <c r="W287" s="142">
        <f t="shared" si="280"/>
        <v>0</v>
      </c>
      <c r="X287" s="142">
        <f t="shared" si="280"/>
        <v>0</v>
      </c>
      <c r="Y287" s="143">
        <f t="shared" ref="Y287:AD287" si="281">I287-I286</f>
        <v>0</v>
      </c>
      <c r="Z287" s="142">
        <f t="shared" si="281"/>
        <v>0</v>
      </c>
      <c r="AA287" s="142">
        <f t="shared" si="281"/>
        <v>0</v>
      </c>
      <c r="AB287" s="142">
        <f t="shared" si="281"/>
        <v>0</v>
      </c>
      <c r="AC287" s="142">
        <f t="shared" si="281"/>
        <v>0</v>
      </c>
      <c r="AD287" s="143">
        <f t="shared" si="281"/>
        <v>0</v>
      </c>
    </row>
    <row r="288" spans="1:30">
      <c r="A288" s="668"/>
      <c r="B288" s="681" t="s">
        <v>778</v>
      </c>
      <c r="C288" s="673">
        <v>0</v>
      </c>
      <c r="D288" s="674">
        <v>0</v>
      </c>
      <c r="E288" s="674">
        <v>0</v>
      </c>
      <c r="F288" s="674">
        <v>0</v>
      </c>
      <c r="G288" s="674">
        <v>0</v>
      </c>
      <c r="H288" s="674">
        <v>0</v>
      </c>
      <c r="I288" s="673">
        <v>0</v>
      </c>
      <c r="J288" s="673">
        <v>0</v>
      </c>
      <c r="K288" s="674">
        <v>0</v>
      </c>
      <c r="L288" s="674">
        <v>0</v>
      </c>
      <c r="M288" s="674">
        <v>0</v>
      </c>
      <c r="N288" s="673">
        <v>0</v>
      </c>
      <c r="O288" s="673">
        <v>0</v>
      </c>
      <c r="P288" s="682">
        <v>0</v>
      </c>
      <c r="Q288" s="99"/>
      <c r="R288" s="99"/>
      <c r="Y288" s="137"/>
      <c r="AD288" s="137"/>
    </row>
    <row r="289" spans="1:32">
      <c r="A289" s="668"/>
      <c r="B289" s="681" t="s">
        <v>779</v>
      </c>
      <c r="C289" s="673">
        <v>0</v>
      </c>
      <c r="D289" s="674">
        <v>0</v>
      </c>
      <c r="E289" s="674">
        <v>0</v>
      </c>
      <c r="F289" s="674">
        <v>0</v>
      </c>
      <c r="G289" s="674">
        <v>0</v>
      </c>
      <c r="H289" s="674">
        <v>0</v>
      </c>
      <c r="I289" s="673">
        <v>0</v>
      </c>
      <c r="J289" s="673">
        <v>0</v>
      </c>
      <c r="K289" s="674">
        <v>0</v>
      </c>
      <c r="L289" s="674">
        <v>0</v>
      </c>
      <c r="M289" s="674">
        <v>0</v>
      </c>
      <c r="N289" s="673">
        <v>0</v>
      </c>
      <c r="O289" s="673">
        <v>0</v>
      </c>
      <c r="P289" s="682">
        <v>0</v>
      </c>
      <c r="Q289" s="99"/>
      <c r="R289" s="99"/>
      <c r="S289" s="142">
        <f t="shared" ref="S289:X289" si="282">C289-C288</f>
        <v>0</v>
      </c>
      <c r="T289" s="142">
        <f t="shared" si="282"/>
        <v>0</v>
      </c>
      <c r="U289" s="142">
        <f t="shared" si="282"/>
        <v>0</v>
      </c>
      <c r="V289" s="142">
        <f t="shared" si="282"/>
        <v>0</v>
      </c>
      <c r="W289" s="142">
        <f t="shared" si="282"/>
        <v>0</v>
      </c>
      <c r="X289" s="142">
        <f t="shared" si="282"/>
        <v>0</v>
      </c>
      <c r="Y289" s="143">
        <f t="shared" ref="Y289:AD289" si="283">I289-I288</f>
        <v>0</v>
      </c>
      <c r="Z289" s="142">
        <f t="shared" si="283"/>
        <v>0</v>
      </c>
      <c r="AA289" s="142">
        <f t="shared" si="283"/>
        <v>0</v>
      </c>
      <c r="AB289" s="142">
        <f t="shared" si="283"/>
        <v>0</v>
      </c>
      <c r="AC289" s="142">
        <f t="shared" si="283"/>
        <v>0</v>
      </c>
      <c r="AD289" s="143">
        <f t="shared" si="283"/>
        <v>0</v>
      </c>
    </row>
    <row r="290" spans="1:32">
      <c r="A290" s="668"/>
      <c r="B290" s="681" t="s">
        <v>780</v>
      </c>
      <c r="C290" s="673">
        <v>0</v>
      </c>
      <c r="D290" s="674">
        <v>0</v>
      </c>
      <c r="E290" s="674">
        <v>0</v>
      </c>
      <c r="F290" s="674">
        <v>0</v>
      </c>
      <c r="G290" s="674">
        <v>0</v>
      </c>
      <c r="H290" s="674">
        <v>0</v>
      </c>
      <c r="I290" s="673">
        <v>0</v>
      </c>
      <c r="J290" s="673">
        <v>0</v>
      </c>
      <c r="K290" s="674">
        <v>0</v>
      </c>
      <c r="L290" s="674">
        <v>0</v>
      </c>
      <c r="M290" s="674">
        <v>0</v>
      </c>
      <c r="N290" s="673">
        <v>0</v>
      </c>
      <c r="O290" s="673">
        <v>0</v>
      </c>
      <c r="P290" s="682">
        <v>0</v>
      </c>
      <c r="Q290" s="99"/>
      <c r="R290" s="99"/>
      <c r="Y290" s="137"/>
      <c r="AD290" s="137"/>
    </row>
    <row r="291" spans="1:32">
      <c r="A291" s="668"/>
      <c r="B291" s="681" t="s">
        <v>781</v>
      </c>
      <c r="C291" s="673">
        <v>0</v>
      </c>
      <c r="D291" s="674">
        <v>0</v>
      </c>
      <c r="E291" s="674">
        <v>0</v>
      </c>
      <c r="F291" s="674">
        <v>0</v>
      </c>
      <c r="G291" s="674">
        <v>0</v>
      </c>
      <c r="H291" s="674">
        <v>0</v>
      </c>
      <c r="I291" s="673">
        <v>0</v>
      </c>
      <c r="J291" s="673">
        <v>0</v>
      </c>
      <c r="K291" s="674">
        <v>0</v>
      </c>
      <c r="L291" s="674">
        <v>0</v>
      </c>
      <c r="M291" s="674">
        <v>0</v>
      </c>
      <c r="N291" s="673">
        <v>0</v>
      </c>
      <c r="O291" s="673">
        <v>0</v>
      </c>
      <c r="P291" s="682">
        <v>0</v>
      </c>
      <c r="Q291" s="99"/>
      <c r="R291" s="99"/>
      <c r="S291" s="142">
        <f t="shared" ref="S291:X291" si="284">C291-C290</f>
        <v>0</v>
      </c>
      <c r="T291" s="142">
        <f t="shared" si="284"/>
        <v>0</v>
      </c>
      <c r="U291" s="142">
        <f t="shared" si="284"/>
        <v>0</v>
      </c>
      <c r="V291" s="142">
        <f t="shared" si="284"/>
        <v>0</v>
      </c>
      <c r="W291" s="142">
        <f t="shared" si="284"/>
        <v>0</v>
      </c>
      <c r="X291" s="142">
        <f t="shared" si="284"/>
        <v>0</v>
      </c>
      <c r="Y291" s="143">
        <f t="shared" ref="Y291:AD291" si="285">I291-I290</f>
        <v>0</v>
      </c>
      <c r="Z291" s="142">
        <f t="shared" si="285"/>
        <v>0</v>
      </c>
      <c r="AA291" s="142">
        <f t="shared" si="285"/>
        <v>0</v>
      </c>
      <c r="AB291" s="142">
        <f t="shared" si="285"/>
        <v>0</v>
      </c>
      <c r="AC291" s="142">
        <f t="shared" si="285"/>
        <v>0</v>
      </c>
      <c r="AD291" s="143">
        <f t="shared" si="285"/>
        <v>0</v>
      </c>
    </row>
    <row r="292" spans="1:32">
      <c r="A292" s="668"/>
      <c r="B292" s="681" t="s">
        <v>782</v>
      </c>
      <c r="C292" s="673">
        <v>0</v>
      </c>
      <c r="D292" s="674">
        <v>0</v>
      </c>
      <c r="E292" s="674">
        <v>0</v>
      </c>
      <c r="F292" s="674">
        <v>0</v>
      </c>
      <c r="G292" s="674">
        <v>0</v>
      </c>
      <c r="H292" s="674">
        <v>0</v>
      </c>
      <c r="I292" s="673">
        <v>0</v>
      </c>
      <c r="J292" s="673">
        <v>0</v>
      </c>
      <c r="K292" s="674">
        <v>0</v>
      </c>
      <c r="L292" s="674">
        <v>0</v>
      </c>
      <c r="M292" s="674">
        <v>0</v>
      </c>
      <c r="N292" s="673">
        <v>0</v>
      </c>
      <c r="O292" s="673">
        <v>0</v>
      </c>
      <c r="P292" s="682">
        <v>0</v>
      </c>
      <c r="Q292" s="99"/>
      <c r="R292" s="99"/>
      <c r="Y292" s="137"/>
      <c r="AD292" s="137"/>
    </row>
    <row r="293" spans="1:32" ht="13.5" thickBot="1">
      <c r="A293" s="668"/>
      <c r="B293" s="681" t="s">
        <v>783</v>
      </c>
      <c r="C293" s="673">
        <v>0</v>
      </c>
      <c r="D293" s="674">
        <v>0</v>
      </c>
      <c r="E293" s="674">
        <v>0</v>
      </c>
      <c r="F293" s="674">
        <v>0</v>
      </c>
      <c r="G293" s="674">
        <v>0</v>
      </c>
      <c r="H293" s="674">
        <v>0</v>
      </c>
      <c r="I293" s="673">
        <v>0</v>
      </c>
      <c r="J293" s="673">
        <v>0</v>
      </c>
      <c r="K293" s="674">
        <v>0</v>
      </c>
      <c r="L293" s="674">
        <v>0</v>
      </c>
      <c r="M293" s="674">
        <v>0</v>
      </c>
      <c r="N293" s="673">
        <v>0</v>
      </c>
      <c r="O293" s="673">
        <v>0</v>
      </c>
      <c r="P293" s="682">
        <v>0</v>
      </c>
      <c r="Q293" s="99"/>
      <c r="R293" s="99"/>
      <c r="S293" s="111">
        <f t="shared" ref="S293:X293" si="286">C293-C292</f>
        <v>0</v>
      </c>
      <c r="T293" s="111">
        <f t="shared" si="286"/>
        <v>0</v>
      </c>
      <c r="U293" s="111">
        <f t="shared" si="286"/>
        <v>0</v>
      </c>
      <c r="V293" s="111">
        <f t="shared" si="286"/>
        <v>0</v>
      </c>
      <c r="W293" s="111">
        <f t="shared" si="286"/>
        <v>0</v>
      </c>
      <c r="X293" s="111">
        <f t="shared" si="286"/>
        <v>0</v>
      </c>
      <c r="Y293" s="168">
        <f t="shared" ref="Y293:AD293" si="287">I293-I292</f>
        <v>0</v>
      </c>
      <c r="Z293" s="111">
        <f t="shared" si="287"/>
        <v>0</v>
      </c>
      <c r="AA293" s="111">
        <f t="shared" si="287"/>
        <v>0</v>
      </c>
      <c r="AB293" s="111">
        <f t="shared" si="287"/>
        <v>0</v>
      </c>
      <c r="AC293" s="111">
        <f t="shared" si="287"/>
        <v>0</v>
      </c>
      <c r="AD293" s="168">
        <f t="shared" si="287"/>
        <v>0</v>
      </c>
    </row>
    <row r="294" spans="1:32">
      <c r="A294" s="661" t="s">
        <v>489</v>
      </c>
      <c r="B294" s="660" t="s">
        <v>752</v>
      </c>
      <c r="C294" s="657">
        <v>142.21538461538461</v>
      </c>
      <c r="D294" s="658">
        <v>136</v>
      </c>
      <c r="E294" s="658">
        <v>147.44444444444446</v>
      </c>
      <c r="F294" s="658">
        <v>156</v>
      </c>
      <c r="G294" s="658">
        <v>57</v>
      </c>
      <c r="H294" s="658">
        <v>119.16666666666667</v>
      </c>
      <c r="I294" s="657">
        <v>142.35426008968611</v>
      </c>
      <c r="J294" s="657">
        <v>0</v>
      </c>
      <c r="K294" s="658">
        <v>0</v>
      </c>
      <c r="L294" s="658">
        <v>0</v>
      </c>
      <c r="M294" s="658">
        <v>0</v>
      </c>
      <c r="N294" s="657">
        <v>0</v>
      </c>
      <c r="O294" s="657">
        <v>0</v>
      </c>
      <c r="P294" s="659">
        <v>0</v>
      </c>
      <c r="Q294" s="99"/>
      <c r="R294" s="99"/>
      <c r="S294" s="136" t="s">
        <v>1038</v>
      </c>
      <c r="Y294" s="137"/>
      <c r="AD294" s="137"/>
    </row>
    <row r="295" spans="1:32">
      <c r="A295" s="668"/>
      <c r="B295" s="681" t="s">
        <v>753</v>
      </c>
      <c r="C295" s="673">
        <v>130.1904761904762</v>
      </c>
      <c r="D295" s="674">
        <v>123</v>
      </c>
      <c r="E295" s="674">
        <v>131</v>
      </c>
      <c r="F295" s="674">
        <v>0</v>
      </c>
      <c r="G295" s="674">
        <v>63</v>
      </c>
      <c r="H295" s="674">
        <v>0</v>
      </c>
      <c r="I295" s="673">
        <v>128.91056910569105</v>
      </c>
      <c r="J295" s="673">
        <v>0</v>
      </c>
      <c r="K295" s="674">
        <v>0</v>
      </c>
      <c r="L295" s="674">
        <v>0</v>
      </c>
      <c r="M295" s="674">
        <v>0</v>
      </c>
      <c r="N295" s="673">
        <v>0</v>
      </c>
      <c r="O295" s="673">
        <v>0</v>
      </c>
      <c r="P295" s="682">
        <v>0</v>
      </c>
      <c r="Q295" s="99"/>
      <c r="R295" s="99"/>
      <c r="S295" s="142">
        <f t="shared" ref="S295:X295" si="288">C295-C294</f>
        <v>-12.024908424908404</v>
      </c>
      <c r="T295" s="142">
        <f t="shared" si="288"/>
        <v>-13</v>
      </c>
      <c r="U295" s="142">
        <f t="shared" si="288"/>
        <v>-16.444444444444457</v>
      </c>
      <c r="V295" s="142">
        <f t="shared" si="288"/>
        <v>-156</v>
      </c>
      <c r="W295" s="169">
        <f t="shared" si="288"/>
        <v>6</v>
      </c>
      <c r="X295" s="142">
        <f t="shared" si="288"/>
        <v>-119.16666666666667</v>
      </c>
      <c r="Y295" s="143">
        <f t="shared" ref="Y295:AD295" si="289">I295-I294</f>
        <v>-13.443690983995054</v>
      </c>
      <c r="Z295" s="142">
        <f t="shared" si="289"/>
        <v>0</v>
      </c>
      <c r="AA295" s="142">
        <f t="shared" si="289"/>
        <v>0</v>
      </c>
      <c r="AB295" s="142">
        <f t="shared" si="289"/>
        <v>0</v>
      </c>
      <c r="AC295" s="142">
        <f t="shared" si="289"/>
        <v>0</v>
      </c>
      <c r="AD295" s="143">
        <f t="shared" si="289"/>
        <v>0</v>
      </c>
      <c r="AF295" s="67" t="s">
        <v>786</v>
      </c>
    </row>
    <row r="296" spans="1:32">
      <c r="A296" s="668"/>
      <c r="B296" s="681" t="s">
        <v>754</v>
      </c>
      <c r="C296" s="673">
        <v>100</v>
      </c>
      <c r="D296" s="674">
        <v>56</v>
      </c>
      <c r="E296" s="674">
        <v>44</v>
      </c>
      <c r="F296" s="674">
        <v>0</v>
      </c>
      <c r="G296" s="674">
        <v>0</v>
      </c>
      <c r="H296" s="674">
        <v>0</v>
      </c>
      <c r="I296" s="673">
        <v>80</v>
      </c>
      <c r="J296" s="673">
        <v>0</v>
      </c>
      <c r="K296" s="674">
        <v>0</v>
      </c>
      <c r="L296" s="674">
        <v>0</v>
      </c>
      <c r="M296" s="674">
        <v>0</v>
      </c>
      <c r="N296" s="673">
        <v>0</v>
      </c>
      <c r="O296" s="673">
        <v>0</v>
      </c>
      <c r="P296" s="682">
        <v>0</v>
      </c>
      <c r="Q296" s="99"/>
      <c r="R296" s="99"/>
      <c r="Y296" s="137"/>
      <c r="AD296" s="137"/>
    </row>
    <row r="297" spans="1:32">
      <c r="A297" s="668"/>
      <c r="B297" s="681" t="s">
        <v>755</v>
      </c>
      <c r="C297" s="673">
        <v>41.333333333333336</v>
      </c>
      <c r="D297" s="674">
        <v>0</v>
      </c>
      <c r="E297" s="674">
        <v>0</v>
      </c>
      <c r="F297" s="674">
        <v>0</v>
      </c>
      <c r="G297" s="674">
        <v>0</v>
      </c>
      <c r="H297" s="674">
        <v>0</v>
      </c>
      <c r="I297" s="673">
        <v>41.333333333333336</v>
      </c>
      <c r="J297" s="673">
        <v>0</v>
      </c>
      <c r="K297" s="674">
        <v>0</v>
      </c>
      <c r="L297" s="674">
        <v>0</v>
      </c>
      <c r="M297" s="674">
        <v>0</v>
      </c>
      <c r="N297" s="673">
        <v>0</v>
      </c>
      <c r="O297" s="673">
        <v>0</v>
      </c>
      <c r="P297" s="682">
        <v>0</v>
      </c>
      <c r="Q297" s="99"/>
      <c r="R297" s="99"/>
      <c r="S297" s="169">
        <f t="shared" ref="S297:X297" si="290">C297-C296</f>
        <v>-58.666666666666664</v>
      </c>
      <c r="T297" s="142">
        <f t="shared" si="290"/>
        <v>-56</v>
      </c>
      <c r="U297" s="169">
        <f t="shared" si="290"/>
        <v>-44</v>
      </c>
      <c r="V297" s="142">
        <f t="shared" si="290"/>
        <v>0</v>
      </c>
      <c r="W297" s="142">
        <f t="shared" si="290"/>
        <v>0</v>
      </c>
      <c r="X297" s="142">
        <f t="shared" si="290"/>
        <v>0</v>
      </c>
      <c r="Y297" s="174">
        <f t="shared" ref="Y297:AD297" si="291">I297-I296</f>
        <v>-38.666666666666664</v>
      </c>
      <c r="Z297" s="142">
        <f t="shared" si="291"/>
        <v>0</v>
      </c>
      <c r="AA297" s="142">
        <f t="shared" si="291"/>
        <v>0</v>
      </c>
      <c r="AB297" s="142">
        <f t="shared" si="291"/>
        <v>0</v>
      </c>
      <c r="AC297" s="142">
        <f t="shared" si="291"/>
        <v>0</v>
      </c>
      <c r="AD297" s="143">
        <f t="shared" si="291"/>
        <v>0</v>
      </c>
      <c r="AF297" s="67" t="s">
        <v>787</v>
      </c>
    </row>
    <row r="298" spans="1:32">
      <c r="A298" s="668"/>
      <c r="B298" s="681" t="s">
        <v>756</v>
      </c>
      <c r="C298" s="673">
        <v>22</v>
      </c>
      <c r="D298" s="674">
        <v>174</v>
      </c>
      <c r="E298" s="674">
        <v>0</v>
      </c>
      <c r="F298" s="674">
        <v>0</v>
      </c>
      <c r="G298" s="674">
        <v>0</v>
      </c>
      <c r="H298" s="674">
        <v>0</v>
      </c>
      <c r="I298" s="673">
        <v>60</v>
      </c>
      <c r="J298" s="673">
        <v>0</v>
      </c>
      <c r="K298" s="674">
        <v>0</v>
      </c>
      <c r="L298" s="674">
        <v>0</v>
      </c>
      <c r="M298" s="674">
        <v>0</v>
      </c>
      <c r="N298" s="673">
        <v>0</v>
      </c>
      <c r="O298" s="673">
        <v>0</v>
      </c>
      <c r="P298" s="682">
        <v>0</v>
      </c>
      <c r="Q298" s="99"/>
      <c r="R298" s="99"/>
      <c r="Y298" s="137"/>
      <c r="AD298" s="137"/>
    </row>
    <row r="299" spans="1:32">
      <c r="A299" s="668"/>
      <c r="B299" s="681" t="s">
        <v>757</v>
      </c>
      <c r="C299" s="673">
        <v>22</v>
      </c>
      <c r="D299" s="674">
        <v>0</v>
      </c>
      <c r="E299" s="674">
        <v>0</v>
      </c>
      <c r="F299" s="674">
        <v>0</v>
      </c>
      <c r="G299" s="674">
        <v>0</v>
      </c>
      <c r="H299" s="674">
        <v>0</v>
      </c>
      <c r="I299" s="673">
        <v>22</v>
      </c>
      <c r="J299" s="673">
        <v>0</v>
      </c>
      <c r="K299" s="674">
        <v>0</v>
      </c>
      <c r="L299" s="674">
        <v>0</v>
      </c>
      <c r="M299" s="674">
        <v>0</v>
      </c>
      <c r="N299" s="673">
        <v>0</v>
      </c>
      <c r="O299" s="673">
        <v>0</v>
      </c>
      <c r="P299" s="682">
        <v>0</v>
      </c>
      <c r="Q299" s="99"/>
      <c r="R299" s="99"/>
      <c r="S299" s="169">
        <f t="shared" ref="S299:X299" si="292">C299-C298</f>
        <v>0</v>
      </c>
      <c r="T299" s="142">
        <f t="shared" si="292"/>
        <v>-174</v>
      </c>
      <c r="U299" s="142">
        <f t="shared" si="292"/>
        <v>0</v>
      </c>
      <c r="V299" s="142">
        <f t="shared" si="292"/>
        <v>0</v>
      </c>
      <c r="W299" s="142">
        <f t="shared" si="292"/>
        <v>0</v>
      </c>
      <c r="X299" s="142">
        <f t="shared" si="292"/>
        <v>0</v>
      </c>
      <c r="Y299" s="174">
        <f t="shared" ref="Y299:AD299" si="293">I299-I298</f>
        <v>-38</v>
      </c>
      <c r="Z299" s="142">
        <f t="shared" si="293"/>
        <v>0</v>
      </c>
      <c r="AA299" s="142">
        <f t="shared" si="293"/>
        <v>0</v>
      </c>
      <c r="AB299" s="142">
        <f t="shared" si="293"/>
        <v>0</v>
      </c>
      <c r="AC299" s="142">
        <f t="shared" si="293"/>
        <v>0</v>
      </c>
      <c r="AD299" s="143">
        <f t="shared" si="293"/>
        <v>0</v>
      </c>
      <c r="AF299" s="67" t="s">
        <v>788</v>
      </c>
    </row>
    <row r="300" spans="1:32">
      <c r="A300" s="668"/>
      <c r="B300" s="681" t="s">
        <v>758</v>
      </c>
      <c r="C300" s="673">
        <v>138.63235294117646</v>
      </c>
      <c r="D300" s="674">
        <v>134.86486486486487</v>
      </c>
      <c r="E300" s="674">
        <v>143.75</v>
      </c>
      <c r="F300" s="674">
        <v>156</v>
      </c>
      <c r="G300" s="674">
        <v>57</v>
      </c>
      <c r="H300" s="674">
        <v>119.16666666666667</v>
      </c>
      <c r="I300" s="673">
        <v>139.5905172413793</v>
      </c>
      <c r="J300" s="673">
        <v>0</v>
      </c>
      <c r="K300" s="674">
        <v>0</v>
      </c>
      <c r="L300" s="674">
        <v>0</v>
      </c>
      <c r="M300" s="674">
        <v>0</v>
      </c>
      <c r="N300" s="673">
        <v>0</v>
      </c>
      <c r="O300" s="673">
        <v>0</v>
      </c>
      <c r="P300" s="682">
        <v>0</v>
      </c>
      <c r="Q300" s="99"/>
      <c r="R300" s="99"/>
      <c r="Y300" s="137"/>
      <c r="AD300" s="137"/>
    </row>
    <row r="301" spans="1:32">
      <c r="A301" s="668"/>
      <c r="B301" s="681" t="s">
        <v>759</v>
      </c>
      <c r="C301" s="673">
        <v>123.5575221238938</v>
      </c>
      <c r="D301" s="674">
        <v>123</v>
      </c>
      <c r="E301" s="674">
        <v>131</v>
      </c>
      <c r="F301" s="674">
        <v>0</v>
      </c>
      <c r="G301" s="674">
        <v>63</v>
      </c>
      <c r="H301" s="674">
        <v>0</v>
      </c>
      <c r="I301" s="673">
        <v>123.26717557251908</v>
      </c>
      <c r="J301" s="673">
        <v>0</v>
      </c>
      <c r="K301" s="674">
        <v>0</v>
      </c>
      <c r="L301" s="674">
        <v>0</v>
      </c>
      <c r="M301" s="674">
        <v>0</v>
      </c>
      <c r="N301" s="673">
        <v>0</v>
      </c>
      <c r="O301" s="673">
        <v>0</v>
      </c>
      <c r="P301" s="682">
        <v>0</v>
      </c>
      <c r="Q301" s="99"/>
      <c r="R301" s="99"/>
      <c r="S301" s="142">
        <f t="shared" ref="S301:X301" si="294">C301-C300</f>
        <v>-15.07483081728266</v>
      </c>
      <c r="T301" s="142">
        <f t="shared" si="294"/>
        <v>-11.86486486486487</v>
      </c>
      <c r="U301" s="142">
        <f t="shared" si="294"/>
        <v>-12.75</v>
      </c>
      <c r="V301" s="142">
        <f t="shared" si="294"/>
        <v>-156</v>
      </c>
      <c r="W301" s="169">
        <f t="shared" si="294"/>
        <v>6</v>
      </c>
      <c r="X301" s="176">
        <f t="shared" si="294"/>
        <v>-119.16666666666667</v>
      </c>
      <c r="Y301" s="143">
        <f t="shared" ref="Y301:AD301" si="295">I301-I300</f>
        <v>-16.323341668860223</v>
      </c>
      <c r="Z301" s="142">
        <f t="shared" si="295"/>
        <v>0</v>
      </c>
      <c r="AA301" s="142">
        <f t="shared" si="295"/>
        <v>0</v>
      </c>
      <c r="AB301" s="142">
        <f t="shared" si="295"/>
        <v>0</v>
      </c>
      <c r="AC301" s="142">
        <f t="shared" si="295"/>
        <v>0</v>
      </c>
      <c r="AD301" s="143">
        <f t="shared" si="295"/>
        <v>0</v>
      </c>
      <c r="AF301" s="67" t="s">
        <v>786</v>
      </c>
    </row>
    <row r="302" spans="1:32">
      <c r="A302" s="668"/>
      <c r="B302" s="681" t="s">
        <v>760</v>
      </c>
      <c r="C302" s="673">
        <v>127.37031665458062</v>
      </c>
      <c r="D302" s="674">
        <v>134.71487039563439</v>
      </c>
      <c r="E302" s="674">
        <v>129.08287112561175</v>
      </c>
      <c r="F302" s="674">
        <v>141</v>
      </c>
      <c r="G302" s="674">
        <v>131.5610902255639</v>
      </c>
      <c r="H302" s="674">
        <v>127.06654343807763</v>
      </c>
      <c r="I302" s="673">
        <v>129.42256414387563</v>
      </c>
      <c r="J302" s="673">
        <v>0</v>
      </c>
      <c r="K302" s="674">
        <v>0</v>
      </c>
      <c r="L302" s="674">
        <v>0</v>
      </c>
      <c r="M302" s="674">
        <v>0</v>
      </c>
      <c r="N302" s="673">
        <v>0</v>
      </c>
      <c r="O302" s="673">
        <v>0</v>
      </c>
      <c r="P302" s="682">
        <v>0</v>
      </c>
      <c r="Q302" s="99"/>
      <c r="R302" s="99"/>
      <c r="Y302" s="137"/>
      <c r="AD302" s="137"/>
    </row>
    <row r="303" spans="1:32">
      <c r="A303" s="668"/>
      <c r="B303" s="681" t="s">
        <v>761</v>
      </c>
      <c r="C303" s="673">
        <v>125.81845125009499</v>
      </c>
      <c r="D303" s="674">
        <v>133.26358881055265</v>
      </c>
      <c r="E303" s="674">
        <v>127.57147380085483</v>
      </c>
      <c r="F303" s="674">
        <v>147</v>
      </c>
      <c r="G303" s="674">
        <v>131.29872495446267</v>
      </c>
      <c r="H303" s="674">
        <v>125.81347150259067</v>
      </c>
      <c r="I303" s="673">
        <v>127.97110990628147</v>
      </c>
      <c r="J303" s="673">
        <v>0</v>
      </c>
      <c r="K303" s="674">
        <v>0</v>
      </c>
      <c r="L303" s="674">
        <v>0</v>
      </c>
      <c r="M303" s="674">
        <v>0</v>
      </c>
      <c r="N303" s="673">
        <v>0</v>
      </c>
      <c r="O303" s="673">
        <v>0</v>
      </c>
      <c r="P303" s="682">
        <v>0</v>
      </c>
      <c r="Q303" s="99"/>
      <c r="R303" s="99"/>
      <c r="S303" s="142">
        <f t="shared" ref="S303:X303" si="296">C303-C302</f>
        <v>-1.5518654044856248</v>
      </c>
      <c r="T303" s="142">
        <f t="shared" si="296"/>
        <v>-1.4512815850817447</v>
      </c>
      <c r="U303" s="142">
        <f t="shared" si="296"/>
        <v>-1.5113973247569135</v>
      </c>
      <c r="V303" s="142">
        <f t="shared" si="296"/>
        <v>6</v>
      </c>
      <c r="W303" s="142">
        <f t="shared" si="296"/>
        <v>-0.2623652711012312</v>
      </c>
      <c r="X303" s="142">
        <f t="shared" si="296"/>
        <v>-1.2530719354869575</v>
      </c>
      <c r="Y303" s="143">
        <f t="shared" ref="Y303:AD303" si="297">I303-I302</f>
        <v>-1.451454237594163</v>
      </c>
      <c r="Z303" s="142">
        <f t="shared" si="297"/>
        <v>0</v>
      </c>
      <c r="AA303" s="142">
        <f t="shared" si="297"/>
        <v>0</v>
      </c>
      <c r="AB303" s="142">
        <f t="shared" si="297"/>
        <v>0</v>
      </c>
      <c r="AC303" s="142">
        <f t="shared" si="297"/>
        <v>0</v>
      </c>
      <c r="AD303" s="143">
        <f t="shared" si="297"/>
        <v>0</v>
      </c>
    </row>
    <row r="304" spans="1:32">
      <c r="A304" s="668"/>
      <c r="B304" s="681" t="s">
        <v>762</v>
      </c>
      <c r="C304" s="673">
        <v>101.94444444444444</v>
      </c>
      <c r="D304" s="674">
        <v>89.023809523809518</v>
      </c>
      <c r="E304" s="674">
        <v>81.5</v>
      </c>
      <c r="F304" s="674">
        <v>146</v>
      </c>
      <c r="G304" s="674">
        <v>78.400000000000006</v>
      </c>
      <c r="H304" s="674">
        <v>0</v>
      </c>
      <c r="I304" s="673">
        <v>91.72072072072072</v>
      </c>
      <c r="J304" s="673">
        <v>0</v>
      </c>
      <c r="K304" s="674">
        <v>0</v>
      </c>
      <c r="L304" s="674">
        <v>0</v>
      </c>
      <c r="M304" s="674">
        <v>0</v>
      </c>
      <c r="N304" s="673">
        <v>0</v>
      </c>
      <c r="O304" s="673">
        <v>0</v>
      </c>
      <c r="P304" s="682">
        <v>0</v>
      </c>
      <c r="Q304" s="99"/>
      <c r="R304" s="99"/>
      <c r="Y304" s="137"/>
      <c r="AD304" s="137"/>
    </row>
    <row r="305" spans="1:32">
      <c r="A305" s="668"/>
      <c r="B305" s="681" t="s">
        <v>763</v>
      </c>
      <c r="C305" s="673">
        <v>71.769230769230774</v>
      </c>
      <c r="D305" s="674">
        <v>75.977272727272734</v>
      </c>
      <c r="E305" s="674">
        <v>68.529411764705884</v>
      </c>
      <c r="F305" s="674">
        <v>154</v>
      </c>
      <c r="G305" s="674">
        <v>95.5</v>
      </c>
      <c r="H305" s="674">
        <v>132</v>
      </c>
      <c r="I305" s="673">
        <v>85.519553072625698</v>
      </c>
      <c r="J305" s="673">
        <v>0</v>
      </c>
      <c r="K305" s="674">
        <v>0</v>
      </c>
      <c r="L305" s="674">
        <v>0</v>
      </c>
      <c r="M305" s="674">
        <v>0</v>
      </c>
      <c r="N305" s="673">
        <v>0</v>
      </c>
      <c r="O305" s="673">
        <v>0</v>
      </c>
      <c r="P305" s="682">
        <v>0</v>
      </c>
      <c r="Q305" s="99"/>
      <c r="R305" s="99"/>
      <c r="S305" s="142">
        <f t="shared" ref="S305:X305" si="298">C305-C304</f>
        <v>-30.175213675213669</v>
      </c>
      <c r="T305" s="169">
        <f t="shared" si="298"/>
        <v>-13.046536796536785</v>
      </c>
      <c r="U305" s="142">
        <f t="shared" si="298"/>
        <v>-12.970588235294116</v>
      </c>
      <c r="V305" s="169">
        <f t="shared" si="298"/>
        <v>8</v>
      </c>
      <c r="W305" s="169">
        <f t="shared" si="298"/>
        <v>17.099999999999994</v>
      </c>
      <c r="X305" s="169">
        <f t="shared" si="298"/>
        <v>132</v>
      </c>
      <c r="Y305" s="143">
        <f t="shared" ref="Y305:AD305" si="299">I305-I304</f>
        <v>-6.2011676480950229</v>
      </c>
      <c r="Z305" s="142">
        <f t="shared" si="299"/>
        <v>0</v>
      </c>
      <c r="AA305" s="142">
        <f t="shared" si="299"/>
        <v>0</v>
      </c>
      <c r="AB305" s="142">
        <f t="shared" si="299"/>
        <v>0</v>
      </c>
      <c r="AC305" s="142">
        <f t="shared" si="299"/>
        <v>0</v>
      </c>
      <c r="AD305" s="143">
        <f t="shared" si="299"/>
        <v>0</v>
      </c>
      <c r="AF305" s="67" t="s">
        <v>789</v>
      </c>
    </row>
    <row r="306" spans="1:32">
      <c r="A306" s="668"/>
      <c r="B306" s="681" t="s">
        <v>764</v>
      </c>
      <c r="C306" s="673">
        <v>73.215517241379317</v>
      </c>
      <c r="D306" s="674">
        <v>134.42857142857142</v>
      </c>
      <c r="E306" s="674">
        <v>136.76923076923077</v>
      </c>
      <c r="F306" s="674">
        <v>0</v>
      </c>
      <c r="G306" s="674">
        <v>144.9375</v>
      </c>
      <c r="H306" s="674">
        <v>128.75</v>
      </c>
      <c r="I306" s="673">
        <v>93.694117647058818</v>
      </c>
      <c r="J306" s="673">
        <v>0</v>
      </c>
      <c r="K306" s="674">
        <v>0</v>
      </c>
      <c r="L306" s="674">
        <v>0</v>
      </c>
      <c r="M306" s="674">
        <v>0</v>
      </c>
      <c r="N306" s="673">
        <v>0</v>
      </c>
      <c r="O306" s="673">
        <v>0</v>
      </c>
      <c r="P306" s="682">
        <v>0</v>
      </c>
      <c r="Q306" s="99"/>
      <c r="R306" s="99"/>
      <c r="Y306" s="137"/>
      <c r="AD306" s="137"/>
    </row>
    <row r="307" spans="1:32">
      <c r="A307" s="668"/>
      <c r="B307" s="681" t="s">
        <v>765</v>
      </c>
      <c r="C307" s="673">
        <v>21</v>
      </c>
      <c r="D307" s="674">
        <v>128</v>
      </c>
      <c r="E307" s="674">
        <v>0</v>
      </c>
      <c r="F307" s="674">
        <v>0</v>
      </c>
      <c r="G307" s="674">
        <v>0</v>
      </c>
      <c r="H307" s="674">
        <v>0</v>
      </c>
      <c r="I307" s="673">
        <v>24.566666666666666</v>
      </c>
      <c r="J307" s="673">
        <v>0</v>
      </c>
      <c r="K307" s="674">
        <v>0</v>
      </c>
      <c r="L307" s="674">
        <v>0</v>
      </c>
      <c r="M307" s="674">
        <v>0</v>
      </c>
      <c r="N307" s="673">
        <v>0</v>
      </c>
      <c r="O307" s="673">
        <v>0</v>
      </c>
      <c r="P307" s="682">
        <v>0</v>
      </c>
      <c r="Q307" s="99"/>
      <c r="R307" s="99"/>
      <c r="S307" s="142">
        <f t="shared" ref="S307:X307" si="300">C307-C306</f>
        <v>-52.215517241379317</v>
      </c>
      <c r="T307" s="169">
        <f t="shared" si="300"/>
        <v>-6.4285714285714164</v>
      </c>
      <c r="U307" s="169">
        <f t="shared" si="300"/>
        <v>-136.76923076923077</v>
      </c>
      <c r="V307" s="169">
        <f t="shared" si="300"/>
        <v>0</v>
      </c>
      <c r="W307" s="169">
        <f t="shared" si="300"/>
        <v>-144.9375</v>
      </c>
      <c r="X307" s="142">
        <f t="shared" si="300"/>
        <v>-128.75</v>
      </c>
      <c r="Y307" s="143">
        <f t="shared" ref="Y307:AD307" si="301">I307-I306</f>
        <v>-69.127450980392155</v>
      </c>
      <c r="Z307" s="142">
        <f t="shared" si="301"/>
        <v>0</v>
      </c>
      <c r="AA307" s="142">
        <f t="shared" si="301"/>
        <v>0</v>
      </c>
      <c r="AB307" s="142">
        <f t="shared" si="301"/>
        <v>0</v>
      </c>
      <c r="AC307" s="142">
        <f t="shared" si="301"/>
        <v>0</v>
      </c>
      <c r="AD307" s="143">
        <f t="shared" si="301"/>
        <v>0</v>
      </c>
      <c r="AF307" s="67" t="s">
        <v>790</v>
      </c>
    </row>
    <row r="308" spans="1:32">
      <c r="A308" s="668"/>
      <c r="B308" s="681" t="s">
        <v>766</v>
      </c>
      <c r="C308" s="673">
        <v>126.79742099816923</v>
      </c>
      <c r="D308" s="674">
        <v>134.28334454158261</v>
      </c>
      <c r="E308" s="674">
        <v>128.97548303295989</v>
      </c>
      <c r="F308" s="674">
        <v>141.03508771929825</v>
      </c>
      <c r="G308" s="674">
        <v>131.02831050228309</v>
      </c>
      <c r="H308" s="674">
        <v>127.07889908256881</v>
      </c>
      <c r="I308" s="673">
        <v>129.01397960809302</v>
      </c>
      <c r="J308" s="673">
        <v>0</v>
      </c>
      <c r="K308" s="674">
        <v>0</v>
      </c>
      <c r="L308" s="674">
        <v>0</v>
      </c>
      <c r="M308" s="674">
        <v>0</v>
      </c>
      <c r="N308" s="673">
        <v>0</v>
      </c>
      <c r="O308" s="673">
        <v>0</v>
      </c>
      <c r="P308" s="682">
        <v>0</v>
      </c>
      <c r="Q308" s="99"/>
      <c r="R308" s="99"/>
      <c r="Y308" s="137"/>
      <c r="AD308" s="137"/>
    </row>
    <row r="309" spans="1:32">
      <c r="A309" s="668"/>
      <c r="B309" s="681" t="s">
        <v>767</v>
      </c>
      <c r="C309" s="673">
        <v>125.26207884224014</v>
      </c>
      <c r="D309" s="674">
        <v>132.69495722647457</v>
      </c>
      <c r="E309" s="674">
        <v>127.41300915693085</v>
      </c>
      <c r="F309" s="674">
        <v>147.5457627118644</v>
      </c>
      <c r="G309" s="674">
        <v>130.78456014362658</v>
      </c>
      <c r="H309" s="674">
        <v>125.82413793103449</v>
      </c>
      <c r="I309" s="673">
        <v>127.55512446220037</v>
      </c>
      <c r="J309" s="673">
        <v>0</v>
      </c>
      <c r="K309" s="674">
        <v>0</v>
      </c>
      <c r="L309" s="674">
        <v>0</v>
      </c>
      <c r="M309" s="674">
        <v>0</v>
      </c>
      <c r="N309" s="673">
        <v>0</v>
      </c>
      <c r="O309" s="673">
        <v>0</v>
      </c>
      <c r="P309" s="682">
        <v>0</v>
      </c>
      <c r="Q309" s="99"/>
      <c r="R309" s="99"/>
      <c r="S309" s="142">
        <f t="shared" ref="S309:X309" si="302">C309-C308</f>
        <v>-1.5353421559290865</v>
      </c>
      <c r="T309" s="142">
        <f t="shared" si="302"/>
        <v>-1.5883873151080365</v>
      </c>
      <c r="U309" s="142">
        <f t="shared" si="302"/>
        <v>-1.5624738760290313</v>
      </c>
      <c r="V309" s="142">
        <f t="shared" si="302"/>
        <v>6.5106749925661518</v>
      </c>
      <c r="W309" s="142">
        <f t="shared" si="302"/>
        <v>-0.24375035865651284</v>
      </c>
      <c r="X309" s="142">
        <f t="shared" si="302"/>
        <v>-1.2547611515343249</v>
      </c>
      <c r="Y309" s="143">
        <f t="shared" ref="Y309:AD309" si="303">I309-I308</f>
        <v>-1.458855145892656</v>
      </c>
      <c r="Z309" s="142">
        <f t="shared" si="303"/>
        <v>0</v>
      </c>
      <c r="AA309" s="142">
        <f t="shared" si="303"/>
        <v>0</v>
      </c>
      <c r="AB309" s="142">
        <f t="shared" si="303"/>
        <v>0</v>
      </c>
      <c r="AC309" s="142">
        <f t="shared" si="303"/>
        <v>0</v>
      </c>
      <c r="AD309" s="143">
        <f t="shared" si="303"/>
        <v>0</v>
      </c>
    </row>
    <row r="310" spans="1:32">
      <c r="A310" s="668"/>
      <c r="B310" s="681" t="s">
        <v>768</v>
      </c>
      <c r="C310" s="673">
        <v>86.938208032955714</v>
      </c>
      <c r="D310" s="674">
        <v>93.169964485032978</v>
      </c>
      <c r="E310" s="674">
        <v>85.069957761351631</v>
      </c>
      <c r="F310" s="674">
        <v>79</v>
      </c>
      <c r="G310" s="674">
        <v>82.641666666666666</v>
      </c>
      <c r="H310" s="674">
        <v>89.340782122905026</v>
      </c>
      <c r="I310" s="673">
        <v>86.917716656422868</v>
      </c>
      <c r="J310" s="673">
        <v>0</v>
      </c>
      <c r="K310" s="674">
        <v>0</v>
      </c>
      <c r="L310" s="674">
        <v>0</v>
      </c>
      <c r="M310" s="674">
        <v>0</v>
      </c>
      <c r="N310" s="673">
        <v>0</v>
      </c>
      <c r="O310" s="673">
        <v>0</v>
      </c>
      <c r="P310" s="682">
        <v>0</v>
      </c>
      <c r="Q310" s="99"/>
      <c r="R310" s="99"/>
      <c r="Y310" s="137"/>
      <c r="AD310" s="137"/>
    </row>
    <row r="311" spans="1:32">
      <c r="A311" s="668"/>
      <c r="B311" s="681" t="s">
        <v>769</v>
      </c>
      <c r="C311" s="673">
        <v>86.093199407212254</v>
      </c>
      <c r="D311" s="674">
        <v>92.073170731707322</v>
      </c>
      <c r="E311" s="674">
        <v>84.066410256410251</v>
      </c>
      <c r="F311" s="674">
        <v>81</v>
      </c>
      <c r="G311" s="674">
        <v>81.568319226118504</v>
      </c>
      <c r="H311" s="674">
        <v>84.463917525773198</v>
      </c>
      <c r="I311" s="673">
        <v>85.900327153762262</v>
      </c>
      <c r="J311" s="673">
        <v>0</v>
      </c>
      <c r="K311" s="674">
        <v>0</v>
      </c>
      <c r="L311" s="674">
        <v>0</v>
      </c>
      <c r="M311" s="674">
        <v>0</v>
      </c>
      <c r="N311" s="673">
        <v>0</v>
      </c>
      <c r="O311" s="673">
        <v>0</v>
      </c>
      <c r="P311" s="682">
        <v>0</v>
      </c>
      <c r="Q311" s="99"/>
      <c r="R311" s="99"/>
      <c r="S311" s="142">
        <f t="shared" ref="S311:X311" si="304">C311-C310</f>
        <v>-0.84500862574346058</v>
      </c>
      <c r="T311" s="142">
        <f t="shared" si="304"/>
        <v>-1.096793753325656</v>
      </c>
      <c r="U311" s="142">
        <f t="shared" si="304"/>
        <v>-1.0035475049413805</v>
      </c>
      <c r="V311" s="142">
        <f t="shared" si="304"/>
        <v>2</v>
      </c>
      <c r="W311" s="142">
        <f t="shared" si="304"/>
        <v>-1.0733474405481616</v>
      </c>
      <c r="X311" s="142">
        <f t="shared" si="304"/>
        <v>-4.8768645971318278</v>
      </c>
      <c r="Y311" s="143">
        <f t="shared" ref="Y311:AD311" si="305">I311-I310</f>
        <v>-1.0173895026606061</v>
      </c>
      <c r="Z311" s="142">
        <f t="shared" si="305"/>
        <v>0</v>
      </c>
      <c r="AA311" s="142">
        <f t="shared" si="305"/>
        <v>0</v>
      </c>
      <c r="AB311" s="142">
        <f t="shared" si="305"/>
        <v>0</v>
      </c>
      <c r="AC311" s="142">
        <f t="shared" si="305"/>
        <v>0</v>
      </c>
      <c r="AD311" s="143">
        <f t="shared" si="305"/>
        <v>0</v>
      </c>
    </row>
    <row r="312" spans="1:32">
      <c r="A312" s="668"/>
      <c r="B312" s="681" t="s">
        <v>770</v>
      </c>
      <c r="C312" s="673">
        <v>65.243792325056432</v>
      </c>
      <c r="D312" s="674">
        <v>70.687366167023555</v>
      </c>
      <c r="E312" s="674">
        <v>52.998970133882594</v>
      </c>
      <c r="F312" s="674">
        <v>63</v>
      </c>
      <c r="G312" s="674">
        <v>55.518644067796608</v>
      </c>
      <c r="H312" s="674">
        <v>78.741935483870961</v>
      </c>
      <c r="I312" s="673">
        <v>61.157967032967036</v>
      </c>
      <c r="J312" s="673">
        <v>0</v>
      </c>
      <c r="K312" s="674">
        <v>0</v>
      </c>
      <c r="L312" s="674">
        <v>0</v>
      </c>
      <c r="M312" s="674">
        <v>0</v>
      </c>
      <c r="N312" s="673">
        <v>0</v>
      </c>
      <c r="O312" s="673">
        <v>0</v>
      </c>
      <c r="P312" s="682">
        <v>0</v>
      </c>
      <c r="Q312" s="99"/>
      <c r="R312" s="99"/>
      <c r="Y312" s="137"/>
      <c r="AD312" s="137"/>
    </row>
    <row r="313" spans="1:32">
      <c r="A313" s="668"/>
      <c r="B313" s="681" t="s">
        <v>771</v>
      </c>
      <c r="C313" s="673">
        <v>66.729820627802695</v>
      </c>
      <c r="D313" s="674">
        <v>71.450834879406301</v>
      </c>
      <c r="E313" s="674">
        <v>51.483394833948338</v>
      </c>
      <c r="F313" s="674">
        <v>62</v>
      </c>
      <c r="G313" s="674">
        <v>56.084010840108398</v>
      </c>
      <c r="H313" s="674">
        <v>75.304347826086953</v>
      </c>
      <c r="I313" s="673">
        <v>60.849323686693928</v>
      </c>
      <c r="J313" s="673">
        <v>0</v>
      </c>
      <c r="K313" s="674">
        <v>0</v>
      </c>
      <c r="L313" s="674">
        <v>0</v>
      </c>
      <c r="M313" s="674">
        <v>0</v>
      </c>
      <c r="N313" s="673">
        <v>0</v>
      </c>
      <c r="O313" s="673">
        <v>0</v>
      </c>
      <c r="P313" s="682">
        <v>0</v>
      </c>
      <c r="Q313" s="99"/>
      <c r="R313" s="99"/>
      <c r="S313" s="142">
        <f t="shared" ref="S313:X313" si="306">C313-C312</f>
        <v>1.4860283027462629</v>
      </c>
      <c r="T313" s="142">
        <f t="shared" si="306"/>
        <v>0.76346871238274616</v>
      </c>
      <c r="U313" s="142">
        <f t="shared" si="306"/>
        <v>-1.5155752999342553</v>
      </c>
      <c r="V313" s="142">
        <f t="shared" si="306"/>
        <v>-1</v>
      </c>
      <c r="W313" s="142">
        <f t="shared" si="306"/>
        <v>0.56536677231179056</v>
      </c>
      <c r="X313" s="142">
        <f t="shared" si="306"/>
        <v>-3.4375876577840074</v>
      </c>
      <c r="Y313" s="143">
        <f t="shared" ref="Y313:AD313" si="307">I313-I312</f>
        <v>-0.30864334627310797</v>
      </c>
      <c r="Z313" s="142">
        <f t="shared" si="307"/>
        <v>0</v>
      </c>
      <c r="AA313" s="142">
        <f t="shared" si="307"/>
        <v>0</v>
      </c>
      <c r="AB313" s="142">
        <f t="shared" si="307"/>
        <v>0</v>
      </c>
      <c r="AC313" s="142">
        <f t="shared" si="307"/>
        <v>0</v>
      </c>
      <c r="AD313" s="143">
        <f t="shared" si="307"/>
        <v>0</v>
      </c>
    </row>
    <row r="314" spans="1:32">
      <c r="A314" s="668"/>
      <c r="B314" s="681" t="s">
        <v>772</v>
      </c>
      <c r="C314" s="673">
        <v>94.775000000000006</v>
      </c>
      <c r="D314" s="674">
        <v>102.75</v>
      </c>
      <c r="E314" s="674">
        <v>45.762820512820511</v>
      </c>
      <c r="F314" s="674">
        <v>71</v>
      </c>
      <c r="G314" s="674">
        <v>91.428571428571431</v>
      </c>
      <c r="H314" s="674">
        <v>113</v>
      </c>
      <c r="I314" s="673">
        <v>61.081967213114751</v>
      </c>
      <c r="J314" s="673">
        <v>0</v>
      </c>
      <c r="K314" s="674">
        <v>0</v>
      </c>
      <c r="L314" s="674">
        <v>0</v>
      </c>
      <c r="M314" s="674">
        <v>0</v>
      </c>
      <c r="N314" s="673">
        <v>0</v>
      </c>
      <c r="O314" s="673">
        <v>0</v>
      </c>
      <c r="P314" s="682">
        <v>0</v>
      </c>
      <c r="Q314" s="99"/>
      <c r="R314" s="99"/>
      <c r="Y314" s="137"/>
      <c r="AD314" s="137"/>
    </row>
    <row r="315" spans="1:32">
      <c r="A315" s="668"/>
      <c r="B315" s="681" t="s">
        <v>773</v>
      </c>
      <c r="C315" s="673">
        <v>34</v>
      </c>
      <c r="D315" s="674">
        <v>0</v>
      </c>
      <c r="E315" s="674">
        <v>0</v>
      </c>
      <c r="F315" s="674">
        <v>0</v>
      </c>
      <c r="G315" s="674">
        <v>0</v>
      </c>
      <c r="H315" s="674">
        <v>0</v>
      </c>
      <c r="I315" s="673">
        <v>34</v>
      </c>
      <c r="J315" s="673">
        <v>0</v>
      </c>
      <c r="K315" s="674">
        <v>0</v>
      </c>
      <c r="L315" s="674">
        <v>0</v>
      </c>
      <c r="M315" s="674">
        <v>0</v>
      </c>
      <c r="N315" s="673">
        <v>0</v>
      </c>
      <c r="O315" s="673">
        <v>0</v>
      </c>
      <c r="P315" s="682">
        <v>0</v>
      </c>
      <c r="Q315" s="99"/>
      <c r="R315" s="99"/>
      <c r="S315" s="142">
        <f t="shared" ref="S315:X315" si="308">C315-C314</f>
        <v>-60.775000000000006</v>
      </c>
      <c r="T315" s="142">
        <f t="shared" si="308"/>
        <v>-102.75</v>
      </c>
      <c r="U315" s="169">
        <f t="shared" si="308"/>
        <v>-45.762820512820511</v>
      </c>
      <c r="V315" s="169">
        <f t="shared" si="308"/>
        <v>-71</v>
      </c>
      <c r="W315" s="142">
        <f t="shared" si="308"/>
        <v>-91.428571428571431</v>
      </c>
      <c r="X315" s="169">
        <f t="shared" si="308"/>
        <v>-113</v>
      </c>
      <c r="Y315" s="143">
        <f t="shared" ref="Y315:AD315" si="309">I315-I314</f>
        <v>-27.081967213114751</v>
      </c>
      <c r="Z315" s="142">
        <f t="shared" si="309"/>
        <v>0</v>
      </c>
      <c r="AA315" s="142">
        <f t="shared" si="309"/>
        <v>0</v>
      </c>
      <c r="AB315" s="142">
        <f t="shared" si="309"/>
        <v>0</v>
      </c>
      <c r="AC315" s="142">
        <f t="shared" si="309"/>
        <v>0</v>
      </c>
      <c r="AD315" s="143">
        <f t="shared" si="309"/>
        <v>0</v>
      </c>
    </row>
    <row r="316" spans="1:32">
      <c r="A316" s="668"/>
      <c r="B316" s="681" t="s">
        <v>774</v>
      </c>
      <c r="C316" s="673">
        <v>84.137885071090054</v>
      </c>
      <c r="D316" s="674">
        <v>88.931428571428569</v>
      </c>
      <c r="E316" s="674">
        <v>77.486469989827057</v>
      </c>
      <c r="F316" s="674">
        <v>73.644808743169392</v>
      </c>
      <c r="G316" s="674">
        <v>73.839246119733929</v>
      </c>
      <c r="H316" s="674">
        <v>87.836104513064129</v>
      </c>
      <c r="I316" s="673">
        <v>81.889500371011621</v>
      </c>
      <c r="J316" s="673">
        <v>0</v>
      </c>
      <c r="K316" s="674">
        <v>0</v>
      </c>
      <c r="L316" s="674">
        <v>0</v>
      </c>
      <c r="M316" s="674">
        <v>0</v>
      </c>
      <c r="N316" s="673">
        <v>0</v>
      </c>
      <c r="O316" s="673">
        <v>0</v>
      </c>
      <c r="P316" s="682">
        <v>0</v>
      </c>
      <c r="Q316" s="99"/>
      <c r="R316" s="99"/>
      <c r="Y316" s="137"/>
      <c r="AD316" s="137"/>
    </row>
    <row r="317" spans="1:32">
      <c r="A317" s="668"/>
      <c r="B317" s="681" t="s">
        <v>775</v>
      </c>
      <c r="C317" s="673">
        <v>83.570649835030835</v>
      </c>
      <c r="D317" s="674">
        <v>87.779837775202779</v>
      </c>
      <c r="E317" s="674">
        <v>76.979735152487962</v>
      </c>
      <c r="F317" s="674">
        <v>74.823759791122711</v>
      </c>
      <c r="G317" s="674">
        <v>73.705685618729092</v>
      </c>
      <c r="H317" s="674">
        <v>83.493087557603687</v>
      </c>
      <c r="I317" s="673">
        <v>81.180814639905549</v>
      </c>
      <c r="J317" s="673">
        <v>0</v>
      </c>
      <c r="K317" s="674">
        <v>0</v>
      </c>
      <c r="L317" s="674">
        <v>0</v>
      </c>
      <c r="M317" s="674">
        <v>0</v>
      </c>
      <c r="N317" s="673">
        <v>0</v>
      </c>
      <c r="O317" s="673">
        <v>0</v>
      </c>
      <c r="P317" s="682">
        <v>0</v>
      </c>
      <c r="Q317" s="99"/>
      <c r="R317" s="99"/>
      <c r="S317" s="142">
        <f t="shared" ref="S317:X317" si="310">C317-C316</f>
        <v>-0.56723523605921855</v>
      </c>
      <c r="T317" s="142">
        <f t="shared" si="310"/>
        <v>-1.1515907962257899</v>
      </c>
      <c r="U317" s="142">
        <f t="shared" si="310"/>
        <v>-0.50673483733909563</v>
      </c>
      <c r="V317" s="142">
        <f t="shared" si="310"/>
        <v>1.1789510479533192</v>
      </c>
      <c r="W317" s="142">
        <f t="shared" si="310"/>
        <v>-0.13356050100483685</v>
      </c>
      <c r="X317" s="142">
        <f t="shared" si="310"/>
        <v>-4.3430169554604419</v>
      </c>
      <c r="Y317" s="143">
        <f t="shared" ref="Y317:AD317" si="311">I317-I316</f>
        <v>-0.70868573110607258</v>
      </c>
      <c r="Z317" s="142">
        <f t="shared" si="311"/>
        <v>0</v>
      </c>
      <c r="AA317" s="142">
        <f t="shared" si="311"/>
        <v>0</v>
      </c>
      <c r="AB317" s="142">
        <f t="shared" si="311"/>
        <v>0</v>
      </c>
      <c r="AC317" s="142">
        <f t="shared" si="311"/>
        <v>0</v>
      </c>
      <c r="AD317" s="143">
        <f t="shared" si="311"/>
        <v>0</v>
      </c>
    </row>
    <row r="318" spans="1:32">
      <c r="A318" s="668"/>
      <c r="B318" s="681" t="s">
        <v>776</v>
      </c>
      <c r="C318" s="673">
        <v>106.91052631578947</v>
      </c>
      <c r="D318" s="674">
        <v>100.23333333333332</v>
      </c>
      <c r="E318" s="674">
        <v>93.3</v>
      </c>
      <c r="F318" s="674">
        <v>95.5</v>
      </c>
      <c r="G318" s="674">
        <v>57.242105263157896</v>
      </c>
      <c r="H318" s="674">
        <v>84.8</v>
      </c>
      <c r="I318" s="673">
        <v>70.741843971631212</v>
      </c>
      <c r="J318" s="673">
        <v>0</v>
      </c>
      <c r="K318" s="674">
        <v>0</v>
      </c>
      <c r="L318" s="674">
        <v>0</v>
      </c>
      <c r="M318" s="674">
        <v>0</v>
      </c>
      <c r="N318" s="673">
        <v>0</v>
      </c>
      <c r="O318" s="673">
        <v>0</v>
      </c>
      <c r="P318" s="682">
        <v>0</v>
      </c>
      <c r="Q318" s="99"/>
      <c r="R318" s="99"/>
      <c r="Y318" s="137"/>
      <c r="AD318" s="137"/>
    </row>
    <row r="319" spans="1:32">
      <c r="A319" s="668"/>
      <c r="B319" s="681" t="s">
        <v>777</v>
      </c>
      <c r="C319" s="673">
        <v>0</v>
      </c>
      <c r="D319" s="674">
        <v>0</v>
      </c>
      <c r="E319" s="674">
        <v>0</v>
      </c>
      <c r="F319" s="674">
        <v>0</v>
      </c>
      <c r="G319" s="674">
        <v>0</v>
      </c>
      <c r="H319" s="674">
        <v>0</v>
      </c>
      <c r="I319" s="673">
        <v>0</v>
      </c>
      <c r="J319" s="673">
        <v>0</v>
      </c>
      <c r="K319" s="674">
        <v>0</v>
      </c>
      <c r="L319" s="674">
        <v>0</v>
      </c>
      <c r="M319" s="674">
        <v>0</v>
      </c>
      <c r="N319" s="673">
        <v>0</v>
      </c>
      <c r="O319" s="673">
        <v>0</v>
      </c>
      <c r="P319" s="682">
        <v>0</v>
      </c>
      <c r="Q319" s="99"/>
      <c r="R319" s="99"/>
      <c r="S319" s="142">
        <f t="shared" ref="S319:X319" si="312">C319-C318</f>
        <v>-106.91052631578947</v>
      </c>
      <c r="T319" s="142">
        <f t="shared" si="312"/>
        <v>-100.23333333333332</v>
      </c>
      <c r="U319" s="142">
        <f t="shared" si="312"/>
        <v>-93.3</v>
      </c>
      <c r="V319" s="142">
        <f t="shared" si="312"/>
        <v>-95.5</v>
      </c>
      <c r="W319" s="142">
        <f t="shared" si="312"/>
        <v>-57.242105263157896</v>
      </c>
      <c r="X319" s="142">
        <f t="shared" si="312"/>
        <v>-84.8</v>
      </c>
      <c r="Y319" s="143">
        <f t="shared" ref="Y319:AD319" si="313">I319-I318</f>
        <v>-70.741843971631212</v>
      </c>
      <c r="Z319" s="142">
        <f t="shared" si="313"/>
        <v>0</v>
      </c>
      <c r="AA319" s="142">
        <f t="shared" si="313"/>
        <v>0</v>
      </c>
      <c r="AB319" s="142">
        <f t="shared" si="313"/>
        <v>0</v>
      </c>
      <c r="AC319" s="142">
        <f t="shared" si="313"/>
        <v>0</v>
      </c>
      <c r="AD319" s="143">
        <f t="shared" si="313"/>
        <v>0</v>
      </c>
    </row>
    <row r="320" spans="1:32">
      <c r="A320" s="668"/>
      <c r="B320" s="681" t="s">
        <v>778</v>
      </c>
      <c r="C320" s="673">
        <v>114.65035117329994</v>
      </c>
      <c r="D320" s="674">
        <v>121.93535290443472</v>
      </c>
      <c r="E320" s="674">
        <v>112.36842634489693</v>
      </c>
      <c r="F320" s="674">
        <v>103.86410256410257</v>
      </c>
      <c r="G320" s="674">
        <v>113.88768768768769</v>
      </c>
      <c r="H320" s="674">
        <v>112.09060773480662</v>
      </c>
      <c r="I320" s="673">
        <v>114.96453528082803</v>
      </c>
      <c r="J320" s="673">
        <v>0</v>
      </c>
      <c r="K320" s="674">
        <v>0</v>
      </c>
      <c r="L320" s="674">
        <v>0</v>
      </c>
      <c r="M320" s="674">
        <v>0</v>
      </c>
      <c r="N320" s="673">
        <v>0</v>
      </c>
      <c r="O320" s="673">
        <v>0</v>
      </c>
      <c r="P320" s="682">
        <v>0</v>
      </c>
      <c r="Q320" s="99"/>
      <c r="R320" s="99"/>
      <c r="Y320" s="137"/>
      <c r="AD320" s="137"/>
    </row>
    <row r="321" spans="1:30">
      <c r="A321" s="668"/>
      <c r="B321" s="681" t="s">
        <v>779</v>
      </c>
      <c r="C321" s="673">
        <v>113.36603402802916</v>
      </c>
      <c r="D321" s="674">
        <v>120.17167182662538</v>
      </c>
      <c r="E321" s="674">
        <v>110.97270325799823</v>
      </c>
      <c r="F321" s="674">
        <v>103.75285171102662</v>
      </c>
      <c r="G321" s="674">
        <v>109.90965732087227</v>
      </c>
      <c r="H321" s="674">
        <v>109.22233712512927</v>
      </c>
      <c r="I321" s="673">
        <v>113.39760705289673</v>
      </c>
      <c r="J321" s="673">
        <v>0</v>
      </c>
      <c r="K321" s="674">
        <v>0</v>
      </c>
      <c r="L321" s="674">
        <v>0</v>
      </c>
      <c r="M321" s="674">
        <v>0</v>
      </c>
      <c r="N321" s="673">
        <v>0</v>
      </c>
      <c r="O321" s="673">
        <v>0</v>
      </c>
      <c r="P321" s="682">
        <v>0</v>
      </c>
      <c r="Q321" s="99"/>
      <c r="R321" s="99"/>
      <c r="S321" s="142">
        <f t="shared" ref="S321:X321" si="314">C321-C320</f>
        <v>-1.2843171452707765</v>
      </c>
      <c r="T321" s="142">
        <f t="shared" si="314"/>
        <v>-1.7636810778093377</v>
      </c>
      <c r="U321" s="142">
        <f t="shared" si="314"/>
        <v>-1.3957230868986983</v>
      </c>
      <c r="V321" s="142">
        <f t="shared" si="314"/>
        <v>-0.11125085307594418</v>
      </c>
      <c r="W321" s="142">
        <f t="shared" si="314"/>
        <v>-3.9780303668154176</v>
      </c>
      <c r="X321" s="142">
        <f t="shared" si="314"/>
        <v>-2.8682706096773529</v>
      </c>
      <c r="Y321" s="143">
        <f t="shared" ref="Y321:AD321" si="315">I321-I320</f>
        <v>-1.5669282279312995</v>
      </c>
      <c r="Z321" s="142">
        <f t="shared" si="315"/>
        <v>0</v>
      </c>
      <c r="AA321" s="142">
        <f t="shared" si="315"/>
        <v>0</v>
      </c>
      <c r="AB321" s="142">
        <f t="shared" si="315"/>
        <v>0</v>
      </c>
      <c r="AC321" s="142">
        <f t="shared" si="315"/>
        <v>0</v>
      </c>
      <c r="AD321" s="143">
        <f t="shared" si="315"/>
        <v>0</v>
      </c>
    </row>
    <row r="322" spans="1:30">
      <c r="A322" s="668"/>
      <c r="B322" s="681" t="s">
        <v>780</v>
      </c>
      <c r="C322" s="673">
        <v>66.784864864864872</v>
      </c>
      <c r="D322" s="674">
        <v>72.168627450980395</v>
      </c>
      <c r="E322" s="674">
        <v>53.451417004048587</v>
      </c>
      <c r="F322" s="674">
        <v>63.712446351931334</v>
      </c>
      <c r="G322" s="674">
        <v>56.625806451612902</v>
      </c>
      <c r="H322" s="674">
        <v>78.741935483870961</v>
      </c>
      <c r="I322" s="673">
        <v>62.309445178335537</v>
      </c>
      <c r="J322" s="673">
        <v>0</v>
      </c>
      <c r="K322" s="674">
        <v>0</v>
      </c>
      <c r="L322" s="674">
        <v>0</v>
      </c>
      <c r="M322" s="674">
        <v>0</v>
      </c>
      <c r="N322" s="673">
        <v>0</v>
      </c>
      <c r="O322" s="673">
        <v>0</v>
      </c>
      <c r="P322" s="682">
        <v>0</v>
      </c>
      <c r="Q322" s="99"/>
      <c r="R322" s="99"/>
      <c r="Y322" s="137"/>
      <c r="AD322" s="137"/>
    </row>
    <row r="323" spans="1:30">
      <c r="A323" s="668"/>
      <c r="B323" s="681" t="s">
        <v>781</v>
      </c>
      <c r="C323" s="673">
        <v>66.976434426229503</v>
      </c>
      <c r="D323" s="674">
        <v>71.79245283018868</v>
      </c>
      <c r="E323" s="674">
        <v>51.746594005449595</v>
      </c>
      <c r="F323" s="674">
        <v>69.779411764705884</v>
      </c>
      <c r="G323" s="674">
        <v>57.722077922077922</v>
      </c>
      <c r="H323" s="674">
        <v>76.510638297872347</v>
      </c>
      <c r="I323" s="673">
        <v>62.127229488703925</v>
      </c>
      <c r="J323" s="673">
        <v>0</v>
      </c>
      <c r="K323" s="674">
        <v>0</v>
      </c>
      <c r="L323" s="674">
        <v>0</v>
      </c>
      <c r="M323" s="674">
        <v>0</v>
      </c>
      <c r="N323" s="673">
        <v>0</v>
      </c>
      <c r="O323" s="673">
        <v>0</v>
      </c>
      <c r="P323" s="682">
        <v>0</v>
      </c>
      <c r="Q323" s="99"/>
      <c r="R323" s="99"/>
      <c r="S323" s="142">
        <f t="shared" ref="S323:X323" si="316">C323-C322</f>
        <v>0.19156956136463066</v>
      </c>
      <c r="T323" s="142">
        <f t="shared" si="316"/>
        <v>-0.3761746207917156</v>
      </c>
      <c r="U323" s="142">
        <f t="shared" si="316"/>
        <v>-1.704822998598992</v>
      </c>
      <c r="V323" s="142">
        <f t="shared" si="316"/>
        <v>6.0669654127745503</v>
      </c>
      <c r="W323" s="142">
        <f t="shared" si="316"/>
        <v>1.0962714704650196</v>
      </c>
      <c r="X323" s="142">
        <f t="shared" si="316"/>
        <v>-2.2312971859986135</v>
      </c>
      <c r="Y323" s="143">
        <f t="shared" ref="Y323:AD323" si="317">I323-I322</f>
        <v>-0.18221568963161161</v>
      </c>
      <c r="Z323" s="142">
        <f t="shared" si="317"/>
        <v>0</v>
      </c>
      <c r="AA323" s="142">
        <f t="shared" si="317"/>
        <v>0</v>
      </c>
      <c r="AB323" s="142">
        <f t="shared" si="317"/>
        <v>0</v>
      </c>
      <c r="AC323" s="142">
        <f t="shared" si="317"/>
        <v>0</v>
      </c>
      <c r="AD323" s="143">
        <f t="shared" si="317"/>
        <v>0</v>
      </c>
    </row>
    <row r="324" spans="1:30">
      <c r="A324" s="668"/>
      <c r="B324" s="681" t="s">
        <v>782</v>
      </c>
      <c r="C324" s="673">
        <v>112.35532863363052</v>
      </c>
      <c r="D324" s="674">
        <v>118.26439109054093</v>
      </c>
      <c r="E324" s="674">
        <v>107.04417817616391</v>
      </c>
      <c r="F324" s="674">
        <v>94.628825271470873</v>
      </c>
      <c r="G324" s="674">
        <v>104.89974683544304</v>
      </c>
      <c r="H324" s="674">
        <v>109.95243019648397</v>
      </c>
      <c r="I324" s="673">
        <v>111.08465956100648</v>
      </c>
      <c r="J324" s="673">
        <v>0</v>
      </c>
      <c r="K324" s="674">
        <v>0</v>
      </c>
      <c r="L324" s="674">
        <v>0</v>
      </c>
      <c r="M324" s="674">
        <v>0</v>
      </c>
      <c r="N324" s="673">
        <v>0</v>
      </c>
      <c r="O324" s="673">
        <v>0</v>
      </c>
      <c r="P324" s="682">
        <v>0</v>
      </c>
      <c r="Q324" s="99"/>
      <c r="R324" s="99"/>
      <c r="Y324" s="137"/>
      <c r="AD324" s="137"/>
    </row>
    <row r="325" spans="1:30" ht="13.5" thickBot="1">
      <c r="A325" s="668"/>
      <c r="B325" s="681" t="s">
        <v>783</v>
      </c>
      <c r="C325" s="673">
        <v>111.13710431743219</v>
      </c>
      <c r="D325" s="674">
        <v>116.16697430072412</v>
      </c>
      <c r="E325" s="674">
        <v>105.21330153683095</v>
      </c>
      <c r="F325" s="674">
        <v>95.043355325164939</v>
      </c>
      <c r="G325" s="674">
        <v>101.21549112938122</v>
      </c>
      <c r="H325" s="674">
        <v>107.70611439842209</v>
      </c>
      <c r="I325" s="673">
        <v>109.39255526657998</v>
      </c>
      <c r="J325" s="673">
        <v>0</v>
      </c>
      <c r="K325" s="674">
        <v>0</v>
      </c>
      <c r="L325" s="674">
        <v>0</v>
      </c>
      <c r="M325" s="674">
        <v>0</v>
      </c>
      <c r="N325" s="673">
        <v>0</v>
      </c>
      <c r="O325" s="673">
        <v>0</v>
      </c>
      <c r="P325" s="682">
        <v>0</v>
      </c>
      <c r="Q325" s="99"/>
      <c r="R325" s="99"/>
      <c r="S325" s="111">
        <f t="shared" ref="S325:X325" si="318">C325-C324</f>
        <v>-1.2182243161983308</v>
      </c>
      <c r="T325" s="111">
        <f t="shared" si="318"/>
        <v>-2.0974167898168048</v>
      </c>
      <c r="U325" s="111">
        <f t="shared" si="318"/>
        <v>-1.8308766393329563</v>
      </c>
      <c r="V325" s="111">
        <f t="shared" si="318"/>
        <v>0.41453005369406526</v>
      </c>
      <c r="W325" s="111">
        <f t="shared" si="318"/>
        <v>-3.6842557060618191</v>
      </c>
      <c r="X325" s="111">
        <f t="shared" si="318"/>
        <v>-2.246315798061886</v>
      </c>
      <c r="Y325" s="168">
        <f t="shared" ref="Y325:AD325" si="319">I325-I324</f>
        <v>-1.6921042944264997</v>
      </c>
      <c r="Z325" s="111">
        <f t="shared" si="319"/>
        <v>0</v>
      </c>
      <c r="AA325" s="111">
        <f t="shared" si="319"/>
        <v>0</v>
      </c>
      <c r="AB325" s="111">
        <f t="shared" si="319"/>
        <v>0</v>
      </c>
      <c r="AC325" s="111">
        <f t="shared" si="319"/>
        <v>0</v>
      </c>
      <c r="AD325" s="168">
        <f t="shared" si="319"/>
        <v>0</v>
      </c>
    </row>
    <row r="326" spans="1:30">
      <c r="A326" s="661" t="s">
        <v>561</v>
      </c>
      <c r="B326" s="660" t="s">
        <v>752</v>
      </c>
      <c r="C326" s="657">
        <v>0</v>
      </c>
      <c r="D326" s="658">
        <v>0</v>
      </c>
      <c r="E326" s="658">
        <v>0</v>
      </c>
      <c r="F326" s="658">
        <v>0</v>
      </c>
      <c r="G326" s="658">
        <v>0</v>
      </c>
      <c r="H326" s="658">
        <v>0</v>
      </c>
      <c r="I326" s="657">
        <v>0</v>
      </c>
      <c r="J326" s="657">
        <v>0</v>
      </c>
      <c r="K326" s="658">
        <v>0</v>
      </c>
      <c r="L326" s="658">
        <v>0</v>
      </c>
      <c r="M326" s="658">
        <v>0</v>
      </c>
      <c r="N326" s="657">
        <v>0</v>
      </c>
      <c r="O326" s="657">
        <v>0</v>
      </c>
      <c r="P326" s="659">
        <v>0</v>
      </c>
      <c r="Q326" s="99"/>
      <c r="R326" s="99"/>
      <c r="S326" s="136" t="s">
        <v>1038</v>
      </c>
      <c r="Y326" s="137"/>
      <c r="AD326" s="137"/>
    </row>
    <row r="327" spans="1:30">
      <c r="A327" s="668"/>
      <c r="B327" s="681" t="s">
        <v>753</v>
      </c>
      <c r="C327" s="673">
        <v>0</v>
      </c>
      <c r="D327" s="674">
        <v>0</v>
      </c>
      <c r="E327" s="674">
        <v>0</v>
      </c>
      <c r="F327" s="674">
        <v>0</v>
      </c>
      <c r="G327" s="674">
        <v>0</v>
      </c>
      <c r="H327" s="674">
        <v>0</v>
      </c>
      <c r="I327" s="673">
        <v>0</v>
      </c>
      <c r="J327" s="673">
        <v>0</v>
      </c>
      <c r="K327" s="674">
        <v>0</v>
      </c>
      <c r="L327" s="674">
        <v>0</v>
      </c>
      <c r="M327" s="674">
        <v>0</v>
      </c>
      <c r="N327" s="673">
        <v>0</v>
      </c>
      <c r="O327" s="673">
        <v>0</v>
      </c>
      <c r="P327" s="682">
        <v>0</v>
      </c>
      <c r="Q327" s="99"/>
      <c r="R327" s="99"/>
      <c r="S327" s="142">
        <f t="shared" ref="S327:X327" si="320">C327-C326</f>
        <v>0</v>
      </c>
      <c r="T327" s="142">
        <f t="shared" si="320"/>
        <v>0</v>
      </c>
      <c r="U327" s="142">
        <f t="shared" si="320"/>
        <v>0</v>
      </c>
      <c r="V327" s="142">
        <f t="shared" si="320"/>
        <v>0</v>
      </c>
      <c r="W327" s="142">
        <f t="shared" si="320"/>
        <v>0</v>
      </c>
      <c r="X327" s="142">
        <f t="shared" si="320"/>
        <v>0</v>
      </c>
      <c r="Y327" s="143">
        <f t="shared" ref="Y327:AD327" si="321">I327-I326</f>
        <v>0</v>
      </c>
      <c r="Z327" s="142">
        <f t="shared" si="321"/>
        <v>0</v>
      </c>
      <c r="AA327" s="142">
        <f t="shared" si="321"/>
        <v>0</v>
      </c>
      <c r="AB327" s="142">
        <f t="shared" si="321"/>
        <v>0</v>
      </c>
      <c r="AC327" s="142">
        <f t="shared" si="321"/>
        <v>0</v>
      </c>
      <c r="AD327" s="143">
        <f t="shared" si="321"/>
        <v>0</v>
      </c>
    </row>
    <row r="328" spans="1:30">
      <c r="A328" s="668"/>
      <c r="B328" s="681" t="s">
        <v>754</v>
      </c>
      <c r="C328" s="673">
        <v>0</v>
      </c>
      <c r="D328" s="674">
        <v>0</v>
      </c>
      <c r="E328" s="674">
        <v>0</v>
      </c>
      <c r="F328" s="674">
        <v>0</v>
      </c>
      <c r="G328" s="674">
        <v>0</v>
      </c>
      <c r="H328" s="674">
        <v>0</v>
      </c>
      <c r="I328" s="673">
        <v>0</v>
      </c>
      <c r="J328" s="673">
        <v>0</v>
      </c>
      <c r="K328" s="674">
        <v>0</v>
      </c>
      <c r="L328" s="674">
        <v>0</v>
      </c>
      <c r="M328" s="674">
        <v>0</v>
      </c>
      <c r="N328" s="673">
        <v>0</v>
      </c>
      <c r="O328" s="673">
        <v>0</v>
      </c>
      <c r="P328" s="682">
        <v>0</v>
      </c>
      <c r="Q328" s="99"/>
      <c r="R328" s="99"/>
      <c r="Y328" s="137"/>
      <c r="AD328" s="137"/>
    </row>
    <row r="329" spans="1:30">
      <c r="A329" s="668"/>
      <c r="B329" s="681" t="s">
        <v>755</v>
      </c>
      <c r="C329" s="673">
        <v>0</v>
      </c>
      <c r="D329" s="674">
        <v>0</v>
      </c>
      <c r="E329" s="674">
        <v>0</v>
      </c>
      <c r="F329" s="674">
        <v>0</v>
      </c>
      <c r="G329" s="674">
        <v>0</v>
      </c>
      <c r="H329" s="674">
        <v>0</v>
      </c>
      <c r="I329" s="673">
        <v>0</v>
      </c>
      <c r="J329" s="673">
        <v>0</v>
      </c>
      <c r="K329" s="674">
        <v>0</v>
      </c>
      <c r="L329" s="674">
        <v>0</v>
      </c>
      <c r="M329" s="674">
        <v>0</v>
      </c>
      <c r="N329" s="673">
        <v>0</v>
      </c>
      <c r="O329" s="673">
        <v>0</v>
      </c>
      <c r="P329" s="682">
        <v>0</v>
      </c>
      <c r="Q329" s="99"/>
      <c r="R329" s="99"/>
      <c r="S329" s="142">
        <f t="shared" ref="S329:X329" si="322">C329-C328</f>
        <v>0</v>
      </c>
      <c r="T329" s="142">
        <f t="shared" si="322"/>
        <v>0</v>
      </c>
      <c r="U329" s="142">
        <f t="shared" si="322"/>
        <v>0</v>
      </c>
      <c r="V329" s="142">
        <f t="shared" si="322"/>
        <v>0</v>
      </c>
      <c r="W329" s="142">
        <f t="shared" si="322"/>
        <v>0</v>
      </c>
      <c r="X329" s="142">
        <f t="shared" si="322"/>
        <v>0</v>
      </c>
      <c r="Y329" s="143">
        <f t="shared" ref="Y329:AD329" si="323">I329-I328</f>
        <v>0</v>
      </c>
      <c r="Z329" s="142">
        <f t="shared" si="323"/>
        <v>0</v>
      </c>
      <c r="AA329" s="142">
        <f t="shared" si="323"/>
        <v>0</v>
      </c>
      <c r="AB329" s="142">
        <f t="shared" si="323"/>
        <v>0</v>
      </c>
      <c r="AC329" s="142">
        <f t="shared" si="323"/>
        <v>0</v>
      </c>
      <c r="AD329" s="143">
        <f t="shared" si="323"/>
        <v>0</v>
      </c>
    </row>
    <row r="330" spans="1:30">
      <c r="A330" s="668"/>
      <c r="B330" s="681" t="s">
        <v>756</v>
      </c>
      <c r="C330" s="673">
        <v>0</v>
      </c>
      <c r="D330" s="674">
        <v>0</v>
      </c>
      <c r="E330" s="674">
        <v>0</v>
      </c>
      <c r="F330" s="674">
        <v>0</v>
      </c>
      <c r="G330" s="674">
        <v>0</v>
      </c>
      <c r="H330" s="674">
        <v>0</v>
      </c>
      <c r="I330" s="673">
        <v>0</v>
      </c>
      <c r="J330" s="673">
        <v>0</v>
      </c>
      <c r="K330" s="674">
        <v>0</v>
      </c>
      <c r="L330" s="674">
        <v>0</v>
      </c>
      <c r="M330" s="674">
        <v>0</v>
      </c>
      <c r="N330" s="673">
        <v>0</v>
      </c>
      <c r="O330" s="673">
        <v>0</v>
      </c>
      <c r="P330" s="682">
        <v>0</v>
      </c>
      <c r="Q330" s="99"/>
      <c r="R330" s="99"/>
      <c r="Y330" s="137"/>
      <c r="AD330" s="137"/>
    </row>
    <row r="331" spans="1:30">
      <c r="A331" s="668"/>
      <c r="B331" s="681" t="s">
        <v>757</v>
      </c>
      <c r="C331" s="673">
        <v>0</v>
      </c>
      <c r="D331" s="674">
        <v>0</v>
      </c>
      <c r="E331" s="674">
        <v>0</v>
      </c>
      <c r="F331" s="674">
        <v>0</v>
      </c>
      <c r="G331" s="674">
        <v>0</v>
      </c>
      <c r="H331" s="674">
        <v>0</v>
      </c>
      <c r="I331" s="673">
        <v>0</v>
      </c>
      <c r="J331" s="673">
        <v>0</v>
      </c>
      <c r="K331" s="674">
        <v>0</v>
      </c>
      <c r="L331" s="674">
        <v>0</v>
      </c>
      <c r="M331" s="674">
        <v>0</v>
      </c>
      <c r="N331" s="673">
        <v>0</v>
      </c>
      <c r="O331" s="673">
        <v>0</v>
      </c>
      <c r="P331" s="682">
        <v>0</v>
      </c>
      <c r="Q331" s="99"/>
      <c r="R331" s="99"/>
      <c r="S331" s="142">
        <f t="shared" ref="S331:X331" si="324">C331-C330</f>
        <v>0</v>
      </c>
      <c r="T331" s="142">
        <f t="shared" si="324"/>
        <v>0</v>
      </c>
      <c r="U331" s="142">
        <f t="shared" si="324"/>
        <v>0</v>
      </c>
      <c r="V331" s="142">
        <f t="shared" si="324"/>
        <v>0</v>
      </c>
      <c r="W331" s="142">
        <f t="shared" si="324"/>
        <v>0</v>
      </c>
      <c r="X331" s="142">
        <f t="shared" si="324"/>
        <v>0</v>
      </c>
      <c r="Y331" s="143">
        <f t="shared" ref="Y331:AD331" si="325">I331-I330</f>
        <v>0</v>
      </c>
      <c r="Z331" s="142">
        <f t="shared" si="325"/>
        <v>0</v>
      </c>
      <c r="AA331" s="142">
        <f t="shared" si="325"/>
        <v>0</v>
      </c>
      <c r="AB331" s="142">
        <f t="shared" si="325"/>
        <v>0</v>
      </c>
      <c r="AC331" s="142">
        <f t="shared" si="325"/>
        <v>0</v>
      </c>
      <c r="AD331" s="143">
        <f t="shared" si="325"/>
        <v>0</v>
      </c>
    </row>
    <row r="332" spans="1:30">
      <c r="A332" s="668"/>
      <c r="B332" s="681" t="s">
        <v>758</v>
      </c>
      <c r="C332" s="673">
        <v>0</v>
      </c>
      <c r="D332" s="674">
        <v>0</v>
      </c>
      <c r="E332" s="674">
        <v>0</v>
      </c>
      <c r="F332" s="674">
        <v>0</v>
      </c>
      <c r="G332" s="674">
        <v>0</v>
      </c>
      <c r="H332" s="674">
        <v>0</v>
      </c>
      <c r="I332" s="673">
        <v>0</v>
      </c>
      <c r="J332" s="673">
        <v>0</v>
      </c>
      <c r="K332" s="674">
        <v>0</v>
      </c>
      <c r="L332" s="674">
        <v>0</v>
      </c>
      <c r="M332" s="674">
        <v>0</v>
      </c>
      <c r="N332" s="673">
        <v>0</v>
      </c>
      <c r="O332" s="673">
        <v>0</v>
      </c>
      <c r="P332" s="682">
        <v>0</v>
      </c>
      <c r="Q332" s="99"/>
      <c r="R332" s="99"/>
      <c r="Y332" s="137"/>
      <c r="AD332" s="137"/>
    </row>
    <row r="333" spans="1:30">
      <c r="A333" s="668"/>
      <c r="B333" s="681" t="s">
        <v>759</v>
      </c>
      <c r="C333" s="673">
        <v>0</v>
      </c>
      <c r="D333" s="674">
        <v>0</v>
      </c>
      <c r="E333" s="674">
        <v>0</v>
      </c>
      <c r="F333" s="674">
        <v>0</v>
      </c>
      <c r="G333" s="674">
        <v>0</v>
      </c>
      <c r="H333" s="674">
        <v>0</v>
      </c>
      <c r="I333" s="673">
        <v>0</v>
      </c>
      <c r="J333" s="673">
        <v>0</v>
      </c>
      <c r="K333" s="674">
        <v>0</v>
      </c>
      <c r="L333" s="674">
        <v>0</v>
      </c>
      <c r="M333" s="674">
        <v>0</v>
      </c>
      <c r="N333" s="673">
        <v>0</v>
      </c>
      <c r="O333" s="673">
        <v>0</v>
      </c>
      <c r="P333" s="682">
        <v>0</v>
      </c>
      <c r="Q333" s="99"/>
      <c r="R333" s="99"/>
      <c r="S333" s="142">
        <f t="shared" ref="S333:X333" si="326">C333-C332</f>
        <v>0</v>
      </c>
      <c r="T333" s="142">
        <f t="shared" si="326"/>
        <v>0</v>
      </c>
      <c r="U333" s="142">
        <f t="shared" si="326"/>
        <v>0</v>
      </c>
      <c r="V333" s="142">
        <f t="shared" si="326"/>
        <v>0</v>
      </c>
      <c r="W333" s="142">
        <f t="shared" si="326"/>
        <v>0</v>
      </c>
      <c r="X333" s="142">
        <f t="shared" si="326"/>
        <v>0</v>
      </c>
      <c r="Y333" s="143">
        <f t="shared" ref="Y333:AD333" si="327">I333-I332</f>
        <v>0</v>
      </c>
      <c r="Z333" s="142">
        <f t="shared" si="327"/>
        <v>0</v>
      </c>
      <c r="AA333" s="142">
        <f t="shared" si="327"/>
        <v>0</v>
      </c>
      <c r="AB333" s="142">
        <f t="shared" si="327"/>
        <v>0</v>
      </c>
      <c r="AC333" s="142">
        <f t="shared" si="327"/>
        <v>0</v>
      </c>
      <c r="AD333" s="143">
        <f t="shared" si="327"/>
        <v>0</v>
      </c>
    </row>
    <row r="334" spans="1:30">
      <c r="A334" s="668"/>
      <c r="B334" s="681" t="s">
        <v>760</v>
      </c>
      <c r="C334" s="673">
        <v>0</v>
      </c>
      <c r="D334" s="674">
        <v>0</v>
      </c>
      <c r="E334" s="674">
        <v>0</v>
      </c>
      <c r="F334" s="674">
        <v>0</v>
      </c>
      <c r="G334" s="674">
        <v>0</v>
      </c>
      <c r="H334" s="674">
        <v>0</v>
      </c>
      <c r="I334" s="673">
        <v>0</v>
      </c>
      <c r="J334" s="673">
        <v>0</v>
      </c>
      <c r="K334" s="674">
        <v>0</v>
      </c>
      <c r="L334" s="674">
        <v>0</v>
      </c>
      <c r="M334" s="674">
        <v>0</v>
      </c>
      <c r="N334" s="673">
        <v>0</v>
      </c>
      <c r="O334" s="673">
        <v>0</v>
      </c>
      <c r="P334" s="682">
        <v>0</v>
      </c>
      <c r="Q334" s="99"/>
      <c r="R334" s="99"/>
      <c r="Y334" s="137"/>
      <c r="AD334" s="137"/>
    </row>
    <row r="335" spans="1:30">
      <c r="A335" s="668"/>
      <c r="B335" s="681" t="s">
        <v>761</v>
      </c>
      <c r="C335" s="673">
        <v>0</v>
      </c>
      <c r="D335" s="674">
        <v>0</v>
      </c>
      <c r="E335" s="674">
        <v>0</v>
      </c>
      <c r="F335" s="674">
        <v>0</v>
      </c>
      <c r="G335" s="674">
        <v>0</v>
      </c>
      <c r="H335" s="674">
        <v>0</v>
      </c>
      <c r="I335" s="673">
        <v>0</v>
      </c>
      <c r="J335" s="673">
        <v>0</v>
      </c>
      <c r="K335" s="674">
        <v>0</v>
      </c>
      <c r="L335" s="674">
        <v>0</v>
      </c>
      <c r="M335" s="674">
        <v>0</v>
      </c>
      <c r="N335" s="673">
        <v>0</v>
      </c>
      <c r="O335" s="673">
        <v>0</v>
      </c>
      <c r="P335" s="682">
        <v>0</v>
      </c>
      <c r="Q335" s="99"/>
      <c r="R335" s="99"/>
      <c r="S335" s="142">
        <f t="shared" ref="S335:X335" si="328">C335-C334</f>
        <v>0</v>
      </c>
      <c r="T335" s="142">
        <f t="shared" si="328"/>
        <v>0</v>
      </c>
      <c r="U335" s="142">
        <f t="shared" si="328"/>
        <v>0</v>
      </c>
      <c r="V335" s="142">
        <f t="shared" si="328"/>
        <v>0</v>
      </c>
      <c r="W335" s="142">
        <f t="shared" si="328"/>
        <v>0</v>
      </c>
      <c r="X335" s="142">
        <f t="shared" si="328"/>
        <v>0</v>
      </c>
      <c r="Y335" s="143">
        <f t="shared" ref="Y335:AD335" si="329">I335-I334</f>
        <v>0</v>
      </c>
      <c r="Z335" s="142">
        <f t="shared" si="329"/>
        <v>0</v>
      </c>
      <c r="AA335" s="142">
        <f t="shared" si="329"/>
        <v>0</v>
      </c>
      <c r="AB335" s="142">
        <f t="shared" si="329"/>
        <v>0</v>
      </c>
      <c r="AC335" s="142">
        <f t="shared" si="329"/>
        <v>0</v>
      </c>
      <c r="AD335" s="143">
        <f t="shared" si="329"/>
        <v>0</v>
      </c>
    </row>
    <row r="336" spans="1:30">
      <c r="A336" s="668"/>
      <c r="B336" s="681" t="s">
        <v>762</v>
      </c>
      <c r="C336" s="673">
        <v>0</v>
      </c>
      <c r="D336" s="674">
        <v>0</v>
      </c>
      <c r="E336" s="674">
        <v>0</v>
      </c>
      <c r="F336" s="674">
        <v>0</v>
      </c>
      <c r="G336" s="674">
        <v>0</v>
      </c>
      <c r="H336" s="674">
        <v>0</v>
      </c>
      <c r="I336" s="673">
        <v>0</v>
      </c>
      <c r="J336" s="673">
        <v>0</v>
      </c>
      <c r="K336" s="674">
        <v>0</v>
      </c>
      <c r="L336" s="674">
        <v>0</v>
      </c>
      <c r="M336" s="674">
        <v>0</v>
      </c>
      <c r="N336" s="673">
        <v>0</v>
      </c>
      <c r="O336" s="673">
        <v>0</v>
      </c>
      <c r="P336" s="682">
        <v>0</v>
      </c>
      <c r="Q336" s="99"/>
      <c r="R336" s="99"/>
      <c r="Y336" s="137"/>
      <c r="AD336" s="137"/>
    </row>
    <row r="337" spans="1:30">
      <c r="A337" s="668"/>
      <c r="B337" s="681" t="s">
        <v>763</v>
      </c>
      <c r="C337" s="673">
        <v>0</v>
      </c>
      <c r="D337" s="674">
        <v>0</v>
      </c>
      <c r="E337" s="674">
        <v>0</v>
      </c>
      <c r="F337" s="674">
        <v>0</v>
      </c>
      <c r="G337" s="674">
        <v>0</v>
      </c>
      <c r="H337" s="674">
        <v>0</v>
      </c>
      <c r="I337" s="673">
        <v>0</v>
      </c>
      <c r="J337" s="673">
        <v>0</v>
      </c>
      <c r="K337" s="674">
        <v>0</v>
      </c>
      <c r="L337" s="674">
        <v>0</v>
      </c>
      <c r="M337" s="674">
        <v>0</v>
      </c>
      <c r="N337" s="673">
        <v>0</v>
      </c>
      <c r="O337" s="673">
        <v>0</v>
      </c>
      <c r="P337" s="682">
        <v>0</v>
      </c>
      <c r="Q337" s="99"/>
      <c r="R337" s="99"/>
      <c r="S337" s="142">
        <f t="shared" ref="S337:X337" si="330">C337-C336</f>
        <v>0</v>
      </c>
      <c r="T337" s="142">
        <f t="shared" si="330"/>
        <v>0</v>
      </c>
      <c r="U337" s="142">
        <f t="shared" si="330"/>
        <v>0</v>
      </c>
      <c r="V337" s="142">
        <f t="shared" si="330"/>
        <v>0</v>
      </c>
      <c r="W337" s="142">
        <f t="shared" si="330"/>
        <v>0</v>
      </c>
      <c r="X337" s="142">
        <f t="shared" si="330"/>
        <v>0</v>
      </c>
      <c r="Y337" s="143">
        <f t="shared" ref="Y337:AD337" si="331">I337-I336</f>
        <v>0</v>
      </c>
      <c r="Z337" s="142">
        <f t="shared" si="331"/>
        <v>0</v>
      </c>
      <c r="AA337" s="142">
        <f t="shared" si="331"/>
        <v>0</v>
      </c>
      <c r="AB337" s="142">
        <f t="shared" si="331"/>
        <v>0</v>
      </c>
      <c r="AC337" s="142">
        <f t="shared" si="331"/>
        <v>0</v>
      </c>
      <c r="AD337" s="143">
        <f t="shared" si="331"/>
        <v>0</v>
      </c>
    </row>
    <row r="338" spans="1:30">
      <c r="A338" s="668"/>
      <c r="B338" s="681" t="s">
        <v>764</v>
      </c>
      <c r="C338" s="673">
        <v>0</v>
      </c>
      <c r="D338" s="674">
        <v>0</v>
      </c>
      <c r="E338" s="674">
        <v>0</v>
      </c>
      <c r="F338" s="674">
        <v>0</v>
      </c>
      <c r="G338" s="674">
        <v>0</v>
      </c>
      <c r="H338" s="674">
        <v>0</v>
      </c>
      <c r="I338" s="673">
        <v>0</v>
      </c>
      <c r="J338" s="673">
        <v>0</v>
      </c>
      <c r="K338" s="674">
        <v>0</v>
      </c>
      <c r="L338" s="674">
        <v>0</v>
      </c>
      <c r="M338" s="674">
        <v>0</v>
      </c>
      <c r="N338" s="673">
        <v>0</v>
      </c>
      <c r="O338" s="673">
        <v>0</v>
      </c>
      <c r="P338" s="682">
        <v>0</v>
      </c>
      <c r="Q338" s="99"/>
      <c r="R338" s="99"/>
      <c r="Y338" s="137"/>
      <c r="AD338" s="137"/>
    </row>
    <row r="339" spans="1:30">
      <c r="A339" s="668"/>
      <c r="B339" s="681" t="s">
        <v>765</v>
      </c>
      <c r="C339" s="673">
        <v>0</v>
      </c>
      <c r="D339" s="674">
        <v>0</v>
      </c>
      <c r="E339" s="674">
        <v>0</v>
      </c>
      <c r="F339" s="674">
        <v>0</v>
      </c>
      <c r="G339" s="674">
        <v>0</v>
      </c>
      <c r="H339" s="674">
        <v>0</v>
      </c>
      <c r="I339" s="673">
        <v>0</v>
      </c>
      <c r="J339" s="673">
        <v>0</v>
      </c>
      <c r="K339" s="674">
        <v>0</v>
      </c>
      <c r="L339" s="674">
        <v>0</v>
      </c>
      <c r="M339" s="674">
        <v>0</v>
      </c>
      <c r="N339" s="673">
        <v>0</v>
      </c>
      <c r="O339" s="673">
        <v>0</v>
      </c>
      <c r="P339" s="682">
        <v>0</v>
      </c>
      <c r="Q339" s="99"/>
      <c r="R339" s="99"/>
      <c r="S339" s="142">
        <f t="shared" ref="S339:X339" si="332">C339-C338</f>
        <v>0</v>
      </c>
      <c r="T339" s="142">
        <f t="shared" si="332"/>
        <v>0</v>
      </c>
      <c r="U339" s="142">
        <f t="shared" si="332"/>
        <v>0</v>
      </c>
      <c r="V339" s="142">
        <f t="shared" si="332"/>
        <v>0</v>
      </c>
      <c r="W339" s="142">
        <f t="shared" si="332"/>
        <v>0</v>
      </c>
      <c r="X339" s="142">
        <f t="shared" si="332"/>
        <v>0</v>
      </c>
      <c r="Y339" s="143">
        <f t="shared" ref="Y339:AD339" si="333">I339-I338</f>
        <v>0</v>
      </c>
      <c r="Z339" s="142">
        <f t="shared" si="333"/>
        <v>0</v>
      </c>
      <c r="AA339" s="142">
        <f t="shared" si="333"/>
        <v>0</v>
      </c>
      <c r="AB339" s="142">
        <f t="shared" si="333"/>
        <v>0</v>
      </c>
      <c r="AC339" s="142">
        <f t="shared" si="333"/>
        <v>0</v>
      </c>
      <c r="AD339" s="143">
        <f t="shared" si="333"/>
        <v>0</v>
      </c>
    </row>
    <row r="340" spans="1:30">
      <c r="A340" s="668"/>
      <c r="B340" s="681" t="s">
        <v>766</v>
      </c>
      <c r="C340" s="673">
        <v>0</v>
      </c>
      <c r="D340" s="674">
        <v>0</v>
      </c>
      <c r="E340" s="674">
        <v>0</v>
      </c>
      <c r="F340" s="674">
        <v>0</v>
      </c>
      <c r="G340" s="674">
        <v>0</v>
      </c>
      <c r="H340" s="674">
        <v>0</v>
      </c>
      <c r="I340" s="673">
        <v>0</v>
      </c>
      <c r="J340" s="673">
        <v>0</v>
      </c>
      <c r="K340" s="674">
        <v>0</v>
      </c>
      <c r="L340" s="674">
        <v>0</v>
      </c>
      <c r="M340" s="674">
        <v>0</v>
      </c>
      <c r="N340" s="673">
        <v>0</v>
      </c>
      <c r="O340" s="673">
        <v>0</v>
      </c>
      <c r="P340" s="682">
        <v>0</v>
      </c>
      <c r="Q340" s="99"/>
      <c r="R340" s="99"/>
      <c r="Y340" s="137"/>
      <c r="AD340" s="137"/>
    </row>
    <row r="341" spans="1:30">
      <c r="A341" s="668"/>
      <c r="B341" s="681" t="s">
        <v>767</v>
      </c>
      <c r="C341" s="673">
        <v>0</v>
      </c>
      <c r="D341" s="674">
        <v>0</v>
      </c>
      <c r="E341" s="674">
        <v>0</v>
      </c>
      <c r="F341" s="674">
        <v>0</v>
      </c>
      <c r="G341" s="674">
        <v>0</v>
      </c>
      <c r="H341" s="674">
        <v>0</v>
      </c>
      <c r="I341" s="673">
        <v>0</v>
      </c>
      <c r="J341" s="673">
        <v>0</v>
      </c>
      <c r="K341" s="674">
        <v>0</v>
      </c>
      <c r="L341" s="674">
        <v>0</v>
      </c>
      <c r="M341" s="674">
        <v>0</v>
      </c>
      <c r="N341" s="673">
        <v>0</v>
      </c>
      <c r="O341" s="673">
        <v>0</v>
      </c>
      <c r="P341" s="682">
        <v>0</v>
      </c>
      <c r="Q341" s="99"/>
      <c r="R341" s="99"/>
      <c r="S341" s="142">
        <f t="shared" ref="S341:X341" si="334">C341-C340</f>
        <v>0</v>
      </c>
      <c r="T341" s="142">
        <f t="shared" si="334"/>
        <v>0</v>
      </c>
      <c r="U341" s="142">
        <f t="shared" si="334"/>
        <v>0</v>
      </c>
      <c r="V341" s="142">
        <f t="shared" si="334"/>
        <v>0</v>
      </c>
      <c r="W341" s="142">
        <f t="shared" si="334"/>
        <v>0</v>
      </c>
      <c r="X341" s="142">
        <f t="shared" si="334"/>
        <v>0</v>
      </c>
      <c r="Y341" s="143">
        <f t="shared" ref="Y341:AD341" si="335">I341-I340</f>
        <v>0</v>
      </c>
      <c r="Z341" s="142">
        <f t="shared" si="335"/>
        <v>0</v>
      </c>
      <c r="AA341" s="142">
        <f t="shared" si="335"/>
        <v>0</v>
      </c>
      <c r="AB341" s="142">
        <f t="shared" si="335"/>
        <v>0</v>
      </c>
      <c r="AC341" s="142">
        <f t="shared" si="335"/>
        <v>0</v>
      </c>
      <c r="AD341" s="143">
        <f t="shared" si="335"/>
        <v>0</v>
      </c>
    </row>
    <row r="342" spans="1:30">
      <c r="A342" s="668"/>
      <c r="B342" s="681" t="s">
        <v>768</v>
      </c>
      <c r="C342" s="673">
        <v>0</v>
      </c>
      <c r="D342" s="674">
        <v>0</v>
      </c>
      <c r="E342" s="674">
        <v>0</v>
      </c>
      <c r="F342" s="674">
        <v>0</v>
      </c>
      <c r="G342" s="674">
        <v>0</v>
      </c>
      <c r="H342" s="674">
        <v>0</v>
      </c>
      <c r="I342" s="673">
        <v>0</v>
      </c>
      <c r="J342" s="673">
        <v>0</v>
      </c>
      <c r="K342" s="674">
        <v>0</v>
      </c>
      <c r="L342" s="674">
        <v>0</v>
      </c>
      <c r="M342" s="674">
        <v>0</v>
      </c>
      <c r="N342" s="673">
        <v>0</v>
      </c>
      <c r="O342" s="673">
        <v>0</v>
      </c>
      <c r="P342" s="682">
        <v>0</v>
      </c>
      <c r="Q342" s="99"/>
      <c r="R342" s="99"/>
      <c r="Y342" s="137"/>
      <c r="AD342" s="137"/>
    </row>
    <row r="343" spans="1:30">
      <c r="A343" s="668"/>
      <c r="B343" s="681" t="s">
        <v>769</v>
      </c>
      <c r="C343" s="673">
        <v>0</v>
      </c>
      <c r="D343" s="674">
        <v>0</v>
      </c>
      <c r="E343" s="674">
        <v>0</v>
      </c>
      <c r="F343" s="674">
        <v>0</v>
      </c>
      <c r="G343" s="674">
        <v>0</v>
      </c>
      <c r="H343" s="674">
        <v>0</v>
      </c>
      <c r="I343" s="673">
        <v>0</v>
      </c>
      <c r="J343" s="673">
        <v>0</v>
      </c>
      <c r="K343" s="674">
        <v>0</v>
      </c>
      <c r="L343" s="674">
        <v>0</v>
      </c>
      <c r="M343" s="674">
        <v>0</v>
      </c>
      <c r="N343" s="673">
        <v>0</v>
      </c>
      <c r="O343" s="673">
        <v>0</v>
      </c>
      <c r="P343" s="682">
        <v>0</v>
      </c>
      <c r="Q343" s="99"/>
      <c r="R343" s="99"/>
      <c r="S343" s="142">
        <f t="shared" ref="S343:X343" si="336">C343-C342</f>
        <v>0</v>
      </c>
      <c r="T343" s="142">
        <f t="shared" si="336"/>
        <v>0</v>
      </c>
      <c r="U343" s="142">
        <f t="shared" si="336"/>
        <v>0</v>
      </c>
      <c r="V343" s="142">
        <f t="shared" si="336"/>
        <v>0</v>
      </c>
      <c r="W343" s="142">
        <f t="shared" si="336"/>
        <v>0</v>
      </c>
      <c r="X343" s="142">
        <f t="shared" si="336"/>
        <v>0</v>
      </c>
      <c r="Y343" s="143">
        <f t="shared" ref="Y343:AD343" si="337">I343-I342</f>
        <v>0</v>
      </c>
      <c r="Z343" s="142">
        <f t="shared" si="337"/>
        <v>0</v>
      </c>
      <c r="AA343" s="142">
        <f t="shared" si="337"/>
        <v>0</v>
      </c>
      <c r="AB343" s="142">
        <f t="shared" si="337"/>
        <v>0</v>
      </c>
      <c r="AC343" s="142">
        <f t="shared" si="337"/>
        <v>0</v>
      </c>
      <c r="AD343" s="143">
        <f t="shared" si="337"/>
        <v>0</v>
      </c>
    </row>
    <row r="344" spans="1:30">
      <c r="A344" s="668"/>
      <c r="B344" s="681" t="s">
        <v>770</v>
      </c>
      <c r="C344" s="673">
        <v>0</v>
      </c>
      <c r="D344" s="674">
        <v>0</v>
      </c>
      <c r="E344" s="674">
        <v>0</v>
      </c>
      <c r="F344" s="674">
        <v>0</v>
      </c>
      <c r="G344" s="674">
        <v>0</v>
      </c>
      <c r="H344" s="674">
        <v>0</v>
      </c>
      <c r="I344" s="673">
        <v>0</v>
      </c>
      <c r="J344" s="673">
        <v>0</v>
      </c>
      <c r="K344" s="674">
        <v>0</v>
      </c>
      <c r="L344" s="674">
        <v>0</v>
      </c>
      <c r="M344" s="674">
        <v>0</v>
      </c>
      <c r="N344" s="673">
        <v>0</v>
      </c>
      <c r="O344" s="673">
        <v>0</v>
      </c>
      <c r="P344" s="682">
        <v>0</v>
      </c>
      <c r="Q344" s="99"/>
      <c r="R344" s="99"/>
      <c r="Y344" s="137"/>
      <c r="AD344" s="137"/>
    </row>
    <row r="345" spans="1:30">
      <c r="A345" s="668"/>
      <c r="B345" s="681" t="s">
        <v>771</v>
      </c>
      <c r="C345" s="673">
        <v>0</v>
      </c>
      <c r="D345" s="674">
        <v>0</v>
      </c>
      <c r="E345" s="674">
        <v>0</v>
      </c>
      <c r="F345" s="674">
        <v>0</v>
      </c>
      <c r="G345" s="674">
        <v>0</v>
      </c>
      <c r="H345" s="674">
        <v>0</v>
      </c>
      <c r="I345" s="673">
        <v>0</v>
      </c>
      <c r="J345" s="673">
        <v>0</v>
      </c>
      <c r="K345" s="674">
        <v>0</v>
      </c>
      <c r="L345" s="674">
        <v>0</v>
      </c>
      <c r="M345" s="674">
        <v>0</v>
      </c>
      <c r="N345" s="673">
        <v>0</v>
      </c>
      <c r="O345" s="673">
        <v>0</v>
      </c>
      <c r="P345" s="682">
        <v>0</v>
      </c>
      <c r="Q345" s="99"/>
      <c r="R345" s="99"/>
      <c r="S345" s="142">
        <f t="shared" ref="S345:X345" si="338">C345-C344</f>
        <v>0</v>
      </c>
      <c r="T345" s="142">
        <f t="shared" si="338"/>
        <v>0</v>
      </c>
      <c r="U345" s="142">
        <f t="shared" si="338"/>
        <v>0</v>
      </c>
      <c r="V345" s="142">
        <f t="shared" si="338"/>
        <v>0</v>
      </c>
      <c r="W345" s="142">
        <f t="shared" si="338"/>
        <v>0</v>
      </c>
      <c r="X345" s="142">
        <f t="shared" si="338"/>
        <v>0</v>
      </c>
      <c r="Y345" s="143">
        <f t="shared" ref="Y345:AD345" si="339">I345-I344</f>
        <v>0</v>
      </c>
      <c r="Z345" s="142">
        <f t="shared" si="339"/>
        <v>0</v>
      </c>
      <c r="AA345" s="142">
        <f t="shared" si="339"/>
        <v>0</v>
      </c>
      <c r="AB345" s="142">
        <f t="shared" si="339"/>
        <v>0</v>
      </c>
      <c r="AC345" s="142">
        <f t="shared" si="339"/>
        <v>0</v>
      </c>
      <c r="AD345" s="143">
        <f t="shared" si="339"/>
        <v>0</v>
      </c>
    </row>
    <row r="346" spans="1:30">
      <c r="A346" s="668"/>
      <c r="B346" s="681" t="s">
        <v>772</v>
      </c>
      <c r="C346" s="673">
        <v>0</v>
      </c>
      <c r="D346" s="674">
        <v>0</v>
      </c>
      <c r="E346" s="674">
        <v>0</v>
      </c>
      <c r="F346" s="674">
        <v>0</v>
      </c>
      <c r="G346" s="674">
        <v>0</v>
      </c>
      <c r="H346" s="674">
        <v>0</v>
      </c>
      <c r="I346" s="673">
        <v>0</v>
      </c>
      <c r="J346" s="673">
        <v>0</v>
      </c>
      <c r="K346" s="674">
        <v>0</v>
      </c>
      <c r="L346" s="674">
        <v>0</v>
      </c>
      <c r="M346" s="674">
        <v>0</v>
      </c>
      <c r="N346" s="673">
        <v>0</v>
      </c>
      <c r="O346" s="673">
        <v>0</v>
      </c>
      <c r="P346" s="682">
        <v>0</v>
      </c>
      <c r="Q346" s="99"/>
      <c r="R346" s="99"/>
      <c r="Y346" s="137"/>
      <c r="AD346" s="137"/>
    </row>
    <row r="347" spans="1:30">
      <c r="A347" s="668"/>
      <c r="B347" s="681" t="s">
        <v>773</v>
      </c>
      <c r="C347" s="673">
        <v>0</v>
      </c>
      <c r="D347" s="674">
        <v>0</v>
      </c>
      <c r="E347" s="674">
        <v>0</v>
      </c>
      <c r="F347" s="674">
        <v>0</v>
      </c>
      <c r="G347" s="674">
        <v>0</v>
      </c>
      <c r="H347" s="674">
        <v>0</v>
      </c>
      <c r="I347" s="673">
        <v>0</v>
      </c>
      <c r="J347" s="673">
        <v>0</v>
      </c>
      <c r="K347" s="674">
        <v>0</v>
      </c>
      <c r="L347" s="674">
        <v>0</v>
      </c>
      <c r="M347" s="674">
        <v>0</v>
      </c>
      <c r="N347" s="673">
        <v>0</v>
      </c>
      <c r="O347" s="673">
        <v>0</v>
      </c>
      <c r="P347" s="682">
        <v>0</v>
      </c>
      <c r="Q347" s="99"/>
      <c r="R347" s="99"/>
      <c r="S347" s="142">
        <f t="shared" ref="S347:X347" si="340">C347-C346</f>
        <v>0</v>
      </c>
      <c r="T347" s="142">
        <f t="shared" si="340"/>
        <v>0</v>
      </c>
      <c r="U347" s="142">
        <f t="shared" si="340"/>
        <v>0</v>
      </c>
      <c r="V347" s="142">
        <f t="shared" si="340"/>
        <v>0</v>
      </c>
      <c r="W347" s="142">
        <f t="shared" si="340"/>
        <v>0</v>
      </c>
      <c r="X347" s="142">
        <f t="shared" si="340"/>
        <v>0</v>
      </c>
      <c r="Y347" s="143">
        <f t="shared" ref="Y347:AD347" si="341">I347-I346</f>
        <v>0</v>
      </c>
      <c r="Z347" s="142">
        <f t="shared" si="341"/>
        <v>0</v>
      </c>
      <c r="AA347" s="142">
        <f t="shared" si="341"/>
        <v>0</v>
      </c>
      <c r="AB347" s="142">
        <f t="shared" si="341"/>
        <v>0</v>
      </c>
      <c r="AC347" s="142">
        <f t="shared" si="341"/>
        <v>0</v>
      </c>
      <c r="AD347" s="143">
        <f t="shared" si="341"/>
        <v>0</v>
      </c>
    </row>
    <row r="348" spans="1:30">
      <c r="A348" s="668"/>
      <c r="B348" s="681" t="s">
        <v>774</v>
      </c>
      <c r="C348" s="673">
        <v>0</v>
      </c>
      <c r="D348" s="674">
        <v>0</v>
      </c>
      <c r="E348" s="674">
        <v>0</v>
      </c>
      <c r="F348" s="674">
        <v>0</v>
      </c>
      <c r="G348" s="674">
        <v>0</v>
      </c>
      <c r="H348" s="674">
        <v>0</v>
      </c>
      <c r="I348" s="673">
        <v>0</v>
      </c>
      <c r="J348" s="673">
        <v>0</v>
      </c>
      <c r="K348" s="674">
        <v>0</v>
      </c>
      <c r="L348" s="674">
        <v>0</v>
      </c>
      <c r="M348" s="674">
        <v>0</v>
      </c>
      <c r="N348" s="673">
        <v>0</v>
      </c>
      <c r="O348" s="673">
        <v>0</v>
      </c>
      <c r="P348" s="682">
        <v>0</v>
      </c>
      <c r="Q348" s="99"/>
      <c r="R348" s="99"/>
      <c r="Y348" s="137"/>
      <c r="AD348" s="137"/>
    </row>
    <row r="349" spans="1:30">
      <c r="A349" s="668"/>
      <c r="B349" s="681" t="s">
        <v>775</v>
      </c>
      <c r="C349" s="673">
        <v>0</v>
      </c>
      <c r="D349" s="674">
        <v>0</v>
      </c>
      <c r="E349" s="674">
        <v>0</v>
      </c>
      <c r="F349" s="674">
        <v>0</v>
      </c>
      <c r="G349" s="674">
        <v>0</v>
      </c>
      <c r="H349" s="674">
        <v>0</v>
      </c>
      <c r="I349" s="673">
        <v>0</v>
      </c>
      <c r="J349" s="673">
        <v>0</v>
      </c>
      <c r="K349" s="674">
        <v>0</v>
      </c>
      <c r="L349" s="674">
        <v>0</v>
      </c>
      <c r="M349" s="674">
        <v>0</v>
      </c>
      <c r="N349" s="673">
        <v>0</v>
      </c>
      <c r="O349" s="673">
        <v>0</v>
      </c>
      <c r="P349" s="682">
        <v>0</v>
      </c>
      <c r="Q349" s="99"/>
      <c r="R349" s="99"/>
      <c r="S349" s="142">
        <f t="shared" ref="S349:X349" si="342">C349-C348</f>
        <v>0</v>
      </c>
      <c r="T349" s="142">
        <f t="shared" si="342"/>
        <v>0</v>
      </c>
      <c r="U349" s="142">
        <f t="shared" si="342"/>
        <v>0</v>
      </c>
      <c r="V349" s="142">
        <f t="shared" si="342"/>
        <v>0</v>
      </c>
      <c r="W349" s="142">
        <f t="shared" si="342"/>
        <v>0</v>
      </c>
      <c r="X349" s="142">
        <f t="shared" si="342"/>
        <v>0</v>
      </c>
      <c r="Y349" s="143">
        <f t="shared" ref="Y349:AD349" si="343">I349-I348</f>
        <v>0</v>
      </c>
      <c r="Z349" s="142">
        <f t="shared" si="343"/>
        <v>0</v>
      </c>
      <c r="AA349" s="142">
        <f t="shared" si="343"/>
        <v>0</v>
      </c>
      <c r="AB349" s="142">
        <f t="shared" si="343"/>
        <v>0</v>
      </c>
      <c r="AC349" s="142">
        <f t="shared" si="343"/>
        <v>0</v>
      </c>
      <c r="AD349" s="143">
        <f t="shared" si="343"/>
        <v>0</v>
      </c>
    </row>
    <row r="350" spans="1:30">
      <c r="A350" s="668"/>
      <c r="B350" s="681" t="s">
        <v>776</v>
      </c>
      <c r="C350" s="673">
        <v>0</v>
      </c>
      <c r="D350" s="674">
        <v>0</v>
      </c>
      <c r="E350" s="674">
        <v>0</v>
      </c>
      <c r="F350" s="674">
        <v>0</v>
      </c>
      <c r="G350" s="674">
        <v>0</v>
      </c>
      <c r="H350" s="674">
        <v>0</v>
      </c>
      <c r="I350" s="673">
        <v>0</v>
      </c>
      <c r="J350" s="673">
        <v>0</v>
      </c>
      <c r="K350" s="674">
        <v>0</v>
      </c>
      <c r="L350" s="674">
        <v>0</v>
      </c>
      <c r="M350" s="674">
        <v>0</v>
      </c>
      <c r="N350" s="673">
        <v>0</v>
      </c>
      <c r="O350" s="673">
        <v>0</v>
      </c>
      <c r="P350" s="682">
        <v>0</v>
      </c>
      <c r="Q350" s="99"/>
      <c r="R350" s="99"/>
      <c r="Y350" s="137"/>
      <c r="AD350" s="137"/>
    </row>
    <row r="351" spans="1:30">
      <c r="A351" s="668"/>
      <c r="B351" s="681" t="s">
        <v>777</v>
      </c>
      <c r="C351" s="673">
        <v>0</v>
      </c>
      <c r="D351" s="674">
        <v>0</v>
      </c>
      <c r="E351" s="674">
        <v>0</v>
      </c>
      <c r="F351" s="674">
        <v>0</v>
      </c>
      <c r="G351" s="674">
        <v>0</v>
      </c>
      <c r="H351" s="674">
        <v>0</v>
      </c>
      <c r="I351" s="673">
        <v>0</v>
      </c>
      <c r="J351" s="673">
        <v>0</v>
      </c>
      <c r="K351" s="674">
        <v>0</v>
      </c>
      <c r="L351" s="674">
        <v>0</v>
      </c>
      <c r="M351" s="674">
        <v>0</v>
      </c>
      <c r="N351" s="673">
        <v>0</v>
      </c>
      <c r="O351" s="673">
        <v>0</v>
      </c>
      <c r="P351" s="682">
        <v>0</v>
      </c>
      <c r="Q351" s="99"/>
      <c r="R351" s="99"/>
      <c r="S351" s="142">
        <f t="shared" ref="S351:X351" si="344">C351-C350</f>
        <v>0</v>
      </c>
      <c r="T351" s="142">
        <f t="shared" si="344"/>
        <v>0</v>
      </c>
      <c r="U351" s="142">
        <f t="shared" si="344"/>
        <v>0</v>
      </c>
      <c r="V351" s="142">
        <f t="shared" si="344"/>
        <v>0</v>
      </c>
      <c r="W351" s="142">
        <f t="shared" si="344"/>
        <v>0</v>
      </c>
      <c r="X351" s="142">
        <f t="shared" si="344"/>
        <v>0</v>
      </c>
      <c r="Y351" s="143">
        <f t="shared" ref="Y351:AD351" si="345">I351-I350</f>
        <v>0</v>
      </c>
      <c r="Z351" s="142">
        <f t="shared" si="345"/>
        <v>0</v>
      </c>
      <c r="AA351" s="142">
        <f t="shared" si="345"/>
        <v>0</v>
      </c>
      <c r="AB351" s="142">
        <f t="shared" si="345"/>
        <v>0</v>
      </c>
      <c r="AC351" s="142">
        <f t="shared" si="345"/>
        <v>0</v>
      </c>
      <c r="AD351" s="143">
        <f t="shared" si="345"/>
        <v>0</v>
      </c>
    </row>
    <row r="352" spans="1:30">
      <c r="A352" s="668"/>
      <c r="B352" s="681" t="s">
        <v>778</v>
      </c>
      <c r="C352" s="673">
        <v>0</v>
      </c>
      <c r="D352" s="674">
        <v>0</v>
      </c>
      <c r="E352" s="674">
        <v>0</v>
      </c>
      <c r="F352" s="674">
        <v>0</v>
      </c>
      <c r="G352" s="674">
        <v>0</v>
      </c>
      <c r="H352" s="674">
        <v>0</v>
      </c>
      <c r="I352" s="673">
        <v>0</v>
      </c>
      <c r="J352" s="673">
        <v>0</v>
      </c>
      <c r="K352" s="674">
        <v>0</v>
      </c>
      <c r="L352" s="674">
        <v>0</v>
      </c>
      <c r="M352" s="674">
        <v>0</v>
      </c>
      <c r="N352" s="673">
        <v>0</v>
      </c>
      <c r="O352" s="673">
        <v>0</v>
      </c>
      <c r="P352" s="682">
        <v>0</v>
      </c>
      <c r="Q352" s="99"/>
      <c r="R352" s="99"/>
      <c r="Y352" s="137"/>
      <c r="AD352" s="137"/>
    </row>
    <row r="353" spans="1:30">
      <c r="A353" s="668"/>
      <c r="B353" s="681" t="s">
        <v>779</v>
      </c>
      <c r="C353" s="673">
        <v>0</v>
      </c>
      <c r="D353" s="674">
        <v>0</v>
      </c>
      <c r="E353" s="674">
        <v>0</v>
      </c>
      <c r="F353" s="674">
        <v>0</v>
      </c>
      <c r="G353" s="674">
        <v>0</v>
      </c>
      <c r="H353" s="674">
        <v>0</v>
      </c>
      <c r="I353" s="673">
        <v>0</v>
      </c>
      <c r="J353" s="673">
        <v>0</v>
      </c>
      <c r="K353" s="674">
        <v>0</v>
      </c>
      <c r="L353" s="674">
        <v>0</v>
      </c>
      <c r="M353" s="674">
        <v>0</v>
      </c>
      <c r="N353" s="673">
        <v>0</v>
      </c>
      <c r="O353" s="673">
        <v>0</v>
      </c>
      <c r="P353" s="682">
        <v>0</v>
      </c>
      <c r="Q353" s="99"/>
      <c r="R353" s="99"/>
      <c r="S353" s="142">
        <f t="shared" ref="S353:X353" si="346">C353-C352</f>
        <v>0</v>
      </c>
      <c r="T353" s="142">
        <f t="shared" si="346"/>
        <v>0</v>
      </c>
      <c r="U353" s="142">
        <f t="shared" si="346"/>
        <v>0</v>
      </c>
      <c r="V353" s="142">
        <f t="shared" si="346"/>
        <v>0</v>
      </c>
      <c r="W353" s="142">
        <f t="shared" si="346"/>
        <v>0</v>
      </c>
      <c r="X353" s="142">
        <f t="shared" si="346"/>
        <v>0</v>
      </c>
      <c r="Y353" s="143">
        <f t="shared" ref="Y353:AD353" si="347">I353-I352</f>
        <v>0</v>
      </c>
      <c r="Z353" s="142">
        <f t="shared" si="347"/>
        <v>0</v>
      </c>
      <c r="AA353" s="142">
        <f t="shared" si="347"/>
        <v>0</v>
      </c>
      <c r="AB353" s="142">
        <f t="shared" si="347"/>
        <v>0</v>
      </c>
      <c r="AC353" s="142">
        <f t="shared" si="347"/>
        <v>0</v>
      </c>
      <c r="AD353" s="143">
        <f t="shared" si="347"/>
        <v>0</v>
      </c>
    </row>
    <row r="354" spans="1:30">
      <c r="A354" s="668"/>
      <c r="B354" s="681" t="s">
        <v>780</v>
      </c>
      <c r="C354" s="673">
        <v>0</v>
      </c>
      <c r="D354" s="674">
        <v>0</v>
      </c>
      <c r="E354" s="674">
        <v>0</v>
      </c>
      <c r="F354" s="674">
        <v>0</v>
      </c>
      <c r="G354" s="674">
        <v>0</v>
      </c>
      <c r="H354" s="674">
        <v>0</v>
      </c>
      <c r="I354" s="673">
        <v>0</v>
      </c>
      <c r="J354" s="673">
        <v>0</v>
      </c>
      <c r="K354" s="674">
        <v>0</v>
      </c>
      <c r="L354" s="674">
        <v>0</v>
      </c>
      <c r="M354" s="674">
        <v>0</v>
      </c>
      <c r="N354" s="673">
        <v>0</v>
      </c>
      <c r="O354" s="673">
        <v>0</v>
      </c>
      <c r="P354" s="682">
        <v>0</v>
      </c>
      <c r="Q354" s="99"/>
      <c r="R354" s="99"/>
      <c r="Y354" s="137"/>
      <c r="AD354" s="137"/>
    </row>
    <row r="355" spans="1:30">
      <c r="A355" s="668"/>
      <c r="B355" s="681" t="s">
        <v>781</v>
      </c>
      <c r="C355" s="673">
        <v>0</v>
      </c>
      <c r="D355" s="674">
        <v>0</v>
      </c>
      <c r="E355" s="674">
        <v>0</v>
      </c>
      <c r="F355" s="674">
        <v>0</v>
      </c>
      <c r="G355" s="674">
        <v>0</v>
      </c>
      <c r="H355" s="674">
        <v>0</v>
      </c>
      <c r="I355" s="673">
        <v>0</v>
      </c>
      <c r="J355" s="673">
        <v>0</v>
      </c>
      <c r="K355" s="674">
        <v>0</v>
      </c>
      <c r="L355" s="674">
        <v>0</v>
      </c>
      <c r="M355" s="674">
        <v>0</v>
      </c>
      <c r="N355" s="673">
        <v>0</v>
      </c>
      <c r="O355" s="673">
        <v>0</v>
      </c>
      <c r="P355" s="682">
        <v>0</v>
      </c>
      <c r="Q355" s="99"/>
      <c r="R355" s="99"/>
      <c r="S355" s="142">
        <f t="shared" ref="S355:X355" si="348">C355-C354</f>
        <v>0</v>
      </c>
      <c r="T355" s="142">
        <f t="shared" si="348"/>
        <v>0</v>
      </c>
      <c r="U355" s="142">
        <f t="shared" si="348"/>
        <v>0</v>
      </c>
      <c r="V355" s="142">
        <f t="shared" si="348"/>
        <v>0</v>
      </c>
      <c r="W355" s="142">
        <f t="shared" si="348"/>
        <v>0</v>
      </c>
      <c r="X355" s="142">
        <f t="shared" si="348"/>
        <v>0</v>
      </c>
      <c r="Y355" s="143">
        <f t="shared" ref="Y355:AD355" si="349">I355-I354</f>
        <v>0</v>
      </c>
      <c r="Z355" s="142">
        <f t="shared" si="349"/>
        <v>0</v>
      </c>
      <c r="AA355" s="142">
        <f t="shared" si="349"/>
        <v>0</v>
      </c>
      <c r="AB355" s="142">
        <f t="shared" si="349"/>
        <v>0</v>
      </c>
      <c r="AC355" s="142">
        <f t="shared" si="349"/>
        <v>0</v>
      </c>
      <c r="AD355" s="143">
        <f t="shared" si="349"/>
        <v>0</v>
      </c>
    </row>
    <row r="356" spans="1:30">
      <c r="A356" s="668"/>
      <c r="B356" s="681" t="s">
        <v>782</v>
      </c>
      <c r="C356" s="673">
        <v>0</v>
      </c>
      <c r="D356" s="674">
        <v>0</v>
      </c>
      <c r="E356" s="674">
        <v>0</v>
      </c>
      <c r="F356" s="674">
        <v>0</v>
      </c>
      <c r="G356" s="674">
        <v>0</v>
      </c>
      <c r="H356" s="674">
        <v>0</v>
      </c>
      <c r="I356" s="673">
        <v>0</v>
      </c>
      <c r="J356" s="673">
        <v>0</v>
      </c>
      <c r="K356" s="674">
        <v>0</v>
      </c>
      <c r="L356" s="674">
        <v>0</v>
      </c>
      <c r="M356" s="674">
        <v>0</v>
      </c>
      <c r="N356" s="673">
        <v>0</v>
      </c>
      <c r="O356" s="673">
        <v>0</v>
      </c>
      <c r="P356" s="682">
        <v>0</v>
      </c>
      <c r="Q356" s="99"/>
      <c r="R356" s="99"/>
      <c r="Y356" s="137"/>
      <c r="AD356" s="137"/>
    </row>
    <row r="357" spans="1:30" ht="13.5" thickBot="1">
      <c r="A357" s="668"/>
      <c r="B357" s="681" t="s">
        <v>783</v>
      </c>
      <c r="C357" s="673">
        <v>0</v>
      </c>
      <c r="D357" s="674">
        <v>0</v>
      </c>
      <c r="E357" s="674">
        <v>0</v>
      </c>
      <c r="F357" s="674">
        <v>0</v>
      </c>
      <c r="G357" s="674">
        <v>0</v>
      </c>
      <c r="H357" s="674">
        <v>0</v>
      </c>
      <c r="I357" s="673">
        <v>0</v>
      </c>
      <c r="J357" s="673">
        <v>0</v>
      </c>
      <c r="K357" s="674">
        <v>0</v>
      </c>
      <c r="L357" s="674">
        <v>0</v>
      </c>
      <c r="M357" s="674">
        <v>0</v>
      </c>
      <c r="N357" s="673">
        <v>0</v>
      </c>
      <c r="O357" s="673">
        <v>0</v>
      </c>
      <c r="P357" s="682">
        <v>0</v>
      </c>
      <c r="Q357" s="99"/>
      <c r="R357" s="99"/>
      <c r="S357" s="111">
        <f t="shared" ref="S357:X357" si="350">C357-C356</f>
        <v>0</v>
      </c>
      <c r="T357" s="111">
        <f t="shared" si="350"/>
        <v>0</v>
      </c>
      <c r="U357" s="111">
        <f t="shared" si="350"/>
        <v>0</v>
      </c>
      <c r="V357" s="111">
        <f t="shared" si="350"/>
        <v>0</v>
      </c>
      <c r="W357" s="111">
        <f t="shared" si="350"/>
        <v>0</v>
      </c>
      <c r="X357" s="111">
        <f t="shared" si="350"/>
        <v>0</v>
      </c>
      <c r="Y357" s="168">
        <f t="shared" ref="Y357:AD357" si="351">I357-I356</f>
        <v>0</v>
      </c>
      <c r="Z357" s="111">
        <f t="shared" si="351"/>
        <v>0</v>
      </c>
      <c r="AA357" s="111">
        <f t="shared" si="351"/>
        <v>0</v>
      </c>
      <c r="AB357" s="111">
        <f t="shared" si="351"/>
        <v>0</v>
      </c>
      <c r="AC357" s="111">
        <f t="shared" si="351"/>
        <v>0</v>
      </c>
      <c r="AD357" s="168">
        <f t="shared" si="351"/>
        <v>0</v>
      </c>
    </row>
    <row r="358" spans="1:30">
      <c r="A358" s="661" t="s">
        <v>1207</v>
      </c>
      <c r="B358" s="660" t="s">
        <v>752</v>
      </c>
      <c r="C358" s="657">
        <v>0</v>
      </c>
      <c r="D358" s="658">
        <v>0</v>
      </c>
      <c r="E358" s="658">
        <v>0</v>
      </c>
      <c r="F358" s="658">
        <v>0</v>
      </c>
      <c r="G358" s="658">
        <v>0</v>
      </c>
      <c r="H358" s="658">
        <v>0</v>
      </c>
      <c r="I358" s="657">
        <v>0</v>
      </c>
      <c r="J358" s="657">
        <v>0</v>
      </c>
      <c r="K358" s="658">
        <v>0</v>
      </c>
      <c r="L358" s="658">
        <v>0</v>
      </c>
      <c r="M358" s="658">
        <v>0</v>
      </c>
      <c r="N358" s="657">
        <v>0</v>
      </c>
      <c r="O358" s="657">
        <v>0</v>
      </c>
      <c r="P358" s="659">
        <v>0</v>
      </c>
      <c r="Q358" s="99"/>
      <c r="R358" s="99"/>
      <c r="S358" s="136" t="s">
        <v>1038</v>
      </c>
      <c r="Y358" s="137"/>
      <c r="AD358" s="137"/>
    </row>
    <row r="359" spans="1:30">
      <c r="A359" s="668"/>
      <c r="B359" s="681" t="s">
        <v>753</v>
      </c>
      <c r="C359" s="673">
        <v>0</v>
      </c>
      <c r="D359" s="674">
        <v>0</v>
      </c>
      <c r="E359" s="674">
        <v>0</v>
      </c>
      <c r="F359" s="674">
        <v>0</v>
      </c>
      <c r="G359" s="674">
        <v>0</v>
      </c>
      <c r="H359" s="674">
        <v>0</v>
      </c>
      <c r="I359" s="673">
        <v>0</v>
      </c>
      <c r="J359" s="673">
        <v>0</v>
      </c>
      <c r="K359" s="674">
        <v>0</v>
      </c>
      <c r="L359" s="674">
        <v>0</v>
      </c>
      <c r="M359" s="674">
        <v>0</v>
      </c>
      <c r="N359" s="673">
        <v>0</v>
      </c>
      <c r="O359" s="673">
        <v>0</v>
      </c>
      <c r="P359" s="682">
        <v>0</v>
      </c>
      <c r="Q359" s="99"/>
      <c r="R359" s="99"/>
      <c r="S359" s="142">
        <f t="shared" ref="S359:X359" si="352">C359-C358</f>
        <v>0</v>
      </c>
      <c r="T359" s="142">
        <f t="shared" si="352"/>
        <v>0</v>
      </c>
      <c r="U359" s="142">
        <f t="shared" si="352"/>
        <v>0</v>
      </c>
      <c r="V359" s="142">
        <f t="shared" si="352"/>
        <v>0</v>
      </c>
      <c r="W359" s="142">
        <f t="shared" si="352"/>
        <v>0</v>
      </c>
      <c r="X359" s="142">
        <f t="shared" si="352"/>
        <v>0</v>
      </c>
      <c r="Y359" s="143">
        <f t="shared" ref="Y359:AD359" si="353">I359-I358</f>
        <v>0</v>
      </c>
      <c r="Z359" s="142">
        <f t="shared" si="353"/>
        <v>0</v>
      </c>
      <c r="AA359" s="142">
        <f t="shared" si="353"/>
        <v>0</v>
      </c>
      <c r="AB359" s="142">
        <f t="shared" si="353"/>
        <v>0</v>
      </c>
      <c r="AC359" s="142">
        <f t="shared" si="353"/>
        <v>0</v>
      </c>
      <c r="AD359" s="143">
        <f t="shared" si="353"/>
        <v>0</v>
      </c>
    </row>
    <row r="360" spans="1:30">
      <c r="A360" s="668"/>
      <c r="B360" s="681" t="s">
        <v>754</v>
      </c>
      <c r="C360" s="673">
        <v>0</v>
      </c>
      <c r="D360" s="674">
        <v>0</v>
      </c>
      <c r="E360" s="674">
        <v>0</v>
      </c>
      <c r="F360" s="674">
        <v>0</v>
      </c>
      <c r="G360" s="674">
        <v>0</v>
      </c>
      <c r="H360" s="674">
        <v>0</v>
      </c>
      <c r="I360" s="673">
        <v>0</v>
      </c>
      <c r="J360" s="673">
        <v>0</v>
      </c>
      <c r="K360" s="674">
        <v>0</v>
      </c>
      <c r="L360" s="674">
        <v>0</v>
      </c>
      <c r="M360" s="674">
        <v>0</v>
      </c>
      <c r="N360" s="673">
        <v>0</v>
      </c>
      <c r="O360" s="673">
        <v>0</v>
      </c>
      <c r="P360" s="682">
        <v>0</v>
      </c>
      <c r="Q360" s="99"/>
      <c r="R360" s="99"/>
      <c r="Y360" s="137"/>
      <c r="AD360" s="137"/>
    </row>
    <row r="361" spans="1:30">
      <c r="A361" s="668"/>
      <c r="B361" s="681" t="s">
        <v>755</v>
      </c>
      <c r="C361" s="673">
        <v>0</v>
      </c>
      <c r="D361" s="674">
        <v>0</v>
      </c>
      <c r="E361" s="674">
        <v>0</v>
      </c>
      <c r="F361" s="674">
        <v>0</v>
      </c>
      <c r="G361" s="674">
        <v>0</v>
      </c>
      <c r="H361" s="674">
        <v>0</v>
      </c>
      <c r="I361" s="673">
        <v>0</v>
      </c>
      <c r="J361" s="673">
        <v>0</v>
      </c>
      <c r="K361" s="674">
        <v>0</v>
      </c>
      <c r="L361" s="674">
        <v>0</v>
      </c>
      <c r="M361" s="674">
        <v>0</v>
      </c>
      <c r="N361" s="673">
        <v>0</v>
      </c>
      <c r="O361" s="673">
        <v>0</v>
      </c>
      <c r="P361" s="682">
        <v>0</v>
      </c>
      <c r="Q361" s="99"/>
      <c r="R361" s="99"/>
      <c r="S361" s="142">
        <f t="shared" ref="S361:X361" si="354">C361-C360</f>
        <v>0</v>
      </c>
      <c r="T361" s="142">
        <f t="shared" si="354"/>
        <v>0</v>
      </c>
      <c r="U361" s="142">
        <f t="shared" si="354"/>
        <v>0</v>
      </c>
      <c r="V361" s="142">
        <f t="shared" si="354"/>
        <v>0</v>
      </c>
      <c r="W361" s="142">
        <f t="shared" si="354"/>
        <v>0</v>
      </c>
      <c r="X361" s="142">
        <f t="shared" si="354"/>
        <v>0</v>
      </c>
      <c r="Y361" s="143">
        <f t="shared" ref="Y361:AD361" si="355">I361-I360</f>
        <v>0</v>
      </c>
      <c r="Z361" s="142">
        <f t="shared" si="355"/>
        <v>0</v>
      </c>
      <c r="AA361" s="142">
        <f t="shared" si="355"/>
        <v>0</v>
      </c>
      <c r="AB361" s="142">
        <f t="shared" si="355"/>
        <v>0</v>
      </c>
      <c r="AC361" s="142">
        <f t="shared" si="355"/>
        <v>0</v>
      </c>
      <c r="AD361" s="143">
        <f t="shared" si="355"/>
        <v>0</v>
      </c>
    </row>
    <row r="362" spans="1:30">
      <c r="A362" s="668"/>
      <c r="B362" s="681" t="s">
        <v>756</v>
      </c>
      <c r="C362" s="673">
        <v>0</v>
      </c>
      <c r="D362" s="674">
        <v>0</v>
      </c>
      <c r="E362" s="674">
        <v>0</v>
      </c>
      <c r="F362" s="674">
        <v>0</v>
      </c>
      <c r="G362" s="674">
        <v>0</v>
      </c>
      <c r="H362" s="674">
        <v>0</v>
      </c>
      <c r="I362" s="673">
        <v>0</v>
      </c>
      <c r="J362" s="673">
        <v>0</v>
      </c>
      <c r="K362" s="674">
        <v>0</v>
      </c>
      <c r="L362" s="674">
        <v>0</v>
      </c>
      <c r="M362" s="674">
        <v>0</v>
      </c>
      <c r="N362" s="673">
        <v>0</v>
      </c>
      <c r="O362" s="673">
        <v>0</v>
      </c>
      <c r="P362" s="682">
        <v>0</v>
      </c>
      <c r="Q362" s="99"/>
      <c r="R362" s="99"/>
      <c r="Y362" s="137"/>
      <c r="AD362" s="137"/>
    </row>
    <row r="363" spans="1:30">
      <c r="A363" s="668"/>
      <c r="B363" s="681" t="s">
        <v>757</v>
      </c>
      <c r="C363" s="673">
        <v>0</v>
      </c>
      <c r="D363" s="674">
        <v>0</v>
      </c>
      <c r="E363" s="674">
        <v>0</v>
      </c>
      <c r="F363" s="674">
        <v>0</v>
      </c>
      <c r="G363" s="674">
        <v>0</v>
      </c>
      <c r="H363" s="674">
        <v>0</v>
      </c>
      <c r="I363" s="673">
        <v>0</v>
      </c>
      <c r="J363" s="673">
        <v>0</v>
      </c>
      <c r="K363" s="674">
        <v>0</v>
      </c>
      <c r="L363" s="674">
        <v>0</v>
      </c>
      <c r="M363" s="674">
        <v>0</v>
      </c>
      <c r="N363" s="673">
        <v>0</v>
      </c>
      <c r="O363" s="673">
        <v>0</v>
      </c>
      <c r="P363" s="682">
        <v>0</v>
      </c>
      <c r="Q363" s="99"/>
      <c r="R363" s="99"/>
      <c r="S363" s="142">
        <f t="shared" ref="S363:X363" si="356">C363-C362</f>
        <v>0</v>
      </c>
      <c r="T363" s="142">
        <f t="shared" si="356"/>
        <v>0</v>
      </c>
      <c r="U363" s="142">
        <f t="shared" si="356"/>
        <v>0</v>
      </c>
      <c r="V363" s="142">
        <f t="shared" si="356"/>
        <v>0</v>
      </c>
      <c r="W363" s="142">
        <f t="shared" si="356"/>
        <v>0</v>
      </c>
      <c r="X363" s="142">
        <f t="shared" si="356"/>
        <v>0</v>
      </c>
      <c r="Y363" s="143">
        <f t="shared" ref="Y363:AD363" si="357">I363-I362</f>
        <v>0</v>
      </c>
      <c r="Z363" s="142">
        <f t="shared" si="357"/>
        <v>0</v>
      </c>
      <c r="AA363" s="142">
        <f t="shared" si="357"/>
        <v>0</v>
      </c>
      <c r="AB363" s="142">
        <f t="shared" si="357"/>
        <v>0</v>
      </c>
      <c r="AC363" s="142">
        <f t="shared" si="357"/>
        <v>0</v>
      </c>
      <c r="AD363" s="143">
        <f t="shared" si="357"/>
        <v>0</v>
      </c>
    </row>
    <row r="364" spans="1:30">
      <c r="A364" s="668"/>
      <c r="B364" s="681" t="s">
        <v>758</v>
      </c>
      <c r="C364" s="673">
        <v>0</v>
      </c>
      <c r="D364" s="674">
        <v>0</v>
      </c>
      <c r="E364" s="674">
        <v>0</v>
      </c>
      <c r="F364" s="674">
        <v>0</v>
      </c>
      <c r="G364" s="674">
        <v>0</v>
      </c>
      <c r="H364" s="674">
        <v>0</v>
      </c>
      <c r="I364" s="673">
        <v>0</v>
      </c>
      <c r="J364" s="673">
        <v>0</v>
      </c>
      <c r="K364" s="674">
        <v>0</v>
      </c>
      <c r="L364" s="674">
        <v>0</v>
      </c>
      <c r="M364" s="674">
        <v>0</v>
      </c>
      <c r="N364" s="673">
        <v>0</v>
      </c>
      <c r="O364" s="673">
        <v>0</v>
      </c>
      <c r="P364" s="682">
        <v>0</v>
      </c>
      <c r="Q364" s="99"/>
      <c r="R364" s="99"/>
      <c r="Y364" s="137"/>
      <c r="AD364" s="137"/>
    </row>
    <row r="365" spans="1:30">
      <c r="A365" s="668"/>
      <c r="B365" s="681" t="s">
        <v>759</v>
      </c>
      <c r="C365" s="673">
        <v>0</v>
      </c>
      <c r="D365" s="674">
        <v>0</v>
      </c>
      <c r="E365" s="674">
        <v>0</v>
      </c>
      <c r="F365" s="674">
        <v>0</v>
      </c>
      <c r="G365" s="674">
        <v>0</v>
      </c>
      <c r="H365" s="674">
        <v>0</v>
      </c>
      <c r="I365" s="673">
        <v>0</v>
      </c>
      <c r="J365" s="673">
        <v>0</v>
      </c>
      <c r="K365" s="674">
        <v>0</v>
      </c>
      <c r="L365" s="674">
        <v>0</v>
      </c>
      <c r="M365" s="674">
        <v>0</v>
      </c>
      <c r="N365" s="673">
        <v>0</v>
      </c>
      <c r="O365" s="673">
        <v>0</v>
      </c>
      <c r="P365" s="682">
        <v>0</v>
      </c>
      <c r="Q365" s="99"/>
      <c r="R365" s="99"/>
      <c r="S365" s="142">
        <f t="shared" ref="S365:X365" si="358">C365-C364</f>
        <v>0</v>
      </c>
      <c r="T365" s="142">
        <f t="shared" si="358"/>
        <v>0</v>
      </c>
      <c r="U365" s="142">
        <f t="shared" si="358"/>
        <v>0</v>
      </c>
      <c r="V365" s="142">
        <f t="shared" si="358"/>
        <v>0</v>
      </c>
      <c r="W365" s="142">
        <f t="shared" si="358"/>
        <v>0</v>
      </c>
      <c r="X365" s="142">
        <f t="shared" si="358"/>
        <v>0</v>
      </c>
      <c r="Y365" s="143">
        <f t="shared" ref="Y365:AD365" si="359">I365-I364</f>
        <v>0</v>
      </c>
      <c r="Z365" s="142">
        <f t="shared" si="359"/>
        <v>0</v>
      </c>
      <c r="AA365" s="142">
        <f t="shared" si="359"/>
        <v>0</v>
      </c>
      <c r="AB365" s="142">
        <f t="shared" si="359"/>
        <v>0</v>
      </c>
      <c r="AC365" s="142">
        <f t="shared" si="359"/>
        <v>0</v>
      </c>
      <c r="AD365" s="143">
        <f t="shared" si="359"/>
        <v>0</v>
      </c>
    </row>
    <row r="366" spans="1:30">
      <c r="A366" s="668"/>
      <c r="B366" s="681" t="s">
        <v>760</v>
      </c>
      <c r="C366" s="673">
        <v>0</v>
      </c>
      <c r="D366" s="674">
        <v>0</v>
      </c>
      <c r="E366" s="674">
        <v>0</v>
      </c>
      <c r="F366" s="674">
        <v>0</v>
      </c>
      <c r="G366" s="674">
        <v>0</v>
      </c>
      <c r="H366" s="674">
        <v>0</v>
      </c>
      <c r="I366" s="673">
        <v>0</v>
      </c>
      <c r="J366" s="673">
        <v>0</v>
      </c>
      <c r="K366" s="674">
        <v>0</v>
      </c>
      <c r="L366" s="674">
        <v>0</v>
      </c>
      <c r="M366" s="674">
        <v>0</v>
      </c>
      <c r="N366" s="673">
        <v>0</v>
      </c>
      <c r="O366" s="673">
        <v>0</v>
      </c>
      <c r="P366" s="682">
        <v>0</v>
      </c>
      <c r="Q366" s="99"/>
      <c r="R366" s="99"/>
      <c r="Y366" s="137"/>
      <c r="AD366" s="137"/>
    </row>
    <row r="367" spans="1:30">
      <c r="A367" s="668"/>
      <c r="B367" s="681" t="s">
        <v>761</v>
      </c>
      <c r="C367" s="673">
        <v>0</v>
      </c>
      <c r="D367" s="674">
        <v>0</v>
      </c>
      <c r="E367" s="674">
        <v>0</v>
      </c>
      <c r="F367" s="674">
        <v>0</v>
      </c>
      <c r="G367" s="674">
        <v>0</v>
      </c>
      <c r="H367" s="674">
        <v>0</v>
      </c>
      <c r="I367" s="673">
        <v>0</v>
      </c>
      <c r="J367" s="673">
        <v>0</v>
      </c>
      <c r="K367" s="674">
        <v>0</v>
      </c>
      <c r="L367" s="674">
        <v>0</v>
      </c>
      <c r="M367" s="674">
        <v>0</v>
      </c>
      <c r="N367" s="673">
        <v>0</v>
      </c>
      <c r="O367" s="673">
        <v>0</v>
      </c>
      <c r="P367" s="682">
        <v>0</v>
      </c>
      <c r="Q367" s="99"/>
      <c r="R367" s="99"/>
      <c r="S367" s="142">
        <f t="shared" ref="S367:X367" si="360">C367-C366</f>
        <v>0</v>
      </c>
      <c r="T367" s="142">
        <f t="shared" si="360"/>
        <v>0</v>
      </c>
      <c r="U367" s="142">
        <f t="shared" si="360"/>
        <v>0</v>
      </c>
      <c r="V367" s="142">
        <f t="shared" si="360"/>
        <v>0</v>
      </c>
      <c r="W367" s="142">
        <f t="shared" si="360"/>
        <v>0</v>
      </c>
      <c r="X367" s="142">
        <f t="shared" si="360"/>
        <v>0</v>
      </c>
      <c r="Y367" s="143">
        <f t="shared" ref="Y367:AD367" si="361">I367-I366</f>
        <v>0</v>
      </c>
      <c r="Z367" s="142">
        <f t="shared" si="361"/>
        <v>0</v>
      </c>
      <c r="AA367" s="142">
        <f t="shared" si="361"/>
        <v>0</v>
      </c>
      <c r="AB367" s="142">
        <f t="shared" si="361"/>
        <v>0</v>
      </c>
      <c r="AC367" s="142">
        <f t="shared" si="361"/>
        <v>0</v>
      </c>
      <c r="AD367" s="143">
        <f t="shared" si="361"/>
        <v>0</v>
      </c>
    </row>
    <row r="368" spans="1:30">
      <c r="A368" s="668"/>
      <c r="B368" s="681" t="s">
        <v>762</v>
      </c>
      <c r="C368" s="673">
        <v>0</v>
      </c>
      <c r="D368" s="674">
        <v>0</v>
      </c>
      <c r="E368" s="674">
        <v>0</v>
      </c>
      <c r="F368" s="674">
        <v>0</v>
      </c>
      <c r="G368" s="674">
        <v>0</v>
      </c>
      <c r="H368" s="674">
        <v>0</v>
      </c>
      <c r="I368" s="673">
        <v>0</v>
      </c>
      <c r="J368" s="673">
        <v>0</v>
      </c>
      <c r="K368" s="674">
        <v>0</v>
      </c>
      <c r="L368" s="674">
        <v>0</v>
      </c>
      <c r="M368" s="674">
        <v>0</v>
      </c>
      <c r="N368" s="673">
        <v>0</v>
      </c>
      <c r="O368" s="673">
        <v>0</v>
      </c>
      <c r="P368" s="682">
        <v>0</v>
      </c>
      <c r="Q368" s="99"/>
      <c r="R368" s="99"/>
      <c r="Y368" s="137"/>
      <c r="AD368" s="137"/>
    </row>
    <row r="369" spans="1:30">
      <c r="A369" s="668"/>
      <c r="B369" s="681" t="s">
        <v>763</v>
      </c>
      <c r="C369" s="673">
        <v>0</v>
      </c>
      <c r="D369" s="674">
        <v>0</v>
      </c>
      <c r="E369" s="674">
        <v>0</v>
      </c>
      <c r="F369" s="674">
        <v>0</v>
      </c>
      <c r="G369" s="674">
        <v>0</v>
      </c>
      <c r="H369" s="674">
        <v>0</v>
      </c>
      <c r="I369" s="673">
        <v>0</v>
      </c>
      <c r="J369" s="673">
        <v>0</v>
      </c>
      <c r="K369" s="674">
        <v>0</v>
      </c>
      <c r="L369" s="674">
        <v>0</v>
      </c>
      <c r="M369" s="674">
        <v>0</v>
      </c>
      <c r="N369" s="673">
        <v>0</v>
      </c>
      <c r="O369" s="673">
        <v>0</v>
      </c>
      <c r="P369" s="682">
        <v>0</v>
      </c>
      <c r="Q369" s="99"/>
      <c r="R369" s="99"/>
      <c r="S369" s="142">
        <f t="shared" ref="S369:X369" si="362">C369-C368</f>
        <v>0</v>
      </c>
      <c r="T369" s="142">
        <f t="shared" si="362"/>
        <v>0</v>
      </c>
      <c r="U369" s="142">
        <f t="shared" si="362"/>
        <v>0</v>
      </c>
      <c r="V369" s="142">
        <f t="shared" si="362"/>
        <v>0</v>
      </c>
      <c r="W369" s="142">
        <f t="shared" si="362"/>
        <v>0</v>
      </c>
      <c r="X369" s="142">
        <f t="shared" si="362"/>
        <v>0</v>
      </c>
      <c r="Y369" s="143">
        <f t="shared" ref="Y369:AD369" si="363">I369-I368</f>
        <v>0</v>
      </c>
      <c r="Z369" s="142">
        <f t="shared" si="363"/>
        <v>0</v>
      </c>
      <c r="AA369" s="142">
        <f t="shared" si="363"/>
        <v>0</v>
      </c>
      <c r="AB369" s="142">
        <f t="shared" si="363"/>
        <v>0</v>
      </c>
      <c r="AC369" s="142">
        <f t="shared" si="363"/>
        <v>0</v>
      </c>
      <c r="AD369" s="143">
        <f t="shared" si="363"/>
        <v>0</v>
      </c>
    </row>
    <row r="370" spans="1:30">
      <c r="A370" s="668"/>
      <c r="B370" s="681" t="s">
        <v>764</v>
      </c>
      <c r="C370" s="673">
        <v>0</v>
      </c>
      <c r="D370" s="674">
        <v>0</v>
      </c>
      <c r="E370" s="674">
        <v>0</v>
      </c>
      <c r="F370" s="674">
        <v>0</v>
      </c>
      <c r="G370" s="674">
        <v>0</v>
      </c>
      <c r="H370" s="674">
        <v>0</v>
      </c>
      <c r="I370" s="673">
        <v>0</v>
      </c>
      <c r="J370" s="673">
        <v>0</v>
      </c>
      <c r="K370" s="674">
        <v>0</v>
      </c>
      <c r="L370" s="674">
        <v>0</v>
      </c>
      <c r="M370" s="674">
        <v>0</v>
      </c>
      <c r="N370" s="673">
        <v>0</v>
      </c>
      <c r="O370" s="673">
        <v>0</v>
      </c>
      <c r="P370" s="682">
        <v>0</v>
      </c>
      <c r="Q370" s="99"/>
      <c r="R370" s="99"/>
      <c r="Y370" s="137"/>
      <c r="AD370" s="137"/>
    </row>
    <row r="371" spans="1:30">
      <c r="A371" s="668"/>
      <c r="B371" s="681" t="s">
        <v>765</v>
      </c>
      <c r="C371" s="673">
        <v>0</v>
      </c>
      <c r="D371" s="674">
        <v>0</v>
      </c>
      <c r="E371" s="674">
        <v>0</v>
      </c>
      <c r="F371" s="674">
        <v>0</v>
      </c>
      <c r="G371" s="674">
        <v>0</v>
      </c>
      <c r="H371" s="674">
        <v>0</v>
      </c>
      <c r="I371" s="673">
        <v>0</v>
      </c>
      <c r="J371" s="673">
        <v>0</v>
      </c>
      <c r="K371" s="674">
        <v>0</v>
      </c>
      <c r="L371" s="674">
        <v>0</v>
      </c>
      <c r="M371" s="674">
        <v>0</v>
      </c>
      <c r="N371" s="673">
        <v>0</v>
      </c>
      <c r="O371" s="673">
        <v>0</v>
      </c>
      <c r="P371" s="682">
        <v>0</v>
      </c>
      <c r="Q371" s="99"/>
      <c r="R371" s="99"/>
      <c r="S371" s="142">
        <f t="shared" ref="S371:X371" si="364">C371-C370</f>
        <v>0</v>
      </c>
      <c r="T371" s="142">
        <f t="shared" si="364"/>
        <v>0</v>
      </c>
      <c r="U371" s="142">
        <f t="shared" si="364"/>
        <v>0</v>
      </c>
      <c r="V371" s="142">
        <f t="shared" si="364"/>
        <v>0</v>
      </c>
      <c r="W371" s="142">
        <f t="shared" si="364"/>
        <v>0</v>
      </c>
      <c r="X371" s="142">
        <f t="shared" si="364"/>
        <v>0</v>
      </c>
      <c r="Y371" s="143">
        <f t="shared" ref="Y371:AD371" si="365">I371-I370</f>
        <v>0</v>
      </c>
      <c r="Z371" s="142">
        <f t="shared" si="365"/>
        <v>0</v>
      </c>
      <c r="AA371" s="142">
        <f t="shared" si="365"/>
        <v>0</v>
      </c>
      <c r="AB371" s="142">
        <f t="shared" si="365"/>
        <v>0</v>
      </c>
      <c r="AC371" s="142">
        <f t="shared" si="365"/>
        <v>0</v>
      </c>
      <c r="AD371" s="143">
        <f t="shared" si="365"/>
        <v>0</v>
      </c>
    </row>
    <row r="372" spans="1:30">
      <c r="A372" s="668"/>
      <c r="B372" s="681" t="s">
        <v>766</v>
      </c>
      <c r="C372" s="673">
        <v>0</v>
      </c>
      <c r="D372" s="674">
        <v>0</v>
      </c>
      <c r="E372" s="674">
        <v>0</v>
      </c>
      <c r="F372" s="674">
        <v>0</v>
      </c>
      <c r="G372" s="674">
        <v>0</v>
      </c>
      <c r="H372" s="674">
        <v>0</v>
      </c>
      <c r="I372" s="673">
        <v>0</v>
      </c>
      <c r="J372" s="673">
        <v>0</v>
      </c>
      <c r="K372" s="674">
        <v>0</v>
      </c>
      <c r="L372" s="674">
        <v>0</v>
      </c>
      <c r="M372" s="674">
        <v>0</v>
      </c>
      <c r="N372" s="673">
        <v>0</v>
      </c>
      <c r="O372" s="673">
        <v>0</v>
      </c>
      <c r="P372" s="682">
        <v>0</v>
      </c>
      <c r="Q372" s="99"/>
      <c r="R372" s="99"/>
      <c r="Y372" s="137"/>
      <c r="AD372" s="137"/>
    </row>
    <row r="373" spans="1:30">
      <c r="A373" s="668"/>
      <c r="B373" s="681" t="s">
        <v>767</v>
      </c>
      <c r="C373" s="673">
        <v>0</v>
      </c>
      <c r="D373" s="674">
        <v>0</v>
      </c>
      <c r="E373" s="674">
        <v>0</v>
      </c>
      <c r="F373" s="674">
        <v>0</v>
      </c>
      <c r="G373" s="674">
        <v>0</v>
      </c>
      <c r="H373" s="674">
        <v>0</v>
      </c>
      <c r="I373" s="673">
        <v>0</v>
      </c>
      <c r="J373" s="673">
        <v>0</v>
      </c>
      <c r="K373" s="674">
        <v>0</v>
      </c>
      <c r="L373" s="674">
        <v>0</v>
      </c>
      <c r="M373" s="674">
        <v>0</v>
      </c>
      <c r="N373" s="673">
        <v>0</v>
      </c>
      <c r="O373" s="673">
        <v>0</v>
      </c>
      <c r="P373" s="682">
        <v>0</v>
      </c>
      <c r="Q373" s="99"/>
      <c r="R373" s="99"/>
      <c r="S373" s="142">
        <f t="shared" ref="S373:X373" si="366">C373-C372</f>
        <v>0</v>
      </c>
      <c r="T373" s="142">
        <f t="shared" si="366"/>
        <v>0</v>
      </c>
      <c r="U373" s="142">
        <f t="shared" si="366"/>
        <v>0</v>
      </c>
      <c r="V373" s="142">
        <f t="shared" si="366"/>
        <v>0</v>
      </c>
      <c r="W373" s="142">
        <f t="shared" si="366"/>
        <v>0</v>
      </c>
      <c r="X373" s="142">
        <f t="shared" si="366"/>
        <v>0</v>
      </c>
      <c r="Y373" s="143">
        <f t="shared" ref="Y373:AD373" si="367">I373-I372</f>
        <v>0</v>
      </c>
      <c r="Z373" s="142">
        <f t="shared" si="367"/>
        <v>0</v>
      </c>
      <c r="AA373" s="142">
        <f t="shared" si="367"/>
        <v>0</v>
      </c>
      <c r="AB373" s="142">
        <f t="shared" si="367"/>
        <v>0</v>
      </c>
      <c r="AC373" s="142">
        <f t="shared" si="367"/>
        <v>0</v>
      </c>
      <c r="AD373" s="143">
        <f t="shared" si="367"/>
        <v>0</v>
      </c>
    </row>
    <row r="374" spans="1:30">
      <c r="A374" s="668"/>
      <c r="B374" s="681" t="s">
        <v>768</v>
      </c>
      <c r="C374" s="673">
        <v>0</v>
      </c>
      <c r="D374" s="674">
        <v>0</v>
      </c>
      <c r="E374" s="674">
        <v>0</v>
      </c>
      <c r="F374" s="674">
        <v>0</v>
      </c>
      <c r="G374" s="674">
        <v>0</v>
      </c>
      <c r="H374" s="674">
        <v>0</v>
      </c>
      <c r="I374" s="673">
        <v>0</v>
      </c>
      <c r="J374" s="673">
        <v>0</v>
      </c>
      <c r="K374" s="674">
        <v>0</v>
      </c>
      <c r="L374" s="674">
        <v>0</v>
      </c>
      <c r="M374" s="674">
        <v>0</v>
      </c>
      <c r="N374" s="673">
        <v>0</v>
      </c>
      <c r="O374" s="673">
        <v>0</v>
      </c>
      <c r="P374" s="682">
        <v>0</v>
      </c>
      <c r="Q374" s="99"/>
      <c r="R374" s="99"/>
      <c r="Y374" s="137"/>
      <c r="AD374" s="137"/>
    </row>
    <row r="375" spans="1:30">
      <c r="A375" s="668"/>
      <c r="B375" s="681" t="s">
        <v>769</v>
      </c>
      <c r="C375" s="673">
        <v>0</v>
      </c>
      <c r="D375" s="674">
        <v>0</v>
      </c>
      <c r="E375" s="674">
        <v>0</v>
      </c>
      <c r="F375" s="674">
        <v>0</v>
      </c>
      <c r="G375" s="674">
        <v>0</v>
      </c>
      <c r="H375" s="674">
        <v>0</v>
      </c>
      <c r="I375" s="673">
        <v>0</v>
      </c>
      <c r="J375" s="673">
        <v>0</v>
      </c>
      <c r="K375" s="674">
        <v>0</v>
      </c>
      <c r="L375" s="674">
        <v>0</v>
      </c>
      <c r="M375" s="674">
        <v>0</v>
      </c>
      <c r="N375" s="673">
        <v>0</v>
      </c>
      <c r="O375" s="673">
        <v>0</v>
      </c>
      <c r="P375" s="682">
        <v>0</v>
      </c>
      <c r="Q375" s="99"/>
      <c r="R375" s="99"/>
      <c r="S375" s="142">
        <f t="shared" ref="S375:X375" si="368">C375-C374</f>
        <v>0</v>
      </c>
      <c r="T375" s="142">
        <f t="shared" si="368"/>
        <v>0</v>
      </c>
      <c r="U375" s="142">
        <f t="shared" si="368"/>
        <v>0</v>
      </c>
      <c r="V375" s="142">
        <f t="shared" si="368"/>
        <v>0</v>
      </c>
      <c r="W375" s="142">
        <f t="shared" si="368"/>
        <v>0</v>
      </c>
      <c r="X375" s="142">
        <f t="shared" si="368"/>
        <v>0</v>
      </c>
      <c r="Y375" s="143">
        <f t="shared" ref="Y375:AD375" si="369">I375-I374</f>
        <v>0</v>
      </c>
      <c r="Z375" s="142">
        <f t="shared" si="369"/>
        <v>0</v>
      </c>
      <c r="AA375" s="142">
        <f t="shared" si="369"/>
        <v>0</v>
      </c>
      <c r="AB375" s="142">
        <f t="shared" si="369"/>
        <v>0</v>
      </c>
      <c r="AC375" s="142">
        <f t="shared" si="369"/>
        <v>0</v>
      </c>
      <c r="AD375" s="143">
        <f t="shared" si="369"/>
        <v>0</v>
      </c>
    </row>
    <row r="376" spans="1:30">
      <c r="A376" s="668"/>
      <c r="B376" s="681" t="s">
        <v>770</v>
      </c>
      <c r="C376" s="673">
        <v>0</v>
      </c>
      <c r="D376" s="674">
        <v>0</v>
      </c>
      <c r="E376" s="674">
        <v>0</v>
      </c>
      <c r="F376" s="674">
        <v>0</v>
      </c>
      <c r="G376" s="674">
        <v>0</v>
      </c>
      <c r="H376" s="674">
        <v>0</v>
      </c>
      <c r="I376" s="673">
        <v>0</v>
      </c>
      <c r="J376" s="673">
        <v>0</v>
      </c>
      <c r="K376" s="674">
        <v>0</v>
      </c>
      <c r="L376" s="674">
        <v>0</v>
      </c>
      <c r="M376" s="674">
        <v>0</v>
      </c>
      <c r="N376" s="673">
        <v>0</v>
      </c>
      <c r="O376" s="673">
        <v>0</v>
      </c>
      <c r="P376" s="682">
        <v>0</v>
      </c>
      <c r="Q376" s="99"/>
      <c r="R376" s="99"/>
      <c r="Y376" s="137"/>
      <c r="AD376" s="137"/>
    </row>
    <row r="377" spans="1:30">
      <c r="A377" s="668"/>
      <c r="B377" s="681" t="s">
        <v>771</v>
      </c>
      <c r="C377" s="673">
        <v>0</v>
      </c>
      <c r="D377" s="674">
        <v>0</v>
      </c>
      <c r="E377" s="674">
        <v>0</v>
      </c>
      <c r="F377" s="674">
        <v>0</v>
      </c>
      <c r="G377" s="674">
        <v>0</v>
      </c>
      <c r="H377" s="674">
        <v>0</v>
      </c>
      <c r="I377" s="673">
        <v>0</v>
      </c>
      <c r="J377" s="673">
        <v>0</v>
      </c>
      <c r="K377" s="674">
        <v>0</v>
      </c>
      <c r="L377" s="674">
        <v>0</v>
      </c>
      <c r="M377" s="674">
        <v>0</v>
      </c>
      <c r="N377" s="673">
        <v>0</v>
      </c>
      <c r="O377" s="673">
        <v>0</v>
      </c>
      <c r="P377" s="682">
        <v>0</v>
      </c>
      <c r="Q377" s="99"/>
      <c r="R377" s="99"/>
      <c r="S377" s="142">
        <f t="shared" ref="S377:X377" si="370">C377-C376</f>
        <v>0</v>
      </c>
      <c r="T377" s="142">
        <f t="shared" si="370"/>
        <v>0</v>
      </c>
      <c r="U377" s="142">
        <f t="shared" si="370"/>
        <v>0</v>
      </c>
      <c r="V377" s="142">
        <f t="shared" si="370"/>
        <v>0</v>
      </c>
      <c r="W377" s="142">
        <f t="shared" si="370"/>
        <v>0</v>
      </c>
      <c r="X377" s="142">
        <f t="shared" si="370"/>
        <v>0</v>
      </c>
      <c r="Y377" s="143">
        <f t="shared" ref="Y377:AD377" si="371">I377-I376</f>
        <v>0</v>
      </c>
      <c r="Z377" s="142">
        <f t="shared" si="371"/>
        <v>0</v>
      </c>
      <c r="AA377" s="142">
        <f t="shared" si="371"/>
        <v>0</v>
      </c>
      <c r="AB377" s="142">
        <f t="shared" si="371"/>
        <v>0</v>
      </c>
      <c r="AC377" s="142">
        <f t="shared" si="371"/>
        <v>0</v>
      </c>
      <c r="AD377" s="143">
        <f t="shared" si="371"/>
        <v>0</v>
      </c>
    </row>
    <row r="378" spans="1:30">
      <c r="A378" s="668"/>
      <c r="B378" s="681" t="s">
        <v>772</v>
      </c>
      <c r="C378" s="673">
        <v>0</v>
      </c>
      <c r="D378" s="674">
        <v>0</v>
      </c>
      <c r="E378" s="674">
        <v>0</v>
      </c>
      <c r="F378" s="674">
        <v>0</v>
      </c>
      <c r="G378" s="674">
        <v>0</v>
      </c>
      <c r="H378" s="674">
        <v>0</v>
      </c>
      <c r="I378" s="673">
        <v>0</v>
      </c>
      <c r="J378" s="673">
        <v>0</v>
      </c>
      <c r="K378" s="674">
        <v>0</v>
      </c>
      <c r="L378" s="674">
        <v>0</v>
      </c>
      <c r="M378" s="674">
        <v>0</v>
      </c>
      <c r="N378" s="673">
        <v>0</v>
      </c>
      <c r="O378" s="673">
        <v>0</v>
      </c>
      <c r="P378" s="682">
        <v>0</v>
      </c>
      <c r="Q378" s="99"/>
      <c r="R378" s="99"/>
      <c r="Y378" s="137"/>
      <c r="AD378" s="137"/>
    </row>
    <row r="379" spans="1:30">
      <c r="A379" s="668"/>
      <c r="B379" s="681" t="s">
        <v>773</v>
      </c>
      <c r="C379" s="673">
        <v>0</v>
      </c>
      <c r="D379" s="674">
        <v>0</v>
      </c>
      <c r="E379" s="674">
        <v>0</v>
      </c>
      <c r="F379" s="674">
        <v>0</v>
      </c>
      <c r="G379" s="674">
        <v>0</v>
      </c>
      <c r="H379" s="674">
        <v>0</v>
      </c>
      <c r="I379" s="673">
        <v>0</v>
      </c>
      <c r="J379" s="673">
        <v>0</v>
      </c>
      <c r="K379" s="674">
        <v>0</v>
      </c>
      <c r="L379" s="674">
        <v>0</v>
      </c>
      <c r="M379" s="674">
        <v>0</v>
      </c>
      <c r="N379" s="673">
        <v>0</v>
      </c>
      <c r="O379" s="673">
        <v>0</v>
      </c>
      <c r="P379" s="682">
        <v>0</v>
      </c>
      <c r="Q379" s="99"/>
      <c r="R379" s="99"/>
      <c r="S379" s="142">
        <f t="shared" ref="S379:X379" si="372">C379-C378</f>
        <v>0</v>
      </c>
      <c r="T379" s="142">
        <f t="shared" si="372"/>
        <v>0</v>
      </c>
      <c r="U379" s="142">
        <f t="shared" si="372"/>
        <v>0</v>
      </c>
      <c r="V379" s="142">
        <f t="shared" si="372"/>
        <v>0</v>
      </c>
      <c r="W379" s="142">
        <f t="shared" si="372"/>
        <v>0</v>
      </c>
      <c r="X379" s="142">
        <f t="shared" si="372"/>
        <v>0</v>
      </c>
      <c r="Y379" s="143">
        <f t="shared" ref="Y379:AD379" si="373">I379-I378</f>
        <v>0</v>
      </c>
      <c r="Z379" s="142">
        <f t="shared" si="373"/>
        <v>0</v>
      </c>
      <c r="AA379" s="142">
        <f t="shared" si="373"/>
        <v>0</v>
      </c>
      <c r="AB379" s="142">
        <f t="shared" si="373"/>
        <v>0</v>
      </c>
      <c r="AC379" s="142">
        <f t="shared" si="373"/>
        <v>0</v>
      </c>
      <c r="AD379" s="143">
        <f t="shared" si="373"/>
        <v>0</v>
      </c>
    </row>
    <row r="380" spans="1:30">
      <c r="A380" s="668"/>
      <c r="B380" s="681" t="s">
        <v>774</v>
      </c>
      <c r="C380" s="673">
        <v>0</v>
      </c>
      <c r="D380" s="674">
        <v>0</v>
      </c>
      <c r="E380" s="674">
        <v>0</v>
      </c>
      <c r="F380" s="674">
        <v>0</v>
      </c>
      <c r="G380" s="674">
        <v>0</v>
      </c>
      <c r="H380" s="674">
        <v>0</v>
      </c>
      <c r="I380" s="673">
        <v>0</v>
      </c>
      <c r="J380" s="673">
        <v>0</v>
      </c>
      <c r="K380" s="674">
        <v>0</v>
      </c>
      <c r="L380" s="674">
        <v>0</v>
      </c>
      <c r="M380" s="674">
        <v>0</v>
      </c>
      <c r="N380" s="673">
        <v>0</v>
      </c>
      <c r="O380" s="673">
        <v>0</v>
      </c>
      <c r="P380" s="682">
        <v>0</v>
      </c>
      <c r="Q380" s="99"/>
      <c r="R380" s="99"/>
      <c r="Y380" s="137"/>
      <c r="AD380" s="137"/>
    </row>
    <row r="381" spans="1:30">
      <c r="A381" s="668"/>
      <c r="B381" s="681" t="s">
        <v>775</v>
      </c>
      <c r="C381" s="673">
        <v>0</v>
      </c>
      <c r="D381" s="674">
        <v>0</v>
      </c>
      <c r="E381" s="674">
        <v>0</v>
      </c>
      <c r="F381" s="674">
        <v>0</v>
      </c>
      <c r="G381" s="674">
        <v>0</v>
      </c>
      <c r="H381" s="674">
        <v>0</v>
      </c>
      <c r="I381" s="673">
        <v>0</v>
      </c>
      <c r="J381" s="673">
        <v>0</v>
      </c>
      <c r="K381" s="674">
        <v>0</v>
      </c>
      <c r="L381" s="674">
        <v>0</v>
      </c>
      <c r="M381" s="674">
        <v>0</v>
      </c>
      <c r="N381" s="673">
        <v>0</v>
      </c>
      <c r="O381" s="673">
        <v>0</v>
      </c>
      <c r="P381" s="682">
        <v>0</v>
      </c>
      <c r="Q381" s="99"/>
      <c r="R381" s="99"/>
      <c r="S381" s="142">
        <f t="shared" ref="S381:X381" si="374">C381-C380</f>
        <v>0</v>
      </c>
      <c r="T381" s="142">
        <f t="shared" si="374"/>
        <v>0</v>
      </c>
      <c r="U381" s="142">
        <f t="shared" si="374"/>
        <v>0</v>
      </c>
      <c r="V381" s="142">
        <f t="shared" si="374"/>
        <v>0</v>
      </c>
      <c r="W381" s="142">
        <f t="shared" si="374"/>
        <v>0</v>
      </c>
      <c r="X381" s="142">
        <f t="shared" si="374"/>
        <v>0</v>
      </c>
      <c r="Y381" s="143">
        <f t="shared" ref="Y381:AD381" si="375">I381-I380</f>
        <v>0</v>
      </c>
      <c r="Z381" s="142">
        <f t="shared" si="375"/>
        <v>0</v>
      </c>
      <c r="AA381" s="142">
        <f t="shared" si="375"/>
        <v>0</v>
      </c>
      <c r="AB381" s="142">
        <f t="shared" si="375"/>
        <v>0</v>
      </c>
      <c r="AC381" s="142">
        <f t="shared" si="375"/>
        <v>0</v>
      </c>
      <c r="AD381" s="143">
        <f t="shared" si="375"/>
        <v>0</v>
      </c>
    </row>
    <row r="382" spans="1:30">
      <c r="A382" s="668"/>
      <c r="B382" s="681" t="s">
        <v>776</v>
      </c>
      <c r="C382" s="673">
        <v>0</v>
      </c>
      <c r="D382" s="674">
        <v>0</v>
      </c>
      <c r="E382" s="674">
        <v>0</v>
      </c>
      <c r="F382" s="674">
        <v>0</v>
      </c>
      <c r="G382" s="674">
        <v>0</v>
      </c>
      <c r="H382" s="674">
        <v>0</v>
      </c>
      <c r="I382" s="673">
        <v>0</v>
      </c>
      <c r="J382" s="673">
        <v>0</v>
      </c>
      <c r="K382" s="674">
        <v>0</v>
      </c>
      <c r="L382" s="674">
        <v>0</v>
      </c>
      <c r="M382" s="674">
        <v>0</v>
      </c>
      <c r="N382" s="673">
        <v>0</v>
      </c>
      <c r="O382" s="673">
        <v>0</v>
      </c>
      <c r="P382" s="682">
        <v>0</v>
      </c>
      <c r="Q382" s="99"/>
      <c r="R382" s="99"/>
      <c r="Y382" s="137"/>
      <c r="AD382" s="137"/>
    </row>
    <row r="383" spans="1:30">
      <c r="A383" s="668"/>
      <c r="B383" s="681" t="s">
        <v>777</v>
      </c>
      <c r="C383" s="673">
        <v>0</v>
      </c>
      <c r="D383" s="674">
        <v>0</v>
      </c>
      <c r="E383" s="674">
        <v>0</v>
      </c>
      <c r="F383" s="674">
        <v>0</v>
      </c>
      <c r="G383" s="674">
        <v>0</v>
      </c>
      <c r="H383" s="674">
        <v>0</v>
      </c>
      <c r="I383" s="673">
        <v>0</v>
      </c>
      <c r="J383" s="673">
        <v>0</v>
      </c>
      <c r="K383" s="674">
        <v>0</v>
      </c>
      <c r="L383" s="674">
        <v>0</v>
      </c>
      <c r="M383" s="674">
        <v>0</v>
      </c>
      <c r="N383" s="673">
        <v>0</v>
      </c>
      <c r="O383" s="673">
        <v>0</v>
      </c>
      <c r="P383" s="682">
        <v>0</v>
      </c>
      <c r="Q383" s="99"/>
      <c r="R383" s="99"/>
      <c r="S383" s="142">
        <f t="shared" ref="S383:X383" si="376">C383-C382</f>
        <v>0</v>
      </c>
      <c r="T383" s="142">
        <f t="shared" si="376"/>
        <v>0</v>
      </c>
      <c r="U383" s="142">
        <f t="shared" si="376"/>
        <v>0</v>
      </c>
      <c r="V383" s="142">
        <f t="shared" si="376"/>
        <v>0</v>
      </c>
      <c r="W383" s="142">
        <f t="shared" si="376"/>
        <v>0</v>
      </c>
      <c r="X383" s="142">
        <f t="shared" si="376"/>
        <v>0</v>
      </c>
      <c r="Y383" s="143">
        <f t="shared" ref="Y383:AD383" si="377">I383-I382</f>
        <v>0</v>
      </c>
      <c r="Z383" s="142">
        <f t="shared" si="377"/>
        <v>0</v>
      </c>
      <c r="AA383" s="142">
        <f t="shared" si="377"/>
        <v>0</v>
      </c>
      <c r="AB383" s="142">
        <f t="shared" si="377"/>
        <v>0</v>
      </c>
      <c r="AC383" s="142">
        <f t="shared" si="377"/>
        <v>0</v>
      </c>
      <c r="AD383" s="143">
        <f t="shared" si="377"/>
        <v>0</v>
      </c>
    </row>
    <row r="384" spans="1:30">
      <c r="A384" s="668"/>
      <c r="B384" s="681" t="s">
        <v>778</v>
      </c>
      <c r="C384" s="673">
        <v>0</v>
      </c>
      <c r="D384" s="674">
        <v>0</v>
      </c>
      <c r="E384" s="674">
        <v>0</v>
      </c>
      <c r="F384" s="674">
        <v>0</v>
      </c>
      <c r="G384" s="674">
        <v>0</v>
      </c>
      <c r="H384" s="674">
        <v>0</v>
      </c>
      <c r="I384" s="673">
        <v>0</v>
      </c>
      <c r="J384" s="673">
        <v>0</v>
      </c>
      <c r="K384" s="674">
        <v>0</v>
      </c>
      <c r="L384" s="674">
        <v>0</v>
      </c>
      <c r="M384" s="674">
        <v>0</v>
      </c>
      <c r="N384" s="673">
        <v>0</v>
      </c>
      <c r="O384" s="673">
        <v>0</v>
      </c>
      <c r="P384" s="682">
        <v>0</v>
      </c>
      <c r="Q384" s="99"/>
      <c r="R384" s="99"/>
      <c r="Y384" s="137"/>
      <c r="AD384" s="137"/>
    </row>
    <row r="385" spans="1:30">
      <c r="A385" s="668"/>
      <c r="B385" s="681" t="s">
        <v>779</v>
      </c>
      <c r="C385" s="673">
        <v>0</v>
      </c>
      <c r="D385" s="674">
        <v>0</v>
      </c>
      <c r="E385" s="674">
        <v>0</v>
      </c>
      <c r="F385" s="674">
        <v>0</v>
      </c>
      <c r="G385" s="674">
        <v>0</v>
      </c>
      <c r="H385" s="674">
        <v>0</v>
      </c>
      <c r="I385" s="673">
        <v>0</v>
      </c>
      <c r="J385" s="673">
        <v>0</v>
      </c>
      <c r="K385" s="674">
        <v>0</v>
      </c>
      <c r="L385" s="674">
        <v>0</v>
      </c>
      <c r="M385" s="674">
        <v>0</v>
      </c>
      <c r="N385" s="673">
        <v>0</v>
      </c>
      <c r="O385" s="673">
        <v>0</v>
      </c>
      <c r="P385" s="682">
        <v>0</v>
      </c>
      <c r="Q385" s="99"/>
      <c r="R385" s="99"/>
      <c r="S385" s="142">
        <f t="shared" ref="S385:X385" si="378">C385-C384</f>
        <v>0</v>
      </c>
      <c r="T385" s="142">
        <f t="shared" si="378"/>
        <v>0</v>
      </c>
      <c r="U385" s="142">
        <f t="shared" si="378"/>
        <v>0</v>
      </c>
      <c r="V385" s="142">
        <f t="shared" si="378"/>
        <v>0</v>
      </c>
      <c r="W385" s="142">
        <f t="shared" si="378"/>
        <v>0</v>
      </c>
      <c r="X385" s="142">
        <f t="shared" si="378"/>
        <v>0</v>
      </c>
      <c r="Y385" s="143">
        <f t="shared" ref="Y385:AD385" si="379">I385-I384</f>
        <v>0</v>
      </c>
      <c r="Z385" s="142">
        <f t="shared" si="379"/>
        <v>0</v>
      </c>
      <c r="AA385" s="142">
        <f t="shared" si="379"/>
        <v>0</v>
      </c>
      <c r="AB385" s="142">
        <f t="shared" si="379"/>
        <v>0</v>
      </c>
      <c r="AC385" s="142">
        <f t="shared" si="379"/>
        <v>0</v>
      </c>
      <c r="AD385" s="143">
        <f t="shared" si="379"/>
        <v>0</v>
      </c>
    </row>
    <row r="386" spans="1:30">
      <c r="A386" s="668"/>
      <c r="B386" s="681" t="s">
        <v>780</v>
      </c>
      <c r="C386" s="673">
        <v>0</v>
      </c>
      <c r="D386" s="674">
        <v>0</v>
      </c>
      <c r="E386" s="674">
        <v>0</v>
      </c>
      <c r="F386" s="674">
        <v>0</v>
      </c>
      <c r="G386" s="674">
        <v>0</v>
      </c>
      <c r="H386" s="674">
        <v>0</v>
      </c>
      <c r="I386" s="673">
        <v>0</v>
      </c>
      <c r="J386" s="673">
        <v>0</v>
      </c>
      <c r="K386" s="674">
        <v>0</v>
      </c>
      <c r="L386" s="674">
        <v>0</v>
      </c>
      <c r="M386" s="674">
        <v>0</v>
      </c>
      <c r="N386" s="673">
        <v>0</v>
      </c>
      <c r="O386" s="673">
        <v>0</v>
      </c>
      <c r="P386" s="682">
        <v>0</v>
      </c>
      <c r="Q386" s="99"/>
      <c r="R386" s="99"/>
      <c r="Y386" s="137"/>
      <c r="AD386" s="137"/>
    </row>
    <row r="387" spans="1:30">
      <c r="A387" s="668"/>
      <c r="B387" s="681" t="s">
        <v>781</v>
      </c>
      <c r="C387" s="673">
        <v>0</v>
      </c>
      <c r="D387" s="674">
        <v>0</v>
      </c>
      <c r="E387" s="674">
        <v>0</v>
      </c>
      <c r="F387" s="674">
        <v>0</v>
      </c>
      <c r="G387" s="674">
        <v>0</v>
      </c>
      <c r="H387" s="674">
        <v>0</v>
      </c>
      <c r="I387" s="673">
        <v>0</v>
      </c>
      <c r="J387" s="673">
        <v>0</v>
      </c>
      <c r="K387" s="674">
        <v>0</v>
      </c>
      <c r="L387" s="674">
        <v>0</v>
      </c>
      <c r="M387" s="674">
        <v>0</v>
      </c>
      <c r="N387" s="673">
        <v>0</v>
      </c>
      <c r="O387" s="673">
        <v>0</v>
      </c>
      <c r="P387" s="682">
        <v>0</v>
      </c>
      <c r="Q387" s="99"/>
      <c r="R387" s="99"/>
      <c r="S387" s="142">
        <f t="shared" ref="S387:X387" si="380">C387-C386</f>
        <v>0</v>
      </c>
      <c r="T387" s="142">
        <f t="shared" si="380"/>
        <v>0</v>
      </c>
      <c r="U387" s="142">
        <f t="shared" si="380"/>
        <v>0</v>
      </c>
      <c r="V387" s="142">
        <f t="shared" si="380"/>
        <v>0</v>
      </c>
      <c r="W387" s="142">
        <f t="shared" si="380"/>
        <v>0</v>
      </c>
      <c r="X387" s="142">
        <f t="shared" si="380"/>
        <v>0</v>
      </c>
      <c r="Y387" s="143">
        <f t="shared" ref="Y387:AD387" si="381">I387-I386</f>
        <v>0</v>
      </c>
      <c r="Z387" s="142">
        <f t="shared" si="381"/>
        <v>0</v>
      </c>
      <c r="AA387" s="142">
        <f t="shared" si="381"/>
        <v>0</v>
      </c>
      <c r="AB387" s="142">
        <f t="shared" si="381"/>
        <v>0</v>
      </c>
      <c r="AC387" s="142">
        <f t="shared" si="381"/>
        <v>0</v>
      </c>
      <c r="AD387" s="143">
        <f t="shared" si="381"/>
        <v>0</v>
      </c>
    </row>
    <row r="388" spans="1:30">
      <c r="A388" s="668"/>
      <c r="B388" s="681" t="s">
        <v>782</v>
      </c>
      <c r="C388" s="673">
        <v>0</v>
      </c>
      <c r="D388" s="674">
        <v>0</v>
      </c>
      <c r="E388" s="674">
        <v>0</v>
      </c>
      <c r="F388" s="674">
        <v>0</v>
      </c>
      <c r="G388" s="674">
        <v>0</v>
      </c>
      <c r="H388" s="674">
        <v>0</v>
      </c>
      <c r="I388" s="673">
        <v>0</v>
      </c>
      <c r="J388" s="673">
        <v>0</v>
      </c>
      <c r="K388" s="674">
        <v>0</v>
      </c>
      <c r="L388" s="674">
        <v>0</v>
      </c>
      <c r="M388" s="674">
        <v>0</v>
      </c>
      <c r="N388" s="673">
        <v>0</v>
      </c>
      <c r="O388" s="673">
        <v>0</v>
      </c>
      <c r="P388" s="682">
        <v>0</v>
      </c>
      <c r="Q388" s="99"/>
      <c r="R388" s="99"/>
      <c r="Y388" s="137"/>
      <c r="AD388" s="137"/>
    </row>
    <row r="389" spans="1:30" ht="13.5" thickBot="1">
      <c r="A389" s="668"/>
      <c r="B389" s="681" t="s">
        <v>783</v>
      </c>
      <c r="C389" s="673">
        <v>0</v>
      </c>
      <c r="D389" s="674">
        <v>0</v>
      </c>
      <c r="E389" s="674">
        <v>0</v>
      </c>
      <c r="F389" s="674">
        <v>0</v>
      </c>
      <c r="G389" s="674">
        <v>0</v>
      </c>
      <c r="H389" s="674">
        <v>0</v>
      </c>
      <c r="I389" s="673">
        <v>0</v>
      </c>
      <c r="J389" s="673">
        <v>0</v>
      </c>
      <c r="K389" s="674">
        <v>0</v>
      </c>
      <c r="L389" s="674">
        <v>0</v>
      </c>
      <c r="M389" s="674">
        <v>0</v>
      </c>
      <c r="N389" s="673">
        <v>0</v>
      </c>
      <c r="O389" s="673">
        <v>0</v>
      </c>
      <c r="P389" s="682">
        <v>0</v>
      </c>
      <c r="Q389" s="99"/>
      <c r="R389" s="99"/>
      <c r="S389" s="111">
        <f t="shared" ref="S389:X389" si="382">C389-C388</f>
        <v>0</v>
      </c>
      <c r="T389" s="111">
        <f t="shared" si="382"/>
        <v>0</v>
      </c>
      <c r="U389" s="111">
        <f t="shared" si="382"/>
        <v>0</v>
      </c>
      <c r="V389" s="111">
        <f t="shared" si="382"/>
        <v>0</v>
      </c>
      <c r="W389" s="111">
        <f t="shared" si="382"/>
        <v>0</v>
      </c>
      <c r="X389" s="111">
        <f t="shared" si="382"/>
        <v>0</v>
      </c>
      <c r="Y389" s="168">
        <f t="shared" ref="Y389:AD389" si="383">I389-I388</f>
        <v>0</v>
      </c>
      <c r="Z389" s="111">
        <f t="shared" si="383"/>
        <v>0</v>
      </c>
      <c r="AA389" s="111">
        <f t="shared" si="383"/>
        <v>0</v>
      </c>
      <c r="AB389" s="111">
        <f t="shared" si="383"/>
        <v>0</v>
      </c>
      <c r="AC389" s="111">
        <f t="shared" si="383"/>
        <v>0</v>
      </c>
      <c r="AD389" s="168">
        <f t="shared" si="383"/>
        <v>0</v>
      </c>
    </row>
    <row r="390" spans="1:30">
      <c r="A390" s="661" t="s">
        <v>562</v>
      </c>
      <c r="B390" s="660" t="s">
        <v>752</v>
      </c>
      <c r="C390" s="657">
        <v>0</v>
      </c>
      <c r="D390" s="658">
        <v>0</v>
      </c>
      <c r="E390" s="658">
        <v>0</v>
      </c>
      <c r="F390" s="658">
        <v>0</v>
      </c>
      <c r="G390" s="658">
        <v>0</v>
      </c>
      <c r="H390" s="658">
        <v>0</v>
      </c>
      <c r="I390" s="657">
        <v>0</v>
      </c>
      <c r="J390" s="657">
        <v>0</v>
      </c>
      <c r="K390" s="658">
        <v>0</v>
      </c>
      <c r="L390" s="658">
        <v>0</v>
      </c>
      <c r="M390" s="658">
        <v>0</v>
      </c>
      <c r="N390" s="657">
        <v>0</v>
      </c>
      <c r="O390" s="657">
        <v>0</v>
      </c>
      <c r="P390" s="659">
        <v>0</v>
      </c>
      <c r="Q390" s="99"/>
      <c r="R390" s="99"/>
      <c r="S390" s="136" t="s">
        <v>1038</v>
      </c>
      <c r="Y390" s="137"/>
      <c r="AD390" s="137"/>
    </row>
    <row r="391" spans="1:30">
      <c r="A391" s="668"/>
      <c r="B391" s="681" t="s">
        <v>753</v>
      </c>
      <c r="C391" s="673">
        <v>0</v>
      </c>
      <c r="D391" s="674">
        <v>0</v>
      </c>
      <c r="E391" s="674">
        <v>0</v>
      </c>
      <c r="F391" s="674">
        <v>0</v>
      </c>
      <c r="G391" s="674">
        <v>0</v>
      </c>
      <c r="H391" s="674">
        <v>0</v>
      </c>
      <c r="I391" s="673">
        <v>0</v>
      </c>
      <c r="J391" s="673">
        <v>0</v>
      </c>
      <c r="K391" s="674">
        <v>0</v>
      </c>
      <c r="L391" s="674">
        <v>0</v>
      </c>
      <c r="M391" s="674">
        <v>0</v>
      </c>
      <c r="N391" s="673">
        <v>0</v>
      </c>
      <c r="O391" s="673">
        <v>0</v>
      </c>
      <c r="P391" s="682">
        <v>0</v>
      </c>
      <c r="Q391" s="99"/>
      <c r="R391" s="99"/>
      <c r="S391" s="142">
        <f t="shared" ref="S391:X391" si="384">C391-C390</f>
        <v>0</v>
      </c>
      <c r="T391" s="142">
        <f t="shared" si="384"/>
        <v>0</v>
      </c>
      <c r="U391" s="142">
        <f t="shared" si="384"/>
        <v>0</v>
      </c>
      <c r="V391" s="142">
        <f t="shared" si="384"/>
        <v>0</v>
      </c>
      <c r="W391" s="142">
        <f t="shared" si="384"/>
        <v>0</v>
      </c>
      <c r="X391" s="142">
        <f t="shared" si="384"/>
        <v>0</v>
      </c>
      <c r="Y391" s="143">
        <f t="shared" ref="Y391:AD391" si="385">I391-I390</f>
        <v>0</v>
      </c>
      <c r="Z391" s="142">
        <f t="shared" si="385"/>
        <v>0</v>
      </c>
      <c r="AA391" s="142">
        <f t="shared" si="385"/>
        <v>0</v>
      </c>
      <c r="AB391" s="142">
        <f t="shared" si="385"/>
        <v>0</v>
      </c>
      <c r="AC391" s="142">
        <f t="shared" si="385"/>
        <v>0</v>
      </c>
      <c r="AD391" s="143">
        <f t="shared" si="385"/>
        <v>0</v>
      </c>
    </row>
    <row r="392" spans="1:30">
      <c r="A392" s="668"/>
      <c r="B392" s="681" t="s">
        <v>754</v>
      </c>
      <c r="C392" s="673">
        <v>0</v>
      </c>
      <c r="D392" s="674">
        <v>0</v>
      </c>
      <c r="E392" s="674">
        <v>0</v>
      </c>
      <c r="F392" s="674">
        <v>0</v>
      </c>
      <c r="G392" s="674">
        <v>0</v>
      </c>
      <c r="H392" s="674">
        <v>0</v>
      </c>
      <c r="I392" s="673">
        <v>0</v>
      </c>
      <c r="J392" s="673">
        <v>0</v>
      </c>
      <c r="K392" s="674">
        <v>0</v>
      </c>
      <c r="L392" s="674">
        <v>0</v>
      </c>
      <c r="M392" s="674">
        <v>0</v>
      </c>
      <c r="N392" s="673">
        <v>0</v>
      </c>
      <c r="O392" s="673">
        <v>0</v>
      </c>
      <c r="P392" s="682">
        <v>0</v>
      </c>
      <c r="Q392" s="99"/>
      <c r="R392" s="99"/>
      <c r="Y392" s="137"/>
      <c r="AD392" s="137"/>
    </row>
    <row r="393" spans="1:30">
      <c r="A393" s="668"/>
      <c r="B393" s="681" t="s">
        <v>755</v>
      </c>
      <c r="C393" s="673">
        <v>0</v>
      </c>
      <c r="D393" s="674">
        <v>0</v>
      </c>
      <c r="E393" s="674">
        <v>0</v>
      </c>
      <c r="F393" s="674">
        <v>0</v>
      </c>
      <c r="G393" s="674">
        <v>0</v>
      </c>
      <c r="H393" s="674">
        <v>0</v>
      </c>
      <c r="I393" s="673">
        <v>0</v>
      </c>
      <c r="J393" s="673">
        <v>0</v>
      </c>
      <c r="K393" s="674">
        <v>0</v>
      </c>
      <c r="L393" s="674">
        <v>0</v>
      </c>
      <c r="M393" s="674">
        <v>0</v>
      </c>
      <c r="N393" s="673">
        <v>0</v>
      </c>
      <c r="O393" s="673">
        <v>0</v>
      </c>
      <c r="P393" s="682">
        <v>0</v>
      </c>
      <c r="Q393" s="99"/>
      <c r="R393" s="99"/>
      <c r="S393" s="142">
        <f t="shared" ref="S393:X393" si="386">C393-C392</f>
        <v>0</v>
      </c>
      <c r="T393" s="142">
        <f t="shared" si="386"/>
        <v>0</v>
      </c>
      <c r="U393" s="142">
        <f t="shared" si="386"/>
        <v>0</v>
      </c>
      <c r="V393" s="142">
        <f t="shared" si="386"/>
        <v>0</v>
      </c>
      <c r="W393" s="142">
        <f t="shared" si="386"/>
        <v>0</v>
      </c>
      <c r="X393" s="142">
        <f t="shared" si="386"/>
        <v>0</v>
      </c>
      <c r="Y393" s="143">
        <f t="shared" ref="Y393:AD393" si="387">I393-I392</f>
        <v>0</v>
      </c>
      <c r="Z393" s="142">
        <f t="shared" si="387"/>
        <v>0</v>
      </c>
      <c r="AA393" s="142">
        <f t="shared" si="387"/>
        <v>0</v>
      </c>
      <c r="AB393" s="142">
        <f t="shared" si="387"/>
        <v>0</v>
      </c>
      <c r="AC393" s="142">
        <f t="shared" si="387"/>
        <v>0</v>
      </c>
      <c r="AD393" s="143">
        <f t="shared" si="387"/>
        <v>0</v>
      </c>
    </row>
    <row r="394" spans="1:30">
      <c r="A394" s="668"/>
      <c r="B394" s="681" t="s">
        <v>756</v>
      </c>
      <c r="C394" s="673">
        <v>0</v>
      </c>
      <c r="D394" s="674">
        <v>0</v>
      </c>
      <c r="E394" s="674">
        <v>0</v>
      </c>
      <c r="F394" s="674">
        <v>0</v>
      </c>
      <c r="G394" s="674">
        <v>0</v>
      </c>
      <c r="H394" s="674">
        <v>0</v>
      </c>
      <c r="I394" s="673">
        <v>0</v>
      </c>
      <c r="J394" s="673">
        <v>0</v>
      </c>
      <c r="K394" s="674">
        <v>0</v>
      </c>
      <c r="L394" s="674">
        <v>0</v>
      </c>
      <c r="M394" s="674">
        <v>0</v>
      </c>
      <c r="N394" s="673">
        <v>0</v>
      </c>
      <c r="O394" s="673">
        <v>0</v>
      </c>
      <c r="P394" s="682">
        <v>0</v>
      </c>
      <c r="Q394" s="99"/>
      <c r="R394" s="99"/>
      <c r="Y394" s="137"/>
      <c r="AD394" s="137"/>
    </row>
    <row r="395" spans="1:30">
      <c r="A395" s="668"/>
      <c r="B395" s="681" t="s">
        <v>757</v>
      </c>
      <c r="C395" s="673">
        <v>0</v>
      </c>
      <c r="D395" s="674">
        <v>0</v>
      </c>
      <c r="E395" s="674">
        <v>0</v>
      </c>
      <c r="F395" s="674">
        <v>0</v>
      </c>
      <c r="G395" s="674">
        <v>0</v>
      </c>
      <c r="H395" s="674">
        <v>0</v>
      </c>
      <c r="I395" s="673">
        <v>0</v>
      </c>
      <c r="J395" s="673">
        <v>0</v>
      </c>
      <c r="K395" s="674">
        <v>0</v>
      </c>
      <c r="L395" s="674">
        <v>0</v>
      </c>
      <c r="M395" s="674">
        <v>0</v>
      </c>
      <c r="N395" s="673">
        <v>0</v>
      </c>
      <c r="O395" s="673">
        <v>0</v>
      </c>
      <c r="P395" s="682">
        <v>0</v>
      </c>
      <c r="Q395" s="99"/>
      <c r="R395" s="99"/>
      <c r="S395" s="142">
        <f t="shared" ref="S395:X395" si="388">C395-C394</f>
        <v>0</v>
      </c>
      <c r="T395" s="142">
        <f t="shared" si="388"/>
        <v>0</v>
      </c>
      <c r="U395" s="142">
        <f t="shared" si="388"/>
        <v>0</v>
      </c>
      <c r="V395" s="142">
        <f t="shared" si="388"/>
        <v>0</v>
      </c>
      <c r="W395" s="142">
        <f t="shared" si="388"/>
        <v>0</v>
      </c>
      <c r="X395" s="142">
        <f t="shared" si="388"/>
        <v>0</v>
      </c>
      <c r="Y395" s="143">
        <f t="shared" ref="Y395:AD395" si="389">I395-I394</f>
        <v>0</v>
      </c>
      <c r="Z395" s="142">
        <f t="shared" si="389"/>
        <v>0</v>
      </c>
      <c r="AA395" s="142">
        <f t="shared" si="389"/>
        <v>0</v>
      </c>
      <c r="AB395" s="142">
        <f t="shared" si="389"/>
        <v>0</v>
      </c>
      <c r="AC395" s="142">
        <f t="shared" si="389"/>
        <v>0</v>
      </c>
      <c r="AD395" s="143">
        <f t="shared" si="389"/>
        <v>0</v>
      </c>
    </row>
    <row r="396" spans="1:30">
      <c r="A396" s="668"/>
      <c r="B396" s="681" t="s">
        <v>758</v>
      </c>
      <c r="C396" s="673">
        <v>0</v>
      </c>
      <c r="D396" s="674">
        <v>0</v>
      </c>
      <c r="E396" s="674">
        <v>0</v>
      </c>
      <c r="F396" s="674">
        <v>0</v>
      </c>
      <c r="G396" s="674">
        <v>0</v>
      </c>
      <c r="H396" s="674">
        <v>0</v>
      </c>
      <c r="I396" s="673">
        <v>0</v>
      </c>
      <c r="J396" s="673">
        <v>0</v>
      </c>
      <c r="K396" s="674">
        <v>0</v>
      </c>
      <c r="L396" s="674">
        <v>0</v>
      </c>
      <c r="M396" s="674">
        <v>0</v>
      </c>
      <c r="N396" s="673">
        <v>0</v>
      </c>
      <c r="O396" s="673">
        <v>0</v>
      </c>
      <c r="P396" s="682">
        <v>0</v>
      </c>
      <c r="Q396" s="99"/>
      <c r="R396" s="99"/>
      <c r="Y396" s="137"/>
      <c r="AD396" s="137"/>
    </row>
    <row r="397" spans="1:30">
      <c r="A397" s="668"/>
      <c r="B397" s="681" t="s">
        <v>759</v>
      </c>
      <c r="C397" s="673">
        <v>0</v>
      </c>
      <c r="D397" s="674">
        <v>0</v>
      </c>
      <c r="E397" s="674">
        <v>0</v>
      </c>
      <c r="F397" s="674">
        <v>0</v>
      </c>
      <c r="G397" s="674">
        <v>0</v>
      </c>
      <c r="H397" s="674">
        <v>0</v>
      </c>
      <c r="I397" s="673">
        <v>0</v>
      </c>
      <c r="J397" s="673">
        <v>0</v>
      </c>
      <c r="K397" s="674">
        <v>0</v>
      </c>
      <c r="L397" s="674">
        <v>0</v>
      </c>
      <c r="M397" s="674">
        <v>0</v>
      </c>
      <c r="N397" s="673">
        <v>0</v>
      </c>
      <c r="O397" s="673">
        <v>0</v>
      </c>
      <c r="P397" s="682">
        <v>0</v>
      </c>
      <c r="Q397" s="99"/>
      <c r="R397" s="99"/>
      <c r="S397" s="142">
        <f t="shared" ref="S397:X397" si="390">C397-C396</f>
        <v>0</v>
      </c>
      <c r="T397" s="142">
        <f t="shared" si="390"/>
        <v>0</v>
      </c>
      <c r="U397" s="142">
        <f t="shared" si="390"/>
        <v>0</v>
      </c>
      <c r="V397" s="142">
        <f t="shared" si="390"/>
        <v>0</v>
      </c>
      <c r="W397" s="142">
        <f t="shared" si="390"/>
        <v>0</v>
      </c>
      <c r="X397" s="142">
        <f t="shared" si="390"/>
        <v>0</v>
      </c>
      <c r="Y397" s="143">
        <f t="shared" ref="Y397:AD397" si="391">I397-I396</f>
        <v>0</v>
      </c>
      <c r="Z397" s="142">
        <f t="shared" si="391"/>
        <v>0</v>
      </c>
      <c r="AA397" s="142">
        <f t="shared" si="391"/>
        <v>0</v>
      </c>
      <c r="AB397" s="142">
        <f t="shared" si="391"/>
        <v>0</v>
      </c>
      <c r="AC397" s="142">
        <f t="shared" si="391"/>
        <v>0</v>
      </c>
      <c r="AD397" s="143">
        <f t="shared" si="391"/>
        <v>0</v>
      </c>
    </row>
    <row r="398" spans="1:30">
      <c r="A398" s="668"/>
      <c r="B398" s="681" t="s">
        <v>760</v>
      </c>
      <c r="C398" s="673">
        <v>0</v>
      </c>
      <c r="D398" s="674">
        <v>0</v>
      </c>
      <c r="E398" s="674">
        <v>0</v>
      </c>
      <c r="F398" s="674">
        <v>0</v>
      </c>
      <c r="G398" s="674">
        <v>0</v>
      </c>
      <c r="H398" s="674">
        <v>0</v>
      </c>
      <c r="I398" s="673">
        <v>0</v>
      </c>
      <c r="J398" s="673">
        <v>0</v>
      </c>
      <c r="K398" s="674">
        <v>0</v>
      </c>
      <c r="L398" s="674">
        <v>0</v>
      </c>
      <c r="M398" s="674">
        <v>0</v>
      </c>
      <c r="N398" s="673">
        <v>0</v>
      </c>
      <c r="O398" s="673">
        <v>0</v>
      </c>
      <c r="P398" s="682">
        <v>0</v>
      </c>
      <c r="Q398" s="99"/>
      <c r="R398" s="99"/>
      <c r="Y398" s="137"/>
      <c r="AD398" s="137"/>
    </row>
    <row r="399" spans="1:30">
      <c r="A399" s="668"/>
      <c r="B399" s="681" t="s">
        <v>761</v>
      </c>
      <c r="C399" s="673">
        <v>0</v>
      </c>
      <c r="D399" s="674">
        <v>0</v>
      </c>
      <c r="E399" s="674">
        <v>0</v>
      </c>
      <c r="F399" s="674">
        <v>0</v>
      </c>
      <c r="G399" s="674">
        <v>0</v>
      </c>
      <c r="H399" s="674">
        <v>0</v>
      </c>
      <c r="I399" s="673">
        <v>0</v>
      </c>
      <c r="J399" s="673">
        <v>0</v>
      </c>
      <c r="K399" s="674">
        <v>0</v>
      </c>
      <c r="L399" s="674">
        <v>0</v>
      </c>
      <c r="M399" s="674">
        <v>0</v>
      </c>
      <c r="N399" s="673">
        <v>0</v>
      </c>
      <c r="O399" s="673">
        <v>0</v>
      </c>
      <c r="P399" s="682">
        <v>0</v>
      </c>
      <c r="Q399" s="99"/>
      <c r="R399" s="99"/>
      <c r="S399" s="142">
        <f t="shared" ref="S399:X399" si="392">C399-C398</f>
        <v>0</v>
      </c>
      <c r="T399" s="142">
        <f t="shared" si="392"/>
        <v>0</v>
      </c>
      <c r="U399" s="142">
        <f t="shared" si="392"/>
        <v>0</v>
      </c>
      <c r="V399" s="142">
        <f t="shared" si="392"/>
        <v>0</v>
      </c>
      <c r="W399" s="142">
        <f t="shared" si="392"/>
        <v>0</v>
      </c>
      <c r="X399" s="142">
        <f t="shared" si="392"/>
        <v>0</v>
      </c>
      <c r="Y399" s="143">
        <f t="shared" ref="Y399:AD399" si="393">I399-I398</f>
        <v>0</v>
      </c>
      <c r="Z399" s="142">
        <f t="shared" si="393"/>
        <v>0</v>
      </c>
      <c r="AA399" s="142">
        <f t="shared" si="393"/>
        <v>0</v>
      </c>
      <c r="AB399" s="142">
        <f t="shared" si="393"/>
        <v>0</v>
      </c>
      <c r="AC399" s="142">
        <f t="shared" si="393"/>
        <v>0</v>
      </c>
      <c r="AD399" s="143">
        <f t="shared" si="393"/>
        <v>0</v>
      </c>
    </row>
    <row r="400" spans="1:30">
      <c r="A400" s="668"/>
      <c r="B400" s="681" t="s">
        <v>762</v>
      </c>
      <c r="C400" s="673">
        <v>0</v>
      </c>
      <c r="D400" s="674">
        <v>0</v>
      </c>
      <c r="E400" s="674">
        <v>0</v>
      </c>
      <c r="F400" s="674">
        <v>0</v>
      </c>
      <c r="G400" s="674">
        <v>0</v>
      </c>
      <c r="H400" s="674">
        <v>0</v>
      </c>
      <c r="I400" s="673">
        <v>0</v>
      </c>
      <c r="J400" s="673">
        <v>0</v>
      </c>
      <c r="K400" s="674">
        <v>0</v>
      </c>
      <c r="L400" s="674">
        <v>0</v>
      </c>
      <c r="M400" s="674">
        <v>0</v>
      </c>
      <c r="N400" s="673">
        <v>0</v>
      </c>
      <c r="O400" s="673">
        <v>0</v>
      </c>
      <c r="P400" s="682">
        <v>0</v>
      </c>
      <c r="Q400" s="99"/>
      <c r="R400" s="99"/>
      <c r="Y400" s="137"/>
      <c r="AD400" s="137"/>
    </row>
    <row r="401" spans="1:30">
      <c r="A401" s="668"/>
      <c r="B401" s="681" t="s">
        <v>763</v>
      </c>
      <c r="C401" s="673">
        <v>0</v>
      </c>
      <c r="D401" s="674">
        <v>0</v>
      </c>
      <c r="E401" s="674">
        <v>0</v>
      </c>
      <c r="F401" s="674">
        <v>0</v>
      </c>
      <c r="G401" s="674">
        <v>0</v>
      </c>
      <c r="H401" s="674">
        <v>0</v>
      </c>
      <c r="I401" s="673">
        <v>0</v>
      </c>
      <c r="J401" s="673">
        <v>0</v>
      </c>
      <c r="K401" s="674">
        <v>0</v>
      </c>
      <c r="L401" s="674">
        <v>0</v>
      </c>
      <c r="M401" s="674">
        <v>0</v>
      </c>
      <c r="N401" s="673">
        <v>0</v>
      </c>
      <c r="O401" s="673">
        <v>0</v>
      </c>
      <c r="P401" s="682">
        <v>0</v>
      </c>
      <c r="Q401" s="99"/>
      <c r="R401" s="99"/>
      <c r="S401" s="142">
        <f t="shared" ref="S401:X401" si="394">C401-C400</f>
        <v>0</v>
      </c>
      <c r="T401" s="142">
        <f t="shared" si="394"/>
        <v>0</v>
      </c>
      <c r="U401" s="142">
        <f t="shared" si="394"/>
        <v>0</v>
      </c>
      <c r="V401" s="142">
        <f t="shared" si="394"/>
        <v>0</v>
      </c>
      <c r="W401" s="142">
        <f t="shared" si="394"/>
        <v>0</v>
      </c>
      <c r="X401" s="142">
        <f t="shared" si="394"/>
        <v>0</v>
      </c>
      <c r="Y401" s="143">
        <f t="shared" ref="Y401:AD401" si="395">I401-I400</f>
        <v>0</v>
      </c>
      <c r="Z401" s="142">
        <f t="shared" si="395"/>
        <v>0</v>
      </c>
      <c r="AA401" s="142">
        <f t="shared" si="395"/>
        <v>0</v>
      </c>
      <c r="AB401" s="142">
        <f t="shared" si="395"/>
        <v>0</v>
      </c>
      <c r="AC401" s="142">
        <f t="shared" si="395"/>
        <v>0</v>
      </c>
      <c r="AD401" s="143">
        <f t="shared" si="395"/>
        <v>0</v>
      </c>
    </row>
    <row r="402" spans="1:30">
      <c r="A402" s="668"/>
      <c r="B402" s="681" t="s">
        <v>764</v>
      </c>
      <c r="C402" s="673">
        <v>0</v>
      </c>
      <c r="D402" s="674">
        <v>0</v>
      </c>
      <c r="E402" s="674">
        <v>0</v>
      </c>
      <c r="F402" s="674">
        <v>0</v>
      </c>
      <c r="G402" s="674">
        <v>0</v>
      </c>
      <c r="H402" s="674">
        <v>0</v>
      </c>
      <c r="I402" s="673">
        <v>0</v>
      </c>
      <c r="J402" s="673">
        <v>0</v>
      </c>
      <c r="K402" s="674">
        <v>0</v>
      </c>
      <c r="L402" s="674">
        <v>0</v>
      </c>
      <c r="M402" s="674">
        <v>0</v>
      </c>
      <c r="N402" s="673">
        <v>0</v>
      </c>
      <c r="O402" s="673">
        <v>0</v>
      </c>
      <c r="P402" s="682">
        <v>0</v>
      </c>
      <c r="Q402" s="99"/>
      <c r="R402" s="99"/>
      <c r="Y402" s="137"/>
      <c r="AD402" s="137"/>
    </row>
    <row r="403" spans="1:30">
      <c r="A403" s="668"/>
      <c r="B403" s="681" t="s">
        <v>765</v>
      </c>
      <c r="C403" s="673">
        <v>0</v>
      </c>
      <c r="D403" s="674">
        <v>0</v>
      </c>
      <c r="E403" s="674">
        <v>0</v>
      </c>
      <c r="F403" s="674">
        <v>0</v>
      </c>
      <c r="G403" s="674">
        <v>0</v>
      </c>
      <c r="H403" s="674">
        <v>0</v>
      </c>
      <c r="I403" s="673">
        <v>0</v>
      </c>
      <c r="J403" s="673">
        <v>0</v>
      </c>
      <c r="K403" s="674">
        <v>0</v>
      </c>
      <c r="L403" s="674">
        <v>0</v>
      </c>
      <c r="M403" s="674">
        <v>0</v>
      </c>
      <c r="N403" s="673">
        <v>0</v>
      </c>
      <c r="O403" s="673">
        <v>0</v>
      </c>
      <c r="P403" s="682">
        <v>0</v>
      </c>
      <c r="Q403" s="99"/>
      <c r="R403" s="99"/>
      <c r="S403" s="142">
        <f t="shared" ref="S403:X403" si="396">C403-C402</f>
        <v>0</v>
      </c>
      <c r="T403" s="142">
        <f t="shared" si="396"/>
        <v>0</v>
      </c>
      <c r="U403" s="142">
        <f t="shared" si="396"/>
        <v>0</v>
      </c>
      <c r="V403" s="142">
        <f t="shared" si="396"/>
        <v>0</v>
      </c>
      <c r="W403" s="142">
        <f t="shared" si="396"/>
        <v>0</v>
      </c>
      <c r="X403" s="142">
        <f t="shared" si="396"/>
        <v>0</v>
      </c>
      <c r="Y403" s="143">
        <f t="shared" ref="Y403:AD403" si="397">I403-I402</f>
        <v>0</v>
      </c>
      <c r="Z403" s="142">
        <f t="shared" si="397"/>
        <v>0</v>
      </c>
      <c r="AA403" s="142">
        <f t="shared" si="397"/>
        <v>0</v>
      </c>
      <c r="AB403" s="142">
        <f t="shared" si="397"/>
        <v>0</v>
      </c>
      <c r="AC403" s="142">
        <f t="shared" si="397"/>
        <v>0</v>
      </c>
      <c r="AD403" s="143">
        <f t="shared" si="397"/>
        <v>0</v>
      </c>
    </row>
    <row r="404" spans="1:30">
      <c r="A404" s="668"/>
      <c r="B404" s="681" t="s">
        <v>766</v>
      </c>
      <c r="C404" s="673">
        <v>0</v>
      </c>
      <c r="D404" s="674">
        <v>0</v>
      </c>
      <c r="E404" s="674">
        <v>0</v>
      </c>
      <c r="F404" s="674">
        <v>0</v>
      </c>
      <c r="G404" s="674">
        <v>0</v>
      </c>
      <c r="H404" s="674">
        <v>0</v>
      </c>
      <c r="I404" s="673">
        <v>0</v>
      </c>
      <c r="J404" s="673">
        <v>0</v>
      </c>
      <c r="K404" s="674">
        <v>0</v>
      </c>
      <c r="L404" s="674">
        <v>0</v>
      </c>
      <c r="M404" s="674">
        <v>0</v>
      </c>
      <c r="N404" s="673">
        <v>0</v>
      </c>
      <c r="O404" s="673">
        <v>0</v>
      </c>
      <c r="P404" s="682">
        <v>0</v>
      </c>
      <c r="Q404" s="99"/>
      <c r="R404" s="99"/>
      <c r="Y404" s="137"/>
      <c r="AD404" s="137"/>
    </row>
    <row r="405" spans="1:30">
      <c r="A405" s="668"/>
      <c r="B405" s="681" t="s">
        <v>767</v>
      </c>
      <c r="C405" s="673">
        <v>0</v>
      </c>
      <c r="D405" s="674">
        <v>0</v>
      </c>
      <c r="E405" s="674">
        <v>0</v>
      </c>
      <c r="F405" s="674">
        <v>0</v>
      </c>
      <c r="G405" s="674">
        <v>0</v>
      </c>
      <c r="H405" s="674">
        <v>0</v>
      </c>
      <c r="I405" s="673">
        <v>0</v>
      </c>
      <c r="J405" s="673">
        <v>0</v>
      </c>
      <c r="K405" s="674">
        <v>0</v>
      </c>
      <c r="L405" s="674">
        <v>0</v>
      </c>
      <c r="M405" s="674">
        <v>0</v>
      </c>
      <c r="N405" s="673">
        <v>0</v>
      </c>
      <c r="O405" s="673">
        <v>0</v>
      </c>
      <c r="P405" s="682">
        <v>0</v>
      </c>
      <c r="Q405" s="99"/>
      <c r="R405" s="99"/>
      <c r="S405" s="142">
        <f t="shared" ref="S405:X405" si="398">C405-C404</f>
        <v>0</v>
      </c>
      <c r="T405" s="142">
        <f t="shared" si="398"/>
        <v>0</v>
      </c>
      <c r="U405" s="142">
        <f t="shared" si="398"/>
        <v>0</v>
      </c>
      <c r="V405" s="142">
        <f t="shared" si="398"/>
        <v>0</v>
      </c>
      <c r="W405" s="142">
        <f t="shared" si="398"/>
        <v>0</v>
      </c>
      <c r="X405" s="142">
        <f t="shared" si="398"/>
        <v>0</v>
      </c>
      <c r="Y405" s="143">
        <f t="shared" ref="Y405:AD405" si="399">I405-I404</f>
        <v>0</v>
      </c>
      <c r="Z405" s="142">
        <f t="shared" si="399"/>
        <v>0</v>
      </c>
      <c r="AA405" s="142">
        <f t="shared" si="399"/>
        <v>0</v>
      </c>
      <c r="AB405" s="142">
        <f t="shared" si="399"/>
        <v>0</v>
      </c>
      <c r="AC405" s="142">
        <f t="shared" si="399"/>
        <v>0</v>
      </c>
      <c r="AD405" s="143">
        <f t="shared" si="399"/>
        <v>0</v>
      </c>
    </row>
    <row r="406" spans="1:30">
      <c r="A406" s="668"/>
      <c r="B406" s="681" t="s">
        <v>768</v>
      </c>
      <c r="C406" s="673">
        <v>0</v>
      </c>
      <c r="D406" s="674">
        <v>0</v>
      </c>
      <c r="E406" s="674">
        <v>0</v>
      </c>
      <c r="F406" s="674">
        <v>0</v>
      </c>
      <c r="G406" s="674">
        <v>0</v>
      </c>
      <c r="H406" s="674">
        <v>0</v>
      </c>
      <c r="I406" s="673">
        <v>0</v>
      </c>
      <c r="J406" s="673">
        <v>0</v>
      </c>
      <c r="K406" s="674">
        <v>0</v>
      </c>
      <c r="L406" s="674">
        <v>0</v>
      </c>
      <c r="M406" s="674">
        <v>0</v>
      </c>
      <c r="N406" s="673">
        <v>0</v>
      </c>
      <c r="O406" s="673">
        <v>0</v>
      </c>
      <c r="P406" s="682">
        <v>0</v>
      </c>
      <c r="Q406" s="99"/>
      <c r="R406" s="99"/>
      <c r="Y406" s="137"/>
      <c r="AD406" s="137"/>
    </row>
    <row r="407" spans="1:30">
      <c r="A407" s="668"/>
      <c r="B407" s="681" t="s">
        <v>769</v>
      </c>
      <c r="C407" s="673">
        <v>0</v>
      </c>
      <c r="D407" s="674">
        <v>0</v>
      </c>
      <c r="E407" s="674">
        <v>0</v>
      </c>
      <c r="F407" s="674">
        <v>0</v>
      </c>
      <c r="G407" s="674">
        <v>0</v>
      </c>
      <c r="H407" s="674">
        <v>0</v>
      </c>
      <c r="I407" s="673">
        <v>0</v>
      </c>
      <c r="J407" s="673">
        <v>0</v>
      </c>
      <c r="K407" s="674">
        <v>0</v>
      </c>
      <c r="L407" s="674">
        <v>0</v>
      </c>
      <c r="M407" s="674">
        <v>0</v>
      </c>
      <c r="N407" s="673">
        <v>0</v>
      </c>
      <c r="O407" s="673">
        <v>0</v>
      </c>
      <c r="P407" s="682">
        <v>0</v>
      </c>
      <c r="Q407" s="99"/>
      <c r="R407" s="99"/>
      <c r="S407" s="142">
        <f t="shared" ref="S407:X407" si="400">C407-C406</f>
        <v>0</v>
      </c>
      <c r="T407" s="142">
        <f t="shared" si="400"/>
        <v>0</v>
      </c>
      <c r="U407" s="142">
        <f t="shared" si="400"/>
        <v>0</v>
      </c>
      <c r="V407" s="142">
        <f t="shared" si="400"/>
        <v>0</v>
      </c>
      <c r="W407" s="142">
        <f t="shared" si="400"/>
        <v>0</v>
      </c>
      <c r="X407" s="142">
        <f t="shared" si="400"/>
        <v>0</v>
      </c>
      <c r="Y407" s="143">
        <f t="shared" ref="Y407:AD407" si="401">I407-I406</f>
        <v>0</v>
      </c>
      <c r="Z407" s="142">
        <f t="shared" si="401"/>
        <v>0</v>
      </c>
      <c r="AA407" s="142">
        <f t="shared" si="401"/>
        <v>0</v>
      </c>
      <c r="AB407" s="142">
        <f t="shared" si="401"/>
        <v>0</v>
      </c>
      <c r="AC407" s="142">
        <f t="shared" si="401"/>
        <v>0</v>
      </c>
      <c r="AD407" s="143">
        <f t="shared" si="401"/>
        <v>0</v>
      </c>
    </row>
    <row r="408" spans="1:30">
      <c r="A408" s="668"/>
      <c r="B408" s="681" t="s">
        <v>770</v>
      </c>
      <c r="C408" s="673">
        <v>0</v>
      </c>
      <c r="D408" s="674">
        <v>0</v>
      </c>
      <c r="E408" s="674">
        <v>0</v>
      </c>
      <c r="F408" s="674">
        <v>0</v>
      </c>
      <c r="G408" s="674">
        <v>0</v>
      </c>
      <c r="H408" s="674">
        <v>0</v>
      </c>
      <c r="I408" s="673">
        <v>0</v>
      </c>
      <c r="J408" s="673">
        <v>0</v>
      </c>
      <c r="K408" s="674">
        <v>0</v>
      </c>
      <c r="L408" s="674">
        <v>0</v>
      </c>
      <c r="M408" s="674">
        <v>0</v>
      </c>
      <c r="N408" s="673">
        <v>0</v>
      </c>
      <c r="O408" s="673">
        <v>0</v>
      </c>
      <c r="P408" s="682">
        <v>0</v>
      </c>
      <c r="Q408" s="99"/>
      <c r="R408" s="99"/>
      <c r="Y408" s="137"/>
      <c r="AD408" s="137"/>
    </row>
    <row r="409" spans="1:30">
      <c r="A409" s="668"/>
      <c r="B409" s="681" t="s">
        <v>771</v>
      </c>
      <c r="C409" s="673">
        <v>0</v>
      </c>
      <c r="D409" s="674">
        <v>0</v>
      </c>
      <c r="E409" s="674">
        <v>0</v>
      </c>
      <c r="F409" s="674">
        <v>0</v>
      </c>
      <c r="G409" s="674">
        <v>0</v>
      </c>
      <c r="H409" s="674">
        <v>0</v>
      </c>
      <c r="I409" s="673">
        <v>0</v>
      </c>
      <c r="J409" s="673">
        <v>0</v>
      </c>
      <c r="K409" s="674">
        <v>0</v>
      </c>
      <c r="L409" s="674">
        <v>0</v>
      </c>
      <c r="M409" s="674">
        <v>0</v>
      </c>
      <c r="N409" s="673">
        <v>0</v>
      </c>
      <c r="O409" s="673">
        <v>0</v>
      </c>
      <c r="P409" s="682">
        <v>0</v>
      </c>
      <c r="Q409" s="99"/>
      <c r="R409" s="99"/>
      <c r="S409" s="142">
        <f t="shared" ref="S409:X409" si="402">C409-C408</f>
        <v>0</v>
      </c>
      <c r="T409" s="142">
        <f t="shared" si="402"/>
        <v>0</v>
      </c>
      <c r="U409" s="142">
        <f t="shared" si="402"/>
        <v>0</v>
      </c>
      <c r="V409" s="142">
        <f t="shared" si="402"/>
        <v>0</v>
      </c>
      <c r="W409" s="142">
        <f t="shared" si="402"/>
        <v>0</v>
      </c>
      <c r="X409" s="142">
        <f t="shared" si="402"/>
        <v>0</v>
      </c>
      <c r="Y409" s="143">
        <f t="shared" ref="Y409:AD409" si="403">I409-I408</f>
        <v>0</v>
      </c>
      <c r="Z409" s="142">
        <f t="shared" si="403"/>
        <v>0</v>
      </c>
      <c r="AA409" s="142">
        <f t="shared" si="403"/>
        <v>0</v>
      </c>
      <c r="AB409" s="142">
        <f t="shared" si="403"/>
        <v>0</v>
      </c>
      <c r="AC409" s="142">
        <f t="shared" si="403"/>
        <v>0</v>
      </c>
      <c r="AD409" s="143">
        <f t="shared" si="403"/>
        <v>0</v>
      </c>
    </row>
    <row r="410" spans="1:30">
      <c r="A410" s="668"/>
      <c r="B410" s="681" t="s">
        <v>772</v>
      </c>
      <c r="C410" s="673">
        <v>0</v>
      </c>
      <c r="D410" s="674">
        <v>0</v>
      </c>
      <c r="E410" s="674">
        <v>0</v>
      </c>
      <c r="F410" s="674">
        <v>0</v>
      </c>
      <c r="G410" s="674">
        <v>0</v>
      </c>
      <c r="H410" s="674">
        <v>0</v>
      </c>
      <c r="I410" s="673">
        <v>0</v>
      </c>
      <c r="J410" s="673">
        <v>0</v>
      </c>
      <c r="K410" s="674">
        <v>0</v>
      </c>
      <c r="L410" s="674">
        <v>0</v>
      </c>
      <c r="M410" s="674">
        <v>0</v>
      </c>
      <c r="N410" s="673">
        <v>0</v>
      </c>
      <c r="O410" s="673">
        <v>0</v>
      </c>
      <c r="P410" s="682">
        <v>0</v>
      </c>
      <c r="Q410" s="99"/>
      <c r="R410" s="99"/>
      <c r="Y410" s="137"/>
      <c r="AD410" s="137"/>
    </row>
    <row r="411" spans="1:30">
      <c r="A411" s="668"/>
      <c r="B411" s="681" t="s">
        <v>773</v>
      </c>
      <c r="C411" s="673">
        <v>0</v>
      </c>
      <c r="D411" s="674">
        <v>0</v>
      </c>
      <c r="E411" s="674">
        <v>0</v>
      </c>
      <c r="F411" s="674">
        <v>0</v>
      </c>
      <c r="G411" s="674">
        <v>0</v>
      </c>
      <c r="H411" s="674">
        <v>0</v>
      </c>
      <c r="I411" s="673">
        <v>0</v>
      </c>
      <c r="J411" s="673">
        <v>0</v>
      </c>
      <c r="K411" s="674">
        <v>0</v>
      </c>
      <c r="L411" s="674">
        <v>0</v>
      </c>
      <c r="M411" s="674">
        <v>0</v>
      </c>
      <c r="N411" s="673">
        <v>0</v>
      </c>
      <c r="O411" s="673">
        <v>0</v>
      </c>
      <c r="P411" s="682">
        <v>0</v>
      </c>
      <c r="Q411" s="99"/>
      <c r="R411" s="99"/>
      <c r="S411" s="142">
        <f t="shared" ref="S411:X411" si="404">C411-C410</f>
        <v>0</v>
      </c>
      <c r="T411" s="142">
        <f t="shared" si="404"/>
        <v>0</v>
      </c>
      <c r="U411" s="142">
        <f t="shared" si="404"/>
        <v>0</v>
      </c>
      <c r="V411" s="142">
        <f t="shared" si="404"/>
        <v>0</v>
      </c>
      <c r="W411" s="142">
        <f t="shared" si="404"/>
        <v>0</v>
      </c>
      <c r="X411" s="142">
        <f t="shared" si="404"/>
        <v>0</v>
      </c>
      <c r="Y411" s="143">
        <f t="shared" ref="Y411:AD411" si="405">I411-I410</f>
        <v>0</v>
      </c>
      <c r="Z411" s="142">
        <f t="shared" si="405"/>
        <v>0</v>
      </c>
      <c r="AA411" s="142">
        <f t="shared" si="405"/>
        <v>0</v>
      </c>
      <c r="AB411" s="142">
        <f t="shared" si="405"/>
        <v>0</v>
      </c>
      <c r="AC411" s="142">
        <f t="shared" si="405"/>
        <v>0</v>
      </c>
      <c r="AD411" s="143">
        <f t="shared" si="405"/>
        <v>0</v>
      </c>
    </row>
    <row r="412" spans="1:30">
      <c r="A412" s="668"/>
      <c r="B412" s="681" t="s">
        <v>774</v>
      </c>
      <c r="C412" s="673">
        <v>0</v>
      </c>
      <c r="D412" s="674">
        <v>0</v>
      </c>
      <c r="E412" s="674">
        <v>0</v>
      </c>
      <c r="F412" s="674">
        <v>0</v>
      </c>
      <c r="G412" s="674">
        <v>0</v>
      </c>
      <c r="H412" s="674">
        <v>0</v>
      </c>
      <c r="I412" s="673">
        <v>0</v>
      </c>
      <c r="J412" s="673">
        <v>0</v>
      </c>
      <c r="K412" s="674">
        <v>0</v>
      </c>
      <c r="L412" s="674">
        <v>0</v>
      </c>
      <c r="M412" s="674">
        <v>0</v>
      </c>
      <c r="N412" s="673">
        <v>0</v>
      </c>
      <c r="O412" s="673">
        <v>0</v>
      </c>
      <c r="P412" s="682">
        <v>0</v>
      </c>
      <c r="Q412" s="99"/>
      <c r="R412" s="99"/>
      <c r="Y412" s="137"/>
      <c r="AD412" s="137"/>
    </row>
    <row r="413" spans="1:30">
      <c r="A413" s="668"/>
      <c r="B413" s="681" t="s">
        <v>775</v>
      </c>
      <c r="C413" s="673">
        <v>0</v>
      </c>
      <c r="D413" s="674">
        <v>0</v>
      </c>
      <c r="E413" s="674">
        <v>0</v>
      </c>
      <c r="F413" s="674">
        <v>0</v>
      </c>
      <c r="G413" s="674">
        <v>0</v>
      </c>
      <c r="H413" s="674">
        <v>0</v>
      </c>
      <c r="I413" s="673">
        <v>0</v>
      </c>
      <c r="J413" s="673">
        <v>0</v>
      </c>
      <c r="K413" s="674">
        <v>0</v>
      </c>
      <c r="L413" s="674">
        <v>0</v>
      </c>
      <c r="M413" s="674">
        <v>0</v>
      </c>
      <c r="N413" s="673">
        <v>0</v>
      </c>
      <c r="O413" s="673">
        <v>0</v>
      </c>
      <c r="P413" s="682">
        <v>0</v>
      </c>
      <c r="Q413" s="99"/>
      <c r="R413" s="99"/>
      <c r="S413" s="142">
        <f t="shared" ref="S413:X413" si="406">C413-C412</f>
        <v>0</v>
      </c>
      <c r="T413" s="142">
        <f t="shared" si="406"/>
        <v>0</v>
      </c>
      <c r="U413" s="142">
        <f t="shared" si="406"/>
        <v>0</v>
      </c>
      <c r="V413" s="142">
        <f t="shared" si="406"/>
        <v>0</v>
      </c>
      <c r="W413" s="142">
        <f t="shared" si="406"/>
        <v>0</v>
      </c>
      <c r="X413" s="142">
        <f t="shared" si="406"/>
        <v>0</v>
      </c>
      <c r="Y413" s="143">
        <f t="shared" ref="Y413:AD413" si="407">I413-I412</f>
        <v>0</v>
      </c>
      <c r="Z413" s="142">
        <f t="shared" si="407"/>
        <v>0</v>
      </c>
      <c r="AA413" s="142">
        <f t="shared" si="407"/>
        <v>0</v>
      </c>
      <c r="AB413" s="142">
        <f t="shared" si="407"/>
        <v>0</v>
      </c>
      <c r="AC413" s="142">
        <f t="shared" si="407"/>
        <v>0</v>
      </c>
      <c r="AD413" s="143">
        <f t="shared" si="407"/>
        <v>0</v>
      </c>
    </row>
    <row r="414" spans="1:30">
      <c r="A414" s="668"/>
      <c r="B414" s="681" t="s">
        <v>776</v>
      </c>
      <c r="C414" s="673">
        <v>0</v>
      </c>
      <c r="D414" s="674">
        <v>0</v>
      </c>
      <c r="E414" s="674">
        <v>0</v>
      </c>
      <c r="F414" s="674">
        <v>0</v>
      </c>
      <c r="G414" s="674">
        <v>0</v>
      </c>
      <c r="H414" s="674">
        <v>0</v>
      </c>
      <c r="I414" s="673">
        <v>0</v>
      </c>
      <c r="J414" s="673">
        <v>0</v>
      </c>
      <c r="K414" s="674">
        <v>0</v>
      </c>
      <c r="L414" s="674">
        <v>0</v>
      </c>
      <c r="M414" s="674">
        <v>0</v>
      </c>
      <c r="N414" s="673">
        <v>0</v>
      </c>
      <c r="O414" s="673">
        <v>0</v>
      </c>
      <c r="P414" s="682">
        <v>0</v>
      </c>
      <c r="Q414" s="99"/>
      <c r="R414" s="99"/>
      <c r="Y414" s="137"/>
      <c r="AD414" s="137"/>
    </row>
    <row r="415" spans="1:30">
      <c r="A415" s="668"/>
      <c r="B415" s="681" t="s">
        <v>777</v>
      </c>
      <c r="C415" s="673">
        <v>0</v>
      </c>
      <c r="D415" s="674">
        <v>0</v>
      </c>
      <c r="E415" s="674">
        <v>0</v>
      </c>
      <c r="F415" s="674">
        <v>0</v>
      </c>
      <c r="G415" s="674">
        <v>0</v>
      </c>
      <c r="H415" s="674">
        <v>0</v>
      </c>
      <c r="I415" s="673">
        <v>0</v>
      </c>
      <c r="J415" s="673">
        <v>0</v>
      </c>
      <c r="K415" s="674">
        <v>0</v>
      </c>
      <c r="L415" s="674">
        <v>0</v>
      </c>
      <c r="M415" s="674">
        <v>0</v>
      </c>
      <c r="N415" s="673">
        <v>0</v>
      </c>
      <c r="O415" s="673">
        <v>0</v>
      </c>
      <c r="P415" s="682">
        <v>0</v>
      </c>
      <c r="Q415" s="99"/>
      <c r="R415" s="99"/>
      <c r="S415" s="142">
        <f t="shared" ref="S415:X415" si="408">C415-C414</f>
        <v>0</v>
      </c>
      <c r="T415" s="142">
        <f t="shared" si="408"/>
        <v>0</v>
      </c>
      <c r="U415" s="142">
        <f t="shared" si="408"/>
        <v>0</v>
      </c>
      <c r="V415" s="142">
        <f t="shared" si="408"/>
        <v>0</v>
      </c>
      <c r="W415" s="142">
        <f t="shared" si="408"/>
        <v>0</v>
      </c>
      <c r="X415" s="142">
        <f t="shared" si="408"/>
        <v>0</v>
      </c>
      <c r="Y415" s="143">
        <f t="shared" ref="Y415:AD415" si="409">I415-I414</f>
        <v>0</v>
      </c>
      <c r="Z415" s="142">
        <f t="shared" si="409"/>
        <v>0</v>
      </c>
      <c r="AA415" s="142">
        <f t="shared" si="409"/>
        <v>0</v>
      </c>
      <c r="AB415" s="142">
        <f t="shared" si="409"/>
        <v>0</v>
      </c>
      <c r="AC415" s="142">
        <f t="shared" si="409"/>
        <v>0</v>
      </c>
      <c r="AD415" s="143">
        <f t="shared" si="409"/>
        <v>0</v>
      </c>
    </row>
    <row r="416" spans="1:30">
      <c r="A416" s="668"/>
      <c r="B416" s="681" t="s">
        <v>778</v>
      </c>
      <c r="C416" s="673">
        <v>0</v>
      </c>
      <c r="D416" s="674">
        <v>0</v>
      </c>
      <c r="E416" s="674">
        <v>0</v>
      </c>
      <c r="F416" s="674">
        <v>0</v>
      </c>
      <c r="G416" s="674">
        <v>0</v>
      </c>
      <c r="H416" s="674">
        <v>0</v>
      </c>
      <c r="I416" s="673">
        <v>0</v>
      </c>
      <c r="J416" s="673">
        <v>0</v>
      </c>
      <c r="K416" s="674">
        <v>0</v>
      </c>
      <c r="L416" s="674">
        <v>0</v>
      </c>
      <c r="M416" s="674">
        <v>0</v>
      </c>
      <c r="N416" s="673">
        <v>0</v>
      </c>
      <c r="O416" s="673">
        <v>0</v>
      </c>
      <c r="P416" s="682">
        <v>0</v>
      </c>
      <c r="Q416" s="99"/>
      <c r="R416" s="99"/>
      <c r="Y416" s="137"/>
      <c r="AD416" s="137"/>
    </row>
    <row r="417" spans="1:31">
      <c r="A417" s="668"/>
      <c r="B417" s="681" t="s">
        <v>779</v>
      </c>
      <c r="C417" s="673">
        <v>0</v>
      </c>
      <c r="D417" s="674">
        <v>0</v>
      </c>
      <c r="E417" s="674">
        <v>0</v>
      </c>
      <c r="F417" s="674">
        <v>0</v>
      </c>
      <c r="G417" s="674">
        <v>0</v>
      </c>
      <c r="H417" s="674">
        <v>0</v>
      </c>
      <c r="I417" s="673">
        <v>0</v>
      </c>
      <c r="J417" s="673">
        <v>0</v>
      </c>
      <c r="K417" s="674">
        <v>0</v>
      </c>
      <c r="L417" s="674">
        <v>0</v>
      </c>
      <c r="M417" s="674">
        <v>0</v>
      </c>
      <c r="N417" s="673">
        <v>0</v>
      </c>
      <c r="O417" s="673">
        <v>0</v>
      </c>
      <c r="P417" s="682">
        <v>0</v>
      </c>
      <c r="Q417" s="99"/>
      <c r="R417" s="99"/>
      <c r="S417" s="142">
        <f t="shared" ref="S417:X417" si="410">C417-C416</f>
        <v>0</v>
      </c>
      <c r="T417" s="142">
        <f t="shared" si="410"/>
        <v>0</v>
      </c>
      <c r="U417" s="142">
        <f t="shared" si="410"/>
        <v>0</v>
      </c>
      <c r="V417" s="142">
        <f t="shared" si="410"/>
        <v>0</v>
      </c>
      <c r="W417" s="142">
        <f t="shared" si="410"/>
        <v>0</v>
      </c>
      <c r="X417" s="142">
        <f t="shared" si="410"/>
        <v>0</v>
      </c>
      <c r="Y417" s="143">
        <f t="shared" ref="Y417:AD417" si="411">I417-I416</f>
        <v>0</v>
      </c>
      <c r="Z417" s="142">
        <f t="shared" si="411"/>
        <v>0</v>
      </c>
      <c r="AA417" s="142">
        <f t="shared" si="411"/>
        <v>0</v>
      </c>
      <c r="AB417" s="142">
        <f t="shared" si="411"/>
        <v>0</v>
      </c>
      <c r="AC417" s="142">
        <f t="shared" si="411"/>
        <v>0</v>
      </c>
      <c r="AD417" s="143">
        <f t="shared" si="411"/>
        <v>0</v>
      </c>
    </row>
    <row r="418" spans="1:31">
      <c r="A418" s="668"/>
      <c r="B418" s="681" t="s">
        <v>780</v>
      </c>
      <c r="C418" s="673">
        <v>0</v>
      </c>
      <c r="D418" s="674">
        <v>0</v>
      </c>
      <c r="E418" s="674">
        <v>0</v>
      </c>
      <c r="F418" s="674">
        <v>0</v>
      </c>
      <c r="G418" s="674">
        <v>0</v>
      </c>
      <c r="H418" s="674">
        <v>0</v>
      </c>
      <c r="I418" s="673">
        <v>0</v>
      </c>
      <c r="J418" s="673">
        <v>0</v>
      </c>
      <c r="K418" s="674">
        <v>0</v>
      </c>
      <c r="L418" s="674">
        <v>0</v>
      </c>
      <c r="M418" s="674">
        <v>0</v>
      </c>
      <c r="N418" s="673">
        <v>0</v>
      </c>
      <c r="O418" s="673">
        <v>0</v>
      </c>
      <c r="P418" s="682">
        <v>0</v>
      </c>
      <c r="Q418" s="99"/>
      <c r="R418" s="99"/>
      <c r="Y418" s="137"/>
      <c r="AD418" s="137"/>
    </row>
    <row r="419" spans="1:31">
      <c r="A419" s="668"/>
      <c r="B419" s="681" t="s">
        <v>781</v>
      </c>
      <c r="C419" s="673">
        <v>0</v>
      </c>
      <c r="D419" s="674">
        <v>0</v>
      </c>
      <c r="E419" s="674">
        <v>0</v>
      </c>
      <c r="F419" s="674">
        <v>0</v>
      </c>
      <c r="G419" s="674">
        <v>0</v>
      </c>
      <c r="H419" s="674">
        <v>0</v>
      </c>
      <c r="I419" s="673">
        <v>0</v>
      </c>
      <c r="J419" s="673">
        <v>0</v>
      </c>
      <c r="K419" s="674">
        <v>0</v>
      </c>
      <c r="L419" s="674">
        <v>0</v>
      </c>
      <c r="M419" s="674">
        <v>0</v>
      </c>
      <c r="N419" s="673">
        <v>0</v>
      </c>
      <c r="O419" s="673">
        <v>0</v>
      </c>
      <c r="P419" s="682">
        <v>0</v>
      </c>
      <c r="Q419" s="99"/>
      <c r="R419" s="99"/>
      <c r="S419" s="142">
        <f t="shared" ref="S419:X419" si="412">C419-C418</f>
        <v>0</v>
      </c>
      <c r="T419" s="142">
        <f t="shared" si="412"/>
        <v>0</v>
      </c>
      <c r="U419" s="142">
        <f t="shared" si="412"/>
        <v>0</v>
      </c>
      <c r="V419" s="142">
        <f t="shared" si="412"/>
        <v>0</v>
      </c>
      <c r="W419" s="142">
        <f t="shared" si="412"/>
        <v>0</v>
      </c>
      <c r="X419" s="142">
        <f t="shared" si="412"/>
        <v>0</v>
      </c>
      <c r="Y419" s="143">
        <f t="shared" ref="Y419:AD419" si="413">I419-I418</f>
        <v>0</v>
      </c>
      <c r="Z419" s="142">
        <f t="shared" si="413"/>
        <v>0</v>
      </c>
      <c r="AA419" s="142">
        <f t="shared" si="413"/>
        <v>0</v>
      </c>
      <c r="AB419" s="142">
        <f t="shared" si="413"/>
        <v>0</v>
      </c>
      <c r="AC419" s="142">
        <f t="shared" si="413"/>
        <v>0</v>
      </c>
      <c r="AD419" s="143">
        <f t="shared" si="413"/>
        <v>0</v>
      </c>
    </row>
    <row r="420" spans="1:31">
      <c r="A420" s="668"/>
      <c r="B420" s="681" t="s">
        <v>782</v>
      </c>
      <c r="C420" s="673">
        <v>0</v>
      </c>
      <c r="D420" s="674">
        <v>0</v>
      </c>
      <c r="E420" s="674">
        <v>0</v>
      </c>
      <c r="F420" s="674">
        <v>0</v>
      </c>
      <c r="G420" s="674">
        <v>0</v>
      </c>
      <c r="H420" s="674">
        <v>0</v>
      </c>
      <c r="I420" s="673">
        <v>0</v>
      </c>
      <c r="J420" s="673">
        <v>0</v>
      </c>
      <c r="K420" s="674">
        <v>0</v>
      </c>
      <c r="L420" s="674">
        <v>0</v>
      </c>
      <c r="M420" s="674">
        <v>0</v>
      </c>
      <c r="N420" s="673">
        <v>0</v>
      </c>
      <c r="O420" s="673">
        <v>0</v>
      </c>
      <c r="P420" s="682">
        <v>0</v>
      </c>
      <c r="Q420" s="99"/>
      <c r="R420" s="99"/>
      <c r="Y420" s="137"/>
      <c r="AD420" s="137"/>
    </row>
    <row r="421" spans="1:31" ht="13.5" thickBot="1">
      <c r="A421" s="668"/>
      <c r="B421" s="681" t="s">
        <v>783</v>
      </c>
      <c r="C421" s="673">
        <v>0</v>
      </c>
      <c r="D421" s="674">
        <v>0</v>
      </c>
      <c r="E421" s="674">
        <v>0</v>
      </c>
      <c r="F421" s="674">
        <v>0</v>
      </c>
      <c r="G421" s="674">
        <v>0</v>
      </c>
      <c r="H421" s="674">
        <v>0</v>
      </c>
      <c r="I421" s="673">
        <v>0</v>
      </c>
      <c r="J421" s="673">
        <v>0</v>
      </c>
      <c r="K421" s="674">
        <v>0</v>
      </c>
      <c r="L421" s="674">
        <v>0</v>
      </c>
      <c r="M421" s="674">
        <v>0</v>
      </c>
      <c r="N421" s="673">
        <v>0</v>
      </c>
      <c r="O421" s="673">
        <v>0</v>
      </c>
      <c r="P421" s="682">
        <v>0</v>
      </c>
      <c r="Q421" s="99"/>
      <c r="R421" s="99"/>
      <c r="S421" s="111">
        <f t="shared" ref="S421:X421" si="414">C421-C420</f>
        <v>0</v>
      </c>
      <c r="T421" s="111">
        <f t="shared" si="414"/>
        <v>0</v>
      </c>
      <c r="U421" s="111">
        <f t="shared" si="414"/>
        <v>0</v>
      </c>
      <c r="V421" s="111">
        <f t="shared" si="414"/>
        <v>0</v>
      </c>
      <c r="W421" s="111">
        <f t="shared" si="414"/>
        <v>0</v>
      </c>
      <c r="X421" s="111">
        <f t="shared" si="414"/>
        <v>0</v>
      </c>
      <c r="Y421" s="168">
        <f t="shared" ref="Y421:AD421" si="415">I421-I420</f>
        <v>0</v>
      </c>
      <c r="Z421" s="111">
        <f t="shared" si="415"/>
        <v>0</v>
      </c>
      <c r="AA421" s="111">
        <f t="shared" si="415"/>
        <v>0</v>
      </c>
      <c r="AB421" s="111">
        <f t="shared" si="415"/>
        <v>0</v>
      </c>
      <c r="AC421" s="111">
        <f t="shared" si="415"/>
        <v>0</v>
      </c>
      <c r="AD421" s="168">
        <f t="shared" si="415"/>
        <v>0</v>
      </c>
    </row>
    <row r="422" spans="1:31">
      <c r="A422" s="661" t="s">
        <v>585</v>
      </c>
      <c r="B422" s="660" t="s">
        <v>752</v>
      </c>
      <c r="C422" s="657">
        <v>114.32282533054975</v>
      </c>
      <c r="D422" s="658">
        <v>115.10661600357622</v>
      </c>
      <c r="E422" s="658">
        <v>118.06321903691213</v>
      </c>
      <c r="F422" s="658">
        <v>109.16958762886598</v>
      </c>
      <c r="G422" s="658">
        <v>115.80000000000001</v>
      </c>
      <c r="H422" s="658">
        <v>0</v>
      </c>
      <c r="I422" s="657">
        <v>115.39990695751058</v>
      </c>
      <c r="J422" s="657">
        <v>67.692753623188409</v>
      </c>
      <c r="K422" s="658">
        <v>69.033065442020671</v>
      </c>
      <c r="L422" s="658">
        <v>61.749145299145297</v>
      </c>
      <c r="M422" s="658">
        <v>60.862380952380946</v>
      </c>
      <c r="N422" s="657">
        <v>67.282438082984882</v>
      </c>
      <c r="O422" s="657">
        <v>0</v>
      </c>
      <c r="P422" s="659">
        <v>0</v>
      </c>
      <c r="Q422" s="99"/>
      <c r="R422" s="99"/>
      <c r="S422" s="136" t="s">
        <v>1038</v>
      </c>
      <c r="Y422" s="137"/>
      <c r="AD422" s="137"/>
    </row>
    <row r="423" spans="1:31">
      <c r="A423" s="668"/>
      <c r="B423" s="681" t="s">
        <v>753</v>
      </c>
      <c r="C423" s="673">
        <v>114.17110504336654</v>
      </c>
      <c r="D423" s="674">
        <v>114.26591402518456</v>
      </c>
      <c r="E423" s="674">
        <v>116.77197609001406</v>
      </c>
      <c r="F423" s="674">
        <v>103.95247933884298</v>
      </c>
      <c r="G423" s="674">
        <v>112.2</v>
      </c>
      <c r="H423" s="674">
        <v>0</v>
      </c>
      <c r="I423" s="673">
        <v>114.77009593597843</v>
      </c>
      <c r="J423" s="673">
        <v>68.638478747203564</v>
      </c>
      <c r="K423" s="674">
        <v>66.378074074074064</v>
      </c>
      <c r="L423" s="674">
        <v>60.041907051282045</v>
      </c>
      <c r="M423" s="674">
        <v>56.934272300469495</v>
      </c>
      <c r="N423" s="673">
        <v>65.034991708126071</v>
      </c>
      <c r="O423" s="673">
        <v>0</v>
      </c>
      <c r="P423" s="682">
        <v>0</v>
      </c>
      <c r="Q423" s="99"/>
      <c r="R423" s="99"/>
      <c r="S423" s="142">
        <f t="shared" ref="S423:X423" si="416">C423-C422</f>
        <v>-0.15172028718320973</v>
      </c>
      <c r="T423" s="142">
        <f t="shared" si="416"/>
        <v>-0.84070197839166383</v>
      </c>
      <c r="U423" s="142">
        <f t="shared" si="416"/>
        <v>-1.2912429468980662</v>
      </c>
      <c r="V423" s="142">
        <f t="shared" si="416"/>
        <v>-5.2171082900230061</v>
      </c>
      <c r="W423" s="142">
        <f t="shared" si="416"/>
        <v>-3.6000000000000085</v>
      </c>
      <c r="X423" s="142">
        <f t="shared" si="416"/>
        <v>0</v>
      </c>
      <c r="Y423" s="143">
        <f t="shared" ref="Y423:AD423" si="417">I423-I422</f>
        <v>-0.62981102153214863</v>
      </c>
      <c r="Z423" s="142">
        <f t="shared" si="417"/>
        <v>0.94572512401515496</v>
      </c>
      <c r="AA423" s="142">
        <f t="shared" si="417"/>
        <v>-2.6549913679466073</v>
      </c>
      <c r="AB423" s="142">
        <f t="shared" si="417"/>
        <v>-1.707238247863252</v>
      </c>
      <c r="AC423" s="142">
        <f t="shared" si="417"/>
        <v>-3.928108651911451</v>
      </c>
      <c r="AD423" s="143">
        <f t="shared" si="417"/>
        <v>-2.2474463748588107</v>
      </c>
      <c r="AE423" s="112"/>
    </row>
    <row r="424" spans="1:31">
      <c r="A424" s="668"/>
      <c r="B424" s="681" t="s">
        <v>754</v>
      </c>
      <c r="C424" s="673">
        <v>111.51428571428571</v>
      </c>
      <c r="D424" s="674">
        <v>103.41518987341773</v>
      </c>
      <c r="E424" s="674">
        <v>117.62804347826088</v>
      </c>
      <c r="F424" s="674">
        <v>115.79999999999998</v>
      </c>
      <c r="G424" s="674">
        <v>130.1</v>
      </c>
      <c r="H424" s="674">
        <v>0</v>
      </c>
      <c r="I424" s="673">
        <v>113.02431957857769</v>
      </c>
      <c r="J424" s="673">
        <v>34.022669491525427</v>
      </c>
      <c r="K424" s="674">
        <v>58.689785694405792</v>
      </c>
      <c r="L424" s="674">
        <v>51.485859728506789</v>
      </c>
      <c r="M424" s="674">
        <v>47.875862068965517</v>
      </c>
      <c r="N424" s="673">
        <v>53.135167029774863</v>
      </c>
      <c r="O424" s="673">
        <v>0</v>
      </c>
      <c r="P424" s="682">
        <v>0</v>
      </c>
      <c r="Q424" s="99"/>
      <c r="R424" s="99"/>
      <c r="Y424" s="137"/>
      <c r="AD424" s="137"/>
    </row>
    <row r="425" spans="1:31">
      <c r="A425" s="668"/>
      <c r="B425" s="681" t="s">
        <v>755</v>
      </c>
      <c r="C425" s="673">
        <v>109.40706150341686</v>
      </c>
      <c r="D425" s="674">
        <v>104.52716763005779</v>
      </c>
      <c r="E425" s="674">
        <v>118.03425531914891</v>
      </c>
      <c r="F425" s="674">
        <v>85.236842105263165</v>
      </c>
      <c r="G425" s="674">
        <v>105.2</v>
      </c>
      <c r="H425" s="674">
        <v>0</v>
      </c>
      <c r="I425" s="673">
        <v>111.83965827338127</v>
      </c>
      <c r="J425" s="673">
        <v>37.38645833333333</v>
      </c>
      <c r="K425" s="674">
        <v>55.551663201663203</v>
      </c>
      <c r="L425" s="674">
        <v>50.45546305931321</v>
      </c>
      <c r="M425" s="674">
        <v>42.638679245283029</v>
      </c>
      <c r="N425" s="673">
        <v>51.994193207812764</v>
      </c>
      <c r="O425" s="673">
        <v>0</v>
      </c>
      <c r="P425" s="682">
        <v>0</v>
      </c>
      <c r="Q425" s="99"/>
      <c r="R425" s="99"/>
      <c r="S425" s="142">
        <f t="shared" ref="S425:X425" si="418">C425-C424</f>
        <v>-2.1072242108688499</v>
      </c>
      <c r="T425" s="142">
        <f t="shared" si="418"/>
        <v>1.1119777566400586</v>
      </c>
      <c r="U425" s="142">
        <f t="shared" si="418"/>
        <v>0.40621184088803375</v>
      </c>
      <c r="V425" s="142">
        <f t="shared" si="418"/>
        <v>-30.563157894736818</v>
      </c>
      <c r="W425" s="142">
        <f t="shared" si="418"/>
        <v>-24.899999999999991</v>
      </c>
      <c r="X425" s="142">
        <f t="shared" si="418"/>
        <v>0</v>
      </c>
      <c r="Y425" s="143">
        <f t="shared" ref="Y425:AD425" si="419">I425-I424</f>
        <v>-1.1846613051964141</v>
      </c>
      <c r="Z425" s="142">
        <f t="shared" si="419"/>
        <v>3.3637888418079029</v>
      </c>
      <c r="AA425" s="142">
        <f t="shared" si="419"/>
        <v>-3.138122492742589</v>
      </c>
      <c r="AB425" s="142">
        <f t="shared" si="419"/>
        <v>-1.0303966691935784</v>
      </c>
      <c r="AC425" s="142">
        <f t="shared" si="419"/>
        <v>-5.2371828236824882</v>
      </c>
      <c r="AD425" s="143">
        <f t="shared" si="419"/>
        <v>-1.1409738219620991</v>
      </c>
    </row>
    <row r="426" spans="1:31">
      <c r="A426" s="668"/>
      <c r="B426" s="681" t="s">
        <v>756</v>
      </c>
      <c r="C426" s="673">
        <v>0</v>
      </c>
      <c r="D426" s="674">
        <v>0</v>
      </c>
      <c r="E426" s="674">
        <v>0</v>
      </c>
      <c r="F426" s="674">
        <v>0</v>
      </c>
      <c r="G426" s="674">
        <v>0</v>
      </c>
      <c r="H426" s="674">
        <v>0</v>
      </c>
      <c r="I426" s="673">
        <v>0</v>
      </c>
      <c r="J426" s="673">
        <v>0</v>
      </c>
      <c r="K426" s="674">
        <v>0</v>
      </c>
      <c r="L426" s="674">
        <v>0</v>
      </c>
      <c r="M426" s="674">
        <v>0</v>
      </c>
      <c r="N426" s="673">
        <v>0</v>
      </c>
      <c r="O426" s="673">
        <v>0</v>
      </c>
      <c r="P426" s="682">
        <v>0</v>
      </c>
      <c r="Q426" s="99"/>
      <c r="R426" s="99"/>
      <c r="Y426" s="137"/>
      <c r="AD426" s="137"/>
    </row>
    <row r="427" spans="1:31">
      <c r="A427" s="668"/>
      <c r="B427" s="681" t="s">
        <v>757</v>
      </c>
      <c r="C427" s="673">
        <v>0</v>
      </c>
      <c r="D427" s="674">
        <v>0</v>
      </c>
      <c r="E427" s="674">
        <v>0</v>
      </c>
      <c r="F427" s="674">
        <v>0</v>
      </c>
      <c r="G427" s="674">
        <v>0</v>
      </c>
      <c r="H427" s="674">
        <v>0</v>
      </c>
      <c r="I427" s="673">
        <v>0</v>
      </c>
      <c r="J427" s="673">
        <v>0</v>
      </c>
      <c r="K427" s="674">
        <v>0</v>
      </c>
      <c r="L427" s="674">
        <v>0</v>
      </c>
      <c r="M427" s="674">
        <v>0</v>
      </c>
      <c r="N427" s="673">
        <v>0</v>
      </c>
      <c r="O427" s="673">
        <v>0</v>
      </c>
      <c r="P427" s="682">
        <v>0</v>
      </c>
      <c r="Q427" s="99"/>
      <c r="R427" s="99"/>
      <c r="S427" s="142">
        <f t="shared" ref="S427:X427" si="420">C427-C426</f>
        <v>0</v>
      </c>
      <c r="T427" s="142">
        <f t="shared" si="420"/>
        <v>0</v>
      </c>
      <c r="U427" s="142">
        <f t="shared" si="420"/>
        <v>0</v>
      </c>
      <c r="V427" s="142">
        <f t="shared" si="420"/>
        <v>0</v>
      </c>
      <c r="W427" s="142">
        <f t="shared" si="420"/>
        <v>0</v>
      </c>
      <c r="X427" s="142">
        <f t="shared" si="420"/>
        <v>0</v>
      </c>
      <c r="Y427" s="143">
        <f t="shared" ref="Y427:AD427" si="421">I427-I426</f>
        <v>0</v>
      </c>
      <c r="Z427" s="142">
        <f t="shared" si="421"/>
        <v>0</v>
      </c>
      <c r="AA427" s="142">
        <f t="shared" si="421"/>
        <v>0</v>
      </c>
      <c r="AB427" s="142">
        <f t="shared" si="421"/>
        <v>0</v>
      </c>
      <c r="AC427" s="142">
        <f t="shared" si="421"/>
        <v>0</v>
      </c>
      <c r="AD427" s="143">
        <f t="shared" si="421"/>
        <v>0</v>
      </c>
    </row>
    <row r="428" spans="1:31">
      <c r="A428" s="668"/>
      <c r="B428" s="681" t="s">
        <v>758</v>
      </c>
      <c r="C428" s="673">
        <v>114.20486666666667</v>
      </c>
      <c r="D428" s="674">
        <v>114.33532359081418</v>
      </c>
      <c r="E428" s="674">
        <v>118.02868725202691</v>
      </c>
      <c r="F428" s="674">
        <v>109.46354679802957</v>
      </c>
      <c r="G428" s="674">
        <v>117.07111111111111</v>
      </c>
      <c r="H428" s="674">
        <v>0</v>
      </c>
      <c r="I428" s="673">
        <v>115.2678203563583</v>
      </c>
      <c r="J428" s="673">
        <v>45.419060967063771</v>
      </c>
      <c r="K428" s="674">
        <v>64.357247106190243</v>
      </c>
      <c r="L428" s="674">
        <v>57.332035053554037</v>
      </c>
      <c r="M428" s="674">
        <v>57.05824915824914</v>
      </c>
      <c r="N428" s="673">
        <v>60.637105577349473</v>
      </c>
      <c r="O428" s="673">
        <v>0</v>
      </c>
      <c r="P428" s="682">
        <v>0</v>
      </c>
      <c r="Q428" s="99"/>
      <c r="R428" s="99"/>
      <c r="Y428" s="137"/>
      <c r="AD428" s="137"/>
    </row>
    <row r="429" spans="1:31">
      <c r="A429" s="668"/>
      <c r="B429" s="681" t="s">
        <v>759</v>
      </c>
      <c r="C429" s="673">
        <v>114.00886665115198</v>
      </c>
      <c r="D429" s="674">
        <v>113.58546042003231</v>
      </c>
      <c r="E429" s="674">
        <v>116.86831763559597</v>
      </c>
      <c r="F429" s="674">
        <v>102.59003831417624</v>
      </c>
      <c r="G429" s="674">
        <v>111.0840579710145</v>
      </c>
      <c r="H429" s="674">
        <v>0</v>
      </c>
      <c r="I429" s="673">
        <v>114.62099290780144</v>
      </c>
      <c r="J429" s="673">
        <v>48.88411522633745</v>
      </c>
      <c r="K429" s="674">
        <v>61.518628251487236</v>
      </c>
      <c r="L429" s="674">
        <v>55.87143503847895</v>
      </c>
      <c r="M429" s="674">
        <v>52.184012539184941</v>
      </c>
      <c r="N429" s="673">
        <v>59.017546281260174</v>
      </c>
      <c r="O429" s="673">
        <v>0</v>
      </c>
      <c r="P429" s="682">
        <v>0</v>
      </c>
      <c r="Q429" s="99"/>
      <c r="R429" s="99"/>
      <c r="S429" s="142">
        <f t="shared" ref="S429:X429" si="422">C429-C428</f>
        <v>-0.19600001551469859</v>
      </c>
      <c r="T429" s="142">
        <f t="shared" si="422"/>
        <v>-0.74986317078187881</v>
      </c>
      <c r="U429" s="142">
        <f t="shared" si="422"/>
        <v>-1.1603696164309412</v>
      </c>
      <c r="V429" s="142">
        <f t="shared" si="422"/>
        <v>-6.8735084838533282</v>
      </c>
      <c r="W429" s="142">
        <f t="shared" si="422"/>
        <v>-5.9870531400966058</v>
      </c>
      <c r="X429" s="142">
        <f t="shared" si="422"/>
        <v>0</v>
      </c>
      <c r="Y429" s="143">
        <f t="shared" ref="Y429:AD429" si="423">I429-I428</f>
        <v>-0.64682744855686281</v>
      </c>
      <c r="Z429" s="142">
        <f t="shared" si="423"/>
        <v>3.4650542592736784</v>
      </c>
      <c r="AA429" s="142">
        <f t="shared" si="423"/>
        <v>-2.8386188547030073</v>
      </c>
      <c r="AB429" s="142">
        <f t="shared" si="423"/>
        <v>-1.4606000150750873</v>
      </c>
      <c r="AC429" s="142">
        <f t="shared" si="423"/>
        <v>-4.8742366190641988</v>
      </c>
      <c r="AD429" s="143">
        <f t="shared" si="423"/>
        <v>-1.6195592960892995</v>
      </c>
    </row>
    <row r="430" spans="1:31">
      <c r="A430" s="668"/>
      <c r="B430" s="681" t="s">
        <v>760</v>
      </c>
      <c r="C430" s="673">
        <v>122.47205454951934</v>
      </c>
      <c r="D430" s="674">
        <v>130.35496360989814</v>
      </c>
      <c r="E430" s="674">
        <v>133.86515546025421</v>
      </c>
      <c r="F430" s="674">
        <v>129.08477366255144</v>
      </c>
      <c r="G430" s="674">
        <v>133.80000000000001</v>
      </c>
      <c r="H430" s="674">
        <v>0</v>
      </c>
      <c r="I430" s="673">
        <v>126.19492830029523</v>
      </c>
      <c r="J430" s="673">
        <v>83.237344398340241</v>
      </c>
      <c r="K430" s="674">
        <v>83.212809227500372</v>
      </c>
      <c r="L430" s="674">
        <v>75.855246321177219</v>
      </c>
      <c r="M430" s="674">
        <v>73.867661691542281</v>
      </c>
      <c r="N430" s="673">
        <v>81.589602949517825</v>
      </c>
      <c r="O430" s="673">
        <v>0</v>
      </c>
      <c r="P430" s="682">
        <v>0</v>
      </c>
      <c r="Q430" s="99"/>
      <c r="R430" s="99"/>
      <c r="Y430" s="137"/>
      <c r="AD430" s="137"/>
    </row>
    <row r="431" spans="1:31">
      <c r="A431" s="668"/>
      <c r="B431" s="681" t="s">
        <v>761</v>
      </c>
      <c r="C431" s="673">
        <v>122.77533538063682</v>
      </c>
      <c r="D431" s="674">
        <v>129.18005797101449</v>
      </c>
      <c r="E431" s="674">
        <v>133.90623637156563</v>
      </c>
      <c r="F431" s="674">
        <v>129.30189075630253</v>
      </c>
      <c r="G431" s="674">
        <v>123.4</v>
      </c>
      <c r="H431" s="674">
        <v>0</v>
      </c>
      <c r="I431" s="673">
        <v>126.23009939278808</v>
      </c>
      <c r="J431" s="673">
        <v>81.600595238095238</v>
      </c>
      <c r="K431" s="674">
        <v>82.295891460984222</v>
      </c>
      <c r="L431" s="674">
        <v>75.158098933074683</v>
      </c>
      <c r="M431" s="674">
        <v>71.877638640429339</v>
      </c>
      <c r="N431" s="673">
        <v>80.662717328727666</v>
      </c>
      <c r="O431" s="673">
        <v>0</v>
      </c>
      <c r="P431" s="682">
        <v>0</v>
      </c>
      <c r="Q431" s="99"/>
      <c r="R431" s="99"/>
      <c r="S431" s="142">
        <f t="shared" ref="S431:X431" si="424">C431-C430</f>
        <v>0.30328083111747617</v>
      </c>
      <c r="T431" s="142">
        <f t="shared" si="424"/>
        <v>-1.1749056388836436</v>
      </c>
      <c r="U431" s="142">
        <f t="shared" si="424"/>
        <v>4.1080911311411228E-2</v>
      </c>
      <c r="V431" s="142">
        <f t="shared" si="424"/>
        <v>0.21711709375108512</v>
      </c>
      <c r="W431" s="142">
        <f t="shared" si="424"/>
        <v>-10.400000000000006</v>
      </c>
      <c r="X431" s="142">
        <f t="shared" si="424"/>
        <v>0</v>
      </c>
      <c r="Y431" s="143">
        <f t="shared" ref="Y431:AD431" si="425">I431-I430</f>
        <v>3.5171092492845446E-2</v>
      </c>
      <c r="Z431" s="142">
        <f t="shared" si="425"/>
        <v>-1.6367491602450031</v>
      </c>
      <c r="AA431" s="142">
        <f t="shared" si="425"/>
        <v>-0.91691776651614987</v>
      </c>
      <c r="AB431" s="142">
        <f t="shared" si="425"/>
        <v>-0.69714738810253607</v>
      </c>
      <c r="AC431" s="142">
        <f t="shared" si="425"/>
        <v>-1.9900230511129422</v>
      </c>
      <c r="AD431" s="143">
        <f t="shared" si="425"/>
        <v>-0.92688562079015924</v>
      </c>
    </row>
    <row r="432" spans="1:31">
      <c r="A432" s="668"/>
      <c r="B432" s="681" t="s">
        <v>762</v>
      </c>
      <c r="C432" s="673">
        <v>124.26887323943662</v>
      </c>
      <c r="D432" s="674">
        <v>132.34756756756755</v>
      </c>
      <c r="E432" s="674">
        <v>138.30088365243003</v>
      </c>
      <c r="F432" s="674">
        <v>126.4375</v>
      </c>
      <c r="G432" s="674">
        <v>136.80000000000001</v>
      </c>
      <c r="H432" s="674">
        <v>0</v>
      </c>
      <c r="I432" s="673">
        <v>131.25452292441136</v>
      </c>
      <c r="J432" s="673">
        <v>82.427124773960216</v>
      </c>
      <c r="K432" s="674">
        <v>82.312007143838457</v>
      </c>
      <c r="L432" s="674">
        <v>75.651348837209298</v>
      </c>
      <c r="M432" s="674">
        <v>70.254629629629619</v>
      </c>
      <c r="N432" s="673">
        <v>81.347244950506365</v>
      </c>
      <c r="O432" s="673">
        <v>0</v>
      </c>
      <c r="P432" s="682">
        <v>0</v>
      </c>
      <c r="Q432" s="99"/>
      <c r="R432" s="99"/>
      <c r="Y432" s="137"/>
      <c r="AD432" s="137"/>
    </row>
    <row r="433" spans="1:32">
      <c r="A433" s="668"/>
      <c r="B433" s="681" t="s">
        <v>763</v>
      </c>
      <c r="C433" s="673">
        <v>123.57815750371472</v>
      </c>
      <c r="D433" s="674">
        <v>123.64651162790697</v>
      </c>
      <c r="E433" s="674">
        <v>139.61486486486487</v>
      </c>
      <c r="F433" s="674">
        <v>130.46206896551723</v>
      </c>
      <c r="G433" s="674">
        <v>124.09999999999998</v>
      </c>
      <c r="H433" s="674">
        <v>0</v>
      </c>
      <c r="I433" s="673">
        <v>130.79659701492534</v>
      </c>
      <c r="J433" s="673">
        <v>80.437551867219923</v>
      </c>
      <c r="K433" s="674">
        <v>81.256121575342476</v>
      </c>
      <c r="L433" s="674">
        <v>74.818122977346263</v>
      </c>
      <c r="M433" s="674">
        <v>66.299541284403674</v>
      </c>
      <c r="N433" s="673">
        <v>80.214562474080225</v>
      </c>
      <c r="O433" s="673">
        <v>0</v>
      </c>
      <c r="P433" s="682">
        <v>0</v>
      </c>
      <c r="Q433" s="99"/>
      <c r="R433" s="99"/>
      <c r="S433" s="142">
        <f t="shared" ref="S433:X433" si="426">C433-C432</f>
        <v>-0.69071573572189493</v>
      </c>
      <c r="T433" s="142">
        <f t="shared" si="426"/>
        <v>-8.7010559396605771</v>
      </c>
      <c r="U433" s="142">
        <f t="shared" si="426"/>
        <v>1.3139812124348396</v>
      </c>
      <c r="V433" s="176">
        <f t="shared" si="426"/>
        <v>4.0245689655172328</v>
      </c>
      <c r="W433" s="142">
        <f t="shared" si="426"/>
        <v>-12.700000000000031</v>
      </c>
      <c r="X433" s="142">
        <f t="shared" si="426"/>
        <v>0</v>
      </c>
      <c r="Y433" s="143">
        <f t="shared" ref="Y433:AD433" si="427">I433-I432</f>
        <v>-0.45792590948602196</v>
      </c>
      <c r="Z433" s="142">
        <f t="shared" si="427"/>
        <v>-1.9895729067402925</v>
      </c>
      <c r="AA433" s="142">
        <f t="shared" si="427"/>
        <v>-1.0558855684959809</v>
      </c>
      <c r="AB433" s="142">
        <f t="shared" si="427"/>
        <v>-0.83322585986303466</v>
      </c>
      <c r="AC433" s="142">
        <f t="shared" si="427"/>
        <v>-3.9550883452259455</v>
      </c>
      <c r="AD433" s="143">
        <f t="shared" si="427"/>
        <v>-1.1326824764261403</v>
      </c>
      <c r="AF433" s="67" t="s">
        <v>791</v>
      </c>
    </row>
    <row r="434" spans="1:32">
      <c r="A434" s="668"/>
      <c r="B434" s="681" t="s">
        <v>764</v>
      </c>
      <c r="C434" s="673">
        <v>0</v>
      </c>
      <c r="D434" s="674">
        <v>0</v>
      </c>
      <c r="E434" s="674">
        <v>0</v>
      </c>
      <c r="F434" s="674">
        <v>0</v>
      </c>
      <c r="G434" s="674">
        <v>0</v>
      </c>
      <c r="H434" s="674">
        <v>0</v>
      </c>
      <c r="I434" s="673">
        <v>0</v>
      </c>
      <c r="J434" s="673">
        <v>0</v>
      </c>
      <c r="K434" s="674">
        <v>0</v>
      </c>
      <c r="L434" s="674">
        <v>0</v>
      </c>
      <c r="M434" s="674">
        <v>0</v>
      </c>
      <c r="N434" s="673">
        <v>0</v>
      </c>
      <c r="O434" s="673">
        <v>0</v>
      </c>
      <c r="P434" s="682">
        <v>0</v>
      </c>
      <c r="Q434" s="99"/>
      <c r="R434" s="99"/>
      <c r="Y434" s="137"/>
      <c r="AD434" s="137"/>
    </row>
    <row r="435" spans="1:32">
      <c r="A435" s="668"/>
      <c r="B435" s="681" t="s">
        <v>765</v>
      </c>
      <c r="C435" s="673">
        <v>0</v>
      </c>
      <c r="D435" s="674">
        <v>0</v>
      </c>
      <c r="E435" s="674">
        <v>0</v>
      </c>
      <c r="F435" s="674">
        <v>0</v>
      </c>
      <c r="G435" s="674">
        <v>0</v>
      </c>
      <c r="H435" s="674">
        <v>0</v>
      </c>
      <c r="I435" s="673">
        <v>0</v>
      </c>
      <c r="J435" s="673">
        <v>0</v>
      </c>
      <c r="K435" s="674">
        <v>0</v>
      </c>
      <c r="L435" s="674">
        <v>0</v>
      </c>
      <c r="M435" s="674">
        <v>0</v>
      </c>
      <c r="N435" s="673">
        <v>0</v>
      </c>
      <c r="O435" s="673">
        <v>0</v>
      </c>
      <c r="P435" s="682">
        <v>0</v>
      </c>
      <c r="Q435" s="99"/>
      <c r="R435" s="99"/>
      <c r="S435" s="142">
        <f t="shared" ref="S435:X435" si="428">C435-C434</f>
        <v>0</v>
      </c>
      <c r="T435" s="142">
        <f t="shared" si="428"/>
        <v>0</v>
      </c>
      <c r="U435" s="142">
        <f t="shared" si="428"/>
        <v>0</v>
      </c>
      <c r="V435" s="142">
        <f t="shared" si="428"/>
        <v>0</v>
      </c>
      <c r="W435" s="142">
        <f t="shared" si="428"/>
        <v>0</v>
      </c>
      <c r="X435" s="142">
        <f t="shared" si="428"/>
        <v>0</v>
      </c>
      <c r="Y435" s="143">
        <f t="shared" ref="Y435:AD435" si="429">I435-I434</f>
        <v>0</v>
      </c>
      <c r="Z435" s="142">
        <f t="shared" si="429"/>
        <v>0</v>
      </c>
      <c r="AA435" s="142">
        <f t="shared" si="429"/>
        <v>0</v>
      </c>
      <c r="AB435" s="142">
        <f t="shared" si="429"/>
        <v>0</v>
      </c>
      <c r="AC435" s="142">
        <f t="shared" si="429"/>
        <v>0</v>
      </c>
      <c r="AD435" s="143">
        <f t="shared" si="429"/>
        <v>0</v>
      </c>
    </row>
    <row r="436" spans="1:32">
      <c r="A436" s="668"/>
      <c r="B436" s="681" t="s">
        <v>766</v>
      </c>
      <c r="C436" s="673">
        <v>122.54063541554672</v>
      </c>
      <c r="D436" s="674">
        <v>130.45679558011048</v>
      </c>
      <c r="E436" s="674">
        <v>134.28300499445064</v>
      </c>
      <c r="F436" s="674">
        <v>128.96019607843138</v>
      </c>
      <c r="G436" s="674">
        <v>134.18095238095239</v>
      </c>
      <c r="H436" s="674">
        <v>0</v>
      </c>
      <c r="I436" s="673">
        <v>126.46653695203881</v>
      </c>
      <c r="J436" s="673">
        <v>82.886206896551712</v>
      </c>
      <c r="K436" s="674">
        <v>82.739998557830987</v>
      </c>
      <c r="L436" s="674">
        <v>75.772156937073547</v>
      </c>
      <c r="M436" s="674">
        <v>72.914774114774133</v>
      </c>
      <c r="N436" s="673">
        <v>81.468952060842597</v>
      </c>
      <c r="O436" s="673">
        <v>0</v>
      </c>
      <c r="P436" s="682">
        <v>0</v>
      </c>
      <c r="Q436" s="99"/>
      <c r="R436" s="99"/>
      <c r="Y436" s="137"/>
      <c r="AD436" s="137"/>
    </row>
    <row r="437" spans="1:32">
      <c r="A437" s="668"/>
      <c r="B437" s="681" t="s">
        <v>767</v>
      </c>
      <c r="C437" s="673">
        <v>122.8034262243943</v>
      </c>
      <c r="D437" s="674">
        <v>128.85544338335606</v>
      </c>
      <c r="E437" s="674">
        <v>134.46069037931488</v>
      </c>
      <c r="F437" s="674">
        <v>129.36851485148517</v>
      </c>
      <c r="G437" s="674">
        <v>123.49618320610686</v>
      </c>
      <c r="H437" s="674">
        <v>0</v>
      </c>
      <c r="I437" s="673">
        <v>126.47561789818322</v>
      </c>
      <c r="J437" s="673">
        <v>81.114818024263428</v>
      </c>
      <c r="K437" s="674">
        <v>81.757371960682875</v>
      </c>
      <c r="L437" s="674">
        <v>75.018188736681893</v>
      </c>
      <c r="M437" s="674">
        <v>70.312612612612611</v>
      </c>
      <c r="N437" s="673">
        <v>80.441852316855957</v>
      </c>
      <c r="O437" s="673">
        <v>0</v>
      </c>
      <c r="P437" s="682">
        <v>0</v>
      </c>
      <c r="Q437" s="99"/>
      <c r="R437" s="99"/>
      <c r="S437" s="142">
        <f t="shared" ref="S437:X437" si="430">C437-C436</f>
        <v>0.26279080884758343</v>
      </c>
      <c r="T437" s="142">
        <f t="shared" si="430"/>
        <v>-1.6013521967544193</v>
      </c>
      <c r="U437" s="142">
        <f t="shared" si="430"/>
        <v>0.17768538486424745</v>
      </c>
      <c r="V437" s="142">
        <f t="shared" si="430"/>
        <v>0.40831877305379294</v>
      </c>
      <c r="W437" s="142">
        <f t="shared" si="430"/>
        <v>-10.684769174845528</v>
      </c>
      <c r="X437" s="142">
        <f t="shared" si="430"/>
        <v>0</v>
      </c>
      <c r="Y437" s="143">
        <f t="shared" ref="Y437:AD437" si="431">I437-I436</f>
        <v>9.0809461444081307E-3</v>
      </c>
      <c r="Z437" s="142">
        <f t="shared" si="431"/>
        <v>-1.7713888722882842</v>
      </c>
      <c r="AA437" s="142">
        <f t="shared" si="431"/>
        <v>-0.98262659714811207</v>
      </c>
      <c r="AB437" s="142">
        <f t="shared" si="431"/>
        <v>-0.75396820039165391</v>
      </c>
      <c r="AC437" s="142">
        <f t="shared" si="431"/>
        <v>-2.6021615021615219</v>
      </c>
      <c r="AD437" s="143">
        <f t="shared" si="431"/>
        <v>-1.0270997439866392</v>
      </c>
    </row>
    <row r="438" spans="1:32">
      <c r="A438" s="668"/>
      <c r="B438" s="681" t="s">
        <v>768</v>
      </c>
      <c r="C438" s="673">
        <v>84.183453167508745</v>
      </c>
      <c r="D438" s="674">
        <v>82.771039182282792</v>
      </c>
      <c r="E438" s="674">
        <v>82.340025716385</v>
      </c>
      <c r="F438" s="674">
        <v>68.342675994752938</v>
      </c>
      <c r="G438" s="674">
        <v>88.9</v>
      </c>
      <c r="H438" s="674">
        <v>0</v>
      </c>
      <c r="I438" s="673">
        <v>82.574582502653868</v>
      </c>
      <c r="J438" s="673">
        <v>64.099078341013822</v>
      </c>
      <c r="K438" s="674">
        <v>61.475673229237387</v>
      </c>
      <c r="L438" s="674">
        <v>58.064460511679648</v>
      </c>
      <c r="M438" s="674">
        <v>53.963557483731016</v>
      </c>
      <c r="N438" s="673">
        <v>60.166439448876005</v>
      </c>
      <c r="O438" s="673">
        <v>0</v>
      </c>
      <c r="P438" s="682">
        <v>0</v>
      </c>
      <c r="Q438" s="99"/>
      <c r="R438" s="99"/>
      <c r="Y438" s="137"/>
      <c r="AD438" s="137"/>
    </row>
    <row r="439" spans="1:32">
      <c r="A439" s="668"/>
      <c r="B439" s="681" t="s">
        <v>769</v>
      </c>
      <c r="C439" s="673">
        <v>83.538988168902534</v>
      </c>
      <c r="D439" s="674">
        <v>83.343053499682796</v>
      </c>
      <c r="E439" s="674">
        <v>81.490865426600294</v>
      </c>
      <c r="F439" s="674">
        <v>68.477878006872857</v>
      </c>
      <c r="G439" s="674">
        <v>85.489010989010993</v>
      </c>
      <c r="H439" s="674">
        <v>0</v>
      </c>
      <c r="I439" s="673">
        <v>82.019690931063764</v>
      </c>
      <c r="J439" s="673">
        <v>61.052914798206274</v>
      </c>
      <c r="K439" s="674">
        <v>62.594815724815732</v>
      </c>
      <c r="L439" s="674">
        <v>58.648249027237348</v>
      </c>
      <c r="M439" s="674">
        <v>52.465555555555554</v>
      </c>
      <c r="N439" s="673">
        <v>60.846587112171846</v>
      </c>
      <c r="O439" s="673">
        <v>0</v>
      </c>
      <c r="P439" s="682">
        <v>0</v>
      </c>
      <c r="Q439" s="99"/>
      <c r="R439" s="99"/>
      <c r="S439" s="142">
        <f t="shared" ref="S439:X439" si="432">C439-C438</f>
        <v>-0.64446499860621032</v>
      </c>
      <c r="T439" s="142">
        <f t="shared" si="432"/>
        <v>0.5720143174000043</v>
      </c>
      <c r="U439" s="142">
        <f t="shared" si="432"/>
        <v>-0.84916028978470592</v>
      </c>
      <c r="V439" s="142">
        <f t="shared" si="432"/>
        <v>0.13520201211991889</v>
      </c>
      <c r="W439" s="142">
        <f t="shared" si="432"/>
        <v>-3.4109890109890131</v>
      </c>
      <c r="X439" s="142">
        <f t="shared" si="432"/>
        <v>0</v>
      </c>
      <c r="Y439" s="143">
        <f t="shared" ref="Y439:AD439" si="433">I439-I438</f>
        <v>-0.5548915715901046</v>
      </c>
      <c r="Z439" s="142">
        <f t="shared" si="433"/>
        <v>-3.0461635428075482</v>
      </c>
      <c r="AA439" s="142">
        <f t="shared" si="433"/>
        <v>1.1191424955783447</v>
      </c>
      <c r="AB439" s="142">
        <f t="shared" si="433"/>
        <v>0.58378851555769984</v>
      </c>
      <c r="AC439" s="142">
        <f t="shared" si="433"/>
        <v>-1.4980019281754622</v>
      </c>
      <c r="AD439" s="143">
        <f t="shared" si="433"/>
        <v>0.6801476632958412</v>
      </c>
    </row>
    <row r="440" spans="1:32">
      <c r="A440" s="668"/>
      <c r="B440" s="681" t="s">
        <v>770</v>
      </c>
      <c r="C440" s="673">
        <v>67.299892634743401</v>
      </c>
      <c r="D440" s="674">
        <v>68.865816102067754</v>
      </c>
      <c r="E440" s="674">
        <v>64.806797538822153</v>
      </c>
      <c r="F440" s="674">
        <v>62.311618900077463</v>
      </c>
      <c r="G440" s="674">
        <v>67.048623853211012</v>
      </c>
      <c r="H440" s="674">
        <v>0</v>
      </c>
      <c r="I440" s="673">
        <v>66.050573351023488</v>
      </c>
      <c r="J440" s="673">
        <v>55.546385542168672</v>
      </c>
      <c r="K440" s="674">
        <v>54.307404980340777</v>
      </c>
      <c r="L440" s="674">
        <v>51.066599025974028</v>
      </c>
      <c r="M440" s="674">
        <v>51.314468085106384</v>
      </c>
      <c r="N440" s="673">
        <v>53.610311407689863</v>
      </c>
      <c r="O440" s="673">
        <v>0</v>
      </c>
      <c r="P440" s="682">
        <v>0</v>
      </c>
      <c r="Q440" s="99"/>
      <c r="R440" s="99"/>
      <c r="Y440" s="137"/>
      <c r="AD440" s="137"/>
    </row>
    <row r="441" spans="1:32">
      <c r="A441" s="668"/>
      <c r="B441" s="681" t="s">
        <v>771</v>
      </c>
      <c r="C441" s="673">
        <v>66.939730463852896</v>
      </c>
      <c r="D441" s="674">
        <v>69.960571428571427</v>
      </c>
      <c r="E441" s="674">
        <v>65.778206583427917</v>
      </c>
      <c r="F441" s="674">
        <v>63.141721132897601</v>
      </c>
      <c r="G441" s="674">
        <v>64.480291970802909</v>
      </c>
      <c r="H441" s="674">
        <v>0</v>
      </c>
      <c r="I441" s="673">
        <v>66.383838244744311</v>
      </c>
      <c r="J441" s="673">
        <v>57.859179265658746</v>
      </c>
      <c r="K441" s="674">
        <v>54.79180509413068</v>
      </c>
      <c r="L441" s="674">
        <v>51.83887201735358</v>
      </c>
      <c r="M441" s="674">
        <v>48.465342163355409</v>
      </c>
      <c r="N441" s="673">
        <v>54.118210758305466</v>
      </c>
      <c r="O441" s="673">
        <v>0</v>
      </c>
      <c r="P441" s="682">
        <v>0</v>
      </c>
      <c r="Q441" s="99"/>
      <c r="R441" s="99"/>
      <c r="S441" s="142">
        <f t="shared" ref="S441:X441" si="434">C441-C440</f>
        <v>-0.36016217089050429</v>
      </c>
      <c r="T441" s="142">
        <f t="shared" si="434"/>
        <v>1.0947553265036731</v>
      </c>
      <c r="U441" s="142">
        <f t="shared" si="434"/>
        <v>0.97140904460576394</v>
      </c>
      <c r="V441" s="142">
        <f t="shared" si="434"/>
        <v>0.8301022328201384</v>
      </c>
      <c r="W441" s="142">
        <f t="shared" si="434"/>
        <v>-2.5683318824081027</v>
      </c>
      <c r="X441" s="142">
        <f t="shared" si="434"/>
        <v>0</v>
      </c>
      <c r="Y441" s="143">
        <f t="shared" ref="Y441:AD441" si="435">I441-I440</f>
        <v>0.33326489372082335</v>
      </c>
      <c r="Z441" s="142">
        <f t="shared" si="435"/>
        <v>2.3127937234900742</v>
      </c>
      <c r="AA441" s="142">
        <f t="shared" si="435"/>
        <v>0.48440011378990278</v>
      </c>
      <c r="AB441" s="142">
        <f t="shared" si="435"/>
        <v>0.77227299137955185</v>
      </c>
      <c r="AC441" s="142">
        <f t="shared" si="435"/>
        <v>-2.849125921750975</v>
      </c>
      <c r="AD441" s="143">
        <f t="shared" si="435"/>
        <v>0.50789935061560243</v>
      </c>
    </row>
    <row r="442" spans="1:32">
      <c r="A442" s="668"/>
      <c r="B442" s="681" t="s">
        <v>772</v>
      </c>
      <c r="C442" s="673">
        <v>0</v>
      </c>
      <c r="D442" s="674">
        <v>0</v>
      </c>
      <c r="E442" s="674">
        <v>0</v>
      </c>
      <c r="F442" s="674">
        <v>0</v>
      </c>
      <c r="G442" s="674">
        <v>0</v>
      </c>
      <c r="H442" s="674">
        <v>0</v>
      </c>
      <c r="I442" s="673">
        <v>0</v>
      </c>
      <c r="J442" s="673">
        <v>0</v>
      </c>
      <c r="K442" s="674">
        <v>0</v>
      </c>
      <c r="L442" s="674">
        <v>0</v>
      </c>
      <c r="M442" s="674">
        <v>0</v>
      </c>
      <c r="N442" s="673">
        <v>0</v>
      </c>
      <c r="O442" s="673">
        <v>0</v>
      </c>
      <c r="P442" s="682">
        <v>0</v>
      </c>
      <c r="Q442" s="99"/>
      <c r="R442" s="99"/>
      <c r="Y442" s="137"/>
      <c r="AD442" s="137"/>
    </row>
    <row r="443" spans="1:32">
      <c r="A443" s="668"/>
      <c r="B443" s="681" t="s">
        <v>773</v>
      </c>
      <c r="C443" s="673">
        <v>0</v>
      </c>
      <c r="D443" s="674">
        <v>0</v>
      </c>
      <c r="E443" s="674">
        <v>0</v>
      </c>
      <c r="F443" s="674">
        <v>0</v>
      </c>
      <c r="G443" s="674">
        <v>0</v>
      </c>
      <c r="H443" s="674">
        <v>0</v>
      </c>
      <c r="I443" s="673">
        <v>0</v>
      </c>
      <c r="J443" s="673">
        <v>0</v>
      </c>
      <c r="K443" s="674">
        <v>0</v>
      </c>
      <c r="L443" s="674">
        <v>0</v>
      </c>
      <c r="M443" s="674">
        <v>0</v>
      </c>
      <c r="N443" s="673">
        <v>0</v>
      </c>
      <c r="O443" s="673">
        <v>0</v>
      </c>
      <c r="P443" s="682">
        <v>0</v>
      </c>
      <c r="Q443" s="99"/>
      <c r="R443" s="99"/>
      <c r="S443" s="142">
        <f t="shared" ref="S443:X443" si="436">C443-C442</f>
        <v>0</v>
      </c>
      <c r="T443" s="142">
        <f t="shared" si="436"/>
        <v>0</v>
      </c>
      <c r="U443" s="142">
        <f t="shared" si="436"/>
        <v>0</v>
      </c>
      <c r="V443" s="142">
        <f t="shared" si="436"/>
        <v>0</v>
      </c>
      <c r="W443" s="142">
        <f t="shared" si="436"/>
        <v>0</v>
      </c>
      <c r="X443" s="142">
        <f t="shared" si="436"/>
        <v>0</v>
      </c>
      <c r="Y443" s="143">
        <f t="shared" ref="Y443:AD443" si="437">I443-I442</f>
        <v>0</v>
      </c>
      <c r="Z443" s="142">
        <f t="shared" si="437"/>
        <v>0</v>
      </c>
      <c r="AA443" s="142">
        <f t="shared" si="437"/>
        <v>0</v>
      </c>
      <c r="AB443" s="142">
        <f t="shared" si="437"/>
        <v>0</v>
      </c>
      <c r="AC443" s="142">
        <f t="shared" si="437"/>
        <v>0</v>
      </c>
      <c r="AD443" s="143">
        <f t="shared" si="437"/>
        <v>0</v>
      </c>
    </row>
    <row r="444" spans="1:32">
      <c r="A444" s="668"/>
      <c r="B444" s="681" t="s">
        <v>774</v>
      </c>
      <c r="C444" s="673">
        <v>78.923787544317349</v>
      </c>
      <c r="D444" s="674">
        <v>78.235729659922498</v>
      </c>
      <c r="E444" s="674">
        <v>75.58368522072935</v>
      </c>
      <c r="F444" s="674">
        <v>65.144444444444446</v>
      </c>
      <c r="G444" s="674">
        <v>80.301444043321297</v>
      </c>
      <c r="H444" s="674">
        <v>0</v>
      </c>
      <c r="I444" s="673">
        <v>76.735972005960477</v>
      </c>
      <c r="J444" s="673">
        <v>58.142097902097902</v>
      </c>
      <c r="K444" s="674">
        <v>56.640854511970552</v>
      </c>
      <c r="L444" s="674">
        <v>54.018770530267489</v>
      </c>
      <c r="M444" s="674">
        <v>52.626208378088073</v>
      </c>
      <c r="N444" s="673">
        <v>55.93051378124521</v>
      </c>
      <c r="O444" s="673">
        <v>0</v>
      </c>
      <c r="P444" s="682">
        <v>0</v>
      </c>
      <c r="Q444" s="99"/>
      <c r="R444" s="99"/>
      <c r="Y444" s="137"/>
      <c r="AD444" s="137"/>
    </row>
    <row r="445" spans="1:32">
      <c r="A445" s="668"/>
      <c r="B445" s="681" t="s">
        <v>775</v>
      </c>
      <c r="C445" s="673">
        <v>78.202337688509729</v>
      </c>
      <c r="D445" s="674">
        <v>78.996230725299824</v>
      </c>
      <c r="E445" s="674">
        <v>75.50444348343153</v>
      </c>
      <c r="F445" s="674">
        <v>65.586147186147201</v>
      </c>
      <c r="G445" s="674">
        <v>76.466457680250784</v>
      </c>
      <c r="H445" s="674">
        <v>0</v>
      </c>
      <c r="I445" s="673">
        <v>76.405657827512897</v>
      </c>
      <c r="J445" s="673">
        <v>58.897376093294461</v>
      </c>
      <c r="K445" s="674">
        <v>57.216099236641213</v>
      </c>
      <c r="L445" s="674">
        <v>54.568286976865082</v>
      </c>
      <c r="M445" s="674">
        <v>50.458803986710969</v>
      </c>
      <c r="N445" s="673">
        <v>56.399600776866649</v>
      </c>
      <c r="O445" s="673">
        <v>0</v>
      </c>
      <c r="P445" s="682">
        <v>0</v>
      </c>
      <c r="Q445" s="99"/>
      <c r="R445" s="99"/>
      <c r="S445" s="142">
        <f t="shared" ref="S445:X445" si="438">C445-C444</f>
        <v>-0.72144985580762011</v>
      </c>
      <c r="T445" s="142">
        <f t="shared" si="438"/>
        <v>0.76050106537732631</v>
      </c>
      <c r="U445" s="142">
        <f t="shared" si="438"/>
        <v>-7.9241737297820691E-2</v>
      </c>
      <c r="V445" s="142">
        <f t="shared" si="438"/>
        <v>0.44170274170275547</v>
      </c>
      <c r="W445" s="142">
        <f t="shared" si="438"/>
        <v>-3.834986363070513</v>
      </c>
      <c r="X445" s="142">
        <f t="shared" si="438"/>
        <v>0</v>
      </c>
      <c r="Y445" s="143">
        <f t="shared" ref="Y445:AD445" si="439">I445-I444</f>
        <v>-0.33031417844757982</v>
      </c>
      <c r="Z445" s="142">
        <f t="shared" si="439"/>
        <v>0.75527819119655959</v>
      </c>
      <c r="AA445" s="142">
        <f t="shared" si="439"/>
        <v>0.5752447246706609</v>
      </c>
      <c r="AB445" s="142">
        <f t="shared" si="439"/>
        <v>0.54951644659759324</v>
      </c>
      <c r="AC445" s="142">
        <f t="shared" si="439"/>
        <v>-2.1674043913771044</v>
      </c>
      <c r="AD445" s="143">
        <f t="shared" si="439"/>
        <v>0.46908699562143852</v>
      </c>
    </row>
    <row r="446" spans="1:32">
      <c r="A446" s="668"/>
      <c r="B446" s="681" t="s">
        <v>776</v>
      </c>
      <c r="C446" s="673">
        <v>34.790957446808513</v>
      </c>
      <c r="D446" s="674">
        <v>62.352495378927905</v>
      </c>
      <c r="E446" s="674">
        <v>63.66681034482761</v>
      </c>
      <c r="F446" s="674">
        <v>56.794259818731121</v>
      </c>
      <c r="G446" s="674">
        <v>53.45</v>
      </c>
      <c r="H446" s="674">
        <v>0</v>
      </c>
      <c r="I446" s="673">
        <v>49.081656906648284</v>
      </c>
      <c r="J446" s="673">
        <v>22.417410468319563</v>
      </c>
      <c r="K446" s="674">
        <v>42.355533423164793</v>
      </c>
      <c r="L446" s="674">
        <v>38.553552397868557</v>
      </c>
      <c r="M446" s="674">
        <v>34.490680100755668</v>
      </c>
      <c r="N446" s="673">
        <v>40.053881459905547</v>
      </c>
      <c r="O446" s="673">
        <v>0</v>
      </c>
      <c r="P446" s="682">
        <v>0</v>
      </c>
      <c r="Q446" s="99"/>
      <c r="R446" s="99"/>
      <c r="Y446" s="137"/>
      <c r="AD446" s="137"/>
    </row>
    <row r="447" spans="1:32">
      <c r="A447" s="668"/>
      <c r="B447" s="681" t="s">
        <v>777</v>
      </c>
      <c r="C447" s="673">
        <v>36.519423472889493</v>
      </c>
      <c r="D447" s="674">
        <v>62.851724137931036</v>
      </c>
      <c r="E447" s="674">
        <v>65.500387382401769</v>
      </c>
      <c r="F447" s="674">
        <v>62.047572815533975</v>
      </c>
      <c r="G447" s="674">
        <v>57.4</v>
      </c>
      <c r="H447" s="674">
        <v>0</v>
      </c>
      <c r="I447" s="673">
        <v>50.231683513419291</v>
      </c>
      <c r="J447" s="673">
        <v>21.729451287793953</v>
      </c>
      <c r="K447" s="674">
        <v>39.626731294520916</v>
      </c>
      <c r="L447" s="674">
        <v>36.775813820673903</v>
      </c>
      <c r="M447" s="674">
        <v>31.193483146067418</v>
      </c>
      <c r="N447" s="673">
        <v>37.754036223569905</v>
      </c>
      <c r="O447" s="673">
        <v>0</v>
      </c>
      <c r="P447" s="682">
        <v>0</v>
      </c>
      <c r="Q447" s="99"/>
      <c r="R447" s="99"/>
      <c r="S447" s="142">
        <f t="shared" ref="S447:X447" si="440">C447-C446</f>
        <v>1.7284660260809801</v>
      </c>
      <c r="T447" s="142">
        <f t="shared" si="440"/>
        <v>0.49922875900313102</v>
      </c>
      <c r="U447" s="142">
        <f t="shared" si="440"/>
        <v>1.8335770375741589</v>
      </c>
      <c r="V447" s="176">
        <f t="shared" si="440"/>
        <v>5.2533129968028547</v>
      </c>
      <c r="W447" s="142">
        <f t="shared" si="440"/>
        <v>3.9499999999999957</v>
      </c>
      <c r="X447" s="176">
        <f t="shared" si="440"/>
        <v>0</v>
      </c>
      <c r="Y447" s="143">
        <f t="shared" ref="Y447:AD447" si="441">I447-I446</f>
        <v>1.1500266067710072</v>
      </c>
      <c r="Z447" s="142">
        <f t="shared" si="441"/>
        <v>-0.68795918052560978</v>
      </c>
      <c r="AA447" s="142">
        <f t="shared" si="441"/>
        <v>-2.7288021286438777</v>
      </c>
      <c r="AB447" s="142">
        <f t="shared" si="441"/>
        <v>-1.7777385771946541</v>
      </c>
      <c r="AC447" s="142">
        <f t="shared" si="441"/>
        <v>-3.2971969546882498</v>
      </c>
      <c r="AD447" s="143">
        <f t="shared" si="441"/>
        <v>-2.2998452363356421</v>
      </c>
    </row>
    <row r="448" spans="1:32">
      <c r="A448" s="668"/>
      <c r="B448" s="681" t="s">
        <v>778</v>
      </c>
      <c r="C448" s="673">
        <v>104.82585047626674</v>
      </c>
      <c r="D448" s="674">
        <v>105.51269290123457</v>
      </c>
      <c r="E448" s="674">
        <v>105.50352465500572</v>
      </c>
      <c r="F448" s="674">
        <v>80.961846983485003</v>
      </c>
      <c r="G448" s="674">
        <v>108.74666666666667</v>
      </c>
      <c r="H448" s="674">
        <v>0</v>
      </c>
      <c r="I448" s="673">
        <v>104.28371344927734</v>
      </c>
      <c r="J448" s="673">
        <v>75.042656359803246</v>
      </c>
      <c r="K448" s="674">
        <v>76.023979591836749</v>
      </c>
      <c r="L448" s="674">
        <v>67.897915982934023</v>
      </c>
      <c r="M448" s="674">
        <v>64.521585557299858</v>
      </c>
      <c r="N448" s="673">
        <v>73.891113424194145</v>
      </c>
      <c r="O448" s="673">
        <v>0</v>
      </c>
      <c r="P448" s="682">
        <v>0</v>
      </c>
      <c r="Q448" s="99"/>
      <c r="R448" s="99"/>
      <c r="Y448" s="137"/>
      <c r="AD448" s="137"/>
    </row>
    <row r="449" spans="1:32">
      <c r="A449" s="668"/>
      <c r="B449" s="681" t="s">
        <v>779</v>
      </c>
      <c r="C449" s="673">
        <v>105.20683211621821</v>
      </c>
      <c r="D449" s="674">
        <v>105.22370730776568</v>
      </c>
      <c r="E449" s="674">
        <v>104.85851861104172</v>
      </c>
      <c r="F449" s="674">
        <v>80.801280367695341</v>
      </c>
      <c r="G449" s="674">
        <v>102.01359773371105</v>
      </c>
      <c r="H449" s="674">
        <v>0</v>
      </c>
      <c r="I449" s="673">
        <v>104.268075364986</v>
      </c>
      <c r="J449" s="673">
        <v>73.868703427719808</v>
      </c>
      <c r="K449" s="674">
        <v>75.181058559589758</v>
      </c>
      <c r="L449" s="674">
        <v>67.623984361720218</v>
      </c>
      <c r="M449" s="674">
        <v>62.124468085106386</v>
      </c>
      <c r="N449" s="673">
        <v>73.128278526148947</v>
      </c>
      <c r="O449" s="673">
        <v>0</v>
      </c>
      <c r="P449" s="682">
        <v>0</v>
      </c>
      <c r="Q449" s="99"/>
      <c r="R449" s="99"/>
      <c r="S449" s="142">
        <f t="shared" ref="S449:X449" si="442">C449-C448</f>
        <v>0.38098163995147161</v>
      </c>
      <c r="T449" s="142">
        <f t="shared" si="442"/>
        <v>-0.28898559346889385</v>
      </c>
      <c r="U449" s="142">
        <f t="shared" si="442"/>
        <v>-0.64500604396400263</v>
      </c>
      <c r="V449" s="176">
        <f t="shared" si="442"/>
        <v>-0.16056661578966214</v>
      </c>
      <c r="W449" s="142">
        <f t="shared" si="442"/>
        <v>-6.7330689329556179</v>
      </c>
      <c r="X449" s="142">
        <f t="shared" si="442"/>
        <v>0</v>
      </c>
      <c r="Y449" s="143">
        <f t="shared" ref="Y449:AD449" si="443">I449-I448</f>
        <v>-1.5638084291339283E-2</v>
      </c>
      <c r="Z449" s="142">
        <f t="shared" si="443"/>
        <v>-1.1739529320834379</v>
      </c>
      <c r="AA449" s="142">
        <f t="shared" si="443"/>
        <v>-0.84292103224699133</v>
      </c>
      <c r="AB449" s="142">
        <f t="shared" si="443"/>
        <v>-0.27393162121380499</v>
      </c>
      <c r="AC449" s="142">
        <f t="shared" si="443"/>
        <v>-2.3971174721934716</v>
      </c>
      <c r="AD449" s="143">
        <f t="shared" si="443"/>
        <v>-0.76283489804519888</v>
      </c>
    </row>
    <row r="450" spans="1:32">
      <c r="A450" s="668"/>
      <c r="B450" s="681" t="s">
        <v>780</v>
      </c>
      <c r="C450" s="673">
        <v>73.258482142857147</v>
      </c>
      <c r="D450" s="674">
        <v>75.441857798165145</v>
      </c>
      <c r="E450" s="674">
        <v>74.122586315128686</v>
      </c>
      <c r="F450" s="674">
        <v>63.084244741873803</v>
      </c>
      <c r="G450" s="674">
        <v>79.232330827067685</v>
      </c>
      <c r="H450" s="674">
        <v>0</v>
      </c>
      <c r="I450" s="673">
        <v>72.704480865154878</v>
      </c>
      <c r="J450" s="673">
        <v>52.81288220551378</v>
      </c>
      <c r="K450" s="674">
        <v>69.813937818141866</v>
      </c>
      <c r="L450" s="674">
        <v>60.747908330301946</v>
      </c>
      <c r="M450" s="674">
        <v>56.219922380336349</v>
      </c>
      <c r="N450" s="673">
        <v>67.163885531161313</v>
      </c>
      <c r="O450" s="673">
        <v>0</v>
      </c>
      <c r="P450" s="682">
        <v>0</v>
      </c>
      <c r="Q450" s="99"/>
      <c r="R450" s="99"/>
      <c r="Y450" s="137"/>
      <c r="AD450" s="137"/>
    </row>
    <row r="451" spans="1:32">
      <c r="A451" s="668"/>
      <c r="B451" s="681" t="s">
        <v>781</v>
      </c>
      <c r="C451" s="673">
        <v>72.252424185698231</v>
      </c>
      <c r="D451" s="674">
        <v>76.540555764175735</v>
      </c>
      <c r="E451" s="674">
        <v>75.368842334705761</v>
      </c>
      <c r="F451" s="674">
        <v>63.988294075660249</v>
      </c>
      <c r="G451" s="674">
        <v>73.643373493975901</v>
      </c>
      <c r="H451" s="674">
        <v>0</v>
      </c>
      <c r="I451" s="673">
        <v>72.831493916086771</v>
      </c>
      <c r="J451" s="673">
        <v>55.033566841798013</v>
      </c>
      <c r="K451" s="674">
        <v>68.692593143452072</v>
      </c>
      <c r="L451" s="674">
        <v>60.749290845459583</v>
      </c>
      <c r="M451" s="674">
        <v>52.674131274131277</v>
      </c>
      <c r="N451" s="673">
        <v>66.424232327004276</v>
      </c>
      <c r="O451" s="673">
        <v>0</v>
      </c>
      <c r="P451" s="682">
        <v>0</v>
      </c>
      <c r="Q451" s="99"/>
      <c r="R451" s="99"/>
      <c r="S451" s="142">
        <f t="shared" ref="S451:X451" si="444">C451-C450</f>
        <v>-1.0060579571589159</v>
      </c>
      <c r="T451" s="142">
        <f t="shared" si="444"/>
        <v>1.0986979660105902</v>
      </c>
      <c r="U451" s="142">
        <f t="shared" si="444"/>
        <v>1.2462560195770749</v>
      </c>
      <c r="V451" s="142">
        <f t="shared" si="444"/>
        <v>0.90404933378644614</v>
      </c>
      <c r="W451" s="142">
        <f t="shared" si="444"/>
        <v>-5.5889573330917841</v>
      </c>
      <c r="X451" s="142">
        <f t="shared" si="444"/>
        <v>0</v>
      </c>
      <c r="Y451" s="143">
        <f t="shared" ref="Y451:AD451" si="445">I451-I450</f>
        <v>0.12701305093189319</v>
      </c>
      <c r="Z451" s="142">
        <f t="shared" si="445"/>
        <v>2.2206846362842327</v>
      </c>
      <c r="AA451" s="142">
        <f t="shared" si="445"/>
        <v>-1.1213446746897944</v>
      </c>
      <c r="AB451" s="142">
        <f t="shared" si="445"/>
        <v>1.3825151576369876E-3</v>
      </c>
      <c r="AC451" s="142">
        <f t="shared" si="445"/>
        <v>-3.5457911062050727</v>
      </c>
      <c r="AD451" s="143">
        <f t="shared" si="445"/>
        <v>-0.73965320415703673</v>
      </c>
    </row>
    <row r="452" spans="1:32">
      <c r="A452" s="668"/>
      <c r="B452" s="681" t="s">
        <v>782</v>
      </c>
      <c r="C452" s="673">
        <v>99.332606611570256</v>
      </c>
      <c r="D452" s="674">
        <v>99.454058841651261</v>
      </c>
      <c r="E452" s="674">
        <v>97.366893453562923</v>
      </c>
      <c r="F452" s="674">
        <v>72.586725188104623</v>
      </c>
      <c r="G452" s="674">
        <v>100.78438133874241</v>
      </c>
      <c r="H452" s="674">
        <v>0</v>
      </c>
      <c r="I452" s="673">
        <v>97.45201762817608</v>
      </c>
      <c r="J452" s="673">
        <v>62.067700409596263</v>
      </c>
      <c r="K452" s="674">
        <v>72.581408473578421</v>
      </c>
      <c r="L452" s="674">
        <v>64.506720151828844</v>
      </c>
      <c r="M452" s="674">
        <v>61.386663409868092</v>
      </c>
      <c r="N452" s="673">
        <v>70.282517039628459</v>
      </c>
      <c r="O452" s="673">
        <v>0</v>
      </c>
      <c r="P452" s="682">
        <v>0</v>
      </c>
      <c r="Q452" s="99"/>
      <c r="R452" s="99"/>
      <c r="Y452" s="137"/>
      <c r="AD452" s="137"/>
    </row>
    <row r="453" spans="1:32" ht="13.5" thickBot="1">
      <c r="A453" s="668"/>
      <c r="B453" s="681" t="s">
        <v>783</v>
      </c>
      <c r="C453" s="673">
        <v>99.518685579501764</v>
      </c>
      <c r="D453" s="674">
        <v>99.412887029288697</v>
      </c>
      <c r="E453" s="674">
        <v>97.313415540959213</v>
      </c>
      <c r="F453" s="674">
        <v>72.745536935704521</v>
      </c>
      <c r="G453" s="674">
        <v>92.939499036608879</v>
      </c>
      <c r="H453" s="674">
        <v>0</v>
      </c>
      <c r="I453" s="673">
        <v>97.473121580493668</v>
      </c>
      <c r="J453" s="673">
        <v>63.307463175122749</v>
      </c>
      <c r="K453" s="674">
        <v>71.60045347286345</v>
      </c>
      <c r="L453" s="674">
        <v>64.324593352192352</v>
      </c>
      <c r="M453" s="674">
        <v>58.451175587793898</v>
      </c>
      <c r="N453" s="673">
        <v>69.543265080413533</v>
      </c>
      <c r="O453" s="673">
        <v>0</v>
      </c>
      <c r="P453" s="682">
        <v>0</v>
      </c>
      <c r="Q453" s="99"/>
      <c r="R453" s="99"/>
      <c r="S453" s="111">
        <f t="shared" ref="S453:X453" si="446">C453-C452</f>
        <v>0.18607896793150758</v>
      </c>
      <c r="T453" s="111">
        <f t="shared" si="446"/>
        <v>-4.1171812362563287E-2</v>
      </c>
      <c r="U453" s="111">
        <f t="shared" si="446"/>
        <v>-5.347791260371082E-2</v>
      </c>
      <c r="V453" s="111">
        <f t="shared" si="446"/>
        <v>0.15881174759989847</v>
      </c>
      <c r="W453" s="111">
        <f t="shared" si="446"/>
        <v>-7.8448823021335272</v>
      </c>
      <c r="X453" s="111">
        <f t="shared" si="446"/>
        <v>0</v>
      </c>
      <c r="Y453" s="168">
        <f t="shared" ref="Y453:AD453" si="447">I453-I452</f>
        <v>2.1103952317588437E-2</v>
      </c>
      <c r="Z453" s="111">
        <f t="shared" si="447"/>
        <v>1.2397627655264856</v>
      </c>
      <c r="AA453" s="111">
        <f t="shared" si="447"/>
        <v>-0.98095500071497099</v>
      </c>
      <c r="AB453" s="111">
        <f t="shared" si="447"/>
        <v>-0.18212679963649236</v>
      </c>
      <c r="AC453" s="111">
        <f t="shared" si="447"/>
        <v>-2.9354878220741938</v>
      </c>
      <c r="AD453" s="168">
        <f t="shared" si="447"/>
        <v>-0.73925195921492559</v>
      </c>
    </row>
    <row r="454" spans="1:32" ht="13.5" thickBot="1">
      <c r="A454" s="661" t="s">
        <v>686</v>
      </c>
      <c r="B454" s="660" t="s">
        <v>752</v>
      </c>
      <c r="C454" s="657">
        <v>142.78205128205133</v>
      </c>
      <c r="D454" s="658">
        <v>118</v>
      </c>
      <c r="E454" s="658">
        <v>130.06410256410271</v>
      </c>
      <c r="F454" s="658">
        <v>149.878048780488</v>
      </c>
      <c r="G454" s="658">
        <v>138.66666666666666</v>
      </c>
      <c r="H454" s="658">
        <v>148</v>
      </c>
      <c r="I454" s="657">
        <v>138.61794019933561</v>
      </c>
      <c r="J454" s="657">
        <v>0</v>
      </c>
      <c r="K454" s="658">
        <v>73.65428571428572</v>
      </c>
      <c r="L454" s="658">
        <v>75.787878787878782</v>
      </c>
      <c r="M454" s="658">
        <v>81.24502297090352</v>
      </c>
      <c r="N454" s="657">
        <v>76.724106739032123</v>
      </c>
      <c r="O454" s="657">
        <v>0</v>
      </c>
      <c r="P454" s="659">
        <v>0</v>
      </c>
      <c r="Q454" s="99"/>
      <c r="R454" s="99"/>
      <c r="S454" s="136" t="s">
        <v>1038</v>
      </c>
      <c r="Y454" s="137"/>
      <c r="AD454" s="137"/>
    </row>
    <row r="455" spans="1:32" ht="13.5" thickBot="1">
      <c r="A455" s="668"/>
      <c r="B455" s="681" t="s">
        <v>753</v>
      </c>
      <c r="C455" s="673">
        <v>138.12328767123304</v>
      </c>
      <c r="D455" s="674">
        <v>107.857142857143</v>
      </c>
      <c r="E455" s="674">
        <v>134.89062500000009</v>
      </c>
      <c r="F455" s="674">
        <v>152.083333333333</v>
      </c>
      <c r="G455" s="674">
        <v>123.88888888888899</v>
      </c>
      <c r="H455" s="674">
        <v>0</v>
      </c>
      <c r="I455" s="673">
        <v>137.17100371747219</v>
      </c>
      <c r="J455" s="673">
        <v>0</v>
      </c>
      <c r="K455" s="674">
        <v>74.143206854345181</v>
      </c>
      <c r="L455" s="674">
        <v>77.161212121212159</v>
      </c>
      <c r="M455" s="674">
        <v>82.894356005788708</v>
      </c>
      <c r="N455" s="673">
        <v>77.802400342906139</v>
      </c>
      <c r="O455" s="673">
        <v>0</v>
      </c>
      <c r="P455" s="682">
        <v>0</v>
      </c>
      <c r="Q455" s="99"/>
      <c r="R455" s="99"/>
      <c r="S455" s="142">
        <f t="shared" ref="S455:X455" si="448">C455-C454</f>
        <v>-4.6587636108182835</v>
      </c>
      <c r="T455" s="142">
        <f t="shared" si="448"/>
        <v>-10.142857142856997</v>
      </c>
      <c r="U455" s="142">
        <f t="shared" si="448"/>
        <v>4.826522435897374</v>
      </c>
      <c r="V455" s="142">
        <f t="shared" si="448"/>
        <v>2.2052845528450007</v>
      </c>
      <c r="W455" s="176">
        <f t="shared" si="448"/>
        <v>-14.777777777777672</v>
      </c>
      <c r="X455" s="142">
        <f t="shared" si="448"/>
        <v>-148</v>
      </c>
      <c r="Y455" s="143">
        <f t="shared" ref="Y455:AD455" si="449">I455-I454</f>
        <v>-1.4469364818634176</v>
      </c>
      <c r="Z455" s="142">
        <f t="shared" si="449"/>
        <v>0</v>
      </c>
      <c r="AA455" s="176">
        <f t="shared" si="449"/>
        <v>0.48892114005946041</v>
      </c>
      <c r="AB455" s="176">
        <f t="shared" si="449"/>
        <v>1.3733333333333775</v>
      </c>
      <c r="AC455" s="176">
        <f t="shared" si="449"/>
        <v>1.6493330348851885</v>
      </c>
      <c r="AD455" s="175">
        <f t="shared" si="449"/>
        <v>1.0782936038740161</v>
      </c>
      <c r="AF455" s="67" t="s">
        <v>786</v>
      </c>
    </row>
    <row r="456" spans="1:32" ht="13.5" thickBot="1">
      <c r="A456" s="668"/>
      <c r="B456" s="681" t="s">
        <v>754</v>
      </c>
      <c r="C456" s="673">
        <v>146.66666666666666</v>
      </c>
      <c r="D456" s="674">
        <v>0</v>
      </c>
      <c r="E456" s="674">
        <v>0</v>
      </c>
      <c r="F456" s="674">
        <v>0</v>
      </c>
      <c r="G456" s="674">
        <v>0</v>
      </c>
      <c r="H456" s="674">
        <v>0</v>
      </c>
      <c r="I456" s="673">
        <v>146.66666666666666</v>
      </c>
      <c r="J456" s="673">
        <v>0</v>
      </c>
      <c r="K456" s="674">
        <v>77.857142857142875</v>
      </c>
      <c r="L456" s="674">
        <v>78.508532423208194</v>
      </c>
      <c r="M456" s="674">
        <v>84.92234848484847</v>
      </c>
      <c r="N456" s="673">
        <v>79.956704082891335</v>
      </c>
      <c r="O456" s="673">
        <v>0</v>
      </c>
      <c r="P456" s="682">
        <v>0</v>
      </c>
      <c r="Q456" s="99"/>
      <c r="R456" s="99"/>
      <c r="Y456" s="137"/>
      <c r="AD456" s="137"/>
    </row>
    <row r="457" spans="1:32" ht="13.5" thickBot="1">
      <c r="A457" s="668"/>
      <c r="B457" s="681" t="s">
        <v>755</v>
      </c>
      <c r="C457" s="673">
        <v>104</v>
      </c>
      <c r="D457" s="674">
        <v>0</v>
      </c>
      <c r="E457" s="674">
        <v>0</v>
      </c>
      <c r="F457" s="674">
        <v>0</v>
      </c>
      <c r="G457" s="674">
        <v>0</v>
      </c>
      <c r="H457" s="674">
        <v>123</v>
      </c>
      <c r="I457" s="673">
        <v>108.75</v>
      </c>
      <c r="J457" s="673">
        <v>0</v>
      </c>
      <c r="K457" s="674">
        <v>76.333333333333343</v>
      </c>
      <c r="L457" s="674">
        <v>80.55670103092784</v>
      </c>
      <c r="M457" s="674">
        <v>87.750000000000043</v>
      </c>
      <c r="N457" s="673">
        <v>80.548101265822808</v>
      </c>
      <c r="O457" s="673">
        <v>0</v>
      </c>
      <c r="P457" s="682">
        <v>0</v>
      </c>
      <c r="Q457" s="99"/>
      <c r="R457" s="99"/>
      <c r="S457" s="176">
        <f t="shared" ref="S457:X457" si="450">C457-C456</f>
        <v>-42.666666666666657</v>
      </c>
      <c r="T457" s="142">
        <f t="shared" si="450"/>
        <v>0</v>
      </c>
      <c r="U457" s="142">
        <f t="shared" si="450"/>
        <v>0</v>
      </c>
      <c r="V457" s="142">
        <f t="shared" si="450"/>
        <v>0</v>
      </c>
      <c r="W457" s="142">
        <f t="shared" si="450"/>
        <v>0</v>
      </c>
      <c r="X457" s="176">
        <f t="shared" si="450"/>
        <v>123</v>
      </c>
      <c r="Y457" s="143">
        <f t="shared" ref="Y457:AD457" si="451">I457-I456</f>
        <v>-37.916666666666657</v>
      </c>
      <c r="Z457" s="142">
        <f t="shared" si="451"/>
        <v>0</v>
      </c>
      <c r="AA457" s="142">
        <f t="shared" si="451"/>
        <v>-1.5238095238095326</v>
      </c>
      <c r="AB457" s="142">
        <f t="shared" si="451"/>
        <v>2.0481686077196457</v>
      </c>
      <c r="AC457" s="142">
        <f t="shared" si="451"/>
        <v>2.8276515151515724</v>
      </c>
      <c r="AD457" s="143">
        <f t="shared" si="451"/>
        <v>0.59139718293147325</v>
      </c>
      <c r="AF457" s="67" t="s">
        <v>789</v>
      </c>
    </row>
    <row r="458" spans="1:32" ht="13.5" thickBot="1">
      <c r="A458" s="668"/>
      <c r="B458" s="681" t="s">
        <v>756</v>
      </c>
      <c r="C458" s="673">
        <v>0</v>
      </c>
      <c r="D458" s="674">
        <v>0</v>
      </c>
      <c r="E458" s="674">
        <v>0</v>
      </c>
      <c r="F458" s="674">
        <v>0</v>
      </c>
      <c r="G458" s="674">
        <v>0</v>
      </c>
      <c r="H458" s="674">
        <v>0</v>
      </c>
      <c r="I458" s="673">
        <v>0</v>
      </c>
      <c r="J458" s="673">
        <v>0</v>
      </c>
      <c r="K458" s="674">
        <v>0</v>
      </c>
      <c r="L458" s="674">
        <v>0</v>
      </c>
      <c r="M458" s="674">
        <v>0</v>
      </c>
      <c r="N458" s="673">
        <v>0</v>
      </c>
      <c r="O458" s="673">
        <v>0</v>
      </c>
      <c r="P458" s="682">
        <v>0</v>
      </c>
      <c r="Q458" s="99"/>
      <c r="R458" s="99"/>
      <c r="Y458" s="137"/>
      <c r="AD458" s="137"/>
    </row>
    <row r="459" spans="1:32" ht="13.5" thickBot="1">
      <c r="A459" s="668"/>
      <c r="B459" s="681" t="s">
        <v>757</v>
      </c>
      <c r="C459" s="673">
        <v>0</v>
      </c>
      <c r="D459" s="674">
        <v>0</v>
      </c>
      <c r="E459" s="674">
        <v>0</v>
      </c>
      <c r="F459" s="674">
        <v>0</v>
      </c>
      <c r="G459" s="674">
        <v>0</v>
      </c>
      <c r="H459" s="674">
        <v>0</v>
      </c>
      <c r="I459" s="673">
        <v>0</v>
      </c>
      <c r="J459" s="673">
        <v>0</v>
      </c>
      <c r="K459" s="674">
        <v>0</v>
      </c>
      <c r="L459" s="674">
        <v>0</v>
      </c>
      <c r="M459" s="674">
        <v>0</v>
      </c>
      <c r="N459" s="673">
        <v>0</v>
      </c>
      <c r="O459" s="673">
        <v>0</v>
      </c>
      <c r="P459" s="682">
        <v>0</v>
      </c>
      <c r="Q459" s="99"/>
      <c r="R459" s="99"/>
      <c r="S459" s="142">
        <f t="shared" ref="S459:X459" si="452">C459-C458</f>
        <v>0</v>
      </c>
      <c r="T459" s="142">
        <f t="shared" si="452"/>
        <v>0</v>
      </c>
      <c r="U459" s="142">
        <f t="shared" si="452"/>
        <v>0</v>
      </c>
      <c r="V459" s="142">
        <f t="shared" si="452"/>
        <v>0</v>
      </c>
      <c r="W459" s="142">
        <f t="shared" si="452"/>
        <v>0</v>
      </c>
      <c r="X459" s="142">
        <f t="shared" si="452"/>
        <v>0</v>
      </c>
      <c r="Y459" s="143">
        <f t="shared" ref="Y459:AD459" si="453">I459-I458</f>
        <v>0</v>
      </c>
      <c r="Z459" s="142">
        <f t="shared" si="453"/>
        <v>0</v>
      </c>
      <c r="AA459" s="142">
        <f t="shared" si="453"/>
        <v>0</v>
      </c>
      <c r="AB459" s="142">
        <f t="shared" si="453"/>
        <v>0</v>
      </c>
      <c r="AC459" s="142">
        <f t="shared" si="453"/>
        <v>0</v>
      </c>
      <c r="AD459" s="143">
        <f t="shared" si="453"/>
        <v>0</v>
      </c>
    </row>
    <row r="460" spans="1:32" ht="13.5" thickBot="1">
      <c r="A460" s="668"/>
      <c r="B460" s="681" t="s">
        <v>758</v>
      </c>
      <c r="C460" s="673">
        <v>142.85534591194974</v>
      </c>
      <c r="D460" s="674">
        <v>118</v>
      </c>
      <c r="E460" s="674">
        <v>130.06410256410271</v>
      </c>
      <c r="F460" s="674">
        <v>149.878048780488</v>
      </c>
      <c r="G460" s="674">
        <v>138.66666666666666</v>
      </c>
      <c r="H460" s="674">
        <v>148</v>
      </c>
      <c r="I460" s="673">
        <v>138.69736842105272</v>
      </c>
      <c r="J460" s="673">
        <v>0</v>
      </c>
      <c r="K460" s="674">
        <v>74.766806722689097</v>
      </c>
      <c r="L460" s="674">
        <v>76.480451781059955</v>
      </c>
      <c r="M460" s="674">
        <v>82.08058095750404</v>
      </c>
      <c r="N460" s="673">
        <v>77.532256074996923</v>
      </c>
      <c r="O460" s="673">
        <v>0</v>
      </c>
      <c r="P460" s="682">
        <v>0</v>
      </c>
      <c r="Q460" s="99"/>
      <c r="R460" s="99"/>
      <c r="Y460" s="137"/>
      <c r="AD460" s="137"/>
    </row>
    <row r="461" spans="1:32" ht="13.5" thickBot="1">
      <c r="A461" s="668"/>
      <c r="B461" s="681" t="s">
        <v>759</v>
      </c>
      <c r="C461" s="673">
        <v>137.43624161073842</v>
      </c>
      <c r="D461" s="674">
        <v>107.857142857143</v>
      </c>
      <c r="E461" s="674">
        <v>134.89062500000009</v>
      </c>
      <c r="F461" s="674">
        <v>152.083333333333</v>
      </c>
      <c r="G461" s="674">
        <v>123.88888888888899</v>
      </c>
      <c r="H461" s="674">
        <v>123</v>
      </c>
      <c r="I461" s="673">
        <v>136.75457875457883</v>
      </c>
      <c r="J461" s="673">
        <v>0</v>
      </c>
      <c r="K461" s="674">
        <v>74.752650176678443</v>
      </c>
      <c r="L461" s="674">
        <v>78.046594982078872</v>
      </c>
      <c r="M461" s="674">
        <v>83.915428571428578</v>
      </c>
      <c r="N461" s="673">
        <v>78.496958053154017</v>
      </c>
      <c r="O461" s="673">
        <v>0</v>
      </c>
      <c r="P461" s="682">
        <v>0</v>
      </c>
      <c r="Q461" s="99"/>
      <c r="R461" s="99"/>
      <c r="S461" s="142">
        <f t="shared" ref="S461:X461" si="454">C461-C460</f>
        <v>-5.4191043012113198</v>
      </c>
      <c r="T461" s="142">
        <f t="shared" si="454"/>
        <v>-10.142857142856997</v>
      </c>
      <c r="U461" s="142">
        <f t="shared" si="454"/>
        <v>4.826522435897374</v>
      </c>
      <c r="V461" s="142">
        <f t="shared" si="454"/>
        <v>2.2052845528450007</v>
      </c>
      <c r="W461" s="176">
        <f t="shared" si="454"/>
        <v>-14.777777777777672</v>
      </c>
      <c r="X461" s="142">
        <f t="shared" si="454"/>
        <v>-25</v>
      </c>
      <c r="Y461" s="143">
        <f t="shared" ref="Y461:AD461" si="455">I461-I460</f>
        <v>-1.9427896664738853</v>
      </c>
      <c r="Z461" s="142">
        <f t="shared" si="455"/>
        <v>0</v>
      </c>
      <c r="AA461" s="176">
        <f t="shared" si="455"/>
        <v>-1.4156546010653415E-2</v>
      </c>
      <c r="AB461" s="176">
        <f t="shared" si="455"/>
        <v>1.5661432010189174</v>
      </c>
      <c r="AC461" s="176">
        <f t="shared" si="455"/>
        <v>1.8348476139245378</v>
      </c>
      <c r="AD461" s="175">
        <f t="shared" si="455"/>
        <v>0.96470197815709469</v>
      </c>
      <c r="AF461" s="67" t="s">
        <v>786</v>
      </c>
    </row>
    <row r="462" spans="1:32" ht="13.5" thickBot="1">
      <c r="A462" s="668"/>
      <c r="B462" s="681" t="s">
        <v>760</v>
      </c>
      <c r="C462" s="673">
        <v>127.34159684881828</v>
      </c>
      <c r="D462" s="674">
        <v>114.55</v>
      </c>
      <c r="E462" s="674">
        <v>127.98756506651242</v>
      </c>
      <c r="F462" s="674">
        <v>146.37278106508899</v>
      </c>
      <c r="G462" s="674">
        <v>122.23508137432222</v>
      </c>
      <c r="H462" s="674">
        <v>128.75833333333301</v>
      </c>
      <c r="I462" s="673">
        <v>126.58875985890373</v>
      </c>
      <c r="J462" s="673">
        <v>0</v>
      </c>
      <c r="K462" s="674">
        <v>77.469321414059351</v>
      </c>
      <c r="L462" s="674">
        <v>75.28382213812678</v>
      </c>
      <c r="M462" s="674">
        <v>75.895017182130587</v>
      </c>
      <c r="N462" s="673">
        <v>76.701494712299123</v>
      </c>
      <c r="O462" s="673">
        <v>0</v>
      </c>
      <c r="P462" s="682">
        <v>0</v>
      </c>
      <c r="Q462" s="99"/>
      <c r="R462" s="99"/>
      <c r="Y462" s="137"/>
      <c r="AD462" s="137"/>
    </row>
    <row r="463" spans="1:32" ht="13.5" thickBot="1">
      <c r="A463" s="668"/>
      <c r="B463" s="681" t="s">
        <v>761</v>
      </c>
      <c r="C463" s="673">
        <v>127.007401602229</v>
      </c>
      <c r="D463" s="674">
        <v>113.306190125276</v>
      </c>
      <c r="E463" s="674">
        <v>127.6266412940054</v>
      </c>
      <c r="F463" s="674">
        <v>142.01230769230801</v>
      </c>
      <c r="G463" s="674">
        <v>122.10079513564057</v>
      </c>
      <c r="H463" s="674">
        <v>126.565891472868</v>
      </c>
      <c r="I463" s="673">
        <v>126.21250472947384</v>
      </c>
      <c r="J463" s="673">
        <v>0</v>
      </c>
      <c r="K463" s="674">
        <v>78.023863636363643</v>
      </c>
      <c r="L463" s="674">
        <v>74.127717391304316</v>
      </c>
      <c r="M463" s="674">
        <v>74.929133858267718</v>
      </c>
      <c r="N463" s="673">
        <v>76.64252116650988</v>
      </c>
      <c r="O463" s="673">
        <v>0</v>
      </c>
      <c r="P463" s="682">
        <v>0</v>
      </c>
      <c r="Q463" s="99"/>
      <c r="R463" s="99"/>
      <c r="S463" s="142">
        <f t="shared" ref="S463:X463" si="456">C463-C462</f>
        <v>-0.33419524658928879</v>
      </c>
      <c r="T463" s="142">
        <f t="shared" si="456"/>
        <v>-1.2438098747239934</v>
      </c>
      <c r="U463" s="142">
        <f t="shared" si="456"/>
        <v>-0.36092377250702157</v>
      </c>
      <c r="V463" s="142">
        <f t="shared" si="456"/>
        <v>-4.360473372780973</v>
      </c>
      <c r="W463" s="142">
        <f t="shared" si="456"/>
        <v>-0.13428623868165346</v>
      </c>
      <c r="X463" s="142">
        <f t="shared" si="456"/>
        <v>-2.19244186046501</v>
      </c>
      <c r="Y463" s="143">
        <f t="shared" ref="Y463:AD463" si="457">I463-I462</f>
        <v>-0.37625512942989303</v>
      </c>
      <c r="Z463" s="142">
        <f t="shared" si="457"/>
        <v>0</v>
      </c>
      <c r="AA463" s="176">
        <f t="shared" si="457"/>
        <v>0.55454222230429195</v>
      </c>
      <c r="AB463" s="176">
        <f t="shared" si="457"/>
        <v>-1.1561047468224643</v>
      </c>
      <c r="AC463" s="176">
        <f t="shared" si="457"/>
        <v>-0.96588332386286879</v>
      </c>
      <c r="AD463" s="175">
        <f t="shared" si="457"/>
        <v>-5.8973545789243076E-2</v>
      </c>
    </row>
    <row r="464" spans="1:32" ht="13.5" thickBot="1">
      <c r="A464" s="668"/>
      <c r="B464" s="681" t="s">
        <v>762</v>
      </c>
      <c r="C464" s="673">
        <v>118.98936170212752</v>
      </c>
      <c r="D464" s="674">
        <v>112.2</v>
      </c>
      <c r="E464" s="674">
        <v>133.28395061728372</v>
      </c>
      <c r="F464" s="674">
        <v>149.85714285714297</v>
      </c>
      <c r="G464" s="674">
        <v>102.62068965517243</v>
      </c>
      <c r="H464" s="674">
        <v>125.75</v>
      </c>
      <c r="I464" s="673">
        <v>119.82056074766342</v>
      </c>
      <c r="J464" s="673">
        <v>0</v>
      </c>
      <c r="K464" s="674">
        <v>80.652463875509426</v>
      </c>
      <c r="L464" s="674">
        <v>79.607108549471661</v>
      </c>
      <c r="M464" s="674">
        <v>86.642687656593935</v>
      </c>
      <c r="N464" s="673">
        <v>81.029389726925757</v>
      </c>
      <c r="O464" s="673">
        <v>0</v>
      </c>
      <c r="P464" s="682">
        <v>0</v>
      </c>
      <c r="Q464" s="99"/>
      <c r="R464" s="99"/>
      <c r="Y464" s="137"/>
      <c r="AD464" s="137"/>
    </row>
    <row r="465" spans="1:31" ht="13.5" thickBot="1">
      <c r="A465" s="668"/>
      <c r="B465" s="681" t="s">
        <v>763</v>
      </c>
      <c r="C465" s="673">
        <v>117.86054421768709</v>
      </c>
      <c r="D465" s="674">
        <v>115.33333333333299</v>
      </c>
      <c r="E465" s="674">
        <v>117.02000000000002</v>
      </c>
      <c r="F465" s="674">
        <v>139.875</v>
      </c>
      <c r="G465" s="674">
        <v>107.84722222222182</v>
      </c>
      <c r="H465" s="674">
        <v>128.166666666667</v>
      </c>
      <c r="I465" s="673">
        <v>117.76726973684208</v>
      </c>
      <c r="J465" s="673">
        <v>0</v>
      </c>
      <c r="K465" s="674">
        <v>81.308027606247748</v>
      </c>
      <c r="L465" s="674">
        <v>77.670297029702965</v>
      </c>
      <c r="M465" s="674">
        <v>83.691542288557216</v>
      </c>
      <c r="N465" s="673">
        <v>80.65594237695079</v>
      </c>
      <c r="O465" s="673">
        <v>0</v>
      </c>
      <c r="P465" s="682">
        <v>0</v>
      </c>
      <c r="Q465" s="99"/>
      <c r="R465" s="99"/>
      <c r="S465" s="142">
        <f t="shared" ref="S465:X465" si="458">C465-C464</f>
        <v>-1.1288174844404324</v>
      </c>
      <c r="T465" s="142">
        <f t="shared" si="458"/>
        <v>3.1333333333329847</v>
      </c>
      <c r="U465" s="142">
        <f t="shared" si="458"/>
        <v>-16.263950617283697</v>
      </c>
      <c r="V465" s="142">
        <f t="shared" si="458"/>
        <v>-9.9821428571429749</v>
      </c>
      <c r="W465" s="142">
        <f t="shared" si="458"/>
        <v>5.2265325670493894</v>
      </c>
      <c r="X465" s="142">
        <f t="shared" si="458"/>
        <v>2.4166666666669983</v>
      </c>
      <c r="Y465" s="143">
        <f t="shared" ref="Y465:AD465" si="459">I465-I464</f>
        <v>-2.05329101082134</v>
      </c>
      <c r="Z465" s="142">
        <f t="shared" si="459"/>
        <v>0</v>
      </c>
      <c r="AA465" s="142">
        <f t="shared" si="459"/>
        <v>0.65556373073832219</v>
      </c>
      <c r="AB465" s="142">
        <f t="shared" si="459"/>
        <v>-1.9368115197686961</v>
      </c>
      <c r="AC465" s="142">
        <f t="shared" si="459"/>
        <v>-2.9511453680367197</v>
      </c>
      <c r="AD465" s="143">
        <f t="shared" si="459"/>
        <v>-0.37344734997496687</v>
      </c>
    </row>
    <row r="466" spans="1:31" ht="13.5" thickBot="1">
      <c r="A466" s="668"/>
      <c r="B466" s="681" t="s">
        <v>764</v>
      </c>
      <c r="C466" s="673">
        <v>0</v>
      </c>
      <c r="D466" s="674">
        <v>0</v>
      </c>
      <c r="E466" s="674">
        <v>0</v>
      </c>
      <c r="F466" s="674">
        <v>0</v>
      </c>
      <c r="G466" s="674">
        <v>0</v>
      </c>
      <c r="H466" s="674">
        <v>0</v>
      </c>
      <c r="I466" s="673">
        <v>0</v>
      </c>
      <c r="J466" s="673">
        <v>0</v>
      </c>
      <c r="K466" s="674">
        <v>0</v>
      </c>
      <c r="L466" s="674">
        <v>0</v>
      </c>
      <c r="M466" s="674">
        <v>0</v>
      </c>
      <c r="N466" s="673">
        <v>0</v>
      </c>
      <c r="O466" s="673">
        <v>0</v>
      </c>
      <c r="P466" s="682">
        <v>0</v>
      </c>
      <c r="Q466" s="99"/>
      <c r="R466" s="99"/>
      <c r="Y466" s="137"/>
      <c r="AD466" s="137"/>
    </row>
    <row r="467" spans="1:31" ht="13.5" thickBot="1">
      <c r="A467" s="668"/>
      <c r="B467" s="681" t="s">
        <v>765</v>
      </c>
      <c r="C467" s="673">
        <v>0</v>
      </c>
      <c r="D467" s="674">
        <v>0</v>
      </c>
      <c r="E467" s="674">
        <v>0</v>
      </c>
      <c r="F467" s="674">
        <v>0</v>
      </c>
      <c r="G467" s="674">
        <v>0</v>
      </c>
      <c r="H467" s="674">
        <v>0</v>
      </c>
      <c r="I467" s="673">
        <v>0</v>
      </c>
      <c r="J467" s="673">
        <v>0</v>
      </c>
      <c r="K467" s="674">
        <v>0</v>
      </c>
      <c r="L467" s="674">
        <v>0</v>
      </c>
      <c r="M467" s="674">
        <v>0</v>
      </c>
      <c r="N467" s="673">
        <v>0</v>
      </c>
      <c r="O467" s="673">
        <v>0</v>
      </c>
      <c r="P467" s="682">
        <v>0</v>
      </c>
      <c r="Q467" s="99"/>
      <c r="R467" s="99"/>
      <c r="S467" s="142">
        <f t="shared" ref="S467:X467" si="460">C467-C466</f>
        <v>0</v>
      </c>
      <c r="T467" s="142">
        <f t="shared" si="460"/>
        <v>0</v>
      </c>
      <c r="U467" s="142">
        <f t="shared" si="460"/>
        <v>0</v>
      </c>
      <c r="V467" s="142">
        <f t="shared" si="460"/>
        <v>0</v>
      </c>
      <c r="W467" s="142">
        <f t="shared" si="460"/>
        <v>0</v>
      </c>
      <c r="X467" s="142">
        <f t="shared" si="460"/>
        <v>0</v>
      </c>
      <c r="Y467" s="143">
        <f t="shared" ref="Y467:AD467" si="461">I467-I466</f>
        <v>0</v>
      </c>
      <c r="Z467" s="142">
        <f t="shared" si="461"/>
        <v>0</v>
      </c>
      <c r="AA467" s="142">
        <f t="shared" si="461"/>
        <v>0</v>
      </c>
      <c r="AB467" s="142">
        <f t="shared" si="461"/>
        <v>0</v>
      </c>
      <c r="AC467" s="142">
        <f t="shared" si="461"/>
        <v>0</v>
      </c>
      <c r="AD467" s="143">
        <f t="shared" si="461"/>
        <v>0</v>
      </c>
    </row>
    <row r="468" spans="1:31" ht="13.5" thickBot="1">
      <c r="A468" s="668"/>
      <c r="B468" s="681" t="s">
        <v>766</v>
      </c>
      <c r="C468" s="673">
        <v>127.14975565058029</v>
      </c>
      <c r="D468" s="674">
        <v>114.54151624548736</v>
      </c>
      <c r="E468" s="674">
        <v>128.06900151860287</v>
      </c>
      <c r="F468" s="674">
        <v>146.4434782608698</v>
      </c>
      <c r="G468" s="674">
        <v>121.73392070484614</v>
      </c>
      <c r="H468" s="674">
        <v>128.57031249999972</v>
      </c>
      <c r="I468" s="673">
        <v>126.44822634479547</v>
      </c>
      <c r="J468" s="673">
        <v>0</v>
      </c>
      <c r="K468" s="674">
        <v>79.134302325581402</v>
      </c>
      <c r="L468" s="674">
        <v>77.42897998093423</v>
      </c>
      <c r="M468" s="674">
        <v>81.037719720986701</v>
      </c>
      <c r="N468" s="673">
        <v>78.913541687899055</v>
      </c>
      <c r="O468" s="673">
        <v>0</v>
      </c>
      <c r="P468" s="682">
        <v>0</v>
      </c>
      <c r="Q468" s="99"/>
      <c r="R468" s="99"/>
      <c r="Y468" s="137"/>
      <c r="AD468" s="137"/>
    </row>
    <row r="469" spans="1:31" ht="13.5" thickBot="1">
      <c r="A469" s="668"/>
      <c r="B469" s="681" t="s">
        <v>767</v>
      </c>
      <c r="C469" s="673">
        <v>126.77907964000661</v>
      </c>
      <c r="D469" s="674">
        <v>113.31066176470554</v>
      </c>
      <c r="E469" s="674">
        <v>127.52667295004682</v>
      </c>
      <c r="F469" s="674">
        <v>141.86532951289428</v>
      </c>
      <c r="G469" s="674">
        <v>121.63642533936631</v>
      </c>
      <c r="H469" s="674">
        <v>126.76190476190462</v>
      </c>
      <c r="I469" s="673">
        <v>126.02259782528269</v>
      </c>
      <c r="J469" s="673">
        <v>0</v>
      </c>
      <c r="K469" s="674">
        <v>79.700352308548133</v>
      </c>
      <c r="L469" s="674">
        <v>75.820245979186382</v>
      </c>
      <c r="M469" s="674">
        <v>78.8</v>
      </c>
      <c r="N469" s="673">
        <v>78.628489960793644</v>
      </c>
      <c r="O469" s="673">
        <v>0</v>
      </c>
      <c r="P469" s="682">
        <v>0</v>
      </c>
      <c r="Q469" s="99"/>
      <c r="R469" s="99"/>
      <c r="S469" s="142">
        <f t="shared" ref="S469:X469" si="462">C469-C468</f>
        <v>-0.37067601057367483</v>
      </c>
      <c r="T469" s="142">
        <f t="shared" si="462"/>
        <v>-1.2308544807818151</v>
      </c>
      <c r="U469" s="142">
        <f t="shared" si="462"/>
        <v>-0.5423285685560586</v>
      </c>
      <c r="V469" s="142">
        <f t="shared" si="462"/>
        <v>-4.5781487479755185</v>
      </c>
      <c r="W469" s="142">
        <f t="shared" si="462"/>
        <v>-9.7495365479829843E-2</v>
      </c>
      <c r="X469" s="142">
        <f t="shared" si="462"/>
        <v>-1.8084077380950987</v>
      </c>
      <c r="Y469" s="143">
        <f t="shared" ref="Y469:AD469" si="463">I469-I468</f>
        <v>-0.42562851951278446</v>
      </c>
      <c r="Z469" s="142">
        <f t="shared" si="463"/>
        <v>0</v>
      </c>
      <c r="AA469" s="142">
        <f t="shared" si="463"/>
        <v>0.56604998296673159</v>
      </c>
      <c r="AB469" s="176">
        <f t="shared" si="463"/>
        <v>-1.6087340017478482</v>
      </c>
      <c r="AC469" s="176">
        <f t="shared" si="463"/>
        <v>-2.2377197209867035</v>
      </c>
      <c r="AD469" s="175">
        <f t="shared" si="463"/>
        <v>-0.2850517271054116</v>
      </c>
    </row>
    <row r="470" spans="1:31" ht="13.5" thickBot="1">
      <c r="A470" s="668"/>
      <c r="B470" s="681" t="s">
        <v>768</v>
      </c>
      <c r="C470" s="673">
        <v>83.116978705159354</v>
      </c>
      <c r="D470" s="674">
        <v>79.298429319371706</v>
      </c>
      <c r="E470" s="674">
        <v>83.27029508196722</v>
      </c>
      <c r="F470" s="674">
        <v>101.847161572052</v>
      </c>
      <c r="G470" s="674">
        <v>78.343154246100511</v>
      </c>
      <c r="H470" s="674">
        <v>89.705882352941202</v>
      </c>
      <c r="I470" s="673">
        <v>83.272108063001966</v>
      </c>
      <c r="J470" s="673">
        <v>0</v>
      </c>
      <c r="K470" s="674">
        <v>68.390041493775911</v>
      </c>
      <c r="L470" s="674">
        <v>63.138138138138125</v>
      </c>
      <c r="M470" s="674">
        <v>61.770992366412237</v>
      </c>
      <c r="N470" s="673">
        <v>66.186183656276313</v>
      </c>
      <c r="O470" s="673">
        <v>0</v>
      </c>
      <c r="P470" s="682">
        <v>0</v>
      </c>
      <c r="Q470" s="99"/>
      <c r="R470" s="99"/>
      <c r="Y470" s="137"/>
      <c r="AD470" s="137"/>
    </row>
    <row r="471" spans="1:31" ht="13.5" thickBot="1">
      <c r="A471" s="668"/>
      <c r="B471" s="681" t="s">
        <v>769</v>
      </c>
      <c r="C471" s="673">
        <v>82.839102741622824</v>
      </c>
      <c r="D471" s="674">
        <v>76.445054945054906</v>
      </c>
      <c r="E471" s="674">
        <v>83.35560053981105</v>
      </c>
      <c r="F471" s="674">
        <v>98.147186147186105</v>
      </c>
      <c r="G471" s="674">
        <v>77.736162361623599</v>
      </c>
      <c r="H471" s="674">
        <v>97</v>
      </c>
      <c r="I471" s="673">
        <v>82.951802265705453</v>
      </c>
      <c r="J471" s="673">
        <v>0</v>
      </c>
      <c r="K471" s="674">
        <v>68.273809523809547</v>
      </c>
      <c r="L471" s="674">
        <v>62.927325581395351</v>
      </c>
      <c r="M471" s="674">
        <v>65.073333333333338</v>
      </c>
      <c r="N471" s="673">
        <v>66.418400000000005</v>
      </c>
      <c r="O471" s="673">
        <v>0</v>
      </c>
      <c r="P471" s="682">
        <v>0</v>
      </c>
      <c r="Q471" s="99"/>
      <c r="R471" s="99"/>
      <c r="S471" s="142">
        <f t="shared" ref="S471:X471" si="464">C471-C470</f>
        <v>-0.27787596353653043</v>
      </c>
      <c r="T471" s="142">
        <f t="shared" si="464"/>
        <v>-2.8533743743168003</v>
      </c>
      <c r="U471" s="142">
        <f t="shared" si="464"/>
        <v>8.5305457843830368E-2</v>
      </c>
      <c r="V471" s="142">
        <f t="shared" si="464"/>
        <v>-3.6999754248658974</v>
      </c>
      <c r="W471" s="142">
        <f t="shared" si="464"/>
        <v>-0.60699188447691199</v>
      </c>
      <c r="X471" s="142">
        <f t="shared" si="464"/>
        <v>7.2941176470587976</v>
      </c>
      <c r="Y471" s="143">
        <f t="shared" ref="Y471:AD471" si="465">I471-I470</f>
        <v>-0.32030579729651265</v>
      </c>
      <c r="Z471" s="142">
        <f t="shared" si="465"/>
        <v>0</v>
      </c>
      <c r="AA471" s="142">
        <f t="shared" si="465"/>
        <v>-0.11623196996636409</v>
      </c>
      <c r="AB471" s="176">
        <f t="shared" si="465"/>
        <v>-0.21081255674277344</v>
      </c>
      <c r="AC471" s="176">
        <f t="shared" si="465"/>
        <v>3.3023409669211006</v>
      </c>
      <c r="AD471" s="175">
        <f t="shared" si="465"/>
        <v>0.23221634372369238</v>
      </c>
    </row>
    <row r="472" spans="1:31" ht="13.5" thickBot="1">
      <c r="A472" s="668"/>
      <c r="B472" s="681" t="s">
        <v>770</v>
      </c>
      <c r="C472" s="673">
        <v>69.764472190692416</v>
      </c>
      <c r="D472" s="674">
        <v>87</v>
      </c>
      <c r="E472" s="674">
        <v>59.923076923076962</v>
      </c>
      <c r="F472" s="674">
        <v>85.913793103448285</v>
      </c>
      <c r="G472" s="674">
        <v>53.616513761467878</v>
      </c>
      <c r="H472" s="674">
        <v>81.1666666666667</v>
      </c>
      <c r="I472" s="673">
        <v>68.758981748318959</v>
      </c>
      <c r="J472" s="673">
        <v>0</v>
      </c>
      <c r="K472" s="674">
        <v>65.206964520367961</v>
      </c>
      <c r="L472" s="674">
        <v>57.956919060052222</v>
      </c>
      <c r="M472" s="674">
        <v>59.753512132822458</v>
      </c>
      <c r="N472" s="673">
        <v>62.469857460442014</v>
      </c>
      <c r="O472" s="673">
        <v>0</v>
      </c>
      <c r="P472" s="682">
        <v>0</v>
      </c>
      <c r="Q472" s="99"/>
      <c r="R472" s="99"/>
      <c r="Y472" s="137"/>
      <c r="AD472" s="137"/>
    </row>
    <row r="473" spans="1:31" ht="13.5" thickBot="1">
      <c r="A473" s="668"/>
      <c r="B473" s="681" t="s">
        <v>771</v>
      </c>
      <c r="C473" s="673">
        <v>70.830741316744451</v>
      </c>
      <c r="D473" s="674">
        <v>63.5</v>
      </c>
      <c r="E473" s="674">
        <v>55.03418803418802</v>
      </c>
      <c r="F473" s="674">
        <v>94.042553191489404</v>
      </c>
      <c r="G473" s="674">
        <v>54.685714285714319</v>
      </c>
      <c r="H473" s="674">
        <v>75.6666666666667</v>
      </c>
      <c r="I473" s="673">
        <v>69.717430776214286</v>
      </c>
      <c r="J473" s="673">
        <v>0</v>
      </c>
      <c r="K473" s="674">
        <v>65.665006226650064</v>
      </c>
      <c r="L473" s="674">
        <v>59.664928292046945</v>
      </c>
      <c r="M473" s="674">
        <v>58.202898550724655</v>
      </c>
      <c r="N473" s="673">
        <v>63.150245375613437</v>
      </c>
      <c r="O473" s="673">
        <v>0</v>
      </c>
      <c r="P473" s="682">
        <v>0</v>
      </c>
      <c r="Q473" s="99"/>
      <c r="R473" s="99"/>
      <c r="S473" s="142">
        <f t="shared" ref="S473:X473" si="466">C473-C472</f>
        <v>1.0662691260520347</v>
      </c>
      <c r="T473" s="142">
        <f t="shared" si="466"/>
        <v>-23.5</v>
      </c>
      <c r="U473" s="142">
        <f t="shared" si="466"/>
        <v>-4.8888888888889426</v>
      </c>
      <c r="V473" s="142">
        <f t="shared" si="466"/>
        <v>8.128760088041119</v>
      </c>
      <c r="W473" s="142">
        <f t="shared" si="466"/>
        <v>1.0692005242464404</v>
      </c>
      <c r="X473" s="142">
        <f t="shared" si="466"/>
        <v>-5.5</v>
      </c>
      <c r="Y473" s="143">
        <f t="shared" ref="Y473:AD473" si="467">I473-I472</f>
        <v>0.95844902789532682</v>
      </c>
      <c r="Z473" s="142">
        <f t="shared" si="467"/>
        <v>0</v>
      </c>
      <c r="AA473" s="142">
        <f t="shared" si="467"/>
        <v>0.45804170628210272</v>
      </c>
      <c r="AB473" s="142">
        <f t="shared" si="467"/>
        <v>1.7080092319947227</v>
      </c>
      <c r="AC473" s="142">
        <f t="shared" si="467"/>
        <v>-1.5506135820978031</v>
      </c>
      <c r="AD473" s="143">
        <f t="shared" si="467"/>
        <v>0.68038791517142272</v>
      </c>
    </row>
    <row r="474" spans="1:31" ht="13.5" thickBot="1">
      <c r="A474" s="668"/>
      <c r="B474" s="681" t="s">
        <v>772</v>
      </c>
      <c r="C474" s="673">
        <v>0</v>
      </c>
      <c r="D474" s="674">
        <v>0</v>
      </c>
      <c r="E474" s="674">
        <v>0</v>
      </c>
      <c r="F474" s="674">
        <v>0</v>
      </c>
      <c r="G474" s="674">
        <v>0</v>
      </c>
      <c r="H474" s="674">
        <v>0</v>
      </c>
      <c r="I474" s="673">
        <v>0</v>
      </c>
      <c r="J474" s="673">
        <v>0</v>
      </c>
      <c r="K474" s="674">
        <v>0</v>
      </c>
      <c r="L474" s="674">
        <v>0</v>
      </c>
      <c r="M474" s="674">
        <v>0</v>
      </c>
      <c r="N474" s="673">
        <v>0</v>
      </c>
      <c r="O474" s="673">
        <v>0</v>
      </c>
      <c r="P474" s="682">
        <v>0</v>
      </c>
      <c r="Q474" s="99"/>
      <c r="R474" s="99"/>
      <c r="Y474" s="137"/>
      <c r="AD474" s="137"/>
    </row>
    <row r="475" spans="1:31" ht="13.5" thickBot="1">
      <c r="A475" s="668"/>
      <c r="B475" s="681" t="s">
        <v>773</v>
      </c>
      <c r="C475" s="673">
        <v>0</v>
      </c>
      <c r="D475" s="674">
        <v>0</v>
      </c>
      <c r="E475" s="674">
        <v>0</v>
      </c>
      <c r="F475" s="674">
        <v>0</v>
      </c>
      <c r="G475" s="674">
        <v>0</v>
      </c>
      <c r="H475" s="674">
        <v>0</v>
      </c>
      <c r="I475" s="673">
        <v>0</v>
      </c>
      <c r="J475" s="673">
        <v>0</v>
      </c>
      <c r="K475" s="674">
        <v>0</v>
      </c>
      <c r="L475" s="674">
        <v>0</v>
      </c>
      <c r="M475" s="674">
        <v>0</v>
      </c>
      <c r="N475" s="673">
        <v>0</v>
      </c>
      <c r="O475" s="673">
        <v>0</v>
      </c>
      <c r="P475" s="682">
        <v>0</v>
      </c>
      <c r="Q475" s="99"/>
      <c r="R475" s="99"/>
      <c r="S475" s="142">
        <f t="shared" ref="S475:X475" si="468">C475-C474</f>
        <v>0</v>
      </c>
      <c r="T475" s="142">
        <f t="shared" si="468"/>
        <v>0</v>
      </c>
      <c r="U475" s="142">
        <f t="shared" si="468"/>
        <v>0</v>
      </c>
      <c r="V475" s="142">
        <f t="shared" si="468"/>
        <v>0</v>
      </c>
      <c r="W475" s="142">
        <f t="shared" si="468"/>
        <v>0</v>
      </c>
      <c r="X475" s="142">
        <f t="shared" si="468"/>
        <v>0</v>
      </c>
      <c r="Y475" s="143">
        <f t="shared" ref="Y475:AD475" si="469">I475-I474</f>
        <v>0</v>
      </c>
      <c r="Z475" s="142">
        <f t="shared" si="469"/>
        <v>0</v>
      </c>
      <c r="AA475" s="142">
        <f t="shared" si="469"/>
        <v>0</v>
      </c>
      <c r="AB475" s="142">
        <f t="shared" si="469"/>
        <v>0</v>
      </c>
      <c r="AC475" s="142">
        <f t="shared" si="469"/>
        <v>0</v>
      </c>
      <c r="AD475" s="143">
        <f t="shared" si="469"/>
        <v>0</v>
      </c>
      <c r="AE475" s="112"/>
    </row>
    <row r="476" spans="1:31" ht="13.5" thickBot="1">
      <c r="A476" s="668"/>
      <c r="B476" s="681" t="s">
        <v>774</v>
      </c>
      <c r="C476" s="673">
        <v>80.430928188149338</v>
      </c>
      <c r="D476" s="674">
        <v>79.456410256410237</v>
      </c>
      <c r="E476" s="674">
        <v>81.268705035971252</v>
      </c>
      <c r="F476" s="674">
        <v>98.627177700348113</v>
      </c>
      <c r="G476" s="674">
        <v>74.414285714285697</v>
      </c>
      <c r="H476" s="674">
        <v>89.013513513513544</v>
      </c>
      <c r="I476" s="673">
        <v>80.682654897591888</v>
      </c>
      <c r="J476" s="673">
        <v>0</v>
      </c>
      <c r="K476" s="674">
        <v>66.232071269487761</v>
      </c>
      <c r="L476" s="674">
        <v>59.526842584167412</v>
      </c>
      <c r="M476" s="674">
        <v>60.427721088435362</v>
      </c>
      <c r="N476" s="673">
        <v>63.650606709493225</v>
      </c>
      <c r="O476" s="673">
        <v>0</v>
      </c>
      <c r="P476" s="682">
        <v>0</v>
      </c>
      <c r="Q476" s="99"/>
      <c r="R476" s="99"/>
      <c r="Y476" s="137"/>
      <c r="AD476" s="137"/>
      <c r="AE476" s="112"/>
    </row>
    <row r="477" spans="1:31" ht="13.5" thickBot="1">
      <c r="A477" s="668"/>
      <c r="B477" s="681" t="s">
        <v>775</v>
      </c>
      <c r="C477" s="673">
        <v>80.307780570429472</v>
      </c>
      <c r="D477" s="674">
        <v>76.304347826086911</v>
      </c>
      <c r="E477" s="674">
        <v>81.283302063789847</v>
      </c>
      <c r="F477" s="674">
        <v>97.453237410071921</v>
      </c>
      <c r="G477" s="674">
        <v>73.995363214837695</v>
      </c>
      <c r="H477" s="674">
        <v>95.81481481481481</v>
      </c>
      <c r="I477" s="673">
        <v>80.504448921346437</v>
      </c>
      <c r="J477" s="673">
        <v>0</v>
      </c>
      <c r="K477" s="674">
        <v>66.5</v>
      </c>
      <c r="L477" s="674">
        <v>60.675067506750672</v>
      </c>
      <c r="M477" s="674">
        <v>60.62206572769955</v>
      </c>
      <c r="N477" s="673">
        <v>64.197999487047966</v>
      </c>
      <c r="O477" s="673">
        <v>0</v>
      </c>
      <c r="P477" s="682">
        <v>0</v>
      </c>
      <c r="Q477" s="99"/>
      <c r="R477" s="99"/>
      <c r="S477" s="142">
        <f t="shared" ref="S477:X477" si="470">C477-C476</f>
        <v>-0.12314761771986582</v>
      </c>
      <c r="T477" s="142">
        <f t="shared" si="470"/>
        <v>-3.1520624303233262</v>
      </c>
      <c r="U477" s="142">
        <f t="shared" si="470"/>
        <v>1.459702781859562E-2</v>
      </c>
      <c r="V477" s="142">
        <f t="shared" si="470"/>
        <v>-1.1739402902761924</v>
      </c>
      <c r="W477" s="142">
        <f t="shared" si="470"/>
        <v>-0.41892249944800142</v>
      </c>
      <c r="X477" s="142">
        <f t="shared" si="470"/>
        <v>6.8013013013012653</v>
      </c>
      <c r="Y477" s="143">
        <f t="shared" ref="Y477:AD477" si="471">I477-I476</f>
        <v>-0.17820597624545087</v>
      </c>
      <c r="Z477" s="142">
        <f t="shared" si="471"/>
        <v>0</v>
      </c>
      <c r="AA477" s="142">
        <f t="shared" si="471"/>
        <v>0.26792873051223864</v>
      </c>
      <c r="AB477" s="176">
        <f t="shared" si="471"/>
        <v>1.1482249225832604</v>
      </c>
      <c r="AC477" s="176">
        <f t="shared" si="471"/>
        <v>0.19434463926418744</v>
      </c>
      <c r="AD477" s="143">
        <f t="shared" si="471"/>
        <v>0.54739277755474092</v>
      </c>
    </row>
    <row r="478" spans="1:31" ht="13.5" thickBot="1">
      <c r="A478" s="668"/>
      <c r="B478" s="681" t="s">
        <v>776</v>
      </c>
      <c r="C478" s="673">
        <v>80.09836065573765</v>
      </c>
      <c r="D478" s="674">
        <v>45</v>
      </c>
      <c r="E478" s="674">
        <v>28.905405405405372</v>
      </c>
      <c r="F478" s="674">
        <v>97.810810810810807</v>
      </c>
      <c r="G478" s="674">
        <v>110.8</v>
      </c>
      <c r="H478" s="674">
        <v>106.120689655172</v>
      </c>
      <c r="I478" s="673">
        <v>65.164145234493134</v>
      </c>
      <c r="J478" s="673">
        <v>0</v>
      </c>
      <c r="K478" s="674">
        <v>61.723039215686264</v>
      </c>
      <c r="L478" s="674">
        <v>42.305449936628634</v>
      </c>
      <c r="M478" s="674">
        <v>33.471279373368148</v>
      </c>
      <c r="N478" s="673">
        <v>48.422813961856775</v>
      </c>
      <c r="O478" s="673">
        <v>0</v>
      </c>
      <c r="P478" s="682">
        <v>0</v>
      </c>
      <c r="Q478" s="99"/>
      <c r="R478" s="99"/>
      <c r="Y478" s="137"/>
      <c r="AD478" s="137"/>
    </row>
    <row r="479" spans="1:31" ht="13.5" thickBot="1">
      <c r="A479" s="668"/>
      <c r="B479" s="681" t="s">
        <v>777</v>
      </c>
      <c r="C479" s="673">
        <v>81.16970387243731</v>
      </c>
      <c r="D479" s="674">
        <v>87.6666666666667</v>
      </c>
      <c r="E479" s="674">
        <v>56.221105527638173</v>
      </c>
      <c r="F479" s="674">
        <v>114.59459459459499</v>
      </c>
      <c r="G479" s="674">
        <v>81</v>
      </c>
      <c r="H479" s="674">
        <v>100.12962962963</v>
      </c>
      <c r="I479" s="673">
        <v>76.653954802259875</v>
      </c>
      <c r="J479" s="673">
        <v>0</v>
      </c>
      <c r="K479" s="674">
        <v>63.507985257985275</v>
      </c>
      <c r="L479" s="674">
        <v>40.448909299655568</v>
      </c>
      <c r="M479" s="674">
        <v>36.354441776676182</v>
      </c>
      <c r="N479" s="673">
        <v>51.035526595387381</v>
      </c>
      <c r="O479" s="673">
        <v>0</v>
      </c>
      <c r="P479" s="682">
        <v>0</v>
      </c>
      <c r="Q479" s="99"/>
      <c r="R479" s="99"/>
      <c r="S479" s="142">
        <f t="shared" ref="S479:X479" si="472">C479-C478</f>
        <v>1.0713432166996597</v>
      </c>
      <c r="T479" s="176">
        <f t="shared" si="472"/>
        <v>42.6666666666667</v>
      </c>
      <c r="U479" s="142">
        <f t="shared" si="472"/>
        <v>27.315700122232801</v>
      </c>
      <c r="V479" s="142">
        <f t="shared" si="472"/>
        <v>16.783783783784187</v>
      </c>
      <c r="W479" s="142">
        <f t="shared" si="472"/>
        <v>-29.799999999999997</v>
      </c>
      <c r="X479" s="176">
        <f t="shared" si="472"/>
        <v>-5.9910600255419979</v>
      </c>
      <c r="Y479" s="143">
        <f t="shared" ref="Y479:AD479" si="473">I479-I478</f>
        <v>11.489809567766741</v>
      </c>
      <c r="Z479" s="142">
        <f t="shared" si="473"/>
        <v>0</v>
      </c>
      <c r="AA479" s="142">
        <f t="shared" si="473"/>
        <v>1.784946042299012</v>
      </c>
      <c r="AB479" s="142">
        <f t="shared" si="473"/>
        <v>-1.8565406369730653</v>
      </c>
      <c r="AC479" s="176">
        <f t="shared" si="473"/>
        <v>2.8831624033080345</v>
      </c>
      <c r="AD479" s="143">
        <f t="shared" si="473"/>
        <v>2.6127126335306059</v>
      </c>
    </row>
    <row r="480" spans="1:31" ht="13.5" thickBot="1">
      <c r="A480" s="668"/>
      <c r="B480" s="681" t="s">
        <v>778</v>
      </c>
      <c r="C480" s="673">
        <v>114.07720222923055</v>
      </c>
      <c r="D480" s="674">
        <v>110.37099811676083</v>
      </c>
      <c r="E480" s="674">
        <v>117.96814432989689</v>
      </c>
      <c r="F480" s="674">
        <v>129.83881578947367</v>
      </c>
      <c r="G480" s="674">
        <v>113.18194842406903</v>
      </c>
      <c r="H480" s="674">
        <v>114.80952380952361</v>
      </c>
      <c r="I480" s="673">
        <v>114.86701500612205</v>
      </c>
      <c r="J480" s="673">
        <v>0</v>
      </c>
      <c r="K480" s="674">
        <v>75.091658084449037</v>
      </c>
      <c r="L480" s="674">
        <v>73.67704626334519</v>
      </c>
      <c r="M480" s="674">
        <v>77.189978986078273</v>
      </c>
      <c r="N480" s="673">
        <v>75.021765076791425</v>
      </c>
      <c r="O480" s="673">
        <v>0</v>
      </c>
      <c r="P480" s="682">
        <v>0</v>
      </c>
      <c r="Q480" s="99"/>
      <c r="R480" s="99"/>
      <c r="Y480" s="137"/>
      <c r="AD480" s="137"/>
    </row>
    <row r="481" spans="1:30" ht="13.5" thickBot="1">
      <c r="A481" s="668"/>
      <c r="B481" s="681" t="s">
        <v>779</v>
      </c>
      <c r="C481" s="673">
        <v>114.10341953321935</v>
      </c>
      <c r="D481" s="674">
        <v>108.93721828718579</v>
      </c>
      <c r="E481" s="674">
        <v>118.04793412733395</v>
      </c>
      <c r="F481" s="674">
        <v>125.50844594594606</v>
      </c>
      <c r="G481" s="674">
        <v>113.16455931573059</v>
      </c>
      <c r="H481" s="674">
        <v>118.18888888888873</v>
      </c>
      <c r="I481" s="673">
        <v>114.75617292427678</v>
      </c>
      <c r="J481" s="673">
        <v>0</v>
      </c>
      <c r="K481" s="674">
        <v>75.521718490386903</v>
      </c>
      <c r="L481" s="674">
        <v>73.533655961284651</v>
      </c>
      <c r="M481" s="674">
        <v>77.913269088213497</v>
      </c>
      <c r="N481" s="673">
        <v>75.356732610082958</v>
      </c>
      <c r="O481" s="673">
        <v>0</v>
      </c>
      <c r="P481" s="682">
        <v>0</v>
      </c>
      <c r="Q481" s="99"/>
      <c r="R481" s="99"/>
      <c r="S481" s="142">
        <f t="shared" ref="S481:X481" si="474">C481-C480</f>
        <v>2.6217303988801177E-2</v>
      </c>
      <c r="T481" s="142">
        <f t="shared" si="474"/>
        <v>-1.4337798295750446</v>
      </c>
      <c r="U481" s="142">
        <f t="shared" si="474"/>
        <v>7.9789797437058496E-2</v>
      </c>
      <c r="V481" s="142">
        <f t="shared" si="474"/>
        <v>-4.3303698435276061</v>
      </c>
      <c r="W481" s="142">
        <f t="shared" si="474"/>
        <v>-1.7389108338448978E-2</v>
      </c>
      <c r="X481" s="142">
        <f t="shared" si="474"/>
        <v>3.3793650793651153</v>
      </c>
      <c r="Y481" s="143">
        <f t="shared" ref="Y481:AD481" si="475">I481-I480</f>
        <v>-0.1108420818452629</v>
      </c>
      <c r="Z481" s="142">
        <f t="shared" si="475"/>
        <v>0</v>
      </c>
      <c r="AA481" s="176">
        <f t="shared" si="475"/>
        <v>0.43006040593786565</v>
      </c>
      <c r="AB481" s="176">
        <f t="shared" si="475"/>
        <v>-0.14339030206053849</v>
      </c>
      <c r="AC481" s="176">
        <f t="shared" si="475"/>
        <v>0.72329010213522338</v>
      </c>
      <c r="AD481" s="175">
        <f t="shared" si="475"/>
        <v>0.3349675332915325</v>
      </c>
    </row>
    <row r="482" spans="1:30" ht="13.5" thickBot="1">
      <c r="A482" s="668"/>
      <c r="B482" s="681" t="s">
        <v>780</v>
      </c>
      <c r="C482" s="673">
        <v>78.517048108360569</v>
      </c>
      <c r="D482" s="674">
        <v>101</v>
      </c>
      <c r="E482" s="674">
        <v>86.45089285714279</v>
      </c>
      <c r="F482" s="674">
        <v>92.800000000000026</v>
      </c>
      <c r="G482" s="674">
        <v>70.635928143712576</v>
      </c>
      <c r="H482" s="674">
        <v>106.64285714285715</v>
      </c>
      <c r="I482" s="673">
        <v>79.274885496183202</v>
      </c>
      <c r="J482" s="673">
        <v>0</v>
      </c>
      <c r="K482" s="674">
        <v>75.239436619718305</v>
      </c>
      <c r="L482" s="674">
        <v>71.556666666666672</v>
      </c>
      <c r="M482" s="674">
        <v>78.459636506616775</v>
      </c>
      <c r="N482" s="673">
        <v>74.591320249356428</v>
      </c>
      <c r="O482" s="673">
        <v>0</v>
      </c>
      <c r="P482" s="682">
        <v>0</v>
      </c>
      <c r="Q482" s="99"/>
      <c r="R482" s="99"/>
      <c r="Y482" s="137"/>
      <c r="AD482" s="137"/>
    </row>
    <row r="483" spans="1:30" ht="13.5" thickBot="1">
      <c r="A483" s="668"/>
      <c r="B483" s="681" t="s">
        <v>781</v>
      </c>
      <c r="C483" s="673">
        <v>79.612726506531843</v>
      </c>
      <c r="D483" s="674">
        <v>94.599999999999795</v>
      </c>
      <c r="E483" s="674">
        <v>73.592814371257489</v>
      </c>
      <c r="F483" s="674">
        <v>109.53521126760566</v>
      </c>
      <c r="G483" s="674">
        <v>76.310734463276688</v>
      </c>
      <c r="H483" s="674">
        <v>120.77272727272754</v>
      </c>
      <c r="I483" s="673">
        <v>80.15097690941387</v>
      </c>
      <c r="J483" s="673">
        <v>0</v>
      </c>
      <c r="K483" s="674">
        <v>75.59777492511769</v>
      </c>
      <c r="L483" s="674">
        <v>71.398452611218588</v>
      </c>
      <c r="M483" s="674">
        <v>76.396751740139223</v>
      </c>
      <c r="N483" s="673">
        <v>74.546291425565485</v>
      </c>
      <c r="O483" s="673">
        <v>0</v>
      </c>
      <c r="P483" s="682">
        <v>0</v>
      </c>
      <c r="Q483" s="99"/>
      <c r="R483" s="99"/>
      <c r="S483" s="142">
        <f t="shared" ref="S483:X483" si="476">C483-C482</f>
        <v>1.0956783981712732</v>
      </c>
      <c r="T483" s="142">
        <f t="shared" si="476"/>
        <v>-6.4000000000002046</v>
      </c>
      <c r="U483" s="142">
        <f t="shared" si="476"/>
        <v>-12.858078485885301</v>
      </c>
      <c r="V483" s="142">
        <f t="shared" si="476"/>
        <v>16.735211267605635</v>
      </c>
      <c r="W483" s="142">
        <f t="shared" si="476"/>
        <v>5.6748063195641123</v>
      </c>
      <c r="X483" s="142">
        <f t="shared" si="476"/>
        <v>14.129870129870383</v>
      </c>
      <c r="Y483" s="143">
        <f t="shared" ref="Y483:AD483" si="477">I483-I482</f>
        <v>0.87609141323066808</v>
      </c>
      <c r="Z483" s="142">
        <f t="shared" si="477"/>
        <v>0</v>
      </c>
      <c r="AA483" s="142">
        <f t="shared" si="477"/>
        <v>0.3583383053993856</v>
      </c>
      <c r="AB483" s="142">
        <f t="shared" si="477"/>
        <v>-0.15821405544808442</v>
      </c>
      <c r="AC483" s="142">
        <f t="shared" si="477"/>
        <v>-2.062884766477552</v>
      </c>
      <c r="AD483" s="143">
        <f t="shared" si="477"/>
        <v>-4.5028823790943306E-2</v>
      </c>
    </row>
    <row r="484" spans="1:30" ht="13.5" thickBot="1">
      <c r="A484" s="668"/>
      <c r="B484" s="681" t="s">
        <v>782</v>
      </c>
      <c r="C484" s="673">
        <v>111.06651376146786</v>
      </c>
      <c r="D484" s="674">
        <v>110.31835205992509</v>
      </c>
      <c r="E484" s="674">
        <v>116.96160536070714</v>
      </c>
      <c r="F484" s="674">
        <v>126.26151560178306</v>
      </c>
      <c r="G484" s="674">
        <v>110.78073673538384</v>
      </c>
      <c r="H484" s="674">
        <v>114.24630541871903</v>
      </c>
      <c r="I484" s="673">
        <v>112.39605977900844</v>
      </c>
      <c r="J484" s="673">
        <v>0</v>
      </c>
      <c r="K484" s="674">
        <v>75.170755055641976</v>
      </c>
      <c r="L484" s="674">
        <v>72.652943882244713</v>
      </c>
      <c r="M484" s="674">
        <v>77.716122250242364</v>
      </c>
      <c r="N484" s="673">
        <v>74.805529647409585</v>
      </c>
      <c r="O484" s="673">
        <v>0</v>
      </c>
      <c r="P484" s="682">
        <v>0</v>
      </c>
      <c r="Q484" s="99"/>
      <c r="R484" s="99"/>
      <c r="Y484" s="137"/>
      <c r="AD484" s="137"/>
    </row>
    <row r="485" spans="1:30" ht="13.5" thickBot="1">
      <c r="A485" s="668"/>
      <c r="B485" s="681" t="s">
        <v>783</v>
      </c>
      <c r="C485" s="673">
        <v>111.06836133051495</v>
      </c>
      <c r="D485" s="674">
        <v>108.89120667522435</v>
      </c>
      <c r="E485" s="674">
        <v>116.98249138920754</v>
      </c>
      <c r="F485" s="674">
        <v>123.79788838612379</v>
      </c>
      <c r="G485" s="674">
        <v>110.88852058618265</v>
      </c>
      <c r="H485" s="674">
        <v>118.47029702970286</v>
      </c>
      <c r="I485" s="673">
        <v>112.2726519477869</v>
      </c>
      <c r="J485" s="673">
        <v>0</v>
      </c>
      <c r="K485" s="674">
        <v>75.56171936536515</v>
      </c>
      <c r="L485" s="674">
        <v>72.516470859249026</v>
      </c>
      <c r="M485" s="674">
        <v>77.322026232473988</v>
      </c>
      <c r="N485" s="673">
        <v>74.957574972472315</v>
      </c>
      <c r="O485" s="673">
        <v>0</v>
      </c>
      <c r="P485" s="682">
        <v>0</v>
      </c>
      <c r="Q485" s="99"/>
      <c r="R485" s="99"/>
      <c r="S485" s="111">
        <f t="shared" ref="S485:X485" si="478">C485-C484</f>
        <v>1.8475690470864947E-3</v>
      </c>
      <c r="T485" s="111">
        <f t="shared" si="478"/>
        <v>-1.4271453847007365</v>
      </c>
      <c r="U485" s="111">
        <f t="shared" si="478"/>
        <v>2.0886028500399334E-2</v>
      </c>
      <c r="V485" s="111">
        <f t="shared" si="478"/>
        <v>-2.4636272156592725</v>
      </c>
      <c r="W485" s="111">
        <f t="shared" si="478"/>
        <v>0.10778385079881048</v>
      </c>
      <c r="X485" s="111">
        <f t="shared" si="478"/>
        <v>4.2239916109838305</v>
      </c>
      <c r="Y485" s="168">
        <f t="shared" ref="Y485:AD485" si="479">I485-I484</f>
        <v>-0.12340783122154164</v>
      </c>
      <c r="Z485" s="111">
        <f t="shared" si="479"/>
        <v>0</v>
      </c>
      <c r="AA485" s="111">
        <f t="shared" si="479"/>
        <v>0.39096430972317364</v>
      </c>
      <c r="AB485" s="195">
        <f t="shared" si="479"/>
        <v>-0.13647302299568764</v>
      </c>
      <c r="AC485" s="195">
        <f t="shared" si="479"/>
        <v>-0.39409601776837633</v>
      </c>
      <c r="AD485" s="196">
        <f t="shared" si="479"/>
        <v>0.15204532506272983</v>
      </c>
    </row>
    <row r="486" spans="1:30">
      <c r="A486" s="661" t="s">
        <v>720</v>
      </c>
      <c r="B486" s="660" t="s">
        <v>752</v>
      </c>
      <c r="C486" s="657">
        <v>0</v>
      </c>
      <c r="D486" s="658">
        <v>0</v>
      </c>
      <c r="E486" s="658">
        <v>0</v>
      </c>
      <c r="F486" s="658">
        <v>0</v>
      </c>
      <c r="G486" s="658">
        <v>0</v>
      </c>
      <c r="H486" s="658">
        <v>0</v>
      </c>
      <c r="I486" s="657">
        <v>0</v>
      </c>
      <c r="J486" s="657">
        <v>0</v>
      </c>
      <c r="K486" s="658">
        <v>0</v>
      </c>
      <c r="L486" s="658">
        <v>0</v>
      </c>
      <c r="M486" s="658">
        <v>0</v>
      </c>
      <c r="N486" s="657">
        <v>0</v>
      </c>
      <c r="O486" s="657">
        <v>0</v>
      </c>
      <c r="P486" s="659">
        <v>0</v>
      </c>
      <c r="Q486" s="99"/>
      <c r="R486" s="99"/>
      <c r="S486" s="136" t="s">
        <v>1038</v>
      </c>
      <c r="Y486" s="137"/>
      <c r="AD486" s="137"/>
    </row>
    <row r="487" spans="1:30">
      <c r="A487" s="668"/>
      <c r="B487" s="681" t="s">
        <v>753</v>
      </c>
      <c r="C487" s="673">
        <v>0</v>
      </c>
      <c r="D487" s="674">
        <v>0</v>
      </c>
      <c r="E487" s="674">
        <v>0</v>
      </c>
      <c r="F487" s="674">
        <v>0</v>
      </c>
      <c r="G487" s="674">
        <v>0</v>
      </c>
      <c r="H487" s="674">
        <v>0</v>
      </c>
      <c r="I487" s="673">
        <v>0</v>
      </c>
      <c r="J487" s="673">
        <v>0</v>
      </c>
      <c r="K487" s="674">
        <v>0</v>
      </c>
      <c r="L487" s="674">
        <v>0</v>
      </c>
      <c r="M487" s="674">
        <v>0</v>
      </c>
      <c r="N487" s="673">
        <v>0</v>
      </c>
      <c r="O487" s="673">
        <v>0</v>
      </c>
      <c r="P487" s="682">
        <v>0</v>
      </c>
      <c r="Q487" s="99"/>
      <c r="R487" s="99"/>
      <c r="S487" s="142">
        <f t="shared" ref="S487:X487" si="480">C487-C486</f>
        <v>0</v>
      </c>
      <c r="T487" s="142">
        <f t="shared" si="480"/>
        <v>0</v>
      </c>
      <c r="U487" s="142">
        <f t="shared" si="480"/>
        <v>0</v>
      </c>
      <c r="V487" s="142">
        <f t="shared" si="480"/>
        <v>0</v>
      </c>
      <c r="W487" s="142">
        <f t="shared" si="480"/>
        <v>0</v>
      </c>
      <c r="X487" s="142">
        <f t="shared" si="480"/>
        <v>0</v>
      </c>
      <c r="Y487" s="143">
        <f t="shared" ref="Y487:AD487" si="481">I487-I486</f>
        <v>0</v>
      </c>
      <c r="Z487" s="142">
        <f t="shared" si="481"/>
        <v>0</v>
      </c>
      <c r="AA487" s="142">
        <f t="shared" si="481"/>
        <v>0</v>
      </c>
      <c r="AB487" s="142">
        <f t="shared" si="481"/>
        <v>0</v>
      </c>
      <c r="AC487" s="142">
        <f t="shared" si="481"/>
        <v>0</v>
      </c>
      <c r="AD487" s="143">
        <f t="shared" si="481"/>
        <v>0</v>
      </c>
    </row>
    <row r="488" spans="1:30">
      <c r="A488" s="668"/>
      <c r="B488" s="681" t="s">
        <v>754</v>
      </c>
      <c r="C488" s="673">
        <v>0</v>
      </c>
      <c r="D488" s="674">
        <v>0</v>
      </c>
      <c r="E488" s="674">
        <v>0</v>
      </c>
      <c r="F488" s="674">
        <v>0</v>
      </c>
      <c r="G488" s="674">
        <v>0</v>
      </c>
      <c r="H488" s="674">
        <v>0</v>
      </c>
      <c r="I488" s="673">
        <v>0</v>
      </c>
      <c r="J488" s="673">
        <v>0</v>
      </c>
      <c r="K488" s="674">
        <v>0</v>
      </c>
      <c r="L488" s="674">
        <v>0</v>
      </c>
      <c r="M488" s="674">
        <v>0</v>
      </c>
      <c r="N488" s="673">
        <v>0</v>
      </c>
      <c r="O488" s="673">
        <v>0</v>
      </c>
      <c r="P488" s="682">
        <v>0</v>
      </c>
      <c r="Q488" s="99"/>
      <c r="R488" s="99"/>
      <c r="Y488" s="137"/>
      <c r="AD488" s="137"/>
    </row>
    <row r="489" spans="1:30">
      <c r="A489" s="668"/>
      <c r="B489" s="681" t="s">
        <v>755</v>
      </c>
      <c r="C489" s="673">
        <v>0</v>
      </c>
      <c r="D489" s="674">
        <v>0</v>
      </c>
      <c r="E489" s="674">
        <v>0</v>
      </c>
      <c r="F489" s="674">
        <v>0</v>
      </c>
      <c r="G489" s="674">
        <v>0</v>
      </c>
      <c r="H489" s="674">
        <v>0</v>
      </c>
      <c r="I489" s="673">
        <v>0</v>
      </c>
      <c r="J489" s="673">
        <v>0</v>
      </c>
      <c r="K489" s="674">
        <v>0</v>
      </c>
      <c r="L489" s="674">
        <v>0</v>
      </c>
      <c r="M489" s="674">
        <v>0</v>
      </c>
      <c r="N489" s="673">
        <v>0</v>
      </c>
      <c r="O489" s="673">
        <v>0</v>
      </c>
      <c r="P489" s="682">
        <v>0</v>
      </c>
      <c r="Q489" s="99"/>
      <c r="R489" s="99"/>
      <c r="S489" s="142">
        <f t="shared" ref="S489:X489" si="482">C489-C488</f>
        <v>0</v>
      </c>
      <c r="T489" s="142">
        <f t="shared" si="482"/>
        <v>0</v>
      </c>
      <c r="U489" s="142">
        <f t="shared" si="482"/>
        <v>0</v>
      </c>
      <c r="V489" s="142">
        <f t="shared" si="482"/>
        <v>0</v>
      </c>
      <c r="W489" s="142">
        <f t="shared" si="482"/>
        <v>0</v>
      </c>
      <c r="X489" s="142">
        <f t="shared" si="482"/>
        <v>0</v>
      </c>
      <c r="Y489" s="143">
        <f t="shared" ref="Y489:AD489" si="483">I489-I488</f>
        <v>0</v>
      </c>
      <c r="Z489" s="142">
        <f t="shared" si="483"/>
        <v>0</v>
      </c>
      <c r="AA489" s="142">
        <f t="shared" si="483"/>
        <v>0</v>
      </c>
      <c r="AB489" s="142">
        <f t="shared" si="483"/>
        <v>0</v>
      </c>
      <c r="AC489" s="142">
        <f t="shared" si="483"/>
        <v>0</v>
      </c>
      <c r="AD489" s="143">
        <f t="shared" si="483"/>
        <v>0</v>
      </c>
    </row>
    <row r="490" spans="1:30">
      <c r="A490" s="668"/>
      <c r="B490" s="681" t="s">
        <v>756</v>
      </c>
      <c r="C490" s="673">
        <v>0</v>
      </c>
      <c r="D490" s="674">
        <v>0</v>
      </c>
      <c r="E490" s="674">
        <v>0</v>
      </c>
      <c r="F490" s="674">
        <v>0</v>
      </c>
      <c r="G490" s="674">
        <v>0</v>
      </c>
      <c r="H490" s="674">
        <v>0</v>
      </c>
      <c r="I490" s="673">
        <v>0</v>
      </c>
      <c r="J490" s="673">
        <v>0</v>
      </c>
      <c r="K490" s="674">
        <v>0</v>
      </c>
      <c r="L490" s="674">
        <v>0</v>
      </c>
      <c r="M490" s="674">
        <v>0</v>
      </c>
      <c r="N490" s="673">
        <v>0</v>
      </c>
      <c r="O490" s="673">
        <v>0</v>
      </c>
      <c r="P490" s="682">
        <v>0</v>
      </c>
      <c r="Q490" s="99"/>
      <c r="R490" s="99"/>
      <c r="Y490" s="137"/>
      <c r="AD490" s="137"/>
    </row>
    <row r="491" spans="1:30">
      <c r="A491" s="668"/>
      <c r="B491" s="681" t="s">
        <v>757</v>
      </c>
      <c r="C491" s="673">
        <v>0</v>
      </c>
      <c r="D491" s="674">
        <v>0</v>
      </c>
      <c r="E491" s="674">
        <v>0</v>
      </c>
      <c r="F491" s="674">
        <v>0</v>
      </c>
      <c r="G491" s="674">
        <v>0</v>
      </c>
      <c r="H491" s="674">
        <v>0</v>
      </c>
      <c r="I491" s="673">
        <v>0</v>
      </c>
      <c r="J491" s="673">
        <v>0</v>
      </c>
      <c r="K491" s="674">
        <v>0</v>
      </c>
      <c r="L491" s="674">
        <v>0</v>
      </c>
      <c r="M491" s="674">
        <v>0</v>
      </c>
      <c r="N491" s="673">
        <v>0</v>
      </c>
      <c r="O491" s="673">
        <v>0</v>
      </c>
      <c r="P491" s="682">
        <v>0</v>
      </c>
      <c r="Q491" s="99"/>
      <c r="R491" s="99"/>
      <c r="S491" s="142">
        <f t="shared" ref="S491:X491" si="484">C491-C490</f>
        <v>0</v>
      </c>
      <c r="T491" s="142">
        <f t="shared" si="484"/>
        <v>0</v>
      </c>
      <c r="U491" s="142">
        <f t="shared" si="484"/>
        <v>0</v>
      </c>
      <c r="V491" s="142">
        <f t="shared" si="484"/>
        <v>0</v>
      </c>
      <c r="W491" s="142">
        <f t="shared" si="484"/>
        <v>0</v>
      </c>
      <c r="X491" s="142">
        <f t="shared" si="484"/>
        <v>0</v>
      </c>
      <c r="Y491" s="143">
        <f t="shared" ref="Y491:AD491" si="485">I491-I490</f>
        <v>0</v>
      </c>
      <c r="Z491" s="142">
        <f t="shared" si="485"/>
        <v>0</v>
      </c>
      <c r="AA491" s="142">
        <f t="shared" si="485"/>
        <v>0</v>
      </c>
      <c r="AB491" s="142">
        <f t="shared" si="485"/>
        <v>0</v>
      </c>
      <c r="AC491" s="142">
        <f t="shared" si="485"/>
        <v>0</v>
      </c>
      <c r="AD491" s="143">
        <f t="shared" si="485"/>
        <v>0</v>
      </c>
    </row>
    <row r="492" spans="1:30">
      <c r="A492" s="668"/>
      <c r="B492" s="681" t="s">
        <v>758</v>
      </c>
      <c r="C492" s="673">
        <v>0</v>
      </c>
      <c r="D492" s="674">
        <v>0</v>
      </c>
      <c r="E492" s="674">
        <v>0</v>
      </c>
      <c r="F492" s="674">
        <v>0</v>
      </c>
      <c r="G492" s="674">
        <v>0</v>
      </c>
      <c r="H492" s="674">
        <v>0</v>
      </c>
      <c r="I492" s="673">
        <v>0</v>
      </c>
      <c r="J492" s="673">
        <v>0</v>
      </c>
      <c r="K492" s="674">
        <v>0</v>
      </c>
      <c r="L492" s="674">
        <v>0</v>
      </c>
      <c r="M492" s="674">
        <v>0</v>
      </c>
      <c r="N492" s="673">
        <v>0</v>
      </c>
      <c r="O492" s="673">
        <v>0</v>
      </c>
      <c r="P492" s="682">
        <v>0</v>
      </c>
      <c r="Q492" s="99"/>
      <c r="R492" s="99"/>
      <c r="Y492" s="137"/>
      <c r="AD492" s="137"/>
    </row>
    <row r="493" spans="1:30">
      <c r="A493" s="668"/>
      <c r="B493" s="681" t="s">
        <v>759</v>
      </c>
      <c r="C493" s="673">
        <v>0</v>
      </c>
      <c r="D493" s="674">
        <v>0</v>
      </c>
      <c r="E493" s="674">
        <v>0</v>
      </c>
      <c r="F493" s="674">
        <v>0</v>
      </c>
      <c r="G493" s="674">
        <v>0</v>
      </c>
      <c r="H493" s="674">
        <v>0</v>
      </c>
      <c r="I493" s="673">
        <v>0</v>
      </c>
      <c r="J493" s="673">
        <v>0</v>
      </c>
      <c r="K493" s="674">
        <v>0</v>
      </c>
      <c r="L493" s="674">
        <v>0</v>
      </c>
      <c r="M493" s="674">
        <v>0</v>
      </c>
      <c r="N493" s="673">
        <v>0</v>
      </c>
      <c r="O493" s="673">
        <v>0</v>
      </c>
      <c r="P493" s="682">
        <v>0</v>
      </c>
      <c r="Q493" s="99"/>
      <c r="R493" s="99"/>
      <c r="S493" s="142">
        <f t="shared" ref="S493:X493" si="486">C493-C492</f>
        <v>0</v>
      </c>
      <c r="T493" s="142">
        <f t="shared" si="486"/>
        <v>0</v>
      </c>
      <c r="U493" s="142">
        <f t="shared" si="486"/>
        <v>0</v>
      </c>
      <c r="V493" s="142">
        <f t="shared" si="486"/>
        <v>0</v>
      </c>
      <c r="W493" s="142">
        <f t="shared" si="486"/>
        <v>0</v>
      </c>
      <c r="X493" s="142">
        <f t="shared" si="486"/>
        <v>0</v>
      </c>
      <c r="Y493" s="143">
        <f t="shared" ref="Y493:AD493" si="487">I493-I492</f>
        <v>0</v>
      </c>
      <c r="Z493" s="142">
        <f t="shared" si="487"/>
        <v>0</v>
      </c>
      <c r="AA493" s="142">
        <f t="shared" si="487"/>
        <v>0</v>
      </c>
      <c r="AB493" s="142">
        <f t="shared" si="487"/>
        <v>0</v>
      </c>
      <c r="AC493" s="142">
        <f t="shared" si="487"/>
        <v>0</v>
      </c>
      <c r="AD493" s="143">
        <f t="shared" si="487"/>
        <v>0</v>
      </c>
    </row>
    <row r="494" spans="1:30">
      <c r="A494" s="668"/>
      <c r="B494" s="681" t="s">
        <v>760</v>
      </c>
      <c r="C494" s="673">
        <v>0</v>
      </c>
      <c r="D494" s="674">
        <v>0</v>
      </c>
      <c r="E494" s="674">
        <v>0</v>
      </c>
      <c r="F494" s="674">
        <v>0</v>
      </c>
      <c r="G494" s="674">
        <v>0</v>
      </c>
      <c r="H494" s="674">
        <v>0</v>
      </c>
      <c r="I494" s="673">
        <v>0</v>
      </c>
      <c r="J494" s="673">
        <v>0</v>
      </c>
      <c r="K494" s="674">
        <v>0</v>
      </c>
      <c r="L494" s="674">
        <v>0</v>
      </c>
      <c r="M494" s="674">
        <v>0</v>
      </c>
      <c r="N494" s="673">
        <v>0</v>
      </c>
      <c r="O494" s="673">
        <v>0</v>
      </c>
      <c r="P494" s="682">
        <v>0</v>
      </c>
      <c r="Q494" s="99"/>
      <c r="R494" s="99"/>
      <c r="Y494" s="137"/>
      <c r="AD494" s="137"/>
    </row>
    <row r="495" spans="1:30">
      <c r="A495" s="668"/>
      <c r="B495" s="681" t="s">
        <v>761</v>
      </c>
      <c r="C495" s="673">
        <v>0</v>
      </c>
      <c r="D495" s="674">
        <v>0</v>
      </c>
      <c r="E495" s="674">
        <v>0</v>
      </c>
      <c r="F495" s="674">
        <v>0</v>
      </c>
      <c r="G495" s="674">
        <v>0</v>
      </c>
      <c r="H495" s="674">
        <v>0</v>
      </c>
      <c r="I495" s="673">
        <v>0</v>
      </c>
      <c r="J495" s="673">
        <v>0</v>
      </c>
      <c r="K495" s="674">
        <v>0</v>
      </c>
      <c r="L495" s="674">
        <v>0</v>
      </c>
      <c r="M495" s="674">
        <v>0</v>
      </c>
      <c r="N495" s="673">
        <v>0</v>
      </c>
      <c r="O495" s="673">
        <v>0</v>
      </c>
      <c r="P495" s="682">
        <v>0</v>
      </c>
      <c r="Q495" s="99"/>
      <c r="R495" s="99"/>
      <c r="S495" s="142">
        <f t="shared" ref="S495:X495" si="488">C495-C494</f>
        <v>0</v>
      </c>
      <c r="T495" s="142">
        <f t="shared" si="488"/>
        <v>0</v>
      </c>
      <c r="U495" s="142">
        <f t="shared" si="488"/>
        <v>0</v>
      </c>
      <c r="V495" s="142">
        <f t="shared" si="488"/>
        <v>0</v>
      </c>
      <c r="W495" s="142">
        <f t="shared" si="488"/>
        <v>0</v>
      </c>
      <c r="X495" s="142">
        <f t="shared" si="488"/>
        <v>0</v>
      </c>
      <c r="Y495" s="143">
        <f t="shared" ref="Y495:AD495" si="489">I495-I494</f>
        <v>0</v>
      </c>
      <c r="Z495" s="142">
        <f t="shared" si="489"/>
        <v>0</v>
      </c>
      <c r="AA495" s="142">
        <f t="shared" si="489"/>
        <v>0</v>
      </c>
      <c r="AB495" s="142">
        <f t="shared" si="489"/>
        <v>0</v>
      </c>
      <c r="AC495" s="142">
        <f t="shared" si="489"/>
        <v>0</v>
      </c>
      <c r="AD495" s="143">
        <f t="shared" si="489"/>
        <v>0</v>
      </c>
    </row>
    <row r="496" spans="1:30">
      <c r="A496" s="668"/>
      <c r="B496" s="681" t="s">
        <v>762</v>
      </c>
      <c r="C496" s="673">
        <v>0</v>
      </c>
      <c r="D496" s="674">
        <v>0</v>
      </c>
      <c r="E496" s="674">
        <v>0</v>
      </c>
      <c r="F496" s="674">
        <v>0</v>
      </c>
      <c r="G496" s="674">
        <v>0</v>
      </c>
      <c r="H496" s="674">
        <v>0</v>
      </c>
      <c r="I496" s="673">
        <v>0</v>
      </c>
      <c r="J496" s="673">
        <v>0</v>
      </c>
      <c r="K496" s="674">
        <v>0</v>
      </c>
      <c r="L496" s="674">
        <v>0</v>
      </c>
      <c r="M496" s="674">
        <v>0</v>
      </c>
      <c r="N496" s="673">
        <v>0</v>
      </c>
      <c r="O496" s="673">
        <v>0</v>
      </c>
      <c r="P496" s="682">
        <v>0</v>
      </c>
      <c r="Q496" s="99"/>
      <c r="R496" s="99"/>
      <c r="Y496" s="137"/>
      <c r="AD496" s="137"/>
    </row>
    <row r="497" spans="1:31">
      <c r="A497" s="668"/>
      <c r="B497" s="681" t="s">
        <v>763</v>
      </c>
      <c r="C497" s="673">
        <v>0</v>
      </c>
      <c r="D497" s="674">
        <v>0</v>
      </c>
      <c r="E497" s="674">
        <v>0</v>
      </c>
      <c r="F497" s="674">
        <v>0</v>
      </c>
      <c r="G497" s="674">
        <v>0</v>
      </c>
      <c r="H497" s="674">
        <v>0</v>
      </c>
      <c r="I497" s="673">
        <v>0</v>
      </c>
      <c r="J497" s="673">
        <v>0</v>
      </c>
      <c r="K497" s="674">
        <v>0</v>
      </c>
      <c r="L497" s="674">
        <v>0</v>
      </c>
      <c r="M497" s="674">
        <v>0</v>
      </c>
      <c r="N497" s="673">
        <v>0</v>
      </c>
      <c r="O497" s="673">
        <v>0</v>
      </c>
      <c r="P497" s="682">
        <v>0</v>
      </c>
      <c r="Q497" s="99"/>
      <c r="R497" s="99"/>
      <c r="S497" s="142">
        <f t="shared" ref="S497:X497" si="490">C497-C496</f>
        <v>0</v>
      </c>
      <c r="T497" s="142">
        <f t="shared" si="490"/>
        <v>0</v>
      </c>
      <c r="U497" s="142">
        <f t="shared" si="490"/>
        <v>0</v>
      </c>
      <c r="V497" s="142">
        <f t="shared" si="490"/>
        <v>0</v>
      </c>
      <c r="W497" s="142">
        <f t="shared" si="490"/>
        <v>0</v>
      </c>
      <c r="X497" s="142">
        <f t="shared" si="490"/>
        <v>0</v>
      </c>
      <c r="Y497" s="143">
        <f t="shared" ref="Y497:AD497" si="491">I497-I496</f>
        <v>0</v>
      </c>
      <c r="Z497" s="142">
        <f t="shared" si="491"/>
        <v>0</v>
      </c>
      <c r="AA497" s="142">
        <f t="shared" si="491"/>
        <v>0</v>
      </c>
      <c r="AB497" s="142">
        <f t="shared" si="491"/>
        <v>0</v>
      </c>
      <c r="AC497" s="142">
        <f t="shared" si="491"/>
        <v>0</v>
      </c>
      <c r="AD497" s="143">
        <f t="shared" si="491"/>
        <v>0</v>
      </c>
    </row>
    <row r="498" spans="1:31">
      <c r="A498" s="668"/>
      <c r="B498" s="681" t="s">
        <v>764</v>
      </c>
      <c r="C498" s="673">
        <v>0</v>
      </c>
      <c r="D498" s="674">
        <v>0</v>
      </c>
      <c r="E498" s="674">
        <v>0</v>
      </c>
      <c r="F498" s="674">
        <v>0</v>
      </c>
      <c r="G498" s="674">
        <v>0</v>
      </c>
      <c r="H498" s="674">
        <v>0</v>
      </c>
      <c r="I498" s="673">
        <v>0</v>
      </c>
      <c r="J498" s="673">
        <v>0</v>
      </c>
      <c r="K498" s="674">
        <v>0</v>
      </c>
      <c r="L498" s="674">
        <v>0</v>
      </c>
      <c r="M498" s="674">
        <v>0</v>
      </c>
      <c r="N498" s="673">
        <v>0</v>
      </c>
      <c r="O498" s="673">
        <v>0</v>
      </c>
      <c r="P498" s="682">
        <v>0</v>
      </c>
      <c r="Q498" s="99"/>
      <c r="R498" s="99"/>
      <c r="Y498" s="137"/>
      <c r="AD498" s="137"/>
    </row>
    <row r="499" spans="1:31">
      <c r="A499" s="668"/>
      <c r="B499" s="681" t="s">
        <v>765</v>
      </c>
      <c r="C499" s="673">
        <v>0</v>
      </c>
      <c r="D499" s="674">
        <v>0</v>
      </c>
      <c r="E499" s="674">
        <v>0</v>
      </c>
      <c r="F499" s="674">
        <v>0</v>
      </c>
      <c r="G499" s="674">
        <v>0</v>
      </c>
      <c r="H499" s="674">
        <v>0</v>
      </c>
      <c r="I499" s="673">
        <v>0</v>
      </c>
      <c r="J499" s="673">
        <v>0</v>
      </c>
      <c r="K499" s="674">
        <v>0</v>
      </c>
      <c r="L499" s="674">
        <v>0</v>
      </c>
      <c r="M499" s="674">
        <v>0</v>
      </c>
      <c r="N499" s="673">
        <v>0</v>
      </c>
      <c r="O499" s="673">
        <v>0</v>
      </c>
      <c r="P499" s="682">
        <v>0</v>
      </c>
      <c r="Q499" s="99"/>
      <c r="R499" s="99"/>
      <c r="S499" s="142">
        <f t="shared" ref="S499:X499" si="492">C499-C498</f>
        <v>0</v>
      </c>
      <c r="T499" s="142">
        <f t="shared" si="492"/>
        <v>0</v>
      </c>
      <c r="U499" s="142">
        <f t="shared" si="492"/>
        <v>0</v>
      </c>
      <c r="V499" s="142">
        <f t="shared" si="492"/>
        <v>0</v>
      </c>
      <c r="W499" s="142">
        <f t="shared" si="492"/>
        <v>0</v>
      </c>
      <c r="X499" s="142">
        <f t="shared" si="492"/>
        <v>0</v>
      </c>
      <c r="Y499" s="143">
        <f t="shared" ref="Y499:AD499" si="493">I499-I498</f>
        <v>0</v>
      </c>
      <c r="Z499" s="142">
        <f t="shared" si="493"/>
        <v>0</v>
      </c>
      <c r="AA499" s="142">
        <f t="shared" si="493"/>
        <v>0</v>
      </c>
      <c r="AB499" s="142">
        <f t="shared" si="493"/>
        <v>0</v>
      </c>
      <c r="AC499" s="142">
        <f t="shared" si="493"/>
        <v>0</v>
      </c>
      <c r="AD499" s="143">
        <f t="shared" si="493"/>
        <v>0</v>
      </c>
    </row>
    <row r="500" spans="1:31">
      <c r="A500" s="668"/>
      <c r="B500" s="681" t="s">
        <v>766</v>
      </c>
      <c r="C500" s="673">
        <v>0</v>
      </c>
      <c r="D500" s="674">
        <v>0</v>
      </c>
      <c r="E500" s="674">
        <v>0</v>
      </c>
      <c r="F500" s="674">
        <v>0</v>
      </c>
      <c r="G500" s="674">
        <v>0</v>
      </c>
      <c r="H500" s="674">
        <v>0</v>
      </c>
      <c r="I500" s="673">
        <v>0</v>
      </c>
      <c r="J500" s="673">
        <v>0</v>
      </c>
      <c r="K500" s="674">
        <v>0</v>
      </c>
      <c r="L500" s="674">
        <v>0</v>
      </c>
      <c r="M500" s="674">
        <v>0</v>
      </c>
      <c r="N500" s="673">
        <v>0</v>
      </c>
      <c r="O500" s="673">
        <v>0</v>
      </c>
      <c r="P500" s="682">
        <v>0</v>
      </c>
      <c r="Q500" s="99"/>
      <c r="R500" s="99"/>
      <c r="Y500" s="137"/>
      <c r="AD500" s="137"/>
    </row>
    <row r="501" spans="1:31">
      <c r="A501" s="668"/>
      <c r="B501" s="681" t="s">
        <v>767</v>
      </c>
      <c r="C501" s="673">
        <v>0</v>
      </c>
      <c r="D501" s="674">
        <v>0</v>
      </c>
      <c r="E501" s="674">
        <v>0</v>
      </c>
      <c r="F501" s="674">
        <v>0</v>
      </c>
      <c r="G501" s="674">
        <v>0</v>
      </c>
      <c r="H501" s="674">
        <v>0</v>
      </c>
      <c r="I501" s="673">
        <v>0</v>
      </c>
      <c r="J501" s="673">
        <v>0</v>
      </c>
      <c r="K501" s="674">
        <v>0</v>
      </c>
      <c r="L501" s="674">
        <v>0</v>
      </c>
      <c r="M501" s="674">
        <v>0</v>
      </c>
      <c r="N501" s="673">
        <v>0</v>
      </c>
      <c r="O501" s="673">
        <v>0</v>
      </c>
      <c r="P501" s="682">
        <v>0</v>
      </c>
      <c r="Q501" s="99"/>
      <c r="R501" s="99"/>
      <c r="S501" s="142">
        <f t="shared" ref="S501:X501" si="494">C501-C500</f>
        <v>0</v>
      </c>
      <c r="T501" s="142">
        <f t="shared" si="494"/>
        <v>0</v>
      </c>
      <c r="U501" s="142">
        <f t="shared" si="494"/>
        <v>0</v>
      </c>
      <c r="V501" s="142">
        <f t="shared" si="494"/>
        <v>0</v>
      </c>
      <c r="W501" s="142">
        <f t="shared" si="494"/>
        <v>0</v>
      </c>
      <c r="X501" s="142">
        <f t="shared" si="494"/>
        <v>0</v>
      </c>
      <c r="Y501" s="143">
        <f t="shared" ref="Y501:AD501" si="495">I501-I500</f>
        <v>0</v>
      </c>
      <c r="Z501" s="142">
        <f t="shared" si="495"/>
        <v>0</v>
      </c>
      <c r="AA501" s="142">
        <f t="shared" si="495"/>
        <v>0</v>
      </c>
      <c r="AB501" s="142">
        <f t="shared" si="495"/>
        <v>0</v>
      </c>
      <c r="AC501" s="142">
        <f t="shared" si="495"/>
        <v>0</v>
      </c>
      <c r="AD501" s="143">
        <f t="shared" si="495"/>
        <v>0</v>
      </c>
    </row>
    <row r="502" spans="1:31">
      <c r="A502" s="668"/>
      <c r="B502" s="681" t="s">
        <v>768</v>
      </c>
      <c r="C502" s="673">
        <v>0</v>
      </c>
      <c r="D502" s="674">
        <v>0</v>
      </c>
      <c r="E502" s="674">
        <v>0</v>
      </c>
      <c r="F502" s="674">
        <v>0</v>
      </c>
      <c r="G502" s="674">
        <v>0</v>
      </c>
      <c r="H502" s="674">
        <v>0</v>
      </c>
      <c r="I502" s="673">
        <v>0</v>
      </c>
      <c r="J502" s="673">
        <v>0</v>
      </c>
      <c r="K502" s="674">
        <v>0</v>
      </c>
      <c r="L502" s="674">
        <v>0</v>
      </c>
      <c r="M502" s="674">
        <v>0</v>
      </c>
      <c r="N502" s="673">
        <v>0</v>
      </c>
      <c r="O502" s="673">
        <v>0</v>
      </c>
      <c r="P502" s="682">
        <v>0</v>
      </c>
      <c r="Q502" s="99"/>
      <c r="R502" s="99"/>
      <c r="Y502" s="137"/>
      <c r="AD502" s="137"/>
    </row>
    <row r="503" spans="1:31">
      <c r="A503" s="668"/>
      <c r="B503" s="681" t="s">
        <v>769</v>
      </c>
      <c r="C503" s="673">
        <v>0</v>
      </c>
      <c r="D503" s="674">
        <v>0</v>
      </c>
      <c r="E503" s="674">
        <v>0</v>
      </c>
      <c r="F503" s="674">
        <v>0</v>
      </c>
      <c r="G503" s="674">
        <v>0</v>
      </c>
      <c r="H503" s="674">
        <v>0</v>
      </c>
      <c r="I503" s="673">
        <v>0</v>
      </c>
      <c r="J503" s="673">
        <v>0</v>
      </c>
      <c r="K503" s="674">
        <v>0</v>
      </c>
      <c r="L503" s="674">
        <v>0</v>
      </c>
      <c r="M503" s="674">
        <v>0</v>
      </c>
      <c r="N503" s="673">
        <v>0</v>
      </c>
      <c r="O503" s="673">
        <v>0</v>
      </c>
      <c r="P503" s="682">
        <v>0</v>
      </c>
      <c r="Q503" s="99"/>
      <c r="R503" s="99"/>
      <c r="S503" s="142">
        <f t="shared" ref="S503:X503" si="496">C503-C502</f>
        <v>0</v>
      </c>
      <c r="T503" s="142">
        <f t="shared" si="496"/>
        <v>0</v>
      </c>
      <c r="U503" s="142">
        <f t="shared" si="496"/>
        <v>0</v>
      </c>
      <c r="V503" s="142">
        <f t="shared" si="496"/>
        <v>0</v>
      </c>
      <c r="W503" s="142">
        <f t="shared" si="496"/>
        <v>0</v>
      </c>
      <c r="X503" s="142">
        <f t="shared" si="496"/>
        <v>0</v>
      </c>
      <c r="Y503" s="143">
        <f t="shared" ref="Y503:AD503" si="497">I503-I502</f>
        <v>0</v>
      </c>
      <c r="Z503" s="142">
        <f t="shared" si="497"/>
        <v>0</v>
      </c>
      <c r="AA503" s="142">
        <f t="shared" si="497"/>
        <v>0</v>
      </c>
      <c r="AB503" s="142">
        <f t="shared" si="497"/>
        <v>0</v>
      </c>
      <c r="AC503" s="142">
        <f t="shared" si="497"/>
        <v>0</v>
      </c>
      <c r="AD503" s="143">
        <f t="shared" si="497"/>
        <v>0</v>
      </c>
    </row>
    <row r="504" spans="1:31">
      <c r="A504" s="668"/>
      <c r="B504" s="681" t="s">
        <v>770</v>
      </c>
      <c r="C504" s="673">
        <v>0</v>
      </c>
      <c r="D504" s="674">
        <v>0</v>
      </c>
      <c r="E504" s="674">
        <v>0</v>
      </c>
      <c r="F504" s="674">
        <v>0</v>
      </c>
      <c r="G504" s="674">
        <v>0</v>
      </c>
      <c r="H504" s="674">
        <v>0</v>
      </c>
      <c r="I504" s="673">
        <v>0</v>
      </c>
      <c r="J504" s="673">
        <v>0</v>
      </c>
      <c r="K504" s="674">
        <v>0</v>
      </c>
      <c r="L504" s="674">
        <v>0</v>
      </c>
      <c r="M504" s="674">
        <v>0</v>
      </c>
      <c r="N504" s="673">
        <v>0</v>
      </c>
      <c r="O504" s="673">
        <v>0</v>
      </c>
      <c r="P504" s="682">
        <v>0</v>
      </c>
      <c r="Q504" s="99"/>
      <c r="R504" s="99"/>
      <c r="Y504" s="137"/>
      <c r="AD504" s="137"/>
    </row>
    <row r="505" spans="1:31">
      <c r="A505" s="668"/>
      <c r="B505" s="681" t="s">
        <v>771</v>
      </c>
      <c r="C505" s="673">
        <v>0</v>
      </c>
      <c r="D505" s="674">
        <v>0</v>
      </c>
      <c r="E505" s="674">
        <v>0</v>
      </c>
      <c r="F505" s="674">
        <v>0</v>
      </c>
      <c r="G505" s="674">
        <v>0</v>
      </c>
      <c r="H505" s="674">
        <v>0</v>
      </c>
      <c r="I505" s="673">
        <v>0</v>
      </c>
      <c r="J505" s="673">
        <v>0</v>
      </c>
      <c r="K505" s="674">
        <v>0</v>
      </c>
      <c r="L505" s="674">
        <v>0</v>
      </c>
      <c r="M505" s="674">
        <v>0</v>
      </c>
      <c r="N505" s="673">
        <v>0</v>
      </c>
      <c r="O505" s="673">
        <v>0</v>
      </c>
      <c r="P505" s="682">
        <v>0</v>
      </c>
      <c r="Q505" s="99"/>
      <c r="R505" s="99"/>
      <c r="S505" s="142">
        <f t="shared" ref="S505:X505" si="498">C505-C504</f>
        <v>0</v>
      </c>
      <c r="T505" s="142">
        <f t="shared" si="498"/>
        <v>0</v>
      </c>
      <c r="U505" s="142">
        <f t="shared" si="498"/>
        <v>0</v>
      </c>
      <c r="V505" s="142">
        <f t="shared" si="498"/>
        <v>0</v>
      </c>
      <c r="W505" s="142">
        <f t="shared" si="498"/>
        <v>0</v>
      </c>
      <c r="X505" s="142">
        <f t="shared" si="498"/>
        <v>0</v>
      </c>
      <c r="Y505" s="143">
        <f t="shared" ref="Y505:AD505" si="499">I505-I504</f>
        <v>0</v>
      </c>
      <c r="Z505" s="142">
        <f t="shared" si="499"/>
        <v>0</v>
      </c>
      <c r="AA505" s="142">
        <f t="shared" si="499"/>
        <v>0</v>
      </c>
      <c r="AB505" s="142">
        <f t="shared" si="499"/>
        <v>0</v>
      </c>
      <c r="AC505" s="142">
        <f t="shared" si="499"/>
        <v>0</v>
      </c>
      <c r="AD505" s="143">
        <f t="shared" si="499"/>
        <v>0</v>
      </c>
    </row>
    <row r="506" spans="1:31">
      <c r="A506" s="668"/>
      <c r="B506" s="681" t="s">
        <v>772</v>
      </c>
      <c r="C506" s="673">
        <v>0</v>
      </c>
      <c r="D506" s="674">
        <v>0</v>
      </c>
      <c r="E506" s="674">
        <v>0</v>
      </c>
      <c r="F506" s="674">
        <v>0</v>
      </c>
      <c r="G506" s="674">
        <v>0</v>
      </c>
      <c r="H506" s="674">
        <v>0</v>
      </c>
      <c r="I506" s="673">
        <v>0</v>
      </c>
      <c r="J506" s="673">
        <v>0</v>
      </c>
      <c r="K506" s="674">
        <v>0</v>
      </c>
      <c r="L506" s="674">
        <v>0</v>
      </c>
      <c r="M506" s="674">
        <v>0</v>
      </c>
      <c r="N506" s="673">
        <v>0</v>
      </c>
      <c r="O506" s="673">
        <v>0</v>
      </c>
      <c r="P506" s="682">
        <v>0</v>
      </c>
      <c r="Q506" s="99"/>
      <c r="R506" s="99"/>
      <c r="Y506" s="137"/>
      <c r="AD506" s="137"/>
    </row>
    <row r="507" spans="1:31">
      <c r="A507" s="668"/>
      <c r="B507" s="681" t="s">
        <v>773</v>
      </c>
      <c r="C507" s="673">
        <v>0</v>
      </c>
      <c r="D507" s="674">
        <v>0</v>
      </c>
      <c r="E507" s="674">
        <v>0</v>
      </c>
      <c r="F507" s="674">
        <v>0</v>
      </c>
      <c r="G507" s="674">
        <v>0</v>
      </c>
      <c r="H507" s="674">
        <v>0</v>
      </c>
      <c r="I507" s="673">
        <v>0</v>
      </c>
      <c r="J507" s="673">
        <v>0</v>
      </c>
      <c r="K507" s="674">
        <v>0</v>
      </c>
      <c r="L507" s="674">
        <v>0</v>
      </c>
      <c r="M507" s="674">
        <v>0</v>
      </c>
      <c r="N507" s="673">
        <v>0</v>
      </c>
      <c r="O507" s="673">
        <v>0</v>
      </c>
      <c r="P507" s="682">
        <v>0</v>
      </c>
      <c r="Q507" s="99"/>
      <c r="R507" s="99"/>
      <c r="S507" s="142">
        <f t="shared" ref="S507:X507" si="500">C507-C506</f>
        <v>0</v>
      </c>
      <c r="T507" s="142">
        <f t="shared" si="500"/>
        <v>0</v>
      </c>
      <c r="U507" s="142">
        <f t="shared" si="500"/>
        <v>0</v>
      </c>
      <c r="V507" s="142">
        <f t="shared" si="500"/>
        <v>0</v>
      </c>
      <c r="W507" s="142">
        <f t="shared" si="500"/>
        <v>0</v>
      </c>
      <c r="X507" s="142">
        <f t="shared" si="500"/>
        <v>0</v>
      </c>
      <c r="Y507" s="143">
        <f t="shared" ref="Y507:AD507" si="501">I507-I506</f>
        <v>0</v>
      </c>
      <c r="Z507" s="142">
        <f t="shared" si="501"/>
        <v>0</v>
      </c>
      <c r="AA507" s="142">
        <f t="shared" si="501"/>
        <v>0</v>
      </c>
      <c r="AB507" s="142">
        <f t="shared" si="501"/>
        <v>0</v>
      </c>
      <c r="AC507" s="142">
        <f t="shared" si="501"/>
        <v>0</v>
      </c>
      <c r="AD507" s="143">
        <f t="shared" si="501"/>
        <v>0</v>
      </c>
      <c r="AE507" s="112"/>
    </row>
    <row r="508" spans="1:31">
      <c r="A508" s="668"/>
      <c r="B508" s="681" t="s">
        <v>774</v>
      </c>
      <c r="C508" s="673">
        <v>0</v>
      </c>
      <c r="D508" s="674">
        <v>0</v>
      </c>
      <c r="E508" s="674">
        <v>0</v>
      </c>
      <c r="F508" s="674">
        <v>0</v>
      </c>
      <c r="G508" s="674">
        <v>0</v>
      </c>
      <c r="H508" s="674">
        <v>0</v>
      </c>
      <c r="I508" s="673">
        <v>0</v>
      </c>
      <c r="J508" s="673">
        <v>0</v>
      </c>
      <c r="K508" s="674">
        <v>0</v>
      </c>
      <c r="L508" s="674">
        <v>0</v>
      </c>
      <c r="M508" s="674">
        <v>0</v>
      </c>
      <c r="N508" s="673">
        <v>0</v>
      </c>
      <c r="O508" s="673">
        <v>0</v>
      </c>
      <c r="P508" s="682">
        <v>0</v>
      </c>
      <c r="Q508" s="99"/>
      <c r="R508" s="99"/>
      <c r="Y508" s="137"/>
      <c r="AD508" s="137"/>
      <c r="AE508" s="112"/>
    </row>
    <row r="509" spans="1:31">
      <c r="A509" s="668"/>
      <c r="B509" s="681" t="s">
        <v>775</v>
      </c>
      <c r="C509" s="673">
        <v>0</v>
      </c>
      <c r="D509" s="674">
        <v>0</v>
      </c>
      <c r="E509" s="674">
        <v>0</v>
      </c>
      <c r="F509" s="674">
        <v>0</v>
      </c>
      <c r="G509" s="674">
        <v>0</v>
      </c>
      <c r="H509" s="674">
        <v>0</v>
      </c>
      <c r="I509" s="673">
        <v>0</v>
      </c>
      <c r="J509" s="673">
        <v>0</v>
      </c>
      <c r="K509" s="674">
        <v>0</v>
      </c>
      <c r="L509" s="674">
        <v>0</v>
      </c>
      <c r="M509" s="674">
        <v>0</v>
      </c>
      <c r="N509" s="673">
        <v>0</v>
      </c>
      <c r="O509" s="673">
        <v>0</v>
      </c>
      <c r="P509" s="682">
        <v>0</v>
      </c>
      <c r="Q509" s="99"/>
      <c r="R509" s="99"/>
      <c r="S509" s="142">
        <f t="shared" ref="S509:X509" si="502">C509-C508</f>
        <v>0</v>
      </c>
      <c r="T509" s="142">
        <f t="shared" si="502"/>
        <v>0</v>
      </c>
      <c r="U509" s="142">
        <f t="shared" si="502"/>
        <v>0</v>
      </c>
      <c r="V509" s="142">
        <f t="shared" si="502"/>
        <v>0</v>
      </c>
      <c r="W509" s="142">
        <f t="shared" si="502"/>
        <v>0</v>
      </c>
      <c r="X509" s="142">
        <f t="shared" si="502"/>
        <v>0</v>
      </c>
      <c r="Y509" s="143">
        <f t="shared" ref="Y509:AD509" si="503">I509-I508</f>
        <v>0</v>
      </c>
      <c r="Z509" s="142">
        <f t="shared" si="503"/>
        <v>0</v>
      </c>
      <c r="AA509" s="142">
        <f t="shared" si="503"/>
        <v>0</v>
      </c>
      <c r="AB509" s="142">
        <f t="shared" si="503"/>
        <v>0</v>
      </c>
      <c r="AC509" s="142">
        <f t="shared" si="503"/>
        <v>0</v>
      </c>
      <c r="AD509" s="143">
        <f t="shared" si="503"/>
        <v>0</v>
      </c>
    </row>
    <row r="510" spans="1:31">
      <c r="A510" s="668"/>
      <c r="B510" s="681" t="s">
        <v>776</v>
      </c>
      <c r="C510" s="673">
        <v>0</v>
      </c>
      <c r="D510" s="674">
        <v>0</v>
      </c>
      <c r="E510" s="674">
        <v>0</v>
      </c>
      <c r="F510" s="674">
        <v>0</v>
      </c>
      <c r="G510" s="674">
        <v>0</v>
      </c>
      <c r="H510" s="674">
        <v>0</v>
      </c>
      <c r="I510" s="673">
        <v>0</v>
      </c>
      <c r="J510" s="673">
        <v>0</v>
      </c>
      <c r="K510" s="674">
        <v>0</v>
      </c>
      <c r="L510" s="674">
        <v>0</v>
      </c>
      <c r="M510" s="674">
        <v>0</v>
      </c>
      <c r="N510" s="673">
        <v>0</v>
      </c>
      <c r="O510" s="673">
        <v>0</v>
      </c>
      <c r="P510" s="682">
        <v>0</v>
      </c>
      <c r="Q510" s="99"/>
      <c r="R510" s="99"/>
      <c r="Y510" s="137"/>
      <c r="AD510" s="137"/>
    </row>
    <row r="511" spans="1:31">
      <c r="A511" s="668"/>
      <c r="B511" s="681" t="s">
        <v>777</v>
      </c>
      <c r="C511" s="673">
        <v>0</v>
      </c>
      <c r="D511" s="674">
        <v>0</v>
      </c>
      <c r="E511" s="674">
        <v>0</v>
      </c>
      <c r="F511" s="674">
        <v>0</v>
      </c>
      <c r="G511" s="674">
        <v>0</v>
      </c>
      <c r="H511" s="674">
        <v>0</v>
      </c>
      <c r="I511" s="673">
        <v>0</v>
      </c>
      <c r="J511" s="673">
        <v>0</v>
      </c>
      <c r="K511" s="674">
        <v>0</v>
      </c>
      <c r="L511" s="674">
        <v>0</v>
      </c>
      <c r="M511" s="674">
        <v>0</v>
      </c>
      <c r="N511" s="673">
        <v>0</v>
      </c>
      <c r="O511" s="673">
        <v>0</v>
      </c>
      <c r="P511" s="682">
        <v>0</v>
      </c>
      <c r="Q511" s="99"/>
      <c r="R511" s="99"/>
      <c r="S511" s="142">
        <f t="shared" ref="S511:X511" si="504">C511-C510</f>
        <v>0</v>
      </c>
      <c r="T511" s="142">
        <f t="shared" si="504"/>
        <v>0</v>
      </c>
      <c r="U511" s="142">
        <f t="shared" si="504"/>
        <v>0</v>
      </c>
      <c r="V511" s="142">
        <f t="shared" si="504"/>
        <v>0</v>
      </c>
      <c r="W511" s="142">
        <f t="shared" si="504"/>
        <v>0</v>
      </c>
      <c r="X511" s="142">
        <f t="shared" si="504"/>
        <v>0</v>
      </c>
      <c r="Y511" s="143">
        <f t="shared" ref="Y511:AD511" si="505">I511-I510</f>
        <v>0</v>
      </c>
      <c r="Z511" s="142">
        <f t="shared" si="505"/>
        <v>0</v>
      </c>
      <c r="AA511" s="142">
        <f t="shared" si="505"/>
        <v>0</v>
      </c>
      <c r="AB511" s="142">
        <f t="shared" si="505"/>
        <v>0</v>
      </c>
      <c r="AC511" s="142">
        <f t="shared" si="505"/>
        <v>0</v>
      </c>
      <c r="AD511" s="143">
        <f t="shared" si="505"/>
        <v>0</v>
      </c>
    </row>
    <row r="512" spans="1:31">
      <c r="A512" s="668"/>
      <c r="B512" s="681" t="s">
        <v>778</v>
      </c>
      <c r="C512" s="673">
        <v>0</v>
      </c>
      <c r="D512" s="674">
        <v>0</v>
      </c>
      <c r="E512" s="674">
        <v>0</v>
      </c>
      <c r="F512" s="674">
        <v>0</v>
      </c>
      <c r="G512" s="674">
        <v>0</v>
      </c>
      <c r="H512" s="674">
        <v>0</v>
      </c>
      <c r="I512" s="673">
        <v>0</v>
      </c>
      <c r="J512" s="673">
        <v>0</v>
      </c>
      <c r="K512" s="674">
        <v>0</v>
      </c>
      <c r="L512" s="674">
        <v>0</v>
      </c>
      <c r="M512" s="674">
        <v>0</v>
      </c>
      <c r="N512" s="673">
        <v>0</v>
      </c>
      <c r="O512" s="673">
        <v>0</v>
      </c>
      <c r="P512" s="682">
        <v>0</v>
      </c>
      <c r="Q512" s="99"/>
      <c r="R512" s="99"/>
      <c r="Y512" s="137"/>
      <c r="AD512" s="137"/>
    </row>
    <row r="513" spans="1:30">
      <c r="A513" s="668"/>
      <c r="B513" s="681" t="s">
        <v>779</v>
      </c>
      <c r="C513" s="673">
        <v>0</v>
      </c>
      <c r="D513" s="674">
        <v>0</v>
      </c>
      <c r="E513" s="674">
        <v>0</v>
      </c>
      <c r="F513" s="674">
        <v>0</v>
      </c>
      <c r="G513" s="674">
        <v>0</v>
      </c>
      <c r="H513" s="674">
        <v>0</v>
      </c>
      <c r="I513" s="673">
        <v>0</v>
      </c>
      <c r="J513" s="673">
        <v>0</v>
      </c>
      <c r="K513" s="674">
        <v>0</v>
      </c>
      <c r="L513" s="674">
        <v>0</v>
      </c>
      <c r="M513" s="674">
        <v>0</v>
      </c>
      <c r="N513" s="673">
        <v>0</v>
      </c>
      <c r="O513" s="673">
        <v>0</v>
      </c>
      <c r="P513" s="682">
        <v>0</v>
      </c>
      <c r="Q513" s="99"/>
      <c r="R513" s="99"/>
      <c r="S513" s="142">
        <f t="shared" ref="S513:X513" si="506">C513-C512</f>
        <v>0</v>
      </c>
      <c r="T513" s="142">
        <f t="shared" si="506"/>
        <v>0</v>
      </c>
      <c r="U513" s="142">
        <f t="shared" si="506"/>
        <v>0</v>
      </c>
      <c r="V513" s="142">
        <f t="shared" si="506"/>
        <v>0</v>
      </c>
      <c r="W513" s="142">
        <f t="shared" si="506"/>
        <v>0</v>
      </c>
      <c r="X513" s="142">
        <f t="shared" si="506"/>
        <v>0</v>
      </c>
      <c r="Y513" s="143">
        <f t="shared" ref="Y513:AD513" si="507">I513-I512</f>
        <v>0</v>
      </c>
      <c r="Z513" s="142">
        <f t="shared" si="507"/>
        <v>0</v>
      </c>
      <c r="AA513" s="142">
        <f t="shared" si="507"/>
        <v>0</v>
      </c>
      <c r="AB513" s="142">
        <f t="shared" si="507"/>
        <v>0</v>
      </c>
      <c r="AC513" s="142">
        <f t="shared" si="507"/>
        <v>0</v>
      </c>
      <c r="AD513" s="143">
        <f t="shared" si="507"/>
        <v>0</v>
      </c>
    </row>
    <row r="514" spans="1:30">
      <c r="A514" s="668"/>
      <c r="B514" s="681" t="s">
        <v>780</v>
      </c>
      <c r="C514" s="673">
        <v>0</v>
      </c>
      <c r="D514" s="674">
        <v>0</v>
      </c>
      <c r="E514" s="674">
        <v>0</v>
      </c>
      <c r="F514" s="674">
        <v>0</v>
      </c>
      <c r="G514" s="674">
        <v>0</v>
      </c>
      <c r="H514" s="674">
        <v>0</v>
      </c>
      <c r="I514" s="673">
        <v>0</v>
      </c>
      <c r="J514" s="673">
        <v>0</v>
      </c>
      <c r="K514" s="674">
        <v>0</v>
      </c>
      <c r="L514" s="674">
        <v>0</v>
      </c>
      <c r="M514" s="674">
        <v>0</v>
      </c>
      <c r="N514" s="673">
        <v>0</v>
      </c>
      <c r="O514" s="673">
        <v>0</v>
      </c>
      <c r="P514" s="682">
        <v>0</v>
      </c>
      <c r="Q514" s="99"/>
      <c r="R514" s="99"/>
      <c r="Y514" s="137"/>
      <c r="AD514" s="137"/>
    </row>
    <row r="515" spans="1:30">
      <c r="A515" s="668"/>
      <c r="B515" s="681" t="s">
        <v>781</v>
      </c>
      <c r="C515" s="673">
        <v>0</v>
      </c>
      <c r="D515" s="674">
        <v>0</v>
      </c>
      <c r="E515" s="674">
        <v>0</v>
      </c>
      <c r="F515" s="674">
        <v>0</v>
      </c>
      <c r="G515" s="674">
        <v>0</v>
      </c>
      <c r="H515" s="674">
        <v>0</v>
      </c>
      <c r="I515" s="673">
        <v>0</v>
      </c>
      <c r="J515" s="673">
        <v>0</v>
      </c>
      <c r="K515" s="674">
        <v>0</v>
      </c>
      <c r="L515" s="674">
        <v>0</v>
      </c>
      <c r="M515" s="674">
        <v>0</v>
      </c>
      <c r="N515" s="673">
        <v>0</v>
      </c>
      <c r="O515" s="673">
        <v>0</v>
      </c>
      <c r="P515" s="682">
        <v>0</v>
      </c>
      <c r="Q515" s="99"/>
      <c r="R515" s="99"/>
      <c r="S515" s="142">
        <f t="shared" ref="S515:X515" si="508">C515-C514</f>
        <v>0</v>
      </c>
      <c r="T515" s="142">
        <f t="shared" si="508"/>
        <v>0</v>
      </c>
      <c r="U515" s="142">
        <f t="shared" si="508"/>
        <v>0</v>
      </c>
      <c r="V515" s="142">
        <f t="shared" si="508"/>
        <v>0</v>
      </c>
      <c r="W515" s="142">
        <f t="shared" si="508"/>
        <v>0</v>
      </c>
      <c r="X515" s="142">
        <f t="shared" si="508"/>
        <v>0</v>
      </c>
      <c r="Y515" s="143">
        <f t="shared" ref="Y515:AD515" si="509">I515-I514</f>
        <v>0</v>
      </c>
      <c r="Z515" s="142">
        <f t="shared" si="509"/>
        <v>0</v>
      </c>
      <c r="AA515" s="142">
        <f t="shared" si="509"/>
        <v>0</v>
      </c>
      <c r="AB515" s="142">
        <f t="shared" si="509"/>
        <v>0</v>
      </c>
      <c r="AC515" s="142">
        <f t="shared" si="509"/>
        <v>0</v>
      </c>
      <c r="AD515" s="143">
        <f t="shared" si="509"/>
        <v>0</v>
      </c>
    </row>
    <row r="516" spans="1:30">
      <c r="A516" s="668"/>
      <c r="B516" s="681" t="s">
        <v>782</v>
      </c>
      <c r="C516" s="673">
        <v>0</v>
      </c>
      <c r="D516" s="674">
        <v>0</v>
      </c>
      <c r="E516" s="674">
        <v>0</v>
      </c>
      <c r="F516" s="674">
        <v>0</v>
      </c>
      <c r="G516" s="674">
        <v>0</v>
      </c>
      <c r="H516" s="674">
        <v>0</v>
      </c>
      <c r="I516" s="673">
        <v>0</v>
      </c>
      <c r="J516" s="673">
        <v>0</v>
      </c>
      <c r="K516" s="674">
        <v>0</v>
      </c>
      <c r="L516" s="674">
        <v>0</v>
      </c>
      <c r="M516" s="674">
        <v>0</v>
      </c>
      <c r="N516" s="673">
        <v>0</v>
      </c>
      <c r="O516" s="673">
        <v>0</v>
      </c>
      <c r="P516" s="682">
        <v>0</v>
      </c>
      <c r="Q516" s="99"/>
      <c r="R516" s="99"/>
      <c r="Y516" s="137"/>
      <c r="AD516" s="137"/>
    </row>
    <row r="517" spans="1:30" ht="13.5" thickBot="1">
      <c r="A517" s="668"/>
      <c r="B517" s="681" t="s">
        <v>783</v>
      </c>
      <c r="C517" s="673">
        <v>0</v>
      </c>
      <c r="D517" s="674">
        <v>0</v>
      </c>
      <c r="E517" s="674">
        <v>0</v>
      </c>
      <c r="F517" s="674">
        <v>0</v>
      </c>
      <c r="G517" s="674">
        <v>0</v>
      </c>
      <c r="H517" s="674">
        <v>0</v>
      </c>
      <c r="I517" s="673">
        <v>0</v>
      </c>
      <c r="J517" s="673">
        <v>0</v>
      </c>
      <c r="K517" s="674">
        <v>0</v>
      </c>
      <c r="L517" s="674">
        <v>0</v>
      </c>
      <c r="M517" s="674">
        <v>0</v>
      </c>
      <c r="N517" s="673">
        <v>0</v>
      </c>
      <c r="O517" s="673">
        <v>0</v>
      </c>
      <c r="P517" s="682">
        <v>0</v>
      </c>
      <c r="Q517" s="99"/>
      <c r="R517" s="99"/>
      <c r="S517" s="111">
        <f t="shared" ref="S517:X517" si="510">C517-C516</f>
        <v>0</v>
      </c>
      <c r="T517" s="111">
        <f t="shared" si="510"/>
        <v>0</v>
      </c>
      <c r="U517" s="111">
        <f t="shared" si="510"/>
        <v>0</v>
      </c>
      <c r="V517" s="111">
        <f t="shared" si="510"/>
        <v>0</v>
      </c>
      <c r="W517" s="111">
        <f t="shared" si="510"/>
        <v>0</v>
      </c>
      <c r="X517" s="111">
        <f t="shared" si="510"/>
        <v>0</v>
      </c>
      <c r="Y517" s="168">
        <f t="shared" ref="Y517:AD517" si="511">I517-I516</f>
        <v>0</v>
      </c>
      <c r="Z517" s="111">
        <f t="shared" si="511"/>
        <v>0</v>
      </c>
      <c r="AA517" s="111">
        <f t="shared" si="511"/>
        <v>0</v>
      </c>
      <c r="AB517" s="111">
        <f t="shared" si="511"/>
        <v>0</v>
      </c>
      <c r="AC517" s="111">
        <f t="shared" si="511"/>
        <v>0</v>
      </c>
      <c r="AD517" s="168">
        <f t="shared" si="511"/>
        <v>0</v>
      </c>
    </row>
    <row r="518" spans="1:30" ht="13.5" thickBot="1">
      <c r="A518" s="728" t="s">
        <v>792</v>
      </c>
      <c r="B518" s="729"/>
      <c r="C518" s="657">
        <v>117.27121520891747</v>
      </c>
      <c r="D518" s="658">
        <v>118.2213010590015</v>
      </c>
      <c r="E518" s="658">
        <v>122.29951506685295</v>
      </c>
      <c r="F518" s="658">
        <v>127.46444165621072</v>
      </c>
      <c r="G518" s="658">
        <v>122.93801652892562</v>
      </c>
      <c r="H518" s="658">
        <v>137.45768361581943</v>
      </c>
      <c r="I518" s="657">
        <v>119.68224221840974</v>
      </c>
      <c r="J518" s="657">
        <v>68.287194120247563</v>
      </c>
      <c r="K518" s="658">
        <v>69.673522252984938</v>
      </c>
      <c r="L518" s="658">
        <v>68.08634800550206</v>
      </c>
      <c r="M518" s="658">
        <v>77.696560455037925</v>
      </c>
      <c r="N518" s="657">
        <v>69.934083941024113</v>
      </c>
      <c r="O518" s="657">
        <v>0</v>
      </c>
      <c r="P518" s="659">
        <v>0</v>
      </c>
      <c r="Q518" s="99"/>
      <c r="R518" s="99"/>
      <c r="S518" s="136" t="s">
        <v>1038</v>
      </c>
      <c r="Y518" s="137"/>
      <c r="AD518" s="137"/>
    </row>
    <row r="519" spans="1:30" ht="13.5" thickBot="1">
      <c r="A519" s="730" t="s">
        <v>793</v>
      </c>
      <c r="B519" s="731"/>
      <c r="C519" s="657">
        <v>116.45411917098446</v>
      </c>
      <c r="D519" s="658">
        <v>116.87798603454614</v>
      </c>
      <c r="E519" s="658">
        <v>121.02726418675269</v>
      </c>
      <c r="F519" s="658">
        <v>125.21054209919247</v>
      </c>
      <c r="G519" s="658">
        <v>121.45801886792455</v>
      </c>
      <c r="H519" s="658">
        <v>137.5234246575346</v>
      </c>
      <c r="I519" s="657">
        <v>118.62336618170924</v>
      </c>
      <c r="J519" s="657">
        <v>68.022778968676761</v>
      </c>
      <c r="K519" s="658">
        <v>67.518558678469816</v>
      </c>
      <c r="L519" s="658">
        <v>67.582145258910543</v>
      </c>
      <c r="M519" s="658">
        <v>77.429120134550686</v>
      </c>
      <c r="N519" s="657">
        <v>68.96059492970015</v>
      </c>
      <c r="O519" s="657">
        <v>0</v>
      </c>
      <c r="P519" s="659">
        <v>0</v>
      </c>
      <c r="Q519" s="99"/>
      <c r="R519" s="99"/>
      <c r="S519" s="142">
        <f t="shared" ref="S519:X519" si="512">C519-C518</f>
        <v>-0.81709603793301255</v>
      </c>
      <c r="T519" s="142">
        <f t="shared" si="512"/>
        <v>-1.3433150244553644</v>
      </c>
      <c r="U519" s="142">
        <f t="shared" si="512"/>
        <v>-1.272250880100259</v>
      </c>
      <c r="V519" s="142">
        <f t="shared" si="512"/>
        <v>-2.2538995570182578</v>
      </c>
      <c r="W519" s="142">
        <f t="shared" si="512"/>
        <v>-1.4799976610010646</v>
      </c>
      <c r="X519" s="142">
        <f t="shared" si="512"/>
        <v>6.5741041715170923E-2</v>
      </c>
      <c r="Y519" s="143">
        <f t="shared" ref="Y519:AD519" si="513">I519-I518</f>
        <v>-1.0588760367004966</v>
      </c>
      <c r="Z519" s="142">
        <f t="shared" si="513"/>
        <v>-0.26441515157080175</v>
      </c>
      <c r="AA519" s="142">
        <f t="shared" si="513"/>
        <v>-2.1549635745151221</v>
      </c>
      <c r="AB519" s="142">
        <f t="shared" si="513"/>
        <v>-0.50420274659151687</v>
      </c>
      <c r="AC519" s="142">
        <f t="shared" si="513"/>
        <v>-0.26744032048723909</v>
      </c>
      <c r="AD519" s="143">
        <f t="shared" si="513"/>
        <v>-0.97348901132396293</v>
      </c>
    </row>
    <row r="520" spans="1:30" ht="13.5" thickBot="1">
      <c r="A520" s="728" t="s">
        <v>794</v>
      </c>
      <c r="B520" s="729"/>
      <c r="C520" s="657">
        <v>115.5944300144301</v>
      </c>
      <c r="D520" s="658">
        <v>107.68021505376346</v>
      </c>
      <c r="E520" s="658">
        <v>120.02471502590673</v>
      </c>
      <c r="F520" s="658">
        <v>136.07846153846174</v>
      </c>
      <c r="G520" s="658">
        <v>139.65333333333334</v>
      </c>
      <c r="H520" s="658">
        <v>131.26666666666668</v>
      </c>
      <c r="I520" s="657">
        <v>118.2841594561187</v>
      </c>
      <c r="J520" s="657">
        <v>57.275735364321619</v>
      </c>
      <c r="K520" s="658">
        <v>60.330316243902452</v>
      </c>
      <c r="L520" s="658">
        <v>59.536096845194415</v>
      </c>
      <c r="M520" s="658">
        <v>75.630464889827167</v>
      </c>
      <c r="N520" s="657">
        <v>60.301770384435621</v>
      </c>
      <c r="O520" s="657">
        <v>0</v>
      </c>
      <c r="P520" s="659">
        <v>0</v>
      </c>
      <c r="Q520" s="99"/>
      <c r="R520" s="99"/>
      <c r="Y520" s="137"/>
      <c r="AD520" s="137"/>
    </row>
    <row r="521" spans="1:30" ht="13.5" thickBot="1">
      <c r="A521" s="730" t="s">
        <v>795</v>
      </c>
      <c r="B521" s="731"/>
      <c r="C521" s="657">
        <v>114.04649546827794</v>
      </c>
      <c r="D521" s="658">
        <v>107.38848167539267</v>
      </c>
      <c r="E521" s="658">
        <v>121.14290064102566</v>
      </c>
      <c r="F521" s="658">
        <v>131.03564102564081</v>
      </c>
      <c r="G521" s="658">
        <v>114.6375</v>
      </c>
      <c r="H521" s="658">
        <v>132.41176470588235</v>
      </c>
      <c r="I521" s="657">
        <v>117.72503601440573</v>
      </c>
      <c r="J521" s="657">
        <v>59.471768761609916</v>
      </c>
      <c r="K521" s="658">
        <v>57.669777056569764</v>
      </c>
      <c r="L521" s="658">
        <v>58.713370865587613</v>
      </c>
      <c r="M521" s="658">
        <v>73.194991922455586</v>
      </c>
      <c r="N521" s="657">
        <v>59.41217821159988</v>
      </c>
      <c r="O521" s="657">
        <v>0</v>
      </c>
      <c r="P521" s="659">
        <v>0</v>
      </c>
      <c r="Q521" s="99"/>
      <c r="R521" s="99"/>
      <c r="S521" s="142">
        <f t="shared" ref="S521:X521" si="514">C521-C520</f>
        <v>-1.5479345461521632</v>
      </c>
      <c r="T521" s="142">
        <f t="shared" si="514"/>
        <v>-0.29173337837079316</v>
      </c>
      <c r="U521" s="142">
        <f t="shared" si="514"/>
        <v>1.1181856151189322</v>
      </c>
      <c r="V521" s="142">
        <f t="shared" si="514"/>
        <v>-5.0428205128209243</v>
      </c>
      <c r="W521" s="142">
        <f t="shared" si="514"/>
        <v>-25.015833333333333</v>
      </c>
      <c r="X521" s="142">
        <f t="shared" si="514"/>
        <v>1.145098039215668</v>
      </c>
      <c r="Y521" s="143">
        <f t="shared" ref="Y521:AD521" si="515">I521-I520</f>
        <v>-0.55912344171296979</v>
      </c>
      <c r="Z521" s="142">
        <f t="shared" si="515"/>
        <v>2.1960333972882964</v>
      </c>
      <c r="AA521" s="142">
        <f t="shared" si="515"/>
        <v>-2.660539187332688</v>
      </c>
      <c r="AB521" s="142">
        <f t="shared" si="515"/>
        <v>-0.82272597960680116</v>
      </c>
      <c r="AC521" s="142">
        <f t="shared" si="515"/>
        <v>-2.4354729673715809</v>
      </c>
      <c r="AD521" s="143">
        <f t="shared" si="515"/>
        <v>-0.88959217283574077</v>
      </c>
    </row>
    <row r="522" spans="1:30" ht="13.5" thickBot="1">
      <c r="A522" s="728" t="s">
        <v>796</v>
      </c>
      <c r="B522" s="729"/>
      <c r="C522" s="657">
        <v>22</v>
      </c>
      <c r="D522" s="658">
        <v>174</v>
      </c>
      <c r="E522" s="658">
        <v>0</v>
      </c>
      <c r="F522" s="658">
        <v>0</v>
      </c>
      <c r="G522" s="658">
        <v>0</v>
      </c>
      <c r="H522" s="658">
        <v>0</v>
      </c>
      <c r="I522" s="657">
        <v>60</v>
      </c>
      <c r="J522" s="657">
        <v>62.149030122869611</v>
      </c>
      <c r="K522" s="658">
        <v>63.075481761006287</v>
      </c>
      <c r="L522" s="658">
        <v>0</v>
      </c>
      <c r="M522" s="658">
        <v>63.185200000000002</v>
      </c>
      <c r="N522" s="657">
        <v>62.213733850129202</v>
      </c>
      <c r="O522" s="657">
        <v>0</v>
      </c>
      <c r="P522" s="659">
        <v>0</v>
      </c>
      <c r="Q522" s="99"/>
      <c r="R522" s="99"/>
      <c r="Y522" s="137"/>
      <c r="AD522" s="137"/>
    </row>
    <row r="523" spans="1:30" ht="13.5" thickBot="1">
      <c r="A523" s="730" t="s">
        <v>797</v>
      </c>
      <c r="B523" s="731"/>
      <c r="C523" s="657">
        <v>22</v>
      </c>
      <c r="D523" s="658">
        <v>0</v>
      </c>
      <c r="E523" s="658">
        <v>0</v>
      </c>
      <c r="F523" s="658">
        <v>0</v>
      </c>
      <c r="G523" s="658">
        <v>0</v>
      </c>
      <c r="H523" s="658">
        <v>0</v>
      </c>
      <c r="I523" s="657">
        <v>22</v>
      </c>
      <c r="J523" s="657">
        <v>62.606547265624997</v>
      </c>
      <c r="K523" s="658">
        <v>61.819071428571434</v>
      </c>
      <c r="L523" s="658">
        <v>0</v>
      </c>
      <c r="M523" s="658">
        <v>62.687468750000001</v>
      </c>
      <c r="N523" s="657">
        <v>62.578835240040853</v>
      </c>
      <c r="O523" s="657">
        <v>0</v>
      </c>
      <c r="P523" s="659">
        <v>0</v>
      </c>
      <c r="Q523" s="99"/>
      <c r="R523" s="99"/>
      <c r="S523" s="142">
        <f t="shared" ref="S523:X523" si="516">C523-C522</f>
        <v>0</v>
      </c>
      <c r="T523" s="142">
        <f t="shared" si="516"/>
        <v>-174</v>
      </c>
      <c r="U523" s="142">
        <f t="shared" si="516"/>
        <v>0</v>
      </c>
      <c r="V523" s="142">
        <f t="shared" si="516"/>
        <v>0</v>
      </c>
      <c r="W523" s="142">
        <f t="shared" si="516"/>
        <v>0</v>
      </c>
      <c r="X523" s="142">
        <f t="shared" si="516"/>
        <v>0</v>
      </c>
      <c r="Y523" s="143">
        <f t="shared" ref="Y523:AD523" si="517">I523-I522</f>
        <v>-38</v>
      </c>
      <c r="Z523" s="142">
        <f t="shared" si="517"/>
        <v>0.45751714275538546</v>
      </c>
      <c r="AA523" s="142">
        <f t="shared" si="517"/>
        <v>-1.2564103324348537</v>
      </c>
      <c r="AB523" s="142">
        <f t="shared" si="517"/>
        <v>0</v>
      </c>
      <c r="AC523" s="142">
        <f t="shared" si="517"/>
        <v>-0.49773125000000107</v>
      </c>
      <c r="AD523" s="143">
        <f t="shared" si="517"/>
        <v>0.36510138991165064</v>
      </c>
    </row>
    <row r="524" spans="1:30" ht="13.5" thickBot="1">
      <c r="A524" s="728" t="s">
        <v>798</v>
      </c>
      <c r="B524" s="729"/>
      <c r="C524" s="657">
        <v>117.17670344017237</v>
      </c>
      <c r="D524" s="658">
        <v>117.54844224655596</v>
      </c>
      <c r="E524" s="658">
        <v>122.17527120083014</v>
      </c>
      <c r="F524" s="658">
        <v>128.67244875943902</v>
      </c>
      <c r="G524" s="658">
        <v>124.78161764705882</v>
      </c>
      <c r="H524" s="658">
        <v>137.20601626016281</v>
      </c>
      <c r="I524" s="657">
        <v>119.59938674088065</v>
      </c>
      <c r="J524" s="657">
        <v>63.346614270354777</v>
      </c>
      <c r="K524" s="658">
        <v>65.752797698744772</v>
      </c>
      <c r="L524" s="658">
        <v>65.35771482088505</v>
      </c>
      <c r="M524" s="658">
        <v>76.987994265843454</v>
      </c>
      <c r="N524" s="657">
        <v>65.844285853777976</v>
      </c>
      <c r="O524" s="657">
        <v>0</v>
      </c>
      <c r="P524" s="659">
        <v>0</v>
      </c>
      <c r="Q524" s="99"/>
      <c r="R524" s="99"/>
      <c r="Y524" s="137"/>
      <c r="AD524" s="137"/>
    </row>
    <row r="525" spans="1:30" ht="13.5" thickBot="1">
      <c r="A525" s="730" t="s">
        <v>799</v>
      </c>
      <c r="B525" s="731"/>
      <c r="C525" s="657">
        <v>114.36210584142097</v>
      </c>
      <c r="D525" s="658">
        <v>116.25556318681319</v>
      </c>
      <c r="E525" s="658">
        <v>121.03372872245119</v>
      </c>
      <c r="F525" s="658">
        <v>126.09882697947195</v>
      </c>
      <c r="G525" s="658">
        <v>120.56352459016396</v>
      </c>
      <c r="H525" s="658">
        <v>137.2959424083773</v>
      </c>
      <c r="I525" s="657">
        <v>117.53576663331667</v>
      </c>
      <c r="J525" s="657">
        <v>64.030612896917773</v>
      </c>
      <c r="K525" s="658">
        <v>63.442602640780287</v>
      </c>
      <c r="L525" s="658">
        <v>64.714675767918095</v>
      </c>
      <c r="M525" s="658">
        <v>76.377282216494834</v>
      </c>
      <c r="N525" s="657">
        <v>65.080460195696077</v>
      </c>
      <c r="O525" s="657">
        <v>0</v>
      </c>
      <c r="P525" s="659">
        <v>0</v>
      </c>
      <c r="Q525" s="99"/>
      <c r="R525" s="99"/>
      <c r="S525" s="142">
        <f t="shared" ref="S525:X525" si="518">C525-C524</f>
        <v>-2.8145975987514049</v>
      </c>
      <c r="T525" s="142">
        <f t="shared" si="518"/>
        <v>-1.2928790597427735</v>
      </c>
      <c r="U525" s="142">
        <f t="shared" si="518"/>
        <v>-1.1415424783789518</v>
      </c>
      <c r="V525" s="142">
        <f t="shared" si="518"/>
        <v>-2.5736217799670698</v>
      </c>
      <c r="W525" s="142">
        <f t="shared" si="518"/>
        <v>-4.2180930568948583</v>
      </c>
      <c r="X525" s="142">
        <f t="shared" si="518"/>
        <v>8.9926148214487966E-2</v>
      </c>
      <c r="Y525" s="143">
        <f t="shared" ref="Y525:AD525" si="519">I525-I524</f>
        <v>-2.0636201075639775</v>
      </c>
      <c r="Z525" s="142">
        <f t="shared" si="519"/>
        <v>0.68399862656299604</v>
      </c>
      <c r="AA525" s="142">
        <f t="shared" si="519"/>
        <v>-2.310195057964485</v>
      </c>
      <c r="AB525" s="142">
        <f t="shared" si="519"/>
        <v>-0.64303905296695518</v>
      </c>
      <c r="AC525" s="142">
        <f t="shared" si="519"/>
        <v>-0.61071204934862067</v>
      </c>
      <c r="AD525" s="143">
        <f t="shared" si="519"/>
        <v>-0.76382565808189895</v>
      </c>
    </row>
    <row r="526" spans="1:30" ht="13.5" thickBot="1">
      <c r="A526" s="732" t="s">
        <v>800</v>
      </c>
      <c r="B526" s="729"/>
      <c r="C526" s="657">
        <v>126.11281617797131</v>
      </c>
      <c r="D526" s="658">
        <v>131.29754285714287</v>
      </c>
      <c r="E526" s="658">
        <v>133.11037117980891</v>
      </c>
      <c r="F526" s="658">
        <v>136.85771440915966</v>
      </c>
      <c r="G526" s="658">
        <v>128.91232908458883</v>
      </c>
      <c r="H526" s="658">
        <v>137.38663844199829</v>
      </c>
      <c r="I526" s="657">
        <v>129.26210430966992</v>
      </c>
      <c r="J526" s="657">
        <v>73.460818787774144</v>
      </c>
      <c r="K526" s="658">
        <v>81.264189994031128</v>
      </c>
      <c r="L526" s="658">
        <v>77.932697343808485</v>
      </c>
      <c r="M526" s="658">
        <v>82.582819205382094</v>
      </c>
      <c r="N526" s="657">
        <v>77.83943083641735</v>
      </c>
      <c r="O526" s="657">
        <v>0</v>
      </c>
      <c r="P526" s="659">
        <v>0</v>
      </c>
      <c r="Q526" s="99"/>
      <c r="R526" s="99"/>
      <c r="Y526" s="137"/>
      <c r="AD526" s="137"/>
    </row>
    <row r="527" spans="1:30" ht="13.5" thickBot="1">
      <c r="A527" s="730" t="s">
        <v>801</v>
      </c>
      <c r="B527" s="731"/>
      <c r="C527" s="657">
        <v>125.65303210288626</v>
      </c>
      <c r="D527" s="658">
        <v>129.90133368945862</v>
      </c>
      <c r="E527" s="658">
        <v>132.57013776868962</v>
      </c>
      <c r="F527" s="658">
        <v>136.23530556813046</v>
      </c>
      <c r="G527" s="658">
        <v>128.83122630189573</v>
      </c>
      <c r="H527" s="658">
        <v>137.14332486234639</v>
      </c>
      <c r="I527" s="657">
        <v>128.61005274261964</v>
      </c>
      <c r="J527" s="657">
        <v>73.488290175877992</v>
      </c>
      <c r="K527" s="658">
        <v>80.625642367601259</v>
      </c>
      <c r="L527" s="658">
        <v>77.333392571530126</v>
      </c>
      <c r="M527" s="658">
        <v>81.994670454545485</v>
      </c>
      <c r="N527" s="657">
        <v>77.460428677365542</v>
      </c>
      <c r="O527" s="657">
        <v>0</v>
      </c>
      <c r="P527" s="659">
        <v>0</v>
      </c>
      <c r="Q527" s="99"/>
      <c r="R527" s="99"/>
      <c r="S527" s="142">
        <f t="shared" ref="S527:X527" si="520">C527-C526</f>
        <v>-0.4597840750850537</v>
      </c>
      <c r="T527" s="142">
        <f t="shared" si="520"/>
        <v>-1.3962091676842476</v>
      </c>
      <c r="U527" s="142">
        <f t="shared" si="520"/>
        <v>-0.54023341111928858</v>
      </c>
      <c r="V527" s="142">
        <f t="shared" si="520"/>
        <v>-0.62240884102919836</v>
      </c>
      <c r="W527" s="142">
        <f t="shared" si="520"/>
        <v>-8.1102782693108111E-2</v>
      </c>
      <c r="X527" s="142">
        <f t="shared" si="520"/>
        <v>-0.24331357965189682</v>
      </c>
      <c r="Y527" s="143">
        <f t="shared" ref="Y527:AD527" si="521">I527-I526</f>
        <v>-0.65205156705027889</v>
      </c>
      <c r="Z527" s="142">
        <f t="shared" si="521"/>
        <v>2.7471388103847971E-2</v>
      </c>
      <c r="AA527" s="142">
        <f t="shared" si="521"/>
        <v>-0.63854762642986884</v>
      </c>
      <c r="AB527" s="142">
        <f t="shared" si="521"/>
        <v>-0.59930477227835866</v>
      </c>
      <c r="AC527" s="142">
        <f t="shared" si="521"/>
        <v>-0.58814875083660922</v>
      </c>
      <c r="AD527" s="143">
        <f t="shared" si="521"/>
        <v>-0.37900215905180801</v>
      </c>
    </row>
    <row r="528" spans="1:30" ht="13.5" thickBot="1">
      <c r="A528" s="732" t="s">
        <v>802</v>
      </c>
      <c r="B528" s="729"/>
      <c r="C528" s="657">
        <v>128.73475728155333</v>
      </c>
      <c r="D528" s="658">
        <v>134.14048096192383</v>
      </c>
      <c r="E528" s="658">
        <v>139.16641439205955</v>
      </c>
      <c r="F528" s="658">
        <v>137.49515936254983</v>
      </c>
      <c r="G528" s="658">
        <v>126.13794285714286</v>
      </c>
      <c r="H528" s="658">
        <v>142.8132105263158</v>
      </c>
      <c r="I528" s="657">
        <v>133.81771250729426</v>
      </c>
      <c r="J528" s="657">
        <v>73.515648796984138</v>
      </c>
      <c r="K528" s="658">
        <v>81.779880233509743</v>
      </c>
      <c r="L528" s="658">
        <v>77.838608981380062</v>
      </c>
      <c r="M528" s="658">
        <v>83.339025475849766</v>
      </c>
      <c r="N528" s="657">
        <v>79.086264029222463</v>
      </c>
      <c r="O528" s="657">
        <v>0</v>
      </c>
      <c r="P528" s="659">
        <v>0</v>
      </c>
      <c r="Q528" s="99"/>
      <c r="R528" s="99"/>
      <c r="Y528" s="137"/>
      <c r="AD528" s="137"/>
    </row>
    <row r="529" spans="1:30" ht="13.5" thickBot="1">
      <c r="A529" s="730" t="s">
        <v>803</v>
      </c>
      <c r="B529" s="731"/>
      <c r="C529" s="657">
        <v>126.94354824366387</v>
      </c>
      <c r="D529" s="658">
        <v>127.43853526220612</v>
      </c>
      <c r="E529" s="658">
        <v>139.18441972497152</v>
      </c>
      <c r="F529" s="658">
        <v>138.93654885654888</v>
      </c>
      <c r="G529" s="658">
        <v>123.00813186813171</v>
      </c>
      <c r="H529" s="658">
        <v>137.76947867298583</v>
      </c>
      <c r="I529" s="657">
        <v>132.13956257234381</v>
      </c>
      <c r="J529" s="657">
        <v>73.636114027339673</v>
      </c>
      <c r="K529" s="658">
        <v>81.19969760258698</v>
      </c>
      <c r="L529" s="658">
        <v>76.526424581005585</v>
      </c>
      <c r="M529" s="658">
        <v>80.242585533453905</v>
      </c>
      <c r="N529" s="657">
        <v>78.407510276360028</v>
      </c>
      <c r="O529" s="657">
        <v>0</v>
      </c>
      <c r="P529" s="659">
        <v>0</v>
      </c>
      <c r="Q529" s="99"/>
      <c r="R529" s="99"/>
      <c r="S529" s="142">
        <f t="shared" ref="S529:X529" si="522">C529-C528</f>
        <v>-1.791209037889459</v>
      </c>
      <c r="T529" s="142">
        <f t="shared" si="522"/>
        <v>-6.7019456997177116</v>
      </c>
      <c r="U529" s="142">
        <f t="shared" si="522"/>
        <v>1.8005332911968708E-2</v>
      </c>
      <c r="V529" s="142">
        <f t="shared" si="522"/>
        <v>1.4413894939990541</v>
      </c>
      <c r="W529" s="142">
        <f t="shared" si="522"/>
        <v>-3.1298109890111476</v>
      </c>
      <c r="X529" s="142">
        <f t="shared" si="522"/>
        <v>-5.0437318533299731</v>
      </c>
      <c r="Y529" s="143">
        <f t="shared" ref="Y529:AD529" si="523">I529-I528</f>
        <v>-1.6781499349504543</v>
      </c>
      <c r="Z529" s="142">
        <f t="shared" si="523"/>
        <v>0.12046523035553491</v>
      </c>
      <c r="AA529" s="142">
        <f t="shared" si="523"/>
        <v>-0.58018263092276356</v>
      </c>
      <c r="AB529" s="142">
        <f t="shared" si="523"/>
        <v>-1.3121844003744769</v>
      </c>
      <c r="AC529" s="142">
        <f t="shared" si="523"/>
        <v>-3.0964399423958611</v>
      </c>
      <c r="AD529" s="143">
        <f t="shared" si="523"/>
        <v>-0.67875375286243411</v>
      </c>
    </row>
    <row r="530" spans="1:30" ht="13.5" thickBot="1">
      <c r="A530" s="732" t="s">
        <v>804</v>
      </c>
      <c r="B530" s="729"/>
      <c r="C530" s="657">
        <v>73.215517241379317</v>
      </c>
      <c r="D530" s="658">
        <v>134.42857142857142</v>
      </c>
      <c r="E530" s="658">
        <v>136.76923076923077</v>
      </c>
      <c r="F530" s="658">
        <v>0</v>
      </c>
      <c r="G530" s="658">
        <v>144.9375</v>
      </c>
      <c r="H530" s="658">
        <v>128.75</v>
      </c>
      <c r="I530" s="657">
        <v>93.694117647058818</v>
      </c>
      <c r="J530" s="657">
        <v>0</v>
      </c>
      <c r="K530" s="658">
        <v>0</v>
      </c>
      <c r="L530" s="658">
        <v>0</v>
      </c>
      <c r="M530" s="658">
        <v>0</v>
      </c>
      <c r="N530" s="657">
        <v>0</v>
      </c>
      <c r="O530" s="657">
        <v>0</v>
      </c>
      <c r="P530" s="659">
        <v>0</v>
      </c>
      <c r="Q530" s="99"/>
      <c r="R530" s="99"/>
      <c r="Y530" s="137"/>
      <c r="AD530" s="137"/>
    </row>
    <row r="531" spans="1:30" ht="13.5" thickBot="1">
      <c r="A531" s="730" t="s">
        <v>805</v>
      </c>
      <c r="B531" s="731"/>
      <c r="C531" s="657">
        <v>21</v>
      </c>
      <c r="D531" s="658">
        <v>128</v>
      </c>
      <c r="E531" s="658">
        <v>0</v>
      </c>
      <c r="F531" s="658">
        <v>0</v>
      </c>
      <c r="G531" s="658">
        <v>0</v>
      </c>
      <c r="H531" s="658">
        <v>0</v>
      </c>
      <c r="I531" s="657">
        <v>24.566666666666666</v>
      </c>
      <c r="J531" s="657">
        <v>124</v>
      </c>
      <c r="K531" s="658">
        <v>0</v>
      </c>
      <c r="L531" s="658">
        <v>0</v>
      </c>
      <c r="M531" s="658">
        <v>0</v>
      </c>
      <c r="N531" s="657">
        <v>124</v>
      </c>
      <c r="O531" s="657">
        <v>0</v>
      </c>
      <c r="P531" s="659">
        <v>0</v>
      </c>
      <c r="Q531" s="99"/>
      <c r="R531" s="99"/>
      <c r="S531" s="142">
        <f t="shared" ref="S531:X531" si="524">C531-C530</f>
        <v>-52.215517241379317</v>
      </c>
      <c r="T531" s="142">
        <f t="shared" si="524"/>
        <v>-6.4285714285714164</v>
      </c>
      <c r="U531" s="142">
        <f t="shared" si="524"/>
        <v>-136.76923076923077</v>
      </c>
      <c r="V531" s="142">
        <f t="shared" si="524"/>
        <v>0</v>
      </c>
      <c r="W531" s="142">
        <f t="shared" si="524"/>
        <v>-144.9375</v>
      </c>
      <c r="X531" s="142">
        <f t="shared" si="524"/>
        <v>-128.75</v>
      </c>
      <c r="Y531" s="143">
        <f t="shared" ref="Y531:AD531" si="525">I531-I530</f>
        <v>-69.127450980392155</v>
      </c>
      <c r="Z531" s="142">
        <f t="shared" si="525"/>
        <v>124</v>
      </c>
      <c r="AA531" s="142">
        <f t="shared" si="525"/>
        <v>0</v>
      </c>
      <c r="AB531" s="142">
        <f t="shared" si="525"/>
        <v>0</v>
      </c>
      <c r="AC531" s="142">
        <f t="shared" si="525"/>
        <v>0</v>
      </c>
      <c r="AD531" s="143">
        <f t="shared" si="525"/>
        <v>124</v>
      </c>
    </row>
    <row r="532" spans="1:30" ht="13.5" thickBot="1">
      <c r="A532" s="732" t="s">
        <v>806</v>
      </c>
      <c r="B532" s="729"/>
      <c r="C532" s="657">
        <v>126.10520540319283</v>
      </c>
      <c r="D532" s="658">
        <v>131.42233291298865</v>
      </c>
      <c r="E532" s="658">
        <v>133.4374334866973</v>
      </c>
      <c r="F532" s="658">
        <v>136.92007990645101</v>
      </c>
      <c r="G532" s="658">
        <v>128.86148246782085</v>
      </c>
      <c r="H532" s="658">
        <v>137.77650625978089</v>
      </c>
      <c r="I532" s="657">
        <v>129.41297506881909</v>
      </c>
      <c r="J532" s="657">
        <v>73.479555975295554</v>
      </c>
      <c r="K532" s="658">
        <v>81.521333647097222</v>
      </c>
      <c r="L532" s="658">
        <v>77.894509891086912</v>
      </c>
      <c r="M532" s="658">
        <v>82.830107570609357</v>
      </c>
      <c r="N532" s="657">
        <v>78.368593073511093</v>
      </c>
      <c r="O532" s="657">
        <v>0</v>
      </c>
      <c r="P532" s="659">
        <v>0</v>
      </c>
      <c r="Q532" s="99"/>
      <c r="R532" s="99"/>
      <c r="Y532" s="137"/>
      <c r="AD532" s="137"/>
    </row>
    <row r="533" spans="1:30" ht="13.5" thickBot="1">
      <c r="A533" s="730" t="s">
        <v>807</v>
      </c>
      <c r="B533" s="731"/>
      <c r="C533" s="657">
        <v>125.64895890843124</v>
      </c>
      <c r="D533" s="658">
        <v>129.78561768199555</v>
      </c>
      <c r="E533" s="658">
        <v>132.93242724952034</v>
      </c>
      <c r="F533" s="658">
        <v>136.50052255562366</v>
      </c>
      <c r="G533" s="658">
        <v>128.58753736491136</v>
      </c>
      <c r="H533" s="658">
        <v>137.19469284603417</v>
      </c>
      <c r="I533" s="657">
        <v>128.74262220802689</v>
      </c>
      <c r="J533" s="657">
        <v>73.542068482274729</v>
      </c>
      <c r="K533" s="658">
        <v>80.907314816435957</v>
      </c>
      <c r="L533" s="658">
        <v>77.019615509938092</v>
      </c>
      <c r="M533" s="658">
        <v>81.464925806451618</v>
      </c>
      <c r="N533" s="657">
        <v>77.858841277663757</v>
      </c>
      <c r="O533" s="657">
        <v>0</v>
      </c>
      <c r="P533" s="659">
        <v>0</v>
      </c>
      <c r="Q533" s="99"/>
      <c r="R533" s="99"/>
      <c r="S533" s="142">
        <f t="shared" ref="S533:X533" si="526">C533-C532</f>
        <v>-0.45624649476158652</v>
      </c>
      <c r="T533" s="142">
        <f t="shared" si="526"/>
        <v>-1.6367152309931043</v>
      </c>
      <c r="U533" s="142">
        <f t="shared" si="526"/>
        <v>-0.50500623717695703</v>
      </c>
      <c r="V533" s="142">
        <f t="shared" si="526"/>
        <v>-0.41955735082734691</v>
      </c>
      <c r="W533" s="142">
        <f t="shared" si="526"/>
        <v>-0.2739451029094937</v>
      </c>
      <c r="X533" s="142">
        <f t="shared" si="526"/>
        <v>-0.58181341374671547</v>
      </c>
      <c r="Y533" s="143">
        <f t="shared" ref="Y533:AD533" si="527">I533-I532</f>
        <v>-0.67035286079220668</v>
      </c>
      <c r="Z533" s="142">
        <f t="shared" si="527"/>
        <v>6.2512506979174987E-2</v>
      </c>
      <c r="AA533" s="142">
        <f t="shared" si="527"/>
        <v>-0.61401883066126572</v>
      </c>
      <c r="AB533" s="142">
        <f t="shared" si="527"/>
        <v>-0.87489438114882034</v>
      </c>
      <c r="AC533" s="142">
        <f t="shared" si="527"/>
        <v>-1.3651817641577395</v>
      </c>
      <c r="AD533" s="143">
        <f t="shared" si="527"/>
        <v>-0.5097517958473361</v>
      </c>
    </row>
    <row r="534" spans="1:30" ht="13.5" thickBot="1">
      <c r="A534" s="732" t="s">
        <v>808</v>
      </c>
      <c r="B534" s="729"/>
      <c r="C534" s="657">
        <v>85.652622379351271</v>
      </c>
      <c r="D534" s="658">
        <v>89.233393208946566</v>
      </c>
      <c r="E534" s="658">
        <v>86.67894114866462</v>
      </c>
      <c r="F534" s="658">
        <v>84.577883913764495</v>
      </c>
      <c r="G534" s="658">
        <v>87.026537645811231</v>
      </c>
      <c r="H534" s="658">
        <v>97.797773972602741</v>
      </c>
      <c r="I534" s="657">
        <v>86.497039086821175</v>
      </c>
      <c r="J534" s="657">
        <v>51.785722167034592</v>
      </c>
      <c r="K534" s="658">
        <v>59.511895144069037</v>
      </c>
      <c r="L534" s="658">
        <v>59.243468321358598</v>
      </c>
      <c r="M534" s="658">
        <v>63.001518219895289</v>
      </c>
      <c r="N534" s="657">
        <v>57.415274723108141</v>
      </c>
      <c r="O534" s="657">
        <v>0</v>
      </c>
      <c r="P534" s="659">
        <v>0</v>
      </c>
      <c r="Q534" s="99"/>
      <c r="R534" s="99"/>
      <c r="Y534" s="137"/>
      <c r="AD534" s="137"/>
    </row>
    <row r="535" spans="1:30" ht="13.5" thickBot="1">
      <c r="A535" s="730" t="s">
        <v>809</v>
      </c>
      <c r="B535" s="731"/>
      <c r="C535" s="657">
        <v>85.370256510289664</v>
      </c>
      <c r="D535" s="658">
        <v>88.633659122085049</v>
      </c>
      <c r="E535" s="658">
        <v>86.434719118263985</v>
      </c>
      <c r="F535" s="658">
        <v>85.423776613968073</v>
      </c>
      <c r="G535" s="658">
        <v>86.346790524849041</v>
      </c>
      <c r="H535" s="658">
        <v>97.846522346368715</v>
      </c>
      <c r="I535" s="657">
        <v>86.265081184022947</v>
      </c>
      <c r="J535" s="657">
        <v>51.686854610901605</v>
      </c>
      <c r="K535" s="658">
        <v>59.981390640467971</v>
      </c>
      <c r="L535" s="658">
        <v>59.656096693921086</v>
      </c>
      <c r="M535" s="658">
        <v>60.485028192090383</v>
      </c>
      <c r="N535" s="657">
        <v>57.147514697963011</v>
      </c>
      <c r="O535" s="657">
        <v>0</v>
      </c>
      <c r="P535" s="659">
        <v>0</v>
      </c>
      <c r="Q535" s="99"/>
      <c r="R535" s="99"/>
      <c r="S535" s="142">
        <f t="shared" ref="S535:X535" si="528">C535-C534</f>
        <v>-0.2823658690616071</v>
      </c>
      <c r="T535" s="142">
        <f t="shared" si="528"/>
        <v>-0.59973408686151686</v>
      </c>
      <c r="U535" s="142">
        <f t="shared" si="528"/>
        <v>-0.2442220304006355</v>
      </c>
      <c r="V535" s="142">
        <f t="shared" si="528"/>
        <v>0.84589270020357787</v>
      </c>
      <c r="W535" s="142">
        <f t="shared" si="528"/>
        <v>-0.67974712096219037</v>
      </c>
      <c r="X535" s="142">
        <f t="shared" si="528"/>
        <v>4.8748373765974407E-2</v>
      </c>
      <c r="Y535" s="143">
        <f t="shared" ref="Y535:AD535" si="529">I535-I534</f>
        <v>-0.23195790279822859</v>
      </c>
      <c r="Z535" s="142">
        <f t="shared" si="529"/>
        <v>-9.8867556132987033E-2</v>
      </c>
      <c r="AA535" s="142">
        <f t="shared" si="529"/>
        <v>0.46949549639893462</v>
      </c>
      <c r="AB535" s="142">
        <f t="shared" si="529"/>
        <v>0.4126283725624873</v>
      </c>
      <c r="AC535" s="142">
        <f t="shared" si="529"/>
        <v>-2.516490027804906</v>
      </c>
      <c r="AD535" s="143">
        <f t="shared" si="529"/>
        <v>-0.26776002514512953</v>
      </c>
    </row>
    <row r="536" spans="1:30" ht="13.5" thickBot="1">
      <c r="A536" s="732" t="s">
        <v>810</v>
      </c>
      <c r="B536" s="729"/>
      <c r="C536" s="657">
        <v>70.315849932176761</v>
      </c>
      <c r="D536" s="658">
        <v>71.785717460317471</v>
      </c>
      <c r="E536" s="658">
        <v>68.249378598190617</v>
      </c>
      <c r="F536" s="658">
        <v>67.954380879735581</v>
      </c>
      <c r="G536" s="658">
        <v>67.339234972677602</v>
      </c>
      <c r="H536" s="658">
        <v>92.308961748633891</v>
      </c>
      <c r="I536" s="657">
        <v>69.79427838146124</v>
      </c>
      <c r="J536" s="657">
        <v>49.523802576434214</v>
      </c>
      <c r="K536" s="658">
        <v>55.405836934331425</v>
      </c>
      <c r="L536" s="658">
        <v>53.248008728859794</v>
      </c>
      <c r="M536" s="658">
        <v>57.315932652627104</v>
      </c>
      <c r="N536" s="657">
        <v>53.68900372919498</v>
      </c>
      <c r="O536" s="657">
        <v>0</v>
      </c>
      <c r="P536" s="659">
        <v>0</v>
      </c>
      <c r="Q536" s="99"/>
      <c r="R536" s="99"/>
      <c r="Y536" s="137"/>
      <c r="AD536" s="137"/>
    </row>
    <row r="537" spans="1:30" ht="13.5" thickBot="1">
      <c r="A537" s="730" t="s">
        <v>811</v>
      </c>
      <c r="B537" s="731"/>
      <c r="C537" s="657">
        <v>70.457204809229268</v>
      </c>
      <c r="D537" s="658">
        <v>72.725999999999999</v>
      </c>
      <c r="E537" s="658">
        <v>68.469305469647438</v>
      </c>
      <c r="F537" s="658">
        <v>69.13805213613324</v>
      </c>
      <c r="G537" s="658">
        <v>67.757218390804596</v>
      </c>
      <c r="H537" s="658">
        <v>92.659148936170212</v>
      </c>
      <c r="I537" s="657">
        <v>70.128681955061381</v>
      </c>
      <c r="J537" s="657">
        <v>49.65667629491368</v>
      </c>
      <c r="K537" s="658">
        <v>56.163139047293839</v>
      </c>
      <c r="L537" s="658">
        <v>54.325546605293432</v>
      </c>
      <c r="M537" s="658">
        <v>56.591102514506773</v>
      </c>
      <c r="N537" s="657">
        <v>54.110754540353916</v>
      </c>
      <c r="O537" s="657">
        <v>0</v>
      </c>
      <c r="P537" s="659">
        <v>0</v>
      </c>
      <c r="Q537" s="99"/>
      <c r="R537" s="99"/>
      <c r="S537" s="142">
        <f t="shared" ref="S537:X537" si="530">C537-C536</f>
        <v>0.14135487705250682</v>
      </c>
      <c r="T537" s="142">
        <f t="shared" si="530"/>
        <v>0.94028253968252784</v>
      </c>
      <c r="U537" s="142">
        <f t="shared" si="530"/>
        <v>0.21992687145682055</v>
      </c>
      <c r="V537" s="142">
        <f t="shared" si="530"/>
        <v>1.183671256397659</v>
      </c>
      <c r="W537" s="142">
        <f t="shared" si="530"/>
        <v>0.41798341812699391</v>
      </c>
      <c r="X537" s="142">
        <f t="shared" si="530"/>
        <v>0.35018718753632072</v>
      </c>
      <c r="Y537" s="143">
        <f t="shared" ref="Y537:AD537" si="531">I537-I536</f>
        <v>0.33440357360014161</v>
      </c>
      <c r="Z537" s="142">
        <f t="shared" si="531"/>
        <v>0.13287371847946616</v>
      </c>
      <c r="AA537" s="142">
        <f t="shared" si="531"/>
        <v>0.75730211296241379</v>
      </c>
      <c r="AB537" s="142">
        <f t="shared" si="531"/>
        <v>1.0775378764336381</v>
      </c>
      <c r="AC537" s="142">
        <f t="shared" si="531"/>
        <v>-0.72483013812033192</v>
      </c>
      <c r="AD537" s="143">
        <f t="shared" si="531"/>
        <v>0.42175081115893676</v>
      </c>
    </row>
    <row r="538" spans="1:30" ht="13.5" thickBot="1">
      <c r="A538" s="732" t="s">
        <v>812</v>
      </c>
      <c r="B538" s="729"/>
      <c r="C538" s="657">
        <v>94.775000000000006</v>
      </c>
      <c r="D538" s="658">
        <v>102.75</v>
      </c>
      <c r="E538" s="658">
        <v>45.762820512820511</v>
      </c>
      <c r="F538" s="658">
        <v>71</v>
      </c>
      <c r="G538" s="658">
        <v>91.428571428571431</v>
      </c>
      <c r="H538" s="658">
        <v>113</v>
      </c>
      <c r="I538" s="657">
        <v>61.081967213114751</v>
      </c>
      <c r="J538" s="657">
        <v>0</v>
      </c>
      <c r="K538" s="658">
        <v>0</v>
      </c>
      <c r="L538" s="658">
        <v>0</v>
      </c>
      <c r="M538" s="658">
        <v>0</v>
      </c>
      <c r="N538" s="657">
        <v>0</v>
      </c>
      <c r="O538" s="657">
        <v>0</v>
      </c>
      <c r="P538" s="659">
        <v>0</v>
      </c>
      <c r="Q538" s="99"/>
      <c r="R538" s="99"/>
      <c r="Y538" s="137"/>
      <c r="AD538" s="137"/>
    </row>
    <row r="539" spans="1:30" ht="13.5" thickBot="1">
      <c r="A539" s="730" t="s">
        <v>813</v>
      </c>
      <c r="B539" s="731"/>
      <c r="C539" s="657">
        <v>34</v>
      </c>
      <c r="D539" s="658">
        <v>0</v>
      </c>
      <c r="E539" s="658">
        <v>0</v>
      </c>
      <c r="F539" s="658">
        <v>0</v>
      </c>
      <c r="G539" s="658">
        <v>0</v>
      </c>
      <c r="H539" s="658">
        <v>0</v>
      </c>
      <c r="I539" s="657">
        <v>34</v>
      </c>
      <c r="J539" s="657">
        <v>0</v>
      </c>
      <c r="K539" s="658">
        <v>0</v>
      </c>
      <c r="L539" s="658">
        <v>0</v>
      </c>
      <c r="M539" s="658">
        <v>0</v>
      </c>
      <c r="N539" s="657">
        <v>0</v>
      </c>
      <c r="O539" s="657">
        <v>0</v>
      </c>
      <c r="P539" s="659">
        <v>0</v>
      </c>
      <c r="Q539" s="99"/>
      <c r="R539" s="99"/>
      <c r="S539" s="142">
        <f t="shared" ref="S539:X539" si="532">C539-C538</f>
        <v>-60.775000000000006</v>
      </c>
      <c r="T539" s="142">
        <f t="shared" si="532"/>
        <v>-102.75</v>
      </c>
      <c r="U539" s="142">
        <f t="shared" si="532"/>
        <v>-45.762820512820511</v>
      </c>
      <c r="V539" s="142">
        <f t="shared" si="532"/>
        <v>-71</v>
      </c>
      <c r="W539" s="142">
        <f t="shared" si="532"/>
        <v>-91.428571428571431</v>
      </c>
      <c r="X539" s="142">
        <f t="shared" si="532"/>
        <v>-113</v>
      </c>
      <c r="Y539" s="143">
        <f t="shared" ref="Y539:AD539" si="533">I539-I538</f>
        <v>-27.081967213114751</v>
      </c>
      <c r="Z539" s="142">
        <f t="shared" si="533"/>
        <v>0</v>
      </c>
      <c r="AA539" s="142">
        <f t="shared" si="533"/>
        <v>0</v>
      </c>
      <c r="AB539" s="142">
        <f t="shared" si="533"/>
        <v>0</v>
      </c>
      <c r="AC539" s="142">
        <f t="shared" si="533"/>
        <v>0</v>
      </c>
      <c r="AD539" s="143">
        <f t="shared" si="533"/>
        <v>0</v>
      </c>
    </row>
    <row r="540" spans="1:30" ht="13.5" thickBot="1">
      <c r="A540" s="732" t="s">
        <v>814</v>
      </c>
      <c r="B540" s="729"/>
      <c r="C540" s="657">
        <v>81.717265437196076</v>
      </c>
      <c r="D540" s="658">
        <v>84.585951997286074</v>
      </c>
      <c r="E540" s="658">
        <v>80.976388926956275</v>
      </c>
      <c r="F540" s="658">
        <v>77.99591832649385</v>
      </c>
      <c r="G540" s="658">
        <v>81.54833142857143</v>
      </c>
      <c r="H540" s="658">
        <v>96.306154228855718</v>
      </c>
      <c r="I540" s="657">
        <v>81.704437506920968</v>
      </c>
      <c r="J540" s="657">
        <v>50.615985459228995</v>
      </c>
      <c r="K540" s="658">
        <v>56.915712692948972</v>
      </c>
      <c r="L540" s="658">
        <v>55.976620095124836</v>
      </c>
      <c r="M540" s="658">
        <v>60.439161997890906</v>
      </c>
      <c r="N540" s="657">
        <v>55.293246371746235</v>
      </c>
      <c r="O540" s="657">
        <v>0</v>
      </c>
      <c r="P540" s="659">
        <v>0</v>
      </c>
      <c r="Q540" s="99"/>
      <c r="R540" s="99"/>
      <c r="Y540" s="137"/>
      <c r="AD540" s="137"/>
    </row>
    <row r="541" spans="1:30" ht="13.5" thickBot="1">
      <c r="A541" s="730" t="s">
        <v>815</v>
      </c>
      <c r="B541" s="731"/>
      <c r="C541" s="657">
        <v>81.491827386431311</v>
      </c>
      <c r="D541" s="658">
        <v>84.276481573705183</v>
      </c>
      <c r="E541" s="658">
        <v>81.018485268261486</v>
      </c>
      <c r="F541" s="658">
        <v>78.911058803961353</v>
      </c>
      <c r="G541" s="658">
        <v>80.996830962619924</v>
      </c>
      <c r="H541" s="658">
        <v>96.470497691123668</v>
      </c>
      <c r="I541" s="657">
        <v>81.630962968701766</v>
      </c>
      <c r="J541" s="657">
        <v>50.622513389871976</v>
      </c>
      <c r="K541" s="658">
        <v>57.548062793101572</v>
      </c>
      <c r="L541" s="658">
        <v>56.709842582286534</v>
      </c>
      <c r="M541" s="658">
        <v>58.666455856669664</v>
      </c>
      <c r="N541" s="657">
        <v>55.39957082029116</v>
      </c>
      <c r="O541" s="657">
        <v>0</v>
      </c>
      <c r="P541" s="659">
        <v>0</v>
      </c>
      <c r="Q541" s="99"/>
      <c r="R541" s="99"/>
      <c r="S541" s="142">
        <f t="shared" ref="S541:X541" si="534">C541-C540</f>
        <v>-0.22543805076476531</v>
      </c>
      <c r="T541" s="142">
        <f t="shared" si="534"/>
        <v>-0.3094704235808905</v>
      </c>
      <c r="U541" s="142">
        <f t="shared" si="534"/>
        <v>4.2096341305210672E-2</v>
      </c>
      <c r="V541" s="142">
        <f t="shared" si="534"/>
        <v>0.91514047746750293</v>
      </c>
      <c r="W541" s="142">
        <f t="shared" si="534"/>
        <v>-0.5515004659515057</v>
      </c>
      <c r="X541" s="142">
        <f t="shared" si="534"/>
        <v>0.16434346226795071</v>
      </c>
      <c r="Y541" s="143">
        <f t="shared" ref="Y541:AD541" si="535">I541-I540</f>
        <v>-7.347453821920169E-2</v>
      </c>
      <c r="Z541" s="142">
        <f t="shared" si="535"/>
        <v>6.5279306429815165E-3</v>
      </c>
      <c r="AA541" s="142">
        <f t="shared" si="535"/>
        <v>0.63235010015259974</v>
      </c>
      <c r="AB541" s="142">
        <f t="shared" si="535"/>
        <v>0.73322248716169725</v>
      </c>
      <c r="AC541" s="142">
        <f t="shared" si="535"/>
        <v>-1.7727061412212421</v>
      </c>
      <c r="AD541" s="143">
        <f t="shared" si="535"/>
        <v>0.10632444854492462</v>
      </c>
    </row>
    <row r="542" spans="1:30" ht="13.5" thickBot="1">
      <c r="A542" s="732" t="s">
        <v>816</v>
      </c>
      <c r="B542" s="729"/>
      <c r="C542" s="657">
        <v>42.210050132704218</v>
      </c>
      <c r="D542" s="658">
        <v>69.663335394217754</v>
      </c>
      <c r="E542" s="658">
        <v>63.719956140350881</v>
      </c>
      <c r="F542" s="658">
        <v>68.606197183098558</v>
      </c>
      <c r="G542" s="658">
        <v>60.276666666666671</v>
      </c>
      <c r="H542" s="658">
        <v>99.281818181817954</v>
      </c>
      <c r="I542" s="657">
        <v>54.8872472474063</v>
      </c>
      <c r="J542" s="657">
        <v>59.542453596860938</v>
      </c>
      <c r="K542" s="658">
        <v>44.684566738839052</v>
      </c>
      <c r="L542" s="658">
        <v>40.244782905205724</v>
      </c>
      <c r="M542" s="658">
        <v>46.287363531931462</v>
      </c>
      <c r="N542" s="657">
        <v>47.322742055161051</v>
      </c>
      <c r="O542" s="657">
        <v>0</v>
      </c>
      <c r="P542" s="659">
        <v>0</v>
      </c>
      <c r="Q542" s="99"/>
      <c r="R542" s="99"/>
      <c r="Y542" s="137"/>
      <c r="AD542" s="137"/>
    </row>
    <row r="543" spans="1:30" ht="13.5" thickBot="1">
      <c r="A543" s="730" t="s">
        <v>817</v>
      </c>
      <c r="B543" s="731"/>
      <c r="C543" s="657">
        <v>43.613339070567974</v>
      </c>
      <c r="D543" s="658">
        <v>69.098640915593705</v>
      </c>
      <c r="E543" s="658">
        <v>67.777406199021229</v>
      </c>
      <c r="F543" s="658">
        <v>74.463157894736881</v>
      </c>
      <c r="G543" s="658">
        <v>68.719062500000007</v>
      </c>
      <c r="H543" s="658">
        <v>98.84146341463439</v>
      </c>
      <c r="I543" s="657">
        <v>56.89843001522911</v>
      </c>
      <c r="J543" s="657">
        <v>59.701058978952091</v>
      </c>
      <c r="K543" s="658">
        <v>42.496352853177775</v>
      </c>
      <c r="L543" s="658">
        <v>38.53067910609677</v>
      </c>
      <c r="M543" s="658">
        <v>44.759013637555363</v>
      </c>
      <c r="N543" s="657">
        <v>45.439975679098062</v>
      </c>
      <c r="O543" s="657">
        <v>0</v>
      </c>
      <c r="P543" s="659">
        <v>0</v>
      </c>
      <c r="Q543" s="99"/>
      <c r="R543" s="99"/>
      <c r="S543" s="142">
        <f t="shared" ref="S543:X543" si="536">C543-C542</f>
        <v>1.4032889378637563</v>
      </c>
      <c r="T543" s="142">
        <f t="shared" si="536"/>
        <v>-0.5646944786240482</v>
      </c>
      <c r="U543" s="142">
        <f t="shared" si="536"/>
        <v>4.0574500586703479</v>
      </c>
      <c r="V543" s="142">
        <f t="shared" si="536"/>
        <v>5.8569607116383224</v>
      </c>
      <c r="W543" s="142">
        <f t="shared" si="536"/>
        <v>8.442395833333336</v>
      </c>
      <c r="X543" s="142">
        <f t="shared" si="536"/>
        <v>-0.44035476718356392</v>
      </c>
      <c r="Y543" s="143">
        <f t="shared" ref="Y543:AD543" si="537">I543-I542</f>
        <v>2.0111827678228096</v>
      </c>
      <c r="Z543" s="142">
        <f t="shared" si="537"/>
        <v>0.15860538209115305</v>
      </c>
      <c r="AA543" s="142">
        <f t="shared" si="537"/>
        <v>-2.1882138856612769</v>
      </c>
      <c r="AB543" s="142">
        <f t="shared" si="537"/>
        <v>-1.7141037991089547</v>
      </c>
      <c r="AC543" s="142">
        <f t="shared" si="537"/>
        <v>-1.5283498943760989</v>
      </c>
      <c r="AD543" s="143">
        <f t="shared" si="537"/>
        <v>-1.8827663760629889</v>
      </c>
    </row>
    <row r="544" spans="1:30" ht="13.5" thickBot="1">
      <c r="A544" s="732" t="s">
        <v>818</v>
      </c>
      <c r="B544" s="729"/>
      <c r="C544" s="657">
        <v>110.60503385528732</v>
      </c>
      <c r="D544" s="658">
        <v>113.74433150830096</v>
      </c>
      <c r="E544" s="658">
        <v>112.92982517208398</v>
      </c>
      <c r="F544" s="658">
        <v>108.68611731843576</v>
      </c>
      <c r="G544" s="658">
        <v>116.30247548244239</v>
      </c>
      <c r="H544" s="658">
        <v>123.55172653256705</v>
      </c>
      <c r="I544" s="657">
        <v>111.89850386508643</v>
      </c>
      <c r="J544" s="657">
        <v>68.293756876303377</v>
      </c>
      <c r="K544" s="658">
        <v>74.316117558382999</v>
      </c>
      <c r="L544" s="658">
        <v>70.345245669847998</v>
      </c>
      <c r="M544" s="658">
        <v>75.309187344615054</v>
      </c>
      <c r="N544" s="657">
        <v>71.645028128888654</v>
      </c>
      <c r="O544" s="657">
        <v>0</v>
      </c>
      <c r="P544" s="659">
        <v>0</v>
      </c>
      <c r="Q544" s="99"/>
      <c r="R544" s="99"/>
      <c r="Y544" s="137"/>
      <c r="AD544" s="137"/>
    </row>
    <row r="545" spans="1:30" ht="13.5" thickBot="1">
      <c r="A545" s="730" t="s">
        <v>819</v>
      </c>
      <c r="B545" s="731"/>
      <c r="C545" s="657">
        <v>110.39285579409361</v>
      </c>
      <c r="D545" s="658">
        <v>112.43751508744107</v>
      </c>
      <c r="E545" s="658">
        <v>112.05776408038733</v>
      </c>
      <c r="F545" s="658">
        <v>107.93990081803507</v>
      </c>
      <c r="G545" s="658">
        <v>114.47539838157476</v>
      </c>
      <c r="H545" s="658">
        <v>123.64301587301586</v>
      </c>
      <c r="I545" s="657">
        <v>111.30630901542978</v>
      </c>
      <c r="J545" s="657">
        <v>68.048397693621894</v>
      </c>
      <c r="K545" s="658">
        <v>73.648620518174056</v>
      </c>
      <c r="L545" s="658">
        <v>70.436034694235147</v>
      </c>
      <c r="M545" s="658">
        <v>74.564875511479002</v>
      </c>
      <c r="N545" s="657">
        <v>71.221687770238887</v>
      </c>
      <c r="O545" s="657">
        <v>0</v>
      </c>
      <c r="P545" s="659">
        <v>0</v>
      </c>
      <c r="Q545" s="99"/>
      <c r="R545" s="99"/>
      <c r="S545" s="142">
        <f t="shared" ref="S545:X545" si="538">C545-C544</f>
        <v>-0.21217806119371119</v>
      </c>
      <c r="T545" s="142">
        <f t="shared" si="538"/>
        <v>-1.3068164208598887</v>
      </c>
      <c r="U545" s="142">
        <f t="shared" si="538"/>
        <v>-0.87206109169665069</v>
      </c>
      <c r="V545" s="142">
        <f t="shared" si="538"/>
        <v>-0.74621650040069198</v>
      </c>
      <c r="W545" s="142">
        <f t="shared" si="538"/>
        <v>-1.8270771008676263</v>
      </c>
      <c r="X545" s="142">
        <f t="shared" si="538"/>
        <v>9.1289340448810208E-2</v>
      </c>
      <c r="Y545" s="143">
        <f t="shared" ref="Y545:AD545" si="539">I545-I544</f>
        <v>-0.59219484965665004</v>
      </c>
      <c r="Z545" s="142">
        <f t="shared" si="539"/>
        <v>-0.24535918268148293</v>
      </c>
      <c r="AA545" s="142">
        <f t="shared" si="539"/>
        <v>-0.66749704020894285</v>
      </c>
      <c r="AB545" s="142">
        <f t="shared" si="539"/>
        <v>9.0789024387149198E-2</v>
      </c>
      <c r="AC545" s="142">
        <f t="shared" si="539"/>
        <v>-0.74431183313605231</v>
      </c>
      <c r="AD545" s="143">
        <f t="shared" si="539"/>
        <v>-0.42334035864976727</v>
      </c>
    </row>
    <row r="546" spans="1:30" ht="13.5" thickBot="1">
      <c r="A546" s="732" t="s">
        <v>820</v>
      </c>
      <c r="B546" s="729"/>
      <c r="C546" s="657">
        <v>79.669947814742329</v>
      </c>
      <c r="D546" s="658">
        <v>81.64005997392438</v>
      </c>
      <c r="E546" s="658">
        <v>79.235839805086044</v>
      </c>
      <c r="F546" s="658">
        <v>77.541588170865296</v>
      </c>
      <c r="G546" s="658">
        <v>79.675986984815623</v>
      </c>
      <c r="H546" s="658">
        <v>105.81051724137932</v>
      </c>
      <c r="I546" s="657">
        <v>79.965743018990352</v>
      </c>
      <c r="J546" s="657">
        <v>62.897706324549226</v>
      </c>
      <c r="K546" s="658">
        <v>70.137450355419048</v>
      </c>
      <c r="L546" s="658">
        <v>64.580290289137224</v>
      </c>
      <c r="M546" s="658">
        <v>70.289935810572445</v>
      </c>
      <c r="N546" s="657">
        <v>67.371365043275574</v>
      </c>
      <c r="O546" s="657">
        <v>0</v>
      </c>
      <c r="P546" s="659">
        <v>0</v>
      </c>
      <c r="Q546" s="99"/>
      <c r="R546" s="99"/>
      <c r="Y546" s="137"/>
      <c r="AD546" s="137"/>
    </row>
    <row r="547" spans="1:30" ht="13.5" thickBot="1">
      <c r="A547" s="730" t="s">
        <v>821</v>
      </c>
      <c r="B547" s="731"/>
      <c r="C547" s="657">
        <v>79.468412716762998</v>
      </c>
      <c r="D547" s="658">
        <v>81.844834322453025</v>
      </c>
      <c r="E547" s="658">
        <v>79.38919013936254</v>
      </c>
      <c r="F547" s="658">
        <v>78.181797071129708</v>
      </c>
      <c r="G547" s="658">
        <v>77.874962546816477</v>
      </c>
      <c r="H547" s="658">
        <v>106.34246979865772</v>
      </c>
      <c r="I547" s="657">
        <v>79.967205390913506</v>
      </c>
      <c r="J547" s="657">
        <v>63.207054588137076</v>
      </c>
      <c r="K547" s="658">
        <v>69.533065033590518</v>
      </c>
      <c r="L547" s="658">
        <v>64.436935236522359</v>
      </c>
      <c r="M547" s="658">
        <v>67.713308791208789</v>
      </c>
      <c r="N547" s="657">
        <v>66.911509434078354</v>
      </c>
      <c r="O547" s="657">
        <v>0</v>
      </c>
      <c r="P547" s="659">
        <v>0</v>
      </c>
      <c r="Q547" s="99"/>
      <c r="R547" s="99"/>
      <c r="S547" s="142">
        <f t="shared" ref="S547:X547" si="540">C547-C546</f>
        <v>-0.20153509797933111</v>
      </c>
      <c r="T547" s="142">
        <f t="shared" si="540"/>
        <v>0.20477434852864462</v>
      </c>
      <c r="U547" s="142">
        <f t="shared" si="540"/>
        <v>0.15335033427649591</v>
      </c>
      <c r="V547" s="142">
        <f t="shared" si="540"/>
        <v>0.6402089002644118</v>
      </c>
      <c r="W547" s="142">
        <f t="shared" si="540"/>
        <v>-1.8010244379991462</v>
      </c>
      <c r="X547" s="142">
        <f t="shared" si="540"/>
        <v>0.53195255727840163</v>
      </c>
      <c r="Y547" s="143">
        <f t="shared" ref="Y547:AD547" si="541">I547-I546</f>
        <v>1.4623719231536825E-3</v>
      </c>
      <c r="Z547" s="142">
        <f t="shared" si="541"/>
        <v>0.30934826358785017</v>
      </c>
      <c r="AA547" s="142">
        <f t="shared" si="541"/>
        <v>-0.60438532182853066</v>
      </c>
      <c r="AB547" s="142">
        <f t="shared" si="541"/>
        <v>-0.14335505261486503</v>
      </c>
      <c r="AC547" s="142">
        <f t="shared" si="541"/>
        <v>-2.5766270193636558</v>
      </c>
      <c r="AD547" s="143">
        <f t="shared" si="541"/>
        <v>-0.45985560919721991</v>
      </c>
    </row>
    <row r="548" spans="1:30" ht="13.5" thickBot="1">
      <c r="A548" s="732" t="s">
        <v>822</v>
      </c>
      <c r="B548" s="729"/>
      <c r="C548" s="657">
        <v>106.61468461714986</v>
      </c>
      <c r="D548" s="658">
        <v>109.09531586300643</v>
      </c>
      <c r="E548" s="658">
        <v>107.17594336310802</v>
      </c>
      <c r="F548" s="658">
        <v>99.811841333250115</v>
      </c>
      <c r="G548" s="658">
        <v>111.64073854224195</v>
      </c>
      <c r="H548" s="658">
        <v>120.8383651115619</v>
      </c>
      <c r="I548" s="657">
        <v>107.02031537936635</v>
      </c>
      <c r="J548" s="657">
        <v>66.149398412628429</v>
      </c>
      <c r="K548" s="658">
        <v>72.126208952935755</v>
      </c>
      <c r="L548" s="658">
        <v>67.842591388708314</v>
      </c>
      <c r="M548" s="658">
        <v>73.521009372228676</v>
      </c>
      <c r="N548" s="657">
        <v>69.68542559104533</v>
      </c>
      <c r="O548" s="657">
        <v>0</v>
      </c>
      <c r="P548" s="659">
        <v>0</v>
      </c>
      <c r="Q548" s="99"/>
      <c r="R548" s="99"/>
      <c r="Y548" s="137"/>
      <c r="AD548" s="137"/>
    </row>
    <row r="549" spans="1:30" ht="13.5" thickBot="1">
      <c r="A549" s="730" t="s">
        <v>823</v>
      </c>
      <c r="B549" s="731"/>
      <c r="C549" s="725">
        <v>106.42606704333123</v>
      </c>
      <c r="D549" s="726">
        <v>107.81172331276872</v>
      </c>
      <c r="E549" s="726">
        <v>106.40798280017033</v>
      </c>
      <c r="F549" s="726">
        <v>99.203643852661813</v>
      </c>
      <c r="G549" s="726">
        <v>109.25932345876696</v>
      </c>
      <c r="H549" s="726">
        <v>121.01423618192943</v>
      </c>
      <c r="I549" s="725">
        <v>106.46626104728598</v>
      </c>
      <c r="J549" s="725">
        <v>66.084921421770858</v>
      </c>
      <c r="K549" s="726">
        <v>71.513290069712937</v>
      </c>
      <c r="L549" s="726">
        <v>67.879382635362717</v>
      </c>
      <c r="M549" s="726">
        <v>72.245861917553455</v>
      </c>
      <c r="N549" s="725">
        <v>69.255824542386677</v>
      </c>
      <c r="O549" s="725">
        <v>0</v>
      </c>
      <c r="P549" s="727">
        <v>0</v>
      </c>
      <c r="Q549" s="99"/>
      <c r="R549" s="99"/>
      <c r="S549" s="111">
        <f t="shared" ref="S549:X549" si="542">C549-C548</f>
        <v>-0.18861757381863242</v>
      </c>
      <c r="T549" s="111">
        <f t="shared" si="542"/>
        <v>-1.2835925502377137</v>
      </c>
      <c r="U549" s="111">
        <f t="shared" si="542"/>
        <v>-0.767960562937688</v>
      </c>
      <c r="V549" s="111">
        <f t="shared" si="542"/>
        <v>-0.60819748058830214</v>
      </c>
      <c r="W549" s="111">
        <f t="shared" si="542"/>
        <v>-2.381415083474991</v>
      </c>
      <c r="X549" s="111">
        <f t="shared" si="542"/>
        <v>0.1758710703675348</v>
      </c>
      <c r="Y549" s="168">
        <f t="shared" ref="Y549:AD549" si="543">I549-I548</f>
        <v>-0.55405433208036925</v>
      </c>
      <c r="Z549" s="111">
        <f t="shared" si="543"/>
        <v>-6.4476990857571082E-2</v>
      </c>
      <c r="AA549" s="111">
        <f t="shared" si="543"/>
        <v>-0.61291888322281807</v>
      </c>
      <c r="AB549" s="111">
        <f t="shared" si="543"/>
        <v>3.6791246654402698E-2</v>
      </c>
      <c r="AC549" s="111">
        <f t="shared" si="543"/>
        <v>-1.2751474546752206</v>
      </c>
      <c r="AD549" s="168">
        <f t="shared" si="543"/>
        <v>-0.42960104865865389</v>
      </c>
    </row>
  </sheetData>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B620-6CB2-4C5D-9E5B-34CDE257A8E3}">
  <sheetPr>
    <tabColor rgb="FF00B050"/>
  </sheetPr>
  <dimension ref="A1:E42"/>
  <sheetViews>
    <sheetView workbookViewId="0">
      <selection activeCell="H36" sqref="H36"/>
    </sheetView>
  </sheetViews>
  <sheetFormatPr defaultRowHeight="15"/>
  <cols>
    <col min="1" max="1" width="12.77734375" bestFit="1" customWidth="1"/>
    <col min="2" max="2" width="21.5546875" bestFit="1" customWidth="1"/>
    <col min="3" max="3" width="22.44140625" bestFit="1" customWidth="1"/>
  </cols>
  <sheetData>
    <row r="1" spans="1:3" ht="15.75">
      <c r="A1" s="640" t="s">
        <v>142</v>
      </c>
      <c r="B1" t="s">
        <v>1309</v>
      </c>
      <c r="C1" s="646" t="s">
        <v>1310</v>
      </c>
    </row>
    <row r="3" spans="1:3">
      <c r="A3" s="640" t="s">
        <v>1305</v>
      </c>
      <c r="B3" t="s">
        <v>1307</v>
      </c>
      <c r="C3" t="s">
        <v>1308</v>
      </c>
    </row>
    <row r="4" spans="1:3">
      <c r="A4" s="641" t="s">
        <v>751</v>
      </c>
      <c r="B4" s="656"/>
      <c r="C4" s="656"/>
    </row>
    <row r="5" spans="1:3">
      <c r="A5" s="641" t="s">
        <v>351</v>
      </c>
      <c r="B5" s="656">
        <v>120</v>
      </c>
      <c r="C5" s="656">
        <v>120</v>
      </c>
    </row>
    <row r="6" spans="1:3">
      <c r="A6" s="641" t="s">
        <v>1205</v>
      </c>
      <c r="B6" s="656"/>
      <c r="C6" s="656"/>
    </row>
    <row r="7" spans="1:3">
      <c r="A7" s="641" t="s">
        <v>380</v>
      </c>
      <c r="B7" s="656"/>
      <c r="C7" s="656"/>
    </row>
    <row r="8" spans="1:3">
      <c r="A8" s="641" t="s">
        <v>407</v>
      </c>
      <c r="B8" s="656"/>
      <c r="C8" s="656"/>
    </row>
    <row r="9" spans="1:3">
      <c r="A9" s="641" t="s">
        <v>433</v>
      </c>
      <c r="B9" s="656"/>
      <c r="C9" s="656"/>
    </row>
    <row r="10" spans="1:3">
      <c r="A10" s="641" t="s">
        <v>456</v>
      </c>
      <c r="B10" s="656">
        <v>120</v>
      </c>
      <c r="C10" s="656">
        <v>120</v>
      </c>
    </row>
    <row r="11" spans="1:3">
      <c r="A11" s="641" t="s">
        <v>1206</v>
      </c>
      <c r="B11" s="656"/>
      <c r="C11" s="656"/>
    </row>
    <row r="12" spans="1:3">
      <c r="A12" s="641" t="s">
        <v>480</v>
      </c>
      <c r="B12" s="656"/>
      <c r="C12" s="656"/>
    </row>
    <row r="13" spans="1:3">
      <c r="A13" s="641" t="s">
        <v>489</v>
      </c>
      <c r="B13" s="656">
        <v>120</v>
      </c>
      <c r="C13" s="656"/>
    </row>
    <row r="14" spans="1:3">
      <c r="A14" s="641" t="s">
        <v>562</v>
      </c>
      <c r="B14" s="656"/>
      <c r="C14" s="656"/>
    </row>
    <row r="15" spans="1:3">
      <c r="A15" s="641" t="s">
        <v>585</v>
      </c>
      <c r="B15" s="656"/>
      <c r="C15" s="656"/>
    </row>
    <row r="16" spans="1:3">
      <c r="A16" s="641" t="s">
        <v>686</v>
      </c>
      <c r="B16" s="656">
        <v>120</v>
      </c>
      <c r="C16" s="656">
        <v>120</v>
      </c>
    </row>
    <row r="17" spans="1:5">
      <c r="A17" s="641" t="s">
        <v>720</v>
      </c>
      <c r="B17" s="656">
        <v>120</v>
      </c>
      <c r="C17" s="656">
        <v>120</v>
      </c>
    </row>
    <row r="18" spans="1:5">
      <c r="A18" s="641" t="s">
        <v>561</v>
      </c>
      <c r="B18" s="656"/>
      <c r="C18" s="656"/>
    </row>
    <row r="19" spans="1:5">
      <c r="A19" s="641" t="s">
        <v>1207</v>
      </c>
      <c r="B19" s="656"/>
      <c r="C19" s="656"/>
    </row>
    <row r="20" spans="1:5">
      <c r="A20" s="641" t="s">
        <v>1306</v>
      </c>
      <c r="B20" s="656">
        <v>120</v>
      </c>
      <c r="C20" s="656">
        <v>120</v>
      </c>
    </row>
    <row r="23" spans="1:5" ht="15.75">
      <c r="A23" s="640" t="s">
        <v>142</v>
      </c>
      <c r="B23" t="s">
        <v>1309</v>
      </c>
      <c r="C23" s="646" t="s">
        <v>1311</v>
      </c>
    </row>
    <row r="25" spans="1:5">
      <c r="A25" s="640" t="s">
        <v>1305</v>
      </c>
      <c r="B25" t="s">
        <v>1307</v>
      </c>
      <c r="C25" t="s">
        <v>1308</v>
      </c>
    </row>
    <row r="26" spans="1:5">
      <c r="A26" s="641" t="s">
        <v>751</v>
      </c>
      <c r="B26" s="656"/>
      <c r="C26" s="656"/>
      <c r="E26" s="649"/>
    </row>
    <row r="27" spans="1:5">
      <c r="A27" s="641" t="s">
        <v>351</v>
      </c>
      <c r="B27" s="656">
        <v>60</v>
      </c>
      <c r="C27" s="656">
        <v>60</v>
      </c>
    </row>
    <row r="28" spans="1:5">
      <c r="A28" s="641" t="s">
        <v>1205</v>
      </c>
      <c r="B28" s="656"/>
      <c r="C28" s="656"/>
    </row>
    <row r="29" spans="1:5">
      <c r="A29" s="641" t="s">
        <v>380</v>
      </c>
      <c r="B29" s="656">
        <v>60</v>
      </c>
      <c r="C29" s="656">
        <v>60</v>
      </c>
    </row>
    <row r="30" spans="1:5">
      <c r="A30" s="641" t="s">
        <v>407</v>
      </c>
      <c r="B30" s="656"/>
      <c r="C30" s="656"/>
    </row>
    <row r="31" spans="1:5">
      <c r="A31" s="641" t="s">
        <v>433</v>
      </c>
      <c r="B31" s="656"/>
      <c r="C31" s="656"/>
    </row>
    <row r="32" spans="1:5">
      <c r="A32" s="641" t="s">
        <v>456</v>
      </c>
      <c r="B32" s="656">
        <v>60</v>
      </c>
      <c r="C32" s="656">
        <v>60</v>
      </c>
    </row>
    <row r="33" spans="1:3">
      <c r="A33" s="641" t="s">
        <v>1206</v>
      </c>
      <c r="B33" s="656"/>
      <c r="C33" s="656"/>
    </row>
    <row r="34" spans="1:3">
      <c r="A34" s="641" t="s">
        <v>480</v>
      </c>
      <c r="B34" s="656">
        <v>63.666666666666664</v>
      </c>
      <c r="C34" s="656">
        <v>63.666666666666664</v>
      </c>
    </row>
    <row r="35" spans="1:3">
      <c r="A35" s="641" t="s">
        <v>489</v>
      </c>
      <c r="B35" s="656"/>
      <c r="C35" s="656"/>
    </row>
    <row r="36" spans="1:3">
      <c r="A36" s="641" t="s">
        <v>562</v>
      </c>
      <c r="B36" s="656"/>
      <c r="C36" s="656"/>
    </row>
    <row r="37" spans="1:3">
      <c r="A37" s="641" t="s">
        <v>585</v>
      </c>
      <c r="B37" s="656"/>
      <c r="C37" s="656"/>
    </row>
    <row r="38" spans="1:3">
      <c r="A38" s="641" t="s">
        <v>686</v>
      </c>
      <c r="B38" s="656">
        <v>66</v>
      </c>
      <c r="C38" s="656">
        <v>66</v>
      </c>
    </row>
    <row r="39" spans="1:3">
      <c r="A39" s="641" t="s">
        <v>720</v>
      </c>
      <c r="B39" s="656">
        <v>60</v>
      </c>
      <c r="C39" s="656">
        <v>60</v>
      </c>
    </row>
    <row r="40" spans="1:3">
      <c r="A40" s="641" t="s">
        <v>561</v>
      </c>
      <c r="B40" s="656"/>
      <c r="C40" s="656"/>
    </row>
    <row r="41" spans="1:3">
      <c r="A41" s="641" t="s">
        <v>1207</v>
      </c>
      <c r="B41" s="656"/>
      <c r="C41" s="656"/>
    </row>
    <row r="42" spans="1:3">
      <c r="A42" s="641" t="s">
        <v>1306</v>
      </c>
      <c r="B42" s="656">
        <v>61.842592592592595</v>
      </c>
      <c r="C42" s="656">
        <v>61.842592592592595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8"/>
  </sheetPr>
  <dimension ref="A1:HO434"/>
  <sheetViews>
    <sheetView topLeftCell="A2" zoomScale="90" zoomScaleNormal="90" zoomScalePageLayoutView="90" workbookViewId="0">
      <pane xSplit="5" ySplit="6" topLeftCell="GZ379" activePane="bottomRight" state="frozenSplit"/>
      <selection activeCell="A2" sqref="A2 A2"/>
      <selection pane="topRight" activeCell="A2" sqref="A2"/>
      <selection pane="bottomLeft" activeCell="A2" sqref="A2"/>
      <selection pane="bottomRight" activeCell="A7" sqref="A7:XFD7"/>
    </sheetView>
  </sheetViews>
  <sheetFormatPr defaultColWidth="9" defaultRowHeight="12.75"/>
  <cols>
    <col min="1" max="1" width="5.44140625" style="55" customWidth="1"/>
    <col min="2" max="2" width="23.109375" style="19" customWidth="1"/>
    <col min="3" max="3" width="20.109375" style="19" customWidth="1"/>
    <col min="4" max="4" width="9.77734375" style="56" customWidth="1"/>
    <col min="5" max="5" width="7.109375" style="55" bestFit="1" customWidth="1"/>
    <col min="6" max="6" width="11.21875" style="19" customWidth="1"/>
    <col min="7" max="7" width="9.21875" style="57" customWidth="1"/>
    <col min="8" max="8" width="9.21875" style="19" customWidth="1"/>
    <col min="9" max="9" width="10" style="57" customWidth="1"/>
    <col min="10" max="11" width="9.21875" style="58" customWidth="1"/>
    <col min="12" max="12" width="12.21875" style="19" customWidth="1"/>
    <col min="13" max="13" width="12.21875" style="57" customWidth="1"/>
    <col min="14" max="17" width="9.21875" style="58" customWidth="1"/>
    <col min="18" max="18" width="10.44140625" style="19" customWidth="1"/>
    <col min="19" max="19" width="10.6640625" style="59" customWidth="1"/>
    <col min="20" max="21" width="10.6640625" style="58" customWidth="1"/>
    <col min="22" max="22" width="10.6640625" style="19" customWidth="1"/>
    <col min="23" max="23" width="10.6640625" style="59" customWidth="1"/>
    <col min="24" max="24" width="10.21875" style="58" customWidth="1"/>
    <col min="25" max="25" width="10.6640625" style="58" customWidth="1"/>
    <col min="26" max="26" width="12.44140625" style="19" customWidth="1"/>
    <col min="27" max="27" width="10.6640625" style="59" customWidth="1"/>
    <col min="28" max="28" width="11.33203125" style="58" customWidth="1"/>
    <col min="29" max="29" width="10.6640625" style="58" customWidth="1"/>
    <col min="30" max="31" width="12.44140625" style="58" customWidth="1"/>
    <col min="32" max="33" width="11.88671875" style="58" customWidth="1"/>
    <col min="34" max="34" width="10" style="19" customWidth="1"/>
    <col min="35" max="35" width="10" style="60" customWidth="1"/>
    <col min="36" max="37" width="10.77734375" style="58" customWidth="1"/>
    <col min="38" max="38" width="11.21875" style="19" customWidth="1"/>
    <col min="39" max="39" width="11.21875" style="60" customWidth="1"/>
    <col min="40" max="41" width="10.77734375" style="58" customWidth="1"/>
    <col min="42" max="42" width="12.44140625" style="19" customWidth="1"/>
    <col min="43" max="43" width="12.44140625" style="60" customWidth="1"/>
    <col min="44" max="45" width="10.77734375" style="58" customWidth="1"/>
    <col min="46" max="49" width="12.44140625" style="58" customWidth="1"/>
    <col min="50" max="50" width="11.44140625" style="19" customWidth="1"/>
    <col min="51" max="51" width="11.44140625" style="57" customWidth="1"/>
    <col min="52" max="53" width="11.109375" style="58" customWidth="1"/>
    <col min="54" max="54" width="11.21875" style="19" customWidth="1"/>
    <col min="55" max="55" width="11.21875" style="57" customWidth="1"/>
    <col min="56" max="57" width="10.88671875" style="58" customWidth="1"/>
    <col min="58" max="59" width="12.44140625" style="19" customWidth="1"/>
    <col min="60" max="64" width="12.44140625" style="58" customWidth="1"/>
    <col min="65" max="65" width="13.21875" style="58" customWidth="1"/>
    <col min="66" max="66" width="10.44140625" style="19" customWidth="1"/>
    <col min="67" max="69" width="10.6640625" style="58" customWidth="1"/>
    <col min="70" max="70" width="10.6640625" style="19" customWidth="1"/>
    <col min="71" max="71" width="10.6640625" style="58" customWidth="1"/>
    <col min="72" max="72" width="10.21875" style="58" customWidth="1"/>
    <col min="73" max="73" width="10.6640625" style="58" customWidth="1"/>
    <col min="74" max="74" width="12.44140625" style="19" customWidth="1"/>
    <col min="75" max="75" width="10.6640625" style="58" customWidth="1"/>
    <col min="76" max="76" width="11.33203125" style="58" customWidth="1"/>
    <col min="77" max="77" width="10.6640625" style="58" customWidth="1"/>
    <col min="78" max="79" width="12.44140625" style="58" customWidth="1"/>
    <col min="80" max="81" width="11.88671875" style="58" customWidth="1"/>
    <col min="82" max="83" width="10" style="19" customWidth="1"/>
    <col min="84" max="85" width="10.77734375" style="58" customWidth="1"/>
    <col min="86" max="87" width="11.21875" style="19" customWidth="1"/>
    <col min="88" max="89" width="10.77734375" style="58" customWidth="1"/>
    <col min="90" max="91" width="12.44140625" style="19" customWidth="1"/>
    <col min="92" max="93" width="10.77734375" style="58" customWidth="1"/>
    <col min="94" max="97" width="12.44140625" style="58" customWidth="1"/>
    <col min="98" max="98" width="11.44140625" style="19" customWidth="1"/>
    <col min="99" max="99" width="11.44140625" style="57" customWidth="1"/>
    <col min="100" max="101" width="11.109375" style="58" customWidth="1"/>
    <col min="102" max="102" width="11.21875" style="19" customWidth="1"/>
    <col min="103" max="103" width="11.21875" style="57" customWidth="1"/>
    <col min="104" max="105" width="10.88671875" style="58" customWidth="1"/>
    <col min="106" max="106" width="12.44140625" style="19" customWidth="1"/>
    <col min="107" max="107" width="12.44140625" style="57" customWidth="1"/>
    <col min="108" max="112" width="12.44140625" style="58" customWidth="1"/>
    <col min="113" max="113" width="13.21875" style="58" customWidth="1"/>
    <col min="114" max="125" width="12.44140625" style="58" customWidth="1"/>
    <col min="126" max="126" width="10.44140625" style="19" customWidth="1"/>
    <col min="127" max="129" width="10.6640625" style="58" customWidth="1"/>
    <col min="130" max="130" width="10.6640625" style="19" customWidth="1"/>
    <col min="131" max="131" width="10.6640625" style="58" customWidth="1"/>
    <col min="132" max="132" width="10.21875" style="58" customWidth="1"/>
    <col min="133" max="133" width="10.6640625" style="58" customWidth="1"/>
    <col min="134" max="134" width="12.44140625" style="19" customWidth="1"/>
    <col min="135" max="135" width="10.6640625" style="58" customWidth="1"/>
    <col min="136" max="136" width="11.33203125" style="58" customWidth="1"/>
    <col min="137" max="137" width="10.6640625" style="58" customWidth="1"/>
    <col min="138" max="139" width="12.44140625" style="58" customWidth="1"/>
    <col min="140" max="141" width="11.88671875" style="58" customWidth="1"/>
    <col min="142" max="143" width="10" style="19" customWidth="1"/>
    <col min="144" max="145" width="10.77734375" style="58" customWidth="1"/>
    <col min="146" max="147" width="11.21875" style="19" customWidth="1"/>
    <col min="148" max="149" width="10.77734375" style="58" customWidth="1"/>
    <col min="150" max="151" width="12.44140625" style="19" customWidth="1"/>
    <col min="152" max="153" width="10.77734375" style="58" customWidth="1"/>
    <col min="154" max="157" width="12.44140625" style="58" customWidth="1"/>
    <col min="158" max="159" width="11.44140625" style="57" customWidth="1"/>
    <col min="160" max="161" width="11.109375" style="58" customWidth="1"/>
    <col min="162" max="163" width="11.21875" style="57" customWidth="1"/>
    <col min="164" max="165" width="10.88671875" style="58" customWidth="1"/>
    <col min="166" max="166" width="12.44140625" style="19" customWidth="1"/>
    <col min="167" max="167" width="12.44140625" style="57" customWidth="1"/>
    <col min="168" max="172" width="12.44140625" style="58" customWidth="1"/>
    <col min="173" max="173" width="13.21875" style="58" customWidth="1"/>
    <col min="174" max="174" width="10.44140625" style="19" customWidth="1"/>
    <col min="175" max="177" width="10.6640625" style="58" customWidth="1"/>
    <col min="178" max="178" width="10.6640625" style="60" customWidth="1"/>
    <col min="179" max="179" width="10.6640625" style="61" customWidth="1"/>
    <col min="180" max="180" width="10.21875" style="58" customWidth="1"/>
    <col min="181" max="181" width="10.6640625" style="58" customWidth="1"/>
    <col min="182" max="182" width="10.6640625" style="60" customWidth="1"/>
    <col min="183" max="183" width="10.6640625" style="61" customWidth="1"/>
    <col min="184" max="184" width="10.21875" style="58" customWidth="1"/>
    <col min="185" max="185" width="10.6640625" style="58" customWidth="1"/>
    <col min="186" max="187" width="10.77734375" style="58" customWidth="1"/>
    <col min="188" max="188" width="10.21875" style="58" customWidth="1"/>
    <col min="189" max="189" width="10.6640625" style="58" customWidth="1"/>
    <col min="190" max="190" width="10.21875" style="58" customWidth="1"/>
    <col min="191" max="191" width="10.6640625" style="58" customWidth="1"/>
    <col min="192" max="192" width="10.21875" style="58" customWidth="1"/>
    <col min="193" max="193" width="10.6640625" style="58" customWidth="1"/>
    <col min="194" max="195" width="10.77734375" style="58" customWidth="1"/>
    <col min="196" max="196" width="10.21875" style="58" customWidth="1"/>
    <col min="197" max="197" width="10.6640625" style="58" customWidth="1"/>
    <col min="198" max="198" width="10.21875" style="58" customWidth="1"/>
    <col min="199" max="199" width="10.6640625" style="58" customWidth="1"/>
    <col min="200" max="200" width="10.21875" style="58" customWidth="1"/>
    <col min="201" max="201" width="10.6640625" style="58" customWidth="1"/>
    <col min="202" max="203" width="10.77734375" style="58" customWidth="1"/>
    <col min="204" max="204" width="10.21875" style="58" customWidth="1"/>
    <col min="205" max="205" width="10.6640625" style="58" customWidth="1"/>
    <col min="206" max="206" width="10.21875" style="58" customWidth="1"/>
    <col min="207" max="207" width="10.6640625" style="58" customWidth="1"/>
    <col min="208" max="208" width="10.21875" style="58" customWidth="1"/>
    <col min="209" max="209" width="10.6640625" style="58" customWidth="1"/>
    <col min="210" max="211" width="10.77734375" style="58" customWidth="1"/>
    <col min="212" max="212" width="10.21875" style="58" customWidth="1"/>
    <col min="213" max="213" width="10.6640625" style="58" customWidth="1"/>
    <col min="214" max="214" width="10.21875" style="58" customWidth="1"/>
    <col min="215" max="215" width="10.6640625" style="58" customWidth="1"/>
    <col min="216" max="216" width="10.21875" style="58" customWidth="1"/>
    <col min="217" max="217" width="10.6640625" style="58" customWidth="1"/>
    <col min="218" max="218" width="10.77734375" style="58" customWidth="1"/>
    <col min="219" max="219" width="10.6640625" style="58" customWidth="1"/>
    <col min="220" max="220" width="10.21875" style="58" customWidth="1"/>
    <col min="221" max="221" width="10.6640625" style="58" customWidth="1"/>
    <col min="222" max="222" width="9" style="19" customWidth="1"/>
    <col min="223" max="16384" width="9" style="19"/>
  </cols>
  <sheetData>
    <row r="1" spans="1:221" s="18" customFormat="1" ht="15" hidden="1" customHeight="1">
      <c r="A1" s="21"/>
      <c r="B1" s="22"/>
      <c r="C1" s="22"/>
      <c r="D1" s="21"/>
      <c r="E1" s="23"/>
      <c r="F1" s="24"/>
      <c r="G1" s="402"/>
      <c r="H1" s="403"/>
      <c r="I1" s="404"/>
      <c r="J1" s="25">
        <f>F1-H1</f>
        <v>0</v>
      </c>
      <c r="K1" s="26">
        <f>G1-I1</f>
        <v>0</v>
      </c>
      <c r="L1" s="27"/>
      <c r="M1" s="28"/>
      <c r="N1" s="25">
        <f>+R1+V1+Z1+BN1+BR1+BV1+DV1+DZ1+ED1+FR1</f>
        <v>0</v>
      </c>
      <c r="O1" s="26">
        <f>+S1+W1+AA1+BO1+BS1+BW1+DW1+EA1+EE1+FS1</f>
        <v>0</v>
      </c>
      <c r="P1" s="25">
        <f>+T1+X1+AB1+BP1+BT1+BX1+DX1+EB1+EF1+FT1</f>
        <v>0</v>
      </c>
      <c r="Q1" s="26">
        <f>+U1+Y1+AC1+BQ1+BU1+BY1+DY1+EC1+EG1+FU1</f>
        <v>0</v>
      </c>
      <c r="R1" s="29"/>
      <c r="S1" s="30"/>
      <c r="T1" s="25">
        <f>IF(AX1&gt;0,R1,)</f>
        <v>0</v>
      </c>
      <c r="U1" s="26">
        <f>IF(AY1&gt;0,S1,)</f>
        <v>0</v>
      </c>
      <c r="V1" s="31"/>
      <c r="W1" s="30"/>
      <c r="X1" s="25">
        <f>IF(BB1&gt;0,V1,)</f>
        <v>0</v>
      </c>
      <c r="Y1" s="26">
        <f>IF(BC1&gt;0,W1,)</f>
        <v>0</v>
      </c>
      <c r="Z1" s="31"/>
      <c r="AA1" s="30"/>
      <c r="AB1" s="25">
        <f>IF(BF1&gt;0,Z1,)</f>
        <v>0</v>
      </c>
      <c r="AC1" s="26">
        <f>IF(BG1&gt;0,AA1,)</f>
        <v>0</v>
      </c>
      <c r="AD1" s="32">
        <f>R1+V1+Z1</f>
        <v>0</v>
      </c>
      <c r="AE1" s="26">
        <f>S1+W1+AA1</f>
        <v>0</v>
      </c>
      <c r="AF1" s="32">
        <f>IF(BJ1&gt;0,AD1,)</f>
        <v>0</v>
      </c>
      <c r="AG1" s="26">
        <f>IF(BK1&gt;0,AE1,)</f>
        <v>0</v>
      </c>
      <c r="AH1" s="33"/>
      <c r="AI1" s="34"/>
      <c r="AJ1" s="25">
        <f>IF(R1&gt;0,(R1*AH1),)</f>
        <v>0</v>
      </c>
      <c r="AK1" s="26">
        <f>IF(S1&gt;0,(S1*AI1),)</f>
        <v>0</v>
      </c>
      <c r="AL1" s="35"/>
      <c r="AM1" s="34"/>
      <c r="AN1" s="25">
        <f>IF(V1&gt;0,(V1*AL1),)</f>
        <v>0</v>
      </c>
      <c r="AO1" s="26">
        <f>IF(W1&gt;0,(W1*AM1),)</f>
        <v>0</v>
      </c>
      <c r="AP1" s="35"/>
      <c r="AQ1" s="34"/>
      <c r="AR1" s="25">
        <f>IF(Z1&gt;0,(Z1*AP1),)</f>
        <v>0</v>
      </c>
      <c r="AS1" s="26">
        <f>IF(AA1&gt;0,(AA1*AQ1),)</f>
        <v>0</v>
      </c>
      <c r="AT1" s="36">
        <f>IF(AD1&gt;0,((AJ1+AN1+AR1)/AD1),)</f>
        <v>0</v>
      </c>
      <c r="AU1" s="37">
        <f>IF(AE1&gt;0,((AK1+AO1+AS1)/AE1),)</f>
        <v>0</v>
      </c>
      <c r="AV1" s="25">
        <f>IF(AD1&gt;0,(AD1*AT1),)</f>
        <v>0</v>
      </c>
      <c r="AW1" s="26">
        <f>IF(AE1&gt;0,(AE1*AU1),)</f>
        <v>0</v>
      </c>
      <c r="AX1" s="33"/>
      <c r="AY1" s="38"/>
      <c r="AZ1" s="25">
        <f>IF(T1&gt;0,(T1*AX1),)</f>
        <v>0</v>
      </c>
      <c r="BA1" s="26">
        <f>IF(U1&gt;0,(U1*AY1),)</f>
        <v>0</v>
      </c>
      <c r="BB1" s="39"/>
      <c r="BC1" s="38"/>
      <c r="BD1" s="25">
        <f>IF(X1&gt;0,(X1*BB1),)</f>
        <v>0</v>
      </c>
      <c r="BE1" s="26">
        <f>IF(Y1&gt;0,(Y1*BC1),)</f>
        <v>0</v>
      </c>
      <c r="BF1" s="40"/>
      <c r="BG1" s="24"/>
      <c r="BH1" s="25">
        <f>IF(AB1&gt;0,(AB1*BF1),)</f>
        <v>0</v>
      </c>
      <c r="BI1" s="26">
        <f>IF(AC1&gt;0,(AC1*BG1),)</f>
        <v>0</v>
      </c>
      <c r="BJ1" s="25">
        <f>IF((AZ1+BD1+BH1)&gt;0,((AZ1+BD1+BH1)/AD1),)</f>
        <v>0</v>
      </c>
      <c r="BK1" s="26">
        <f>IF((BA1+BE1+BI1)&gt;0,((BA1+BE1+BI1)/AE1),)</f>
        <v>0</v>
      </c>
      <c r="BL1" s="25">
        <f>IF(AF1&gt;0,(AD1*BJ1),)</f>
        <v>0</v>
      </c>
      <c r="BM1" s="26">
        <f>IF(AG1&gt;0,(AE1*BK1),)</f>
        <v>0</v>
      </c>
      <c r="BN1" s="29"/>
      <c r="BO1" s="41"/>
      <c r="BP1" s="25">
        <f>IF(CT1&gt;0,BN1,)</f>
        <v>0</v>
      </c>
      <c r="BQ1" s="26">
        <f>IF(CU1&gt;0,BO1,)</f>
        <v>0</v>
      </c>
      <c r="BR1" s="29"/>
      <c r="BS1" s="41"/>
      <c r="BT1" s="25">
        <f>IF(CX1&gt;0,BR1,)</f>
        <v>0</v>
      </c>
      <c r="BU1" s="26">
        <f>IF(CY1&gt;0,BS1,)</f>
        <v>0</v>
      </c>
      <c r="BV1" s="29"/>
      <c r="BW1" s="41"/>
      <c r="BX1" s="25">
        <f>IF(DB1&gt;0,BV1,)</f>
        <v>0</v>
      </c>
      <c r="BY1" s="26">
        <f>IF(DC1&gt;0,BW1,)</f>
        <v>0</v>
      </c>
      <c r="BZ1" s="32">
        <f>BN1+BR1+BV1</f>
        <v>0</v>
      </c>
      <c r="CA1" s="26">
        <f>BO1+BS1+BW1</f>
        <v>0</v>
      </c>
      <c r="CB1" s="32">
        <f>IF(DF1&gt;0,BZ1,)</f>
        <v>0</v>
      </c>
      <c r="CC1" s="26">
        <f>IF(DG1&gt;0,CA1,)</f>
        <v>0</v>
      </c>
      <c r="CD1" s="29"/>
      <c r="CE1" s="41"/>
      <c r="CF1" s="25">
        <f>IF(BN1&gt;0,(BN1*CD1),)</f>
        <v>0</v>
      </c>
      <c r="CG1" s="26">
        <f>IF(BO1&gt;0,(BO1*CE1),)</f>
        <v>0</v>
      </c>
      <c r="CH1" s="29"/>
      <c r="CI1" s="41"/>
      <c r="CJ1" s="25">
        <f>IF(BR1&gt;0,(BR1*CH1),)</f>
        <v>0</v>
      </c>
      <c r="CK1" s="26">
        <f>IF(BS1&gt;0,(BS1*CI1),)</f>
        <v>0</v>
      </c>
      <c r="CL1" s="29"/>
      <c r="CM1" s="41"/>
      <c r="CN1" s="25">
        <f>IF(BV1&gt;0,(BV1*CL1),)</f>
        <v>0</v>
      </c>
      <c r="CO1" s="26">
        <f>IF(BW1&gt;0,(BW1*CM1),)</f>
        <v>0</v>
      </c>
      <c r="CP1" s="25">
        <f>IF(BZ1&gt;0,((CF1+CJ1+CN1)/BZ1),)</f>
        <v>0</v>
      </c>
      <c r="CQ1" s="37">
        <f>IF(CA1&gt;0,((CG1+CK1+CO1)/CA1),)</f>
        <v>0</v>
      </c>
      <c r="CR1" s="25">
        <f>IF(BZ1&gt;0,(BZ1*CP1),)</f>
        <v>0</v>
      </c>
      <c r="CS1" s="26">
        <f>IF(CA1&gt;0,(CA1*CQ1),)</f>
        <v>0</v>
      </c>
      <c r="CT1" s="29"/>
      <c r="CU1" s="30"/>
      <c r="CV1" s="25">
        <f>IF(BP1&gt;0,(BP1*CT1),)</f>
        <v>0</v>
      </c>
      <c r="CW1" s="26">
        <f>IF(BQ1&gt;0,(BQ1*CU1),)</f>
        <v>0</v>
      </c>
      <c r="CX1" s="29"/>
      <c r="CY1" s="30"/>
      <c r="CZ1" s="25">
        <f>IF(BT1&gt;0,(BT1*CX1),)</f>
        <v>0</v>
      </c>
      <c r="DA1" s="26">
        <f>IF(BU1&gt;0,(BU1*CY1),)</f>
        <v>0</v>
      </c>
      <c r="DB1" s="29"/>
      <c r="DC1" s="30"/>
      <c r="DD1" s="25">
        <f>IF(BX1&gt;0,(BX1*DB1),)</f>
        <v>0</v>
      </c>
      <c r="DE1" s="26">
        <f>IF(BY1&gt;0,(BY1*DC1),)</f>
        <v>0</v>
      </c>
      <c r="DF1" s="25">
        <f>IF((CV1+CZ1+DD1)&gt;0,((CV1+CZ1+DD1)/BZ1),)</f>
        <v>0</v>
      </c>
      <c r="DG1" s="26">
        <f>IF((CW1+DA1+DE1)&gt;0,((CW1+DA1+DE1)/CA1),)</f>
        <v>0</v>
      </c>
      <c r="DH1" s="25">
        <f>IF(CB1&gt;0,(BZ1*DF1),)</f>
        <v>0</v>
      </c>
      <c r="DI1" s="26">
        <f>IF(CC1&gt;0,(CA1*DG1),)</f>
        <v>0</v>
      </c>
      <c r="DJ1" s="25">
        <f>AD1+BZ1</f>
        <v>0</v>
      </c>
      <c r="DK1" s="26">
        <f>AE1+CA1</f>
        <v>0</v>
      </c>
      <c r="DL1" s="25">
        <f>AF1+CB1</f>
        <v>0</v>
      </c>
      <c r="DM1" s="26">
        <f>AG1+CC1</f>
        <v>0</v>
      </c>
      <c r="DN1" s="36">
        <f>IF(DJ1&gt;0,((AD1*AT1)+(BZ1*CP1))/DJ1,)</f>
        <v>0</v>
      </c>
      <c r="DO1" s="37">
        <f>IF(DK1&gt;0,((AE1*AU1)+(CA1*CQ1))/DK1,)</f>
        <v>0</v>
      </c>
      <c r="DP1" s="25">
        <f>IF(DJ1&gt;0,(DJ1*DN1),)</f>
        <v>0</v>
      </c>
      <c r="DQ1" s="26">
        <f>IF(DK1&gt;0,(DK1*DO1),)</f>
        <v>0</v>
      </c>
      <c r="DR1" s="25">
        <f>IF(DL1&gt;0,((AF1*BJ1)+(CB1*DF1))/DL1,)</f>
        <v>0</v>
      </c>
      <c r="DS1" s="26">
        <f>IF(DM1&gt;0,((AG1*BK1)+(CC1*DG1))/DM1,)</f>
        <v>0</v>
      </c>
      <c r="DT1" s="25">
        <f>IF(DL1&gt;0,(DL1*DR1),)</f>
        <v>0</v>
      </c>
      <c r="DU1" s="26">
        <f>IF(DM1&gt;0,(DM1*DS1),)</f>
        <v>0</v>
      </c>
      <c r="DV1" s="29"/>
      <c r="DW1" s="41"/>
      <c r="DX1" s="25">
        <f>IF(FB1&gt;0,DV1,)</f>
        <v>0</v>
      </c>
      <c r="DY1" s="26">
        <f>IF(FC1&gt;0,DW1,)</f>
        <v>0</v>
      </c>
      <c r="DZ1" s="29"/>
      <c r="EA1" s="41"/>
      <c r="EB1" s="25">
        <f>IF(FF1&gt;0,DZ1,)</f>
        <v>0</v>
      </c>
      <c r="EC1" s="26">
        <f>IF(FG1&gt;0,EA1,)</f>
        <v>0</v>
      </c>
      <c r="ED1" s="29"/>
      <c r="EE1" s="41"/>
      <c r="EF1" s="25">
        <f>IF(FJ1&gt;0,ED1,)</f>
        <v>0</v>
      </c>
      <c r="EG1" s="26">
        <f>IF(FK1&gt;0,EE1,)</f>
        <v>0</v>
      </c>
      <c r="EH1" s="32">
        <f>DV1+DZ1+ED1</f>
        <v>0</v>
      </c>
      <c r="EI1" s="26">
        <f>DW1+EA1+EE1</f>
        <v>0</v>
      </c>
      <c r="EJ1" s="32">
        <f>IF(FN1&gt;0,EH1,)</f>
        <v>0</v>
      </c>
      <c r="EK1" s="26">
        <f>IF(FO1&gt;0,EI1,)</f>
        <v>0</v>
      </c>
      <c r="EL1" s="29"/>
      <c r="EM1" s="41"/>
      <c r="EN1" s="25">
        <f>IF(DV1&gt;0,(DV1*EL1),)</f>
        <v>0</v>
      </c>
      <c r="EO1" s="26">
        <f>IF(DW1&gt;0,(DW1*EM1),)</f>
        <v>0</v>
      </c>
      <c r="EP1" s="29"/>
      <c r="EQ1" s="41"/>
      <c r="ER1" s="25">
        <f>IF(DZ1&gt;0,(DZ1*EP1),)</f>
        <v>0</v>
      </c>
      <c r="ES1" s="26">
        <f>IF(EA1&gt;0,(EA1*EQ1),)</f>
        <v>0</v>
      </c>
      <c r="ET1" s="29"/>
      <c r="EU1" s="41"/>
      <c r="EV1" s="25">
        <f>IF(ED1&gt;0,(ED1*ET1),)</f>
        <v>0</v>
      </c>
      <c r="EW1" s="26">
        <f>IF(EE1&gt;0,(EE1*EU1),)</f>
        <v>0</v>
      </c>
      <c r="EX1" s="36">
        <f>IF(EH1&gt;0,((EN1+ER1+EV1)/EH1),)</f>
        <v>0</v>
      </c>
      <c r="EY1" s="37">
        <f>IF(EI1&gt;0,((EO1+ES1+EW1)/EI1),)</f>
        <v>0</v>
      </c>
      <c r="EZ1" s="25">
        <f>IF(EH1&gt;0,(EH1*EX1),)</f>
        <v>0</v>
      </c>
      <c r="FA1" s="26">
        <f>IF(EI1&gt;0,(EI1*EY1),)</f>
        <v>0</v>
      </c>
      <c r="FB1" s="42"/>
      <c r="FC1" s="30"/>
      <c r="FD1" s="25">
        <f>IF(DX1&gt;0,(DX1*FB1),)</f>
        <v>0</v>
      </c>
      <c r="FE1" s="26">
        <f>IF(DY1&gt;0,(DY1*FC1),)</f>
        <v>0</v>
      </c>
      <c r="FF1" s="42"/>
      <c r="FG1" s="30"/>
      <c r="FH1" s="25">
        <f>IF(EB1&gt;0,(EB1*FF1),)</f>
        <v>0</v>
      </c>
      <c r="FI1" s="26">
        <f>IF(EC1&gt;0,(EC1*FG1),)</f>
        <v>0</v>
      </c>
      <c r="FJ1" s="29"/>
      <c r="FK1" s="30"/>
      <c r="FL1" s="25">
        <f>IF(EF1&gt;0,(EF1*FJ1),)</f>
        <v>0</v>
      </c>
      <c r="FM1" s="26">
        <f>IF(EG1&gt;0,(EG1*FK1),)</f>
        <v>0</v>
      </c>
      <c r="FN1" s="25">
        <f>IF((FD1+FH1+FL1)&gt;0,((FD1+FH1+FL1)/EH1),)</f>
        <v>0</v>
      </c>
      <c r="FO1" s="26">
        <f>IF((FE1+FI1+FM1)&gt;0,((FE1+FI1+FM1)/EI1),)</f>
        <v>0</v>
      </c>
      <c r="FP1" s="25">
        <f>IF(EH1&gt;0,(EH1*FN1),)</f>
        <v>0</v>
      </c>
      <c r="FQ1" s="26">
        <f>IF(EI1&gt;0,(EI1*FO1),)</f>
        <v>0</v>
      </c>
      <c r="FR1" s="29"/>
      <c r="FS1" s="41"/>
      <c r="FT1" s="25">
        <f>IF(FZ1&gt;0,FR1,)</f>
        <v>0</v>
      </c>
      <c r="FU1" s="26">
        <f>IF(GA1&gt;0,FS1,)</f>
        <v>0</v>
      </c>
      <c r="FV1" s="43"/>
      <c r="FW1" s="44"/>
      <c r="FX1" s="25">
        <f>IF(FR1&gt;0,(FR1*FV1),)</f>
        <v>0</v>
      </c>
      <c r="FY1" s="26">
        <f>IF(FS1&gt;0,(FS1*FW1),)</f>
        <v>0</v>
      </c>
      <c r="FZ1" s="43"/>
      <c r="GA1" s="44"/>
      <c r="GB1" s="25">
        <f>IF(FZ1&gt;0,(FR1*FZ1),)</f>
        <v>0</v>
      </c>
      <c r="GC1" s="26">
        <f>IF(GA1&gt;0,(FS1*GA1),)</f>
        <v>0</v>
      </c>
      <c r="GD1" s="45">
        <f>(R1+BN1+DV1)</f>
        <v>0</v>
      </c>
      <c r="GE1" s="26">
        <f>(S1+BO1+DW1)</f>
        <v>0</v>
      </c>
      <c r="GF1" s="25">
        <f>(T1+BP1+DX1)</f>
        <v>0</v>
      </c>
      <c r="GG1" s="26">
        <f>(U1+BQ1+DY1)</f>
        <v>0</v>
      </c>
      <c r="GH1" s="25" t="str">
        <f>IF(GD1&gt;0,(AJ1+CF1+EN1),"")</f>
        <v/>
      </c>
      <c r="GI1" s="26" t="str">
        <f>IF(GE1&gt;0,(AK1+CG1+EO1),"")</f>
        <v/>
      </c>
      <c r="GJ1" s="25" t="str">
        <f>IF(GF1&gt;0,(AZ1+CV1+FD1),"")</f>
        <v/>
      </c>
      <c r="GK1" s="26" t="str">
        <f>IF(GG1&gt;0,(BA1+CW1+FE1),"")</f>
        <v/>
      </c>
      <c r="GL1" s="45">
        <f>(V1+BR1+DZ1)</f>
        <v>0</v>
      </c>
      <c r="GM1" s="26">
        <f>(W1+BS1+EA1)</f>
        <v>0</v>
      </c>
      <c r="GN1" s="25">
        <f>(X1+BT1+EB1)</f>
        <v>0</v>
      </c>
      <c r="GO1" s="26">
        <f>(Y1+BU1+EC1)</f>
        <v>0</v>
      </c>
      <c r="GP1" s="25">
        <f>IF(GL1&gt;0,AN1+CJ1+ER1,)</f>
        <v>0</v>
      </c>
      <c r="GQ1" s="26">
        <f>IF(GM1&gt;0,AO1+CK1+ES1,)</f>
        <v>0</v>
      </c>
      <c r="GR1" s="25">
        <f>IF(GN1&gt;0,BD1+CZ1+FH1,)</f>
        <v>0</v>
      </c>
      <c r="GS1" s="26">
        <f>IF(GO1&gt;0,BE1+DA1+FI1,)</f>
        <v>0</v>
      </c>
      <c r="GT1" s="45">
        <f>+GL1+GD1</f>
        <v>0</v>
      </c>
      <c r="GU1" s="26">
        <f>+GM1+GE1</f>
        <v>0</v>
      </c>
      <c r="GV1" s="25">
        <f>+GN1+GF1</f>
        <v>0</v>
      </c>
      <c r="GW1" s="26">
        <f>+GO1+GG1</f>
        <v>0</v>
      </c>
      <c r="GX1" s="25" t="str">
        <f>IF(GT1&gt;0,(GH1+GP1),"")</f>
        <v/>
      </c>
      <c r="GY1" s="26" t="str">
        <f>IF(GU1&gt;0,(GI1+GQ1),"")</f>
        <v/>
      </c>
      <c r="GZ1" s="25" t="str">
        <f>IF(GV1&gt;0,(GJ1+GR1),"")</f>
        <v/>
      </c>
      <c r="HA1" s="26" t="str">
        <f>IF(GW1&gt;0,(GK1+GS1),"")</f>
        <v/>
      </c>
      <c r="HB1" s="45">
        <f>(Z1+BV1+ED1)</f>
        <v>0</v>
      </c>
      <c r="HC1" s="26">
        <f>(AA1+BW1+EE1)</f>
        <v>0</v>
      </c>
      <c r="HD1" s="25">
        <f>(AB1+BX1+EF1)</f>
        <v>0</v>
      </c>
      <c r="HE1" s="26">
        <f>(AC1+BY1+EG1)</f>
        <v>0</v>
      </c>
      <c r="HF1" s="25" t="str">
        <f>IF(HB1&gt;0,(AR1+CN1+EV1),"")</f>
        <v/>
      </c>
      <c r="HG1" s="26" t="str">
        <f>IF(HC1&gt;0,(AS1+CO1+EW1),"")</f>
        <v/>
      </c>
      <c r="HH1" s="25" t="str">
        <f>IF(HD1&gt;0,(BH1+DD1+FL1),"")</f>
        <v/>
      </c>
      <c r="HI1" s="26" t="str">
        <f>IF(HE1&gt;0,(BI1+DE1+FM1),"")</f>
        <v/>
      </c>
      <c r="HJ1" s="45" t="str">
        <f>IF((DJ1+EH1+FR1)&gt;0,(DP1+EZ1+FX1),"")</f>
        <v/>
      </c>
      <c r="HK1" s="26" t="str">
        <f>IF((DK1+EI1+FS1)&gt;0,(DQ1+FA1+FY1),"")</f>
        <v/>
      </c>
      <c r="HL1" s="25" t="str">
        <f>IF((DL1+EJ1+FT1)&gt;0,(DT1+FP1+GB1),"")</f>
        <v/>
      </c>
      <c r="HM1" s="25" t="str">
        <f>IF((DM1+EK1+FU1)&gt;0,(DU1+FQ1+GC1),"")</f>
        <v/>
      </c>
    </row>
    <row r="2" spans="1:221" s="62" customFormat="1" ht="21" customHeight="1" thickBot="1">
      <c r="A2" s="20" t="s">
        <v>0</v>
      </c>
      <c r="B2" s="20"/>
      <c r="C2" s="20"/>
      <c r="D2" s="20"/>
      <c r="E2" s="20"/>
      <c r="F2" s="374" t="s">
        <v>1</v>
      </c>
      <c r="G2" s="375"/>
      <c r="H2" s="376"/>
      <c r="I2" s="377"/>
      <c r="J2" s="378"/>
      <c r="K2" s="378"/>
      <c r="L2" s="379"/>
      <c r="M2" s="380"/>
      <c r="N2" s="379"/>
      <c r="O2" s="378"/>
      <c r="P2" s="379"/>
      <c r="Q2" s="379"/>
      <c r="R2" s="374" t="s">
        <v>2</v>
      </c>
      <c r="S2" s="380"/>
      <c r="T2" s="379"/>
      <c r="U2" s="379"/>
      <c r="V2" s="379"/>
      <c r="W2" s="380"/>
      <c r="X2" s="379"/>
      <c r="Y2" s="379"/>
      <c r="Z2" s="379"/>
      <c r="AA2" s="380"/>
      <c r="AB2" s="379"/>
      <c r="AC2" s="379"/>
      <c r="AD2" s="379"/>
      <c r="AE2" s="379"/>
      <c r="AF2" s="379"/>
      <c r="AG2" s="379"/>
      <c r="AH2" s="376"/>
      <c r="AI2" s="381"/>
      <c r="AJ2" s="376"/>
      <c r="AK2" s="376"/>
      <c r="AL2" s="376"/>
      <c r="AM2" s="381"/>
      <c r="AN2" s="376"/>
      <c r="AO2" s="376"/>
      <c r="AP2" s="376"/>
      <c r="AQ2" s="381"/>
      <c r="AR2" s="376"/>
      <c r="AS2" s="376"/>
      <c r="AT2" s="376"/>
      <c r="AU2" s="376"/>
      <c r="AV2" s="376"/>
      <c r="AW2" s="376"/>
      <c r="AX2" s="376"/>
      <c r="AY2" s="377"/>
      <c r="AZ2" s="376"/>
      <c r="BA2" s="376"/>
      <c r="BB2" s="376"/>
      <c r="BC2" s="377"/>
      <c r="BD2" s="376"/>
      <c r="BE2" s="376"/>
      <c r="BF2" s="376"/>
      <c r="BG2" s="376"/>
      <c r="BH2" s="376"/>
      <c r="BI2" s="376"/>
      <c r="BJ2" s="376"/>
      <c r="BK2" s="376"/>
      <c r="BL2" s="376"/>
      <c r="BM2" s="376"/>
      <c r="BN2" s="374" t="s">
        <v>2</v>
      </c>
      <c r="BO2" s="379"/>
      <c r="BP2" s="379"/>
      <c r="BQ2" s="379"/>
      <c r="BR2" s="379"/>
      <c r="BS2" s="379"/>
      <c r="BT2" s="379"/>
      <c r="BU2" s="379"/>
      <c r="BV2" s="379"/>
      <c r="BW2" s="379"/>
      <c r="BX2" s="379"/>
      <c r="BY2" s="379"/>
      <c r="BZ2" s="379"/>
      <c r="CA2" s="379"/>
      <c r="CB2" s="379"/>
      <c r="CC2" s="379"/>
      <c r="CD2" s="376"/>
      <c r="CE2" s="376"/>
      <c r="CF2" s="376"/>
      <c r="CG2" s="376"/>
      <c r="CH2" s="376"/>
      <c r="CI2" s="376"/>
      <c r="CJ2" s="376"/>
      <c r="CK2" s="376"/>
      <c r="CL2" s="376"/>
      <c r="CM2" s="376"/>
      <c r="CN2" s="376"/>
      <c r="CO2" s="376"/>
      <c r="CP2" s="376"/>
      <c r="CQ2" s="376"/>
      <c r="CR2" s="376"/>
      <c r="CS2" s="376"/>
      <c r="CT2" s="376"/>
      <c r="CU2" s="377"/>
      <c r="CV2" s="376"/>
      <c r="CW2" s="376"/>
      <c r="CX2" s="376"/>
      <c r="CY2" s="377"/>
      <c r="CZ2" s="376"/>
      <c r="DA2" s="376"/>
      <c r="DB2" s="376"/>
      <c r="DC2" s="377"/>
      <c r="DD2" s="376"/>
      <c r="DE2" s="376"/>
      <c r="DF2" s="376"/>
      <c r="DG2" s="376"/>
      <c r="DH2" s="376"/>
      <c r="DI2" s="376"/>
      <c r="DJ2" s="405"/>
      <c r="DK2" s="405"/>
      <c r="DL2" s="405"/>
      <c r="DM2" s="405"/>
      <c r="DN2" s="405"/>
      <c r="DO2" s="405"/>
      <c r="DP2" s="405"/>
      <c r="DQ2" s="405"/>
      <c r="DR2" s="405"/>
      <c r="DS2" s="405"/>
      <c r="DT2" s="405"/>
      <c r="DU2" s="405"/>
      <c r="DV2" s="374" t="s">
        <v>3</v>
      </c>
      <c r="DW2" s="379"/>
      <c r="DX2" s="379"/>
      <c r="DY2" s="379"/>
      <c r="DZ2" s="379"/>
      <c r="EA2" s="379"/>
      <c r="EB2" s="379"/>
      <c r="EC2" s="379"/>
      <c r="ED2" s="379"/>
      <c r="EE2" s="379"/>
      <c r="EF2" s="379"/>
      <c r="EG2" s="379"/>
      <c r="EH2" s="379"/>
      <c r="EI2" s="379"/>
      <c r="EJ2" s="379"/>
      <c r="EK2" s="379"/>
      <c r="EL2" s="376"/>
      <c r="EM2" s="376"/>
      <c r="EN2" s="376"/>
      <c r="EO2" s="376"/>
      <c r="EP2" s="376"/>
      <c r="EQ2" s="376"/>
      <c r="ER2" s="376"/>
      <c r="ES2" s="376"/>
      <c r="ET2" s="376"/>
      <c r="EU2" s="376"/>
      <c r="EV2" s="376"/>
      <c r="EW2" s="376"/>
      <c r="EX2" s="376"/>
      <c r="EY2" s="376"/>
      <c r="EZ2" s="376"/>
      <c r="FA2" s="376"/>
      <c r="FB2" s="377"/>
      <c r="FC2" s="377"/>
      <c r="FD2" s="376"/>
      <c r="FE2" s="376"/>
      <c r="FF2" s="377"/>
      <c r="FG2" s="377"/>
      <c r="FH2" s="376"/>
      <c r="FI2" s="376"/>
      <c r="FJ2" s="376"/>
      <c r="FK2" s="377"/>
      <c r="FL2" s="376"/>
      <c r="FM2" s="376"/>
      <c r="FN2" s="376"/>
      <c r="FO2" s="376"/>
      <c r="FP2" s="376"/>
      <c r="FQ2" s="376"/>
      <c r="FR2" s="374" t="s">
        <v>4</v>
      </c>
      <c r="FS2" s="379"/>
      <c r="FT2" s="379"/>
      <c r="FU2" s="379"/>
      <c r="FV2" s="382"/>
      <c r="FW2" s="382"/>
      <c r="FX2" s="379"/>
      <c r="FY2" s="379"/>
      <c r="FZ2" s="382"/>
      <c r="GA2" s="382"/>
      <c r="GB2" s="379"/>
      <c r="GC2" s="379"/>
      <c r="GD2" s="374" t="s">
        <v>5</v>
      </c>
      <c r="GE2" s="376"/>
      <c r="GF2" s="379"/>
      <c r="GG2" s="379"/>
      <c r="GH2" s="379"/>
      <c r="GI2" s="379"/>
      <c r="GJ2" s="379"/>
      <c r="GK2" s="379"/>
      <c r="GL2" s="374" t="s">
        <v>6</v>
      </c>
      <c r="GM2" s="376"/>
      <c r="GN2" s="379"/>
      <c r="GO2" s="379"/>
      <c r="GP2" s="379"/>
      <c r="GQ2" s="379"/>
      <c r="GR2" s="379"/>
      <c r="GS2" s="379"/>
      <c r="GT2" s="374" t="s">
        <v>7</v>
      </c>
      <c r="GU2" s="376"/>
      <c r="GV2" s="379"/>
      <c r="GW2" s="379"/>
      <c r="GX2" s="379"/>
      <c r="GY2" s="379"/>
      <c r="GZ2" s="379"/>
      <c r="HA2" s="379"/>
      <c r="HB2" s="374" t="s">
        <v>8</v>
      </c>
      <c r="HC2" s="376"/>
      <c r="HD2" s="379"/>
      <c r="HE2" s="379"/>
      <c r="HF2" s="379"/>
      <c r="HG2" s="379"/>
      <c r="HH2" s="379"/>
      <c r="HI2" s="379"/>
      <c r="HJ2" s="374" t="s">
        <v>9</v>
      </c>
      <c r="HK2" s="379"/>
      <c r="HL2" s="379"/>
      <c r="HM2" s="379"/>
    </row>
    <row r="3" spans="1:221" s="62" customFormat="1" ht="14.25" customHeight="1" thickTop="1">
      <c r="A3" s="46" t="s">
        <v>1016</v>
      </c>
      <c r="B3" s="47"/>
      <c r="C3" s="47"/>
      <c r="D3" s="47"/>
      <c r="E3" s="47"/>
      <c r="F3" s="406"/>
      <c r="G3" s="407"/>
      <c r="H3" s="8"/>
      <c r="I3" s="407"/>
      <c r="J3" s="406"/>
      <c r="K3" s="8"/>
      <c r="L3" s="406" t="s">
        <v>10</v>
      </c>
      <c r="M3" s="407"/>
      <c r="N3" s="408" t="s">
        <v>11</v>
      </c>
      <c r="O3" s="10"/>
      <c r="P3" s="408" t="s">
        <v>11</v>
      </c>
      <c r="Q3" s="10"/>
      <c r="R3" s="383" t="s">
        <v>12</v>
      </c>
      <c r="S3" s="384"/>
      <c r="T3" s="385"/>
      <c r="U3" s="385"/>
      <c r="V3" s="385"/>
      <c r="W3" s="384"/>
      <c r="X3" s="385"/>
      <c r="Y3" s="385"/>
      <c r="Z3" s="385"/>
      <c r="AA3" s="384"/>
      <c r="AB3" s="385"/>
      <c r="AC3" s="385"/>
      <c r="AD3" s="386"/>
      <c r="AE3" s="386"/>
      <c r="AF3" s="385"/>
      <c r="AG3" s="385"/>
      <c r="AH3" s="383"/>
      <c r="AI3" s="387"/>
      <c r="AJ3" s="385"/>
      <c r="AK3" s="385"/>
      <c r="AL3" s="385"/>
      <c r="AM3" s="387"/>
      <c r="AN3" s="385"/>
      <c r="AO3" s="385"/>
      <c r="AP3" s="385"/>
      <c r="AQ3" s="387"/>
      <c r="AR3" s="385"/>
      <c r="AS3" s="385"/>
      <c r="AT3" s="385"/>
      <c r="AU3" s="385"/>
      <c r="AV3" s="385"/>
      <c r="AW3" s="385"/>
      <c r="AX3" s="385"/>
      <c r="AY3" s="384"/>
      <c r="AZ3" s="385"/>
      <c r="BA3" s="385"/>
      <c r="BB3" s="385"/>
      <c r="BC3" s="384"/>
      <c r="BD3" s="385"/>
      <c r="BE3" s="385"/>
      <c r="BF3" s="385"/>
      <c r="BG3" s="385"/>
      <c r="BH3" s="385"/>
      <c r="BI3" s="385"/>
      <c r="BJ3" s="385"/>
      <c r="BK3" s="385"/>
      <c r="BL3" s="385"/>
      <c r="BM3" s="385"/>
      <c r="BN3" s="383" t="s">
        <v>13</v>
      </c>
      <c r="BO3" s="385"/>
      <c r="BP3" s="385"/>
      <c r="BQ3" s="385"/>
      <c r="BR3" s="385"/>
      <c r="BS3" s="385"/>
      <c r="BT3" s="385"/>
      <c r="BU3" s="385"/>
      <c r="BV3" s="385"/>
      <c r="BW3" s="385"/>
      <c r="BX3" s="385"/>
      <c r="BY3" s="385"/>
      <c r="BZ3" s="386"/>
      <c r="CA3" s="386"/>
      <c r="CB3" s="385"/>
      <c r="CC3" s="385"/>
      <c r="CD3" s="385"/>
      <c r="CE3" s="385"/>
      <c r="CF3" s="385"/>
      <c r="CG3" s="385"/>
      <c r="CH3" s="385"/>
      <c r="CI3" s="385"/>
      <c r="CJ3" s="385"/>
      <c r="CK3" s="385"/>
      <c r="CL3" s="385"/>
      <c r="CM3" s="385"/>
      <c r="CN3" s="385"/>
      <c r="CO3" s="385"/>
      <c r="CP3" s="385"/>
      <c r="CQ3" s="385"/>
      <c r="CR3" s="385"/>
      <c r="CS3" s="385"/>
      <c r="CT3" s="385"/>
      <c r="CU3" s="384"/>
      <c r="CV3" s="385"/>
      <c r="CW3" s="385"/>
      <c r="CX3" s="385"/>
      <c r="CY3" s="384"/>
      <c r="CZ3" s="385"/>
      <c r="DA3" s="385"/>
      <c r="DB3" s="385"/>
      <c r="DC3" s="384"/>
      <c r="DD3" s="385"/>
      <c r="DE3" s="385"/>
      <c r="DF3" s="385"/>
      <c r="DG3" s="385"/>
      <c r="DH3" s="385"/>
      <c r="DI3" s="385"/>
      <c r="DJ3" s="388" t="s">
        <v>14</v>
      </c>
      <c r="DK3" s="379"/>
      <c r="DL3" s="388"/>
      <c r="DM3" s="379"/>
      <c r="DN3" s="388"/>
      <c r="DO3" s="379"/>
      <c r="DP3" s="388"/>
      <c r="DQ3" s="379"/>
      <c r="DR3" s="388"/>
      <c r="DS3" s="379"/>
      <c r="DT3" s="388"/>
      <c r="DU3" s="379"/>
      <c r="DV3" s="383"/>
      <c r="DW3" s="385"/>
      <c r="DX3" s="385"/>
      <c r="DY3" s="385"/>
      <c r="DZ3" s="385"/>
      <c r="EA3" s="385"/>
      <c r="EB3" s="385"/>
      <c r="EC3" s="385"/>
      <c r="ED3" s="385"/>
      <c r="EE3" s="385"/>
      <c r="EF3" s="385"/>
      <c r="EG3" s="385"/>
      <c r="EH3" s="386"/>
      <c r="EI3" s="386"/>
      <c r="EJ3" s="385"/>
      <c r="EK3" s="385"/>
      <c r="EL3" s="385"/>
      <c r="EM3" s="385"/>
      <c r="EN3" s="385"/>
      <c r="EO3" s="385"/>
      <c r="EP3" s="385"/>
      <c r="EQ3" s="385"/>
      <c r="ER3" s="385"/>
      <c r="ES3" s="385"/>
      <c r="ET3" s="385"/>
      <c r="EU3" s="385"/>
      <c r="EV3" s="385"/>
      <c r="EW3" s="385"/>
      <c r="EX3" s="385"/>
      <c r="EY3" s="385"/>
      <c r="EZ3" s="385"/>
      <c r="FA3" s="385"/>
      <c r="FB3" s="384"/>
      <c r="FC3" s="384"/>
      <c r="FD3" s="385"/>
      <c r="FE3" s="385"/>
      <c r="FF3" s="384"/>
      <c r="FG3" s="384"/>
      <c r="FH3" s="385"/>
      <c r="FI3" s="385"/>
      <c r="FJ3" s="385"/>
      <c r="FK3" s="384"/>
      <c r="FL3" s="385"/>
      <c r="FM3" s="385"/>
      <c r="FN3" s="385"/>
      <c r="FO3" s="385"/>
      <c r="FP3" s="385"/>
      <c r="FQ3" s="385"/>
      <c r="FR3" s="409"/>
      <c r="FS3" s="410"/>
      <c r="FT3" s="409"/>
      <c r="FU3" s="13"/>
      <c r="FV3" s="411"/>
      <c r="FW3" s="412"/>
      <c r="FX3" s="409"/>
      <c r="FY3" s="13"/>
      <c r="FZ3" s="411"/>
      <c r="GA3" s="412"/>
      <c r="GB3" s="409"/>
      <c r="GC3" s="13"/>
      <c r="GD3" s="409"/>
      <c r="GE3" s="13"/>
      <c r="GF3" s="409"/>
      <c r="GG3" s="13"/>
      <c r="GH3" s="409"/>
      <c r="GI3" s="13"/>
      <c r="GJ3" s="409"/>
      <c r="GK3" s="13"/>
      <c r="GL3" s="409"/>
      <c r="GM3" s="13"/>
      <c r="GN3" s="409"/>
      <c r="GO3" s="13"/>
      <c r="GP3" s="409"/>
      <c r="GQ3" s="13"/>
      <c r="GR3" s="409"/>
      <c r="GS3" s="13"/>
      <c r="GT3" s="409"/>
      <c r="GU3" s="13"/>
      <c r="GV3" s="409"/>
      <c r="GW3" s="13"/>
      <c r="GX3" s="409"/>
      <c r="GY3" s="13"/>
      <c r="GZ3" s="409"/>
      <c r="HA3" s="13"/>
      <c r="HB3" s="409"/>
      <c r="HC3" s="13"/>
      <c r="HD3" s="409"/>
      <c r="HE3" s="13"/>
      <c r="HF3" s="409"/>
      <c r="HG3" s="13"/>
      <c r="HH3" s="409"/>
      <c r="HI3" s="13"/>
      <c r="HJ3" s="409"/>
      <c r="HK3" s="13"/>
      <c r="HL3" s="409"/>
      <c r="HM3" s="13"/>
    </row>
    <row r="4" spans="1:221" s="62" customFormat="1" ht="14.25" customHeight="1">
      <c r="A4" s="48" t="s">
        <v>15</v>
      </c>
      <c r="B4" s="49"/>
      <c r="C4" s="49"/>
      <c r="D4" s="49"/>
      <c r="E4" s="49"/>
      <c r="F4" s="7"/>
      <c r="G4" s="12"/>
      <c r="H4" s="50"/>
      <c r="I4" s="12"/>
      <c r="J4" s="7"/>
      <c r="K4" s="50"/>
      <c r="L4" s="7"/>
      <c r="M4" s="12"/>
      <c r="N4" s="11" t="s">
        <v>16</v>
      </c>
      <c r="O4" s="51"/>
      <c r="P4" s="11" t="s">
        <v>16</v>
      </c>
      <c r="Q4" s="51"/>
      <c r="R4" s="413" t="s">
        <v>17</v>
      </c>
      <c r="S4" s="414"/>
      <c r="T4" s="415"/>
      <c r="U4" s="415"/>
      <c r="V4" s="385"/>
      <c r="W4" s="414"/>
      <c r="X4" s="415"/>
      <c r="Y4" s="415"/>
      <c r="Z4" s="385"/>
      <c r="AA4" s="384"/>
      <c r="AB4" s="385"/>
      <c r="AC4" s="415"/>
      <c r="AD4" s="385"/>
      <c r="AE4" s="415"/>
      <c r="AF4" s="415"/>
      <c r="AG4" s="415"/>
      <c r="AH4" s="383" t="s">
        <v>18</v>
      </c>
      <c r="AI4" s="416"/>
      <c r="AJ4" s="415"/>
      <c r="AK4" s="415"/>
      <c r="AL4" s="415"/>
      <c r="AM4" s="416"/>
      <c r="AN4" s="415"/>
      <c r="AO4" s="415"/>
      <c r="AP4" s="415"/>
      <c r="AQ4" s="416"/>
      <c r="AR4" s="415"/>
      <c r="AS4" s="415"/>
      <c r="AT4" s="415"/>
      <c r="AU4" s="415"/>
      <c r="AV4" s="415"/>
      <c r="AW4" s="415"/>
      <c r="AX4" s="383" t="s">
        <v>19</v>
      </c>
      <c r="AY4" s="414"/>
      <c r="AZ4" s="415"/>
      <c r="BA4" s="415"/>
      <c r="BB4" s="415"/>
      <c r="BC4" s="414"/>
      <c r="BD4" s="415"/>
      <c r="BE4" s="415"/>
      <c r="BF4" s="415"/>
      <c r="BG4" s="415"/>
      <c r="BH4" s="415"/>
      <c r="BI4" s="415"/>
      <c r="BJ4" s="415"/>
      <c r="BK4" s="415"/>
      <c r="BL4" s="415"/>
      <c r="BM4" s="415"/>
      <c r="BN4" s="413" t="s">
        <v>20</v>
      </c>
      <c r="BO4" s="415"/>
      <c r="BP4" s="415"/>
      <c r="BQ4" s="415"/>
      <c r="BR4" s="385"/>
      <c r="BS4" s="415"/>
      <c r="BT4" s="415"/>
      <c r="BU4" s="415"/>
      <c r="BV4" s="385"/>
      <c r="BW4" s="385"/>
      <c r="BX4" s="385"/>
      <c r="BY4" s="415"/>
      <c r="BZ4" s="385"/>
      <c r="CA4" s="415"/>
      <c r="CB4" s="415"/>
      <c r="CC4" s="415"/>
      <c r="CD4" s="383" t="s">
        <v>21</v>
      </c>
      <c r="CE4" s="415"/>
      <c r="CF4" s="415"/>
      <c r="CG4" s="415"/>
      <c r="CH4" s="415"/>
      <c r="CI4" s="415"/>
      <c r="CJ4" s="415"/>
      <c r="CK4" s="415"/>
      <c r="CL4" s="415"/>
      <c r="CM4" s="415"/>
      <c r="CN4" s="415"/>
      <c r="CO4" s="415"/>
      <c r="CP4" s="415"/>
      <c r="CQ4" s="415"/>
      <c r="CR4" s="415"/>
      <c r="CS4" s="415"/>
      <c r="CT4" s="383" t="s">
        <v>22</v>
      </c>
      <c r="CU4" s="414"/>
      <c r="CV4" s="415"/>
      <c r="CW4" s="415"/>
      <c r="CX4" s="415"/>
      <c r="CY4" s="414"/>
      <c r="CZ4" s="415"/>
      <c r="DA4" s="415"/>
      <c r="DB4" s="415"/>
      <c r="DC4" s="414"/>
      <c r="DD4" s="415"/>
      <c r="DE4" s="415"/>
      <c r="DF4" s="415"/>
      <c r="DG4" s="415"/>
      <c r="DH4" s="415"/>
      <c r="DI4" s="415"/>
      <c r="DJ4" s="9"/>
      <c r="DK4" s="52"/>
      <c r="DL4" s="9"/>
      <c r="DM4" s="52"/>
      <c r="DN4" s="9"/>
      <c r="DO4" s="52"/>
      <c r="DP4" s="9"/>
      <c r="DQ4" s="52"/>
      <c r="DR4" s="9"/>
      <c r="DS4" s="52"/>
      <c r="DT4" s="9"/>
      <c r="DU4" s="52"/>
      <c r="DV4" s="413" t="s">
        <v>23</v>
      </c>
      <c r="DW4" s="415"/>
      <c r="DX4" s="415"/>
      <c r="DY4" s="415"/>
      <c r="DZ4" s="385"/>
      <c r="EA4" s="415"/>
      <c r="EB4" s="415"/>
      <c r="EC4" s="415"/>
      <c r="ED4" s="385"/>
      <c r="EE4" s="385"/>
      <c r="EF4" s="385"/>
      <c r="EG4" s="415"/>
      <c r="EH4" s="385"/>
      <c r="EI4" s="415"/>
      <c r="EJ4" s="415"/>
      <c r="EK4" s="415"/>
      <c r="EL4" s="383" t="s">
        <v>24</v>
      </c>
      <c r="EM4" s="415"/>
      <c r="EN4" s="415"/>
      <c r="EO4" s="415"/>
      <c r="EP4" s="415"/>
      <c r="EQ4" s="415"/>
      <c r="ER4" s="415"/>
      <c r="ES4" s="415"/>
      <c r="ET4" s="415"/>
      <c r="EU4" s="415"/>
      <c r="EV4" s="415"/>
      <c r="EW4" s="415"/>
      <c r="EX4" s="415"/>
      <c r="EY4" s="415"/>
      <c r="EZ4" s="415"/>
      <c r="FA4" s="415"/>
      <c r="FB4" s="389" t="s">
        <v>25</v>
      </c>
      <c r="FC4" s="414"/>
      <c r="FD4" s="415"/>
      <c r="FE4" s="415"/>
      <c r="FF4" s="414"/>
      <c r="FG4" s="414"/>
      <c r="FH4" s="415"/>
      <c r="FI4" s="415"/>
      <c r="FJ4" s="415"/>
      <c r="FK4" s="414"/>
      <c r="FL4" s="415"/>
      <c r="FM4" s="415"/>
      <c r="FN4" s="415"/>
      <c r="FO4" s="415"/>
      <c r="FP4" s="415"/>
      <c r="FQ4" s="415"/>
      <c r="FR4" s="14"/>
      <c r="FS4" s="15"/>
      <c r="FT4" s="14"/>
      <c r="FV4" s="16"/>
      <c r="FW4" s="17"/>
      <c r="FX4" s="14"/>
      <c r="FZ4" s="16"/>
      <c r="GA4" s="17"/>
      <c r="GB4" s="14"/>
      <c r="GD4" s="14"/>
      <c r="GF4" s="14"/>
      <c r="GH4" s="14"/>
      <c r="GJ4" s="14"/>
      <c r="GL4" s="14"/>
      <c r="GN4" s="14"/>
      <c r="GP4" s="14"/>
      <c r="GR4" s="14"/>
      <c r="GT4" s="14"/>
      <c r="GV4" s="14"/>
      <c r="GX4" s="14"/>
      <c r="GZ4" s="14"/>
      <c r="HB4" s="14"/>
      <c r="HD4" s="14"/>
      <c r="HF4" s="14"/>
      <c r="HH4" s="14"/>
      <c r="HJ4" s="14"/>
      <c r="HL4" s="14"/>
    </row>
    <row r="5" spans="1:221" s="62" customFormat="1" ht="92.25" customHeight="1">
      <c r="A5" s="417"/>
      <c r="B5" s="418"/>
      <c r="C5" s="419"/>
      <c r="D5" s="420"/>
      <c r="E5" s="421"/>
      <c r="F5" s="422" t="s">
        <v>26</v>
      </c>
      <c r="G5" s="423"/>
      <c r="H5" s="422" t="s">
        <v>27</v>
      </c>
      <c r="I5" s="423"/>
      <c r="J5" s="424" t="s">
        <v>28</v>
      </c>
      <c r="K5" s="424"/>
      <c r="L5" s="422" t="s">
        <v>29</v>
      </c>
      <c r="M5" s="423"/>
      <c r="N5" s="424" t="s">
        <v>30</v>
      </c>
      <c r="O5" s="424"/>
      <c r="P5" s="424" t="s">
        <v>31</v>
      </c>
      <c r="Q5" s="424"/>
      <c r="R5" s="425" t="s">
        <v>32</v>
      </c>
      <c r="S5" s="426"/>
      <c r="T5" s="390" t="s">
        <v>33</v>
      </c>
      <c r="U5" s="427"/>
      <c r="V5" s="391" t="s">
        <v>34</v>
      </c>
      <c r="W5" s="426"/>
      <c r="X5" s="390" t="s">
        <v>35</v>
      </c>
      <c r="Y5" s="427"/>
      <c r="Z5" s="391" t="s">
        <v>36</v>
      </c>
      <c r="AA5" s="426"/>
      <c r="AB5" s="390" t="s">
        <v>37</v>
      </c>
      <c r="AC5" s="427"/>
      <c r="AD5" s="391" t="s">
        <v>38</v>
      </c>
      <c r="AE5" s="427"/>
      <c r="AF5" s="425" t="s">
        <v>39</v>
      </c>
      <c r="AG5" s="427"/>
      <c r="AH5" s="425" t="s">
        <v>40</v>
      </c>
      <c r="AI5" s="428"/>
      <c r="AJ5" s="390" t="s">
        <v>41</v>
      </c>
      <c r="AK5" s="427"/>
      <c r="AL5" s="391" t="s">
        <v>42</v>
      </c>
      <c r="AM5" s="428"/>
      <c r="AN5" s="390" t="s">
        <v>43</v>
      </c>
      <c r="AO5" s="427"/>
      <c r="AP5" s="391" t="s">
        <v>44</v>
      </c>
      <c r="AQ5" s="428"/>
      <c r="AR5" s="390" t="s">
        <v>45</v>
      </c>
      <c r="AS5" s="427"/>
      <c r="AT5" s="391" t="s">
        <v>46</v>
      </c>
      <c r="AU5" s="427"/>
      <c r="AV5" s="425" t="s">
        <v>47</v>
      </c>
      <c r="AW5" s="427"/>
      <c r="AX5" s="425" t="s">
        <v>48</v>
      </c>
      <c r="AY5" s="426"/>
      <c r="AZ5" s="390" t="s">
        <v>49</v>
      </c>
      <c r="BA5" s="427"/>
      <c r="BB5" s="391" t="s">
        <v>50</v>
      </c>
      <c r="BC5" s="426"/>
      <c r="BD5" s="390" t="s">
        <v>51</v>
      </c>
      <c r="BE5" s="427"/>
      <c r="BF5" s="391" t="s">
        <v>52</v>
      </c>
      <c r="BG5" s="427"/>
      <c r="BH5" s="390" t="s">
        <v>53</v>
      </c>
      <c r="BI5" s="427"/>
      <c r="BJ5" s="391" t="s">
        <v>54</v>
      </c>
      <c r="BK5" s="427"/>
      <c r="BL5" s="425" t="s">
        <v>55</v>
      </c>
      <c r="BM5" s="427"/>
      <c r="BN5" s="425" t="s">
        <v>56</v>
      </c>
      <c r="BO5" s="427"/>
      <c r="BP5" s="390" t="s">
        <v>57</v>
      </c>
      <c r="BQ5" s="427"/>
      <c r="BR5" s="391" t="s">
        <v>58</v>
      </c>
      <c r="BS5" s="427"/>
      <c r="BT5" s="390" t="s">
        <v>59</v>
      </c>
      <c r="BU5" s="427"/>
      <c r="BV5" s="391" t="s">
        <v>60</v>
      </c>
      <c r="BW5" s="427"/>
      <c r="BX5" s="390" t="s">
        <v>61</v>
      </c>
      <c r="BY5" s="427"/>
      <c r="BZ5" s="391" t="s">
        <v>62</v>
      </c>
      <c r="CA5" s="427"/>
      <c r="CB5" s="425" t="s">
        <v>63</v>
      </c>
      <c r="CC5" s="427"/>
      <c r="CD5" s="425" t="s">
        <v>64</v>
      </c>
      <c r="CE5" s="427"/>
      <c r="CF5" s="390" t="s">
        <v>65</v>
      </c>
      <c r="CG5" s="427"/>
      <c r="CH5" s="391" t="s">
        <v>66</v>
      </c>
      <c r="CI5" s="427"/>
      <c r="CJ5" s="390" t="s">
        <v>67</v>
      </c>
      <c r="CK5" s="427"/>
      <c r="CL5" s="391" t="s">
        <v>68</v>
      </c>
      <c r="CM5" s="427"/>
      <c r="CN5" s="390" t="s">
        <v>69</v>
      </c>
      <c r="CO5" s="427"/>
      <c r="CP5" s="391" t="s">
        <v>70</v>
      </c>
      <c r="CQ5" s="427"/>
      <c r="CR5" s="425" t="s">
        <v>71</v>
      </c>
      <c r="CS5" s="427"/>
      <c r="CT5" s="425" t="s">
        <v>72</v>
      </c>
      <c r="CU5" s="426"/>
      <c r="CV5" s="390" t="s">
        <v>73</v>
      </c>
      <c r="CW5" s="427"/>
      <c r="CX5" s="391" t="s">
        <v>74</v>
      </c>
      <c r="CY5" s="426"/>
      <c r="CZ5" s="390" t="s">
        <v>75</v>
      </c>
      <c r="DA5" s="427"/>
      <c r="DB5" s="391" t="s">
        <v>76</v>
      </c>
      <c r="DC5" s="426"/>
      <c r="DD5" s="390" t="s">
        <v>77</v>
      </c>
      <c r="DE5" s="427"/>
      <c r="DF5" s="391" t="s">
        <v>78</v>
      </c>
      <c r="DG5" s="427"/>
      <c r="DH5" s="425" t="s">
        <v>79</v>
      </c>
      <c r="DI5" s="427"/>
      <c r="DJ5" s="425" t="s">
        <v>80</v>
      </c>
      <c r="DK5" s="427"/>
      <c r="DL5" s="425" t="s">
        <v>81</v>
      </c>
      <c r="DM5" s="427"/>
      <c r="DN5" s="425" t="s">
        <v>82</v>
      </c>
      <c r="DO5" s="427"/>
      <c r="DP5" s="425" t="s">
        <v>83</v>
      </c>
      <c r="DQ5" s="427"/>
      <c r="DR5" s="425" t="s">
        <v>84</v>
      </c>
      <c r="DS5" s="427"/>
      <c r="DT5" s="425" t="s">
        <v>85</v>
      </c>
      <c r="DU5" s="427"/>
      <c r="DV5" s="425" t="s">
        <v>86</v>
      </c>
      <c r="DW5" s="427"/>
      <c r="DX5" s="390" t="s">
        <v>87</v>
      </c>
      <c r="DY5" s="427"/>
      <c r="DZ5" s="391" t="s">
        <v>88</v>
      </c>
      <c r="EA5" s="427"/>
      <c r="EB5" s="390" t="s">
        <v>89</v>
      </c>
      <c r="EC5" s="427"/>
      <c r="ED5" s="391" t="s">
        <v>90</v>
      </c>
      <c r="EE5" s="427"/>
      <c r="EF5" s="390" t="s">
        <v>91</v>
      </c>
      <c r="EG5" s="427"/>
      <c r="EH5" s="391" t="s">
        <v>92</v>
      </c>
      <c r="EI5" s="427"/>
      <c r="EJ5" s="425" t="s">
        <v>93</v>
      </c>
      <c r="EK5" s="427"/>
      <c r="EL5" s="425" t="s">
        <v>94</v>
      </c>
      <c r="EM5" s="427"/>
      <c r="EN5" s="390" t="s">
        <v>95</v>
      </c>
      <c r="EO5" s="427"/>
      <c r="EP5" s="391" t="s">
        <v>96</v>
      </c>
      <c r="EQ5" s="427"/>
      <c r="ER5" s="390" t="s">
        <v>97</v>
      </c>
      <c r="ES5" s="427"/>
      <c r="ET5" s="391" t="s">
        <v>98</v>
      </c>
      <c r="EU5" s="427"/>
      <c r="EV5" s="390" t="s">
        <v>99</v>
      </c>
      <c r="EW5" s="427"/>
      <c r="EX5" s="391" t="s">
        <v>100</v>
      </c>
      <c r="EY5" s="427"/>
      <c r="EZ5" s="425" t="s">
        <v>101</v>
      </c>
      <c r="FA5" s="427"/>
      <c r="FB5" s="429" t="s">
        <v>102</v>
      </c>
      <c r="FC5" s="426"/>
      <c r="FD5" s="390" t="s">
        <v>103</v>
      </c>
      <c r="FE5" s="427"/>
      <c r="FF5" s="392" t="s">
        <v>104</v>
      </c>
      <c r="FG5" s="426"/>
      <c r="FH5" s="390" t="s">
        <v>105</v>
      </c>
      <c r="FI5" s="427"/>
      <c r="FJ5" s="391" t="s">
        <v>106</v>
      </c>
      <c r="FK5" s="426"/>
      <c r="FL5" s="390" t="s">
        <v>107</v>
      </c>
      <c r="FM5" s="427"/>
      <c r="FN5" s="391" t="s">
        <v>108</v>
      </c>
      <c r="FO5" s="427"/>
      <c r="FP5" s="425" t="s">
        <v>109</v>
      </c>
      <c r="FQ5" s="427"/>
      <c r="FR5" s="425" t="s">
        <v>110</v>
      </c>
      <c r="FS5" s="430"/>
      <c r="FT5" s="422" t="s">
        <v>111</v>
      </c>
      <c r="FU5" s="427"/>
      <c r="FV5" s="431" t="s">
        <v>112</v>
      </c>
      <c r="FW5" s="428"/>
      <c r="FX5" s="422" t="s">
        <v>113</v>
      </c>
      <c r="FY5" s="427"/>
      <c r="FZ5" s="431" t="s">
        <v>114</v>
      </c>
      <c r="GA5" s="428"/>
      <c r="GB5" s="422" t="s">
        <v>115</v>
      </c>
      <c r="GC5" s="427"/>
      <c r="GD5" s="422" t="s">
        <v>116</v>
      </c>
      <c r="GE5" s="427"/>
      <c r="GF5" s="422" t="s">
        <v>117</v>
      </c>
      <c r="GG5" s="427"/>
      <c r="GH5" s="422" t="s">
        <v>118</v>
      </c>
      <c r="GI5" s="427"/>
      <c r="GJ5" s="422" t="s">
        <v>119</v>
      </c>
      <c r="GK5" s="427"/>
      <c r="GL5" s="422" t="s">
        <v>120</v>
      </c>
      <c r="GM5" s="427"/>
      <c r="GN5" s="422" t="s">
        <v>121</v>
      </c>
      <c r="GO5" s="427"/>
      <c r="GP5" s="422" t="s">
        <v>122</v>
      </c>
      <c r="GQ5" s="427"/>
      <c r="GR5" s="422" t="s">
        <v>123</v>
      </c>
      <c r="GS5" s="427"/>
      <c r="GT5" s="422" t="s">
        <v>124</v>
      </c>
      <c r="GU5" s="427"/>
      <c r="GV5" s="422" t="s">
        <v>125</v>
      </c>
      <c r="GW5" s="427"/>
      <c r="GX5" s="422" t="s">
        <v>126</v>
      </c>
      <c r="GY5" s="427"/>
      <c r="GZ5" s="422" t="s">
        <v>127</v>
      </c>
      <c r="HA5" s="427"/>
      <c r="HB5" s="422" t="s">
        <v>128</v>
      </c>
      <c r="HC5" s="427"/>
      <c r="HD5" s="422" t="s">
        <v>129</v>
      </c>
      <c r="HE5" s="427"/>
      <c r="HF5" s="422" t="s">
        <v>130</v>
      </c>
      <c r="HG5" s="427"/>
      <c r="HH5" s="422" t="s">
        <v>131</v>
      </c>
      <c r="HI5" s="427"/>
      <c r="HJ5" s="422" t="s">
        <v>132</v>
      </c>
      <c r="HK5" s="427"/>
      <c r="HL5" s="422" t="s">
        <v>133</v>
      </c>
      <c r="HM5" s="427"/>
    </row>
    <row r="6" spans="1:221" s="62" customFormat="1" ht="13.5" customHeight="1" thickBot="1">
      <c r="A6" s="53" t="s">
        <v>134</v>
      </c>
      <c r="B6" s="54" t="s">
        <v>135</v>
      </c>
      <c r="C6" s="54" t="s">
        <v>136</v>
      </c>
      <c r="D6" s="53" t="s">
        <v>137</v>
      </c>
      <c r="E6" s="635" t="s">
        <v>138</v>
      </c>
      <c r="F6" s="636" t="s">
        <v>1204</v>
      </c>
      <c r="G6" s="637" t="s">
        <v>1301</v>
      </c>
      <c r="H6" s="636" t="s">
        <v>1204</v>
      </c>
      <c r="I6" s="637" t="s">
        <v>1301</v>
      </c>
      <c r="J6" s="638" t="s">
        <v>1204</v>
      </c>
      <c r="K6" s="639" t="s">
        <v>1301</v>
      </c>
      <c r="L6" s="636" t="s">
        <v>1204</v>
      </c>
      <c r="M6" s="637" t="s">
        <v>1301</v>
      </c>
      <c r="N6" s="638" t="s">
        <v>1204</v>
      </c>
      <c r="O6" s="639" t="s">
        <v>1301</v>
      </c>
      <c r="P6" s="638" t="s">
        <v>1204</v>
      </c>
      <c r="Q6" s="639" t="s">
        <v>1301</v>
      </c>
      <c r="R6" s="636" t="s">
        <v>1204</v>
      </c>
      <c r="S6" s="637" t="s">
        <v>1301</v>
      </c>
      <c r="T6" s="638" t="s">
        <v>1204</v>
      </c>
      <c r="U6" s="639" t="s">
        <v>1301</v>
      </c>
      <c r="V6" s="636" t="s">
        <v>1204</v>
      </c>
      <c r="W6" s="637" t="s">
        <v>1301</v>
      </c>
      <c r="X6" s="638" t="s">
        <v>1204</v>
      </c>
      <c r="Y6" s="639" t="s">
        <v>1301</v>
      </c>
      <c r="Z6" s="636" t="s">
        <v>1204</v>
      </c>
      <c r="AA6" s="637" t="s">
        <v>1301</v>
      </c>
      <c r="AB6" s="638" t="s">
        <v>1204</v>
      </c>
      <c r="AC6" s="639" t="s">
        <v>1301</v>
      </c>
      <c r="AD6" s="638" t="s">
        <v>1204</v>
      </c>
      <c r="AE6" s="639" t="s">
        <v>1301</v>
      </c>
      <c r="AF6" s="638" t="s">
        <v>1204</v>
      </c>
      <c r="AG6" s="639" t="s">
        <v>1301</v>
      </c>
      <c r="AH6" s="636" t="s">
        <v>1204</v>
      </c>
      <c r="AI6" s="637" t="s">
        <v>1301</v>
      </c>
      <c r="AJ6" s="638" t="s">
        <v>1204</v>
      </c>
      <c r="AK6" s="639" t="s">
        <v>1301</v>
      </c>
      <c r="AL6" s="636" t="s">
        <v>1204</v>
      </c>
      <c r="AM6" s="637" t="s">
        <v>1301</v>
      </c>
      <c r="AN6" s="638" t="s">
        <v>1204</v>
      </c>
      <c r="AO6" s="639" t="s">
        <v>1301</v>
      </c>
      <c r="AP6" s="636" t="s">
        <v>1204</v>
      </c>
      <c r="AQ6" s="637" t="s">
        <v>1301</v>
      </c>
      <c r="AR6" s="638" t="s">
        <v>1204</v>
      </c>
      <c r="AS6" s="639" t="s">
        <v>1301</v>
      </c>
      <c r="AT6" s="638" t="s">
        <v>1204</v>
      </c>
      <c r="AU6" s="639" t="s">
        <v>1301</v>
      </c>
      <c r="AV6" s="638" t="s">
        <v>1204</v>
      </c>
      <c r="AW6" s="639" t="s">
        <v>1301</v>
      </c>
      <c r="AX6" s="636" t="s">
        <v>1204</v>
      </c>
      <c r="AY6" s="637" t="s">
        <v>1301</v>
      </c>
      <c r="AZ6" s="638" t="s">
        <v>1204</v>
      </c>
      <c r="BA6" s="639" t="s">
        <v>1301</v>
      </c>
      <c r="BB6" s="636" t="s">
        <v>1204</v>
      </c>
      <c r="BC6" s="637" t="s">
        <v>1301</v>
      </c>
      <c r="BD6" s="638" t="s">
        <v>1204</v>
      </c>
      <c r="BE6" s="639" t="s">
        <v>1301</v>
      </c>
      <c r="BF6" s="636" t="s">
        <v>1204</v>
      </c>
      <c r="BG6" s="637" t="s">
        <v>1301</v>
      </c>
      <c r="BH6" s="638" t="s">
        <v>1204</v>
      </c>
      <c r="BI6" s="639" t="s">
        <v>1301</v>
      </c>
      <c r="BJ6" s="638" t="s">
        <v>1204</v>
      </c>
      <c r="BK6" s="639" t="s">
        <v>1301</v>
      </c>
      <c r="BL6" s="638" t="s">
        <v>1204</v>
      </c>
      <c r="BM6" s="639" t="s">
        <v>1301</v>
      </c>
      <c r="BN6" s="636" t="s">
        <v>1204</v>
      </c>
      <c r="BO6" s="637" t="s">
        <v>1301</v>
      </c>
      <c r="BP6" s="638" t="s">
        <v>1204</v>
      </c>
      <c r="BQ6" s="639" t="s">
        <v>1301</v>
      </c>
      <c r="BR6" s="636" t="s">
        <v>1204</v>
      </c>
      <c r="BS6" s="637" t="s">
        <v>1301</v>
      </c>
      <c r="BT6" s="638" t="s">
        <v>1204</v>
      </c>
      <c r="BU6" s="639" t="s">
        <v>1301</v>
      </c>
      <c r="BV6" s="636" t="s">
        <v>1204</v>
      </c>
      <c r="BW6" s="637" t="s">
        <v>1301</v>
      </c>
      <c r="BX6" s="638" t="s">
        <v>1204</v>
      </c>
      <c r="BY6" s="639" t="s">
        <v>1301</v>
      </c>
      <c r="BZ6" s="638" t="s">
        <v>1204</v>
      </c>
      <c r="CA6" s="639" t="s">
        <v>1301</v>
      </c>
      <c r="CB6" s="638" t="s">
        <v>1204</v>
      </c>
      <c r="CC6" s="639" t="s">
        <v>1301</v>
      </c>
      <c r="CD6" s="636" t="s">
        <v>1204</v>
      </c>
      <c r="CE6" s="637" t="s">
        <v>1301</v>
      </c>
      <c r="CF6" s="638" t="s">
        <v>1204</v>
      </c>
      <c r="CG6" s="639" t="s">
        <v>1301</v>
      </c>
      <c r="CH6" s="636" t="s">
        <v>1204</v>
      </c>
      <c r="CI6" s="637" t="s">
        <v>1301</v>
      </c>
      <c r="CJ6" s="638" t="s">
        <v>1204</v>
      </c>
      <c r="CK6" s="639" t="s">
        <v>1301</v>
      </c>
      <c r="CL6" s="636" t="s">
        <v>1204</v>
      </c>
      <c r="CM6" s="637" t="s">
        <v>1301</v>
      </c>
      <c r="CN6" s="638" t="s">
        <v>1204</v>
      </c>
      <c r="CO6" s="639" t="s">
        <v>1301</v>
      </c>
      <c r="CP6" s="638" t="s">
        <v>1204</v>
      </c>
      <c r="CQ6" s="639" t="s">
        <v>1301</v>
      </c>
      <c r="CR6" s="638" t="s">
        <v>1204</v>
      </c>
      <c r="CS6" s="639" t="s">
        <v>1301</v>
      </c>
      <c r="CT6" s="636" t="s">
        <v>1204</v>
      </c>
      <c r="CU6" s="637" t="s">
        <v>1301</v>
      </c>
      <c r="CV6" s="638" t="s">
        <v>1204</v>
      </c>
      <c r="CW6" s="639" t="s">
        <v>1301</v>
      </c>
      <c r="CX6" s="636" t="s">
        <v>1204</v>
      </c>
      <c r="CY6" s="637" t="s">
        <v>1301</v>
      </c>
      <c r="CZ6" s="638" t="s">
        <v>1204</v>
      </c>
      <c r="DA6" s="639" t="s">
        <v>1301</v>
      </c>
      <c r="DB6" s="636" t="s">
        <v>1204</v>
      </c>
      <c r="DC6" s="637" t="s">
        <v>1301</v>
      </c>
      <c r="DD6" s="638" t="s">
        <v>1204</v>
      </c>
      <c r="DE6" s="639" t="s">
        <v>1301</v>
      </c>
      <c r="DF6" s="638" t="s">
        <v>1204</v>
      </c>
      <c r="DG6" s="639" t="s">
        <v>1301</v>
      </c>
      <c r="DH6" s="638" t="s">
        <v>1204</v>
      </c>
      <c r="DI6" s="639" t="s">
        <v>1301</v>
      </c>
      <c r="DJ6" s="638" t="s">
        <v>1204</v>
      </c>
      <c r="DK6" s="639" t="s">
        <v>1301</v>
      </c>
      <c r="DL6" s="638" t="s">
        <v>1204</v>
      </c>
      <c r="DM6" s="639" t="s">
        <v>1301</v>
      </c>
      <c r="DN6" s="638" t="s">
        <v>1204</v>
      </c>
      <c r="DO6" s="639" t="s">
        <v>1301</v>
      </c>
      <c r="DP6" s="638" t="s">
        <v>1204</v>
      </c>
      <c r="DQ6" s="639" t="s">
        <v>1301</v>
      </c>
      <c r="DR6" s="638" t="s">
        <v>1204</v>
      </c>
      <c r="DS6" s="639" t="s">
        <v>1301</v>
      </c>
      <c r="DT6" s="638" t="s">
        <v>1204</v>
      </c>
      <c r="DU6" s="639" t="s">
        <v>1301</v>
      </c>
      <c r="DV6" s="636" t="s">
        <v>1204</v>
      </c>
      <c r="DW6" s="637" t="s">
        <v>1301</v>
      </c>
      <c r="DX6" s="638" t="s">
        <v>1204</v>
      </c>
      <c r="DY6" s="639" t="s">
        <v>1301</v>
      </c>
      <c r="DZ6" s="636" t="s">
        <v>1204</v>
      </c>
      <c r="EA6" s="637" t="s">
        <v>1301</v>
      </c>
      <c r="EB6" s="638" t="s">
        <v>1204</v>
      </c>
      <c r="EC6" s="639" t="s">
        <v>1301</v>
      </c>
      <c r="ED6" s="636" t="s">
        <v>1204</v>
      </c>
      <c r="EE6" s="637" t="s">
        <v>1301</v>
      </c>
      <c r="EF6" s="638" t="s">
        <v>1204</v>
      </c>
      <c r="EG6" s="639" t="s">
        <v>1301</v>
      </c>
      <c r="EH6" s="638" t="s">
        <v>1204</v>
      </c>
      <c r="EI6" s="639" t="s">
        <v>1301</v>
      </c>
      <c r="EJ6" s="638" t="s">
        <v>1204</v>
      </c>
      <c r="EK6" s="639" t="s">
        <v>1301</v>
      </c>
      <c r="EL6" s="636" t="s">
        <v>1204</v>
      </c>
      <c r="EM6" s="637" t="s">
        <v>1301</v>
      </c>
      <c r="EN6" s="638" t="s">
        <v>1204</v>
      </c>
      <c r="EO6" s="639" t="s">
        <v>1301</v>
      </c>
      <c r="EP6" s="636" t="s">
        <v>1204</v>
      </c>
      <c r="EQ6" s="637" t="s">
        <v>1301</v>
      </c>
      <c r="ER6" s="638" t="s">
        <v>1204</v>
      </c>
      <c r="ES6" s="639" t="s">
        <v>1301</v>
      </c>
      <c r="ET6" s="636" t="s">
        <v>1204</v>
      </c>
      <c r="EU6" s="637" t="s">
        <v>1301</v>
      </c>
      <c r="EV6" s="638" t="s">
        <v>1204</v>
      </c>
      <c r="EW6" s="639" t="s">
        <v>1301</v>
      </c>
      <c r="EX6" s="638" t="s">
        <v>1204</v>
      </c>
      <c r="EY6" s="639" t="s">
        <v>1301</v>
      </c>
      <c r="EZ6" s="638" t="s">
        <v>1204</v>
      </c>
      <c r="FA6" s="639" t="s">
        <v>1301</v>
      </c>
      <c r="FB6" s="636" t="s">
        <v>1204</v>
      </c>
      <c r="FC6" s="637" t="s">
        <v>1301</v>
      </c>
      <c r="FD6" s="638" t="s">
        <v>1204</v>
      </c>
      <c r="FE6" s="639" t="s">
        <v>1301</v>
      </c>
      <c r="FF6" s="636" t="s">
        <v>1204</v>
      </c>
      <c r="FG6" s="637" t="s">
        <v>1301</v>
      </c>
      <c r="FH6" s="638" t="s">
        <v>1204</v>
      </c>
      <c r="FI6" s="639" t="s">
        <v>1301</v>
      </c>
      <c r="FJ6" s="636" t="s">
        <v>1204</v>
      </c>
      <c r="FK6" s="637" t="s">
        <v>1301</v>
      </c>
      <c r="FL6" s="638" t="s">
        <v>1204</v>
      </c>
      <c r="FM6" s="639" t="s">
        <v>1301</v>
      </c>
      <c r="FN6" s="638" t="s">
        <v>1204</v>
      </c>
      <c r="FO6" s="639" t="s">
        <v>1301</v>
      </c>
      <c r="FP6" s="638" t="s">
        <v>1204</v>
      </c>
      <c r="FQ6" s="639" t="s">
        <v>1301</v>
      </c>
      <c r="FR6" s="636" t="s">
        <v>1204</v>
      </c>
      <c r="FS6" s="637" t="s">
        <v>1301</v>
      </c>
      <c r="FT6" s="638" t="s">
        <v>1204</v>
      </c>
      <c r="FU6" s="639" t="s">
        <v>1301</v>
      </c>
      <c r="FV6" s="636" t="s">
        <v>1204</v>
      </c>
      <c r="FW6" s="637" t="s">
        <v>1301</v>
      </c>
      <c r="FX6" s="638" t="s">
        <v>1204</v>
      </c>
      <c r="FY6" s="639" t="s">
        <v>1301</v>
      </c>
      <c r="FZ6" s="636" t="s">
        <v>1204</v>
      </c>
      <c r="GA6" s="637" t="s">
        <v>1301</v>
      </c>
      <c r="GB6" s="638" t="s">
        <v>1204</v>
      </c>
      <c r="GC6" s="639" t="s">
        <v>1301</v>
      </c>
      <c r="GD6" s="638" t="s">
        <v>1204</v>
      </c>
      <c r="GE6" s="639" t="s">
        <v>1301</v>
      </c>
      <c r="GF6" s="638" t="s">
        <v>1204</v>
      </c>
      <c r="GG6" s="639" t="s">
        <v>1301</v>
      </c>
      <c r="GH6" s="638" t="s">
        <v>1204</v>
      </c>
      <c r="GI6" s="639" t="s">
        <v>1301</v>
      </c>
      <c r="GJ6" s="638" t="s">
        <v>1204</v>
      </c>
      <c r="GK6" s="639" t="s">
        <v>1301</v>
      </c>
      <c r="GL6" s="638" t="s">
        <v>1204</v>
      </c>
      <c r="GM6" s="639" t="s">
        <v>1301</v>
      </c>
      <c r="GN6" s="638" t="s">
        <v>1204</v>
      </c>
      <c r="GO6" s="639" t="s">
        <v>1301</v>
      </c>
      <c r="GP6" s="638" t="s">
        <v>1204</v>
      </c>
      <c r="GQ6" s="639" t="s">
        <v>1301</v>
      </c>
      <c r="GR6" s="638" t="s">
        <v>1204</v>
      </c>
      <c r="GS6" s="639" t="s">
        <v>1301</v>
      </c>
      <c r="GT6" s="638" t="s">
        <v>1204</v>
      </c>
      <c r="GU6" s="639" t="s">
        <v>1301</v>
      </c>
      <c r="GV6" s="638" t="s">
        <v>1204</v>
      </c>
      <c r="GW6" s="639" t="s">
        <v>1301</v>
      </c>
      <c r="GX6" s="638" t="s">
        <v>1204</v>
      </c>
      <c r="GY6" s="639" t="s">
        <v>1301</v>
      </c>
      <c r="GZ6" s="638" t="s">
        <v>1204</v>
      </c>
      <c r="HA6" s="639" t="s">
        <v>1301</v>
      </c>
      <c r="HB6" s="638" t="s">
        <v>1204</v>
      </c>
      <c r="HC6" s="639" t="s">
        <v>1301</v>
      </c>
      <c r="HD6" s="638" t="s">
        <v>1204</v>
      </c>
      <c r="HE6" s="639" t="s">
        <v>1301</v>
      </c>
      <c r="HF6" s="638" t="s">
        <v>1204</v>
      </c>
      <c r="HG6" s="639" t="s">
        <v>1301</v>
      </c>
      <c r="HH6" s="638" t="s">
        <v>1204</v>
      </c>
      <c r="HI6" s="639" t="s">
        <v>1301</v>
      </c>
      <c r="HJ6" s="638" t="s">
        <v>1204</v>
      </c>
      <c r="HK6" s="639" t="s">
        <v>1301</v>
      </c>
      <c r="HL6" s="638" t="s">
        <v>1204</v>
      </c>
      <c r="HM6" s="639" t="s">
        <v>1301</v>
      </c>
    </row>
    <row r="7" spans="1:221" s="18" customFormat="1" ht="29.1" customHeight="1" thickTop="1">
      <c r="A7" s="393" t="s">
        <v>134</v>
      </c>
      <c r="B7" s="393" t="s">
        <v>139</v>
      </c>
      <c r="C7" s="393" t="s">
        <v>140</v>
      </c>
      <c r="D7" s="394" t="s">
        <v>141</v>
      </c>
      <c r="E7" s="394" t="s">
        <v>142</v>
      </c>
      <c r="F7" s="395" t="s">
        <v>143</v>
      </c>
      <c r="G7" s="396" t="s">
        <v>144</v>
      </c>
      <c r="H7" s="395" t="s">
        <v>145</v>
      </c>
      <c r="I7" s="397" t="s">
        <v>146</v>
      </c>
      <c r="J7" s="395" t="s">
        <v>147</v>
      </c>
      <c r="K7" s="395" t="s">
        <v>148</v>
      </c>
      <c r="L7" s="395" t="s">
        <v>149</v>
      </c>
      <c r="M7" s="397" t="s">
        <v>150</v>
      </c>
      <c r="N7" s="398" t="s">
        <v>151</v>
      </c>
      <c r="O7" s="395" t="s">
        <v>152</v>
      </c>
      <c r="P7" s="395" t="s">
        <v>153</v>
      </c>
      <c r="Q7" s="395" t="s">
        <v>154</v>
      </c>
      <c r="R7" s="398" t="s">
        <v>155</v>
      </c>
      <c r="S7" s="397" t="s">
        <v>156</v>
      </c>
      <c r="T7" s="395" t="s">
        <v>157</v>
      </c>
      <c r="U7" s="395" t="s">
        <v>158</v>
      </c>
      <c r="V7" s="398" t="s">
        <v>159</v>
      </c>
      <c r="W7" s="397" t="s">
        <v>160</v>
      </c>
      <c r="X7" s="395" t="s">
        <v>161</v>
      </c>
      <c r="Y7" s="395" t="s">
        <v>162</v>
      </c>
      <c r="Z7" s="398" t="s">
        <v>163</v>
      </c>
      <c r="AA7" s="397" t="s">
        <v>164</v>
      </c>
      <c r="AB7" s="395" t="s">
        <v>165</v>
      </c>
      <c r="AC7" s="395" t="s">
        <v>166</v>
      </c>
      <c r="AD7" s="395" t="s">
        <v>167</v>
      </c>
      <c r="AE7" s="395" t="s">
        <v>168</v>
      </c>
      <c r="AF7" s="395" t="s">
        <v>169</v>
      </c>
      <c r="AG7" s="395" t="s">
        <v>170</v>
      </c>
      <c r="AH7" s="399" t="s">
        <v>171</v>
      </c>
      <c r="AI7" s="400" t="s">
        <v>172</v>
      </c>
      <c r="AJ7" s="395" t="s">
        <v>173</v>
      </c>
      <c r="AK7" s="395" t="s">
        <v>174</v>
      </c>
      <c r="AL7" s="398" t="s">
        <v>175</v>
      </c>
      <c r="AM7" s="400" t="s">
        <v>176</v>
      </c>
      <c r="AN7" s="395" t="s">
        <v>177</v>
      </c>
      <c r="AO7" s="395" t="s">
        <v>178</v>
      </c>
      <c r="AP7" s="398" t="s">
        <v>179</v>
      </c>
      <c r="AQ7" s="400" t="s">
        <v>180</v>
      </c>
      <c r="AR7" s="395" t="s">
        <v>181</v>
      </c>
      <c r="AS7" s="395" t="s">
        <v>182</v>
      </c>
      <c r="AT7" s="395" t="s">
        <v>183</v>
      </c>
      <c r="AU7" s="395" t="s">
        <v>184</v>
      </c>
      <c r="AV7" s="395" t="s">
        <v>185</v>
      </c>
      <c r="AW7" s="395" t="s">
        <v>186</v>
      </c>
      <c r="AX7" s="398" t="s">
        <v>187</v>
      </c>
      <c r="AY7" s="396" t="s">
        <v>188</v>
      </c>
      <c r="AZ7" s="395" t="s">
        <v>189</v>
      </c>
      <c r="BA7" s="395" t="s">
        <v>190</v>
      </c>
      <c r="BB7" s="398" t="s">
        <v>191</v>
      </c>
      <c r="BC7" s="396" t="s">
        <v>192</v>
      </c>
      <c r="BD7" s="395" t="s">
        <v>193</v>
      </c>
      <c r="BE7" s="395" t="s">
        <v>194</v>
      </c>
      <c r="BF7" s="395" t="s">
        <v>195</v>
      </c>
      <c r="BG7" s="395" t="s">
        <v>196</v>
      </c>
      <c r="BH7" s="395" t="s">
        <v>197</v>
      </c>
      <c r="BI7" s="395" t="s">
        <v>198</v>
      </c>
      <c r="BJ7" s="395" t="s">
        <v>199</v>
      </c>
      <c r="BK7" s="395" t="s">
        <v>200</v>
      </c>
      <c r="BL7" s="395" t="s">
        <v>201</v>
      </c>
      <c r="BM7" s="395" t="s">
        <v>202</v>
      </c>
      <c r="BN7" s="398" t="s">
        <v>203</v>
      </c>
      <c r="BO7" s="398" t="s">
        <v>204</v>
      </c>
      <c r="BP7" s="395" t="s">
        <v>205</v>
      </c>
      <c r="BQ7" s="395" t="s">
        <v>206</v>
      </c>
      <c r="BR7" s="398" t="s">
        <v>207</v>
      </c>
      <c r="BS7" s="398" t="s">
        <v>208</v>
      </c>
      <c r="BT7" s="395" t="s">
        <v>209</v>
      </c>
      <c r="BU7" s="395" t="s">
        <v>210</v>
      </c>
      <c r="BV7" s="398" t="s">
        <v>211</v>
      </c>
      <c r="BW7" s="398" t="s">
        <v>212</v>
      </c>
      <c r="BX7" s="395" t="s">
        <v>213</v>
      </c>
      <c r="BY7" s="395" t="s">
        <v>214</v>
      </c>
      <c r="BZ7" s="395" t="s">
        <v>215</v>
      </c>
      <c r="CA7" s="395" t="s">
        <v>216</v>
      </c>
      <c r="CB7" s="395" t="s">
        <v>217</v>
      </c>
      <c r="CC7" s="395" t="s">
        <v>218</v>
      </c>
      <c r="CD7" s="399" t="s">
        <v>219</v>
      </c>
      <c r="CE7" s="395" t="s">
        <v>220</v>
      </c>
      <c r="CF7" s="395" t="s">
        <v>221</v>
      </c>
      <c r="CG7" s="395" t="s">
        <v>222</v>
      </c>
      <c r="CH7" s="398" t="s">
        <v>223</v>
      </c>
      <c r="CI7" s="395" t="s">
        <v>224</v>
      </c>
      <c r="CJ7" s="395" t="s">
        <v>225</v>
      </c>
      <c r="CK7" s="395" t="s">
        <v>226</v>
      </c>
      <c r="CL7" s="398" t="s">
        <v>227</v>
      </c>
      <c r="CM7" s="395" t="s">
        <v>228</v>
      </c>
      <c r="CN7" s="395" t="s">
        <v>229</v>
      </c>
      <c r="CO7" s="395" t="s">
        <v>230</v>
      </c>
      <c r="CP7" s="395" t="s">
        <v>231</v>
      </c>
      <c r="CQ7" s="395" t="s">
        <v>232</v>
      </c>
      <c r="CR7" s="395" t="s">
        <v>233</v>
      </c>
      <c r="CS7" s="395" t="s">
        <v>234</v>
      </c>
      <c r="CT7" s="399" t="s">
        <v>235</v>
      </c>
      <c r="CU7" s="396" t="s">
        <v>236</v>
      </c>
      <c r="CV7" s="395" t="s">
        <v>237</v>
      </c>
      <c r="CW7" s="395" t="s">
        <v>238</v>
      </c>
      <c r="CX7" s="398" t="s">
        <v>239</v>
      </c>
      <c r="CY7" s="396" t="s">
        <v>240</v>
      </c>
      <c r="CZ7" s="395" t="s">
        <v>241</v>
      </c>
      <c r="DA7" s="395" t="s">
        <v>242</v>
      </c>
      <c r="DB7" s="395" t="s">
        <v>243</v>
      </c>
      <c r="DC7" s="396" t="s">
        <v>244</v>
      </c>
      <c r="DD7" s="395" t="s">
        <v>245</v>
      </c>
      <c r="DE7" s="395" t="s">
        <v>246</v>
      </c>
      <c r="DF7" s="395" t="s">
        <v>247</v>
      </c>
      <c r="DG7" s="395" t="s">
        <v>248</v>
      </c>
      <c r="DH7" s="395" t="s">
        <v>249</v>
      </c>
      <c r="DI7" s="395" t="s">
        <v>250</v>
      </c>
      <c r="DJ7" s="395" t="s">
        <v>251</v>
      </c>
      <c r="DK7" s="395" t="s">
        <v>252</v>
      </c>
      <c r="DL7" s="395" t="s">
        <v>253</v>
      </c>
      <c r="DM7" s="395" t="s">
        <v>254</v>
      </c>
      <c r="DN7" s="395" t="s">
        <v>255</v>
      </c>
      <c r="DO7" s="395" t="s">
        <v>256</v>
      </c>
      <c r="DP7" s="395" t="s">
        <v>257</v>
      </c>
      <c r="DQ7" s="395" t="s">
        <v>258</v>
      </c>
      <c r="DR7" s="395" t="s">
        <v>259</v>
      </c>
      <c r="DS7" s="395" t="s">
        <v>260</v>
      </c>
      <c r="DT7" s="395" t="s">
        <v>261</v>
      </c>
      <c r="DU7" s="395" t="s">
        <v>262</v>
      </c>
      <c r="DV7" s="399" t="s">
        <v>263</v>
      </c>
      <c r="DW7" s="398" t="s">
        <v>264</v>
      </c>
      <c r="DX7" s="395" t="s">
        <v>265</v>
      </c>
      <c r="DY7" s="395" t="s">
        <v>266</v>
      </c>
      <c r="DZ7" s="398" t="s">
        <v>267</v>
      </c>
      <c r="EA7" s="398" t="s">
        <v>268</v>
      </c>
      <c r="EB7" s="395" t="s">
        <v>269</v>
      </c>
      <c r="EC7" s="395" t="s">
        <v>270</v>
      </c>
      <c r="ED7" s="398" t="s">
        <v>271</v>
      </c>
      <c r="EE7" s="398" t="s">
        <v>272</v>
      </c>
      <c r="EF7" s="395" t="s">
        <v>273</v>
      </c>
      <c r="EG7" s="395" t="s">
        <v>274</v>
      </c>
      <c r="EH7" s="395" t="s">
        <v>275</v>
      </c>
      <c r="EI7" s="395" t="s">
        <v>276</v>
      </c>
      <c r="EJ7" s="395" t="s">
        <v>277</v>
      </c>
      <c r="EK7" s="395" t="s">
        <v>278</v>
      </c>
      <c r="EL7" s="399" t="s">
        <v>279</v>
      </c>
      <c r="EM7" s="398" t="s">
        <v>280</v>
      </c>
      <c r="EN7" s="395" t="s">
        <v>281</v>
      </c>
      <c r="EO7" s="395" t="s">
        <v>282</v>
      </c>
      <c r="EP7" s="398" t="s">
        <v>283</v>
      </c>
      <c r="EQ7" s="395" t="s">
        <v>284</v>
      </c>
      <c r="ER7" s="395" t="s">
        <v>285</v>
      </c>
      <c r="ES7" s="395" t="s">
        <v>286</v>
      </c>
      <c r="ET7" s="398" t="s">
        <v>287</v>
      </c>
      <c r="EU7" s="395" t="s">
        <v>288</v>
      </c>
      <c r="EV7" s="395" t="s">
        <v>289</v>
      </c>
      <c r="EW7" s="395" t="s">
        <v>290</v>
      </c>
      <c r="EX7" s="395" t="s">
        <v>291</v>
      </c>
      <c r="EY7" s="395" t="s">
        <v>292</v>
      </c>
      <c r="EZ7" s="395" t="s">
        <v>293</v>
      </c>
      <c r="FA7" s="395" t="s">
        <v>294</v>
      </c>
      <c r="FB7" s="396" t="s">
        <v>295</v>
      </c>
      <c r="FC7" s="397" t="s">
        <v>296</v>
      </c>
      <c r="FD7" s="395" t="s">
        <v>297</v>
      </c>
      <c r="FE7" s="395" t="s">
        <v>298</v>
      </c>
      <c r="FF7" s="397" t="s">
        <v>299</v>
      </c>
      <c r="FG7" s="397" t="s">
        <v>300</v>
      </c>
      <c r="FH7" s="395" t="s">
        <v>301</v>
      </c>
      <c r="FI7" s="395" t="s">
        <v>302</v>
      </c>
      <c r="FJ7" s="395" t="s">
        <v>303</v>
      </c>
      <c r="FK7" s="396" t="s">
        <v>304</v>
      </c>
      <c r="FL7" s="395" t="s">
        <v>305</v>
      </c>
      <c r="FM7" s="395" t="s">
        <v>306</v>
      </c>
      <c r="FN7" s="395" t="s">
        <v>307</v>
      </c>
      <c r="FO7" s="395" t="s">
        <v>308</v>
      </c>
      <c r="FP7" s="395" t="s">
        <v>309</v>
      </c>
      <c r="FQ7" s="395" t="s">
        <v>310</v>
      </c>
      <c r="FR7" s="399" t="s">
        <v>311</v>
      </c>
      <c r="FS7" s="398" t="s">
        <v>312</v>
      </c>
      <c r="FT7" s="395" t="s">
        <v>313</v>
      </c>
      <c r="FU7" s="395" t="s">
        <v>314</v>
      </c>
      <c r="FV7" s="401" t="s">
        <v>315</v>
      </c>
      <c r="FW7" s="401" t="s">
        <v>316</v>
      </c>
      <c r="FX7" s="395" t="s">
        <v>317</v>
      </c>
      <c r="FY7" s="395" t="s">
        <v>318</v>
      </c>
      <c r="FZ7" s="401" t="s">
        <v>319</v>
      </c>
      <c r="GA7" s="401" t="s">
        <v>320</v>
      </c>
      <c r="GB7" s="395" t="s">
        <v>321</v>
      </c>
      <c r="GC7" s="395" t="s">
        <v>322</v>
      </c>
      <c r="GD7" s="399" t="s">
        <v>323</v>
      </c>
      <c r="GE7" s="398" t="s">
        <v>324</v>
      </c>
      <c r="GF7" s="395" t="s">
        <v>325</v>
      </c>
      <c r="GG7" s="395" t="s">
        <v>326</v>
      </c>
      <c r="GH7" s="395" t="s">
        <v>327</v>
      </c>
      <c r="GI7" s="395" t="s">
        <v>328</v>
      </c>
      <c r="GJ7" s="395" t="s">
        <v>329</v>
      </c>
      <c r="GK7" s="395" t="s">
        <v>330</v>
      </c>
      <c r="GL7" s="399" t="s">
        <v>331</v>
      </c>
      <c r="GM7" s="398" t="s">
        <v>332</v>
      </c>
      <c r="GN7" s="395" t="s">
        <v>333</v>
      </c>
      <c r="GO7" s="395" t="s">
        <v>334</v>
      </c>
      <c r="GP7" s="395" t="s">
        <v>335</v>
      </c>
      <c r="GQ7" s="395" t="s">
        <v>336</v>
      </c>
      <c r="GR7" s="395" t="s">
        <v>337</v>
      </c>
      <c r="GS7" s="395" t="s">
        <v>338</v>
      </c>
      <c r="GT7" s="399" t="s">
        <v>339</v>
      </c>
      <c r="GU7" s="398" t="s">
        <v>340</v>
      </c>
      <c r="GV7" s="395" t="s">
        <v>341</v>
      </c>
      <c r="GW7" s="395" t="s">
        <v>342</v>
      </c>
      <c r="GX7" s="395" t="s">
        <v>343</v>
      </c>
      <c r="GY7" s="395" t="s">
        <v>344</v>
      </c>
      <c r="GZ7" s="395" t="s">
        <v>345</v>
      </c>
      <c r="HA7" s="395" t="s">
        <v>346</v>
      </c>
      <c r="HB7" s="399" t="s">
        <v>311</v>
      </c>
      <c r="HC7" s="398" t="s">
        <v>312</v>
      </c>
      <c r="HD7" s="395" t="s">
        <v>313</v>
      </c>
      <c r="HE7" s="395" t="s">
        <v>314</v>
      </c>
      <c r="HF7" s="395" t="s">
        <v>317</v>
      </c>
      <c r="HG7" s="395" t="s">
        <v>318</v>
      </c>
      <c r="HH7" s="395" t="s">
        <v>321</v>
      </c>
      <c r="HI7" s="395" t="s">
        <v>322</v>
      </c>
      <c r="HJ7" s="399" t="s">
        <v>347</v>
      </c>
      <c r="HK7" s="398" t="s">
        <v>348</v>
      </c>
      <c r="HL7" s="395" t="s">
        <v>349</v>
      </c>
      <c r="HM7" s="395" t="s">
        <v>350</v>
      </c>
    </row>
    <row r="8" spans="1:221" s="18" customFormat="1" ht="13.5" customHeight="1">
      <c r="A8" s="437" t="s">
        <v>751</v>
      </c>
      <c r="B8" s="65"/>
      <c r="C8" s="440"/>
      <c r="D8" s="66"/>
      <c r="E8" s="66"/>
      <c r="F8" s="432"/>
      <c r="G8" s="433"/>
      <c r="H8" s="432"/>
      <c r="I8" s="433"/>
      <c r="J8" s="434"/>
      <c r="K8" s="435"/>
      <c r="L8" s="432"/>
      <c r="M8" s="433"/>
      <c r="N8" s="434"/>
      <c r="O8" s="436"/>
      <c r="P8" s="434"/>
      <c r="Q8" s="436"/>
      <c r="R8" s="432"/>
      <c r="S8" s="433"/>
      <c r="T8" s="434"/>
      <c r="U8" s="435"/>
      <c r="V8" s="432"/>
      <c r="W8" s="433"/>
      <c r="X8" s="434"/>
      <c r="Y8" s="435"/>
      <c r="Z8" s="432"/>
      <c r="AA8" s="433"/>
      <c r="AB8" s="434"/>
      <c r="AC8" s="435"/>
      <c r="AD8" s="434"/>
      <c r="AE8" s="435"/>
      <c r="AF8" s="434"/>
      <c r="AG8" s="435"/>
      <c r="AH8" s="432"/>
      <c r="AI8" s="441"/>
      <c r="AJ8" s="434"/>
      <c r="AK8" s="435"/>
      <c r="AL8" s="432"/>
      <c r="AM8" s="441"/>
      <c r="AN8" s="434"/>
      <c r="AO8" s="435"/>
      <c r="AP8" s="432"/>
      <c r="AQ8" s="433"/>
      <c r="AR8" s="434"/>
      <c r="AS8" s="435"/>
      <c r="AT8" s="434"/>
      <c r="AU8" s="435"/>
      <c r="AV8" s="434"/>
      <c r="AW8" s="435"/>
      <c r="AX8" s="432"/>
      <c r="AY8" s="441"/>
      <c r="AZ8" s="434"/>
      <c r="BA8" s="435"/>
      <c r="BB8" s="432"/>
      <c r="BC8" s="441"/>
      <c r="BD8" s="434"/>
      <c r="BE8" s="435"/>
      <c r="BF8" s="432"/>
      <c r="BG8" s="433"/>
      <c r="BH8" s="434"/>
      <c r="BI8" s="435"/>
      <c r="BJ8" s="434"/>
      <c r="BK8" s="435"/>
      <c r="BL8" s="434"/>
      <c r="BM8" s="435"/>
      <c r="BN8" s="432"/>
      <c r="BO8" s="442"/>
      <c r="BP8" s="434"/>
      <c r="BQ8" s="435"/>
      <c r="BR8" s="432"/>
      <c r="BS8" s="441"/>
      <c r="BT8" s="434"/>
      <c r="BU8" s="435"/>
      <c r="BV8" s="432"/>
      <c r="BW8" s="433"/>
      <c r="BX8" s="434"/>
      <c r="BY8" s="435"/>
      <c r="BZ8" s="434"/>
      <c r="CA8" s="435"/>
      <c r="CB8" s="434"/>
      <c r="CC8" s="435"/>
      <c r="CD8" s="432"/>
      <c r="CE8" s="441"/>
      <c r="CF8" s="434"/>
      <c r="CG8" s="435"/>
      <c r="CH8" s="432"/>
      <c r="CI8" s="441"/>
      <c r="CJ8" s="434"/>
      <c r="CK8" s="435"/>
      <c r="CL8" s="432"/>
      <c r="CM8" s="433"/>
      <c r="CN8" s="434"/>
      <c r="CO8" s="435"/>
      <c r="CP8" s="434"/>
      <c r="CQ8" s="435"/>
      <c r="CR8" s="434"/>
      <c r="CS8" s="435"/>
      <c r="CT8" s="432"/>
      <c r="CU8" s="441"/>
      <c r="CV8" s="434"/>
      <c r="CW8" s="435"/>
      <c r="CX8" s="432"/>
      <c r="CY8" s="441"/>
      <c r="CZ8" s="434"/>
      <c r="DA8" s="435"/>
      <c r="DB8" s="432"/>
      <c r="DC8" s="433"/>
      <c r="DD8" s="434"/>
      <c r="DE8" s="435"/>
      <c r="DF8" s="434"/>
      <c r="DG8" s="435"/>
      <c r="DH8" s="434"/>
      <c r="DI8" s="435"/>
      <c r="DJ8" s="434"/>
      <c r="DK8" s="435"/>
      <c r="DL8" s="434"/>
      <c r="DM8" s="435"/>
      <c r="DN8" s="434"/>
      <c r="DO8" s="435"/>
      <c r="DP8" s="434"/>
      <c r="DQ8" s="435"/>
      <c r="DR8" s="434"/>
      <c r="DS8" s="435"/>
      <c r="DT8" s="434"/>
      <c r="DU8" s="435"/>
      <c r="DV8" s="432"/>
      <c r="DW8" s="441"/>
      <c r="DX8" s="434"/>
      <c r="DY8" s="435"/>
      <c r="DZ8" s="432"/>
      <c r="EA8" s="441"/>
      <c r="EB8" s="434"/>
      <c r="EC8" s="435"/>
      <c r="ED8" s="432"/>
      <c r="EE8" s="433"/>
      <c r="EF8" s="434"/>
      <c r="EG8" s="435"/>
      <c r="EH8" s="434"/>
      <c r="EI8" s="435"/>
      <c r="EJ8" s="434"/>
      <c r="EK8" s="435"/>
      <c r="EL8" s="432"/>
      <c r="EM8" s="441"/>
      <c r="EN8" s="434"/>
      <c r="EO8" s="435"/>
      <c r="EP8" s="432"/>
      <c r="EQ8" s="441"/>
      <c r="ER8" s="434"/>
      <c r="ES8" s="435"/>
      <c r="ET8" s="432"/>
      <c r="EU8" s="433"/>
      <c r="EV8" s="434"/>
      <c r="EW8" s="435"/>
      <c r="EX8" s="434"/>
      <c r="EY8" s="435"/>
      <c r="EZ8" s="434"/>
      <c r="FA8" s="435"/>
      <c r="FB8" s="432"/>
      <c r="FC8" s="441"/>
      <c r="FD8" s="434"/>
      <c r="FE8" s="435"/>
      <c r="FF8" s="432"/>
      <c r="FG8" s="441"/>
      <c r="FH8" s="434"/>
      <c r="FI8" s="435"/>
      <c r="FJ8" s="432"/>
      <c r="FK8" s="433"/>
      <c r="FL8" s="434"/>
      <c r="FM8" s="435"/>
      <c r="FN8" s="434"/>
      <c r="FO8" s="435"/>
      <c r="FP8" s="434"/>
      <c r="FQ8" s="435"/>
      <c r="FR8" s="432"/>
      <c r="FS8" s="433"/>
      <c r="FT8" s="434"/>
      <c r="FU8" s="435"/>
      <c r="FV8" s="432"/>
      <c r="FW8" s="433"/>
      <c r="FX8" s="434"/>
      <c r="FY8" s="435"/>
      <c r="FZ8" s="432"/>
      <c r="GA8" s="433"/>
      <c r="GB8" s="434"/>
      <c r="GC8" s="435"/>
      <c r="GD8" s="434"/>
      <c r="GE8" s="435"/>
      <c r="GF8" s="434"/>
      <c r="GG8" s="435"/>
      <c r="GH8" s="434"/>
      <c r="GI8" s="435"/>
      <c r="GJ8" s="434"/>
      <c r="GK8" s="435"/>
      <c r="GL8" s="434"/>
      <c r="GM8" s="435"/>
      <c r="GN8" s="434"/>
      <c r="GO8" s="435"/>
      <c r="GP8" s="434"/>
      <c r="GQ8" s="435"/>
      <c r="GR8" s="434"/>
      <c r="GS8" s="435"/>
      <c r="GT8" s="434"/>
      <c r="GU8" s="435"/>
      <c r="GV8" s="434"/>
      <c r="GW8" s="435"/>
      <c r="GX8" s="434"/>
      <c r="GY8" s="435"/>
      <c r="GZ8" s="434"/>
      <c r="HA8" s="435"/>
      <c r="HB8" s="434"/>
      <c r="HC8" s="435"/>
      <c r="HD8" s="434"/>
      <c r="HE8" s="435"/>
      <c r="HF8" s="434"/>
      <c r="HG8" s="435"/>
      <c r="HH8" s="434"/>
      <c r="HI8" s="435"/>
      <c r="HJ8" s="434"/>
      <c r="HK8" s="435"/>
      <c r="HL8" s="434"/>
      <c r="HM8" s="435"/>
    </row>
    <row r="9" spans="1:221" s="18" customFormat="1" ht="13.5" customHeight="1">
      <c r="A9" s="499" t="s">
        <v>351</v>
      </c>
      <c r="B9" s="498" t="s">
        <v>354</v>
      </c>
      <c r="C9" s="497"/>
      <c r="D9" s="496">
        <v>106458</v>
      </c>
      <c r="E9" s="496">
        <v>3</v>
      </c>
      <c r="F9" s="584">
        <v>1712</v>
      </c>
      <c r="G9" s="585">
        <v>1785</v>
      </c>
      <c r="H9" s="584">
        <v>12</v>
      </c>
      <c r="I9" s="585">
        <v>26</v>
      </c>
      <c r="J9" s="434">
        <f t="shared" ref="J9:K40" si="0">F9-H9</f>
        <v>1700</v>
      </c>
      <c r="K9" s="435">
        <f t="shared" si="0"/>
        <v>1759</v>
      </c>
      <c r="L9" s="584">
        <v>120</v>
      </c>
      <c r="M9" s="585">
        <v>120</v>
      </c>
      <c r="N9" s="434">
        <f t="shared" ref="N9:Q40" si="1">+R9+V9+Z9+BN9+BR9+BV9+DV9+DZ9+ED9+FR9</f>
        <v>1700</v>
      </c>
      <c r="O9" s="435">
        <f t="shared" si="1"/>
        <v>1759</v>
      </c>
      <c r="P9" s="434">
        <f t="shared" si="1"/>
        <v>1700</v>
      </c>
      <c r="Q9" s="435">
        <f t="shared" si="1"/>
        <v>1759</v>
      </c>
      <c r="R9" s="584">
        <v>571</v>
      </c>
      <c r="S9" s="585">
        <v>572</v>
      </c>
      <c r="T9" s="434">
        <f t="shared" ref="T9:U40" si="2">IF(AX9&gt;0,R9,)</f>
        <v>571</v>
      </c>
      <c r="U9" s="435">
        <f t="shared" si="2"/>
        <v>572</v>
      </c>
      <c r="V9" s="584">
        <v>6</v>
      </c>
      <c r="W9" s="585">
        <v>31</v>
      </c>
      <c r="X9" s="434">
        <f t="shared" ref="X9:Y9" si="3">IF(BB9&gt;0,V9,)</f>
        <v>6</v>
      </c>
      <c r="Y9" s="435">
        <f t="shared" si="3"/>
        <v>31</v>
      </c>
      <c r="Z9" s="584"/>
      <c r="AA9" s="585"/>
      <c r="AB9" s="434">
        <f t="shared" ref="AB9:AC9" si="4">IF(BF9&gt;0,Z9,)</f>
        <v>0</v>
      </c>
      <c r="AC9" s="435">
        <f t="shared" si="4"/>
        <v>0</v>
      </c>
      <c r="AD9" s="434">
        <f t="shared" ref="AD9:AE9" si="5">R9+V9+Z9</f>
        <v>577</v>
      </c>
      <c r="AE9" s="435">
        <f t="shared" si="5"/>
        <v>603</v>
      </c>
      <c r="AF9" s="434">
        <f t="shared" ref="AF9:AG9" si="6">IF(BJ9&gt;0,AD9,)</f>
        <v>577</v>
      </c>
      <c r="AG9" s="435">
        <f t="shared" si="6"/>
        <v>603</v>
      </c>
      <c r="AH9" s="584">
        <v>4.0386748394629297</v>
      </c>
      <c r="AI9" s="585">
        <v>4.1571969696969697</v>
      </c>
      <c r="AJ9" s="434">
        <f t="shared" ref="AJ9:AK28" si="7">IF(R9&gt;0,(R9*AH9),)</f>
        <v>2306.083333333333</v>
      </c>
      <c r="AK9" s="435">
        <f t="shared" si="7"/>
        <v>2377.9166666666665</v>
      </c>
      <c r="AL9" s="584">
        <v>3.875</v>
      </c>
      <c r="AM9" s="585">
        <v>5.1129032258064502</v>
      </c>
      <c r="AN9" s="434">
        <f t="shared" ref="AN9:AO9" si="8">IF(V9&gt;0,(V9*AL9),)</f>
        <v>23.25</v>
      </c>
      <c r="AO9" s="435">
        <f t="shared" si="8"/>
        <v>158.49999999999994</v>
      </c>
      <c r="AP9" s="584"/>
      <c r="AQ9" s="585"/>
      <c r="AR9" s="434">
        <f t="shared" ref="AR9:AS9" si="9">IF(Z9&gt;0,(Z9*AP9),)</f>
        <v>0</v>
      </c>
      <c r="AS9" s="435">
        <f t="shared" si="9"/>
        <v>0</v>
      </c>
      <c r="AT9" s="434">
        <f t="shared" ref="AT9:AU9" si="10">IF(AD9&gt;0,((AJ9+AN9+AR9)/AD9),)</f>
        <v>4.0369728480647016</v>
      </c>
      <c r="AU9" s="435">
        <f t="shared" si="10"/>
        <v>4.2063294637921498</v>
      </c>
      <c r="AV9" s="434">
        <f t="shared" ref="AV9:AW9" si="11">IF(AD9&gt;0,(AD9*AT9),)</f>
        <v>2329.333333333333</v>
      </c>
      <c r="AW9" s="435">
        <f t="shared" si="11"/>
        <v>2536.4166666666665</v>
      </c>
      <c r="AX9" s="584">
        <v>133.957968476357</v>
      </c>
      <c r="AY9" s="585">
        <v>135.74300699300699</v>
      </c>
      <c r="AZ9" s="434">
        <f t="shared" ref="AZ9:BA9" si="12">IF(T9&gt;0,(T9*AX9),)</f>
        <v>76489.99999999984</v>
      </c>
      <c r="BA9" s="435">
        <f t="shared" si="12"/>
        <v>77645</v>
      </c>
      <c r="BB9" s="584">
        <v>139.166666666667</v>
      </c>
      <c r="BC9" s="585">
        <v>128.96774193548401</v>
      </c>
      <c r="BD9" s="434">
        <f t="shared" ref="BD9:BE9" si="13">IF(X9&gt;0,(X9*BB9),)</f>
        <v>835.00000000000205</v>
      </c>
      <c r="BE9" s="435">
        <f t="shared" si="13"/>
        <v>3998.0000000000045</v>
      </c>
      <c r="BF9" s="584"/>
      <c r="BG9" s="585"/>
      <c r="BH9" s="434">
        <f t="shared" ref="BH9:BI9" si="14">IF(AB9&gt;0,(AB9*BF9),)</f>
        <v>0</v>
      </c>
      <c r="BI9" s="435">
        <f t="shared" si="14"/>
        <v>0</v>
      </c>
      <c r="BJ9" s="434">
        <f t="shared" ref="BJ9:BK9" si="15">IF((AZ9+BD9+BH9)&gt;0,((AZ9+BD9+BH9)/AD9),)</f>
        <v>134.01213171577095</v>
      </c>
      <c r="BK9" s="435">
        <f t="shared" si="15"/>
        <v>135.39469320066334</v>
      </c>
      <c r="BL9" s="434">
        <f t="shared" ref="BL9:BM9" si="16">IF(AF9&gt;0,(AD9*BJ9),)</f>
        <v>77324.99999999984</v>
      </c>
      <c r="BM9" s="435">
        <f t="shared" si="16"/>
        <v>81643</v>
      </c>
      <c r="BN9" s="584">
        <v>346</v>
      </c>
      <c r="BO9" s="585">
        <v>392</v>
      </c>
      <c r="BP9" s="434">
        <f t="shared" ref="BP9:BQ9" si="17">IF(CT9&gt;0,BN9,)</f>
        <v>346</v>
      </c>
      <c r="BQ9" s="435">
        <f t="shared" si="17"/>
        <v>392</v>
      </c>
      <c r="BR9" s="584">
        <v>15</v>
      </c>
      <c r="BS9" s="585">
        <v>49</v>
      </c>
      <c r="BT9" s="434">
        <f t="shared" ref="BT9:BU9" si="18">IF(CX9&gt;0,BR9,)</f>
        <v>15</v>
      </c>
      <c r="BU9" s="435">
        <f t="shared" si="18"/>
        <v>49</v>
      </c>
      <c r="BV9" s="584"/>
      <c r="BW9" s="585"/>
      <c r="BX9" s="434">
        <f t="shared" ref="BX9:BY9" si="19">IF(DB9&gt;0,BV9,)</f>
        <v>0</v>
      </c>
      <c r="BY9" s="435">
        <f t="shared" si="19"/>
        <v>0</v>
      </c>
      <c r="BZ9" s="434">
        <f t="shared" ref="BZ9:CA9" si="20">BN9+BR9+BV9</f>
        <v>361</v>
      </c>
      <c r="CA9" s="435">
        <f t="shared" si="20"/>
        <v>441</v>
      </c>
      <c r="CB9" s="434">
        <f t="shared" ref="CB9:CC9" si="21">IF(DF9&gt;0,BZ9,)</f>
        <v>361</v>
      </c>
      <c r="CC9" s="435">
        <f t="shared" si="21"/>
        <v>441</v>
      </c>
      <c r="CD9" s="584">
        <v>5.7309730250481703</v>
      </c>
      <c r="CE9" s="585">
        <v>4.5104166666666696</v>
      </c>
      <c r="CF9" s="434">
        <f t="shared" ref="CF9:CG9" si="22">IF(BN9&gt;0,(BN9*CD9),)</f>
        <v>1982.916666666667</v>
      </c>
      <c r="CG9" s="435">
        <f t="shared" si="22"/>
        <v>1768.0833333333344</v>
      </c>
      <c r="CH9" s="584">
        <v>8.6</v>
      </c>
      <c r="CI9" s="585">
        <v>5.40136054421769</v>
      </c>
      <c r="CJ9" s="434">
        <f t="shared" ref="CJ9:CK9" si="23">IF(BR9&gt;0,(BR9*CH9),)</f>
        <v>129</v>
      </c>
      <c r="CK9" s="435">
        <f t="shared" si="23"/>
        <v>264.6666666666668</v>
      </c>
      <c r="CL9" s="584"/>
      <c r="CM9" s="585"/>
      <c r="CN9" s="434">
        <f t="shared" ref="CN9:CO9" si="24">IF(BV9&gt;0,(BV9*CL9),)</f>
        <v>0</v>
      </c>
      <c r="CO9" s="435">
        <f t="shared" si="24"/>
        <v>0</v>
      </c>
      <c r="CP9" s="434">
        <f t="shared" ref="CP9:CQ9" si="25">IF(BZ9&gt;0,((CF9+CJ9+CN9)/BZ9),)</f>
        <v>5.8501846722068338</v>
      </c>
      <c r="CQ9" s="435">
        <f t="shared" si="25"/>
        <v>4.6094104308390049</v>
      </c>
      <c r="CR9" s="434">
        <f t="shared" ref="CR9:CS9" si="26">IF(BZ9&gt;0,(BZ9*CP9),)</f>
        <v>2111.916666666667</v>
      </c>
      <c r="CS9" s="435">
        <f t="shared" si="26"/>
        <v>2032.7500000000011</v>
      </c>
      <c r="CT9" s="584">
        <v>136.83526011560701</v>
      </c>
      <c r="CU9" s="585">
        <v>137.18112244898001</v>
      </c>
      <c r="CV9" s="434">
        <f t="shared" ref="CV9:CW9" si="27">IF(BP9&gt;0,(BP9*CT9),)</f>
        <v>47345.000000000029</v>
      </c>
      <c r="CW9" s="435">
        <f t="shared" si="27"/>
        <v>53775.00000000016</v>
      </c>
      <c r="CX9" s="584">
        <v>144.53333333333299</v>
      </c>
      <c r="CY9" s="585">
        <v>135.775510204082</v>
      </c>
      <c r="CZ9" s="434">
        <f t="shared" ref="CZ9:DA9" si="28">IF(BT9&gt;0,(BT9*CX9),)</f>
        <v>2167.999999999995</v>
      </c>
      <c r="DA9" s="435">
        <f t="shared" si="28"/>
        <v>6653.0000000000182</v>
      </c>
      <c r="DB9" s="432"/>
      <c r="DC9" s="433"/>
      <c r="DD9" s="434">
        <f t="shared" ref="DD9:DE9" si="29">IF(BX9&gt;0,(BX9*DB9),)</f>
        <v>0</v>
      </c>
      <c r="DE9" s="435">
        <f t="shared" si="29"/>
        <v>0</v>
      </c>
      <c r="DF9" s="434">
        <f t="shared" ref="DF9:DG9" si="30">IF((CV9+CZ9+DD9)&gt;0,((CV9+CZ9+DD9)/BZ9),)</f>
        <v>137.15512465373968</v>
      </c>
      <c r="DG9" s="435">
        <f t="shared" si="30"/>
        <v>137.02494331065799</v>
      </c>
      <c r="DH9" s="434">
        <f t="shared" ref="DH9:DI9" si="31">IF(CB9&gt;0,(BZ9*DF9),)</f>
        <v>49513.000000000022</v>
      </c>
      <c r="DI9" s="435">
        <f t="shared" si="31"/>
        <v>60428.000000000175</v>
      </c>
      <c r="DJ9" s="434">
        <f t="shared" ref="DJ9:DM9" si="32">AD9+BZ9</f>
        <v>938</v>
      </c>
      <c r="DK9" s="435">
        <f t="shared" si="32"/>
        <v>1044</v>
      </c>
      <c r="DL9" s="434">
        <f t="shared" si="32"/>
        <v>938</v>
      </c>
      <c r="DM9" s="435">
        <f t="shared" si="32"/>
        <v>1044</v>
      </c>
      <c r="DN9" s="434">
        <f t="shared" ref="DN9:DO9" si="33">IF(DJ9&gt;0,((AD9*AT9)+(BZ9*CP9))/DJ9,)</f>
        <v>4.7348081023454158</v>
      </c>
      <c r="DO9" s="435">
        <f t="shared" si="33"/>
        <v>4.3765964240102182</v>
      </c>
      <c r="DP9" s="434">
        <f t="shared" ref="DP9:DQ9" si="34">IF(DJ9&gt;0,(DJ9*DN9),)</f>
        <v>4441.25</v>
      </c>
      <c r="DQ9" s="435">
        <f t="shared" si="34"/>
        <v>4569.1666666666679</v>
      </c>
      <c r="DR9" s="434">
        <f t="shared" ref="DR9:DS9" si="35">IF(DL9&gt;0,((AF9*BJ9)+(CB9*DF9))/DL9,)</f>
        <v>135.22174840085273</v>
      </c>
      <c r="DS9" s="435">
        <f t="shared" si="35"/>
        <v>136.08333333333351</v>
      </c>
      <c r="DT9" s="434">
        <f t="shared" ref="DT9:DU9" si="36">IF(DL9&gt;0,(DL9*DR9),)</f>
        <v>126837.99999999987</v>
      </c>
      <c r="DU9" s="435">
        <f t="shared" si="36"/>
        <v>142071.00000000017</v>
      </c>
      <c r="DV9" s="584">
        <v>484</v>
      </c>
      <c r="DW9" s="585">
        <v>520</v>
      </c>
      <c r="DX9" s="434">
        <f t="shared" ref="DX9:DY9" si="37">IF(FB9&gt;0,DV9,)</f>
        <v>484</v>
      </c>
      <c r="DY9" s="435">
        <f t="shared" si="37"/>
        <v>520</v>
      </c>
      <c r="DZ9" s="584">
        <v>249</v>
      </c>
      <c r="EA9" s="585">
        <v>152</v>
      </c>
      <c r="EB9" s="434">
        <f t="shared" ref="EB9:EC9" si="38">IF(FF9&gt;0,DZ9,)</f>
        <v>249</v>
      </c>
      <c r="EC9" s="435">
        <f t="shared" si="38"/>
        <v>152</v>
      </c>
      <c r="ED9" s="584"/>
      <c r="EE9" s="585"/>
      <c r="EF9" s="434">
        <f t="shared" ref="EF9:EG9" si="39">IF(FJ9&gt;0,ED9,)</f>
        <v>0</v>
      </c>
      <c r="EG9" s="435">
        <f t="shared" si="39"/>
        <v>0</v>
      </c>
      <c r="EH9" s="434">
        <f t="shared" ref="EH9:EI9" si="40">DV9+DZ9+ED9</f>
        <v>733</v>
      </c>
      <c r="EI9" s="435">
        <f t="shared" si="40"/>
        <v>672</v>
      </c>
      <c r="EJ9" s="434">
        <f t="shared" ref="EJ9:EK9" si="41">IF(FN9&gt;0,EH9,)</f>
        <v>733</v>
      </c>
      <c r="EK9" s="435">
        <f t="shared" si="41"/>
        <v>672</v>
      </c>
      <c r="EL9" s="584">
        <v>3.1859504132231402</v>
      </c>
      <c r="EM9" s="585">
        <v>2.7274904214559399</v>
      </c>
      <c r="EN9" s="434">
        <f t="shared" ref="EN9:EO9" si="42">IF(DV9&gt;0,(DV9*EL9),)</f>
        <v>1541.9999999999998</v>
      </c>
      <c r="EO9" s="435">
        <f t="shared" si="42"/>
        <v>1418.2950191570887</v>
      </c>
      <c r="EP9" s="584">
        <v>3.8664658634538198</v>
      </c>
      <c r="EQ9" s="585">
        <v>3.20230263157895</v>
      </c>
      <c r="ER9" s="434">
        <f t="shared" ref="ER9:ES9" si="43">IF(DZ9&gt;0,(DZ9*EP9),)</f>
        <v>962.75000000000114</v>
      </c>
      <c r="ES9" s="435">
        <f t="shared" si="43"/>
        <v>486.7500000000004</v>
      </c>
      <c r="ET9" s="584"/>
      <c r="EU9" s="585"/>
      <c r="EV9" s="434">
        <f t="shared" ref="EV9:EW9" si="44">IF(ED9&gt;0,(ED9*ET9),)</f>
        <v>0</v>
      </c>
      <c r="EW9" s="435">
        <f t="shared" si="44"/>
        <v>0</v>
      </c>
      <c r="EX9" s="434">
        <f t="shared" ref="EX9:EY9" si="45">IF(EH9&gt;0,((EN9+ER9+EV9)/EH9),)</f>
        <v>3.4171214188267407</v>
      </c>
      <c r="EY9" s="435">
        <f t="shared" si="45"/>
        <v>2.8348884213647159</v>
      </c>
      <c r="EZ9" s="434">
        <f t="shared" ref="EZ9:FA9" si="46">IF(EH9&gt;0,(EH9*EX9),)</f>
        <v>2504.7500000000009</v>
      </c>
      <c r="FA9" s="435">
        <f t="shared" si="46"/>
        <v>1905.045019157089</v>
      </c>
      <c r="FB9" s="584">
        <v>86.747933884297495</v>
      </c>
      <c r="FC9" s="585">
        <v>82.228846153846106</v>
      </c>
      <c r="FD9" s="434">
        <f t="shared" ref="FD9:FE9" si="47">IF(DX9&gt;0,(DX9*FB9),)</f>
        <v>41985.999999999985</v>
      </c>
      <c r="FE9" s="435">
        <f t="shared" si="47"/>
        <v>42758.999999999978</v>
      </c>
      <c r="FF9" s="584">
        <v>68.987951807228896</v>
      </c>
      <c r="FG9" s="585">
        <v>69.276315789473699</v>
      </c>
      <c r="FH9" s="434">
        <f t="shared" ref="FH9:FI9" si="48">IF(EB9&gt;0,(EB9*FF9),)</f>
        <v>17177.999999999996</v>
      </c>
      <c r="FI9" s="435">
        <f t="shared" si="48"/>
        <v>10530.000000000002</v>
      </c>
      <c r="FJ9" s="584"/>
      <c r="FK9" s="585"/>
      <c r="FL9" s="434">
        <f t="shared" ref="FL9:FM9" si="49">IF(EF9&gt;0,(EF9*FJ9),)</f>
        <v>0</v>
      </c>
      <c r="FM9" s="435">
        <f t="shared" si="49"/>
        <v>0</v>
      </c>
      <c r="FN9" s="434">
        <f t="shared" ref="FN9:FO9" si="50">IF((FD9+FH9+FL9)&gt;0,((FD9+FH9+FL9)/EH9),)</f>
        <v>80.714870395634364</v>
      </c>
      <c r="FO9" s="435">
        <f t="shared" si="50"/>
        <v>79.29910714285711</v>
      </c>
      <c r="FP9" s="434">
        <f t="shared" ref="FP9:FQ9" si="51">IF(EH9&gt;0,(EH9*FN9),)</f>
        <v>59163.999999999985</v>
      </c>
      <c r="FQ9" s="435">
        <f t="shared" si="51"/>
        <v>53288.999999999978</v>
      </c>
      <c r="FR9" s="584">
        <v>29</v>
      </c>
      <c r="FS9" s="585">
        <v>43</v>
      </c>
      <c r="FT9" s="434">
        <f t="shared" ref="FT9:FU9" si="52">IF(FZ9&gt;0,FR9,)</f>
        <v>29</v>
      </c>
      <c r="FU9" s="435">
        <f t="shared" si="52"/>
        <v>43</v>
      </c>
      <c r="FV9" s="584">
        <v>2.2931034482758599</v>
      </c>
      <c r="FW9" s="585">
        <v>2.43992248062015</v>
      </c>
      <c r="FX9" s="434">
        <f t="shared" ref="FX9:FY9" si="53">IF(FR9&gt;0,(FR9*FV9),)</f>
        <v>66.499999999999943</v>
      </c>
      <c r="FY9" s="435">
        <f t="shared" si="53"/>
        <v>104.91666666666646</v>
      </c>
      <c r="FZ9" s="584">
        <v>63.965517241379303</v>
      </c>
      <c r="GA9" s="585">
        <v>96.651162790697697</v>
      </c>
      <c r="GB9" s="434">
        <f t="shared" ref="GB9:GC9" si="54">IF(FZ9&gt;0,(FR9*FZ9),)</f>
        <v>1854.9999999999998</v>
      </c>
      <c r="GC9" s="435">
        <f t="shared" si="54"/>
        <v>4156.0000000000009</v>
      </c>
      <c r="GD9" s="434">
        <f t="shared" ref="GD9:GG9" si="55">(R9+BN9+DV9)</f>
        <v>1401</v>
      </c>
      <c r="GE9" s="435">
        <f t="shared" si="55"/>
        <v>1484</v>
      </c>
      <c r="GF9" s="434">
        <f t="shared" si="55"/>
        <v>1401</v>
      </c>
      <c r="GG9" s="435">
        <f t="shared" si="55"/>
        <v>1484</v>
      </c>
      <c r="GH9" s="434">
        <f t="shared" ref="GH9:GI9" si="56">IF(GD9&gt;0,(AJ9+CF9+EN9),)</f>
        <v>5831</v>
      </c>
      <c r="GI9" s="435">
        <f t="shared" si="56"/>
        <v>5564.2950191570899</v>
      </c>
      <c r="GJ9" s="434">
        <f t="shared" ref="GJ9:GK9" si="57">IF(GF9&gt;0,(AZ9+CV9+FD9),)</f>
        <v>165820.99999999985</v>
      </c>
      <c r="GK9" s="435">
        <f t="shared" si="57"/>
        <v>174179.00000000015</v>
      </c>
      <c r="GL9" s="434">
        <f t="shared" ref="GL9:GO9" si="58">(V9+BR9+DZ9)</f>
        <v>270</v>
      </c>
      <c r="GM9" s="435">
        <f t="shared" si="58"/>
        <v>232</v>
      </c>
      <c r="GN9" s="434">
        <f t="shared" si="58"/>
        <v>270</v>
      </c>
      <c r="GO9" s="435">
        <f t="shared" si="58"/>
        <v>232</v>
      </c>
      <c r="GP9" s="434">
        <f t="shared" ref="GP9:GQ9" si="59">IF(GL9&gt;0,AN9+CJ9+ER9,)</f>
        <v>1115.0000000000011</v>
      </c>
      <c r="GQ9" s="435">
        <f t="shared" si="59"/>
        <v>909.9166666666672</v>
      </c>
      <c r="GR9" s="434">
        <f t="shared" ref="GR9:GS9" si="60">IF(GN9&gt;0,BD9+CZ9+FH9,)</f>
        <v>20180.999999999993</v>
      </c>
      <c r="GS9" s="435">
        <f t="shared" si="60"/>
        <v>21181.000000000022</v>
      </c>
      <c r="GT9" s="434">
        <f t="shared" ref="GT9:GW9" si="61">+GL9+GD9</f>
        <v>1671</v>
      </c>
      <c r="GU9" s="435">
        <f t="shared" si="61"/>
        <v>1716</v>
      </c>
      <c r="GV9" s="434">
        <f t="shared" si="61"/>
        <v>1671</v>
      </c>
      <c r="GW9" s="435">
        <f t="shared" si="61"/>
        <v>1716</v>
      </c>
      <c r="GX9" s="434">
        <f t="shared" ref="GX9:HA9" si="62">IF(GT9&gt;0,(GH9+GP9),)</f>
        <v>6946.0000000000009</v>
      </c>
      <c r="GY9" s="435">
        <f t="shared" si="62"/>
        <v>6474.2116858237569</v>
      </c>
      <c r="GZ9" s="434">
        <f t="shared" si="62"/>
        <v>186001.99999999985</v>
      </c>
      <c r="HA9" s="435">
        <f t="shared" si="62"/>
        <v>195360.00000000017</v>
      </c>
      <c r="HB9" s="434">
        <f t="shared" ref="HB9:HE9" si="63">(Z9+BV9+ED9)</f>
        <v>0</v>
      </c>
      <c r="HC9" s="435">
        <f t="shared" si="63"/>
        <v>0</v>
      </c>
      <c r="HD9" s="434">
        <f t="shared" si="63"/>
        <v>0</v>
      </c>
      <c r="HE9" s="435">
        <f t="shared" si="63"/>
        <v>0</v>
      </c>
      <c r="HF9" s="434">
        <f t="shared" ref="HF9:HG9" si="64">IF(HB9&gt;0,(AR9+CN9+EV9),)</f>
        <v>0</v>
      </c>
      <c r="HG9" s="435">
        <f t="shared" si="64"/>
        <v>0</v>
      </c>
      <c r="HH9" s="434">
        <f t="shared" ref="HH9:HI9" si="65">IF(HD9&gt;0,(BH9+DD9+FL9),)</f>
        <v>0</v>
      </c>
      <c r="HI9" s="435">
        <f t="shared" si="65"/>
        <v>0</v>
      </c>
      <c r="HJ9" s="434">
        <f t="shared" ref="HJ9:HK9" si="66">IF((DJ9+EH9+FR9)&gt;0,(DP9+EZ9+FX9),)</f>
        <v>7012.5000000000009</v>
      </c>
      <c r="HK9" s="435">
        <f t="shared" si="66"/>
        <v>6579.1283524904229</v>
      </c>
      <c r="HL9" s="434">
        <f t="shared" ref="HL9:HM9" si="67">IF((DL9+EJ9+FT9)&gt;0,(DT9+FP9+GB9),)</f>
        <v>187856.99999999985</v>
      </c>
      <c r="HM9" s="435">
        <f t="shared" si="67"/>
        <v>199516.00000000015</v>
      </c>
    </row>
    <row r="10" spans="1:221" s="18" customFormat="1" ht="12.95" customHeight="1">
      <c r="A10" s="499" t="s">
        <v>351</v>
      </c>
      <c r="B10" s="498" t="s">
        <v>355</v>
      </c>
      <c r="C10" s="504"/>
      <c r="D10" s="496">
        <v>106467</v>
      </c>
      <c r="E10" s="496">
        <v>3</v>
      </c>
      <c r="F10" s="584">
        <v>1366</v>
      </c>
      <c r="G10" s="585">
        <v>1276</v>
      </c>
      <c r="H10" s="584">
        <v>84</v>
      </c>
      <c r="I10" s="585">
        <v>81</v>
      </c>
      <c r="J10" s="434">
        <f t="shared" ref="J10:J73" si="68">F10-H10</f>
        <v>1282</v>
      </c>
      <c r="K10" s="435">
        <f t="shared" ref="K10:K73" si="69">G10-I10</f>
        <v>1195</v>
      </c>
      <c r="L10" s="584">
        <v>120</v>
      </c>
      <c r="M10" s="585">
        <v>120</v>
      </c>
      <c r="N10" s="434">
        <f t="shared" ref="N10:N73" si="70">+R10+V10+Z10+BN10+BR10+BV10+DV10+DZ10+ED10+FR10</f>
        <v>1282</v>
      </c>
      <c r="O10" s="435">
        <f t="shared" ref="O10:O73" si="71">+S10+W10+AA10+BO10+BS10+BW10+DW10+EA10+EE10+FS10</f>
        <v>1195</v>
      </c>
      <c r="P10" s="434">
        <f t="shared" ref="P10:P73" si="72">+T10+X10+AB10+BP10+BT10+BX10+DX10+EB10+EF10+FT10</f>
        <v>1282</v>
      </c>
      <c r="Q10" s="435">
        <f t="shared" ref="Q10:Q73" si="73">+U10+Y10+AC10+BQ10+BU10+BY10+DY10+EC10+EG10+FU10</f>
        <v>1195</v>
      </c>
      <c r="R10" s="584">
        <v>468</v>
      </c>
      <c r="S10" s="585">
        <v>454</v>
      </c>
      <c r="T10" s="434">
        <f t="shared" si="2"/>
        <v>468</v>
      </c>
      <c r="U10" s="435">
        <f t="shared" si="2"/>
        <v>454</v>
      </c>
      <c r="V10" s="584">
        <v>6</v>
      </c>
      <c r="W10" s="585">
        <v>8</v>
      </c>
      <c r="X10" s="434">
        <f t="shared" ref="X10:X73" si="74">IF(BB10&gt;0,V10,)</f>
        <v>6</v>
      </c>
      <c r="Y10" s="435">
        <f t="shared" ref="Y10:Y73" si="75">IF(BC10&gt;0,W10,)</f>
        <v>8</v>
      </c>
      <c r="Z10" s="584"/>
      <c r="AA10" s="585"/>
      <c r="AB10" s="434">
        <f t="shared" ref="AB10:AB73" si="76">IF(BF10&gt;0,Z10,)</f>
        <v>0</v>
      </c>
      <c r="AC10" s="435">
        <f t="shared" ref="AC10:AC73" si="77">IF(BG10&gt;0,AA10,)</f>
        <v>0</v>
      </c>
      <c r="AD10" s="434">
        <f t="shared" ref="AD10:AD73" si="78">R10+V10+Z10</f>
        <v>474</v>
      </c>
      <c r="AE10" s="435">
        <f t="shared" ref="AE10:AE73" si="79">S10+W10+AA10</f>
        <v>462</v>
      </c>
      <c r="AF10" s="434">
        <f t="shared" ref="AF10:AF73" si="80">IF(BJ10&gt;0,AD10,)</f>
        <v>474</v>
      </c>
      <c r="AG10" s="435">
        <f t="shared" ref="AG10:AG73" si="81">IF(BK10&gt;0,AE10,)</f>
        <v>462</v>
      </c>
      <c r="AH10" s="584">
        <v>4.1771723646723604</v>
      </c>
      <c r="AI10" s="585">
        <v>4.0728707782672497</v>
      </c>
      <c r="AJ10" s="434">
        <f t="shared" ref="AJ10:AJ73" si="82">IF(R10&gt;0,(R10*AH10),)</f>
        <v>1954.9166666666647</v>
      </c>
      <c r="AK10" s="435">
        <f t="shared" ref="AK10:AK73" si="83">IF(S10&gt;0,(S10*AI10),)</f>
        <v>1849.0833333333314</v>
      </c>
      <c r="AL10" s="584">
        <v>4.1388888888888902</v>
      </c>
      <c r="AM10" s="585">
        <v>4.5104166666666696</v>
      </c>
      <c r="AN10" s="434">
        <f t="shared" ref="AN10:AN73" si="84">IF(V10&gt;0,(V10*AL10),)</f>
        <v>24.833333333333343</v>
      </c>
      <c r="AO10" s="435">
        <f t="shared" ref="AO10:AO73" si="85">IF(W10&gt;0,(W10*AM10),)</f>
        <v>36.083333333333357</v>
      </c>
      <c r="AP10" s="584"/>
      <c r="AQ10" s="585"/>
      <c r="AR10" s="434">
        <f t="shared" ref="AR10:AR73" si="86">IF(Z10&gt;0,(Z10*AP10),)</f>
        <v>0</v>
      </c>
      <c r="AS10" s="435">
        <f t="shared" ref="AS10:AS73" si="87">IF(AA10&gt;0,(AA10*AQ10),)</f>
        <v>0</v>
      </c>
      <c r="AT10" s="434">
        <f t="shared" ref="AT10:AT73" si="88">IF(AD10&gt;0,((AJ10+AN10+AR10)/AD10),)</f>
        <v>4.1766877637130762</v>
      </c>
      <c r="AU10" s="435">
        <f t="shared" ref="AU10:AU73" si="89">IF(AE10&gt;0,((AK10+AO10+AS10)/AE10),)</f>
        <v>4.0804473304473259</v>
      </c>
      <c r="AV10" s="434">
        <f t="shared" ref="AV10:AV73" si="90">IF(AD10&gt;0,(AD10*AT10),)</f>
        <v>1979.7499999999982</v>
      </c>
      <c r="AW10" s="435">
        <f t="shared" ref="AW10:AW73" si="91">IF(AE10&gt;0,(AE10*AU10),)</f>
        <v>1885.1666666666645</v>
      </c>
      <c r="AX10" s="584">
        <v>135.99572649572701</v>
      </c>
      <c r="AY10" s="585">
        <v>135.162995594714</v>
      </c>
      <c r="AZ10" s="434">
        <f t="shared" ref="AZ10:AZ73" si="92">IF(T10&gt;0,(T10*AX10),)</f>
        <v>63646.00000000024</v>
      </c>
      <c r="BA10" s="435">
        <f t="shared" ref="BA10:BA73" si="93">IF(U10&gt;0,(U10*AY10),)</f>
        <v>61364.00000000016</v>
      </c>
      <c r="BB10" s="584">
        <v>142.333333333333</v>
      </c>
      <c r="BC10" s="585">
        <v>136.375</v>
      </c>
      <c r="BD10" s="434">
        <f t="shared" ref="BD10:BD73" si="94">IF(X10&gt;0,(X10*BB10),)</f>
        <v>853.99999999999795</v>
      </c>
      <c r="BE10" s="435">
        <f t="shared" ref="BE10:BE73" si="95">IF(Y10&gt;0,(Y10*BC10),)</f>
        <v>1091</v>
      </c>
      <c r="BF10" s="584"/>
      <c r="BG10" s="585"/>
      <c r="BH10" s="434">
        <f t="shared" ref="BH10:BH73" si="96">IF(AB10&gt;0,(AB10*BF10),)</f>
        <v>0</v>
      </c>
      <c r="BI10" s="435">
        <f t="shared" ref="BI10:BI73" si="97">IF(AC10&gt;0,(AC10*BG10),)</f>
        <v>0</v>
      </c>
      <c r="BJ10" s="434">
        <f t="shared" ref="BJ10:BJ73" si="98">IF((AZ10+BD10+BH10)&gt;0,((AZ10+BD10+BH10)/AD10),)</f>
        <v>136.07594936708912</v>
      </c>
      <c r="BK10" s="435">
        <f t="shared" ref="BK10:BK73" si="99">IF((BA10+BE10+BI10)&gt;0,((BA10+BE10+BI10)/AE10),)</f>
        <v>135.18398268398303</v>
      </c>
      <c r="BL10" s="434">
        <f t="shared" ref="BL10:BL73" si="100">IF(AF10&gt;0,(AD10*BJ10),)</f>
        <v>64500.000000000247</v>
      </c>
      <c r="BM10" s="435">
        <f t="shared" ref="BM10:BM73" si="101">IF(AG10&gt;0,(AE10*BK10),)</f>
        <v>62455.00000000016</v>
      </c>
      <c r="BN10" s="584">
        <v>366</v>
      </c>
      <c r="BO10" s="585">
        <v>310</v>
      </c>
      <c r="BP10" s="434">
        <f t="shared" ref="BP10:BP73" si="102">IF(CT10&gt;0,BN10,)</f>
        <v>366</v>
      </c>
      <c r="BQ10" s="435">
        <f t="shared" ref="BQ10:BQ73" si="103">IF(CU10&gt;0,BO10,)</f>
        <v>310</v>
      </c>
      <c r="BR10" s="584">
        <v>18</v>
      </c>
      <c r="BS10" s="585">
        <v>15</v>
      </c>
      <c r="BT10" s="434">
        <f t="shared" ref="BT10:BT73" si="104">IF(CX10&gt;0,BR10,)</f>
        <v>18</v>
      </c>
      <c r="BU10" s="435">
        <f t="shared" ref="BU10:BU73" si="105">IF(CY10&gt;0,BS10,)</f>
        <v>15</v>
      </c>
      <c r="BV10" s="584"/>
      <c r="BW10" s="585"/>
      <c r="BX10" s="434">
        <f t="shared" ref="BX10:BX73" si="106">IF(DB10&gt;0,BV10,)</f>
        <v>0</v>
      </c>
      <c r="BY10" s="435">
        <f t="shared" ref="BY10:BY73" si="107">IF(DC10&gt;0,BW10,)</f>
        <v>0</v>
      </c>
      <c r="BZ10" s="434">
        <f t="shared" ref="BZ10:BZ73" si="108">BN10+BR10+BV10</f>
        <v>384</v>
      </c>
      <c r="CA10" s="435">
        <f t="shared" ref="CA10:CA73" si="109">BO10+BS10+BW10</f>
        <v>325</v>
      </c>
      <c r="CB10" s="434">
        <f t="shared" ref="CB10:CB73" si="110">IF(DF10&gt;0,BZ10,)</f>
        <v>384</v>
      </c>
      <c r="CC10" s="435">
        <f t="shared" ref="CC10:CC73" si="111">IF(DG10&gt;0,CA10,)</f>
        <v>325</v>
      </c>
      <c r="CD10" s="584">
        <v>4.7789162112932599</v>
      </c>
      <c r="CE10" s="585">
        <v>4.7567204301075297</v>
      </c>
      <c r="CF10" s="434">
        <f t="shared" ref="CF10:CF73" si="112">IF(BN10&gt;0,(BN10*CD10),)</f>
        <v>1749.083333333333</v>
      </c>
      <c r="CG10" s="435">
        <f t="shared" ref="CG10:CG73" si="113">IF(BO10&gt;0,(BO10*CE10),)</f>
        <v>1474.5833333333342</v>
      </c>
      <c r="CH10" s="584">
        <v>6.6527777777777803</v>
      </c>
      <c r="CI10" s="585">
        <v>7.37222222222222</v>
      </c>
      <c r="CJ10" s="434">
        <f t="shared" ref="CJ10:CJ73" si="114">IF(BR10&gt;0,(BR10*CH10),)</f>
        <v>119.75000000000004</v>
      </c>
      <c r="CK10" s="435">
        <f t="shared" ref="CK10:CK73" si="115">IF(BS10&gt;0,(BS10*CI10),)</f>
        <v>110.5833333333333</v>
      </c>
      <c r="CL10" s="584"/>
      <c r="CM10" s="585"/>
      <c r="CN10" s="434">
        <f t="shared" ref="CN10:CN73" si="116">IF(BV10&gt;0,(BV10*CL10),)</f>
        <v>0</v>
      </c>
      <c r="CO10" s="435">
        <f t="shared" ref="CO10:CO73" si="117">IF(BW10&gt;0,(BW10*CM10),)</f>
        <v>0</v>
      </c>
      <c r="CP10" s="434">
        <f t="shared" ref="CP10:CP73" si="118">IF(BZ10&gt;0,((CF10+CJ10+CN10)/BZ10),)</f>
        <v>4.8667534722222214</v>
      </c>
      <c r="CQ10" s="435">
        <f t="shared" ref="CQ10:CQ73" si="119">IF(CA10&gt;0,((CG10+CK10+CO10)/CA10),)</f>
        <v>4.8774358974359</v>
      </c>
      <c r="CR10" s="434">
        <f t="shared" ref="CR10:CR73" si="120">IF(BZ10&gt;0,(BZ10*CP10),)</f>
        <v>1868.833333333333</v>
      </c>
      <c r="CS10" s="435">
        <f t="shared" ref="CS10:CS73" si="121">IF(CA10&gt;0,(CA10*CQ10),)</f>
        <v>1585.1666666666674</v>
      </c>
      <c r="CT10" s="584">
        <v>145.346994535519</v>
      </c>
      <c r="CU10" s="585">
        <v>139.96763754045301</v>
      </c>
      <c r="CV10" s="434">
        <f t="shared" ref="CV10:CV73" si="122">IF(BP10&gt;0,(BP10*CT10),)</f>
        <v>53196.999999999956</v>
      </c>
      <c r="CW10" s="435">
        <f t="shared" ref="CW10:CW73" si="123">IF(BQ10&gt;0,(BQ10*CU10),)</f>
        <v>43389.967637540431</v>
      </c>
      <c r="CX10" s="584">
        <v>186</v>
      </c>
      <c r="CY10" s="585">
        <v>176.92857142857099</v>
      </c>
      <c r="CZ10" s="434">
        <f t="shared" ref="CZ10:CZ73" si="124">IF(BT10&gt;0,(BT10*CX10),)</f>
        <v>3348</v>
      </c>
      <c r="DA10" s="435">
        <f t="shared" ref="DA10:DA73" si="125">IF(BU10&gt;0,(BU10*CY10),)</f>
        <v>2653.9285714285647</v>
      </c>
      <c r="DB10" s="432"/>
      <c r="DC10" s="433"/>
      <c r="DD10" s="434">
        <f t="shared" ref="DD10:DD73" si="126">IF(BX10&gt;0,(BX10*DB10),)</f>
        <v>0</v>
      </c>
      <c r="DE10" s="435">
        <f t="shared" ref="DE10:DE73" si="127">IF(BY10&gt;0,(BY10*DC10),)</f>
        <v>0</v>
      </c>
      <c r="DF10" s="434">
        <f t="shared" ref="DF10:DF73" si="128">IF((CV10+CZ10+DD10)&gt;0,((CV10+CZ10+DD10)/BZ10),)</f>
        <v>147.25260416666654</v>
      </c>
      <c r="DG10" s="435">
        <f t="shared" ref="DG10:DG73" si="129">IF((CW10+DA10+DE10)&gt;0,((CW10+DA10+DE10)/CA10),)</f>
        <v>141.67352679682767</v>
      </c>
      <c r="DH10" s="434">
        <f t="shared" ref="DH10:DH73" si="130">IF(CB10&gt;0,(BZ10*DF10),)</f>
        <v>56544.999999999956</v>
      </c>
      <c r="DI10" s="435">
        <f t="shared" ref="DI10:DI73" si="131">IF(CC10&gt;0,(CA10*DG10),)</f>
        <v>46043.896208968996</v>
      </c>
      <c r="DJ10" s="434">
        <f t="shared" ref="DJ10:DJ73" si="132">AD10+BZ10</f>
        <v>858</v>
      </c>
      <c r="DK10" s="435">
        <f t="shared" ref="DK10:DK73" si="133">AE10+CA10</f>
        <v>787</v>
      </c>
      <c r="DL10" s="434">
        <f t="shared" ref="DL10:DL73" si="134">AF10+CB10</f>
        <v>858</v>
      </c>
      <c r="DM10" s="435">
        <f t="shared" ref="DM10:DM73" si="135">AG10+CC10</f>
        <v>787</v>
      </c>
      <c r="DN10" s="434">
        <f t="shared" ref="DN10:DN73" si="136">IF(DJ10&gt;0,((AD10*AT10)+(BZ10*CP10))/DJ10,)</f>
        <v>4.4855283605283578</v>
      </c>
      <c r="DO10" s="435">
        <f t="shared" ref="DO10:DO73" si="137">IF(DK10&gt;0,((AE10*AU10)+(CA10*CQ10))/DK10,)</f>
        <v>4.409572215163065</v>
      </c>
      <c r="DP10" s="434">
        <f t="shared" ref="DP10:DP73" si="138">IF(DJ10&gt;0,(DJ10*DN10),)</f>
        <v>3848.5833333333312</v>
      </c>
      <c r="DQ10" s="435">
        <f t="shared" ref="DQ10:DQ73" si="139">IF(DK10&gt;0,(DK10*DO10),)</f>
        <v>3470.3333333333321</v>
      </c>
      <c r="DR10" s="434">
        <f t="shared" ref="DR10:DR73" si="140">IF(DL10&gt;0,((AF10*BJ10)+(CB10*DF10))/DL10,)</f>
        <v>141.07808857808882</v>
      </c>
      <c r="DS10" s="435">
        <f t="shared" ref="DS10:DS73" si="141">IF(DM10&gt;0,((AG10*BK10)+(CC10*DG10))/DM10,)</f>
        <v>137.86390877886805</v>
      </c>
      <c r="DT10" s="434">
        <f t="shared" ref="DT10:DT73" si="142">IF(DL10&gt;0,(DL10*DR10),)</f>
        <v>121045.00000000022</v>
      </c>
      <c r="DU10" s="435">
        <f t="shared" ref="DU10:DU73" si="143">IF(DM10&gt;0,(DM10*DS10),)</f>
        <v>108498.89620896916</v>
      </c>
      <c r="DV10" s="584">
        <v>293</v>
      </c>
      <c r="DW10" s="585">
        <v>289</v>
      </c>
      <c r="DX10" s="434">
        <f t="shared" ref="DX10:DX73" si="144">IF(FB10&gt;0,DV10,)</f>
        <v>293</v>
      </c>
      <c r="DY10" s="435">
        <f t="shared" ref="DY10:DY73" si="145">IF(FC10&gt;0,DW10,)</f>
        <v>289</v>
      </c>
      <c r="DZ10" s="584">
        <v>131</v>
      </c>
      <c r="EA10" s="585">
        <v>119</v>
      </c>
      <c r="EB10" s="434">
        <f t="shared" ref="EB10:EB73" si="146">IF(FF10&gt;0,DZ10,)</f>
        <v>131</v>
      </c>
      <c r="EC10" s="435">
        <f t="shared" ref="EC10:EC73" si="147">IF(FG10&gt;0,EA10,)</f>
        <v>119</v>
      </c>
      <c r="ED10" s="584"/>
      <c r="EE10" s="585"/>
      <c r="EF10" s="434">
        <f t="shared" ref="EF10:EF73" si="148">IF(FJ10&gt;0,ED10,)</f>
        <v>0</v>
      </c>
      <c r="EG10" s="435">
        <f t="shared" ref="EG10:EG73" si="149">IF(FK10&gt;0,EE10,)</f>
        <v>0</v>
      </c>
      <c r="EH10" s="434">
        <f t="shared" ref="EH10:EH73" si="150">DV10+DZ10+ED10</f>
        <v>424</v>
      </c>
      <c r="EI10" s="435">
        <f t="shared" ref="EI10:EI73" si="151">DW10+EA10+EE10</f>
        <v>408</v>
      </c>
      <c r="EJ10" s="434">
        <f t="shared" ref="EJ10:EJ73" si="152">IF(FN10&gt;0,EH10,)</f>
        <v>424</v>
      </c>
      <c r="EK10" s="435">
        <f t="shared" ref="EK10:EK73" si="153">IF(FO10&gt;0,EI10,)</f>
        <v>408</v>
      </c>
      <c r="EL10" s="584">
        <v>3.44823663253697</v>
      </c>
      <c r="EM10" s="585">
        <v>3.57554786620531</v>
      </c>
      <c r="EN10" s="434">
        <f t="shared" ref="EN10:EN73" si="154">IF(DV10&gt;0,(DV10*EL10),)</f>
        <v>1010.3333333333322</v>
      </c>
      <c r="EO10" s="435">
        <f t="shared" ref="EO10:EO73" si="155">IF(DW10&gt;0,(DW10*EM10),)</f>
        <v>1033.3333333333346</v>
      </c>
      <c r="EP10" s="584">
        <v>3.4262086513994898</v>
      </c>
      <c r="EQ10" s="585">
        <v>2.87955182072829</v>
      </c>
      <c r="ER10" s="434">
        <f t="shared" ref="ER10:ER73" si="156">IF(DZ10&gt;0,(DZ10*EP10),)</f>
        <v>448.83333333333314</v>
      </c>
      <c r="ES10" s="435">
        <f t="shared" ref="ES10:ES73" si="157">IF(EA10&gt;0,(EA10*EQ10),)</f>
        <v>342.66666666666652</v>
      </c>
      <c r="ET10" s="584"/>
      <c r="EU10" s="585"/>
      <c r="EV10" s="434">
        <f t="shared" ref="EV10:EV73" si="158">IF(ED10&gt;0,(ED10*ET10),)</f>
        <v>0</v>
      </c>
      <c r="EW10" s="435">
        <f t="shared" ref="EW10:EW73" si="159">IF(EE10&gt;0,(EE10*EU10),)</f>
        <v>0</v>
      </c>
      <c r="EX10" s="434">
        <f t="shared" ref="EX10:EX73" si="160">IF(EH10&gt;0,((EN10+ER10+EV10)/EH10),)</f>
        <v>3.4414308176100596</v>
      </c>
      <c r="EY10" s="435">
        <f t="shared" ref="EY10:EY73" si="161">IF(EI10&gt;0,((EO10+ES10+EW10)/EI10),)</f>
        <v>3.3725490196078458</v>
      </c>
      <c r="EZ10" s="434">
        <f t="shared" ref="EZ10:EZ73" si="162">IF(EH10&gt;0,(EH10*EX10),)</f>
        <v>1459.1666666666654</v>
      </c>
      <c r="FA10" s="435">
        <f t="shared" ref="FA10:FA73" si="163">IF(EI10&gt;0,(EI10*EY10),)</f>
        <v>1376.0000000000011</v>
      </c>
      <c r="FB10" s="584">
        <v>94.354948805460793</v>
      </c>
      <c r="FC10" s="585">
        <v>93.0692041522491</v>
      </c>
      <c r="FD10" s="434">
        <f t="shared" ref="FD10:FD73" si="164">IF(DX10&gt;0,(DX10*FB10),)</f>
        <v>27646.000000000011</v>
      </c>
      <c r="FE10" s="435">
        <f t="shared" ref="FE10:FE73" si="165">IF(DY10&gt;0,(DY10*FC10),)</f>
        <v>26896.999999999989</v>
      </c>
      <c r="FF10" s="584">
        <v>63.618320610687</v>
      </c>
      <c r="FG10" s="585">
        <v>61.268907563025202</v>
      </c>
      <c r="FH10" s="434">
        <f t="shared" ref="FH10:FH73" si="166">IF(EB10&gt;0,(EB10*FF10),)</f>
        <v>8333.9999999999964</v>
      </c>
      <c r="FI10" s="435">
        <f t="shared" ref="FI10:FI73" si="167">IF(EC10&gt;0,(EC10*FG10),)</f>
        <v>7290.9999999999991</v>
      </c>
      <c r="FJ10" s="584"/>
      <c r="FK10" s="585"/>
      <c r="FL10" s="434">
        <f t="shared" ref="FL10:FL73" si="168">IF(EF10&gt;0,(EF10*FJ10),)</f>
        <v>0</v>
      </c>
      <c r="FM10" s="435">
        <f t="shared" ref="FM10:FM73" si="169">IF(EG10&gt;0,(EG10*FK10),)</f>
        <v>0</v>
      </c>
      <c r="FN10" s="434">
        <f t="shared" ref="FN10:FN73" si="170">IF((FD10+FH10+FL10)&gt;0,((FD10+FH10+FL10)/EH10),)</f>
        <v>84.858490566037759</v>
      </c>
      <c r="FO10" s="435">
        <f t="shared" ref="FO10:FO73" si="171">IF((FE10+FI10+FM10)&gt;0,((FE10+FI10+FM10)/EI10),)</f>
        <v>83.794117647058783</v>
      </c>
      <c r="FP10" s="434">
        <f t="shared" ref="FP10:FP73" si="172">IF(EH10&gt;0,(EH10*FN10),)</f>
        <v>35980.000000000007</v>
      </c>
      <c r="FQ10" s="435">
        <f t="shared" ref="FQ10:FQ73" si="173">IF(EI10&gt;0,(EI10*FO10),)</f>
        <v>34187.999999999985</v>
      </c>
      <c r="FR10" s="584">
        <v>0</v>
      </c>
      <c r="FS10" s="585">
        <v>0</v>
      </c>
      <c r="FT10" s="434">
        <f t="shared" ref="FT10:FT73" si="174">IF(FZ10&gt;0,FR10,)</f>
        <v>0</v>
      </c>
      <c r="FU10" s="435">
        <f t="shared" ref="FU10:FU73" si="175">IF(GA10&gt;0,FS10,)</f>
        <v>0</v>
      </c>
      <c r="FV10" s="584"/>
      <c r="FW10" s="585"/>
      <c r="FX10" s="434">
        <f t="shared" ref="FX10:FX73" si="176">IF(FR10&gt;0,(FR10*FV10),)</f>
        <v>0</v>
      </c>
      <c r="FY10" s="435">
        <f t="shared" ref="FY10:FY73" si="177">IF(FS10&gt;0,(FS10*FW10),)</f>
        <v>0</v>
      </c>
      <c r="FZ10" s="584"/>
      <c r="GA10" s="585"/>
      <c r="GB10" s="434">
        <f t="shared" ref="GB10:GB73" si="178">IF(FZ10&gt;0,(FR10*FZ10),)</f>
        <v>0</v>
      </c>
      <c r="GC10" s="435">
        <f t="shared" ref="GC10:GC73" si="179">IF(GA10&gt;0,(FS10*GA10),)</f>
        <v>0</v>
      </c>
      <c r="GD10" s="434">
        <f t="shared" ref="GD10:GD73" si="180">(R10+BN10+DV10)</f>
        <v>1127</v>
      </c>
      <c r="GE10" s="435">
        <f t="shared" ref="GE10:GE73" si="181">(S10+BO10+DW10)</f>
        <v>1053</v>
      </c>
      <c r="GF10" s="434">
        <f t="shared" ref="GF10:GF73" si="182">(T10+BP10+DX10)</f>
        <v>1127</v>
      </c>
      <c r="GG10" s="435">
        <f t="shared" ref="GG10:GG73" si="183">(U10+BQ10+DY10)</f>
        <v>1053</v>
      </c>
      <c r="GH10" s="434">
        <f t="shared" ref="GH10:GH73" si="184">IF(GD10&gt;0,(AJ10+CF10+EN10),)</f>
        <v>4714.3333333333303</v>
      </c>
      <c r="GI10" s="435">
        <f t="shared" ref="GI10:GI73" si="185">IF(GE10&gt;0,(AK10+CG10+EO10),)</f>
        <v>4357</v>
      </c>
      <c r="GJ10" s="434">
        <f t="shared" ref="GJ10:GJ73" si="186">IF(GF10&gt;0,(AZ10+CV10+FD10),)</f>
        <v>144489.0000000002</v>
      </c>
      <c r="GK10" s="435">
        <f t="shared" ref="GK10:GK73" si="187">IF(GG10&gt;0,(BA10+CW10+FE10),)</f>
        <v>131650.9676375406</v>
      </c>
      <c r="GL10" s="434">
        <f t="shared" ref="GL10:GL73" si="188">(V10+BR10+DZ10)</f>
        <v>155</v>
      </c>
      <c r="GM10" s="435">
        <f t="shared" ref="GM10:GM73" si="189">(W10+BS10+EA10)</f>
        <v>142</v>
      </c>
      <c r="GN10" s="434">
        <f t="shared" ref="GN10:GN73" si="190">(X10+BT10+EB10)</f>
        <v>155</v>
      </c>
      <c r="GO10" s="435">
        <f t="shared" ref="GO10:GO73" si="191">(Y10+BU10+EC10)</f>
        <v>142</v>
      </c>
      <c r="GP10" s="434">
        <f t="shared" ref="GP10:GP73" si="192">IF(GL10&gt;0,AN10+CJ10+ER10,)</f>
        <v>593.41666666666652</v>
      </c>
      <c r="GQ10" s="435">
        <f t="shared" ref="GQ10:GQ73" si="193">IF(GM10&gt;0,AO10+CK10+ES10,)</f>
        <v>489.33333333333314</v>
      </c>
      <c r="GR10" s="434">
        <f t="shared" ref="GR10:GR73" si="194">IF(GN10&gt;0,BD10+CZ10+FH10,)</f>
        <v>12535.999999999995</v>
      </c>
      <c r="GS10" s="435">
        <f t="shared" ref="GS10:GS73" si="195">IF(GO10&gt;0,BE10+DA10+FI10,)</f>
        <v>11035.928571428563</v>
      </c>
      <c r="GT10" s="434">
        <f t="shared" ref="GT10:GT73" si="196">+GL10+GD10</f>
        <v>1282</v>
      </c>
      <c r="GU10" s="435">
        <f t="shared" ref="GU10:GU73" si="197">+GM10+GE10</f>
        <v>1195</v>
      </c>
      <c r="GV10" s="434">
        <f t="shared" ref="GV10:GV73" si="198">+GN10+GF10</f>
        <v>1282</v>
      </c>
      <c r="GW10" s="435">
        <f t="shared" ref="GW10:GW73" si="199">+GO10+GG10</f>
        <v>1195</v>
      </c>
      <c r="GX10" s="434">
        <f t="shared" ref="GX10:GX73" si="200">IF(GT10&gt;0,(GH10+GP10),)</f>
        <v>5307.7499999999964</v>
      </c>
      <c r="GY10" s="435">
        <f t="shared" ref="GY10:GY73" si="201">IF(GU10&gt;0,(GI10+GQ10),)</f>
        <v>4846.333333333333</v>
      </c>
      <c r="GZ10" s="434">
        <f t="shared" ref="GZ10:GZ73" si="202">IF(GV10&gt;0,(GJ10+GR10),)</f>
        <v>157025.0000000002</v>
      </c>
      <c r="HA10" s="435">
        <f t="shared" ref="HA10:HA73" si="203">IF(GW10&gt;0,(GK10+GS10),)</f>
        <v>142686.89620896915</v>
      </c>
      <c r="HB10" s="434">
        <f t="shared" ref="HB10:HB73" si="204">(Z10+BV10+ED10)</f>
        <v>0</v>
      </c>
      <c r="HC10" s="435">
        <f t="shared" ref="HC10:HC73" si="205">(AA10+BW10+EE10)</f>
        <v>0</v>
      </c>
      <c r="HD10" s="434">
        <f t="shared" ref="HD10:HD73" si="206">(AB10+BX10+EF10)</f>
        <v>0</v>
      </c>
      <c r="HE10" s="435">
        <f t="shared" ref="HE10:HE73" si="207">(AC10+BY10+EG10)</f>
        <v>0</v>
      </c>
      <c r="HF10" s="434">
        <f t="shared" ref="HF10:HF73" si="208">IF(HB10&gt;0,(AR10+CN10+EV10),)</f>
        <v>0</v>
      </c>
      <c r="HG10" s="435">
        <f t="shared" ref="HG10:HG73" si="209">IF(HC10&gt;0,(AS10+CO10+EW10),)</f>
        <v>0</v>
      </c>
      <c r="HH10" s="434">
        <f t="shared" ref="HH10:HH73" si="210">IF(HD10&gt;0,(BH10+DD10+FL10),)</f>
        <v>0</v>
      </c>
      <c r="HI10" s="435">
        <f t="shared" ref="HI10:HI73" si="211">IF(HE10&gt;0,(BI10+DE10+FM10),)</f>
        <v>0</v>
      </c>
      <c r="HJ10" s="434">
        <f t="shared" ref="HJ10:HJ73" si="212">IF((DJ10+EH10+FR10)&gt;0,(DP10+EZ10+FX10),)</f>
        <v>5307.7499999999964</v>
      </c>
      <c r="HK10" s="435">
        <f t="shared" ref="HK10:HK73" si="213">IF((DK10+EI10+FS10)&gt;0,(DQ10+FA10+FY10),)</f>
        <v>4846.333333333333</v>
      </c>
      <c r="HL10" s="434">
        <f t="shared" ref="HL10:HL73" si="214">IF((DL10+EJ10+FT10)&gt;0,(DT10+FP10+GB10),)</f>
        <v>157025.00000000023</v>
      </c>
      <c r="HM10" s="435">
        <f t="shared" ref="HM10:HM73" si="215">IF((DM10+EK10+FU10)&gt;0,(DU10+FQ10+GC10),)</f>
        <v>142686.89620896915</v>
      </c>
    </row>
    <row r="11" spans="1:221" s="18" customFormat="1" ht="12.95" customHeight="1">
      <c r="A11" s="499" t="s">
        <v>351</v>
      </c>
      <c r="B11" s="498" t="s">
        <v>357</v>
      </c>
      <c r="C11" s="497"/>
      <c r="D11" s="496">
        <v>107071</v>
      </c>
      <c r="E11" s="496">
        <v>4</v>
      </c>
      <c r="F11" s="584">
        <v>486</v>
      </c>
      <c r="G11" s="585">
        <v>503</v>
      </c>
      <c r="H11" s="584">
        <v>0</v>
      </c>
      <c r="I11" s="585">
        <v>0</v>
      </c>
      <c r="J11" s="434">
        <f t="shared" si="68"/>
        <v>486</v>
      </c>
      <c r="K11" s="435">
        <f t="shared" si="69"/>
        <v>503</v>
      </c>
      <c r="L11" s="584">
        <v>120</v>
      </c>
      <c r="M11" s="585">
        <v>120</v>
      </c>
      <c r="N11" s="434">
        <f t="shared" si="70"/>
        <v>486</v>
      </c>
      <c r="O11" s="435">
        <f t="shared" si="71"/>
        <v>503</v>
      </c>
      <c r="P11" s="434">
        <f t="shared" si="72"/>
        <v>486</v>
      </c>
      <c r="Q11" s="435">
        <f t="shared" si="73"/>
        <v>503</v>
      </c>
      <c r="R11" s="584">
        <v>156</v>
      </c>
      <c r="S11" s="585">
        <v>144</v>
      </c>
      <c r="T11" s="434">
        <f t="shared" si="2"/>
        <v>156</v>
      </c>
      <c r="U11" s="435">
        <f t="shared" si="2"/>
        <v>144</v>
      </c>
      <c r="V11" s="584">
        <v>1</v>
      </c>
      <c r="W11" s="585">
        <v>0</v>
      </c>
      <c r="X11" s="434">
        <f t="shared" si="74"/>
        <v>1</v>
      </c>
      <c r="Y11" s="435">
        <f t="shared" si="75"/>
        <v>0</v>
      </c>
      <c r="Z11" s="584"/>
      <c r="AA11" s="585"/>
      <c r="AB11" s="434">
        <f t="shared" si="76"/>
        <v>0</v>
      </c>
      <c r="AC11" s="435">
        <f t="shared" si="77"/>
        <v>0</v>
      </c>
      <c r="AD11" s="434">
        <f t="shared" si="78"/>
        <v>157</v>
      </c>
      <c r="AE11" s="435">
        <f t="shared" si="79"/>
        <v>144</v>
      </c>
      <c r="AF11" s="434">
        <f t="shared" si="80"/>
        <v>157</v>
      </c>
      <c r="AG11" s="435">
        <f t="shared" si="81"/>
        <v>144</v>
      </c>
      <c r="AH11" s="584">
        <v>3.9524572649572698</v>
      </c>
      <c r="AI11" s="585">
        <v>4.1585648148148104</v>
      </c>
      <c r="AJ11" s="434">
        <f t="shared" si="82"/>
        <v>616.58333333333405</v>
      </c>
      <c r="AK11" s="435">
        <f t="shared" si="83"/>
        <v>598.83333333333269</v>
      </c>
      <c r="AL11" s="584">
        <v>3.9166666666666701</v>
      </c>
      <c r="AM11" s="585">
        <v>4.4384057971014501</v>
      </c>
      <c r="AN11" s="434">
        <f t="shared" si="84"/>
        <v>3.9166666666666701</v>
      </c>
      <c r="AO11" s="435">
        <f t="shared" si="85"/>
        <v>0</v>
      </c>
      <c r="AP11" s="584"/>
      <c r="AQ11" s="585"/>
      <c r="AR11" s="434">
        <f t="shared" si="86"/>
        <v>0</v>
      </c>
      <c r="AS11" s="435">
        <f t="shared" si="87"/>
        <v>0</v>
      </c>
      <c r="AT11" s="434">
        <f t="shared" si="88"/>
        <v>3.9522292993630619</v>
      </c>
      <c r="AU11" s="435">
        <f t="shared" si="89"/>
        <v>4.1585648148148104</v>
      </c>
      <c r="AV11" s="434">
        <f t="shared" si="90"/>
        <v>620.50000000000068</v>
      </c>
      <c r="AW11" s="435">
        <f t="shared" si="91"/>
        <v>598.83333333333269</v>
      </c>
      <c r="AX11" s="584">
        <v>129.92307692307699</v>
      </c>
      <c r="AY11" s="585">
        <v>132.819444444444</v>
      </c>
      <c r="AZ11" s="434">
        <f t="shared" si="92"/>
        <v>20268.000000000011</v>
      </c>
      <c r="BA11" s="435">
        <f t="shared" si="93"/>
        <v>19125.999999999935</v>
      </c>
      <c r="BB11" s="584">
        <v>127</v>
      </c>
      <c r="BC11" s="585">
        <v>0</v>
      </c>
      <c r="BD11" s="434">
        <f t="shared" si="94"/>
        <v>127</v>
      </c>
      <c r="BE11" s="435">
        <f t="shared" si="95"/>
        <v>0</v>
      </c>
      <c r="BF11" s="584"/>
      <c r="BG11" s="585"/>
      <c r="BH11" s="434">
        <f t="shared" si="96"/>
        <v>0</v>
      </c>
      <c r="BI11" s="435">
        <f t="shared" si="97"/>
        <v>0</v>
      </c>
      <c r="BJ11" s="434">
        <f t="shared" si="98"/>
        <v>129.90445859872619</v>
      </c>
      <c r="BK11" s="435">
        <f t="shared" si="99"/>
        <v>132.819444444444</v>
      </c>
      <c r="BL11" s="434">
        <f t="shared" si="100"/>
        <v>20395.000000000011</v>
      </c>
      <c r="BM11" s="435">
        <f t="shared" si="101"/>
        <v>19125.999999999935</v>
      </c>
      <c r="BN11" s="584">
        <v>168</v>
      </c>
      <c r="BO11" s="585">
        <v>135</v>
      </c>
      <c r="BP11" s="434">
        <f t="shared" si="102"/>
        <v>168</v>
      </c>
      <c r="BQ11" s="435">
        <f t="shared" si="103"/>
        <v>135</v>
      </c>
      <c r="BR11" s="584">
        <v>2</v>
      </c>
      <c r="BS11" s="585">
        <v>1</v>
      </c>
      <c r="BT11" s="434">
        <f t="shared" si="104"/>
        <v>2</v>
      </c>
      <c r="BU11" s="435">
        <f t="shared" si="105"/>
        <v>1</v>
      </c>
      <c r="BV11" s="584"/>
      <c r="BW11" s="585"/>
      <c r="BX11" s="434">
        <f t="shared" si="106"/>
        <v>0</v>
      </c>
      <c r="BY11" s="435">
        <f t="shared" si="107"/>
        <v>0</v>
      </c>
      <c r="BZ11" s="434">
        <f t="shared" si="108"/>
        <v>170</v>
      </c>
      <c r="CA11" s="435">
        <f t="shared" si="109"/>
        <v>136</v>
      </c>
      <c r="CB11" s="434">
        <f t="shared" si="110"/>
        <v>170</v>
      </c>
      <c r="CC11" s="435">
        <f t="shared" si="111"/>
        <v>136</v>
      </c>
      <c r="CD11" s="584">
        <v>5.0962301587301599</v>
      </c>
      <c r="CE11" s="585">
        <v>5.1697530864197496</v>
      </c>
      <c r="CF11" s="434">
        <f t="shared" si="112"/>
        <v>856.16666666666686</v>
      </c>
      <c r="CG11" s="435">
        <f t="shared" si="113"/>
        <v>697.91666666666617</v>
      </c>
      <c r="CH11" s="584">
        <v>3.625</v>
      </c>
      <c r="CI11" s="585">
        <v>27.3333333333333</v>
      </c>
      <c r="CJ11" s="434">
        <f t="shared" si="114"/>
        <v>7.25</v>
      </c>
      <c r="CK11" s="435">
        <f t="shared" si="115"/>
        <v>27.3333333333333</v>
      </c>
      <c r="CL11" s="584"/>
      <c r="CM11" s="585"/>
      <c r="CN11" s="434">
        <f t="shared" si="116"/>
        <v>0</v>
      </c>
      <c r="CO11" s="435">
        <f t="shared" si="117"/>
        <v>0</v>
      </c>
      <c r="CP11" s="434">
        <f t="shared" si="118"/>
        <v>5.078921568627452</v>
      </c>
      <c r="CQ11" s="435">
        <f t="shared" si="119"/>
        <v>5.3327205882352899</v>
      </c>
      <c r="CR11" s="434">
        <f t="shared" si="120"/>
        <v>863.41666666666686</v>
      </c>
      <c r="CS11" s="435">
        <f t="shared" si="121"/>
        <v>725.24999999999943</v>
      </c>
      <c r="CT11" s="584">
        <v>137.416666666667</v>
      </c>
      <c r="CU11" s="585">
        <v>138</v>
      </c>
      <c r="CV11" s="434">
        <f t="shared" si="122"/>
        <v>23086.000000000055</v>
      </c>
      <c r="CW11" s="435">
        <f t="shared" si="123"/>
        <v>18630</v>
      </c>
      <c r="CX11" s="584">
        <v>131.5</v>
      </c>
      <c r="CY11" s="585">
        <v>142</v>
      </c>
      <c r="CZ11" s="434">
        <f t="shared" si="124"/>
        <v>263</v>
      </c>
      <c r="DA11" s="435">
        <f t="shared" si="125"/>
        <v>142</v>
      </c>
      <c r="DB11" s="432"/>
      <c r="DC11" s="433"/>
      <c r="DD11" s="434">
        <f t="shared" si="126"/>
        <v>0</v>
      </c>
      <c r="DE11" s="435">
        <f t="shared" si="127"/>
        <v>0</v>
      </c>
      <c r="DF11" s="434">
        <f t="shared" si="128"/>
        <v>137.34705882352972</v>
      </c>
      <c r="DG11" s="435">
        <f t="shared" si="129"/>
        <v>138.02941176470588</v>
      </c>
      <c r="DH11" s="434">
        <f t="shared" si="130"/>
        <v>23349.000000000051</v>
      </c>
      <c r="DI11" s="435">
        <f t="shared" si="131"/>
        <v>18772</v>
      </c>
      <c r="DJ11" s="434">
        <f t="shared" si="132"/>
        <v>327</v>
      </c>
      <c r="DK11" s="435">
        <f t="shared" si="133"/>
        <v>280</v>
      </c>
      <c r="DL11" s="434">
        <f t="shared" si="134"/>
        <v>327</v>
      </c>
      <c r="DM11" s="435">
        <f t="shared" si="135"/>
        <v>280</v>
      </c>
      <c r="DN11" s="434">
        <f t="shared" si="136"/>
        <v>4.5379714576962309</v>
      </c>
      <c r="DO11" s="435">
        <f t="shared" si="137"/>
        <v>4.7288690476190434</v>
      </c>
      <c r="DP11" s="434">
        <f t="shared" si="138"/>
        <v>1483.9166666666674</v>
      </c>
      <c r="DQ11" s="435">
        <f t="shared" si="139"/>
        <v>1324.0833333333321</v>
      </c>
      <c r="DR11" s="434">
        <f t="shared" si="140"/>
        <v>133.77370030581056</v>
      </c>
      <c r="DS11" s="435">
        <f t="shared" si="141"/>
        <v>135.34999999999977</v>
      </c>
      <c r="DT11" s="434">
        <f t="shared" si="142"/>
        <v>43744.000000000051</v>
      </c>
      <c r="DU11" s="435">
        <f t="shared" si="143"/>
        <v>37897.999999999935</v>
      </c>
      <c r="DV11" s="584">
        <v>133</v>
      </c>
      <c r="DW11" s="585">
        <v>178</v>
      </c>
      <c r="DX11" s="434">
        <f t="shared" si="144"/>
        <v>133</v>
      </c>
      <c r="DY11" s="435">
        <f t="shared" si="145"/>
        <v>178</v>
      </c>
      <c r="DZ11" s="584">
        <v>25</v>
      </c>
      <c r="EA11" s="585">
        <v>45</v>
      </c>
      <c r="EB11" s="434">
        <f t="shared" si="146"/>
        <v>25</v>
      </c>
      <c r="EC11" s="435">
        <f t="shared" si="147"/>
        <v>45</v>
      </c>
      <c r="ED11" s="584"/>
      <c r="EE11" s="585"/>
      <c r="EF11" s="434">
        <f t="shared" si="148"/>
        <v>0</v>
      </c>
      <c r="EG11" s="435">
        <f t="shared" si="149"/>
        <v>0</v>
      </c>
      <c r="EH11" s="434">
        <f t="shared" si="150"/>
        <v>158</v>
      </c>
      <c r="EI11" s="435">
        <f t="shared" si="151"/>
        <v>223</v>
      </c>
      <c r="EJ11" s="434">
        <f t="shared" si="152"/>
        <v>158</v>
      </c>
      <c r="EK11" s="435">
        <f t="shared" si="153"/>
        <v>223</v>
      </c>
      <c r="EL11" s="584">
        <v>3.3703007518797001</v>
      </c>
      <c r="EM11" s="585">
        <v>3.4016853932584299</v>
      </c>
      <c r="EN11" s="434">
        <f t="shared" si="154"/>
        <v>448.25000000000011</v>
      </c>
      <c r="EO11" s="435">
        <f t="shared" si="155"/>
        <v>605.50000000000057</v>
      </c>
      <c r="EP11" s="584">
        <v>3.0266666666666699</v>
      </c>
      <c r="EQ11" s="585">
        <v>3.07407407407407</v>
      </c>
      <c r="ER11" s="434">
        <f t="shared" si="156"/>
        <v>75.666666666666742</v>
      </c>
      <c r="ES11" s="435">
        <f t="shared" si="157"/>
        <v>138.33333333333314</v>
      </c>
      <c r="ET11" s="584"/>
      <c r="EU11" s="585"/>
      <c r="EV11" s="434">
        <f t="shared" si="158"/>
        <v>0</v>
      </c>
      <c r="EW11" s="435">
        <f t="shared" si="159"/>
        <v>0</v>
      </c>
      <c r="EX11" s="434">
        <f t="shared" si="160"/>
        <v>3.3159282700421953</v>
      </c>
      <c r="EY11" s="435">
        <f t="shared" si="161"/>
        <v>3.3355754857997026</v>
      </c>
      <c r="EZ11" s="434">
        <f t="shared" si="162"/>
        <v>523.91666666666686</v>
      </c>
      <c r="FA11" s="435">
        <f t="shared" si="163"/>
        <v>743.83333333333371</v>
      </c>
      <c r="FB11" s="584">
        <v>92.345864661654105</v>
      </c>
      <c r="FC11" s="585">
        <v>90.819209039547999</v>
      </c>
      <c r="FD11" s="434">
        <f t="shared" si="164"/>
        <v>12281.999999999996</v>
      </c>
      <c r="FE11" s="435">
        <f t="shared" si="165"/>
        <v>16165.819209039544</v>
      </c>
      <c r="FF11" s="584">
        <v>66.040000000000006</v>
      </c>
      <c r="FG11" s="585">
        <v>51.8888888888889</v>
      </c>
      <c r="FH11" s="434">
        <f t="shared" si="166"/>
        <v>1651.0000000000002</v>
      </c>
      <c r="FI11" s="435">
        <f t="shared" si="167"/>
        <v>2335.0000000000005</v>
      </c>
      <c r="FJ11" s="584"/>
      <c r="FK11" s="585"/>
      <c r="FL11" s="434">
        <f t="shared" si="168"/>
        <v>0</v>
      </c>
      <c r="FM11" s="435">
        <f t="shared" si="169"/>
        <v>0</v>
      </c>
      <c r="FN11" s="434">
        <f t="shared" si="170"/>
        <v>88.183544303797447</v>
      </c>
      <c r="FO11" s="435">
        <f t="shared" si="171"/>
        <v>82.963314838742363</v>
      </c>
      <c r="FP11" s="434">
        <f t="shared" si="172"/>
        <v>13932.999999999996</v>
      </c>
      <c r="FQ11" s="435">
        <f t="shared" si="173"/>
        <v>18500.819209039546</v>
      </c>
      <c r="FR11" s="584">
        <v>1</v>
      </c>
      <c r="FS11" s="585">
        <v>0</v>
      </c>
      <c r="FT11" s="434">
        <f t="shared" si="174"/>
        <v>1</v>
      </c>
      <c r="FU11" s="435">
        <f t="shared" si="175"/>
        <v>0</v>
      </c>
      <c r="FV11" s="584">
        <v>1.75</v>
      </c>
      <c r="FW11" s="585"/>
      <c r="FX11" s="434">
        <f t="shared" si="176"/>
        <v>1.75</v>
      </c>
      <c r="FY11" s="435">
        <f t="shared" si="177"/>
        <v>0</v>
      </c>
      <c r="FZ11" s="584">
        <v>242</v>
      </c>
      <c r="GA11" s="585"/>
      <c r="GB11" s="434">
        <f t="shared" si="178"/>
        <v>242</v>
      </c>
      <c r="GC11" s="435">
        <f t="shared" si="179"/>
        <v>0</v>
      </c>
      <c r="GD11" s="434">
        <f t="shared" si="180"/>
        <v>457</v>
      </c>
      <c r="GE11" s="435">
        <f t="shared" si="181"/>
        <v>457</v>
      </c>
      <c r="GF11" s="434">
        <f t="shared" si="182"/>
        <v>457</v>
      </c>
      <c r="GG11" s="435">
        <f t="shared" si="183"/>
        <v>457</v>
      </c>
      <c r="GH11" s="434">
        <f t="shared" si="184"/>
        <v>1921.0000000000009</v>
      </c>
      <c r="GI11" s="435">
        <f t="shared" si="185"/>
        <v>1902.2499999999995</v>
      </c>
      <c r="GJ11" s="434">
        <f t="shared" si="186"/>
        <v>55636.000000000058</v>
      </c>
      <c r="GK11" s="435">
        <f t="shared" si="187"/>
        <v>53921.81920903948</v>
      </c>
      <c r="GL11" s="434">
        <f t="shared" si="188"/>
        <v>28</v>
      </c>
      <c r="GM11" s="435">
        <f t="shared" si="189"/>
        <v>46</v>
      </c>
      <c r="GN11" s="434">
        <f t="shared" si="190"/>
        <v>28</v>
      </c>
      <c r="GO11" s="435">
        <f t="shared" si="191"/>
        <v>46</v>
      </c>
      <c r="GP11" s="434">
        <f t="shared" si="192"/>
        <v>86.833333333333414</v>
      </c>
      <c r="GQ11" s="435">
        <f t="shared" si="193"/>
        <v>165.66666666666646</v>
      </c>
      <c r="GR11" s="434">
        <f t="shared" si="194"/>
        <v>2041.0000000000002</v>
      </c>
      <c r="GS11" s="435">
        <f t="shared" si="195"/>
        <v>2477.0000000000005</v>
      </c>
      <c r="GT11" s="434">
        <f t="shared" si="196"/>
        <v>485</v>
      </c>
      <c r="GU11" s="435">
        <f t="shared" si="197"/>
        <v>503</v>
      </c>
      <c r="GV11" s="434">
        <f t="shared" si="198"/>
        <v>485</v>
      </c>
      <c r="GW11" s="435">
        <f t="shared" si="199"/>
        <v>503</v>
      </c>
      <c r="GX11" s="434">
        <f t="shared" si="200"/>
        <v>2007.8333333333344</v>
      </c>
      <c r="GY11" s="435">
        <f t="shared" si="201"/>
        <v>2067.9166666666661</v>
      </c>
      <c r="GZ11" s="434">
        <f t="shared" si="202"/>
        <v>57677.000000000058</v>
      </c>
      <c r="HA11" s="435">
        <f t="shared" si="203"/>
        <v>56398.81920903948</v>
      </c>
      <c r="HB11" s="434">
        <f t="shared" si="204"/>
        <v>0</v>
      </c>
      <c r="HC11" s="435">
        <f t="shared" si="205"/>
        <v>0</v>
      </c>
      <c r="HD11" s="434">
        <f t="shared" si="206"/>
        <v>0</v>
      </c>
      <c r="HE11" s="435">
        <f t="shared" si="207"/>
        <v>0</v>
      </c>
      <c r="HF11" s="434">
        <f t="shared" si="208"/>
        <v>0</v>
      </c>
      <c r="HG11" s="435">
        <f t="shared" si="209"/>
        <v>0</v>
      </c>
      <c r="HH11" s="434">
        <f t="shared" si="210"/>
        <v>0</v>
      </c>
      <c r="HI11" s="435">
        <f t="shared" si="211"/>
        <v>0</v>
      </c>
      <c r="HJ11" s="434">
        <f t="shared" si="212"/>
        <v>2009.5833333333344</v>
      </c>
      <c r="HK11" s="435">
        <f t="shared" si="213"/>
        <v>2067.9166666666661</v>
      </c>
      <c r="HL11" s="434">
        <f t="shared" si="214"/>
        <v>57919.000000000044</v>
      </c>
      <c r="HM11" s="435">
        <f t="shared" si="215"/>
        <v>56398.81920903948</v>
      </c>
    </row>
    <row r="12" spans="1:221" s="18" customFormat="1" ht="12.95" customHeight="1">
      <c r="A12" s="499" t="s">
        <v>351</v>
      </c>
      <c r="B12" s="498" t="s">
        <v>358</v>
      </c>
      <c r="C12" s="504"/>
      <c r="D12" s="496">
        <v>107983</v>
      </c>
      <c r="E12" s="496">
        <v>4</v>
      </c>
      <c r="F12" s="584">
        <v>536</v>
      </c>
      <c r="G12" s="585">
        <v>555</v>
      </c>
      <c r="H12" s="584">
        <v>1</v>
      </c>
      <c r="I12" s="585">
        <v>2</v>
      </c>
      <c r="J12" s="434">
        <f t="shared" si="68"/>
        <v>535</v>
      </c>
      <c r="K12" s="435">
        <f t="shared" si="69"/>
        <v>553</v>
      </c>
      <c r="L12" s="584">
        <v>120</v>
      </c>
      <c r="M12" s="585">
        <v>120</v>
      </c>
      <c r="N12" s="434">
        <f t="shared" si="70"/>
        <v>535</v>
      </c>
      <c r="O12" s="435">
        <f t="shared" si="71"/>
        <v>553</v>
      </c>
      <c r="P12" s="434">
        <f t="shared" si="72"/>
        <v>535</v>
      </c>
      <c r="Q12" s="435">
        <f t="shared" si="73"/>
        <v>553</v>
      </c>
      <c r="R12" s="584">
        <v>159</v>
      </c>
      <c r="S12" s="585">
        <v>157</v>
      </c>
      <c r="T12" s="434">
        <f t="shared" si="2"/>
        <v>159</v>
      </c>
      <c r="U12" s="435">
        <f t="shared" si="2"/>
        <v>157</v>
      </c>
      <c r="V12" s="584">
        <v>10</v>
      </c>
      <c r="W12" s="585">
        <v>23</v>
      </c>
      <c r="X12" s="434">
        <f t="shared" si="74"/>
        <v>10</v>
      </c>
      <c r="Y12" s="435">
        <f t="shared" si="75"/>
        <v>23</v>
      </c>
      <c r="Z12" s="584"/>
      <c r="AA12" s="585"/>
      <c r="AB12" s="434">
        <f t="shared" si="76"/>
        <v>0</v>
      </c>
      <c r="AC12" s="435">
        <f t="shared" si="77"/>
        <v>0</v>
      </c>
      <c r="AD12" s="434">
        <f t="shared" si="78"/>
        <v>169</v>
      </c>
      <c r="AE12" s="435">
        <f t="shared" si="79"/>
        <v>180</v>
      </c>
      <c r="AF12" s="434">
        <f t="shared" si="80"/>
        <v>169</v>
      </c>
      <c r="AG12" s="435">
        <f t="shared" si="81"/>
        <v>180</v>
      </c>
      <c r="AH12" s="584">
        <v>4.1299790356394102</v>
      </c>
      <c r="AI12" s="585">
        <v>4.1549893842887498</v>
      </c>
      <c r="AJ12" s="434">
        <f t="shared" si="82"/>
        <v>656.66666666666617</v>
      </c>
      <c r="AK12" s="435">
        <f t="shared" si="83"/>
        <v>652.33333333333371</v>
      </c>
      <c r="AL12" s="584">
        <v>4.44166666666667</v>
      </c>
      <c r="AM12" s="585">
        <v>4.4109195402298802</v>
      </c>
      <c r="AN12" s="434">
        <f t="shared" si="84"/>
        <v>44.4166666666667</v>
      </c>
      <c r="AO12" s="435">
        <f t="shared" si="85"/>
        <v>101.45114942528724</v>
      </c>
      <c r="AP12" s="584"/>
      <c r="AQ12" s="585"/>
      <c r="AR12" s="434">
        <f t="shared" si="86"/>
        <v>0</v>
      </c>
      <c r="AS12" s="435">
        <f t="shared" si="87"/>
        <v>0</v>
      </c>
      <c r="AT12" s="434">
        <f t="shared" si="88"/>
        <v>4.1484220907297802</v>
      </c>
      <c r="AU12" s="435">
        <f t="shared" si="89"/>
        <v>4.1876915708812277</v>
      </c>
      <c r="AV12" s="434">
        <f t="shared" si="90"/>
        <v>701.0833333333328</v>
      </c>
      <c r="AW12" s="435">
        <f t="shared" si="91"/>
        <v>753.78448275862092</v>
      </c>
      <c r="AX12" s="584">
        <v>128.779874213836</v>
      </c>
      <c r="AY12" s="585">
        <v>130.71337579617801</v>
      </c>
      <c r="AZ12" s="434">
        <f t="shared" si="92"/>
        <v>20475.999999999924</v>
      </c>
      <c r="BA12" s="435">
        <f t="shared" si="93"/>
        <v>20521.999999999949</v>
      </c>
      <c r="BB12" s="584">
        <v>155.5</v>
      </c>
      <c r="BC12" s="585">
        <v>139.65217391304299</v>
      </c>
      <c r="BD12" s="434">
        <f t="shared" si="94"/>
        <v>1555</v>
      </c>
      <c r="BE12" s="435">
        <f t="shared" si="95"/>
        <v>3211.9999999999886</v>
      </c>
      <c r="BF12" s="584"/>
      <c r="BG12" s="585"/>
      <c r="BH12" s="434">
        <f t="shared" si="96"/>
        <v>0</v>
      </c>
      <c r="BI12" s="435">
        <f t="shared" si="97"/>
        <v>0</v>
      </c>
      <c r="BJ12" s="434">
        <f t="shared" si="98"/>
        <v>130.36094674556168</v>
      </c>
      <c r="BK12" s="435">
        <f t="shared" si="99"/>
        <v>131.85555555555521</v>
      </c>
      <c r="BL12" s="434">
        <f t="shared" si="100"/>
        <v>22030.999999999924</v>
      </c>
      <c r="BM12" s="435">
        <f t="shared" si="101"/>
        <v>23733.999999999938</v>
      </c>
      <c r="BN12" s="584">
        <v>165</v>
      </c>
      <c r="BO12" s="585">
        <v>187</v>
      </c>
      <c r="BP12" s="434">
        <f t="shared" si="102"/>
        <v>165</v>
      </c>
      <c r="BQ12" s="435">
        <f t="shared" si="103"/>
        <v>187</v>
      </c>
      <c r="BR12" s="584">
        <v>2</v>
      </c>
      <c r="BS12" s="585">
        <v>5</v>
      </c>
      <c r="BT12" s="434">
        <f t="shared" si="104"/>
        <v>2</v>
      </c>
      <c r="BU12" s="435">
        <f t="shared" si="105"/>
        <v>5</v>
      </c>
      <c r="BV12" s="584"/>
      <c r="BW12" s="585"/>
      <c r="BX12" s="434">
        <f t="shared" si="106"/>
        <v>0</v>
      </c>
      <c r="BY12" s="435">
        <f t="shared" si="107"/>
        <v>0</v>
      </c>
      <c r="BZ12" s="434">
        <f t="shared" si="108"/>
        <v>167</v>
      </c>
      <c r="CA12" s="435">
        <f t="shared" si="109"/>
        <v>192</v>
      </c>
      <c r="CB12" s="434">
        <f t="shared" si="110"/>
        <v>167</v>
      </c>
      <c r="CC12" s="435">
        <f t="shared" si="111"/>
        <v>192</v>
      </c>
      <c r="CD12" s="584">
        <v>4.3035353535353504</v>
      </c>
      <c r="CE12" s="585">
        <v>4.84135472370766</v>
      </c>
      <c r="CF12" s="434">
        <f t="shared" si="112"/>
        <v>710.0833333333328</v>
      </c>
      <c r="CG12" s="435">
        <f t="shared" si="113"/>
        <v>905.33333333333246</v>
      </c>
      <c r="CH12" s="584">
        <v>17.25</v>
      </c>
      <c r="CI12" s="585">
        <v>12.65</v>
      </c>
      <c r="CJ12" s="434">
        <f t="shared" si="114"/>
        <v>34.5</v>
      </c>
      <c r="CK12" s="435">
        <f t="shared" si="115"/>
        <v>63.25</v>
      </c>
      <c r="CL12" s="584"/>
      <c r="CM12" s="585"/>
      <c r="CN12" s="434">
        <f t="shared" si="116"/>
        <v>0</v>
      </c>
      <c r="CO12" s="435">
        <f t="shared" si="117"/>
        <v>0</v>
      </c>
      <c r="CP12" s="434">
        <f t="shared" si="118"/>
        <v>4.4585828343313345</v>
      </c>
      <c r="CQ12" s="435">
        <f t="shared" si="119"/>
        <v>5.0447048611111063</v>
      </c>
      <c r="CR12" s="434">
        <f t="shared" si="120"/>
        <v>744.58333333333292</v>
      </c>
      <c r="CS12" s="435">
        <f t="shared" si="121"/>
        <v>968.58333333333235</v>
      </c>
      <c r="CT12" s="584">
        <v>139.23030303030299</v>
      </c>
      <c r="CU12" s="585">
        <v>138.96256684491999</v>
      </c>
      <c r="CV12" s="434">
        <f t="shared" si="122"/>
        <v>22972.999999999993</v>
      </c>
      <c r="CW12" s="435">
        <f t="shared" si="123"/>
        <v>25986.00000000004</v>
      </c>
      <c r="CX12" s="584">
        <v>137.5</v>
      </c>
      <c r="CY12" s="585">
        <v>159.4</v>
      </c>
      <c r="CZ12" s="434">
        <f t="shared" si="124"/>
        <v>275</v>
      </c>
      <c r="DA12" s="435">
        <f t="shared" si="125"/>
        <v>797</v>
      </c>
      <c r="DB12" s="432"/>
      <c r="DC12" s="433"/>
      <c r="DD12" s="434">
        <f t="shared" si="126"/>
        <v>0</v>
      </c>
      <c r="DE12" s="435">
        <f t="shared" si="127"/>
        <v>0</v>
      </c>
      <c r="DF12" s="434">
        <f t="shared" si="128"/>
        <v>139.20958083832332</v>
      </c>
      <c r="DG12" s="435">
        <f t="shared" si="129"/>
        <v>139.49479166666688</v>
      </c>
      <c r="DH12" s="434">
        <f t="shared" si="130"/>
        <v>23247.999999999993</v>
      </c>
      <c r="DI12" s="435">
        <f t="shared" si="131"/>
        <v>26783.000000000044</v>
      </c>
      <c r="DJ12" s="434">
        <f t="shared" si="132"/>
        <v>336</v>
      </c>
      <c r="DK12" s="435">
        <f t="shared" si="133"/>
        <v>372</v>
      </c>
      <c r="DL12" s="434">
        <f t="shared" si="134"/>
        <v>336</v>
      </c>
      <c r="DM12" s="435">
        <f t="shared" si="135"/>
        <v>372</v>
      </c>
      <c r="DN12" s="434">
        <f t="shared" si="136"/>
        <v>4.302579365079362</v>
      </c>
      <c r="DO12" s="435">
        <f t="shared" si="137"/>
        <v>4.6300210109998741</v>
      </c>
      <c r="DP12" s="434">
        <f t="shared" si="138"/>
        <v>1445.6666666666656</v>
      </c>
      <c r="DQ12" s="435">
        <f t="shared" si="139"/>
        <v>1722.367816091953</v>
      </c>
      <c r="DR12" s="434">
        <f t="shared" si="140"/>
        <v>134.7589285714283</v>
      </c>
      <c r="DS12" s="435">
        <f t="shared" si="141"/>
        <v>135.79838709677415</v>
      </c>
      <c r="DT12" s="434">
        <f t="shared" si="142"/>
        <v>45278.999999999905</v>
      </c>
      <c r="DU12" s="435">
        <f t="shared" si="143"/>
        <v>50516.999999999985</v>
      </c>
      <c r="DV12" s="584">
        <v>143</v>
      </c>
      <c r="DW12" s="585">
        <v>126</v>
      </c>
      <c r="DX12" s="434">
        <f t="shared" si="144"/>
        <v>143</v>
      </c>
      <c r="DY12" s="435">
        <f t="shared" si="145"/>
        <v>126</v>
      </c>
      <c r="DZ12" s="584">
        <v>19</v>
      </c>
      <c r="EA12" s="585">
        <v>16</v>
      </c>
      <c r="EB12" s="434">
        <f t="shared" si="146"/>
        <v>19</v>
      </c>
      <c r="EC12" s="435">
        <f t="shared" si="147"/>
        <v>16</v>
      </c>
      <c r="ED12" s="584"/>
      <c r="EE12" s="585"/>
      <c r="EF12" s="434">
        <f t="shared" si="148"/>
        <v>0</v>
      </c>
      <c r="EG12" s="435">
        <f t="shared" si="149"/>
        <v>0</v>
      </c>
      <c r="EH12" s="434">
        <f t="shared" si="150"/>
        <v>162</v>
      </c>
      <c r="EI12" s="435">
        <f t="shared" si="151"/>
        <v>142</v>
      </c>
      <c r="EJ12" s="434">
        <f t="shared" si="152"/>
        <v>162</v>
      </c>
      <c r="EK12" s="435">
        <f t="shared" si="153"/>
        <v>142</v>
      </c>
      <c r="EL12" s="584">
        <v>3.0833333333333299</v>
      </c>
      <c r="EM12" s="585">
        <v>3.0013227513227498</v>
      </c>
      <c r="EN12" s="434">
        <f t="shared" si="154"/>
        <v>440.91666666666617</v>
      </c>
      <c r="EO12" s="435">
        <f t="shared" si="155"/>
        <v>378.16666666666646</v>
      </c>
      <c r="EP12" s="584">
        <v>4.2675438596491198</v>
      </c>
      <c r="EQ12" s="585">
        <v>5.6197916666666696</v>
      </c>
      <c r="ER12" s="434">
        <f t="shared" si="156"/>
        <v>81.083333333333272</v>
      </c>
      <c r="ES12" s="435">
        <f t="shared" si="157"/>
        <v>89.916666666666714</v>
      </c>
      <c r="ET12" s="584"/>
      <c r="EU12" s="585"/>
      <c r="EV12" s="434">
        <f t="shared" si="158"/>
        <v>0</v>
      </c>
      <c r="EW12" s="435">
        <f t="shared" si="159"/>
        <v>0</v>
      </c>
      <c r="EX12" s="434">
        <f t="shared" si="160"/>
        <v>3.2222222222222188</v>
      </c>
      <c r="EY12" s="435">
        <f t="shared" si="161"/>
        <v>3.2963615023474166</v>
      </c>
      <c r="EZ12" s="434">
        <f t="shared" si="162"/>
        <v>521.99999999999943</v>
      </c>
      <c r="FA12" s="435">
        <f t="shared" si="163"/>
        <v>468.08333333333314</v>
      </c>
      <c r="FB12" s="584">
        <v>85.321678321678306</v>
      </c>
      <c r="FC12" s="585">
        <v>90.079365079365104</v>
      </c>
      <c r="FD12" s="434">
        <f t="shared" si="164"/>
        <v>12200.999999999998</v>
      </c>
      <c r="FE12" s="435">
        <f t="shared" si="165"/>
        <v>11350.000000000004</v>
      </c>
      <c r="FF12" s="584">
        <v>85.210526315789494</v>
      </c>
      <c r="FG12" s="585">
        <v>98.5625</v>
      </c>
      <c r="FH12" s="434">
        <f t="shared" si="166"/>
        <v>1619.0000000000005</v>
      </c>
      <c r="FI12" s="435">
        <f t="shared" si="167"/>
        <v>1577</v>
      </c>
      <c r="FJ12" s="584"/>
      <c r="FK12" s="585"/>
      <c r="FL12" s="434">
        <f t="shared" si="168"/>
        <v>0</v>
      </c>
      <c r="FM12" s="435">
        <f t="shared" si="169"/>
        <v>0</v>
      </c>
      <c r="FN12" s="434">
        <f t="shared" si="170"/>
        <v>85.308641975308632</v>
      </c>
      <c r="FO12" s="435">
        <f t="shared" si="171"/>
        <v>91.035211267605661</v>
      </c>
      <c r="FP12" s="434">
        <f t="shared" si="172"/>
        <v>13819.999999999998</v>
      </c>
      <c r="FQ12" s="435">
        <f t="shared" si="173"/>
        <v>12927.000000000004</v>
      </c>
      <c r="FR12" s="584">
        <v>37</v>
      </c>
      <c r="FS12" s="585">
        <v>39</v>
      </c>
      <c r="FT12" s="434">
        <f t="shared" si="174"/>
        <v>37</v>
      </c>
      <c r="FU12" s="435">
        <f t="shared" si="175"/>
        <v>39</v>
      </c>
      <c r="FV12" s="584">
        <v>4.2635135135135096</v>
      </c>
      <c r="FW12" s="585">
        <v>4.2393162393162402</v>
      </c>
      <c r="FX12" s="434">
        <f t="shared" si="176"/>
        <v>157.74999999999986</v>
      </c>
      <c r="FY12" s="435">
        <f t="shared" si="177"/>
        <v>165.33333333333337</v>
      </c>
      <c r="FZ12" s="584">
        <v>139.459459459459</v>
      </c>
      <c r="GA12" s="585">
        <v>145.102564102564</v>
      </c>
      <c r="GB12" s="434">
        <f t="shared" si="178"/>
        <v>5159.9999999999827</v>
      </c>
      <c r="GC12" s="435">
        <f t="shared" si="179"/>
        <v>5658.9999999999964</v>
      </c>
      <c r="GD12" s="434">
        <f t="shared" si="180"/>
        <v>467</v>
      </c>
      <c r="GE12" s="435">
        <f t="shared" si="181"/>
        <v>470</v>
      </c>
      <c r="GF12" s="434">
        <f t="shared" si="182"/>
        <v>467</v>
      </c>
      <c r="GG12" s="435">
        <f t="shared" si="183"/>
        <v>470</v>
      </c>
      <c r="GH12" s="434">
        <f t="shared" si="184"/>
        <v>1807.6666666666652</v>
      </c>
      <c r="GI12" s="435">
        <f t="shared" si="185"/>
        <v>1935.8333333333326</v>
      </c>
      <c r="GJ12" s="434">
        <f t="shared" si="186"/>
        <v>55649.999999999913</v>
      </c>
      <c r="GK12" s="435">
        <f t="shared" si="187"/>
        <v>57857.999999999985</v>
      </c>
      <c r="GL12" s="434">
        <f t="shared" si="188"/>
        <v>31</v>
      </c>
      <c r="GM12" s="435">
        <f t="shared" si="189"/>
        <v>44</v>
      </c>
      <c r="GN12" s="434">
        <f t="shared" si="190"/>
        <v>31</v>
      </c>
      <c r="GO12" s="435">
        <f t="shared" si="191"/>
        <v>44</v>
      </c>
      <c r="GP12" s="434">
        <f t="shared" si="192"/>
        <v>159.99999999999997</v>
      </c>
      <c r="GQ12" s="435">
        <f t="shared" si="193"/>
        <v>254.61781609195396</v>
      </c>
      <c r="GR12" s="434">
        <f t="shared" si="194"/>
        <v>3449.0000000000005</v>
      </c>
      <c r="GS12" s="435">
        <f t="shared" si="195"/>
        <v>5585.9999999999891</v>
      </c>
      <c r="GT12" s="434">
        <f t="shared" si="196"/>
        <v>498</v>
      </c>
      <c r="GU12" s="435">
        <f t="shared" si="197"/>
        <v>514</v>
      </c>
      <c r="GV12" s="434">
        <f t="shared" si="198"/>
        <v>498</v>
      </c>
      <c r="GW12" s="435">
        <f t="shared" si="199"/>
        <v>514</v>
      </c>
      <c r="GX12" s="434">
        <f t="shared" si="200"/>
        <v>1967.6666666666652</v>
      </c>
      <c r="GY12" s="435">
        <f t="shared" si="201"/>
        <v>2190.4511494252865</v>
      </c>
      <c r="GZ12" s="434">
        <f t="shared" si="202"/>
        <v>59098.999999999913</v>
      </c>
      <c r="HA12" s="435">
        <f t="shared" si="203"/>
        <v>63443.999999999971</v>
      </c>
      <c r="HB12" s="434">
        <f t="shared" si="204"/>
        <v>0</v>
      </c>
      <c r="HC12" s="435">
        <f t="shared" si="205"/>
        <v>0</v>
      </c>
      <c r="HD12" s="434">
        <f t="shared" si="206"/>
        <v>0</v>
      </c>
      <c r="HE12" s="435">
        <f t="shared" si="207"/>
        <v>0</v>
      </c>
      <c r="HF12" s="434">
        <f t="shared" si="208"/>
        <v>0</v>
      </c>
      <c r="HG12" s="435">
        <f t="shared" si="209"/>
        <v>0</v>
      </c>
      <c r="HH12" s="434">
        <f t="shared" si="210"/>
        <v>0</v>
      </c>
      <c r="HI12" s="435">
        <f t="shared" si="211"/>
        <v>0</v>
      </c>
      <c r="HJ12" s="434">
        <f t="shared" si="212"/>
        <v>2125.4166666666652</v>
      </c>
      <c r="HK12" s="435">
        <f t="shared" si="213"/>
        <v>2355.7844827586196</v>
      </c>
      <c r="HL12" s="434">
        <f t="shared" si="214"/>
        <v>64258.999999999891</v>
      </c>
      <c r="HM12" s="435">
        <f t="shared" si="215"/>
        <v>69102.999999999985</v>
      </c>
    </row>
    <row r="13" spans="1:221" s="18" customFormat="1" ht="12.95" customHeight="1">
      <c r="A13" s="499" t="s">
        <v>351</v>
      </c>
      <c r="B13" s="498" t="s">
        <v>352</v>
      </c>
      <c r="C13" s="497"/>
      <c r="D13" s="496">
        <v>106397</v>
      </c>
      <c r="E13" s="496">
        <v>1</v>
      </c>
      <c r="F13" s="584">
        <v>5183</v>
      </c>
      <c r="G13" s="585">
        <v>5291</v>
      </c>
      <c r="H13" s="584">
        <v>91</v>
      </c>
      <c r="I13" s="585">
        <v>99</v>
      </c>
      <c r="J13" s="434">
        <f t="shared" si="68"/>
        <v>5092</v>
      </c>
      <c r="K13" s="435">
        <f t="shared" si="69"/>
        <v>5192</v>
      </c>
      <c r="L13" s="584">
        <v>120</v>
      </c>
      <c r="M13" s="585">
        <v>120</v>
      </c>
      <c r="N13" s="434">
        <f t="shared" si="70"/>
        <v>5092</v>
      </c>
      <c r="O13" s="435">
        <f t="shared" si="71"/>
        <v>5192</v>
      </c>
      <c r="P13" s="434">
        <f t="shared" si="72"/>
        <v>5092</v>
      </c>
      <c r="Q13" s="435">
        <f t="shared" si="73"/>
        <v>5192</v>
      </c>
      <c r="R13" s="584">
        <v>862</v>
      </c>
      <c r="S13" s="585">
        <v>903</v>
      </c>
      <c r="T13" s="434">
        <f t="shared" si="2"/>
        <v>862</v>
      </c>
      <c r="U13" s="435">
        <f t="shared" si="2"/>
        <v>903</v>
      </c>
      <c r="V13" s="584">
        <v>109</v>
      </c>
      <c r="W13" s="585">
        <v>116</v>
      </c>
      <c r="X13" s="434">
        <f t="shared" si="74"/>
        <v>109</v>
      </c>
      <c r="Y13" s="435">
        <f t="shared" si="75"/>
        <v>116</v>
      </c>
      <c r="Z13" s="584"/>
      <c r="AA13" s="585"/>
      <c r="AB13" s="434">
        <f t="shared" si="76"/>
        <v>0</v>
      </c>
      <c r="AC13" s="435">
        <f t="shared" si="77"/>
        <v>0</v>
      </c>
      <c r="AD13" s="434">
        <f t="shared" si="78"/>
        <v>971</v>
      </c>
      <c r="AE13" s="435">
        <f t="shared" si="79"/>
        <v>1019</v>
      </c>
      <c r="AF13" s="434">
        <f t="shared" si="80"/>
        <v>971</v>
      </c>
      <c r="AG13" s="435">
        <f t="shared" si="81"/>
        <v>1019</v>
      </c>
      <c r="AH13" s="584">
        <v>4.0958864426419499</v>
      </c>
      <c r="AI13" s="585">
        <v>4.1018211920529799</v>
      </c>
      <c r="AJ13" s="434">
        <f t="shared" si="82"/>
        <v>3530.6541135573607</v>
      </c>
      <c r="AK13" s="435">
        <f t="shared" si="83"/>
        <v>3703.9445364238409</v>
      </c>
      <c r="AL13" s="584">
        <v>4.46100917431193</v>
      </c>
      <c r="AM13" s="585">
        <v>4.5416666666666696</v>
      </c>
      <c r="AN13" s="434">
        <f t="shared" si="84"/>
        <v>486.2500000000004</v>
      </c>
      <c r="AO13" s="435">
        <f t="shared" si="85"/>
        <v>526.83333333333371</v>
      </c>
      <c r="AP13" s="584"/>
      <c r="AQ13" s="585"/>
      <c r="AR13" s="434">
        <f t="shared" si="86"/>
        <v>0</v>
      </c>
      <c r="AS13" s="435">
        <f t="shared" si="87"/>
        <v>0</v>
      </c>
      <c r="AT13" s="434">
        <f t="shared" si="88"/>
        <v>4.1368734434164383</v>
      </c>
      <c r="AU13" s="435">
        <f t="shared" si="89"/>
        <v>4.1518919232160698</v>
      </c>
      <c r="AV13" s="434">
        <f t="shared" si="90"/>
        <v>4016.9041135573616</v>
      </c>
      <c r="AW13" s="435">
        <f t="shared" si="91"/>
        <v>4230.7778697571748</v>
      </c>
      <c r="AX13" s="584">
        <v>128.72273781902601</v>
      </c>
      <c r="AY13" s="585">
        <v>126.220376522702</v>
      </c>
      <c r="AZ13" s="434">
        <f t="shared" si="92"/>
        <v>110959.00000000042</v>
      </c>
      <c r="BA13" s="435">
        <f t="shared" si="93"/>
        <v>113976.9999999999</v>
      </c>
      <c r="BB13" s="584">
        <v>130.522935779817</v>
      </c>
      <c r="BC13" s="585">
        <v>129.5</v>
      </c>
      <c r="BD13" s="434">
        <f t="shared" si="94"/>
        <v>14227.000000000053</v>
      </c>
      <c r="BE13" s="435">
        <f t="shared" si="95"/>
        <v>15022</v>
      </c>
      <c r="BF13" s="584"/>
      <c r="BG13" s="585"/>
      <c r="BH13" s="434">
        <f t="shared" si="96"/>
        <v>0</v>
      </c>
      <c r="BI13" s="435">
        <f t="shared" si="97"/>
        <v>0</v>
      </c>
      <c r="BJ13" s="434">
        <f t="shared" si="98"/>
        <v>128.92481977342996</v>
      </c>
      <c r="BK13" s="435">
        <f t="shared" si="99"/>
        <v>126.593719332679</v>
      </c>
      <c r="BL13" s="434">
        <f t="shared" si="100"/>
        <v>125186.00000000049</v>
      </c>
      <c r="BM13" s="435">
        <f t="shared" si="101"/>
        <v>128998.9999999999</v>
      </c>
      <c r="BN13" s="584">
        <v>2621</v>
      </c>
      <c r="BO13" s="585">
        <v>2632</v>
      </c>
      <c r="BP13" s="434">
        <f t="shared" si="102"/>
        <v>2621</v>
      </c>
      <c r="BQ13" s="435">
        <f t="shared" si="103"/>
        <v>2632</v>
      </c>
      <c r="BR13" s="584">
        <v>248</v>
      </c>
      <c r="BS13" s="585">
        <v>246</v>
      </c>
      <c r="BT13" s="434">
        <f t="shared" si="104"/>
        <v>248</v>
      </c>
      <c r="BU13" s="435">
        <f t="shared" si="105"/>
        <v>246</v>
      </c>
      <c r="BV13" s="584"/>
      <c r="BW13" s="585"/>
      <c r="BX13" s="434">
        <f t="shared" si="106"/>
        <v>0</v>
      </c>
      <c r="BY13" s="435">
        <f t="shared" si="107"/>
        <v>0</v>
      </c>
      <c r="BZ13" s="434">
        <f t="shared" si="108"/>
        <v>2869</v>
      </c>
      <c r="CA13" s="435">
        <f t="shared" si="109"/>
        <v>2878</v>
      </c>
      <c r="CB13" s="434">
        <f t="shared" si="110"/>
        <v>2869</v>
      </c>
      <c r="CC13" s="435">
        <f t="shared" si="111"/>
        <v>2878</v>
      </c>
      <c r="CD13" s="584">
        <v>4.3386071927818</v>
      </c>
      <c r="CE13" s="585">
        <v>4.3121442125237204</v>
      </c>
      <c r="CF13" s="434">
        <f t="shared" si="112"/>
        <v>11371.489452281097</v>
      </c>
      <c r="CG13" s="435">
        <f t="shared" si="113"/>
        <v>11349.563567362433</v>
      </c>
      <c r="CH13" s="584">
        <v>5.1807795698924703</v>
      </c>
      <c r="CI13" s="585">
        <v>5.3814363143631399</v>
      </c>
      <c r="CJ13" s="434">
        <f t="shared" si="114"/>
        <v>1284.8333333333326</v>
      </c>
      <c r="CK13" s="435">
        <f t="shared" si="115"/>
        <v>1323.8333333333323</v>
      </c>
      <c r="CL13" s="584"/>
      <c r="CM13" s="585"/>
      <c r="CN13" s="434">
        <f t="shared" si="116"/>
        <v>0</v>
      </c>
      <c r="CO13" s="435">
        <f t="shared" si="117"/>
        <v>0</v>
      </c>
      <c r="CP13" s="434">
        <f t="shared" si="118"/>
        <v>4.4114056415526068</v>
      </c>
      <c r="CQ13" s="435">
        <f t="shared" si="119"/>
        <v>4.4035430509714262</v>
      </c>
      <c r="CR13" s="434">
        <f t="shared" si="120"/>
        <v>12656.322785614429</v>
      </c>
      <c r="CS13" s="435">
        <f t="shared" si="121"/>
        <v>12673.396900695765</v>
      </c>
      <c r="CT13" s="584">
        <v>127.404425791683</v>
      </c>
      <c r="CU13" s="585">
        <v>125.865881458967</v>
      </c>
      <c r="CV13" s="434">
        <f t="shared" si="122"/>
        <v>333927.00000000111</v>
      </c>
      <c r="CW13" s="435">
        <f t="shared" si="123"/>
        <v>331279.00000000111</v>
      </c>
      <c r="CX13" s="584">
        <v>132.54838709677401</v>
      </c>
      <c r="CY13" s="585">
        <v>136.26829268292701</v>
      </c>
      <c r="CZ13" s="434">
        <f t="shared" si="124"/>
        <v>32871.999999999956</v>
      </c>
      <c r="DA13" s="435">
        <f t="shared" si="125"/>
        <v>33522.000000000044</v>
      </c>
      <c r="DB13" s="432"/>
      <c r="DC13" s="433"/>
      <c r="DD13" s="434">
        <f t="shared" si="126"/>
        <v>0</v>
      </c>
      <c r="DE13" s="435">
        <f t="shared" si="127"/>
        <v>0</v>
      </c>
      <c r="DF13" s="434">
        <f t="shared" si="128"/>
        <v>127.84907633321751</v>
      </c>
      <c r="DG13" s="435">
        <f t="shared" si="129"/>
        <v>126.7550382209872</v>
      </c>
      <c r="DH13" s="434">
        <f t="shared" si="130"/>
        <v>366799.00000000105</v>
      </c>
      <c r="DI13" s="435">
        <f t="shared" si="131"/>
        <v>364801.00000000116</v>
      </c>
      <c r="DJ13" s="434">
        <f t="shared" si="132"/>
        <v>3840</v>
      </c>
      <c r="DK13" s="435">
        <f t="shared" si="133"/>
        <v>3897</v>
      </c>
      <c r="DL13" s="434">
        <f t="shared" si="134"/>
        <v>3840</v>
      </c>
      <c r="DM13" s="435">
        <f t="shared" si="135"/>
        <v>3897</v>
      </c>
      <c r="DN13" s="434">
        <f t="shared" si="136"/>
        <v>4.34198617165932</v>
      </c>
      <c r="DO13" s="435">
        <f t="shared" si="137"/>
        <v>4.3377405107654452</v>
      </c>
      <c r="DP13" s="434">
        <f t="shared" si="138"/>
        <v>16673.22689917179</v>
      </c>
      <c r="DQ13" s="435">
        <f t="shared" si="139"/>
        <v>16904.174770452941</v>
      </c>
      <c r="DR13" s="434">
        <f t="shared" si="140"/>
        <v>128.1210937500004</v>
      </c>
      <c r="DS13" s="435">
        <f t="shared" si="141"/>
        <v>126.71285604311035</v>
      </c>
      <c r="DT13" s="434">
        <f t="shared" si="142"/>
        <v>491985.00000000151</v>
      </c>
      <c r="DU13" s="435">
        <f t="shared" si="143"/>
        <v>493800.00000000105</v>
      </c>
      <c r="DV13" s="584">
        <v>872</v>
      </c>
      <c r="DW13" s="585">
        <v>924</v>
      </c>
      <c r="DX13" s="434">
        <f t="shared" si="144"/>
        <v>872</v>
      </c>
      <c r="DY13" s="435">
        <f t="shared" si="145"/>
        <v>924</v>
      </c>
      <c r="DZ13" s="584">
        <v>380</v>
      </c>
      <c r="EA13" s="585">
        <v>371</v>
      </c>
      <c r="EB13" s="434">
        <f t="shared" si="146"/>
        <v>380</v>
      </c>
      <c r="EC13" s="435">
        <f t="shared" si="147"/>
        <v>371</v>
      </c>
      <c r="ED13" s="584"/>
      <c r="EE13" s="585"/>
      <c r="EF13" s="434">
        <f t="shared" si="148"/>
        <v>0</v>
      </c>
      <c r="EG13" s="435">
        <f t="shared" si="149"/>
        <v>0</v>
      </c>
      <c r="EH13" s="434">
        <f t="shared" si="150"/>
        <v>1252</v>
      </c>
      <c r="EI13" s="435">
        <f t="shared" si="151"/>
        <v>1295</v>
      </c>
      <c r="EJ13" s="434">
        <f t="shared" si="152"/>
        <v>1252</v>
      </c>
      <c r="EK13" s="435">
        <f t="shared" si="153"/>
        <v>1295</v>
      </c>
      <c r="EL13" s="584">
        <v>2.9461964831804299</v>
      </c>
      <c r="EM13" s="585">
        <v>2.9599567099567099</v>
      </c>
      <c r="EN13" s="434">
        <f t="shared" si="154"/>
        <v>2569.0833333333348</v>
      </c>
      <c r="EO13" s="435">
        <f t="shared" si="155"/>
        <v>2735</v>
      </c>
      <c r="EP13" s="584">
        <v>3.4392543859649098</v>
      </c>
      <c r="EQ13" s="585">
        <v>3.9164420485175202</v>
      </c>
      <c r="ER13" s="434">
        <f t="shared" si="156"/>
        <v>1306.9166666666658</v>
      </c>
      <c r="ES13" s="435">
        <f t="shared" si="157"/>
        <v>1453</v>
      </c>
      <c r="ET13" s="584"/>
      <c r="EU13" s="585"/>
      <c r="EV13" s="434">
        <f t="shared" si="158"/>
        <v>0</v>
      </c>
      <c r="EW13" s="435">
        <f t="shared" si="159"/>
        <v>0</v>
      </c>
      <c r="EX13" s="434">
        <f t="shared" si="160"/>
        <v>3.0958466453674127</v>
      </c>
      <c r="EY13" s="435">
        <f t="shared" si="161"/>
        <v>3.233976833976834</v>
      </c>
      <c r="EZ13" s="434">
        <f t="shared" si="162"/>
        <v>3876.0000000000009</v>
      </c>
      <c r="FA13" s="435">
        <f t="shared" si="163"/>
        <v>4188</v>
      </c>
      <c r="FB13" s="584">
        <v>85.279816513761503</v>
      </c>
      <c r="FC13" s="585">
        <v>86.464285714285694</v>
      </c>
      <c r="FD13" s="434">
        <f t="shared" si="164"/>
        <v>74364.000000000029</v>
      </c>
      <c r="FE13" s="435">
        <f t="shared" si="165"/>
        <v>79892.999999999985</v>
      </c>
      <c r="FF13" s="584">
        <v>77.452631578947404</v>
      </c>
      <c r="FG13" s="585">
        <v>82.053908355795102</v>
      </c>
      <c r="FH13" s="434">
        <f t="shared" si="166"/>
        <v>29432.000000000015</v>
      </c>
      <c r="FI13" s="435">
        <f t="shared" si="167"/>
        <v>30441.999999999982</v>
      </c>
      <c r="FJ13" s="584"/>
      <c r="FK13" s="585"/>
      <c r="FL13" s="434">
        <f t="shared" si="168"/>
        <v>0</v>
      </c>
      <c r="FM13" s="435">
        <f t="shared" si="169"/>
        <v>0</v>
      </c>
      <c r="FN13" s="434">
        <f t="shared" si="170"/>
        <v>82.904153354632626</v>
      </c>
      <c r="FO13" s="435">
        <f t="shared" si="171"/>
        <v>85.200772200772178</v>
      </c>
      <c r="FP13" s="434">
        <f t="shared" si="172"/>
        <v>103796.00000000004</v>
      </c>
      <c r="FQ13" s="435">
        <f t="shared" si="173"/>
        <v>110334.99999999997</v>
      </c>
      <c r="FR13" s="584">
        <v>0</v>
      </c>
      <c r="FS13" s="585">
        <v>0</v>
      </c>
      <c r="FT13" s="434">
        <f t="shared" si="174"/>
        <v>0</v>
      </c>
      <c r="FU13" s="435">
        <f t="shared" si="175"/>
        <v>0</v>
      </c>
      <c r="FV13" s="584"/>
      <c r="FW13" s="585"/>
      <c r="FX13" s="434">
        <f t="shared" si="176"/>
        <v>0</v>
      </c>
      <c r="FY13" s="435">
        <f t="shared" si="177"/>
        <v>0</v>
      </c>
      <c r="FZ13" s="584"/>
      <c r="GA13" s="585"/>
      <c r="GB13" s="434">
        <f t="shared" si="178"/>
        <v>0</v>
      </c>
      <c r="GC13" s="435">
        <f t="shared" si="179"/>
        <v>0</v>
      </c>
      <c r="GD13" s="434">
        <f t="shared" si="180"/>
        <v>4355</v>
      </c>
      <c r="GE13" s="435">
        <f t="shared" si="181"/>
        <v>4459</v>
      </c>
      <c r="GF13" s="434">
        <f t="shared" si="182"/>
        <v>4355</v>
      </c>
      <c r="GG13" s="435">
        <f t="shared" si="183"/>
        <v>4459</v>
      </c>
      <c r="GH13" s="434">
        <f t="shared" si="184"/>
        <v>17471.226899171794</v>
      </c>
      <c r="GI13" s="435">
        <f t="shared" si="185"/>
        <v>17788.508103786273</v>
      </c>
      <c r="GJ13" s="434">
        <f t="shared" si="186"/>
        <v>519250.00000000151</v>
      </c>
      <c r="GK13" s="435">
        <f t="shared" si="187"/>
        <v>525149.00000000093</v>
      </c>
      <c r="GL13" s="434">
        <f t="shared" si="188"/>
        <v>737</v>
      </c>
      <c r="GM13" s="435">
        <f t="shared" si="189"/>
        <v>733</v>
      </c>
      <c r="GN13" s="434">
        <f t="shared" si="190"/>
        <v>737</v>
      </c>
      <c r="GO13" s="435">
        <f t="shared" si="191"/>
        <v>733</v>
      </c>
      <c r="GP13" s="434">
        <f t="shared" si="192"/>
        <v>3077.9999999999991</v>
      </c>
      <c r="GQ13" s="435">
        <f t="shared" si="193"/>
        <v>3303.6666666666661</v>
      </c>
      <c r="GR13" s="434">
        <f t="shared" si="194"/>
        <v>76531.000000000029</v>
      </c>
      <c r="GS13" s="435">
        <f t="shared" si="195"/>
        <v>78986.000000000029</v>
      </c>
      <c r="GT13" s="434">
        <f t="shared" si="196"/>
        <v>5092</v>
      </c>
      <c r="GU13" s="435">
        <f t="shared" si="197"/>
        <v>5192</v>
      </c>
      <c r="GV13" s="434">
        <f t="shared" si="198"/>
        <v>5092</v>
      </c>
      <c r="GW13" s="435">
        <f t="shared" si="199"/>
        <v>5192</v>
      </c>
      <c r="GX13" s="434">
        <f t="shared" si="200"/>
        <v>20549.226899171794</v>
      </c>
      <c r="GY13" s="435">
        <f t="shared" si="201"/>
        <v>21092.174770452941</v>
      </c>
      <c r="GZ13" s="434">
        <f t="shared" si="202"/>
        <v>595781.00000000151</v>
      </c>
      <c r="HA13" s="435">
        <f t="shared" si="203"/>
        <v>604135.00000000093</v>
      </c>
      <c r="HB13" s="434">
        <f t="shared" si="204"/>
        <v>0</v>
      </c>
      <c r="HC13" s="435">
        <f t="shared" si="205"/>
        <v>0</v>
      </c>
      <c r="HD13" s="434">
        <f t="shared" si="206"/>
        <v>0</v>
      </c>
      <c r="HE13" s="435">
        <f t="shared" si="207"/>
        <v>0</v>
      </c>
      <c r="HF13" s="434">
        <f t="shared" si="208"/>
        <v>0</v>
      </c>
      <c r="HG13" s="435">
        <f t="shared" si="209"/>
        <v>0</v>
      </c>
      <c r="HH13" s="434">
        <f t="shared" si="210"/>
        <v>0</v>
      </c>
      <c r="HI13" s="435">
        <f t="shared" si="211"/>
        <v>0</v>
      </c>
      <c r="HJ13" s="434">
        <f t="shared" si="212"/>
        <v>20549.22689917179</v>
      </c>
      <c r="HK13" s="435">
        <f t="shared" si="213"/>
        <v>21092.174770452941</v>
      </c>
      <c r="HL13" s="434">
        <f t="shared" si="214"/>
        <v>595781.00000000151</v>
      </c>
      <c r="HM13" s="435">
        <f t="shared" si="215"/>
        <v>604135.00000000105</v>
      </c>
    </row>
    <row r="14" spans="1:221" s="18" customFormat="1" ht="12.95" customHeight="1">
      <c r="A14" s="499" t="s">
        <v>351</v>
      </c>
      <c r="B14" s="498" t="s">
        <v>360</v>
      </c>
      <c r="C14" s="497"/>
      <c r="D14" s="496">
        <v>108092</v>
      </c>
      <c r="E14" s="496">
        <v>6</v>
      </c>
      <c r="F14" s="584">
        <v>828</v>
      </c>
      <c r="G14" s="585">
        <v>740</v>
      </c>
      <c r="H14" s="584">
        <v>0</v>
      </c>
      <c r="I14" s="585">
        <v>2</v>
      </c>
      <c r="J14" s="434">
        <f t="shared" si="68"/>
        <v>828</v>
      </c>
      <c r="K14" s="435">
        <f t="shared" si="69"/>
        <v>738</v>
      </c>
      <c r="L14" s="584">
        <v>120</v>
      </c>
      <c r="M14" s="585">
        <v>120</v>
      </c>
      <c r="N14" s="434">
        <f t="shared" si="70"/>
        <v>828</v>
      </c>
      <c r="O14" s="435">
        <f t="shared" si="71"/>
        <v>738</v>
      </c>
      <c r="P14" s="434">
        <f t="shared" si="72"/>
        <v>828</v>
      </c>
      <c r="Q14" s="435">
        <f t="shared" si="73"/>
        <v>738</v>
      </c>
      <c r="R14" s="584">
        <v>229</v>
      </c>
      <c r="S14" s="585">
        <v>237</v>
      </c>
      <c r="T14" s="434">
        <f t="shared" si="2"/>
        <v>229</v>
      </c>
      <c r="U14" s="435">
        <f t="shared" si="2"/>
        <v>237</v>
      </c>
      <c r="V14" s="584">
        <v>4</v>
      </c>
      <c r="W14" s="585">
        <v>2</v>
      </c>
      <c r="X14" s="434">
        <f t="shared" si="74"/>
        <v>4</v>
      </c>
      <c r="Y14" s="435">
        <f t="shared" si="75"/>
        <v>2</v>
      </c>
      <c r="Z14" s="584"/>
      <c r="AA14" s="585"/>
      <c r="AB14" s="434">
        <f t="shared" si="76"/>
        <v>0</v>
      </c>
      <c r="AC14" s="435">
        <f t="shared" si="77"/>
        <v>0</v>
      </c>
      <c r="AD14" s="434">
        <f t="shared" si="78"/>
        <v>233</v>
      </c>
      <c r="AE14" s="435">
        <f t="shared" si="79"/>
        <v>239</v>
      </c>
      <c r="AF14" s="434">
        <f t="shared" si="80"/>
        <v>233</v>
      </c>
      <c r="AG14" s="435">
        <f t="shared" si="81"/>
        <v>239</v>
      </c>
      <c r="AH14" s="584">
        <v>4.4610625909752502</v>
      </c>
      <c r="AI14" s="585">
        <v>4.4563994374120997</v>
      </c>
      <c r="AJ14" s="434">
        <f t="shared" si="82"/>
        <v>1021.5833333333322</v>
      </c>
      <c r="AK14" s="435">
        <f t="shared" si="83"/>
        <v>1056.1666666666677</v>
      </c>
      <c r="AL14" s="584">
        <v>7.8333333333333304</v>
      </c>
      <c r="AM14" s="585">
        <v>4.6805555555555598</v>
      </c>
      <c r="AN14" s="434">
        <f t="shared" si="84"/>
        <v>31.333333333333321</v>
      </c>
      <c r="AO14" s="435">
        <f t="shared" si="85"/>
        <v>9.3611111111111196</v>
      </c>
      <c r="AP14" s="584"/>
      <c r="AQ14" s="585"/>
      <c r="AR14" s="434">
        <f t="shared" si="86"/>
        <v>0</v>
      </c>
      <c r="AS14" s="435">
        <f t="shared" si="87"/>
        <v>0</v>
      </c>
      <c r="AT14" s="434">
        <f t="shared" si="88"/>
        <v>4.5189556509298949</v>
      </c>
      <c r="AU14" s="435">
        <f t="shared" si="89"/>
        <v>4.4582752208275265</v>
      </c>
      <c r="AV14" s="434">
        <f t="shared" si="90"/>
        <v>1052.9166666666656</v>
      </c>
      <c r="AW14" s="435">
        <f t="shared" si="91"/>
        <v>1065.5277777777787</v>
      </c>
      <c r="AX14" s="584">
        <v>139.921397379913</v>
      </c>
      <c r="AY14" s="585">
        <v>138.569620253165</v>
      </c>
      <c r="AZ14" s="434">
        <f t="shared" si="92"/>
        <v>32042.000000000076</v>
      </c>
      <c r="BA14" s="435">
        <f t="shared" si="93"/>
        <v>32841.000000000102</v>
      </c>
      <c r="BB14" s="584">
        <v>127</v>
      </c>
      <c r="BC14" s="585">
        <v>127</v>
      </c>
      <c r="BD14" s="434">
        <f t="shared" si="94"/>
        <v>508</v>
      </c>
      <c r="BE14" s="435">
        <f t="shared" si="95"/>
        <v>254</v>
      </c>
      <c r="BF14" s="584"/>
      <c r="BG14" s="585"/>
      <c r="BH14" s="434">
        <f t="shared" si="96"/>
        <v>0</v>
      </c>
      <c r="BI14" s="435">
        <f t="shared" si="97"/>
        <v>0</v>
      </c>
      <c r="BJ14" s="434">
        <f t="shared" si="98"/>
        <v>139.69957081545098</v>
      </c>
      <c r="BK14" s="435">
        <f t="shared" si="99"/>
        <v>138.47280334728077</v>
      </c>
      <c r="BL14" s="434">
        <f t="shared" si="100"/>
        <v>32550.00000000008</v>
      </c>
      <c r="BM14" s="435">
        <f t="shared" si="101"/>
        <v>33095.000000000102</v>
      </c>
      <c r="BN14" s="584">
        <v>271</v>
      </c>
      <c r="BO14" s="585">
        <v>204</v>
      </c>
      <c r="BP14" s="434">
        <f t="shared" si="102"/>
        <v>271</v>
      </c>
      <c r="BQ14" s="435">
        <f t="shared" si="103"/>
        <v>204</v>
      </c>
      <c r="BR14" s="584">
        <v>21</v>
      </c>
      <c r="BS14" s="585">
        <v>16</v>
      </c>
      <c r="BT14" s="434">
        <f t="shared" si="104"/>
        <v>21</v>
      </c>
      <c r="BU14" s="435">
        <f t="shared" si="105"/>
        <v>16</v>
      </c>
      <c r="BV14" s="584"/>
      <c r="BW14" s="585"/>
      <c r="BX14" s="434">
        <f t="shared" si="106"/>
        <v>0</v>
      </c>
      <c r="BY14" s="435">
        <f t="shared" si="107"/>
        <v>0</v>
      </c>
      <c r="BZ14" s="434">
        <f t="shared" si="108"/>
        <v>292</v>
      </c>
      <c r="CA14" s="435">
        <f t="shared" si="109"/>
        <v>220</v>
      </c>
      <c r="CB14" s="434">
        <f t="shared" si="110"/>
        <v>292</v>
      </c>
      <c r="CC14" s="435">
        <f t="shared" si="111"/>
        <v>220</v>
      </c>
      <c r="CD14" s="584">
        <v>6.6568265682656804</v>
      </c>
      <c r="CE14" s="585">
        <v>7.0404411764705896</v>
      </c>
      <c r="CF14" s="434">
        <f t="shared" si="112"/>
        <v>1803.9999999999993</v>
      </c>
      <c r="CG14" s="435">
        <f t="shared" si="113"/>
        <v>1436.2500000000002</v>
      </c>
      <c r="CH14" s="584">
        <v>12.575396825396799</v>
      </c>
      <c r="CI14" s="585">
        <v>13.1875</v>
      </c>
      <c r="CJ14" s="434">
        <f t="shared" si="114"/>
        <v>264.0833333333328</v>
      </c>
      <c r="CK14" s="435">
        <f t="shared" si="115"/>
        <v>211</v>
      </c>
      <c r="CL14" s="584"/>
      <c r="CM14" s="585"/>
      <c r="CN14" s="434">
        <f t="shared" si="116"/>
        <v>0</v>
      </c>
      <c r="CO14" s="435">
        <f t="shared" si="117"/>
        <v>0</v>
      </c>
      <c r="CP14" s="434">
        <f t="shared" si="118"/>
        <v>7.0824771689497679</v>
      </c>
      <c r="CQ14" s="435">
        <f t="shared" si="119"/>
        <v>7.4875000000000007</v>
      </c>
      <c r="CR14" s="434">
        <f t="shared" si="120"/>
        <v>2068.0833333333321</v>
      </c>
      <c r="CS14" s="435">
        <f t="shared" si="121"/>
        <v>1647.2500000000002</v>
      </c>
      <c r="CT14" s="584">
        <v>146.67896678966801</v>
      </c>
      <c r="CU14" s="585">
        <v>147.67647058823499</v>
      </c>
      <c r="CV14" s="434">
        <f t="shared" si="122"/>
        <v>39750.000000000029</v>
      </c>
      <c r="CW14" s="435">
        <f t="shared" si="123"/>
        <v>30125.999999999938</v>
      </c>
      <c r="CX14" s="584">
        <v>140.76190476190499</v>
      </c>
      <c r="CY14" s="585">
        <v>128.25</v>
      </c>
      <c r="CZ14" s="434">
        <f t="shared" si="124"/>
        <v>2956.0000000000045</v>
      </c>
      <c r="DA14" s="435">
        <f t="shared" si="125"/>
        <v>2052</v>
      </c>
      <c r="DB14" s="432"/>
      <c r="DC14" s="433"/>
      <c r="DD14" s="434">
        <f t="shared" si="126"/>
        <v>0</v>
      </c>
      <c r="DE14" s="435">
        <f t="shared" si="127"/>
        <v>0</v>
      </c>
      <c r="DF14" s="434">
        <f t="shared" si="128"/>
        <v>146.25342465753437</v>
      </c>
      <c r="DG14" s="435">
        <f t="shared" si="129"/>
        <v>146.2636363636361</v>
      </c>
      <c r="DH14" s="434">
        <f t="shared" si="130"/>
        <v>42706.000000000036</v>
      </c>
      <c r="DI14" s="435">
        <f t="shared" si="131"/>
        <v>32177.999999999942</v>
      </c>
      <c r="DJ14" s="434">
        <f t="shared" si="132"/>
        <v>525</v>
      </c>
      <c r="DK14" s="435">
        <f t="shared" si="133"/>
        <v>459</v>
      </c>
      <c r="DL14" s="434">
        <f t="shared" si="134"/>
        <v>525</v>
      </c>
      <c r="DM14" s="435">
        <f t="shared" si="135"/>
        <v>459</v>
      </c>
      <c r="DN14" s="434">
        <f t="shared" si="136"/>
        <v>5.9447619047619007</v>
      </c>
      <c r="DO14" s="435">
        <f t="shared" si="137"/>
        <v>5.9101912369886254</v>
      </c>
      <c r="DP14" s="434">
        <f t="shared" si="138"/>
        <v>3120.9999999999977</v>
      </c>
      <c r="DQ14" s="435">
        <f t="shared" si="139"/>
        <v>2712.7777777777792</v>
      </c>
      <c r="DR14" s="434">
        <f t="shared" si="140"/>
        <v>143.34476190476212</v>
      </c>
      <c r="DS14" s="435">
        <f t="shared" si="141"/>
        <v>142.20697167756001</v>
      </c>
      <c r="DT14" s="434">
        <f t="shared" si="142"/>
        <v>75256.000000000116</v>
      </c>
      <c r="DU14" s="435">
        <f t="shared" si="143"/>
        <v>65273.000000000044</v>
      </c>
      <c r="DV14" s="584">
        <v>216</v>
      </c>
      <c r="DW14" s="585">
        <v>183</v>
      </c>
      <c r="DX14" s="434">
        <f t="shared" si="144"/>
        <v>216</v>
      </c>
      <c r="DY14" s="435">
        <f t="shared" si="145"/>
        <v>183</v>
      </c>
      <c r="DZ14" s="584">
        <v>73</v>
      </c>
      <c r="EA14" s="585">
        <v>85</v>
      </c>
      <c r="EB14" s="434">
        <f t="shared" si="146"/>
        <v>73</v>
      </c>
      <c r="EC14" s="435">
        <f t="shared" si="147"/>
        <v>85</v>
      </c>
      <c r="ED14" s="584"/>
      <c r="EE14" s="585"/>
      <c r="EF14" s="434">
        <f t="shared" si="148"/>
        <v>0</v>
      </c>
      <c r="EG14" s="435">
        <f t="shared" si="149"/>
        <v>0</v>
      </c>
      <c r="EH14" s="434">
        <f t="shared" si="150"/>
        <v>289</v>
      </c>
      <c r="EI14" s="435">
        <f t="shared" si="151"/>
        <v>268</v>
      </c>
      <c r="EJ14" s="434">
        <f t="shared" si="152"/>
        <v>289</v>
      </c>
      <c r="EK14" s="435">
        <f t="shared" si="153"/>
        <v>268</v>
      </c>
      <c r="EL14" s="584">
        <v>3.4498456790123502</v>
      </c>
      <c r="EM14" s="585">
        <v>3.7226775956284199</v>
      </c>
      <c r="EN14" s="434">
        <f t="shared" si="154"/>
        <v>745.16666666666765</v>
      </c>
      <c r="EO14" s="435">
        <f t="shared" si="155"/>
        <v>681.2500000000008</v>
      </c>
      <c r="EP14" s="584">
        <v>5.0114155251141597</v>
      </c>
      <c r="EQ14" s="585">
        <v>4.7392156862745098</v>
      </c>
      <c r="ER14" s="434">
        <f t="shared" si="156"/>
        <v>365.83333333333366</v>
      </c>
      <c r="ES14" s="435">
        <f t="shared" si="157"/>
        <v>402.83333333333331</v>
      </c>
      <c r="ET14" s="584"/>
      <c r="EU14" s="585"/>
      <c r="EV14" s="434">
        <f t="shared" si="158"/>
        <v>0</v>
      </c>
      <c r="EW14" s="435">
        <f t="shared" si="159"/>
        <v>0</v>
      </c>
      <c r="EX14" s="434">
        <f t="shared" si="160"/>
        <v>3.8442906574394513</v>
      </c>
      <c r="EY14" s="435">
        <f t="shared" si="161"/>
        <v>4.0450870646766202</v>
      </c>
      <c r="EZ14" s="434">
        <f t="shared" si="162"/>
        <v>1111.0000000000014</v>
      </c>
      <c r="FA14" s="435">
        <f t="shared" si="163"/>
        <v>1084.0833333333342</v>
      </c>
      <c r="FB14" s="584">
        <v>91.282407407407405</v>
      </c>
      <c r="FC14" s="585">
        <v>91.409836065573799</v>
      </c>
      <c r="FD14" s="434">
        <f t="shared" si="164"/>
        <v>19717</v>
      </c>
      <c r="FE14" s="435">
        <f t="shared" si="165"/>
        <v>16728.000000000004</v>
      </c>
      <c r="FF14" s="584">
        <v>89.315068493150704</v>
      </c>
      <c r="FG14" s="585">
        <v>88.435294117647103</v>
      </c>
      <c r="FH14" s="434">
        <f t="shared" si="166"/>
        <v>6520.0000000000018</v>
      </c>
      <c r="FI14" s="435">
        <f t="shared" si="167"/>
        <v>7517.0000000000036</v>
      </c>
      <c r="FJ14" s="584"/>
      <c r="FK14" s="585"/>
      <c r="FL14" s="434">
        <f t="shared" si="168"/>
        <v>0</v>
      </c>
      <c r="FM14" s="435">
        <f t="shared" si="169"/>
        <v>0</v>
      </c>
      <c r="FN14" s="434">
        <f t="shared" si="170"/>
        <v>90.785467128027676</v>
      </c>
      <c r="FO14" s="435">
        <f t="shared" si="171"/>
        <v>90.466417910447788</v>
      </c>
      <c r="FP14" s="434">
        <f t="shared" si="172"/>
        <v>26237</v>
      </c>
      <c r="FQ14" s="435">
        <f t="shared" si="173"/>
        <v>24245.000000000007</v>
      </c>
      <c r="FR14" s="584">
        <v>14</v>
      </c>
      <c r="FS14" s="585">
        <v>11</v>
      </c>
      <c r="FT14" s="434">
        <f t="shared" si="174"/>
        <v>14</v>
      </c>
      <c r="FU14" s="435">
        <f t="shared" si="175"/>
        <v>11</v>
      </c>
      <c r="FV14" s="584">
        <v>2.6904761904761898</v>
      </c>
      <c r="FW14" s="585">
        <v>4.6136363636363598</v>
      </c>
      <c r="FX14" s="434">
        <f t="shared" si="176"/>
        <v>37.666666666666657</v>
      </c>
      <c r="FY14" s="435">
        <f t="shared" si="177"/>
        <v>50.749999999999957</v>
      </c>
      <c r="FZ14" s="584">
        <v>87.642857142857096</v>
      </c>
      <c r="GA14" s="585">
        <v>80.272727272727295</v>
      </c>
      <c r="GB14" s="434">
        <f t="shared" si="178"/>
        <v>1226.9999999999993</v>
      </c>
      <c r="GC14" s="435">
        <f t="shared" si="179"/>
        <v>883.00000000000023</v>
      </c>
      <c r="GD14" s="434">
        <f t="shared" si="180"/>
        <v>716</v>
      </c>
      <c r="GE14" s="435">
        <f t="shared" si="181"/>
        <v>624</v>
      </c>
      <c r="GF14" s="434">
        <f t="shared" si="182"/>
        <v>716</v>
      </c>
      <c r="GG14" s="435">
        <f t="shared" si="183"/>
        <v>624</v>
      </c>
      <c r="GH14" s="434">
        <f t="shared" si="184"/>
        <v>3570.7499999999991</v>
      </c>
      <c r="GI14" s="435">
        <f t="shared" si="185"/>
        <v>3173.6666666666688</v>
      </c>
      <c r="GJ14" s="434">
        <f t="shared" si="186"/>
        <v>91509.000000000102</v>
      </c>
      <c r="GK14" s="435">
        <f t="shared" si="187"/>
        <v>79695.000000000044</v>
      </c>
      <c r="GL14" s="434">
        <f t="shared" si="188"/>
        <v>98</v>
      </c>
      <c r="GM14" s="435">
        <f t="shared" si="189"/>
        <v>103</v>
      </c>
      <c r="GN14" s="434">
        <f t="shared" si="190"/>
        <v>98</v>
      </c>
      <c r="GO14" s="435">
        <f t="shared" si="191"/>
        <v>103</v>
      </c>
      <c r="GP14" s="434">
        <f t="shared" si="192"/>
        <v>661.24999999999977</v>
      </c>
      <c r="GQ14" s="435">
        <f t="shared" si="193"/>
        <v>623.19444444444446</v>
      </c>
      <c r="GR14" s="434">
        <f t="shared" si="194"/>
        <v>9984.0000000000073</v>
      </c>
      <c r="GS14" s="435">
        <f t="shared" si="195"/>
        <v>9823.0000000000036</v>
      </c>
      <c r="GT14" s="434">
        <f t="shared" si="196"/>
        <v>814</v>
      </c>
      <c r="GU14" s="435">
        <f t="shared" si="197"/>
        <v>727</v>
      </c>
      <c r="GV14" s="434">
        <f t="shared" si="198"/>
        <v>814</v>
      </c>
      <c r="GW14" s="435">
        <f t="shared" si="199"/>
        <v>727</v>
      </c>
      <c r="GX14" s="434">
        <f t="shared" si="200"/>
        <v>4231.9999999999991</v>
      </c>
      <c r="GY14" s="435">
        <f t="shared" si="201"/>
        <v>3796.8611111111131</v>
      </c>
      <c r="GZ14" s="434">
        <f t="shared" si="202"/>
        <v>101493.00000000012</v>
      </c>
      <c r="HA14" s="435">
        <f t="shared" si="203"/>
        <v>89518.000000000044</v>
      </c>
      <c r="HB14" s="434">
        <f t="shared" si="204"/>
        <v>0</v>
      </c>
      <c r="HC14" s="435">
        <f t="shared" si="205"/>
        <v>0</v>
      </c>
      <c r="HD14" s="434">
        <f t="shared" si="206"/>
        <v>0</v>
      </c>
      <c r="HE14" s="435">
        <f t="shared" si="207"/>
        <v>0</v>
      </c>
      <c r="HF14" s="434">
        <f t="shared" si="208"/>
        <v>0</v>
      </c>
      <c r="HG14" s="435">
        <f t="shared" si="209"/>
        <v>0</v>
      </c>
      <c r="HH14" s="434">
        <f t="shared" si="210"/>
        <v>0</v>
      </c>
      <c r="HI14" s="435">
        <f t="shared" si="211"/>
        <v>0</v>
      </c>
      <c r="HJ14" s="434">
        <f t="shared" si="212"/>
        <v>4269.6666666666661</v>
      </c>
      <c r="HK14" s="435">
        <f t="shared" si="213"/>
        <v>3847.6111111111131</v>
      </c>
      <c r="HL14" s="434">
        <f t="shared" si="214"/>
        <v>102720.00000000012</v>
      </c>
      <c r="HM14" s="435">
        <f t="shared" si="215"/>
        <v>90401.000000000058</v>
      </c>
    </row>
    <row r="15" spans="1:221" s="18" customFormat="1" ht="12.95" customHeight="1">
      <c r="A15" s="499" t="s">
        <v>351</v>
      </c>
      <c r="B15" s="498" t="s">
        <v>353</v>
      </c>
      <c r="C15" s="497"/>
      <c r="D15" s="496">
        <v>106245</v>
      </c>
      <c r="E15" s="496">
        <v>2</v>
      </c>
      <c r="F15" s="584">
        <v>1280</v>
      </c>
      <c r="G15" s="585">
        <v>1365</v>
      </c>
      <c r="H15" s="584">
        <v>62</v>
      </c>
      <c r="I15" s="585">
        <v>60</v>
      </c>
      <c r="J15" s="434">
        <f t="shared" si="68"/>
        <v>1218</v>
      </c>
      <c r="K15" s="435">
        <f t="shared" si="69"/>
        <v>1305</v>
      </c>
      <c r="L15" s="584">
        <v>120</v>
      </c>
      <c r="M15" s="585">
        <v>120</v>
      </c>
      <c r="N15" s="434">
        <f t="shared" si="70"/>
        <v>1218</v>
      </c>
      <c r="O15" s="435">
        <f t="shared" si="71"/>
        <v>1305</v>
      </c>
      <c r="P15" s="434">
        <f t="shared" si="72"/>
        <v>1218</v>
      </c>
      <c r="Q15" s="435">
        <f t="shared" si="73"/>
        <v>1305</v>
      </c>
      <c r="R15" s="584">
        <v>151</v>
      </c>
      <c r="S15" s="585">
        <v>146</v>
      </c>
      <c r="T15" s="434">
        <f t="shared" si="2"/>
        <v>151</v>
      </c>
      <c r="U15" s="435">
        <f t="shared" si="2"/>
        <v>146</v>
      </c>
      <c r="V15" s="584">
        <v>5</v>
      </c>
      <c r="W15" s="585">
        <v>6</v>
      </c>
      <c r="X15" s="434">
        <f t="shared" si="74"/>
        <v>5</v>
      </c>
      <c r="Y15" s="435">
        <f t="shared" si="75"/>
        <v>6</v>
      </c>
      <c r="Z15" s="584"/>
      <c r="AA15" s="585"/>
      <c r="AB15" s="434">
        <f t="shared" si="76"/>
        <v>0</v>
      </c>
      <c r="AC15" s="435">
        <f t="shared" si="77"/>
        <v>0</v>
      </c>
      <c r="AD15" s="434">
        <f t="shared" si="78"/>
        <v>156</v>
      </c>
      <c r="AE15" s="435">
        <f t="shared" si="79"/>
        <v>152</v>
      </c>
      <c r="AF15" s="434">
        <f t="shared" si="80"/>
        <v>156</v>
      </c>
      <c r="AG15" s="435">
        <f t="shared" si="81"/>
        <v>152</v>
      </c>
      <c r="AH15" s="584">
        <v>4.5645695364238401</v>
      </c>
      <c r="AI15" s="585">
        <v>4.7094748858447497</v>
      </c>
      <c r="AJ15" s="434">
        <f t="shared" si="82"/>
        <v>689.24999999999989</v>
      </c>
      <c r="AK15" s="435">
        <f t="shared" si="83"/>
        <v>687.58333333333348</v>
      </c>
      <c r="AL15" s="584">
        <v>5.7</v>
      </c>
      <c r="AM15" s="585">
        <v>3.84572072072072</v>
      </c>
      <c r="AN15" s="434">
        <f t="shared" si="84"/>
        <v>28.5</v>
      </c>
      <c r="AO15" s="435">
        <f t="shared" si="85"/>
        <v>23.074324324324319</v>
      </c>
      <c r="AP15" s="584"/>
      <c r="AQ15" s="585"/>
      <c r="AR15" s="434">
        <f t="shared" si="86"/>
        <v>0</v>
      </c>
      <c r="AS15" s="435">
        <f t="shared" si="87"/>
        <v>0</v>
      </c>
      <c r="AT15" s="434">
        <f t="shared" si="88"/>
        <v>4.6009615384615374</v>
      </c>
      <c r="AU15" s="435">
        <f t="shared" si="89"/>
        <v>4.6753793266951167</v>
      </c>
      <c r="AV15" s="434">
        <f t="shared" si="90"/>
        <v>717.74999999999989</v>
      </c>
      <c r="AW15" s="435">
        <f t="shared" si="91"/>
        <v>710.65765765765775</v>
      </c>
      <c r="AX15" s="584">
        <v>138.98013245033101</v>
      </c>
      <c r="AY15" s="585">
        <v>142.28767123287699</v>
      </c>
      <c r="AZ15" s="434">
        <f t="shared" si="92"/>
        <v>20985.999999999982</v>
      </c>
      <c r="BA15" s="435">
        <f t="shared" si="93"/>
        <v>20774.00000000004</v>
      </c>
      <c r="BB15" s="584">
        <v>113.4</v>
      </c>
      <c r="BC15" s="585">
        <v>135.666666666667</v>
      </c>
      <c r="BD15" s="434">
        <f t="shared" si="94"/>
        <v>567</v>
      </c>
      <c r="BE15" s="435">
        <f t="shared" si="95"/>
        <v>814.00000000000205</v>
      </c>
      <c r="BF15" s="584"/>
      <c r="BG15" s="585"/>
      <c r="BH15" s="434">
        <f t="shared" si="96"/>
        <v>0</v>
      </c>
      <c r="BI15" s="435">
        <f t="shared" si="97"/>
        <v>0</v>
      </c>
      <c r="BJ15" s="434">
        <f t="shared" si="98"/>
        <v>138.1602564102563</v>
      </c>
      <c r="BK15" s="435">
        <f t="shared" si="99"/>
        <v>142.02631578947398</v>
      </c>
      <c r="BL15" s="434">
        <f t="shared" si="100"/>
        <v>21552.999999999982</v>
      </c>
      <c r="BM15" s="435">
        <f t="shared" si="101"/>
        <v>21588.000000000044</v>
      </c>
      <c r="BN15" s="584">
        <v>237</v>
      </c>
      <c r="BO15" s="585">
        <v>232</v>
      </c>
      <c r="BP15" s="434">
        <f t="shared" si="102"/>
        <v>237</v>
      </c>
      <c r="BQ15" s="435">
        <f t="shared" si="103"/>
        <v>232</v>
      </c>
      <c r="BR15" s="584">
        <v>15</v>
      </c>
      <c r="BS15" s="585">
        <v>22</v>
      </c>
      <c r="BT15" s="434">
        <f t="shared" si="104"/>
        <v>15</v>
      </c>
      <c r="BU15" s="435">
        <f t="shared" si="105"/>
        <v>22</v>
      </c>
      <c r="BV15" s="584"/>
      <c r="BW15" s="585"/>
      <c r="BX15" s="434">
        <f t="shared" si="106"/>
        <v>0</v>
      </c>
      <c r="BY15" s="435">
        <f t="shared" si="107"/>
        <v>0</v>
      </c>
      <c r="BZ15" s="434">
        <f t="shared" si="108"/>
        <v>252</v>
      </c>
      <c r="CA15" s="435">
        <f t="shared" si="109"/>
        <v>254</v>
      </c>
      <c r="CB15" s="434">
        <f t="shared" si="110"/>
        <v>252</v>
      </c>
      <c r="CC15" s="435">
        <f t="shared" si="111"/>
        <v>254</v>
      </c>
      <c r="CD15" s="584">
        <v>6.7447257383966202</v>
      </c>
      <c r="CE15" s="585">
        <v>6.4223891273247498</v>
      </c>
      <c r="CF15" s="434">
        <f t="shared" si="112"/>
        <v>1598.4999999999989</v>
      </c>
      <c r="CG15" s="435">
        <f t="shared" si="113"/>
        <v>1489.994277539342</v>
      </c>
      <c r="CH15" s="584">
        <v>11.116666666666699</v>
      </c>
      <c r="CI15" s="585">
        <v>12.2462121212121</v>
      </c>
      <c r="CJ15" s="434">
        <f t="shared" si="114"/>
        <v>166.75000000000048</v>
      </c>
      <c r="CK15" s="435">
        <f t="shared" si="115"/>
        <v>269.41666666666617</v>
      </c>
      <c r="CL15" s="584"/>
      <c r="CM15" s="585"/>
      <c r="CN15" s="434">
        <f t="shared" si="116"/>
        <v>0</v>
      </c>
      <c r="CO15" s="435">
        <f t="shared" si="117"/>
        <v>0</v>
      </c>
      <c r="CP15" s="434">
        <f t="shared" si="118"/>
        <v>7.0049603174603146</v>
      </c>
      <c r="CQ15" s="435">
        <f t="shared" si="119"/>
        <v>6.9268147409685357</v>
      </c>
      <c r="CR15" s="434">
        <f t="shared" si="120"/>
        <v>1765.2499999999993</v>
      </c>
      <c r="CS15" s="435">
        <f t="shared" si="121"/>
        <v>1759.410944206008</v>
      </c>
      <c r="CT15" s="584">
        <v>142.08438818565401</v>
      </c>
      <c r="CU15" s="585">
        <v>140.461206896552</v>
      </c>
      <c r="CV15" s="434">
        <f t="shared" si="122"/>
        <v>33674</v>
      </c>
      <c r="CW15" s="435">
        <f t="shared" si="123"/>
        <v>32587.000000000065</v>
      </c>
      <c r="CX15" s="584">
        <v>130.13333333333301</v>
      </c>
      <c r="CY15" s="585">
        <v>130.272727272727</v>
      </c>
      <c r="CZ15" s="434">
        <f t="shared" si="124"/>
        <v>1951.9999999999952</v>
      </c>
      <c r="DA15" s="435">
        <f t="shared" si="125"/>
        <v>2865.9999999999941</v>
      </c>
      <c r="DB15" s="432"/>
      <c r="DC15" s="433"/>
      <c r="DD15" s="434">
        <f t="shared" si="126"/>
        <v>0</v>
      </c>
      <c r="DE15" s="435">
        <f t="shared" si="127"/>
        <v>0</v>
      </c>
      <c r="DF15" s="434">
        <f t="shared" si="128"/>
        <v>141.37301587301585</v>
      </c>
      <c r="DG15" s="435">
        <f t="shared" si="129"/>
        <v>139.57874015748055</v>
      </c>
      <c r="DH15" s="434">
        <f t="shared" si="130"/>
        <v>35625.999999999993</v>
      </c>
      <c r="DI15" s="435">
        <f t="shared" si="131"/>
        <v>35453.000000000058</v>
      </c>
      <c r="DJ15" s="434">
        <f t="shared" si="132"/>
        <v>408</v>
      </c>
      <c r="DK15" s="435">
        <f t="shared" si="133"/>
        <v>406</v>
      </c>
      <c r="DL15" s="434">
        <f t="shared" si="134"/>
        <v>408</v>
      </c>
      <c r="DM15" s="435">
        <f t="shared" si="135"/>
        <v>406</v>
      </c>
      <c r="DN15" s="434">
        <f t="shared" si="136"/>
        <v>6.0857843137254877</v>
      </c>
      <c r="DO15" s="435">
        <f t="shared" si="137"/>
        <v>6.0839128124720832</v>
      </c>
      <c r="DP15" s="434">
        <f t="shared" si="138"/>
        <v>2482.9999999999991</v>
      </c>
      <c r="DQ15" s="435">
        <f t="shared" si="139"/>
        <v>2470.0686018636657</v>
      </c>
      <c r="DR15" s="434">
        <f t="shared" si="140"/>
        <v>140.14460784313718</v>
      </c>
      <c r="DS15" s="435">
        <f t="shared" si="141"/>
        <v>140.49507389162588</v>
      </c>
      <c r="DT15" s="434">
        <f t="shared" si="142"/>
        <v>57178.999999999971</v>
      </c>
      <c r="DU15" s="435">
        <f t="shared" si="143"/>
        <v>57041.000000000109</v>
      </c>
      <c r="DV15" s="584">
        <v>474</v>
      </c>
      <c r="DW15" s="585">
        <v>504</v>
      </c>
      <c r="DX15" s="434">
        <f t="shared" si="144"/>
        <v>474</v>
      </c>
      <c r="DY15" s="435">
        <f t="shared" si="145"/>
        <v>504</v>
      </c>
      <c r="DZ15" s="584">
        <v>235</v>
      </c>
      <c r="EA15" s="585">
        <v>294</v>
      </c>
      <c r="EB15" s="434">
        <f t="shared" si="146"/>
        <v>235</v>
      </c>
      <c r="EC15" s="435">
        <f t="shared" si="147"/>
        <v>294</v>
      </c>
      <c r="ED15" s="584"/>
      <c r="EE15" s="585"/>
      <c r="EF15" s="434">
        <f t="shared" si="148"/>
        <v>0</v>
      </c>
      <c r="EG15" s="435">
        <f t="shared" si="149"/>
        <v>0</v>
      </c>
      <c r="EH15" s="434">
        <f t="shared" si="150"/>
        <v>709</v>
      </c>
      <c r="EI15" s="435">
        <f t="shared" si="151"/>
        <v>798</v>
      </c>
      <c r="EJ15" s="434">
        <f t="shared" si="152"/>
        <v>709</v>
      </c>
      <c r="EK15" s="435">
        <f t="shared" si="153"/>
        <v>798</v>
      </c>
      <c r="EL15" s="584">
        <v>4.1886427566807303</v>
      </c>
      <c r="EM15" s="585">
        <v>3.97040343915344</v>
      </c>
      <c r="EN15" s="434">
        <f t="shared" si="154"/>
        <v>1985.4166666666661</v>
      </c>
      <c r="EO15" s="435">
        <f t="shared" si="155"/>
        <v>2001.0833333333337</v>
      </c>
      <c r="EP15" s="584">
        <v>4.6585106382978703</v>
      </c>
      <c r="EQ15" s="585">
        <v>4.5416666666666696</v>
      </c>
      <c r="ER15" s="434">
        <f t="shared" si="156"/>
        <v>1094.7499999999995</v>
      </c>
      <c r="ES15" s="435">
        <f t="shared" si="157"/>
        <v>1335.2500000000009</v>
      </c>
      <c r="ET15" s="584"/>
      <c r="EU15" s="585"/>
      <c r="EV15" s="434">
        <f t="shared" si="158"/>
        <v>0</v>
      </c>
      <c r="EW15" s="435">
        <f t="shared" si="159"/>
        <v>0</v>
      </c>
      <c r="EX15" s="434">
        <f t="shared" si="160"/>
        <v>4.3443817583450857</v>
      </c>
      <c r="EY15" s="435">
        <f t="shared" si="161"/>
        <v>4.1808688387635771</v>
      </c>
      <c r="EZ15" s="434">
        <f t="shared" si="162"/>
        <v>3080.1666666666656</v>
      </c>
      <c r="FA15" s="435">
        <f t="shared" si="163"/>
        <v>3336.3333333333344</v>
      </c>
      <c r="FB15" s="584">
        <v>92.413502109704595</v>
      </c>
      <c r="FC15" s="585">
        <v>87.914682539682502</v>
      </c>
      <c r="FD15" s="434">
        <f t="shared" si="164"/>
        <v>43803.999999999978</v>
      </c>
      <c r="FE15" s="435">
        <f t="shared" si="165"/>
        <v>44308.999999999978</v>
      </c>
      <c r="FF15" s="584">
        <v>79.012765957446803</v>
      </c>
      <c r="FG15" s="585">
        <v>78.802721088435405</v>
      </c>
      <c r="FH15" s="434">
        <f t="shared" si="166"/>
        <v>18568</v>
      </c>
      <c r="FI15" s="435">
        <f t="shared" si="167"/>
        <v>23168.000000000007</v>
      </c>
      <c r="FJ15" s="584"/>
      <c r="FK15" s="585"/>
      <c r="FL15" s="434">
        <f t="shared" si="168"/>
        <v>0</v>
      </c>
      <c r="FM15" s="435">
        <f t="shared" si="169"/>
        <v>0</v>
      </c>
      <c r="FN15" s="434">
        <f t="shared" si="170"/>
        <v>87.971791255289105</v>
      </c>
      <c r="FO15" s="435">
        <f t="shared" si="171"/>
        <v>84.557644110275675</v>
      </c>
      <c r="FP15" s="434">
        <f t="shared" si="172"/>
        <v>62371.999999999978</v>
      </c>
      <c r="FQ15" s="435">
        <f t="shared" si="173"/>
        <v>67476.999999999985</v>
      </c>
      <c r="FR15" s="584">
        <v>101</v>
      </c>
      <c r="FS15" s="585">
        <v>101</v>
      </c>
      <c r="FT15" s="434">
        <f t="shared" si="174"/>
        <v>101</v>
      </c>
      <c r="FU15" s="435">
        <f t="shared" si="175"/>
        <v>101</v>
      </c>
      <c r="FV15" s="584">
        <v>5.6331699346405202</v>
      </c>
      <c r="FW15" s="585">
        <v>8.4405940594059405</v>
      </c>
      <c r="FX15" s="434">
        <f t="shared" si="176"/>
        <v>568.95016339869255</v>
      </c>
      <c r="FY15" s="435">
        <f t="shared" si="177"/>
        <v>852.5</v>
      </c>
      <c r="FZ15" s="584">
        <v>98.068627450980401</v>
      </c>
      <c r="GA15" s="585">
        <v>94.198019801980195</v>
      </c>
      <c r="GB15" s="434">
        <f t="shared" si="178"/>
        <v>9904.931372549021</v>
      </c>
      <c r="GC15" s="435">
        <f t="shared" si="179"/>
        <v>9514</v>
      </c>
      <c r="GD15" s="434">
        <f t="shared" si="180"/>
        <v>862</v>
      </c>
      <c r="GE15" s="435">
        <f t="shared" si="181"/>
        <v>882</v>
      </c>
      <c r="GF15" s="434">
        <f t="shared" si="182"/>
        <v>862</v>
      </c>
      <c r="GG15" s="435">
        <f t="shared" si="183"/>
        <v>882</v>
      </c>
      <c r="GH15" s="434">
        <f t="shared" si="184"/>
        <v>4273.1666666666642</v>
      </c>
      <c r="GI15" s="435">
        <f t="shared" si="185"/>
        <v>4178.6609442060089</v>
      </c>
      <c r="GJ15" s="434">
        <f t="shared" si="186"/>
        <v>98463.999999999971</v>
      </c>
      <c r="GK15" s="435">
        <f t="shared" si="187"/>
        <v>97670.000000000087</v>
      </c>
      <c r="GL15" s="434">
        <f t="shared" si="188"/>
        <v>255</v>
      </c>
      <c r="GM15" s="435">
        <f t="shared" si="189"/>
        <v>322</v>
      </c>
      <c r="GN15" s="434">
        <f t="shared" si="190"/>
        <v>255</v>
      </c>
      <c r="GO15" s="435">
        <f t="shared" si="191"/>
        <v>322</v>
      </c>
      <c r="GP15" s="434">
        <f t="shared" si="192"/>
        <v>1290</v>
      </c>
      <c r="GQ15" s="435">
        <f t="shared" si="193"/>
        <v>1627.7409909909913</v>
      </c>
      <c r="GR15" s="434">
        <f t="shared" si="194"/>
        <v>21086.999999999996</v>
      </c>
      <c r="GS15" s="435">
        <f t="shared" si="195"/>
        <v>26848.000000000004</v>
      </c>
      <c r="GT15" s="434">
        <f t="shared" si="196"/>
        <v>1117</v>
      </c>
      <c r="GU15" s="435">
        <f t="shared" si="197"/>
        <v>1204</v>
      </c>
      <c r="GV15" s="434">
        <f t="shared" si="198"/>
        <v>1117</v>
      </c>
      <c r="GW15" s="435">
        <f t="shared" si="199"/>
        <v>1204</v>
      </c>
      <c r="GX15" s="434">
        <f t="shared" si="200"/>
        <v>5563.1666666666642</v>
      </c>
      <c r="GY15" s="435">
        <f t="shared" si="201"/>
        <v>5806.4019351970001</v>
      </c>
      <c r="GZ15" s="434">
        <f t="shared" si="202"/>
        <v>119550.99999999997</v>
      </c>
      <c r="HA15" s="435">
        <f t="shared" si="203"/>
        <v>124518.00000000009</v>
      </c>
      <c r="HB15" s="434">
        <f t="shared" si="204"/>
        <v>0</v>
      </c>
      <c r="HC15" s="435">
        <f t="shared" si="205"/>
        <v>0</v>
      </c>
      <c r="HD15" s="434">
        <f t="shared" si="206"/>
        <v>0</v>
      </c>
      <c r="HE15" s="435">
        <f t="shared" si="207"/>
        <v>0</v>
      </c>
      <c r="HF15" s="434">
        <f t="shared" si="208"/>
        <v>0</v>
      </c>
      <c r="HG15" s="435">
        <f t="shared" si="209"/>
        <v>0</v>
      </c>
      <c r="HH15" s="434">
        <f t="shared" si="210"/>
        <v>0</v>
      </c>
      <c r="HI15" s="435">
        <f t="shared" si="211"/>
        <v>0</v>
      </c>
      <c r="HJ15" s="434">
        <f t="shared" si="212"/>
        <v>6132.1168300653571</v>
      </c>
      <c r="HK15" s="435">
        <f t="shared" si="213"/>
        <v>6658.9019351970001</v>
      </c>
      <c r="HL15" s="434">
        <f t="shared" si="214"/>
        <v>129455.93137254896</v>
      </c>
      <c r="HM15" s="435">
        <f t="shared" si="215"/>
        <v>134032.00000000009</v>
      </c>
    </row>
    <row r="16" spans="1:221" s="18" customFormat="1" ht="12.95" customHeight="1">
      <c r="A16" s="499" t="s">
        <v>351</v>
      </c>
      <c r="B16" s="498" t="s">
        <v>359</v>
      </c>
      <c r="C16" s="497"/>
      <c r="D16" s="496">
        <v>106485</v>
      </c>
      <c r="E16" s="496">
        <v>4</v>
      </c>
      <c r="F16" s="584">
        <v>340</v>
      </c>
      <c r="G16" s="585">
        <v>353</v>
      </c>
      <c r="H16" s="584">
        <v>11</v>
      </c>
      <c r="I16" s="585">
        <v>13</v>
      </c>
      <c r="J16" s="434">
        <f t="shared" si="68"/>
        <v>329</v>
      </c>
      <c r="K16" s="435">
        <f t="shared" si="69"/>
        <v>340</v>
      </c>
      <c r="L16" s="584">
        <v>120</v>
      </c>
      <c r="M16" s="585">
        <v>120</v>
      </c>
      <c r="N16" s="434">
        <f t="shared" si="70"/>
        <v>329</v>
      </c>
      <c r="O16" s="435">
        <f t="shared" si="71"/>
        <v>340</v>
      </c>
      <c r="P16" s="434">
        <f t="shared" si="72"/>
        <v>329</v>
      </c>
      <c r="Q16" s="435">
        <f t="shared" si="73"/>
        <v>340</v>
      </c>
      <c r="R16" s="584">
        <v>34</v>
      </c>
      <c r="S16" s="585">
        <v>35</v>
      </c>
      <c r="T16" s="434">
        <f t="shared" si="2"/>
        <v>34</v>
      </c>
      <c r="U16" s="435">
        <f t="shared" si="2"/>
        <v>35</v>
      </c>
      <c r="V16" s="584">
        <v>86</v>
      </c>
      <c r="W16" s="585">
        <v>70</v>
      </c>
      <c r="X16" s="434">
        <f t="shared" si="74"/>
        <v>86</v>
      </c>
      <c r="Y16" s="435">
        <f t="shared" si="75"/>
        <v>70</v>
      </c>
      <c r="Z16" s="584"/>
      <c r="AA16" s="585"/>
      <c r="AB16" s="434">
        <f t="shared" si="76"/>
        <v>0</v>
      </c>
      <c r="AC16" s="435">
        <f t="shared" si="77"/>
        <v>0</v>
      </c>
      <c r="AD16" s="434">
        <f t="shared" si="78"/>
        <v>120</v>
      </c>
      <c r="AE16" s="435">
        <f t="shared" si="79"/>
        <v>105</v>
      </c>
      <c r="AF16" s="434">
        <f t="shared" si="80"/>
        <v>120</v>
      </c>
      <c r="AG16" s="435">
        <f t="shared" si="81"/>
        <v>105</v>
      </c>
      <c r="AH16" s="584">
        <v>4.8921568627451002</v>
      </c>
      <c r="AI16" s="585">
        <v>4.20714285714286</v>
      </c>
      <c r="AJ16" s="434">
        <f t="shared" si="82"/>
        <v>166.3333333333334</v>
      </c>
      <c r="AK16" s="435">
        <f t="shared" si="83"/>
        <v>147.25000000000009</v>
      </c>
      <c r="AL16" s="584">
        <v>4.4129213483146099</v>
      </c>
      <c r="AM16" s="585">
        <v>5.75</v>
      </c>
      <c r="AN16" s="434">
        <f t="shared" si="84"/>
        <v>379.51123595505646</v>
      </c>
      <c r="AO16" s="435">
        <f t="shared" si="85"/>
        <v>402.5</v>
      </c>
      <c r="AP16" s="584"/>
      <c r="AQ16" s="585"/>
      <c r="AR16" s="434">
        <f t="shared" si="86"/>
        <v>0</v>
      </c>
      <c r="AS16" s="435">
        <f t="shared" si="87"/>
        <v>0</v>
      </c>
      <c r="AT16" s="434">
        <f t="shared" si="88"/>
        <v>4.5487047440699149</v>
      </c>
      <c r="AU16" s="435">
        <f t="shared" si="89"/>
        <v>5.2357142857142867</v>
      </c>
      <c r="AV16" s="434">
        <f t="shared" si="90"/>
        <v>545.84456928838983</v>
      </c>
      <c r="AW16" s="435">
        <f t="shared" si="91"/>
        <v>549.75000000000011</v>
      </c>
      <c r="AX16" s="584">
        <v>138.441176470588</v>
      </c>
      <c r="AY16" s="585">
        <v>133.28571428571399</v>
      </c>
      <c r="AZ16" s="434">
        <f t="shared" si="92"/>
        <v>4706.9999999999918</v>
      </c>
      <c r="BA16" s="435">
        <f t="shared" si="93"/>
        <v>4664.99999999999</v>
      </c>
      <c r="BB16" s="584">
        <v>138.60465116279099</v>
      </c>
      <c r="BC16" s="585">
        <v>138.78571428571399</v>
      </c>
      <c r="BD16" s="434">
        <f t="shared" si="94"/>
        <v>11920.000000000025</v>
      </c>
      <c r="BE16" s="435">
        <f t="shared" si="95"/>
        <v>9714.99999999998</v>
      </c>
      <c r="BF16" s="584"/>
      <c r="BG16" s="585"/>
      <c r="BH16" s="434">
        <f t="shared" si="96"/>
        <v>0</v>
      </c>
      <c r="BI16" s="435">
        <f t="shared" si="97"/>
        <v>0</v>
      </c>
      <c r="BJ16" s="434">
        <f t="shared" si="98"/>
        <v>138.55833333333348</v>
      </c>
      <c r="BK16" s="435">
        <f t="shared" si="99"/>
        <v>136.95238095238068</v>
      </c>
      <c r="BL16" s="434">
        <f t="shared" si="100"/>
        <v>16627.000000000018</v>
      </c>
      <c r="BM16" s="435">
        <f t="shared" si="101"/>
        <v>14379.999999999971</v>
      </c>
      <c r="BN16" s="584">
        <v>73</v>
      </c>
      <c r="BO16" s="585">
        <v>87</v>
      </c>
      <c r="BP16" s="434">
        <f t="shared" si="102"/>
        <v>73</v>
      </c>
      <c r="BQ16" s="435">
        <f t="shared" si="103"/>
        <v>87</v>
      </c>
      <c r="BR16" s="584">
        <v>26</v>
      </c>
      <c r="BS16" s="585">
        <v>17</v>
      </c>
      <c r="BT16" s="434">
        <f t="shared" si="104"/>
        <v>26</v>
      </c>
      <c r="BU16" s="435">
        <f t="shared" si="105"/>
        <v>17</v>
      </c>
      <c r="BV16" s="584"/>
      <c r="BW16" s="585"/>
      <c r="BX16" s="434">
        <f t="shared" si="106"/>
        <v>0</v>
      </c>
      <c r="BY16" s="435">
        <f t="shared" si="107"/>
        <v>0</v>
      </c>
      <c r="BZ16" s="434">
        <f t="shared" si="108"/>
        <v>99</v>
      </c>
      <c r="CA16" s="435">
        <f t="shared" si="109"/>
        <v>104</v>
      </c>
      <c r="CB16" s="434">
        <f t="shared" si="110"/>
        <v>99</v>
      </c>
      <c r="CC16" s="435">
        <f t="shared" si="111"/>
        <v>104</v>
      </c>
      <c r="CD16" s="584">
        <v>5.2271689497716904</v>
      </c>
      <c r="CE16" s="585">
        <v>5.6856060606060597</v>
      </c>
      <c r="CF16" s="434">
        <f t="shared" si="112"/>
        <v>381.58333333333343</v>
      </c>
      <c r="CG16" s="435">
        <f t="shared" si="113"/>
        <v>494.6477272727272</v>
      </c>
      <c r="CH16" s="584">
        <v>8.2345679012345698</v>
      </c>
      <c r="CI16" s="585">
        <v>5.1764705882352899</v>
      </c>
      <c r="CJ16" s="434">
        <f t="shared" si="114"/>
        <v>214.09876543209882</v>
      </c>
      <c r="CK16" s="435">
        <f t="shared" si="115"/>
        <v>87.999999999999929</v>
      </c>
      <c r="CL16" s="584"/>
      <c r="CM16" s="585"/>
      <c r="CN16" s="434">
        <f t="shared" si="116"/>
        <v>0</v>
      </c>
      <c r="CO16" s="435">
        <f t="shared" si="117"/>
        <v>0</v>
      </c>
      <c r="CP16" s="434">
        <f t="shared" si="118"/>
        <v>6.016990896620527</v>
      </c>
      <c r="CQ16" s="435">
        <f t="shared" si="119"/>
        <v>5.6023819930069916</v>
      </c>
      <c r="CR16" s="434">
        <f t="shared" si="120"/>
        <v>595.68209876543222</v>
      </c>
      <c r="CS16" s="435">
        <f t="shared" si="121"/>
        <v>582.64772727272714</v>
      </c>
      <c r="CT16" s="584">
        <v>140.93150684931501</v>
      </c>
      <c r="CU16" s="585">
        <v>142.45977011494301</v>
      </c>
      <c r="CV16" s="434">
        <f t="shared" si="122"/>
        <v>10287.999999999996</v>
      </c>
      <c r="CW16" s="435">
        <f t="shared" si="123"/>
        <v>12394.000000000042</v>
      </c>
      <c r="CX16" s="584">
        <v>122.115384615385</v>
      </c>
      <c r="CY16" s="585">
        <v>151.76470588235301</v>
      </c>
      <c r="CZ16" s="434">
        <f t="shared" si="124"/>
        <v>3175.00000000001</v>
      </c>
      <c r="DA16" s="435">
        <f t="shared" si="125"/>
        <v>2580.0000000000014</v>
      </c>
      <c r="DB16" s="432"/>
      <c r="DC16" s="433"/>
      <c r="DD16" s="434">
        <f t="shared" si="126"/>
        <v>0</v>
      </c>
      <c r="DE16" s="435">
        <f t="shared" si="127"/>
        <v>0</v>
      </c>
      <c r="DF16" s="434">
        <f t="shared" si="128"/>
        <v>135.98989898989907</v>
      </c>
      <c r="DG16" s="435">
        <f t="shared" si="129"/>
        <v>143.98076923076965</v>
      </c>
      <c r="DH16" s="434">
        <f t="shared" si="130"/>
        <v>13463.000000000009</v>
      </c>
      <c r="DI16" s="435">
        <f t="shared" si="131"/>
        <v>14974.000000000044</v>
      </c>
      <c r="DJ16" s="434">
        <f t="shared" si="132"/>
        <v>219</v>
      </c>
      <c r="DK16" s="435">
        <f t="shared" si="133"/>
        <v>209</v>
      </c>
      <c r="DL16" s="434">
        <f t="shared" si="134"/>
        <v>219</v>
      </c>
      <c r="DM16" s="435">
        <f t="shared" si="135"/>
        <v>209</v>
      </c>
      <c r="DN16" s="434">
        <f t="shared" si="136"/>
        <v>5.2124505390585485</v>
      </c>
      <c r="DO16" s="435">
        <f t="shared" si="137"/>
        <v>5.4181709438886472</v>
      </c>
      <c r="DP16" s="434">
        <f t="shared" si="138"/>
        <v>1141.526668053822</v>
      </c>
      <c r="DQ16" s="435">
        <f t="shared" si="139"/>
        <v>1132.3977272727273</v>
      </c>
      <c r="DR16" s="434">
        <f t="shared" si="140"/>
        <v>137.39726027397273</v>
      </c>
      <c r="DS16" s="435">
        <f t="shared" si="141"/>
        <v>140.44976076555031</v>
      </c>
      <c r="DT16" s="434">
        <f t="shared" si="142"/>
        <v>30090.000000000029</v>
      </c>
      <c r="DU16" s="435">
        <f t="shared" si="143"/>
        <v>29354.000000000015</v>
      </c>
      <c r="DV16" s="584">
        <v>77</v>
      </c>
      <c r="DW16" s="585">
        <v>87</v>
      </c>
      <c r="DX16" s="434">
        <f t="shared" si="144"/>
        <v>77</v>
      </c>
      <c r="DY16" s="435">
        <f t="shared" si="145"/>
        <v>87</v>
      </c>
      <c r="DZ16" s="584">
        <v>29</v>
      </c>
      <c r="EA16" s="585">
        <v>26</v>
      </c>
      <c r="EB16" s="434">
        <f t="shared" si="146"/>
        <v>29</v>
      </c>
      <c r="EC16" s="435">
        <f t="shared" si="147"/>
        <v>26</v>
      </c>
      <c r="ED16" s="584"/>
      <c r="EE16" s="585"/>
      <c r="EF16" s="434">
        <f t="shared" si="148"/>
        <v>0</v>
      </c>
      <c r="EG16" s="435">
        <f t="shared" si="149"/>
        <v>0</v>
      </c>
      <c r="EH16" s="434">
        <f t="shared" si="150"/>
        <v>106</v>
      </c>
      <c r="EI16" s="435">
        <f t="shared" si="151"/>
        <v>113</v>
      </c>
      <c r="EJ16" s="434">
        <f t="shared" si="152"/>
        <v>106</v>
      </c>
      <c r="EK16" s="435">
        <f t="shared" si="153"/>
        <v>113</v>
      </c>
      <c r="EL16" s="584">
        <v>3.2413419913419901</v>
      </c>
      <c r="EM16" s="585">
        <v>3.6206896551724101</v>
      </c>
      <c r="EN16" s="434">
        <f t="shared" si="154"/>
        <v>249.58333333333323</v>
      </c>
      <c r="EO16" s="435">
        <f t="shared" si="155"/>
        <v>314.99999999999966</v>
      </c>
      <c r="EP16" s="584">
        <v>4.6637931034482802</v>
      </c>
      <c r="EQ16" s="585">
        <v>4.8055555555555598</v>
      </c>
      <c r="ER16" s="434">
        <f t="shared" si="156"/>
        <v>135.25000000000011</v>
      </c>
      <c r="ES16" s="435">
        <f t="shared" si="157"/>
        <v>124.94444444444456</v>
      </c>
      <c r="ET16" s="584"/>
      <c r="EU16" s="585"/>
      <c r="EV16" s="434">
        <f t="shared" si="158"/>
        <v>0</v>
      </c>
      <c r="EW16" s="435">
        <f t="shared" si="159"/>
        <v>0</v>
      </c>
      <c r="EX16" s="434">
        <f t="shared" si="160"/>
        <v>3.6305031446540883</v>
      </c>
      <c r="EY16" s="435">
        <f t="shared" si="161"/>
        <v>3.8933136676499491</v>
      </c>
      <c r="EZ16" s="434">
        <f t="shared" si="162"/>
        <v>384.83333333333337</v>
      </c>
      <c r="FA16" s="435">
        <f t="shared" si="163"/>
        <v>439.94444444444423</v>
      </c>
      <c r="FB16" s="584">
        <v>81.493506493506501</v>
      </c>
      <c r="FC16" s="585">
        <v>87.781609195402297</v>
      </c>
      <c r="FD16" s="434">
        <f t="shared" si="164"/>
        <v>6275.0000000000009</v>
      </c>
      <c r="FE16" s="435">
        <f t="shared" si="165"/>
        <v>7637</v>
      </c>
      <c r="FF16" s="584">
        <v>98.068965517241395</v>
      </c>
      <c r="FG16" s="585">
        <v>87.807692307692307</v>
      </c>
      <c r="FH16" s="434">
        <f t="shared" si="166"/>
        <v>2844.0000000000005</v>
      </c>
      <c r="FI16" s="435">
        <f t="shared" si="167"/>
        <v>2283</v>
      </c>
      <c r="FJ16" s="584"/>
      <c r="FK16" s="585"/>
      <c r="FL16" s="434">
        <f t="shared" si="168"/>
        <v>0</v>
      </c>
      <c r="FM16" s="435">
        <f t="shared" si="169"/>
        <v>0</v>
      </c>
      <c r="FN16" s="434">
        <f t="shared" si="170"/>
        <v>86.028301886792477</v>
      </c>
      <c r="FO16" s="435">
        <f t="shared" si="171"/>
        <v>87.787610619469021</v>
      </c>
      <c r="FP16" s="434">
        <f t="shared" si="172"/>
        <v>9119.0000000000018</v>
      </c>
      <c r="FQ16" s="435">
        <f t="shared" si="173"/>
        <v>9920</v>
      </c>
      <c r="FR16" s="584">
        <v>4</v>
      </c>
      <c r="FS16" s="585">
        <v>18</v>
      </c>
      <c r="FT16" s="434">
        <f t="shared" si="174"/>
        <v>4</v>
      </c>
      <c r="FU16" s="435">
        <f t="shared" si="175"/>
        <v>18</v>
      </c>
      <c r="FV16" s="584">
        <v>2.4166666666666701</v>
      </c>
      <c r="FW16" s="585">
        <v>3.8055555555555598</v>
      </c>
      <c r="FX16" s="434">
        <f t="shared" si="176"/>
        <v>9.6666666666666803</v>
      </c>
      <c r="FY16" s="435">
        <f t="shared" si="177"/>
        <v>68.500000000000071</v>
      </c>
      <c r="FZ16" s="584">
        <v>90.5</v>
      </c>
      <c r="GA16" s="585">
        <v>115.055555555556</v>
      </c>
      <c r="GB16" s="434">
        <f t="shared" si="178"/>
        <v>362</v>
      </c>
      <c r="GC16" s="435">
        <f t="shared" si="179"/>
        <v>2071.0000000000082</v>
      </c>
      <c r="GD16" s="434">
        <f t="shared" si="180"/>
        <v>184</v>
      </c>
      <c r="GE16" s="435">
        <f t="shared" si="181"/>
        <v>209</v>
      </c>
      <c r="GF16" s="434">
        <f t="shared" si="182"/>
        <v>184</v>
      </c>
      <c r="GG16" s="435">
        <f t="shared" si="183"/>
        <v>209</v>
      </c>
      <c r="GH16" s="434">
        <f t="shared" si="184"/>
        <v>797.50000000000011</v>
      </c>
      <c r="GI16" s="435">
        <f t="shared" si="185"/>
        <v>956.89772727272691</v>
      </c>
      <c r="GJ16" s="434">
        <f t="shared" si="186"/>
        <v>21269.999999999989</v>
      </c>
      <c r="GK16" s="435">
        <f t="shared" si="187"/>
        <v>24696.000000000033</v>
      </c>
      <c r="GL16" s="434">
        <f t="shared" si="188"/>
        <v>141</v>
      </c>
      <c r="GM16" s="435">
        <f t="shared" si="189"/>
        <v>113</v>
      </c>
      <c r="GN16" s="434">
        <f t="shared" si="190"/>
        <v>141</v>
      </c>
      <c r="GO16" s="435">
        <f t="shared" si="191"/>
        <v>113</v>
      </c>
      <c r="GP16" s="434">
        <f t="shared" si="192"/>
        <v>728.86000138715542</v>
      </c>
      <c r="GQ16" s="435">
        <f t="shared" si="193"/>
        <v>615.44444444444446</v>
      </c>
      <c r="GR16" s="434">
        <f t="shared" si="194"/>
        <v>17939.000000000036</v>
      </c>
      <c r="GS16" s="435">
        <f t="shared" si="195"/>
        <v>14577.999999999982</v>
      </c>
      <c r="GT16" s="434">
        <f t="shared" si="196"/>
        <v>325</v>
      </c>
      <c r="GU16" s="435">
        <f t="shared" si="197"/>
        <v>322</v>
      </c>
      <c r="GV16" s="434">
        <f t="shared" si="198"/>
        <v>325</v>
      </c>
      <c r="GW16" s="435">
        <f t="shared" si="199"/>
        <v>322</v>
      </c>
      <c r="GX16" s="434">
        <f t="shared" si="200"/>
        <v>1526.3600013871555</v>
      </c>
      <c r="GY16" s="435">
        <f t="shared" si="201"/>
        <v>1572.3421717171714</v>
      </c>
      <c r="GZ16" s="434">
        <f t="shared" si="202"/>
        <v>39209.000000000029</v>
      </c>
      <c r="HA16" s="435">
        <f t="shared" si="203"/>
        <v>39274.000000000015</v>
      </c>
      <c r="HB16" s="434">
        <f t="shared" si="204"/>
        <v>0</v>
      </c>
      <c r="HC16" s="435">
        <f t="shared" si="205"/>
        <v>0</v>
      </c>
      <c r="HD16" s="434">
        <f t="shared" si="206"/>
        <v>0</v>
      </c>
      <c r="HE16" s="435">
        <f t="shared" si="207"/>
        <v>0</v>
      </c>
      <c r="HF16" s="434">
        <f t="shared" si="208"/>
        <v>0</v>
      </c>
      <c r="HG16" s="435">
        <f t="shared" si="209"/>
        <v>0</v>
      </c>
      <c r="HH16" s="434">
        <f t="shared" si="210"/>
        <v>0</v>
      </c>
      <c r="HI16" s="435">
        <f t="shared" si="211"/>
        <v>0</v>
      </c>
      <c r="HJ16" s="434">
        <f t="shared" si="212"/>
        <v>1536.0266680538223</v>
      </c>
      <c r="HK16" s="435">
        <f t="shared" si="213"/>
        <v>1640.8421717171714</v>
      </c>
      <c r="HL16" s="434">
        <f t="shared" si="214"/>
        <v>39571.000000000029</v>
      </c>
      <c r="HM16" s="435">
        <f t="shared" si="215"/>
        <v>41345.000000000022</v>
      </c>
    </row>
    <row r="17" spans="1:221" s="18" customFormat="1" ht="12.95" customHeight="1">
      <c r="A17" s="499" t="s">
        <v>351</v>
      </c>
      <c r="B17" s="498" t="s">
        <v>361</v>
      </c>
      <c r="C17" s="497" t="s">
        <v>1235</v>
      </c>
      <c r="D17" s="496">
        <v>106412</v>
      </c>
      <c r="E17" s="496">
        <v>6</v>
      </c>
      <c r="F17" s="584">
        <v>455</v>
      </c>
      <c r="G17" s="585">
        <v>368</v>
      </c>
      <c r="H17" s="584">
        <v>1</v>
      </c>
      <c r="I17" s="585">
        <v>0</v>
      </c>
      <c r="J17" s="434">
        <f t="shared" si="68"/>
        <v>454</v>
      </c>
      <c r="K17" s="435">
        <f t="shared" si="69"/>
        <v>368</v>
      </c>
      <c r="L17" s="584">
        <v>120</v>
      </c>
      <c r="M17" s="585">
        <v>120</v>
      </c>
      <c r="N17" s="434">
        <f t="shared" si="70"/>
        <v>454</v>
      </c>
      <c r="O17" s="435">
        <f t="shared" si="71"/>
        <v>368</v>
      </c>
      <c r="P17" s="434">
        <f t="shared" si="72"/>
        <v>454</v>
      </c>
      <c r="Q17" s="435">
        <f t="shared" si="73"/>
        <v>368</v>
      </c>
      <c r="R17" s="584">
        <v>55</v>
      </c>
      <c r="S17" s="585">
        <v>46</v>
      </c>
      <c r="T17" s="434">
        <f t="shared" si="2"/>
        <v>55</v>
      </c>
      <c r="U17" s="435">
        <f t="shared" si="2"/>
        <v>46</v>
      </c>
      <c r="V17" s="584">
        <v>0</v>
      </c>
      <c r="W17" s="585">
        <v>1</v>
      </c>
      <c r="X17" s="434">
        <f t="shared" si="74"/>
        <v>0</v>
      </c>
      <c r="Y17" s="435">
        <f t="shared" si="75"/>
        <v>1</v>
      </c>
      <c r="Z17" s="584"/>
      <c r="AA17" s="585"/>
      <c r="AB17" s="434">
        <f t="shared" si="76"/>
        <v>0</v>
      </c>
      <c r="AC17" s="435">
        <f t="shared" si="77"/>
        <v>0</v>
      </c>
      <c r="AD17" s="434">
        <f t="shared" si="78"/>
        <v>55</v>
      </c>
      <c r="AE17" s="435">
        <f t="shared" si="79"/>
        <v>47</v>
      </c>
      <c r="AF17" s="434">
        <f t="shared" si="80"/>
        <v>55</v>
      </c>
      <c r="AG17" s="435">
        <f t="shared" si="81"/>
        <v>47</v>
      </c>
      <c r="AH17" s="584">
        <v>4.0621212121212098</v>
      </c>
      <c r="AI17" s="585">
        <v>4.3641304347826102</v>
      </c>
      <c r="AJ17" s="434">
        <f t="shared" si="82"/>
        <v>223.41666666666654</v>
      </c>
      <c r="AK17" s="435">
        <f t="shared" si="83"/>
        <v>200.75000000000006</v>
      </c>
      <c r="AL17" s="584">
        <v>0</v>
      </c>
      <c r="AM17" s="585">
        <v>3.9935897435897401</v>
      </c>
      <c r="AN17" s="434">
        <f t="shared" si="84"/>
        <v>0</v>
      </c>
      <c r="AO17" s="435">
        <f t="shared" si="85"/>
        <v>3.9935897435897401</v>
      </c>
      <c r="AP17" s="584"/>
      <c r="AQ17" s="585"/>
      <c r="AR17" s="434">
        <f t="shared" si="86"/>
        <v>0</v>
      </c>
      <c r="AS17" s="435">
        <f t="shared" si="87"/>
        <v>0</v>
      </c>
      <c r="AT17" s="434">
        <f t="shared" si="88"/>
        <v>4.0621212121212098</v>
      </c>
      <c r="AU17" s="435">
        <f t="shared" si="89"/>
        <v>4.3562465902891452</v>
      </c>
      <c r="AV17" s="434">
        <f t="shared" si="90"/>
        <v>223.41666666666654</v>
      </c>
      <c r="AW17" s="435">
        <f t="shared" si="91"/>
        <v>204.74358974358984</v>
      </c>
      <c r="AX17" s="584">
        <v>128.80000000000001</v>
      </c>
      <c r="AY17" s="585">
        <v>134.34782608695701</v>
      </c>
      <c r="AZ17" s="434">
        <f t="shared" si="92"/>
        <v>7084.0000000000009</v>
      </c>
      <c r="BA17" s="435">
        <f t="shared" si="93"/>
        <v>6180.0000000000227</v>
      </c>
      <c r="BB17" s="584">
        <v>0</v>
      </c>
      <c r="BC17" s="585">
        <v>165</v>
      </c>
      <c r="BD17" s="434">
        <f t="shared" si="94"/>
        <v>0</v>
      </c>
      <c r="BE17" s="435">
        <f t="shared" si="95"/>
        <v>165</v>
      </c>
      <c r="BF17" s="584"/>
      <c r="BG17" s="585"/>
      <c r="BH17" s="434">
        <f t="shared" si="96"/>
        <v>0</v>
      </c>
      <c r="BI17" s="435">
        <f t="shared" si="97"/>
        <v>0</v>
      </c>
      <c r="BJ17" s="434">
        <f t="shared" si="98"/>
        <v>128.80000000000001</v>
      </c>
      <c r="BK17" s="435">
        <f t="shared" si="99"/>
        <v>135.00000000000048</v>
      </c>
      <c r="BL17" s="434">
        <f t="shared" si="100"/>
        <v>7084.0000000000009</v>
      </c>
      <c r="BM17" s="435">
        <f t="shared" si="101"/>
        <v>6345.0000000000227</v>
      </c>
      <c r="BN17" s="584">
        <v>277</v>
      </c>
      <c r="BO17" s="585">
        <v>211</v>
      </c>
      <c r="BP17" s="434">
        <f t="shared" si="102"/>
        <v>277</v>
      </c>
      <c r="BQ17" s="435">
        <f t="shared" si="103"/>
        <v>211</v>
      </c>
      <c r="BR17" s="584">
        <v>4</v>
      </c>
      <c r="BS17" s="585">
        <v>5</v>
      </c>
      <c r="BT17" s="434">
        <f t="shared" si="104"/>
        <v>4</v>
      </c>
      <c r="BU17" s="435">
        <f t="shared" si="105"/>
        <v>5</v>
      </c>
      <c r="BV17" s="584"/>
      <c r="BW17" s="585"/>
      <c r="BX17" s="434">
        <f t="shared" si="106"/>
        <v>0</v>
      </c>
      <c r="BY17" s="435">
        <f t="shared" si="107"/>
        <v>0</v>
      </c>
      <c r="BZ17" s="434">
        <f t="shared" si="108"/>
        <v>281</v>
      </c>
      <c r="CA17" s="435">
        <f t="shared" si="109"/>
        <v>216</v>
      </c>
      <c r="CB17" s="434">
        <f t="shared" si="110"/>
        <v>281</v>
      </c>
      <c r="CC17" s="435">
        <f t="shared" si="111"/>
        <v>216</v>
      </c>
      <c r="CD17" s="584">
        <v>5.3321299638989199</v>
      </c>
      <c r="CE17" s="585">
        <v>5.3601895734597198</v>
      </c>
      <c r="CF17" s="434">
        <f t="shared" si="112"/>
        <v>1477.0000000000009</v>
      </c>
      <c r="CG17" s="435">
        <f t="shared" si="113"/>
        <v>1131.0000000000009</v>
      </c>
      <c r="CH17" s="584">
        <v>20.7916666666667</v>
      </c>
      <c r="CI17" s="585">
        <v>17.766666666666701</v>
      </c>
      <c r="CJ17" s="434">
        <f t="shared" si="114"/>
        <v>83.166666666666799</v>
      </c>
      <c r="CK17" s="435">
        <f t="shared" si="115"/>
        <v>88.833333333333513</v>
      </c>
      <c r="CL17" s="584"/>
      <c r="CM17" s="585"/>
      <c r="CN17" s="434">
        <f t="shared" si="116"/>
        <v>0</v>
      </c>
      <c r="CO17" s="435">
        <f t="shared" si="117"/>
        <v>0</v>
      </c>
      <c r="CP17" s="434">
        <f t="shared" si="118"/>
        <v>5.55219454329775</v>
      </c>
      <c r="CQ17" s="435">
        <f t="shared" si="119"/>
        <v>5.647376543209881</v>
      </c>
      <c r="CR17" s="434">
        <f t="shared" si="120"/>
        <v>1560.1666666666677</v>
      </c>
      <c r="CS17" s="435">
        <f t="shared" si="121"/>
        <v>1219.8333333333344</v>
      </c>
      <c r="CT17" s="584">
        <v>138.902527075812</v>
      </c>
      <c r="CU17" s="585">
        <v>142.93838862559201</v>
      </c>
      <c r="CV17" s="434">
        <f t="shared" si="122"/>
        <v>38475.999999999927</v>
      </c>
      <c r="CW17" s="435">
        <f t="shared" si="123"/>
        <v>30159.999999999913</v>
      </c>
      <c r="CX17" s="584">
        <v>125.5</v>
      </c>
      <c r="CY17" s="585">
        <v>114.2</v>
      </c>
      <c r="CZ17" s="434">
        <f t="shared" si="124"/>
        <v>502</v>
      </c>
      <c r="DA17" s="435">
        <f t="shared" si="125"/>
        <v>571</v>
      </c>
      <c r="DB17" s="432"/>
      <c r="DC17" s="433"/>
      <c r="DD17" s="434">
        <f t="shared" si="126"/>
        <v>0</v>
      </c>
      <c r="DE17" s="435">
        <f t="shared" si="127"/>
        <v>0</v>
      </c>
      <c r="DF17" s="434">
        <f t="shared" si="128"/>
        <v>138.71174377224173</v>
      </c>
      <c r="DG17" s="435">
        <f t="shared" si="129"/>
        <v>142.27314814814775</v>
      </c>
      <c r="DH17" s="434">
        <f t="shared" si="130"/>
        <v>38977.999999999927</v>
      </c>
      <c r="DI17" s="435">
        <f t="shared" si="131"/>
        <v>30730.999999999916</v>
      </c>
      <c r="DJ17" s="434">
        <f t="shared" si="132"/>
        <v>336</v>
      </c>
      <c r="DK17" s="435">
        <f t="shared" si="133"/>
        <v>263</v>
      </c>
      <c r="DL17" s="434">
        <f t="shared" si="134"/>
        <v>336</v>
      </c>
      <c r="DM17" s="435">
        <f t="shared" si="135"/>
        <v>263</v>
      </c>
      <c r="DN17" s="434">
        <f t="shared" si="136"/>
        <v>5.3082837301587329</v>
      </c>
      <c r="DO17" s="435">
        <f t="shared" si="137"/>
        <v>5.4166422930681533</v>
      </c>
      <c r="DP17" s="434">
        <f t="shared" si="138"/>
        <v>1783.5833333333342</v>
      </c>
      <c r="DQ17" s="435">
        <f t="shared" si="139"/>
        <v>1424.5769230769242</v>
      </c>
      <c r="DR17" s="434">
        <f t="shared" si="140"/>
        <v>137.0892857142855</v>
      </c>
      <c r="DS17" s="435">
        <f t="shared" si="141"/>
        <v>140.97338403041803</v>
      </c>
      <c r="DT17" s="434">
        <f t="shared" si="142"/>
        <v>46061.999999999927</v>
      </c>
      <c r="DU17" s="435">
        <f t="shared" si="143"/>
        <v>37075.999999999942</v>
      </c>
      <c r="DV17" s="584">
        <v>104</v>
      </c>
      <c r="DW17" s="585">
        <v>94</v>
      </c>
      <c r="DX17" s="434">
        <f t="shared" si="144"/>
        <v>104</v>
      </c>
      <c r="DY17" s="435">
        <f t="shared" si="145"/>
        <v>94</v>
      </c>
      <c r="DZ17" s="584">
        <v>14</v>
      </c>
      <c r="EA17" s="585">
        <v>10</v>
      </c>
      <c r="EB17" s="434">
        <f t="shared" si="146"/>
        <v>14</v>
      </c>
      <c r="EC17" s="435">
        <f t="shared" si="147"/>
        <v>10</v>
      </c>
      <c r="ED17" s="584"/>
      <c r="EE17" s="585"/>
      <c r="EF17" s="434">
        <f t="shared" si="148"/>
        <v>0</v>
      </c>
      <c r="EG17" s="435">
        <f t="shared" si="149"/>
        <v>0</v>
      </c>
      <c r="EH17" s="434">
        <f t="shared" si="150"/>
        <v>118</v>
      </c>
      <c r="EI17" s="435">
        <f t="shared" si="151"/>
        <v>104</v>
      </c>
      <c r="EJ17" s="434">
        <f t="shared" si="152"/>
        <v>118</v>
      </c>
      <c r="EK17" s="435">
        <f t="shared" si="153"/>
        <v>104</v>
      </c>
      <c r="EL17" s="584">
        <v>3.5304487179487198</v>
      </c>
      <c r="EM17" s="585">
        <v>3.4751773049645398</v>
      </c>
      <c r="EN17" s="434">
        <f t="shared" si="154"/>
        <v>367.16666666666686</v>
      </c>
      <c r="EO17" s="435">
        <f t="shared" si="155"/>
        <v>326.66666666666674</v>
      </c>
      <c r="EP17" s="584">
        <v>7.6845238095238102</v>
      </c>
      <c r="EQ17" s="585">
        <v>4.2833333333333297</v>
      </c>
      <c r="ER17" s="434">
        <f t="shared" si="156"/>
        <v>107.58333333333334</v>
      </c>
      <c r="ES17" s="435">
        <f t="shared" si="157"/>
        <v>42.8333333333333</v>
      </c>
      <c r="ET17" s="584"/>
      <c r="EU17" s="585"/>
      <c r="EV17" s="434">
        <f t="shared" si="158"/>
        <v>0</v>
      </c>
      <c r="EW17" s="435">
        <f t="shared" si="159"/>
        <v>0</v>
      </c>
      <c r="EX17" s="434">
        <f t="shared" si="160"/>
        <v>4.0233050847457648</v>
      </c>
      <c r="EY17" s="435">
        <f t="shared" si="161"/>
        <v>3.5528846153846159</v>
      </c>
      <c r="EZ17" s="434">
        <f t="shared" si="162"/>
        <v>474.75000000000023</v>
      </c>
      <c r="FA17" s="435">
        <f t="shared" si="163"/>
        <v>369.50000000000006</v>
      </c>
      <c r="FB17" s="584">
        <v>91.182692307692307</v>
      </c>
      <c r="FC17" s="585">
        <v>90.425531914893597</v>
      </c>
      <c r="FD17" s="434">
        <f t="shared" si="164"/>
        <v>9483</v>
      </c>
      <c r="FE17" s="435">
        <f t="shared" si="165"/>
        <v>8499.9999999999982</v>
      </c>
      <c r="FF17" s="584">
        <v>89</v>
      </c>
      <c r="FG17" s="585">
        <v>79.599999999999994</v>
      </c>
      <c r="FH17" s="434">
        <f t="shared" si="166"/>
        <v>1246</v>
      </c>
      <c r="FI17" s="435">
        <f t="shared" si="167"/>
        <v>796</v>
      </c>
      <c r="FJ17" s="584"/>
      <c r="FK17" s="585"/>
      <c r="FL17" s="434">
        <f t="shared" si="168"/>
        <v>0</v>
      </c>
      <c r="FM17" s="435">
        <f t="shared" si="169"/>
        <v>0</v>
      </c>
      <c r="FN17" s="434">
        <f t="shared" si="170"/>
        <v>90.923728813559322</v>
      </c>
      <c r="FO17" s="435">
        <f t="shared" si="171"/>
        <v>89.384615384615373</v>
      </c>
      <c r="FP17" s="434">
        <f t="shared" si="172"/>
        <v>10729</v>
      </c>
      <c r="FQ17" s="435">
        <f t="shared" si="173"/>
        <v>9295.9999999999982</v>
      </c>
      <c r="FR17" s="584">
        <v>0</v>
      </c>
      <c r="FS17" s="585">
        <v>1</v>
      </c>
      <c r="FT17" s="434">
        <f t="shared" si="174"/>
        <v>0</v>
      </c>
      <c r="FU17" s="435">
        <f t="shared" si="175"/>
        <v>1</v>
      </c>
      <c r="FV17" s="584"/>
      <c r="FW17" s="585">
        <v>2.3333333333333299</v>
      </c>
      <c r="FX17" s="434">
        <f t="shared" si="176"/>
        <v>0</v>
      </c>
      <c r="FY17" s="435">
        <f t="shared" si="177"/>
        <v>2.3333333333333299</v>
      </c>
      <c r="FZ17" s="584"/>
      <c r="GA17" s="585">
        <v>197</v>
      </c>
      <c r="GB17" s="434">
        <f t="shared" si="178"/>
        <v>0</v>
      </c>
      <c r="GC17" s="435">
        <f t="shared" si="179"/>
        <v>197</v>
      </c>
      <c r="GD17" s="434">
        <f t="shared" si="180"/>
        <v>436</v>
      </c>
      <c r="GE17" s="435">
        <f t="shared" si="181"/>
        <v>351</v>
      </c>
      <c r="GF17" s="434">
        <f t="shared" si="182"/>
        <v>436</v>
      </c>
      <c r="GG17" s="435">
        <f t="shared" si="183"/>
        <v>351</v>
      </c>
      <c r="GH17" s="434">
        <f t="shared" si="184"/>
        <v>2067.5833333333344</v>
      </c>
      <c r="GI17" s="435">
        <f t="shared" si="185"/>
        <v>1658.4166666666677</v>
      </c>
      <c r="GJ17" s="434">
        <f t="shared" si="186"/>
        <v>55042.999999999927</v>
      </c>
      <c r="GK17" s="435">
        <f t="shared" si="187"/>
        <v>44839.999999999935</v>
      </c>
      <c r="GL17" s="434">
        <f t="shared" si="188"/>
        <v>18</v>
      </c>
      <c r="GM17" s="435">
        <f t="shared" si="189"/>
        <v>16</v>
      </c>
      <c r="GN17" s="434">
        <f t="shared" si="190"/>
        <v>18</v>
      </c>
      <c r="GO17" s="435">
        <f t="shared" si="191"/>
        <v>16</v>
      </c>
      <c r="GP17" s="434">
        <f t="shared" si="192"/>
        <v>190.75000000000014</v>
      </c>
      <c r="GQ17" s="435">
        <f t="shared" si="193"/>
        <v>135.66025641025655</v>
      </c>
      <c r="GR17" s="434">
        <f t="shared" si="194"/>
        <v>1748</v>
      </c>
      <c r="GS17" s="435">
        <f t="shared" si="195"/>
        <v>1532</v>
      </c>
      <c r="GT17" s="434">
        <f t="shared" si="196"/>
        <v>454</v>
      </c>
      <c r="GU17" s="435">
        <f t="shared" si="197"/>
        <v>367</v>
      </c>
      <c r="GV17" s="434">
        <f t="shared" si="198"/>
        <v>454</v>
      </c>
      <c r="GW17" s="435">
        <f t="shared" si="199"/>
        <v>367</v>
      </c>
      <c r="GX17" s="434">
        <f t="shared" si="200"/>
        <v>2258.3333333333344</v>
      </c>
      <c r="GY17" s="435">
        <f t="shared" si="201"/>
        <v>1794.0769230769242</v>
      </c>
      <c r="GZ17" s="434">
        <f t="shared" si="202"/>
        <v>56790.999999999927</v>
      </c>
      <c r="HA17" s="435">
        <f t="shared" si="203"/>
        <v>46371.999999999935</v>
      </c>
      <c r="HB17" s="434">
        <f t="shared" si="204"/>
        <v>0</v>
      </c>
      <c r="HC17" s="435">
        <f t="shared" si="205"/>
        <v>0</v>
      </c>
      <c r="HD17" s="434">
        <f t="shared" si="206"/>
        <v>0</v>
      </c>
      <c r="HE17" s="435">
        <f t="shared" si="207"/>
        <v>0</v>
      </c>
      <c r="HF17" s="434">
        <f t="shared" si="208"/>
        <v>0</v>
      </c>
      <c r="HG17" s="435">
        <f t="shared" si="209"/>
        <v>0</v>
      </c>
      <c r="HH17" s="434">
        <f t="shared" si="210"/>
        <v>0</v>
      </c>
      <c r="HI17" s="435">
        <f t="shared" si="211"/>
        <v>0</v>
      </c>
      <c r="HJ17" s="434">
        <f t="shared" si="212"/>
        <v>2258.3333333333344</v>
      </c>
      <c r="HK17" s="435">
        <f t="shared" si="213"/>
        <v>1796.4102564102575</v>
      </c>
      <c r="HL17" s="434">
        <f t="shared" si="214"/>
        <v>56790.999999999927</v>
      </c>
      <c r="HM17" s="435">
        <f t="shared" si="215"/>
        <v>46568.999999999942</v>
      </c>
    </row>
    <row r="18" spans="1:221" s="18" customFormat="1" ht="12.95" customHeight="1">
      <c r="A18" s="499" t="s">
        <v>351</v>
      </c>
      <c r="B18" s="498" t="s">
        <v>356</v>
      </c>
      <c r="C18" s="497"/>
      <c r="D18" s="496">
        <v>106704</v>
      </c>
      <c r="E18" s="496">
        <v>3</v>
      </c>
      <c r="F18" s="584">
        <v>1742</v>
      </c>
      <c r="G18" s="585">
        <v>1841</v>
      </c>
      <c r="H18" s="584">
        <v>9</v>
      </c>
      <c r="I18" s="585">
        <v>10</v>
      </c>
      <c r="J18" s="434">
        <f t="shared" si="68"/>
        <v>1733</v>
      </c>
      <c r="K18" s="435">
        <f t="shared" si="69"/>
        <v>1831</v>
      </c>
      <c r="L18" s="584">
        <v>120</v>
      </c>
      <c r="M18" s="585">
        <v>120</v>
      </c>
      <c r="N18" s="434">
        <f t="shared" si="70"/>
        <v>1733</v>
      </c>
      <c r="O18" s="435">
        <f t="shared" si="71"/>
        <v>1831</v>
      </c>
      <c r="P18" s="434">
        <f t="shared" si="72"/>
        <v>1733</v>
      </c>
      <c r="Q18" s="435">
        <f t="shared" si="73"/>
        <v>1831</v>
      </c>
      <c r="R18" s="584">
        <v>551</v>
      </c>
      <c r="S18" s="585">
        <v>672</v>
      </c>
      <c r="T18" s="434">
        <f t="shared" si="2"/>
        <v>551</v>
      </c>
      <c r="U18" s="435">
        <f t="shared" si="2"/>
        <v>672</v>
      </c>
      <c r="V18" s="584">
        <v>9</v>
      </c>
      <c r="W18" s="585">
        <v>13</v>
      </c>
      <c r="X18" s="434">
        <f t="shared" si="74"/>
        <v>9</v>
      </c>
      <c r="Y18" s="435">
        <f t="shared" si="75"/>
        <v>13</v>
      </c>
      <c r="Z18" s="584"/>
      <c r="AA18" s="585"/>
      <c r="AB18" s="434">
        <f t="shared" si="76"/>
        <v>0</v>
      </c>
      <c r="AC18" s="435">
        <f t="shared" si="77"/>
        <v>0</v>
      </c>
      <c r="AD18" s="434">
        <f t="shared" si="78"/>
        <v>560</v>
      </c>
      <c r="AE18" s="435">
        <f t="shared" si="79"/>
        <v>685</v>
      </c>
      <c r="AF18" s="434">
        <f t="shared" si="80"/>
        <v>560</v>
      </c>
      <c r="AG18" s="435">
        <f t="shared" si="81"/>
        <v>685</v>
      </c>
      <c r="AH18" s="584">
        <v>4.0359951603145801</v>
      </c>
      <c r="AI18" s="585">
        <v>4.0004960317460299</v>
      </c>
      <c r="AJ18" s="434">
        <f t="shared" si="82"/>
        <v>2223.8333333333335</v>
      </c>
      <c r="AK18" s="435">
        <f t="shared" si="83"/>
        <v>2688.3333333333321</v>
      </c>
      <c r="AL18" s="584">
        <v>5.3888888888888902</v>
      </c>
      <c r="AM18" s="585">
        <v>4.3348540145985401</v>
      </c>
      <c r="AN18" s="434">
        <f t="shared" si="84"/>
        <v>48.500000000000014</v>
      </c>
      <c r="AO18" s="435">
        <f t="shared" si="85"/>
        <v>56.353102189781019</v>
      </c>
      <c r="AP18" s="584"/>
      <c r="AQ18" s="585"/>
      <c r="AR18" s="434">
        <f t="shared" si="86"/>
        <v>0</v>
      </c>
      <c r="AS18" s="435">
        <f t="shared" si="87"/>
        <v>0</v>
      </c>
      <c r="AT18" s="434">
        <f t="shared" si="88"/>
        <v>4.0577380952380953</v>
      </c>
      <c r="AU18" s="435">
        <f t="shared" si="89"/>
        <v>4.0068415117125742</v>
      </c>
      <c r="AV18" s="434">
        <f t="shared" si="90"/>
        <v>2272.3333333333335</v>
      </c>
      <c r="AW18" s="435">
        <f t="shared" si="91"/>
        <v>2744.6864355231132</v>
      </c>
      <c r="AX18" s="584">
        <v>127.958257713249</v>
      </c>
      <c r="AY18" s="585">
        <v>126.705357142857</v>
      </c>
      <c r="AZ18" s="434">
        <f t="shared" si="92"/>
        <v>70505.000000000204</v>
      </c>
      <c r="BA18" s="435">
        <f t="shared" si="93"/>
        <v>85145.999999999898</v>
      </c>
      <c r="BB18" s="584">
        <v>130.333333333333</v>
      </c>
      <c r="BC18" s="585">
        <v>129.30769230769201</v>
      </c>
      <c r="BD18" s="434">
        <f t="shared" si="94"/>
        <v>1172.999999999997</v>
      </c>
      <c r="BE18" s="435">
        <f t="shared" si="95"/>
        <v>1680.9999999999961</v>
      </c>
      <c r="BF18" s="584"/>
      <c r="BG18" s="585"/>
      <c r="BH18" s="434">
        <f t="shared" si="96"/>
        <v>0</v>
      </c>
      <c r="BI18" s="435">
        <f t="shared" si="97"/>
        <v>0</v>
      </c>
      <c r="BJ18" s="434">
        <f t="shared" si="98"/>
        <v>127.99642857142894</v>
      </c>
      <c r="BK18" s="435">
        <f t="shared" si="99"/>
        <v>126.7547445255473</v>
      </c>
      <c r="BL18" s="434">
        <f t="shared" si="100"/>
        <v>71678.000000000204</v>
      </c>
      <c r="BM18" s="435">
        <f t="shared" si="101"/>
        <v>86826.999999999898</v>
      </c>
      <c r="BN18" s="584">
        <v>518</v>
      </c>
      <c r="BO18" s="585">
        <v>515</v>
      </c>
      <c r="BP18" s="434">
        <f t="shared" si="102"/>
        <v>518</v>
      </c>
      <c r="BQ18" s="435">
        <f t="shared" si="103"/>
        <v>515</v>
      </c>
      <c r="BR18" s="584">
        <v>37</v>
      </c>
      <c r="BS18" s="585">
        <v>29</v>
      </c>
      <c r="BT18" s="434">
        <f t="shared" si="104"/>
        <v>37</v>
      </c>
      <c r="BU18" s="435">
        <f t="shared" si="105"/>
        <v>29</v>
      </c>
      <c r="BV18" s="584"/>
      <c r="BW18" s="585"/>
      <c r="BX18" s="434">
        <f t="shared" si="106"/>
        <v>0</v>
      </c>
      <c r="BY18" s="435">
        <f t="shared" si="107"/>
        <v>0</v>
      </c>
      <c r="BZ18" s="434">
        <f t="shared" si="108"/>
        <v>555</v>
      </c>
      <c r="CA18" s="435">
        <f t="shared" si="109"/>
        <v>544</v>
      </c>
      <c r="CB18" s="434">
        <f t="shared" si="110"/>
        <v>555</v>
      </c>
      <c r="CC18" s="435">
        <f t="shared" si="111"/>
        <v>544</v>
      </c>
      <c r="CD18" s="584">
        <v>5.0812419562419597</v>
      </c>
      <c r="CE18" s="585">
        <v>5.1925566343042098</v>
      </c>
      <c r="CF18" s="434">
        <f t="shared" si="112"/>
        <v>2632.0833333333353</v>
      </c>
      <c r="CG18" s="435">
        <f t="shared" si="113"/>
        <v>2674.1666666666679</v>
      </c>
      <c r="CH18" s="584">
        <v>5.7522522522522497</v>
      </c>
      <c r="CI18" s="585">
        <v>6.9540229885057503</v>
      </c>
      <c r="CJ18" s="434">
        <f t="shared" si="114"/>
        <v>212.83333333333323</v>
      </c>
      <c r="CK18" s="435">
        <f t="shared" si="115"/>
        <v>201.66666666666677</v>
      </c>
      <c r="CL18" s="584"/>
      <c r="CM18" s="585"/>
      <c r="CN18" s="434">
        <f t="shared" si="116"/>
        <v>0</v>
      </c>
      <c r="CO18" s="435">
        <f t="shared" si="117"/>
        <v>0</v>
      </c>
      <c r="CP18" s="434">
        <f t="shared" si="118"/>
        <v>5.1259759759759786</v>
      </c>
      <c r="CQ18" s="435">
        <f t="shared" si="119"/>
        <v>5.2864583333333357</v>
      </c>
      <c r="CR18" s="434">
        <f t="shared" si="120"/>
        <v>2844.9166666666683</v>
      </c>
      <c r="CS18" s="435">
        <f t="shared" si="121"/>
        <v>2875.8333333333348</v>
      </c>
      <c r="CT18" s="584">
        <v>138.33783783783801</v>
      </c>
      <c r="CU18" s="585">
        <v>135.992233009709</v>
      </c>
      <c r="CV18" s="434">
        <f t="shared" si="122"/>
        <v>71659.000000000087</v>
      </c>
      <c r="CW18" s="435">
        <f t="shared" si="123"/>
        <v>70036.000000000131</v>
      </c>
      <c r="CX18" s="584">
        <v>147.756756756757</v>
      </c>
      <c r="CY18" s="585">
        <v>151.172413793103</v>
      </c>
      <c r="CZ18" s="434">
        <f t="shared" si="124"/>
        <v>5467.0000000000091</v>
      </c>
      <c r="DA18" s="435">
        <f t="shared" si="125"/>
        <v>4383.9999999999873</v>
      </c>
      <c r="DB18" s="432"/>
      <c r="DC18" s="433"/>
      <c r="DD18" s="434">
        <f t="shared" si="126"/>
        <v>0</v>
      </c>
      <c r="DE18" s="435">
        <f t="shared" si="127"/>
        <v>0</v>
      </c>
      <c r="DF18" s="434">
        <f t="shared" si="128"/>
        <v>138.96576576576595</v>
      </c>
      <c r="DG18" s="435">
        <f t="shared" si="129"/>
        <v>136.8014705882355</v>
      </c>
      <c r="DH18" s="434">
        <f t="shared" si="130"/>
        <v>77126.000000000102</v>
      </c>
      <c r="DI18" s="435">
        <f t="shared" si="131"/>
        <v>74420.000000000116</v>
      </c>
      <c r="DJ18" s="434">
        <f t="shared" si="132"/>
        <v>1115</v>
      </c>
      <c r="DK18" s="435">
        <f t="shared" si="133"/>
        <v>1229</v>
      </c>
      <c r="DL18" s="434">
        <f t="shared" si="134"/>
        <v>1115</v>
      </c>
      <c r="DM18" s="435">
        <f t="shared" si="135"/>
        <v>1229</v>
      </c>
      <c r="DN18" s="434">
        <f t="shared" si="136"/>
        <v>4.5894618834080738</v>
      </c>
      <c r="DO18" s="435">
        <f t="shared" si="137"/>
        <v>4.5732463538294938</v>
      </c>
      <c r="DP18" s="434">
        <f t="shared" si="138"/>
        <v>5117.2500000000027</v>
      </c>
      <c r="DQ18" s="435">
        <f t="shared" si="139"/>
        <v>5620.5197688564476</v>
      </c>
      <c r="DR18" s="434">
        <f t="shared" si="140"/>
        <v>133.45650224215274</v>
      </c>
      <c r="DS18" s="435">
        <f t="shared" si="141"/>
        <v>131.20179007323026</v>
      </c>
      <c r="DT18" s="434">
        <f t="shared" si="142"/>
        <v>148804.00000000029</v>
      </c>
      <c r="DU18" s="435">
        <f t="shared" si="143"/>
        <v>161246.99999999997</v>
      </c>
      <c r="DV18" s="584">
        <v>503</v>
      </c>
      <c r="DW18" s="585">
        <v>481</v>
      </c>
      <c r="DX18" s="434">
        <f t="shared" si="144"/>
        <v>503</v>
      </c>
      <c r="DY18" s="435">
        <f t="shared" si="145"/>
        <v>481</v>
      </c>
      <c r="DZ18" s="584">
        <v>71</v>
      </c>
      <c r="EA18" s="585">
        <v>87</v>
      </c>
      <c r="EB18" s="434">
        <f t="shared" si="146"/>
        <v>71</v>
      </c>
      <c r="EC18" s="435">
        <f t="shared" si="147"/>
        <v>87</v>
      </c>
      <c r="ED18" s="584"/>
      <c r="EE18" s="585"/>
      <c r="EF18" s="434">
        <f t="shared" si="148"/>
        <v>0</v>
      </c>
      <c r="EG18" s="435">
        <f t="shared" si="149"/>
        <v>0</v>
      </c>
      <c r="EH18" s="434">
        <f t="shared" si="150"/>
        <v>574</v>
      </c>
      <c r="EI18" s="435">
        <f t="shared" si="151"/>
        <v>568</v>
      </c>
      <c r="EJ18" s="434">
        <f t="shared" si="152"/>
        <v>574</v>
      </c>
      <c r="EK18" s="435">
        <f t="shared" si="153"/>
        <v>568</v>
      </c>
      <c r="EL18" s="584">
        <v>2.9675281643472502</v>
      </c>
      <c r="EM18" s="585">
        <v>2.9849272349272402</v>
      </c>
      <c r="EN18" s="434">
        <f t="shared" si="154"/>
        <v>1492.6666666666667</v>
      </c>
      <c r="EO18" s="435">
        <f t="shared" si="155"/>
        <v>1435.7500000000025</v>
      </c>
      <c r="EP18" s="584">
        <v>3.9812206572769999</v>
      </c>
      <c r="EQ18" s="585">
        <v>2.8611111111111098</v>
      </c>
      <c r="ER18" s="434">
        <f t="shared" si="156"/>
        <v>282.66666666666697</v>
      </c>
      <c r="ES18" s="435">
        <f t="shared" si="157"/>
        <v>248.91666666666654</v>
      </c>
      <c r="ET18" s="584"/>
      <c r="EU18" s="585"/>
      <c r="EV18" s="434">
        <f t="shared" si="158"/>
        <v>0</v>
      </c>
      <c r="EW18" s="435">
        <f t="shared" si="159"/>
        <v>0</v>
      </c>
      <c r="EX18" s="434">
        <f t="shared" si="160"/>
        <v>3.0929152148664349</v>
      </c>
      <c r="EY18" s="435">
        <f t="shared" si="161"/>
        <v>2.965962441314558</v>
      </c>
      <c r="EZ18" s="434">
        <f t="shared" si="162"/>
        <v>1775.3333333333337</v>
      </c>
      <c r="FA18" s="435">
        <f t="shared" si="163"/>
        <v>1684.666666666669</v>
      </c>
      <c r="FB18" s="584">
        <v>89.856858846918499</v>
      </c>
      <c r="FC18" s="585">
        <v>88.411642411642404</v>
      </c>
      <c r="FD18" s="434">
        <f t="shared" si="164"/>
        <v>45198.000000000007</v>
      </c>
      <c r="FE18" s="435">
        <f t="shared" si="165"/>
        <v>42526</v>
      </c>
      <c r="FF18" s="584">
        <v>77.253521126760603</v>
      </c>
      <c r="FG18" s="585">
        <v>74.597701149425305</v>
      </c>
      <c r="FH18" s="434">
        <f t="shared" si="166"/>
        <v>5485.0000000000027</v>
      </c>
      <c r="FI18" s="435">
        <f t="shared" si="167"/>
        <v>6490.0000000000018</v>
      </c>
      <c r="FJ18" s="584"/>
      <c r="FK18" s="585"/>
      <c r="FL18" s="434">
        <f t="shared" si="168"/>
        <v>0</v>
      </c>
      <c r="FM18" s="435">
        <f t="shared" si="169"/>
        <v>0</v>
      </c>
      <c r="FN18" s="434">
        <f t="shared" si="170"/>
        <v>88.297909407665514</v>
      </c>
      <c r="FO18" s="435">
        <f t="shared" si="171"/>
        <v>86.295774647887328</v>
      </c>
      <c r="FP18" s="434">
        <f t="shared" si="172"/>
        <v>50683.000000000007</v>
      </c>
      <c r="FQ18" s="435">
        <f t="shared" si="173"/>
        <v>49016</v>
      </c>
      <c r="FR18" s="584">
        <v>44</v>
      </c>
      <c r="FS18" s="585">
        <v>34</v>
      </c>
      <c r="FT18" s="434">
        <f t="shared" si="174"/>
        <v>44</v>
      </c>
      <c r="FU18" s="435">
        <f t="shared" si="175"/>
        <v>34</v>
      </c>
      <c r="FV18" s="584">
        <v>1.9829545454545501</v>
      </c>
      <c r="FW18" s="585">
        <v>2.02941176470588</v>
      </c>
      <c r="FX18" s="434">
        <f t="shared" si="176"/>
        <v>87.250000000000199</v>
      </c>
      <c r="FY18" s="435">
        <f t="shared" si="177"/>
        <v>68.999999999999915</v>
      </c>
      <c r="FZ18" s="584">
        <v>127.34090909090899</v>
      </c>
      <c r="GA18" s="585">
        <v>112.470588235294</v>
      </c>
      <c r="GB18" s="434">
        <f t="shared" si="178"/>
        <v>5602.9999999999955</v>
      </c>
      <c r="GC18" s="435">
        <f t="shared" si="179"/>
        <v>3823.9999999999959</v>
      </c>
      <c r="GD18" s="434">
        <f t="shared" si="180"/>
        <v>1572</v>
      </c>
      <c r="GE18" s="435">
        <f t="shared" si="181"/>
        <v>1668</v>
      </c>
      <c r="GF18" s="434">
        <f t="shared" si="182"/>
        <v>1572</v>
      </c>
      <c r="GG18" s="435">
        <f t="shared" si="183"/>
        <v>1668</v>
      </c>
      <c r="GH18" s="434">
        <f t="shared" si="184"/>
        <v>6348.5833333333358</v>
      </c>
      <c r="GI18" s="435">
        <f t="shared" si="185"/>
        <v>6798.2500000000027</v>
      </c>
      <c r="GJ18" s="434">
        <f t="shared" si="186"/>
        <v>187362.00000000029</v>
      </c>
      <c r="GK18" s="435">
        <f t="shared" si="187"/>
        <v>197708.00000000003</v>
      </c>
      <c r="GL18" s="434">
        <f t="shared" si="188"/>
        <v>117</v>
      </c>
      <c r="GM18" s="435">
        <f t="shared" si="189"/>
        <v>129</v>
      </c>
      <c r="GN18" s="434">
        <f t="shared" si="190"/>
        <v>117</v>
      </c>
      <c r="GO18" s="435">
        <f t="shared" si="191"/>
        <v>129</v>
      </c>
      <c r="GP18" s="434">
        <f t="shared" si="192"/>
        <v>544.00000000000023</v>
      </c>
      <c r="GQ18" s="435">
        <f t="shared" si="193"/>
        <v>506.93643552311437</v>
      </c>
      <c r="GR18" s="434">
        <f t="shared" si="194"/>
        <v>12125.000000000009</v>
      </c>
      <c r="GS18" s="435">
        <f t="shared" si="195"/>
        <v>12554.999999999985</v>
      </c>
      <c r="GT18" s="434">
        <f t="shared" si="196"/>
        <v>1689</v>
      </c>
      <c r="GU18" s="435">
        <f t="shared" si="197"/>
        <v>1797</v>
      </c>
      <c r="GV18" s="434">
        <f t="shared" si="198"/>
        <v>1689</v>
      </c>
      <c r="GW18" s="435">
        <f t="shared" si="199"/>
        <v>1797</v>
      </c>
      <c r="GX18" s="434">
        <f t="shared" si="200"/>
        <v>6892.5833333333358</v>
      </c>
      <c r="GY18" s="435">
        <f t="shared" si="201"/>
        <v>7305.1864355231173</v>
      </c>
      <c r="GZ18" s="434">
        <f t="shared" si="202"/>
        <v>199487.00000000029</v>
      </c>
      <c r="HA18" s="435">
        <f t="shared" si="203"/>
        <v>210263</v>
      </c>
      <c r="HB18" s="434">
        <f t="shared" si="204"/>
        <v>0</v>
      </c>
      <c r="HC18" s="435">
        <f t="shared" si="205"/>
        <v>0</v>
      </c>
      <c r="HD18" s="434">
        <f t="shared" si="206"/>
        <v>0</v>
      </c>
      <c r="HE18" s="435">
        <f t="shared" si="207"/>
        <v>0</v>
      </c>
      <c r="HF18" s="434">
        <f t="shared" si="208"/>
        <v>0</v>
      </c>
      <c r="HG18" s="435">
        <f t="shared" si="209"/>
        <v>0</v>
      </c>
      <c r="HH18" s="434">
        <f t="shared" si="210"/>
        <v>0</v>
      </c>
      <c r="HI18" s="435">
        <f t="shared" si="211"/>
        <v>0</v>
      </c>
      <c r="HJ18" s="434">
        <f t="shared" si="212"/>
        <v>6979.8333333333367</v>
      </c>
      <c r="HK18" s="435">
        <f t="shared" si="213"/>
        <v>7374.1864355231164</v>
      </c>
      <c r="HL18" s="434">
        <f t="shared" si="214"/>
        <v>205090.00000000029</v>
      </c>
      <c r="HM18" s="435">
        <f t="shared" si="215"/>
        <v>214086.99999999997</v>
      </c>
    </row>
    <row r="19" spans="1:221" s="18" customFormat="1" ht="12.95" customHeight="1">
      <c r="A19" s="499" t="s">
        <v>351</v>
      </c>
      <c r="B19" s="498" t="s">
        <v>365</v>
      </c>
      <c r="C19" s="497"/>
      <c r="D19" s="496">
        <v>107327</v>
      </c>
      <c r="E19" s="505">
        <v>10</v>
      </c>
      <c r="F19" s="584">
        <v>154</v>
      </c>
      <c r="G19" s="585">
        <v>172</v>
      </c>
      <c r="H19" s="584">
        <v>1</v>
      </c>
      <c r="I19" s="585">
        <v>3</v>
      </c>
      <c r="J19" s="434">
        <f t="shared" si="68"/>
        <v>153</v>
      </c>
      <c r="K19" s="435">
        <f t="shared" si="69"/>
        <v>169</v>
      </c>
      <c r="L19" s="584">
        <v>60</v>
      </c>
      <c r="M19" s="585">
        <v>60</v>
      </c>
      <c r="N19" s="434">
        <f t="shared" si="70"/>
        <v>153</v>
      </c>
      <c r="O19" s="435">
        <f t="shared" si="71"/>
        <v>169</v>
      </c>
      <c r="P19" s="434">
        <f t="shared" si="72"/>
        <v>153</v>
      </c>
      <c r="Q19" s="435">
        <f t="shared" si="73"/>
        <v>169</v>
      </c>
      <c r="R19" s="584">
        <v>6</v>
      </c>
      <c r="S19" s="585">
        <v>45</v>
      </c>
      <c r="T19" s="434">
        <f t="shared" si="2"/>
        <v>6</v>
      </c>
      <c r="U19" s="435">
        <f t="shared" si="2"/>
        <v>45</v>
      </c>
      <c r="V19" s="584">
        <v>5</v>
      </c>
      <c r="W19" s="585">
        <v>5</v>
      </c>
      <c r="X19" s="434">
        <f t="shared" si="74"/>
        <v>5</v>
      </c>
      <c r="Y19" s="435">
        <f t="shared" si="75"/>
        <v>5</v>
      </c>
      <c r="Z19" s="584"/>
      <c r="AA19" s="585"/>
      <c r="AB19" s="434">
        <f t="shared" si="76"/>
        <v>0</v>
      </c>
      <c r="AC19" s="435">
        <f t="shared" si="77"/>
        <v>0</v>
      </c>
      <c r="AD19" s="434">
        <f t="shared" si="78"/>
        <v>11</v>
      </c>
      <c r="AE19" s="435">
        <f t="shared" si="79"/>
        <v>50</v>
      </c>
      <c r="AF19" s="434">
        <f t="shared" si="80"/>
        <v>11</v>
      </c>
      <c r="AG19" s="435">
        <f t="shared" si="81"/>
        <v>50</v>
      </c>
      <c r="AH19" s="584">
        <v>3.6666666666666701</v>
      </c>
      <c r="AI19" s="585">
        <v>3.01296296296296</v>
      </c>
      <c r="AJ19" s="434">
        <f t="shared" si="82"/>
        <v>22.000000000000021</v>
      </c>
      <c r="AK19" s="435">
        <f t="shared" si="83"/>
        <v>135.5833333333332</v>
      </c>
      <c r="AL19" s="584">
        <v>1.95</v>
      </c>
      <c r="AM19" s="585">
        <v>5.2333333333333298</v>
      </c>
      <c r="AN19" s="434">
        <f t="shared" si="84"/>
        <v>9.75</v>
      </c>
      <c r="AO19" s="435">
        <f t="shared" si="85"/>
        <v>26.16666666666665</v>
      </c>
      <c r="AP19" s="584"/>
      <c r="AQ19" s="585"/>
      <c r="AR19" s="434">
        <f t="shared" si="86"/>
        <v>0</v>
      </c>
      <c r="AS19" s="435">
        <f t="shared" si="87"/>
        <v>0</v>
      </c>
      <c r="AT19" s="434">
        <f t="shared" si="88"/>
        <v>2.8863636363636385</v>
      </c>
      <c r="AU19" s="435">
        <f t="shared" si="89"/>
        <v>3.2349999999999972</v>
      </c>
      <c r="AV19" s="434">
        <f t="shared" si="90"/>
        <v>31.750000000000021</v>
      </c>
      <c r="AW19" s="435">
        <f t="shared" si="91"/>
        <v>161.74999999999986</v>
      </c>
      <c r="AX19" s="584">
        <v>87</v>
      </c>
      <c r="AY19" s="585">
        <v>78.488888888888894</v>
      </c>
      <c r="AZ19" s="434">
        <f t="shared" si="92"/>
        <v>522</v>
      </c>
      <c r="BA19" s="435">
        <f t="shared" si="93"/>
        <v>3532.0000000000005</v>
      </c>
      <c r="BB19" s="584">
        <v>65</v>
      </c>
      <c r="BC19" s="585">
        <v>76.8</v>
      </c>
      <c r="BD19" s="434">
        <f t="shared" si="94"/>
        <v>325</v>
      </c>
      <c r="BE19" s="435">
        <f t="shared" si="95"/>
        <v>384</v>
      </c>
      <c r="BF19" s="584"/>
      <c r="BG19" s="585"/>
      <c r="BH19" s="434">
        <f t="shared" si="96"/>
        <v>0</v>
      </c>
      <c r="BI19" s="435">
        <f t="shared" si="97"/>
        <v>0</v>
      </c>
      <c r="BJ19" s="434">
        <f t="shared" si="98"/>
        <v>77</v>
      </c>
      <c r="BK19" s="435">
        <f t="shared" si="99"/>
        <v>78.320000000000007</v>
      </c>
      <c r="BL19" s="434">
        <f t="shared" si="100"/>
        <v>847</v>
      </c>
      <c r="BM19" s="435">
        <f t="shared" si="101"/>
        <v>3916.0000000000005</v>
      </c>
      <c r="BN19" s="584">
        <v>62</v>
      </c>
      <c r="BO19" s="585">
        <v>68</v>
      </c>
      <c r="BP19" s="434">
        <f t="shared" si="102"/>
        <v>62</v>
      </c>
      <c r="BQ19" s="435">
        <f t="shared" si="103"/>
        <v>68</v>
      </c>
      <c r="BR19" s="584">
        <v>14</v>
      </c>
      <c r="BS19" s="585">
        <v>9</v>
      </c>
      <c r="BT19" s="434">
        <f t="shared" si="104"/>
        <v>14</v>
      </c>
      <c r="BU19" s="435">
        <f t="shared" si="105"/>
        <v>9</v>
      </c>
      <c r="BV19" s="584"/>
      <c r="BW19" s="585"/>
      <c r="BX19" s="434">
        <f t="shared" si="106"/>
        <v>0</v>
      </c>
      <c r="BY19" s="435">
        <f t="shared" si="107"/>
        <v>0</v>
      </c>
      <c r="BZ19" s="434">
        <f t="shared" si="108"/>
        <v>76</v>
      </c>
      <c r="CA19" s="435">
        <f t="shared" si="109"/>
        <v>77</v>
      </c>
      <c r="CB19" s="434">
        <f t="shared" si="110"/>
        <v>76</v>
      </c>
      <c r="CC19" s="435">
        <f t="shared" si="111"/>
        <v>77</v>
      </c>
      <c r="CD19" s="584">
        <v>5.6881720430107503</v>
      </c>
      <c r="CE19" s="585">
        <v>3.8909313725490202</v>
      </c>
      <c r="CF19" s="434">
        <f t="shared" si="112"/>
        <v>352.66666666666652</v>
      </c>
      <c r="CG19" s="435">
        <f t="shared" si="113"/>
        <v>264.58333333333337</v>
      </c>
      <c r="CH19" s="584">
        <v>4.3869047619047601</v>
      </c>
      <c r="CI19" s="585">
        <v>3.50925925925926</v>
      </c>
      <c r="CJ19" s="434">
        <f t="shared" si="114"/>
        <v>61.416666666666643</v>
      </c>
      <c r="CK19" s="435">
        <f t="shared" si="115"/>
        <v>31.583333333333339</v>
      </c>
      <c r="CL19" s="584"/>
      <c r="CM19" s="585"/>
      <c r="CN19" s="434">
        <f t="shared" si="116"/>
        <v>0</v>
      </c>
      <c r="CO19" s="435">
        <f t="shared" si="117"/>
        <v>0</v>
      </c>
      <c r="CP19" s="434">
        <f t="shared" si="118"/>
        <v>5.4484649122806994</v>
      </c>
      <c r="CQ19" s="435">
        <f t="shared" si="119"/>
        <v>3.8463203463203466</v>
      </c>
      <c r="CR19" s="434">
        <f t="shared" si="120"/>
        <v>414.08333333333314</v>
      </c>
      <c r="CS19" s="435">
        <f t="shared" si="121"/>
        <v>296.16666666666669</v>
      </c>
      <c r="CT19" s="584">
        <v>81.080645161290306</v>
      </c>
      <c r="CU19" s="585">
        <v>81.970588235294102</v>
      </c>
      <c r="CV19" s="434">
        <f t="shared" si="122"/>
        <v>5026.9999999999991</v>
      </c>
      <c r="CW19" s="435">
        <f t="shared" si="123"/>
        <v>5573.9999999999991</v>
      </c>
      <c r="CX19" s="584">
        <v>74.5</v>
      </c>
      <c r="CY19" s="585">
        <v>62.7777777777778</v>
      </c>
      <c r="CZ19" s="434">
        <f t="shared" si="124"/>
        <v>1043</v>
      </c>
      <c r="DA19" s="435">
        <f t="shared" si="125"/>
        <v>565.00000000000023</v>
      </c>
      <c r="DB19" s="432"/>
      <c r="DC19" s="433"/>
      <c r="DD19" s="434">
        <f t="shared" si="126"/>
        <v>0</v>
      </c>
      <c r="DE19" s="435">
        <f t="shared" si="127"/>
        <v>0</v>
      </c>
      <c r="DF19" s="434">
        <f t="shared" si="128"/>
        <v>79.868421052631561</v>
      </c>
      <c r="DG19" s="435">
        <f t="shared" si="129"/>
        <v>79.72727272727272</v>
      </c>
      <c r="DH19" s="434">
        <f t="shared" si="130"/>
        <v>6069.9999999999982</v>
      </c>
      <c r="DI19" s="435">
        <f t="shared" si="131"/>
        <v>6138.9999999999991</v>
      </c>
      <c r="DJ19" s="434">
        <f t="shared" si="132"/>
        <v>87</v>
      </c>
      <c r="DK19" s="435">
        <f t="shared" si="133"/>
        <v>127</v>
      </c>
      <c r="DL19" s="434">
        <f t="shared" si="134"/>
        <v>87</v>
      </c>
      <c r="DM19" s="435">
        <f t="shared" si="135"/>
        <v>127</v>
      </c>
      <c r="DN19" s="434">
        <f t="shared" si="136"/>
        <v>5.1245210727969326</v>
      </c>
      <c r="DO19" s="435">
        <f t="shared" si="137"/>
        <v>3.6056430446194212</v>
      </c>
      <c r="DP19" s="434">
        <f t="shared" si="138"/>
        <v>445.83333333333314</v>
      </c>
      <c r="DQ19" s="435">
        <f t="shared" si="139"/>
        <v>457.91666666666652</v>
      </c>
      <c r="DR19" s="434">
        <f t="shared" si="140"/>
        <v>79.505747126436759</v>
      </c>
      <c r="DS19" s="435">
        <f t="shared" si="141"/>
        <v>79.173228346456696</v>
      </c>
      <c r="DT19" s="434">
        <f t="shared" si="142"/>
        <v>6916.9999999999982</v>
      </c>
      <c r="DU19" s="435">
        <f t="shared" si="143"/>
        <v>10055</v>
      </c>
      <c r="DV19" s="584">
        <v>13</v>
      </c>
      <c r="DW19" s="585">
        <v>4</v>
      </c>
      <c r="DX19" s="434">
        <f t="shared" si="144"/>
        <v>13</v>
      </c>
      <c r="DY19" s="435">
        <f t="shared" si="145"/>
        <v>4</v>
      </c>
      <c r="DZ19" s="584">
        <v>5</v>
      </c>
      <c r="EA19" s="585">
        <v>2</v>
      </c>
      <c r="EB19" s="434">
        <f t="shared" si="146"/>
        <v>5</v>
      </c>
      <c r="EC19" s="435">
        <f t="shared" si="147"/>
        <v>2</v>
      </c>
      <c r="ED19" s="584"/>
      <c r="EE19" s="585"/>
      <c r="EF19" s="434">
        <f t="shared" si="148"/>
        <v>0</v>
      </c>
      <c r="EG19" s="435">
        <f t="shared" si="149"/>
        <v>0</v>
      </c>
      <c r="EH19" s="434">
        <f t="shared" si="150"/>
        <v>18</v>
      </c>
      <c r="EI19" s="435">
        <f t="shared" si="151"/>
        <v>6</v>
      </c>
      <c r="EJ19" s="434">
        <f t="shared" si="152"/>
        <v>18</v>
      </c>
      <c r="EK19" s="435">
        <f t="shared" si="153"/>
        <v>6</v>
      </c>
      <c r="EL19" s="584">
        <v>6.9038461538461497</v>
      </c>
      <c r="EM19" s="585">
        <v>6.6666666666666696</v>
      </c>
      <c r="EN19" s="434">
        <f t="shared" si="154"/>
        <v>89.749999999999943</v>
      </c>
      <c r="EO19" s="435">
        <f t="shared" si="155"/>
        <v>26.666666666666679</v>
      </c>
      <c r="EP19" s="584">
        <v>8.2166666666666703</v>
      </c>
      <c r="EQ19" s="585">
        <v>12.75</v>
      </c>
      <c r="ER19" s="434">
        <f t="shared" si="156"/>
        <v>41.08333333333335</v>
      </c>
      <c r="ES19" s="435">
        <f t="shared" si="157"/>
        <v>25.5</v>
      </c>
      <c r="ET19" s="584"/>
      <c r="EU19" s="585"/>
      <c r="EV19" s="434">
        <f t="shared" si="158"/>
        <v>0</v>
      </c>
      <c r="EW19" s="435">
        <f t="shared" si="159"/>
        <v>0</v>
      </c>
      <c r="EX19" s="434">
        <f t="shared" si="160"/>
        <v>7.2685185185185155</v>
      </c>
      <c r="EY19" s="435">
        <f t="shared" si="161"/>
        <v>8.6944444444444464</v>
      </c>
      <c r="EZ19" s="434">
        <f t="shared" si="162"/>
        <v>130.83333333333329</v>
      </c>
      <c r="FA19" s="435">
        <f t="shared" si="163"/>
        <v>52.166666666666679</v>
      </c>
      <c r="FB19" s="584">
        <v>70</v>
      </c>
      <c r="FC19" s="585">
        <v>90.5</v>
      </c>
      <c r="FD19" s="434">
        <f t="shared" si="164"/>
        <v>910</v>
      </c>
      <c r="FE19" s="435">
        <f t="shared" si="165"/>
        <v>362</v>
      </c>
      <c r="FF19" s="584">
        <v>64.8</v>
      </c>
      <c r="FG19" s="585">
        <v>123</v>
      </c>
      <c r="FH19" s="434">
        <f t="shared" si="166"/>
        <v>324</v>
      </c>
      <c r="FI19" s="435">
        <f t="shared" si="167"/>
        <v>246</v>
      </c>
      <c r="FJ19" s="584"/>
      <c r="FK19" s="585"/>
      <c r="FL19" s="434">
        <f t="shared" si="168"/>
        <v>0</v>
      </c>
      <c r="FM19" s="435">
        <f t="shared" si="169"/>
        <v>0</v>
      </c>
      <c r="FN19" s="434">
        <f t="shared" si="170"/>
        <v>68.555555555555557</v>
      </c>
      <c r="FO19" s="435">
        <f t="shared" si="171"/>
        <v>101.33333333333333</v>
      </c>
      <c r="FP19" s="434">
        <f t="shared" si="172"/>
        <v>1234</v>
      </c>
      <c r="FQ19" s="435">
        <f t="shared" si="173"/>
        <v>608</v>
      </c>
      <c r="FR19" s="584">
        <v>48</v>
      </c>
      <c r="FS19" s="585">
        <v>36</v>
      </c>
      <c r="FT19" s="434">
        <f t="shared" si="174"/>
        <v>48</v>
      </c>
      <c r="FU19" s="435">
        <f t="shared" si="175"/>
        <v>36</v>
      </c>
      <c r="FV19" s="584">
        <v>7.7239583333333304</v>
      </c>
      <c r="FW19" s="585">
        <v>5.4369369369369398</v>
      </c>
      <c r="FX19" s="434">
        <f t="shared" si="176"/>
        <v>370.74999999999989</v>
      </c>
      <c r="FY19" s="435">
        <f t="shared" si="177"/>
        <v>195.72972972972983</v>
      </c>
      <c r="FZ19" s="584">
        <v>88.0833333333333</v>
      </c>
      <c r="GA19" s="585">
        <v>73.162162162162204</v>
      </c>
      <c r="GB19" s="434">
        <f t="shared" si="178"/>
        <v>4227.9999999999982</v>
      </c>
      <c r="GC19" s="435">
        <f t="shared" si="179"/>
        <v>2633.8378378378393</v>
      </c>
      <c r="GD19" s="434">
        <f t="shared" si="180"/>
        <v>81</v>
      </c>
      <c r="GE19" s="435">
        <f t="shared" si="181"/>
        <v>117</v>
      </c>
      <c r="GF19" s="434">
        <f t="shared" si="182"/>
        <v>81</v>
      </c>
      <c r="GG19" s="435">
        <f t="shared" si="183"/>
        <v>117</v>
      </c>
      <c r="GH19" s="434">
        <f t="shared" si="184"/>
        <v>464.41666666666646</v>
      </c>
      <c r="GI19" s="435">
        <f t="shared" si="185"/>
        <v>426.83333333333326</v>
      </c>
      <c r="GJ19" s="434">
        <f t="shared" si="186"/>
        <v>6458.9999999999991</v>
      </c>
      <c r="GK19" s="435">
        <f t="shared" si="187"/>
        <v>9468</v>
      </c>
      <c r="GL19" s="434">
        <f t="shared" si="188"/>
        <v>24</v>
      </c>
      <c r="GM19" s="435">
        <f t="shared" si="189"/>
        <v>16</v>
      </c>
      <c r="GN19" s="434">
        <f t="shared" si="190"/>
        <v>24</v>
      </c>
      <c r="GO19" s="435">
        <f t="shared" si="191"/>
        <v>16</v>
      </c>
      <c r="GP19" s="434">
        <f t="shared" si="192"/>
        <v>112.25</v>
      </c>
      <c r="GQ19" s="435">
        <f t="shared" si="193"/>
        <v>83.249999999999986</v>
      </c>
      <c r="GR19" s="434">
        <f t="shared" si="194"/>
        <v>1692</v>
      </c>
      <c r="GS19" s="435">
        <f t="shared" si="195"/>
        <v>1195.0000000000002</v>
      </c>
      <c r="GT19" s="434">
        <f t="shared" si="196"/>
        <v>105</v>
      </c>
      <c r="GU19" s="435">
        <f t="shared" si="197"/>
        <v>133</v>
      </c>
      <c r="GV19" s="434">
        <f t="shared" si="198"/>
        <v>105</v>
      </c>
      <c r="GW19" s="435">
        <f t="shared" si="199"/>
        <v>133</v>
      </c>
      <c r="GX19" s="434">
        <f t="shared" si="200"/>
        <v>576.66666666666652</v>
      </c>
      <c r="GY19" s="435">
        <f t="shared" si="201"/>
        <v>510.08333333333326</v>
      </c>
      <c r="GZ19" s="434">
        <f t="shared" si="202"/>
        <v>8150.9999999999991</v>
      </c>
      <c r="HA19" s="435">
        <f t="shared" si="203"/>
        <v>10663</v>
      </c>
      <c r="HB19" s="434">
        <f t="shared" si="204"/>
        <v>0</v>
      </c>
      <c r="HC19" s="435">
        <f t="shared" si="205"/>
        <v>0</v>
      </c>
      <c r="HD19" s="434">
        <f t="shared" si="206"/>
        <v>0</v>
      </c>
      <c r="HE19" s="435">
        <f t="shared" si="207"/>
        <v>0</v>
      </c>
      <c r="HF19" s="434">
        <f t="shared" si="208"/>
        <v>0</v>
      </c>
      <c r="HG19" s="435">
        <f t="shared" si="209"/>
        <v>0</v>
      </c>
      <c r="HH19" s="434">
        <f t="shared" si="210"/>
        <v>0</v>
      </c>
      <c r="HI19" s="435">
        <f t="shared" si="211"/>
        <v>0</v>
      </c>
      <c r="HJ19" s="434">
        <f t="shared" si="212"/>
        <v>947.41666666666629</v>
      </c>
      <c r="HK19" s="435">
        <f t="shared" si="213"/>
        <v>705.81306306306305</v>
      </c>
      <c r="HL19" s="434">
        <f t="shared" si="214"/>
        <v>12378.999999999996</v>
      </c>
      <c r="HM19" s="435">
        <f t="shared" si="215"/>
        <v>13296.83783783784</v>
      </c>
    </row>
    <row r="20" spans="1:221" s="18" customFormat="1" ht="12.95" customHeight="1">
      <c r="A20" s="499" t="s">
        <v>351</v>
      </c>
      <c r="B20" s="498" t="s">
        <v>363</v>
      </c>
      <c r="C20" s="497"/>
      <c r="D20" s="496">
        <v>106449</v>
      </c>
      <c r="E20" s="505">
        <v>9</v>
      </c>
      <c r="F20" s="584">
        <v>797</v>
      </c>
      <c r="G20" s="585">
        <v>712</v>
      </c>
      <c r="H20" s="584">
        <v>243</v>
      </c>
      <c r="I20" s="585">
        <v>201</v>
      </c>
      <c r="J20" s="434">
        <f t="shared" si="68"/>
        <v>554</v>
      </c>
      <c r="K20" s="435">
        <f t="shared" si="69"/>
        <v>511</v>
      </c>
      <c r="L20" s="584">
        <v>60</v>
      </c>
      <c r="M20" s="585">
        <v>60</v>
      </c>
      <c r="N20" s="434">
        <f t="shared" si="70"/>
        <v>554</v>
      </c>
      <c r="O20" s="435">
        <f t="shared" si="71"/>
        <v>511</v>
      </c>
      <c r="P20" s="434">
        <f t="shared" si="72"/>
        <v>554</v>
      </c>
      <c r="Q20" s="435">
        <f t="shared" si="73"/>
        <v>511</v>
      </c>
      <c r="R20" s="584">
        <v>130</v>
      </c>
      <c r="S20" s="585">
        <v>123</v>
      </c>
      <c r="T20" s="434">
        <f t="shared" si="2"/>
        <v>130</v>
      </c>
      <c r="U20" s="435">
        <f t="shared" si="2"/>
        <v>123</v>
      </c>
      <c r="V20" s="584">
        <v>3</v>
      </c>
      <c r="W20" s="585">
        <v>5</v>
      </c>
      <c r="X20" s="434">
        <f t="shared" si="74"/>
        <v>3</v>
      </c>
      <c r="Y20" s="435">
        <f t="shared" si="75"/>
        <v>5</v>
      </c>
      <c r="Z20" s="584"/>
      <c r="AA20" s="585"/>
      <c r="AB20" s="434">
        <f t="shared" si="76"/>
        <v>0</v>
      </c>
      <c r="AC20" s="435">
        <f t="shared" si="77"/>
        <v>0</v>
      </c>
      <c r="AD20" s="434">
        <f t="shared" si="78"/>
        <v>133</v>
      </c>
      <c r="AE20" s="435">
        <f t="shared" si="79"/>
        <v>128</v>
      </c>
      <c r="AF20" s="434">
        <f t="shared" si="80"/>
        <v>133</v>
      </c>
      <c r="AG20" s="435">
        <f t="shared" si="81"/>
        <v>128</v>
      </c>
      <c r="AH20" s="584">
        <v>2.4755952380952402</v>
      </c>
      <c r="AI20" s="585">
        <v>2.8487654320987699</v>
      </c>
      <c r="AJ20" s="434">
        <f t="shared" si="82"/>
        <v>321.82738095238125</v>
      </c>
      <c r="AK20" s="435">
        <f t="shared" si="83"/>
        <v>350.39814814814872</v>
      </c>
      <c r="AL20" s="584">
        <v>12.9375</v>
      </c>
      <c r="AM20" s="585">
        <v>6.2666666666666702</v>
      </c>
      <c r="AN20" s="434">
        <f t="shared" si="84"/>
        <v>38.8125</v>
      </c>
      <c r="AO20" s="435">
        <f t="shared" si="85"/>
        <v>31.33333333333335</v>
      </c>
      <c r="AP20" s="584"/>
      <c r="AQ20" s="585"/>
      <c r="AR20" s="434">
        <f t="shared" si="86"/>
        <v>0</v>
      </c>
      <c r="AS20" s="435">
        <f t="shared" si="87"/>
        <v>0</v>
      </c>
      <c r="AT20" s="434">
        <f t="shared" si="88"/>
        <v>2.7115780522735431</v>
      </c>
      <c r="AU20" s="435">
        <f t="shared" si="89"/>
        <v>2.9822771990740788</v>
      </c>
      <c r="AV20" s="434">
        <f t="shared" si="90"/>
        <v>360.63988095238125</v>
      </c>
      <c r="AW20" s="435">
        <f t="shared" si="91"/>
        <v>381.73148148148209</v>
      </c>
      <c r="AX20" s="584">
        <v>75.423076923076906</v>
      </c>
      <c r="AY20" s="585">
        <v>75.886178861788594</v>
      </c>
      <c r="AZ20" s="434">
        <f t="shared" si="92"/>
        <v>9804.9999999999982</v>
      </c>
      <c r="BA20" s="435">
        <f t="shared" si="93"/>
        <v>9333.9999999999964</v>
      </c>
      <c r="BB20" s="584">
        <v>111</v>
      </c>
      <c r="BC20" s="585">
        <v>96.4</v>
      </c>
      <c r="BD20" s="434">
        <f t="shared" si="94"/>
        <v>333</v>
      </c>
      <c r="BE20" s="435">
        <f t="shared" si="95"/>
        <v>482</v>
      </c>
      <c r="BF20" s="584"/>
      <c r="BG20" s="585"/>
      <c r="BH20" s="434">
        <f t="shared" si="96"/>
        <v>0</v>
      </c>
      <c r="BI20" s="435">
        <f t="shared" si="97"/>
        <v>0</v>
      </c>
      <c r="BJ20" s="434">
        <f t="shared" si="98"/>
        <v>76.225563909774422</v>
      </c>
      <c r="BK20" s="435">
        <f t="shared" si="99"/>
        <v>76.687499999999972</v>
      </c>
      <c r="BL20" s="434">
        <f t="shared" si="100"/>
        <v>10137.999999999998</v>
      </c>
      <c r="BM20" s="435">
        <f t="shared" si="101"/>
        <v>9815.9999999999964</v>
      </c>
      <c r="BN20" s="584">
        <v>237</v>
      </c>
      <c r="BO20" s="585">
        <v>229</v>
      </c>
      <c r="BP20" s="434">
        <f t="shared" si="102"/>
        <v>237</v>
      </c>
      <c r="BQ20" s="435">
        <f t="shared" si="103"/>
        <v>229</v>
      </c>
      <c r="BR20" s="584">
        <v>34</v>
      </c>
      <c r="BS20" s="585">
        <v>22</v>
      </c>
      <c r="BT20" s="434">
        <f t="shared" si="104"/>
        <v>34</v>
      </c>
      <c r="BU20" s="435">
        <f t="shared" si="105"/>
        <v>22</v>
      </c>
      <c r="BV20" s="584"/>
      <c r="BW20" s="585"/>
      <c r="BX20" s="434">
        <f t="shared" si="106"/>
        <v>0</v>
      </c>
      <c r="BY20" s="435">
        <f t="shared" si="107"/>
        <v>0</v>
      </c>
      <c r="BZ20" s="434">
        <f t="shared" si="108"/>
        <v>271</v>
      </c>
      <c r="CA20" s="435">
        <f t="shared" si="109"/>
        <v>251</v>
      </c>
      <c r="CB20" s="434">
        <f t="shared" si="110"/>
        <v>271</v>
      </c>
      <c r="CC20" s="435">
        <f t="shared" si="111"/>
        <v>251</v>
      </c>
      <c r="CD20" s="584">
        <v>5.15</v>
      </c>
      <c r="CE20" s="585">
        <v>4.3002049180327901</v>
      </c>
      <c r="CF20" s="434">
        <f t="shared" si="112"/>
        <v>1220.5500000000002</v>
      </c>
      <c r="CG20" s="435">
        <f t="shared" si="113"/>
        <v>984.74692622950897</v>
      </c>
      <c r="CH20" s="584">
        <v>9.2105263157894708</v>
      </c>
      <c r="CI20" s="585">
        <v>11.7753623188406</v>
      </c>
      <c r="CJ20" s="434">
        <f t="shared" si="114"/>
        <v>313.15789473684202</v>
      </c>
      <c r="CK20" s="435">
        <f t="shared" si="115"/>
        <v>259.05797101449321</v>
      </c>
      <c r="CL20" s="584"/>
      <c r="CM20" s="585"/>
      <c r="CN20" s="434">
        <f t="shared" si="116"/>
        <v>0</v>
      </c>
      <c r="CO20" s="435">
        <f t="shared" si="117"/>
        <v>0</v>
      </c>
      <c r="CP20" s="434">
        <f t="shared" si="118"/>
        <v>5.6594387259662078</v>
      </c>
      <c r="CQ20" s="435">
        <f t="shared" si="119"/>
        <v>4.9553979969880562</v>
      </c>
      <c r="CR20" s="434">
        <f t="shared" si="120"/>
        <v>1533.7078947368423</v>
      </c>
      <c r="CS20" s="435">
        <f t="shared" si="121"/>
        <v>1243.8048972440022</v>
      </c>
      <c r="CT20" s="584">
        <v>84.506329113924096</v>
      </c>
      <c r="CU20" s="585">
        <v>78.803493449781698</v>
      </c>
      <c r="CV20" s="434">
        <f t="shared" si="122"/>
        <v>20028.000000000011</v>
      </c>
      <c r="CW20" s="435">
        <f t="shared" si="123"/>
        <v>18046.000000000007</v>
      </c>
      <c r="CX20" s="584">
        <v>83.352941176470594</v>
      </c>
      <c r="CY20" s="585">
        <v>84.454545454545496</v>
      </c>
      <c r="CZ20" s="434">
        <f t="shared" si="124"/>
        <v>2834</v>
      </c>
      <c r="DA20" s="435">
        <f t="shared" si="125"/>
        <v>1858.0000000000009</v>
      </c>
      <c r="DB20" s="432"/>
      <c r="DC20" s="433"/>
      <c r="DD20" s="434">
        <f t="shared" si="126"/>
        <v>0</v>
      </c>
      <c r="DE20" s="435">
        <f t="shared" si="127"/>
        <v>0</v>
      </c>
      <c r="DF20" s="434">
        <f t="shared" si="128"/>
        <v>84.361623616236201</v>
      </c>
      <c r="DG20" s="435">
        <f t="shared" si="129"/>
        <v>79.298804780876523</v>
      </c>
      <c r="DH20" s="434">
        <f t="shared" si="130"/>
        <v>22862.000000000011</v>
      </c>
      <c r="DI20" s="435">
        <f t="shared" si="131"/>
        <v>19904.000000000007</v>
      </c>
      <c r="DJ20" s="434">
        <f t="shared" si="132"/>
        <v>404</v>
      </c>
      <c r="DK20" s="435">
        <f t="shared" si="133"/>
        <v>379</v>
      </c>
      <c r="DL20" s="434">
        <f t="shared" si="134"/>
        <v>404</v>
      </c>
      <c r="DM20" s="435">
        <f t="shared" si="135"/>
        <v>379</v>
      </c>
      <c r="DN20" s="434">
        <f t="shared" si="136"/>
        <v>4.6889796427951076</v>
      </c>
      <c r="DO20" s="435">
        <f t="shared" si="137"/>
        <v>4.2890141918878211</v>
      </c>
      <c r="DP20" s="434">
        <f t="shared" si="138"/>
        <v>1894.3477756892235</v>
      </c>
      <c r="DQ20" s="435">
        <f t="shared" si="139"/>
        <v>1625.5363787254842</v>
      </c>
      <c r="DR20" s="434">
        <f t="shared" si="140"/>
        <v>81.683168316831697</v>
      </c>
      <c r="DS20" s="435">
        <f t="shared" si="141"/>
        <v>78.416886543535625</v>
      </c>
      <c r="DT20" s="434">
        <f t="shared" si="142"/>
        <v>33000.000000000007</v>
      </c>
      <c r="DU20" s="435">
        <f t="shared" si="143"/>
        <v>29720.000000000004</v>
      </c>
      <c r="DV20" s="584">
        <v>102</v>
      </c>
      <c r="DW20" s="585">
        <v>82</v>
      </c>
      <c r="DX20" s="434">
        <f t="shared" si="144"/>
        <v>102</v>
      </c>
      <c r="DY20" s="435">
        <f t="shared" si="145"/>
        <v>82</v>
      </c>
      <c r="DZ20" s="584">
        <v>42</v>
      </c>
      <c r="EA20" s="585">
        <v>34</v>
      </c>
      <c r="EB20" s="434">
        <f t="shared" si="146"/>
        <v>42</v>
      </c>
      <c r="EC20" s="435">
        <f t="shared" si="147"/>
        <v>34</v>
      </c>
      <c r="ED20" s="584"/>
      <c r="EE20" s="585"/>
      <c r="EF20" s="434">
        <f t="shared" si="148"/>
        <v>0</v>
      </c>
      <c r="EG20" s="435">
        <f t="shared" si="149"/>
        <v>0</v>
      </c>
      <c r="EH20" s="434">
        <f t="shared" si="150"/>
        <v>144</v>
      </c>
      <c r="EI20" s="435">
        <f t="shared" si="151"/>
        <v>116</v>
      </c>
      <c r="EJ20" s="434">
        <f t="shared" si="152"/>
        <v>144</v>
      </c>
      <c r="EK20" s="435">
        <f t="shared" si="153"/>
        <v>116</v>
      </c>
      <c r="EL20" s="584">
        <v>3.0054012345679002</v>
      </c>
      <c r="EM20" s="585">
        <v>3.3295454545454501</v>
      </c>
      <c r="EN20" s="434">
        <f t="shared" si="154"/>
        <v>306.55092592592581</v>
      </c>
      <c r="EO20" s="435">
        <f t="shared" si="155"/>
        <v>273.02272727272691</v>
      </c>
      <c r="EP20" s="584">
        <v>4.4609929078014199</v>
      </c>
      <c r="EQ20" s="585">
        <v>3.9852941176470602</v>
      </c>
      <c r="ER20" s="434">
        <f t="shared" si="156"/>
        <v>187.36170212765964</v>
      </c>
      <c r="ES20" s="435">
        <f t="shared" si="157"/>
        <v>135.50000000000006</v>
      </c>
      <c r="ET20" s="584"/>
      <c r="EU20" s="585"/>
      <c r="EV20" s="434">
        <f t="shared" si="158"/>
        <v>0</v>
      </c>
      <c r="EW20" s="435">
        <f t="shared" si="159"/>
        <v>0</v>
      </c>
      <c r="EX20" s="434">
        <f t="shared" si="160"/>
        <v>3.4299488059276766</v>
      </c>
      <c r="EY20" s="435">
        <f t="shared" si="161"/>
        <v>3.5217476489028186</v>
      </c>
      <c r="EZ20" s="434">
        <f t="shared" si="162"/>
        <v>493.91262805358542</v>
      </c>
      <c r="FA20" s="435">
        <f t="shared" si="163"/>
        <v>408.52272727272697</v>
      </c>
      <c r="FB20" s="584">
        <v>65.647058823529406</v>
      </c>
      <c r="FC20" s="585">
        <v>64.463414634146304</v>
      </c>
      <c r="FD20" s="434">
        <f t="shared" si="164"/>
        <v>6695.9999999999991</v>
      </c>
      <c r="FE20" s="435">
        <f t="shared" si="165"/>
        <v>5285.9999999999973</v>
      </c>
      <c r="FF20" s="584">
        <v>57.619047619047599</v>
      </c>
      <c r="FG20" s="585">
        <v>53.117647058823501</v>
      </c>
      <c r="FH20" s="434">
        <f t="shared" si="166"/>
        <v>2419.9999999999991</v>
      </c>
      <c r="FI20" s="435">
        <f t="shared" si="167"/>
        <v>1805.9999999999991</v>
      </c>
      <c r="FJ20" s="584"/>
      <c r="FK20" s="585"/>
      <c r="FL20" s="434">
        <f t="shared" si="168"/>
        <v>0</v>
      </c>
      <c r="FM20" s="435">
        <f t="shared" si="169"/>
        <v>0</v>
      </c>
      <c r="FN20" s="434">
        <f t="shared" si="170"/>
        <v>63.305555555555543</v>
      </c>
      <c r="FO20" s="435">
        <f t="shared" si="171"/>
        <v>61.137931034482726</v>
      </c>
      <c r="FP20" s="434">
        <f t="shared" si="172"/>
        <v>9115.9999999999982</v>
      </c>
      <c r="FQ20" s="435">
        <f t="shared" si="173"/>
        <v>7091.9999999999964</v>
      </c>
      <c r="FR20" s="584">
        <v>6</v>
      </c>
      <c r="FS20" s="585">
        <v>16</v>
      </c>
      <c r="FT20" s="434">
        <f t="shared" si="174"/>
        <v>6</v>
      </c>
      <c r="FU20" s="435">
        <f t="shared" si="175"/>
        <v>16</v>
      </c>
      <c r="FV20" s="584">
        <v>8.0138888888888893</v>
      </c>
      <c r="FW20" s="585">
        <v>2.8125</v>
      </c>
      <c r="FX20" s="434">
        <f t="shared" si="176"/>
        <v>48.083333333333336</v>
      </c>
      <c r="FY20" s="435">
        <f t="shared" si="177"/>
        <v>45</v>
      </c>
      <c r="FZ20" s="584">
        <v>84.8333333333333</v>
      </c>
      <c r="GA20" s="585">
        <v>63.875</v>
      </c>
      <c r="GB20" s="434">
        <f t="shared" si="178"/>
        <v>508.99999999999977</v>
      </c>
      <c r="GC20" s="435">
        <f t="shared" si="179"/>
        <v>1022</v>
      </c>
      <c r="GD20" s="434">
        <f t="shared" si="180"/>
        <v>469</v>
      </c>
      <c r="GE20" s="435">
        <f t="shared" si="181"/>
        <v>434</v>
      </c>
      <c r="GF20" s="434">
        <f t="shared" si="182"/>
        <v>469</v>
      </c>
      <c r="GG20" s="435">
        <f t="shared" si="183"/>
        <v>434</v>
      </c>
      <c r="GH20" s="434">
        <f t="shared" si="184"/>
        <v>1848.9283068783072</v>
      </c>
      <c r="GI20" s="435">
        <f t="shared" si="185"/>
        <v>1608.1678016503847</v>
      </c>
      <c r="GJ20" s="434">
        <f t="shared" si="186"/>
        <v>36529.000000000007</v>
      </c>
      <c r="GK20" s="435">
        <f t="shared" si="187"/>
        <v>32666</v>
      </c>
      <c r="GL20" s="434">
        <f t="shared" si="188"/>
        <v>79</v>
      </c>
      <c r="GM20" s="435">
        <f t="shared" si="189"/>
        <v>61</v>
      </c>
      <c r="GN20" s="434">
        <f t="shared" si="190"/>
        <v>79</v>
      </c>
      <c r="GO20" s="435">
        <f t="shared" si="191"/>
        <v>61</v>
      </c>
      <c r="GP20" s="434">
        <f t="shared" si="192"/>
        <v>539.33209686450164</v>
      </c>
      <c r="GQ20" s="435">
        <f t="shared" si="193"/>
        <v>425.89130434782663</v>
      </c>
      <c r="GR20" s="434">
        <f t="shared" si="194"/>
        <v>5586.9999999999991</v>
      </c>
      <c r="GS20" s="435">
        <f t="shared" si="195"/>
        <v>4146</v>
      </c>
      <c r="GT20" s="434">
        <f t="shared" si="196"/>
        <v>548</v>
      </c>
      <c r="GU20" s="435">
        <f t="shared" si="197"/>
        <v>495</v>
      </c>
      <c r="GV20" s="434">
        <f t="shared" si="198"/>
        <v>548</v>
      </c>
      <c r="GW20" s="435">
        <f t="shared" si="199"/>
        <v>495</v>
      </c>
      <c r="GX20" s="434">
        <f t="shared" si="200"/>
        <v>2388.2604037428091</v>
      </c>
      <c r="GY20" s="435">
        <f t="shared" si="201"/>
        <v>2034.0591059982114</v>
      </c>
      <c r="GZ20" s="434">
        <f t="shared" si="202"/>
        <v>42116.000000000007</v>
      </c>
      <c r="HA20" s="435">
        <f t="shared" si="203"/>
        <v>36812</v>
      </c>
      <c r="HB20" s="434">
        <f t="shared" si="204"/>
        <v>0</v>
      </c>
      <c r="HC20" s="435">
        <f t="shared" si="205"/>
        <v>0</v>
      </c>
      <c r="HD20" s="434">
        <f t="shared" si="206"/>
        <v>0</v>
      </c>
      <c r="HE20" s="435">
        <f t="shared" si="207"/>
        <v>0</v>
      </c>
      <c r="HF20" s="434">
        <f t="shared" si="208"/>
        <v>0</v>
      </c>
      <c r="HG20" s="435">
        <f t="shared" si="209"/>
        <v>0</v>
      </c>
      <c r="HH20" s="434">
        <f t="shared" si="210"/>
        <v>0</v>
      </c>
      <c r="HI20" s="435">
        <f t="shared" si="211"/>
        <v>0</v>
      </c>
      <c r="HJ20" s="434">
        <f t="shared" si="212"/>
        <v>2436.3437370761426</v>
      </c>
      <c r="HK20" s="435">
        <f t="shared" si="213"/>
        <v>2079.0591059982112</v>
      </c>
      <c r="HL20" s="434">
        <f t="shared" si="214"/>
        <v>42625.000000000007</v>
      </c>
      <c r="HM20" s="435">
        <f t="shared" si="215"/>
        <v>37834</v>
      </c>
    </row>
    <row r="21" spans="1:221" s="18" customFormat="1" ht="12.95" customHeight="1">
      <c r="A21" s="499" t="s">
        <v>351</v>
      </c>
      <c r="B21" s="498" t="s">
        <v>367</v>
      </c>
      <c r="C21" s="497"/>
      <c r="D21" s="496">
        <v>420538</v>
      </c>
      <c r="E21" s="505">
        <v>10</v>
      </c>
      <c r="F21" s="584">
        <v>219</v>
      </c>
      <c r="G21" s="585">
        <v>214</v>
      </c>
      <c r="H21" s="584">
        <v>6</v>
      </c>
      <c r="I21" s="585">
        <v>8</v>
      </c>
      <c r="J21" s="434">
        <f t="shared" si="68"/>
        <v>213</v>
      </c>
      <c r="K21" s="435">
        <f t="shared" si="69"/>
        <v>206</v>
      </c>
      <c r="L21" s="584">
        <v>60</v>
      </c>
      <c r="M21" s="585">
        <v>60</v>
      </c>
      <c r="N21" s="434">
        <f t="shared" si="70"/>
        <v>213</v>
      </c>
      <c r="O21" s="435">
        <f t="shared" si="71"/>
        <v>206</v>
      </c>
      <c r="P21" s="434">
        <f t="shared" si="72"/>
        <v>213</v>
      </c>
      <c r="Q21" s="435">
        <f t="shared" si="73"/>
        <v>206</v>
      </c>
      <c r="R21" s="584">
        <v>20</v>
      </c>
      <c r="S21" s="585">
        <v>21</v>
      </c>
      <c r="T21" s="434">
        <f t="shared" si="2"/>
        <v>20</v>
      </c>
      <c r="U21" s="435">
        <f t="shared" si="2"/>
        <v>21</v>
      </c>
      <c r="V21" s="584">
        <v>13</v>
      </c>
      <c r="W21" s="585">
        <v>12</v>
      </c>
      <c r="X21" s="434">
        <f t="shared" si="74"/>
        <v>13</v>
      </c>
      <c r="Y21" s="435">
        <f t="shared" si="75"/>
        <v>12</v>
      </c>
      <c r="Z21" s="584"/>
      <c r="AA21" s="585"/>
      <c r="AB21" s="434">
        <f t="shared" si="76"/>
        <v>0</v>
      </c>
      <c r="AC21" s="435">
        <f t="shared" si="77"/>
        <v>0</v>
      </c>
      <c r="AD21" s="434">
        <f t="shared" si="78"/>
        <v>33</v>
      </c>
      <c r="AE21" s="435">
        <f t="shared" si="79"/>
        <v>33</v>
      </c>
      <c r="AF21" s="434">
        <f t="shared" si="80"/>
        <v>33</v>
      </c>
      <c r="AG21" s="435">
        <f t="shared" si="81"/>
        <v>33</v>
      </c>
      <c r="AH21" s="584">
        <v>4.5873015873015897</v>
      </c>
      <c r="AI21" s="585">
        <v>3.4563492063492101</v>
      </c>
      <c r="AJ21" s="434">
        <f t="shared" si="82"/>
        <v>91.74603174603179</v>
      </c>
      <c r="AK21" s="435">
        <f t="shared" si="83"/>
        <v>72.583333333333414</v>
      </c>
      <c r="AL21" s="584">
        <v>4.0448717948717903</v>
      </c>
      <c r="AM21" s="585">
        <v>5.2222222222222197</v>
      </c>
      <c r="AN21" s="434">
        <f t="shared" si="84"/>
        <v>52.583333333333272</v>
      </c>
      <c r="AO21" s="435">
        <f t="shared" si="85"/>
        <v>62.666666666666636</v>
      </c>
      <c r="AP21" s="584"/>
      <c r="AQ21" s="585"/>
      <c r="AR21" s="434">
        <f t="shared" si="86"/>
        <v>0</v>
      </c>
      <c r="AS21" s="435">
        <f t="shared" si="87"/>
        <v>0</v>
      </c>
      <c r="AT21" s="434">
        <f t="shared" si="88"/>
        <v>4.3736171236171231</v>
      </c>
      <c r="AU21" s="435">
        <f t="shared" si="89"/>
        <v>4.0984848484848504</v>
      </c>
      <c r="AV21" s="434">
        <f t="shared" si="90"/>
        <v>144.32936507936506</v>
      </c>
      <c r="AW21" s="435">
        <f t="shared" si="91"/>
        <v>135.25000000000006</v>
      </c>
      <c r="AX21" s="584">
        <v>86.2</v>
      </c>
      <c r="AY21" s="585">
        <v>81.428571428571402</v>
      </c>
      <c r="AZ21" s="434">
        <f t="shared" si="92"/>
        <v>1724</v>
      </c>
      <c r="BA21" s="435">
        <f t="shared" si="93"/>
        <v>1709.9999999999995</v>
      </c>
      <c r="BB21" s="584">
        <v>75.923076923076906</v>
      </c>
      <c r="BC21" s="585">
        <v>84.6666666666667</v>
      </c>
      <c r="BD21" s="434">
        <f t="shared" si="94"/>
        <v>986.99999999999977</v>
      </c>
      <c r="BE21" s="435">
        <f t="shared" si="95"/>
        <v>1016.0000000000005</v>
      </c>
      <c r="BF21" s="584"/>
      <c r="BG21" s="585"/>
      <c r="BH21" s="434">
        <f t="shared" si="96"/>
        <v>0</v>
      </c>
      <c r="BI21" s="435">
        <f t="shared" si="97"/>
        <v>0</v>
      </c>
      <c r="BJ21" s="434">
        <f t="shared" si="98"/>
        <v>82.151515151515156</v>
      </c>
      <c r="BK21" s="435">
        <f t="shared" si="99"/>
        <v>82.606060606060609</v>
      </c>
      <c r="BL21" s="434">
        <f t="shared" si="100"/>
        <v>2711</v>
      </c>
      <c r="BM21" s="435">
        <f t="shared" si="101"/>
        <v>2726</v>
      </c>
      <c r="BN21" s="584">
        <v>85</v>
      </c>
      <c r="BO21" s="585">
        <v>80</v>
      </c>
      <c r="BP21" s="434">
        <f t="shared" si="102"/>
        <v>85</v>
      </c>
      <c r="BQ21" s="435">
        <f t="shared" si="103"/>
        <v>80</v>
      </c>
      <c r="BR21" s="584">
        <v>23</v>
      </c>
      <c r="BS21" s="585">
        <v>10</v>
      </c>
      <c r="BT21" s="434">
        <f t="shared" si="104"/>
        <v>23</v>
      </c>
      <c r="BU21" s="435">
        <f t="shared" si="105"/>
        <v>10</v>
      </c>
      <c r="BV21" s="584"/>
      <c r="BW21" s="585"/>
      <c r="BX21" s="434">
        <f t="shared" si="106"/>
        <v>0</v>
      </c>
      <c r="BY21" s="435">
        <f t="shared" si="107"/>
        <v>0</v>
      </c>
      <c r="BZ21" s="434">
        <f t="shared" si="108"/>
        <v>108</v>
      </c>
      <c r="CA21" s="435">
        <f t="shared" si="109"/>
        <v>90</v>
      </c>
      <c r="CB21" s="434">
        <f t="shared" si="110"/>
        <v>108</v>
      </c>
      <c r="CC21" s="435">
        <f t="shared" si="111"/>
        <v>90</v>
      </c>
      <c r="CD21" s="584">
        <v>5.2107843137254903</v>
      </c>
      <c r="CE21" s="585">
        <v>6.0761316872427997</v>
      </c>
      <c r="CF21" s="434">
        <f t="shared" si="112"/>
        <v>442.91666666666669</v>
      </c>
      <c r="CG21" s="435">
        <f t="shared" si="113"/>
        <v>486.09053497942398</v>
      </c>
      <c r="CH21" s="584">
        <v>10.6319444444444</v>
      </c>
      <c r="CI21" s="585">
        <v>10.266666666666699</v>
      </c>
      <c r="CJ21" s="434">
        <f t="shared" si="114"/>
        <v>244.53472222222121</v>
      </c>
      <c r="CK21" s="435">
        <f t="shared" si="115"/>
        <v>102.666666666667</v>
      </c>
      <c r="CL21" s="584"/>
      <c r="CM21" s="585"/>
      <c r="CN21" s="434">
        <f t="shared" si="116"/>
        <v>0</v>
      </c>
      <c r="CO21" s="435">
        <f t="shared" si="117"/>
        <v>0</v>
      </c>
      <c r="CP21" s="434">
        <f t="shared" si="118"/>
        <v>6.3652906378600731</v>
      </c>
      <c r="CQ21" s="435">
        <f t="shared" si="119"/>
        <v>6.541746684956566</v>
      </c>
      <c r="CR21" s="434">
        <f t="shared" si="120"/>
        <v>687.45138888888789</v>
      </c>
      <c r="CS21" s="435">
        <f t="shared" si="121"/>
        <v>588.75720164609095</v>
      </c>
      <c r="CT21" s="584">
        <v>86.470588235294102</v>
      </c>
      <c r="CU21" s="585">
        <v>91.962500000000006</v>
      </c>
      <c r="CV21" s="434">
        <f t="shared" si="122"/>
        <v>7349.9999999999991</v>
      </c>
      <c r="CW21" s="435">
        <f t="shared" si="123"/>
        <v>7357</v>
      </c>
      <c r="CX21" s="584">
        <v>103.434782608696</v>
      </c>
      <c r="CY21" s="585">
        <v>109</v>
      </c>
      <c r="CZ21" s="434">
        <f t="shared" si="124"/>
        <v>2379.0000000000077</v>
      </c>
      <c r="DA21" s="435">
        <f t="shared" si="125"/>
        <v>1090</v>
      </c>
      <c r="DB21" s="432"/>
      <c r="DC21" s="433"/>
      <c r="DD21" s="434">
        <f t="shared" si="126"/>
        <v>0</v>
      </c>
      <c r="DE21" s="435">
        <f t="shared" si="127"/>
        <v>0</v>
      </c>
      <c r="DF21" s="434">
        <f t="shared" si="128"/>
        <v>90.0833333333334</v>
      </c>
      <c r="DG21" s="435">
        <f t="shared" si="129"/>
        <v>93.855555555555554</v>
      </c>
      <c r="DH21" s="434">
        <f t="shared" si="130"/>
        <v>9729.0000000000073</v>
      </c>
      <c r="DI21" s="435">
        <f t="shared" si="131"/>
        <v>8447</v>
      </c>
      <c r="DJ21" s="434">
        <f t="shared" si="132"/>
        <v>141</v>
      </c>
      <c r="DK21" s="435">
        <f t="shared" si="133"/>
        <v>123</v>
      </c>
      <c r="DL21" s="434">
        <f t="shared" si="134"/>
        <v>141</v>
      </c>
      <c r="DM21" s="435">
        <f t="shared" si="135"/>
        <v>123</v>
      </c>
      <c r="DN21" s="434">
        <f t="shared" si="136"/>
        <v>5.8991542834627868</v>
      </c>
      <c r="DO21" s="435">
        <f t="shared" si="137"/>
        <v>5.8862374117568379</v>
      </c>
      <c r="DP21" s="434">
        <f t="shared" si="138"/>
        <v>831.78075396825295</v>
      </c>
      <c r="DQ21" s="435">
        <f t="shared" si="139"/>
        <v>724.00720164609106</v>
      </c>
      <c r="DR21" s="434">
        <f t="shared" si="140"/>
        <v>88.226950354609983</v>
      </c>
      <c r="DS21" s="435">
        <f t="shared" si="141"/>
        <v>90.837398373983746</v>
      </c>
      <c r="DT21" s="434">
        <f t="shared" si="142"/>
        <v>12440.000000000007</v>
      </c>
      <c r="DU21" s="435">
        <f t="shared" si="143"/>
        <v>11173</v>
      </c>
      <c r="DV21" s="584">
        <v>53</v>
      </c>
      <c r="DW21" s="585">
        <v>57</v>
      </c>
      <c r="DX21" s="434">
        <f t="shared" si="144"/>
        <v>53</v>
      </c>
      <c r="DY21" s="435">
        <f t="shared" si="145"/>
        <v>57</v>
      </c>
      <c r="DZ21" s="584">
        <v>19</v>
      </c>
      <c r="EA21" s="585">
        <v>25</v>
      </c>
      <c r="EB21" s="434">
        <f t="shared" si="146"/>
        <v>19</v>
      </c>
      <c r="EC21" s="435">
        <f t="shared" si="147"/>
        <v>25</v>
      </c>
      <c r="ED21" s="584"/>
      <c r="EE21" s="585"/>
      <c r="EF21" s="434">
        <f t="shared" si="148"/>
        <v>0</v>
      </c>
      <c r="EG21" s="435">
        <f t="shared" si="149"/>
        <v>0</v>
      </c>
      <c r="EH21" s="434">
        <f t="shared" si="150"/>
        <v>72</v>
      </c>
      <c r="EI21" s="435">
        <f t="shared" si="151"/>
        <v>82</v>
      </c>
      <c r="EJ21" s="434">
        <f t="shared" si="152"/>
        <v>72</v>
      </c>
      <c r="EK21" s="435">
        <f t="shared" si="153"/>
        <v>82</v>
      </c>
      <c r="EL21" s="584">
        <v>3.0393081761006302</v>
      </c>
      <c r="EM21" s="585">
        <v>3.9415204678362601</v>
      </c>
      <c r="EN21" s="434">
        <f t="shared" si="154"/>
        <v>161.0833333333334</v>
      </c>
      <c r="EO21" s="435">
        <f t="shared" si="155"/>
        <v>224.66666666666683</v>
      </c>
      <c r="EP21" s="584">
        <v>3.7412280701754401</v>
      </c>
      <c r="EQ21" s="585">
        <v>4.4000000000000004</v>
      </c>
      <c r="ER21" s="434">
        <f t="shared" si="156"/>
        <v>71.083333333333357</v>
      </c>
      <c r="ES21" s="435">
        <f t="shared" si="157"/>
        <v>110.00000000000001</v>
      </c>
      <c r="ET21" s="584"/>
      <c r="EU21" s="585"/>
      <c r="EV21" s="434">
        <f t="shared" si="158"/>
        <v>0</v>
      </c>
      <c r="EW21" s="435">
        <f t="shared" si="159"/>
        <v>0</v>
      </c>
      <c r="EX21" s="434">
        <f t="shared" si="160"/>
        <v>3.2245370370370381</v>
      </c>
      <c r="EY21" s="435">
        <f t="shared" si="161"/>
        <v>4.0813008130081325</v>
      </c>
      <c r="EZ21" s="434">
        <f t="shared" si="162"/>
        <v>232.16666666666674</v>
      </c>
      <c r="FA21" s="435">
        <f t="shared" si="163"/>
        <v>334.66666666666686</v>
      </c>
      <c r="FB21" s="584">
        <v>66.2264150943396</v>
      </c>
      <c r="FC21" s="585">
        <v>69.368421052631604</v>
      </c>
      <c r="FD21" s="434">
        <f t="shared" si="164"/>
        <v>3509.9999999999986</v>
      </c>
      <c r="FE21" s="435">
        <f t="shared" si="165"/>
        <v>3954.0000000000014</v>
      </c>
      <c r="FF21" s="584">
        <v>58.7368421052632</v>
      </c>
      <c r="FG21" s="585">
        <v>54.48</v>
      </c>
      <c r="FH21" s="434">
        <f t="shared" si="166"/>
        <v>1116.0000000000009</v>
      </c>
      <c r="FI21" s="435">
        <f t="shared" si="167"/>
        <v>1362</v>
      </c>
      <c r="FJ21" s="584"/>
      <c r="FK21" s="585"/>
      <c r="FL21" s="434">
        <f t="shared" si="168"/>
        <v>0</v>
      </c>
      <c r="FM21" s="435">
        <f t="shared" si="169"/>
        <v>0</v>
      </c>
      <c r="FN21" s="434">
        <f t="shared" si="170"/>
        <v>64.25</v>
      </c>
      <c r="FO21" s="435">
        <f t="shared" si="171"/>
        <v>64.829268292682954</v>
      </c>
      <c r="FP21" s="434">
        <f t="shared" si="172"/>
        <v>4626</v>
      </c>
      <c r="FQ21" s="435">
        <f t="shared" si="173"/>
        <v>5316.0000000000018</v>
      </c>
      <c r="FR21" s="584">
        <v>0</v>
      </c>
      <c r="FS21" s="585">
        <v>1</v>
      </c>
      <c r="FT21" s="434">
        <f t="shared" si="174"/>
        <v>0</v>
      </c>
      <c r="FU21" s="435">
        <f t="shared" si="175"/>
        <v>1</v>
      </c>
      <c r="FV21" s="584"/>
      <c r="FW21" s="585">
        <v>3.75</v>
      </c>
      <c r="FX21" s="434">
        <f t="shared" si="176"/>
        <v>0</v>
      </c>
      <c r="FY21" s="435">
        <f t="shared" si="177"/>
        <v>3.75</v>
      </c>
      <c r="FZ21" s="584"/>
      <c r="GA21" s="585">
        <v>72</v>
      </c>
      <c r="GB21" s="434">
        <f t="shared" si="178"/>
        <v>0</v>
      </c>
      <c r="GC21" s="435">
        <f t="shared" si="179"/>
        <v>72</v>
      </c>
      <c r="GD21" s="434">
        <f t="shared" si="180"/>
        <v>158</v>
      </c>
      <c r="GE21" s="435">
        <f t="shared" si="181"/>
        <v>158</v>
      </c>
      <c r="GF21" s="434">
        <f t="shared" si="182"/>
        <v>158</v>
      </c>
      <c r="GG21" s="435">
        <f t="shared" si="183"/>
        <v>158</v>
      </c>
      <c r="GH21" s="434">
        <f t="shared" si="184"/>
        <v>695.7460317460318</v>
      </c>
      <c r="GI21" s="435">
        <f t="shared" si="185"/>
        <v>783.34053497942421</v>
      </c>
      <c r="GJ21" s="434">
        <f t="shared" si="186"/>
        <v>12583.999999999998</v>
      </c>
      <c r="GK21" s="435">
        <f t="shared" si="187"/>
        <v>13021.000000000002</v>
      </c>
      <c r="GL21" s="434">
        <f t="shared" si="188"/>
        <v>55</v>
      </c>
      <c r="GM21" s="435">
        <f t="shared" si="189"/>
        <v>47</v>
      </c>
      <c r="GN21" s="434">
        <f t="shared" si="190"/>
        <v>55</v>
      </c>
      <c r="GO21" s="435">
        <f t="shared" si="191"/>
        <v>47</v>
      </c>
      <c r="GP21" s="434">
        <f t="shared" si="192"/>
        <v>368.20138888888783</v>
      </c>
      <c r="GQ21" s="435">
        <f t="shared" si="193"/>
        <v>275.33333333333366</v>
      </c>
      <c r="GR21" s="434">
        <f t="shared" si="194"/>
        <v>4482.0000000000082</v>
      </c>
      <c r="GS21" s="435">
        <f t="shared" si="195"/>
        <v>3468.0000000000005</v>
      </c>
      <c r="GT21" s="434">
        <f t="shared" si="196"/>
        <v>213</v>
      </c>
      <c r="GU21" s="435">
        <f t="shared" si="197"/>
        <v>205</v>
      </c>
      <c r="GV21" s="434">
        <f t="shared" si="198"/>
        <v>213</v>
      </c>
      <c r="GW21" s="435">
        <f t="shared" si="199"/>
        <v>205</v>
      </c>
      <c r="GX21" s="434">
        <f t="shared" si="200"/>
        <v>1063.9474206349196</v>
      </c>
      <c r="GY21" s="435">
        <f t="shared" si="201"/>
        <v>1058.6738683127578</v>
      </c>
      <c r="GZ21" s="434">
        <f t="shared" si="202"/>
        <v>17066.000000000007</v>
      </c>
      <c r="HA21" s="435">
        <f t="shared" si="203"/>
        <v>16489.000000000004</v>
      </c>
      <c r="HB21" s="434">
        <f t="shared" si="204"/>
        <v>0</v>
      </c>
      <c r="HC21" s="435">
        <f t="shared" si="205"/>
        <v>0</v>
      </c>
      <c r="HD21" s="434">
        <f t="shared" si="206"/>
        <v>0</v>
      </c>
      <c r="HE21" s="435">
        <f t="shared" si="207"/>
        <v>0</v>
      </c>
      <c r="HF21" s="434">
        <f t="shared" si="208"/>
        <v>0</v>
      </c>
      <c r="HG21" s="435">
        <f t="shared" si="209"/>
        <v>0</v>
      </c>
      <c r="HH21" s="434">
        <f t="shared" si="210"/>
        <v>0</v>
      </c>
      <c r="HI21" s="435">
        <f t="shared" si="211"/>
        <v>0</v>
      </c>
      <c r="HJ21" s="434">
        <f t="shared" si="212"/>
        <v>1063.9474206349196</v>
      </c>
      <c r="HK21" s="435">
        <f t="shared" si="213"/>
        <v>1062.4238683127578</v>
      </c>
      <c r="HL21" s="434">
        <f t="shared" si="214"/>
        <v>17066.000000000007</v>
      </c>
      <c r="HM21" s="435">
        <f t="shared" si="215"/>
        <v>16561</v>
      </c>
    </row>
    <row r="22" spans="1:221" s="18" customFormat="1" ht="12.95" customHeight="1">
      <c r="A22" s="499" t="s">
        <v>351</v>
      </c>
      <c r="B22" s="506" t="s">
        <v>366</v>
      </c>
      <c r="C22" s="497"/>
      <c r="D22" s="496">
        <v>107318</v>
      </c>
      <c r="E22" s="505">
        <v>10</v>
      </c>
      <c r="F22" s="584">
        <v>95</v>
      </c>
      <c r="G22" s="585">
        <v>141</v>
      </c>
      <c r="H22" s="584">
        <v>0</v>
      </c>
      <c r="I22" s="585">
        <v>5</v>
      </c>
      <c r="J22" s="434">
        <f t="shared" si="68"/>
        <v>95</v>
      </c>
      <c r="K22" s="435">
        <f t="shared" si="69"/>
        <v>136</v>
      </c>
      <c r="L22" s="584">
        <v>60</v>
      </c>
      <c r="M22" s="585">
        <v>60</v>
      </c>
      <c r="N22" s="434">
        <f t="shared" si="70"/>
        <v>95</v>
      </c>
      <c r="O22" s="435">
        <f t="shared" si="71"/>
        <v>136</v>
      </c>
      <c r="P22" s="434">
        <f t="shared" si="72"/>
        <v>95</v>
      </c>
      <c r="Q22" s="435">
        <f t="shared" si="73"/>
        <v>136</v>
      </c>
      <c r="R22" s="584">
        <v>1</v>
      </c>
      <c r="S22" s="585">
        <v>1</v>
      </c>
      <c r="T22" s="434">
        <f t="shared" si="2"/>
        <v>1</v>
      </c>
      <c r="U22" s="435">
        <f t="shared" si="2"/>
        <v>1</v>
      </c>
      <c r="V22" s="584">
        <v>0</v>
      </c>
      <c r="W22" s="585">
        <v>0</v>
      </c>
      <c r="X22" s="434">
        <f t="shared" si="74"/>
        <v>0</v>
      </c>
      <c r="Y22" s="435">
        <f t="shared" si="75"/>
        <v>0</v>
      </c>
      <c r="Z22" s="584"/>
      <c r="AA22" s="585"/>
      <c r="AB22" s="434">
        <f t="shared" si="76"/>
        <v>0</v>
      </c>
      <c r="AC22" s="435">
        <f t="shared" si="77"/>
        <v>0</v>
      </c>
      <c r="AD22" s="434">
        <f t="shared" si="78"/>
        <v>1</v>
      </c>
      <c r="AE22" s="435">
        <f t="shared" si="79"/>
        <v>1</v>
      </c>
      <c r="AF22" s="434">
        <f t="shared" si="80"/>
        <v>1</v>
      </c>
      <c r="AG22" s="435">
        <f t="shared" si="81"/>
        <v>1</v>
      </c>
      <c r="AH22" s="584">
        <v>2.75</v>
      </c>
      <c r="AI22" s="585">
        <v>1.75</v>
      </c>
      <c r="AJ22" s="434">
        <f t="shared" si="82"/>
        <v>2.75</v>
      </c>
      <c r="AK22" s="435">
        <f t="shared" si="83"/>
        <v>1.75</v>
      </c>
      <c r="AL22" s="584">
        <v>0</v>
      </c>
      <c r="AM22" s="585">
        <v>0</v>
      </c>
      <c r="AN22" s="434">
        <f t="shared" si="84"/>
        <v>0</v>
      </c>
      <c r="AO22" s="435">
        <f t="shared" si="85"/>
        <v>0</v>
      </c>
      <c r="AP22" s="584"/>
      <c r="AQ22" s="585"/>
      <c r="AR22" s="434">
        <f t="shared" si="86"/>
        <v>0</v>
      </c>
      <c r="AS22" s="435">
        <f t="shared" si="87"/>
        <v>0</v>
      </c>
      <c r="AT22" s="434">
        <f t="shared" si="88"/>
        <v>2.75</v>
      </c>
      <c r="AU22" s="435">
        <f t="shared" si="89"/>
        <v>1.75</v>
      </c>
      <c r="AV22" s="434">
        <f t="shared" si="90"/>
        <v>2.75</v>
      </c>
      <c r="AW22" s="435">
        <f t="shared" si="91"/>
        <v>1.75</v>
      </c>
      <c r="AX22" s="584">
        <v>76</v>
      </c>
      <c r="AY22" s="585">
        <v>64</v>
      </c>
      <c r="AZ22" s="434">
        <f t="shared" si="92"/>
        <v>76</v>
      </c>
      <c r="BA22" s="435">
        <f t="shared" si="93"/>
        <v>64</v>
      </c>
      <c r="BB22" s="584">
        <v>0</v>
      </c>
      <c r="BC22" s="585">
        <v>0</v>
      </c>
      <c r="BD22" s="434">
        <f t="shared" si="94"/>
        <v>0</v>
      </c>
      <c r="BE22" s="435">
        <f t="shared" si="95"/>
        <v>0</v>
      </c>
      <c r="BF22" s="584"/>
      <c r="BG22" s="585"/>
      <c r="BH22" s="434">
        <f t="shared" si="96"/>
        <v>0</v>
      </c>
      <c r="BI22" s="435">
        <f t="shared" si="97"/>
        <v>0</v>
      </c>
      <c r="BJ22" s="434">
        <f t="shared" si="98"/>
        <v>76</v>
      </c>
      <c r="BK22" s="435">
        <f t="shared" si="99"/>
        <v>64</v>
      </c>
      <c r="BL22" s="434">
        <f t="shared" si="100"/>
        <v>76</v>
      </c>
      <c r="BM22" s="435">
        <f t="shared" si="101"/>
        <v>64</v>
      </c>
      <c r="BN22" s="584">
        <v>24</v>
      </c>
      <c r="BO22" s="585">
        <v>42</v>
      </c>
      <c r="BP22" s="434">
        <f t="shared" si="102"/>
        <v>24</v>
      </c>
      <c r="BQ22" s="435">
        <f t="shared" si="103"/>
        <v>42</v>
      </c>
      <c r="BR22" s="584">
        <v>7</v>
      </c>
      <c r="BS22" s="585">
        <v>6</v>
      </c>
      <c r="BT22" s="434">
        <f t="shared" si="104"/>
        <v>7</v>
      </c>
      <c r="BU22" s="435">
        <f t="shared" si="105"/>
        <v>6</v>
      </c>
      <c r="BV22" s="584"/>
      <c r="BW22" s="585"/>
      <c r="BX22" s="434">
        <f t="shared" si="106"/>
        <v>0</v>
      </c>
      <c r="BY22" s="435">
        <f t="shared" si="107"/>
        <v>0</v>
      </c>
      <c r="BZ22" s="434">
        <f t="shared" si="108"/>
        <v>31</v>
      </c>
      <c r="CA22" s="435">
        <f t="shared" si="109"/>
        <v>48</v>
      </c>
      <c r="CB22" s="434">
        <f t="shared" si="110"/>
        <v>31</v>
      </c>
      <c r="CC22" s="435">
        <f t="shared" si="111"/>
        <v>48</v>
      </c>
      <c r="CD22" s="584">
        <v>6.3506944444444402</v>
      </c>
      <c r="CE22" s="585">
        <v>7.7162698412698401</v>
      </c>
      <c r="CF22" s="434">
        <f t="shared" si="112"/>
        <v>152.41666666666657</v>
      </c>
      <c r="CG22" s="435">
        <f t="shared" si="113"/>
        <v>324.08333333333326</v>
      </c>
      <c r="CH22" s="584">
        <v>8</v>
      </c>
      <c r="CI22" s="585">
        <v>16.3194444444444</v>
      </c>
      <c r="CJ22" s="434">
        <f t="shared" si="114"/>
        <v>56</v>
      </c>
      <c r="CK22" s="435">
        <f t="shared" si="115"/>
        <v>97.916666666666401</v>
      </c>
      <c r="CL22" s="584"/>
      <c r="CM22" s="585"/>
      <c r="CN22" s="434">
        <f t="shared" si="116"/>
        <v>0</v>
      </c>
      <c r="CO22" s="435">
        <f t="shared" si="117"/>
        <v>0</v>
      </c>
      <c r="CP22" s="434">
        <f t="shared" si="118"/>
        <v>6.7231182795698894</v>
      </c>
      <c r="CQ22" s="435">
        <f t="shared" si="119"/>
        <v>8.791666666666659</v>
      </c>
      <c r="CR22" s="434">
        <f t="shared" si="120"/>
        <v>208.41666666666657</v>
      </c>
      <c r="CS22" s="435">
        <f t="shared" si="121"/>
        <v>421.99999999999966</v>
      </c>
      <c r="CT22" s="584">
        <v>87.4583333333333</v>
      </c>
      <c r="CU22" s="585">
        <v>95.714285714285694</v>
      </c>
      <c r="CV22" s="434">
        <f t="shared" si="122"/>
        <v>2098.9999999999991</v>
      </c>
      <c r="CW22" s="435">
        <f t="shared" si="123"/>
        <v>4019.9999999999991</v>
      </c>
      <c r="CX22" s="584">
        <v>95.428571428571402</v>
      </c>
      <c r="CY22" s="585">
        <v>101.833333333333</v>
      </c>
      <c r="CZ22" s="434">
        <f t="shared" si="124"/>
        <v>667.99999999999977</v>
      </c>
      <c r="DA22" s="435">
        <f t="shared" si="125"/>
        <v>610.99999999999795</v>
      </c>
      <c r="DB22" s="432"/>
      <c r="DC22" s="433"/>
      <c r="DD22" s="434">
        <f t="shared" si="126"/>
        <v>0</v>
      </c>
      <c r="DE22" s="435">
        <f t="shared" si="127"/>
        <v>0</v>
      </c>
      <c r="DF22" s="434">
        <f t="shared" si="128"/>
        <v>89.258064516128997</v>
      </c>
      <c r="DG22" s="435">
        <f t="shared" si="129"/>
        <v>96.479166666666615</v>
      </c>
      <c r="DH22" s="434">
        <f t="shared" si="130"/>
        <v>2766.9999999999991</v>
      </c>
      <c r="DI22" s="435">
        <f t="shared" si="131"/>
        <v>4630.9999999999973</v>
      </c>
      <c r="DJ22" s="434">
        <f t="shared" si="132"/>
        <v>32</v>
      </c>
      <c r="DK22" s="435">
        <f t="shared" si="133"/>
        <v>49</v>
      </c>
      <c r="DL22" s="434">
        <f t="shared" si="134"/>
        <v>32</v>
      </c>
      <c r="DM22" s="435">
        <f t="shared" si="135"/>
        <v>49</v>
      </c>
      <c r="DN22" s="434">
        <f t="shared" si="136"/>
        <v>6.5989583333333304</v>
      </c>
      <c r="DO22" s="435">
        <f t="shared" si="137"/>
        <v>8.6479591836734624</v>
      </c>
      <c r="DP22" s="434">
        <f t="shared" si="138"/>
        <v>211.16666666666657</v>
      </c>
      <c r="DQ22" s="435">
        <f t="shared" si="139"/>
        <v>423.74999999999966</v>
      </c>
      <c r="DR22" s="434">
        <f t="shared" si="140"/>
        <v>88.843749999999972</v>
      </c>
      <c r="DS22" s="435">
        <f t="shared" si="141"/>
        <v>95.816326530612187</v>
      </c>
      <c r="DT22" s="434">
        <f t="shared" si="142"/>
        <v>2842.9999999999991</v>
      </c>
      <c r="DU22" s="435">
        <f t="shared" si="143"/>
        <v>4694.9999999999973</v>
      </c>
      <c r="DV22" s="584">
        <v>19</v>
      </c>
      <c r="DW22" s="585">
        <v>22</v>
      </c>
      <c r="DX22" s="434">
        <f t="shared" si="144"/>
        <v>19</v>
      </c>
      <c r="DY22" s="435">
        <f t="shared" si="145"/>
        <v>22</v>
      </c>
      <c r="DZ22" s="584">
        <v>7</v>
      </c>
      <c r="EA22" s="585">
        <v>9</v>
      </c>
      <c r="EB22" s="434">
        <f t="shared" si="146"/>
        <v>7</v>
      </c>
      <c r="EC22" s="435">
        <f t="shared" si="147"/>
        <v>9</v>
      </c>
      <c r="ED22" s="584"/>
      <c r="EE22" s="585"/>
      <c r="EF22" s="434">
        <f t="shared" si="148"/>
        <v>0</v>
      </c>
      <c r="EG22" s="435">
        <f t="shared" si="149"/>
        <v>0</v>
      </c>
      <c r="EH22" s="434">
        <f t="shared" si="150"/>
        <v>26</v>
      </c>
      <c r="EI22" s="435">
        <f t="shared" si="151"/>
        <v>31</v>
      </c>
      <c r="EJ22" s="434">
        <f t="shared" si="152"/>
        <v>26</v>
      </c>
      <c r="EK22" s="435">
        <f t="shared" si="153"/>
        <v>31</v>
      </c>
      <c r="EL22" s="584">
        <v>5.3728070175438596</v>
      </c>
      <c r="EM22" s="585">
        <v>4.4347826086956497</v>
      </c>
      <c r="EN22" s="434">
        <f t="shared" si="154"/>
        <v>102.08333333333333</v>
      </c>
      <c r="EO22" s="435">
        <f t="shared" si="155"/>
        <v>97.565217391304287</v>
      </c>
      <c r="EP22" s="584">
        <v>3</v>
      </c>
      <c r="EQ22" s="585">
        <v>9.4351851851851904</v>
      </c>
      <c r="ER22" s="434">
        <f t="shared" si="156"/>
        <v>21</v>
      </c>
      <c r="ES22" s="435">
        <f t="shared" si="157"/>
        <v>84.916666666666714</v>
      </c>
      <c r="ET22" s="584"/>
      <c r="EU22" s="585"/>
      <c r="EV22" s="434">
        <f t="shared" si="158"/>
        <v>0</v>
      </c>
      <c r="EW22" s="435">
        <f t="shared" si="159"/>
        <v>0</v>
      </c>
      <c r="EX22" s="434">
        <f t="shared" si="160"/>
        <v>4.7339743589743586</v>
      </c>
      <c r="EY22" s="435">
        <f t="shared" si="161"/>
        <v>5.8865123889668061</v>
      </c>
      <c r="EZ22" s="434">
        <f t="shared" si="162"/>
        <v>123.08333333333333</v>
      </c>
      <c r="FA22" s="435">
        <f t="shared" si="163"/>
        <v>182.481884057971</v>
      </c>
      <c r="FB22" s="584">
        <v>70.210526315789494</v>
      </c>
      <c r="FC22" s="585">
        <v>74.954545454545496</v>
      </c>
      <c r="FD22" s="434">
        <f t="shared" si="164"/>
        <v>1334.0000000000005</v>
      </c>
      <c r="FE22" s="435">
        <f t="shared" si="165"/>
        <v>1649.0000000000009</v>
      </c>
      <c r="FF22" s="584">
        <v>51.571428571428598</v>
      </c>
      <c r="FG22" s="585">
        <v>80.8888888888889</v>
      </c>
      <c r="FH22" s="434">
        <f t="shared" si="166"/>
        <v>361.00000000000017</v>
      </c>
      <c r="FI22" s="435">
        <f t="shared" si="167"/>
        <v>728.00000000000011</v>
      </c>
      <c r="FJ22" s="584"/>
      <c r="FK22" s="585"/>
      <c r="FL22" s="434">
        <f t="shared" si="168"/>
        <v>0</v>
      </c>
      <c r="FM22" s="435">
        <f t="shared" si="169"/>
        <v>0</v>
      </c>
      <c r="FN22" s="434">
        <f t="shared" si="170"/>
        <v>65.192307692307722</v>
      </c>
      <c r="FO22" s="435">
        <f t="shared" si="171"/>
        <v>76.677419354838733</v>
      </c>
      <c r="FP22" s="434">
        <f t="shared" si="172"/>
        <v>1695.0000000000007</v>
      </c>
      <c r="FQ22" s="435">
        <f t="shared" si="173"/>
        <v>2377.0000000000009</v>
      </c>
      <c r="FR22" s="584">
        <v>37</v>
      </c>
      <c r="FS22" s="585">
        <v>56</v>
      </c>
      <c r="FT22" s="434">
        <f t="shared" si="174"/>
        <v>37</v>
      </c>
      <c r="FU22" s="435">
        <f t="shared" si="175"/>
        <v>56</v>
      </c>
      <c r="FV22" s="584">
        <v>6.7364864864864904</v>
      </c>
      <c r="FW22" s="585">
        <v>6.7946428571428603</v>
      </c>
      <c r="FX22" s="434">
        <f t="shared" si="176"/>
        <v>249.25000000000014</v>
      </c>
      <c r="FY22" s="435">
        <f t="shared" si="177"/>
        <v>380.50000000000017</v>
      </c>
      <c r="FZ22" s="584">
        <v>80.648648648648603</v>
      </c>
      <c r="GA22" s="585">
        <v>85.928571428571402</v>
      </c>
      <c r="GB22" s="434">
        <f t="shared" si="178"/>
        <v>2983.9999999999982</v>
      </c>
      <c r="GC22" s="435">
        <f t="shared" si="179"/>
        <v>4811.9999999999982</v>
      </c>
      <c r="GD22" s="434">
        <f t="shared" si="180"/>
        <v>44</v>
      </c>
      <c r="GE22" s="435">
        <f t="shared" si="181"/>
        <v>65</v>
      </c>
      <c r="GF22" s="434">
        <f t="shared" si="182"/>
        <v>44</v>
      </c>
      <c r="GG22" s="435">
        <f t="shared" si="183"/>
        <v>65</v>
      </c>
      <c r="GH22" s="434">
        <f t="shared" si="184"/>
        <v>257.24999999999989</v>
      </c>
      <c r="GI22" s="435">
        <f t="shared" si="185"/>
        <v>423.39855072463752</v>
      </c>
      <c r="GJ22" s="434">
        <f t="shared" si="186"/>
        <v>3508.9999999999995</v>
      </c>
      <c r="GK22" s="435">
        <f t="shared" si="187"/>
        <v>5733</v>
      </c>
      <c r="GL22" s="434">
        <f t="shared" si="188"/>
        <v>14</v>
      </c>
      <c r="GM22" s="435">
        <f t="shared" si="189"/>
        <v>15</v>
      </c>
      <c r="GN22" s="434">
        <f t="shared" si="190"/>
        <v>14</v>
      </c>
      <c r="GO22" s="435">
        <f t="shared" si="191"/>
        <v>15</v>
      </c>
      <c r="GP22" s="434">
        <f t="shared" si="192"/>
        <v>77</v>
      </c>
      <c r="GQ22" s="435">
        <f t="shared" si="193"/>
        <v>182.83333333333312</v>
      </c>
      <c r="GR22" s="434">
        <f t="shared" si="194"/>
        <v>1029</v>
      </c>
      <c r="GS22" s="435">
        <f t="shared" si="195"/>
        <v>1338.9999999999982</v>
      </c>
      <c r="GT22" s="434">
        <f t="shared" si="196"/>
        <v>58</v>
      </c>
      <c r="GU22" s="435">
        <f t="shared" si="197"/>
        <v>80</v>
      </c>
      <c r="GV22" s="434">
        <f t="shared" si="198"/>
        <v>58</v>
      </c>
      <c r="GW22" s="435">
        <f t="shared" si="199"/>
        <v>80</v>
      </c>
      <c r="GX22" s="434">
        <f t="shared" si="200"/>
        <v>334.24999999999989</v>
      </c>
      <c r="GY22" s="435">
        <f t="shared" si="201"/>
        <v>606.23188405797066</v>
      </c>
      <c r="GZ22" s="434">
        <f t="shared" si="202"/>
        <v>4538</v>
      </c>
      <c r="HA22" s="435">
        <f t="shared" si="203"/>
        <v>7071.9999999999982</v>
      </c>
      <c r="HB22" s="434">
        <f t="shared" si="204"/>
        <v>0</v>
      </c>
      <c r="HC22" s="435">
        <f t="shared" si="205"/>
        <v>0</v>
      </c>
      <c r="HD22" s="434">
        <f t="shared" si="206"/>
        <v>0</v>
      </c>
      <c r="HE22" s="435">
        <f t="shared" si="207"/>
        <v>0</v>
      </c>
      <c r="HF22" s="434">
        <f t="shared" si="208"/>
        <v>0</v>
      </c>
      <c r="HG22" s="435">
        <f t="shared" si="209"/>
        <v>0</v>
      </c>
      <c r="HH22" s="434">
        <f t="shared" si="210"/>
        <v>0</v>
      </c>
      <c r="HI22" s="435">
        <f t="shared" si="211"/>
        <v>0</v>
      </c>
      <c r="HJ22" s="434">
        <f t="shared" si="212"/>
        <v>583.5</v>
      </c>
      <c r="HK22" s="435">
        <f t="shared" si="213"/>
        <v>986.73188405797077</v>
      </c>
      <c r="HL22" s="434">
        <f t="shared" si="214"/>
        <v>7521.9999999999982</v>
      </c>
      <c r="HM22" s="435">
        <f t="shared" si="215"/>
        <v>11883.999999999996</v>
      </c>
    </row>
    <row r="23" spans="1:221" s="18" customFormat="1" ht="12.95" customHeight="1">
      <c r="A23" s="499" t="s">
        <v>351</v>
      </c>
      <c r="B23" s="498" t="s">
        <v>368</v>
      </c>
      <c r="C23" s="497"/>
      <c r="D23" s="496">
        <v>440402</v>
      </c>
      <c r="E23" s="505">
        <v>10</v>
      </c>
      <c r="F23" s="584">
        <v>306</v>
      </c>
      <c r="G23" s="585">
        <v>272</v>
      </c>
      <c r="H23" s="584">
        <v>8</v>
      </c>
      <c r="I23" s="585">
        <v>5</v>
      </c>
      <c r="J23" s="434">
        <f t="shared" si="68"/>
        <v>298</v>
      </c>
      <c r="K23" s="435">
        <f t="shared" si="69"/>
        <v>267</v>
      </c>
      <c r="L23" s="584">
        <v>60</v>
      </c>
      <c r="M23" s="585">
        <v>60</v>
      </c>
      <c r="N23" s="434">
        <f t="shared" si="70"/>
        <v>298</v>
      </c>
      <c r="O23" s="435">
        <f t="shared" si="71"/>
        <v>267</v>
      </c>
      <c r="P23" s="434">
        <f t="shared" si="72"/>
        <v>298</v>
      </c>
      <c r="Q23" s="435">
        <f t="shared" si="73"/>
        <v>267</v>
      </c>
      <c r="R23" s="584">
        <v>41</v>
      </c>
      <c r="S23" s="585">
        <v>39</v>
      </c>
      <c r="T23" s="434">
        <f t="shared" si="2"/>
        <v>41</v>
      </c>
      <c r="U23" s="435">
        <f t="shared" si="2"/>
        <v>39</v>
      </c>
      <c r="V23" s="584">
        <v>7</v>
      </c>
      <c r="W23" s="585">
        <v>4</v>
      </c>
      <c r="X23" s="434">
        <f t="shared" si="74"/>
        <v>7</v>
      </c>
      <c r="Y23" s="435">
        <f t="shared" si="75"/>
        <v>4</v>
      </c>
      <c r="Z23" s="584"/>
      <c r="AA23" s="585"/>
      <c r="AB23" s="434">
        <f t="shared" si="76"/>
        <v>0</v>
      </c>
      <c r="AC23" s="435">
        <f t="shared" si="77"/>
        <v>0</v>
      </c>
      <c r="AD23" s="434">
        <f t="shared" si="78"/>
        <v>48</v>
      </c>
      <c r="AE23" s="435">
        <f t="shared" si="79"/>
        <v>43</v>
      </c>
      <c r="AF23" s="434">
        <f t="shared" si="80"/>
        <v>48</v>
      </c>
      <c r="AG23" s="435">
        <f t="shared" si="81"/>
        <v>43</v>
      </c>
      <c r="AH23" s="584">
        <v>3.1422764227642301</v>
      </c>
      <c r="AI23" s="585">
        <v>2.66880341880342</v>
      </c>
      <c r="AJ23" s="434">
        <f t="shared" si="82"/>
        <v>128.83333333333343</v>
      </c>
      <c r="AK23" s="435">
        <f t="shared" si="83"/>
        <v>104.08333333333339</v>
      </c>
      <c r="AL23" s="584">
        <v>4.4285714285714297</v>
      </c>
      <c r="AM23" s="585">
        <v>8.4583333333333304</v>
      </c>
      <c r="AN23" s="434">
        <f t="shared" si="84"/>
        <v>31.000000000000007</v>
      </c>
      <c r="AO23" s="435">
        <f t="shared" si="85"/>
        <v>33.833333333333321</v>
      </c>
      <c r="AP23" s="584"/>
      <c r="AQ23" s="585"/>
      <c r="AR23" s="434">
        <f t="shared" si="86"/>
        <v>0</v>
      </c>
      <c r="AS23" s="435">
        <f t="shared" si="87"/>
        <v>0</v>
      </c>
      <c r="AT23" s="434">
        <f t="shared" si="88"/>
        <v>3.3298611111111129</v>
      </c>
      <c r="AU23" s="435">
        <f t="shared" si="89"/>
        <v>3.2073643410852726</v>
      </c>
      <c r="AV23" s="434">
        <f t="shared" si="90"/>
        <v>159.83333333333343</v>
      </c>
      <c r="AW23" s="435">
        <f t="shared" si="91"/>
        <v>137.91666666666671</v>
      </c>
      <c r="AX23" s="584">
        <v>85.65</v>
      </c>
      <c r="AY23" s="585">
        <v>89.615384615384599</v>
      </c>
      <c r="AZ23" s="434">
        <f t="shared" si="92"/>
        <v>3511.65</v>
      </c>
      <c r="BA23" s="435">
        <f t="shared" si="93"/>
        <v>3494.9999999999995</v>
      </c>
      <c r="BB23" s="584">
        <v>113.428571428571</v>
      </c>
      <c r="BC23" s="585">
        <v>87.75</v>
      </c>
      <c r="BD23" s="434">
        <f t="shared" si="94"/>
        <v>793.99999999999704</v>
      </c>
      <c r="BE23" s="435">
        <f t="shared" si="95"/>
        <v>351</v>
      </c>
      <c r="BF23" s="584"/>
      <c r="BG23" s="585"/>
      <c r="BH23" s="434">
        <f t="shared" si="96"/>
        <v>0</v>
      </c>
      <c r="BI23" s="435">
        <f t="shared" si="97"/>
        <v>0</v>
      </c>
      <c r="BJ23" s="434">
        <f t="shared" si="98"/>
        <v>89.701041666666598</v>
      </c>
      <c r="BK23" s="435">
        <f t="shared" si="99"/>
        <v>89.441860465116264</v>
      </c>
      <c r="BL23" s="434">
        <f t="shared" si="100"/>
        <v>4305.6499999999969</v>
      </c>
      <c r="BM23" s="435">
        <f t="shared" si="101"/>
        <v>3845.9999999999995</v>
      </c>
      <c r="BN23" s="584">
        <v>65</v>
      </c>
      <c r="BO23" s="585">
        <v>57</v>
      </c>
      <c r="BP23" s="434">
        <f t="shared" si="102"/>
        <v>65</v>
      </c>
      <c r="BQ23" s="435">
        <f t="shared" si="103"/>
        <v>57</v>
      </c>
      <c r="BR23" s="584">
        <v>15</v>
      </c>
      <c r="BS23" s="585">
        <v>12</v>
      </c>
      <c r="BT23" s="434">
        <f t="shared" si="104"/>
        <v>15</v>
      </c>
      <c r="BU23" s="435">
        <f t="shared" si="105"/>
        <v>12</v>
      </c>
      <c r="BV23" s="584"/>
      <c r="BW23" s="585"/>
      <c r="BX23" s="434">
        <f t="shared" si="106"/>
        <v>0</v>
      </c>
      <c r="BY23" s="435">
        <f t="shared" si="107"/>
        <v>0</v>
      </c>
      <c r="BZ23" s="434">
        <f t="shared" si="108"/>
        <v>80</v>
      </c>
      <c r="CA23" s="435">
        <f t="shared" si="109"/>
        <v>69</v>
      </c>
      <c r="CB23" s="434">
        <f t="shared" si="110"/>
        <v>80</v>
      </c>
      <c r="CC23" s="435">
        <f t="shared" si="111"/>
        <v>69</v>
      </c>
      <c r="CD23" s="584">
        <v>3.8833333333333302</v>
      </c>
      <c r="CE23" s="585">
        <v>3.8552631578947398</v>
      </c>
      <c r="CF23" s="434">
        <f t="shared" si="112"/>
        <v>252.41666666666646</v>
      </c>
      <c r="CG23" s="435">
        <f t="shared" si="113"/>
        <v>219.75000000000017</v>
      </c>
      <c r="CH23" s="584">
        <v>9.7055555555555593</v>
      </c>
      <c r="CI23" s="585">
        <v>6.5138888888888902</v>
      </c>
      <c r="CJ23" s="434">
        <f t="shared" si="114"/>
        <v>145.5833333333334</v>
      </c>
      <c r="CK23" s="435">
        <f t="shared" si="115"/>
        <v>78.166666666666686</v>
      </c>
      <c r="CL23" s="584"/>
      <c r="CM23" s="585"/>
      <c r="CN23" s="434">
        <f t="shared" si="116"/>
        <v>0</v>
      </c>
      <c r="CO23" s="435">
        <f t="shared" si="117"/>
        <v>0</v>
      </c>
      <c r="CP23" s="434">
        <f t="shared" si="118"/>
        <v>4.9749999999999988</v>
      </c>
      <c r="CQ23" s="435">
        <f t="shared" si="119"/>
        <v>4.3176328502415489</v>
      </c>
      <c r="CR23" s="434">
        <f t="shared" si="120"/>
        <v>397.99999999999989</v>
      </c>
      <c r="CS23" s="435">
        <f t="shared" si="121"/>
        <v>297.91666666666686</v>
      </c>
      <c r="CT23" s="584">
        <v>83.692307692307693</v>
      </c>
      <c r="CU23" s="585">
        <v>87.175438596491205</v>
      </c>
      <c r="CV23" s="434">
        <f t="shared" si="122"/>
        <v>5440</v>
      </c>
      <c r="CW23" s="435">
        <f t="shared" si="123"/>
        <v>4968.9999999999991</v>
      </c>
      <c r="CX23" s="584">
        <v>102.6</v>
      </c>
      <c r="CY23" s="585">
        <v>100.833333333333</v>
      </c>
      <c r="CZ23" s="434">
        <f t="shared" si="124"/>
        <v>1539</v>
      </c>
      <c r="DA23" s="435">
        <f t="shared" si="125"/>
        <v>1209.9999999999959</v>
      </c>
      <c r="DB23" s="432"/>
      <c r="DC23" s="433"/>
      <c r="DD23" s="434">
        <f t="shared" si="126"/>
        <v>0</v>
      </c>
      <c r="DE23" s="435">
        <f t="shared" si="127"/>
        <v>0</v>
      </c>
      <c r="DF23" s="434">
        <f t="shared" si="128"/>
        <v>87.237499999999997</v>
      </c>
      <c r="DG23" s="435">
        <f t="shared" si="129"/>
        <v>89.550724637681085</v>
      </c>
      <c r="DH23" s="434">
        <f t="shared" si="130"/>
        <v>6979</v>
      </c>
      <c r="DI23" s="435">
        <f t="shared" si="131"/>
        <v>6178.9999999999945</v>
      </c>
      <c r="DJ23" s="434">
        <f t="shared" si="132"/>
        <v>128</v>
      </c>
      <c r="DK23" s="435">
        <f t="shared" si="133"/>
        <v>112</v>
      </c>
      <c r="DL23" s="434">
        <f t="shared" si="134"/>
        <v>128</v>
      </c>
      <c r="DM23" s="435">
        <f t="shared" si="135"/>
        <v>112</v>
      </c>
      <c r="DN23" s="434">
        <f t="shared" si="136"/>
        <v>4.3580729166666661</v>
      </c>
      <c r="DO23" s="435">
        <f t="shared" si="137"/>
        <v>3.8913690476190501</v>
      </c>
      <c r="DP23" s="434">
        <f t="shared" si="138"/>
        <v>557.83333333333326</v>
      </c>
      <c r="DQ23" s="435">
        <f t="shared" si="139"/>
        <v>435.8333333333336</v>
      </c>
      <c r="DR23" s="434">
        <f t="shared" si="140"/>
        <v>88.161328124999983</v>
      </c>
      <c r="DS23" s="435">
        <f t="shared" si="141"/>
        <v>89.508928571428527</v>
      </c>
      <c r="DT23" s="434">
        <f t="shared" si="142"/>
        <v>11284.649999999998</v>
      </c>
      <c r="DU23" s="435">
        <f t="shared" si="143"/>
        <v>10024.999999999995</v>
      </c>
      <c r="DV23" s="584">
        <v>79</v>
      </c>
      <c r="DW23" s="585">
        <v>80</v>
      </c>
      <c r="DX23" s="434">
        <f t="shared" si="144"/>
        <v>79</v>
      </c>
      <c r="DY23" s="435">
        <f t="shared" si="145"/>
        <v>80</v>
      </c>
      <c r="DZ23" s="584">
        <v>62</v>
      </c>
      <c r="EA23" s="585">
        <v>62</v>
      </c>
      <c r="EB23" s="434">
        <f t="shared" si="146"/>
        <v>62</v>
      </c>
      <c r="EC23" s="435">
        <f t="shared" si="147"/>
        <v>62</v>
      </c>
      <c r="ED23" s="584"/>
      <c r="EE23" s="585"/>
      <c r="EF23" s="434">
        <f t="shared" si="148"/>
        <v>0</v>
      </c>
      <c r="EG23" s="435">
        <f t="shared" si="149"/>
        <v>0</v>
      </c>
      <c r="EH23" s="434">
        <f t="shared" si="150"/>
        <v>141</v>
      </c>
      <c r="EI23" s="435">
        <f t="shared" si="151"/>
        <v>142</v>
      </c>
      <c r="EJ23" s="434">
        <f t="shared" si="152"/>
        <v>141</v>
      </c>
      <c r="EK23" s="435">
        <f t="shared" si="153"/>
        <v>142</v>
      </c>
      <c r="EL23" s="584">
        <v>3.0447916666666699</v>
      </c>
      <c r="EM23" s="585">
        <v>3.7427083333333302</v>
      </c>
      <c r="EN23" s="434">
        <f t="shared" si="154"/>
        <v>240.53854166666693</v>
      </c>
      <c r="EO23" s="435">
        <f t="shared" si="155"/>
        <v>299.4166666666664</v>
      </c>
      <c r="EP23" s="584">
        <v>3.3981481481481501</v>
      </c>
      <c r="EQ23" s="585">
        <v>4.0753968253968296</v>
      </c>
      <c r="ER23" s="434">
        <f t="shared" si="156"/>
        <v>210.6851851851853</v>
      </c>
      <c r="ES23" s="435">
        <f t="shared" si="157"/>
        <v>252.67460317460342</v>
      </c>
      <c r="ET23" s="584"/>
      <c r="EU23" s="585"/>
      <c r="EV23" s="434">
        <f t="shared" si="158"/>
        <v>0</v>
      </c>
      <c r="EW23" s="435">
        <f t="shared" si="159"/>
        <v>0</v>
      </c>
      <c r="EX23" s="434">
        <f t="shared" si="160"/>
        <v>3.2001682755450513</v>
      </c>
      <c r="EY23" s="435">
        <f t="shared" si="161"/>
        <v>3.8879666890230271</v>
      </c>
      <c r="EZ23" s="434">
        <f t="shared" si="162"/>
        <v>451.22372685185223</v>
      </c>
      <c r="FA23" s="435">
        <f t="shared" si="163"/>
        <v>552.09126984126988</v>
      </c>
      <c r="FB23" s="584">
        <v>65.443037974683506</v>
      </c>
      <c r="FC23" s="585">
        <v>78.0625</v>
      </c>
      <c r="FD23" s="434">
        <f t="shared" si="164"/>
        <v>5169.9999999999973</v>
      </c>
      <c r="FE23" s="435">
        <f t="shared" si="165"/>
        <v>6245</v>
      </c>
      <c r="FF23" s="584">
        <v>63</v>
      </c>
      <c r="FG23" s="585">
        <v>66.403225806451601</v>
      </c>
      <c r="FH23" s="434">
        <f t="shared" si="166"/>
        <v>3906</v>
      </c>
      <c r="FI23" s="435">
        <f t="shared" si="167"/>
        <v>4116.9999999999991</v>
      </c>
      <c r="FJ23" s="584"/>
      <c r="FK23" s="585"/>
      <c r="FL23" s="434">
        <f t="shared" si="168"/>
        <v>0</v>
      </c>
      <c r="FM23" s="435">
        <f t="shared" si="169"/>
        <v>0</v>
      </c>
      <c r="FN23" s="434">
        <f t="shared" si="170"/>
        <v>64.368794326241115</v>
      </c>
      <c r="FO23" s="435">
        <f t="shared" si="171"/>
        <v>72.971830985915489</v>
      </c>
      <c r="FP23" s="434">
        <f t="shared" si="172"/>
        <v>9075.9999999999964</v>
      </c>
      <c r="FQ23" s="435">
        <f t="shared" si="173"/>
        <v>10362</v>
      </c>
      <c r="FR23" s="584">
        <v>29</v>
      </c>
      <c r="FS23" s="585">
        <v>13</v>
      </c>
      <c r="FT23" s="434">
        <f t="shared" si="174"/>
        <v>29</v>
      </c>
      <c r="FU23" s="435">
        <f t="shared" si="175"/>
        <v>13</v>
      </c>
      <c r="FV23" s="584">
        <v>3.3304597701149401</v>
      </c>
      <c r="FW23" s="585">
        <v>3.5192307692307701</v>
      </c>
      <c r="FX23" s="434">
        <f t="shared" si="176"/>
        <v>96.583333333333258</v>
      </c>
      <c r="FY23" s="435">
        <f t="shared" si="177"/>
        <v>45.750000000000014</v>
      </c>
      <c r="FZ23" s="584">
        <v>63.344827586206897</v>
      </c>
      <c r="GA23" s="585">
        <v>58.461538461538503</v>
      </c>
      <c r="GB23" s="434">
        <f t="shared" si="178"/>
        <v>1837</v>
      </c>
      <c r="GC23" s="435">
        <f t="shared" si="179"/>
        <v>760.00000000000057</v>
      </c>
      <c r="GD23" s="434">
        <f t="shared" si="180"/>
        <v>185</v>
      </c>
      <c r="GE23" s="435">
        <f t="shared" si="181"/>
        <v>176</v>
      </c>
      <c r="GF23" s="434">
        <f t="shared" si="182"/>
        <v>185</v>
      </c>
      <c r="GG23" s="435">
        <f t="shared" si="183"/>
        <v>176</v>
      </c>
      <c r="GH23" s="434">
        <f t="shared" si="184"/>
        <v>621.78854166666679</v>
      </c>
      <c r="GI23" s="435">
        <f t="shared" si="185"/>
        <v>623.25</v>
      </c>
      <c r="GJ23" s="434">
        <f t="shared" si="186"/>
        <v>14121.649999999998</v>
      </c>
      <c r="GK23" s="435">
        <f t="shared" si="187"/>
        <v>14708.999999999998</v>
      </c>
      <c r="GL23" s="434">
        <f t="shared" si="188"/>
        <v>84</v>
      </c>
      <c r="GM23" s="435">
        <f t="shared" si="189"/>
        <v>78</v>
      </c>
      <c r="GN23" s="434">
        <f t="shared" si="190"/>
        <v>84</v>
      </c>
      <c r="GO23" s="435">
        <f t="shared" si="191"/>
        <v>78</v>
      </c>
      <c r="GP23" s="434">
        <f t="shared" si="192"/>
        <v>387.2685185185187</v>
      </c>
      <c r="GQ23" s="435">
        <f t="shared" si="193"/>
        <v>364.67460317460342</v>
      </c>
      <c r="GR23" s="434">
        <f t="shared" si="194"/>
        <v>6238.9999999999973</v>
      </c>
      <c r="GS23" s="435">
        <f t="shared" si="195"/>
        <v>5677.9999999999945</v>
      </c>
      <c r="GT23" s="434">
        <f t="shared" si="196"/>
        <v>269</v>
      </c>
      <c r="GU23" s="435">
        <f t="shared" si="197"/>
        <v>254</v>
      </c>
      <c r="GV23" s="434">
        <f t="shared" si="198"/>
        <v>269</v>
      </c>
      <c r="GW23" s="435">
        <f t="shared" si="199"/>
        <v>254</v>
      </c>
      <c r="GX23" s="434">
        <f t="shared" si="200"/>
        <v>1009.0570601851855</v>
      </c>
      <c r="GY23" s="435">
        <f t="shared" si="201"/>
        <v>987.92460317460336</v>
      </c>
      <c r="GZ23" s="434">
        <f t="shared" si="202"/>
        <v>20360.649999999994</v>
      </c>
      <c r="HA23" s="435">
        <f t="shared" si="203"/>
        <v>20386.999999999993</v>
      </c>
      <c r="HB23" s="434">
        <f t="shared" si="204"/>
        <v>0</v>
      </c>
      <c r="HC23" s="435">
        <f t="shared" si="205"/>
        <v>0</v>
      </c>
      <c r="HD23" s="434">
        <f t="shared" si="206"/>
        <v>0</v>
      </c>
      <c r="HE23" s="435">
        <f t="shared" si="207"/>
        <v>0</v>
      </c>
      <c r="HF23" s="434">
        <f t="shared" si="208"/>
        <v>0</v>
      </c>
      <c r="HG23" s="435">
        <f t="shared" si="209"/>
        <v>0</v>
      </c>
      <c r="HH23" s="434">
        <f t="shared" si="210"/>
        <v>0</v>
      </c>
      <c r="HI23" s="435">
        <f t="shared" si="211"/>
        <v>0</v>
      </c>
      <c r="HJ23" s="434">
        <f t="shared" si="212"/>
        <v>1105.6403935185187</v>
      </c>
      <c r="HK23" s="435">
        <f t="shared" si="213"/>
        <v>1033.6746031746036</v>
      </c>
      <c r="HL23" s="434">
        <f t="shared" si="214"/>
        <v>22197.649999999994</v>
      </c>
      <c r="HM23" s="435">
        <f t="shared" si="215"/>
        <v>21146.999999999993</v>
      </c>
    </row>
    <row r="24" spans="1:221" s="18" customFormat="1" ht="12.95" customHeight="1">
      <c r="A24" s="499" t="s">
        <v>351</v>
      </c>
      <c r="B24" s="498" t="s">
        <v>1178</v>
      </c>
      <c r="C24" s="497"/>
      <c r="D24" s="496">
        <v>107521</v>
      </c>
      <c r="E24" s="496">
        <v>10</v>
      </c>
      <c r="F24" s="584">
        <v>124</v>
      </c>
      <c r="G24" s="585">
        <v>93</v>
      </c>
      <c r="H24" s="584">
        <v>7</v>
      </c>
      <c r="I24" s="585">
        <v>4</v>
      </c>
      <c r="J24" s="434">
        <f t="shared" si="68"/>
        <v>117</v>
      </c>
      <c r="K24" s="435">
        <f t="shared" si="69"/>
        <v>89</v>
      </c>
      <c r="L24" s="584">
        <v>60</v>
      </c>
      <c r="M24" s="585">
        <v>60</v>
      </c>
      <c r="N24" s="434">
        <f t="shared" si="70"/>
        <v>117</v>
      </c>
      <c r="O24" s="435">
        <f t="shared" si="71"/>
        <v>89</v>
      </c>
      <c r="P24" s="434">
        <f t="shared" si="72"/>
        <v>117</v>
      </c>
      <c r="Q24" s="435">
        <f t="shared" si="73"/>
        <v>89</v>
      </c>
      <c r="R24" s="584">
        <v>15</v>
      </c>
      <c r="S24" s="585">
        <v>8</v>
      </c>
      <c r="T24" s="434">
        <f t="shared" si="2"/>
        <v>15</v>
      </c>
      <c r="U24" s="435">
        <f t="shared" si="2"/>
        <v>8</v>
      </c>
      <c r="V24" s="584">
        <v>2</v>
      </c>
      <c r="W24" s="585">
        <v>0</v>
      </c>
      <c r="X24" s="434">
        <f t="shared" si="74"/>
        <v>2</v>
      </c>
      <c r="Y24" s="435">
        <f t="shared" si="75"/>
        <v>0</v>
      </c>
      <c r="Z24" s="584"/>
      <c r="AA24" s="585"/>
      <c r="AB24" s="434">
        <f t="shared" si="76"/>
        <v>0</v>
      </c>
      <c r="AC24" s="435">
        <f t="shared" si="77"/>
        <v>0</v>
      </c>
      <c r="AD24" s="434">
        <f t="shared" si="78"/>
        <v>17</v>
      </c>
      <c r="AE24" s="435">
        <f t="shared" si="79"/>
        <v>8</v>
      </c>
      <c r="AF24" s="434">
        <f t="shared" si="80"/>
        <v>17</v>
      </c>
      <c r="AG24" s="435">
        <f t="shared" si="81"/>
        <v>8</v>
      </c>
      <c r="AH24" s="584">
        <v>3.3541666666666701</v>
      </c>
      <c r="AI24" s="585">
        <v>7.09375</v>
      </c>
      <c r="AJ24" s="434">
        <f t="shared" si="82"/>
        <v>50.31250000000005</v>
      </c>
      <c r="AK24" s="435">
        <f t="shared" si="83"/>
        <v>56.75</v>
      </c>
      <c r="AL24" s="584">
        <v>3.6666666666666701</v>
      </c>
      <c r="AM24" s="585">
        <v>0</v>
      </c>
      <c r="AN24" s="434">
        <f t="shared" si="84"/>
        <v>7.3333333333333401</v>
      </c>
      <c r="AO24" s="435">
        <f t="shared" si="85"/>
        <v>0</v>
      </c>
      <c r="AP24" s="584"/>
      <c r="AQ24" s="585"/>
      <c r="AR24" s="434">
        <f t="shared" si="86"/>
        <v>0</v>
      </c>
      <c r="AS24" s="435">
        <f t="shared" si="87"/>
        <v>0</v>
      </c>
      <c r="AT24" s="434">
        <f t="shared" si="88"/>
        <v>3.3909313725490229</v>
      </c>
      <c r="AU24" s="435">
        <f t="shared" si="89"/>
        <v>7.09375</v>
      </c>
      <c r="AV24" s="434">
        <f t="shared" si="90"/>
        <v>57.645833333333385</v>
      </c>
      <c r="AW24" s="435">
        <f t="shared" si="91"/>
        <v>56.75</v>
      </c>
      <c r="AX24" s="584">
        <v>90.133333333333297</v>
      </c>
      <c r="AY24" s="585">
        <v>100.75</v>
      </c>
      <c r="AZ24" s="434">
        <f t="shared" si="92"/>
        <v>1351.9999999999995</v>
      </c>
      <c r="BA24" s="435">
        <f t="shared" si="93"/>
        <v>806</v>
      </c>
      <c r="BB24" s="584">
        <v>68</v>
      </c>
      <c r="BC24" s="585">
        <v>0</v>
      </c>
      <c r="BD24" s="434">
        <f t="shared" si="94"/>
        <v>136</v>
      </c>
      <c r="BE24" s="435">
        <f t="shared" si="95"/>
        <v>0</v>
      </c>
      <c r="BF24" s="584"/>
      <c r="BG24" s="585"/>
      <c r="BH24" s="434">
        <f t="shared" si="96"/>
        <v>0</v>
      </c>
      <c r="BI24" s="435">
        <f t="shared" si="97"/>
        <v>0</v>
      </c>
      <c r="BJ24" s="434">
        <f t="shared" si="98"/>
        <v>87.529411764705856</v>
      </c>
      <c r="BK24" s="435">
        <f t="shared" si="99"/>
        <v>100.75</v>
      </c>
      <c r="BL24" s="434">
        <f t="shared" si="100"/>
        <v>1487.9999999999995</v>
      </c>
      <c r="BM24" s="435">
        <f t="shared" si="101"/>
        <v>806</v>
      </c>
      <c r="BN24" s="584">
        <v>20</v>
      </c>
      <c r="BO24" s="585">
        <v>15</v>
      </c>
      <c r="BP24" s="434">
        <f t="shared" si="102"/>
        <v>20</v>
      </c>
      <c r="BQ24" s="435">
        <f t="shared" si="103"/>
        <v>15</v>
      </c>
      <c r="BR24" s="584">
        <v>5</v>
      </c>
      <c r="BS24" s="585">
        <v>3</v>
      </c>
      <c r="BT24" s="434">
        <f t="shared" si="104"/>
        <v>5</v>
      </c>
      <c r="BU24" s="435">
        <f t="shared" si="105"/>
        <v>3</v>
      </c>
      <c r="BV24" s="584"/>
      <c r="BW24" s="585"/>
      <c r="BX24" s="434">
        <f t="shared" si="106"/>
        <v>0</v>
      </c>
      <c r="BY24" s="435">
        <f t="shared" si="107"/>
        <v>0</v>
      </c>
      <c r="BZ24" s="434">
        <f t="shared" si="108"/>
        <v>25</v>
      </c>
      <c r="CA24" s="435">
        <f t="shared" si="109"/>
        <v>18</v>
      </c>
      <c r="CB24" s="434">
        <f t="shared" si="110"/>
        <v>25</v>
      </c>
      <c r="CC24" s="435">
        <f t="shared" si="111"/>
        <v>18</v>
      </c>
      <c r="CD24" s="584">
        <v>7.9208333333333298</v>
      </c>
      <c r="CE24" s="585">
        <v>11.7888888888889</v>
      </c>
      <c r="CF24" s="434">
        <f t="shared" si="112"/>
        <v>158.4166666666666</v>
      </c>
      <c r="CG24" s="435">
        <f t="shared" si="113"/>
        <v>176.83333333333351</v>
      </c>
      <c r="CH24" s="584">
        <v>7.4861111111111098</v>
      </c>
      <c r="CI24" s="585">
        <v>6.4722222222222197</v>
      </c>
      <c r="CJ24" s="434">
        <f t="shared" si="114"/>
        <v>37.43055555555555</v>
      </c>
      <c r="CK24" s="435">
        <f t="shared" si="115"/>
        <v>19.416666666666657</v>
      </c>
      <c r="CL24" s="584"/>
      <c r="CM24" s="585"/>
      <c r="CN24" s="434">
        <f t="shared" si="116"/>
        <v>0</v>
      </c>
      <c r="CO24" s="435">
        <f t="shared" si="117"/>
        <v>0</v>
      </c>
      <c r="CP24" s="434">
        <f t="shared" si="118"/>
        <v>7.833888888888886</v>
      </c>
      <c r="CQ24" s="435">
        <f t="shared" si="119"/>
        <v>10.902777777777787</v>
      </c>
      <c r="CR24" s="434">
        <f t="shared" si="120"/>
        <v>195.84722222222214</v>
      </c>
      <c r="CS24" s="435">
        <f t="shared" si="121"/>
        <v>196.25000000000017</v>
      </c>
      <c r="CT24" s="584">
        <v>104.1</v>
      </c>
      <c r="CU24" s="585">
        <v>100.066666666667</v>
      </c>
      <c r="CV24" s="434">
        <f t="shared" si="122"/>
        <v>2082</v>
      </c>
      <c r="CW24" s="435">
        <f t="shared" si="123"/>
        <v>1501.000000000005</v>
      </c>
      <c r="CX24" s="584">
        <v>115</v>
      </c>
      <c r="CY24" s="585">
        <v>106.666666666667</v>
      </c>
      <c r="CZ24" s="434">
        <f t="shared" si="124"/>
        <v>575</v>
      </c>
      <c r="DA24" s="435">
        <f t="shared" si="125"/>
        <v>320.00000000000102</v>
      </c>
      <c r="DB24" s="432"/>
      <c r="DC24" s="433"/>
      <c r="DD24" s="434">
        <f t="shared" si="126"/>
        <v>0</v>
      </c>
      <c r="DE24" s="435">
        <f t="shared" si="127"/>
        <v>0</v>
      </c>
      <c r="DF24" s="434">
        <f t="shared" si="128"/>
        <v>106.28</v>
      </c>
      <c r="DG24" s="435">
        <f t="shared" si="129"/>
        <v>101.166666666667</v>
      </c>
      <c r="DH24" s="434">
        <f t="shared" si="130"/>
        <v>2657</v>
      </c>
      <c r="DI24" s="435">
        <f t="shared" si="131"/>
        <v>1821.0000000000059</v>
      </c>
      <c r="DJ24" s="434">
        <f t="shared" si="132"/>
        <v>42</v>
      </c>
      <c r="DK24" s="435">
        <f t="shared" si="133"/>
        <v>26</v>
      </c>
      <c r="DL24" s="434">
        <f t="shared" si="134"/>
        <v>42</v>
      </c>
      <c r="DM24" s="435">
        <f t="shared" si="135"/>
        <v>26</v>
      </c>
      <c r="DN24" s="434">
        <f t="shared" si="136"/>
        <v>6.0355489417989414</v>
      </c>
      <c r="DO24" s="435">
        <f t="shared" si="137"/>
        <v>9.7307692307692371</v>
      </c>
      <c r="DP24" s="434">
        <f t="shared" si="138"/>
        <v>253.49305555555554</v>
      </c>
      <c r="DQ24" s="435">
        <f t="shared" si="139"/>
        <v>253.00000000000017</v>
      </c>
      <c r="DR24" s="434">
        <f t="shared" si="140"/>
        <v>98.69047619047619</v>
      </c>
      <c r="DS24" s="435">
        <f t="shared" si="141"/>
        <v>101.03846153846176</v>
      </c>
      <c r="DT24" s="434">
        <f t="shared" si="142"/>
        <v>4145</v>
      </c>
      <c r="DU24" s="435">
        <f t="shared" si="143"/>
        <v>2627.0000000000059</v>
      </c>
      <c r="DV24" s="584">
        <v>26</v>
      </c>
      <c r="DW24" s="585">
        <v>36</v>
      </c>
      <c r="DX24" s="434">
        <f t="shared" si="144"/>
        <v>26</v>
      </c>
      <c r="DY24" s="435">
        <f t="shared" si="145"/>
        <v>36</v>
      </c>
      <c r="DZ24" s="584">
        <v>38</v>
      </c>
      <c r="EA24" s="585">
        <v>22</v>
      </c>
      <c r="EB24" s="434">
        <f t="shared" si="146"/>
        <v>38</v>
      </c>
      <c r="EC24" s="435">
        <f t="shared" si="147"/>
        <v>22</v>
      </c>
      <c r="ED24" s="584"/>
      <c r="EE24" s="585"/>
      <c r="EF24" s="434">
        <f t="shared" si="148"/>
        <v>0</v>
      </c>
      <c r="EG24" s="435">
        <f t="shared" si="149"/>
        <v>0</v>
      </c>
      <c r="EH24" s="434">
        <f t="shared" si="150"/>
        <v>64</v>
      </c>
      <c r="EI24" s="435">
        <f t="shared" si="151"/>
        <v>58</v>
      </c>
      <c r="EJ24" s="434">
        <f t="shared" si="152"/>
        <v>64</v>
      </c>
      <c r="EK24" s="435">
        <f t="shared" si="153"/>
        <v>58</v>
      </c>
      <c r="EL24" s="584">
        <v>3.59935897435897</v>
      </c>
      <c r="EM24" s="585">
        <v>2.0698198198198199</v>
      </c>
      <c r="EN24" s="434">
        <f t="shared" si="154"/>
        <v>93.583333333333215</v>
      </c>
      <c r="EO24" s="435">
        <f t="shared" si="155"/>
        <v>74.513513513513516</v>
      </c>
      <c r="EP24" s="584">
        <v>2.49780701754386</v>
      </c>
      <c r="EQ24" s="585">
        <v>4.0416666666666696</v>
      </c>
      <c r="ER24" s="434">
        <f t="shared" si="156"/>
        <v>94.916666666666686</v>
      </c>
      <c r="ES24" s="435">
        <f t="shared" si="157"/>
        <v>88.916666666666728</v>
      </c>
      <c r="ET24" s="584"/>
      <c r="EU24" s="585"/>
      <c r="EV24" s="434">
        <f t="shared" si="158"/>
        <v>0</v>
      </c>
      <c r="EW24" s="435">
        <f t="shared" si="159"/>
        <v>0</v>
      </c>
      <c r="EX24" s="434">
        <f t="shared" si="160"/>
        <v>2.9453124999999982</v>
      </c>
      <c r="EY24" s="435">
        <f t="shared" si="161"/>
        <v>2.8177617272444868</v>
      </c>
      <c r="EZ24" s="434">
        <f t="shared" si="162"/>
        <v>188.49999999999989</v>
      </c>
      <c r="FA24" s="435">
        <f t="shared" si="163"/>
        <v>163.43018018018023</v>
      </c>
      <c r="FB24" s="584">
        <v>76.153846153846203</v>
      </c>
      <c r="FC24" s="585">
        <v>52.6944444444444</v>
      </c>
      <c r="FD24" s="434">
        <f t="shared" si="164"/>
        <v>1980.0000000000014</v>
      </c>
      <c r="FE24" s="435">
        <f t="shared" si="165"/>
        <v>1896.9999999999984</v>
      </c>
      <c r="FF24" s="584">
        <v>56.473684210526301</v>
      </c>
      <c r="FG24" s="585">
        <v>68.772727272727295</v>
      </c>
      <c r="FH24" s="434">
        <f t="shared" si="166"/>
        <v>2145.9999999999995</v>
      </c>
      <c r="FI24" s="435">
        <f t="shared" si="167"/>
        <v>1513.0000000000005</v>
      </c>
      <c r="FJ24" s="584"/>
      <c r="FK24" s="585"/>
      <c r="FL24" s="434">
        <f t="shared" si="168"/>
        <v>0</v>
      </c>
      <c r="FM24" s="435">
        <f t="shared" si="169"/>
        <v>0</v>
      </c>
      <c r="FN24" s="434">
        <f t="shared" si="170"/>
        <v>64.468750000000014</v>
      </c>
      <c r="FO24" s="435">
        <f t="shared" si="171"/>
        <v>58.793103448275843</v>
      </c>
      <c r="FP24" s="434">
        <f t="shared" si="172"/>
        <v>4126.0000000000009</v>
      </c>
      <c r="FQ24" s="435">
        <f t="shared" si="173"/>
        <v>3409.9999999999991</v>
      </c>
      <c r="FR24" s="584">
        <v>11</v>
      </c>
      <c r="FS24" s="585">
        <v>5</v>
      </c>
      <c r="FT24" s="434">
        <f t="shared" si="174"/>
        <v>11</v>
      </c>
      <c r="FU24" s="435">
        <f t="shared" si="175"/>
        <v>5</v>
      </c>
      <c r="FV24" s="584">
        <v>8.8030303030302992</v>
      </c>
      <c r="FW24" s="585">
        <v>3.1333333333333302</v>
      </c>
      <c r="FX24" s="434">
        <f t="shared" si="176"/>
        <v>96.833333333333286</v>
      </c>
      <c r="FY24" s="435">
        <f t="shared" si="177"/>
        <v>15.66666666666665</v>
      </c>
      <c r="FZ24" s="584">
        <v>85.272727272727295</v>
      </c>
      <c r="GA24" s="585">
        <v>75.2</v>
      </c>
      <c r="GB24" s="434">
        <f t="shared" si="178"/>
        <v>938.00000000000023</v>
      </c>
      <c r="GC24" s="435">
        <f t="shared" si="179"/>
        <v>376</v>
      </c>
      <c r="GD24" s="434">
        <f t="shared" si="180"/>
        <v>61</v>
      </c>
      <c r="GE24" s="435">
        <f t="shared" si="181"/>
        <v>59</v>
      </c>
      <c r="GF24" s="434">
        <f t="shared" si="182"/>
        <v>61</v>
      </c>
      <c r="GG24" s="435">
        <f t="shared" si="183"/>
        <v>59</v>
      </c>
      <c r="GH24" s="434">
        <f t="shared" si="184"/>
        <v>302.31249999999989</v>
      </c>
      <c r="GI24" s="435">
        <f t="shared" si="185"/>
        <v>308.09684684684703</v>
      </c>
      <c r="GJ24" s="434">
        <f t="shared" si="186"/>
        <v>5414.0000000000009</v>
      </c>
      <c r="GK24" s="435">
        <f t="shared" si="187"/>
        <v>4204.0000000000036</v>
      </c>
      <c r="GL24" s="434">
        <f t="shared" si="188"/>
        <v>45</v>
      </c>
      <c r="GM24" s="435">
        <f t="shared" si="189"/>
        <v>25</v>
      </c>
      <c r="GN24" s="434">
        <f t="shared" si="190"/>
        <v>45</v>
      </c>
      <c r="GO24" s="435">
        <f t="shared" si="191"/>
        <v>25</v>
      </c>
      <c r="GP24" s="434">
        <f t="shared" si="192"/>
        <v>139.68055555555557</v>
      </c>
      <c r="GQ24" s="435">
        <f t="shared" si="193"/>
        <v>108.33333333333339</v>
      </c>
      <c r="GR24" s="434">
        <f t="shared" si="194"/>
        <v>2856.9999999999995</v>
      </c>
      <c r="GS24" s="435">
        <f t="shared" si="195"/>
        <v>1833.0000000000014</v>
      </c>
      <c r="GT24" s="434">
        <f t="shared" si="196"/>
        <v>106</v>
      </c>
      <c r="GU24" s="435">
        <f t="shared" si="197"/>
        <v>84</v>
      </c>
      <c r="GV24" s="434">
        <f t="shared" si="198"/>
        <v>106</v>
      </c>
      <c r="GW24" s="435">
        <f t="shared" si="199"/>
        <v>84</v>
      </c>
      <c r="GX24" s="434">
        <f t="shared" si="200"/>
        <v>441.99305555555543</v>
      </c>
      <c r="GY24" s="435">
        <f t="shared" si="201"/>
        <v>416.4301801801804</v>
      </c>
      <c r="GZ24" s="434">
        <f t="shared" si="202"/>
        <v>8271</v>
      </c>
      <c r="HA24" s="435">
        <f t="shared" si="203"/>
        <v>6037.0000000000055</v>
      </c>
      <c r="HB24" s="434">
        <f t="shared" si="204"/>
        <v>0</v>
      </c>
      <c r="HC24" s="435">
        <f t="shared" si="205"/>
        <v>0</v>
      </c>
      <c r="HD24" s="434">
        <f t="shared" si="206"/>
        <v>0</v>
      </c>
      <c r="HE24" s="435">
        <f t="shared" si="207"/>
        <v>0</v>
      </c>
      <c r="HF24" s="434">
        <f t="shared" si="208"/>
        <v>0</v>
      </c>
      <c r="HG24" s="435">
        <f t="shared" si="209"/>
        <v>0</v>
      </c>
      <c r="HH24" s="434">
        <f t="shared" si="210"/>
        <v>0</v>
      </c>
      <c r="HI24" s="435">
        <f t="shared" si="211"/>
        <v>0</v>
      </c>
      <c r="HJ24" s="434">
        <f t="shared" si="212"/>
        <v>538.82638888888869</v>
      </c>
      <c r="HK24" s="435">
        <f t="shared" si="213"/>
        <v>432.09684684684703</v>
      </c>
      <c r="HL24" s="434">
        <f t="shared" si="214"/>
        <v>9209</v>
      </c>
      <c r="HM24" s="435">
        <f t="shared" si="215"/>
        <v>6413.0000000000055</v>
      </c>
    </row>
    <row r="25" spans="1:221" s="18" customFormat="1" ht="12.95" customHeight="1">
      <c r="A25" s="499" t="s">
        <v>351</v>
      </c>
      <c r="B25" s="498" t="s">
        <v>369</v>
      </c>
      <c r="C25" s="497"/>
      <c r="D25" s="496">
        <v>106625</v>
      </c>
      <c r="E25" s="505">
        <v>10</v>
      </c>
      <c r="F25" s="584">
        <v>399</v>
      </c>
      <c r="G25" s="585">
        <v>356</v>
      </c>
      <c r="H25" s="584">
        <v>99</v>
      </c>
      <c r="I25" s="585">
        <v>100</v>
      </c>
      <c r="J25" s="434">
        <f t="shared" si="68"/>
        <v>300</v>
      </c>
      <c r="K25" s="435">
        <f t="shared" si="69"/>
        <v>256</v>
      </c>
      <c r="L25" s="584">
        <v>60</v>
      </c>
      <c r="M25" s="585">
        <v>60</v>
      </c>
      <c r="N25" s="434">
        <f t="shared" si="70"/>
        <v>300</v>
      </c>
      <c r="O25" s="435">
        <f t="shared" si="71"/>
        <v>256</v>
      </c>
      <c r="P25" s="434">
        <f t="shared" si="72"/>
        <v>300</v>
      </c>
      <c r="Q25" s="435">
        <f t="shared" si="73"/>
        <v>256</v>
      </c>
      <c r="R25" s="584">
        <v>17</v>
      </c>
      <c r="S25" s="585">
        <v>20</v>
      </c>
      <c r="T25" s="434">
        <f t="shared" si="2"/>
        <v>17</v>
      </c>
      <c r="U25" s="435">
        <f t="shared" si="2"/>
        <v>20</v>
      </c>
      <c r="V25" s="584">
        <v>59</v>
      </c>
      <c r="W25" s="585">
        <v>41</v>
      </c>
      <c r="X25" s="434">
        <f t="shared" si="74"/>
        <v>59</v>
      </c>
      <c r="Y25" s="435">
        <f t="shared" si="75"/>
        <v>41</v>
      </c>
      <c r="Z25" s="584"/>
      <c r="AA25" s="585"/>
      <c r="AB25" s="434">
        <f t="shared" si="76"/>
        <v>0</v>
      </c>
      <c r="AC25" s="435">
        <f t="shared" si="77"/>
        <v>0</v>
      </c>
      <c r="AD25" s="434">
        <f t="shared" si="78"/>
        <v>76</v>
      </c>
      <c r="AE25" s="435">
        <f t="shared" si="79"/>
        <v>61</v>
      </c>
      <c r="AF25" s="434">
        <f t="shared" si="80"/>
        <v>76</v>
      </c>
      <c r="AG25" s="435">
        <f t="shared" si="81"/>
        <v>61</v>
      </c>
      <c r="AH25" s="584">
        <v>3.7065217391304399</v>
      </c>
      <c r="AI25" s="585">
        <v>4.0458333333333298</v>
      </c>
      <c r="AJ25" s="434">
        <f t="shared" si="82"/>
        <v>63.010869565217476</v>
      </c>
      <c r="AK25" s="435">
        <f t="shared" si="83"/>
        <v>80.9166666666666</v>
      </c>
      <c r="AL25" s="584">
        <v>4.9244791666666696</v>
      </c>
      <c r="AM25" s="585">
        <v>5.0694444444444402</v>
      </c>
      <c r="AN25" s="434">
        <f t="shared" si="84"/>
        <v>290.54427083333348</v>
      </c>
      <c r="AO25" s="435">
        <f t="shared" si="85"/>
        <v>207.84722222222206</v>
      </c>
      <c r="AP25" s="584"/>
      <c r="AQ25" s="585"/>
      <c r="AR25" s="434">
        <f t="shared" si="86"/>
        <v>0</v>
      </c>
      <c r="AS25" s="435">
        <f t="shared" si="87"/>
        <v>0</v>
      </c>
      <c r="AT25" s="434">
        <f t="shared" si="88"/>
        <v>4.6520413210335656</v>
      </c>
      <c r="AU25" s="435">
        <f t="shared" si="89"/>
        <v>4.7338342440801426</v>
      </c>
      <c r="AV25" s="434">
        <f t="shared" si="90"/>
        <v>353.55514039855098</v>
      </c>
      <c r="AW25" s="435">
        <f t="shared" si="91"/>
        <v>288.76388888888869</v>
      </c>
      <c r="AX25" s="584">
        <v>95</v>
      </c>
      <c r="AY25" s="585">
        <v>102.7</v>
      </c>
      <c r="AZ25" s="434">
        <f t="shared" si="92"/>
        <v>1615</v>
      </c>
      <c r="BA25" s="435">
        <f t="shared" si="93"/>
        <v>2054</v>
      </c>
      <c r="BB25" s="584">
        <v>88.559322033898297</v>
      </c>
      <c r="BC25" s="585">
        <v>93.560975609756099</v>
      </c>
      <c r="BD25" s="434">
        <f t="shared" si="94"/>
        <v>5225</v>
      </c>
      <c r="BE25" s="435">
        <f t="shared" si="95"/>
        <v>3836</v>
      </c>
      <c r="BF25" s="584"/>
      <c r="BG25" s="585"/>
      <c r="BH25" s="434">
        <f t="shared" si="96"/>
        <v>0</v>
      </c>
      <c r="BI25" s="435">
        <f t="shared" si="97"/>
        <v>0</v>
      </c>
      <c r="BJ25" s="434">
        <f t="shared" si="98"/>
        <v>90</v>
      </c>
      <c r="BK25" s="435">
        <f t="shared" si="99"/>
        <v>96.557377049180332</v>
      </c>
      <c r="BL25" s="434">
        <f t="shared" si="100"/>
        <v>6840</v>
      </c>
      <c r="BM25" s="435">
        <f t="shared" si="101"/>
        <v>5890</v>
      </c>
      <c r="BN25" s="584">
        <v>79</v>
      </c>
      <c r="BO25" s="585">
        <v>63</v>
      </c>
      <c r="BP25" s="434">
        <f t="shared" si="102"/>
        <v>79</v>
      </c>
      <c r="BQ25" s="435">
        <f t="shared" si="103"/>
        <v>63</v>
      </c>
      <c r="BR25" s="584">
        <v>22</v>
      </c>
      <c r="BS25" s="585">
        <v>20</v>
      </c>
      <c r="BT25" s="434">
        <f t="shared" si="104"/>
        <v>22</v>
      </c>
      <c r="BU25" s="435">
        <f t="shared" si="105"/>
        <v>20</v>
      </c>
      <c r="BV25" s="584"/>
      <c r="BW25" s="585"/>
      <c r="BX25" s="434">
        <f t="shared" si="106"/>
        <v>0</v>
      </c>
      <c r="BY25" s="435">
        <f t="shared" si="107"/>
        <v>0</v>
      </c>
      <c r="BZ25" s="434">
        <f t="shared" si="108"/>
        <v>101</v>
      </c>
      <c r="CA25" s="435">
        <f t="shared" si="109"/>
        <v>83</v>
      </c>
      <c r="CB25" s="434">
        <f t="shared" si="110"/>
        <v>101</v>
      </c>
      <c r="CC25" s="435">
        <f t="shared" si="111"/>
        <v>83</v>
      </c>
      <c r="CD25" s="584">
        <v>7.3885658914728696</v>
      </c>
      <c r="CE25" s="585">
        <v>7.3121890547263702</v>
      </c>
      <c r="CF25" s="434">
        <f t="shared" si="112"/>
        <v>583.69670542635674</v>
      </c>
      <c r="CG25" s="435">
        <f t="shared" si="113"/>
        <v>460.6679104477613</v>
      </c>
      <c r="CH25" s="584">
        <v>9.1697530864197496</v>
      </c>
      <c r="CI25" s="585">
        <v>8.9625000000000004</v>
      </c>
      <c r="CJ25" s="434">
        <f t="shared" si="114"/>
        <v>201.7345679012345</v>
      </c>
      <c r="CK25" s="435">
        <f t="shared" si="115"/>
        <v>179.25</v>
      </c>
      <c r="CL25" s="584"/>
      <c r="CM25" s="585"/>
      <c r="CN25" s="434">
        <f t="shared" si="116"/>
        <v>0</v>
      </c>
      <c r="CO25" s="435">
        <f t="shared" si="117"/>
        <v>0</v>
      </c>
      <c r="CP25" s="434">
        <f t="shared" si="118"/>
        <v>7.7765472606692203</v>
      </c>
      <c r="CQ25" s="435">
        <f t="shared" si="119"/>
        <v>7.7098543427441122</v>
      </c>
      <c r="CR25" s="434">
        <f t="shared" si="120"/>
        <v>785.43127332759127</v>
      </c>
      <c r="CS25" s="435">
        <f t="shared" si="121"/>
        <v>639.9179104477613</v>
      </c>
      <c r="CT25" s="584">
        <v>112.77215189873399</v>
      </c>
      <c r="CU25" s="585">
        <v>101.142857142857</v>
      </c>
      <c r="CV25" s="434">
        <f t="shared" si="122"/>
        <v>8908.9999999999854</v>
      </c>
      <c r="CW25" s="435">
        <f t="shared" si="123"/>
        <v>6371.9999999999909</v>
      </c>
      <c r="CX25" s="584">
        <v>102.181818181818</v>
      </c>
      <c r="CY25" s="585">
        <v>97</v>
      </c>
      <c r="CZ25" s="434">
        <f t="shared" si="124"/>
        <v>2247.9999999999959</v>
      </c>
      <c r="DA25" s="435">
        <f t="shared" si="125"/>
        <v>1940</v>
      </c>
      <c r="DB25" s="432"/>
      <c r="DC25" s="433"/>
      <c r="DD25" s="434">
        <f t="shared" si="126"/>
        <v>0</v>
      </c>
      <c r="DE25" s="435">
        <f t="shared" si="127"/>
        <v>0</v>
      </c>
      <c r="DF25" s="434">
        <f t="shared" si="128"/>
        <v>110.46534653465328</v>
      </c>
      <c r="DG25" s="435">
        <f t="shared" si="129"/>
        <v>100.14457831325291</v>
      </c>
      <c r="DH25" s="434">
        <f t="shared" si="130"/>
        <v>11156.999999999982</v>
      </c>
      <c r="DI25" s="435">
        <f t="shared" si="131"/>
        <v>8311.9999999999909</v>
      </c>
      <c r="DJ25" s="434">
        <f t="shared" si="132"/>
        <v>177</v>
      </c>
      <c r="DK25" s="435">
        <f t="shared" si="133"/>
        <v>144</v>
      </c>
      <c r="DL25" s="434">
        <f t="shared" si="134"/>
        <v>177</v>
      </c>
      <c r="DM25" s="435">
        <f t="shared" si="135"/>
        <v>144</v>
      </c>
      <c r="DN25" s="434">
        <f t="shared" si="136"/>
        <v>6.4349514899782045</v>
      </c>
      <c r="DO25" s="435">
        <f t="shared" si="137"/>
        <v>6.4491791620600694</v>
      </c>
      <c r="DP25" s="434">
        <f t="shared" si="138"/>
        <v>1138.9864137261422</v>
      </c>
      <c r="DQ25" s="435">
        <f t="shared" si="139"/>
        <v>928.68179933664999</v>
      </c>
      <c r="DR25" s="434">
        <f t="shared" si="140"/>
        <v>101.67796610169481</v>
      </c>
      <c r="DS25" s="435">
        <f t="shared" si="141"/>
        <v>98.624999999999943</v>
      </c>
      <c r="DT25" s="434">
        <f t="shared" si="142"/>
        <v>17996.999999999982</v>
      </c>
      <c r="DU25" s="435">
        <f t="shared" si="143"/>
        <v>14201.999999999993</v>
      </c>
      <c r="DV25" s="584">
        <v>69</v>
      </c>
      <c r="DW25" s="585">
        <v>71</v>
      </c>
      <c r="DX25" s="434">
        <f t="shared" si="144"/>
        <v>69</v>
      </c>
      <c r="DY25" s="435">
        <f t="shared" si="145"/>
        <v>71</v>
      </c>
      <c r="DZ25" s="584">
        <v>52</v>
      </c>
      <c r="EA25" s="585">
        <v>34</v>
      </c>
      <c r="EB25" s="434">
        <f t="shared" si="146"/>
        <v>52</v>
      </c>
      <c r="EC25" s="435">
        <f t="shared" si="147"/>
        <v>34</v>
      </c>
      <c r="ED25" s="584"/>
      <c r="EE25" s="585"/>
      <c r="EF25" s="434">
        <f t="shared" si="148"/>
        <v>0</v>
      </c>
      <c r="EG25" s="435">
        <f t="shared" si="149"/>
        <v>0</v>
      </c>
      <c r="EH25" s="434">
        <f t="shared" si="150"/>
        <v>121</v>
      </c>
      <c r="EI25" s="435">
        <f t="shared" si="151"/>
        <v>105</v>
      </c>
      <c r="EJ25" s="434">
        <f t="shared" si="152"/>
        <v>121</v>
      </c>
      <c r="EK25" s="435">
        <f t="shared" si="153"/>
        <v>105</v>
      </c>
      <c r="EL25" s="584">
        <v>3.8051801801801801</v>
      </c>
      <c r="EM25" s="585">
        <v>3.7190170940170901</v>
      </c>
      <c r="EN25" s="434">
        <f t="shared" si="154"/>
        <v>262.55743243243245</v>
      </c>
      <c r="EO25" s="435">
        <f t="shared" si="155"/>
        <v>264.0502136752134</v>
      </c>
      <c r="EP25" s="584">
        <v>7.1419753086419799</v>
      </c>
      <c r="EQ25" s="585">
        <v>5.7245370370370399</v>
      </c>
      <c r="ER25" s="434">
        <f t="shared" si="156"/>
        <v>371.38271604938296</v>
      </c>
      <c r="ES25" s="435">
        <f t="shared" si="157"/>
        <v>194.63425925925935</v>
      </c>
      <c r="ET25" s="584"/>
      <c r="EU25" s="585"/>
      <c r="EV25" s="434">
        <f t="shared" si="158"/>
        <v>0</v>
      </c>
      <c r="EW25" s="435">
        <f t="shared" si="159"/>
        <v>0</v>
      </c>
      <c r="EX25" s="434">
        <f t="shared" si="160"/>
        <v>5.2391747808414495</v>
      </c>
      <c r="EY25" s="435">
        <f t="shared" si="161"/>
        <v>4.3684235517568837</v>
      </c>
      <c r="EZ25" s="434">
        <f t="shared" si="162"/>
        <v>633.94014848181541</v>
      </c>
      <c r="FA25" s="435">
        <f t="shared" si="163"/>
        <v>458.68447293447281</v>
      </c>
      <c r="FB25" s="584">
        <v>71.173913043478294</v>
      </c>
      <c r="FC25" s="585">
        <v>68.985915492957702</v>
      </c>
      <c r="FD25" s="434">
        <f t="shared" si="164"/>
        <v>4911.0000000000018</v>
      </c>
      <c r="FE25" s="435">
        <f t="shared" si="165"/>
        <v>4897.9999999999964</v>
      </c>
      <c r="FF25" s="584">
        <v>77.519230769230802</v>
      </c>
      <c r="FG25" s="585">
        <v>70.970588235294102</v>
      </c>
      <c r="FH25" s="434">
        <f t="shared" si="166"/>
        <v>4031.0000000000018</v>
      </c>
      <c r="FI25" s="435">
        <f t="shared" si="167"/>
        <v>2412.9999999999995</v>
      </c>
      <c r="FJ25" s="584"/>
      <c r="FK25" s="585"/>
      <c r="FL25" s="434">
        <f t="shared" si="168"/>
        <v>0</v>
      </c>
      <c r="FM25" s="435">
        <f t="shared" si="169"/>
        <v>0</v>
      </c>
      <c r="FN25" s="434">
        <f t="shared" si="170"/>
        <v>73.900826446281016</v>
      </c>
      <c r="FO25" s="435">
        <f t="shared" si="171"/>
        <v>69.628571428571391</v>
      </c>
      <c r="FP25" s="434">
        <f t="shared" si="172"/>
        <v>8942.0000000000036</v>
      </c>
      <c r="FQ25" s="435">
        <f t="shared" si="173"/>
        <v>7310.9999999999964</v>
      </c>
      <c r="FR25" s="584">
        <v>2</v>
      </c>
      <c r="FS25" s="585">
        <v>7</v>
      </c>
      <c r="FT25" s="434">
        <f t="shared" si="174"/>
        <v>2</v>
      </c>
      <c r="FU25" s="435">
        <f t="shared" si="175"/>
        <v>7</v>
      </c>
      <c r="FV25" s="584">
        <v>3.7916666666666701</v>
      </c>
      <c r="FW25" s="585">
        <v>6.0595238095238102</v>
      </c>
      <c r="FX25" s="434">
        <f t="shared" si="176"/>
        <v>7.5833333333333401</v>
      </c>
      <c r="FY25" s="435">
        <f t="shared" si="177"/>
        <v>42.416666666666671</v>
      </c>
      <c r="FZ25" s="584">
        <v>59</v>
      </c>
      <c r="GA25" s="585">
        <v>65.714285714285694</v>
      </c>
      <c r="GB25" s="434">
        <f t="shared" si="178"/>
        <v>118</v>
      </c>
      <c r="GC25" s="435">
        <f t="shared" si="179"/>
        <v>459.99999999999989</v>
      </c>
      <c r="GD25" s="434">
        <f t="shared" si="180"/>
        <v>165</v>
      </c>
      <c r="GE25" s="435">
        <f t="shared" si="181"/>
        <v>154</v>
      </c>
      <c r="GF25" s="434">
        <f t="shared" si="182"/>
        <v>165</v>
      </c>
      <c r="GG25" s="435">
        <f t="shared" si="183"/>
        <v>154</v>
      </c>
      <c r="GH25" s="434">
        <f t="shared" si="184"/>
        <v>909.26500742400663</v>
      </c>
      <c r="GI25" s="435">
        <f t="shared" si="185"/>
        <v>805.63479078964133</v>
      </c>
      <c r="GJ25" s="434">
        <f t="shared" si="186"/>
        <v>15434.999999999987</v>
      </c>
      <c r="GK25" s="435">
        <f t="shared" si="187"/>
        <v>13323.999999999987</v>
      </c>
      <c r="GL25" s="434">
        <f t="shared" si="188"/>
        <v>133</v>
      </c>
      <c r="GM25" s="435">
        <f t="shared" si="189"/>
        <v>95</v>
      </c>
      <c r="GN25" s="434">
        <f t="shared" si="190"/>
        <v>133</v>
      </c>
      <c r="GO25" s="435">
        <f t="shared" si="191"/>
        <v>95</v>
      </c>
      <c r="GP25" s="434">
        <f t="shared" si="192"/>
        <v>863.66155478395103</v>
      </c>
      <c r="GQ25" s="435">
        <f t="shared" si="193"/>
        <v>581.73148148148141</v>
      </c>
      <c r="GR25" s="434">
        <f t="shared" si="194"/>
        <v>11503.999999999998</v>
      </c>
      <c r="GS25" s="435">
        <f t="shared" si="195"/>
        <v>8189</v>
      </c>
      <c r="GT25" s="434">
        <f t="shared" si="196"/>
        <v>298</v>
      </c>
      <c r="GU25" s="435">
        <f t="shared" si="197"/>
        <v>249</v>
      </c>
      <c r="GV25" s="434">
        <f t="shared" si="198"/>
        <v>298</v>
      </c>
      <c r="GW25" s="435">
        <f t="shared" si="199"/>
        <v>249</v>
      </c>
      <c r="GX25" s="434">
        <f t="shared" si="200"/>
        <v>1772.9265622079577</v>
      </c>
      <c r="GY25" s="435">
        <f t="shared" si="201"/>
        <v>1387.3662722711229</v>
      </c>
      <c r="GZ25" s="434">
        <f t="shared" si="202"/>
        <v>26938.999999999985</v>
      </c>
      <c r="HA25" s="435">
        <f t="shared" si="203"/>
        <v>21512.999999999985</v>
      </c>
      <c r="HB25" s="434">
        <f t="shared" si="204"/>
        <v>0</v>
      </c>
      <c r="HC25" s="435">
        <f t="shared" si="205"/>
        <v>0</v>
      </c>
      <c r="HD25" s="434">
        <f t="shared" si="206"/>
        <v>0</v>
      </c>
      <c r="HE25" s="435">
        <f t="shared" si="207"/>
        <v>0</v>
      </c>
      <c r="HF25" s="434">
        <f t="shared" si="208"/>
        <v>0</v>
      </c>
      <c r="HG25" s="435">
        <f t="shared" si="209"/>
        <v>0</v>
      </c>
      <c r="HH25" s="434">
        <f t="shared" si="210"/>
        <v>0</v>
      </c>
      <c r="HI25" s="435">
        <f t="shared" si="211"/>
        <v>0</v>
      </c>
      <c r="HJ25" s="434">
        <f t="shared" si="212"/>
        <v>1780.5098955412909</v>
      </c>
      <c r="HK25" s="435">
        <f t="shared" si="213"/>
        <v>1429.7829389377896</v>
      </c>
      <c r="HL25" s="434">
        <f t="shared" si="214"/>
        <v>27056.999999999985</v>
      </c>
      <c r="HM25" s="435">
        <f t="shared" si="215"/>
        <v>21972.999999999989</v>
      </c>
    </row>
    <row r="26" spans="1:221" s="18" customFormat="1" ht="12.95" customHeight="1">
      <c r="A26" s="499" t="s">
        <v>351</v>
      </c>
      <c r="B26" s="498" t="s">
        <v>370</v>
      </c>
      <c r="C26" s="497"/>
      <c r="D26" s="496">
        <v>106795</v>
      </c>
      <c r="E26" s="505">
        <v>10</v>
      </c>
      <c r="F26" s="584">
        <v>206</v>
      </c>
      <c r="G26" s="585">
        <v>177</v>
      </c>
      <c r="H26" s="584">
        <v>29</v>
      </c>
      <c r="I26" s="585">
        <v>25</v>
      </c>
      <c r="J26" s="434">
        <f t="shared" si="68"/>
        <v>177</v>
      </c>
      <c r="K26" s="435">
        <f t="shared" si="69"/>
        <v>152</v>
      </c>
      <c r="L26" s="584">
        <v>60</v>
      </c>
      <c r="M26" s="585">
        <v>60</v>
      </c>
      <c r="N26" s="434">
        <f t="shared" si="70"/>
        <v>177</v>
      </c>
      <c r="O26" s="435">
        <f t="shared" si="71"/>
        <v>152</v>
      </c>
      <c r="P26" s="434">
        <f t="shared" si="72"/>
        <v>177</v>
      </c>
      <c r="Q26" s="435">
        <f t="shared" si="73"/>
        <v>152</v>
      </c>
      <c r="R26" s="584">
        <v>48</v>
      </c>
      <c r="S26" s="585">
        <v>52</v>
      </c>
      <c r="T26" s="434">
        <f t="shared" si="2"/>
        <v>48</v>
      </c>
      <c r="U26" s="435">
        <f t="shared" si="2"/>
        <v>52</v>
      </c>
      <c r="V26" s="584">
        <v>43</v>
      </c>
      <c r="W26" s="585">
        <v>20</v>
      </c>
      <c r="X26" s="434">
        <f t="shared" si="74"/>
        <v>43</v>
      </c>
      <c r="Y26" s="435">
        <f t="shared" si="75"/>
        <v>20</v>
      </c>
      <c r="Z26" s="584"/>
      <c r="AA26" s="585"/>
      <c r="AB26" s="434">
        <f t="shared" si="76"/>
        <v>0</v>
      </c>
      <c r="AC26" s="435">
        <f t="shared" si="77"/>
        <v>0</v>
      </c>
      <c r="AD26" s="434">
        <f t="shared" si="78"/>
        <v>91</v>
      </c>
      <c r="AE26" s="435">
        <f t="shared" si="79"/>
        <v>72</v>
      </c>
      <c r="AF26" s="434">
        <f t="shared" si="80"/>
        <v>91</v>
      </c>
      <c r="AG26" s="435">
        <f t="shared" si="81"/>
        <v>72</v>
      </c>
      <c r="AH26" s="584">
        <v>2.8489583333333299</v>
      </c>
      <c r="AI26" s="585">
        <v>2.9861111111111098</v>
      </c>
      <c r="AJ26" s="434">
        <f t="shared" si="82"/>
        <v>136.74999999999983</v>
      </c>
      <c r="AK26" s="435">
        <f t="shared" si="83"/>
        <v>155.27777777777771</v>
      </c>
      <c r="AL26" s="584">
        <v>3.0717054263565902</v>
      </c>
      <c r="AM26" s="585">
        <v>4.0458333333333298</v>
      </c>
      <c r="AN26" s="434">
        <f t="shared" si="84"/>
        <v>132.08333333333337</v>
      </c>
      <c r="AO26" s="435">
        <f t="shared" si="85"/>
        <v>80.9166666666666</v>
      </c>
      <c r="AP26" s="584"/>
      <c r="AQ26" s="585"/>
      <c r="AR26" s="434">
        <f t="shared" si="86"/>
        <v>0</v>
      </c>
      <c r="AS26" s="435">
        <f t="shared" si="87"/>
        <v>0</v>
      </c>
      <c r="AT26" s="434">
        <f t="shared" si="88"/>
        <v>2.9542124542124526</v>
      </c>
      <c r="AU26" s="435">
        <f t="shared" si="89"/>
        <v>3.2804783950617264</v>
      </c>
      <c r="AV26" s="434">
        <f t="shared" si="90"/>
        <v>268.8333333333332</v>
      </c>
      <c r="AW26" s="435">
        <f t="shared" si="91"/>
        <v>236.19444444444431</v>
      </c>
      <c r="AX26" s="584">
        <v>81.3541666666667</v>
      </c>
      <c r="AY26" s="585">
        <v>82.230769230769198</v>
      </c>
      <c r="AZ26" s="434">
        <f t="shared" si="92"/>
        <v>3905.0000000000018</v>
      </c>
      <c r="BA26" s="435">
        <f t="shared" si="93"/>
        <v>4275.9999999999982</v>
      </c>
      <c r="BB26" s="584">
        <v>81.186046511627893</v>
      </c>
      <c r="BC26" s="585">
        <v>68.900000000000006</v>
      </c>
      <c r="BD26" s="434">
        <f t="shared" si="94"/>
        <v>3490.9999999999995</v>
      </c>
      <c r="BE26" s="435">
        <f t="shared" si="95"/>
        <v>1378</v>
      </c>
      <c r="BF26" s="584"/>
      <c r="BG26" s="585"/>
      <c r="BH26" s="434">
        <f t="shared" si="96"/>
        <v>0</v>
      </c>
      <c r="BI26" s="435">
        <f t="shared" si="97"/>
        <v>0</v>
      </c>
      <c r="BJ26" s="434">
        <f t="shared" si="98"/>
        <v>81.274725274725299</v>
      </c>
      <c r="BK26" s="435">
        <f t="shared" si="99"/>
        <v>78.527777777777757</v>
      </c>
      <c r="BL26" s="434">
        <f t="shared" si="100"/>
        <v>7396.0000000000018</v>
      </c>
      <c r="BM26" s="435">
        <f t="shared" si="101"/>
        <v>5653.9999999999982</v>
      </c>
      <c r="BN26" s="584">
        <v>23</v>
      </c>
      <c r="BO26" s="585">
        <v>21</v>
      </c>
      <c r="BP26" s="434">
        <f t="shared" si="102"/>
        <v>23</v>
      </c>
      <c r="BQ26" s="435">
        <f t="shared" si="103"/>
        <v>21</v>
      </c>
      <c r="BR26" s="584">
        <v>13</v>
      </c>
      <c r="BS26" s="585">
        <v>6</v>
      </c>
      <c r="BT26" s="434">
        <f t="shared" si="104"/>
        <v>13</v>
      </c>
      <c r="BU26" s="435">
        <f t="shared" si="105"/>
        <v>6</v>
      </c>
      <c r="BV26" s="584"/>
      <c r="BW26" s="585"/>
      <c r="BX26" s="434">
        <f t="shared" si="106"/>
        <v>0</v>
      </c>
      <c r="BY26" s="435">
        <f t="shared" si="107"/>
        <v>0</v>
      </c>
      <c r="BZ26" s="434">
        <f t="shared" si="108"/>
        <v>36</v>
      </c>
      <c r="CA26" s="435">
        <f t="shared" si="109"/>
        <v>27</v>
      </c>
      <c r="CB26" s="434">
        <f t="shared" si="110"/>
        <v>36</v>
      </c>
      <c r="CC26" s="435">
        <f t="shared" si="111"/>
        <v>27</v>
      </c>
      <c r="CD26" s="584">
        <v>9.2572463768115902</v>
      </c>
      <c r="CE26" s="585">
        <v>7.8373015873015897</v>
      </c>
      <c r="CF26" s="434">
        <f t="shared" si="112"/>
        <v>212.91666666666657</v>
      </c>
      <c r="CG26" s="435">
        <f t="shared" si="113"/>
        <v>164.58333333333337</v>
      </c>
      <c r="CH26" s="584">
        <v>12.025641025641001</v>
      </c>
      <c r="CI26" s="585">
        <v>8.9305555555555607</v>
      </c>
      <c r="CJ26" s="434">
        <f t="shared" si="114"/>
        <v>156.333333333333</v>
      </c>
      <c r="CK26" s="435">
        <f t="shared" si="115"/>
        <v>53.583333333333364</v>
      </c>
      <c r="CL26" s="584"/>
      <c r="CM26" s="585"/>
      <c r="CN26" s="434">
        <f t="shared" si="116"/>
        <v>0</v>
      </c>
      <c r="CO26" s="435">
        <f t="shared" si="117"/>
        <v>0</v>
      </c>
      <c r="CP26" s="434">
        <f t="shared" si="118"/>
        <v>10.256944444444432</v>
      </c>
      <c r="CQ26" s="435">
        <f t="shared" si="119"/>
        <v>8.0802469135802504</v>
      </c>
      <c r="CR26" s="434">
        <f t="shared" si="120"/>
        <v>369.24999999999955</v>
      </c>
      <c r="CS26" s="435">
        <f t="shared" si="121"/>
        <v>218.16666666666677</v>
      </c>
      <c r="CT26" s="584">
        <v>107.95652173913</v>
      </c>
      <c r="CU26" s="585">
        <v>103.571428571429</v>
      </c>
      <c r="CV26" s="434">
        <f t="shared" si="122"/>
        <v>2482.99999999999</v>
      </c>
      <c r="CW26" s="435">
        <f t="shared" si="123"/>
        <v>2175.0000000000091</v>
      </c>
      <c r="CX26" s="584">
        <v>89.384615384615401</v>
      </c>
      <c r="CY26" s="585">
        <v>83.1666666666667</v>
      </c>
      <c r="CZ26" s="434">
        <f t="shared" si="124"/>
        <v>1162.0000000000002</v>
      </c>
      <c r="DA26" s="435">
        <f t="shared" si="125"/>
        <v>499.00000000000023</v>
      </c>
      <c r="DB26" s="432"/>
      <c r="DC26" s="433"/>
      <c r="DD26" s="434">
        <f t="shared" si="126"/>
        <v>0</v>
      </c>
      <c r="DE26" s="435">
        <f t="shared" si="127"/>
        <v>0</v>
      </c>
      <c r="DF26" s="434">
        <f t="shared" si="128"/>
        <v>101.24999999999972</v>
      </c>
      <c r="DG26" s="435">
        <f t="shared" si="129"/>
        <v>99.037037037037379</v>
      </c>
      <c r="DH26" s="434">
        <f t="shared" si="130"/>
        <v>3644.99999999999</v>
      </c>
      <c r="DI26" s="435">
        <f t="shared" si="131"/>
        <v>2674.0000000000091</v>
      </c>
      <c r="DJ26" s="434">
        <f t="shared" si="132"/>
        <v>127</v>
      </c>
      <c r="DK26" s="435">
        <f t="shared" si="133"/>
        <v>99</v>
      </c>
      <c r="DL26" s="434">
        <f t="shared" si="134"/>
        <v>127</v>
      </c>
      <c r="DM26" s="435">
        <f t="shared" si="135"/>
        <v>99</v>
      </c>
      <c r="DN26" s="434">
        <f t="shared" si="136"/>
        <v>5.0242782152230934</v>
      </c>
      <c r="DO26" s="435">
        <f t="shared" si="137"/>
        <v>4.5895061728395063</v>
      </c>
      <c r="DP26" s="434">
        <f t="shared" si="138"/>
        <v>638.0833333333328</v>
      </c>
      <c r="DQ26" s="435">
        <f t="shared" si="139"/>
        <v>454.36111111111114</v>
      </c>
      <c r="DR26" s="434">
        <f t="shared" si="140"/>
        <v>86.937007874015691</v>
      </c>
      <c r="DS26" s="435">
        <f t="shared" si="141"/>
        <v>84.121212121212196</v>
      </c>
      <c r="DT26" s="434">
        <f t="shared" si="142"/>
        <v>11040.999999999993</v>
      </c>
      <c r="DU26" s="435">
        <f t="shared" si="143"/>
        <v>8328.0000000000073</v>
      </c>
      <c r="DV26" s="584">
        <v>27</v>
      </c>
      <c r="DW26" s="585">
        <v>26</v>
      </c>
      <c r="DX26" s="434">
        <f t="shared" si="144"/>
        <v>27</v>
      </c>
      <c r="DY26" s="435">
        <f t="shared" si="145"/>
        <v>26</v>
      </c>
      <c r="DZ26" s="584">
        <v>23</v>
      </c>
      <c r="EA26" s="585">
        <v>26</v>
      </c>
      <c r="EB26" s="434">
        <f t="shared" si="146"/>
        <v>23</v>
      </c>
      <c r="EC26" s="435">
        <f t="shared" si="147"/>
        <v>26</v>
      </c>
      <c r="ED26" s="584"/>
      <c r="EE26" s="585"/>
      <c r="EF26" s="434">
        <f t="shared" si="148"/>
        <v>0</v>
      </c>
      <c r="EG26" s="435">
        <f t="shared" si="149"/>
        <v>0</v>
      </c>
      <c r="EH26" s="434">
        <f t="shared" si="150"/>
        <v>50</v>
      </c>
      <c r="EI26" s="435">
        <f t="shared" si="151"/>
        <v>52</v>
      </c>
      <c r="EJ26" s="434">
        <f t="shared" si="152"/>
        <v>50</v>
      </c>
      <c r="EK26" s="435">
        <f t="shared" si="153"/>
        <v>52</v>
      </c>
      <c r="EL26" s="584">
        <v>3.52586206896552</v>
      </c>
      <c r="EM26" s="585">
        <v>4.0608974358974397</v>
      </c>
      <c r="EN26" s="434">
        <f t="shared" si="154"/>
        <v>95.198275862069039</v>
      </c>
      <c r="EO26" s="435">
        <f t="shared" si="155"/>
        <v>105.58333333333343</v>
      </c>
      <c r="EP26" s="584">
        <v>5.2826086956521703</v>
      </c>
      <c r="EQ26" s="585">
        <v>5.7530864197530898</v>
      </c>
      <c r="ER26" s="434">
        <f t="shared" si="156"/>
        <v>121.49999999999991</v>
      </c>
      <c r="ES26" s="435">
        <f t="shared" si="157"/>
        <v>149.58024691358034</v>
      </c>
      <c r="ET26" s="584"/>
      <c r="EU26" s="585"/>
      <c r="EV26" s="434">
        <f t="shared" si="158"/>
        <v>0</v>
      </c>
      <c r="EW26" s="435">
        <f t="shared" si="159"/>
        <v>0</v>
      </c>
      <c r="EX26" s="434">
        <f t="shared" si="160"/>
        <v>4.3339655172413787</v>
      </c>
      <c r="EY26" s="435">
        <f t="shared" si="161"/>
        <v>4.9069919278252652</v>
      </c>
      <c r="EZ26" s="434">
        <f t="shared" si="162"/>
        <v>216.69827586206893</v>
      </c>
      <c r="FA26" s="435">
        <f t="shared" si="163"/>
        <v>255.1635802469138</v>
      </c>
      <c r="FB26" s="584">
        <v>69.296296296296305</v>
      </c>
      <c r="FC26" s="585">
        <v>54.807692307692299</v>
      </c>
      <c r="FD26" s="434">
        <f t="shared" si="164"/>
        <v>1871.0000000000002</v>
      </c>
      <c r="FE26" s="435">
        <f t="shared" si="165"/>
        <v>1424.9999999999998</v>
      </c>
      <c r="FF26" s="584">
        <v>55.3913043478261</v>
      </c>
      <c r="FG26" s="585">
        <v>67.269230769230802</v>
      </c>
      <c r="FH26" s="434">
        <f t="shared" si="166"/>
        <v>1274.0000000000002</v>
      </c>
      <c r="FI26" s="435">
        <f t="shared" si="167"/>
        <v>1749.0000000000009</v>
      </c>
      <c r="FJ26" s="584"/>
      <c r="FK26" s="585"/>
      <c r="FL26" s="434">
        <f t="shared" si="168"/>
        <v>0</v>
      </c>
      <c r="FM26" s="435">
        <f t="shared" si="169"/>
        <v>0</v>
      </c>
      <c r="FN26" s="434">
        <f t="shared" si="170"/>
        <v>62.900000000000006</v>
      </c>
      <c r="FO26" s="435">
        <f t="shared" si="171"/>
        <v>61.038461538461554</v>
      </c>
      <c r="FP26" s="434">
        <f t="shared" si="172"/>
        <v>3145.0000000000005</v>
      </c>
      <c r="FQ26" s="435">
        <f t="shared" si="173"/>
        <v>3174.0000000000009</v>
      </c>
      <c r="FR26" s="584">
        <v>0</v>
      </c>
      <c r="FS26" s="585">
        <v>1</v>
      </c>
      <c r="FT26" s="434">
        <f t="shared" si="174"/>
        <v>0</v>
      </c>
      <c r="FU26" s="435">
        <f t="shared" si="175"/>
        <v>1</v>
      </c>
      <c r="FV26" s="584"/>
      <c r="FW26" s="585">
        <v>13.3333333333333</v>
      </c>
      <c r="FX26" s="434">
        <f t="shared" si="176"/>
        <v>0</v>
      </c>
      <c r="FY26" s="435">
        <f t="shared" si="177"/>
        <v>13.3333333333333</v>
      </c>
      <c r="FZ26" s="584"/>
      <c r="GA26" s="585">
        <v>96</v>
      </c>
      <c r="GB26" s="434">
        <f t="shared" si="178"/>
        <v>0</v>
      </c>
      <c r="GC26" s="435">
        <f t="shared" si="179"/>
        <v>96</v>
      </c>
      <c r="GD26" s="434">
        <f t="shared" si="180"/>
        <v>98</v>
      </c>
      <c r="GE26" s="435">
        <f t="shared" si="181"/>
        <v>99</v>
      </c>
      <c r="GF26" s="434">
        <f t="shared" si="182"/>
        <v>98</v>
      </c>
      <c r="GG26" s="435">
        <f t="shared" si="183"/>
        <v>99</v>
      </c>
      <c r="GH26" s="434">
        <f t="shared" si="184"/>
        <v>444.86494252873547</v>
      </c>
      <c r="GI26" s="435">
        <f t="shared" si="185"/>
        <v>425.44444444444451</v>
      </c>
      <c r="GJ26" s="434">
        <f t="shared" si="186"/>
        <v>8258.9999999999927</v>
      </c>
      <c r="GK26" s="435">
        <f t="shared" si="187"/>
        <v>7876.0000000000073</v>
      </c>
      <c r="GL26" s="434">
        <f t="shared" si="188"/>
        <v>79</v>
      </c>
      <c r="GM26" s="435">
        <f t="shared" si="189"/>
        <v>52</v>
      </c>
      <c r="GN26" s="434">
        <f t="shared" si="190"/>
        <v>79</v>
      </c>
      <c r="GO26" s="435">
        <f t="shared" si="191"/>
        <v>52</v>
      </c>
      <c r="GP26" s="434">
        <f t="shared" si="192"/>
        <v>409.91666666666629</v>
      </c>
      <c r="GQ26" s="435">
        <f t="shared" si="193"/>
        <v>284.08024691358031</v>
      </c>
      <c r="GR26" s="434">
        <f t="shared" si="194"/>
        <v>5927</v>
      </c>
      <c r="GS26" s="435">
        <f t="shared" si="195"/>
        <v>3626.0000000000009</v>
      </c>
      <c r="GT26" s="434">
        <f t="shared" si="196"/>
        <v>177</v>
      </c>
      <c r="GU26" s="435">
        <f t="shared" si="197"/>
        <v>151</v>
      </c>
      <c r="GV26" s="434">
        <f t="shared" si="198"/>
        <v>177</v>
      </c>
      <c r="GW26" s="435">
        <f t="shared" si="199"/>
        <v>151</v>
      </c>
      <c r="GX26" s="434">
        <f t="shared" si="200"/>
        <v>854.78160919540176</v>
      </c>
      <c r="GY26" s="435">
        <f t="shared" si="201"/>
        <v>709.52469135802482</v>
      </c>
      <c r="GZ26" s="434">
        <f t="shared" si="202"/>
        <v>14185.999999999993</v>
      </c>
      <c r="HA26" s="435">
        <f t="shared" si="203"/>
        <v>11502.000000000007</v>
      </c>
      <c r="HB26" s="434">
        <f t="shared" si="204"/>
        <v>0</v>
      </c>
      <c r="HC26" s="435">
        <f t="shared" si="205"/>
        <v>0</v>
      </c>
      <c r="HD26" s="434">
        <f t="shared" si="206"/>
        <v>0</v>
      </c>
      <c r="HE26" s="435">
        <f t="shared" si="207"/>
        <v>0</v>
      </c>
      <c r="HF26" s="434">
        <f t="shared" si="208"/>
        <v>0</v>
      </c>
      <c r="HG26" s="435">
        <f t="shared" si="209"/>
        <v>0</v>
      </c>
      <c r="HH26" s="434">
        <f t="shared" si="210"/>
        <v>0</v>
      </c>
      <c r="HI26" s="435">
        <f t="shared" si="211"/>
        <v>0</v>
      </c>
      <c r="HJ26" s="434">
        <f t="shared" si="212"/>
        <v>854.78160919540176</v>
      </c>
      <c r="HK26" s="435">
        <f t="shared" si="213"/>
        <v>722.8580246913582</v>
      </c>
      <c r="HL26" s="434">
        <f t="shared" si="214"/>
        <v>14185.999999999993</v>
      </c>
      <c r="HM26" s="435">
        <f t="shared" si="215"/>
        <v>11598.000000000007</v>
      </c>
    </row>
    <row r="27" spans="1:221" s="18" customFormat="1" ht="12.95" customHeight="1">
      <c r="A27" s="507" t="s">
        <v>351</v>
      </c>
      <c r="B27" s="498" t="s">
        <v>371</v>
      </c>
      <c r="C27" s="497"/>
      <c r="D27" s="496">
        <v>106883</v>
      </c>
      <c r="E27" s="505">
        <v>10</v>
      </c>
      <c r="F27" s="584">
        <v>147</v>
      </c>
      <c r="G27" s="585">
        <v>135</v>
      </c>
      <c r="H27" s="584">
        <v>11</v>
      </c>
      <c r="I27" s="585">
        <v>8</v>
      </c>
      <c r="J27" s="434">
        <f t="shared" si="68"/>
        <v>136</v>
      </c>
      <c r="K27" s="435">
        <f t="shared" si="69"/>
        <v>127</v>
      </c>
      <c r="L27" s="584">
        <v>60</v>
      </c>
      <c r="M27" s="585">
        <v>60</v>
      </c>
      <c r="N27" s="434">
        <f t="shared" si="70"/>
        <v>136</v>
      </c>
      <c r="O27" s="435">
        <f t="shared" si="71"/>
        <v>127</v>
      </c>
      <c r="P27" s="434">
        <f t="shared" si="72"/>
        <v>136</v>
      </c>
      <c r="Q27" s="435">
        <f t="shared" si="73"/>
        <v>127</v>
      </c>
      <c r="R27" s="584">
        <v>23</v>
      </c>
      <c r="S27" s="585">
        <v>28</v>
      </c>
      <c r="T27" s="434">
        <f t="shared" si="2"/>
        <v>23</v>
      </c>
      <c r="U27" s="435">
        <f t="shared" si="2"/>
        <v>28</v>
      </c>
      <c r="V27" s="584">
        <v>15</v>
      </c>
      <c r="W27" s="585">
        <v>10</v>
      </c>
      <c r="X27" s="434">
        <f t="shared" si="74"/>
        <v>15</v>
      </c>
      <c r="Y27" s="435">
        <f t="shared" si="75"/>
        <v>10</v>
      </c>
      <c r="Z27" s="584"/>
      <c r="AA27" s="585"/>
      <c r="AB27" s="434">
        <f t="shared" si="76"/>
        <v>0</v>
      </c>
      <c r="AC27" s="435">
        <f t="shared" si="77"/>
        <v>0</v>
      </c>
      <c r="AD27" s="434">
        <f t="shared" si="78"/>
        <v>38</v>
      </c>
      <c r="AE27" s="435">
        <f t="shared" si="79"/>
        <v>38</v>
      </c>
      <c r="AF27" s="434">
        <f t="shared" si="80"/>
        <v>38</v>
      </c>
      <c r="AG27" s="435">
        <f t="shared" si="81"/>
        <v>38</v>
      </c>
      <c r="AH27" s="584">
        <v>3.0398550724637698</v>
      </c>
      <c r="AI27" s="585">
        <v>3.4166666666666701</v>
      </c>
      <c r="AJ27" s="434">
        <f t="shared" si="82"/>
        <v>69.9166666666667</v>
      </c>
      <c r="AK27" s="435">
        <f t="shared" si="83"/>
        <v>95.666666666666757</v>
      </c>
      <c r="AL27" s="584">
        <v>3.9111111111111101</v>
      </c>
      <c r="AM27" s="585">
        <v>2.95</v>
      </c>
      <c r="AN27" s="434">
        <f t="shared" si="84"/>
        <v>58.66666666666665</v>
      </c>
      <c r="AO27" s="435">
        <f t="shared" si="85"/>
        <v>29.5</v>
      </c>
      <c r="AP27" s="584"/>
      <c r="AQ27" s="585"/>
      <c r="AR27" s="434">
        <f t="shared" si="86"/>
        <v>0</v>
      </c>
      <c r="AS27" s="435">
        <f t="shared" si="87"/>
        <v>0</v>
      </c>
      <c r="AT27" s="434">
        <f t="shared" si="88"/>
        <v>3.3837719298245617</v>
      </c>
      <c r="AU27" s="435">
        <f t="shared" si="89"/>
        <v>3.2938596491228096</v>
      </c>
      <c r="AV27" s="434">
        <f t="shared" si="90"/>
        <v>128.58333333333334</v>
      </c>
      <c r="AW27" s="435">
        <f t="shared" si="91"/>
        <v>125.16666666666677</v>
      </c>
      <c r="AX27" s="584">
        <v>85.739130434782595</v>
      </c>
      <c r="AY27" s="585">
        <v>87.535714285714306</v>
      </c>
      <c r="AZ27" s="434">
        <f t="shared" si="92"/>
        <v>1971.9999999999998</v>
      </c>
      <c r="BA27" s="435">
        <f t="shared" si="93"/>
        <v>2451.0000000000005</v>
      </c>
      <c r="BB27" s="584">
        <v>89.3333333333333</v>
      </c>
      <c r="BC27" s="585">
        <v>88.3</v>
      </c>
      <c r="BD27" s="434">
        <f t="shared" si="94"/>
        <v>1339.9999999999995</v>
      </c>
      <c r="BE27" s="435">
        <f t="shared" si="95"/>
        <v>883</v>
      </c>
      <c r="BF27" s="584"/>
      <c r="BG27" s="585"/>
      <c r="BH27" s="434">
        <f t="shared" si="96"/>
        <v>0</v>
      </c>
      <c r="BI27" s="435">
        <f t="shared" si="97"/>
        <v>0</v>
      </c>
      <c r="BJ27" s="434">
        <f t="shared" si="98"/>
        <v>87.157894736842081</v>
      </c>
      <c r="BK27" s="435">
        <f t="shared" si="99"/>
        <v>87.736842105263165</v>
      </c>
      <c r="BL27" s="434">
        <f t="shared" si="100"/>
        <v>3311.9999999999991</v>
      </c>
      <c r="BM27" s="435">
        <f t="shared" si="101"/>
        <v>3334.0000000000005</v>
      </c>
      <c r="BN27" s="584">
        <v>56</v>
      </c>
      <c r="BO27" s="585">
        <v>43</v>
      </c>
      <c r="BP27" s="434">
        <f t="shared" si="102"/>
        <v>56</v>
      </c>
      <c r="BQ27" s="435">
        <f t="shared" si="103"/>
        <v>43</v>
      </c>
      <c r="BR27" s="584">
        <v>9</v>
      </c>
      <c r="BS27" s="585">
        <v>13</v>
      </c>
      <c r="BT27" s="434">
        <f t="shared" si="104"/>
        <v>9</v>
      </c>
      <c r="BU27" s="435">
        <f t="shared" si="105"/>
        <v>13</v>
      </c>
      <c r="BV27" s="584"/>
      <c r="BW27" s="585"/>
      <c r="BX27" s="434">
        <f t="shared" si="106"/>
        <v>0</v>
      </c>
      <c r="BY27" s="435">
        <f t="shared" si="107"/>
        <v>0</v>
      </c>
      <c r="BZ27" s="434">
        <f t="shared" si="108"/>
        <v>65</v>
      </c>
      <c r="CA27" s="435">
        <f t="shared" si="109"/>
        <v>56</v>
      </c>
      <c r="CB27" s="434">
        <f t="shared" si="110"/>
        <v>65</v>
      </c>
      <c r="CC27" s="435">
        <f t="shared" si="111"/>
        <v>56</v>
      </c>
      <c r="CD27" s="584">
        <v>7.3045977011494303</v>
      </c>
      <c r="CE27" s="585">
        <v>5.8275193798449596</v>
      </c>
      <c r="CF27" s="434">
        <f t="shared" si="112"/>
        <v>409.05747126436808</v>
      </c>
      <c r="CG27" s="435">
        <f t="shared" si="113"/>
        <v>250.58333333333326</v>
      </c>
      <c r="CH27" s="584">
        <v>5.2685185185185199</v>
      </c>
      <c r="CI27" s="585">
        <v>2.96428571428571</v>
      </c>
      <c r="CJ27" s="434">
        <f t="shared" si="114"/>
        <v>47.416666666666679</v>
      </c>
      <c r="CK27" s="435">
        <f t="shared" si="115"/>
        <v>38.535714285714228</v>
      </c>
      <c r="CL27" s="584"/>
      <c r="CM27" s="585"/>
      <c r="CN27" s="434">
        <f t="shared" si="116"/>
        <v>0</v>
      </c>
      <c r="CO27" s="435">
        <f t="shared" si="117"/>
        <v>0</v>
      </c>
      <c r="CP27" s="434">
        <f t="shared" si="118"/>
        <v>7.0226790450928425</v>
      </c>
      <c r="CQ27" s="435">
        <f t="shared" si="119"/>
        <v>5.1628401360544194</v>
      </c>
      <c r="CR27" s="434">
        <f t="shared" si="120"/>
        <v>456.47413793103476</v>
      </c>
      <c r="CS27" s="435">
        <f t="shared" si="121"/>
        <v>289.11904761904748</v>
      </c>
      <c r="CT27" s="584">
        <v>96.392857142857096</v>
      </c>
      <c r="CU27" s="585">
        <v>95.534883720930196</v>
      </c>
      <c r="CV27" s="434">
        <f t="shared" si="122"/>
        <v>5397.9999999999973</v>
      </c>
      <c r="CW27" s="435">
        <f t="shared" si="123"/>
        <v>4107.9999999999982</v>
      </c>
      <c r="CX27" s="584">
        <v>100</v>
      </c>
      <c r="CY27" s="585">
        <v>116.846153846154</v>
      </c>
      <c r="CZ27" s="434">
        <f t="shared" si="124"/>
        <v>900</v>
      </c>
      <c r="DA27" s="435">
        <f t="shared" si="125"/>
        <v>1519.000000000002</v>
      </c>
      <c r="DB27" s="432"/>
      <c r="DC27" s="433"/>
      <c r="DD27" s="434">
        <f t="shared" si="126"/>
        <v>0</v>
      </c>
      <c r="DE27" s="435">
        <f t="shared" si="127"/>
        <v>0</v>
      </c>
      <c r="DF27" s="434">
        <f t="shared" si="128"/>
        <v>96.892307692307654</v>
      </c>
      <c r="DG27" s="435">
        <f t="shared" si="129"/>
        <v>100.48214285714286</v>
      </c>
      <c r="DH27" s="434">
        <f t="shared" si="130"/>
        <v>6297.9999999999973</v>
      </c>
      <c r="DI27" s="435">
        <f t="shared" si="131"/>
        <v>5627</v>
      </c>
      <c r="DJ27" s="434">
        <f t="shared" si="132"/>
        <v>103</v>
      </c>
      <c r="DK27" s="435">
        <f t="shared" si="133"/>
        <v>94</v>
      </c>
      <c r="DL27" s="434">
        <f t="shared" si="134"/>
        <v>103</v>
      </c>
      <c r="DM27" s="435">
        <f t="shared" si="135"/>
        <v>94</v>
      </c>
      <c r="DN27" s="434">
        <f t="shared" si="136"/>
        <v>5.6801696239259041</v>
      </c>
      <c r="DO27" s="435">
        <f t="shared" si="137"/>
        <v>4.4072948328267474</v>
      </c>
      <c r="DP27" s="434">
        <f t="shared" si="138"/>
        <v>585.05747126436813</v>
      </c>
      <c r="DQ27" s="435">
        <f t="shared" si="139"/>
        <v>414.28571428571428</v>
      </c>
      <c r="DR27" s="434">
        <f t="shared" si="140"/>
        <v>93.300970873786369</v>
      </c>
      <c r="DS27" s="435">
        <f t="shared" si="141"/>
        <v>95.329787234042556</v>
      </c>
      <c r="DT27" s="434">
        <f t="shared" si="142"/>
        <v>9609.9999999999964</v>
      </c>
      <c r="DU27" s="435">
        <f t="shared" si="143"/>
        <v>8961</v>
      </c>
      <c r="DV27" s="584">
        <v>15</v>
      </c>
      <c r="DW27" s="585">
        <v>15</v>
      </c>
      <c r="DX27" s="434">
        <f t="shared" si="144"/>
        <v>15</v>
      </c>
      <c r="DY27" s="435">
        <f t="shared" si="145"/>
        <v>15</v>
      </c>
      <c r="DZ27" s="584">
        <v>18</v>
      </c>
      <c r="EA27" s="585">
        <v>16</v>
      </c>
      <c r="EB27" s="434">
        <f t="shared" si="146"/>
        <v>18</v>
      </c>
      <c r="EC27" s="435">
        <f t="shared" si="147"/>
        <v>16</v>
      </c>
      <c r="ED27" s="584"/>
      <c r="EE27" s="585"/>
      <c r="EF27" s="434">
        <f t="shared" si="148"/>
        <v>0</v>
      </c>
      <c r="EG27" s="435">
        <f t="shared" si="149"/>
        <v>0</v>
      </c>
      <c r="EH27" s="434">
        <f t="shared" si="150"/>
        <v>33</v>
      </c>
      <c r="EI27" s="435">
        <f t="shared" si="151"/>
        <v>31</v>
      </c>
      <c r="EJ27" s="434">
        <f t="shared" si="152"/>
        <v>33</v>
      </c>
      <c r="EK27" s="435">
        <f t="shared" si="153"/>
        <v>31</v>
      </c>
      <c r="EL27" s="584">
        <v>2.6944444444444402</v>
      </c>
      <c r="EM27" s="585">
        <v>2.1</v>
      </c>
      <c r="EN27" s="434">
        <f t="shared" si="154"/>
        <v>40.4166666666666</v>
      </c>
      <c r="EO27" s="435">
        <f t="shared" si="155"/>
        <v>31.5</v>
      </c>
      <c r="EP27" s="584">
        <v>3.1018518518518499</v>
      </c>
      <c r="EQ27" s="585">
        <v>2.3529411764705901</v>
      </c>
      <c r="ER27" s="434">
        <f t="shared" si="156"/>
        <v>55.8333333333333</v>
      </c>
      <c r="ES27" s="435">
        <f t="shared" si="157"/>
        <v>37.647058823529441</v>
      </c>
      <c r="ET27" s="584"/>
      <c r="EU27" s="585"/>
      <c r="EV27" s="434">
        <f t="shared" si="158"/>
        <v>0</v>
      </c>
      <c r="EW27" s="435">
        <f t="shared" si="159"/>
        <v>0</v>
      </c>
      <c r="EX27" s="434">
        <f t="shared" si="160"/>
        <v>2.9166666666666639</v>
      </c>
      <c r="EY27" s="435">
        <f t="shared" si="161"/>
        <v>2.2305502846299823</v>
      </c>
      <c r="EZ27" s="434">
        <f t="shared" si="162"/>
        <v>96.249999999999901</v>
      </c>
      <c r="FA27" s="435">
        <f t="shared" si="163"/>
        <v>69.147058823529449</v>
      </c>
      <c r="FB27" s="584">
        <v>78.266666666666694</v>
      </c>
      <c r="FC27" s="585">
        <v>72.3333333333333</v>
      </c>
      <c r="FD27" s="434">
        <f t="shared" si="164"/>
        <v>1174.0000000000005</v>
      </c>
      <c r="FE27" s="435">
        <f t="shared" si="165"/>
        <v>1084.9999999999995</v>
      </c>
      <c r="FF27" s="584">
        <v>72.1111111111111</v>
      </c>
      <c r="FG27" s="585">
        <v>50.375</v>
      </c>
      <c r="FH27" s="434">
        <f t="shared" si="166"/>
        <v>1297.9999999999998</v>
      </c>
      <c r="FI27" s="435">
        <f t="shared" si="167"/>
        <v>806</v>
      </c>
      <c r="FJ27" s="584"/>
      <c r="FK27" s="585"/>
      <c r="FL27" s="434">
        <f t="shared" si="168"/>
        <v>0</v>
      </c>
      <c r="FM27" s="435">
        <f t="shared" si="169"/>
        <v>0</v>
      </c>
      <c r="FN27" s="434">
        <f t="shared" si="170"/>
        <v>74.909090909090907</v>
      </c>
      <c r="FO27" s="435">
        <f t="shared" si="171"/>
        <v>60.999999999999986</v>
      </c>
      <c r="FP27" s="434">
        <f t="shared" si="172"/>
        <v>2472</v>
      </c>
      <c r="FQ27" s="435">
        <f t="shared" si="173"/>
        <v>1890.9999999999995</v>
      </c>
      <c r="FR27" s="584">
        <v>0</v>
      </c>
      <c r="FS27" s="585">
        <v>2</v>
      </c>
      <c r="FT27" s="434">
        <f t="shared" si="174"/>
        <v>0</v>
      </c>
      <c r="FU27" s="435">
        <f t="shared" si="175"/>
        <v>2</v>
      </c>
      <c r="FV27" s="584"/>
      <c r="FW27" s="585">
        <v>2.8333333333333299</v>
      </c>
      <c r="FX27" s="434">
        <f t="shared" si="176"/>
        <v>0</v>
      </c>
      <c r="FY27" s="435">
        <f t="shared" si="177"/>
        <v>5.6666666666666599</v>
      </c>
      <c r="FZ27" s="584"/>
      <c r="GA27" s="585">
        <v>62</v>
      </c>
      <c r="GB27" s="434">
        <f t="shared" si="178"/>
        <v>0</v>
      </c>
      <c r="GC27" s="435">
        <f t="shared" si="179"/>
        <v>124</v>
      </c>
      <c r="GD27" s="434">
        <f t="shared" si="180"/>
        <v>94</v>
      </c>
      <c r="GE27" s="435">
        <f t="shared" si="181"/>
        <v>86</v>
      </c>
      <c r="GF27" s="434">
        <f t="shared" si="182"/>
        <v>94</v>
      </c>
      <c r="GG27" s="435">
        <f t="shared" si="183"/>
        <v>86</v>
      </c>
      <c r="GH27" s="434">
        <f t="shared" si="184"/>
        <v>519.39080459770139</v>
      </c>
      <c r="GI27" s="435">
        <f t="shared" si="185"/>
        <v>377.75</v>
      </c>
      <c r="GJ27" s="434">
        <f t="shared" si="186"/>
        <v>8543.9999999999982</v>
      </c>
      <c r="GK27" s="435">
        <f t="shared" si="187"/>
        <v>7643.9999999999982</v>
      </c>
      <c r="GL27" s="434">
        <f t="shared" si="188"/>
        <v>42</v>
      </c>
      <c r="GM27" s="435">
        <f t="shared" si="189"/>
        <v>39</v>
      </c>
      <c r="GN27" s="434">
        <f t="shared" si="190"/>
        <v>42</v>
      </c>
      <c r="GO27" s="435">
        <f t="shared" si="191"/>
        <v>39</v>
      </c>
      <c r="GP27" s="434">
        <f t="shared" si="192"/>
        <v>161.91666666666663</v>
      </c>
      <c r="GQ27" s="435">
        <f t="shared" si="193"/>
        <v>105.68277310924367</v>
      </c>
      <c r="GR27" s="434">
        <f t="shared" si="194"/>
        <v>3537.9999999999991</v>
      </c>
      <c r="GS27" s="435">
        <f t="shared" si="195"/>
        <v>3208.0000000000018</v>
      </c>
      <c r="GT27" s="434">
        <f t="shared" si="196"/>
        <v>136</v>
      </c>
      <c r="GU27" s="435">
        <f t="shared" si="197"/>
        <v>125</v>
      </c>
      <c r="GV27" s="434">
        <f t="shared" si="198"/>
        <v>136</v>
      </c>
      <c r="GW27" s="435">
        <f t="shared" si="199"/>
        <v>125</v>
      </c>
      <c r="GX27" s="434">
        <f t="shared" si="200"/>
        <v>681.30747126436802</v>
      </c>
      <c r="GY27" s="435">
        <f t="shared" si="201"/>
        <v>483.43277310924367</v>
      </c>
      <c r="GZ27" s="434">
        <f t="shared" si="202"/>
        <v>12081.999999999996</v>
      </c>
      <c r="HA27" s="435">
        <f t="shared" si="203"/>
        <v>10852</v>
      </c>
      <c r="HB27" s="434">
        <f t="shared" si="204"/>
        <v>0</v>
      </c>
      <c r="HC27" s="435">
        <f t="shared" si="205"/>
        <v>0</v>
      </c>
      <c r="HD27" s="434">
        <f t="shared" si="206"/>
        <v>0</v>
      </c>
      <c r="HE27" s="435">
        <f t="shared" si="207"/>
        <v>0</v>
      </c>
      <c r="HF27" s="434">
        <f t="shared" si="208"/>
        <v>0</v>
      </c>
      <c r="HG27" s="435">
        <f t="shared" si="209"/>
        <v>0</v>
      </c>
      <c r="HH27" s="434">
        <f t="shared" si="210"/>
        <v>0</v>
      </c>
      <c r="HI27" s="435">
        <f t="shared" si="211"/>
        <v>0</v>
      </c>
      <c r="HJ27" s="434">
        <f t="shared" si="212"/>
        <v>681.30747126436802</v>
      </c>
      <c r="HK27" s="435">
        <f t="shared" si="213"/>
        <v>489.09943977591041</v>
      </c>
      <c r="HL27" s="434">
        <f t="shared" si="214"/>
        <v>12081.999999999996</v>
      </c>
      <c r="HM27" s="435">
        <f t="shared" si="215"/>
        <v>10976</v>
      </c>
    </row>
    <row r="28" spans="1:221" s="18" customFormat="1" ht="12.95" customHeight="1">
      <c r="A28" s="499" t="s">
        <v>351</v>
      </c>
      <c r="B28" s="498" t="s">
        <v>372</v>
      </c>
      <c r="C28" s="497"/>
      <c r="D28" s="496">
        <v>107460</v>
      </c>
      <c r="E28" s="505">
        <v>10</v>
      </c>
      <c r="F28" s="584">
        <v>269</v>
      </c>
      <c r="G28" s="585">
        <v>277</v>
      </c>
      <c r="H28" s="584">
        <v>33</v>
      </c>
      <c r="I28" s="585">
        <v>30</v>
      </c>
      <c r="J28" s="434">
        <f t="shared" si="68"/>
        <v>236</v>
      </c>
      <c r="K28" s="435">
        <f t="shared" si="69"/>
        <v>247</v>
      </c>
      <c r="L28" s="584">
        <v>60</v>
      </c>
      <c r="M28" s="585">
        <v>60</v>
      </c>
      <c r="N28" s="434">
        <f t="shared" si="70"/>
        <v>236</v>
      </c>
      <c r="O28" s="435">
        <f t="shared" si="71"/>
        <v>247</v>
      </c>
      <c r="P28" s="434">
        <f t="shared" si="72"/>
        <v>236</v>
      </c>
      <c r="Q28" s="435">
        <f t="shared" si="73"/>
        <v>247</v>
      </c>
      <c r="R28" s="584">
        <v>22</v>
      </c>
      <c r="S28" s="585">
        <v>47</v>
      </c>
      <c r="T28" s="434">
        <f t="shared" si="2"/>
        <v>22</v>
      </c>
      <c r="U28" s="435">
        <f t="shared" si="2"/>
        <v>47</v>
      </c>
      <c r="V28" s="584">
        <v>4</v>
      </c>
      <c r="W28" s="585">
        <v>1</v>
      </c>
      <c r="X28" s="434">
        <f t="shared" si="74"/>
        <v>4</v>
      </c>
      <c r="Y28" s="435">
        <f t="shared" si="75"/>
        <v>1</v>
      </c>
      <c r="Z28" s="584"/>
      <c r="AA28" s="585"/>
      <c r="AB28" s="434">
        <f t="shared" si="76"/>
        <v>0</v>
      </c>
      <c r="AC28" s="435">
        <f t="shared" si="77"/>
        <v>0</v>
      </c>
      <c r="AD28" s="434">
        <f t="shared" si="78"/>
        <v>26</v>
      </c>
      <c r="AE28" s="435">
        <f t="shared" si="79"/>
        <v>48</v>
      </c>
      <c r="AF28" s="434">
        <f t="shared" si="80"/>
        <v>26</v>
      </c>
      <c r="AG28" s="435">
        <f t="shared" si="81"/>
        <v>48</v>
      </c>
      <c r="AH28" s="584">
        <v>2.76515151515152</v>
      </c>
      <c r="AI28" s="585">
        <v>2.9791666666666701</v>
      </c>
      <c r="AJ28" s="434">
        <f t="shared" si="82"/>
        <v>60.833333333333442</v>
      </c>
      <c r="AK28" s="435">
        <f t="shared" si="83"/>
        <v>140.02083333333348</v>
      </c>
      <c r="AL28" s="584">
        <v>4</v>
      </c>
      <c r="AM28" s="585">
        <v>3.5833333333333299</v>
      </c>
      <c r="AN28" s="434">
        <f t="shared" si="84"/>
        <v>16</v>
      </c>
      <c r="AO28" s="435">
        <f t="shared" si="85"/>
        <v>3.5833333333333299</v>
      </c>
      <c r="AP28" s="584"/>
      <c r="AQ28" s="585"/>
      <c r="AR28" s="434">
        <f t="shared" si="86"/>
        <v>0</v>
      </c>
      <c r="AS28" s="435">
        <f t="shared" si="87"/>
        <v>0</v>
      </c>
      <c r="AT28" s="434">
        <f t="shared" si="88"/>
        <v>2.9551282051282093</v>
      </c>
      <c r="AU28" s="435">
        <f t="shared" si="89"/>
        <v>2.9917534722222254</v>
      </c>
      <c r="AV28" s="434">
        <f t="shared" si="90"/>
        <v>76.833333333333442</v>
      </c>
      <c r="AW28" s="435">
        <f t="shared" si="91"/>
        <v>143.60416666666683</v>
      </c>
      <c r="AX28" s="584">
        <v>79.5</v>
      </c>
      <c r="AY28" s="585">
        <v>82.595744680851098</v>
      </c>
      <c r="AZ28" s="434">
        <f t="shared" si="92"/>
        <v>1749</v>
      </c>
      <c r="BA28" s="435">
        <f t="shared" si="93"/>
        <v>3882.0000000000018</v>
      </c>
      <c r="BB28" s="584">
        <v>109.75</v>
      </c>
      <c r="BC28" s="585">
        <v>110</v>
      </c>
      <c r="BD28" s="434">
        <f t="shared" si="94"/>
        <v>439</v>
      </c>
      <c r="BE28" s="435">
        <f t="shared" si="95"/>
        <v>110</v>
      </c>
      <c r="BF28" s="584"/>
      <c r="BG28" s="585"/>
      <c r="BH28" s="434">
        <f t="shared" si="96"/>
        <v>0</v>
      </c>
      <c r="BI28" s="435">
        <f t="shared" si="97"/>
        <v>0</v>
      </c>
      <c r="BJ28" s="434">
        <f t="shared" si="98"/>
        <v>84.15384615384616</v>
      </c>
      <c r="BK28" s="435">
        <f t="shared" si="99"/>
        <v>83.1666666666667</v>
      </c>
      <c r="BL28" s="434">
        <f t="shared" si="100"/>
        <v>2188</v>
      </c>
      <c r="BM28" s="435">
        <f t="shared" si="101"/>
        <v>3992.0000000000018</v>
      </c>
      <c r="BN28" s="584">
        <v>78</v>
      </c>
      <c r="BO28" s="585">
        <v>87</v>
      </c>
      <c r="BP28" s="434">
        <f t="shared" si="102"/>
        <v>78</v>
      </c>
      <c r="BQ28" s="435">
        <f t="shared" si="103"/>
        <v>87</v>
      </c>
      <c r="BR28" s="584">
        <v>18</v>
      </c>
      <c r="BS28" s="585">
        <v>13</v>
      </c>
      <c r="BT28" s="434">
        <f t="shared" si="104"/>
        <v>18</v>
      </c>
      <c r="BU28" s="435">
        <f t="shared" si="105"/>
        <v>13</v>
      </c>
      <c r="BV28" s="584"/>
      <c r="BW28" s="585"/>
      <c r="BX28" s="434">
        <f t="shared" si="106"/>
        <v>0</v>
      </c>
      <c r="BY28" s="435">
        <f t="shared" si="107"/>
        <v>0</v>
      </c>
      <c r="BZ28" s="434">
        <f t="shared" si="108"/>
        <v>96</v>
      </c>
      <c r="CA28" s="435">
        <f t="shared" si="109"/>
        <v>100</v>
      </c>
      <c r="CB28" s="434">
        <f t="shared" si="110"/>
        <v>96</v>
      </c>
      <c r="CC28" s="435">
        <f t="shared" si="111"/>
        <v>100</v>
      </c>
      <c r="CD28" s="584">
        <v>4.9916666666666698</v>
      </c>
      <c r="CE28" s="585">
        <v>4.9473180076628402</v>
      </c>
      <c r="CF28" s="434">
        <f t="shared" si="112"/>
        <v>389.35000000000025</v>
      </c>
      <c r="CG28" s="435">
        <f t="shared" si="113"/>
        <v>430.41666666666708</v>
      </c>
      <c r="CH28" s="584">
        <v>9.7083333333333304</v>
      </c>
      <c r="CI28" s="585">
        <v>5.8974358974358996</v>
      </c>
      <c r="CJ28" s="434">
        <f t="shared" si="114"/>
        <v>174.74999999999994</v>
      </c>
      <c r="CK28" s="435">
        <f t="shared" si="115"/>
        <v>76.6666666666667</v>
      </c>
      <c r="CL28" s="584"/>
      <c r="CM28" s="585"/>
      <c r="CN28" s="434">
        <f t="shared" si="116"/>
        <v>0</v>
      </c>
      <c r="CO28" s="435">
        <f t="shared" si="117"/>
        <v>0</v>
      </c>
      <c r="CP28" s="434">
        <f t="shared" si="118"/>
        <v>5.8760416666666684</v>
      </c>
      <c r="CQ28" s="435">
        <f t="shared" si="119"/>
        <v>5.0708333333333373</v>
      </c>
      <c r="CR28" s="434">
        <f t="shared" si="120"/>
        <v>564.10000000000014</v>
      </c>
      <c r="CS28" s="435">
        <f t="shared" si="121"/>
        <v>507.08333333333371</v>
      </c>
      <c r="CT28" s="584">
        <v>87.294871794871796</v>
      </c>
      <c r="CU28" s="585">
        <v>84.816091954022994</v>
      </c>
      <c r="CV28" s="434">
        <f t="shared" si="122"/>
        <v>6809</v>
      </c>
      <c r="CW28" s="435">
        <f t="shared" si="123"/>
        <v>7379.0000000000009</v>
      </c>
      <c r="CX28" s="584">
        <v>78.3333333333333</v>
      </c>
      <c r="CY28" s="585">
        <v>87.692307692307693</v>
      </c>
      <c r="CZ28" s="434">
        <f t="shared" si="124"/>
        <v>1409.9999999999993</v>
      </c>
      <c r="DA28" s="435">
        <f t="shared" si="125"/>
        <v>1140</v>
      </c>
      <c r="DB28" s="432"/>
      <c r="DC28" s="433"/>
      <c r="DD28" s="434">
        <f t="shared" si="126"/>
        <v>0</v>
      </c>
      <c r="DE28" s="435">
        <f t="shared" si="127"/>
        <v>0</v>
      </c>
      <c r="DF28" s="434">
        <f t="shared" si="128"/>
        <v>85.614583333333329</v>
      </c>
      <c r="DG28" s="435">
        <f t="shared" si="129"/>
        <v>85.19</v>
      </c>
      <c r="DH28" s="434">
        <f t="shared" si="130"/>
        <v>8219</v>
      </c>
      <c r="DI28" s="435">
        <f t="shared" si="131"/>
        <v>8519</v>
      </c>
      <c r="DJ28" s="434">
        <f t="shared" si="132"/>
        <v>122</v>
      </c>
      <c r="DK28" s="435">
        <f t="shared" si="133"/>
        <v>148</v>
      </c>
      <c r="DL28" s="434">
        <f t="shared" si="134"/>
        <v>122</v>
      </c>
      <c r="DM28" s="435">
        <f t="shared" si="135"/>
        <v>148</v>
      </c>
      <c r="DN28" s="434">
        <f t="shared" si="136"/>
        <v>5.2535519125683088</v>
      </c>
      <c r="DO28" s="435">
        <f t="shared" si="137"/>
        <v>4.3965371621621658</v>
      </c>
      <c r="DP28" s="434">
        <f t="shared" si="138"/>
        <v>640.93333333333362</v>
      </c>
      <c r="DQ28" s="435">
        <f t="shared" si="139"/>
        <v>650.68750000000057</v>
      </c>
      <c r="DR28" s="434">
        <f t="shared" si="140"/>
        <v>85.303278688524586</v>
      </c>
      <c r="DS28" s="435">
        <f t="shared" si="141"/>
        <v>84.53378378378379</v>
      </c>
      <c r="DT28" s="434">
        <f t="shared" si="142"/>
        <v>10407</v>
      </c>
      <c r="DU28" s="435">
        <f t="shared" si="143"/>
        <v>12511</v>
      </c>
      <c r="DV28" s="584">
        <v>35</v>
      </c>
      <c r="DW28" s="585">
        <v>37</v>
      </c>
      <c r="DX28" s="434">
        <f t="shared" si="144"/>
        <v>35</v>
      </c>
      <c r="DY28" s="435">
        <f t="shared" si="145"/>
        <v>37</v>
      </c>
      <c r="DZ28" s="584">
        <v>32</v>
      </c>
      <c r="EA28" s="585">
        <v>37</v>
      </c>
      <c r="EB28" s="434">
        <f t="shared" si="146"/>
        <v>32</v>
      </c>
      <c r="EC28" s="435">
        <f t="shared" si="147"/>
        <v>37</v>
      </c>
      <c r="ED28" s="584"/>
      <c r="EE28" s="585"/>
      <c r="EF28" s="434">
        <f t="shared" si="148"/>
        <v>0</v>
      </c>
      <c r="EG28" s="435">
        <f t="shared" si="149"/>
        <v>0</v>
      </c>
      <c r="EH28" s="434">
        <f t="shared" si="150"/>
        <v>67</v>
      </c>
      <c r="EI28" s="435">
        <f t="shared" si="151"/>
        <v>74</v>
      </c>
      <c r="EJ28" s="434">
        <f t="shared" si="152"/>
        <v>67</v>
      </c>
      <c r="EK28" s="435">
        <f t="shared" si="153"/>
        <v>74</v>
      </c>
      <c r="EL28" s="584">
        <v>2.3468468468468502</v>
      </c>
      <c r="EM28" s="585">
        <v>2.67342342342342</v>
      </c>
      <c r="EN28" s="434">
        <f t="shared" si="154"/>
        <v>82.139639639639753</v>
      </c>
      <c r="EO28" s="435">
        <f t="shared" si="155"/>
        <v>98.916666666666544</v>
      </c>
      <c r="EP28" s="584">
        <v>3.41919191919192</v>
      </c>
      <c r="EQ28" s="585">
        <v>2.2171052631578898</v>
      </c>
      <c r="ER28" s="434">
        <f t="shared" si="156"/>
        <v>109.41414141414144</v>
      </c>
      <c r="ES28" s="435">
        <f t="shared" si="157"/>
        <v>82.032894736841925</v>
      </c>
      <c r="ET28" s="584"/>
      <c r="EU28" s="585"/>
      <c r="EV28" s="434">
        <f t="shared" si="158"/>
        <v>0</v>
      </c>
      <c r="EW28" s="435">
        <f t="shared" si="159"/>
        <v>0</v>
      </c>
      <c r="EX28" s="434">
        <f t="shared" si="160"/>
        <v>2.8590116575191225</v>
      </c>
      <c r="EY28" s="435">
        <f t="shared" si="161"/>
        <v>2.4452643432906553</v>
      </c>
      <c r="EZ28" s="434">
        <f t="shared" si="162"/>
        <v>191.55378105378119</v>
      </c>
      <c r="FA28" s="435">
        <f t="shared" si="163"/>
        <v>180.94956140350848</v>
      </c>
      <c r="FB28" s="584">
        <v>61.571428571428598</v>
      </c>
      <c r="FC28" s="585">
        <v>55.864864864864899</v>
      </c>
      <c r="FD28" s="434">
        <f t="shared" si="164"/>
        <v>2155.0000000000009</v>
      </c>
      <c r="FE28" s="435">
        <f t="shared" si="165"/>
        <v>2067.0000000000014</v>
      </c>
      <c r="FF28" s="584">
        <v>52.6875</v>
      </c>
      <c r="FG28" s="585">
        <v>49.351351351351397</v>
      </c>
      <c r="FH28" s="434">
        <f t="shared" si="166"/>
        <v>1686</v>
      </c>
      <c r="FI28" s="435">
        <f t="shared" si="167"/>
        <v>1826.0000000000016</v>
      </c>
      <c r="FJ28" s="584"/>
      <c r="FK28" s="585"/>
      <c r="FL28" s="434">
        <f t="shared" si="168"/>
        <v>0</v>
      </c>
      <c r="FM28" s="435">
        <f t="shared" si="169"/>
        <v>0</v>
      </c>
      <c r="FN28" s="434">
        <f t="shared" si="170"/>
        <v>57.328358208955237</v>
      </c>
      <c r="FO28" s="435">
        <f t="shared" si="171"/>
        <v>52.608108108108148</v>
      </c>
      <c r="FP28" s="434">
        <f t="shared" si="172"/>
        <v>3841.0000000000009</v>
      </c>
      <c r="FQ28" s="435">
        <f t="shared" si="173"/>
        <v>3893.0000000000027</v>
      </c>
      <c r="FR28" s="584">
        <v>47</v>
      </c>
      <c r="FS28" s="585">
        <v>25</v>
      </c>
      <c r="FT28" s="434">
        <f t="shared" si="174"/>
        <v>47</v>
      </c>
      <c r="FU28" s="435">
        <f t="shared" si="175"/>
        <v>25</v>
      </c>
      <c r="FV28" s="584">
        <v>3.3475177304964499</v>
      </c>
      <c r="FW28" s="585">
        <v>7.8333333333333304</v>
      </c>
      <c r="FX28" s="434">
        <f t="shared" si="176"/>
        <v>157.33333333333314</v>
      </c>
      <c r="FY28" s="435">
        <f t="shared" si="177"/>
        <v>195.83333333333326</v>
      </c>
      <c r="FZ28" s="584">
        <v>84.531914893617</v>
      </c>
      <c r="GA28" s="585">
        <v>84.48</v>
      </c>
      <c r="GB28" s="434">
        <f t="shared" si="178"/>
        <v>3972.9999999999991</v>
      </c>
      <c r="GC28" s="435">
        <f t="shared" si="179"/>
        <v>2112</v>
      </c>
      <c r="GD28" s="434">
        <f t="shared" si="180"/>
        <v>135</v>
      </c>
      <c r="GE28" s="435">
        <f t="shared" si="181"/>
        <v>171</v>
      </c>
      <c r="GF28" s="434">
        <f t="shared" si="182"/>
        <v>135</v>
      </c>
      <c r="GG28" s="435">
        <f t="shared" si="183"/>
        <v>171</v>
      </c>
      <c r="GH28" s="434">
        <f t="shared" si="184"/>
        <v>532.32297297297339</v>
      </c>
      <c r="GI28" s="435">
        <f t="shared" si="185"/>
        <v>669.35416666666708</v>
      </c>
      <c r="GJ28" s="434">
        <f t="shared" si="186"/>
        <v>10713</v>
      </c>
      <c r="GK28" s="435">
        <f t="shared" si="187"/>
        <v>13328.000000000005</v>
      </c>
      <c r="GL28" s="434">
        <f t="shared" si="188"/>
        <v>54</v>
      </c>
      <c r="GM28" s="435">
        <f t="shared" si="189"/>
        <v>51</v>
      </c>
      <c r="GN28" s="434">
        <f t="shared" si="190"/>
        <v>54</v>
      </c>
      <c r="GO28" s="435">
        <f t="shared" si="191"/>
        <v>51</v>
      </c>
      <c r="GP28" s="434">
        <f t="shared" si="192"/>
        <v>300.1641414141414</v>
      </c>
      <c r="GQ28" s="435">
        <f t="shared" si="193"/>
        <v>162.28289473684197</v>
      </c>
      <c r="GR28" s="434">
        <f t="shared" si="194"/>
        <v>3534.9999999999991</v>
      </c>
      <c r="GS28" s="435">
        <f t="shared" si="195"/>
        <v>3076.0000000000018</v>
      </c>
      <c r="GT28" s="434">
        <f t="shared" si="196"/>
        <v>189</v>
      </c>
      <c r="GU28" s="435">
        <f t="shared" si="197"/>
        <v>222</v>
      </c>
      <c r="GV28" s="434">
        <f t="shared" si="198"/>
        <v>189</v>
      </c>
      <c r="GW28" s="435">
        <f t="shared" si="199"/>
        <v>222</v>
      </c>
      <c r="GX28" s="434">
        <f t="shared" si="200"/>
        <v>832.48711438711484</v>
      </c>
      <c r="GY28" s="435">
        <f t="shared" si="201"/>
        <v>831.63706140350905</v>
      </c>
      <c r="GZ28" s="434">
        <f t="shared" si="202"/>
        <v>14248</v>
      </c>
      <c r="HA28" s="435">
        <f t="shared" si="203"/>
        <v>16404.000000000007</v>
      </c>
      <c r="HB28" s="434">
        <f t="shared" si="204"/>
        <v>0</v>
      </c>
      <c r="HC28" s="435">
        <f t="shared" si="205"/>
        <v>0</v>
      </c>
      <c r="HD28" s="434">
        <f t="shared" si="206"/>
        <v>0</v>
      </c>
      <c r="HE28" s="435">
        <f t="shared" si="207"/>
        <v>0</v>
      </c>
      <c r="HF28" s="434">
        <f t="shared" si="208"/>
        <v>0</v>
      </c>
      <c r="HG28" s="435">
        <f t="shared" si="209"/>
        <v>0</v>
      </c>
      <c r="HH28" s="434">
        <f t="shared" si="210"/>
        <v>0</v>
      </c>
      <c r="HI28" s="435">
        <f t="shared" si="211"/>
        <v>0</v>
      </c>
      <c r="HJ28" s="434">
        <f t="shared" si="212"/>
        <v>989.82044772044799</v>
      </c>
      <c r="HK28" s="435">
        <f t="shared" si="213"/>
        <v>1027.4703947368423</v>
      </c>
      <c r="HL28" s="434">
        <f t="shared" si="214"/>
        <v>18221</v>
      </c>
      <c r="HM28" s="435">
        <f t="shared" si="215"/>
        <v>18516.000000000004</v>
      </c>
    </row>
    <row r="29" spans="1:221" s="18" customFormat="1" ht="12.95" customHeight="1">
      <c r="A29" s="507" t="s">
        <v>351</v>
      </c>
      <c r="B29" s="508" t="s">
        <v>364</v>
      </c>
      <c r="C29" s="509"/>
      <c r="D29" s="496">
        <v>106980</v>
      </c>
      <c r="E29" s="505">
        <v>10</v>
      </c>
      <c r="F29" s="584">
        <v>290</v>
      </c>
      <c r="G29" s="585">
        <v>267</v>
      </c>
      <c r="H29" s="584">
        <v>6</v>
      </c>
      <c r="I29" s="585">
        <v>8</v>
      </c>
      <c r="J29" s="434">
        <f t="shared" si="68"/>
        <v>284</v>
      </c>
      <c r="K29" s="435">
        <f t="shared" si="69"/>
        <v>259</v>
      </c>
      <c r="L29" s="584">
        <v>60</v>
      </c>
      <c r="M29" s="585">
        <v>60</v>
      </c>
      <c r="N29" s="434">
        <f t="shared" si="70"/>
        <v>284</v>
      </c>
      <c r="O29" s="435">
        <f t="shared" si="71"/>
        <v>259</v>
      </c>
      <c r="P29" s="434">
        <f t="shared" si="72"/>
        <v>284</v>
      </c>
      <c r="Q29" s="435">
        <f t="shared" si="73"/>
        <v>259</v>
      </c>
      <c r="R29" s="584">
        <v>41</v>
      </c>
      <c r="S29" s="585">
        <v>49</v>
      </c>
      <c r="T29" s="434">
        <f t="shared" si="2"/>
        <v>41</v>
      </c>
      <c r="U29" s="435">
        <f t="shared" si="2"/>
        <v>49</v>
      </c>
      <c r="V29" s="584">
        <v>8</v>
      </c>
      <c r="W29" s="585">
        <v>2</v>
      </c>
      <c r="X29" s="434">
        <f t="shared" si="74"/>
        <v>8</v>
      </c>
      <c r="Y29" s="435">
        <f t="shared" si="75"/>
        <v>2</v>
      </c>
      <c r="Z29" s="584"/>
      <c r="AA29" s="585"/>
      <c r="AB29" s="434">
        <f t="shared" si="76"/>
        <v>0</v>
      </c>
      <c r="AC29" s="435">
        <f t="shared" si="77"/>
        <v>0</v>
      </c>
      <c r="AD29" s="434">
        <f t="shared" si="78"/>
        <v>49</v>
      </c>
      <c r="AE29" s="435">
        <f t="shared" si="79"/>
        <v>51</v>
      </c>
      <c r="AF29" s="434">
        <f t="shared" si="80"/>
        <v>49</v>
      </c>
      <c r="AG29" s="435">
        <f t="shared" si="81"/>
        <v>51</v>
      </c>
      <c r="AH29" s="584">
        <v>3.3882113821138198</v>
      </c>
      <c r="AI29" s="585">
        <v>3.65986394557823</v>
      </c>
      <c r="AJ29" s="434">
        <f t="shared" si="82"/>
        <v>138.9166666666666</v>
      </c>
      <c r="AK29" s="435">
        <f t="shared" si="83"/>
        <v>179.33333333333326</v>
      </c>
      <c r="AL29" s="584">
        <v>5.84375</v>
      </c>
      <c r="AM29" s="585">
        <v>2.75</v>
      </c>
      <c r="AN29" s="434">
        <f t="shared" si="84"/>
        <v>46.75</v>
      </c>
      <c r="AO29" s="435">
        <f t="shared" si="85"/>
        <v>5.5</v>
      </c>
      <c r="AP29" s="584"/>
      <c r="AQ29" s="585"/>
      <c r="AR29" s="434">
        <f t="shared" si="86"/>
        <v>0</v>
      </c>
      <c r="AS29" s="435">
        <f t="shared" si="87"/>
        <v>0</v>
      </c>
      <c r="AT29" s="434">
        <f t="shared" si="88"/>
        <v>3.7891156462585021</v>
      </c>
      <c r="AU29" s="435">
        <f t="shared" si="89"/>
        <v>3.6241830065359464</v>
      </c>
      <c r="AV29" s="434">
        <f t="shared" si="90"/>
        <v>185.6666666666666</v>
      </c>
      <c r="AW29" s="435">
        <f t="shared" si="91"/>
        <v>184.83333333333326</v>
      </c>
      <c r="AX29" s="584">
        <v>84.536585365853696</v>
      </c>
      <c r="AY29" s="585">
        <v>92.081632653061206</v>
      </c>
      <c r="AZ29" s="434">
        <f t="shared" si="92"/>
        <v>3466.0000000000014</v>
      </c>
      <c r="BA29" s="435">
        <f t="shared" si="93"/>
        <v>4511.9999999999991</v>
      </c>
      <c r="BB29" s="584">
        <v>90.875</v>
      </c>
      <c r="BC29" s="585">
        <v>63.5</v>
      </c>
      <c r="BD29" s="434">
        <f t="shared" si="94"/>
        <v>727</v>
      </c>
      <c r="BE29" s="435">
        <f t="shared" si="95"/>
        <v>127</v>
      </c>
      <c r="BF29" s="584"/>
      <c r="BG29" s="585"/>
      <c r="BH29" s="434">
        <f t="shared" si="96"/>
        <v>0</v>
      </c>
      <c r="BI29" s="435">
        <f t="shared" si="97"/>
        <v>0</v>
      </c>
      <c r="BJ29" s="434">
        <f t="shared" si="98"/>
        <v>85.571428571428612</v>
      </c>
      <c r="BK29" s="435">
        <f t="shared" si="99"/>
        <v>90.960784313725469</v>
      </c>
      <c r="BL29" s="434">
        <f t="shared" si="100"/>
        <v>4193.0000000000018</v>
      </c>
      <c r="BM29" s="435">
        <f t="shared" si="101"/>
        <v>4638.9999999999991</v>
      </c>
      <c r="BN29" s="584">
        <v>54</v>
      </c>
      <c r="BO29" s="585">
        <v>81</v>
      </c>
      <c r="BP29" s="434">
        <f t="shared" si="102"/>
        <v>54</v>
      </c>
      <c r="BQ29" s="435">
        <f t="shared" si="103"/>
        <v>81</v>
      </c>
      <c r="BR29" s="584">
        <v>39</v>
      </c>
      <c r="BS29" s="585">
        <v>0</v>
      </c>
      <c r="BT29" s="434">
        <f t="shared" si="104"/>
        <v>39</v>
      </c>
      <c r="BU29" s="435">
        <f t="shared" si="105"/>
        <v>0</v>
      </c>
      <c r="BV29" s="584"/>
      <c r="BW29" s="585"/>
      <c r="BX29" s="434">
        <f t="shared" si="106"/>
        <v>0</v>
      </c>
      <c r="BY29" s="435">
        <f t="shared" si="107"/>
        <v>0</v>
      </c>
      <c r="BZ29" s="434">
        <f t="shared" si="108"/>
        <v>93</v>
      </c>
      <c r="CA29" s="435">
        <f t="shared" si="109"/>
        <v>81</v>
      </c>
      <c r="CB29" s="434">
        <f t="shared" si="110"/>
        <v>93</v>
      </c>
      <c r="CC29" s="435">
        <f t="shared" si="111"/>
        <v>81</v>
      </c>
      <c r="CD29" s="584">
        <v>7.0909090909090899</v>
      </c>
      <c r="CE29" s="585">
        <v>7.3654618473895601</v>
      </c>
      <c r="CF29" s="434">
        <f t="shared" si="112"/>
        <v>382.90909090909088</v>
      </c>
      <c r="CG29" s="435">
        <f t="shared" si="113"/>
        <v>596.60240963855438</v>
      </c>
      <c r="CH29" s="584">
        <v>7.5747863247863201</v>
      </c>
      <c r="CI29" s="585">
        <v>0</v>
      </c>
      <c r="CJ29" s="434">
        <f t="shared" si="114"/>
        <v>295.41666666666646</v>
      </c>
      <c r="CK29" s="435">
        <f t="shared" si="115"/>
        <v>0</v>
      </c>
      <c r="CL29" s="584"/>
      <c r="CM29" s="585"/>
      <c r="CN29" s="434">
        <f t="shared" si="116"/>
        <v>0</v>
      </c>
      <c r="CO29" s="435">
        <f t="shared" si="117"/>
        <v>0</v>
      </c>
      <c r="CP29" s="434">
        <f t="shared" si="118"/>
        <v>7.2938253502769603</v>
      </c>
      <c r="CQ29" s="435">
        <f t="shared" si="119"/>
        <v>7.3654618473895601</v>
      </c>
      <c r="CR29" s="434">
        <f t="shared" si="120"/>
        <v>678.32575757575728</v>
      </c>
      <c r="CS29" s="435">
        <f t="shared" si="121"/>
        <v>596.60240963855438</v>
      </c>
      <c r="CT29" s="584">
        <v>102.962962962963</v>
      </c>
      <c r="CU29" s="585">
        <v>100.38271604938301</v>
      </c>
      <c r="CV29" s="434">
        <f t="shared" si="122"/>
        <v>5560.0000000000018</v>
      </c>
      <c r="CW29" s="435">
        <f t="shared" si="123"/>
        <v>8131.0000000000236</v>
      </c>
      <c r="CX29" s="584">
        <v>97.897435897435898</v>
      </c>
      <c r="CY29" s="585">
        <v>0</v>
      </c>
      <c r="CZ29" s="434">
        <f t="shared" si="124"/>
        <v>3818</v>
      </c>
      <c r="DA29" s="435">
        <f t="shared" si="125"/>
        <v>0</v>
      </c>
      <c r="DB29" s="432"/>
      <c r="DC29" s="433"/>
      <c r="DD29" s="434">
        <f t="shared" si="126"/>
        <v>0</v>
      </c>
      <c r="DE29" s="435">
        <f t="shared" si="127"/>
        <v>0</v>
      </c>
      <c r="DF29" s="434">
        <f t="shared" si="128"/>
        <v>100.83870967741937</v>
      </c>
      <c r="DG29" s="435">
        <f t="shared" si="129"/>
        <v>100.38271604938301</v>
      </c>
      <c r="DH29" s="434">
        <f t="shared" si="130"/>
        <v>9378.0000000000018</v>
      </c>
      <c r="DI29" s="435">
        <f t="shared" si="131"/>
        <v>8131.0000000000236</v>
      </c>
      <c r="DJ29" s="434">
        <f t="shared" si="132"/>
        <v>142</v>
      </c>
      <c r="DK29" s="435">
        <f t="shared" si="133"/>
        <v>132</v>
      </c>
      <c r="DL29" s="434">
        <f t="shared" si="134"/>
        <v>142</v>
      </c>
      <c r="DM29" s="435">
        <f t="shared" si="135"/>
        <v>132</v>
      </c>
      <c r="DN29" s="434">
        <f t="shared" si="136"/>
        <v>6.0844536918480561</v>
      </c>
      <c r="DO29" s="435">
        <f t="shared" si="137"/>
        <v>5.9199677497870278</v>
      </c>
      <c r="DP29" s="434">
        <f t="shared" si="138"/>
        <v>863.99242424242391</v>
      </c>
      <c r="DQ29" s="435">
        <f t="shared" si="139"/>
        <v>781.43574297188763</v>
      </c>
      <c r="DR29" s="434">
        <f t="shared" si="140"/>
        <v>95.570422535211293</v>
      </c>
      <c r="DS29" s="435">
        <f t="shared" si="141"/>
        <v>96.742424242424406</v>
      </c>
      <c r="DT29" s="434">
        <f t="shared" si="142"/>
        <v>13571.000000000004</v>
      </c>
      <c r="DU29" s="435">
        <f t="shared" si="143"/>
        <v>12770.000000000022</v>
      </c>
      <c r="DV29" s="584">
        <v>56</v>
      </c>
      <c r="DW29" s="585">
        <v>52</v>
      </c>
      <c r="DX29" s="434">
        <f t="shared" si="144"/>
        <v>56</v>
      </c>
      <c r="DY29" s="435">
        <f t="shared" si="145"/>
        <v>52</v>
      </c>
      <c r="DZ29" s="584">
        <v>35</v>
      </c>
      <c r="EA29" s="585">
        <v>33</v>
      </c>
      <c r="EB29" s="434">
        <f t="shared" si="146"/>
        <v>35</v>
      </c>
      <c r="EC29" s="435">
        <f t="shared" si="147"/>
        <v>33</v>
      </c>
      <c r="ED29" s="584"/>
      <c r="EE29" s="585"/>
      <c r="EF29" s="434">
        <f t="shared" si="148"/>
        <v>0</v>
      </c>
      <c r="EG29" s="435">
        <f t="shared" si="149"/>
        <v>0</v>
      </c>
      <c r="EH29" s="434">
        <f t="shared" si="150"/>
        <v>91</v>
      </c>
      <c r="EI29" s="435">
        <f t="shared" si="151"/>
        <v>85</v>
      </c>
      <c r="EJ29" s="434">
        <f t="shared" si="152"/>
        <v>91</v>
      </c>
      <c r="EK29" s="435">
        <f t="shared" si="153"/>
        <v>85</v>
      </c>
      <c r="EL29" s="584">
        <v>4.8779761904761898</v>
      </c>
      <c r="EM29" s="585">
        <v>3.9439102564102599</v>
      </c>
      <c r="EN29" s="434">
        <f t="shared" si="154"/>
        <v>273.16666666666663</v>
      </c>
      <c r="EO29" s="435">
        <f t="shared" si="155"/>
        <v>205.08333333333351</v>
      </c>
      <c r="EP29" s="584">
        <v>6.0023809523809497</v>
      </c>
      <c r="EQ29" s="585">
        <v>5.3863636363636402</v>
      </c>
      <c r="ER29" s="434">
        <f t="shared" si="156"/>
        <v>210.08333333333323</v>
      </c>
      <c r="ES29" s="435">
        <f t="shared" si="157"/>
        <v>177.75000000000011</v>
      </c>
      <c r="ET29" s="584"/>
      <c r="EU29" s="585"/>
      <c r="EV29" s="434">
        <f t="shared" si="158"/>
        <v>0</v>
      </c>
      <c r="EW29" s="435">
        <f t="shared" si="159"/>
        <v>0</v>
      </c>
      <c r="EX29" s="434">
        <f t="shared" si="160"/>
        <v>5.3104395604395593</v>
      </c>
      <c r="EY29" s="435">
        <f t="shared" si="161"/>
        <v>4.5039215686274545</v>
      </c>
      <c r="EZ29" s="434">
        <f t="shared" si="162"/>
        <v>483.24999999999989</v>
      </c>
      <c r="FA29" s="435">
        <f t="shared" si="163"/>
        <v>382.83333333333366</v>
      </c>
      <c r="FB29" s="584">
        <v>81.214285714285694</v>
      </c>
      <c r="FC29" s="585">
        <v>68.307692307692307</v>
      </c>
      <c r="FD29" s="434">
        <f t="shared" si="164"/>
        <v>4547.9999999999991</v>
      </c>
      <c r="FE29" s="435">
        <f t="shared" si="165"/>
        <v>3552</v>
      </c>
      <c r="FF29" s="584">
        <v>67.314285714285703</v>
      </c>
      <c r="FG29" s="585">
        <v>73.3333333333333</v>
      </c>
      <c r="FH29" s="434">
        <f t="shared" si="166"/>
        <v>2355.9999999999995</v>
      </c>
      <c r="FI29" s="435">
        <f t="shared" si="167"/>
        <v>2419.9999999999991</v>
      </c>
      <c r="FJ29" s="584"/>
      <c r="FK29" s="585"/>
      <c r="FL29" s="434">
        <f t="shared" si="168"/>
        <v>0</v>
      </c>
      <c r="FM29" s="435">
        <f t="shared" si="169"/>
        <v>0</v>
      </c>
      <c r="FN29" s="434">
        <f t="shared" si="170"/>
        <v>75.868131868131854</v>
      </c>
      <c r="FO29" s="435">
        <f t="shared" si="171"/>
        <v>70.258823529411757</v>
      </c>
      <c r="FP29" s="434">
        <f t="shared" si="172"/>
        <v>6903.9999999999991</v>
      </c>
      <c r="FQ29" s="435">
        <f t="shared" si="173"/>
        <v>5971.9999999999991</v>
      </c>
      <c r="FR29" s="584">
        <v>51</v>
      </c>
      <c r="FS29" s="585">
        <v>42</v>
      </c>
      <c r="FT29" s="434">
        <f t="shared" si="174"/>
        <v>51</v>
      </c>
      <c r="FU29" s="435">
        <f t="shared" si="175"/>
        <v>42</v>
      </c>
      <c r="FV29" s="584">
        <v>5.9248366013071898</v>
      </c>
      <c r="FW29" s="585">
        <v>5.0930232558139501</v>
      </c>
      <c r="FX29" s="434">
        <f t="shared" si="176"/>
        <v>302.16666666666669</v>
      </c>
      <c r="FY29" s="435">
        <f t="shared" si="177"/>
        <v>213.9069767441859</v>
      </c>
      <c r="FZ29" s="584">
        <v>92.980392156862706</v>
      </c>
      <c r="GA29" s="585">
        <v>99.404761904761898</v>
      </c>
      <c r="GB29" s="434">
        <f t="shared" si="178"/>
        <v>4741.9999999999982</v>
      </c>
      <c r="GC29" s="435">
        <f t="shared" si="179"/>
        <v>4175</v>
      </c>
      <c r="GD29" s="434">
        <f t="shared" si="180"/>
        <v>151</v>
      </c>
      <c r="GE29" s="435">
        <f t="shared" si="181"/>
        <v>182</v>
      </c>
      <c r="GF29" s="434">
        <f t="shared" si="182"/>
        <v>151</v>
      </c>
      <c r="GG29" s="435">
        <f t="shared" si="183"/>
        <v>182</v>
      </c>
      <c r="GH29" s="434">
        <f t="shared" si="184"/>
        <v>794.99242424242414</v>
      </c>
      <c r="GI29" s="435">
        <f t="shared" si="185"/>
        <v>981.01907630522112</v>
      </c>
      <c r="GJ29" s="434">
        <f t="shared" si="186"/>
        <v>13574.000000000004</v>
      </c>
      <c r="GK29" s="435">
        <f t="shared" si="187"/>
        <v>16195.000000000022</v>
      </c>
      <c r="GL29" s="434">
        <f t="shared" si="188"/>
        <v>82</v>
      </c>
      <c r="GM29" s="435">
        <f t="shared" si="189"/>
        <v>35</v>
      </c>
      <c r="GN29" s="434">
        <f t="shared" si="190"/>
        <v>82</v>
      </c>
      <c r="GO29" s="435">
        <f t="shared" si="191"/>
        <v>35</v>
      </c>
      <c r="GP29" s="434">
        <f t="shared" si="192"/>
        <v>552.24999999999966</v>
      </c>
      <c r="GQ29" s="435">
        <f t="shared" si="193"/>
        <v>183.25000000000011</v>
      </c>
      <c r="GR29" s="434">
        <f t="shared" si="194"/>
        <v>6901</v>
      </c>
      <c r="GS29" s="435">
        <f t="shared" si="195"/>
        <v>2546.9999999999991</v>
      </c>
      <c r="GT29" s="434">
        <f t="shared" si="196"/>
        <v>233</v>
      </c>
      <c r="GU29" s="435">
        <f t="shared" si="197"/>
        <v>217</v>
      </c>
      <c r="GV29" s="434">
        <f t="shared" si="198"/>
        <v>233</v>
      </c>
      <c r="GW29" s="435">
        <f t="shared" si="199"/>
        <v>217</v>
      </c>
      <c r="GX29" s="434">
        <f t="shared" si="200"/>
        <v>1347.2424242424238</v>
      </c>
      <c r="GY29" s="435">
        <f t="shared" si="201"/>
        <v>1164.2690763052212</v>
      </c>
      <c r="GZ29" s="434">
        <f t="shared" si="202"/>
        <v>20475.000000000004</v>
      </c>
      <c r="HA29" s="435">
        <f t="shared" si="203"/>
        <v>18742.000000000022</v>
      </c>
      <c r="HB29" s="434">
        <f t="shared" si="204"/>
        <v>0</v>
      </c>
      <c r="HC29" s="435">
        <f t="shared" si="205"/>
        <v>0</v>
      </c>
      <c r="HD29" s="434">
        <f t="shared" si="206"/>
        <v>0</v>
      </c>
      <c r="HE29" s="435">
        <f t="shared" si="207"/>
        <v>0</v>
      </c>
      <c r="HF29" s="434">
        <f t="shared" si="208"/>
        <v>0</v>
      </c>
      <c r="HG29" s="435">
        <f t="shared" si="209"/>
        <v>0</v>
      </c>
      <c r="HH29" s="434">
        <f t="shared" si="210"/>
        <v>0</v>
      </c>
      <c r="HI29" s="435">
        <f t="shared" si="211"/>
        <v>0</v>
      </c>
      <c r="HJ29" s="434">
        <f t="shared" si="212"/>
        <v>1649.4090909090905</v>
      </c>
      <c r="HK29" s="435">
        <f t="shared" si="213"/>
        <v>1378.1760530494071</v>
      </c>
      <c r="HL29" s="434">
        <f t="shared" si="214"/>
        <v>25217</v>
      </c>
      <c r="HM29" s="435">
        <f t="shared" si="215"/>
        <v>22917.000000000022</v>
      </c>
    </row>
    <row r="30" spans="1:221" s="18" customFormat="1" ht="12.95" customHeight="1">
      <c r="A30" s="499" t="s">
        <v>351</v>
      </c>
      <c r="B30" s="498" t="s">
        <v>362</v>
      </c>
      <c r="C30" s="497" t="s">
        <v>1236</v>
      </c>
      <c r="D30" s="496">
        <v>367459</v>
      </c>
      <c r="E30" s="505">
        <v>8</v>
      </c>
      <c r="F30" s="584">
        <v>1001</v>
      </c>
      <c r="G30" s="585">
        <v>1064</v>
      </c>
      <c r="H30" s="584">
        <v>144</v>
      </c>
      <c r="I30" s="585">
        <v>255</v>
      </c>
      <c r="J30" s="434">
        <f t="shared" si="68"/>
        <v>857</v>
      </c>
      <c r="K30" s="435">
        <f t="shared" si="69"/>
        <v>809</v>
      </c>
      <c r="L30" s="584">
        <v>60</v>
      </c>
      <c r="M30" s="585">
        <v>60</v>
      </c>
      <c r="N30" s="434">
        <f t="shared" si="70"/>
        <v>857</v>
      </c>
      <c r="O30" s="435">
        <f t="shared" si="71"/>
        <v>809</v>
      </c>
      <c r="P30" s="434">
        <f t="shared" si="72"/>
        <v>857</v>
      </c>
      <c r="Q30" s="435">
        <f t="shared" si="73"/>
        <v>809</v>
      </c>
      <c r="R30" s="584">
        <v>100</v>
      </c>
      <c r="S30" s="585">
        <v>80</v>
      </c>
      <c r="T30" s="434">
        <f t="shared" si="2"/>
        <v>100</v>
      </c>
      <c r="U30" s="435">
        <f t="shared" si="2"/>
        <v>80</v>
      </c>
      <c r="V30" s="584">
        <v>15</v>
      </c>
      <c r="W30" s="585">
        <v>23</v>
      </c>
      <c r="X30" s="434">
        <f t="shared" si="74"/>
        <v>15</v>
      </c>
      <c r="Y30" s="435">
        <f t="shared" si="75"/>
        <v>23</v>
      </c>
      <c r="Z30" s="584"/>
      <c r="AA30" s="585"/>
      <c r="AB30" s="434">
        <f t="shared" si="76"/>
        <v>0</v>
      </c>
      <c r="AC30" s="435">
        <f t="shared" si="77"/>
        <v>0</v>
      </c>
      <c r="AD30" s="434">
        <f t="shared" si="78"/>
        <v>115</v>
      </c>
      <c r="AE30" s="435">
        <f t="shared" si="79"/>
        <v>103</v>
      </c>
      <c r="AF30" s="434">
        <f t="shared" si="80"/>
        <v>115</v>
      </c>
      <c r="AG30" s="435">
        <f t="shared" si="81"/>
        <v>103</v>
      </c>
      <c r="AH30" s="584">
        <v>2.7318481848184799</v>
      </c>
      <c r="AI30" s="585">
        <v>2.7354166666666702</v>
      </c>
      <c r="AJ30" s="434">
        <f t="shared" si="82"/>
        <v>273.18481848184797</v>
      </c>
      <c r="AK30" s="435">
        <f t="shared" si="83"/>
        <v>218.8333333333336</v>
      </c>
      <c r="AL30" s="584">
        <v>6.4444444444444402</v>
      </c>
      <c r="AM30" s="585">
        <v>2.8478260869565202</v>
      </c>
      <c r="AN30" s="434">
        <f t="shared" si="84"/>
        <v>96.6666666666666</v>
      </c>
      <c r="AO30" s="435">
        <f t="shared" si="85"/>
        <v>65.499999999999957</v>
      </c>
      <c r="AP30" s="584"/>
      <c r="AQ30" s="585"/>
      <c r="AR30" s="434">
        <f t="shared" si="86"/>
        <v>0</v>
      </c>
      <c r="AS30" s="435">
        <f t="shared" si="87"/>
        <v>0</v>
      </c>
      <c r="AT30" s="434">
        <f t="shared" si="88"/>
        <v>3.2160998708566488</v>
      </c>
      <c r="AU30" s="435">
        <f t="shared" si="89"/>
        <v>2.760517799352753</v>
      </c>
      <c r="AV30" s="434">
        <f t="shared" si="90"/>
        <v>369.8514851485146</v>
      </c>
      <c r="AW30" s="435">
        <f t="shared" si="91"/>
        <v>284.33333333333354</v>
      </c>
      <c r="AX30" s="584">
        <v>71.7</v>
      </c>
      <c r="AY30" s="585">
        <v>72.599999999999994</v>
      </c>
      <c r="AZ30" s="434">
        <f t="shared" si="92"/>
        <v>7170</v>
      </c>
      <c r="BA30" s="435">
        <f t="shared" si="93"/>
        <v>5808</v>
      </c>
      <c r="BB30" s="584">
        <v>77.066666666666706</v>
      </c>
      <c r="BC30" s="585">
        <v>75.565217391304301</v>
      </c>
      <c r="BD30" s="434">
        <f t="shared" si="94"/>
        <v>1156.0000000000007</v>
      </c>
      <c r="BE30" s="435">
        <f t="shared" si="95"/>
        <v>1737.9999999999989</v>
      </c>
      <c r="BF30" s="584"/>
      <c r="BG30" s="585"/>
      <c r="BH30" s="434">
        <f t="shared" si="96"/>
        <v>0</v>
      </c>
      <c r="BI30" s="435">
        <f t="shared" si="97"/>
        <v>0</v>
      </c>
      <c r="BJ30" s="434">
        <f t="shared" si="98"/>
        <v>72.400000000000006</v>
      </c>
      <c r="BK30" s="435">
        <f t="shared" si="99"/>
        <v>73.262135922330089</v>
      </c>
      <c r="BL30" s="434">
        <f t="shared" si="100"/>
        <v>8326</v>
      </c>
      <c r="BM30" s="435">
        <f t="shared" si="101"/>
        <v>7545.9999999999991</v>
      </c>
      <c r="BN30" s="584">
        <v>292</v>
      </c>
      <c r="BO30" s="585">
        <v>282</v>
      </c>
      <c r="BP30" s="434">
        <f t="shared" si="102"/>
        <v>292</v>
      </c>
      <c r="BQ30" s="435">
        <f t="shared" si="103"/>
        <v>282</v>
      </c>
      <c r="BR30" s="584">
        <v>120</v>
      </c>
      <c r="BS30" s="585">
        <v>124</v>
      </c>
      <c r="BT30" s="434">
        <f t="shared" si="104"/>
        <v>120</v>
      </c>
      <c r="BU30" s="435">
        <f t="shared" si="105"/>
        <v>124</v>
      </c>
      <c r="BV30" s="584"/>
      <c r="BW30" s="585"/>
      <c r="BX30" s="434">
        <f t="shared" si="106"/>
        <v>0</v>
      </c>
      <c r="BY30" s="435">
        <f t="shared" si="107"/>
        <v>0</v>
      </c>
      <c r="BZ30" s="434">
        <f t="shared" si="108"/>
        <v>412</v>
      </c>
      <c r="CA30" s="435">
        <f t="shared" si="109"/>
        <v>406</v>
      </c>
      <c r="CB30" s="434">
        <f t="shared" si="110"/>
        <v>412</v>
      </c>
      <c r="CC30" s="435">
        <f t="shared" si="111"/>
        <v>406</v>
      </c>
      <c r="CD30" s="584">
        <v>3.86503928170595</v>
      </c>
      <c r="CE30" s="585">
        <v>4.5786549707602298</v>
      </c>
      <c r="CF30" s="434">
        <f t="shared" si="112"/>
        <v>1128.5914702581374</v>
      </c>
      <c r="CG30" s="435">
        <f t="shared" si="113"/>
        <v>1291.1807017543847</v>
      </c>
      <c r="CH30" s="584">
        <v>6.19758064516129</v>
      </c>
      <c r="CI30" s="585">
        <v>7.20436507936508</v>
      </c>
      <c r="CJ30" s="434">
        <f t="shared" si="114"/>
        <v>743.70967741935476</v>
      </c>
      <c r="CK30" s="435">
        <f t="shared" si="115"/>
        <v>893.34126984126988</v>
      </c>
      <c r="CL30" s="584"/>
      <c r="CM30" s="585"/>
      <c r="CN30" s="434">
        <f t="shared" si="116"/>
        <v>0</v>
      </c>
      <c r="CO30" s="435">
        <f t="shared" si="117"/>
        <v>0</v>
      </c>
      <c r="CP30" s="434">
        <f t="shared" si="118"/>
        <v>4.544420261353137</v>
      </c>
      <c r="CQ30" s="435">
        <f t="shared" si="119"/>
        <v>5.3805959891518587</v>
      </c>
      <c r="CR30" s="434">
        <f t="shared" si="120"/>
        <v>1872.3011476774925</v>
      </c>
      <c r="CS30" s="435">
        <f t="shared" si="121"/>
        <v>2184.5219715956546</v>
      </c>
      <c r="CT30" s="584">
        <v>79.698630136986296</v>
      </c>
      <c r="CU30" s="585">
        <v>82.822695035460995</v>
      </c>
      <c r="CV30" s="434">
        <f t="shared" si="122"/>
        <v>23272</v>
      </c>
      <c r="CW30" s="435">
        <f t="shared" si="123"/>
        <v>23356</v>
      </c>
      <c r="CX30" s="584">
        <v>85.216666666666697</v>
      </c>
      <c r="CY30" s="585">
        <v>89.314516129032299</v>
      </c>
      <c r="CZ30" s="434">
        <f t="shared" si="124"/>
        <v>10226.000000000004</v>
      </c>
      <c r="DA30" s="435">
        <f t="shared" si="125"/>
        <v>11075.000000000005</v>
      </c>
      <c r="DB30" s="432"/>
      <c r="DC30" s="433"/>
      <c r="DD30" s="434">
        <f t="shared" si="126"/>
        <v>0</v>
      </c>
      <c r="DE30" s="435">
        <f t="shared" si="127"/>
        <v>0</v>
      </c>
      <c r="DF30" s="434">
        <f t="shared" si="128"/>
        <v>81.305825242718441</v>
      </c>
      <c r="DG30" s="435">
        <f t="shared" si="129"/>
        <v>84.805418719211843</v>
      </c>
      <c r="DH30" s="434">
        <f t="shared" si="130"/>
        <v>33498</v>
      </c>
      <c r="DI30" s="435">
        <f t="shared" si="131"/>
        <v>34431.000000000007</v>
      </c>
      <c r="DJ30" s="434">
        <f t="shared" si="132"/>
        <v>527</v>
      </c>
      <c r="DK30" s="435">
        <f t="shared" si="133"/>
        <v>509</v>
      </c>
      <c r="DL30" s="434">
        <f t="shared" si="134"/>
        <v>527</v>
      </c>
      <c r="DM30" s="435">
        <f t="shared" si="135"/>
        <v>509</v>
      </c>
      <c r="DN30" s="434">
        <f t="shared" si="136"/>
        <v>4.2545590755711711</v>
      </c>
      <c r="DO30" s="435">
        <f t="shared" si="137"/>
        <v>4.8504033495657914</v>
      </c>
      <c r="DP30" s="434">
        <f t="shared" si="138"/>
        <v>2242.152632826007</v>
      </c>
      <c r="DQ30" s="435">
        <f t="shared" si="139"/>
        <v>2468.8553049289881</v>
      </c>
      <c r="DR30" s="434">
        <f t="shared" si="140"/>
        <v>79.362428842504741</v>
      </c>
      <c r="DS30" s="435">
        <f t="shared" si="141"/>
        <v>82.469548133595296</v>
      </c>
      <c r="DT30" s="434">
        <f t="shared" si="142"/>
        <v>41824</v>
      </c>
      <c r="DU30" s="435">
        <f t="shared" si="143"/>
        <v>41977.000000000007</v>
      </c>
      <c r="DV30" s="584">
        <v>98</v>
      </c>
      <c r="DW30" s="585">
        <v>111</v>
      </c>
      <c r="DX30" s="434">
        <f t="shared" si="144"/>
        <v>98</v>
      </c>
      <c r="DY30" s="435">
        <f t="shared" si="145"/>
        <v>111</v>
      </c>
      <c r="DZ30" s="584">
        <v>144</v>
      </c>
      <c r="EA30" s="585">
        <v>115</v>
      </c>
      <c r="EB30" s="434">
        <f t="shared" si="146"/>
        <v>144</v>
      </c>
      <c r="EC30" s="435">
        <f t="shared" si="147"/>
        <v>115</v>
      </c>
      <c r="ED30" s="584"/>
      <c r="EE30" s="585"/>
      <c r="EF30" s="434">
        <f t="shared" si="148"/>
        <v>0</v>
      </c>
      <c r="EG30" s="435">
        <f t="shared" si="149"/>
        <v>0</v>
      </c>
      <c r="EH30" s="434">
        <f t="shared" si="150"/>
        <v>242</v>
      </c>
      <c r="EI30" s="435">
        <f t="shared" si="151"/>
        <v>226</v>
      </c>
      <c r="EJ30" s="434">
        <f t="shared" si="152"/>
        <v>242</v>
      </c>
      <c r="EK30" s="435">
        <f t="shared" si="153"/>
        <v>226</v>
      </c>
      <c r="EL30" s="584">
        <v>3.08928571428571</v>
      </c>
      <c r="EM30" s="585">
        <v>3.9583333333333299</v>
      </c>
      <c r="EN30" s="434">
        <f t="shared" si="154"/>
        <v>302.7499999999996</v>
      </c>
      <c r="EO30" s="435">
        <f t="shared" si="155"/>
        <v>439.3749999999996</v>
      </c>
      <c r="EP30" s="584">
        <v>4.2465986394557804</v>
      </c>
      <c r="EQ30" s="585">
        <v>4.5106837606837598</v>
      </c>
      <c r="ER30" s="434">
        <f t="shared" si="156"/>
        <v>611.51020408163242</v>
      </c>
      <c r="ES30" s="435">
        <f t="shared" si="157"/>
        <v>518.72863247863233</v>
      </c>
      <c r="ET30" s="584"/>
      <c r="EU30" s="585"/>
      <c r="EV30" s="434">
        <f t="shared" si="158"/>
        <v>0</v>
      </c>
      <c r="EW30" s="435">
        <f t="shared" si="159"/>
        <v>0</v>
      </c>
      <c r="EX30" s="434">
        <f t="shared" si="160"/>
        <v>3.7779347276100501</v>
      </c>
      <c r="EY30" s="435">
        <f t="shared" si="161"/>
        <v>4.2393966038877515</v>
      </c>
      <c r="EZ30" s="434">
        <f t="shared" si="162"/>
        <v>914.26020408163208</v>
      </c>
      <c r="FA30" s="435">
        <f t="shared" si="163"/>
        <v>958.10363247863188</v>
      </c>
      <c r="FB30" s="584">
        <v>62.214285714285701</v>
      </c>
      <c r="FC30" s="585">
        <v>69.441441441441398</v>
      </c>
      <c r="FD30" s="434">
        <f t="shared" si="164"/>
        <v>6096.9999999999991</v>
      </c>
      <c r="FE30" s="435">
        <f t="shared" si="165"/>
        <v>7707.9999999999955</v>
      </c>
      <c r="FF30" s="584">
        <v>60.1111111111111</v>
      </c>
      <c r="FG30" s="585">
        <v>64.695652173913004</v>
      </c>
      <c r="FH30" s="434">
        <f t="shared" si="166"/>
        <v>8655.9999999999982</v>
      </c>
      <c r="FI30" s="435">
        <f t="shared" si="167"/>
        <v>7439.9999999999955</v>
      </c>
      <c r="FJ30" s="584"/>
      <c r="FK30" s="585"/>
      <c r="FL30" s="434">
        <f t="shared" si="168"/>
        <v>0</v>
      </c>
      <c r="FM30" s="435">
        <f t="shared" si="169"/>
        <v>0</v>
      </c>
      <c r="FN30" s="434">
        <f t="shared" si="170"/>
        <v>60.962809917355358</v>
      </c>
      <c r="FO30" s="435">
        <f t="shared" si="171"/>
        <v>67.026548672566335</v>
      </c>
      <c r="FP30" s="434">
        <f t="shared" si="172"/>
        <v>14752.999999999996</v>
      </c>
      <c r="FQ30" s="435">
        <f t="shared" si="173"/>
        <v>15147.999999999991</v>
      </c>
      <c r="FR30" s="584">
        <v>88</v>
      </c>
      <c r="FS30" s="585">
        <v>74</v>
      </c>
      <c r="FT30" s="434">
        <f t="shared" si="174"/>
        <v>88</v>
      </c>
      <c r="FU30" s="435">
        <f t="shared" si="175"/>
        <v>74</v>
      </c>
      <c r="FV30" s="584">
        <v>4.1472222222222204</v>
      </c>
      <c r="FW30" s="585">
        <v>5.1497747747747704</v>
      </c>
      <c r="FX30" s="434">
        <f t="shared" si="176"/>
        <v>364.95555555555541</v>
      </c>
      <c r="FY30" s="435">
        <f t="shared" si="177"/>
        <v>381.08333333333303</v>
      </c>
      <c r="FZ30" s="584">
        <v>69.829545454545496</v>
      </c>
      <c r="GA30" s="585">
        <v>65.648648648648603</v>
      </c>
      <c r="GB30" s="434">
        <f t="shared" si="178"/>
        <v>6145.0000000000036</v>
      </c>
      <c r="GC30" s="435">
        <f t="shared" si="179"/>
        <v>4857.9999999999964</v>
      </c>
      <c r="GD30" s="434">
        <f t="shared" si="180"/>
        <v>490</v>
      </c>
      <c r="GE30" s="435">
        <f t="shared" si="181"/>
        <v>473</v>
      </c>
      <c r="GF30" s="434">
        <f t="shared" si="182"/>
        <v>490</v>
      </c>
      <c r="GG30" s="435">
        <f t="shared" si="183"/>
        <v>473</v>
      </c>
      <c r="GH30" s="434">
        <f t="shared" si="184"/>
        <v>1704.5262887399849</v>
      </c>
      <c r="GI30" s="435">
        <f t="shared" si="185"/>
        <v>1949.3890350877177</v>
      </c>
      <c r="GJ30" s="434">
        <f t="shared" si="186"/>
        <v>36539</v>
      </c>
      <c r="GK30" s="435">
        <f t="shared" si="187"/>
        <v>36871.999999999993</v>
      </c>
      <c r="GL30" s="434">
        <f t="shared" si="188"/>
        <v>279</v>
      </c>
      <c r="GM30" s="435">
        <f t="shared" si="189"/>
        <v>262</v>
      </c>
      <c r="GN30" s="434">
        <f t="shared" si="190"/>
        <v>279</v>
      </c>
      <c r="GO30" s="435">
        <f t="shared" si="191"/>
        <v>262</v>
      </c>
      <c r="GP30" s="434">
        <f t="shared" si="192"/>
        <v>1451.8865481676539</v>
      </c>
      <c r="GQ30" s="435">
        <f t="shared" si="193"/>
        <v>1477.5699023199022</v>
      </c>
      <c r="GR30" s="434">
        <f t="shared" si="194"/>
        <v>20038</v>
      </c>
      <c r="GS30" s="435">
        <f t="shared" si="195"/>
        <v>20253</v>
      </c>
      <c r="GT30" s="434">
        <f t="shared" si="196"/>
        <v>769</v>
      </c>
      <c r="GU30" s="435">
        <f t="shared" si="197"/>
        <v>735</v>
      </c>
      <c r="GV30" s="434">
        <f t="shared" si="198"/>
        <v>769</v>
      </c>
      <c r="GW30" s="435">
        <f t="shared" si="199"/>
        <v>735</v>
      </c>
      <c r="GX30" s="434">
        <f t="shared" si="200"/>
        <v>3156.4128369076388</v>
      </c>
      <c r="GY30" s="435">
        <f t="shared" si="201"/>
        <v>3426.9589374076199</v>
      </c>
      <c r="GZ30" s="434">
        <f t="shared" si="202"/>
        <v>56577</v>
      </c>
      <c r="HA30" s="435">
        <f t="shared" si="203"/>
        <v>57124.999999999993</v>
      </c>
      <c r="HB30" s="434">
        <f t="shared" si="204"/>
        <v>0</v>
      </c>
      <c r="HC30" s="435">
        <f t="shared" si="205"/>
        <v>0</v>
      </c>
      <c r="HD30" s="434">
        <f t="shared" si="206"/>
        <v>0</v>
      </c>
      <c r="HE30" s="435">
        <f t="shared" si="207"/>
        <v>0</v>
      </c>
      <c r="HF30" s="434">
        <f t="shared" si="208"/>
        <v>0</v>
      </c>
      <c r="HG30" s="435">
        <f t="shared" si="209"/>
        <v>0</v>
      </c>
      <c r="HH30" s="434">
        <f t="shared" si="210"/>
        <v>0</v>
      </c>
      <c r="HI30" s="435">
        <f t="shared" si="211"/>
        <v>0</v>
      </c>
      <c r="HJ30" s="434">
        <f t="shared" si="212"/>
        <v>3521.3683924631941</v>
      </c>
      <c r="HK30" s="435">
        <f t="shared" si="213"/>
        <v>3808.042270740953</v>
      </c>
      <c r="HL30" s="434">
        <f t="shared" si="214"/>
        <v>62722</v>
      </c>
      <c r="HM30" s="435">
        <f t="shared" si="215"/>
        <v>61983</v>
      </c>
    </row>
    <row r="31" spans="1:221" s="18" customFormat="1" ht="12.95" customHeight="1">
      <c r="A31" s="499" t="s">
        <v>351</v>
      </c>
      <c r="B31" s="498" t="s">
        <v>373</v>
      </c>
      <c r="C31" s="497"/>
      <c r="D31" s="496">
        <v>107549</v>
      </c>
      <c r="E31" s="505">
        <v>10</v>
      </c>
      <c r="F31" s="584">
        <v>223</v>
      </c>
      <c r="G31" s="585">
        <v>209</v>
      </c>
      <c r="H31" s="584">
        <v>13</v>
      </c>
      <c r="I31" s="585">
        <v>7</v>
      </c>
      <c r="J31" s="434">
        <f t="shared" si="68"/>
        <v>210</v>
      </c>
      <c r="K31" s="435">
        <f t="shared" si="69"/>
        <v>202</v>
      </c>
      <c r="L31" s="584">
        <v>60</v>
      </c>
      <c r="M31" s="585">
        <v>60</v>
      </c>
      <c r="N31" s="434">
        <f t="shared" si="70"/>
        <v>210</v>
      </c>
      <c r="O31" s="435">
        <f t="shared" si="71"/>
        <v>202</v>
      </c>
      <c r="P31" s="434">
        <f t="shared" si="72"/>
        <v>210</v>
      </c>
      <c r="Q31" s="435">
        <f t="shared" si="73"/>
        <v>202</v>
      </c>
      <c r="R31" s="584">
        <v>41</v>
      </c>
      <c r="S31" s="585">
        <v>31</v>
      </c>
      <c r="T31" s="434">
        <f t="shared" si="2"/>
        <v>41</v>
      </c>
      <c r="U31" s="435">
        <f t="shared" si="2"/>
        <v>31</v>
      </c>
      <c r="V31" s="584">
        <v>3</v>
      </c>
      <c r="W31" s="585">
        <v>2</v>
      </c>
      <c r="X31" s="434">
        <f t="shared" si="74"/>
        <v>3</v>
      </c>
      <c r="Y31" s="435">
        <f t="shared" si="75"/>
        <v>2</v>
      </c>
      <c r="Z31" s="584"/>
      <c r="AA31" s="585"/>
      <c r="AB31" s="434">
        <f t="shared" si="76"/>
        <v>0</v>
      </c>
      <c r="AC31" s="435">
        <f t="shared" si="77"/>
        <v>0</v>
      </c>
      <c r="AD31" s="434">
        <f t="shared" si="78"/>
        <v>44</v>
      </c>
      <c r="AE31" s="435">
        <f t="shared" si="79"/>
        <v>33</v>
      </c>
      <c r="AF31" s="434">
        <f t="shared" si="80"/>
        <v>44</v>
      </c>
      <c r="AG31" s="435">
        <f t="shared" si="81"/>
        <v>33</v>
      </c>
      <c r="AH31" s="584">
        <v>3.4047619047619002</v>
      </c>
      <c r="AI31" s="585">
        <v>3.1693548387096802</v>
      </c>
      <c r="AJ31" s="434">
        <f t="shared" si="82"/>
        <v>139.5952380952379</v>
      </c>
      <c r="AK31" s="435">
        <f t="shared" si="83"/>
        <v>98.250000000000085</v>
      </c>
      <c r="AL31" s="584">
        <v>2.75</v>
      </c>
      <c r="AM31" s="585">
        <v>9.5</v>
      </c>
      <c r="AN31" s="434">
        <f t="shared" si="84"/>
        <v>8.25</v>
      </c>
      <c r="AO31" s="435">
        <f t="shared" si="85"/>
        <v>19</v>
      </c>
      <c r="AP31" s="584"/>
      <c r="AQ31" s="585"/>
      <c r="AR31" s="434">
        <f t="shared" si="86"/>
        <v>0</v>
      </c>
      <c r="AS31" s="435">
        <f t="shared" si="87"/>
        <v>0</v>
      </c>
      <c r="AT31" s="434">
        <f t="shared" si="88"/>
        <v>3.3601190476190435</v>
      </c>
      <c r="AU31" s="435">
        <f t="shared" si="89"/>
        <v>3.5530303030303054</v>
      </c>
      <c r="AV31" s="434">
        <f t="shared" si="90"/>
        <v>147.8452380952379</v>
      </c>
      <c r="AW31" s="435">
        <f t="shared" si="91"/>
        <v>117.25000000000009</v>
      </c>
      <c r="AX31" s="584">
        <v>89.829268292682897</v>
      </c>
      <c r="AY31" s="585">
        <v>83.322580645161295</v>
      </c>
      <c r="AZ31" s="434">
        <f t="shared" si="92"/>
        <v>3682.9999999999986</v>
      </c>
      <c r="BA31" s="435">
        <f t="shared" si="93"/>
        <v>2583</v>
      </c>
      <c r="BB31" s="584">
        <v>102.333333333333</v>
      </c>
      <c r="BC31" s="585">
        <v>95.5</v>
      </c>
      <c r="BD31" s="434">
        <f t="shared" si="94"/>
        <v>306.99999999999898</v>
      </c>
      <c r="BE31" s="435">
        <f t="shared" si="95"/>
        <v>191</v>
      </c>
      <c r="BF31" s="584"/>
      <c r="BG31" s="585"/>
      <c r="BH31" s="434">
        <f t="shared" si="96"/>
        <v>0</v>
      </c>
      <c r="BI31" s="435">
        <f t="shared" si="97"/>
        <v>0</v>
      </c>
      <c r="BJ31" s="434">
        <f t="shared" si="98"/>
        <v>90.68181818181813</v>
      </c>
      <c r="BK31" s="435">
        <f t="shared" si="99"/>
        <v>84.060606060606062</v>
      </c>
      <c r="BL31" s="434">
        <f t="shared" si="100"/>
        <v>3989.9999999999977</v>
      </c>
      <c r="BM31" s="435">
        <f t="shared" si="101"/>
        <v>2774</v>
      </c>
      <c r="BN31" s="584">
        <v>45</v>
      </c>
      <c r="BO31" s="585">
        <v>54</v>
      </c>
      <c r="BP31" s="434">
        <f t="shared" si="102"/>
        <v>45</v>
      </c>
      <c r="BQ31" s="435">
        <f t="shared" si="103"/>
        <v>54</v>
      </c>
      <c r="BR31" s="584">
        <v>4</v>
      </c>
      <c r="BS31" s="585">
        <v>8</v>
      </c>
      <c r="BT31" s="434">
        <f t="shared" si="104"/>
        <v>4</v>
      </c>
      <c r="BU31" s="435">
        <f t="shared" si="105"/>
        <v>8</v>
      </c>
      <c r="BV31" s="584"/>
      <c r="BW31" s="585"/>
      <c r="BX31" s="434">
        <f t="shared" si="106"/>
        <v>0</v>
      </c>
      <c r="BY31" s="435">
        <f t="shared" si="107"/>
        <v>0</v>
      </c>
      <c r="BZ31" s="434">
        <f t="shared" si="108"/>
        <v>49</v>
      </c>
      <c r="CA31" s="435">
        <f t="shared" si="109"/>
        <v>62</v>
      </c>
      <c r="CB31" s="434">
        <f t="shared" si="110"/>
        <v>49</v>
      </c>
      <c r="CC31" s="435">
        <f t="shared" si="111"/>
        <v>62</v>
      </c>
      <c r="CD31" s="584">
        <v>5.0762411347517702</v>
      </c>
      <c r="CE31" s="585">
        <v>4.5246913580246897</v>
      </c>
      <c r="CF31" s="434">
        <f t="shared" si="112"/>
        <v>228.43085106382966</v>
      </c>
      <c r="CG31" s="435">
        <f t="shared" si="113"/>
        <v>244.33333333333326</v>
      </c>
      <c r="CH31" s="584">
        <v>9.0625</v>
      </c>
      <c r="CI31" s="585">
        <v>10.7916666666667</v>
      </c>
      <c r="CJ31" s="434">
        <f t="shared" si="114"/>
        <v>36.25</v>
      </c>
      <c r="CK31" s="435">
        <f t="shared" si="115"/>
        <v>86.333333333333599</v>
      </c>
      <c r="CL31" s="584"/>
      <c r="CM31" s="585"/>
      <c r="CN31" s="434">
        <f t="shared" si="116"/>
        <v>0</v>
      </c>
      <c r="CO31" s="435">
        <f t="shared" si="117"/>
        <v>0</v>
      </c>
      <c r="CP31" s="434">
        <f t="shared" si="118"/>
        <v>5.4016500217108092</v>
      </c>
      <c r="CQ31" s="435">
        <f t="shared" si="119"/>
        <v>5.3333333333333366</v>
      </c>
      <c r="CR31" s="434">
        <f t="shared" si="120"/>
        <v>264.68085106382966</v>
      </c>
      <c r="CS31" s="435">
        <f t="shared" si="121"/>
        <v>330.66666666666686</v>
      </c>
      <c r="CT31" s="584">
        <v>94.4</v>
      </c>
      <c r="CU31" s="585">
        <v>90.518518518518505</v>
      </c>
      <c r="CV31" s="434">
        <f t="shared" si="122"/>
        <v>4248</v>
      </c>
      <c r="CW31" s="435">
        <f t="shared" si="123"/>
        <v>4887.9999999999991</v>
      </c>
      <c r="CX31" s="584">
        <v>103</v>
      </c>
      <c r="CY31" s="585">
        <v>114.5</v>
      </c>
      <c r="CZ31" s="434">
        <f t="shared" si="124"/>
        <v>412</v>
      </c>
      <c r="DA31" s="435">
        <f t="shared" si="125"/>
        <v>916</v>
      </c>
      <c r="DB31" s="432"/>
      <c r="DC31" s="433"/>
      <c r="DD31" s="434">
        <f t="shared" si="126"/>
        <v>0</v>
      </c>
      <c r="DE31" s="435">
        <f t="shared" si="127"/>
        <v>0</v>
      </c>
      <c r="DF31" s="434">
        <f t="shared" si="128"/>
        <v>95.102040816326536</v>
      </c>
      <c r="DG31" s="435">
        <f t="shared" si="129"/>
        <v>93.612903225806434</v>
      </c>
      <c r="DH31" s="434">
        <f t="shared" si="130"/>
        <v>4660</v>
      </c>
      <c r="DI31" s="435">
        <f t="shared" si="131"/>
        <v>5803.9999999999991</v>
      </c>
      <c r="DJ31" s="434">
        <f t="shared" si="132"/>
        <v>93</v>
      </c>
      <c r="DK31" s="435">
        <f t="shared" si="133"/>
        <v>95</v>
      </c>
      <c r="DL31" s="434">
        <f t="shared" si="134"/>
        <v>93</v>
      </c>
      <c r="DM31" s="435">
        <f t="shared" si="135"/>
        <v>95</v>
      </c>
      <c r="DN31" s="434">
        <f t="shared" si="136"/>
        <v>4.4357643995598659</v>
      </c>
      <c r="DO31" s="435">
        <f t="shared" si="137"/>
        <v>4.7149122807017578</v>
      </c>
      <c r="DP31" s="434">
        <f t="shared" si="138"/>
        <v>412.52608915906751</v>
      </c>
      <c r="DQ31" s="435">
        <f t="shared" si="139"/>
        <v>447.91666666666697</v>
      </c>
      <c r="DR31" s="434">
        <f t="shared" si="140"/>
        <v>93.010752688172019</v>
      </c>
      <c r="DS31" s="435">
        <f t="shared" si="141"/>
        <v>90.294736842105266</v>
      </c>
      <c r="DT31" s="434">
        <f t="shared" si="142"/>
        <v>8649.9999999999982</v>
      </c>
      <c r="DU31" s="435">
        <f t="shared" si="143"/>
        <v>8578</v>
      </c>
      <c r="DV31" s="584">
        <v>74</v>
      </c>
      <c r="DW31" s="585">
        <v>65</v>
      </c>
      <c r="DX31" s="434">
        <f t="shared" si="144"/>
        <v>74</v>
      </c>
      <c r="DY31" s="435">
        <f t="shared" si="145"/>
        <v>65</v>
      </c>
      <c r="DZ31" s="584">
        <v>31</v>
      </c>
      <c r="EA31" s="585">
        <v>33</v>
      </c>
      <c r="EB31" s="434">
        <f t="shared" si="146"/>
        <v>31</v>
      </c>
      <c r="EC31" s="435">
        <f t="shared" si="147"/>
        <v>33</v>
      </c>
      <c r="ED31" s="584"/>
      <c r="EE31" s="585"/>
      <c r="EF31" s="434">
        <f t="shared" si="148"/>
        <v>0</v>
      </c>
      <c r="EG31" s="435">
        <f t="shared" si="149"/>
        <v>0</v>
      </c>
      <c r="EH31" s="434">
        <f t="shared" si="150"/>
        <v>105</v>
      </c>
      <c r="EI31" s="435">
        <f t="shared" si="151"/>
        <v>98</v>
      </c>
      <c r="EJ31" s="434">
        <f t="shared" si="152"/>
        <v>105</v>
      </c>
      <c r="EK31" s="435">
        <f t="shared" si="153"/>
        <v>98</v>
      </c>
      <c r="EL31" s="584">
        <v>4.0686936936936897</v>
      </c>
      <c r="EM31" s="585">
        <v>4.2025641025641001</v>
      </c>
      <c r="EN31" s="434">
        <f t="shared" si="154"/>
        <v>301.08333333333303</v>
      </c>
      <c r="EO31" s="435">
        <f t="shared" si="155"/>
        <v>273.16666666666652</v>
      </c>
      <c r="EP31" s="584">
        <v>4.4704301075268802</v>
      </c>
      <c r="EQ31" s="585">
        <v>5.1237373737373701</v>
      </c>
      <c r="ER31" s="434">
        <f t="shared" si="156"/>
        <v>138.58333333333329</v>
      </c>
      <c r="ES31" s="435">
        <f t="shared" si="157"/>
        <v>169.0833333333332</v>
      </c>
      <c r="ET31" s="584"/>
      <c r="EU31" s="585"/>
      <c r="EV31" s="434">
        <f t="shared" si="158"/>
        <v>0</v>
      </c>
      <c r="EW31" s="435">
        <f t="shared" si="159"/>
        <v>0</v>
      </c>
      <c r="EX31" s="434">
        <f t="shared" si="160"/>
        <v>4.187301587301584</v>
      </c>
      <c r="EY31" s="435">
        <f t="shared" si="161"/>
        <v>4.5127551020408134</v>
      </c>
      <c r="EZ31" s="434">
        <f t="shared" si="162"/>
        <v>439.66666666666634</v>
      </c>
      <c r="FA31" s="435">
        <f t="shared" si="163"/>
        <v>442.24999999999972</v>
      </c>
      <c r="FB31" s="584">
        <v>86.770270270270302</v>
      </c>
      <c r="FC31" s="585">
        <v>78.538461538461505</v>
      </c>
      <c r="FD31" s="434">
        <f t="shared" si="164"/>
        <v>6421.0000000000027</v>
      </c>
      <c r="FE31" s="435">
        <f t="shared" si="165"/>
        <v>5104.9999999999982</v>
      </c>
      <c r="FF31" s="584">
        <v>76.129032258064498</v>
      </c>
      <c r="FG31" s="585">
        <v>81.060606060606105</v>
      </c>
      <c r="FH31" s="434">
        <f t="shared" si="166"/>
        <v>2359.9999999999995</v>
      </c>
      <c r="FI31" s="435">
        <f t="shared" si="167"/>
        <v>2675.0000000000014</v>
      </c>
      <c r="FJ31" s="584"/>
      <c r="FK31" s="585"/>
      <c r="FL31" s="434">
        <f t="shared" si="168"/>
        <v>0</v>
      </c>
      <c r="FM31" s="435">
        <f t="shared" si="169"/>
        <v>0</v>
      </c>
      <c r="FN31" s="434">
        <f t="shared" si="170"/>
        <v>83.628571428571448</v>
      </c>
      <c r="FO31" s="435">
        <f t="shared" si="171"/>
        <v>79.387755102040813</v>
      </c>
      <c r="FP31" s="434">
        <f t="shared" si="172"/>
        <v>8781.0000000000018</v>
      </c>
      <c r="FQ31" s="435">
        <f t="shared" si="173"/>
        <v>7780</v>
      </c>
      <c r="FR31" s="584">
        <v>12</v>
      </c>
      <c r="FS31" s="585">
        <v>9</v>
      </c>
      <c r="FT31" s="434">
        <f t="shared" si="174"/>
        <v>12</v>
      </c>
      <c r="FU31" s="435">
        <f t="shared" si="175"/>
        <v>9</v>
      </c>
      <c r="FV31" s="584">
        <v>5.5208333333333304</v>
      </c>
      <c r="FW31" s="585">
        <v>4.4351851851851896</v>
      </c>
      <c r="FX31" s="434">
        <f t="shared" si="176"/>
        <v>66.249999999999972</v>
      </c>
      <c r="FY31" s="435">
        <f t="shared" si="177"/>
        <v>39.916666666666707</v>
      </c>
      <c r="FZ31" s="584">
        <v>106.916666666667</v>
      </c>
      <c r="GA31" s="585">
        <v>100.333333333333</v>
      </c>
      <c r="GB31" s="434">
        <f t="shared" si="178"/>
        <v>1283.0000000000041</v>
      </c>
      <c r="GC31" s="435">
        <f t="shared" si="179"/>
        <v>902.99999999999704</v>
      </c>
      <c r="GD31" s="434">
        <f t="shared" si="180"/>
        <v>160</v>
      </c>
      <c r="GE31" s="435">
        <f t="shared" si="181"/>
        <v>150</v>
      </c>
      <c r="GF31" s="434">
        <f t="shared" si="182"/>
        <v>160</v>
      </c>
      <c r="GG31" s="435">
        <f t="shared" si="183"/>
        <v>150</v>
      </c>
      <c r="GH31" s="434">
        <f t="shared" si="184"/>
        <v>669.10942249240065</v>
      </c>
      <c r="GI31" s="435">
        <f t="shared" si="185"/>
        <v>615.74999999999989</v>
      </c>
      <c r="GJ31" s="434">
        <f t="shared" si="186"/>
        <v>14352</v>
      </c>
      <c r="GK31" s="435">
        <f t="shared" si="187"/>
        <v>12575.999999999996</v>
      </c>
      <c r="GL31" s="434">
        <f t="shared" si="188"/>
        <v>38</v>
      </c>
      <c r="GM31" s="435">
        <f t="shared" si="189"/>
        <v>43</v>
      </c>
      <c r="GN31" s="434">
        <f t="shared" si="190"/>
        <v>38</v>
      </c>
      <c r="GO31" s="435">
        <f t="shared" si="191"/>
        <v>43</v>
      </c>
      <c r="GP31" s="434">
        <f t="shared" si="192"/>
        <v>183.08333333333329</v>
      </c>
      <c r="GQ31" s="435">
        <f t="shared" si="193"/>
        <v>274.4166666666668</v>
      </c>
      <c r="GR31" s="434">
        <f t="shared" si="194"/>
        <v>3078.9999999999986</v>
      </c>
      <c r="GS31" s="435">
        <f t="shared" si="195"/>
        <v>3782.0000000000014</v>
      </c>
      <c r="GT31" s="434">
        <f t="shared" si="196"/>
        <v>198</v>
      </c>
      <c r="GU31" s="435">
        <f t="shared" si="197"/>
        <v>193</v>
      </c>
      <c r="GV31" s="434">
        <f t="shared" si="198"/>
        <v>198</v>
      </c>
      <c r="GW31" s="435">
        <f t="shared" si="199"/>
        <v>193</v>
      </c>
      <c r="GX31" s="434">
        <f t="shared" si="200"/>
        <v>852.19275582573391</v>
      </c>
      <c r="GY31" s="435">
        <f t="shared" si="201"/>
        <v>890.16666666666674</v>
      </c>
      <c r="GZ31" s="434">
        <f t="shared" si="202"/>
        <v>17431</v>
      </c>
      <c r="HA31" s="435">
        <f t="shared" si="203"/>
        <v>16357.999999999998</v>
      </c>
      <c r="HB31" s="434">
        <f t="shared" si="204"/>
        <v>0</v>
      </c>
      <c r="HC31" s="435">
        <f t="shared" si="205"/>
        <v>0</v>
      </c>
      <c r="HD31" s="434">
        <f t="shared" si="206"/>
        <v>0</v>
      </c>
      <c r="HE31" s="435">
        <f t="shared" si="207"/>
        <v>0</v>
      </c>
      <c r="HF31" s="434">
        <f t="shared" si="208"/>
        <v>0</v>
      </c>
      <c r="HG31" s="435">
        <f t="shared" si="209"/>
        <v>0</v>
      </c>
      <c r="HH31" s="434">
        <f t="shared" si="210"/>
        <v>0</v>
      </c>
      <c r="HI31" s="435">
        <f t="shared" si="211"/>
        <v>0</v>
      </c>
      <c r="HJ31" s="434">
        <f t="shared" si="212"/>
        <v>918.44275582573391</v>
      </c>
      <c r="HK31" s="435">
        <f t="shared" si="213"/>
        <v>930.08333333333348</v>
      </c>
      <c r="HL31" s="434">
        <f t="shared" si="214"/>
        <v>18714.000000000004</v>
      </c>
      <c r="HM31" s="435">
        <f t="shared" si="215"/>
        <v>17260.999999999996</v>
      </c>
    </row>
    <row r="32" spans="1:221" s="18" customFormat="1" ht="12.95" customHeight="1">
      <c r="A32" s="499" t="s">
        <v>351</v>
      </c>
      <c r="B32" s="498" t="s">
        <v>374</v>
      </c>
      <c r="C32" s="497"/>
      <c r="D32" s="496">
        <v>107619</v>
      </c>
      <c r="E32" s="505">
        <v>10</v>
      </c>
      <c r="F32" s="584">
        <v>122</v>
      </c>
      <c r="G32" s="585">
        <v>106</v>
      </c>
      <c r="H32" s="584">
        <v>2</v>
      </c>
      <c r="I32" s="585">
        <v>3</v>
      </c>
      <c r="J32" s="434">
        <f t="shared" si="68"/>
        <v>120</v>
      </c>
      <c r="K32" s="435">
        <f t="shared" si="69"/>
        <v>103</v>
      </c>
      <c r="L32" s="584">
        <v>60</v>
      </c>
      <c r="M32" s="585">
        <v>60</v>
      </c>
      <c r="N32" s="434">
        <f t="shared" si="70"/>
        <v>120</v>
      </c>
      <c r="O32" s="435">
        <f t="shared" si="71"/>
        <v>103</v>
      </c>
      <c r="P32" s="434">
        <f t="shared" si="72"/>
        <v>120</v>
      </c>
      <c r="Q32" s="435">
        <f t="shared" si="73"/>
        <v>103</v>
      </c>
      <c r="R32" s="584">
        <v>21</v>
      </c>
      <c r="S32" s="585">
        <v>26</v>
      </c>
      <c r="T32" s="434">
        <f t="shared" si="2"/>
        <v>21</v>
      </c>
      <c r="U32" s="435">
        <f t="shared" si="2"/>
        <v>26</v>
      </c>
      <c r="V32" s="584">
        <v>4</v>
      </c>
      <c r="W32" s="585">
        <v>2</v>
      </c>
      <c r="X32" s="434">
        <f t="shared" si="74"/>
        <v>4</v>
      </c>
      <c r="Y32" s="435">
        <f t="shared" si="75"/>
        <v>2</v>
      </c>
      <c r="Z32" s="584"/>
      <c r="AA32" s="585"/>
      <c r="AB32" s="434">
        <f t="shared" si="76"/>
        <v>0</v>
      </c>
      <c r="AC32" s="435">
        <f t="shared" si="77"/>
        <v>0</v>
      </c>
      <c r="AD32" s="434">
        <f t="shared" si="78"/>
        <v>25</v>
      </c>
      <c r="AE32" s="435">
        <f t="shared" si="79"/>
        <v>28</v>
      </c>
      <c r="AF32" s="434">
        <f t="shared" si="80"/>
        <v>25</v>
      </c>
      <c r="AG32" s="435">
        <f t="shared" si="81"/>
        <v>28</v>
      </c>
      <c r="AH32" s="584">
        <v>3.67460317460317</v>
      </c>
      <c r="AI32" s="585">
        <v>4.8672839506172796</v>
      </c>
      <c r="AJ32" s="434">
        <f t="shared" si="82"/>
        <v>77.166666666666572</v>
      </c>
      <c r="AK32" s="435">
        <f t="shared" si="83"/>
        <v>126.54938271604927</v>
      </c>
      <c r="AL32" s="584">
        <v>3.0625</v>
      </c>
      <c r="AM32" s="585">
        <v>1.375</v>
      </c>
      <c r="AN32" s="434">
        <f t="shared" si="84"/>
        <v>12.25</v>
      </c>
      <c r="AO32" s="435">
        <f t="shared" si="85"/>
        <v>2.75</v>
      </c>
      <c r="AP32" s="584"/>
      <c r="AQ32" s="585"/>
      <c r="AR32" s="434">
        <f t="shared" si="86"/>
        <v>0</v>
      </c>
      <c r="AS32" s="435">
        <f t="shared" si="87"/>
        <v>0</v>
      </c>
      <c r="AT32" s="434">
        <f t="shared" si="88"/>
        <v>3.5766666666666627</v>
      </c>
      <c r="AU32" s="435">
        <f t="shared" si="89"/>
        <v>4.617835097001759</v>
      </c>
      <c r="AV32" s="434">
        <f t="shared" si="90"/>
        <v>89.416666666666572</v>
      </c>
      <c r="AW32" s="435">
        <f t="shared" si="91"/>
        <v>129.29938271604925</v>
      </c>
      <c r="AX32" s="584">
        <v>104.095238095238</v>
      </c>
      <c r="AY32" s="585">
        <v>100.384615384615</v>
      </c>
      <c r="AZ32" s="434">
        <f t="shared" si="92"/>
        <v>2185.9999999999982</v>
      </c>
      <c r="BA32" s="435">
        <f t="shared" si="93"/>
        <v>2609.99999999999</v>
      </c>
      <c r="BB32" s="584">
        <v>74.5</v>
      </c>
      <c r="BC32" s="585">
        <v>60</v>
      </c>
      <c r="BD32" s="434">
        <f t="shared" si="94"/>
        <v>298</v>
      </c>
      <c r="BE32" s="435">
        <f t="shared" si="95"/>
        <v>120</v>
      </c>
      <c r="BF32" s="584"/>
      <c r="BG32" s="585"/>
      <c r="BH32" s="434">
        <f t="shared" si="96"/>
        <v>0</v>
      </c>
      <c r="BI32" s="435">
        <f t="shared" si="97"/>
        <v>0</v>
      </c>
      <c r="BJ32" s="434">
        <f t="shared" si="98"/>
        <v>99.359999999999928</v>
      </c>
      <c r="BK32" s="435">
        <f t="shared" si="99"/>
        <v>97.499999999999645</v>
      </c>
      <c r="BL32" s="434">
        <f t="shared" si="100"/>
        <v>2483.9999999999982</v>
      </c>
      <c r="BM32" s="435">
        <f t="shared" si="101"/>
        <v>2729.99999999999</v>
      </c>
      <c r="BN32" s="584">
        <v>16</v>
      </c>
      <c r="BO32" s="585">
        <v>19</v>
      </c>
      <c r="BP32" s="434">
        <f t="shared" si="102"/>
        <v>16</v>
      </c>
      <c r="BQ32" s="435">
        <f t="shared" si="103"/>
        <v>19</v>
      </c>
      <c r="BR32" s="584">
        <v>5</v>
      </c>
      <c r="BS32" s="585">
        <v>6</v>
      </c>
      <c r="BT32" s="434">
        <f t="shared" si="104"/>
        <v>5</v>
      </c>
      <c r="BU32" s="435">
        <f t="shared" si="105"/>
        <v>6</v>
      </c>
      <c r="BV32" s="584"/>
      <c r="BW32" s="585"/>
      <c r="BX32" s="434">
        <f t="shared" si="106"/>
        <v>0</v>
      </c>
      <c r="BY32" s="435">
        <f t="shared" si="107"/>
        <v>0</v>
      </c>
      <c r="BZ32" s="434">
        <f t="shared" si="108"/>
        <v>21</v>
      </c>
      <c r="CA32" s="435">
        <f t="shared" si="109"/>
        <v>25</v>
      </c>
      <c r="CB32" s="434">
        <f t="shared" si="110"/>
        <v>21</v>
      </c>
      <c r="CC32" s="435">
        <f t="shared" si="111"/>
        <v>25</v>
      </c>
      <c r="CD32" s="584">
        <v>7.4791666666666696</v>
      </c>
      <c r="CE32" s="585">
        <v>5.4649122807017498</v>
      </c>
      <c r="CF32" s="434">
        <f t="shared" si="112"/>
        <v>119.66666666666671</v>
      </c>
      <c r="CG32" s="435">
        <f t="shared" si="113"/>
        <v>103.83333333333324</v>
      </c>
      <c r="CH32" s="584">
        <v>15.866666666666699</v>
      </c>
      <c r="CI32" s="585">
        <v>3.8333333333333299</v>
      </c>
      <c r="CJ32" s="434">
        <f t="shared" si="114"/>
        <v>79.333333333333499</v>
      </c>
      <c r="CK32" s="435">
        <f t="shared" si="115"/>
        <v>22.999999999999979</v>
      </c>
      <c r="CL32" s="584"/>
      <c r="CM32" s="585"/>
      <c r="CN32" s="434">
        <f t="shared" si="116"/>
        <v>0</v>
      </c>
      <c r="CO32" s="435">
        <f t="shared" si="117"/>
        <v>0</v>
      </c>
      <c r="CP32" s="434">
        <f t="shared" si="118"/>
        <v>9.4761904761904869</v>
      </c>
      <c r="CQ32" s="435">
        <f t="shared" si="119"/>
        <v>5.0733333333333288</v>
      </c>
      <c r="CR32" s="434">
        <f t="shared" si="120"/>
        <v>199.00000000000023</v>
      </c>
      <c r="CS32" s="435">
        <f t="shared" si="121"/>
        <v>126.83333333333321</v>
      </c>
      <c r="CT32" s="584">
        <v>95.625</v>
      </c>
      <c r="CU32" s="585">
        <v>91.263157894736807</v>
      </c>
      <c r="CV32" s="434">
        <f t="shared" si="122"/>
        <v>1530</v>
      </c>
      <c r="CW32" s="435">
        <f t="shared" si="123"/>
        <v>1733.9999999999993</v>
      </c>
      <c r="CX32" s="584">
        <v>109</v>
      </c>
      <c r="CY32" s="585">
        <v>99.3333333333333</v>
      </c>
      <c r="CZ32" s="434">
        <f t="shared" si="124"/>
        <v>545</v>
      </c>
      <c r="DA32" s="435">
        <f t="shared" si="125"/>
        <v>595.99999999999977</v>
      </c>
      <c r="DB32" s="432"/>
      <c r="DC32" s="433"/>
      <c r="DD32" s="434">
        <f t="shared" si="126"/>
        <v>0</v>
      </c>
      <c r="DE32" s="435">
        <f t="shared" si="127"/>
        <v>0</v>
      </c>
      <c r="DF32" s="434">
        <f t="shared" si="128"/>
        <v>98.80952380952381</v>
      </c>
      <c r="DG32" s="435">
        <f t="shared" si="129"/>
        <v>93.19999999999996</v>
      </c>
      <c r="DH32" s="434">
        <f t="shared" si="130"/>
        <v>2075</v>
      </c>
      <c r="DI32" s="435">
        <f t="shared" si="131"/>
        <v>2329.9999999999991</v>
      </c>
      <c r="DJ32" s="434">
        <f t="shared" si="132"/>
        <v>46</v>
      </c>
      <c r="DK32" s="435">
        <f t="shared" si="133"/>
        <v>53</v>
      </c>
      <c r="DL32" s="434">
        <f t="shared" si="134"/>
        <v>46</v>
      </c>
      <c r="DM32" s="435">
        <f t="shared" si="135"/>
        <v>53</v>
      </c>
      <c r="DN32" s="434">
        <f t="shared" si="136"/>
        <v>6.2699275362318874</v>
      </c>
      <c r="DO32" s="435">
        <f t="shared" si="137"/>
        <v>4.8326927556487256</v>
      </c>
      <c r="DP32" s="434">
        <f t="shared" si="138"/>
        <v>288.4166666666668</v>
      </c>
      <c r="DQ32" s="435">
        <f t="shared" si="139"/>
        <v>256.13271604938245</v>
      </c>
      <c r="DR32" s="434">
        <f t="shared" si="140"/>
        <v>99.108695652173878</v>
      </c>
      <c r="DS32" s="435">
        <f t="shared" si="141"/>
        <v>95.471698113207339</v>
      </c>
      <c r="DT32" s="434">
        <f t="shared" si="142"/>
        <v>4558.9999999999982</v>
      </c>
      <c r="DU32" s="435">
        <f t="shared" si="143"/>
        <v>5059.9999999999891</v>
      </c>
      <c r="DV32" s="584">
        <v>10</v>
      </c>
      <c r="DW32" s="585">
        <v>14</v>
      </c>
      <c r="DX32" s="434">
        <f t="shared" si="144"/>
        <v>10</v>
      </c>
      <c r="DY32" s="435">
        <f t="shared" si="145"/>
        <v>14</v>
      </c>
      <c r="DZ32" s="584">
        <v>12</v>
      </c>
      <c r="EA32" s="585">
        <v>5</v>
      </c>
      <c r="EB32" s="434">
        <f t="shared" si="146"/>
        <v>12</v>
      </c>
      <c r="EC32" s="435">
        <f t="shared" si="147"/>
        <v>5</v>
      </c>
      <c r="ED32" s="584"/>
      <c r="EE32" s="585"/>
      <c r="EF32" s="434">
        <f t="shared" si="148"/>
        <v>0</v>
      </c>
      <c r="EG32" s="435">
        <f t="shared" si="149"/>
        <v>0</v>
      </c>
      <c r="EH32" s="434">
        <f t="shared" si="150"/>
        <v>22</v>
      </c>
      <c r="EI32" s="435">
        <f t="shared" si="151"/>
        <v>19</v>
      </c>
      <c r="EJ32" s="434">
        <f t="shared" si="152"/>
        <v>22</v>
      </c>
      <c r="EK32" s="435">
        <f t="shared" si="153"/>
        <v>19</v>
      </c>
      <c r="EL32" s="584">
        <v>4.0333333333333297</v>
      </c>
      <c r="EM32" s="585">
        <v>3.6547619047619002</v>
      </c>
      <c r="EN32" s="434">
        <f t="shared" si="154"/>
        <v>40.3333333333333</v>
      </c>
      <c r="EO32" s="435">
        <f t="shared" si="155"/>
        <v>51.1666666666666</v>
      </c>
      <c r="EP32" s="584">
        <v>3.8194444444444402</v>
      </c>
      <c r="EQ32" s="585">
        <v>3.4166666666666701</v>
      </c>
      <c r="ER32" s="434">
        <f t="shared" si="156"/>
        <v>45.833333333333286</v>
      </c>
      <c r="ES32" s="435">
        <f t="shared" si="157"/>
        <v>17.08333333333335</v>
      </c>
      <c r="ET32" s="584"/>
      <c r="EU32" s="585"/>
      <c r="EV32" s="434">
        <f t="shared" si="158"/>
        <v>0</v>
      </c>
      <c r="EW32" s="435">
        <f t="shared" si="159"/>
        <v>0</v>
      </c>
      <c r="EX32" s="434">
        <f t="shared" si="160"/>
        <v>3.916666666666663</v>
      </c>
      <c r="EY32" s="435">
        <f t="shared" si="161"/>
        <v>3.5921052631578916</v>
      </c>
      <c r="EZ32" s="434">
        <f t="shared" si="162"/>
        <v>86.166666666666586</v>
      </c>
      <c r="FA32" s="435">
        <f t="shared" si="163"/>
        <v>68.249999999999943</v>
      </c>
      <c r="FB32" s="584">
        <v>75.599999999999994</v>
      </c>
      <c r="FC32" s="585">
        <v>72.857142857142904</v>
      </c>
      <c r="FD32" s="434">
        <f t="shared" si="164"/>
        <v>756</v>
      </c>
      <c r="FE32" s="435">
        <f t="shared" si="165"/>
        <v>1020.0000000000007</v>
      </c>
      <c r="FF32" s="584">
        <v>53.75</v>
      </c>
      <c r="FG32" s="585">
        <v>60</v>
      </c>
      <c r="FH32" s="434">
        <f t="shared" si="166"/>
        <v>645</v>
      </c>
      <c r="FI32" s="435">
        <f t="shared" si="167"/>
        <v>300</v>
      </c>
      <c r="FJ32" s="584"/>
      <c r="FK32" s="585"/>
      <c r="FL32" s="434">
        <f t="shared" si="168"/>
        <v>0</v>
      </c>
      <c r="FM32" s="435">
        <f t="shared" si="169"/>
        <v>0</v>
      </c>
      <c r="FN32" s="434">
        <f t="shared" si="170"/>
        <v>63.68181818181818</v>
      </c>
      <c r="FO32" s="435">
        <f t="shared" si="171"/>
        <v>69.473684210526358</v>
      </c>
      <c r="FP32" s="434">
        <f t="shared" si="172"/>
        <v>1401</v>
      </c>
      <c r="FQ32" s="435">
        <f t="shared" si="173"/>
        <v>1320.0000000000009</v>
      </c>
      <c r="FR32" s="584">
        <v>52</v>
      </c>
      <c r="FS32" s="585">
        <v>31</v>
      </c>
      <c r="FT32" s="434">
        <f t="shared" si="174"/>
        <v>52</v>
      </c>
      <c r="FU32" s="435">
        <f t="shared" si="175"/>
        <v>31</v>
      </c>
      <c r="FV32" s="584">
        <v>5.8028846153846203</v>
      </c>
      <c r="FW32" s="585">
        <v>3.7311827956989201</v>
      </c>
      <c r="FX32" s="434">
        <f t="shared" si="176"/>
        <v>301.75000000000023</v>
      </c>
      <c r="FY32" s="435">
        <f t="shared" si="177"/>
        <v>115.66666666666653</v>
      </c>
      <c r="FZ32" s="584">
        <v>91.942307692307693</v>
      </c>
      <c r="GA32" s="585">
        <v>95.0322580645161</v>
      </c>
      <c r="GB32" s="434">
        <f t="shared" si="178"/>
        <v>4781</v>
      </c>
      <c r="GC32" s="435">
        <f t="shared" si="179"/>
        <v>2945.9999999999991</v>
      </c>
      <c r="GD32" s="434">
        <f t="shared" si="180"/>
        <v>47</v>
      </c>
      <c r="GE32" s="435">
        <f t="shared" si="181"/>
        <v>59</v>
      </c>
      <c r="GF32" s="434">
        <f t="shared" si="182"/>
        <v>47</v>
      </c>
      <c r="GG32" s="435">
        <f t="shared" si="183"/>
        <v>59</v>
      </c>
      <c r="GH32" s="434">
        <f t="shared" si="184"/>
        <v>237.16666666666657</v>
      </c>
      <c r="GI32" s="435">
        <f t="shared" si="185"/>
        <v>281.54938271604908</v>
      </c>
      <c r="GJ32" s="434">
        <f t="shared" si="186"/>
        <v>4471.9999999999982</v>
      </c>
      <c r="GK32" s="435">
        <f t="shared" si="187"/>
        <v>5363.99999999999</v>
      </c>
      <c r="GL32" s="434">
        <f t="shared" si="188"/>
        <v>21</v>
      </c>
      <c r="GM32" s="435">
        <f t="shared" si="189"/>
        <v>13</v>
      </c>
      <c r="GN32" s="434">
        <f t="shared" si="190"/>
        <v>21</v>
      </c>
      <c r="GO32" s="435">
        <f t="shared" si="191"/>
        <v>13</v>
      </c>
      <c r="GP32" s="434">
        <f t="shared" si="192"/>
        <v>137.4166666666668</v>
      </c>
      <c r="GQ32" s="435">
        <f t="shared" si="193"/>
        <v>42.833333333333329</v>
      </c>
      <c r="GR32" s="434">
        <f t="shared" si="194"/>
        <v>1488</v>
      </c>
      <c r="GS32" s="435">
        <f t="shared" si="195"/>
        <v>1015.9999999999998</v>
      </c>
      <c r="GT32" s="434">
        <f t="shared" si="196"/>
        <v>68</v>
      </c>
      <c r="GU32" s="435">
        <f t="shared" si="197"/>
        <v>72</v>
      </c>
      <c r="GV32" s="434">
        <f t="shared" si="198"/>
        <v>68</v>
      </c>
      <c r="GW32" s="435">
        <f t="shared" si="199"/>
        <v>72</v>
      </c>
      <c r="GX32" s="434">
        <f t="shared" si="200"/>
        <v>374.58333333333337</v>
      </c>
      <c r="GY32" s="435">
        <f t="shared" si="201"/>
        <v>324.3827160493824</v>
      </c>
      <c r="GZ32" s="434">
        <f t="shared" si="202"/>
        <v>5959.9999999999982</v>
      </c>
      <c r="HA32" s="435">
        <f t="shared" si="203"/>
        <v>6379.99999999999</v>
      </c>
      <c r="HB32" s="434">
        <f t="shared" si="204"/>
        <v>0</v>
      </c>
      <c r="HC32" s="435">
        <f t="shared" si="205"/>
        <v>0</v>
      </c>
      <c r="HD32" s="434">
        <f t="shared" si="206"/>
        <v>0</v>
      </c>
      <c r="HE32" s="435">
        <f t="shared" si="207"/>
        <v>0</v>
      </c>
      <c r="HF32" s="434">
        <f t="shared" si="208"/>
        <v>0</v>
      </c>
      <c r="HG32" s="435">
        <f t="shared" si="209"/>
        <v>0</v>
      </c>
      <c r="HH32" s="434">
        <f t="shared" si="210"/>
        <v>0</v>
      </c>
      <c r="HI32" s="435">
        <f t="shared" si="211"/>
        <v>0</v>
      </c>
      <c r="HJ32" s="434">
        <f t="shared" si="212"/>
        <v>676.3333333333336</v>
      </c>
      <c r="HK32" s="435">
        <f t="shared" si="213"/>
        <v>440.04938271604891</v>
      </c>
      <c r="HL32" s="434">
        <f t="shared" si="214"/>
        <v>10740.999999999998</v>
      </c>
      <c r="HM32" s="435">
        <f t="shared" si="215"/>
        <v>9325.9999999999891</v>
      </c>
    </row>
    <row r="33" spans="1:221" s="18" customFormat="1" ht="12.95" customHeight="1">
      <c r="A33" s="499" t="s">
        <v>351</v>
      </c>
      <c r="B33" s="498" t="s">
        <v>375</v>
      </c>
      <c r="C33" s="497"/>
      <c r="D33" s="496">
        <v>107974</v>
      </c>
      <c r="E33" s="505">
        <v>10</v>
      </c>
      <c r="F33" s="584">
        <v>161</v>
      </c>
      <c r="G33" s="585">
        <v>176</v>
      </c>
      <c r="H33" s="584">
        <v>3</v>
      </c>
      <c r="I33" s="585">
        <v>1</v>
      </c>
      <c r="J33" s="434">
        <f t="shared" si="68"/>
        <v>158</v>
      </c>
      <c r="K33" s="435">
        <f t="shared" si="69"/>
        <v>175</v>
      </c>
      <c r="L33" s="584">
        <v>60</v>
      </c>
      <c r="M33" s="585">
        <v>60</v>
      </c>
      <c r="N33" s="434">
        <f t="shared" si="70"/>
        <v>158</v>
      </c>
      <c r="O33" s="435">
        <f t="shared" si="71"/>
        <v>175</v>
      </c>
      <c r="P33" s="434">
        <f t="shared" si="72"/>
        <v>158</v>
      </c>
      <c r="Q33" s="435">
        <f t="shared" si="73"/>
        <v>175</v>
      </c>
      <c r="R33" s="584">
        <v>12</v>
      </c>
      <c r="S33" s="585">
        <v>22</v>
      </c>
      <c r="T33" s="434">
        <f t="shared" si="2"/>
        <v>12</v>
      </c>
      <c r="U33" s="435">
        <f t="shared" si="2"/>
        <v>22</v>
      </c>
      <c r="V33" s="584">
        <v>7</v>
      </c>
      <c r="W33" s="585">
        <v>9</v>
      </c>
      <c r="X33" s="434">
        <f t="shared" si="74"/>
        <v>7</v>
      </c>
      <c r="Y33" s="435">
        <f t="shared" si="75"/>
        <v>9</v>
      </c>
      <c r="Z33" s="584"/>
      <c r="AA33" s="585"/>
      <c r="AB33" s="434">
        <f t="shared" si="76"/>
        <v>0</v>
      </c>
      <c r="AC33" s="435">
        <f t="shared" si="77"/>
        <v>0</v>
      </c>
      <c r="AD33" s="434">
        <f t="shared" si="78"/>
        <v>19</v>
      </c>
      <c r="AE33" s="435">
        <f t="shared" si="79"/>
        <v>31</v>
      </c>
      <c r="AF33" s="434">
        <f t="shared" si="80"/>
        <v>19</v>
      </c>
      <c r="AG33" s="435">
        <f t="shared" si="81"/>
        <v>31</v>
      </c>
      <c r="AH33" s="584">
        <v>2.9166666666666701</v>
      </c>
      <c r="AI33" s="585">
        <v>3.8106060606060601</v>
      </c>
      <c r="AJ33" s="434">
        <f t="shared" si="82"/>
        <v>35.000000000000043</v>
      </c>
      <c r="AK33" s="435">
        <f t="shared" si="83"/>
        <v>83.833333333333329</v>
      </c>
      <c r="AL33" s="584">
        <v>7.1309523809523796</v>
      </c>
      <c r="AM33" s="585">
        <v>9.8000000000000007</v>
      </c>
      <c r="AN33" s="434">
        <f t="shared" si="84"/>
        <v>49.916666666666657</v>
      </c>
      <c r="AO33" s="435">
        <f t="shared" si="85"/>
        <v>88.2</v>
      </c>
      <c r="AP33" s="584"/>
      <c r="AQ33" s="585"/>
      <c r="AR33" s="434">
        <f t="shared" si="86"/>
        <v>0</v>
      </c>
      <c r="AS33" s="435">
        <f t="shared" si="87"/>
        <v>0</v>
      </c>
      <c r="AT33" s="434">
        <f t="shared" si="88"/>
        <v>4.4692982456140369</v>
      </c>
      <c r="AU33" s="435">
        <f t="shared" si="89"/>
        <v>5.5494623655913982</v>
      </c>
      <c r="AV33" s="434">
        <f t="shared" si="90"/>
        <v>84.9166666666667</v>
      </c>
      <c r="AW33" s="435">
        <f t="shared" si="91"/>
        <v>172.03333333333333</v>
      </c>
      <c r="AX33" s="584">
        <v>99</v>
      </c>
      <c r="AY33" s="585">
        <v>107.727272727273</v>
      </c>
      <c r="AZ33" s="434">
        <f t="shared" si="92"/>
        <v>1188</v>
      </c>
      <c r="BA33" s="435">
        <f t="shared" si="93"/>
        <v>2370.0000000000059</v>
      </c>
      <c r="BB33" s="584">
        <v>82.428571428571402</v>
      </c>
      <c r="BC33" s="585">
        <v>123</v>
      </c>
      <c r="BD33" s="434">
        <f t="shared" si="94"/>
        <v>576.99999999999977</v>
      </c>
      <c r="BE33" s="435">
        <f t="shared" si="95"/>
        <v>1107</v>
      </c>
      <c r="BF33" s="584"/>
      <c r="BG33" s="585"/>
      <c r="BH33" s="434">
        <f t="shared" si="96"/>
        <v>0</v>
      </c>
      <c r="BI33" s="435">
        <f t="shared" si="97"/>
        <v>0</v>
      </c>
      <c r="BJ33" s="434">
        <f t="shared" si="98"/>
        <v>92.894736842105246</v>
      </c>
      <c r="BK33" s="435">
        <f t="shared" si="99"/>
        <v>112.16129032258084</v>
      </c>
      <c r="BL33" s="434">
        <f t="shared" si="100"/>
        <v>1764.9999999999998</v>
      </c>
      <c r="BM33" s="435">
        <f t="shared" si="101"/>
        <v>3477.0000000000059</v>
      </c>
      <c r="BN33" s="584">
        <v>37</v>
      </c>
      <c r="BO33" s="585">
        <v>28</v>
      </c>
      <c r="BP33" s="434">
        <f t="shared" si="102"/>
        <v>37</v>
      </c>
      <c r="BQ33" s="435">
        <f t="shared" si="103"/>
        <v>28</v>
      </c>
      <c r="BR33" s="584">
        <v>17</v>
      </c>
      <c r="BS33" s="585">
        <v>19</v>
      </c>
      <c r="BT33" s="434">
        <f t="shared" si="104"/>
        <v>17</v>
      </c>
      <c r="BU33" s="435">
        <f t="shared" si="105"/>
        <v>19</v>
      </c>
      <c r="BV33" s="584"/>
      <c r="BW33" s="585"/>
      <c r="BX33" s="434">
        <f t="shared" si="106"/>
        <v>0</v>
      </c>
      <c r="BY33" s="435">
        <f t="shared" si="107"/>
        <v>0</v>
      </c>
      <c r="BZ33" s="434">
        <f t="shared" si="108"/>
        <v>54</v>
      </c>
      <c r="CA33" s="435">
        <f t="shared" si="109"/>
        <v>47</v>
      </c>
      <c r="CB33" s="434">
        <f t="shared" si="110"/>
        <v>54</v>
      </c>
      <c r="CC33" s="435">
        <f t="shared" si="111"/>
        <v>47</v>
      </c>
      <c r="CD33" s="584">
        <v>8.0482456140350909</v>
      </c>
      <c r="CE33" s="585">
        <v>8.9345238095238102</v>
      </c>
      <c r="CF33" s="434">
        <f t="shared" si="112"/>
        <v>297.78508771929836</v>
      </c>
      <c r="CG33" s="435">
        <f t="shared" si="113"/>
        <v>250.16666666666669</v>
      </c>
      <c r="CH33" s="584">
        <v>11.823529411764699</v>
      </c>
      <c r="CI33" s="585">
        <v>6.9956140350877201</v>
      </c>
      <c r="CJ33" s="434">
        <f t="shared" si="114"/>
        <v>200.99999999999989</v>
      </c>
      <c r="CK33" s="435">
        <f t="shared" si="115"/>
        <v>132.91666666666669</v>
      </c>
      <c r="CL33" s="584"/>
      <c r="CM33" s="585"/>
      <c r="CN33" s="434">
        <f t="shared" si="116"/>
        <v>0</v>
      </c>
      <c r="CO33" s="435">
        <f t="shared" si="117"/>
        <v>0</v>
      </c>
      <c r="CP33" s="434">
        <f t="shared" si="118"/>
        <v>9.2367608836907085</v>
      </c>
      <c r="CQ33" s="435">
        <f t="shared" si="119"/>
        <v>8.1507092198581574</v>
      </c>
      <c r="CR33" s="434">
        <f t="shared" si="120"/>
        <v>498.78508771929825</v>
      </c>
      <c r="CS33" s="435">
        <f t="shared" si="121"/>
        <v>383.08333333333337</v>
      </c>
      <c r="CT33" s="584">
        <v>100.513513513514</v>
      </c>
      <c r="CU33" s="585">
        <v>109.53571428571399</v>
      </c>
      <c r="CV33" s="434">
        <f t="shared" si="122"/>
        <v>3719.0000000000182</v>
      </c>
      <c r="CW33" s="435">
        <f t="shared" si="123"/>
        <v>3066.9999999999918</v>
      </c>
      <c r="CX33" s="584">
        <v>91.882352941176507</v>
      </c>
      <c r="CY33" s="585">
        <v>84.526315789473699</v>
      </c>
      <c r="CZ33" s="434">
        <f t="shared" si="124"/>
        <v>1562.0000000000007</v>
      </c>
      <c r="DA33" s="435">
        <f t="shared" si="125"/>
        <v>1606.0000000000002</v>
      </c>
      <c r="DB33" s="432"/>
      <c r="DC33" s="433"/>
      <c r="DD33" s="434">
        <f t="shared" si="126"/>
        <v>0</v>
      </c>
      <c r="DE33" s="435">
        <f t="shared" si="127"/>
        <v>0</v>
      </c>
      <c r="DF33" s="434">
        <f t="shared" si="128"/>
        <v>97.796296296296646</v>
      </c>
      <c r="DG33" s="435">
        <f t="shared" si="129"/>
        <v>99.42553191489344</v>
      </c>
      <c r="DH33" s="434">
        <f t="shared" si="130"/>
        <v>5281.0000000000191</v>
      </c>
      <c r="DI33" s="435">
        <f t="shared" si="131"/>
        <v>4672.9999999999918</v>
      </c>
      <c r="DJ33" s="434">
        <f t="shared" si="132"/>
        <v>73</v>
      </c>
      <c r="DK33" s="435">
        <f t="shared" si="133"/>
        <v>78</v>
      </c>
      <c r="DL33" s="434">
        <f t="shared" si="134"/>
        <v>73</v>
      </c>
      <c r="DM33" s="435">
        <f t="shared" si="135"/>
        <v>78</v>
      </c>
      <c r="DN33" s="434">
        <f t="shared" si="136"/>
        <v>7.9959144436433549</v>
      </c>
      <c r="DO33" s="435">
        <f t="shared" si="137"/>
        <v>7.1168803418803419</v>
      </c>
      <c r="DP33" s="434">
        <f t="shared" si="138"/>
        <v>583.70175438596493</v>
      </c>
      <c r="DQ33" s="435">
        <f t="shared" si="139"/>
        <v>555.11666666666667</v>
      </c>
      <c r="DR33" s="434">
        <f t="shared" si="140"/>
        <v>96.520547945205735</v>
      </c>
      <c r="DS33" s="435">
        <f t="shared" si="141"/>
        <v>104.48717948717946</v>
      </c>
      <c r="DT33" s="434">
        <f t="shared" si="142"/>
        <v>7046.0000000000182</v>
      </c>
      <c r="DU33" s="435">
        <f t="shared" si="143"/>
        <v>8149.9999999999982</v>
      </c>
      <c r="DV33" s="584">
        <v>54</v>
      </c>
      <c r="DW33" s="585">
        <v>36</v>
      </c>
      <c r="DX33" s="434">
        <f t="shared" si="144"/>
        <v>54</v>
      </c>
      <c r="DY33" s="435">
        <f t="shared" si="145"/>
        <v>36</v>
      </c>
      <c r="DZ33" s="584">
        <v>31</v>
      </c>
      <c r="EA33" s="585">
        <v>58</v>
      </c>
      <c r="EB33" s="434">
        <f t="shared" si="146"/>
        <v>31</v>
      </c>
      <c r="EC33" s="435">
        <f t="shared" si="147"/>
        <v>58</v>
      </c>
      <c r="ED33" s="584"/>
      <c r="EE33" s="585"/>
      <c r="EF33" s="434">
        <f t="shared" si="148"/>
        <v>0</v>
      </c>
      <c r="EG33" s="435">
        <f t="shared" si="149"/>
        <v>0</v>
      </c>
      <c r="EH33" s="434">
        <f t="shared" si="150"/>
        <v>85</v>
      </c>
      <c r="EI33" s="435">
        <f t="shared" si="151"/>
        <v>94</v>
      </c>
      <c r="EJ33" s="434">
        <f t="shared" si="152"/>
        <v>85</v>
      </c>
      <c r="EK33" s="435">
        <f t="shared" si="153"/>
        <v>94</v>
      </c>
      <c r="EL33" s="584">
        <v>4.1181818181818199</v>
      </c>
      <c r="EM33" s="585">
        <v>4.6967592592592604</v>
      </c>
      <c r="EN33" s="434">
        <f t="shared" si="154"/>
        <v>222.38181818181829</v>
      </c>
      <c r="EO33" s="435">
        <f t="shared" si="155"/>
        <v>169.08333333333337</v>
      </c>
      <c r="EP33" s="584">
        <v>4.1155913978494603</v>
      </c>
      <c r="EQ33" s="585">
        <v>3.8936781609195399</v>
      </c>
      <c r="ER33" s="434">
        <f t="shared" si="156"/>
        <v>127.58333333333327</v>
      </c>
      <c r="ES33" s="435">
        <f t="shared" si="157"/>
        <v>225.83333333333331</v>
      </c>
      <c r="ET33" s="584"/>
      <c r="EU33" s="585"/>
      <c r="EV33" s="434">
        <f t="shared" si="158"/>
        <v>0</v>
      </c>
      <c r="EW33" s="435">
        <f t="shared" si="159"/>
        <v>0</v>
      </c>
      <c r="EX33" s="434">
        <f t="shared" si="160"/>
        <v>4.1172370766488413</v>
      </c>
      <c r="EY33" s="435">
        <f t="shared" si="161"/>
        <v>4.2012411347517729</v>
      </c>
      <c r="EZ33" s="434">
        <f t="shared" si="162"/>
        <v>349.96515151515149</v>
      </c>
      <c r="FA33" s="435">
        <f t="shared" si="163"/>
        <v>394.91666666666663</v>
      </c>
      <c r="FB33" s="584">
        <v>81.907407407407405</v>
      </c>
      <c r="FC33" s="585">
        <v>75.1666666666667</v>
      </c>
      <c r="FD33" s="434">
        <f t="shared" si="164"/>
        <v>4423</v>
      </c>
      <c r="FE33" s="435">
        <f t="shared" si="165"/>
        <v>2706.0000000000014</v>
      </c>
      <c r="FF33" s="584">
        <v>64.354838709677395</v>
      </c>
      <c r="FG33" s="585">
        <v>61.086206896551701</v>
      </c>
      <c r="FH33" s="434">
        <f t="shared" si="166"/>
        <v>1994.9999999999993</v>
      </c>
      <c r="FI33" s="435">
        <f t="shared" si="167"/>
        <v>3542.9999999999986</v>
      </c>
      <c r="FJ33" s="584"/>
      <c r="FK33" s="585"/>
      <c r="FL33" s="434">
        <f t="shared" si="168"/>
        <v>0</v>
      </c>
      <c r="FM33" s="435">
        <f t="shared" si="169"/>
        <v>0</v>
      </c>
      <c r="FN33" s="434">
        <f t="shared" si="170"/>
        <v>75.505882352941171</v>
      </c>
      <c r="FO33" s="435">
        <f t="shared" si="171"/>
        <v>66.478723404255319</v>
      </c>
      <c r="FP33" s="434">
        <f t="shared" si="172"/>
        <v>6418</v>
      </c>
      <c r="FQ33" s="435">
        <f t="shared" si="173"/>
        <v>6249</v>
      </c>
      <c r="FR33" s="584">
        <v>0</v>
      </c>
      <c r="FS33" s="585">
        <v>3</v>
      </c>
      <c r="FT33" s="434">
        <f t="shared" si="174"/>
        <v>0</v>
      </c>
      <c r="FU33" s="435">
        <f t="shared" si="175"/>
        <v>3</v>
      </c>
      <c r="FV33" s="584"/>
      <c r="FW33" s="585">
        <v>3.9444444444444402</v>
      </c>
      <c r="FX33" s="434">
        <f t="shared" si="176"/>
        <v>0</v>
      </c>
      <c r="FY33" s="435">
        <f t="shared" si="177"/>
        <v>11.833333333333321</v>
      </c>
      <c r="FZ33" s="584"/>
      <c r="GA33" s="585">
        <v>71.6666666666667</v>
      </c>
      <c r="GB33" s="434">
        <f t="shared" si="178"/>
        <v>0</v>
      </c>
      <c r="GC33" s="435">
        <f t="shared" si="179"/>
        <v>215.00000000000011</v>
      </c>
      <c r="GD33" s="434">
        <f t="shared" si="180"/>
        <v>103</v>
      </c>
      <c r="GE33" s="435">
        <f t="shared" si="181"/>
        <v>86</v>
      </c>
      <c r="GF33" s="434">
        <f t="shared" si="182"/>
        <v>103</v>
      </c>
      <c r="GG33" s="435">
        <f t="shared" si="183"/>
        <v>86</v>
      </c>
      <c r="GH33" s="434">
        <f t="shared" si="184"/>
        <v>555.16690590111671</v>
      </c>
      <c r="GI33" s="435">
        <f t="shared" si="185"/>
        <v>503.08333333333337</v>
      </c>
      <c r="GJ33" s="434">
        <f t="shared" si="186"/>
        <v>9330.0000000000182</v>
      </c>
      <c r="GK33" s="435">
        <f t="shared" si="187"/>
        <v>8143</v>
      </c>
      <c r="GL33" s="434">
        <f t="shared" si="188"/>
        <v>55</v>
      </c>
      <c r="GM33" s="435">
        <f t="shared" si="189"/>
        <v>86</v>
      </c>
      <c r="GN33" s="434">
        <f t="shared" si="190"/>
        <v>55</v>
      </c>
      <c r="GO33" s="435">
        <f t="shared" si="191"/>
        <v>86</v>
      </c>
      <c r="GP33" s="434">
        <f t="shared" si="192"/>
        <v>378.49999999999983</v>
      </c>
      <c r="GQ33" s="435">
        <f t="shared" si="193"/>
        <v>446.95</v>
      </c>
      <c r="GR33" s="434">
        <f t="shared" si="194"/>
        <v>4134</v>
      </c>
      <c r="GS33" s="435">
        <f t="shared" si="195"/>
        <v>6255.9999999999982</v>
      </c>
      <c r="GT33" s="434">
        <f t="shared" si="196"/>
        <v>158</v>
      </c>
      <c r="GU33" s="435">
        <f t="shared" si="197"/>
        <v>172</v>
      </c>
      <c r="GV33" s="434">
        <f t="shared" si="198"/>
        <v>158</v>
      </c>
      <c r="GW33" s="435">
        <f t="shared" si="199"/>
        <v>172</v>
      </c>
      <c r="GX33" s="434">
        <f t="shared" si="200"/>
        <v>933.66690590111648</v>
      </c>
      <c r="GY33" s="435">
        <f t="shared" si="201"/>
        <v>950.0333333333333</v>
      </c>
      <c r="GZ33" s="434">
        <f t="shared" si="202"/>
        <v>13464.000000000018</v>
      </c>
      <c r="HA33" s="435">
        <f t="shared" si="203"/>
        <v>14398.999999999998</v>
      </c>
      <c r="HB33" s="434">
        <f t="shared" si="204"/>
        <v>0</v>
      </c>
      <c r="HC33" s="435">
        <f t="shared" si="205"/>
        <v>0</v>
      </c>
      <c r="HD33" s="434">
        <f t="shared" si="206"/>
        <v>0</v>
      </c>
      <c r="HE33" s="435">
        <f t="shared" si="207"/>
        <v>0</v>
      </c>
      <c r="HF33" s="434">
        <f t="shared" si="208"/>
        <v>0</v>
      </c>
      <c r="HG33" s="435">
        <f t="shared" si="209"/>
        <v>0</v>
      </c>
      <c r="HH33" s="434">
        <f t="shared" si="210"/>
        <v>0</v>
      </c>
      <c r="HI33" s="435">
        <f t="shared" si="211"/>
        <v>0</v>
      </c>
      <c r="HJ33" s="434">
        <f t="shared" si="212"/>
        <v>933.66690590111648</v>
      </c>
      <c r="HK33" s="435">
        <f t="shared" si="213"/>
        <v>961.86666666666667</v>
      </c>
      <c r="HL33" s="434">
        <f t="shared" si="214"/>
        <v>13464.000000000018</v>
      </c>
      <c r="HM33" s="435">
        <f t="shared" si="215"/>
        <v>14613.999999999998</v>
      </c>
    </row>
    <row r="34" spans="1:221" s="18" customFormat="1" ht="12.95" customHeight="1">
      <c r="A34" s="507" t="s">
        <v>351</v>
      </c>
      <c r="B34" s="498" t="s">
        <v>377</v>
      </c>
      <c r="C34" s="497"/>
      <c r="D34" s="496">
        <v>107992</v>
      </c>
      <c r="E34" s="505">
        <v>10</v>
      </c>
      <c r="F34" s="584">
        <v>136</v>
      </c>
      <c r="G34" s="585">
        <v>148</v>
      </c>
      <c r="H34" s="584">
        <v>11</v>
      </c>
      <c r="I34" s="585">
        <v>6</v>
      </c>
      <c r="J34" s="434">
        <f t="shared" si="68"/>
        <v>125</v>
      </c>
      <c r="K34" s="435">
        <f t="shared" si="69"/>
        <v>142</v>
      </c>
      <c r="L34" s="584">
        <v>60</v>
      </c>
      <c r="M34" s="585">
        <v>60</v>
      </c>
      <c r="N34" s="434">
        <f t="shared" si="70"/>
        <v>125</v>
      </c>
      <c r="O34" s="435">
        <f t="shared" si="71"/>
        <v>142</v>
      </c>
      <c r="P34" s="434">
        <f t="shared" si="72"/>
        <v>125</v>
      </c>
      <c r="Q34" s="435">
        <f t="shared" si="73"/>
        <v>142</v>
      </c>
      <c r="R34" s="584">
        <v>31</v>
      </c>
      <c r="S34" s="585">
        <v>46</v>
      </c>
      <c r="T34" s="434">
        <f t="shared" si="2"/>
        <v>31</v>
      </c>
      <c r="U34" s="435">
        <f t="shared" si="2"/>
        <v>46</v>
      </c>
      <c r="V34" s="584">
        <v>5</v>
      </c>
      <c r="W34" s="585">
        <v>14</v>
      </c>
      <c r="X34" s="434">
        <f t="shared" si="74"/>
        <v>5</v>
      </c>
      <c r="Y34" s="435">
        <f t="shared" si="75"/>
        <v>14</v>
      </c>
      <c r="Z34" s="584"/>
      <c r="AA34" s="585"/>
      <c r="AB34" s="434">
        <f t="shared" si="76"/>
        <v>0</v>
      </c>
      <c r="AC34" s="435">
        <f t="shared" si="77"/>
        <v>0</v>
      </c>
      <c r="AD34" s="434">
        <f t="shared" si="78"/>
        <v>36</v>
      </c>
      <c r="AE34" s="435">
        <f t="shared" si="79"/>
        <v>60</v>
      </c>
      <c r="AF34" s="434">
        <f t="shared" si="80"/>
        <v>36</v>
      </c>
      <c r="AG34" s="435">
        <f t="shared" si="81"/>
        <v>60</v>
      </c>
      <c r="AH34" s="584">
        <v>3.9713541666666701</v>
      </c>
      <c r="AI34" s="585">
        <v>3.5398550724637698</v>
      </c>
      <c r="AJ34" s="434">
        <f t="shared" si="82"/>
        <v>123.11197916666677</v>
      </c>
      <c r="AK34" s="435">
        <f t="shared" si="83"/>
        <v>162.8333333333334</v>
      </c>
      <c r="AL34" s="584">
        <v>2.81666666666667</v>
      </c>
      <c r="AM34" s="585">
        <v>2.1071428571428599</v>
      </c>
      <c r="AN34" s="434">
        <f t="shared" si="84"/>
        <v>14.08333333333335</v>
      </c>
      <c r="AO34" s="435">
        <f t="shared" si="85"/>
        <v>29.500000000000039</v>
      </c>
      <c r="AP34" s="584"/>
      <c r="AQ34" s="585"/>
      <c r="AR34" s="434">
        <f t="shared" si="86"/>
        <v>0</v>
      </c>
      <c r="AS34" s="435">
        <f t="shared" si="87"/>
        <v>0</v>
      </c>
      <c r="AT34" s="434">
        <f t="shared" si="88"/>
        <v>3.8109809027777808</v>
      </c>
      <c r="AU34" s="435">
        <f t="shared" si="89"/>
        <v>3.205555555555557</v>
      </c>
      <c r="AV34" s="434">
        <f t="shared" si="90"/>
        <v>137.19531250000011</v>
      </c>
      <c r="AW34" s="435">
        <f t="shared" si="91"/>
        <v>192.33333333333343</v>
      </c>
      <c r="AX34" s="584">
        <v>85.387096774193594</v>
      </c>
      <c r="AY34" s="585">
        <v>85.652173913043498</v>
      </c>
      <c r="AZ34" s="434">
        <f t="shared" si="92"/>
        <v>2647.0000000000014</v>
      </c>
      <c r="BA34" s="435">
        <f t="shared" si="93"/>
        <v>3940.0000000000009</v>
      </c>
      <c r="BB34" s="584">
        <v>82.8</v>
      </c>
      <c r="BC34" s="585">
        <v>64.785714285714306</v>
      </c>
      <c r="BD34" s="434">
        <f t="shared" si="94"/>
        <v>414</v>
      </c>
      <c r="BE34" s="435">
        <f t="shared" si="95"/>
        <v>907.00000000000023</v>
      </c>
      <c r="BF34" s="584"/>
      <c r="BG34" s="585"/>
      <c r="BH34" s="434">
        <f t="shared" si="96"/>
        <v>0</v>
      </c>
      <c r="BI34" s="435">
        <f t="shared" si="97"/>
        <v>0</v>
      </c>
      <c r="BJ34" s="434">
        <f t="shared" si="98"/>
        <v>85.027777777777814</v>
      </c>
      <c r="BK34" s="435">
        <f t="shared" si="99"/>
        <v>80.783333333333346</v>
      </c>
      <c r="BL34" s="434">
        <f t="shared" si="100"/>
        <v>3061.0000000000014</v>
      </c>
      <c r="BM34" s="435">
        <f t="shared" si="101"/>
        <v>4847.0000000000009</v>
      </c>
      <c r="BN34" s="584">
        <v>35</v>
      </c>
      <c r="BO34" s="585">
        <v>33</v>
      </c>
      <c r="BP34" s="434">
        <f t="shared" si="102"/>
        <v>35</v>
      </c>
      <c r="BQ34" s="435">
        <f t="shared" si="103"/>
        <v>33</v>
      </c>
      <c r="BR34" s="584">
        <v>14</v>
      </c>
      <c r="BS34" s="585">
        <v>12</v>
      </c>
      <c r="BT34" s="434">
        <f t="shared" si="104"/>
        <v>14</v>
      </c>
      <c r="BU34" s="435">
        <f t="shared" si="105"/>
        <v>12</v>
      </c>
      <c r="BV34" s="584"/>
      <c r="BW34" s="585"/>
      <c r="BX34" s="434">
        <f t="shared" si="106"/>
        <v>0</v>
      </c>
      <c r="BY34" s="435">
        <f t="shared" si="107"/>
        <v>0</v>
      </c>
      <c r="BZ34" s="434">
        <f t="shared" si="108"/>
        <v>49</v>
      </c>
      <c r="CA34" s="435">
        <f t="shared" si="109"/>
        <v>45</v>
      </c>
      <c r="CB34" s="434">
        <f t="shared" si="110"/>
        <v>49</v>
      </c>
      <c r="CC34" s="435">
        <f t="shared" si="111"/>
        <v>45</v>
      </c>
      <c r="CD34" s="584">
        <v>4.9606481481481497</v>
      </c>
      <c r="CE34" s="585">
        <v>4.6136363636363598</v>
      </c>
      <c r="CF34" s="434">
        <f t="shared" si="112"/>
        <v>173.62268518518525</v>
      </c>
      <c r="CG34" s="435">
        <f t="shared" si="113"/>
        <v>152.24999999999989</v>
      </c>
      <c r="CH34" s="584">
        <v>4.0833333333333304</v>
      </c>
      <c r="CI34" s="585">
        <v>11.6794871794872</v>
      </c>
      <c r="CJ34" s="434">
        <f t="shared" si="114"/>
        <v>57.166666666666629</v>
      </c>
      <c r="CK34" s="435">
        <f t="shared" si="115"/>
        <v>140.15384615384642</v>
      </c>
      <c r="CL34" s="584"/>
      <c r="CM34" s="585"/>
      <c r="CN34" s="434">
        <f t="shared" si="116"/>
        <v>0</v>
      </c>
      <c r="CO34" s="435">
        <f t="shared" si="117"/>
        <v>0</v>
      </c>
      <c r="CP34" s="434">
        <f t="shared" si="118"/>
        <v>4.709986772486773</v>
      </c>
      <c r="CQ34" s="435">
        <f t="shared" si="119"/>
        <v>6.4978632478632514</v>
      </c>
      <c r="CR34" s="434">
        <f t="shared" si="120"/>
        <v>230.78935185185188</v>
      </c>
      <c r="CS34" s="435">
        <f t="shared" si="121"/>
        <v>292.4038461538463</v>
      </c>
      <c r="CT34" s="584">
        <v>84.257142857142895</v>
      </c>
      <c r="CU34" s="585">
        <v>72.6666666666667</v>
      </c>
      <c r="CV34" s="434">
        <f t="shared" si="122"/>
        <v>2949.0000000000014</v>
      </c>
      <c r="CW34" s="435">
        <f t="shared" si="123"/>
        <v>2398.0000000000009</v>
      </c>
      <c r="CX34" s="584">
        <v>66.642857142857096</v>
      </c>
      <c r="CY34" s="585">
        <v>83.8333333333333</v>
      </c>
      <c r="CZ34" s="434">
        <f t="shared" si="124"/>
        <v>932.99999999999932</v>
      </c>
      <c r="DA34" s="435">
        <f t="shared" si="125"/>
        <v>1005.9999999999995</v>
      </c>
      <c r="DB34" s="432"/>
      <c r="DC34" s="433"/>
      <c r="DD34" s="434">
        <f t="shared" si="126"/>
        <v>0</v>
      </c>
      <c r="DE34" s="435">
        <f t="shared" si="127"/>
        <v>0</v>
      </c>
      <c r="DF34" s="434">
        <f t="shared" si="128"/>
        <v>79.224489795918387</v>
      </c>
      <c r="DG34" s="435">
        <f t="shared" si="129"/>
        <v>75.64444444444446</v>
      </c>
      <c r="DH34" s="434">
        <f t="shared" si="130"/>
        <v>3882.0000000000009</v>
      </c>
      <c r="DI34" s="435">
        <f t="shared" si="131"/>
        <v>3404.0000000000009</v>
      </c>
      <c r="DJ34" s="434">
        <f t="shared" si="132"/>
        <v>85</v>
      </c>
      <c r="DK34" s="435">
        <f t="shared" si="133"/>
        <v>105</v>
      </c>
      <c r="DL34" s="434">
        <f t="shared" si="134"/>
        <v>85</v>
      </c>
      <c r="DM34" s="435">
        <f t="shared" si="135"/>
        <v>105</v>
      </c>
      <c r="DN34" s="434">
        <f t="shared" si="136"/>
        <v>4.3292313453159057</v>
      </c>
      <c r="DO34" s="435">
        <f t="shared" si="137"/>
        <v>4.6165445665445688</v>
      </c>
      <c r="DP34" s="434">
        <f t="shared" si="138"/>
        <v>367.98466435185196</v>
      </c>
      <c r="DQ34" s="435">
        <f t="shared" si="139"/>
        <v>484.73717948717973</v>
      </c>
      <c r="DR34" s="434">
        <f t="shared" si="140"/>
        <v>81.682352941176489</v>
      </c>
      <c r="DS34" s="435">
        <f t="shared" si="141"/>
        <v>78.580952380952397</v>
      </c>
      <c r="DT34" s="434">
        <f t="shared" si="142"/>
        <v>6943.0000000000018</v>
      </c>
      <c r="DU34" s="435">
        <f t="shared" si="143"/>
        <v>8251.0000000000018</v>
      </c>
      <c r="DV34" s="584">
        <v>23</v>
      </c>
      <c r="DW34" s="585">
        <v>17</v>
      </c>
      <c r="DX34" s="434">
        <f t="shared" si="144"/>
        <v>23</v>
      </c>
      <c r="DY34" s="435">
        <f t="shared" si="145"/>
        <v>17</v>
      </c>
      <c r="DZ34" s="584">
        <v>7</v>
      </c>
      <c r="EA34" s="585">
        <v>15</v>
      </c>
      <c r="EB34" s="434">
        <f t="shared" si="146"/>
        <v>7</v>
      </c>
      <c r="EC34" s="435">
        <f t="shared" si="147"/>
        <v>15</v>
      </c>
      <c r="ED34" s="584"/>
      <c r="EE34" s="585"/>
      <c r="EF34" s="434">
        <f t="shared" si="148"/>
        <v>0</v>
      </c>
      <c r="EG34" s="435">
        <f t="shared" si="149"/>
        <v>0</v>
      </c>
      <c r="EH34" s="434">
        <f t="shared" si="150"/>
        <v>30</v>
      </c>
      <c r="EI34" s="435">
        <f t="shared" si="151"/>
        <v>32</v>
      </c>
      <c r="EJ34" s="434">
        <f t="shared" si="152"/>
        <v>30</v>
      </c>
      <c r="EK34" s="435">
        <f t="shared" si="153"/>
        <v>32</v>
      </c>
      <c r="EL34" s="584">
        <v>2.95</v>
      </c>
      <c r="EM34" s="585">
        <v>4.6568627450980404</v>
      </c>
      <c r="EN34" s="434">
        <f t="shared" si="154"/>
        <v>67.850000000000009</v>
      </c>
      <c r="EO34" s="435">
        <f t="shared" si="155"/>
        <v>79.166666666666686</v>
      </c>
      <c r="EP34" s="584">
        <v>1.5952380952381</v>
      </c>
      <c r="EQ34" s="585">
        <v>2.3833333333333302</v>
      </c>
      <c r="ER34" s="434">
        <f t="shared" si="156"/>
        <v>11.1666666666667</v>
      </c>
      <c r="ES34" s="435">
        <f t="shared" si="157"/>
        <v>35.74999999999995</v>
      </c>
      <c r="ET34" s="584"/>
      <c r="EU34" s="585"/>
      <c r="EV34" s="434">
        <f t="shared" si="158"/>
        <v>0</v>
      </c>
      <c r="EW34" s="435">
        <f t="shared" si="159"/>
        <v>0</v>
      </c>
      <c r="EX34" s="434">
        <f t="shared" si="160"/>
        <v>2.6338888888888903</v>
      </c>
      <c r="EY34" s="435">
        <f t="shared" si="161"/>
        <v>3.5911458333333321</v>
      </c>
      <c r="EZ34" s="434">
        <f t="shared" si="162"/>
        <v>79.016666666666708</v>
      </c>
      <c r="FA34" s="435">
        <f t="shared" si="163"/>
        <v>114.91666666666663</v>
      </c>
      <c r="FB34" s="584">
        <v>64.956521739130395</v>
      </c>
      <c r="FC34" s="585">
        <v>60.588235294117602</v>
      </c>
      <c r="FD34" s="434">
        <f t="shared" si="164"/>
        <v>1493.9999999999991</v>
      </c>
      <c r="FE34" s="435">
        <f t="shared" si="165"/>
        <v>1029.9999999999993</v>
      </c>
      <c r="FF34" s="584">
        <v>51.571428571428598</v>
      </c>
      <c r="FG34" s="585">
        <v>45</v>
      </c>
      <c r="FH34" s="434">
        <f t="shared" si="166"/>
        <v>361.00000000000017</v>
      </c>
      <c r="FI34" s="435">
        <f t="shared" si="167"/>
        <v>675</v>
      </c>
      <c r="FJ34" s="584"/>
      <c r="FK34" s="585"/>
      <c r="FL34" s="434">
        <f t="shared" si="168"/>
        <v>0</v>
      </c>
      <c r="FM34" s="435">
        <f t="shared" si="169"/>
        <v>0</v>
      </c>
      <c r="FN34" s="434">
        <f t="shared" si="170"/>
        <v>61.833333333333307</v>
      </c>
      <c r="FO34" s="435">
        <f t="shared" si="171"/>
        <v>53.281249999999979</v>
      </c>
      <c r="FP34" s="434">
        <f t="shared" si="172"/>
        <v>1854.9999999999993</v>
      </c>
      <c r="FQ34" s="435">
        <f t="shared" si="173"/>
        <v>1704.9999999999993</v>
      </c>
      <c r="FR34" s="584">
        <v>10</v>
      </c>
      <c r="FS34" s="585">
        <v>5</v>
      </c>
      <c r="FT34" s="434">
        <f t="shared" si="174"/>
        <v>10</v>
      </c>
      <c r="FU34" s="435">
        <f t="shared" si="175"/>
        <v>5</v>
      </c>
      <c r="FV34" s="584">
        <v>3.4305555555555598</v>
      </c>
      <c r="FW34" s="585">
        <v>1.9666666666666699</v>
      </c>
      <c r="FX34" s="434">
        <f t="shared" si="176"/>
        <v>34.3055555555556</v>
      </c>
      <c r="FY34" s="435">
        <f t="shared" si="177"/>
        <v>9.8333333333333499</v>
      </c>
      <c r="FZ34" s="584">
        <v>105.666666666667</v>
      </c>
      <c r="GA34" s="585">
        <v>81.2</v>
      </c>
      <c r="GB34" s="434">
        <f t="shared" si="178"/>
        <v>1056.6666666666699</v>
      </c>
      <c r="GC34" s="435">
        <f t="shared" si="179"/>
        <v>406</v>
      </c>
      <c r="GD34" s="434">
        <f t="shared" si="180"/>
        <v>89</v>
      </c>
      <c r="GE34" s="435">
        <f t="shared" si="181"/>
        <v>96</v>
      </c>
      <c r="GF34" s="434">
        <f t="shared" si="182"/>
        <v>89</v>
      </c>
      <c r="GG34" s="435">
        <f t="shared" si="183"/>
        <v>96</v>
      </c>
      <c r="GH34" s="434">
        <f t="shared" si="184"/>
        <v>364.58466435185204</v>
      </c>
      <c r="GI34" s="435">
        <f t="shared" si="185"/>
        <v>394.24999999999994</v>
      </c>
      <c r="GJ34" s="434">
        <f t="shared" si="186"/>
        <v>7090.0000000000018</v>
      </c>
      <c r="GK34" s="435">
        <f t="shared" si="187"/>
        <v>7368.0000000000009</v>
      </c>
      <c r="GL34" s="434">
        <f t="shared" si="188"/>
        <v>26</v>
      </c>
      <c r="GM34" s="435">
        <f t="shared" si="189"/>
        <v>41</v>
      </c>
      <c r="GN34" s="434">
        <f t="shared" si="190"/>
        <v>26</v>
      </c>
      <c r="GO34" s="435">
        <f t="shared" si="191"/>
        <v>41</v>
      </c>
      <c r="GP34" s="434">
        <f t="shared" si="192"/>
        <v>82.416666666666671</v>
      </c>
      <c r="GQ34" s="435">
        <f t="shared" si="193"/>
        <v>205.40384615384639</v>
      </c>
      <c r="GR34" s="434">
        <f t="shared" si="194"/>
        <v>1707.9999999999995</v>
      </c>
      <c r="GS34" s="435">
        <f t="shared" si="195"/>
        <v>2588</v>
      </c>
      <c r="GT34" s="434">
        <f t="shared" si="196"/>
        <v>115</v>
      </c>
      <c r="GU34" s="435">
        <f t="shared" si="197"/>
        <v>137</v>
      </c>
      <c r="GV34" s="434">
        <f t="shared" si="198"/>
        <v>115</v>
      </c>
      <c r="GW34" s="435">
        <f t="shared" si="199"/>
        <v>137</v>
      </c>
      <c r="GX34" s="434">
        <f t="shared" si="200"/>
        <v>447.00133101851873</v>
      </c>
      <c r="GY34" s="435">
        <f t="shared" si="201"/>
        <v>599.6538461538463</v>
      </c>
      <c r="GZ34" s="434">
        <f t="shared" si="202"/>
        <v>8798.0000000000018</v>
      </c>
      <c r="HA34" s="435">
        <f t="shared" si="203"/>
        <v>9956</v>
      </c>
      <c r="HB34" s="434">
        <f t="shared" si="204"/>
        <v>0</v>
      </c>
      <c r="HC34" s="435">
        <f t="shared" si="205"/>
        <v>0</v>
      </c>
      <c r="HD34" s="434">
        <f t="shared" si="206"/>
        <v>0</v>
      </c>
      <c r="HE34" s="435">
        <f t="shared" si="207"/>
        <v>0</v>
      </c>
      <c r="HF34" s="434">
        <f t="shared" si="208"/>
        <v>0</v>
      </c>
      <c r="HG34" s="435">
        <f t="shared" si="209"/>
        <v>0</v>
      </c>
      <c r="HH34" s="434">
        <f t="shared" si="210"/>
        <v>0</v>
      </c>
      <c r="HI34" s="435">
        <f t="shared" si="211"/>
        <v>0</v>
      </c>
      <c r="HJ34" s="434">
        <f t="shared" si="212"/>
        <v>481.30688657407427</v>
      </c>
      <c r="HK34" s="435">
        <f t="shared" si="213"/>
        <v>609.48717948717979</v>
      </c>
      <c r="HL34" s="434">
        <f t="shared" si="214"/>
        <v>9854.6666666666715</v>
      </c>
      <c r="HM34" s="435">
        <f t="shared" si="215"/>
        <v>10362.000000000002</v>
      </c>
    </row>
    <row r="35" spans="1:221" s="18" customFormat="1" ht="12.95" customHeight="1">
      <c r="A35" s="499" t="s">
        <v>351</v>
      </c>
      <c r="B35" s="498" t="s">
        <v>376</v>
      </c>
      <c r="C35" s="497"/>
      <c r="D35" s="496">
        <v>107637</v>
      </c>
      <c r="E35" s="505">
        <v>10</v>
      </c>
      <c r="F35" s="584">
        <v>180</v>
      </c>
      <c r="G35" s="585">
        <v>155</v>
      </c>
      <c r="H35" s="584">
        <v>15</v>
      </c>
      <c r="I35" s="585">
        <v>9</v>
      </c>
      <c r="J35" s="434">
        <f t="shared" si="68"/>
        <v>165</v>
      </c>
      <c r="K35" s="435">
        <f t="shared" si="69"/>
        <v>146</v>
      </c>
      <c r="L35" s="584">
        <v>60</v>
      </c>
      <c r="M35" s="585">
        <v>60</v>
      </c>
      <c r="N35" s="434">
        <f t="shared" si="70"/>
        <v>165</v>
      </c>
      <c r="O35" s="435">
        <f t="shared" si="71"/>
        <v>146</v>
      </c>
      <c r="P35" s="434">
        <f t="shared" si="72"/>
        <v>165</v>
      </c>
      <c r="Q35" s="435">
        <f t="shared" si="73"/>
        <v>146</v>
      </c>
      <c r="R35" s="584">
        <v>6</v>
      </c>
      <c r="S35" s="585">
        <v>4</v>
      </c>
      <c r="T35" s="434">
        <f t="shared" si="2"/>
        <v>6</v>
      </c>
      <c r="U35" s="435">
        <f t="shared" si="2"/>
        <v>4</v>
      </c>
      <c r="V35" s="584">
        <v>8</v>
      </c>
      <c r="W35" s="585">
        <v>6</v>
      </c>
      <c r="X35" s="434">
        <f t="shared" si="74"/>
        <v>8</v>
      </c>
      <c r="Y35" s="435">
        <f t="shared" si="75"/>
        <v>6</v>
      </c>
      <c r="Z35" s="584"/>
      <c r="AA35" s="585"/>
      <c r="AB35" s="434">
        <f t="shared" si="76"/>
        <v>0</v>
      </c>
      <c r="AC35" s="435">
        <f t="shared" si="77"/>
        <v>0</v>
      </c>
      <c r="AD35" s="434">
        <f t="shared" si="78"/>
        <v>14</v>
      </c>
      <c r="AE35" s="435">
        <f t="shared" si="79"/>
        <v>10</v>
      </c>
      <c r="AF35" s="434">
        <f t="shared" si="80"/>
        <v>14</v>
      </c>
      <c r="AG35" s="435">
        <f t="shared" si="81"/>
        <v>10</v>
      </c>
      <c r="AH35" s="584">
        <v>4.2916666666666696</v>
      </c>
      <c r="AI35" s="585">
        <v>2.5416666666666701</v>
      </c>
      <c r="AJ35" s="434">
        <f t="shared" si="82"/>
        <v>25.750000000000018</v>
      </c>
      <c r="AK35" s="435">
        <f t="shared" si="83"/>
        <v>10.16666666666668</v>
      </c>
      <c r="AL35" s="584">
        <v>4.53125</v>
      </c>
      <c r="AM35" s="585">
        <v>6.6805555555555598</v>
      </c>
      <c r="AN35" s="434">
        <f t="shared" si="84"/>
        <v>36.25</v>
      </c>
      <c r="AO35" s="435">
        <f t="shared" si="85"/>
        <v>40.083333333333357</v>
      </c>
      <c r="AP35" s="584"/>
      <c r="AQ35" s="585"/>
      <c r="AR35" s="434">
        <f t="shared" si="86"/>
        <v>0</v>
      </c>
      <c r="AS35" s="435">
        <f t="shared" si="87"/>
        <v>0</v>
      </c>
      <c r="AT35" s="434">
        <f t="shared" si="88"/>
        <v>4.4285714285714297</v>
      </c>
      <c r="AU35" s="435">
        <f t="shared" si="89"/>
        <v>5.0250000000000039</v>
      </c>
      <c r="AV35" s="434">
        <f t="shared" si="90"/>
        <v>62.000000000000014</v>
      </c>
      <c r="AW35" s="435">
        <f t="shared" si="91"/>
        <v>50.250000000000043</v>
      </c>
      <c r="AX35" s="584">
        <v>81.3333333333333</v>
      </c>
      <c r="AY35" s="585">
        <v>82.25</v>
      </c>
      <c r="AZ35" s="434">
        <f t="shared" si="92"/>
        <v>487.99999999999977</v>
      </c>
      <c r="BA35" s="435">
        <f t="shared" si="93"/>
        <v>329</v>
      </c>
      <c r="BB35" s="584">
        <v>69.875</v>
      </c>
      <c r="BC35" s="585">
        <v>76.1666666666667</v>
      </c>
      <c r="BD35" s="434">
        <f t="shared" si="94"/>
        <v>559</v>
      </c>
      <c r="BE35" s="435">
        <f t="shared" si="95"/>
        <v>457.00000000000023</v>
      </c>
      <c r="BF35" s="584"/>
      <c r="BG35" s="585"/>
      <c r="BH35" s="434">
        <f t="shared" si="96"/>
        <v>0</v>
      </c>
      <c r="BI35" s="435">
        <f t="shared" si="97"/>
        <v>0</v>
      </c>
      <c r="BJ35" s="434">
        <f t="shared" si="98"/>
        <v>74.785714285714263</v>
      </c>
      <c r="BK35" s="435">
        <f t="shared" si="99"/>
        <v>78.600000000000023</v>
      </c>
      <c r="BL35" s="434">
        <f t="shared" si="100"/>
        <v>1046.9999999999998</v>
      </c>
      <c r="BM35" s="435">
        <f t="shared" si="101"/>
        <v>786.00000000000023</v>
      </c>
      <c r="BN35" s="584">
        <v>55</v>
      </c>
      <c r="BO35" s="585">
        <v>65</v>
      </c>
      <c r="BP35" s="434">
        <f t="shared" si="102"/>
        <v>55</v>
      </c>
      <c r="BQ35" s="435">
        <f t="shared" si="103"/>
        <v>65</v>
      </c>
      <c r="BR35" s="584">
        <v>20</v>
      </c>
      <c r="BS35" s="585">
        <v>20</v>
      </c>
      <c r="BT35" s="434">
        <f t="shared" si="104"/>
        <v>20</v>
      </c>
      <c r="BU35" s="435">
        <f t="shared" si="105"/>
        <v>20</v>
      </c>
      <c r="BV35" s="584"/>
      <c r="BW35" s="585"/>
      <c r="BX35" s="434">
        <f t="shared" si="106"/>
        <v>0</v>
      </c>
      <c r="BY35" s="435">
        <f t="shared" si="107"/>
        <v>0</v>
      </c>
      <c r="BZ35" s="434">
        <f t="shared" si="108"/>
        <v>75</v>
      </c>
      <c r="CA35" s="435">
        <f t="shared" si="109"/>
        <v>85</v>
      </c>
      <c r="CB35" s="434">
        <f t="shared" si="110"/>
        <v>75</v>
      </c>
      <c r="CC35" s="435">
        <f t="shared" si="111"/>
        <v>85</v>
      </c>
      <c r="CD35" s="584">
        <v>7.5015151515151501</v>
      </c>
      <c r="CE35" s="585">
        <v>5.9205128205128199</v>
      </c>
      <c r="CF35" s="434">
        <f t="shared" si="112"/>
        <v>412.58333333333326</v>
      </c>
      <c r="CG35" s="435">
        <f t="shared" si="113"/>
        <v>384.83333333333331</v>
      </c>
      <c r="CH35" s="584">
        <v>4.8583333333333298</v>
      </c>
      <c r="CI35" s="585">
        <v>8.2833333333333297</v>
      </c>
      <c r="CJ35" s="434">
        <f t="shared" si="114"/>
        <v>97.1666666666666</v>
      </c>
      <c r="CK35" s="435">
        <f t="shared" si="115"/>
        <v>165.6666666666666</v>
      </c>
      <c r="CL35" s="584"/>
      <c r="CM35" s="585"/>
      <c r="CN35" s="434">
        <f t="shared" si="116"/>
        <v>0</v>
      </c>
      <c r="CO35" s="435">
        <f t="shared" si="117"/>
        <v>0</v>
      </c>
      <c r="CP35" s="434">
        <f t="shared" si="118"/>
        <v>6.7966666666666651</v>
      </c>
      <c r="CQ35" s="435">
        <f t="shared" si="119"/>
        <v>6.4764705882352924</v>
      </c>
      <c r="CR35" s="434">
        <f t="shared" si="120"/>
        <v>509.74999999999989</v>
      </c>
      <c r="CS35" s="435">
        <f t="shared" si="121"/>
        <v>550.49999999999989</v>
      </c>
      <c r="CT35" s="584">
        <v>103</v>
      </c>
      <c r="CU35" s="585">
        <v>100.846153846154</v>
      </c>
      <c r="CV35" s="434">
        <f t="shared" si="122"/>
        <v>5665</v>
      </c>
      <c r="CW35" s="435">
        <f t="shared" si="123"/>
        <v>6555.00000000001</v>
      </c>
      <c r="CX35" s="584">
        <v>98.4</v>
      </c>
      <c r="CY35" s="585">
        <v>97.2</v>
      </c>
      <c r="CZ35" s="434">
        <f t="shared" si="124"/>
        <v>1968</v>
      </c>
      <c r="DA35" s="435">
        <f t="shared" si="125"/>
        <v>1944</v>
      </c>
      <c r="DB35" s="432"/>
      <c r="DC35" s="433"/>
      <c r="DD35" s="434">
        <f t="shared" si="126"/>
        <v>0</v>
      </c>
      <c r="DE35" s="435">
        <f t="shared" si="127"/>
        <v>0</v>
      </c>
      <c r="DF35" s="434">
        <f t="shared" si="128"/>
        <v>101.77333333333333</v>
      </c>
      <c r="DG35" s="435">
        <f t="shared" si="129"/>
        <v>99.988235294117771</v>
      </c>
      <c r="DH35" s="434">
        <f t="shared" si="130"/>
        <v>7632.9999999999991</v>
      </c>
      <c r="DI35" s="435">
        <f t="shared" si="131"/>
        <v>8499.0000000000109</v>
      </c>
      <c r="DJ35" s="434">
        <f t="shared" si="132"/>
        <v>89</v>
      </c>
      <c r="DK35" s="435">
        <f t="shared" si="133"/>
        <v>95</v>
      </c>
      <c r="DL35" s="434">
        <f t="shared" si="134"/>
        <v>89</v>
      </c>
      <c r="DM35" s="435">
        <f t="shared" si="135"/>
        <v>95</v>
      </c>
      <c r="DN35" s="434">
        <f t="shared" si="136"/>
        <v>6.4241573033707855</v>
      </c>
      <c r="DO35" s="435">
        <f t="shared" si="137"/>
        <v>6.3236842105263147</v>
      </c>
      <c r="DP35" s="434">
        <f t="shared" si="138"/>
        <v>571.74999999999989</v>
      </c>
      <c r="DQ35" s="435">
        <f t="shared" si="139"/>
        <v>600.74999999999989</v>
      </c>
      <c r="DR35" s="434">
        <f t="shared" si="140"/>
        <v>97.528089887640434</v>
      </c>
      <c r="DS35" s="435">
        <f t="shared" si="141"/>
        <v>97.736842105263278</v>
      </c>
      <c r="DT35" s="434">
        <f t="shared" si="142"/>
        <v>8679.9999999999982</v>
      </c>
      <c r="DU35" s="435">
        <f t="shared" si="143"/>
        <v>9285.0000000000109</v>
      </c>
      <c r="DV35" s="584">
        <v>41</v>
      </c>
      <c r="DW35" s="585">
        <v>25</v>
      </c>
      <c r="DX35" s="434">
        <f t="shared" si="144"/>
        <v>41</v>
      </c>
      <c r="DY35" s="435">
        <f t="shared" si="145"/>
        <v>25</v>
      </c>
      <c r="DZ35" s="584">
        <v>31</v>
      </c>
      <c r="EA35" s="585">
        <v>23</v>
      </c>
      <c r="EB35" s="434">
        <f t="shared" si="146"/>
        <v>31</v>
      </c>
      <c r="EC35" s="435">
        <f t="shared" si="147"/>
        <v>23</v>
      </c>
      <c r="ED35" s="584"/>
      <c r="EE35" s="585"/>
      <c r="EF35" s="434">
        <f t="shared" si="148"/>
        <v>0</v>
      </c>
      <c r="EG35" s="435">
        <f t="shared" si="149"/>
        <v>0</v>
      </c>
      <c r="EH35" s="434">
        <f t="shared" si="150"/>
        <v>72</v>
      </c>
      <c r="EI35" s="435">
        <f t="shared" si="151"/>
        <v>48</v>
      </c>
      <c r="EJ35" s="434">
        <f t="shared" si="152"/>
        <v>72</v>
      </c>
      <c r="EK35" s="435">
        <f t="shared" si="153"/>
        <v>48</v>
      </c>
      <c r="EL35" s="584">
        <v>3.9390243902439002</v>
      </c>
      <c r="EM35" s="585">
        <v>5.09</v>
      </c>
      <c r="EN35" s="434">
        <f t="shared" si="154"/>
        <v>161.49999999999991</v>
      </c>
      <c r="EO35" s="435">
        <f t="shared" si="155"/>
        <v>127.25</v>
      </c>
      <c r="EP35" s="584">
        <v>3.5322580645161299</v>
      </c>
      <c r="EQ35" s="585">
        <v>5.4311594202898599</v>
      </c>
      <c r="ER35" s="434">
        <f t="shared" si="156"/>
        <v>109.50000000000003</v>
      </c>
      <c r="ES35" s="435">
        <f t="shared" si="157"/>
        <v>124.91666666666677</v>
      </c>
      <c r="ET35" s="584"/>
      <c r="EU35" s="585"/>
      <c r="EV35" s="434">
        <f t="shared" si="158"/>
        <v>0</v>
      </c>
      <c r="EW35" s="435">
        <f t="shared" si="159"/>
        <v>0</v>
      </c>
      <c r="EX35" s="434">
        <f t="shared" si="160"/>
        <v>3.763888888888888</v>
      </c>
      <c r="EY35" s="435">
        <f t="shared" si="161"/>
        <v>5.2534722222222241</v>
      </c>
      <c r="EZ35" s="434">
        <f t="shared" si="162"/>
        <v>270.99999999999994</v>
      </c>
      <c r="FA35" s="435">
        <f t="shared" si="163"/>
        <v>252.16666666666674</v>
      </c>
      <c r="FB35" s="584">
        <v>71.780487804878007</v>
      </c>
      <c r="FC35" s="585">
        <v>73.400000000000006</v>
      </c>
      <c r="FD35" s="434">
        <f t="shared" si="164"/>
        <v>2942.9999999999982</v>
      </c>
      <c r="FE35" s="435">
        <f t="shared" si="165"/>
        <v>1835.0000000000002</v>
      </c>
      <c r="FF35" s="584">
        <v>70.0322580645161</v>
      </c>
      <c r="FG35" s="585">
        <v>81.652173913043498</v>
      </c>
      <c r="FH35" s="434">
        <f t="shared" si="166"/>
        <v>2170.9999999999991</v>
      </c>
      <c r="FI35" s="435">
        <f t="shared" si="167"/>
        <v>1878.0000000000005</v>
      </c>
      <c r="FJ35" s="584"/>
      <c r="FK35" s="585"/>
      <c r="FL35" s="434">
        <f t="shared" si="168"/>
        <v>0</v>
      </c>
      <c r="FM35" s="435">
        <f t="shared" si="169"/>
        <v>0</v>
      </c>
      <c r="FN35" s="434">
        <f t="shared" si="170"/>
        <v>71.027777777777743</v>
      </c>
      <c r="FO35" s="435">
        <f t="shared" si="171"/>
        <v>77.354166666666686</v>
      </c>
      <c r="FP35" s="434">
        <f t="shared" si="172"/>
        <v>5113.9999999999973</v>
      </c>
      <c r="FQ35" s="435">
        <f t="shared" si="173"/>
        <v>3713.0000000000009</v>
      </c>
      <c r="FR35" s="584">
        <v>4</v>
      </c>
      <c r="FS35" s="585">
        <v>3</v>
      </c>
      <c r="FT35" s="434">
        <f t="shared" si="174"/>
        <v>4</v>
      </c>
      <c r="FU35" s="435">
        <f t="shared" si="175"/>
        <v>3</v>
      </c>
      <c r="FV35" s="584">
        <v>8.3958333333333304</v>
      </c>
      <c r="FW35" s="585">
        <v>11.6666666666667</v>
      </c>
      <c r="FX35" s="434">
        <f t="shared" si="176"/>
        <v>33.583333333333321</v>
      </c>
      <c r="FY35" s="435">
        <f t="shared" si="177"/>
        <v>35.000000000000099</v>
      </c>
      <c r="FZ35" s="584">
        <v>121.75</v>
      </c>
      <c r="GA35" s="585">
        <v>99.3333333333333</v>
      </c>
      <c r="GB35" s="434">
        <f t="shared" si="178"/>
        <v>487</v>
      </c>
      <c r="GC35" s="435">
        <f t="shared" si="179"/>
        <v>297.99999999999989</v>
      </c>
      <c r="GD35" s="434">
        <f t="shared" si="180"/>
        <v>102</v>
      </c>
      <c r="GE35" s="435">
        <f t="shared" si="181"/>
        <v>94</v>
      </c>
      <c r="GF35" s="434">
        <f t="shared" si="182"/>
        <v>102</v>
      </c>
      <c r="GG35" s="435">
        <f t="shared" si="183"/>
        <v>94</v>
      </c>
      <c r="GH35" s="434">
        <f t="shared" si="184"/>
        <v>599.83333333333314</v>
      </c>
      <c r="GI35" s="435">
        <f t="shared" si="185"/>
        <v>522.25</v>
      </c>
      <c r="GJ35" s="434">
        <f t="shared" si="186"/>
        <v>9095.9999999999982</v>
      </c>
      <c r="GK35" s="435">
        <f t="shared" si="187"/>
        <v>8719.0000000000109</v>
      </c>
      <c r="GL35" s="434">
        <f t="shared" si="188"/>
        <v>59</v>
      </c>
      <c r="GM35" s="435">
        <f t="shared" si="189"/>
        <v>49</v>
      </c>
      <c r="GN35" s="434">
        <f t="shared" si="190"/>
        <v>59</v>
      </c>
      <c r="GO35" s="435">
        <f t="shared" si="191"/>
        <v>49</v>
      </c>
      <c r="GP35" s="434">
        <f t="shared" si="192"/>
        <v>242.91666666666663</v>
      </c>
      <c r="GQ35" s="435">
        <f t="shared" si="193"/>
        <v>330.66666666666674</v>
      </c>
      <c r="GR35" s="434">
        <f t="shared" si="194"/>
        <v>4697.9999999999991</v>
      </c>
      <c r="GS35" s="435">
        <f t="shared" si="195"/>
        <v>4279</v>
      </c>
      <c r="GT35" s="434">
        <f t="shared" si="196"/>
        <v>161</v>
      </c>
      <c r="GU35" s="435">
        <f t="shared" si="197"/>
        <v>143</v>
      </c>
      <c r="GV35" s="434">
        <f t="shared" si="198"/>
        <v>161</v>
      </c>
      <c r="GW35" s="435">
        <f t="shared" si="199"/>
        <v>143</v>
      </c>
      <c r="GX35" s="434">
        <f t="shared" si="200"/>
        <v>842.74999999999977</v>
      </c>
      <c r="GY35" s="435">
        <f t="shared" si="201"/>
        <v>852.91666666666674</v>
      </c>
      <c r="GZ35" s="434">
        <f t="shared" si="202"/>
        <v>13793.999999999996</v>
      </c>
      <c r="HA35" s="435">
        <f t="shared" si="203"/>
        <v>12998.000000000011</v>
      </c>
      <c r="HB35" s="434">
        <f t="shared" si="204"/>
        <v>0</v>
      </c>
      <c r="HC35" s="435">
        <f t="shared" si="205"/>
        <v>0</v>
      </c>
      <c r="HD35" s="434">
        <f t="shared" si="206"/>
        <v>0</v>
      </c>
      <c r="HE35" s="435">
        <f t="shared" si="207"/>
        <v>0</v>
      </c>
      <c r="HF35" s="434">
        <f t="shared" si="208"/>
        <v>0</v>
      </c>
      <c r="HG35" s="435">
        <f t="shared" si="209"/>
        <v>0</v>
      </c>
      <c r="HH35" s="434">
        <f t="shared" si="210"/>
        <v>0</v>
      </c>
      <c r="HI35" s="435">
        <f t="shared" si="211"/>
        <v>0</v>
      </c>
      <c r="HJ35" s="434">
        <f t="shared" si="212"/>
        <v>876.33333333333314</v>
      </c>
      <c r="HK35" s="435">
        <f t="shared" si="213"/>
        <v>887.91666666666674</v>
      </c>
      <c r="HL35" s="434">
        <f t="shared" si="214"/>
        <v>14280.999999999996</v>
      </c>
      <c r="HM35" s="435">
        <f t="shared" si="215"/>
        <v>13296.000000000011</v>
      </c>
    </row>
    <row r="36" spans="1:221" s="18" customFormat="1" ht="12.95" customHeight="1">
      <c r="A36" s="507" t="s">
        <v>351</v>
      </c>
      <c r="B36" s="498" t="s">
        <v>378</v>
      </c>
      <c r="C36" s="497"/>
      <c r="D36" s="496">
        <v>106999</v>
      </c>
      <c r="E36" s="505">
        <v>10</v>
      </c>
      <c r="F36" s="584">
        <v>251</v>
      </c>
      <c r="G36" s="585">
        <v>218</v>
      </c>
      <c r="H36" s="584">
        <v>9</v>
      </c>
      <c r="I36" s="585">
        <v>11</v>
      </c>
      <c r="J36" s="434">
        <f t="shared" si="68"/>
        <v>242</v>
      </c>
      <c r="K36" s="435">
        <f t="shared" si="69"/>
        <v>207</v>
      </c>
      <c r="L36" s="584">
        <v>60</v>
      </c>
      <c r="M36" s="585">
        <v>60</v>
      </c>
      <c r="N36" s="434">
        <f t="shared" si="70"/>
        <v>242</v>
      </c>
      <c r="O36" s="435">
        <f t="shared" si="71"/>
        <v>207</v>
      </c>
      <c r="P36" s="434">
        <f t="shared" si="72"/>
        <v>242</v>
      </c>
      <c r="Q36" s="435">
        <f t="shared" si="73"/>
        <v>207</v>
      </c>
      <c r="R36" s="584">
        <v>44</v>
      </c>
      <c r="S36" s="585">
        <v>60</v>
      </c>
      <c r="T36" s="434">
        <f t="shared" si="2"/>
        <v>44</v>
      </c>
      <c r="U36" s="435">
        <f t="shared" si="2"/>
        <v>60</v>
      </c>
      <c r="V36" s="584">
        <v>3</v>
      </c>
      <c r="W36" s="585">
        <v>5</v>
      </c>
      <c r="X36" s="434">
        <f t="shared" si="74"/>
        <v>3</v>
      </c>
      <c r="Y36" s="435">
        <f t="shared" si="75"/>
        <v>5</v>
      </c>
      <c r="Z36" s="584"/>
      <c r="AA36" s="585"/>
      <c r="AB36" s="434">
        <f t="shared" si="76"/>
        <v>0</v>
      </c>
      <c r="AC36" s="435">
        <f t="shared" si="77"/>
        <v>0</v>
      </c>
      <c r="AD36" s="434">
        <f t="shared" si="78"/>
        <v>47</v>
      </c>
      <c r="AE36" s="435">
        <f t="shared" si="79"/>
        <v>65</v>
      </c>
      <c r="AF36" s="434">
        <f t="shared" si="80"/>
        <v>47</v>
      </c>
      <c r="AG36" s="435">
        <f t="shared" si="81"/>
        <v>65</v>
      </c>
      <c r="AH36" s="584">
        <v>1.89393939393939</v>
      </c>
      <c r="AI36" s="585">
        <v>1.9750000000000001</v>
      </c>
      <c r="AJ36" s="434">
        <f t="shared" si="82"/>
        <v>83.333333333333158</v>
      </c>
      <c r="AK36" s="435">
        <f t="shared" si="83"/>
        <v>118.5</v>
      </c>
      <c r="AL36" s="584">
        <v>1.8611111111111101</v>
      </c>
      <c r="AM36" s="585">
        <v>1.36666666666667</v>
      </c>
      <c r="AN36" s="434">
        <f t="shared" si="84"/>
        <v>5.5833333333333304</v>
      </c>
      <c r="AO36" s="435">
        <f t="shared" si="85"/>
        <v>6.8333333333333499</v>
      </c>
      <c r="AP36" s="584"/>
      <c r="AQ36" s="585"/>
      <c r="AR36" s="434">
        <f t="shared" si="86"/>
        <v>0</v>
      </c>
      <c r="AS36" s="435">
        <f t="shared" si="87"/>
        <v>0</v>
      </c>
      <c r="AT36" s="434">
        <f t="shared" si="88"/>
        <v>1.8918439716312019</v>
      </c>
      <c r="AU36" s="435">
        <f t="shared" si="89"/>
        <v>1.9282051282051285</v>
      </c>
      <c r="AV36" s="434">
        <f t="shared" si="90"/>
        <v>88.916666666666487</v>
      </c>
      <c r="AW36" s="435">
        <f t="shared" si="91"/>
        <v>125.33333333333334</v>
      </c>
      <c r="AX36" s="584">
        <v>74.136363636363598</v>
      </c>
      <c r="AY36" s="585">
        <v>75.3333333333333</v>
      </c>
      <c r="AZ36" s="434">
        <f t="shared" si="92"/>
        <v>3261.9999999999982</v>
      </c>
      <c r="BA36" s="435">
        <f t="shared" si="93"/>
        <v>4519.9999999999982</v>
      </c>
      <c r="BB36" s="584">
        <v>75.6666666666667</v>
      </c>
      <c r="BC36" s="585">
        <v>73</v>
      </c>
      <c r="BD36" s="434">
        <f t="shared" si="94"/>
        <v>227.00000000000011</v>
      </c>
      <c r="BE36" s="435">
        <f t="shared" si="95"/>
        <v>365</v>
      </c>
      <c r="BF36" s="584"/>
      <c r="BG36" s="585"/>
      <c r="BH36" s="434">
        <f t="shared" si="96"/>
        <v>0</v>
      </c>
      <c r="BI36" s="435">
        <f t="shared" si="97"/>
        <v>0</v>
      </c>
      <c r="BJ36" s="434">
        <f t="shared" si="98"/>
        <v>74.234042553191458</v>
      </c>
      <c r="BK36" s="435">
        <f t="shared" si="99"/>
        <v>75.153846153846132</v>
      </c>
      <c r="BL36" s="434">
        <f t="shared" si="100"/>
        <v>3488.9999999999986</v>
      </c>
      <c r="BM36" s="435">
        <f t="shared" si="101"/>
        <v>4884.9999999999982</v>
      </c>
      <c r="BN36" s="584">
        <v>33</v>
      </c>
      <c r="BO36" s="585">
        <v>31</v>
      </c>
      <c r="BP36" s="434">
        <f t="shared" si="102"/>
        <v>33</v>
      </c>
      <c r="BQ36" s="435">
        <f t="shared" si="103"/>
        <v>31</v>
      </c>
      <c r="BR36" s="584">
        <v>2</v>
      </c>
      <c r="BS36" s="585">
        <v>5</v>
      </c>
      <c r="BT36" s="434">
        <f t="shared" si="104"/>
        <v>2</v>
      </c>
      <c r="BU36" s="435">
        <f t="shared" si="105"/>
        <v>5</v>
      </c>
      <c r="BV36" s="584"/>
      <c r="BW36" s="585"/>
      <c r="BX36" s="434">
        <f t="shared" si="106"/>
        <v>0</v>
      </c>
      <c r="BY36" s="435">
        <f t="shared" si="107"/>
        <v>0</v>
      </c>
      <c r="BZ36" s="434">
        <f t="shared" si="108"/>
        <v>35</v>
      </c>
      <c r="CA36" s="435">
        <f t="shared" si="109"/>
        <v>36</v>
      </c>
      <c r="CB36" s="434">
        <f t="shared" si="110"/>
        <v>35</v>
      </c>
      <c r="CC36" s="435">
        <f t="shared" si="111"/>
        <v>36</v>
      </c>
      <c r="CD36" s="584">
        <v>2.5328282828282802</v>
      </c>
      <c r="CE36" s="585">
        <v>2.8736559139784901</v>
      </c>
      <c r="CF36" s="434">
        <f t="shared" si="112"/>
        <v>83.583333333333243</v>
      </c>
      <c r="CG36" s="435">
        <f t="shared" si="113"/>
        <v>89.083333333333186</v>
      </c>
      <c r="CH36" s="584">
        <v>1.8333333333333299</v>
      </c>
      <c r="CI36" s="585">
        <v>10.133333333333301</v>
      </c>
      <c r="CJ36" s="434">
        <f t="shared" si="114"/>
        <v>3.6666666666666599</v>
      </c>
      <c r="CK36" s="435">
        <f t="shared" si="115"/>
        <v>50.666666666666501</v>
      </c>
      <c r="CL36" s="584"/>
      <c r="CM36" s="585"/>
      <c r="CN36" s="434">
        <f t="shared" si="116"/>
        <v>0</v>
      </c>
      <c r="CO36" s="435">
        <f t="shared" si="117"/>
        <v>0</v>
      </c>
      <c r="CP36" s="434">
        <f t="shared" si="118"/>
        <v>2.4928571428571402</v>
      </c>
      <c r="CQ36" s="435">
        <f t="shared" si="119"/>
        <v>3.8819444444444358</v>
      </c>
      <c r="CR36" s="434">
        <f t="shared" si="120"/>
        <v>87.249999999999915</v>
      </c>
      <c r="CS36" s="435">
        <f t="shared" si="121"/>
        <v>139.74999999999969</v>
      </c>
      <c r="CT36" s="584">
        <v>76.303030303030297</v>
      </c>
      <c r="CU36" s="585">
        <v>73.8</v>
      </c>
      <c r="CV36" s="434">
        <f t="shared" si="122"/>
        <v>2518</v>
      </c>
      <c r="CW36" s="435">
        <f t="shared" si="123"/>
        <v>2287.7999999999997</v>
      </c>
      <c r="CX36" s="584">
        <v>53.5</v>
      </c>
      <c r="CY36" s="585">
        <v>87.6</v>
      </c>
      <c r="CZ36" s="434">
        <f t="shared" si="124"/>
        <v>107</v>
      </c>
      <c r="DA36" s="435">
        <f t="shared" si="125"/>
        <v>438</v>
      </c>
      <c r="DB36" s="432"/>
      <c r="DC36" s="433"/>
      <c r="DD36" s="434">
        <f t="shared" si="126"/>
        <v>0</v>
      </c>
      <c r="DE36" s="435">
        <f t="shared" si="127"/>
        <v>0</v>
      </c>
      <c r="DF36" s="434">
        <f t="shared" si="128"/>
        <v>75</v>
      </c>
      <c r="DG36" s="435">
        <f t="shared" si="129"/>
        <v>75.716666666666654</v>
      </c>
      <c r="DH36" s="434">
        <f t="shared" si="130"/>
        <v>2625</v>
      </c>
      <c r="DI36" s="435">
        <f t="shared" si="131"/>
        <v>2725.7999999999997</v>
      </c>
      <c r="DJ36" s="434">
        <f t="shared" si="132"/>
        <v>82</v>
      </c>
      <c r="DK36" s="435">
        <f t="shared" si="133"/>
        <v>101</v>
      </c>
      <c r="DL36" s="434">
        <f t="shared" si="134"/>
        <v>82</v>
      </c>
      <c r="DM36" s="435">
        <f t="shared" si="135"/>
        <v>101</v>
      </c>
      <c r="DN36" s="434">
        <f t="shared" si="136"/>
        <v>2.1483739837398343</v>
      </c>
      <c r="DO36" s="435">
        <f t="shared" si="137"/>
        <v>2.6245874587458715</v>
      </c>
      <c r="DP36" s="434">
        <f t="shared" si="138"/>
        <v>176.16666666666643</v>
      </c>
      <c r="DQ36" s="435">
        <f t="shared" si="139"/>
        <v>265.08333333333303</v>
      </c>
      <c r="DR36" s="434">
        <f t="shared" si="140"/>
        <v>74.560975609756071</v>
      </c>
      <c r="DS36" s="435">
        <f t="shared" si="141"/>
        <v>75.354455445544531</v>
      </c>
      <c r="DT36" s="434">
        <f t="shared" si="142"/>
        <v>6113.9999999999982</v>
      </c>
      <c r="DU36" s="435">
        <f t="shared" si="143"/>
        <v>7610.7999999999975</v>
      </c>
      <c r="DV36" s="584">
        <v>116</v>
      </c>
      <c r="DW36" s="585">
        <v>66</v>
      </c>
      <c r="DX36" s="434">
        <f t="shared" si="144"/>
        <v>116</v>
      </c>
      <c r="DY36" s="435">
        <f t="shared" si="145"/>
        <v>66</v>
      </c>
      <c r="DZ36" s="584">
        <v>39</v>
      </c>
      <c r="EA36" s="585">
        <v>32</v>
      </c>
      <c r="EB36" s="434">
        <f t="shared" si="146"/>
        <v>39</v>
      </c>
      <c r="EC36" s="435">
        <f t="shared" si="147"/>
        <v>32</v>
      </c>
      <c r="ED36" s="584"/>
      <c r="EE36" s="585"/>
      <c r="EF36" s="434">
        <f t="shared" si="148"/>
        <v>0</v>
      </c>
      <c r="EG36" s="435">
        <f t="shared" si="149"/>
        <v>0</v>
      </c>
      <c r="EH36" s="434">
        <f t="shared" si="150"/>
        <v>155</v>
      </c>
      <c r="EI36" s="435">
        <f t="shared" si="151"/>
        <v>98</v>
      </c>
      <c r="EJ36" s="434">
        <f t="shared" si="152"/>
        <v>155</v>
      </c>
      <c r="EK36" s="435">
        <f t="shared" si="153"/>
        <v>98</v>
      </c>
      <c r="EL36" s="584">
        <v>1.64942528735632</v>
      </c>
      <c r="EM36" s="585">
        <v>3.85074626865672</v>
      </c>
      <c r="EN36" s="434">
        <f t="shared" si="154"/>
        <v>191.33333333333312</v>
      </c>
      <c r="EO36" s="435">
        <f t="shared" si="155"/>
        <v>254.14925373134352</v>
      </c>
      <c r="EP36" s="584">
        <v>2.6645299145299099</v>
      </c>
      <c r="EQ36" s="585">
        <v>6.84375</v>
      </c>
      <c r="ER36" s="434">
        <f t="shared" si="156"/>
        <v>103.91666666666649</v>
      </c>
      <c r="ES36" s="435">
        <f t="shared" si="157"/>
        <v>219</v>
      </c>
      <c r="ET36" s="584"/>
      <c r="EU36" s="585"/>
      <c r="EV36" s="434">
        <f t="shared" si="158"/>
        <v>0</v>
      </c>
      <c r="EW36" s="435">
        <f t="shared" si="159"/>
        <v>0</v>
      </c>
      <c r="EX36" s="434">
        <f t="shared" si="160"/>
        <v>1.9048387096774169</v>
      </c>
      <c r="EY36" s="435">
        <f t="shared" si="161"/>
        <v>4.8280536095035052</v>
      </c>
      <c r="EZ36" s="434">
        <f t="shared" si="162"/>
        <v>295.2499999999996</v>
      </c>
      <c r="FA36" s="435">
        <f t="shared" si="163"/>
        <v>473.14925373134349</v>
      </c>
      <c r="FB36" s="584">
        <v>69.353448275862107</v>
      </c>
      <c r="FC36" s="585">
        <v>67.106060606060595</v>
      </c>
      <c r="FD36" s="434">
        <f t="shared" si="164"/>
        <v>8045.0000000000045</v>
      </c>
      <c r="FE36" s="435">
        <f t="shared" si="165"/>
        <v>4428.9999999999991</v>
      </c>
      <c r="FF36" s="584">
        <v>71.435897435897402</v>
      </c>
      <c r="FG36" s="585">
        <v>79.96875</v>
      </c>
      <c r="FH36" s="434">
        <f t="shared" si="166"/>
        <v>2785.9999999999986</v>
      </c>
      <c r="FI36" s="435">
        <f t="shared" si="167"/>
        <v>2559</v>
      </c>
      <c r="FJ36" s="584"/>
      <c r="FK36" s="585"/>
      <c r="FL36" s="434">
        <f t="shared" si="168"/>
        <v>0</v>
      </c>
      <c r="FM36" s="435">
        <f t="shared" si="169"/>
        <v>0</v>
      </c>
      <c r="FN36" s="434">
        <f t="shared" si="170"/>
        <v>69.877419354838736</v>
      </c>
      <c r="FO36" s="435">
        <f t="shared" si="171"/>
        <v>71.306122448979579</v>
      </c>
      <c r="FP36" s="434">
        <f t="shared" si="172"/>
        <v>10831.000000000004</v>
      </c>
      <c r="FQ36" s="435">
        <f t="shared" si="173"/>
        <v>6987.9999999999991</v>
      </c>
      <c r="FR36" s="584">
        <v>5</v>
      </c>
      <c r="FS36" s="585">
        <v>8</v>
      </c>
      <c r="FT36" s="434">
        <f t="shared" si="174"/>
        <v>5</v>
      </c>
      <c r="FU36" s="435">
        <f t="shared" si="175"/>
        <v>8</v>
      </c>
      <c r="FV36" s="584">
        <v>1.8333333333333299</v>
      </c>
      <c r="FW36" s="585">
        <v>4.1666666666666696</v>
      </c>
      <c r="FX36" s="434">
        <f t="shared" si="176"/>
        <v>9.1666666666666501</v>
      </c>
      <c r="FY36" s="435">
        <f t="shared" si="177"/>
        <v>33.333333333333357</v>
      </c>
      <c r="FZ36" s="584">
        <v>49</v>
      </c>
      <c r="GA36" s="585">
        <v>64.25</v>
      </c>
      <c r="GB36" s="434">
        <f t="shared" si="178"/>
        <v>245</v>
      </c>
      <c r="GC36" s="435">
        <f t="shared" si="179"/>
        <v>514</v>
      </c>
      <c r="GD36" s="434">
        <f t="shared" si="180"/>
        <v>193</v>
      </c>
      <c r="GE36" s="435">
        <f t="shared" si="181"/>
        <v>157</v>
      </c>
      <c r="GF36" s="434">
        <f t="shared" si="182"/>
        <v>193</v>
      </c>
      <c r="GG36" s="435">
        <f t="shared" si="183"/>
        <v>157</v>
      </c>
      <c r="GH36" s="434">
        <f t="shared" si="184"/>
        <v>358.24999999999955</v>
      </c>
      <c r="GI36" s="435">
        <f t="shared" si="185"/>
        <v>461.73258706467675</v>
      </c>
      <c r="GJ36" s="434">
        <f t="shared" si="186"/>
        <v>13825.000000000004</v>
      </c>
      <c r="GK36" s="435">
        <f t="shared" si="187"/>
        <v>11236.799999999996</v>
      </c>
      <c r="GL36" s="434">
        <f t="shared" si="188"/>
        <v>44</v>
      </c>
      <c r="GM36" s="435">
        <f t="shared" si="189"/>
        <v>42</v>
      </c>
      <c r="GN36" s="434">
        <f t="shared" si="190"/>
        <v>44</v>
      </c>
      <c r="GO36" s="435">
        <f t="shared" si="191"/>
        <v>42</v>
      </c>
      <c r="GP36" s="434">
        <f t="shared" si="192"/>
        <v>113.16666666666647</v>
      </c>
      <c r="GQ36" s="435">
        <f t="shared" si="193"/>
        <v>276.49999999999983</v>
      </c>
      <c r="GR36" s="434">
        <f t="shared" si="194"/>
        <v>3119.9999999999986</v>
      </c>
      <c r="GS36" s="435">
        <f t="shared" si="195"/>
        <v>3362</v>
      </c>
      <c r="GT36" s="434">
        <f t="shared" si="196"/>
        <v>237</v>
      </c>
      <c r="GU36" s="435">
        <f t="shared" si="197"/>
        <v>199</v>
      </c>
      <c r="GV36" s="434">
        <f t="shared" si="198"/>
        <v>237</v>
      </c>
      <c r="GW36" s="435">
        <f t="shared" si="199"/>
        <v>199</v>
      </c>
      <c r="GX36" s="434">
        <f t="shared" si="200"/>
        <v>471.416666666666</v>
      </c>
      <c r="GY36" s="435">
        <f t="shared" si="201"/>
        <v>738.23258706467664</v>
      </c>
      <c r="GZ36" s="434">
        <f t="shared" si="202"/>
        <v>16945.000000000004</v>
      </c>
      <c r="HA36" s="435">
        <f t="shared" si="203"/>
        <v>14598.799999999996</v>
      </c>
      <c r="HB36" s="434">
        <f t="shared" si="204"/>
        <v>0</v>
      </c>
      <c r="HC36" s="435">
        <f t="shared" si="205"/>
        <v>0</v>
      </c>
      <c r="HD36" s="434">
        <f t="shared" si="206"/>
        <v>0</v>
      </c>
      <c r="HE36" s="435">
        <f t="shared" si="207"/>
        <v>0</v>
      </c>
      <c r="HF36" s="434">
        <f t="shared" si="208"/>
        <v>0</v>
      </c>
      <c r="HG36" s="435">
        <f t="shared" si="209"/>
        <v>0</v>
      </c>
      <c r="HH36" s="434">
        <f t="shared" si="210"/>
        <v>0</v>
      </c>
      <c r="HI36" s="435">
        <f t="shared" si="211"/>
        <v>0</v>
      </c>
      <c r="HJ36" s="434">
        <f t="shared" si="212"/>
        <v>480.58333333333269</v>
      </c>
      <c r="HK36" s="435">
        <f t="shared" si="213"/>
        <v>771.56592039800989</v>
      </c>
      <c r="HL36" s="434">
        <f t="shared" si="214"/>
        <v>17190</v>
      </c>
      <c r="HM36" s="435">
        <f t="shared" si="215"/>
        <v>15112.799999999996</v>
      </c>
    </row>
    <row r="37" spans="1:221" s="18" customFormat="1" ht="12.95" customHeight="1">
      <c r="A37" s="499" t="s">
        <v>351</v>
      </c>
      <c r="B37" s="498" t="s">
        <v>1179</v>
      </c>
      <c r="C37" s="497"/>
      <c r="D37" s="496">
        <v>107725</v>
      </c>
      <c r="E37" s="496">
        <v>10</v>
      </c>
      <c r="F37" s="584">
        <v>177</v>
      </c>
      <c r="G37" s="585">
        <v>186</v>
      </c>
      <c r="H37" s="584">
        <v>1</v>
      </c>
      <c r="I37" s="585">
        <v>3</v>
      </c>
      <c r="J37" s="434">
        <f t="shared" si="68"/>
        <v>176</v>
      </c>
      <c r="K37" s="435">
        <f t="shared" si="69"/>
        <v>183</v>
      </c>
      <c r="L37" s="584">
        <v>60</v>
      </c>
      <c r="M37" s="585">
        <v>60</v>
      </c>
      <c r="N37" s="434">
        <f t="shared" si="70"/>
        <v>176</v>
      </c>
      <c r="O37" s="435">
        <f t="shared" si="71"/>
        <v>183</v>
      </c>
      <c r="P37" s="434">
        <f t="shared" si="72"/>
        <v>176</v>
      </c>
      <c r="Q37" s="435">
        <f t="shared" si="73"/>
        <v>183</v>
      </c>
      <c r="R37" s="584">
        <v>10</v>
      </c>
      <c r="S37" s="585">
        <v>27</v>
      </c>
      <c r="T37" s="434">
        <f t="shared" si="2"/>
        <v>10</v>
      </c>
      <c r="U37" s="435">
        <f t="shared" si="2"/>
        <v>27</v>
      </c>
      <c r="V37" s="584">
        <v>46</v>
      </c>
      <c r="W37" s="585">
        <v>27</v>
      </c>
      <c r="X37" s="434">
        <f t="shared" si="74"/>
        <v>46</v>
      </c>
      <c r="Y37" s="435">
        <f t="shared" si="75"/>
        <v>27</v>
      </c>
      <c r="Z37" s="584"/>
      <c r="AA37" s="585"/>
      <c r="AB37" s="434">
        <f t="shared" si="76"/>
        <v>0</v>
      </c>
      <c r="AC37" s="435">
        <f t="shared" si="77"/>
        <v>0</v>
      </c>
      <c r="AD37" s="434">
        <f t="shared" si="78"/>
        <v>56</v>
      </c>
      <c r="AE37" s="435">
        <f t="shared" si="79"/>
        <v>54</v>
      </c>
      <c r="AF37" s="434">
        <f t="shared" si="80"/>
        <v>56</v>
      </c>
      <c r="AG37" s="435">
        <f t="shared" si="81"/>
        <v>54</v>
      </c>
      <c r="AH37" s="584">
        <v>4.8257575757575797</v>
      </c>
      <c r="AI37" s="585">
        <v>1.6450617283950599</v>
      </c>
      <c r="AJ37" s="434">
        <f t="shared" si="82"/>
        <v>48.257575757575793</v>
      </c>
      <c r="AK37" s="435">
        <f t="shared" si="83"/>
        <v>44.416666666666615</v>
      </c>
      <c r="AL37" s="584">
        <v>3.9438405797101499</v>
      </c>
      <c r="AM37" s="585">
        <v>3.91071428571429</v>
      </c>
      <c r="AN37" s="434">
        <f t="shared" si="84"/>
        <v>181.41666666666688</v>
      </c>
      <c r="AO37" s="435">
        <f t="shared" si="85"/>
        <v>105.58928571428584</v>
      </c>
      <c r="AP37" s="584"/>
      <c r="AQ37" s="585"/>
      <c r="AR37" s="434">
        <f t="shared" si="86"/>
        <v>0</v>
      </c>
      <c r="AS37" s="435">
        <f t="shared" si="87"/>
        <v>0</v>
      </c>
      <c r="AT37" s="434">
        <f t="shared" si="88"/>
        <v>4.1013257575757622</v>
      </c>
      <c r="AU37" s="435">
        <f t="shared" si="89"/>
        <v>2.7778880070546754</v>
      </c>
      <c r="AV37" s="434">
        <f t="shared" si="90"/>
        <v>229.67424242424269</v>
      </c>
      <c r="AW37" s="435">
        <f t="shared" si="91"/>
        <v>150.00595238095246</v>
      </c>
      <c r="AX37" s="584">
        <v>62.5</v>
      </c>
      <c r="AY37" s="585">
        <v>68.1111111111111</v>
      </c>
      <c r="AZ37" s="434">
        <f t="shared" si="92"/>
        <v>625</v>
      </c>
      <c r="BA37" s="435">
        <f t="shared" si="93"/>
        <v>1838.9999999999998</v>
      </c>
      <c r="BB37" s="584">
        <v>83.7826086956522</v>
      </c>
      <c r="BC37" s="585">
        <v>86.185185185185205</v>
      </c>
      <c r="BD37" s="434">
        <f t="shared" si="94"/>
        <v>3854.0000000000014</v>
      </c>
      <c r="BE37" s="435">
        <f t="shared" si="95"/>
        <v>2327.0000000000005</v>
      </c>
      <c r="BF37" s="584"/>
      <c r="BG37" s="585"/>
      <c r="BH37" s="434">
        <f t="shared" si="96"/>
        <v>0</v>
      </c>
      <c r="BI37" s="435">
        <f t="shared" si="97"/>
        <v>0</v>
      </c>
      <c r="BJ37" s="434">
        <f t="shared" si="98"/>
        <v>79.98214285714289</v>
      </c>
      <c r="BK37" s="435">
        <f t="shared" si="99"/>
        <v>77.148148148148152</v>
      </c>
      <c r="BL37" s="434">
        <f t="shared" si="100"/>
        <v>4479.0000000000018</v>
      </c>
      <c r="BM37" s="435">
        <f t="shared" si="101"/>
        <v>4166</v>
      </c>
      <c r="BN37" s="584">
        <v>2</v>
      </c>
      <c r="BO37" s="585">
        <v>15</v>
      </c>
      <c r="BP37" s="434">
        <f t="shared" si="102"/>
        <v>2</v>
      </c>
      <c r="BQ37" s="435">
        <f t="shared" si="103"/>
        <v>15</v>
      </c>
      <c r="BR37" s="584">
        <v>69</v>
      </c>
      <c r="BS37" s="585">
        <v>37</v>
      </c>
      <c r="BT37" s="434">
        <f t="shared" si="104"/>
        <v>69</v>
      </c>
      <c r="BU37" s="435">
        <f t="shared" si="105"/>
        <v>37</v>
      </c>
      <c r="BV37" s="584"/>
      <c r="BW37" s="585"/>
      <c r="BX37" s="434">
        <f t="shared" si="106"/>
        <v>0</v>
      </c>
      <c r="BY37" s="435">
        <f t="shared" si="107"/>
        <v>0</v>
      </c>
      <c r="BZ37" s="434">
        <f t="shared" si="108"/>
        <v>71</v>
      </c>
      <c r="CA37" s="435">
        <f t="shared" si="109"/>
        <v>52</v>
      </c>
      <c r="CB37" s="434">
        <f t="shared" si="110"/>
        <v>71</v>
      </c>
      <c r="CC37" s="435">
        <f t="shared" si="111"/>
        <v>52</v>
      </c>
      <c r="CD37" s="584">
        <v>11.75</v>
      </c>
      <c r="CE37" s="585">
        <v>11.6277777777778</v>
      </c>
      <c r="CF37" s="434">
        <f t="shared" si="112"/>
        <v>23.5</v>
      </c>
      <c r="CG37" s="435">
        <f t="shared" si="113"/>
        <v>174.416666666667</v>
      </c>
      <c r="CH37" s="584">
        <v>7.9541062801932396</v>
      </c>
      <c r="CI37" s="585">
        <v>6.3289473684210504</v>
      </c>
      <c r="CJ37" s="434">
        <f t="shared" si="114"/>
        <v>548.83333333333348</v>
      </c>
      <c r="CK37" s="435">
        <f t="shared" si="115"/>
        <v>234.17105263157887</v>
      </c>
      <c r="CL37" s="584"/>
      <c r="CM37" s="585"/>
      <c r="CN37" s="434">
        <f t="shared" si="116"/>
        <v>0</v>
      </c>
      <c r="CO37" s="435">
        <f t="shared" si="117"/>
        <v>0</v>
      </c>
      <c r="CP37" s="434">
        <f t="shared" si="118"/>
        <v>8.0610328638497677</v>
      </c>
      <c r="CQ37" s="435">
        <f t="shared" si="119"/>
        <v>7.857456140350882</v>
      </c>
      <c r="CR37" s="434">
        <f t="shared" si="120"/>
        <v>572.33333333333348</v>
      </c>
      <c r="CS37" s="435">
        <f t="shared" si="121"/>
        <v>408.58771929824587</v>
      </c>
      <c r="CT37" s="584">
        <v>73.5</v>
      </c>
      <c r="CU37" s="585">
        <v>84.133333333333297</v>
      </c>
      <c r="CV37" s="434">
        <f t="shared" si="122"/>
        <v>147</v>
      </c>
      <c r="CW37" s="435">
        <f t="shared" si="123"/>
        <v>1261.9999999999995</v>
      </c>
      <c r="CX37" s="584">
        <v>86.594202898550705</v>
      </c>
      <c r="CY37" s="585">
        <v>89.270270270270302</v>
      </c>
      <c r="CZ37" s="434">
        <f t="shared" si="124"/>
        <v>5974.9999999999991</v>
      </c>
      <c r="DA37" s="435">
        <f t="shared" si="125"/>
        <v>3303.0000000000014</v>
      </c>
      <c r="DB37" s="432"/>
      <c r="DC37" s="433"/>
      <c r="DD37" s="434">
        <f t="shared" si="126"/>
        <v>0</v>
      </c>
      <c r="DE37" s="435">
        <f t="shared" si="127"/>
        <v>0</v>
      </c>
      <c r="DF37" s="434">
        <f t="shared" si="128"/>
        <v>86.225352112676049</v>
      </c>
      <c r="DG37" s="435">
        <f t="shared" si="129"/>
        <v>87.788461538461561</v>
      </c>
      <c r="DH37" s="434">
        <f t="shared" si="130"/>
        <v>6121.9999999999991</v>
      </c>
      <c r="DI37" s="435">
        <f t="shared" si="131"/>
        <v>4565.0000000000009</v>
      </c>
      <c r="DJ37" s="434">
        <f t="shared" si="132"/>
        <v>127</v>
      </c>
      <c r="DK37" s="435">
        <f t="shared" si="133"/>
        <v>106</v>
      </c>
      <c r="DL37" s="434">
        <f t="shared" si="134"/>
        <v>127</v>
      </c>
      <c r="DM37" s="435">
        <f t="shared" si="135"/>
        <v>106</v>
      </c>
      <c r="DN37" s="434">
        <f t="shared" si="136"/>
        <v>6.3150202815557179</v>
      </c>
      <c r="DO37" s="435">
        <f t="shared" si="137"/>
        <v>5.2697516196150787</v>
      </c>
      <c r="DP37" s="434">
        <f t="shared" si="138"/>
        <v>802.00757575757621</v>
      </c>
      <c r="DQ37" s="435">
        <f t="shared" si="139"/>
        <v>558.59367167919834</v>
      </c>
      <c r="DR37" s="434">
        <f t="shared" si="140"/>
        <v>83.472440944881896</v>
      </c>
      <c r="DS37" s="435">
        <f t="shared" si="141"/>
        <v>82.367924528301884</v>
      </c>
      <c r="DT37" s="434">
        <f t="shared" si="142"/>
        <v>10601</v>
      </c>
      <c r="DU37" s="435">
        <f t="shared" si="143"/>
        <v>8731</v>
      </c>
      <c r="DV37" s="584">
        <v>2</v>
      </c>
      <c r="DW37" s="585">
        <v>19</v>
      </c>
      <c r="DX37" s="434">
        <f t="shared" si="144"/>
        <v>2</v>
      </c>
      <c r="DY37" s="435">
        <f t="shared" si="145"/>
        <v>19</v>
      </c>
      <c r="DZ37" s="584">
        <v>40</v>
      </c>
      <c r="EA37" s="585">
        <v>38</v>
      </c>
      <c r="EB37" s="434">
        <f t="shared" si="146"/>
        <v>40</v>
      </c>
      <c r="EC37" s="435">
        <f t="shared" si="147"/>
        <v>38</v>
      </c>
      <c r="ED37" s="584"/>
      <c r="EE37" s="585"/>
      <c r="EF37" s="434">
        <f t="shared" si="148"/>
        <v>0</v>
      </c>
      <c r="EG37" s="435">
        <f t="shared" si="149"/>
        <v>0</v>
      </c>
      <c r="EH37" s="434">
        <f t="shared" si="150"/>
        <v>42</v>
      </c>
      <c r="EI37" s="435">
        <f t="shared" si="151"/>
        <v>57</v>
      </c>
      <c r="EJ37" s="434">
        <f t="shared" si="152"/>
        <v>42</v>
      </c>
      <c r="EK37" s="435">
        <f t="shared" si="153"/>
        <v>57</v>
      </c>
      <c r="EL37" s="584">
        <v>0.75</v>
      </c>
      <c r="EM37" s="585">
        <v>1.90350877192982</v>
      </c>
      <c r="EN37" s="434">
        <f t="shared" si="154"/>
        <v>1.5</v>
      </c>
      <c r="EO37" s="435">
        <f t="shared" si="155"/>
        <v>36.166666666666579</v>
      </c>
      <c r="EP37" s="584">
        <v>3.1583333333333301</v>
      </c>
      <c r="EQ37" s="585">
        <v>3.22149122807018</v>
      </c>
      <c r="ER37" s="434">
        <f t="shared" si="156"/>
        <v>126.3333333333332</v>
      </c>
      <c r="ES37" s="435">
        <f t="shared" si="157"/>
        <v>122.41666666666684</v>
      </c>
      <c r="ET37" s="584"/>
      <c r="EU37" s="585"/>
      <c r="EV37" s="434">
        <f t="shared" si="158"/>
        <v>0</v>
      </c>
      <c r="EW37" s="435">
        <f t="shared" si="159"/>
        <v>0</v>
      </c>
      <c r="EX37" s="434">
        <f t="shared" si="160"/>
        <v>3.0436507936507904</v>
      </c>
      <c r="EY37" s="435">
        <f t="shared" si="161"/>
        <v>2.7821637426900603</v>
      </c>
      <c r="EZ37" s="434">
        <f t="shared" si="162"/>
        <v>127.8333333333332</v>
      </c>
      <c r="FA37" s="435">
        <f t="shared" si="163"/>
        <v>158.58333333333343</v>
      </c>
      <c r="FB37" s="584">
        <v>30.5</v>
      </c>
      <c r="FC37" s="585">
        <v>45.842105263157897</v>
      </c>
      <c r="FD37" s="434">
        <f t="shared" si="164"/>
        <v>61</v>
      </c>
      <c r="FE37" s="435">
        <f t="shared" si="165"/>
        <v>871</v>
      </c>
      <c r="FF37" s="584">
        <v>61.424999999999997</v>
      </c>
      <c r="FG37" s="585">
        <v>50.447368421052602</v>
      </c>
      <c r="FH37" s="434">
        <f t="shared" si="166"/>
        <v>2457</v>
      </c>
      <c r="FI37" s="435">
        <f t="shared" si="167"/>
        <v>1916.9999999999989</v>
      </c>
      <c r="FJ37" s="584"/>
      <c r="FK37" s="585"/>
      <c r="FL37" s="434">
        <f t="shared" si="168"/>
        <v>0</v>
      </c>
      <c r="FM37" s="435">
        <f t="shared" si="169"/>
        <v>0</v>
      </c>
      <c r="FN37" s="434">
        <f t="shared" si="170"/>
        <v>59.952380952380949</v>
      </c>
      <c r="FO37" s="435">
        <f t="shared" si="171"/>
        <v>48.912280701754369</v>
      </c>
      <c r="FP37" s="434">
        <f t="shared" si="172"/>
        <v>2518</v>
      </c>
      <c r="FQ37" s="435">
        <f t="shared" si="173"/>
        <v>2787.9999999999991</v>
      </c>
      <c r="FR37" s="584">
        <v>7</v>
      </c>
      <c r="FS37" s="585">
        <v>20</v>
      </c>
      <c r="FT37" s="434">
        <f t="shared" si="174"/>
        <v>7</v>
      </c>
      <c r="FU37" s="435">
        <f t="shared" si="175"/>
        <v>20</v>
      </c>
      <c r="FV37" s="584">
        <v>12.880952380952399</v>
      </c>
      <c r="FW37" s="585">
        <v>4.3958333333333304</v>
      </c>
      <c r="FX37" s="434">
        <f t="shared" si="176"/>
        <v>90.166666666666799</v>
      </c>
      <c r="FY37" s="435">
        <f t="shared" si="177"/>
        <v>87.9166666666666</v>
      </c>
      <c r="FZ37" s="584">
        <v>90.285714285714306</v>
      </c>
      <c r="GA37" s="585">
        <v>65.099999999999994</v>
      </c>
      <c r="GB37" s="434">
        <f t="shared" si="178"/>
        <v>632.00000000000011</v>
      </c>
      <c r="GC37" s="435">
        <f t="shared" si="179"/>
        <v>1302</v>
      </c>
      <c r="GD37" s="434">
        <f t="shared" si="180"/>
        <v>14</v>
      </c>
      <c r="GE37" s="435">
        <f t="shared" si="181"/>
        <v>61</v>
      </c>
      <c r="GF37" s="434">
        <f t="shared" si="182"/>
        <v>14</v>
      </c>
      <c r="GG37" s="435">
        <f t="shared" si="183"/>
        <v>61</v>
      </c>
      <c r="GH37" s="434">
        <f t="shared" si="184"/>
        <v>73.257575757575793</v>
      </c>
      <c r="GI37" s="435">
        <f t="shared" si="185"/>
        <v>255.00000000000017</v>
      </c>
      <c r="GJ37" s="434">
        <f t="shared" si="186"/>
        <v>833</v>
      </c>
      <c r="GK37" s="435">
        <f t="shared" si="187"/>
        <v>3971.9999999999991</v>
      </c>
      <c r="GL37" s="434">
        <f t="shared" si="188"/>
        <v>155</v>
      </c>
      <c r="GM37" s="435">
        <f t="shared" si="189"/>
        <v>102</v>
      </c>
      <c r="GN37" s="434">
        <f t="shared" si="190"/>
        <v>155</v>
      </c>
      <c r="GO37" s="435">
        <f t="shared" si="191"/>
        <v>102</v>
      </c>
      <c r="GP37" s="434">
        <f t="shared" si="192"/>
        <v>856.58333333333348</v>
      </c>
      <c r="GQ37" s="435">
        <f t="shared" si="193"/>
        <v>462.17700501253159</v>
      </c>
      <c r="GR37" s="434">
        <f t="shared" si="194"/>
        <v>12286</v>
      </c>
      <c r="GS37" s="435">
        <f t="shared" si="195"/>
        <v>7547.0000000000009</v>
      </c>
      <c r="GT37" s="434">
        <f t="shared" si="196"/>
        <v>169</v>
      </c>
      <c r="GU37" s="435">
        <f t="shared" si="197"/>
        <v>163</v>
      </c>
      <c r="GV37" s="434">
        <f t="shared" si="198"/>
        <v>169</v>
      </c>
      <c r="GW37" s="435">
        <f t="shared" si="199"/>
        <v>163</v>
      </c>
      <c r="GX37" s="434">
        <f t="shared" si="200"/>
        <v>929.84090909090924</v>
      </c>
      <c r="GY37" s="435">
        <f t="shared" si="201"/>
        <v>717.17700501253171</v>
      </c>
      <c r="GZ37" s="434">
        <f t="shared" si="202"/>
        <v>13119</v>
      </c>
      <c r="HA37" s="435">
        <f t="shared" si="203"/>
        <v>11519</v>
      </c>
      <c r="HB37" s="434">
        <f t="shared" si="204"/>
        <v>0</v>
      </c>
      <c r="HC37" s="435">
        <f t="shared" si="205"/>
        <v>0</v>
      </c>
      <c r="HD37" s="434">
        <f t="shared" si="206"/>
        <v>0</v>
      </c>
      <c r="HE37" s="435">
        <f t="shared" si="207"/>
        <v>0</v>
      </c>
      <c r="HF37" s="434">
        <f t="shared" si="208"/>
        <v>0</v>
      </c>
      <c r="HG37" s="435">
        <f t="shared" si="209"/>
        <v>0</v>
      </c>
      <c r="HH37" s="434">
        <f t="shared" si="210"/>
        <v>0</v>
      </c>
      <c r="HI37" s="435">
        <f t="shared" si="211"/>
        <v>0</v>
      </c>
      <c r="HJ37" s="434">
        <f t="shared" si="212"/>
        <v>1020.0075757575762</v>
      </c>
      <c r="HK37" s="435">
        <f t="shared" si="213"/>
        <v>805.09367167919834</v>
      </c>
      <c r="HL37" s="434">
        <f t="shared" si="214"/>
        <v>13751</v>
      </c>
      <c r="HM37" s="435">
        <f t="shared" si="215"/>
        <v>12821</v>
      </c>
    </row>
    <row r="38" spans="1:221" s="18" customFormat="1" ht="12.95" customHeight="1">
      <c r="A38" s="507" t="s">
        <v>351</v>
      </c>
      <c r="B38" s="498" t="s">
        <v>379</v>
      </c>
      <c r="C38" s="497"/>
      <c r="D38" s="496">
        <v>107585</v>
      </c>
      <c r="E38" s="505">
        <v>10</v>
      </c>
      <c r="F38" s="584">
        <v>410</v>
      </c>
      <c r="G38" s="585">
        <v>371</v>
      </c>
      <c r="H38" s="584">
        <v>50</v>
      </c>
      <c r="I38" s="585">
        <v>69</v>
      </c>
      <c r="J38" s="434">
        <f t="shared" si="68"/>
        <v>360</v>
      </c>
      <c r="K38" s="435">
        <f t="shared" si="69"/>
        <v>302</v>
      </c>
      <c r="L38" s="584">
        <v>60</v>
      </c>
      <c r="M38" s="585">
        <v>60</v>
      </c>
      <c r="N38" s="434">
        <f t="shared" si="70"/>
        <v>360</v>
      </c>
      <c r="O38" s="435">
        <f t="shared" si="71"/>
        <v>302</v>
      </c>
      <c r="P38" s="434">
        <f t="shared" si="72"/>
        <v>360</v>
      </c>
      <c r="Q38" s="435">
        <f t="shared" si="73"/>
        <v>302</v>
      </c>
      <c r="R38" s="584">
        <v>62</v>
      </c>
      <c r="S38" s="585">
        <v>75</v>
      </c>
      <c r="T38" s="434">
        <f t="shared" si="2"/>
        <v>62</v>
      </c>
      <c r="U38" s="435">
        <f t="shared" si="2"/>
        <v>75</v>
      </c>
      <c r="V38" s="584">
        <v>6</v>
      </c>
      <c r="W38" s="585">
        <v>2</v>
      </c>
      <c r="X38" s="434">
        <f t="shared" si="74"/>
        <v>6</v>
      </c>
      <c r="Y38" s="435">
        <f t="shared" si="75"/>
        <v>2</v>
      </c>
      <c r="Z38" s="584"/>
      <c r="AA38" s="585"/>
      <c r="AB38" s="434">
        <f t="shared" si="76"/>
        <v>0</v>
      </c>
      <c r="AC38" s="435">
        <f t="shared" si="77"/>
        <v>0</v>
      </c>
      <c r="AD38" s="434">
        <f t="shared" si="78"/>
        <v>68</v>
      </c>
      <c r="AE38" s="435">
        <f t="shared" si="79"/>
        <v>77</v>
      </c>
      <c r="AF38" s="434">
        <f t="shared" si="80"/>
        <v>68</v>
      </c>
      <c r="AG38" s="435">
        <f t="shared" si="81"/>
        <v>77</v>
      </c>
      <c r="AH38" s="584">
        <v>2.5</v>
      </c>
      <c r="AI38" s="585">
        <v>2.2379385964912299</v>
      </c>
      <c r="AJ38" s="434">
        <f t="shared" si="82"/>
        <v>155</v>
      </c>
      <c r="AK38" s="435">
        <f t="shared" si="83"/>
        <v>167.84539473684225</v>
      </c>
      <c r="AL38" s="584">
        <v>5.4861111111111098</v>
      </c>
      <c r="AM38" s="585">
        <v>2.3333333333333299</v>
      </c>
      <c r="AN38" s="434">
        <f t="shared" si="84"/>
        <v>32.916666666666657</v>
      </c>
      <c r="AO38" s="435">
        <f t="shared" si="85"/>
        <v>4.6666666666666599</v>
      </c>
      <c r="AP38" s="584"/>
      <c r="AQ38" s="585"/>
      <c r="AR38" s="434">
        <f t="shared" si="86"/>
        <v>0</v>
      </c>
      <c r="AS38" s="435">
        <f t="shared" si="87"/>
        <v>0</v>
      </c>
      <c r="AT38" s="434">
        <f t="shared" si="88"/>
        <v>2.7634803921568625</v>
      </c>
      <c r="AU38" s="435">
        <f t="shared" si="89"/>
        <v>2.2404163818637519</v>
      </c>
      <c r="AV38" s="434">
        <f t="shared" si="90"/>
        <v>187.91666666666666</v>
      </c>
      <c r="AW38" s="435">
        <f t="shared" si="91"/>
        <v>172.51206140350891</v>
      </c>
      <c r="AX38" s="584">
        <v>70.983870967741893</v>
      </c>
      <c r="AY38" s="585">
        <v>71.84</v>
      </c>
      <c r="AZ38" s="434">
        <f t="shared" si="92"/>
        <v>4400.9999999999973</v>
      </c>
      <c r="BA38" s="435">
        <f t="shared" si="93"/>
        <v>5388</v>
      </c>
      <c r="BB38" s="584">
        <v>76.8333333333333</v>
      </c>
      <c r="BC38" s="585">
        <v>57.5</v>
      </c>
      <c r="BD38" s="434">
        <f t="shared" si="94"/>
        <v>460.99999999999977</v>
      </c>
      <c r="BE38" s="435">
        <f t="shared" si="95"/>
        <v>115</v>
      </c>
      <c r="BF38" s="584"/>
      <c r="BG38" s="585"/>
      <c r="BH38" s="434">
        <f t="shared" si="96"/>
        <v>0</v>
      </c>
      <c r="BI38" s="435">
        <f t="shared" si="97"/>
        <v>0</v>
      </c>
      <c r="BJ38" s="434">
        <f t="shared" si="98"/>
        <v>71.499999999999957</v>
      </c>
      <c r="BK38" s="435">
        <f t="shared" si="99"/>
        <v>71.467532467532465</v>
      </c>
      <c r="BL38" s="434">
        <f t="shared" si="100"/>
        <v>4861.9999999999973</v>
      </c>
      <c r="BM38" s="435">
        <f t="shared" si="101"/>
        <v>5503</v>
      </c>
      <c r="BN38" s="584">
        <v>137</v>
      </c>
      <c r="BO38" s="585">
        <v>102</v>
      </c>
      <c r="BP38" s="434">
        <f t="shared" si="102"/>
        <v>137</v>
      </c>
      <c r="BQ38" s="435">
        <f t="shared" si="103"/>
        <v>102</v>
      </c>
      <c r="BR38" s="584">
        <v>26</v>
      </c>
      <c r="BS38" s="585">
        <v>20</v>
      </c>
      <c r="BT38" s="434">
        <f t="shared" si="104"/>
        <v>26</v>
      </c>
      <c r="BU38" s="435">
        <f t="shared" si="105"/>
        <v>20</v>
      </c>
      <c r="BV38" s="584"/>
      <c r="BW38" s="585"/>
      <c r="BX38" s="434">
        <f t="shared" si="106"/>
        <v>0</v>
      </c>
      <c r="BY38" s="435">
        <f t="shared" si="107"/>
        <v>0</v>
      </c>
      <c r="BZ38" s="434">
        <f t="shared" si="108"/>
        <v>163</v>
      </c>
      <c r="CA38" s="435">
        <f t="shared" si="109"/>
        <v>122</v>
      </c>
      <c r="CB38" s="434">
        <f t="shared" si="110"/>
        <v>163</v>
      </c>
      <c r="CC38" s="435">
        <f t="shared" si="111"/>
        <v>122</v>
      </c>
      <c r="CD38" s="584">
        <v>4.6841787439613496</v>
      </c>
      <c r="CE38" s="585">
        <v>4.9611650485436902</v>
      </c>
      <c r="CF38" s="434">
        <f t="shared" si="112"/>
        <v>641.73248792270488</v>
      </c>
      <c r="CG38" s="435">
        <f t="shared" si="113"/>
        <v>506.03883495145641</v>
      </c>
      <c r="CH38" s="584">
        <v>6.0771604938271597</v>
      </c>
      <c r="CI38" s="585">
        <v>5.0374999999999996</v>
      </c>
      <c r="CJ38" s="434">
        <f t="shared" si="114"/>
        <v>158.00617283950615</v>
      </c>
      <c r="CK38" s="435">
        <f t="shared" si="115"/>
        <v>100.75</v>
      </c>
      <c r="CL38" s="584"/>
      <c r="CM38" s="585"/>
      <c r="CN38" s="434">
        <f t="shared" si="116"/>
        <v>0</v>
      </c>
      <c r="CO38" s="435">
        <f t="shared" si="117"/>
        <v>0</v>
      </c>
      <c r="CP38" s="434">
        <f t="shared" si="118"/>
        <v>4.9063721519154049</v>
      </c>
      <c r="CQ38" s="435">
        <f t="shared" si="119"/>
        <v>4.9736789750119383</v>
      </c>
      <c r="CR38" s="434">
        <f t="shared" si="120"/>
        <v>799.738660762211</v>
      </c>
      <c r="CS38" s="435">
        <f t="shared" si="121"/>
        <v>606.78883495145647</v>
      </c>
      <c r="CT38" s="584">
        <v>84.613138686131407</v>
      </c>
      <c r="CU38" s="585">
        <v>84.872549019607803</v>
      </c>
      <c r="CV38" s="434">
        <f t="shared" si="122"/>
        <v>11592.000000000004</v>
      </c>
      <c r="CW38" s="435">
        <f t="shared" si="123"/>
        <v>8656.9999999999964</v>
      </c>
      <c r="CX38" s="584">
        <v>75.307692307692307</v>
      </c>
      <c r="CY38" s="585">
        <v>82.1</v>
      </c>
      <c r="CZ38" s="434">
        <f t="shared" si="124"/>
        <v>1958</v>
      </c>
      <c r="DA38" s="435">
        <f t="shared" si="125"/>
        <v>1642</v>
      </c>
      <c r="DB38" s="432"/>
      <c r="DC38" s="433"/>
      <c r="DD38" s="434">
        <f t="shared" si="126"/>
        <v>0</v>
      </c>
      <c r="DE38" s="435">
        <f t="shared" si="127"/>
        <v>0</v>
      </c>
      <c r="DF38" s="434">
        <f t="shared" si="128"/>
        <v>83.128834355828246</v>
      </c>
      <c r="DG38" s="435">
        <f t="shared" si="129"/>
        <v>84.41803278688522</v>
      </c>
      <c r="DH38" s="434">
        <f t="shared" si="130"/>
        <v>13550.000000000004</v>
      </c>
      <c r="DI38" s="435">
        <f t="shared" si="131"/>
        <v>10298.999999999996</v>
      </c>
      <c r="DJ38" s="434">
        <f t="shared" si="132"/>
        <v>231</v>
      </c>
      <c r="DK38" s="435">
        <f t="shared" si="133"/>
        <v>199</v>
      </c>
      <c r="DL38" s="434">
        <f t="shared" si="134"/>
        <v>231</v>
      </c>
      <c r="DM38" s="435">
        <f t="shared" si="135"/>
        <v>199</v>
      </c>
      <c r="DN38" s="434">
        <f t="shared" si="136"/>
        <v>4.2755641880037993</v>
      </c>
      <c r="DO38" s="435">
        <f t="shared" si="137"/>
        <v>3.916084906306359</v>
      </c>
      <c r="DP38" s="434">
        <f t="shared" si="138"/>
        <v>987.65532742887763</v>
      </c>
      <c r="DQ38" s="435">
        <f t="shared" si="139"/>
        <v>779.3008963549654</v>
      </c>
      <c r="DR38" s="434">
        <f t="shared" si="140"/>
        <v>79.705627705627705</v>
      </c>
      <c r="DS38" s="435">
        <f t="shared" si="141"/>
        <v>79.407035175879372</v>
      </c>
      <c r="DT38" s="434">
        <f t="shared" si="142"/>
        <v>18412</v>
      </c>
      <c r="DU38" s="435">
        <f t="shared" si="143"/>
        <v>15801.999999999995</v>
      </c>
      <c r="DV38" s="584">
        <v>71</v>
      </c>
      <c r="DW38" s="585">
        <v>56</v>
      </c>
      <c r="DX38" s="434">
        <f t="shared" si="144"/>
        <v>71</v>
      </c>
      <c r="DY38" s="435">
        <f t="shared" si="145"/>
        <v>56</v>
      </c>
      <c r="DZ38" s="584">
        <v>58</v>
      </c>
      <c r="EA38" s="585">
        <v>47</v>
      </c>
      <c r="EB38" s="434">
        <f t="shared" si="146"/>
        <v>58</v>
      </c>
      <c r="EC38" s="435">
        <f t="shared" si="147"/>
        <v>47</v>
      </c>
      <c r="ED38" s="584"/>
      <c r="EE38" s="585"/>
      <c r="EF38" s="434">
        <f t="shared" si="148"/>
        <v>0</v>
      </c>
      <c r="EG38" s="435">
        <f t="shared" si="149"/>
        <v>0</v>
      </c>
      <c r="EH38" s="434">
        <f t="shared" si="150"/>
        <v>129</v>
      </c>
      <c r="EI38" s="435">
        <f t="shared" si="151"/>
        <v>103</v>
      </c>
      <c r="EJ38" s="434">
        <f t="shared" si="152"/>
        <v>129</v>
      </c>
      <c r="EK38" s="435">
        <f t="shared" si="153"/>
        <v>103</v>
      </c>
      <c r="EL38" s="584">
        <v>4.1869369369369398</v>
      </c>
      <c r="EM38" s="585">
        <v>4.40625</v>
      </c>
      <c r="EN38" s="434">
        <f t="shared" si="154"/>
        <v>297.27252252252271</v>
      </c>
      <c r="EO38" s="435">
        <f t="shared" si="155"/>
        <v>246.75</v>
      </c>
      <c r="EP38" s="584">
        <v>3.95338983050847</v>
      </c>
      <c r="EQ38" s="585">
        <v>4.3723404255319096</v>
      </c>
      <c r="ER38" s="434">
        <f t="shared" si="156"/>
        <v>229.29661016949126</v>
      </c>
      <c r="ES38" s="435">
        <f t="shared" si="157"/>
        <v>205.49999999999974</v>
      </c>
      <c r="ET38" s="584"/>
      <c r="EU38" s="585"/>
      <c r="EV38" s="434">
        <f t="shared" si="158"/>
        <v>0</v>
      </c>
      <c r="EW38" s="435">
        <f t="shared" si="159"/>
        <v>0</v>
      </c>
      <c r="EX38" s="434">
        <f t="shared" si="160"/>
        <v>4.0819312611784024</v>
      </c>
      <c r="EY38" s="435">
        <f t="shared" si="161"/>
        <v>4.3907766990291242</v>
      </c>
      <c r="EZ38" s="434">
        <f t="shared" si="162"/>
        <v>526.56913269201391</v>
      </c>
      <c r="FA38" s="435">
        <f t="shared" si="163"/>
        <v>452.24999999999977</v>
      </c>
      <c r="FB38" s="584">
        <v>73.366197183098606</v>
      </c>
      <c r="FC38" s="585">
        <v>70.732142857142904</v>
      </c>
      <c r="FD38" s="434">
        <f t="shared" si="164"/>
        <v>5209.0000000000009</v>
      </c>
      <c r="FE38" s="435">
        <f t="shared" si="165"/>
        <v>3961.0000000000027</v>
      </c>
      <c r="FF38" s="584">
        <v>68.724137931034505</v>
      </c>
      <c r="FG38" s="585">
        <v>72.382978723404307</v>
      </c>
      <c r="FH38" s="434">
        <f t="shared" si="166"/>
        <v>3986.0000000000014</v>
      </c>
      <c r="FI38" s="435">
        <f t="shared" si="167"/>
        <v>3402.0000000000023</v>
      </c>
      <c r="FJ38" s="584"/>
      <c r="FK38" s="585"/>
      <c r="FL38" s="434">
        <f t="shared" si="168"/>
        <v>0</v>
      </c>
      <c r="FM38" s="435">
        <f t="shared" si="169"/>
        <v>0</v>
      </c>
      <c r="FN38" s="434">
        <f t="shared" si="170"/>
        <v>71.279069767441868</v>
      </c>
      <c r="FO38" s="435">
        <f t="shared" si="171"/>
        <v>71.485436893203939</v>
      </c>
      <c r="FP38" s="434">
        <f t="shared" si="172"/>
        <v>9195.0000000000018</v>
      </c>
      <c r="FQ38" s="435">
        <f t="shared" si="173"/>
        <v>7363.0000000000055</v>
      </c>
      <c r="FR38" s="584">
        <v>0</v>
      </c>
      <c r="FS38" s="585">
        <v>0</v>
      </c>
      <c r="FT38" s="434">
        <f t="shared" si="174"/>
        <v>0</v>
      </c>
      <c r="FU38" s="435">
        <f t="shared" si="175"/>
        <v>0</v>
      </c>
      <c r="FV38" s="584"/>
      <c r="FW38" s="585"/>
      <c r="FX38" s="434">
        <f t="shared" si="176"/>
        <v>0</v>
      </c>
      <c r="FY38" s="435">
        <f t="shared" si="177"/>
        <v>0</v>
      </c>
      <c r="FZ38" s="584"/>
      <c r="GA38" s="585"/>
      <c r="GB38" s="434">
        <f t="shared" si="178"/>
        <v>0</v>
      </c>
      <c r="GC38" s="435">
        <f t="shared" si="179"/>
        <v>0</v>
      </c>
      <c r="GD38" s="434">
        <f t="shared" si="180"/>
        <v>270</v>
      </c>
      <c r="GE38" s="435">
        <f t="shared" si="181"/>
        <v>233</v>
      </c>
      <c r="GF38" s="434">
        <f t="shared" si="182"/>
        <v>270</v>
      </c>
      <c r="GG38" s="435">
        <f t="shared" si="183"/>
        <v>233</v>
      </c>
      <c r="GH38" s="434">
        <f t="shared" si="184"/>
        <v>1094.0050104452275</v>
      </c>
      <c r="GI38" s="435">
        <f t="shared" si="185"/>
        <v>920.63422968829866</v>
      </c>
      <c r="GJ38" s="434">
        <f t="shared" si="186"/>
        <v>21202</v>
      </c>
      <c r="GK38" s="435">
        <f t="shared" si="187"/>
        <v>18006</v>
      </c>
      <c r="GL38" s="434">
        <f t="shared" si="188"/>
        <v>90</v>
      </c>
      <c r="GM38" s="435">
        <f t="shared" si="189"/>
        <v>69</v>
      </c>
      <c r="GN38" s="434">
        <f t="shared" si="190"/>
        <v>90</v>
      </c>
      <c r="GO38" s="435">
        <f t="shared" si="191"/>
        <v>69</v>
      </c>
      <c r="GP38" s="434">
        <f t="shared" si="192"/>
        <v>420.21944967566407</v>
      </c>
      <c r="GQ38" s="435">
        <f t="shared" si="193"/>
        <v>310.9166666666664</v>
      </c>
      <c r="GR38" s="434">
        <f t="shared" si="194"/>
        <v>6405.0000000000018</v>
      </c>
      <c r="GS38" s="435">
        <f t="shared" si="195"/>
        <v>5159.0000000000018</v>
      </c>
      <c r="GT38" s="434">
        <f t="shared" si="196"/>
        <v>360</v>
      </c>
      <c r="GU38" s="435">
        <f t="shared" si="197"/>
        <v>302</v>
      </c>
      <c r="GV38" s="434">
        <f t="shared" si="198"/>
        <v>360</v>
      </c>
      <c r="GW38" s="435">
        <f t="shared" si="199"/>
        <v>302</v>
      </c>
      <c r="GX38" s="434">
        <f t="shared" si="200"/>
        <v>1514.2244601208915</v>
      </c>
      <c r="GY38" s="435">
        <f t="shared" si="201"/>
        <v>1231.5508963549651</v>
      </c>
      <c r="GZ38" s="434">
        <f t="shared" si="202"/>
        <v>27607</v>
      </c>
      <c r="HA38" s="435">
        <f t="shared" si="203"/>
        <v>23165</v>
      </c>
      <c r="HB38" s="434">
        <f t="shared" si="204"/>
        <v>0</v>
      </c>
      <c r="HC38" s="435">
        <f t="shared" si="205"/>
        <v>0</v>
      </c>
      <c r="HD38" s="434">
        <f t="shared" si="206"/>
        <v>0</v>
      </c>
      <c r="HE38" s="435">
        <f t="shared" si="207"/>
        <v>0</v>
      </c>
      <c r="HF38" s="434">
        <f t="shared" si="208"/>
        <v>0</v>
      </c>
      <c r="HG38" s="435">
        <f t="shared" si="209"/>
        <v>0</v>
      </c>
      <c r="HH38" s="434">
        <f t="shared" si="210"/>
        <v>0</v>
      </c>
      <c r="HI38" s="435">
        <f t="shared" si="211"/>
        <v>0</v>
      </c>
      <c r="HJ38" s="434">
        <f t="shared" si="212"/>
        <v>1514.2244601208915</v>
      </c>
      <c r="HK38" s="435">
        <f t="shared" si="213"/>
        <v>1231.5508963549651</v>
      </c>
      <c r="HL38" s="434">
        <f t="shared" si="214"/>
        <v>27607</v>
      </c>
      <c r="HM38" s="435">
        <f t="shared" si="215"/>
        <v>23165</v>
      </c>
    </row>
    <row r="39" spans="1:221" s="18" customFormat="1" ht="12.95" customHeight="1">
      <c r="A39" s="499" t="s">
        <v>351</v>
      </c>
      <c r="B39" s="498" t="s">
        <v>1018</v>
      </c>
      <c r="C39" s="497"/>
      <c r="D39" s="496">
        <v>107743</v>
      </c>
      <c r="E39" s="505">
        <v>10</v>
      </c>
      <c r="F39" s="584">
        <v>121</v>
      </c>
      <c r="G39" s="585">
        <v>127</v>
      </c>
      <c r="H39" s="584">
        <v>1</v>
      </c>
      <c r="I39" s="585">
        <v>0</v>
      </c>
      <c r="J39" s="434">
        <f t="shared" si="68"/>
        <v>120</v>
      </c>
      <c r="K39" s="435">
        <f t="shared" si="69"/>
        <v>127</v>
      </c>
      <c r="L39" s="584">
        <v>60</v>
      </c>
      <c r="M39" s="585">
        <v>60</v>
      </c>
      <c r="N39" s="434">
        <f t="shared" si="70"/>
        <v>120</v>
      </c>
      <c r="O39" s="435">
        <f t="shared" si="71"/>
        <v>127</v>
      </c>
      <c r="P39" s="434">
        <f t="shared" si="72"/>
        <v>120</v>
      </c>
      <c r="Q39" s="435">
        <f t="shared" si="73"/>
        <v>127</v>
      </c>
      <c r="R39" s="584">
        <v>35</v>
      </c>
      <c r="S39" s="585">
        <v>45</v>
      </c>
      <c r="T39" s="434">
        <f t="shared" si="2"/>
        <v>35</v>
      </c>
      <c r="U39" s="435">
        <f t="shared" si="2"/>
        <v>45</v>
      </c>
      <c r="V39" s="584">
        <v>8</v>
      </c>
      <c r="W39" s="585">
        <v>3</v>
      </c>
      <c r="X39" s="434">
        <f t="shared" si="74"/>
        <v>8</v>
      </c>
      <c r="Y39" s="435">
        <f t="shared" si="75"/>
        <v>3</v>
      </c>
      <c r="Z39" s="584"/>
      <c r="AA39" s="585"/>
      <c r="AB39" s="434">
        <f t="shared" si="76"/>
        <v>0</v>
      </c>
      <c r="AC39" s="435">
        <f t="shared" si="77"/>
        <v>0</v>
      </c>
      <c r="AD39" s="434">
        <f t="shared" si="78"/>
        <v>43</v>
      </c>
      <c r="AE39" s="435">
        <f t="shared" si="79"/>
        <v>48</v>
      </c>
      <c r="AF39" s="434">
        <f t="shared" si="80"/>
        <v>43</v>
      </c>
      <c r="AG39" s="435">
        <f t="shared" si="81"/>
        <v>48</v>
      </c>
      <c r="AH39" s="584">
        <v>3.3404761904761902</v>
      </c>
      <c r="AI39" s="585">
        <v>3.1537037037036999</v>
      </c>
      <c r="AJ39" s="434">
        <f t="shared" si="82"/>
        <v>116.91666666666666</v>
      </c>
      <c r="AK39" s="435">
        <f t="shared" si="83"/>
        <v>141.91666666666649</v>
      </c>
      <c r="AL39" s="584">
        <v>5.09375</v>
      </c>
      <c r="AM39" s="585">
        <v>5.4722222222222197</v>
      </c>
      <c r="AN39" s="434">
        <f t="shared" si="84"/>
        <v>40.75</v>
      </c>
      <c r="AO39" s="435">
        <f t="shared" si="85"/>
        <v>16.416666666666657</v>
      </c>
      <c r="AP39" s="584"/>
      <c r="AQ39" s="585"/>
      <c r="AR39" s="434">
        <f t="shared" si="86"/>
        <v>0</v>
      </c>
      <c r="AS39" s="435">
        <f t="shared" si="87"/>
        <v>0</v>
      </c>
      <c r="AT39" s="434">
        <f t="shared" si="88"/>
        <v>3.6666666666666665</v>
      </c>
      <c r="AU39" s="435">
        <f t="shared" si="89"/>
        <v>3.2986111111111072</v>
      </c>
      <c r="AV39" s="434">
        <f t="shared" si="90"/>
        <v>157.66666666666666</v>
      </c>
      <c r="AW39" s="435">
        <f t="shared" si="91"/>
        <v>158.33333333333314</v>
      </c>
      <c r="AX39" s="584">
        <v>87.857142857142904</v>
      </c>
      <c r="AY39" s="585">
        <v>85.533333333333303</v>
      </c>
      <c r="AZ39" s="434">
        <f t="shared" si="92"/>
        <v>3075.0000000000018</v>
      </c>
      <c r="BA39" s="435">
        <f t="shared" si="93"/>
        <v>3848.9999999999986</v>
      </c>
      <c r="BB39" s="584">
        <v>95.25</v>
      </c>
      <c r="BC39" s="585">
        <v>68</v>
      </c>
      <c r="BD39" s="434">
        <f t="shared" si="94"/>
        <v>762</v>
      </c>
      <c r="BE39" s="435">
        <f t="shared" si="95"/>
        <v>204</v>
      </c>
      <c r="BF39" s="584"/>
      <c r="BG39" s="585"/>
      <c r="BH39" s="434">
        <f t="shared" si="96"/>
        <v>0</v>
      </c>
      <c r="BI39" s="435">
        <f t="shared" si="97"/>
        <v>0</v>
      </c>
      <c r="BJ39" s="434">
        <f t="shared" si="98"/>
        <v>89.23255813953493</v>
      </c>
      <c r="BK39" s="435">
        <f t="shared" si="99"/>
        <v>84.437499999999972</v>
      </c>
      <c r="BL39" s="434">
        <f t="shared" si="100"/>
        <v>3837.0000000000018</v>
      </c>
      <c r="BM39" s="435">
        <f t="shared" si="101"/>
        <v>4052.9999999999986</v>
      </c>
      <c r="BN39" s="584">
        <v>35</v>
      </c>
      <c r="BO39" s="585">
        <v>41</v>
      </c>
      <c r="BP39" s="434">
        <f t="shared" si="102"/>
        <v>35</v>
      </c>
      <c r="BQ39" s="435">
        <f t="shared" si="103"/>
        <v>41</v>
      </c>
      <c r="BR39" s="584">
        <v>11</v>
      </c>
      <c r="BS39" s="585">
        <v>6</v>
      </c>
      <c r="BT39" s="434">
        <f t="shared" si="104"/>
        <v>11</v>
      </c>
      <c r="BU39" s="435">
        <f t="shared" si="105"/>
        <v>6</v>
      </c>
      <c r="BV39" s="584"/>
      <c r="BW39" s="585"/>
      <c r="BX39" s="434">
        <f t="shared" si="106"/>
        <v>0</v>
      </c>
      <c r="BY39" s="435">
        <f t="shared" si="107"/>
        <v>0</v>
      </c>
      <c r="BZ39" s="434">
        <f t="shared" si="108"/>
        <v>46</v>
      </c>
      <c r="CA39" s="435">
        <f t="shared" si="109"/>
        <v>47</v>
      </c>
      <c r="CB39" s="434">
        <f t="shared" si="110"/>
        <v>46</v>
      </c>
      <c r="CC39" s="435">
        <f t="shared" si="111"/>
        <v>47</v>
      </c>
      <c r="CD39" s="584">
        <v>5.7761904761904797</v>
      </c>
      <c r="CE39" s="585">
        <v>3.5873983739837398</v>
      </c>
      <c r="CF39" s="434">
        <f t="shared" si="112"/>
        <v>202.1666666666668</v>
      </c>
      <c r="CG39" s="435">
        <f t="shared" si="113"/>
        <v>147.08333333333334</v>
      </c>
      <c r="CH39" s="584">
        <v>7.5681818181818201</v>
      </c>
      <c r="CI39" s="585">
        <v>4.8333333333333304</v>
      </c>
      <c r="CJ39" s="434">
        <f t="shared" si="114"/>
        <v>83.250000000000028</v>
      </c>
      <c r="CK39" s="435">
        <f t="shared" si="115"/>
        <v>28.999999999999982</v>
      </c>
      <c r="CL39" s="584"/>
      <c r="CM39" s="585"/>
      <c r="CN39" s="434">
        <f t="shared" si="116"/>
        <v>0</v>
      </c>
      <c r="CO39" s="435">
        <f t="shared" si="117"/>
        <v>0</v>
      </c>
      <c r="CP39" s="434">
        <f t="shared" si="118"/>
        <v>6.2047101449275406</v>
      </c>
      <c r="CQ39" s="435">
        <f t="shared" si="119"/>
        <v>3.7464539007092195</v>
      </c>
      <c r="CR39" s="434">
        <f t="shared" si="120"/>
        <v>285.41666666666686</v>
      </c>
      <c r="CS39" s="435">
        <f t="shared" si="121"/>
        <v>176.08333333333331</v>
      </c>
      <c r="CT39" s="584">
        <v>89.428571428571402</v>
      </c>
      <c r="CU39" s="585">
        <v>78</v>
      </c>
      <c r="CV39" s="434">
        <f t="shared" si="122"/>
        <v>3129.9999999999991</v>
      </c>
      <c r="CW39" s="435">
        <f t="shared" si="123"/>
        <v>3198</v>
      </c>
      <c r="CX39" s="584">
        <v>101.181818181818</v>
      </c>
      <c r="CY39" s="585">
        <v>83</v>
      </c>
      <c r="CZ39" s="434">
        <f t="shared" si="124"/>
        <v>1112.999999999998</v>
      </c>
      <c r="DA39" s="435">
        <f t="shared" si="125"/>
        <v>498</v>
      </c>
      <c r="DB39" s="432"/>
      <c r="DC39" s="433"/>
      <c r="DD39" s="434">
        <f t="shared" si="126"/>
        <v>0</v>
      </c>
      <c r="DE39" s="435">
        <f t="shared" si="127"/>
        <v>0</v>
      </c>
      <c r="DF39" s="434">
        <f t="shared" si="128"/>
        <v>92.239130434782552</v>
      </c>
      <c r="DG39" s="435">
        <f t="shared" si="129"/>
        <v>78.638297872340431</v>
      </c>
      <c r="DH39" s="434">
        <f t="shared" si="130"/>
        <v>4242.9999999999973</v>
      </c>
      <c r="DI39" s="435">
        <f t="shared" si="131"/>
        <v>3696.0000000000005</v>
      </c>
      <c r="DJ39" s="434">
        <f t="shared" si="132"/>
        <v>89</v>
      </c>
      <c r="DK39" s="435">
        <f t="shared" si="133"/>
        <v>95</v>
      </c>
      <c r="DL39" s="434">
        <f t="shared" si="134"/>
        <v>89</v>
      </c>
      <c r="DM39" s="435">
        <f t="shared" si="135"/>
        <v>95</v>
      </c>
      <c r="DN39" s="434">
        <f t="shared" si="136"/>
        <v>4.9784644194756575</v>
      </c>
      <c r="DO39" s="435">
        <f t="shared" si="137"/>
        <v>3.520175438596489</v>
      </c>
      <c r="DP39" s="434">
        <f t="shared" si="138"/>
        <v>443.08333333333354</v>
      </c>
      <c r="DQ39" s="435">
        <f t="shared" si="139"/>
        <v>334.41666666666646</v>
      </c>
      <c r="DR39" s="434">
        <f t="shared" si="140"/>
        <v>90.786516853932568</v>
      </c>
      <c r="DS39" s="435">
        <f t="shared" si="141"/>
        <v>81.568421052631564</v>
      </c>
      <c r="DT39" s="434">
        <f t="shared" si="142"/>
        <v>8079.9999999999982</v>
      </c>
      <c r="DU39" s="435">
        <f t="shared" si="143"/>
        <v>7748.9999999999982</v>
      </c>
      <c r="DV39" s="584">
        <v>12</v>
      </c>
      <c r="DW39" s="585">
        <v>21</v>
      </c>
      <c r="DX39" s="434">
        <f t="shared" si="144"/>
        <v>12</v>
      </c>
      <c r="DY39" s="435">
        <f t="shared" si="145"/>
        <v>21</v>
      </c>
      <c r="DZ39" s="584">
        <v>11</v>
      </c>
      <c r="EA39" s="585">
        <v>3</v>
      </c>
      <c r="EB39" s="434">
        <f t="shared" si="146"/>
        <v>11</v>
      </c>
      <c r="EC39" s="435">
        <f t="shared" si="147"/>
        <v>3</v>
      </c>
      <c r="ED39" s="584"/>
      <c r="EE39" s="585"/>
      <c r="EF39" s="434">
        <f t="shared" si="148"/>
        <v>0</v>
      </c>
      <c r="EG39" s="435">
        <f t="shared" si="149"/>
        <v>0</v>
      </c>
      <c r="EH39" s="434">
        <f t="shared" si="150"/>
        <v>23</v>
      </c>
      <c r="EI39" s="435">
        <f t="shared" si="151"/>
        <v>24</v>
      </c>
      <c r="EJ39" s="434">
        <f t="shared" si="152"/>
        <v>23</v>
      </c>
      <c r="EK39" s="435">
        <f t="shared" si="153"/>
        <v>24</v>
      </c>
      <c r="EL39" s="584">
        <v>5.9513888888888902</v>
      </c>
      <c r="EM39" s="585">
        <v>2.8888888888888902</v>
      </c>
      <c r="EN39" s="434">
        <f t="shared" si="154"/>
        <v>71.416666666666686</v>
      </c>
      <c r="EO39" s="435">
        <f t="shared" si="155"/>
        <v>60.666666666666693</v>
      </c>
      <c r="EP39" s="584">
        <v>6.6590909090909101</v>
      </c>
      <c r="EQ39" s="585">
        <v>3.3333333333333299</v>
      </c>
      <c r="ER39" s="434">
        <f t="shared" si="156"/>
        <v>73.250000000000014</v>
      </c>
      <c r="ES39" s="435">
        <f t="shared" si="157"/>
        <v>9.9999999999999893</v>
      </c>
      <c r="ET39" s="584"/>
      <c r="EU39" s="585"/>
      <c r="EV39" s="434">
        <f t="shared" si="158"/>
        <v>0</v>
      </c>
      <c r="EW39" s="435">
        <f t="shared" si="159"/>
        <v>0</v>
      </c>
      <c r="EX39" s="434">
        <f t="shared" si="160"/>
        <v>6.2898550724637685</v>
      </c>
      <c r="EY39" s="435">
        <f t="shared" si="161"/>
        <v>2.9444444444444451</v>
      </c>
      <c r="EZ39" s="434">
        <f t="shared" si="162"/>
        <v>144.66666666666669</v>
      </c>
      <c r="FA39" s="435">
        <f t="shared" si="163"/>
        <v>70.666666666666686</v>
      </c>
      <c r="FB39" s="584">
        <v>100.75</v>
      </c>
      <c r="FC39" s="585">
        <v>68.285714285714306</v>
      </c>
      <c r="FD39" s="434">
        <f t="shared" si="164"/>
        <v>1209</v>
      </c>
      <c r="FE39" s="435">
        <f t="shared" si="165"/>
        <v>1434.0000000000005</v>
      </c>
      <c r="FF39" s="584">
        <v>68.090909090909093</v>
      </c>
      <c r="FG39" s="585">
        <v>72.6666666666667</v>
      </c>
      <c r="FH39" s="434">
        <f t="shared" si="166"/>
        <v>749</v>
      </c>
      <c r="FI39" s="435">
        <f t="shared" si="167"/>
        <v>218.00000000000011</v>
      </c>
      <c r="FJ39" s="584"/>
      <c r="FK39" s="585"/>
      <c r="FL39" s="434">
        <f t="shared" si="168"/>
        <v>0</v>
      </c>
      <c r="FM39" s="435">
        <f t="shared" si="169"/>
        <v>0</v>
      </c>
      <c r="FN39" s="434">
        <f t="shared" si="170"/>
        <v>85.130434782608702</v>
      </c>
      <c r="FO39" s="435">
        <f t="shared" si="171"/>
        <v>68.833333333333357</v>
      </c>
      <c r="FP39" s="434">
        <f t="shared" si="172"/>
        <v>1958.0000000000002</v>
      </c>
      <c r="FQ39" s="435">
        <f t="shared" si="173"/>
        <v>1652.0000000000005</v>
      </c>
      <c r="FR39" s="584">
        <v>8</v>
      </c>
      <c r="FS39" s="585">
        <v>8</v>
      </c>
      <c r="FT39" s="434">
        <f t="shared" si="174"/>
        <v>8</v>
      </c>
      <c r="FU39" s="435">
        <f t="shared" si="175"/>
        <v>8</v>
      </c>
      <c r="FV39" s="584">
        <v>9.1458333333333304</v>
      </c>
      <c r="FW39" s="585">
        <v>11.03125</v>
      </c>
      <c r="FX39" s="434">
        <f t="shared" si="176"/>
        <v>73.166666666666643</v>
      </c>
      <c r="FY39" s="435">
        <f t="shared" si="177"/>
        <v>88.25</v>
      </c>
      <c r="FZ39" s="584">
        <v>74.875</v>
      </c>
      <c r="GA39" s="585">
        <v>72.5</v>
      </c>
      <c r="GB39" s="434">
        <f t="shared" si="178"/>
        <v>599</v>
      </c>
      <c r="GC39" s="435">
        <f t="shared" si="179"/>
        <v>580</v>
      </c>
      <c r="GD39" s="434">
        <f t="shared" si="180"/>
        <v>82</v>
      </c>
      <c r="GE39" s="435">
        <f t="shared" si="181"/>
        <v>107</v>
      </c>
      <c r="GF39" s="434">
        <f t="shared" si="182"/>
        <v>82</v>
      </c>
      <c r="GG39" s="435">
        <f t="shared" si="183"/>
        <v>107</v>
      </c>
      <c r="GH39" s="434">
        <f t="shared" si="184"/>
        <v>390.50000000000017</v>
      </c>
      <c r="GI39" s="435">
        <f t="shared" si="185"/>
        <v>349.66666666666652</v>
      </c>
      <c r="GJ39" s="434">
        <f t="shared" si="186"/>
        <v>7414.0000000000009</v>
      </c>
      <c r="GK39" s="435">
        <f t="shared" si="187"/>
        <v>8480.9999999999982</v>
      </c>
      <c r="GL39" s="434">
        <f t="shared" si="188"/>
        <v>30</v>
      </c>
      <c r="GM39" s="435">
        <f t="shared" si="189"/>
        <v>12</v>
      </c>
      <c r="GN39" s="434">
        <f t="shared" si="190"/>
        <v>30</v>
      </c>
      <c r="GO39" s="435">
        <f t="shared" si="191"/>
        <v>12</v>
      </c>
      <c r="GP39" s="434">
        <f t="shared" si="192"/>
        <v>197.25000000000006</v>
      </c>
      <c r="GQ39" s="435">
        <f t="shared" si="193"/>
        <v>55.416666666666629</v>
      </c>
      <c r="GR39" s="434">
        <f t="shared" si="194"/>
        <v>2623.9999999999982</v>
      </c>
      <c r="GS39" s="435">
        <f t="shared" si="195"/>
        <v>920.00000000000011</v>
      </c>
      <c r="GT39" s="434">
        <f t="shared" si="196"/>
        <v>112</v>
      </c>
      <c r="GU39" s="435">
        <f t="shared" si="197"/>
        <v>119</v>
      </c>
      <c r="GV39" s="434">
        <f t="shared" si="198"/>
        <v>112</v>
      </c>
      <c r="GW39" s="435">
        <f t="shared" si="199"/>
        <v>119</v>
      </c>
      <c r="GX39" s="434">
        <f t="shared" si="200"/>
        <v>587.75000000000023</v>
      </c>
      <c r="GY39" s="435">
        <f t="shared" si="201"/>
        <v>405.08333333333314</v>
      </c>
      <c r="GZ39" s="434">
        <f t="shared" si="202"/>
        <v>10038</v>
      </c>
      <c r="HA39" s="435">
        <f t="shared" si="203"/>
        <v>9400.9999999999982</v>
      </c>
      <c r="HB39" s="434">
        <f t="shared" si="204"/>
        <v>0</v>
      </c>
      <c r="HC39" s="435">
        <f t="shared" si="205"/>
        <v>0</v>
      </c>
      <c r="HD39" s="434">
        <f t="shared" si="206"/>
        <v>0</v>
      </c>
      <c r="HE39" s="435">
        <f t="shared" si="207"/>
        <v>0</v>
      </c>
      <c r="HF39" s="434">
        <f t="shared" si="208"/>
        <v>0</v>
      </c>
      <c r="HG39" s="435">
        <f t="shared" si="209"/>
        <v>0</v>
      </c>
      <c r="HH39" s="434">
        <f t="shared" si="210"/>
        <v>0</v>
      </c>
      <c r="HI39" s="435">
        <f t="shared" si="211"/>
        <v>0</v>
      </c>
      <c r="HJ39" s="434">
        <f t="shared" si="212"/>
        <v>660.91666666666686</v>
      </c>
      <c r="HK39" s="435">
        <f t="shared" si="213"/>
        <v>493.33333333333314</v>
      </c>
      <c r="HL39" s="434">
        <f t="shared" si="214"/>
        <v>10636.999999999998</v>
      </c>
      <c r="HM39" s="435">
        <f t="shared" si="215"/>
        <v>9980.9999999999982</v>
      </c>
    </row>
    <row r="40" spans="1:221" s="18" customFormat="1" ht="12.95" customHeight="1">
      <c r="A40" s="507" t="s">
        <v>351</v>
      </c>
      <c r="B40" s="498" t="s">
        <v>1017</v>
      </c>
      <c r="C40" s="504"/>
      <c r="D40" s="496">
        <v>107664</v>
      </c>
      <c r="E40" s="505">
        <v>9</v>
      </c>
      <c r="F40" s="584">
        <v>676</v>
      </c>
      <c r="G40" s="585">
        <v>758</v>
      </c>
      <c r="H40" s="584">
        <v>20</v>
      </c>
      <c r="I40" s="585">
        <v>13</v>
      </c>
      <c r="J40" s="434">
        <f t="shared" si="68"/>
        <v>656</v>
      </c>
      <c r="K40" s="435">
        <f t="shared" si="69"/>
        <v>745</v>
      </c>
      <c r="L40" s="584">
        <v>60</v>
      </c>
      <c r="M40" s="585">
        <v>60</v>
      </c>
      <c r="N40" s="434">
        <f t="shared" si="70"/>
        <v>656</v>
      </c>
      <c r="O40" s="435">
        <f t="shared" si="71"/>
        <v>745</v>
      </c>
      <c r="P40" s="434">
        <f t="shared" si="72"/>
        <v>656</v>
      </c>
      <c r="Q40" s="435">
        <f t="shared" si="73"/>
        <v>745</v>
      </c>
      <c r="R40" s="584">
        <v>46</v>
      </c>
      <c r="S40" s="585">
        <v>53</v>
      </c>
      <c r="T40" s="434">
        <f t="shared" si="2"/>
        <v>46</v>
      </c>
      <c r="U40" s="435">
        <f t="shared" si="2"/>
        <v>53</v>
      </c>
      <c r="V40" s="584">
        <v>7</v>
      </c>
      <c r="W40" s="585">
        <v>7</v>
      </c>
      <c r="X40" s="434">
        <f t="shared" si="74"/>
        <v>7</v>
      </c>
      <c r="Y40" s="435">
        <f t="shared" si="75"/>
        <v>7</v>
      </c>
      <c r="Z40" s="584"/>
      <c r="AA40" s="585"/>
      <c r="AB40" s="434">
        <f t="shared" si="76"/>
        <v>0</v>
      </c>
      <c r="AC40" s="435">
        <f t="shared" si="77"/>
        <v>0</v>
      </c>
      <c r="AD40" s="434">
        <f t="shared" si="78"/>
        <v>53</v>
      </c>
      <c r="AE40" s="435">
        <f t="shared" si="79"/>
        <v>60</v>
      </c>
      <c r="AF40" s="434">
        <f t="shared" si="80"/>
        <v>53</v>
      </c>
      <c r="AG40" s="435">
        <f t="shared" si="81"/>
        <v>60</v>
      </c>
      <c r="AH40" s="584">
        <v>2.5939716312056702</v>
      </c>
      <c r="AI40" s="585">
        <v>2.63679245283019</v>
      </c>
      <c r="AJ40" s="434">
        <f t="shared" si="82"/>
        <v>119.32269503546082</v>
      </c>
      <c r="AK40" s="435">
        <f t="shared" si="83"/>
        <v>139.75000000000009</v>
      </c>
      <c r="AL40" s="584">
        <v>7.5238095238095202</v>
      </c>
      <c r="AM40" s="585">
        <v>2.7976190476190501</v>
      </c>
      <c r="AN40" s="434">
        <f t="shared" si="84"/>
        <v>52.666666666666643</v>
      </c>
      <c r="AO40" s="435">
        <f t="shared" si="85"/>
        <v>19.58333333333335</v>
      </c>
      <c r="AP40" s="584"/>
      <c r="AQ40" s="585"/>
      <c r="AR40" s="434">
        <f t="shared" si="86"/>
        <v>0</v>
      </c>
      <c r="AS40" s="435">
        <f t="shared" si="87"/>
        <v>0</v>
      </c>
      <c r="AT40" s="434">
        <f t="shared" si="88"/>
        <v>3.2450822962665562</v>
      </c>
      <c r="AU40" s="435">
        <f t="shared" si="89"/>
        <v>2.6555555555555572</v>
      </c>
      <c r="AV40" s="434">
        <f t="shared" si="90"/>
        <v>171.98936170212747</v>
      </c>
      <c r="AW40" s="435">
        <f t="shared" si="91"/>
        <v>159.33333333333343</v>
      </c>
      <c r="AX40" s="584">
        <v>76.413043478260903</v>
      </c>
      <c r="AY40" s="585">
        <v>69.113207547169793</v>
      </c>
      <c r="AZ40" s="434">
        <f t="shared" si="92"/>
        <v>3515.0000000000014</v>
      </c>
      <c r="BA40" s="435">
        <f t="shared" si="93"/>
        <v>3662.9999999999991</v>
      </c>
      <c r="BB40" s="584">
        <v>83</v>
      </c>
      <c r="BC40" s="585">
        <v>74.857142857142904</v>
      </c>
      <c r="BD40" s="434">
        <f t="shared" si="94"/>
        <v>581</v>
      </c>
      <c r="BE40" s="435">
        <f t="shared" si="95"/>
        <v>524.00000000000034</v>
      </c>
      <c r="BF40" s="584"/>
      <c r="BG40" s="585"/>
      <c r="BH40" s="434">
        <f t="shared" si="96"/>
        <v>0</v>
      </c>
      <c r="BI40" s="435">
        <f t="shared" si="97"/>
        <v>0</v>
      </c>
      <c r="BJ40" s="434">
        <f t="shared" si="98"/>
        <v>77.283018867924568</v>
      </c>
      <c r="BK40" s="435">
        <f t="shared" si="99"/>
        <v>69.783333333333317</v>
      </c>
      <c r="BL40" s="434">
        <f t="shared" si="100"/>
        <v>4096.0000000000018</v>
      </c>
      <c r="BM40" s="435">
        <f t="shared" si="101"/>
        <v>4186.9999999999991</v>
      </c>
      <c r="BN40" s="584">
        <v>209</v>
      </c>
      <c r="BO40" s="585">
        <v>248</v>
      </c>
      <c r="BP40" s="434">
        <f t="shared" si="102"/>
        <v>209</v>
      </c>
      <c r="BQ40" s="435">
        <f t="shared" si="103"/>
        <v>248</v>
      </c>
      <c r="BR40" s="584">
        <v>69</v>
      </c>
      <c r="BS40" s="585">
        <v>72</v>
      </c>
      <c r="BT40" s="434">
        <f t="shared" si="104"/>
        <v>69</v>
      </c>
      <c r="BU40" s="435">
        <f t="shared" si="105"/>
        <v>72</v>
      </c>
      <c r="BV40" s="584"/>
      <c r="BW40" s="585"/>
      <c r="BX40" s="434">
        <f t="shared" si="106"/>
        <v>0</v>
      </c>
      <c r="BY40" s="435">
        <f t="shared" si="107"/>
        <v>0</v>
      </c>
      <c r="BZ40" s="434">
        <f t="shared" si="108"/>
        <v>278</v>
      </c>
      <c r="CA40" s="435">
        <f t="shared" si="109"/>
        <v>320</v>
      </c>
      <c r="CB40" s="434">
        <f t="shared" si="110"/>
        <v>278</v>
      </c>
      <c r="CC40" s="435">
        <f t="shared" si="111"/>
        <v>320</v>
      </c>
      <c r="CD40" s="584">
        <v>5.6670653907495998</v>
      </c>
      <c r="CE40" s="585">
        <v>5.2044846050870204</v>
      </c>
      <c r="CF40" s="434">
        <f t="shared" si="112"/>
        <v>1184.4166666666663</v>
      </c>
      <c r="CG40" s="435">
        <f t="shared" si="113"/>
        <v>1290.712182061581</v>
      </c>
      <c r="CH40" s="584">
        <v>8.2558685446009399</v>
      </c>
      <c r="CI40" s="585">
        <v>7.5891203703703702</v>
      </c>
      <c r="CJ40" s="434">
        <f t="shared" si="114"/>
        <v>569.65492957746483</v>
      </c>
      <c r="CK40" s="435">
        <f t="shared" si="115"/>
        <v>546.41666666666663</v>
      </c>
      <c r="CL40" s="584"/>
      <c r="CM40" s="585"/>
      <c r="CN40" s="434">
        <f t="shared" si="116"/>
        <v>0</v>
      </c>
      <c r="CO40" s="435">
        <f t="shared" si="117"/>
        <v>0</v>
      </c>
      <c r="CP40" s="434">
        <f t="shared" si="118"/>
        <v>6.309610058432126</v>
      </c>
      <c r="CQ40" s="435">
        <f t="shared" si="119"/>
        <v>5.7410276522757737</v>
      </c>
      <c r="CR40" s="434">
        <f t="shared" si="120"/>
        <v>1754.0715962441311</v>
      </c>
      <c r="CS40" s="435">
        <f t="shared" si="121"/>
        <v>1837.1288487282477</v>
      </c>
      <c r="CT40" s="584">
        <v>87.679425837320593</v>
      </c>
      <c r="CU40" s="585">
        <v>85.004032258064498</v>
      </c>
      <c r="CV40" s="434">
        <f t="shared" si="122"/>
        <v>18325.000000000004</v>
      </c>
      <c r="CW40" s="435">
        <f t="shared" si="123"/>
        <v>21080.999999999996</v>
      </c>
      <c r="CX40" s="584">
        <v>91.159420289855106</v>
      </c>
      <c r="CY40" s="585">
        <v>91.0277777777778</v>
      </c>
      <c r="CZ40" s="434">
        <f t="shared" si="124"/>
        <v>6290.0000000000027</v>
      </c>
      <c r="DA40" s="435">
        <f t="shared" si="125"/>
        <v>6554.0000000000018</v>
      </c>
      <c r="DB40" s="432"/>
      <c r="DC40" s="433"/>
      <c r="DD40" s="434">
        <f t="shared" si="126"/>
        <v>0</v>
      </c>
      <c r="DE40" s="435">
        <f t="shared" si="127"/>
        <v>0</v>
      </c>
      <c r="DF40" s="434">
        <f t="shared" si="128"/>
        <v>88.543165467625926</v>
      </c>
      <c r="DG40" s="435">
        <f t="shared" si="129"/>
        <v>86.359375</v>
      </c>
      <c r="DH40" s="434">
        <f t="shared" si="130"/>
        <v>24615.000000000007</v>
      </c>
      <c r="DI40" s="435">
        <f t="shared" si="131"/>
        <v>27635</v>
      </c>
      <c r="DJ40" s="434">
        <f t="shared" si="132"/>
        <v>331</v>
      </c>
      <c r="DK40" s="435">
        <f t="shared" si="133"/>
        <v>380</v>
      </c>
      <c r="DL40" s="434">
        <f t="shared" si="134"/>
        <v>331</v>
      </c>
      <c r="DM40" s="435">
        <f t="shared" si="135"/>
        <v>380</v>
      </c>
      <c r="DN40" s="434">
        <f t="shared" si="136"/>
        <v>5.8189152808044069</v>
      </c>
      <c r="DO40" s="435">
        <f t="shared" si="137"/>
        <v>5.2538478475304764</v>
      </c>
      <c r="DP40" s="434">
        <f t="shared" si="138"/>
        <v>1926.0609579462587</v>
      </c>
      <c r="DQ40" s="435">
        <f t="shared" si="139"/>
        <v>1996.462182061581</v>
      </c>
      <c r="DR40" s="434">
        <f t="shared" si="140"/>
        <v>86.740181268882196</v>
      </c>
      <c r="DS40" s="435">
        <f t="shared" si="141"/>
        <v>83.742105263157896</v>
      </c>
      <c r="DT40" s="434">
        <f t="shared" si="142"/>
        <v>28711.000000000007</v>
      </c>
      <c r="DU40" s="435">
        <f t="shared" si="143"/>
        <v>31822</v>
      </c>
      <c r="DV40" s="584">
        <v>178</v>
      </c>
      <c r="DW40" s="585">
        <v>215</v>
      </c>
      <c r="DX40" s="434">
        <f t="shared" si="144"/>
        <v>178</v>
      </c>
      <c r="DY40" s="435">
        <f t="shared" si="145"/>
        <v>215</v>
      </c>
      <c r="DZ40" s="584">
        <v>117</v>
      </c>
      <c r="EA40" s="585">
        <v>109</v>
      </c>
      <c r="EB40" s="434">
        <f t="shared" si="146"/>
        <v>117</v>
      </c>
      <c r="EC40" s="435">
        <f t="shared" si="147"/>
        <v>109</v>
      </c>
      <c r="ED40" s="584"/>
      <c r="EE40" s="585"/>
      <c r="EF40" s="434">
        <f t="shared" si="148"/>
        <v>0</v>
      </c>
      <c r="EG40" s="435">
        <f t="shared" si="149"/>
        <v>0</v>
      </c>
      <c r="EH40" s="434">
        <f t="shared" si="150"/>
        <v>295</v>
      </c>
      <c r="EI40" s="435">
        <f t="shared" si="151"/>
        <v>324</v>
      </c>
      <c r="EJ40" s="434">
        <f t="shared" si="152"/>
        <v>295</v>
      </c>
      <c r="EK40" s="435">
        <f t="shared" si="153"/>
        <v>324</v>
      </c>
      <c r="EL40" s="584">
        <v>3.50509259259259</v>
      </c>
      <c r="EM40" s="585">
        <v>3.75848765432099</v>
      </c>
      <c r="EN40" s="434">
        <f t="shared" si="154"/>
        <v>623.90648148148102</v>
      </c>
      <c r="EO40" s="435">
        <f t="shared" si="155"/>
        <v>808.07484567901281</v>
      </c>
      <c r="EP40" s="584">
        <v>5.11440677966102</v>
      </c>
      <c r="EQ40" s="585">
        <v>6.2293577981651396</v>
      </c>
      <c r="ER40" s="434">
        <f t="shared" si="156"/>
        <v>598.38559322033939</v>
      </c>
      <c r="ES40" s="435">
        <f t="shared" si="157"/>
        <v>679.00000000000023</v>
      </c>
      <c r="ET40" s="584"/>
      <c r="EU40" s="585"/>
      <c r="EV40" s="434">
        <f t="shared" si="158"/>
        <v>0</v>
      </c>
      <c r="EW40" s="435">
        <f t="shared" si="159"/>
        <v>0</v>
      </c>
      <c r="EX40" s="434">
        <f t="shared" si="160"/>
        <v>4.1433629650909163</v>
      </c>
      <c r="EY40" s="435">
        <f t="shared" si="161"/>
        <v>4.5897371780216449</v>
      </c>
      <c r="EZ40" s="434">
        <f t="shared" si="162"/>
        <v>1222.2920747018204</v>
      </c>
      <c r="FA40" s="435">
        <f t="shared" si="163"/>
        <v>1487.0748456790129</v>
      </c>
      <c r="FB40" s="584">
        <v>64.910112359550595</v>
      </c>
      <c r="FC40" s="585">
        <v>67.460465116279096</v>
      </c>
      <c r="FD40" s="434">
        <f t="shared" si="164"/>
        <v>11554.000000000005</v>
      </c>
      <c r="FE40" s="435">
        <f t="shared" si="165"/>
        <v>14504.000000000005</v>
      </c>
      <c r="FF40" s="584">
        <v>60.273504273504301</v>
      </c>
      <c r="FG40" s="585">
        <v>66.155963302752298</v>
      </c>
      <c r="FH40" s="434">
        <f t="shared" si="166"/>
        <v>7052.0000000000036</v>
      </c>
      <c r="FI40" s="435">
        <f t="shared" si="167"/>
        <v>7211</v>
      </c>
      <c r="FJ40" s="584"/>
      <c r="FK40" s="585"/>
      <c r="FL40" s="434">
        <f t="shared" si="168"/>
        <v>0</v>
      </c>
      <c r="FM40" s="435">
        <f t="shared" si="169"/>
        <v>0</v>
      </c>
      <c r="FN40" s="434">
        <f t="shared" si="170"/>
        <v>63.071186440677991</v>
      </c>
      <c r="FO40" s="435">
        <f t="shared" si="171"/>
        <v>67.021604938271622</v>
      </c>
      <c r="FP40" s="434">
        <f t="shared" si="172"/>
        <v>18606.000000000007</v>
      </c>
      <c r="FQ40" s="435">
        <f t="shared" si="173"/>
        <v>21715.000000000007</v>
      </c>
      <c r="FR40" s="584">
        <v>30</v>
      </c>
      <c r="FS40" s="585">
        <v>41</v>
      </c>
      <c r="FT40" s="434">
        <f t="shared" si="174"/>
        <v>30</v>
      </c>
      <c r="FU40" s="435">
        <f t="shared" si="175"/>
        <v>41</v>
      </c>
      <c r="FV40" s="584">
        <v>7.7277777777777796</v>
      </c>
      <c r="FW40" s="585">
        <v>6.5416666666666696</v>
      </c>
      <c r="FX40" s="434">
        <f t="shared" si="176"/>
        <v>231.8333333333334</v>
      </c>
      <c r="FY40" s="435">
        <f t="shared" si="177"/>
        <v>268.20833333333343</v>
      </c>
      <c r="FZ40" s="584">
        <v>74.966666666666697</v>
      </c>
      <c r="GA40" s="585">
        <v>68.926829268292707</v>
      </c>
      <c r="GB40" s="434">
        <f t="shared" si="178"/>
        <v>2249.0000000000009</v>
      </c>
      <c r="GC40" s="435">
        <f t="shared" si="179"/>
        <v>2826.0000000000009</v>
      </c>
      <c r="GD40" s="434">
        <f t="shared" si="180"/>
        <v>433</v>
      </c>
      <c r="GE40" s="435">
        <f t="shared" si="181"/>
        <v>516</v>
      </c>
      <c r="GF40" s="434">
        <f t="shared" si="182"/>
        <v>433</v>
      </c>
      <c r="GG40" s="435">
        <f t="shared" si="183"/>
        <v>516</v>
      </c>
      <c r="GH40" s="434">
        <f t="shared" si="184"/>
        <v>1927.6458431836081</v>
      </c>
      <c r="GI40" s="435">
        <f t="shared" si="185"/>
        <v>2238.5370277405937</v>
      </c>
      <c r="GJ40" s="434">
        <f t="shared" si="186"/>
        <v>33394.000000000007</v>
      </c>
      <c r="GK40" s="435">
        <f t="shared" si="187"/>
        <v>39248</v>
      </c>
      <c r="GL40" s="434">
        <f t="shared" si="188"/>
        <v>193</v>
      </c>
      <c r="GM40" s="435">
        <f t="shared" si="189"/>
        <v>188</v>
      </c>
      <c r="GN40" s="434">
        <f t="shared" si="190"/>
        <v>193</v>
      </c>
      <c r="GO40" s="435">
        <f t="shared" si="191"/>
        <v>188</v>
      </c>
      <c r="GP40" s="434">
        <f t="shared" si="192"/>
        <v>1220.707189464471</v>
      </c>
      <c r="GQ40" s="435">
        <f t="shared" si="193"/>
        <v>1245.0000000000002</v>
      </c>
      <c r="GR40" s="434">
        <f t="shared" si="194"/>
        <v>13923.000000000007</v>
      </c>
      <c r="GS40" s="435">
        <f t="shared" si="195"/>
        <v>14289.000000000002</v>
      </c>
      <c r="GT40" s="434">
        <f t="shared" si="196"/>
        <v>626</v>
      </c>
      <c r="GU40" s="435">
        <f t="shared" si="197"/>
        <v>704</v>
      </c>
      <c r="GV40" s="434">
        <f t="shared" si="198"/>
        <v>626</v>
      </c>
      <c r="GW40" s="435">
        <f t="shared" si="199"/>
        <v>704</v>
      </c>
      <c r="GX40" s="434">
        <f t="shared" si="200"/>
        <v>3148.3530326480791</v>
      </c>
      <c r="GY40" s="435">
        <f t="shared" si="201"/>
        <v>3483.5370277405937</v>
      </c>
      <c r="GZ40" s="434">
        <f t="shared" si="202"/>
        <v>47317.000000000015</v>
      </c>
      <c r="HA40" s="435">
        <f t="shared" si="203"/>
        <v>53537</v>
      </c>
      <c r="HB40" s="434">
        <f t="shared" si="204"/>
        <v>0</v>
      </c>
      <c r="HC40" s="435">
        <f t="shared" si="205"/>
        <v>0</v>
      </c>
      <c r="HD40" s="434">
        <f t="shared" si="206"/>
        <v>0</v>
      </c>
      <c r="HE40" s="435">
        <f t="shared" si="207"/>
        <v>0</v>
      </c>
      <c r="HF40" s="434">
        <f t="shared" si="208"/>
        <v>0</v>
      </c>
      <c r="HG40" s="435">
        <f t="shared" si="209"/>
        <v>0</v>
      </c>
      <c r="HH40" s="434">
        <f t="shared" si="210"/>
        <v>0</v>
      </c>
      <c r="HI40" s="435">
        <f t="shared" si="211"/>
        <v>0</v>
      </c>
      <c r="HJ40" s="434">
        <f t="shared" si="212"/>
        <v>3380.1863659814126</v>
      </c>
      <c r="HK40" s="435">
        <f t="shared" si="213"/>
        <v>3751.7453610739271</v>
      </c>
      <c r="HL40" s="434">
        <f t="shared" si="214"/>
        <v>49566.000000000015</v>
      </c>
      <c r="HM40" s="435">
        <f t="shared" si="215"/>
        <v>56363.000000000007</v>
      </c>
    </row>
    <row r="41" spans="1:221" s="18" customFormat="1" ht="13.5" customHeight="1">
      <c r="A41" s="443" t="s">
        <v>1205</v>
      </c>
      <c r="B41" s="444"/>
      <c r="C41" s="445"/>
      <c r="D41" s="446"/>
      <c r="E41" s="446"/>
      <c r="F41" s="19"/>
      <c r="G41" s="57"/>
      <c r="H41" s="19"/>
      <c r="I41" s="57"/>
      <c r="J41" s="434">
        <f t="shared" si="68"/>
        <v>0</v>
      </c>
      <c r="K41" s="435">
        <f t="shared" si="69"/>
        <v>0</v>
      </c>
      <c r="L41" s="19"/>
      <c r="M41" s="57"/>
      <c r="N41" s="434">
        <f t="shared" si="70"/>
        <v>0</v>
      </c>
      <c r="O41" s="435">
        <f t="shared" si="71"/>
        <v>0</v>
      </c>
      <c r="P41" s="434">
        <f t="shared" si="72"/>
        <v>0</v>
      </c>
      <c r="Q41" s="435">
        <f t="shared" si="73"/>
        <v>0</v>
      </c>
      <c r="R41" s="19"/>
      <c r="S41" s="59"/>
      <c r="T41" s="434">
        <f t="shared" ref="T41:U96" si="216">IF(AX41&gt;0,R41,)</f>
        <v>0</v>
      </c>
      <c r="U41" s="435">
        <f t="shared" si="216"/>
        <v>0</v>
      </c>
      <c r="V41" s="19"/>
      <c r="W41" s="59"/>
      <c r="X41" s="434">
        <f t="shared" si="74"/>
        <v>0</v>
      </c>
      <c r="Y41" s="435">
        <f t="shared" si="75"/>
        <v>0</v>
      </c>
      <c r="Z41" s="19"/>
      <c r="AA41" s="59"/>
      <c r="AB41" s="434">
        <f t="shared" si="76"/>
        <v>0</v>
      </c>
      <c r="AC41" s="435">
        <f t="shared" si="77"/>
        <v>0</v>
      </c>
      <c r="AD41" s="434">
        <f t="shared" si="78"/>
        <v>0</v>
      </c>
      <c r="AE41" s="435">
        <f t="shared" si="79"/>
        <v>0</v>
      </c>
      <c r="AF41" s="434">
        <f t="shared" si="80"/>
        <v>0</v>
      </c>
      <c r="AG41" s="435">
        <f t="shared" si="81"/>
        <v>0</v>
      </c>
      <c r="AH41" s="19"/>
      <c r="AI41" s="60"/>
      <c r="AJ41" s="434">
        <f t="shared" si="82"/>
        <v>0</v>
      </c>
      <c r="AK41" s="435">
        <f t="shared" si="83"/>
        <v>0</v>
      </c>
      <c r="AL41" s="19"/>
      <c r="AM41" s="60"/>
      <c r="AN41" s="434">
        <f t="shared" si="84"/>
        <v>0</v>
      </c>
      <c r="AO41" s="435">
        <f t="shared" si="85"/>
        <v>0</v>
      </c>
      <c r="AP41" s="19"/>
      <c r="AQ41" s="60"/>
      <c r="AR41" s="434">
        <f t="shared" si="86"/>
        <v>0</v>
      </c>
      <c r="AS41" s="435">
        <f t="shared" si="87"/>
        <v>0</v>
      </c>
      <c r="AT41" s="434">
        <f t="shared" si="88"/>
        <v>0</v>
      </c>
      <c r="AU41" s="435">
        <f t="shared" si="89"/>
        <v>0</v>
      </c>
      <c r="AV41" s="434">
        <f t="shared" si="90"/>
        <v>0</v>
      </c>
      <c r="AW41" s="435">
        <f t="shared" si="91"/>
        <v>0</v>
      </c>
      <c r="AX41" s="19"/>
      <c r="AY41" s="57"/>
      <c r="AZ41" s="434">
        <f t="shared" si="92"/>
        <v>0</v>
      </c>
      <c r="BA41" s="435">
        <f t="shared" si="93"/>
        <v>0</v>
      </c>
      <c r="BB41" s="19"/>
      <c r="BC41" s="57"/>
      <c r="BD41" s="434">
        <f t="shared" si="94"/>
        <v>0</v>
      </c>
      <c r="BE41" s="435">
        <f t="shared" si="95"/>
        <v>0</v>
      </c>
      <c r="BF41" s="19"/>
      <c r="BG41" s="19"/>
      <c r="BH41" s="434">
        <f t="shared" si="96"/>
        <v>0</v>
      </c>
      <c r="BI41" s="435">
        <f t="shared" si="97"/>
        <v>0</v>
      </c>
      <c r="BJ41" s="434">
        <f t="shared" si="98"/>
        <v>0</v>
      </c>
      <c r="BK41" s="435">
        <f t="shared" si="99"/>
        <v>0</v>
      </c>
      <c r="BL41" s="434">
        <f t="shared" si="100"/>
        <v>0</v>
      </c>
      <c r="BM41" s="435">
        <f t="shared" si="101"/>
        <v>0</v>
      </c>
      <c r="BN41" s="19"/>
      <c r="BO41" s="58"/>
      <c r="BP41" s="434">
        <f t="shared" si="102"/>
        <v>0</v>
      </c>
      <c r="BQ41" s="435">
        <f t="shared" si="103"/>
        <v>0</v>
      </c>
      <c r="BR41" s="19"/>
      <c r="BS41" s="58"/>
      <c r="BT41" s="434">
        <f t="shared" si="104"/>
        <v>0</v>
      </c>
      <c r="BU41" s="435">
        <f t="shared" si="105"/>
        <v>0</v>
      </c>
      <c r="BV41" s="19"/>
      <c r="BW41" s="58"/>
      <c r="BX41" s="434">
        <f t="shared" si="106"/>
        <v>0</v>
      </c>
      <c r="BY41" s="435">
        <f t="shared" si="107"/>
        <v>0</v>
      </c>
      <c r="BZ41" s="434">
        <f t="shared" si="108"/>
        <v>0</v>
      </c>
      <c r="CA41" s="435">
        <f t="shared" si="109"/>
        <v>0</v>
      </c>
      <c r="CB41" s="434">
        <f t="shared" si="110"/>
        <v>0</v>
      </c>
      <c r="CC41" s="435">
        <f t="shared" si="111"/>
        <v>0</v>
      </c>
      <c r="CD41" s="19"/>
      <c r="CE41" s="19"/>
      <c r="CF41" s="434">
        <f t="shared" si="112"/>
        <v>0</v>
      </c>
      <c r="CG41" s="435">
        <f t="shared" si="113"/>
        <v>0</v>
      </c>
      <c r="CH41" s="19"/>
      <c r="CI41" s="19"/>
      <c r="CJ41" s="434">
        <f t="shared" si="114"/>
        <v>0</v>
      </c>
      <c r="CK41" s="435">
        <f t="shared" si="115"/>
        <v>0</v>
      </c>
      <c r="CL41" s="19"/>
      <c r="CM41" s="19"/>
      <c r="CN41" s="434">
        <f t="shared" si="116"/>
        <v>0</v>
      </c>
      <c r="CO41" s="435">
        <f t="shared" si="117"/>
        <v>0</v>
      </c>
      <c r="CP41" s="434">
        <f t="shared" si="118"/>
        <v>0</v>
      </c>
      <c r="CQ41" s="435">
        <f t="shared" si="119"/>
        <v>0</v>
      </c>
      <c r="CR41" s="434">
        <f t="shared" si="120"/>
        <v>0</v>
      </c>
      <c r="CS41" s="435">
        <f t="shared" si="121"/>
        <v>0</v>
      </c>
      <c r="CT41" s="19"/>
      <c r="CU41" s="57"/>
      <c r="CV41" s="434">
        <f t="shared" si="122"/>
        <v>0</v>
      </c>
      <c r="CW41" s="435">
        <f t="shared" si="123"/>
        <v>0</v>
      </c>
      <c r="CX41" s="19"/>
      <c r="CY41" s="57"/>
      <c r="CZ41" s="434">
        <f t="shared" si="124"/>
        <v>0</v>
      </c>
      <c r="DA41" s="435">
        <f t="shared" si="125"/>
        <v>0</v>
      </c>
      <c r="DB41" s="19"/>
      <c r="DC41" s="57"/>
      <c r="DD41" s="434">
        <f t="shared" si="126"/>
        <v>0</v>
      </c>
      <c r="DE41" s="435">
        <f t="shared" si="127"/>
        <v>0</v>
      </c>
      <c r="DF41" s="434">
        <f t="shared" si="128"/>
        <v>0</v>
      </c>
      <c r="DG41" s="435">
        <f t="shared" si="129"/>
        <v>0</v>
      </c>
      <c r="DH41" s="434">
        <f t="shared" si="130"/>
        <v>0</v>
      </c>
      <c r="DI41" s="435">
        <f t="shared" si="131"/>
        <v>0</v>
      </c>
      <c r="DJ41" s="434">
        <f t="shared" si="132"/>
        <v>0</v>
      </c>
      <c r="DK41" s="435">
        <f t="shared" si="133"/>
        <v>0</v>
      </c>
      <c r="DL41" s="434">
        <f t="shared" si="134"/>
        <v>0</v>
      </c>
      <c r="DM41" s="435">
        <f t="shared" si="135"/>
        <v>0</v>
      </c>
      <c r="DN41" s="434">
        <f t="shared" si="136"/>
        <v>0</v>
      </c>
      <c r="DO41" s="435">
        <f t="shared" si="137"/>
        <v>0</v>
      </c>
      <c r="DP41" s="434">
        <f t="shared" si="138"/>
        <v>0</v>
      </c>
      <c r="DQ41" s="435">
        <f t="shared" si="139"/>
        <v>0</v>
      </c>
      <c r="DR41" s="434">
        <f t="shared" si="140"/>
        <v>0</v>
      </c>
      <c r="DS41" s="435">
        <f t="shared" si="141"/>
        <v>0</v>
      </c>
      <c r="DT41" s="434">
        <f t="shared" si="142"/>
        <v>0</v>
      </c>
      <c r="DU41" s="435">
        <f t="shared" si="143"/>
        <v>0</v>
      </c>
      <c r="DV41" s="19"/>
      <c r="DW41" s="58"/>
      <c r="DX41" s="434">
        <f t="shared" si="144"/>
        <v>0</v>
      </c>
      <c r="DY41" s="435">
        <f t="shared" si="145"/>
        <v>0</v>
      </c>
      <c r="DZ41" s="19"/>
      <c r="EA41" s="58"/>
      <c r="EB41" s="434">
        <f t="shared" si="146"/>
        <v>0</v>
      </c>
      <c r="EC41" s="435">
        <f t="shared" si="147"/>
        <v>0</v>
      </c>
      <c r="ED41" s="19"/>
      <c r="EE41" s="58"/>
      <c r="EF41" s="434">
        <f t="shared" si="148"/>
        <v>0</v>
      </c>
      <c r="EG41" s="435">
        <f t="shared" si="149"/>
        <v>0</v>
      </c>
      <c r="EH41" s="434">
        <f t="shared" si="150"/>
        <v>0</v>
      </c>
      <c r="EI41" s="435">
        <f t="shared" si="151"/>
        <v>0</v>
      </c>
      <c r="EJ41" s="434">
        <f t="shared" si="152"/>
        <v>0</v>
      </c>
      <c r="EK41" s="435">
        <f t="shared" si="153"/>
        <v>0</v>
      </c>
      <c r="EL41" s="19"/>
      <c r="EM41" s="19"/>
      <c r="EN41" s="434">
        <f t="shared" si="154"/>
        <v>0</v>
      </c>
      <c r="EO41" s="435">
        <f t="shared" si="155"/>
        <v>0</v>
      </c>
      <c r="EP41" s="19"/>
      <c r="EQ41" s="19"/>
      <c r="ER41" s="434">
        <f t="shared" si="156"/>
        <v>0</v>
      </c>
      <c r="ES41" s="435">
        <f t="shared" si="157"/>
        <v>0</v>
      </c>
      <c r="ET41" s="19"/>
      <c r="EU41" s="19"/>
      <c r="EV41" s="434">
        <f t="shared" si="158"/>
        <v>0</v>
      </c>
      <c r="EW41" s="435">
        <f t="shared" si="159"/>
        <v>0</v>
      </c>
      <c r="EX41" s="434">
        <f t="shared" si="160"/>
        <v>0</v>
      </c>
      <c r="EY41" s="435">
        <f t="shared" si="161"/>
        <v>0</v>
      </c>
      <c r="EZ41" s="434">
        <f t="shared" si="162"/>
        <v>0</v>
      </c>
      <c r="FA41" s="435">
        <f t="shared" si="163"/>
        <v>0</v>
      </c>
      <c r="FB41" s="57"/>
      <c r="FC41" s="57"/>
      <c r="FD41" s="434">
        <f t="shared" si="164"/>
        <v>0</v>
      </c>
      <c r="FE41" s="435">
        <f t="shared" si="165"/>
        <v>0</v>
      </c>
      <c r="FF41" s="57"/>
      <c r="FG41" s="57"/>
      <c r="FH41" s="434">
        <f t="shared" si="166"/>
        <v>0</v>
      </c>
      <c r="FI41" s="435">
        <f t="shared" si="167"/>
        <v>0</v>
      </c>
      <c r="FJ41" s="19"/>
      <c r="FK41" s="57"/>
      <c r="FL41" s="434">
        <f t="shared" si="168"/>
        <v>0</v>
      </c>
      <c r="FM41" s="435">
        <f t="shared" si="169"/>
        <v>0</v>
      </c>
      <c r="FN41" s="434">
        <f t="shared" si="170"/>
        <v>0</v>
      </c>
      <c r="FO41" s="435">
        <f t="shared" si="171"/>
        <v>0</v>
      </c>
      <c r="FP41" s="434">
        <f t="shared" si="172"/>
        <v>0</v>
      </c>
      <c r="FQ41" s="435">
        <f t="shared" si="173"/>
        <v>0</v>
      </c>
      <c r="FR41" s="19"/>
      <c r="FS41" s="58"/>
      <c r="FT41" s="434">
        <f t="shared" si="174"/>
        <v>0</v>
      </c>
      <c r="FU41" s="435">
        <f t="shared" si="175"/>
        <v>0</v>
      </c>
      <c r="FV41" s="60"/>
      <c r="FW41" s="61"/>
      <c r="FX41" s="434">
        <f t="shared" si="176"/>
        <v>0</v>
      </c>
      <c r="FY41" s="435">
        <f t="shared" si="177"/>
        <v>0</v>
      </c>
      <c r="FZ41" s="60"/>
      <c r="GA41" s="61"/>
      <c r="GB41" s="434">
        <f t="shared" si="178"/>
        <v>0</v>
      </c>
      <c r="GC41" s="435">
        <f t="shared" si="179"/>
        <v>0</v>
      </c>
      <c r="GD41" s="434">
        <f t="shared" si="180"/>
        <v>0</v>
      </c>
      <c r="GE41" s="435">
        <f t="shared" si="181"/>
        <v>0</v>
      </c>
      <c r="GF41" s="434">
        <f t="shared" si="182"/>
        <v>0</v>
      </c>
      <c r="GG41" s="435">
        <f t="shared" si="183"/>
        <v>0</v>
      </c>
      <c r="GH41" s="434">
        <f t="shared" si="184"/>
        <v>0</v>
      </c>
      <c r="GI41" s="435">
        <f t="shared" si="185"/>
        <v>0</v>
      </c>
      <c r="GJ41" s="434">
        <f t="shared" si="186"/>
        <v>0</v>
      </c>
      <c r="GK41" s="435">
        <f t="shared" si="187"/>
        <v>0</v>
      </c>
      <c r="GL41" s="434">
        <f t="shared" si="188"/>
        <v>0</v>
      </c>
      <c r="GM41" s="435">
        <f t="shared" si="189"/>
        <v>0</v>
      </c>
      <c r="GN41" s="434">
        <f t="shared" si="190"/>
        <v>0</v>
      </c>
      <c r="GO41" s="435">
        <f t="shared" si="191"/>
        <v>0</v>
      </c>
      <c r="GP41" s="434">
        <f t="shared" si="192"/>
        <v>0</v>
      </c>
      <c r="GQ41" s="435">
        <f t="shared" si="193"/>
        <v>0</v>
      </c>
      <c r="GR41" s="434">
        <f t="shared" si="194"/>
        <v>0</v>
      </c>
      <c r="GS41" s="435">
        <f t="shared" si="195"/>
        <v>0</v>
      </c>
      <c r="GT41" s="434">
        <f t="shared" si="196"/>
        <v>0</v>
      </c>
      <c r="GU41" s="435">
        <f t="shared" si="197"/>
        <v>0</v>
      </c>
      <c r="GV41" s="434">
        <f t="shared" si="198"/>
        <v>0</v>
      </c>
      <c r="GW41" s="435">
        <f t="shared" si="199"/>
        <v>0</v>
      </c>
      <c r="GX41" s="434">
        <f t="shared" si="200"/>
        <v>0</v>
      </c>
      <c r="GY41" s="435">
        <f t="shared" si="201"/>
        <v>0</v>
      </c>
      <c r="GZ41" s="434">
        <f t="shared" si="202"/>
        <v>0</v>
      </c>
      <c r="HA41" s="435">
        <f t="shared" si="203"/>
        <v>0</v>
      </c>
      <c r="HB41" s="434">
        <f t="shared" si="204"/>
        <v>0</v>
      </c>
      <c r="HC41" s="435">
        <f t="shared" si="205"/>
        <v>0</v>
      </c>
      <c r="HD41" s="434">
        <f t="shared" si="206"/>
        <v>0</v>
      </c>
      <c r="HE41" s="435">
        <f t="shared" si="207"/>
        <v>0</v>
      </c>
      <c r="HF41" s="434">
        <f t="shared" si="208"/>
        <v>0</v>
      </c>
      <c r="HG41" s="435">
        <f t="shared" si="209"/>
        <v>0</v>
      </c>
      <c r="HH41" s="434">
        <f t="shared" si="210"/>
        <v>0</v>
      </c>
      <c r="HI41" s="435">
        <f t="shared" si="211"/>
        <v>0</v>
      </c>
      <c r="HJ41" s="434">
        <f t="shared" si="212"/>
        <v>0</v>
      </c>
      <c r="HK41" s="435">
        <f t="shared" si="213"/>
        <v>0</v>
      </c>
      <c r="HL41" s="434">
        <f t="shared" si="214"/>
        <v>0</v>
      </c>
      <c r="HM41" s="435">
        <f t="shared" si="215"/>
        <v>0</v>
      </c>
    </row>
    <row r="42" spans="1:221" s="18" customFormat="1" ht="13.5" customHeight="1">
      <c r="A42" s="447" t="s">
        <v>380</v>
      </c>
      <c r="B42" s="6"/>
      <c r="C42" s="448"/>
      <c r="D42" s="5"/>
      <c r="E42" s="5"/>
      <c r="F42" s="19"/>
      <c r="G42" s="57"/>
      <c r="H42" s="19"/>
      <c r="I42" s="57"/>
      <c r="J42" s="434">
        <f t="shared" si="68"/>
        <v>0</v>
      </c>
      <c r="K42" s="435">
        <f t="shared" si="69"/>
        <v>0</v>
      </c>
      <c r="L42" s="19"/>
      <c r="M42" s="57"/>
      <c r="N42" s="434">
        <f t="shared" si="70"/>
        <v>0</v>
      </c>
      <c r="O42" s="435">
        <f t="shared" si="71"/>
        <v>0</v>
      </c>
      <c r="P42" s="434">
        <f t="shared" si="72"/>
        <v>0</v>
      </c>
      <c r="Q42" s="435">
        <f t="shared" si="73"/>
        <v>0</v>
      </c>
      <c r="R42" s="19"/>
      <c r="S42" s="59"/>
      <c r="T42" s="434">
        <f t="shared" si="216"/>
        <v>0</v>
      </c>
      <c r="U42" s="435">
        <f t="shared" si="216"/>
        <v>0</v>
      </c>
      <c r="V42" s="19"/>
      <c r="W42" s="59"/>
      <c r="X42" s="434">
        <f t="shared" si="74"/>
        <v>0</v>
      </c>
      <c r="Y42" s="435">
        <f t="shared" si="75"/>
        <v>0</v>
      </c>
      <c r="Z42" s="19"/>
      <c r="AA42" s="59"/>
      <c r="AB42" s="434">
        <f t="shared" si="76"/>
        <v>0</v>
      </c>
      <c r="AC42" s="435">
        <f t="shared" si="77"/>
        <v>0</v>
      </c>
      <c r="AD42" s="434">
        <f t="shared" si="78"/>
        <v>0</v>
      </c>
      <c r="AE42" s="435">
        <f t="shared" si="79"/>
        <v>0</v>
      </c>
      <c r="AF42" s="434">
        <f t="shared" si="80"/>
        <v>0</v>
      </c>
      <c r="AG42" s="435">
        <f t="shared" si="81"/>
        <v>0</v>
      </c>
      <c r="AH42" s="19"/>
      <c r="AI42" s="60"/>
      <c r="AJ42" s="434">
        <f t="shared" si="82"/>
        <v>0</v>
      </c>
      <c r="AK42" s="435">
        <f t="shared" si="83"/>
        <v>0</v>
      </c>
      <c r="AL42" s="19"/>
      <c r="AM42" s="60"/>
      <c r="AN42" s="434">
        <f t="shared" si="84"/>
        <v>0</v>
      </c>
      <c r="AO42" s="435">
        <f t="shared" si="85"/>
        <v>0</v>
      </c>
      <c r="AP42" s="19"/>
      <c r="AQ42" s="60"/>
      <c r="AR42" s="434">
        <f t="shared" si="86"/>
        <v>0</v>
      </c>
      <c r="AS42" s="435">
        <f t="shared" si="87"/>
        <v>0</v>
      </c>
      <c r="AT42" s="434">
        <f t="shared" si="88"/>
        <v>0</v>
      </c>
      <c r="AU42" s="435">
        <f t="shared" si="89"/>
        <v>0</v>
      </c>
      <c r="AV42" s="434">
        <f t="shared" si="90"/>
        <v>0</v>
      </c>
      <c r="AW42" s="435">
        <f t="shared" si="91"/>
        <v>0</v>
      </c>
      <c r="AX42" s="19"/>
      <c r="AY42" s="57"/>
      <c r="AZ42" s="434">
        <f t="shared" si="92"/>
        <v>0</v>
      </c>
      <c r="BA42" s="435">
        <f t="shared" si="93"/>
        <v>0</v>
      </c>
      <c r="BB42" s="19"/>
      <c r="BC42" s="57"/>
      <c r="BD42" s="434">
        <f t="shared" si="94"/>
        <v>0</v>
      </c>
      <c r="BE42" s="435">
        <f t="shared" si="95"/>
        <v>0</v>
      </c>
      <c r="BF42" s="19"/>
      <c r="BG42" s="19"/>
      <c r="BH42" s="434">
        <f t="shared" si="96"/>
        <v>0</v>
      </c>
      <c r="BI42" s="435">
        <f t="shared" si="97"/>
        <v>0</v>
      </c>
      <c r="BJ42" s="434">
        <f t="shared" si="98"/>
        <v>0</v>
      </c>
      <c r="BK42" s="435">
        <f t="shared" si="99"/>
        <v>0</v>
      </c>
      <c r="BL42" s="434">
        <f t="shared" si="100"/>
        <v>0</v>
      </c>
      <c r="BM42" s="435">
        <f t="shared" si="101"/>
        <v>0</v>
      </c>
      <c r="BN42" s="19"/>
      <c r="BO42" s="58"/>
      <c r="BP42" s="434">
        <f t="shared" si="102"/>
        <v>0</v>
      </c>
      <c r="BQ42" s="435">
        <f t="shared" si="103"/>
        <v>0</v>
      </c>
      <c r="BR42" s="19"/>
      <c r="BS42" s="58"/>
      <c r="BT42" s="434">
        <f t="shared" si="104"/>
        <v>0</v>
      </c>
      <c r="BU42" s="435">
        <f t="shared" si="105"/>
        <v>0</v>
      </c>
      <c r="BV42" s="19"/>
      <c r="BW42" s="58"/>
      <c r="BX42" s="434">
        <f t="shared" si="106"/>
        <v>0</v>
      </c>
      <c r="BY42" s="435">
        <f t="shared" si="107"/>
        <v>0</v>
      </c>
      <c r="BZ42" s="434">
        <f t="shared" si="108"/>
        <v>0</v>
      </c>
      <c r="CA42" s="435">
        <f t="shared" si="109"/>
        <v>0</v>
      </c>
      <c r="CB42" s="434">
        <f t="shared" si="110"/>
        <v>0</v>
      </c>
      <c r="CC42" s="435">
        <f t="shared" si="111"/>
        <v>0</v>
      </c>
      <c r="CD42" s="19"/>
      <c r="CE42" s="19"/>
      <c r="CF42" s="434">
        <f t="shared" si="112"/>
        <v>0</v>
      </c>
      <c r="CG42" s="435">
        <f t="shared" si="113"/>
        <v>0</v>
      </c>
      <c r="CH42" s="19"/>
      <c r="CI42" s="19"/>
      <c r="CJ42" s="434">
        <f t="shared" si="114"/>
        <v>0</v>
      </c>
      <c r="CK42" s="435">
        <f t="shared" si="115"/>
        <v>0</v>
      </c>
      <c r="CL42" s="19"/>
      <c r="CM42" s="19"/>
      <c r="CN42" s="434">
        <f t="shared" si="116"/>
        <v>0</v>
      </c>
      <c r="CO42" s="435">
        <f t="shared" si="117"/>
        <v>0</v>
      </c>
      <c r="CP42" s="434">
        <f t="shared" si="118"/>
        <v>0</v>
      </c>
      <c r="CQ42" s="435">
        <f t="shared" si="119"/>
        <v>0</v>
      </c>
      <c r="CR42" s="434">
        <f t="shared" si="120"/>
        <v>0</v>
      </c>
      <c r="CS42" s="435">
        <f t="shared" si="121"/>
        <v>0</v>
      </c>
      <c r="CT42" s="19"/>
      <c r="CU42" s="57"/>
      <c r="CV42" s="434">
        <f t="shared" si="122"/>
        <v>0</v>
      </c>
      <c r="CW42" s="435">
        <f t="shared" si="123"/>
        <v>0</v>
      </c>
      <c r="CX42" s="19"/>
      <c r="CY42" s="57"/>
      <c r="CZ42" s="434">
        <f t="shared" si="124"/>
        <v>0</v>
      </c>
      <c r="DA42" s="435">
        <f t="shared" si="125"/>
        <v>0</v>
      </c>
      <c r="DB42" s="19"/>
      <c r="DC42" s="57"/>
      <c r="DD42" s="434">
        <f t="shared" si="126"/>
        <v>0</v>
      </c>
      <c r="DE42" s="435">
        <f t="shared" si="127"/>
        <v>0</v>
      </c>
      <c r="DF42" s="434">
        <f t="shared" si="128"/>
        <v>0</v>
      </c>
      <c r="DG42" s="435">
        <f t="shared" si="129"/>
        <v>0</v>
      </c>
      <c r="DH42" s="434">
        <f t="shared" si="130"/>
        <v>0</v>
      </c>
      <c r="DI42" s="435">
        <f t="shared" si="131"/>
        <v>0</v>
      </c>
      <c r="DJ42" s="434">
        <f t="shared" si="132"/>
        <v>0</v>
      </c>
      <c r="DK42" s="435">
        <f t="shared" si="133"/>
        <v>0</v>
      </c>
      <c r="DL42" s="434">
        <f t="shared" si="134"/>
        <v>0</v>
      </c>
      <c r="DM42" s="435">
        <f t="shared" si="135"/>
        <v>0</v>
      </c>
      <c r="DN42" s="434">
        <f t="shared" si="136"/>
        <v>0</v>
      </c>
      <c r="DO42" s="435">
        <f t="shared" si="137"/>
        <v>0</v>
      </c>
      <c r="DP42" s="434">
        <f t="shared" si="138"/>
        <v>0</v>
      </c>
      <c r="DQ42" s="435">
        <f t="shared" si="139"/>
        <v>0</v>
      </c>
      <c r="DR42" s="434">
        <f t="shared" si="140"/>
        <v>0</v>
      </c>
      <c r="DS42" s="435">
        <f t="shared" si="141"/>
        <v>0</v>
      </c>
      <c r="DT42" s="434">
        <f t="shared" si="142"/>
        <v>0</v>
      </c>
      <c r="DU42" s="435">
        <f t="shared" si="143"/>
        <v>0</v>
      </c>
      <c r="DV42" s="19"/>
      <c r="DW42" s="58"/>
      <c r="DX42" s="434">
        <f t="shared" si="144"/>
        <v>0</v>
      </c>
      <c r="DY42" s="435">
        <f t="shared" si="145"/>
        <v>0</v>
      </c>
      <c r="DZ42" s="19"/>
      <c r="EA42" s="58"/>
      <c r="EB42" s="434">
        <f t="shared" si="146"/>
        <v>0</v>
      </c>
      <c r="EC42" s="435">
        <f t="shared" si="147"/>
        <v>0</v>
      </c>
      <c r="ED42" s="19"/>
      <c r="EE42" s="58"/>
      <c r="EF42" s="434">
        <f t="shared" si="148"/>
        <v>0</v>
      </c>
      <c r="EG42" s="435">
        <f t="shared" si="149"/>
        <v>0</v>
      </c>
      <c r="EH42" s="434">
        <f t="shared" si="150"/>
        <v>0</v>
      </c>
      <c r="EI42" s="435">
        <f t="shared" si="151"/>
        <v>0</v>
      </c>
      <c r="EJ42" s="434">
        <f t="shared" si="152"/>
        <v>0</v>
      </c>
      <c r="EK42" s="435">
        <f t="shared" si="153"/>
        <v>0</v>
      </c>
      <c r="EL42" s="19"/>
      <c r="EM42" s="19"/>
      <c r="EN42" s="434">
        <f t="shared" si="154"/>
        <v>0</v>
      </c>
      <c r="EO42" s="435">
        <f t="shared" si="155"/>
        <v>0</v>
      </c>
      <c r="EP42" s="19"/>
      <c r="EQ42" s="19"/>
      <c r="ER42" s="434">
        <f t="shared" si="156"/>
        <v>0</v>
      </c>
      <c r="ES42" s="435">
        <f t="shared" si="157"/>
        <v>0</v>
      </c>
      <c r="ET42" s="19"/>
      <c r="EU42" s="19"/>
      <c r="EV42" s="434">
        <f t="shared" si="158"/>
        <v>0</v>
      </c>
      <c r="EW42" s="435">
        <f t="shared" si="159"/>
        <v>0</v>
      </c>
      <c r="EX42" s="434">
        <f t="shared" si="160"/>
        <v>0</v>
      </c>
      <c r="EY42" s="435">
        <f t="shared" si="161"/>
        <v>0</v>
      </c>
      <c r="EZ42" s="434">
        <f t="shared" si="162"/>
        <v>0</v>
      </c>
      <c r="FA42" s="435">
        <f t="shared" si="163"/>
        <v>0</v>
      </c>
      <c r="FB42" s="57"/>
      <c r="FC42" s="57"/>
      <c r="FD42" s="434">
        <f t="shared" si="164"/>
        <v>0</v>
      </c>
      <c r="FE42" s="435">
        <f t="shared" si="165"/>
        <v>0</v>
      </c>
      <c r="FF42" s="57"/>
      <c r="FG42" s="57"/>
      <c r="FH42" s="434">
        <f t="shared" si="166"/>
        <v>0</v>
      </c>
      <c r="FI42" s="435">
        <f t="shared" si="167"/>
        <v>0</v>
      </c>
      <c r="FJ42" s="19"/>
      <c r="FK42" s="57"/>
      <c r="FL42" s="434">
        <f t="shared" si="168"/>
        <v>0</v>
      </c>
      <c r="FM42" s="435">
        <f t="shared" si="169"/>
        <v>0</v>
      </c>
      <c r="FN42" s="434">
        <f t="shared" si="170"/>
        <v>0</v>
      </c>
      <c r="FO42" s="435">
        <f t="shared" si="171"/>
        <v>0</v>
      </c>
      <c r="FP42" s="434">
        <f t="shared" si="172"/>
        <v>0</v>
      </c>
      <c r="FQ42" s="435">
        <f t="shared" si="173"/>
        <v>0</v>
      </c>
      <c r="FR42" s="19"/>
      <c r="FS42" s="58"/>
      <c r="FT42" s="434">
        <f t="shared" si="174"/>
        <v>0</v>
      </c>
      <c r="FU42" s="435">
        <f t="shared" si="175"/>
        <v>0</v>
      </c>
      <c r="FV42" s="60"/>
      <c r="FW42" s="61"/>
      <c r="FX42" s="434">
        <f t="shared" si="176"/>
        <v>0</v>
      </c>
      <c r="FY42" s="435">
        <f t="shared" si="177"/>
        <v>0</v>
      </c>
      <c r="FZ42" s="60"/>
      <c r="GA42" s="61"/>
      <c r="GB42" s="434">
        <f t="shared" si="178"/>
        <v>0</v>
      </c>
      <c r="GC42" s="435">
        <f t="shared" si="179"/>
        <v>0</v>
      </c>
      <c r="GD42" s="434">
        <f t="shared" si="180"/>
        <v>0</v>
      </c>
      <c r="GE42" s="435">
        <f t="shared" si="181"/>
        <v>0</v>
      </c>
      <c r="GF42" s="434">
        <f t="shared" si="182"/>
        <v>0</v>
      </c>
      <c r="GG42" s="435">
        <f t="shared" si="183"/>
        <v>0</v>
      </c>
      <c r="GH42" s="434">
        <f t="shared" si="184"/>
        <v>0</v>
      </c>
      <c r="GI42" s="435">
        <f t="shared" si="185"/>
        <v>0</v>
      </c>
      <c r="GJ42" s="434">
        <f t="shared" si="186"/>
        <v>0</v>
      </c>
      <c r="GK42" s="435">
        <f t="shared" si="187"/>
        <v>0</v>
      </c>
      <c r="GL42" s="434">
        <f t="shared" si="188"/>
        <v>0</v>
      </c>
      <c r="GM42" s="435">
        <f t="shared" si="189"/>
        <v>0</v>
      </c>
      <c r="GN42" s="434">
        <f t="shared" si="190"/>
        <v>0</v>
      </c>
      <c r="GO42" s="435">
        <f t="shared" si="191"/>
        <v>0</v>
      </c>
      <c r="GP42" s="434">
        <f t="shared" si="192"/>
        <v>0</v>
      </c>
      <c r="GQ42" s="435">
        <f t="shared" si="193"/>
        <v>0</v>
      </c>
      <c r="GR42" s="434">
        <f t="shared" si="194"/>
        <v>0</v>
      </c>
      <c r="GS42" s="435">
        <f t="shared" si="195"/>
        <v>0</v>
      </c>
      <c r="GT42" s="434">
        <f t="shared" si="196"/>
        <v>0</v>
      </c>
      <c r="GU42" s="435">
        <f t="shared" si="197"/>
        <v>0</v>
      </c>
      <c r="GV42" s="434">
        <f t="shared" si="198"/>
        <v>0</v>
      </c>
      <c r="GW42" s="435">
        <f t="shared" si="199"/>
        <v>0</v>
      </c>
      <c r="GX42" s="434">
        <f t="shared" si="200"/>
        <v>0</v>
      </c>
      <c r="GY42" s="435">
        <f t="shared" si="201"/>
        <v>0</v>
      </c>
      <c r="GZ42" s="434">
        <f t="shared" si="202"/>
        <v>0</v>
      </c>
      <c r="HA42" s="435">
        <f t="shared" si="203"/>
        <v>0</v>
      </c>
      <c r="HB42" s="434">
        <f t="shared" si="204"/>
        <v>0</v>
      </c>
      <c r="HC42" s="435">
        <f t="shared" si="205"/>
        <v>0</v>
      </c>
      <c r="HD42" s="434">
        <f t="shared" si="206"/>
        <v>0</v>
      </c>
      <c r="HE42" s="435">
        <f t="shared" si="207"/>
        <v>0</v>
      </c>
      <c r="HF42" s="434">
        <f t="shared" si="208"/>
        <v>0</v>
      </c>
      <c r="HG42" s="435">
        <f t="shared" si="209"/>
        <v>0</v>
      </c>
      <c r="HH42" s="434">
        <f t="shared" si="210"/>
        <v>0</v>
      </c>
      <c r="HI42" s="435">
        <f t="shared" si="211"/>
        <v>0</v>
      </c>
      <c r="HJ42" s="434">
        <f t="shared" si="212"/>
        <v>0</v>
      </c>
      <c r="HK42" s="435">
        <f t="shared" si="213"/>
        <v>0</v>
      </c>
      <c r="HL42" s="434">
        <f t="shared" si="214"/>
        <v>0</v>
      </c>
      <c r="HM42" s="435">
        <f t="shared" si="215"/>
        <v>0</v>
      </c>
    </row>
    <row r="43" spans="1:221" s="18" customFormat="1" ht="13.9" customHeight="1">
      <c r="A43" s="510" t="s">
        <v>380</v>
      </c>
      <c r="B43" s="4" t="s">
        <v>381</v>
      </c>
      <c r="C43" s="3" t="s">
        <v>1237</v>
      </c>
      <c r="D43" s="2">
        <v>132693</v>
      </c>
      <c r="E43" s="1">
        <v>7</v>
      </c>
      <c r="F43" s="586">
        <v>1950</v>
      </c>
      <c r="G43" s="512">
        <v>1530</v>
      </c>
      <c r="H43" s="587">
        <v>20</v>
      </c>
      <c r="I43" s="588">
        <v>17</v>
      </c>
      <c r="J43" s="434">
        <f t="shared" si="68"/>
        <v>1930</v>
      </c>
      <c r="K43" s="435">
        <f t="shared" si="69"/>
        <v>1513</v>
      </c>
      <c r="L43" s="587">
        <v>60</v>
      </c>
      <c r="M43" s="513">
        <v>60</v>
      </c>
      <c r="N43" s="434">
        <f t="shared" si="70"/>
        <v>1930</v>
      </c>
      <c r="O43" s="435">
        <f t="shared" si="71"/>
        <v>1513</v>
      </c>
      <c r="P43" s="434">
        <f t="shared" si="72"/>
        <v>1930</v>
      </c>
      <c r="Q43" s="435">
        <f t="shared" si="73"/>
        <v>1513</v>
      </c>
      <c r="R43" s="587">
        <v>299</v>
      </c>
      <c r="S43" s="588">
        <v>187</v>
      </c>
      <c r="T43" s="589">
        <f t="shared" si="216"/>
        <v>299</v>
      </c>
      <c r="U43" s="590">
        <f t="shared" si="216"/>
        <v>187</v>
      </c>
      <c r="V43" s="587">
        <v>143</v>
      </c>
      <c r="W43" s="588">
        <v>124</v>
      </c>
      <c r="X43" s="434">
        <f t="shared" si="74"/>
        <v>143</v>
      </c>
      <c r="Y43" s="435">
        <f t="shared" si="75"/>
        <v>124</v>
      </c>
      <c r="Z43" s="587">
        <v>171</v>
      </c>
      <c r="AA43" s="513">
        <v>186</v>
      </c>
      <c r="AB43" s="434">
        <f t="shared" si="76"/>
        <v>171</v>
      </c>
      <c r="AC43" s="435">
        <f t="shared" si="77"/>
        <v>186</v>
      </c>
      <c r="AD43" s="434">
        <f t="shared" si="78"/>
        <v>613</v>
      </c>
      <c r="AE43" s="435">
        <f t="shared" si="79"/>
        <v>497</v>
      </c>
      <c r="AF43" s="434">
        <f t="shared" si="80"/>
        <v>613</v>
      </c>
      <c r="AG43" s="435">
        <f t="shared" si="81"/>
        <v>497</v>
      </c>
      <c r="AH43" s="591">
        <v>2.8477999999999999</v>
      </c>
      <c r="AI43" s="588">
        <v>2.5909</v>
      </c>
      <c r="AJ43" s="434">
        <f t="shared" si="82"/>
        <v>851.49219999999991</v>
      </c>
      <c r="AK43" s="435">
        <f t="shared" si="83"/>
        <v>484.49829999999997</v>
      </c>
      <c r="AL43" s="591">
        <v>3.028</v>
      </c>
      <c r="AM43" s="514">
        <v>2.9636999999999998</v>
      </c>
      <c r="AN43" s="434">
        <f t="shared" si="84"/>
        <v>433.00400000000002</v>
      </c>
      <c r="AO43" s="435">
        <f t="shared" si="85"/>
        <v>367.49879999999996</v>
      </c>
      <c r="AP43" s="591">
        <v>0.52339999999999998</v>
      </c>
      <c r="AQ43" s="588">
        <v>0.52959999999999996</v>
      </c>
      <c r="AR43" s="434">
        <f t="shared" si="86"/>
        <v>89.50139999999999</v>
      </c>
      <c r="AS43" s="435">
        <f t="shared" si="87"/>
        <v>98.505599999999987</v>
      </c>
      <c r="AT43" s="434">
        <f t="shared" si="88"/>
        <v>2.2414316476345841</v>
      </c>
      <c r="AU43" s="435">
        <f t="shared" si="89"/>
        <v>1.9124802816901407</v>
      </c>
      <c r="AV43" s="434">
        <f t="shared" si="90"/>
        <v>1373.9976000000001</v>
      </c>
      <c r="AW43" s="435">
        <f t="shared" si="91"/>
        <v>950.50269999999989</v>
      </c>
      <c r="AX43" s="591">
        <v>69.645499999999998</v>
      </c>
      <c r="AY43" s="588">
        <v>69.721900000000005</v>
      </c>
      <c r="AZ43" s="434">
        <f t="shared" si="92"/>
        <v>20824.004499999999</v>
      </c>
      <c r="BA43" s="435">
        <f t="shared" si="93"/>
        <v>13037.9953</v>
      </c>
      <c r="BB43" s="591">
        <v>68.573400000000007</v>
      </c>
      <c r="BC43" s="588">
        <v>70.298400000000001</v>
      </c>
      <c r="BD43" s="434">
        <f t="shared" si="94"/>
        <v>9805.9962000000014</v>
      </c>
      <c r="BE43" s="435">
        <f t="shared" si="95"/>
        <v>8717.0015999999996</v>
      </c>
      <c r="BF43" s="591">
        <v>63.526299999999999</v>
      </c>
      <c r="BG43" s="588">
        <v>64.483900000000006</v>
      </c>
      <c r="BH43" s="434">
        <f t="shared" si="96"/>
        <v>10862.997299999999</v>
      </c>
      <c r="BI43" s="435">
        <f t="shared" si="97"/>
        <v>11994.005400000002</v>
      </c>
      <c r="BJ43" s="434">
        <f t="shared" si="98"/>
        <v>67.688414355628055</v>
      </c>
      <c r="BK43" s="435">
        <f t="shared" si="99"/>
        <v>67.905437223340044</v>
      </c>
      <c r="BL43" s="434">
        <f t="shared" si="100"/>
        <v>41492.998</v>
      </c>
      <c r="BM43" s="435">
        <f t="shared" si="101"/>
        <v>33749.0023</v>
      </c>
      <c r="BN43" s="587">
        <v>509</v>
      </c>
      <c r="BO43" s="588">
        <v>396</v>
      </c>
      <c r="BP43" s="434">
        <f t="shared" si="102"/>
        <v>509</v>
      </c>
      <c r="BQ43" s="435">
        <f t="shared" si="103"/>
        <v>396</v>
      </c>
      <c r="BR43" s="587">
        <v>230</v>
      </c>
      <c r="BS43" s="513">
        <v>163</v>
      </c>
      <c r="BT43" s="434">
        <f t="shared" si="104"/>
        <v>230</v>
      </c>
      <c r="BU43" s="435">
        <f t="shared" si="105"/>
        <v>163</v>
      </c>
      <c r="BV43" s="591">
        <v>0</v>
      </c>
      <c r="BW43" s="514">
        <v>0</v>
      </c>
      <c r="BX43" s="434">
        <f t="shared" si="106"/>
        <v>0</v>
      </c>
      <c r="BY43" s="435">
        <f t="shared" si="107"/>
        <v>0</v>
      </c>
      <c r="BZ43" s="434">
        <f t="shared" si="108"/>
        <v>739</v>
      </c>
      <c r="CA43" s="435">
        <f t="shared" si="109"/>
        <v>559</v>
      </c>
      <c r="CB43" s="434">
        <f t="shared" si="110"/>
        <v>739</v>
      </c>
      <c r="CC43" s="435">
        <f t="shared" si="111"/>
        <v>559</v>
      </c>
      <c r="CD43" s="591">
        <v>3.5874000000000001</v>
      </c>
      <c r="CE43" s="588">
        <v>3.4380999999999999</v>
      </c>
      <c r="CF43" s="434">
        <f t="shared" si="112"/>
        <v>1825.9866000000002</v>
      </c>
      <c r="CG43" s="435">
        <f t="shared" si="113"/>
        <v>1361.4875999999999</v>
      </c>
      <c r="CH43" s="591">
        <v>4.7152000000000003</v>
      </c>
      <c r="CI43" s="588">
        <v>4.4508999999999999</v>
      </c>
      <c r="CJ43" s="434">
        <f t="shared" si="114"/>
        <v>1084.4960000000001</v>
      </c>
      <c r="CK43" s="435">
        <f t="shared" si="115"/>
        <v>725.49670000000003</v>
      </c>
      <c r="CL43" s="432">
        <v>0</v>
      </c>
      <c r="CM43" s="515">
        <v>0</v>
      </c>
      <c r="CN43" s="434">
        <f t="shared" si="116"/>
        <v>0</v>
      </c>
      <c r="CO43" s="435">
        <f t="shared" si="117"/>
        <v>0</v>
      </c>
      <c r="CP43" s="434">
        <f t="shared" si="118"/>
        <v>3.9384067658998649</v>
      </c>
      <c r="CQ43" s="435">
        <f t="shared" si="119"/>
        <v>3.7334245080500894</v>
      </c>
      <c r="CR43" s="434">
        <f t="shared" si="120"/>
        <v>2910.4826000000003</v>
      </c>
      <c r="CS43" s="435">
        <f t="shared" si="121"/>
        <v>2086.9843000000001</v>
      </c>
      <c r="CT43" s="591">
        <v>69.011799999999994</v>
      </c>
      <c r="CU43" s="588">
        <v>70.255099999999999</v>
      </c>
      <c r="CV43" s="434">
        <f t="shared" si="122"/>
        <v>35127.006199999996</v>
      </c>
      <c r="CW43" s="435">
        <f t="shared" si="123"/>
        <v>27821.0196</v>
      </c>
      <c r="CX43" s="591">
        <v>70.621700000000004</v>
      </c>
      <c r="CY43" s="588">
        <v>69.950900000000004</v>
      </c>
      <c r="CZ43" s="434">
        <f t="shared" si="124"/>
        <v>16242.991000000002</v>
      </c>
      <c r="DA43" s="435">
        <f t="shared" si="125"/>
        <v>11401.996700000002</v>
      </c>
      <c r="DB43" s="432">
        <v>0</v>
      </c>
      <c r="DC43" s="515">
        <v>0</v>
      </c>
      <c r="DD43" s="434">
        <f t="shared" si="126"/>
        <v>0</v>
      </c>
      <c r="DE43" s="435">
        <f t="shared" si="127"/>
        <v>0</v>
      </c>
      <c r="DF43" s="434">
        <f t="shared" si="128"/>
        <v>69.51285142083897</v>
      </c>
      <c r="DG43" s="435">
        <f t="shared" si="129"/>
        <v>70.166397674418604</v>
      </c>
      <c r="DH43" s="434">
        <f t="shared" si="130"/>
        <v>51369.997199999998</v>
      </c>
      <c r="DI43" s="435">
        <f t="shared" si="131"/>
        <v>39223.016300000003</v>
      </c>
      <c r="DJ43" s="434">
        <f t="shared" si="132"/>
        <v>1352</v>
      </c>
      <c r="DK43" s="435">
        <f t="shared" si="133"/>
        <v>1056</v>
      </c>
      <c r="DL43" s="434">
        <f t="shared" si="134"/>
        <v>1352</v>
      </c>
      <c r="DM43" s="435">
        <f t="shared" si="135"/>
        <v>1056</v>
      </c>
      <c r="DN43" s="434">
        <f t="shared" si="136"/>
        <v>3.1689942307692309</v>
      </c>
      <c r="DO43" s="435">
        <f t="shared" si="137"/>
        <v>2.8764081439393938</v>
      </c>
      <c r="DP43" s="434">
        <f t="shared" si="138"/>
        <v>4284.4802</v>
      </c>
      <c r="DQ43" s="435">
        <f t="shared" si="139"/>
        <v>3037.4870000000001</v>
      </c>
      <c r="DR43" s="434">
        <f t="shared" si="140"/>
        <v>68.685647337278112</v>
      </c>
      <c r="DS43" s="435">
        <f t="shared" si="141"/>
        <v>69.102290340909107</v>
      </c>
      <c r="DT43" s="434">
        <f t="shared" si="142"/>
        <v>92862.995200000005</v>
      </c>
      <c r="DU43" s="435">
        <f t="shared" si="143"/>
        <v>72972.01860000001</v>
      </c>
      <c r="DV43" s="587">
        <v>174</v>
      </c>
      <c r="DW43" s="588">
        <v>147</v>
      </c>
      <c r="DX43" s="434">
        <f t="shared" si="144"/>
        <v>174</v>
      </c>
      <c r="DY43" s="435">
        <f t="shared" si="145"/>
        <v>147</v>
      </c>
      <c r="DZ43" s="587">
        <v>178</v>
      </c>
      <c r="EA43" s="588">
        <v>145</v>
      </c>
      <c r="EB43" s="434">
        <f t="shared" si="146"/>
        <v>178</v>
      </c>
      <c r="EC43" s="435">
        <f t="shared" si="147"/>
        <v>145</v>
      </c>
      <c r="ED43" s="432">
        <v>0</v>
      </c>
      <c r="EE43" s="515">
        <v>0</v>
      </c>
      <c r="EF43" s="434">
        <f t="shared" si="148"/>
        <v>0</v>
      </c>
      <c r="EG43" s="435">
        <f t="shared" si="149"/>
        <v>0</v>
      </c>
      <c r="EH43" s="434">
        <f t="shared" si="150"/>
        <v>352</v>
      </c>
      <c r="EI43" s="435">
        <f t="shared" si="151"/>
        <v>292</v>
      </c>
      <c r="EJ43" s="434">
        <f t="shared" si="152"/>
        <v>352</v>
      </c>
      <c r="EK43" s="435">
        <f t="shared" si="153"/>
        <v>292</v>
      </c>
      <c r="EL43" s="591">
        <v>2.7269999999999999</v>
      </c>
      <c r="EM43" s="588">
        <v>2.8367</v>
      </c>
      <c r="EN43" s="434">
        <f t="shared" si="154"/>
        <v>474.49799999999999</v>
      </c>
      <c r="EO43" s="435">
        <f t="shared" si="155"/>
        <v>416.99489999999997</v>
      </c>
      <c r="EP43" s="591">
        <v>3.5562</v>
      </c>
      <c r="EQ43" s="588">
        <v>3.8102999999999998</v>
      </c>
      <c r="ER43" s="434">
        <f t="shared" si="156"/>
        <v>633.00360000000001</v>
      </c>
      <c r="ES43" s="435">
        <f t="shared" si="157"/>
        <v>552.49349999999993</v>
      </c>
      <c r="ET43" s="587">
        <v>0</v>
      </c>
      <c r="EU43" s="513">
        <v>0</v>
      </c>
      <c r="EV43" s="434">
        <f t="shared" si="158"/>
        <v>0</v>
      </c>
      <c r="EW43" s="435">
        <f t="shared" si="159"/>
        <v>0</v>
      </c>
      <c r="EX43" s="434">
        <f t="shared" si="160"/>
        <v>3.146311363636364</v>
      </c>
      <c r="EY43" s="435">
        <f t="shared" si="161"/>
        <v>3.3201657534246576</v>
      </c>
      <c r="EZ43" s="434">
        <f t="shared" si="162"/>
        <v>1107.5016000000001</v>
      </c>
      <c r="FA43" s="435">
        <f t="shared" si="163"/>
        <v>969.48840000000007</v>
      </c>
      <c r="FB43" s="591">
        <v>48.2759</v>
      </c>
      <c r="FC43" s="588">
        <v>45.414999999999999</v>
      </c>
      <c r="FD43" s="434">
        <f t="shared" si="164"/>
        <v>8400.0066000000006</v>
      </c>
      <c r="FE43" s="435">
        <f t="shared" si="165"/>
        <v>6676.0050000000001</v>
      </c>
      <c r="FF43" s="591">
        <v>50.146099999999997</v>
      </c>
      <c r="FG43" s="588">
        <v>48.482799999999997</v>
      </c>
      <c r="FH43" s="434">
        <f t="shared" si="166"/>
        <v>8926.005799999999</v>
      </c>
      <c r="FI43" s="435">
        <f t="shared" si="167"/>
        <v>7030.0059999999994</v>
      </c>
      <c r="FJ43" s="432">
        <v>0</v>
      </c>
      <c r="FK43" s="515">
        <v>0</v>
      </c>
      <c r="FL43" s="434">
        <f t="shared" si="168"/>
        <v>0</v>
      </c>
      <c r="FM43" s="435">
        <f t="shared" si="169"/>
        <v>0</v>
      </c>
      <c r="FN43" s="434">
        <f t="shared" si="170"/>
        <v>49.221626136363632</v>
      </c>
      <c r="FO43" s="435">
        <f t="shared" si="171"/>
        <v>46.938393835616431</v>
      </c>
      <c r="FP43" s="434">
        <f t="shared" si="172"/>
        <v>17326.0124</v>
      </c>
      <c r="FQ43" s="435">
        <f t="shared" si="173"/>
        <v>13706.010999999999</v>
      </c>
      <c r="FR43" s="587">
        <v>226</v>
      </c>
      <c r="FS43" s="588">
        <v>165</v>
      </c>
      <c r="FT43" s="434">
        <f t="shared" si="174"/>
        <v>226</v>
      </c>
      <c r="FU43" s="435">
        <f t="shared" si="175"/>
        <v>165</v>
      </c>
      <c r="FV43" s="591">
        <v>4.7434000000000003</v>
      </c>
      <c r="FW43" s="588">
        <v>4.1485000000000003</v>
      </c>
      <c r="FX43" s="434">
        <f t="shared" si="176"/>
        <v>1072.0084000000002</v>
      </c>
      <c r="FY43" s="435">
        <f t="shared" si="177"/>
        <v>684.50250000000005</v>
      </c>
      <c r="FZ43" s="591">
        <v>73.411500000000004</v>
      </c>
      <c r="GA43" s="588">
        <v>71.012100000000004</v>
      </c>
      <c r="GB43" s="434">
        <f t="shared" si="178"/>
        <v>16590.999</v>
      </c>
      <c r="GC43" s="435">
        <f t="shared" si="179"/>
        <v>11716.996500000001</v>
      </c>
      <c r="GD43" s="434">
        <f t="shared" si="180"/>
        <v>982</v>
      </c>
      <c r="GE43" s="435">
        <f t="shared" si="181"/>
        <v>730</v>
      </c>
      <c r="GF43" s="434">
        <f t="shared" si="182"/>
        <v>982</v>
      </c>
      <c r="GG43" s="435">
        <f t="shared" si="183"/>
        <v>730</v>
      </c>
      <c r="GH43" s="434">
        <f t="shared" si="184"/>
        <v>3151.9767999999999</v>
      </c>
      <c r="GI43" s="435">
        <f t="shared" si="185"/>
        <v>2262.9807999999998</v>
      </c>
      <c r="GJ43" s="434">
        <f t="shared" si="186"/>
        <v>64351.0173</v>
      </c>
      <c r="GK43" s="435">
        <f t="shared" si="187"/>
        <v>47535.019899999999</v>
      </c>
      <c r="GL43" s="434">
        <f t="shared" si="188"/>
        <v>551</v>
      </c>
      <c r="GM43" s="435">
        <f t="shared" si="189"/>
        <v>432</v>
      </c>
      <c r="GN43" s="434">
        <f t="shared" si="190"/>
        <v>551</v>
      </c>
      <c r="GO43" s="435">
        <f t="shared" si="191"/>
        <v>432</v>
      </c>
      <c r="GP43" s="434">
        <f t="shared" si="192"/>
        <v>2150.5036</v>
      </c>
      <c r="GQ43" s="435">
        <f t="shared" si="193"/>
        <v>1645.489</v>
      </c>
      <c r="GR43" s="434">
        <f t="shared" si="194"/>
        <v>34974.993000000002</v>
      </c>
      <c r="GS43" s="435">
        <f t="shared" si="195"/>
        <v>27149.004300000001</v>
      </c>
      <c r="GT43" s="434">
        <f t="shared" si="196"/>
        <v>1533</v>
      </c>
      <c r="GU43" s="435">
        <f t="shared" si="197"/>
        <v>1162</v>
      </c>
      <c r="GV43" s="434">
        <f t="shared" si="198"/>
        <v>1533</v>
      </c>
      <c r="GW43" s="435">
        <f t="shared" si="199"/>
        <v>1162</v>
      </c>
      <c r="GX43" s="434">
        <f t="shared" si="200"/>
        <v>5302.4804000000004</v>
      </c>
      <c r="GY43" s="435">
        <f t="shared" si="201"/>
        <v>3908.4697999999999</v>
      </c>
      <c r="GZ43" s="434">
        <f t="shared" si="202"/>
        <v>99326.010299999994</v>
      </c>
      <c r="HA43" s="435">
        <f t="shared" si="203"/>
        <v>74684.0242</v>
      </c>
      <c r="HB43" s="434">
        <f t="shared" si="204"/>
        <v>171</v>
      </c>
      <c r="HC43" s="435">
        <f t="shared" si="205"/>
        <v>186</v>
      </c>
      <c r="HD43" s="434">
        <f t="shared" si="206"/>
        <v>171</v>
      </c>
      <c r="HE43" s="435">
        <f t="shared" si="207"/>
        <v>186</v>
      </c>
      <c r="HF43" s="434">
        <f t="shared" si="208"/>
        <v>89.50139999999999</v>
      </c>
      <c r="HG43" s="435">
        <f t="shared" si="209"/>
        <v>98.505599999999987</v>
      </c>
      <c r="HH43" s="434">
        <f t="shared" si="210"/>
        <v>10862.997299999999</v>
      </c>
      <c r="HI43" s="435">
        <f t="shared" si="211"/>
        <v>11994.005400000002</v>
      </c>
      <c r="HJ43" s="434">
        <f t="shared" si="212"/>
        <v>6463.9902000000002</v>
      </c>
      <c r="HK43" s="435">
        <f t="shared" si="213"/>
        <v>4691.4778999999999</v>
      </c>
      <c r="HL43" s="434">
        <f t="shared" si="214"/>
        <v>126780.00660000001</v>
      </c>
      <c r="HM43" s="435">
        <f t="shared" si="215"/>
        <v>98395.026100000017</v>
      </c>
    </row>
    <row r="44" spans="1:221" s="18" customFormat="1" ht="12.95" customHeight="1">
      <c r="A44" s="510" t="s">
        <v>380</v>
      </c>
      <c r="B44" s="4" t="s">
        <v>382</v>
      </c>
      <c r="C44" s="3" t="s">
        <v>1238</v>
      </c>
      <c r="D44" s="2">
        <v>132709</v>
      </c>
      <c r="E44" s="1">
        <v>7</v>
      </c>
      <c r="F44" s="586">
        <v>4882</v>
      </c>
      <c r="G44" s="512">
        <v>5146</v>
      </c>
      <c r="H44" s="587">
        <v>29</v>
      </c>
      <c r="I44" s="588">
        <v>24</v>
      </c>
      <c r="J44" s="434">
        <f t="shared" si="68"/>
        <v>4853</v>
      </c>
      <c r="K44" s="435">
        <f t="shared" si="69"/>
        <v>5122</v>
      </c>
      <c r="L44" s="587">
        <v>60</v>
      </c>
      <c r="M44" s="513">
        <v>60</v>
      </c>
      <c r="N44" s="434">
        <f t="shared" si="70"/>
        <v>4853</v>
      </c>
      <c r="O44" s="435">
        <f t="shared" si="71"/>
        <v>5122</v>
      </c>
      <c r="P44" s="434">
        <f t="shared" si="72"/>
        <v>4853</v>
      </c>
      <c r="Q44" s="435">
        <f t="shared" si="73"/>
        <v>5122</v>
      </c>
      <c r="R44" s="587">
        <v>131</v>
      </c>
      <c r="S44" s="588">
        <v>196</v>
      </c>
      <c r="T44" s="589">
        <f t="shared" si="216"/>
        <v>131</v>
      </c>
      <c r="U44" s="590">
        <f t="shared" si="216"/>
        <v>196</v>
      </c>
      <c r="V44" s="587">
        <v>92</v>
      </c>
      <c r="W44" s="588">
        <v>132</v>
      </c>
      <c r="X44" s="434">
        <f t="shared" si="74"/>
        <v>92</v>
      </c>
      <c r="Y44" s="435">
        <f t="shared" si="75"/>
        <v>132</v>
      </c>
      <c r="Z44" s="587">
        <v>230</v>
      </c>
      <c r="AA44" s="513">
        <v>264</v>
      </c>
      <c r="AB44" s="434">
        <f t="shared" si="76"/>
        <v>230</v>
      </c>
      <c r="AC44" s="435">
        <f t="shared" si="77"/>
        <v>264</v>
      </c>
      <c r="AD44" s="434">
        <f t="shared" si="78"/>
        <v>453</v>
      </c>
      <c r="AE44" s="435">
        <f t="shared" si="79"/>
        <v>592</v>
      </c>
      <c r="AF44" s="434">
        <f t="shared" si="80"/>
        <v>453</v>
      </c>
      <c r="AG44" s="435">
        <f t="shared" si="81"/>
        <v>592</v>
      </c>
      <c r="AH44" s="591">
        <v>2.5878000000000001</v>
      </c>
      <c r="AI44" s="588">
        <v>2.4592000000000001</v>
      </c>
      <c r="AJ44" s="434">
        <f t="shared" si="82"/>
        <v>339.0018</v>
      </c>
      <c r="AK44" s="435">
        <f t="shared" si="83"/>
        <v>482.00319999999999</v>
      </c>
      <c r="AL44" s="591">
        <v>2.7010999999999998</v>
      </c>
      <c r="AM44" s="514">
        <v>2.6061000000000001</v>
      </c>
      <c r="AN44" s="434">
        <f t="shared" si="84"/>
        <v>248.50119999999998</v>
      </c>
      <c r="AO44" s="435">
        <f t="shared" si="85"/>
        <v>344.0052</v>
      </c>
      <c r="AP44" s="591">
        <v>0.99570000000000003</v>
      </c>
      <c r="AQ44" s="588">
        <v>0.99809999999999999</v>
      </c>
      <c r="AR44" s="434">
        <f t="shared" si="86"/>
        <v>229.011</v>
      </c>
      <c r="AS44" s="435">
        <f t="shared" si="87"/>
        <v>263.4984</v>
      </c>
      <c r="AT44" s="434">
        <f t="shared" si="88"/>
        <v>1.8024591611479026</v>
      </c>
      <c r="AU44" s="435">
        <f t="shared" si="89"/>
        <v>1.8403831081081079</v>
      </c>
      <c r="AV44" s="434">
        <f t="shared" si="90"/>
        <v>816.5139999999999</v>
      </c>
      <c r="AW44" s="435">
        <f t="shared" si="91"/>
        <v>1089.5067999999999</v>
      </c>
      <c r="AX44" s="591">
        <v>65.9084</v>
      </c>
      <c r="AY44" s="588">
        <v>64.8673</v>
      </c>
      <c r="AZ44" s="434">
        <f t="shared" si="92"/>
        <v>8634.0004000000008</v>
      </c>
      <c r="BA44" s="435">
        <f t="shared" si="93"/>
        <v>12713.9908</v>
      </c>
      <c r="BB44" s="591">
        <v>61.652200000000001</v>
      </c>
      <c r="BC44" s="588">
        <v>63.295499999999997</v>
      </c>
      <c r="BD44" s="434">
        <f t="shared" si="94"/>
        <v>5672.0024000000003</v>
      </c>
      <c r="BE44" s="435">
        <f t="shared" si="95"/>
        <v>8355.0059999999994</v>
      </c>
      <c r="BF44" s="591">
        <v>65.139099999999999</v>
      </c>
      <c r="BG44" s="588">
        <v>66.791700000000006</v>
      </c>
      <c r="BH44" s="434">
        <f t="shared" si="96"/>
        <v>14981.993</v>
      </c>
      <c r="BI44" s="435">
        <f t="shared" si="97"/>
        <v>17633.008800000003</v>
      </c>
      <c r="BJ44" s="434">
        <f t="shared" si="98"/>
        <v>64.65341236203092</v>
      </c>
      <c r="BK44" s="435">
        <f t="shared" si="99"/>
        <v>65.375009459459463</v>
      </c>
      <c r="BL44" s="434">
        <f t="shared" si="100"/>
        <v>29287.995800000008</v>
      </c>
      <c r="BM44" s="435">
        <f t="shared" si="101"/>
        <v>38702.005600000004</v>
      </c>
      <c r="BN44" s="586">
        <v>1530</v>
      </c>
      <c r="BO44" s="588">
        <v>1565</v>
      </c>
      <c r="BP44" s="434">
        <f t="shared" si="102"/>
        <v>1530</v>
      </c>
      <c r="BQ44" s="435">
        <f t="shared" si="103"/>
        <v>1565</v>
      </c>
      <c r="BR44" s="586">
        <v>1202</v>
      </c>
      <c r="BS44" s="512">
        <v>1229</v>
      </c>
      <c r="BT44" s="434">
        <f t="shared" si="104"/>
        <v>1202</v>
      </c>
      <c r="BU44" s="435">
        <f t="shared" si="105"/>
        <v>1229</v>
      </c>
      <c r="BV44" s="591">
        <v>0</v>
      </c>
      <c r="BW44" s="514">
        <v>0</v>
      </c>
      <c r="BX44" s="434">
        <f t="shared" si="106"/>
        <v>0</v>
      </c>
      <c r="BY44" s="435">
        <f t="shared" si="107"/>
        <v>0</v>
      </c>
      <c r="BZ44" s="434">
        <f t="shared" si="108"/>
        <v>2732</v>
      </c>
      <c r="CA44" s="435">
        <f t="shared" si="109"/>
        <v>2794</v>
      </c>
      <c r="CB44" s="434">
        <f t="shared" si="110"/>
        <v>2732</v>
      </c>
      <c r="CC44" s="435">
        <f t="shared" si="111"/>
        <v>2794</v>
      </c>
      <c r="CD44" s="591">
        <v>4.1402000000000001</v>
      </c>
      <c r="CE44" s="588">
        <v>4.0936000000000003</v>
      </c>
      <c r="CF44" s="434">
        <f t="shared" si="112"/>
        <v>6334.5060000000003</v>
      </c>
      <c r="CG44" s="435">
        <f t="shared" si="113"/>
        <v>6406.4840000000004</v>
      </c>
      <c r="CH44" s="591">
        <v>5.0212000000000003</v>
      </c>
      <c r="CI44" s="588">
        <v>5.0255999999999998</v>
      </c>
      <c r="CJ44" s="434">
        <f t="shared" si="114"/>
        <v>6035.4824000000008</v>
      </c>
      <c r="CK44" s="435">
        <f t="shared" si="115"/>
        <v>6176.4623999999994</v>
      </c>
      <c r="CL44" s="432">
        <v>0</v>
      </c>
      <c r="CM44" s="515">
        <v>0</v>
      </c>
      <c r="CN44" s="434">
        <f t="shared" si="116"/>
        <v>0</v>
      </c>
      <c r="CO44" s="435">
        <f t="shared" si="117"/>
        <v>0</v>
      </c>
      <c r="CP44" s="434">
        <f t="shared" si="118"/>
        <v>4.5278142020497807</v>
      </c>
      <c r="CQ44" s="435">
        <f t="shared" si="119"/>
        <v>4.5035599141016469</v>
      </c>
      <c r="CR44" s="434">
        <f t="shared" si="120"/>
        <v>12369.9884</v>
      </c>
      <c r="CS44" s="435">
        <f t="shared" si="121"/>
        <v>12582.946400000001</v>
      </c>
      <c r="CT44" s="591">
        <v>73.373900000000006</v>
      </c>
      <c r="CU44" s="588">
        <v>73.098100000000002</v>
      </c>
      <c r="CV44" s="434">
        <f t="shared" si="122"/>
        <v>112262.06700000001</v>
      </c>
      <c r="CW44" s="435">
        <f t="shared" si="123"/>
        <v>114398.52650000001</v>
      </c>
      <c r="CX44" s="591">
        <v>72.822800000000001</v>
      </c>
      <c r="CY44" s="588">
        <v>73.474299999999999</v>
      </c>
      <c r="CZ44" s="434">
        <f t="shared" si="124"/>
        <v>87533.005600000004</v>
      </c>
      <c r="DA44" s="435">
        <f t="shared" si="125"/>
        <v>90299.914699999994</v>
      </c>
      <c r="DB44" s="432">
        <v>0</v>
      </c>
      <c r="DC44" s="515">
        <v>0</v>
      </c>
      <c r="DD44" s="434">
        <f t="shared" si="126"/>
        <v>0</v>
      </c>
      <c r="DE44" s="435">
        <f t="shared" si="127"/>
        <v>0</v>
      </c>
      <c r="DF44" s="434">
        <f t="shared" si="128"/>
        <v>73.13143213762811</v>
      </c>
      <c r="DG44" s="435">
        <f t="shared" si="129"/>
        <v>73.26357952755906</v>
      </c>
      <c r="DH44" s="434">
        <f t="shared" si="130"/>
        <v>199795.07259999998</v>
      </c>
      <c r="DI44" s="435">
        <f t="shared" si="131"/>
        <v>204698.4412</v>
      </c>
      <c r="DJ44" s="434">
        <f t="shared" si="132"/>
        <v>3185</v>
      </c>
      <c r="DK44" s="435">
        <f t="shared" si="133"/>
        <v>3386</v>
      </c>
      <c r="DL44" s="434">
        <f t="shared" si="134"/>
        <v>3185</v>
      </c>
      <c r="DM44" s="435">
        <f t="shared" si="135"/>
        <v>3386</v>
      </c>
      <c r="DN44" s="434">
        <f t="shared" si="136"/>
        <v>4.1401891365777077</v>
      </c>
      <c r="DO44" s="435">
        <f t="shared" si="137"/>
        <v>4.0379365623154166</v>
      </c>
      <c r="DP44" s="434">
        <f t="shared" si="138"/>
        <v>13186.502399999999</v>
      </c>
      <c r="DQ44" s="435">
        <f t="shared" si="139"/>
        <v>13672.4532</v>
      </c>
      <c r="DR44" s="434">
        <f t="shared" si="140"/>
        <v>71.925610172684458</v>
      </c>
      <c r="DS44" s="435">
        <f t="shared" si="141"/>
        <v>71.884361134081516</v>
      </c>
      <c r="DT44" s="434">
        <f t="shared" si="142"/>
        <v>229083.06839999999</v>
      </c>
      <c r="DU44" s="435">
        <f t="shared" si="143"/>
        <v>243400.44680000001</v>
      </c>
      <c r="DV44" s="587">
        <v>299</v>
      </c>
      <c r="DW44" s="588">
        <v>303</v>
      </c>
      <c r="DX44" s="434">
        <f t="shared" si="144"/>
        <v>299</v>
      </c>
      <c r="DY44" s="435">
        <f t="shared" si="145"/>
        <v>303</v>
      </c>
      <c r="DZ44" s="587">
        <v>523</v>
      </c>
      <c r="EA44" s="588">
        <v>548</v>
      </c>
      <c r="EB44" s="434">
        <f t="shared" si="146"/>
        <v>523</v>
      </c>
      <c r="EC44" s="435">
        <f t="shared" si="147"/>
        <v>548</v>
      </c>
      <c r="ED44" s="432">
        <v>0</v>
      </c>
      <c r="EE44" s="515">
        <v>0</v>
      </c>
      <c r="EF44" s="434">
        <f t="shared" si="148"/>
        <v>0</v>
      </c>
      <c r="EG44" s="435">
        <f t="shared" si="149"/>
        <v>0</v>
      </c>
      <c r="EH44" s="434">
        <f t="shared" si="150"/>
        <v>822</v>
      </c>
      <c r="EI44" s="435">
        <f t="shared" si="151"/>
        <v>851</v>
      </c>
      <c r="EJ44" s="434">
        <f t="shared" si="152"/>
        <v>822</v>
      </c>
      <c r="EK44" s="435">
        <f t="shared" si="153"/>
        <v>851</v>
      </c>
      <c r="EL44" s="591">
        <v>3</v>
      </c>
      <c r="EM44" s="588">
        <v>3.0461999999999998</v>
      </c>
      <c r="EN44" s="434">
        <f t="shared" si="154"/>
        <v>897</v>
      </c>
      <c r="EO44" s="435">
        <f t="shared" si="155"/>
        <v>922.9985999999999</v>
      </c>
      <c r="EP44" s="591">
        <v>4.0735999999999999</v>
      </c>
      <c r="EQ44" s="588">
        <v>4.2564000000000002</v>
      </c>
      <c r="ER44" s="434">
        <f t="shared" si="156"/>
        <v>2130.4928</v>
      </c>
      <c r="ES44" s="435">
        <f t="shared" si="157"/>
        <v>2332.5072</v>
      </c>
      <c r="ET44" s="587">
        <v>0</v>
      </c>
      <c r="EU44" s="513">
        <v>0</v>
      </c>
      <c r="EV44" s="434">
        <f t="shared" si="158"/>
        <v>0</v>
      </c>
      <c r="EW44" s="435">
        <f t="shared" si="159"/>
        <v>0</v>
      </c>
      <c r="EX44" s="434">
        <f t="shared" si="160"/>
        <v>3.6830812652068126</v>
      </c>
      <c r="EY44" s="435">
        <f t="shared" si="161"/>
        <v>3.8255062279670975</v>
      </c>
      <c r="EZ44" s="434">
        <f t="shared" si="162"/>
        <v>3027.4928</v>
      </c>
      <c r="FA44" s="435">
        <f t="shared" si="163"/>
        <v>3255.5057999999999</v>
      </c>
      <c r="FB44" s="591">
        <v>53.013399999999997</v>
      </c>
      <c r="FC44" s="588">
        <v>53.420499999999997</v>
      </c>
      <c r="FD44" s="434">
        <f t="shared" si="164"/>
        <v>15851.006599999999</v>
      </c>
      <c r="FE44" s="435">
        <f t="shared" si="165"/>
        <v>16186.411499999998</v>
      </c>
      <c r="FF44" s="591">
        <v>50.718200000000003</v>
      </c>
      <c r="FG44" s="588">
        <v>50.270400000000002</v>
      </c>
      <c r="FH44" s="434">
        <f t="shared" si="166"/>
        <v>26525.618600000002</v>
      </c>
      <c r="FI44" s="435">
        <f t="shared" si="167"/>
        <v>27548.179200000002</v>
      </c>
      <c r="FJ44" s="432">
        <v>0</v>
      </c>
      <c r="FK44" s="515">
        <v>0</v>
      </c>
      <c r="FL44" s="434">
        <f t="shared" si="168"/>
        <v>0</v>
      </c>
      <c r="FM44" s="435">
        <f t="shared" si="169"/>
        <v>0</v>
      </c>
      <c r="FN44" s="434">
        <f t="shared" si="170"/>
        <v>51.553072019464722</v>
      </c>
      <c r="FO44" s="435">
        <f t="shared" si="171"/>
        <v>51.391998472385431</v>
      </c>
      <c r="FP44" s="434">
        <f t="shared" si="172"/>
        <v>42376.625200000002</v>
      </c>
      <c r="FQ44" s="435">
        <f t="shared" si="173"/>
        <v>43734.590700000001</v>
      </c>
      <c r="FR44" s="587">
        <v>846</v>
      </c>
      <c r="FS44" s="588">
        <v>885</v>
      </c>
      <c r="FT44" s="434">
        <f t="shared" si="174"/>
        <v>846</v>
      </c>
      <c r="FU44" s="435">
        <f t="shared" si="175"/>
        <v>885</v>
      </c>
      <c r="FV44" s="591">
        <v>3.867</v>
      </c>
      <c r="FW44" s="588">
        <v>3.5548000000000002</v>
      </c>
      <c r="FX44" s="434">
        <f t="shared" si="176"/>
        <v>3271.482</v>
      </c>
      <c r="FY44" s="435">
        <f t="shared" si="177"/>
        <v>3145.998</v>
      </c>
      <c r="FZ44" s="591">
        <v>67.172700000000006</v>
      </c>
      <c r="GA44" s="588">
        <v>65.3797</v>
      </c>
      <c r="GB44" s="434">
        <f t="shared" si="178"/>
        <v>56828.104200000002</v>
      </c>
      <c r="GC44" s="435">
        <f t="shared" si="179"/>
        <v>57861.034500000002</v>
      </c>
      <c r="GD44" s="434">
        <f t="shared" si="180"/>
        <v>1960</v>
      </c>
      <c r="GE44" s="435">
        <f t="shared" si="181"/>
        <v>2064</v>
      </c>
      <c r="GF44" s="434">
        <f t="shared" si="182"/>
        <v>1960</v>
      </c>
      <c r="GG44" s="435">
        <f t="shared" si="183"/>
        <v>2064</v>
      </c>
      <c r="GH44" s="434">
        <f t="shared" si="184"/>
        <v>7570.5078000000003</v>
      </c>
      <c r="GI44" s="435">
        <f t="shared" si="185"/>
        <v>7811.4858000000004</v>
      </c>
      <c r="GJ44" s="434">
        <f t="shared" si="186"/>
        <v>136747.07400000002</v>
      </c>
      <c r="GK44" s="435">
        <f t="shared" si="187"/>
        <v>143298.92879999999</v>
      </c>
      <c r="GL44" s="434">
        <f t="shared" si="188"/>
        <v>1817</v>
      </c>
      <c r="GM44" s="435">
        <f t="shared" si="189"/>
        <v>1909</v>
      </c>
      <c r="GN44" s="434">
        <f t="shared" si="190"/>
        <v>1817</v>
      </c>
      <c r="GO44" s="435">
        <f t="shared" si="191"/>
        <v>1909</v>
      </c>
      <c r="GP44" s="434">
        <f t="shared" si="192"/>
        <v>8414.4763999999996</v>
      </c>
      <c r="GQ44" s="435">
        <f t="shared" si="193"/>
        <v>8852.9748</v>
      </c>
      <c r="GR44" s="434">
        <f t="shared" si="194"/>
        <v>119730.6266</v>
      </c>
      <c r="GS44" s="435">
        <f t="shared" si="195"/>
        <v>126203.09989999999</v>
      </c>
      <c r="GT44" s="434">
        <f t="shared" si="196"/>
        <v>3777</v>
      </c>
      <c r="GU44" s="435">
        <f t="shared" si="197"/>
        <v>3973</v>
      </c>
      <c r="GV44" s="434">
        <f t="shared" si="198"/>
        <v>3777</v>
      </c>
      <c r="GW44" s="435">
        <f t="shared" si="199"/>
        <v>3973</v>
      </c>
      <c r="GX44" s="434">
        <f t="shared" si="200"/>
        <v>15984.984199999999</v>
      </c>
      <c r="GY44" s="435">
        <f t="shared" si="201"/>
        <v>16664.460599999999</v>
      </c>
      <c r="GZ44" s="434">
        <f t="shared" si="202"/>
        <v>256477.70060000004</v>
      </c>
      <c r="HA44" s="435">
        <f t="shared" si="203"/>
        <v>269502.02869999997</v>
      </c>
      <c r="HB44" s="434">
        <f t="shared" si="204"/>
        <v>230</v>
      </c>
      <c r="HC44" s="435">
        <f t="shared" si="205"/>
        <v>264</v>
      </c>
      <c r="HD44" s="434">
        <f t="shared" si="206"/>
        <v>230</v>
      </c>
      <c r="HE44" s="435">
        <f t="shared" si="207"/>
        <v>264</v>
      </c>
      <c r="HF44" s="434">
        <f t="shared" si="208"/>
        <v>229.011</v>
      </c>
      <c r="HG44" s="435">
        <f t="shared" si="209"/>
        <v>263.4984</v>
      </c>
      <c r="HH44" s="434">
        <f t="shared" si="210"/>
        <v>14981.993</v>
      </c>
      <c r="HI44" s="435">
        <f t="shared" si="211"/>
        <v>17633.008800000003</v>
      </c>
      <c r="HJ44" s="434">
        <f t="shared" si="212"/>
        <v>19485.477200000001</v>
      </c>
      <c r="HK44" s="435">
        <f t="shared" si="213"/>
        <v>20073.956999999999</v>
      </c>
      <c r="HL44" s="434">
        <f t="shared" si="214"/>
        <v>328287.7978</v>
      </c>
      <c r="HM44" s="435">
        <f t="shared" si="215"/>
        <v>344996.07199999999</v>
      </c>
    </row>
    <row r="45" spans="1:221" s="18" customFormat="1" ht="12.95" customHeight="1">
      <c r="A45" s="510" t="s">
        <v>380</v>
      </c>
      <c r="B45" s="4" t="s">
        <v>383</v>
      </c>
      <c r="C45" s="3" t="s">
        <v>1236</v>
      </c>
      <c r="D45" s="2">
        <v>132851</v>
      </c>
      <c r="E45" s="1">
        <v>7</v>
      </c>
      <c r="F45" s="587">
        <v>792</v>
      </c>
      <c r="G45" s="513">
        <v>731</v>
      </c>
      <c r="H45" s="587">
        <v>6</v>
      </c>
      <c r="I45" s="588">
        <v>5</v>
      </c>
      <c r="J45" s="434">
        <f t="shared" si="68"/>
        <v>786</v>
      </c>
      <c r="K45" s="435">
        <f t="shared" si="69"/>
        <v>726</v>
      </c>
      <c r="L45" s="587">
        <v>60</v>
      </c>
      <c r="M45" s="513">
        <v>60</v>
      </c>
      <c r="N45" s="434">
        <f t="shared" si="70"/>
        <v>786</v>
      </c>
      <c r="O45" s="435">
        <f t="shared" si="71"/>
        <v>726</v>
      </c>
      <c r="P45" s="434">
        <f t="shared" si="72"/>
        <v>786</v>
      </c>
      <c r="Q45" s="435">
        <f t="shared" si="73"/>
        <v>726</v>
      </c>
      <c r="R45" s="587">
        <v>110</v>
      </c>
      <c r="S45" s="588">
        <v>85</v>
      </c>
      <c r="T45" s="589">
        <f t="shared" si="216"/>
        <v>110</v>
      </c>
      <c r="U45" s="590">
        <f t="shared" si="216"/>
        <v>85</v>
      </c>
      <c r="V45" s="587">
        <v>42</v>
      </c>
      <c r="W45" s="588">
        <v>48</v>
      </c>
      <c r="X45" s="434">
        <f t="shared" si="74"/>
        <v>42</v>
      </c>
      <c r="Y45" s="435">
        <f t="shared" si="75"/>
        <v>48</v>
      </c>
      <c r="Z45" s="587">
        <v>34</v>
      </c>
      <c r="AA45" s="513">
        <v>25</v>
      </c>
      <c r="AB45" s="434">
        <f t="shared" si="76"/>
        <v>34</v>
      </c>
      <c r="AC45" s="435">
        <f t="shared" si="77"/>
        <v>25</v>
      </c>
      <c r="AD45" s="434">
        <f t="shared" si="78"/>
        <v>186</v>
      </c>
      <c r="AE45" s="435">
        <f t="shared" si="79"/>
        <v>158</v>
      </c>
      <c r="AF45" s="434">
        <f t="shared" si="80"/>
        <v>186</v>
      </c>
      <c r="AG45" s="435">
        <f t="shared" si="81"/>
        <v>158</v>
      </c>
      <c r="AH45" s="591">
        <v>2.15</v>
      </c>
      <c r="AI45" s="588">
        <v>2.3588</v>
      </c>
      <c r="AJ45" s="434">
        <f t="shared" si="82"/>
        <v>236.5</v>
      </c>
      <c r="AK45" s="435">
        <f t="shared" si="83"/>
        <v>200.49799999999999</v>
      </c>
      <c r="AL45" s="591">
        <v>2.3571</v>
      </c>
      <c r="AM45" s="514">
        <v>2.6770999999999998</v>
      </c>
      <c r="AN45" s="434">
        <f t="shared" si="84"/>
        <v>98.998199999999997</v>
      </c>
      <c r="AO45" s="435">
        <f t="shared" si="85"/>
        <v>128.5008</v>
      </c>
      <c r="AP45" s="591">
        <v>0.70589999999999997</v>
      </c>
      <c r="AQ45" s="588">
        <v>0.57999999999999996</v>
      </c>
      <c r="AR45" s="434">
        <f t="shared" si="86"/>
        <v>24.000599999999999</v>
      </c>
      <c r="AS45" s="435">
        <f t="shared" si="87"/>
        <v>14.499999999999998</v>
      </c>
      <c r="AT45" s="434">
        <f t="shared" si="88"/>
        <v>1.932789247311828</v>
      </c>
      <c r="AU45" s="435">
        <f t="shared" si="89"/>
        <v>2.1740430379746831</v>
      </c>
      <c r="AV45" s="434">
        <f t="shared" si="90"/>
        <v>359.49880000000002</v>
      </c>
      <c r="AW45" s="435">
        <f t="shared" si="91"/>
        <v>343.49879999999996</v>
      </c>
      <c r="AX45" s="591">
        <v>66.354500000000002</v>
      </c>
      <c r="AY45" s="588">
        <v>67.2941</v>
      </c>
      <c r="AZ45" s="434">
        <f t="shared" si="92"/>
        <v>7298.9949999999999</v>
      </c>
      <c r="BA45" s="435">
        <f t="shared" si="93"/>
        <v>5719.9984999999997</v>
      </c>
      <c r="BB45" s="591">
        <v>68.571399999999997</v>
      </c>
      <c r="BC45" s="588">
        <v>64.270799999999994</v>
      </c>
      <c r="BD45" s="434">
        <f t="shared" si="94"/>
        <v>2879.9987999999998</v>
      </c>
      <c r="BE45" s="435">
        <f t="shared" si="95"/>
        <v>3084.9983999999995</v>
      </c>
      <c r="BF45" s="591">
        <v>64.117599999999996</v>
      </c>
      <c r="BG45" s="588">
        <v>65.760000000000005</v>
      </c>
      <c r="BH45" s="434">
        <f t="shared" si="96"/>
        <v>2179.9983999999999</v>
      </c>
      <c r="BI45" s="435">
        <f t="shared" si="97"/>
        <v>1644.0000000000002</v>
      </c>
      <c r="BJ45" s="434">
        <f t="shared" si="98"/>
        <v>66.446194623655913</v>
      </c>
      <c r="BK45" s="435">
        <f t="shared" si="99"/>
        <v>66.132891772151893</v>
      </c>
      <c r="BL45" s="434">
        <f t="shared" si="100"/>
        <v>12358.992200000001</v>
      </c>
      <c r="BM45" s="435">
        <f t="shared" si="101"/>
        <v>10448.996899999998</v>
      </c>
      <c r="BN45" s="587">
        <v>247</v>
      </c>
      <c r="BO45" s="588">
        <v>240</v>
      </c>
      <c r="BP45" s="434">
        <f t="shared" si="102"/>
        <v>247</v>
      </c>
      <c r="BQ45" s="435">
        <f t="shared" si="103"/>
        <v>240</v>
      </c>
      <c r="BR45" s="587">
        <v>89</v>
      </c>
      <c r="BS45" s="513">
        <v>102</v>
      </c>
      <c r="BT45" s="434">
        <f t="shared" si="104"/>
        <v>89</v>
      </c>
      <c r="BU45" s="435">
        <f t="shared" si="105"/>
        <v>102</v>
      </c>
      <c r="BV45" s="591">
        <v>0</v>
      </c>
      <c r="BW45" s="514">
        <v>0</v>
      </c>
      <c r="BX45" s="434">
        <f t="shared" si="106"/>
        <v>0</v>
      </c>
      <c r="BY45" s="435">
        <f t="shared" si="107"/>
        <v>0</v>
      </c>
      <c r="BZ45" s="434">
        <f t="shared" si="108"/>
        <v>336</v>
      </c>
      <c r="CA45" s="435">
        <f t="shared" si="109"/>
        <v>342</v>
      </c>
      <c r="CB45" s="434">
        <f t="shared" si="110"/>
        <v>336</v>
      </c>
      <c r="CC45" s="435">
        <f t="shared" si="111"/>
        <v>342</v>
      </c>
      <c r="CD45" s="591">
        <v>3.4108999999999998</v>
      </c>
      <c r="CE45" s="588">
        <v>3.4417</v>
      </c>
      <c r="CF45" s="434">
        <f t="shared" si="112"/>
        <v>842.4923</v>
      </c>
      <c r="CG45" s="435">
        <f t="shared" si="113"/>
        <v>826.00800000000004</v>
      </c>
      <c r="CH45" s="591">
        <v>4.9943999999999997</v>
      </c>
      <c r="CI45" s="588">
        <v>5.0833000000000004</v>
      </c>
      <c r="CJ45" s="434">
        <f t="shared" si="114"/>
        <v>444.5016</v>
      </c>
      <c r="CK45" s="435">
        <f t="shared" si="115"/>
        <v>518.49660000000006</v>
      </c>
      <c r="CL45" s="432">
        <v>0</v>
      </c>
      <c r="CM45" s="515">
        <v>0</v>
      </c>
      <c r="CN45" s="434">
        <f t="shared" si="116"/>
        <v>0</v>
      </c>
      <c r="CO45" s="435">
        <f t="shared" si="117"/>
        <v>0</v>
      </c>
      <c r="CP45" s="434">
        <f t="shared" si="118"/>
        <v>3.8303389880952379</v>
      </c>
      <c r="CQ45" s="435">
        <f t="shared" si="119"/>
        <v>3.9313000000000007</v>
      </c>
      <c r="CR45" s="434">
        <f t="shared" si="120"/>
        <v>1286.9938999999999</v>
      </c>
      <c r="CS45" s="435">
        <f t="shared" si="121"/>
        <v>1344.5046000000002</v>
      </c>
      <c r="CT45" s="591">
        <v>71.850200000000001</v>
      </c>
      <c r="CU45" s="588">
        <v>70.370800000000003</v>
      </c>
      <c r="CV45" s="434">
        <f t="shared" si="122"/>
        <v>17746.999400000001</v>
      </c>
      <c r="CW45" s="435">
        <f t="shared" si="123"/>
        <v>16888.992000000002</v>
      </c>
      <c r="CX45" s="591">
        <v>71.606700000000004</v>
      </c>
      <c r="CY45" s="588">
        <v>69.656899999999993</v>
      </c>
      <c r="CZ45" s="434">
        <f t="shared" si="124"/>
        <v>6372.9963000000007</v>
      </c>
      <c r="DA45" s="435">
        <f t="shared" si="125"/>
        <v>7105.0037999999995</v>
      </c>
      <c r="DB45" s="432">
        <v>0</v>
      </c>
      <c r="DC45" s="515">
        <v>0</v>
      </c>
      <c r="DD45" s="434">
        <f t="shared" si="126"/>
        <v>0</v>
      </c>
      <c r="DE45" s="435">
        <f t="shared" si="127"/>
        <v>0</v>
      </c>
      <c r="DF45" s="434">
        <f t="shared" si="128"/>
        <v>71.785701488095242</v>
      </c>
      <c r="DG45" s="435">
        <f t="shared" si="129"/>
        <v>70.157882456140356</v>
      </c>
      <c r="DH45" s="434">
        <f t="shared" si="130"/>
        <v>24119.995699999999</v>
      </c>
      <c r="DI45" s="435">
        <f t="shared" si="131"/>
        <v>23993.995800000001</v>
      </c>
      <c r="DJ45" s="434">
        <f t="shared" si="132"/>
        <v>522</v>
      </c>
      <c r="DK45" s="435">
        <f t="shared" si="133"/>
        <v>500</v>
      </c>
      <c r="DL45" s="434">
        <f t="shared" si="134"/>
        <v>522</v>
      </c>
      <c r="DM45" s="435">
        <f t="shared" si="135"/>
        <v>500</v>
      </c>
      <c r="DN45" s="434">
        <f t="shared" si="136"/>
        <v>3.1542005747126436</v>
      </c>
      <c r="DO45" s="435">
        <f t="shared" si="137"/>
        <v>3.3760068000000003</v>
      </c>
      <c r="DP45" s="434">
        <f t="shared" si="138"/>
        <v>1646.4927</v>
      </c>
      <c r="DQ45" s="435">
        <f t="shared" si="139"/>
        <v>1688.0034000000001</v>
      </c>
      <c r="DR45" s="434">
        <f t="shared" si="140"/>
        <v>69.883118582375474</v>
      </c>
      <c r="DS45" s="435">
        <f t="shared" si="141"/>
        <v>68.88598540000001</v>
      </c>
      <c r="DT45" s="434">
        <f t="shared" si="142"/>
        <v>36478.9879</v>
      </c>
      <c r="DU45" s="435">
        <f t="shared" si="143"/>
        <v>34442.992700000003</v>
      </c>
      <c r="DV45" s="587">
        <v>100</v>
      </c>
      <c r="DW45" s="588">
        <v>81</v>
      </c>
      <c r="DX45" s="434">
        <f t="shared" si="144"/>
        <v>100</v>
      </c>
      <c r="DY45" s="435">
        <f t="shared" si="145"/>
        <v>81</v>
      </c>
      <c r="DZ45" s="587">
        <v>77</v>
      </c>
      <c r="EA45" s="588">
        <v>71</v>
      </c>
      <c r="EB45" s="434">
        <f t="shared" si="146"/>
        <v>77</v>
      </c>
      <c r="EC45" s="435">
        <f t="shared" si="147"/>
        <v>71</v>
      </c>
      <c r="ED45" s="432">
        <v>0</v>
      </c>
      <c r="EE45" s="515">
        <v>0</v>
      </c>
      <c r="EF45" s="434">
        <f t="shared" si="148"/>
        <v>0</v>
      </c>
      <c r="EG45" s="435">
        <f t="shared" si="149"/>
        <v>0</v>
      </c>
      <c r="EH45" s="434">
        <f t="shared" si="150"/>
        <v>177</v>
      </c>
      <c r="EI45" s="435">
        <f t="shared" si="151"/>
        <v>152</v>
      </c>
      <c r="EJ45" s="434">
        <f t="shared" si="152"/>
        <v>177</v>
      </c>
      <c r="EK45" s="435">
        <f t="shared" si="153"/>
        <v>152</v>
      </c>
      <c r="EL45" s="591">
        <v>2.96</v>
      </c>
      <c r="EM45" s="588">
        <v>2.4815</v>
      </c>
      <c r="EN45" s="434">
        <f t="shared" si="154"/>
        <v>296</v>
      </c>
      <c r="EO45" s="435">
        <f t="shared" si="155"/>
        <v>201.00149999999999</v>
      </c>
      <c r="EP45" s="591">
        <v>3.0779000000000001</v>
      </c>
      <c r="EQ45" s="588">
        <v>3.169</v>
      </c>
      <c r="ER45" s="434">
        <f t="shared" si="156"/>
        <v>236.9983</v>
      </c>
      <c r="ES45" s="435">
        <f t="shared" si="157"/>
        <v>224.999</v>
      </c>
      <c r="ET45" s="587">
        <v>0</v>
      </c>
      <c r="EU45" s="513">
        <v>0</v>
      </c>
      <c r="EV45" s="434">
        <f t="shared" si="158"/>
        <v>0</v>
      </c>
      <c r="EW45" s="435">
        <f t="shared" si="159"/>
        <v>0</v>
      </c>
      <c r="EX45" s="434">
        <f t="shared" si="160"/>
        <v>3.0112898305084745</v>
      </c>
      <c r="EY45" s="435">
        <f t="shared" si="161"/>
        <v>2.8026348684210527</v>
      </c>
      <c r="EZ45" s="434">
        <f t="shared" si="162"/>
        <v>532.99829999999997</v>
      </c>
      <c r="FA45" s="435">
        <f t="shared" si="163"/>
        <v>426.00049999999999</v>
      </c>
      <c r="FB45" s="591">
        <v>52.21</v>
      </c>
      <c r="FC45" s="588">
        <v>46.604900000000001</v>
      </c>
      <c r="FD45" s="434">
        <f t="shared" si="164"/>
        <v>5221</v>
      </c>
      <c r="FE45" s="435">
        <f t="shared" si="165"/>
        <v>3774.9969000000001</v>
      </c>
      <c r="FF45" s="591">
        <v>43.9221</v>
      </c>
      <c r="FG45" s="588">
        <v>44.521099999999997</v>
      </c>
      <c r="FH45" s="434">
        <f t="shared" si="166"/>
        <v>3382.0016999999998</v>
      </c>
      <c r="FI45" s="435">
        <f t="shared" si="167"/>
        <v>3160.9980999999998</v>
      </c>
      <c r="FJ45" s="432">
        <v>0</v>
      </c>
      <c r="FK45" s="515">
        <v>0</v>
      </c>
      <c r="FL45" s="434">
        <f t="shared" si="168"/>
        <v>0</v>
      </c>
      <c r="FM45" s="435">
        <f t="shared" si="169"/>
        <v>0</v>
      </c>
      <c r="FN45" s="434">
        <f t="shared" si="170"/>
        <v>48.604529378531076</v>
      </c>
      <c r="FO45" s="435">
        <f t="shared" si="171"/>
        <v>45.631546052631577</v>
      </c>
      <c r="FP45" s="434">
        <f t="shared" si="172"/>
        <v>8603.0017000000007</v>
      </c>
      <c r="FQ45" s="435">
        <f t="shared" si="173"/>
        <v>6935.9949999999999</v>
      </c>
      <c r="FR45" s="587">
        <v>87</v>
      </c>
      <c r="FS45" s="588">
        <v>74</v>
      </c>
      <c r="FT45" s="434">
        <f t="shared" si="174"/>
        <v>87</v>
      </c>
      <c r="FU45" s="435">
        <f t="shared" si="175"/>
        <v>74</v>
      </c>
      <c r="FV45" s="591">
        <v>4.2011000000000003</v>
      </c>
      <c r="FW45" s="588">
        <v>4.0404999999999998</v>
      </c>
      <c r="FX45" s="434">
        <f t="shared" si="176"/>
        <v>365.4957</v>
      </c>
      <c r="FY45" s="435">
        <f t="shared" si="177"/>
        <v>298.99699999999996</v>
      </c>
      <c r="FZ45" s="591">
        <v>77.524100000000004</v>
      </c>
      <c r="GA45" s="588">
        <v>67.4054</v>
      </c>
      <c r="GB45" s="434">
        <f t="shared" si="178"/>
        <v>6744.5967000000001</v>
      </c>
      <c r="GC45" s="435">
        <f t="shared" si="179"/>
        <v>4987.9996000000001</v>
      </c>
      <c r="GD45" s="434">
        <f t="shared" si="180"/>
        <v>457</v>
      </c>
      <c r="GE45" s="435">
        <f t="shared" si="181"/>
        <v>406</v>
      </c>
      <c r="GF45" s="434">
        <f t="shared" si="182"/>
        <v>457</v>
      </c>
      <c r="GG45" s="435">
        <f t="shared" si="183"/>
        <v>406</v>
      </c>
      <c r="GH45" s="434">
        <f t="shared" si="184"/>
        <v>1374.9922999999999</v>
      </c>
      <c r="GI45" s="435">
        <f t="shared" si="185"/>
        <v>1227.5075000000002</v>
      </c>
      <c r="GJ45" s="434">
        <f t="shared" si="186"/>
        <v>30266.9944</v>
      </c>
      <c r="GK45" s="435">
        <f t="shared" si="187"/>
        <v>26383.987399999998</v>
      </c>
      <c r="GL45" s="434">
        <f t="shared" si="188"/>
        <v>208</v>
      </c>
      <c r="GM45" s="435">
        <f t="shared" si="189"/>
        <v>221</v>
      </c>
      <c r="GN45" s="434">
        <f t="shared" si="190"/>
        <v>208</v>
      </c>
      <c r="GO45" s="435">
        <f t="shared" si="191"/>
        <v>221</v>
      </c>
      <c r="GP45" s="434">
        <f t="shared" si="192"/>
        <v>780.49810000000002</v>
      </c>
      <c r="GQ45" s="435">
        <f t="shared" si="193"/>
        <v>871.99640000000011</v>
      </c>
      <c r="GR45" s="434">
        <f t="shared" si="194"/>
        <v>12634.996800000001</v>
      </c>
      <c r="GS45" s="435">
        <f t="shared" si="195"/>
        <v>13351.0003</v>
      </c>
      <c r="GT45" s="434">
        <f t="shared" si="196"/>
        <v>665</v>
      </c>
      <c r="GU45" s="435">
        <f t="shared" si="197"/>
        <v>627</v>
      </c>
      <c r="GV45" s="434">
        <f t="shared" si="198"/>
        <v>665</v>
      </c>
      <c r="GW45" s="435">
        <f t="shared" si="199"/>
        <v>627</v>
      </c>
      <c r="GX45" s="434">
        <f t="shared" si="200"/>
        <v>2155.4903999999997</v>
      </c>
      <c r="GY45" s="435">
        <f t="shared" si="201"/>
        <v>2099.5039000000002</v>
      </c>
      <c r="GZ45" s="434">
        <f t="shared" si="202"/>
        <v>42901.991200000004</v>
      </c>
      <c r="HA45" s="435">
        <f t="shared" si="203"/>
        <v>39734.987699999998</v>
      </c>
      <c r="HB45" s="434">
        <f t="shared" si="204"/>
        <v>34</v>
      </c>
      <c r="HC45" s="435">
        <f t="shared" si="205"/>
        <v>25</v>
      </c>
      <c r="HD45" s="434">
        <f t="shared" si="206"/>
        <v>34</v>
      </c>
      <c r="HE45" s="435">
        <f t="shared" si="207"/>
        <v>25</v>
      </c>
      <c r="HF45" s="434">
        <f t="shared" si="208"/>
        <v>24.000599999999999</v>
      </c>
      <c r="HG45" s="435">
        <f t="shared" si="209"/>
        <v>14.499999999999998</v>
      </c>
      <c r="HH45" s="434">
        <f t="shared" si="210"/>
        <v>2179.9983999999999</v>
      </c>
      <c r="HI45" s="435">
        <f t="shared" si="211"/>
        <v>1644.0000000000002</v>
      </c>
      <c r="HJ45" s="434">
        <f t="shared" si="212"/>
        <v>2544.9866999999999</v>
      </c>
      <c r="HK45" s="435">
        <f t="shared" si="213"/>
        <v>2413.0009</v>
      </c>
      <c r="HL45" s="434">
        <f t="shared" si="214"/>
        <v>51826.586300000003</v>
      </c>
      <c r="HM45" s="435">
        <f t="shared" si="215"/>
        <v>46366.987300000008</v>
      </c>
    </row>
    <row r="46" spans="1:221" s="18" customFormat="1" ht="12.95" customHeight="1">
      <c r="A46" s="510" t="s">
        <v>380</v>
      </c>
      <c r="B46" s="4" t="s">
        <v>384</v>
      </c>
      <c r="C46" s="3" t="s">
        <v>1239</v>
      </c>
      <c r="D46" s="2">
        <v>133021</v>
      </c>
      <c r="E46" s="1">
        <v>7</v>
      </c>
      <c r="F46" s="587">
        <v>259</v>
      </c>
      <c r="G46" s="513">
        <v>188</v>
      </c>
      <c r="H46" s="587">
        <v>10</v>
      </c>
      <c r="I46" s="588">
        <v>4</v>
      </c>
      <c r="J46" s="434">
        <f t="shared" si="68"/>
        <v>249</v>
      </c>
      <c r="K46" s="435">
        <f t="shared" si="69"/>
        <v>184</v>
      </c>
      <c r="L46" s="587">
        <v>60</v>
      </c>
      <c r="M46" s="513">
        <v>60</v>
      </c>
      <c r="N46" s="434">
        <f t="shared" si="70"/>
        <v>249</v>
      </c>
      <c r="O46" s="435">
        <f t="shared" si="71"/>
        <v>184</v>
      </c>
      <c r="P46" s="434">
        <f t="shared" si="72"/>
        <v>249</v>
      </c>
      <c r="Q46" s="435">
        <f t="shared" si="73"/>
        <v>184</v>
      </c>
      <c r="R46" s="587">
        <v>114</v>
      </c>
      <c r="S46" s="588">
        <v>89</v>
      </c>
      <c r="T46" s="589">
        <f t="shared" si="216"/>
        <v>114</v>
      </c>
      <c r="U46" s="590">
        <f t="shared" si="216"/>
        <v>89</v>
      </c>
      <c r="V46" s="587">
        <v>16</v>
      </c>
      <c r="W46" s="588">
        <v>20</v>
      </c>
      <c r="X46" s="434">
        <f t="shared" si="74"/>
        <v>16</v>
      </c>
      <c r="Y46" s="435">
        <f t="shared" si="75"/>
        <v>20</v>
      </c>
      <c r="Z46" s="587">
        <v>3</v>
      </c>
      <c r="AA46" s="513">
        <v>2</v>
      </c>
      <c r="AB46" s="434">
        <f t="shared" si="76"/>
        <v>3</v>
      </c>
      <c r="AC46" s="435">
        <f t="shared" si="77"/>
        <v>2</v>
      </c>
      <c r="AD46" s="434">
        <f t="shared" si="78"/>
        <v>133</v>
      </c>
      <c r="AE46" s="435">
        <f t="shared" si="79"/>
        <v>111</v>
      </c>
      <c r="AF46" s="434">
        <f t="shared" si="80"/>
        <v>133</v>
      </c>
      <c r="AG46" s="435">
        <f t="shared" si="81"/>
        <v>111</v>
      </c>
      <c r="AH46" s="591">
        <v>2.3772000000000002</v>
      </c>
      <c r="AI46" s="588">
        <v>2.3090000000000002</v>
      </c>
      <c r="AJ46" s="434">
        <f t="shared" si="82"/>
        <v>271.00080000000003</v>
      </c>
      <c r="AK46" s="435">
        <f t="shared" si="83"/>
        <v>205.501</v>
      </c>
      <c r="AL46" s="591">
        <v>2.8125</v>
      </c>
      <c r="AM46" s="514">
        <v>2.0499999999999998</v>
      </c>
      <c r="AN46" s="434">
        <f t="shared" si="84"/>
        <v>45</v>
      </c>
      <c r="AO46" s="435">
        <f t="shared" si="85"/>
        <v>41</v>
      </c>
      <c r="AP46" s="591">
        <v>0.66669999999999996</v>
      </c>
      <c r="AQ46" s="588">
        <v>0.75</v>
      </c>
      <c r="AR46" s="434">
        <f t="shared" si="86"/>
        <v>2.0000999999999998</v>
      </c>
      <c r="AS46" s="435">
        <f t="shared" si="87"/>
        <v>1.5</v>
      </c>
      <c r="AT46" s="434">
        <f t="shared" si="88"/>
        <v>2.3909842105263159</v>
      </c>
      <c r="AU46" s="435">
        <f t="shared" si="89"/>
        <v>2.2342432432432431</v>
      </c>
      <c r="AV46" s="434">
        <f t="shared" si="90"/>
        <v>318.0009</v>
      </c>
      <c r="AW46" s="435">
        <f t="shared" si="91"/>
        <v>248.00099999999998</v>
      </c>
      <c r="AX46" s="591">
        <v>74.903499999999994</v>
      </c>
      <c r="AY46" s="588">
        <v>74.056200000000004</v>
      </c>
      <c r="AZ46" s="434">
        <f t="shared" si="92"/>
        <v>8538.9989999999998</v>
      </c>
      <c r="BA46" s="435">
        <f t="shared" si="93"/>
        <v>6591.0018</v>
      </c>
      <c r="BB46" s="591">
        <v>74.5625</v>
      </c>
      <c r="BC46" s="588">
        <v>68.7</v>
      </c>
      <c r="BD46" s="434">
        <f t="shared" si="94"/>
        <v>1193</v>
      </c>
      <c r="BE46" s="435">
        <f t="shared" si="95"/>
        <v>1374</v>
      </c>
      <c r="BF46" s="591">
        <v>69</v>
      </c>
      <c r="BG46" s="588">
        <v>66.5</v>
      </c>
      <c r="BH46" s="434">
        <f t="shared" si="96"/>
        <v>207</v>
      </c>
      <c r="BI46" s="435">
        <f t="shared" si="97"/>
        <v>133</v>
      </c>
      <c r="BJ46" s="434">
        <f t="shared" si="98"/>
        <v>74.729315789473688</v>
      </c>
      <c r="BK46" s="435">
        <f t="shared" si="99"/>
        <v>72.954971171171167</v>
      </c>
      <c r="BL46" s="434">
        <f t="shared" si="100"/>
        <v>9938.9989999999998</v>
      </c>
      <c r="BM46" s="435">
        <f t="shared" si="101"/>
        <v>8098.0017999999991</v>
      </c>
      <c r="BN46" s="587">
        <v>56</v>
      </c>
      <c r="BO46" s="588">
        <v>25</v>
      </c>
      <c r="BP46" s="434">
        <f t="shared" si="102"/>
        <v>56</v>
      </c>
      <c r="BQ46" s="435">
        <f t="shared" si="103"/>
        <v>25</v>
      </c>
      <c r="BR46" s="587">
        <v>12</v>
      </c>
      <c r="BS46" s="513">
        <v>9</v>
      </c>
      <c r="BT46" s="434">
        <f t="shared" si="104"/>
        <v>12</v>
      </c>
      <c r="BU46" s="435">
        <f t="shared" si="105"/>
        <v>9</v>
      </c>
      <c r="BV46" s="591">
        <v>0</v>
      </c>
      <c r="BW46" s="514">
        <v>0</v>
      </c>
      <c r="BX46" s="434">
        <f t="shared" si="106"/>
        <v>0</v>
      </c>
      <c r="BY46" s="435">
        <f t="shared" si="107"/>
        <v>0</v>
      </c>
      <c r="BZ46" s="434">
        <f t="shared" si="108"/>
        <v>68</v>
      </c>
      <c r="CA46" s="435">
        <f t="shared" si="109"/>
        <v>34</v>
      </c>
      <c r="CB46" s="434">
        <f t="shared" si="110"/>
        <v>68</v>
      </c>
      <c r="CC46" s="435">
        <f t="shared" si="111"/>
        <v>34</v>
      </c>
      <c r="CD46" s="591">
        <v>3.5804</v>
      </c>
      <c r="CE46" s="588">
        <v>4.2</v>
      </c>
      <c r="CF46" s="434">
        <f t="shared" si="112"/>
        <v>200.50239999999999</v>
      </c>
      <c r="CG46" s="435">
        <f t="shared" si="113"/>
        <v>105</v>
      </c>
      <c r="CH46" s="591">
        <v>4.25</v>
      </c>
      <c r="CI46" s="588">
        <v>5.7778</v>
      </c>
      <c r="CJ46" s="434">
        <f t="shared" si="114"/>
        <v>51</v>
      </c>
      <c r="CK46" s="435">
        <f t="shared" si="115"/>
        <v>52.0002</v>
      </c>
      <c r="CL46" s="432">
        <v>0</v>
      </c>
      <c r="CM46" s="515">
        <v>0</v>
      </c>
      <c r="CN46" s="434">
        <f t="shared" si="116"/>
        <v>0</v>
      </c>
      <c r="CO46" s="435">
        <f t="shared" si="117"/>
        <v>0</v>
      </c>
      <c r="CP46" s="434">
        <f t="shared" si="118"/>
        <v>3.6985647058823528</v>
      </c>
      <c r="CQ46" s="435">
        <f t="shared" si="119"/>
        <v>4.6176529411764706</v>
      </c>
      <c r="CR46" s="434">
        <f t="shared" si="120"/>
        <v>251.50239999999999</v>
      </c>
      <c r="CS46" s="435">
        <f t="shared" si="121"/>
        <v>157.00020000000001</v>
      </c>
      <c r="CT46" s="591">
        <v>76.142899999999997</v>
      </c>
      <c r="CU46" s="588">
        <v>76.52</v>
      </c>
      <c r="CV46" s="434">
        <f t="shared" si="122"/>
        <v>4264.0023999999994</v>
      </c>
      <c r="CW46" s="435">
        <f t="shared" si="123"/>
        <v>1913</v>
      </c>
      <c r="CX46" s="591">
        <v>71.083299999999994</v>
      </c>
      <c r="CY46" s="588">
        <v>75.777799999999999</v>
      </c>
      <c r="CZ46" s="434">
        <f t="shared" si="124"/>
        <v>852.99959999999987</v>
      </c>
      <c r="DA46" s="435">
        <f t="shared" si="125"/>
        <v>682.00019999999995</v>
      </c>
      <c r="DB46" s="432">
        <v>0</v>
      </c>
      <c r="DC46" s="515">
        <v>0</v>
      </c>
      <c r="DD46" s="434">
        <f t="shared" si="126"/>
        <v>0</v>
      </c>
      <c r="DE46" s="435">
        <f t="shared" si="127"/>
        <v>0</v>
      </c>
      <c r="DF46" s="434">
        <f t="shared" si="128"/>
        <v>75.2500294117647</v>
      </c>
      <c r="DG46" s="435">
        <f t="shared" si="129"/>
        <v>76.323535294117647</v>
      </c>
      <c r="DH46" s="434">
        <f t="shared" si="130"/>
        <v>5117.0019999999995</v>
      </c>
      <c r="DI46" s="435">
        <f t="shared" si="131"/>
        <v>2595.0001999999999</v>
      </c>
      <c r="DJ46" s="434">
        <f t="shared" si="132"/>
        <v>201</v>
      </c>
      <c r="DK46" s="435">
        <f t="shared" si="133"/>
        <v>145</v>
      </c>
      <c r="DL46" s="434">
        <f t="shared" si="134"/>
        <v>201</v>
      </c>
      <c r="DM46" s="435">
        <f t="shared" si="135"/>
        <v>145</v>
      </c>
      <c r="DN46" s="434">
        <f t="shared" si="136"/>
        <v>2.8333497512437811</v>
      </c>
      <c r="DO46" s="435">
        <f t="shared" si="137"/>
        <v>2.7931117241379311</v>
      </c>
      <c r="DP46" s="434">
        <f t="shared" si="138"/>
        <v>569.50329999999997</v>
      </c>
      <c r="DQ46" s="435">
        <f t="shared" si="139"/>
        <v>405.00119999999998</v>
      </c>
      <c r="DR46" s="434">
        <f t="shared" si="140"/>
        <v>74.905477611940299</v>
      </c>
      <c r="DS46" s="435">
        <f t="shared" si="141"/>
        <v>73.74484137931033</v>
      </c>
      <c r="DT46" s="434">
        <f t="shared" si="142"/>
        <v>15056.001</v>
      </c>
      <c r="DU46" s="435">
        <f t="shared" si="143"/>
        <v>10693.001999999999</v>
      </c>
      <c r="DV46" s="587">
        <v>26</v>
      </c>
      <c r="DW46" s="588">
        <v>23</v>
      </c>
      <c r="DX46" s="434">
        <f t="shared" si="144"/>
        <v>26</v>
      </c>
      <c r="DY46" s="435">
        <f t="shared" si="145"/>
        <v>23</v>
      </c>
      <c r="DZ46" s="587">
        <v>13</v>
      </c>
      <c r="EA46" s="588">
        <v>7</v>
      </c>
      <c r="EB46" s="434">
        <f t="shared" si="146"/>
        <v>13</v>
      </c>
      <c r="EC46" s="435">
        <f t="shared" si="147"/>
        <v>7</v>
      </c>
      <c r="ED46" s="432">
        <v>0</v>
      </c>
      <c r="EE46" s="515">
        <v>0</v>
      </c>
      <c r="EF46" s="434">
        <f t="shared" si="148"/>
        <v>0</v>
      </c>
      <c r="EG46" s="435">
        <f t="shared" si="149"/>
        <v>0</v>
      </c>
      <c r="EH46" s="434">
        <f t="shared" si="150"/>
        <v>39</v>
      </c>
      <c r="EI46" s="435">
        <f t="shared" si="151"/>
        <v>30</v>
      </c>
      <c r="EJ46" s="434">
        <f t="shared" si="152"/>
        <v>39</v>
      </c>
      <c r="EK46" s="435">
        <f t="shared" si="153"/>
        <v>30</v>
      </c>
      <c r="EL46" s="591">
        <v>2.2115</v>
      </c>
      <c r="EM46" s="588">
        <v>1.913</v>
      </c>
      <c r="EN46" s="434">
        <f t="shared" si="154"/>
        <v>57.499000000000002</v>
      </c>
      <c r="EO46" s="435">
        <f t="shared" si="155"/>
        <v>43.999000000000002</v>
      </c>
      <c r="EP46" s="591">
        <v>4.3076999999999996</v>
      </c>
      <c r="EQ46" s="588">
        <v>3.3571</v>
      </c>
      <c r="ER46" s="434">
        <f t="shared" si="156"/>
        <v>56.000099999999996</v>
      </c>
      <c r="ES46" s="435">
        <f t="shared" si="157"/>
        <v>23.499700000000001</v>
      </c>
      <c r="ET46" s="587">
        <v>0</v>
      </c>
      <c r="EU46" s="513">
        <v>0</v>
      </c>
      <c r="EV46" s="434">
        <f t="shared" si="158"/>
        <v>0</v>
      </c>
      <c r="EW46" s="435">
        <f t="shared" si="159"/>
        <v>0</v>
      </c>
      <c r="EX46" s="434">
        <f t="shared" si="160"/>
        <v>2.9102333333333332</v>
      </c>
      <c r="EY46" s="435">
        <f t="shared" si="161"/>
        <v>2.2499566666666668</v>
      </c>
      <c r="EZ46" s="434">
        <f t="shared" si="162"/>
        <v>113.4991</v>
      </c>
      <c r="FA46" s="435">
        <f t="shared" si="163"/>
        <v>67.498699999999999</v>
      </c>
      <c r="FB46" s="591">
        <v>49.846200000000003</v>
      </c>
      <c r="FC46" s="588">
        <v>48.347799999999999</v>
      </c>
      <c r="FD46" s="434">
        <f t="shared" si="164"/>
        <v>1296.0012000000002</v>
      </c>
      <c r="FE46" s="435">
        <f t="shared" si="165"/>
        <v>1111.9993999999999</v>
      </c>
      <c r="FF46" s="591">
        <v>62</v>
      </c>
      <c r="FG46" s="588">
        <v>67.285700000000006</v>
      </c>
      <c r="FH46" s="434">
        <f t="shared" si="166"/>
        <v>806</v>
      </c>
      <c r="FI46" s="435">
        <f t="shared" si="167"/>
        <v>470.99990000000003</v>
      </c>
      <c r="FJ46" s="432">
        <v>0</v>
      </c>
      <c r="FK46" s="515">
        <v>0</v>
      </c>
      <c r="FL46" s="434">
        <f t="shared" si="168"/>
        <v>0</v>
      </c>
      <c r="FM46" s="435">
        <f t="shared" si="169"/>
        <v>0</v>
      </c>
      <c r="FN46" s="434">
        <f t="shared" si="170"/>
        <v>53.897466666666674</v>
      </c>
      <c r="FO46" s="435">
        <f t="shared" si="171"/>
        <v>52.766643333333334</v>
      </c>
      <c r="FP46" s="434">
        <f t="shared" si="172"/>
        <v>2102.0012000000002</v>
      </c>
      <c r="FQ46" s="435">
        <f t="shared" si="173"/>
        <v>1582.9992999999999</v>
      </c>
      <c r="FR46" s="587">
        <v>9</v>
      </c>
      <c r="FS46" s="588">
        <v>9</v>
      </c>
      <c r="FT46" s="434">
        <f t="shared" si="174"/>
        <v>9</v>
      </c>
      <c r="FU46" s="435">
        <f t="shared" si="175"/>
        <v>9</v>
      </c>
      <c r="FV46" s="591">
        <v>5.2222</v>
      </c>
      <c r="FW46" s="588">
        <v>6.2222</v>
      </c>
      <c r="FX46" s="434">
        <f t="shared" si="176"/>
        <v>46.9998</v>
      </c>
      <c r="FY46" s="435">
        <f t="shared" si="177"/>
        <v>55.9998</v>
      </c>
      <c r="FZ46" s="591">
        <v>80.666700000000006</v>
      </c>
      <c r="GA46" s="588">
        <v>87.222200000000001</v>
      </c>
      <c r="GB46" s="434">
        <f t="shared" si="178"/>
        <v>726.00030000000004</v>
      </c>
      <c r="GC46" s="435">
        <f t="shared" si="179"/>
        <v>784.99980000000005</v>
      </c>
      <c r="GD46" s="434">
        <f t="shared" si="180"/>
        <v>196</v>
      </c>
      <c r="GE46" s="435">
        <f t="shared" si="181"/>
        <v>137</v>
      </c>
      <c r="GF46" s="434">
        <f t="shared" si="182"/>
        <v>196</v>
      </c>
      <c r="GG46" s="435">
        <f t="shared" si="183"/>
        <v>137</v>
      </c>
      <c r="GH46" s="434">
        <f t="shared" si="184"/>
        <v>529.00220000000002</v>
      </c>
      <c r="GI46" s="435">
        <f t="shared" si="185"/>
        <v>354.5</v>
      </c>
      <c r="GJ46" s="434">
        <f t="shared" si="186"/>
        <v>14099.0026</v>
      </c>
      <c r="GK46" s="435">
        <f t="shared" si="187"/>
        <v>9616.0012000000006</v>
      </c>
      <c r="GL46" s="434">
        <f t="shared" si="188"/>
        <v>41</v>
      </c>
      <c r="GM46" s="435">
        <f t="shared" si="189"/>
        <v>36</v>
      </c>
      <c r="GN46" s="434">
        <f t="shared" si="190"/>
        <v>41</v>
      </c>
      <c r="GO46" s="435">
        <f t="shared" si="191"/>
        <v>36</v>
      </c>
      <c r="GP46" s="434">
        <f t="shared" si="192"/>
        <v>152.0001</v>
      </c>
      <c r="GQ46" s="435">
        <f t="shared" si="193"/>
        <v>116.49990000000001</v>
      </c>
      <c r="GR46" s="434">
        <f t="shared" si="194"/>
        <v>2851.9996000000001</v>
      </c>
      <c r="GS46" s="435">
        <f t="shared" si="195"/>
        <v>2527.0001000000002</v>
      </c>
      <c r="GT46" s="434">
        <f t="shared" si="196"/>
        <v>237</v>
      </c>
      <c r="GU46" s="435">
        <f t="shared" si="197"/>
        <v>173</v>
      </c>
      <c r="GV46" s="434">
        <f t="shared" si="198"/>
        <v>237</v>
      </c>
      <c r="GW46" s="435">
        <f t="shared" si="199"/>
        <v>173</v>
      </c>
      <c r="GX46" s="434">
        <f t="shared" si="200"/>
        <v>681.00229999999999</v>
      </c>
      <c r="GY46" s="435">
        <f t="shared" si="201"/>
        <v>470.99990000000003</v>
      </c>
      <c r="GZ46" s="434">
        <f t="shared" si="202"/>
        <v>16951.002199999999</v>
      </c>
      <c r="HA46" s="435">
        <f t="shared" si="203"/>
        <v>12143.0013</v>
      </c>
      <c r="HB46" s="434">
        <f t="shared" si="204"/>
        <v>3</v>
      </c>
      <c r="HC46" s="435">
        <f t="shared" si="205"/>
        <v>2</v>
      </c>
      <c r="HD46" s="434">
        <f t="shared" si="206"/>
        <v>3</v>
      </c>
      <c r="HE46" s="435">
        <f t="shared" si="207"/>
        <v>2</v>
      </c>
      <c r="HF46" s="434">
        <f t="shared" si="208"/>
        <v>2.0000999999999998</v>
      </c>
      <c r="HG46" s="435">
        <f t="shared" si="209"/>
        <v>1.5</v>
      </c>
      <c r="HH46" s="434">
        <f t="shared" si="210"/>
        <v>207</v>
      </c>
      <c r="HI46" s="435">
        <f t="shared" si="211"/>
        <v>133</v>
      </c>
      <c r="HJ46" s="434">
        <f t="shared" si="212"/>
        <v>730.00220000000002</v>
      </c>
      <c r="HK46" s="435">
        <f t="shared" si="213"/>
        <v>528.49969999999996</v>
      </c>
      <c r="HL46" s="434">
        <f t="shared" si="214"/>
        <v>17884.002499999999</v>
      </c>
      <c r="HM46" s="435">
        <f t="shared" si="215"/>
        <v>13061.001099999998</v>
      </c>
    </row>
    <row r="47" spans="1:221" s="18" customFormat="1" ht="12.95" customHeight="1">
      <c r="A47" s="510" t="s">
        <v>380</v>
      </c>
      <c r="B47" s="4" t="s">
        <v>385</v>
      </c>
      <c r="C47" s="3" t="s">
        <v>1237</v>
      </c>
      <c r="D47" s="2">
        <v>133386</v>
      </c>
      <c r="E47" s="1">
        <v>7</v>
      </c>
      <c r="F47" s="586">
        <v>1717</v>
      </c>
      <c r="G47" s="512">
        <v>1682</v>
      </c>
      <c r="H47" s="587">
        <v>9</v>
      </c>
      <c r="I47" s="588">
        <v>13</v>
      </c>
      <c r="J47" s="434">
        <f t="shared" si="68"/>
        <v>1708</v>
      </c>
      <c r="K47" s="435">
        <f t="shared" si="69"/>
        <v>1669</v>
      </c>
      <c r="L47" s="587">
        <v>60</v>
      </c>
      <c r="M47" s="513">
        <v>60</v>
      </c>
      <c r="N47" s="434">
        <f t="shared" si="70"/>
        <v>1708</v>
      </c>
      <c r="O47" s="435">
        <f t="shared" si="71"/>
        <v>1669</v>
      </c>
      <c r="P47" s="434">
        <f t="shared" si="72"/>
        <v>1708</v>
      </c>
      <c r="Q47" s="435">
        <f t="shared" si="73"/>
        <v>1669</v>
      </c>
      <c r="R47" s="587">
        <v>196</v>
      </c>
      <c r="S47" s="588">
        <v>210</v>
      </c>
      <c r="T47" s="589">
        <f t="shared" si="216"/>
        <v>196</v>
      </c>
      <c r="U47" s="590">
        <f t="shared" si="216"/>
        <v>210</v>
      </c>
      <c r="V47" s="587">
        <v>155</v>
      </c>
      <c r="W47" s="588">
        <v>155</v>
      </c>
      <c r="X47" s="434">
        <f t="shared" si="74"/>
        <v>155</v>
      </c>
      <c r="Y47" s="435">
        <f t="shared" si="75"/>
        <v>155</v>
      </c>
      <c r="Z47" s="587">
        <v>225</v>
      </c>
      <c r="AA47" s="513">
        <v>278</v>
      </c>
      <c r="AB47" s="434">
        <f t="shared" si="76"/>
        <v>225</v>
      </c>
      <c r="AC47" s="435">
        <f t="shared" si="77"/>
        <v>278</v>
      </c>
      <c r="AD47" s="434">
        <f t="shared" si="78"/>
        <v>576</v>
      </c>
      <c r="AE47" s="435">
        <f t="shared" si="79"/>
        <v>643</v>
      </c>
      <c r="AF47" s="434">
        <f t="shared" si="80"/>
        <v>576</v>
      </c>
      <c r="AG47" s="435">
        <f t="shared" si="81"/>
        <v>643</v>
      </c>
      <c r="AH47" s="591">
        <v>2.3698999999999999</v>
      </c>
      <c r="AI47" s="588">
        <v>2.2166999999999999</v>
      </c>
      <c r="AJ47" s="434">
        <f t="shared" si="82"/>
        <v>464.50039999999996</v>
      </c>
      <c r="AK47" s="435">
        <f t="shared" si="83"/>
        <v>465.50700000000001</v>
      </c>
      <c r="AL47" s="591">
        <v>2.4419</v>
      </c>
      <c r="AM47" s="514">
        <v>2.2193999999999998</v>
      </c>
      <c r="AN47" s="434">
        <f t="shared" si="84"/>
        <v>378.49450000000002</v>
      </c>
      <c r="AO47" s="435">
        <f t="shared" si="85"/>
        <v>344.00699999999995</v>
      </c>
      <c r="AP47" s="591">
        <v>0.59330000000000005</v>
      </c>
      <c r="AQ47" s="588">
        <v>0.58989999999999998</v>
      </c>
      <c r="AR47" s="434">
        <f t="shared" si="86"/>
        <v>133.49250000000001</v>
      </c>
      <c r="AS47" s="435">
        <f t="shared" si="87"/>
        <v>163.9922</v>
      </c>
      <c r="AT47" s="434">
        <f t="shared" si="88"/>
        <v>1.6952906249999999</v>
      </c>
      <c r="AU47" s="435">
        <f t="shared" si="89"/>
        <v>1.5140065318818039</v>
      </c>
      <c r="AV47" s="434">
        <f t="shared" si="90"/>
        <v>976.48739999999998</v>
      </c>
      <c r="AW47" s="435">
        <f t="shared" si="91"/>
        <v>973.50619999999992</v>
      </c>
      <c r="AX47" s="591">
        <v>71.755099999999999</v>
      </c>
      <c r="AY47" s="588">
        <v>71.319000000000003</v>
      </c>
      <c r="AZ47" s="434">
        <f t="shared" si="92"/>
        <v>14063.999599999999</v>
      </c>
      <c r="BA47" s="435">
        <f t="shared" si="93"/>
        <v>14976.99</v>
      </c>
      <c r="BB47" s="591">
        <v>71.503200000000007</v>
      </c>
      <c r="BC47" s="588">
        <v>71.845200000000006</v>
      </c>
      <c r="BD47" s="434">
        <f t="shared" si="94"/>
        <v>11082.996000000001</v>
      </c>
      <c r="BE47" s="435">
        <f t="shared" si="95"/>
        <v>11136.006000000001</v>
      </c>
      <c r="BF47" s="591">
        <v>64.537800000000004</v>
      </c>
      <c r="BG47" s="588">
        <v>63.888500000000001</v>
      </c>
      <c r="BH47" s="434">
        <f t="shared" si="96"/>
        <v>14521.005000000001</v>
      </c>
      <c r="BI47" s="435">
        <f t="shared" si="97"/>
        <v>17761.003000000001</v>
      </c>
      <c r="BJ47" s="434">
        <f t="shared" si="98"/>
        <v>68.868056597222221</v>
      </c>
      <c r="BK47" s="435">
        <f t="shared" si="99"/>
        <v>68.233279937791593</v>
      </c>
      <c r="BL47" s="434">
        <f t="shared" si="100"/>
        <v>39668.000599999999</v>
      </c>
      <c r="BM47" s="435">
        <f t="shared" si="101"/>
        <v>43873.998999999996</v>
      </c>
      <c r="BN47" s="587">
        <v>408</v>
      </c>
      <c r="BO47" s="588">
        <v>360</v>
      </c>
      <c r="BP47" s="434">
        <f t="shared" si="102"/>
        <v>408</v>
      </c>
      <c r="BQ47" s="435">
        <f t="shared" si="103"/>
        <v>360</v>
      </c>
      <c r="BR47" s="587">
        <v>192</v>
      </c>
      <c r="BS47" s="513">
        <v>156</v>
      </c>
      <c r="BT47" s="434">
        <f t="shared" si="104"/>
        <v>192</v>
      </c>
      <c r="BU47" s="435">
        <f t="shared" si="105"/>
        <v>156</v>
      </c>
      <c r="BV47" s="591">
        <v>0</v>
      </c>
      <c r="BW47" s="514">
        <v>0</v>
      </c>
      <c r="BX47" s="434">
        <f t="shared" si="106"/>
        <v>0</v>
      </c>
      <c r="BY47" s="435">
        <f t="shared" si="107"/>
        <v>0</v>
      </c>
      <c r="BZ47" s="434">
        <f t="shared" si="108"/>
        <v>600</v>
      </c>
      <c r="CA47" s="435">
        <f t="shared" si="109"/>
        <v>516</v>
      </c>
      <c r="CB47" s="434">
        <f t="shared" si="110"/>
        <v>600</v>
      </c>
      <c r="CC47" s="435">
        <f t="shared" si="111"/>
        <v>516</v>
      </c>
      <c r="CD47" s="591">
        <v>3.5550999999999999</v>
      </c>
      <c r="CE47" s="588">
        <v>3.4805999999999999</v>
      </c>
      <c r="CF47" s="434">
        <f t="shared" si="112"/>
        <v>1450.4808</v>
      </c>
      <c r="CG47" s="435">
        <f t="shared" si="113"/>
        <v>1253.0160000000001</v>
      </c>
      <c r="CH47" s="591">
        <v>4.5495000000000001</v>
      </c>
      <c r="CI47" s="588">
        <v>4.6314000000000002</v>
      </c>
      <c r="CJ47" s="434">
        <f t="shared" si="114"/>
        <v>873.50400000000002</v>
      </c>
      <c r="CK47" s="435">
        <f t="shared" si="115"/>
        <v>722.49840000000006</v>
      </c>
      <c r="CL47" s="432">
        <v>0</v>
      </c>
      <c r="CM47" s="515">
        <v>0</v>
      </c>
      <c r="CN47" s="434">
        <f t="shared" si="116"/>
        <v>0</v>
      </c>
      <c r="CO47" s="435">
        <f t="shared" si="117"/>
        <v>0</v>
      </c>
      <c r="CP47" s="434">
        <f t="shared" si="118"/>
        <v>3.8733080000000002</v>
      </c>
      <c r="CQ47" s="435">
        <f t="shared" si="119"/>
        <v>3.8285162790697673</v>
      </c>
      <c r="CR47" s="434">
        <f t="shared" si="120"/>
        <v>2323.9848000000002</v>
      </c>
      <c r="CS47" s="435">
        <f t="shared" si="121"/>
        <v>1975.5144</v>
      </c>
      <c r="CT47" s="591">
        <v>71.284300000000002</v>
      </c>
      <c r="CU47" s="588">
        <v>72.327799999999996</v>
      </c>
      <c r="CV47" s="434">
        <f t="shared" si="122"/>
        <v>29083.9944</v>
      </c>
      <c r="CW47" s="435">
        <f t="shared" si="123"/>
        <v>26038.007999999998</v>
      </c>
      <c r="CX47" s="591">
        <v>74.265600000000006</v>
      </c>
      <c r="CY47" s="588">
        <v>74.442300000000003</v>
      </c>
      <c r="CZ47" s="434">
        <f t="shared" si="124"/>
        <v>14258.995200000001</v>
      </c>
      <c r="DA47" s="435">
        <f t="shared" si="125"/>
        <v>11612.998800000001</v>
      </c>
      <c r="DB47" s="432">
        <v>0</v>
      </c>
      <c r="DC47" s="515">
        <v>0</v>
      </c>
      <c r="DD47" s="434">
        <f t="shared" si="126"/>
        <v>0</v>
      </c>
      <c r="DE47" s="435">
        <f t="shared" si="127"/>
        <v>0</v>
      </c>
      <c r="DF47" s="434">
        <f t="shared" si="128"/>
        <v>72.238315999999998</v>
      </c>
      <c r="DG47" s="435">
        <f t="shared" si="129"/>
        <v>72.967067441860465</v>
      </c>
      <c r="DH47" s="434">
        <f t="shared" si="130"/>
        <v>43342.989600000001</v>
      </c>
      <c r="DI47" s="435">
        <f t="shared" si="131"/>
        <v>37651.006800000003</v>
      </c>
      <c r="DJ47" s="434">
        <f t="shared" si="132"/>
        <v>1176</v>
      </c>
      <c r="DK47" s="435">
        <f t="shared" si="133"/>
        <v>1159</v>
      </c>
      <c r="DL47" s="434">
        <f t="shared" si="134"/>
        <v>1176</v>
      </c>
      <c r="DM47" s="435">
        <f t="shared" si="135"/>
        <v>1159</v>
      </c>
      <c r="DN47" s="434">
        <f t="shared" si="136"/>
        <v>2.8065239795918369</v>
      </c>
      <c r="DO47" s="435">
        <f t="shared" si="137"/>
        <v>2.5444526315789471</v>
      </c>
      <c r="DP47" s="434">
        <f t="shared" si="138"/>
        <v>3300.4722000000002</v>
      </c>
      <c r="DQ47" s="435">
        <f t="shared" si="139"/>
        <v>2949.0205999999998</v>
      </c>
      <c r="DR47" s="434">
        <f t="shared" si="140"/>
        <v>70.587576700680273</v>
      </c>
      <c r="DS47" s="435">
        <f t="shared" si="141"/>
        <v>70.340816048317521</v>
      </c>
      <c r="DT47" s="434">
        <f t="shared" si="142"/>
        <v>83010.9902</v>
      </c>
      <c r="DU47" s="435">
        <f t="shared" si="143"/>
        <v>81525.005800000014</v>
      </c>
      <c r="DV47" s="587">
        <v>207</v>
      </c>
      <c r="DW47" s="588">
        <v>198</v>
      </c>
      <c r="DX47" s="434">
        <f t="shared" si="144"/>
        <v>207</v>
      </c>
      <c r="DY47" s="435">
        <f t="shared" si="145"/>
        <v>198</v>
      </c>
      <c r="DZ47" s="587">
        <v>222</v>
      </c>
      <c r="EA47" s="588">
        <v>222</v>
      </c>
      <c r="EB47" s="434">
        <f t="shared" si="146"/>
        <v>222</v>
      </c>
      <c r="EC47" s="435">
        <f t="shared" si="147"/>
        <v>222</v>
      </c>
      <c r="ED47" s="432">
        <v>0</v>
      </c>
      <c r="EE47" s="515">
        <v>0</v>
      </c>
      <c r="EF47" s="434">
        <f t="shared" si="148"/>
        <v>0</v>
      </c>
      <c r="EG47" s="435">
        <f t="shared" si="149"/>
        <v>0</v>
      </c>
      <c r="EH47" s="434">
        <f t="shared" si="150"/>
        <v>429</v>
      </c>
      <c r="EI47" s="435">
        <f t="shared" si="151"/>
        <v>420</v>
      </c>
      <c r="EJ47" s="434">
        <f t="shared" si="152"/>
        <v>429</v>
      </c>
      <c r="EK47" s="435">
        <f t="shared" si="153"/>
        <v>420</v>
      </c>
      <c r="EL47" s="591">
        <v>2.6884000000000001</v>
      </c>
      <c r="EM47" s="588">
        <v>2.6034999999999999</v>
      </c>
      <c r="EN47" s="434">
        <f t="shared" si="154"/>
        <v>556.49880000000007</v>
      </c>
      <c r="EO47" s="435">
        <f t="shared" si="155"/>
        <v>515.49299999999994</v>
      </c>
      <c r="EP47" s="591">
        <v>3.0586000000000002</v>
      </c>
      <c r="EQ47" s="588">
        <v>3.4729999999999999</v>
      </c>
      <c r="ER47" s="434">
        <f t="shared" si="156"/>
        <v>679.00920000000008</v>
      </c>
      <c r="ES47" s="435">
        <f t="shared" si="157"/>
        <v>771.00599999999997</v>
      </c>
      <c r="ET47" s="587">
        <v>0</v>
      </c>
      <c r="EU47" s="513">
        <v>0</v>
      </c>
      <c r="EV47" s="434">
        <f t="shared" si="158"/>
        <v>0</v>
      </c>
      <c r="EW47" s="435">
        <f t="shared" si="159"/>
        <v>0</v>
      </c>
      <c r="EX47" s="434">
        <f t="shared" si="160"/>
        <v>2.8799720279720287</v>
      </c>
      <c r="EY47" s="435">
        <f t="shared" si="161"/>
        <v>3.0630928571428568</v>
      </c>
      <c r="EZ47" s="434">
        <f t="shared" si="162"/>
        <v>1235.5080000000003</v>
      </c>
      <c r="FA47" s="435">
        <f t="shared" si="163"/>
        <v>1286.4989999999998</v>
      </c>
      <c r="FB47" s="591">
        <v>54.893700000000003</v>
      </c>
      <c r="FC47" s="588">
        <v>54.671700000000001</v>
      </c>
      <c r="FD47" s="434">
        <f t="shared" si="164"/>
        <v>11362.9959</v>
      </c>
      <c r="FE47" s="435">
        <f t="shared" si="165"/>
        <v>10824.9966</v>
      </c>
      <c r="FF47" s="591">
        <v>49.977499999999999</v>
      </c>
      <c r="FG47" s="588">
        <v>51.8964</v>
      </c>
      <c r="FH47" s="434">
        <f t="shared" si="166"/>
        <v>11095.004999999999</v>
      </c>
      <c r="FI47" s="435">
        <f t="shared" si="167"/>
        <v>11521.0008</v>
      </c>
      <c r="FJ47" s="432">
        <v>0</v>
      </c>
      <c r="FK47" s="515">
        <v>0</v>
      </c>
      <c r="FL47" s="434">
        <f t="shared" si="168"/>
        <v>0</v>
      </c>
      <c r="FM47" s="435">
        <f t="shared" si="169"/>
        <v>0</v>
      </c>
      <c r="FN47" s="434">
        <f t="shared" si="170"/>
        <v>52.349652447552444</v>
      </c>
      <c r="FO47" s="435">
        <f t="shared" si="171"/>
        <v>53.204755714285717</v>
      </c>
      <c r="FP47" s="434">
        <f t="shared" si="172"/>
        <v>22458.000899999999</v>
      </c>
      <c r="FQ47" s="435">
        <f t="shared" si="173"/>
        <v>22345.9974</v>
      </c>
      <c r="FR47" s="587">
        <v>103</v>
      </c>
      <c r="FS47" s="588">
        <v>90</v>
      </c>
      <c r="FT47" s="434">
        <f t="shared" si="174"/>
        <v>103</v>
      </c>
      <c r="FU47" s="435">
        <f t="shared" si="175"/>
        <v>90</v>
      </c>
      <c r="FV47" s="591">
        <v>5.2961</v>
      </c>
      <c r="FW47" s="588">
        <v>5.4778000000000002</v>
      </c>
      <c r="FX47" s="434">
        <f t="shared" si="176"/>
        <v>545.49829999999997</v>
      </c>
      <c r="FY47" s="435">
        <f t="shared" si="177"/>
        <v>493.00200000000001</v>
      </c>
      <c r="FZ47" s="591">
        <v>85.659199999999998</v>
      </c>
      <c r="GA47" s="588">
        <v>83.388900000000007</v>
      </c>
      <c r="GB47" s="434">
        <f t="shared" si="178"/>
        <v>8822.8976000000002</v>
      </c>
      <c r="GC47" s="435">
        <f t="shared" si="179"/>
        <v>7505.0010000000002</v>
      </c>
      <c r="GD47" s="434">
        <f t="shared" si="180"/>
        <v>811</v>
      </c>
      <c r="GE47" s="435">
        <f t="shared" si="181"/>
        <v>768</v>
      </c>
      <c r="GF47" s="434">
        <f t="shared" si="182"/>
        <v>811</v>
      </c>
      <c r="GG47" s="435">
        <f t="shared" si="183"/>
        <v>768</v>
      </c>
      <c r="GH47" s="434">
        <f t="shared" si="184"/>
        <v>2471.48</v>
      </c>
      <c r="GI47" s="435">
        <f t="shared" si="185"/>
        <v>2234.0160000000001</v>
      </c>
      <c r="GJ47" s="434">
        <f t="shared" si="186"/>
        <v>54510.9899</v>
      </c>
      <c r="GK47" s="435">
        <f t="shared" si="187"/>
        <v>51839.994599999998</v>
      </c>
      <c r="GL47" s="434">
        <f t="shared" si="188"/>
        <v>569</v>
      </c>
      <c r="GM47" s="435">
        <f t="shared" si="189"/>
        <v>533</v>
      </c>
      <c r="GN47" s="434">
        <f t="shared" si="190"/>
        <v>569</v>
      </c>
      <c r="GO47" s="435">
        <f t="shared" si="191"/>
        <v>533</v>
      </c>
      <c r="GP47" s="434">
        <f t="shared" si="192"/>
        <v>1931.0077000000001</v>
      </c>
      <c r="GQ47" s="435">
        <f t="shared" si="193"/>
        <v>1837.5113999999999</v>
      </c>
      <c r="GR47" s="434">
        <f t="shared" si="194"/>
        <v>36436.996200000001</v>
      </c>
      <c r="GS47" s="435">
        <f t="shared" si="195"/>
        <v>34270.005600000004</v>
      </c>
      <c r="GT47" s="434">
        <f t="shared" si="196"/>
        <v>1380</v>
      </c>
      <c r="GU47" s="435">
        <f t="shared" si="197"/>
        <v>1301</v>
      </c>
      <c r="GV47" s="434">
        <f t="shared" si="198"/>
        <v>1380</v>
      </c>
      <c r="GW47" s="435">
        <f t="shared" si="199"/>
        <v>1301</v>
      </c>
      <c r="GX47" s="434">
        <f t="shared" si="200"/>
        <v>4402.4876999999997</v>
      </c>
      <c r="GY47" s="435">
        <f t="shared" si="201"/>
        <v>4071.5273999999999</v>
      </c>
      <c r="GZ47" s="434">
        <f t="shared" si="202"/>
        <v>90947.986100000009</v>
      </c>
      <c r="HA47" s="435">
        <f t="shared" si="203"/>
        <v>86110.000200000009</v>
      </c>
      <c r="HB47" s="434">
        <f t="shared" si="204"/>
        <v>225</v>
      </c>
      <c r="HC47" s="435">
        <f t="shared" si="205"/>
        <v>278</v>
      </c>
      <c r="HD47" s="434">
        <f t="shared" si="206"/>
        <v>225</v>
      </c>
      <c r="HE47" s="435">
        <f t="shared" si="207"/>
        <v>278</v>
      </c>
      <c r="HF47" s="434">
        <f t="shared" si="208"/>
        <v>133.49250000000001</v>
      </c>
      <c r="HG47" s="435">
        <f t="shared" si="209"/>
        <v>163.9922</v>
      </c>
      <c r="HH47" s="434">
        <f t="shared" si="210"/>
        <v>14521.005000000001</v>
      </c>
      <c r="HI47" s="435">
        <f t="shared" si="211"/>
        <v>17761.003000000001</v>
      </c>
      <c r="HJ47" s="434">
        <f t="shared" si="212"/>
        <v>5081.4785000000002</v>
      </c>
      <c r="HK47" s="435">
        <f t="shared" si="213"/>
        <v>4728.5216</v>
      </c>
      <c r="HL47" s="434">
        <f t="shared" si="214"/>
        <v>114291.8887</v>
      </c>
      <c r="HM47" s="435">
        <f t="shared" si="215"/>
        <v>111376.00420000001</v>
      </c>
    </row>
    <row r="48" spans="1:221" s="18" customFormat="1" ht="12.95" customHeight="1">
      <c r="A48" s="510" t="s">
        <v>380</v>
      </c>
      <c r="B48" s="4" t="s">
        <v>386</v>
      </c>
      <c r="C48" s="3" t="s">
        <v>1237</v>
      </c>
      <c r="D48" s="2">
        <v>133508</v>
      </c>
      <c r="E48" s="1">
        <v>7</v>
      </c>
      <c r="F48" s="586">
        <v>1907</v>
      </c>
      <c r="G48" s="512">
        <v>1694</v>
      </c>
      <c r="H48" s="587">
        <v>29</v>
      </c>
      <c r="I48" s="588">
        <v>21</v>
      </c>
      <c r="J48" s="434">
        <f t="shared" si="68"/>
        <v>1878</v>
      </c>
      <c r="K48" s="435">
        <f t="shared" si="69"/>
        <v>1673</v>
      </c>
      <c r="L48" s="587">
        <v>60</v>
      </c>
      <c r="M48" s="513">
        <v>60</v>
      </c>
      <c r="N48" s="434">
        <f t="shared" si="70"/>
        <v>1878</v>
      </c>
      <c r="O48" s="435">
        <f t="shared" si="71"/>
        <v>1673</v>
      </c>
      <c r="P48" s="434">
        <f t="shared" si="72"/>
        <v>1878</v>
      </c>
      <c r="Q48" s="435">
        <f t="shared" si="73"/>
        <v>1673</v>
      </c>
      <c r="R48" s="587">
        <v>212</v>
      </c>
      <c r="S48" s="588">
        <v>198</v>
      </c>
      <c r="T48" s="589">
        <f t="shared" si="216"/>
        <v>212</v>
      </c>
      <c r="U48" s="590">
        <f t="shared" si="216"/>
        <v>198</v>
      </c>
      <c r="V48" s="587">
        <v>115</v>
      </c>
      <c r="W48" s="588">
        <v>126</v>
      </c>
      <c r="X48" s="434">
        <f t="shared" si="74"/>
        <v>115</v>
      </c>
      <c r="Y48" s="435">
        <f t="shared" si="75"/>
        <v>126</v>
      </c>
      <c r="Z48" s="587">
        <v>175</v>
      </c>
      <c r="AA48" s="513">
        <v>181</v>
      </c>
      <c r="AB48" s="434">
        <f t="shared" si="76"/>
        <v>175</v>
      </c>
      <c r="AC48" s="435">
        <f t="shared" si="77"/>
        <v>181</v>
      </c>
      <c r="AD48" s="434">
        <f t="shared" si="78"/>
        <v>502</v>
      </c>
      <c r="AE48" s="435">
        <f t="shared" si="79"/>
        <v>505</v>
      </c>
      <c r="AF48" s="434">
        <f t="shared" si="80"/>
        <v>502</v>
      </c>
      <c r="AG48" s="435">
        <f t="shared" si="81"/>
        <v>505</v>
      </c>
      <c r="AH48" s="591">
        <v>2.4363000000000001</v>
      </c>
      <c r="AI48" s="588">
        <v>2.6187</v>
      </c>
      <c r="AJ48" s="434">
        <f t="shared" si="82"/>
        <v>516.49560000000008</v>
      </c>
      <c r="AK48" s="435">
        <f t="shared" si="83"/>
        <v>518.50260000000003</v>
      </c>
      <c r="AL48" s="591">
        <v>2.5173999999999999</v>
      </c>
      <c r="AM48" s="514">
        <v>2.5198</v>
      </c>
      <c r="AN48" s="434">
        <f t="shared" si="84"/>
        <v>289.50099999999998</v>
      </c>
      <c r="AO48" s="435">
        <f t="shared" si="85"/>
        <v>317.4948</v>
      </c>
      <c r="AP48" s="591">
        <v>0.54</v>
      </c>
      <c r="AQ48" s="588">
        <v>0.53590000000000004</v>
      </c>
      <c r="AR48" s="434">
        <f t="shared" si="86"/>
        <v>94.5</v>
      </c>
      <c r="AS48" s="435">
        <f t="shared" si="87"/>
        <v>96.997900000000001</v>
      </c>
      <c r="AT48" s="434">
        <f t="shared" si="88"/>
        <v>1.7938179282868527</v>
      </c>
      <c r="AU48" s="435">
        <f t="shared" si="89"/>
        <v>1.8475154455445544</v>
      </c>
      <c r="AV48" s="434">
        <f t="shared" si="90"/>
        <v>900.49660000000006</v>
      </c>
      <c r="AW48" s="435">
        <f t="shared" si="91"/>
        <v>932.99529999999993</v>
      </c>
      <c r="AX48" s="591">
        <v>66.259399999999999</v>
      </c>
      <c r="AY48" s="588">
        <v>66.414100000000005</v>
      </c>
      <c r="AZ48" s="434">
        <f t="shared" si="92"/>
        <v>14046.9928</v>
      </c>
      <c r="BA48" s="435">
        <f t="shared" si="93"/>
        <v>13149.991800000002</v>
      </c>
      <c r="BB48" s="591">
        <v>63.043500000000002</v>
      </c>
      <c r="BC48" s="588">
        <v>62.103200000000001</v>
      </c>
      <c r="BD48" s="434">
        <f t="shared" si="94"/>
        <v>7250.0025000000005</v>
      </c>
      <c r="BE48" s="435">
        <f t="shared" si="95"/>
        <v>7825.0032000000001</v>
      </c>
      <c r="BF48" s="591">
        <v>63.474299999999999</v>
      </c>
      <c r="BG48" s="588">
        <v>63.392299999999999</v>
      </c>
      <c r="BH48" s="434">
        <f t="shared" si="96"/>
        <v>11108.002500000001</v>
      </c>
      <c r="BI48" s="435">
        <f t="shared" si="97"/>
        <v>11474.006299999999</v>
      </c>
      <c r="BJ48" s="434">
        <f t="shared" si="98"/>
        <v>64.551788446215156</v>
      </c>
      <c r="BK48" s="435">
        <f t="shared" si="99"/>
        <v>64.255448118811884</v>
      </c>
      <c r="BL48" s="434">
        <f t="shared" si="100"/>
        <v>32404.997800000008</v>
      </c>
      <c r="BM48" s="435">
        <f t="shared" si="101"/>
        <v>32449.0013</v>
      </c>
      <c r="BN48" s="587">
        <v>701</v>
      </c>
      <c r="BO48" s="588">
        <v>585</v>
      </c>
      <c r="BP48" s="434">
        <f t="shared" si="102"/>
        <v>701</v>
      </c>
      <c r="BQ48" s="435">
        <f t="shared" si="103"/>
        <v>585</v>
      </c>
      <c r="BR48" s="587">
        <v>292</v>
      </c>
      <c r="BS48" s="513">
        <v>270</v>
      </c>
      <c r="BT48" s="434">
        <f t="shared" si="104"/>
        <v>292</v>
      </c>
      <c r="BU48" s="435">
        <f t="shared" si="105"/>
        <v>270</v>
      </c>
      <c r="BV48" s="591">
        <v>0</v>
      </c>
      <c r="BW48" s="514">
        <v>0</v>
      </c>
      <c r="BX48" s="434">
        <f t="shared" si="106"/>
        <v>0</v>
      </c>
      <c r="BY48" s="435">
        <f t="shared" si="107"/>
        <v>0</v>
      </c>
      <c r="BZ48" s="434">
        <f t="shared" si="108"/>
        <v>993</v>
      </c>
      <c r="CA48" s="435">
        <f t="shared" si="109"/>
        <v>855</v>
      </c>
      <c r="CB48" s="434">
        <f t="shared" si="110"/>
        <v>993</v>
      </c>
      <c r="CC48" s="435">
        <f t="shared" si="111"/>
        <v>855</v>
      </c>
      <c r="CD48" s="591">
        <v>3.6162999999999998</v>
      </c>
      <c r="CE48" s="588">
        <v>3.7462</v>
      </c>
      <c r="CF48" s="434">
        <f t="shared" si="112"/>
        <v>2535.0263</v>
      </c>
      <c r="CG48" s="435">
        <f t="shared" si="113"/>
        <v>2191.527</v>
      </c>
      <c r="CH48" s="591">
        <v>4.7790999999999997</v>
      </c>
      <c r="CI48" s="588">
        <v>4.7130000000000001</v>
      </c>
      <c r="CJ48" s="434">
        <f t="shared" si="114"/>
        <v>1395.4971999999998</v>
      </c>
      <c r="CK48" s="435">
        <f t="shared" si="115"/>
        <v>1272.51</v>
      </c>
      <c r="CL48" s="432">
        <v>0</v>
      </c>
      <c r="CM48" s="515">
        <v>0</v>
      </c>
      <c r="CN48" s="434">
        <f t="shared" si="116"/>
        <v>0</v>
      </c>
      <c r="CO48" s="435">
        <f t="shared" si="117"/>
        <v>0</v>
      </c>
      <c r="CP48" s="434">
        <f t="shared" si="118"/>
        <v>3.9582311178247731</v>
      </c>
      <c r="CQ48" s="435">
        <f t="shared" si="119"/>
        <v>4.0515052631578952</v>
      </c>
      <c r="CR48" s="434">
        <f t="shared" si="120"/>
        <v>3930.5234999999998</v>
      </c>
      <c r="CS48" s="435">
        <f t="shared" si="121"/>
        <v>3464.0370000000003</v>
      </c>
      <c r="CT48" s="591">
        <v>70.833100000000002</v>
      </c>
      <c r="CU48" s="588">
        <v>70.485500000000002</v>
      </c>
      <c r="CV48" s="434">
        <f t="shared" si="122"/>
        <v>49654.003100000002</v>
      </c>
      <c r="CW48" s="435">
        <f t="shared" si="123"/>
        <v>41234.017500000002</v>
      </c>
      <c r="CX48" s="591">
        <v>69.965800000000002</v>
      </c>
      <c r="CY48" s="588">
        <v>69.066699999999997</v>
      </c>
      <c r="CZ48" s="434">
        <f t="shared" si="124"/>
        <v>20430.013600000002</v>
      </c>
      <c r="DA48" s="435">
        <f t="shared" si="125"/>
        <v>18648.008999999998</v>
      </c>
      <c r="DB48" s="432">
        <v>0</v>
      </c>
      <c r="DC48" s="515">
        <v>0</v>
      </c>
      <c r="DD48" s="434">
        <f t="shared" si="126"/>
        <v>0</v>
      </c>
      <c r="DE48" s="435">
        <f t="shared" si="127"/>
        <v>0</v>
      </c>
      <c r="DF48" s="434">
        <f t="shared" si="128"/>
        <v>70.578063141993965</v>
      </c>
      <c r="DG48" s="435">
        <f t="shared" si="129"/>
        <v>70.037457894736846</v>
      </c>
      <c r="DH48" s="434">
        <f t="shared" si="130"/>
        <v>70084.016700000007</v>
      </c>
      <c r="DI48" s="435">
        <f t="shared" si="131"/>
        <v>59882.0265</v>
      </c>
      <c r="DJ48" s="434">
        <f t="shared" si="132"/>
        <v>1495</v>
      </c>
      <c r="DK48" s="435">
        <f t="shared" si="133"/>
        <v>1360</v>
      </c>
      <c r="DL48" s="434">
        <f t="shared" si="134"/>
        <v>1495</v>
      </c>
      <c r="DM48" s="435">
        <f t="shared" si="135"/>
        <v>1360</v>
      </c>
      <c r="DN48" s="434">
        <f t="shared" si="136"/>
        <v>3.2314515719063541</v>
      </c>
      <c r="DO48" s="435">
        <f t="shared" si="137"/>
        <v>3.2331119852941175</v>
      </c>
      <c r="DP48" s="434">
        <f t="shared" si="138"/>
        <v>4831.0200999999997</v>
      </c>
      <c r="DQ48" s="435">
        <f t="shared" si="139"/>
        <v>4397.0322999999999</v>
      </c>
      <c r="DR48" s="434">
        <f t="shared" si="140"/>
        <v>68.554524749163889</v>
      </c>
      <c r="DS48" s="435">
        <f t="shared" si="141"/>
        <v>67.890461617647063</v>
      </c>
      <c r="DT48" s="434">
        <f t="shared" si="142"/>
        <v>102489.01450000002</v>
      </c>
      <c r="DU48" s="435">
        <f t="shared" si="143"/>
        <v>92331.027800000011</v>
      </c>
      <c r="DV48" s="587">
        <v>130</v>
      </c>
      <c r="DW48" s="588">
        <v>119</v>
      </c>
      <c r="DX48" s="434">
        <f t="shared" si="144"/>
        <v>130</v>
      </c>
      <c r="DY48" s="435">
        <f t="shared" si="145"/>
        <v>119</v>
      </c>
      <c r="DZ48" s="587">
        <v>156</v>
      </c>
      <c r="EA48" s="588">
        <v>122</v>
      </c>
      <c r="EB48" s="434">
        <f t="shared" si="146"/>
        <v>156</v>
      </c>
      <c r="EC48" s="435">
        <f t="shared" si="147"/>
        <v>122</v>
      </c>
      <c r="ED48" s="432">
        <v>0</v>
      </c>
      <c r="EE48" s="515">
        <v>0</v>
      </c>
      <c r="EF48" s="434">
        <f t="shared" si="148"/>
        <v>0</v>
      </c>
      <c r="EG48" s="435">
        <f t="shared" si="149"/>
        <v>0</v>
      </c>
      <c r="EH48" s="434">
        <f t="shared" si="150"/>
        <v>286</v>
      </c>
      <c r="EI48" s="435">
        <f t="shared" si="151"/>
        <v>241</v>
      </c>
      <c r="EJ48" s="434">
        <f t="shared" si="152"/>
        <v>286</v>
      </c>
      <c r="EK48" s="435">
        <f t="shared" si="153"/>
        <v>241</v>
      </c>
      <c r="EL48" s="591">
        <v>2.8538000000000001</v>
      </c>
      <c r="EM48" s="588">
        <v>2.7521</v>
      </c>
      <c r="EN48" s="434">
        <f t="shared" si="154"/>
        <v>370.99400000000003</v>
      </c>
      <c r="EO48" s="435">
        <f t="shared" si="155"/>
        <v>327.49990000000003</v>
      </c>
      <c r="EP48" s="591">
        <v>3.9935999999999998</v>
      </c>
      <c r="EQ48" s="588">
        <v>3.9590000000000001</v>
      </c>
      <c r="ER48" s="434">
        <f t="shared" si="156"/>
        <v>623.00159999999994</v>
      </c>
      <c r="ES48" s="435">
        <f t="shared" si="157"/>
        <v>482.99799999999999</v>
      </c>
      <c r="ET48" s="587">
        <v>0</v>
      </c>
      <c r="EU48" s="513">
        <v>0</v>
      </c>
      <c r="EV48" s="434">
        <f t="shared" si="158"/>
        <v>0</v>
      </c>
      <c r="EW48" s="435">
        <f t="shared" si="159"/>
        <v>0</v>
      </c>
      <c r="EX48" s="434">
        <f t="shared" si="160"/>
        <v>3.4755090909090907</v>
      </c>
      <c r="EY48" s="435">
        <f t="shared" si="161"/>
        <v>3.3630618257261413</v>
      </c>
      <c r="EZ48" s="434">
        <f t="shared" si="162"/>
        <v>993.99559999999997</v>
      </c>
      <c r="FA48" s="435">
        <f t="shared" si="163"/>
        <v>810.49790000000007</v>
      </c>
      <c r="FB48" s="591">
        <v>50.915399999999998</v>
      </c>
      <c r="FC48" s="588">
        <v>48.571399999999997</v>
      </c>
      <c r="FD48" s="434">
        <f t="shared" si="164"/>
        <v>6619.0019999999995</v>
      </c>
      <c r="FE48" s="435">
        <f t="shared" si="165"/>
        <v>5779.9965999999995</v>
      </c>
      <c r="FF48" s="591">
        <v>48</v>
      </c>
      <c r="FG48" s="588">
        <v>48.737699999999997</v>
      </c>
      <c r="FH48" s="434">
        <f t="shared" si="166"/>
        <v>7488</v>
      </c>
      <c r="FI48" s="435">
        <f t="shared" si="167"/>
        <v>5945.9993999999997</v>
      </c>
      <c r="FJ48" s="432">
        <v>0</v>
      </c>
      <c r="FK48" s="515">
        <v>0</v>
      </c>
      <c r="FL48" s="434">
        <f t="shared" si="168"/>
        <v>0</v>
      </c>
      <c r="FM48" s="435">
        <f t="shared" si="169"/>
        <v>0</v>
      </c>
      <c r="FN48" s="434">
        <f t="shared" si="170"/>
        <v>49.325181818181818</v>
      </c>
      <c r="FO48" s="435">
        <f t="shared" si="171"/>
        <v>48.655585062240661</v>
      </c>
      <c r="FP48" s="434">
        <f t="shared" si="172"/>
        <v>14107.002</v>
      </c>
      <c r="FQ48" s="435">
        <f t="shared" si="173"/>
        <v>11725.995999999999</v>
      </c>
      <c r="FR48" s="587">
        <v>97</v>
      </c>
      <c r="FS48" s="588">
        <v>72</v>
      </c>
      <c r="FT48" s="434">
        <f t="shared" si="174"/>
        <v>97</v>
      </c>
      <c r="FU48" s="435">
        <f t="shared" si="175"/>
        <v>72</v>
      </c>
      <c r="FV48" s="591">
        <v>4.8711000000000002</v>
      </c>
      <c r="FW48" s="588">
        <v>5.1041999999999996</v>
      </c>
      <c r="FX48" s="434">
        <f t="shared" si="176"/>
        <v>472.49670000000003</v>
      </c>
      <c r="FY48" s="435">
        <f t="shared" si="177"/>
        <v>367.50239999999997</v>
      </c>
      <c r="FZ48" s="591">
        <v>69.576300000000003</v>
      </c>
      <c r="GA48" s="588">
        <v>65.645799999999994</v>
      </c>
      <c r="GB48" s="434">
        <f t="shared" si="178"/>
        <v>6748.9011</v>
      </c>
      <c r="GC48" s="435">
        <f t="shared" si="179"/>
        <v>4726.4975999999997</v>
      </c>
      <c r="GD48" s="434">
        <f t="shared" si="180"/>
        <v>1043</v>
      </c>
      <c r="GE48" s="435">
        <f t="shared" si="181"/>
        <v>902</v>
      </c>
      <c r="GF48" s="434">
        <f t="shared" si="182"/>
        <v>1043</v>
      </c>
      <c r="GG48" s="435">
        <f t="shared" si="183"/>
        <v>902</v>
      </c>
      <c r="GH48" s="434">
        <f t="shared" si="184"/>
        <v>3422.5159000000003</v>
      </c>
      <c r="GI48" s="435">
        <f t="shared" si="185"/>
        <v>3037.5294999999996</v>
      </c>
      <c r="GJ48" s="434">
        <f t="shared" si="186"/>
        <v>70319.997900000002</v>
      </c>
      <c r="GK48" s="435">
        <f t="shared" si="187"/>
        <v>60164.005900000004</v>
      </c>
      <c r="GL48" s="434">
        <f t="shared" si="188"/>
        <v>563</v>
      </c>
      <c r="GM48" s="435">
        <f t="shared" si="189"/>
        <v>518</v>
      </c>
      <c r="GN48" s="434">
        <f t="shared" si="190"/>
        <v>563</v>
      </c>
      <c r="GO48" s="435">
        <f t="shared" si="191"/>
        <v>518</v>
      </c>
      <c r="GP48" s="434">
        <f t="shared" si="192"/>
        <v>2307.9997999999996</v>
      </c>
      <c r="GQ48" s="435">
        <f t="shared" si="193"/>
        <v>2073.0027999999998</v>
      </c>
      <c r="GR48" s="434">
        <f t="shared" si="194"/>
        <v>35168.016100000001</v>
      </c>
      <c r="GS48" s="435">
        <f t="shared" si="195"/>
        <v>32419.011599999998</v>
      </c>
      <c r="GT48" s="434">
        <f t="shared" si="196"/>
        <v>1606</v>
      </c>
      <c r="GU48" s="435">
        <f t="shared" si="197"/>
        <v>1420</v>
      </c>
      <c r="GV48" s="434">
        <f t="shared" si="198"/>
        <v>1606</v>
      </c>
      <c r="GW48" s="435">
        <f t="shared" si="199"/>
        <v>1420</v>
      </c>
      <c r="GX48" s="434">
        <f t="shared" si="200"/>
        <v>5730.5156999999999</v>
      </c>
      <c r="GY48" s="435">
        <f t="shared" si="201"/>
        <v>5110.5322999999989</v>
      </c>
      <c r="GZ48" s="434">
        <f t="shared" si="202"/>
        <v>105488.014</v>
      </c>
      <c r="HA48" s="435">
        <f t="shared" si="203"/>
        <v>92583.017500000002</v>
      </c>
      <c r="HB48" s="434">
        <f t="shared" si="204"/>
        <v>175</v>
      </c>
      <c r="HC48" s="435">
        <f t="shared" si="205"/>
        <v>181</v>
      </c>
      <c r="HD48" s="434">
        <f t="shared" si="206"/>
        <v>175</v>
      </c>
      <c r="HE48" s="435">
        <f t="shared" si="207"/>
        <v>181</v>
      </c>
      <c r="HF48" s="434">
        <f t="shared" si="208"/>
        <v>94.5</v>
      </c>
      <c r="HG48" s="435">
        <f t="shared" si="209"/>
        <v>96.997900000000001</v>
      </c>
      <c r="HH48" s="434">
        <f t="shared" si="210"/>
        <v>11108.002500000001</v>
      </c>
      <c r="HI48" s="435">
        <f t="shared" si="211"/>
        <v>11474.006299999999</v>
      </c>
      <c r="HJ48" s="434">
        <f t="shared" si="212"/>
        <v>6297.5123999999996</v>
      </c>
      <c r="HK48" s="435">
        <f t="shared" si="213"/>
        <v>5575.0326000000005</v>
      </c>
      <c r="HL48" s="434">
        <f t="shared" si="214"/>
        <v>123344.91760000003</v>
      </c>
      <c r="HM48" s="435">
        <f t="shared" si="215"/>
        <v>108783.52140000001</v>
      </c>
    </row>
    <row r="49" spans="1:221" s="18" customFormat="1" ht="12.95" customHeight="1">
      <c r="A49" s="510" t="s">
        <v>380</v>
      </c>
      <c r="B49" s="4" t="s">
        <v>387</v>
      </c>
      <c r="C49" s="3" t="s">
        <v>1237</v>
      </c>
      <c r="D49" s="2">
        <v>133702</v>
      </c>
      <c r="E49" s="1">
        <v>7</v>
      </c>
      <c r="F49" s="586">
        <v>1545</v>
      </c>
      <c r="G49" s="512">
        <v>3175</v>
      </c>
      <c r="H49" s="587">
        <v>3</v>
      </c>
      <c r="I49" s="588">
        <v>16</v>
      </c>
      <c r="J49" s="434">
        <f t="shared" si="68"/>
        <v>1542</v>
      </c>
      <c r="K49" s="435">
        <f t="shared" si="69"/>
        <v>3159</v>
      </c>
      <c r="L49" s="587">
        <v>60</v>
      </c>
      <c r="M49" s="513">
        <v>60</v>
      </c>
      <c r="N49" s="434">
        <f t="shared" si="70"/>
        <v>1542</v>
      </c>
      <c r="O49" s="435">
        <f t="shared" si="71"/>
        <v>3159</v>
      </c>
      <c r="P49" s="434">
        <f t="shared" si="72"/>
        <v>1542</v>
      </c>
      <c r="Q49" s="435">
        <f t="shared" si="73"/>
        <v>3159</v>
      </c>
      <c r="R49" s="587">
        <v>91</v>
      </c>
      <c r="S49" s="588">
        <v>225</v>
      </c>
      <c r="T49" s="589">
        <f t="shared" si="216"/>
        <v>91</v>
      </c>
      <c r="U49" s="590">
        <f t="shared" si="216"/>
        <v>225</v>
      </c>
      <c r="V49" s="587">
        <v>104</v>
      </c>
      <c r="W49" s="588">
        <v>193</v>
      </c>
      <c r="X49" s="434">
        <f t="shared" si="74"/>
        <v>104</v>
      </c>
      <c r="Y49" s="435">
        <f t="shared" si="75"/>
        <v>193</v>
      </c>
      <c r="Z49" s="587">
        <v>141</v>
      </c>
      <c r="AA49" s="513">
        <v>120</v>
      </c>
      <c r="AB49" s="434">
        <f t="shared" si="76"/>
        <v>141</v>
      </c>
      <c r="AC49" s="435">
        <f t="shared" si="77"/>
        <v>120</v>
      </c>
      <c r="AD49" s="434">
        <f t="shared" si="78"/>
        <v>336</v>
      </c>
      <c r="AE49" s="435">
        <f t="shared" si="79"/>
        <v>538</v>
      </c>
      <c r="AF49" s="434">
        <f t="shared" si="80"/>
        <v>336</v>
      </c>
      <c r="AG49" s="435">
        <f t="shared" si="81"/>
        <v>538</v>
      </c>
      <c r="AH49" s="591">
        <v>3.6318999999999999</v>
      </c>
      <c r="AI49" s="588">
        <v>3.1688999999999998</v>
      </c>
      <c r="AJ49" s="434">
        <f t="shared" si="82"/>
        <v>330.50290000000001</v>
      </c>
      <c r="AK49" s="435">
        <f t="shared" si="83"/>
        <v>713.00249999999994</v>
      </c>
      <c r="AL49" s="591">
        <v>3.6154000000000002</v>
      </c>
      <c r="AM49" s="514">
        <v>4.4584999999999999</v>
      </c>
      <c r="AN49" s="434">
        <f t="shared" si="84"/>
        <v>376.0016</v>
      </c>
      <c r="AO49" s="435">
        <f t="shared" si="85"/>
        <v>860.4905</v>
      </c>
      <c r="AP49" s="591">
        <v>0.99650000000000005</v>
      </c>
      <c r="AQ49" s="588">
        <v>0.95420000000000005</v>
      </c>
      <c r="AR49" s="434">
        <f t="shared" si="86"/>
        <v>140.50650000000002</v>
      </c>
      <c r="AS49" s="435">
        <f t="shared" si="87"/>
        <v>114.504</v>
      </c>
      <c r="AT49" s="434">
        <f t="shared" si="88"/>
        <v>2.5208660714285713</v>
      </c>
      <c r="AU49" s="435">
        <f t="shared" si="89"/>
        <v>3.1375408921933081</v>
      </c>
      <c r="AV49" s="434">
        <f t="shared" si="90"/>
        <v>847.01099999999997</v>
      </c>
      <c r="AW49" s="435">
        <f t="shared" si="91"/>
        <v>1687.9969999999998</v>
      </c>
      <c r="AX49" s="591">
        <v>68.769199999999998</v>
      </c>
      <c r="AY49" s="588">
        <v>67.448899999999995</v>
      </c>
      <c r="AZ49" s="434">
        <f t="shared" si="92"/>
        <v>6257.9971999999998</v>
      </c>
      <c r="BA49" s="435">
        <f t="shared" si="93"/>
        <v>15176.002499999999</v>
      </c>
      <c r="BB49" s="591">
        <v>68.75</v>
      </c>
      <c r="BC49" s="588">
        <v>68.233199999999997</v>
      </c>
      <c r="BD49" s="434">
        <f t="shared" si="94"/>
        <v>7150</v>
      </c>
      <c r="BE49" s="435">
        <f t="shared" si="95"/>
        <v>13169.007599999999</v>
      </c>
      <c r="BF49" s="591">
        <v>67.1631</v>
      </c>
      <c r="BG49" s="588">
        <v>65.833299999999994</v>
      </c>
      <c r="BH49" s="434">
        <f t="shared" si="96"/>
        <v>9469.9971000000005</v>
      </c>
      <c r="BI49" s="435">
        <f t="shared" si="97"/>
        <v>7899.9959999999992</v>
      </c>
      <c r="BJ49" s="434">
        <f t="shared" si="98"/>
        <v>68.089268750000002</v>
      </c>
      <c r="BK49" s="435">
        <f t="shared" si="99"/>
        <v>67.369899814126398</v>
      </c>
      <c r="BL49" s="434">
        <f t="shared" si="100"/>
        <v>22877.994300000002</v>
      </c>
      <c r="BM49" s="435">
        <f t="shared" si="101"/>
        <v>36245.006100000006</v>
      </c>
      <c r="BN49" s="587">
        <v>257</v>
      </c>
      <c r="BO49" s="588">
        <v>485</v>
      </c>
      <c r="BP49" s="434">
        <f t="shared" si="102"/>
        <v>257</v>
      </c>
      <c r="BQ49" s="435">
        <f t="shared" si="103"/>
        <v>485</v>
      </c>
      <c r="BR49" s="587">
        <v>268</v>
      </c>
      <c r="BS49" s="513">
        <v>525</v>
      </c>
      <c r="BT49" s="434">
        <f t="shared" si="104"/>
        <v>268</v>
      </c>
      <c r="BU49" s="435">
        <f t="shared" si="105"/>
        <v>525</v>
      </c>
      <c r="BV49" s="591">
        <v>0</v>
      </c>
      <c r="BW49" s="514">
        <v>0</v>
      </c>
      <c r="BX49" s="434">
        <f t="shared" si="106"/>
        <v>0</v>
      </c>
      <c r="BY49" s="435">
        <f t="shared" si="107"/>
        <v>0</v>
      </c>
      <c r="BZ49" s="434">
        <f t="shared" si="108"/>
        <v>525</v>
      </c>
      <c r="CA49" s="435">
        <f t="shared" si="109"/>
        <v>1010</v>
      </c>
      <c r="CB49" s="434">
        <f t="shared" si="110"/>
        <v>525</v>
      </c>
      <c r="CC49" s="435">
        <f t="shared" si="111"/>
        <v>1010</v>
      </c>
      <c r="CD49" s="591">
        <v>4.3288000000000002</v>
      </c>
      <c r="CE49" s="588">
        <v>4.4257999999999997</v>
      </c>
      <c r="CF49" s="434">
        <f t="shared" si="112"/>
        <v>1112.5016000000001</v>
      </c>
      <c r="CG49" s="435">
        <f t="shared" si="113"/>
        <v>2146.5129999999999</v>
      </c>
      <c r="CH49" s="591">
        <v>5.4010999999999996</v>
      </c>
      <c r="CI49" s="588">
        <v>5.4819000000000004</v>
      </c>
      <c r="CJ49" s="434">
        <f t="shared" si="114"/>
        <v>1447.4947999999999</v>
      </c>
      <c r="CK49" s="435">
        <f t="shared" si="115"/>
        <v>2877.9975000000004</v>
      </c>
      <c r="CL49" s="432">
        <v>0</v>
      </c>
      <c r="CM49" s="515">
        <v>0</v>
      </c>
      <c r="CN49" s="434">
        <f t="shared" si="116"/>
        <v>0</v>
      </c>
      <c r="CO49" s="435">
        <f t="shared" si="117"/>
        <v>0</v>
      </c>
      <c r="CP49" s="434">
        <f t="shared" si="118"/>
        <v>4.8761836190476187</v>
      </c>
      <c r="CQ49" s="435">
        <f t="shared" si="119"/>
        <v>4.9747628712871288</v>
      </c>
      <c r="CR49" s="434">
        <f t="shared" si="120"/>
        <v>2559.9964</v>
      </c>
      <c r="CS49" s="435">
        <f t="shared" si="121"/>
        <v>5024.5105000000003</v>
      </c>
      <c r="CT49" s="591">
        <v>73.587500000000006</v>
      </c>
      <c r="CU49" s="588">
        <v>72.556700000000006</v>
      </c>
      <c r="CV49" s="434">
        <f t="shared" si="122"/>
        <v>18911.987500000003</v>
      </c>
      <c r="CW49" s="435">
        <f t="shared" si="123"/>
        <v>35189.999500000005</v>
      </c>
      <c r="CX49" s="591">
        <v>72.843299999999999</v>
      </c>
      <c r="CY49" s="588">
        <v>73.093299999999999</v>
      </c>
      <c r="CZ49" s="434">
        <f t="shared" si="124"/>
        <v>19522.004399999998</v>
      </c>
      <c r="DA49" s="435">
        <f t="shared" si="125"/>
        <v>38373.982499999998</v>
      </c>
      <c r="DB49" s="432">
        <v>0</v>
      </c>
      <c r="DC49" s="515">
        <v>0</v>
      </c>
      <c r="DD49" s="434">
        <f t="shared" si="126"/>
        <v>0</v>
      </c>
      <c r="DE49" s="435">
        <f t="shared" si="127"/>
        <v>0</v>
      </c>
      <c r="DF49" s="434">
        <f t="shared" si="128"/>
        <v>73.207603619047617</v>
      </c>
      <c r="DG49" s="435">
        <f t="shared" si="129"/>
        <v>72.835625742574265</v>
      </c>
      <c r="DH49" s="434">
        <f t="shared" si="130"/>
        <v>38433.991900000001</v>
      </c>
      <c r="DI49" s="435">
        <f t="shared" si="131"/>
        <v>73563.982000000004</v>
      </c>
      <c r="DJ49" s="434">
        <f t="shared" si="132"/>
        <v>861</v>
      </c>
      <c r="DK49" s="435">
        <f t="shared" si="133"/>
        <v>1548</v>
      </c>
      <c r="DL49" s="434">
        <f t="shared" si="134"/>
        <v>861</v>
      </c>
      <c r="DM49" s="435">
        <f t="shared" si="135"/>
        <v>1548</v>
      </c>
      <c r="DN49" s="434">
        <f t="shared" si="136"/>
        <v>3.9570353077816494</v>
      </c>
      <c r="DO49" s="435">
        <f t="shared" si="137"/>
        <v>4.3362451550387595</v>
      </c>
      <c r="DP49" s="434">
        <f t="shared" si="138"/>
        <v>3407.0074</v>
      </c>
      <c r="DQ49" s="435">
        <f t="shared" si="139"/>
        <v>6712.5074999999997</v>
      </c>
      <c r="DR49" s="434">
        <f t="shared" si="140"/>
        <v>71.21020464576074</v>
      </c>
      <c r="DS49" s="435">
        <f t="shared" si="141"/>
        <v>70.936038824289412</v>
      </c>
      <c r="DT49" s="434">
        <f t="shared" si="142"/>
        <v>61311.986199999999</v>
      </c>
      <c r="DU49" s="435">
        <f t="shared" si="143"/>
        <v>109808.9881</v>
      </c>
      <c r="DV49" s="587">
        <v>211</v>
      </c>
      <c r="DW49" s="588">
        <v>523</v>
      </c>
      <c r="DX49" s="434">
        <f t="shared" si="144"/>
        <v>211</v>
      </c>
      <c r="DY49" s="435">
        <f t="shared" si="145"/>
        <v>523</v>
      </c>
      <c r="DZ49" s="587">
        <v>315</v>
      </c>
      <c r="EA49" s="588">
        <v>751</v>
      </c>
      <c r="EB49" s="434">
        <f t="shared" si="146"/>
        <v>315</v>
      </c>
      <c r="EC49" s="435">
        <f t="shared" si="147"/>
        <v>751</v>
      </c>
      <c r="ED49" s="432">
        <v>0</v>
      </c>
      <c r="EE49" s="515">
        <v>0</v>
      </c>
      <c r="EF49" s="434">
        <f t="shared" si="148"/>
        <v>0</v>
      </c>
      <c r="EG49" s="435">
        <f t="shared" si="149"/>
        <v>0</v>
      </c>
      <c r="EH49" s="434">
        <f t="shared" si="150"/>
        <v>526</v>
      </c>
      <c r="EI49" s="435">
        <f t="shared" si="151"/>
        <v>1274</v>
      </c>
      <c r="EJ49" s="434">
        <f t="shared" si="152"/>
        <v>526</v>
      </c>
      <c r="EK49" s="435">
        <f t="shared" si="153"/>
        <v>1274</v>
      </c>
      <c r="EL49" s="591">
        <v>3.327</v>
      </c>
      <c r="EM49" s="588">
        <v>3.0402</v>
      </c>
      <c r="EN49" s="434">
        <f t="shared" si="154"/>
        <v>701.99699999999996</v>
      </c>
      <c r="EO49" s="435">
        <f t="shared" si="155"/>
        <v>1590.0246</v>
      </c>
      <c r="EP49" s="591">
        <v>4.2095000000000002</v>
      </c>
      <c r="EQ49" s="588">
        <v>3.8241999999999998</v>
      </c>
      <c r="ER49" s="434">
        <f t="shared" si="156"/>
        <v>1325.9925000000001</v>
      </c>
      <c r="ES49" s="435">
        <f t="shared" si="157"/>
        <v>2871.9741999999997</v>
      </c>
      <c r="ET49" s="587">
        <v>0</v>
      </c>
      <c r="EU49" s="513">
        <v>0</v>
      </c>
      <c r="EV49" s="434">
        <f t="shared" si="158"/>
        <v>0</v>
      </c>
      <c r="EW49" s="435">
        <f t="shared" si="159"/>
        <v>0</v>
      </c>
      <c r="EX49" s="434">
        <f t="shared" si="160"/>
        <v>3.8554933460076048</v>
      </c>
      <c r="EY49" s="435">
        <f t="shared" si="161"/>
        <v>3.5023538461538455</v>
      </c>
      <c r="EZ49" s="434">
        <f t="shared" si="162"/>
        <v>2027.9895000000001</v>
      </c>
      <c r="FA49" s="435">
        <f t="shared" si="163"/>
        <v>4461.9987999999994</v>
      </c>
      <c r="FB49" s="591">
        <v>54.691899999999997</v>
      </c>
      <c r="FC49" s="588">
        <v>51.730400000000003</v>
      </c>
      <c r="FD49" s="434">
        <f t="shared" si="164"/>
        <v>11539.990899999999</v>
      </c>
      <c r="FE49" s="435">
        <f t="shared" si="165"/>
        <v>27054.999200000002</v>
      </c>
      <c r="FF49" s="591">
        <v>52.730200000000004</v>
      </c>
      <c r="FG49" s="588">
        <v>49.386200000000002</v>
      </c>
      <c r="FH49" s="434">
        <f t="shared" si="166"/>
        <v>16610.013000000003</v>
      </c>
      <c r="FI49" s="435">
        <f t="shared" si="167"/>
        <v>37089.036200000002</v>
      </c>
      <c r="FJ49" s="432">
        <v>0</v>
      </c>
      <c r="FK49" s="515">
        <v>0</v>
      </c>
      <c r="FL49" s="434">
        <f t="shared" si="168"/>
        <v>0</v>
      </c>
      <c r="FM49" s="435">
        <f t="shared" si="169"/>
        <v>0</v>
      </c>
      <c r="FN49" s="434">
        <f t="shared" si="170"/>
        <v>53.517117680608372</v>
      </c>
      <c r="FO49" s="435">
        <f t="shared" si="171"/>
        <v>50.348536420722141</v>
      </c>
      <c r="FP49" s="434">
        <f t="shared" si="172"/>
        <v>28150.003900000003</v>
      </c>
      <c r="FQ49" s="435">
        <f t="shared" si="173"/>
        <v>64144.035400000008</v>
      </c>
      <c r="FR49" s="587">
        <v>155</v>
      </c>
      <c r="FS49" s="588">
        <v>337</v>
      </c>
      <c r="FT49" s="434">
        <f t="shared" si="174"/>
        <v>155</v>
      </c>
      <c r="FU49" s="435">
        <f t="shared" si="175"/>
        <v>337</v>
      </c>
      <c r="FV49" s="591">
        <v>5.8160999999999996</v>
      </c>
      <c r="FW49" s="588">
        <v>5.9896000000000003</v>
      </c>
      <c r="FX49" s="434">
        <f t="shared" si="176"/>
        <v>901.49549999999999</v>
      </c>
      <c r="FY49" s="435">
        <f t="shared" si="177"/>
        <v>2018.4952000000001</v>
      </c>
      <c r="FZ49" s="591">
        <v>78.090299999999999</v>
      </c>
      <c r="GA49" s="588">
        <v>81.623099999999994</v>
      </c>
      <c r="GB49" s="434">
        <f t="shared" si="178"/>
        <v>12103.996499999999</v>
      </c>
      <c r="GC49" s="435">
        <f t="shared" si="179"/>
        <v>27506.984699999997</v>
      </c>
      <c r="GD49" s="434">
        <f t="shared" si="180"/>
        <v>559</v>
      </c>
      <c r="GE49" s="435">
        <f t="shared" si="181"/>
        <v>1233</v>
      </c>
      <c r="GF49" s="434">
        <f t="shared" si="182"/>
        <v>559</v>
      </c>
      <c r="GG49" s="435">
        <f t="shared" si="183"/>
        <v>1233</v>
      </c>
      <c r="GH49" s="434">
        <f t="shared" si="184"/>
        <v>2145.0014999999999</v>
      </c>
      <c r="GI49" s="435">
        <f t="shared" si="185"/>
        <v>4449.5401000000002</v>
      </c>
      <c r="GJ49" s="434">
        <f t="shared" si="186"/>
        <v>36709.975599999998</v>
      </c>
      <c r="GK49" s="435">
        <f t="shared" si="187"/>
        <v>77421.001200000013</v>
      </c>
      <c r="GL49" s="434">
        <f t="shared" si="188"/>
        <v>687</v>
      </c>
      <c r="GM49" s="435">
        <f t="shared" si="189"/>
        <v>1469</v>
      </c>
      <c r="GN49" s="434">
        <f t="shared" si="190"/>
        <v>687</v>
      </c>
      <c r="GO49" s="435">
        <f t="shared" si="191"/>
        <v>1469</v>
      </c>
      <c r="GP49" s="434">
        <f t="shared" si="192"/>
        <v>3149.4889000000003</v>
      </c>
      <c r="GQ49" s="435">
        <f t="shared" si="193"/>
        <v>6610.4621999999999</v>
      </c>
      <c r="GR49" s="434">
        <f t="shared" si="194"/>
        <v>43282.017399999997</v>
      </c>
      <c r="GS49" s="435">
        <f t="shared" si="195"/>
        <v>88632.026299999998</v>
      </c>
      <c r="GT49" s="434">
        <f t="shared" si="196"/>
        <v>1246</v>
      </c>
      <c r="GU49" s="435">
        <f t="shared" si="197"/>
        <v>2702</v>
      </c>
      <c r="GV49" s="434">
        <f t="shared" si="198"/>
        <v>1246</v>
      </c>
      <c r="GW49" s="435">
        <f t="shared" si="199"/>
        <v>2702</v>
      </c>
      <c r="GX49" s="434">
        <f t="shared" si="200"/>
        <v>5294.4904000000006</v>
      </c>
      <c r="GY49" s="435">
        <f t="shared" si="201"/>
        <v>11060.0023</v>
      </c>
      <c r="GZ49" s="434">
        <f t="shared" si="202"/>
        <v>79991.992999999988</v>
      </c>
      <c r="HA49" s="435">
        <f t="shared" si="203"/>
        <v>166053.02750000003</v>
      </c>
      <c r="HB49" s="434">
        <f t="shared" si="204"/>
        <v>141</v>
      </c>
      <c r="HC49" s="435">
        <f t="shared" si="205"/>
        <v>120</v>
      </c>
      <c r="HD49" s="434">
        <f t="shared" si="206"/>
        <v>141</v>
      </c>
      <c r="HE49" s="435">
        <f t="shared" si="207"/>
        <v>120</v>
      </c>
      <c r="HF49" s="434">
        <f t="shared" si="208"/>
        <v>140.50650000000002</v>
      </c>
      <c r="HG49" s="435">
        <f t="shared" si="209"/>
        <v>114.504</v>
      </c>
      <c r="HH49" s="434">
        <f t="shared" si="210"/>
        <v>9469.9971000000005</v>
      </c>
      <c r="HI49" s="435">
        <f t="shared" si="211"/>
        <v>7899.9959999999992</v>
      </c>
      <c r="HJ49" s="434">
        <f t="shared" si="212"/>
        <v>6336.4924000000001</v>
      </c>
      <c r="HK49" s="435">
        <f t="shared" si="213"/>
        <v>13193.001499999998</v>
      </c>
      <c r="HL49" s="434">
        <f t="shared" si="214"/>
        <v>101565.98659999999</v>
      </c>
      <c r="HM49" s="435">
        <f t="shared" si="215"/>
        <v>201460.00820000001</v>
      </c>
    </row>
    <row r="50" spans="1:221" s="18" customFormat="1" ht="12.95" customHeight="1">
      <c r="A50" s="510" t="s">
        <v>380</v>
      </c>
      <c r="B50" s="4" t="s">
        <v>1180</v>
      </c>
      <c r="C50" s="3"/>
      <c r="D50" s="2">
        <v>133960</v>
      </c>
      <c r="E50" s="1">
        <v>10</v>
      </c>
      <c r="F50" s="587">
        <v>61</v>
      </c>
      <c r="G50" s="513">
        <v>65</v>
      </c>
      <c r="H50" s="587">
        <v>1</v>
      </c>
      <c r="I50" s="588">
        <v>2</v>
      </c>
      <c r="J50" s="434">
        <f t="shared" si="68"/>
        <v>60</v>
      </c>
      <c r="K50" s="435">
        <f t="shared" si="69"/>
        <v>63</v>
      </c>
      <c r="L50" s="587">
        <v>60</v>
      </c>
      <c r="M50" s="513">
        <v>60</v>
      </c>
      <c r="N50" s="434">
        <f t="shared" si="70"/>
        <v>60</v>
      </c>
      <c r="O50" s="435">
        <f t="shared" si="71"/>
        <v>63</v>
      </c>
      <c r="P50" s="434">
        <f t="shared" si="72"/>
        <v>60</v>
      </c>
      <c r="Q50" s="435">
        <f t="shared" si="73"/>
        <v>63</v>
      </c>
      <c r="R50" s="587">
        <v>4</v>
      </c>
      <c r="S50" s="588">
        <v>10</v>
      </c>
      <c r="T50" s="589">
        <f t="shared" si="216"/>
        <v>4</v>
      </c>
      <c r="U50" s="590">
        <f t="shared" si="216"/>
        <v>10</v>
      </c>
      <c r="V50" s="587">
        <v>0</v>
      </c>
      <c r="W50" s="588">
        <v>4</v>
      </c>
      <c r="X50" s="434">
        <f t="shared" si="74"/>
        <v>0</v>
      </c>
      <c r="Y50" s="435">
        <f t="shared" si="75"/>
        <v>4</v>
      </c>
      <c r="Z50" s="587">
        <v>0</v>
      </c>
      <c r="AA50" s="513">
        <v>1</v>
      </c>
      <c r="AB50" s="434">
        <f t="shared" si="76"/>
        <v>0</v>
      </c>
      <c r="AC50" s="435">
        <f t="shared" si="77"/>
        <v>1</v>
      </c>
      <c r="AD50" s="434">
        <f t="shared" si="78"/>
        <v>4</v>
      </c>
      <c r="AE50" s="435">
        <f t="shared" si="79"/>
        <v>15</v>
      </c>
      <c r="AF50" s="434">
        <f t="shared" si="80"/>
        <v>4</v>
      </c>
      <c r="AG50" s="435">
        <f t="shared" si="81"/>
        <v>15</v>
      </c>
      <c r="AH50" s="591">
        <v>5.5</v>
      </c>
      <c r="AI50" s="588">
        <v>2.9</v>
      </c>
      <c r="AJ50" s="434">
        <f t="shared" si="82"/>
        <v>22</v>
      </c>
      <c r="AK50" s="435">
        <f t="shared" si="83"/>
        <v>29</v>
      </c>
      <c r="AL50" s="591">
        <v>0</v>
      </c>
      <c r="AM50" s="514">
        <v>2.375</v>
      </c>
      <c r="AN50" s="434">
        <f t="shared" si="84"/>
        <v>0</v>
      </c>
      <c r="AO50" s="435">
        <f t="shared" si="85"/>
        <v>9.5</v>
      </c>
      <c r="AP50" s="591">
        <v>0</v>
      </c>
      <c r="AQ50" s="588">
        <v>0.5</v>
      </c>
      <c r="AR50" s="434">
        <f t="shared" si="86"/>
        <v>0</v>
      </c>
      <c r="AS50" s="435">
        <f t="shared" si="87"/>
        <v>0.5</v>
      </c>
      <c r="AT50" s="434">
        <f t="shared" si="88"/>
        <v>5.5</v>
      </c>
      <c r="AU50" s="435">
        <f t="shared" si="89"/>
        <v>2.6</v>
      </c>
      <c r="AV50" s="434">
        <f t="shared" si="90"/>
        <v>22</v>
      </c>
      <c r="AW50" s="435">
        <f t="shared" si="91"/>
        <v>39</v>
      </c>
      <c r="AX50" s="591">
        <v>90.25</v>
      </c>
      <c r="AY50" s="588">
        <v>61.4</v>
      </c>
      <c r="AZ50" s="434">
        <f t="shared" si="92"/>
        <v>361</v>
      </c>
      <c r="BA50" s="435">
        <f t="shared" si="93"/>
        <v>614</v>
      </c>
      <c r="BB50" s="591">
        <v>0</v>
      </c>
      <c r="BC50" s="588">
        <v>65.75</v>
      </c>
      <c r="BD50" s="434">
        <f t="shared" si="94"/>
        <v>0</v>
      </c>
      <c r="BE50" s="435">
        <f t="shared" si="95"/>
        <v>263</v>
      </c>
      <c r="BF50" s="591">
        <v>0</v>
      </c>
      <c r="BG50" s="588">
        <v>44</v>
      </c>
      <c r="BH50" s="434">
        <f t="shared" si="96"/>
        <v>0</v>
      </c>
      <c r="BI50" s="435">
        <f t="shared" si="97"/>
        <v>44</v>
      </c>
      <c r="BJ50" s="434">
        <f t="shared" si="98"/>
        <v>90.25</v>
      </c>
      <c r="BK50" s="435">
        <f t="shared" si="99"/>
        <v>61.4</v>
      </c>
      <c r="BL50" s="434">
        <f t="shared" si="100"/>
        <v>361</v>
      </c>
      <c r="BM50" s="435">
        <f t="shared" si="101"/>
        <v>921</v>
      </c>
      <c r="BN50" s="587">
        <v>23</v>
      </c>
      <c r="BO50" s="588">
        <v>15</v>
      </c>
      <c r="BP50" s="434">
        <f t="shared" si="102"/>
        <v>23</v>
      </c>
      <c r="BQ50" s="435">
        <f t="shared" si="103"/>
        <v>15</v>
      </c>
      <c r="BR50" s="587">
        <v>6</v>
      </c>
      <c r="BS50" s="513">
        <v>11</v>
      </c>
      <c r="BT50" s="434">
        <f t="shared" si="104"/>
        <v>6</v>
      </c>
      <c r="BU50" s="435">
        <f t="shared" si="105"/>
        <v>11</v>
      </c>
      <c r="BV50" s="591">
        <v>0</v>
      </c>
      <c r="BW50" s="514">
        <v>0</v>
      </c>
      <c r="BX50" s="434">
        <f t="shared" si="106"/>
        <v>0</v>
      </c>
      <c r="BY50" s="435">
        <f t="shared" si="107"/>
        <v>0</v>
      </c>
      <c r="BZ50" s="434">
        <f t="shared" si="108"/>
        <v>29</v>
      </c>
      <c r="CA50" s="435">
        <f t="shared" si="109"/>
        <v>26</v>
      </c>
      <c r="CB50" s="434">
        <f t="shared" si="110"/>
        <v>29</v>
      </c>
      <c r="CC50" s="435">
        <f t="shared" si="111"/>
        <v>26</v>
      </c>
      <c r="CD50" s="591">
        <v>3.3260999999999998</v>
      </c>
      <c r="CE50" s="588">
        <v>3.3332999999999999</v>
      </c>
      <c r="CF50" s="434">
        <f t="shared" si="112"/>
        <v>76.500299999999996</v>
      </c>
      <c r="CG50" s="435">
        <f t="shared" si="113"/>
        <v>49.999499999999998</v>
      </c>
      <c r="CH50" s="591">
        <v>5.5</v>
      </c>
      <c r="CI50" s="588">
        <v>3.9091</v>
      </c>
      <c r="CJ50" s="434">
        <f t="shared" si="114"/>
        <v>33</v>
      </c>
      <c r="CK50" s="435">
        <f t="shared" si="115"/>
        <v>43.000100000000003</v>
      </c>
      <c r="CL50" s="432">
        <v>0</v>
      </c>
      <c r="CM50" s="515">
        <v>0</v>
      </c>
      <c r="CN50" s="434">
        <f t="shared" si="116"/>
        <v>0</v>
      </c>
      <c r="CO50" s="435">
        <f t="shared" si="117"/>
        <v>0</v>
      </c>
      <c r="CP50" s="434">
        <f t="shared" si="118"/>
        <v>3.7758724137931035</v>
      </c>
      <c r="CQ50" s="435">
        <f t="shared" si="119"/>
        <v>3.5769076923076923</v>
      </c>
      <c r="CR50" s="434">
        <f t="shared" si="120"/>
        <v>109.5003</v>
      </c>
      <c r="CS50" s="435">
        <f t="shared" si="121"/>
        <v>92.999600000000001</v>
      </c>
      <c r="CT50" s="591">
        <v>68.304299999999998</v>
      </c>
      <c r="CU50" s="588">
        <v>71.333299999999994</v>
      </c>
      <c r="CV50" s="434">
        <f t="shared" si="122"/>
        <v>1570.9989</v>
      </c>
      <c r="CW50" s="435">
        <f t="shared" si="123"/>
        <v>1069.9994999999999</v>
      </c>
      <c r="CX50" s="591">
        <v>61.5</v>
      </c>
      <c r="CY50" s="588">
        <v>65.363600000000005</v>
      </c>
      <c r="CZ50" s="434">
        <f t="shared" si="124"/>
        <v>369</v>
      </c>
      <c r="DA50" s="435">
        <f t="shared" si="125"/>
        <v>718.9996000000001</v>
      </c>
      <c r="DB50" s="432">
        <v>0</v>
      </c>
      <c r="DC50" s="515">
        <v>0</v>
      </c>
      <c r="DD50" s="434">
        <f t="shared" si="126"/>
        <v>0</v>
      </c>
      <c r="DE50" s="435">
        <f t="shared" si="127"/>
        <v>0</v>
      </c>
      <c r="DF50" s="434">
        <f t="shared" si="128"/>
        <v>66.896513793103452</v>
      </c>
      <c r="DG50" s="435">
        <f t="shared" si="129"/>
        <v>68.807657692307686</v>
      </c>
      <c r="DH50" s="434">
        <f t="shared" si="130"/>
        <v>1939.9989</v>
      </c>
      <c r="DI50" s="435">
        <f t="shared" si="131"/>
        <v>1788.9990999999998</v>
      </c>
      <c r="DJ50" s="434">
        <f t="shared" si="132"/>
        <v>33</v>
      </c>
      <c r="DK50" s="435">
        <f t="shared" si="133"/>
        <v>41</v>
      </c>
      <c r="DL50" s="434">
        <f t="shared" si="134"/>
        <v>33</v>
      </c>
      <c r="DM50" s="435">
        <f t="shared" si="135"/>
        <v>41</v>
      </c>
      <c r="DN50" s="434">
        <f t="shared" si="136"/>
        <v>3.9848575757575753</v>
      </c>
      <c r="DO50" s="435">
        <f t="shared" si="137"/>
        <v>3.21950243902439</v>
      </c>
      <c r="DP50" s="434">
        <f t="shared" si="138"/>
        <v>131.50029999999998</v>
      </c>
      <c r="DQ50" s="435">
        <f t="shared" si="139"/>
        <v>131.99959999999999</v>
      </c>
      <c r="DR50" s="434">
        <f t="shared" si="140"/>
        <v>69.727239393939399</v>
      </c>
      <c r="DS50" s="435">
        <f t="shared" si="141"/>
        <v>66.097539024390244</v>
      </c>
      <c r="DT50" s="434">
        <f t="shared" si="142"/>
        <v>2300.9989</v>
      </c>
      <c r="DU50" s="435">
        <f t="shared" si="143"/>
        <v>2709.9991</v>
      </c>
      <c r="DV50" s="587">
        <v>7</v>
      </c>
      <c r="DW50" s="588">
        <v>8</v>
      </c>
      <c r="DX50" s="434">
        <f t="shared" si="144"/>
        <v>7</v>
      </c>
      <c r="DY50" s="435">
        <f t="shared" si="145"/>
        <v>8</v>
      </c>
      <c r="DZ50" s="587">
        <v>11</v>
      </c>
      <c r="EA50" s="588">
        <v>10</v>
      </c>
      <c r="EB50" s="434">
        <f t="shared" si="146"/>
        <v>11</v>
      </c>
      <c r="EC50" s="435">
        <f t="shared" si="147"/>
        <v>10</v>
      </c>
      <c r="ED50" s="432">
        <v>0</v>
      </c>
      <c r="EE50" s="515">
        <v>0</v>
      </c>
      <c r="EF50" s="434">
        <f t="shared" si="148"/>
        <v>0</v>
      </c>
      <c r="EG50" s="435">
        <f t="shared" si="149"/>
        <v>0</v>
      </c>
      <c r="EH50" s="434">
        <f t="shared" si="150"/>
        <v>18</v>
      </c>
      <c r="EI50" s="435">
        <f t="shared" si="151"/>
        <v>18</v>
      </c>
      <c r="EJ50" s="434">
        <f t="shared" si="152"/>
        <v>18</v>
      </c>
      <c r="EK50" s="435">
        <f t="shared" si="153"/>
        <v>18</v>
      </c>
      <c r="EL50" s="591">
        <v>2.8571</v>
      </c>
      <c r="EM50" s="588">
        <v>3.875</v>
      </c>
      <c r="EN50" s="434">
        <f t="shared" si="154"/>
        <v>19.999700000000001</v>
      </c>
      <c r="EO50" s="435">
        <f t="shared" si="155"/>
        <v>31</v>
      </c>
      <c r="EP50" s="591">
        <v>3.3182</v>
      </c>
      <c r="EQ50" s="588">
        <v>3.55</v>
      </c>
      <c r="ER50" s="434">
        <f t="shared" si="156"/>
        <v>36.5002</v>
      </c>
      <c r="ES50" s="435">
        <f t="shared" si="157"/>
        <v>35.5</v>
      </c>
      <c r="ET50" s="587">
        <v>0</v>
      </c>
      <c r="EU50" s="513">
        <v>0</v>
      </c>
      <c r="EV50" s="434">
        <f t="shared" si="158"/>
        <v>0</v>
      </c>
      <c r="EW50" s="435">
        <f t="shared" si="159"/>
        <v>0</v>
      </c>
      <c r="EX50" s="434">
        <f t="shared" si="160"/>
        <v>3.1388833333333332</v>
      </c>
      <c r="EY50" s="435">
        <f t="shared" si="161"/>
        <v>3.6944444444444446</v>
      </c>
      <c r="EZ50" s="434">
        <f t="shared" si="162"/>
        <v>56.499899999999997</v>
      </c>
      <c r="FA50" s="435">
        <f t="shared" si="163"/>
        <v>66.5</v>
      </c>
      <c r="FB50" s="591">
        <v>48.571399999999997</v>
      </c>
      <c r="FC50" s="588">
        <v>59.25</v>
      </c>
      <c r="FD50" s="434">
        <f t="shared" si="164"/>
        <v>339.99979999999999</v>
      </c>
      <c r="FE50" s="435">
        <f t="shared" si="165"/>
        <v>474</v>
      </c>
      <c r="FF50" s="591">
        <v>44.909100000000002</v>
      </c>
      <c r="FG50" s="588">
        <v>40.1</v>
      </c>
      <c r="FH50" s="434">
        <f t="shared" si="166"/>
        <v>494.00010000000003</v>
      </c>
      <c r="FI50" s="435">
        <f t="shared" si="167"/>
        <v>401</v>
      </c>
      <c r="FJ50" s="432">
        <v>0</v>
      </c>
      <c r="FK50" s="515">
        <v>0</v>
      </c>
      <c r="FL50" s="434">
        <f t="shared" si="168"/>
        <v>0</v>
      </c>
      <c r="FM50" s="435">
        <f t="shared" si="169"/>
        <v>0</v>
      </c>
      <c r="FN50" s="434">
        <f t="shared" si="170"/>
        <v>46.333327777777782</v>
      </c>
      <c r="FO50" s="435">
        <f t="shared" si="171"/>
        <v>48.611111111111114</v>
      </c>
      <c r="FP50" s="434">
        <f t="shared" si="172"/>
        <v>833.99990000000003</v>
      </c>
      <c r="FQ50" s="435">
        <f t="shared" si="173"/>
        <v>875</v>
      </c>
      <c r="FR50" s="587">
        <v>9</v>
      </c>
      <c r="FS50" s="588">
        <v>4</v>
      </c>
      <c r="FT50" s="434">
        <f t="shared" si="174"/>
        <v>9</v>
      </c>
      <c r="FU50" s="435">
        <f t="shared" si="175"/>
        <v>4</v>
      </c>
      <c r="FV50" s="591">
        <v>4.6666999999999996</v>
      </c>
      <c r="FW50" s="588">
        <v>6</v>
      </c>
      <c r="FX50" s="434">
        <f t="shared" si="176"/>
        <v>42.000299999999996</v>
      </c>
      <c r="FY50" s="435">
        <f t="shared" si="177"/>
        <v>24</v>
      </c>
      <c r="FZ50" s="591">
        <v>56.333300000000001</v>
      </c>
      <c r="GA50" s="588">
        <v>78.5</v>
      </c>
      <c r="GB50" s="434">
        <f t="shared" si="178"/>
        <v>506.99970000000002</v>
      </c>
      <c r="GC50" s="435">
        <f t="shared" si="179"/>
        <v>314</v>
      </c>
      <c r="GD50" s="434">
        <f t="shared" si="180"/>
        <v>34</v>
      </c>
      <c r="GE50" s="435">
        <f t="shared" si="181"/>
        <v>33</v>
      </c>
      <c r="GF50" s="434">
        <f t="shared" si="182"/>
        <v>34</v>
      </c>
      <c r="GG50" s="435">
        <f t="shared" si="183"/>
        <v>33</v>
      </c>
      <c r="GH50" s="434">
        <f t="shared" si="184"/>
        <v>118.5</v>
      </c>
      <c r="GI50" s="435">
        <f t="shared" si="185"/>
        <v>109.9995</v>
      </c>
      <c r="GJ50" s="434">
        <f t="shared" si="186"/>
        <v>2271.9987000000001</v>
      </c>
      <c r="GK50" s="435">
        <f t="shared" si="187"/>
        <v>2157.9994999999999</v>
      </c>
      <c r="GL50" s="434">
        <f t="shared" si="188"/>
        <v>17</v>
      </c>
      <c r="GM50" s="435">
        <f t="shared" si="189"/>
        <v>25</v>
      </c>
      <c r="GN50" s="434">
        <f t="shared" si="190"/>
        <v>17</v>
      </c>
      <c r="GO50" s="435">
        <f t="shared" si="191"/>
        <v>25</v>
      </c>
      <c r="GP50" s="434">
        <f t="shared" si="192"/>
        <v>69.500200000000007</v>
      </c>
      <c r="GQ50" s="435">
        <f t="shared" si="193"/>
        <v>88.000100000000003</v>
      </c>
      <c r="GR50" s="434">
        <f t="shared" si="194"/>
        <v>863.00009999999997</v>
      </c>
      <c r="GS50" s="435">
        <f t="shared" si="195"/>
        <v>1382.9996000000001</v>
      </c>
      <c r="GT50" s="434">
        <f t="shared" si="196"/>
        <v>51</v>
      </c>
      <c r="GU50" s="435">
        <f t="shared" si="197"/>
        <v>58</v>
      </c>
      <c r="GV50" s="434">
        <f t="shared" si="198"/>
        <v>51</v>
      </c>
      <c r="GW50" s="435">
        <f t="shared" si="199"/>
        <v>58</v>
      </c>
      <c r="GX50" s="434">
        <f t="shared" si="200"/>
        <v>188.00020000000001</v>
      </c>
      <c r="GY50" s="435">
        <f t="shared" si="201"/>
        <v>197.99959999999999</v>
      </c>
      <c r="GZ50" s="434">
        <f t="shared" si="202"/>
        <v>3134.9988000000003</v>
      </c>
      <c r="HA50" s="435">
        <f t="shared" si="203"/>
        <v>3540.9991</v>
      </c>
      <c r="HB50" s="434">
        <f t="shared" si="204"/>
        <v>0</v>
      </c>
      <c r="HC50" s="435">
        <f t="shared" si="205"/>
        <v>1</v>
      </c>
      <c r="HD50" s="434">
        <f t="shared" si="206"/>
        <v>0</v>
      </c>
      <c r="HE50" s="435">
        <f t="shared" si="207"/>
        <v>1</v>
      </c>
      <c r="HF50" s="434">
        <f t="shared" si="208"/>
        <v>0</v>
      </c>
      <c r="HG50" s="435">
        <f t="shared" si="209"/>
        <v>0.5</v>
      </c>
      <c r="HH50" s="434">
        <f t="shared" si="210"/>
        <v>0</v>
      </c>
      <c r="HI50" s="435">
        <f t="shared" si="211"/>
        <v>44</v>
      </c>
      <c r="HJ50" s="434">
        <f t="shared" si="212"/>
        <v>230.00049999999999</v>
      </c>
      <c r="HK50" s="435">
        <f t="shared" si="213"/>
        <v>222.49959999999999</v>
      </c>
      <c r="HL50" s="434">
        <f t="shared" si="214"/>
        <v>3641.9985000000001</v>
      </c>
      <c r="HM50" s="435">
        <f t="shared" si="215"/>
        <v>3898.9991</v>
      </c>
    </row>
    <row r="51" spans="1:221" s="18" customFormat="1" ht="12.95" customHeight="1">
      <c r="A51" s="510" t="s">
        <v>380</v>
      </c>
      <c r="B51" s="4" t="s">
        <v>388</v>
      </c>
      <c r="C51" s="3" t="s">
        <v>1236</v>
      </c>
      <c r="D51" s="2">
        <v>134343</v>
      </c>
      <c r="E51" s="1">
        <v>7</v>
      </c>
      <c r="F51" s="587">
        <v>457</v>
      </c>
      <c r="G51" s="513">
        <v>415</v>
      </c>
      <c r="H51" s="587">
        <v>3</v>
      </c>
      <c r="I51" s="588">
        <v>2</v>
      </c>
      <c r="J51" s="434">
        <f t="shared" si="68"/>
        <v>454</v>
      </c>
      <c r="K51" s="435">
        <f t="shared" si="69"/>
        <v>413</v>
      </c>
      <c r="L51" s="587">
        <v>60</v>
      </c>
      <c r="M51" s="513">
        <v>60</v>
      </c>
      <c r="N51" s="434">
        <f t="shared" si="70"/>
        <v>454</v>
      </c>
      <c r="O51" s="435">
        <f t="shared" si="71"/>
        <v>413</v>
      </c>
      <c r="P51" s="434">
        <f t="shared" si="72"/>
        <v>454</v>
      </c>
      <c r="Q51" s="435">
        <f t="shared" si="73"/>
        <v>413</v>
      </c>
      <c r="R51" s="587">
        <v>126</v>
      </c>
      <c r="S51" s="588">
        <v>128</v>
      </c>
      <c r="T51" s="589">
        <f t="shared" si="216"/>
        <v>126</v>
      </c>
      <c r="U51" s="590">
        <f t="shared" si="216"/>
        <v>128</v>
      </c>
      <c r="V51" s="587">
        <v>41</v>
      </c>
      <c r="W51" s="588">
        <v>32</v>
      </c>
      <c r="X51" s="434">
        <f t="shared" si="74"/>
        <v>41</v>
      </c>
      <c r="Y51" s="435">
        <f t="shared" si="75"/>
        <v>32</v>
      </c>
      <c r="Z51" s="587">
        <v>13</v>
      </c>
      <c r="AA51" s="513">
        <v>4</v>
      </c>
      <c r="AB51" s="434">
        <f t="shared" si="76"/>
        <v>13</v>
      </c>
      <c r="AC51" s="435">
        <f t="shared" si="77"/>
        <v>4</v>
      </c>
      <c r="AD51" s="434">
        <f t="shared" si="78"/>
        <v>180</v>
      </c>
      <c r="AE51" s="435">
        <f t="shared" si="79"/>
        <v>164</v>
      </c>
      <c r="AF51" s="434">
        <f t="shared" si="80"/>
        <v>180</v>
      </c>
      <c r="AG51" s="435">
        <f t="shared" si="81"/>
        <v>164</v>
      </c>
      <c r="AH51" s="591">
        <v>2.9047999999999998</v>
      </c>
      <c r="AI51" s="588">
        <v>2.5116999999999998</v>
      </c>
      <c r="AJ51" s="434">
        <f t="shared" si="82"/>
        <v>366.00479999999999</v>
      </c>
      <c r="AK51" s="435">
        <f t="shared" si="83"/>
        <v>321.49759999999998</v>
      </c>
      <c r="AL51" s="591">
        <v>2.9268000000000001</v>
      </c>
      <c r="AM51" s="514">
        <v>2.9687999999999999</v>
      </c>
      <c r="AN51" s="434">
        <f t="shared" si="84"/>
        <v>119.9988</v>
      </c>
      <c r="AO51" s="435">
        <f t="shared" si="85"/>
        <v>95.001599999999996</v>
      </c>
      <c r="AP51" s="591">
        <v>0.57689999999999997</v>
      </c>
      <c r="AQ51" s="588">
        <v>0.5</v>
      </c>
      <c r="AR51" s="434">
        <f t="shared" si="86"/>
        <v>7.4996999999999998</v>
      </c>
      <c r="AS51" s="435">
        <f t="shared" si="87"/>
        <v>2</v>
      </c>
      <c r="AT51" s="434">
        <f t="shared" si="88"/>
        <v>2.7416849999999999</v>
      </c>
      <c r="AU51" s="435">
        <f t="shared" si="89"/>
        <v>2.5518243902439024</v>
      </c>
      <c r="AV51" s="434">
        <f t="shared" si="90"/>
        <v>493.50329999999997</v>
      </c>
      <c r="AW51" s="435">
        <f t="shared" si="91"/>
        <v>418.49919999999997</v>
      </c>
      <c r="AX51" s="591">
        <v>73.412700000000001</v>
      </c>
      <c r="AY51" s="588">
        <v>69.648399999999995</v>
      </c>
      <c r="AZ51" s="434">
        <f t="shared" si="92"/>
        <v>9250.0002000000004</v>
      </c>
      <c r="BA51" s="435">
        <f t="shared" si="93"/>
        <v>8914.9951999999994</v>
      </c>
      <c r="BB51" s="591">
        <v>66.219499999999996</v>
      </c>
      <c r="BC51" s="588">
        <v>73.343800000000002</v>
      </c>
      <c r="BD51" s="434">
        <f t="shared" si="94"/>
        <v>2714.9994999999999</v>
      </c>
      <c r="BE51" s="435">
        <f t="shared" si="95"/>
        <v>2347.0016000000001</v>
      </c>
      <c r="BF51" s="591">
        <v>58.538499999999999</v>
      </c>
      <c r="BG51" s="588">
        <v>49.5</v>
      </c>
      <c r="BH51" s="434">
        <f t="shared" si="96"/>
        <v>761.00049999999999</v>
      </c>
      <c r="BI51" s="435">
        <f t="shared" si="97"/>
        <v>198</v>
      </c>
      <c r="BJ51" s="434">
        <f t="shared" si="98"/>
        <v>70.700001111111106</v>
      </c>
      <c r="BK51" s="435">
        <f t="shared" si="99"/>
        <v>69.878029268292678</v>
      </c>
      <c r="BL51" s="434">
        <f t="shared" si="100"/>
        <v>12726.000199999999</v>
      </c>
      <c r="BM51" s="435">
        <f t="shared" si="101"/>
        <v>11459.996799999999</v>
      </c>
      <c r="BN51" s="587">
        <v>114</v>
      </c>
      <c r="BO51" s="588">
        <v>104</v>
      </c>
      <c r="BP51" s="434">
        <f t="shared" si="102"/>
        <v>114</v>
      </c>
      <c r="BQ51" s="435">
        <f t="shared" si="103"/>
        <v>104</v>
      </c>
      <c r="BR51" s="587">
        <v>34</v>
      </c>
      <c r="BS51" s="513">
        <v>44</v>
      </c>
      <c r="BT51" s="434">
        <f t="shared" si="104"/>
        <v>34</v>
      </c>
      <c r="BU51" s="435">
        <f t="shared" si="105"/>
        <v>44</v>
      </c>
      <c r="BV51" s="591">
        <v>0</v>
      </c>
      <c r="BW51" s="514">
        <v>0</v>
      </c>
      <c r="BX51" s="434">
        <f t="shared" si="106"/>
        <v>0</v>
      </c>
      <c r="BY51" s="435">
        <f t="shared" si="107"/>
        <v>0</v>
      </c>
      <c r="BZ51" s="434">
        <f t="shared" si="108"/>
        <v>148</v>
      </c>
      <c r="CA51" s="435">
        <f t="shared" si="109"/>
        <v>148</v>
      </c>
      <c r="CB51" s="434">
        <f t="shared" si="110"/>
        <v>148</v>
      </c>
      <c r="CC51" s="435">
        <f t="shared" si="111"/>
        <v>148</v>
      </c>
      <c r="CD51" s="591">
        <v>3.3772000000000002</v>
      </c>
      <c r="CE51" s="588">
        <v>3.4037999999999999</v>
      </c>
      <c r="CF51" s="434">
        <f t="shared" si="112"/>
        <v>385.00080000000003</v>
      </c>
      <c r="CG51" s="435">
        <f t="shared" si="113"/>
        <v>353.99520000000001</v>
      </c>
      <c r="CH51" s="591">
        <v>4.8971</v>
      </c>
      <c r="CI51" s="588">
        <v>5.1818</v>
      </c>
      <c r="CJ51" s="434">
        <f t="shared" si="114"/>
        <v>166.50139999999999</v>
      </c>
      <c r="CK51" s="435">
        <f t="shared" si="115"/>
        <v>227.9992</v>
      </c>
      <c r="CL51" s="432">
        <v>0</v>
      </c>
      <c r="CM51" s="515">
        <v>0</v>
      </c>
      <c r="CN51" s="434">
        <f t="shared" si="116"/>
        <v>0</v>
      </c>
      <c r="CO51" s="435">
        <f t="shared" si="117"/>
        <v>0</v>
      </c>
      <c r="CP51" s="434">
        <f t="shared" si="118"/>
        <v>3.7263662162162161</v>
      </c>
      <c r="CQ51" s="435">
        <f t="shared" si="119"/>
        <v>3.9323945945945948</v>
      </c>
      <c r="CR51" s="434">
        <f t="shared" si="120"/>
        <v>551.50220000000002</v>
      </c>
      <c r="CS51" s="435">
        <f t="shared" si="121"/>
        <v>581.99440000000004</v>
      </c>
      <c r="CT51" s="591">
        <v>69.3947</v>
      </c>
      <c r="CU51" s="588">
        <v>69.201899999999995</v>
      </c>
      <c r="CV51" s="434">
        <f t="shared" si="122"/>
        <v>7910.9957999999997</v>
      </c>
      <c r="CW51" s="435">
        <f t="shared" si="123"/>
        <v>7196.9975999999997</v>
      </c>
      <c r="CX51" s="591">
        <v>74.617599999999996</v>
      </c>
      <c r="CY51" s="588">
        <v>71</v>
      </c>
      <c r="CZ51" s="434">
        <f t="shared" si="124"/>
        <v>2536.9983999999999</v>
      </c>
      <c r="DA51" s="435">
        <f t="shared" si="125"/>
        <v>3124</v>
      </c>
      <c r="DB51" s="432">
        <v>0</v>
      </c>
      <c r="DC51" s="515">
        <v>0</v>
      </c>
      <c r="DD51" s="434">
        <f t="shared" si="126"/>
        <v>0</v>
      </c>
      <c r="DE51" s="435">
        <f t="shared" si="127"/>
        <v>0</v>
      </c>
      <c r="DF51" s="434">
        <f t="shared" si="128"/>
        <v>70.594555405405401</v>
      </c>
      <c r="DG51" s="435">
        <f t="shared" si="129"/>
        <v>69.73647027027026</v>
      </c>
      <c r="DH51" s="434">
        <f t="shared" si="130"/>
        <v>10447.994199999999</v>
      </c>
      <c r="DI51" s="435">
        <f t="shared" si="131"/>
        <v>10320.997599999999</v>
      </c>
      <c r="DJ51" s="434">
        <f t="shared" si="132"/>
        <v>328</v>
      </c>
      <c r="DK51" s="435">
        <f t="shared" si="133"/>
        <v>312</v>
      </c>
      <c r="DL51" s="434">
        <f t="shared" si="134"/>
        <v>328</v>
      </c>
      <c r="DM51" s="435">
        <f t="shared" si="135"/>
        <v>312</v>
      </c>
      <c r="DN51" s="434">
        <f t="shared" si="136"/>
        <v>3.1859923780487804</v>
      </c>
      <c r="DO51" s="435">
        <f t="shared" si="137"/>
        <v>3.2067102564102563</v>
      </c>
      <c r="DP51" s="434">
        <f t="shared" si="138"/>
        <v>1045.0055</v>
      </c>
      <c r="DQ51" s="435">
        <f t="shared" si="139"/>
        <v>1000.4936</v>
      </c>
      <c r="DR51" s="434">
        <f t="shared" si="140"/>
        <v>70.652421951219495</v>
      </c>
      <c r="DS51" s="435">
        <f t="shared" si="141"/>
        <v>69.810879487179477</v>
      </c>
      <c r="DT51" s="434">
        <f t="shared" si="142"/>
        <v>23173.994399999996</v>
      </c>
      <c r="DU51" s="435">
        <f t="shared" si="143"/>
        <v>21780.994399999996</v>
      </c>
      <c r="DV51" s="587">
        <v>54</v>
      </c>
      <c r="DW51" s="588">
        <v>51</v>
      </c>
      <c r="DX51" s="434">
        <f t="shared" si="144"/>
        <v>54</v>
      </c>
      <c r="DY51" s="435">
        <f t="shared" si="145"/>
        <v>51</v>
      </c>
      <c r="DZ51" s="587">
        <v>46</v>
      </c>
      <c r="EA51" s="588">
        <v>32</v>
      </c>
      <c r="EB51" s="434">
        <f t="shared" si="146"/>
        <v>46</v>
      </c>
      <c r="EC51" s="435">
        <f t="shared" si="147"/>
        <v>32</v>
      </c>
      <c r="ED51" s="432">
        <v>0</v>
      </c>
      <c r="EE51" s="515">
        <v>0</v>
      </c>
      <c r="EF51" s="434">
        <f t="shared" si="148"/>
        <v>0</v>
      </c>
      <c r="EG51" s="435">
        <f t="shared" si="149"/>
        <v>0</v>
      </c>
      <c r="EH51" s="434">
        <f t="shared" si="150"/>
        <v>100</v>
      </c>
      <c r="EI51" s="435">
        <f t="shared" si="151"/>
        <v>83</v>
      </c>
      <c r="EJ51" s="434">
        <f t="shared" si="152"/>
        <v>100</v>
      </c>
      <c r="EK51" s="435">
        <f t="shared" si="153"/>
        <v>83</v>
      </c>
      <c r="EL51" s="591">
        <v>2.3241000000000001</v>
      </c>
      <c r="EM51" s="588">
        <v>2.3921999999999999</v>
      </c>
      <c r="EN51" s="434">
        <f t="shared" si="154"/>
        <v>125.5014</v>
      </c>
      <c r="EO51" s="435">
        <f t="shared" si="155"/>
        <v>122.00219999999999</v>
      </c>
      <c r="EP51" s="591">
        <v>3.8370000000000002</v>
      </c>
      <c r="EQ51" s="588">
        <v>3.6562999999999999</v>
      </c>
      <c r="ER51" s="434">
        <f t="shared" si="156"/>
        <v>176.50200000000001</v>
      </c>
      <c r="ES51" s="435">
        <f t="shared" si="157"/>
        <v>117.0016</v>
      </c>
      <c r="ET51" s="587">
        <v>0</v>
      </c>
      <c r="EU51" s="513">
        <v>0</v>
      </c>
      <c r="EV51" s="434">
        <f t="shared" si="158"/>
        <v>0</v>
      </c>
      <c r="EW51" s="435">
        <f t="shared" si="159"/>
        <v>0</v>
      </c>
      <c r="EX51" s="434">
        <f t="shared" si="160"/>
        <v>3.0200339999999999</v>
      </c>
      <c r="EY51" s="435">
        <f t="shared" si="161"/>
        <v>2.8795638554216865</v>
      </c>
      <c r="EZ51" s="434">
        <f t="shared" si="162"/>
        <v>302.0034</v>
      </c>
      <c r="FA51" s="435">
        <f t="shared" si="163"/>
        <v>239.00379999999998</v>
      </c>
      <c r="FB51" s="591">
        <v>48.5</v>
      </c>
      <c r="FC51" s="588">
        <v>48.902000000000001</v>
      </c>
      <c r="FD51" s="434">
        <f t="shared" si="164"/>
        <v>2619</v>
      </c>
      <c r="FE51" s="435">
        <f t="shared" si="165"/>
        <v>2494.002</v>
      </c>
      <c r="FF51" s="591">
        <v>47.826099999999997</v>
      </c>
      <c r="FG51" s="588">
        <v>47.625</v>
      </c>
      <c r="FH51" s="434">
        <f t="shared" si="166"/>
        <v>2200.0005999999998</v>
      </c>
      <c r="FI51" s="435">
        <f t="shared" si="167"/>
        <v>1524</v>
      </c>
      <c r="FJ51" s="432">
        <v>0</v>
      </c>
      <c r="FK51" s="515">
        <v>0</v>
      </c>
      <c r="FL51" s="434">
        <f t="shared" si="168"/>
        <v>0</v>
      </c>
      <c r="FM51" s="435">
        <f t="shared" si="169"/>
        <v>0</v>
      </c>
      <c r="FN51" s="434">
        <f t="shared" si="170"/>
        <v>48.190005999999997</v>
      </c>
      <c r="FO51" s="435">
        <f t="shared" si="171"/>
        <v>48.409662650602407</v>
      </c>
      <c r="FP51" s="434">
        <f t="shared" si="172"/>
        <v>4819.0005999999994</v>
      </c>
      <c r="FQ51" s="435">
        <f t="shared" si="173"/>
        <v>4018.002</v>
      </c>
      <c r="FR51" s="587">
        <v>26</v>
      </c>
      <c r="FS51" s="588">
        <v>18</v>
      </c>
      <c r="FT51" s="434">
        <f t="shared" si="174"/>
        <v>26</v>
      </c>
      <c r="FU51" s="435">
        <f t="shared" si="175"/>
        <v>18</v>
      </c>
      <c r="FV51" s="591">
        <v>4.1345999999999998</v>
      </c>
      <c r="FW51" s="588">
        <v>5.8333000000000004</v>
      </c>
      <c r="FX51" s="434">
        <f t="shared" si="176"/>
        <v>107.4996</v>
      </c>
      <c r="FY51" s="435">
        <f t="shared" si="177"/>
        <v>104.99940000000001</v>
      </c>
      <c r="FZ51" s="591">
        <v>81.192300000000003</v>
      </c>
      <c r="GA51" s="588">
        <v>100.11109999999999</v>
      </c>
      <c r="GB51" s="434">
        <f t="shared" si="178"/>
        <v>2110.9998000000001</v>
      </c>
      <c r="GC51" s="435">
        <f t="shared" si="179"/>
        <v>1801.9997999999998</v>
      </c>
      <c r="GD51" s="434">
        <f t="shared" si="180"/>
        <v>294</v>
      </c>
      <c r="GE51" s="435">
        <f t="shared" si="181"/>
        <v>283</v>
      </c>
      <c r="GF51" s="434">
        <f t="shared" si="182"/>
        <v>294</v>
      </c>
      <c r="GG51" s="435">
        <f t="shared" si="183"/>
        <v>283</v>
      </c>
      <c r="GH51" s="434">
        <f t="shared" si="184"/>
        <v>876.50699999999995</v>
      </c>
      <c r="GI51" s="435">
        <f t="shared" si="185"/>
        <v>797.495</v>
      </c>
      <c r="GJ51" s="434">
        <f t="shared" si="186"/>
        <v>19779.995999999999</v>
      </c>
      <c r="GK51" s="435">
        <f t="shared" si="187"/>
        <v>18605.9948</v>
      </c>
      <c r="GL51" s="434">
        <f t="shared" si="188"/>
        <v>121</v>
      </c>
      <c r="GM51" s="435">
        <f t="shared" si="189"/>
        <v>108</v>
      </c>
      <c r="GN51" s="434">
        <f t="shared" si="190"/>
        <v>121</v>
      </c>
      <c r="GO51" s="435">
        <f t="shared" si="191"/>
        <v>108</v>
      </c>
      <c r="GP51" s="434">
        <f t="shared" si="192"/>
        <v>463.00220000000002</v>
      </c>
      <c r="GQ51" s="435">
        <f t="shared" si="193"/>
        <v>440.00240000000002</v>
      </c>
      <c r="GR51" s="434">
        <f t="shared" si="194"/>
        <v>7451.9984999999997</v>
      </c>
      <c r="GS51" s="435">
        <f t="shared" si="195"/>
        <v>6995.0015999999996</v>
      </c>
      <c r="GT51" s="434">
        <f t="shared" si="196"/>
        <v>415</v>
      </c>
      <c r="GU51" s="435">
        <f t="shared" si="197"/>
        <v>391</v>
      </c>
      <c r="GV51" s="434">
        <f t="shared" si="198"/>
        <v>415</v>
      </c>
      <c r="GW51" s="435">
        <f t="shared" si="199"/>
        <v>391</v>
      </c>
      <c r="GX51" s="434">
        <f t="shared" si="200"/>
        <v>1339.5092</v>
      </c>
      <c r="GY51" s="435">
        <f t="shared" si="201"/>
        <v>1237.4974</v>
      </c>
      <c r="GZ51" s="434">
        <f t="shared" si="202"/>
        <v>27231.994500000001</v>
      </c>
      <c r="HA51" s="435">
        <f t="shared" si="203"/>
        <v>25600.9964</v>
      </c>
      <c r="HB51" s="434">
        <f t="shared" si="204"/>
        <v>13</v>
      </c>
      <c r="HC51" s="435">
        <f t="shared" si="205"/>
        <v>4</v>
      </c>
      <c r="HD51" s="434">
        <f t="shared" si="206"/>
        <v>13</v>
      </c>
      <c r="HE51" s="435">
        <f t="shared" si="207"/>
        <v>4</v>
      </c>
      <c r="HF51" s="434">
        <f t="shared" si="208"/>
        <v>7.4996999999999998</v>
      </c>
      <c r="HG51" s="435">
        <f t="shared" si="209"/>
        <v>2</v>
      </c>
      <c r="HH51" s="434">
        <f t="shared" si="210"/>
        <v>761.00049999999999</v>
      </c>
      <c r="HI51" s="435">
        <f t="shared" si="211"/>
        <v>198</v>
      </c>
      <c r="HJ51" s="434">
        <f t="shared" si="212"/>
        <v>1454.5085000000001</v>
      </c>
      <c r="HK51" s="435">
        <f t="shared" si="213"/>
        <v>1344.4967999999999</v>
      </c>
      <c r="HL51" s="434">
        <f t="shared" si="214"/>
        <v>30103.994799999997</v>
      </c>
      <c r="HM51" s="435">
        <f t="shared" si="215"/>
        <v>27600.996199999998</v>
      </c>
    </row>
    <row r="52" spans="1:221" s="18" customFormat="1" ht="12.95" customHeight="1">
      <c r="A52" s="510" t="s">
        <v>380</v>
      </c>
      <c r="B52" s="4" t="s">
        <v>389</v>
      </c>
      <c r="C52" s="3"/>
      <c r="D52" s="2">
        <v>134495</v>
      </c>
      <c r="E52" s="1">
        <v>8</v>
      </c>
      <c r="F52" s="586">
        <v>3226</v>
      </c>
      <c r="G52" s="512">
        <v>3218</v>
      </c>
      <c r="H52" s="587">
        <v>21</v>
      </c>
      <c r="I52" s="588">
        <v>20</v>
      </c>
      <c r="J52" s="434">
        <f t="shared" si="68"/>
        <v>3205</v>
      </c>
      <c r="K52" s="435">
        <f t="shared" si="69"/>
        <v>3198</v>
      </c>
      <c r="L52" s="587">
        <v>60</v>
      </c>
      <c r="M52" s="513">
        <v>60</v>
      </c>
      <c r="N52" s="434">
        <f t="shared" si="70"/>
        <v>3205</v>
      </c>
      <c r="O52" s="435">
        <f t="shared" si="71"/>
        <v>3198</v>
      </c>
      <c r="P52" s="434">
        <f t="shared" si="72"/>
        <v>3205</v>
      </c>
      <c r="Q52" s="435">
        <f t="shared" si="73"/>
        <v>3198</v>
      </c>
      <c r="R52" s="587">
        <v>273</v>
      </c>
      <c r="S52" s="588">
        <v>268</v>
      </c>
      <c r="T52" s="589">
        <f t="shared" si="216"/>
        <v>273</v>
      </c>
      <c r="U52" s="590">
        <f t="shared" si="216"/>
        <v>268</v>
      </c>
      <c r="V52" s="587">
        <v>98</v>
      </c>
      <c r="W52" s="588">
        <v>97</v>
      </c>
      <c r="X52" s="434">
        <f t="shared" si="74"/>
        <v>98</v>
      </c>
      <c r="Y52" s="435">
        <f t="shared" si="75"/>
        <v>97</v>
      </c>
      <c r="Z52" s="587">
        <v>154</v>
      </c>
      <c r="AA52" s="513">
        <v>102</v>
      </c>
      <c r="AB52" s="434">
        <f t="shared" si="76"/>
        <v>154</v>
      </c>
      <c r="AC52" s="435">
        <f t="shared" si="77"/>
        <v>102</v>
      </c>
      <c r="AD52" s="434">
        <f t="shared" si="78"/>
        <v>525</v>
      </c>
      <c r="AE52" s="435">
        <f t="shared" si="79"/>
        <v>467</v>
      </c>
      <c r="AF52" s="434">
        <f t="shared" si="80"/>
        <v>525</v>
      </c>
      <c r="AG52" s="435">
        <f t="shared" si="81"/>
        <v>467</v>
      </c>
      <c r="AH52" s="591">
        <v>2.544</v>
      </c>
      <c r="AI52" s="588">
        <v>2.5299</v>
      </c>
      <c r="AJ52" s="434">
        <f t="shared" si="82"/>
        <v>694.51200000000006</v>
      </c>
      <c r="AK52" s="435">
        <f t="shared" si="83"/>
        <v>678.01319999999998</v>
      </c>
      <c r="AL52" s="591">
        <v>2.6173000000000002</v>
      </c>
      <c r="AM52" s="514">
        <v>2.6082000000000001</v>
      </c>
      <c r="AN52" s="434">
        <f t="shared" si="84"/>
        <v>256.49540000000002</v>
      </c>
      <c r="AO52" s="435">
        <f t="shared" si="85"/>
        <v>252.99540000000002</v>
      </c>
      <c r="AP52" s="591">
        <v>0.59089999999999998</v>
      </c>
      <c r="AQ52" s="588">
        <v>0.59799999999999998</v>
      </c>
      <c r="AR52" s="434">
        <f t="shared" si="86"/>
        <v>90.998599999999996</v>
      </c>
      <c r="AS52" s="435">
        <f t="shared" si="87"/>
        <v>60.995999999999995</v>
      </c>
      <c r="AT52" s="434">
        <f t="shared" si="88"/>
        <v>1.9847733333333335</v>
      </c>
      <c r="AU52" s="435">
        <f t="shared" si="89"/>
        <v>2.1242068522483941</v>
      </c>
      <c r="AV52" s="434">
        <f t="shared" si="90"/>
        <v>1042.0060000000001</v>
      </c>
      <c r="AW52" s="435">
        <f t="shared" si="91"/>
        <v>992.0046000000001</v>
      </c>
      <c r="AX52" s="591">
        <v>70.659300000000002</v>
      </c>
      <c r="AY52" s="588">
        <v>71.130600000000001</v>
      </c>
      <c r="AZ52" s="434">
        <f t="shared" si="92"/>
        <v>19289.9889</v>
      </c>
      <c r="BA52" s="435">
        <f t="shared" si="93"/>
        <v>19063.000800000002</v>
      </c>
      <c r="BB52" s="591">
        <v>68.785700000000006</v>
      </c>
      <c r="BC52" s="588">
        <v>68.422700000000006</v>
      </c>
      <c r="BD52" s="434">
        <f t="shared" si="94"/>
        <v>6740.9986000000008</v>
      </c>
      <c r="BE52" s="435">
        <f t="shared" si="95"/>
        <v>6637.0019000000002</v>
      </c>
      <c r="BF52" s="591">
        <v>63.110399999999998</v>
      </c>
      <c r="BG52" s="588">
        <v>61.941200000000002</v>
      </c>
      <c r="BH52" s="434">
        <f t="shared" si="96"/>
        <v>9719.0015999999996</v>
      </c>
      <c r="BI52" s="435">
        <f t="shared" si="97"/>
        <v>6318.0024000000003</v>
      </c>
      <c r="BJ52" s="434">
        <f t="shared" si="98"/>
        <v>68.095217333333352</v>
      </c>
      <c r="BK52" s="435">
        <f t="shared" si="99"/>
        <v>68.56103875802998</v>
      </c>
      <c r="BL52" s="434">
        <f t="shared" si="100"/>
        <v>35749.989100000006</v>
      </c>
      <c r="BM52" s="435">
        <f t="shared" si="101"/>
        <v>32018.005100000002</v>
      </c>
      <c r="BN52" s="586">
        <v>1127</v>
      </c>
      <c r="BO52" s="588">
        <v>1188</v>
      </c>
      <c r="BP52" s="434">
        <f t="shared" si="102"/>
        <v>1127</v>
      </c>
      <c r="BQ52" s="435">
        <f t="shared" si="103"/>
        <v>1188</v>
      </c>
      <c r="BR52" s="587">
        <v>398</v>
      </c>
      <c r="BS52" s="513">
        <v>421</v>
      </c>
      <c r="BT52" s="434">
        <f t="shared" si="104"/>
        <v>398</v>
      </c>
      <c r="BU52" s="435">
        <f t="shared" si="105"/>
        <v>421</v>
      </c>
      <c r="BV52" s="591">
        <v>0</v>
      </c>
      <c r="BW52" s="514">
        <v>0</v>
      </c>
      <c r="BX52" s="434">
        <f t="shared" si="106"/>
        <v>0</v>
      </c>
      <c r="BY52" s="435">
        <f t="shared" si="107"/>
        <v>0</v>
      </c>
      <c r="BZ52" s="434">
        <f t="shared" si="108"/>
        <v>1525</v>
      </c>
      <c r="CA52" s="435">
        <f t="shared" si="109"/>
        <v>1609</v>
      </c>
      <c r="CB52" s="434">
        <f t="shared" si="110"/>
        <v>1525</v>
      </c>
      <c r="CC52" s="435">
        <f t="shared" si="111"/>
        <v>1609</v>
      </c>
      <c r="CD52" s="591">
        <v>3.7484000000000002</v>
      </c>
      <c r="CE52" s="588">
        <v>3.7159</v>
      </c>
      <c r="CF52" s="434">
        <f t="shared" si="112"/>
        <v>4224.4468000000006</v>
      </c>
      <c r="CG52" s="435">
        <f t="shared" si="113"/>
        <v>4414.4892</v>
      </c>
      <c r="CH52" s="591">
        <v>4.8102999999999998</v>
      </c>
      <c r="CI52" s="588">
        <v>4.7790999999999997</v>
      </c>
      <c r="CJ52" s="434">
        <f t="shared" si="114"/>
        <v>1914.4993999999999</v>
      </c>
      <c r="CK52" s="435">
        <f t="shared" si="115"/>
        <v>2012.0011</v>
      </c>
      <c r="CL52" s="432">
        <v>0</v>
      </c>
      <c r="CM52" s="515">
        <v>0</v>
      </c>
      <c r="CN52" s="434">
        <f t="shared" si="116"/>
        <v>0</v>
      </c>
      <c r="CO52" s="435">
        <f t="shared" si="117"/>
        <v>0</v>
      </c>
      <c r="CP52" s="434">
        <f t="shared" si="118"/>
        <v>4.0255384918032791</v>
      </c>
      <c r="CQ52" s="435">
        <f t="shared" si="119"/>
        <v>3.9940896830329393</v>
      </c>
      <c r="CR52" s="434">
        <f t="shared" si="120"/>
        <v>6138.9462000000003</v>
      </c>
      <c r="CS52" s="435">
        <f t="shared" si="121"/>
        <v>6426.4902999999995</v>
      </c>
      <c r="CT52" s="591">
        <v>73.277699999999996</v>
      </c>
      <c r="CU52" s="588">
        <v>73.421700000000001</v>
      </c>
      <c r="CV52" s="434">
        <f t="shared" si="122"/>
        <v>82583.967899999989</v>
      </c>
      <c r="CW52" s="435">
        <f t="shared" si="123"/>
        <v>87224.979600000006</v>
      </c>
      <c r="CX52" s="591">
        <v>73.311599999999999</v>
      </c>
      <c r="CY52" s="588">
        <v>75.534400000000005</v>
      </c>
      <c r="CZ52" s="434">
        <f t="shared" si="124"/>
        <v>29178.016799999998</v>
      </c>
      <c r="DA52" s="435">
        <f t="shared" si="125"/>
        <v>31799.982400000001</v>
      </c>
      <c r="DB52" s="432">
        <v>0</v>
      </c>
      <c r="DC52" s="515">
        <v>0</v>
      </c>
      <c r="DD52" s="434">
        <f t="shared" si="126"/>
        <v>0</v>
      </c>
      <c r="DE52" s="435">
        <f t="shared" si="127"/>
        <v>0</v>
      </c>
      <c r="DF52" s="434">
        <f t="shared" si="128"/>
        <v>73.286547344262289</v>
      </c>
      <c r="DG52" s="435">
        <f t="shared" si="129"/>
        <v>73.974494717215663</v>
      </c>
      <c r="DH52" s="434">
        <f t="shared" si="130"/>
        <v>111761.98469999999</v>
      </c>
      <c r="DI52" s="435">
        <f t="shared" si="131"/>
        <v>119024.962</v>
      </c>
      <c r="DJ52" s="434">
        <f t="shared" si="132"/>
        <v>2050</v>
      </c>
      <c r="DK52" s="435">
        <f t="shared" si="133"/>
        <v>2076</v>
      </c>
      <c r="DL52" s="434">
        <f t="shared" si="134"/>
        <v>2050</v>
      </c>
      <c r="DM52" s="435">
        <f t="shared" si="135"/>
        <v>2076</v>
      </c>
      <c r="DN52" s="434">
        <f t="shared" si="136"/>
        <v>3.5029035121951222</v>
      </c>
      <c r="DO52" s="435">
        <f t="shared" si="137"/>
        <v>3.5734561175337185</v>
      </c>
      <c r="DP52" s="434">
        <f t="shared" si="138"/>
        <v>7180.9522000000006</v>
      </c>
      <c r="DQ52" s="435">
        <f t="shared" si="139"/>
        <v>7418.4948999999997</v>
      </c>
      <c r="DR52" s="434">
        <f t="shared" si="140"/>
        <v>71.957060390243896</v>
      </c>
      <c r="DS52" s="435">
        <f t="shared" si="141"/>
        <v>72.756727890173408</v>
      </c>
      <c r="DT52" s="434">
        <f t="shared" si="142"/>
        <v>147511.97379999998</v>
      </c>
      <c r="DU52" s="435">
        <f t="shared" si="143"/>
        <v>151042.96710000001</v>
      </c>
      <c r="DV52" s="587">
        <v>540</v>
      </c>
      <c r="DW52" s="588">
        <v>509</v>
      </c>
      <c r="DX52" s="434">
        <f t="shared" si="144"/>
        <v>540</v>
      </c>
      <c r="DY52" s="435">
        <f t="shared" si="145"/>
        <v>509</v>
      </c>
      <c r="DZ52" s="587">
        <v>374</v>
      </c>
      <c r="EA52" s="588">
        <v>382</v>
      </c>
      <c r="EB52" s="434">
        <f t="shared" si="146"/>
        <v>374</v>
      </c>
      <c r="EC52" s="435">
        <f t="shared" si="147"/>
        <v>382</v>
      </c>
      <c r="ED52" s="432">
        <v>0</v>
      </c>
      <c r="EE52" s="515">
        <v>0</v>
      </c>
      <c r="EF52" s="434">
        <f t="shared" si="148"/>
        <v>0</v>
      </c>
      <c r="EG52" s="435">
        <f t="shared" si="149"/>
        <v>0</v>
      </c>
      <c r="EH52" s="434">
        <f t="shared" si="150"/>
        <v>914</v>
      </c>
      <c r="EI52" s="435">
        <f t="shared" si="151"/>
        <v>891</v>
      </c>
      <c r="EJ52" s="434">
        <f t="shared" si="152"/>
        <v>914</v>
      </c>
      <c r="EK52" s="435">
        <f t="shared" si="153"/>
        <v>891</v>
      </c>
      <c r="EL52" s="591">
        <v>2.5148000000000001</v>
      </c>
      <c r="EM52" s="588">
        <v>2.5825</v>
      </c>
      <c r="EN52" s="434">
        <f t="shared" si="154"/>
        <v>1357.9920000000002</v>
      </c>
      <c r="EO52" s="435">
        <f t="shared" si="155"/>
        <v>1314.4925000000001</v>
      </c>
      <c r="EP52" s="591">
        <v>3.4424999999999999</v>
      </c>
      <c r="EQ52" s="588">
        <v>3.4097</v>
      </c>
      <c r="ER52" s="434">
        <f t="shared" si="156"/>
        <v>1287.4949999999999</v>
      </c>
      <c r="ES52" s="435">
        <f t="shared" si="157"/>
        <v>1302.5054</v>
      </c>
      <c r="ET52" s="587">
        <v>0</v>
      </c>
      <c r="EU52" s="513">
        <v>0</v>
      </c>
      <c r="EV52" s="434">
        <f t="shared" si="158"/>
        <v>0</v>
      </c>
      <c r="EW52" s="435">
        <f t="shared" si="159"/>
        <v>0</v>
      </c>
      <c r="EX52" s="434">
        <f t="shared" si="160"/>
        <v>2.8944059080962803</v>
      </c>
      <c r="EY52" s="435">
        <f t="shared" si="161"/>
        <v>2.9371469135802473</v>
      </c>
      <c r="EZ52" s="434">
        <f t="shared" si="162"/>
        <v>2645.4870000000001</v>
      </c>
      <c r="FA52" s="435">
        <f t="shared" si="163"/>
        <v>2616.9979000000003</v>
      </c>
      <c r="FB52" s="591">
        <v>53.106499999999997</v>
      </c>
      <c r="FC52" s="588">
        <v>54.318300000000001</v>
      </c>
      <c r="FD52" s="434">
        <f t="shared" si="164"/>
        <v>28677.51</v>
      </c>
      <c r="FE52" s="435">
        <f t="shared" si="165"/>
        <v>27648.0147</v>
      </c>
      <c r="FF52" s="591">
        <v>50.767400000000002</v>
      </c>
      <c r="FG52" s="588">
        <v>52.772300000000001</v>
      </c>
      <c r="FH52" s="434">
        <f t="shared" si="166"/>
        <v>18987.007600000001</v>
      </c>
      <c r="FI52" s="435">
        <f t="shared" si="167"/>
        <v>20159.018599999999</v>
      </c>
      <c r="FJ52" s="432">
        <v>0</v>
      </c>
      <c r="FK52" s="515">
        <v>0</v>
      </c>
      <c r="FL52" s="434">
        <f t="shared" si="168"/>
        <v>0</v>
      </c>
      <c r="FM52" s="435">
        <f t="shared" si="169"/>
        <v>0</v>
      </c>
      <c r="FN52" s="434">
        <f t="shared" si="170"/>
        <v>52.149362800875274</v>
      </c>
      <c r="FO52" s="435">
        <f t="shared" si="171"/>
        <v>53.655480695847359</v>
      </c>
      <c r="FP52" s="434">
        <f t="shared" si="172"/>
        <v>47664.517599999999</v>
      </c>
      <c r="FQ52" s="435">
        <f t="shared" si="173"/>
        <v>47807.033299999996</v>
      </c>
      <c r="FR52" s="587">
        <v>241</v>
      </c>
      <c r="FS52" s="588">
        <v>231</v>
      </c>
      <c r="FT52" s="434">
        <f t="shared" si="174"/>
        <v>241</v>
      </c>
      <c r="FU52" s="435">
        <f t="shared" si="175"/>
        <v>231</v>
      </c>
      <c r="FV52" s="591">
        <v>5.0995999999999997</v>
      </c>
      <c r="FW52" s="588">
        <v>5.0042999999999997</v>
      </c>
      <c r="FX52" s="434">
        <f t="shared" si="176"/>
        <v>1229.0036</v>
      </c>
      <c r="FY52" s="435">
        <f t="shared" si="177"/>
        <v>1155.9932999999999</v>
      </c>
      <c r="FZ52" s="591">
        <v>76.190899999999999</v>
      </c>
      <c r="GA52" s="588">
        <v>77.632000000000005</v>
      </c>
      <c r="GB52" s="434">
        <f t="shared" si="178"/>
        <v>18362.0069</v>
      </c>
      <c r="GC52" s="435">
        <f t="shared" si="179"/>
        <v>17932.992000000002</v>
      </c>
      <c r="GD52" s="434">
        <f t="shared" si="180"/>
        <v>1940</v>
      </c>
      <c r="GE52" s="435">
        <f t="shared" si="181"/>
        <v>1965</v>
      </c>
      <c r="GF52" s="434">
        <f t="shared" si="182"/>
        <v>1940</v>
      </c>
      <c r="GG52" s="435">
        <f t="shared" si="183"/>
        <v>1965</v>
      </c>
      <c r="GH52" s="434">
        <f t="shared" si="184"/>
        <v>6276.9508000000005</v>
      </c>
      <c r="GI52" s="435">
        <f t="shared" si="185"/>
        <v>6406.9949000000006</v>
      </c>
      <c r="GJ52" s="434">
        <f t="shared" si="186"/>
        <v>130551.46679999998</v>
      </c>
      <c r="GK52" s="435">
        <f t="shared" si="187"/>
        <v>133935.9951</v>
      </c>
      <c r="GL52" s="434">
        <f t="shared" si="188"/>
        <v>870</v>
      </c>
      <c r="GM52" s="435">
        <f t="shared" si="189"/>
        <v>900</v>
      </c>
      <c r="GN52" s="434">
        <f t="shared" si="190"/>
        <v>870</v>
      </c>
      <c r="GO52" s="435">
        <f t="shared" si="191"/>
        <v>900</v>
      </c>
      <c r="GP52" s="434">
        <f t="shared" si="192"/>
        <v>3458.4897999999998</v>
      </c>
      <c r="GQ52" s="435">
        <f t="shared" si="193"/>
        <v>3567.5019000000002</v>
      </c>
      <c r="GR52" s="434">
        <f t="shared" si="194"/>
        <v>54906.023000000001</v>
      </c>
      <c r="GS52" s="435">
        <f t="shared" si="195"/>
        <v>58596.002900000007</v>
      </c>
      <c r="GT52" s="434">
        <f t="shared" si="196"/>
        <v>2810</v>
      </c>
      <c r="GU52" s="435">
        <f t="shared" si="197"/>
        <v>2865</v>
      </c>
      <c r="GV52" s="434">
        <f t="shared" si="198"/>
        <v>2810</v>
      </c>
      <c r="GW52" s="435">
        <f t="shared" si="199"/>
        <v>2865</v>
      </c>
      <c r="GX52" s="434">
        <f t="shared" si="200"/>
        <v>9735.4405999999999</v>
      </c>
      <c r="GY52" s="435">
        <f t="shared" si="201"/>
        <v>9974.4968000000008</v>
      </c>
      <c r="GZ52" s="434">
        <f t="shared" si="202"/>
        <v>185457.48979999998</v>
      </c>
      <c r="HA52" s="435">
        <f t="shared" si="203"/>
        <v>192531.99800000002</v>
      </c>
      <c r="HB52" s="434">
        <f t="shared" si="204"/>
        <v>154</v>
      </c>
      <c r="HC52" s="435">
        <f t="shared" si="205"/>
        <v>102</v>
      </c>
      <c r="HD52" s="434">
        <f t="shared" si="206"/>
        <v>154</v>
      </c>
      <c r="HE52" s="435">
        <f t="shared" si="207"/>
        <v>102</v>
      </c>
      <c r="HF52" s="434">
        <f t="shared" si="208"/>
        <v>90.998599999999996</v>
      </c>
      <c r="HG52" s="435">
        <f t="shared" si="209"/>
        <v>60.995999999999995</v>
      </c>
      <c r="HH52" s="434">
        <f t="shared" si="210"/>
        <v>9719.0015999999996</v>
      </c>
      <c r="HI52" s="435">
        <f t="shared" si="211"/>
        <v>6318.0024000000003</v>
      </c>
      <c r="HJ52" s="434">
        <f t="shared" si="212"/>
        <v>11055.442800000001</v>
      </c>
      <c r="HK52" s="435">
        <f t="shared" si="213"/>
        <v>11191.4861</v>
      </c>
      <c r="HL52" s="434">
        <f t="shared" si="214"/>
        <v>213538.49829999998</v>
      </c>
      <c r="HM52" s="435">
        <f t="shared" si="215"/>
        <v>216782.99240000002</v>
      </c>
    </row>
    <row r="53" spans="1:221" s="18" customFormat="1" ht="12.95" customHeight="1">
      <c r="A53" s="510" t="s">
        <v>380</v>
      </c>
      <c r="B53" s="4" t="s">
        <v>390</v>
      </c>
      <c r="C53" s="3" t="s">
        <v>1237</v>
      </c>
      <c r="D53" s="2">
        <v>134608</v>
      </c>
      <c r="E53" s="1">
        <v>7</v>
      </c>
      <c r="F53" s="586">
        <v>1950</v>
      </c>
      <c r="G53" s="512">
        <v>1766</v>
      </c>
      <c r="H53" s="587">
        <v>9</v>
      </c>
      <c r="I53" s="588">
        <v>9</v>
      </c>
      <c r="J53" s="434">
        <f t="shared" si="68"/>
        <v>1941</v>
      </c>
      <c r="K53" s="435">
        <f t="shared" si="69"/>
        <v>1757</v>
      </c>
      <c r="L53" s="587">
        <v>60</v>
      </c>
      <c r="M53" s="513">
        <v>60</v>
      </c>
      <c r="N53" s="434">
        <f t="shared" si="70"/>
        <v>1941</v>
      </c>
      <c r="O53" s="435">
        <f t="shared" si="71"/>
        <v>1757</v>
      </c>
      <c r="P53" s="434">
        <f t="shared" si="72"/>
        <v>1941</v>
      </c>
      <c r="Q53" s="435">
        <f t="shared" si="73"/>
        <v>1757</v>
      </c>
      <c r="R53" s="587">
        <v>210</v>
      </c>
      <c r="S53" s="588">
        <v>185</v>
      </c>
      <c r="T53" s="589">
        <f t="shared" si="216"/>
        <v>210</v>
      </c>
      <c r="U53" s="590">
        <f t="shared" si="216"/>
        <v>185</v>
      </c>
      <c r="V53" s="587">
        <v>276</v>
      </c>
      <c r="W53" s="588">
        <v>235</v>
      </c>
      <c r="X53" s="434">
        <f t="shared" si="74"/>
        <v>276</v>
      </c>
      <c r="Y53" s="435">
        <f t="shared" si="75"/>
        <v>235</v>
      </c>
      <c r="Z53" s="587">
        <v>358</v>
      </c>
      <c r="AA53" s="513">
        <v>356</v>
      </c>
      <c r="AB53" s="434">
        <f t="shared" si="76"/>
        <v>358</v>
      </c>
      <c r="AC53" s="435">
        <f t="shared" si="77"/>
        <v>356</v>
      </c>
      <c r="AD53" s="434">
        <f t="shared" si="78"/>
        <v>844</v>
      </c>
      <c r="AE53" s="435">
        <f t="shared" si="79"/>
        <v>776</v>
      </c>
      <c r="AF53" s="434">
        <f t="shared" si="80"/>
        <v>844</v>
      </c>
      <c r="AG53" s="435">
        <f t="shared" si="81"/>
        <v>776</v>
      </c>
      <c r="AH53" s="591">
        <v>2.5238</v>
      </c>
      <c r="AI53" s="588">
        <v>2.3161999999999998</v>
      </c>
      <c r="AJ53" s="434">
        <f t="shared" si="82"/>
        <v>529.99800000000005</v>
      </c>
      <c r="AK53" s="435">
        <f t="shared" si="83"/>
        <v>428.49699999999996</v>
      </c>
      <c r="AL53" s="591">
        <v>2.1267999999999998</v>
      </c>
      <c r="AM53" s="514">
        <v>2.1979000000000002</v>
      </c>
      <c r="AN53" s="434">
        <f t="shared" si="84"/>
        <v>586.99679999999989</v>
      </c>
      <c r="AO53" s="435">
        <f t="shared" si="85"/>
        <v>516.50650000000007</v>
      </c>
      <c r="AP53" s="591">
        <v>0.54890000000000005</v>
      </c>
      <c r="AQ53" s="588">
        <v>0.53369999999999995</v>
      </c>
      <c r="AR53" s="434">
        <f t="shared" si="86"/>
        <v>196.50620000000001</v>
      </c>
      <c r="AS53" s="435">
        <f t="shared" si="87"/>
        <v>189.99719999999999</v>
      </c>
      <c r="AT53" s="434">
        <f t="shared" si="88"/>
        <v>1.5562808056872037</v>
      </c>
      <c r="AU53" s="435">
        <f t="shared" si="89"/>
        <v>1.4626297680412372</v>
      </c>
      <c r="AV53" s="434">
        <f t="shared" si="90"/>
        <v>1313.501</v>
      </c>
      <c r="AW53" s="435">
        <f t="shared" si="91"/>
        <v>1135.0007000000001</v>
      </c>
      <c r="AX53" s="591">
        <v>68.323800000000006</v>
      </c>
      <c r="AY53" s="588">
        <v>66.970299999999995</v>
      </c>
      <c r="AZ53" s="434">
        <f t="shared" si="92"/>
        <v>14347.998000000001</v>
      </c>
      <c r="BA53" s="435">
        <f t="shared" si="93"/>
        <v>12389.505499999999</v>
      </c>
      <c r="BB53" s="591">
        <v>67.240899999999996</v>
      </c>
      <c r="BC53" s="588">
        <v>65.638300000000001</v>
      </c>
      <c r="BD53" s="434">
        <f t="shared" si="94"/>
        <v>18558.488399999998</v>
      </c>
      <c r="BE53" s="435">
        <f t="shared" si="95"/>
        <v>15425.0005</v>
      </c>
      <c r="BF53" s="591">
        <v>61.488799999999998</v>
      </c>
      <c r="BG53" s="588">
        <v>63.924199999999999</v>
      </c>
      <c r="BH53" s="434">
        <f t="shared" si="96"/>
        <v>22012.990399999999</v>
      </c>
      <c r="BI53" s="435">
        <f t="shared" si="97"/>
        <v>22757.015199999998</v>
      </c>
      <c r="BJ53" s="434">
        <f t="shared" si="98"/>
        <v>65.070470142180099</v>
      </c>
      <c r="BK53" s="435">
        <f t="shared" si="99"/>
        <v>65.169486082474236</v>
      </c>
      <c r="BL53" s="434">
        <f t="shared" si="100"/>
        <v>54919.476800000004</v>
      </c>
      <c r="BM53" s="435">
        <f t="shared" si="101"/>
        <v>50571.52120000001</v>
      </c>
      <c r="BN53" s="587">
        <v>330</v>
      </c>
      <c r="BO53" s="588">
        <v>316</v>
      </c>
      <c r="BP53" s="434">
        <f t="shared" si="102"/>
        <v>330</v>
      </c>
      <c r="BQ53" s="435">
        <f t="shared" si="103"/>
        <v>316</v>
      </c>
      <c r="BR53" s="587">
        <v>188</v>
      </c>
      <c r="BS53" s="513">
        <v>171</v>
      </c>
      <c r="BT53" s="434">
        <f t="shared" si="104"/>
        <v>188</v>
      </c>
      <c r="BU53" s="435">
        <f t="shared" si="105"/>
        <v>171</v>
      </c>
      <c r="BV53" s="591">
        <v>0</v>
      </c>
      <c r="BW53" s="514">
        <v>0</v>
      </c>
      <c r="BX53" s="434">
        <f t="shared" si="106"/>
        <v>0</v>
      </c>
      <c r="BY53" s="435">
        <f t="shared" si="107"/>
        <v>0</v>
      </c>
      <c r="BZ53" s="434">
        <f t="shared" si="108"/>
        <v>518</v>
      </c>
      <c r="CA53" s="435">
        <f t="shared" si="109"/>
        <v>487</v>
      </c>
      <c r="CB53" s="434">
        <f t="shared" si="110"/>
        <v>518</v>
      </c>
      <c r="CC53" s="435">
        <f t="shared" si="111"/>
        <v>487</v>
      </c>
      <c r="CD53" s="591">
        <v>3.8182</v>
      </c>
      <c r="CE53" s="588">
        <v>3.7452999999999999</v>
      </c>
      <c r="CF53" s="434">
        <f t="shared" si="112"/>
        <v>1260.0060000000001</v>
      </c>
      <c r="CG53" s="435">
        <f t="shared" si="113"/>
        <v>1183.5147999999999</v>
      </c>
      <c r="CH53" s="591">
        <v>4.9069000000000003</v>
      </c>
      <c r="CI53" s="588">
        <v>4.6871</v>
      </c>
      <c r="CJ53" s="434">
        <f t="shared" si="114"/>
        <v>922.49720000000002</v>
      </c>
      <c r="CK53" s="435">
        <f t="shared" si="115"/>
        <v>801.4941</v>
      </c>
      <c r="CL53" s="432">
        <v>0</v>
      </c>
      <c r="CM53" s="515">
        <v>0</v>
      </c>
      <c r="CN53" s="434">
        <f t="shared" si="116"/>
        <v>0</v>
      </c>
      <c r="CO53" s="435">
        <f t="shared" si="117"/>
        <v>0</v>
      </c>
      <c r="CP53" s="434">
        <f t="shared" si="118"/>
        <v>4.213326640926641</v>
      </c>
      <c r="CQ53" s="435">
        <f t="shared" si="119"/>
        <v>4.0759936344969194</v>
      </c>
      <c r="CR53" s="434">
        <f t="shared" si="120"/>
        <v>2182.5032000000001</v>
      </c>
      <c r="CS53" s="435">
        <f t="shared" si="121"/>
        <v>1985.0088999999998</v>
      </c>
      <c r="CT53" s="591">
        <v>69.651499999999999</v>
      </c>
      <c r="CU53" s="588">
        <v>68.428799999999995</v>
      </c>
      <c r="CV53" s="434">
        <f t="shared" si="122"/>
        <v>22984.994999999999</v>
      </c>
      <c r="CW53" s="435">
        <f t="shared" si="123"/>
        <v>21623.500799999998</v>
      </c>
      <c r="CX53" s="591">
        <v>70.430899999999994</v>
      </c>
      <c r="CY53" s="588">
        <v>70.321600000000004</v>
      </c>
      <c r="CZ53" s="434">
        <f t="shared" si="124"/>
        <v>13241.009199999999</v>
      </c>
      <c r="DA53" s="435">
        <f t="shared" si="125"/>
        <v>12024.9936</v>
      </c>
      <c r="DB53" s="432">
        <v>0</v>
      </c>
      <c r="DC53" s="515">
        <v>0</v>
      </c>
      <c r="DD53" s="434">
        <f t="shared" si="126"/>
        <v>0</v>
      </c>
      <c r="DE53" s="435">
        <f t="shared" si="127"/>
        <v>0</v>
      </c>
      <c r="DF53" s="434">
        <f t="shared" si="128"/>
        <v>69.934371042471028</v>
      </c>
      <c r="DG53" s="435">
        <f t="shared" si="129"/>
        <v>69.093417659137572</v>
      </c>
      <c r="DH53" s="434">
        <f t="shared" si="130"/>
        <v>36226.004199999996</v>
      </c>
      <c r="DI53" s="435">
        <f t="shared" si="131"/>
        <v>33648.494399999996</v>
      </c>
      <c r="DJ53" s="434">
        <f t="shared" si="132"/>
        <v>1362</v>
      </c>
      <c r="DK53" s="435">
        <f t="shared" si="133"/>
        <v>1263</v>
      </c>
      <c r="DL53" s="434">
        <f t="shared" si="134"/>
        <v>1362</v>
      </c>
      <c r="DM53" s="435">
        <f t="shared" si="135"/>
        <v>1263</v>
      </c>
      <c r="DN53" s="434">
        <f t="shared" si="136"/>
        <v>2.5668165932452278</v>
      </c>
      <c r="DO53" s="435">
        <f t="shared" si="137"/>
        <v>2.4703163895486933</v>
      </c>
      <c r="DP53" s="434">
        <f t="shared" si="138"/>
        <v>3496.0042000000003</v>
      </c>
      <c r="DQ53" s="435">
        <f t="shared" si="139"/>
        <v>3120.0095999999994</v>
      </c>
      <c r="DR53" s="434">
        <f t="shared" si="140"/>
        <v>66.920323788546256</v>
      </c>
      <c r="DS53" s="435">
        <f t="shared" si="141"/>
        <v>66.682514330958043</v>
      </c>
      <c r="DT53" s="434">
        <f t="shared" si="142"/>
        <v>91145.481</v>
      </c>
      <c r="DU53" s="435">
        <f t="shared" si="143"/>
        <v>84220.015600000013</v>
      </c>
      <c r="DV53" s="587">
        <v>140</v>
      </c>
      <c r="DW53" s="588">
        <v>94</v>
      </c>
      <c r="DX53" s="434">
        <f t="shared" si="144"/>
        <v>140</v>
      </c>
      <c r="DY53" s="435">
        <f t="shared" si="145"/>
        <v>94</v>
      </c>
      <c r="DZ53" s="587">
        <v>166</v>
      </c>
      <c r="EA53" s="588">
        <v>161</v>
      </c>
      <c r="EB53" s="434">
        <f t="shared" si="146"/>
        <v>166</v>
      </c>
      <c r="EC53" s="435">
        <f t="shared" si="147"/>
        <v>161</v>
      </c>
      <c r="ED53" s="432">
        <v>0</v>
      </c>
      <c r="EE53" s="515">
        <v>0</v>
      </c>
      <c r="EF53" s="434">
        <f t="shared" si="148"/>
        <v>0</v>
      </c>
      <c r="EG53" s="435">
        <f t="shared" si="149"/>
        <v>0</v>
      </c>
      <c r="EH53" s="434">
        <f t="shared" si="150"/>
        <v>306</v>
      </c>
      <c r="EI53" s="435">
        <f t="shared" si="151"/>
        <v>255</v>
      </c>
      <c r="EJ53" s="434">
        <f t="shared" si="152"/>
        <v>306</v>
      </c>
      <c r="EK53" s="435">
        <f t="shared" si="153"/>
        <v>255</v>
      </c>
      <c r="EL53" s="591">
        <v>2.3643000000000001</v>
      </c>
      <c r="EM53" s="588">
        <v>2.3085</v>
      </c>
      <c r="EN53" s="434">
        <f t="shared" si="154"/>
        <v>331.00200000000001</v>
      </c>
      <c r="EO53" s="435">
        <f t="shared" si="155"/>
        <v>216.999</v>
      </c>
      <c r="EP53" s="591">
        <v>3.012</v>
      </c>
      <c r="EQ53" s="588">
        <v>3.323</v>
      </c>
      <c r="ER53" s="434">
        <f t="shared" si="156"/>
        <v>499.99200000000002</v>
      </c>
      <c r="ES53" s="435">
        <f t="shared" si="157"/>
        <v>535.00300000000004</v>
      </c>
      <c r="ET53" s="587">
        <v>0</v>
      </c>
      <c r="EU53" s="513">
        <v>0</v>
      </c>
      <c r="EV53" s="434">
        <f t="shared" si="158"/>
        <v>0</v>
      </c>
      <c r="EW53" s="435">
        <f t="shared" si="159"/>
        <v>0</v>
      </c>
      <c r="EX53" s="434">
        <f t="shared" si="160"/>
        <v>2.7156666666666669</v>
      </c>
      <c r="EY53" s="435">
        <f t="shared" si="161"/>
        <v>2.9490274509803922</v>
      </c>
      <c r="EZ53" s="434">
        <f t="shared" si="162"/>
        <v>830.99400000000003</v>
      </c>
      <c r="FA53" s="435">
        <f t="shared" si="163"/>
        <v>752.00200000000007</v>
      </c>
      <c r="FB53" s="591">
        <v>47.617899999999999</v>
      </c>
      <c r="FC53" s="588">
        <v>50.883000000000003</v>
      </c>
      <c r="FD53" s="434">
        <f t="shared" si="164"/>
        <v>6666.5059999999994</v>
      </c>
      <c r="FE53" s="435">
        <f t="shared" si="165"/>
        <v>4783.0020000000004</v>
      </c>
      <c r="FF53" s="591">
        <v>42.578299999999999</v>
      </c>
      <c r="FG53" s="588">
        <v>46.0124</v>
      </c>
      <c r="FH53" s="434">
        <f t="shared" si="166"/>
        <v>7067.9978000000001</v>
      </c>
      <c r="FI53" s="435">
        <f t="shared" si="167"/>
        <v>7407.9964</v>
      </c>
      <c r="FJ53" s="432">
        <v>0</v>
      </c>
      <c r="FK53" s="515">
        <v>0</v>
      </c>
      <c r="FL53" s="434">
        <f t="shared" si="168"/>
        <v>0</v>
      </c>
      <c r="FM53" s="435">
        <f t="shared" si="169"/>
        <v>0</v>
      </c>
      <c r="FN53" s="434">
        <f t="shared" si="170"/>
        <v>44.883999346405226</v>
      </c>
      <c r="FO53" s="435">
        <f t="shared" si="171"/>
        <v>47.807836862745098</v>
      </c>
      <c r="FP53" s="434">
        <f t="shared" si="172"/>
        <v>13734.503799999999</v>
      </c>
      <c r="FQ53" s="435">
        <f t="shared" si="173"/>
        <v>12190.9984</v>
      </c>
      <c r="FR53" s="587">
        <v>273</v>
      </c>
      <c r="FS53" s="588">
        <v>239</v>
      </c>
      <c r="FT53" s="434">
        <f t="shared" si="174"/>
        <v>273</v>
      </c>
      <c r="FU53" s="435">
        <f t="shared" si="175"/>
        <v>239</v>
      </c>
      <c r="FV53" s="591">
        <v>3.7618999999999998</v>
      </c>
      <c r="FW53" s="588">
        <v>4.0187999999999997</v>
      </c>
      <c r="FX53" s="434">
        <f t="shared" si="176"/>
        <v>1026.9986999999999</v>
      </c>
      <c r="FY53" s="435">
        <f t="shared" si="177"/>
        <v>960.49319999999989</v>
      </c>
      <c r="FZ53" s="591">
        <v>68.007300000000001</v>
      </c>
      <c r="GA53" s="588">
        <v>69.995800000000003</v>
      </c>
      <c r="GB53" s="434">
        <f t="shared" si="178"/>
        <v>18565.992900000001</v>
      </c>
      <c r="GC53" s="435">
        <f t="shared" si="179"/>
        <v>16728.996200000001</v>
      </c>
      <c r="GD53" s="434">
        <f t="shared" si="180"/>
        <v>680</v>
      </c>
      <c r="GE53" s="435">
        <f t="shared" si="181"/>
        <v>595</v>
      </c>
      <c r="GF53" s="434">
        <f t="shared" si="182"/>
        <v>680</v>
      </c>
      <c r="GG53" s="435">
        <f t="shared" si="183"/>
        <v>595</v>
      </c>
      <c r="GH53" s="434">
        <f t="shared" si="184"/>
        <v>2121.0060000000003</v>
      </c>
      <c r="GI53" s="435">
        <f t="shared" si="185"/>
        <v>1829.0107999999998</v>
      </c>
      <c r="GJ53" s="434">
        <f t="shared" si="186"/>
        <v>43999.499000000003</v>
      </c>
      <c r="GK53" s="435">
        <f t="shared" si="187"/>
        <v>38796.008299999994</v>
      </c>
      <c r="GL53" s="434">
        <f t="shared" si="188"/>
        <v>630</v>
      </c>
      <c r="GM53" s="435">
        <f t="shared" si="189"/>
        <v>567</v>
      </c>
      <c r="GN53" s="434">
        <f t="shared" si="190"/>
        <v>630</v>
      </c>
      <c r="GO53" s="435">
        <f t="shared" si="191"/>
        <v>567</v>
      </c>
      <c r="GP53" s="434">
        <f t="shared" si="192"/>
        <v>2009.4859999999999</v>
      </c>
      <c r="GQ53" s="435">
        <f t="shared" si="193"/>
        <v>1853.0036</v>
      </c>
      <c r="GR53" s="434">
        <f t="shared" si="194"/>
        <v>38867.495399999993</v>
      </c>
      <c r="GS53" s="435">
        <f t="shared" si="195"/>
        <v>34857.9905</v>
      </c>
      <c r="GT53" s="434">
        <f t="shared" si="196"/>
        <v>1310</v>
      </c>
      <c r="GU53" s="435">
        <f t="shared" si="197"/>
        <v>1162</v>
      </c>
      <c r="GV53" s="434">
        <f t="shared" si="198"/>
        <v>1310</v>
      </c>
      <c r="GW53" s="435">
        <f t="shared" si="199"/>
        <v>1162</v>
      </c>
      <c r="GX53" s="434">
        <f t="shared" si="200"/>
        <v>4130.4920000000002</v>
      </c>
      <c r="GY53" s="435">
        <f t="shared" si="201"/>
        <v>3682.0144</v>
      </c>
      <c r="GZ53" s="434">
        <f t="shared" si="202"/>
        <v>82866.994399999996</v>
      </c>
      <c r="HA53" s="435">
        <f t="shared" si="203"/>
        <v>73653.998800000001</v>
      </c>
      <c r="HB53" s="434">
        <f t="shared" si="204"/>
        <v>358</v>
      </c>
      <c r="HC53" s="435">
        <f t="shared" si="205"/>
        <v>356</v>
      </c>
      <c r="HD53" s="434">
        <f t="shared" si="206"/>
        <v>358</v>
      </c>
      <c r="HE53" s="435">
        <f t="shared" si="207"/>
        <v>356</v>
      </c>
      <c r="HF53" s="434">
        <f t="shared" si="208"/>
        <v>196.50620000000001</v>
      </c>
      <c r="HG53" s="435">
        <f t="shared" si="209"/>
        <v>189.99719999999999</v>
      </c>
      <c r="HH53" s="434">
        <f t="shared" si="210"/>
        <v>22012.990399999999</v>
      </c>
      <c r="HI53" s="435">
        <f t="shared" si="211"/>
        <v>22757.015199999998</v>
      </c>
      <c r="HJ53" s="434">
        <f t="shared" si="212"/>
        <v>5353.9969000000001</v>
      </c>
      <c r="HK53" s="435">
        <f t="shared" si="213"/>
        <v>4832.5047999999988</v>
      </c>
      <c r="HL53" s="434">
        <f t="shared" si="214"/>
        <v>123445.9777</v>
      </c>
      <c r="HM53" s="435">
        <f t="shared" si="215"/>
        <v>113140.01020000002</v>
      </c>
    </row>
    <row r="54" spans="1:221" s="18" customFormat="1" ht="12.95" customHeight="1">
      <c r="A54" s="510" t="s">
        <v>380</v>
      </c>
      <c r="B54" s="4" t="s">
        <v>391</v>
      </c>
      <c r="C54" s="3" t="s">
        <v>1236</v>
      </c>
      <c r="D54" s="2">
        <v>135160</v>
      </c>
      <c r="E54" s="1">
        <v>7</v>
      </c>
      <c r="F54" s="587">
        <v>364</v>
      </c>
      <c r="G54" s="513">
        <v>355</v>
      </c>
      <c r="H54" s="587">
        <v>5</v>
      </c>
      <c r="I54" s="588">
        <v>3</v>
      </c>
      <c r="J54" s="434">
        <f t="shared" si="68"/>
        <v>359</v>
      </c>
      <c r="K54" s="435">
        <f t="shared" si="69"/>
        <v>352</v>
      </c>
      <c r="L54" s="587">
        <v>60</v>
      </c>
      <c r="M54" s="513">
        <v>60</v>
      </c>
      <c r="N54" s="434">
        <f t="shared" si="70"/>
        <v>359</v>
      </c>
      <c r="O54" s="435">
        <f t="shared" si="71"/>
        <v>352</v>
      </c>
      <c r="P54" s="434">
        <f t="shared" si="72"/>
        <v>359</v>
      </c>
      <c r="Q54" s="435">
        <f t="shared" si="73"/>
        <v>352</v>
      </c>
      <c r="R54" s="587">
        <v>42</v>
      </c>
      <c r="S54" s="588">
        <v>32</v>
      </c>
      <c r="T54" s="589">
        <f t="shared" si="216"/>
        <v>42</v>
      </c>
      <c r="U54" s="590">
        <f t="shared" si="216"/>
        <v>32</v>
      </c>
      <c r="V54" s="587">
        <v>24</v>
      </c>
      <c r="W54" s="588">
        <v>32</v>
      </c>
      <c r="X54" s="434">
        <f t="shared" si="74"/>
        <v>24</v>
      </c>
      <c r="Y54" s="435">
        <f t="shared" si="75"/>
        <v>32</v>
      </c>
      <c r="Z54" s="587">
        <v>67</v>
      </c>
      <c r="AA54" s="513">
        <v>83</v>
      </c>
      <c r="AB54" s="434">
        <f t="shared" si="76"/>
        <v>67</v>
      </c>
      <c r="AC54" s="435">
        <f t="shared" si="77"/>
        <v>83</v>
      </c>
      <c r="AD54" s="434">
        <f t="shared" si="78"/>
        <v>133</v>
      </c>
      <c r="AE54" s="435">
        <f t="shared" si="79"/>
        <v>147</v>
      </c>
      <c r="AF54" s="434">
        <f t="shared" si="80"/>
        <v>133</v>
      </c>
      <c r="AG54" s="435">
        <f t="shared" si="81"/>
        <v>147</v>
      </c>
      <c r="AH54" s="591">
        <v>2.2143000000000002</v>
      </c>
      <c r="AI54" s="588">
        <v>3.1562999999999999</v>
      </c>
      <c r="AJ54" s="434">
        <f t="shared" si="82"/>
        <v>93.000600000000006</v>
      </c>
      <c r="AK54" s="435">
        <f t="shared" si="83"/>
        <v>101.0016</v>
      </c>
      <c r="AL54" s="591">
        <v>2.6457999999999999</v>
      </c>
      <c r="AM54" s="514">
        <v>2.4375</v>
      </c>
      <c r="AN54" s="434">
        <f t="shared" si="84"/>
        <v>63.499200000000002</v>
      </c>
      <c r="AO54" s="435">
        <f t="shared" si="85"/>
        <v>78</v>
      </c>
      <c r="AP54" s="591">
        <v>0.58960000000000001</v>
      </c>
      <c r="AQ54" s="588">
        <v>0.57830000000000004</v>
      </c>
      <c r="AR54" s="434">
        <f t="shared" si="86"/>
        <v>39.5032</v>
      </c>
      <c r="AS54" s="435">
        <f t="shared" si="87"/>
        <v>47.998900000000006</v>
      </c>
      <c r="AT54" s="434">
        <f t="shared" si="88"/>
        <v>1.4737067669172932</v>
      </c>
      <c r="AU54" s="435">
        <f t="shared" si="89"/>
        <v>1.544221088435374</v>
      </c>
      <c r="AV54" s="434">
        <f t="shared" si="90"/>
        <v>196.00299999999999</v>
      </c>
      <c r="AW54" s="435">
        <f t="shared" si="91"/>
        <v>227.00049999999999</v>
      </c>
      <c r="AX54" s="591">
        <v>68.976200000000006</v>
      </c>
      <c r="AY54" s="588">
        <v>72</v>
      </c>
      <c r="AZ54" s="434">
        <f t="shared" si="92"/>
        <v>2897.0004000000004</v>
      </c>
      <c r="BA54" s="435">
        <f t="shared" si="93"/>
        <v>2304</v>
      </c>
      <c r="BB54" s="591">
        <v>73.25</v>
      </c>
      <c r="BC54" s="588">
        <v>68.906300000000002</v>
      </c>
      <c r="BD54" s="434">
        <f t="shared" si="94"/>
        <v>1758</v>
      </c>
      <c r="BE54" s="435">
        <f t="shared" si="95"/>
        <v>2205.0016000000001</v>
      </c>
      <c r="BF54" s="591">
        <v>63.119399999999999</v>
      </c>
      <c r="BG54" s="588">
        <v>66.156599999999997</v>
      </c>
      <c r="BH54" s="434">
        <f t="shared" si="96"/>
        <v>4228.9997999999996</v>
      </c>
      <c r="BI54" s="435">
        <f t="shared" si="97"/>
        <v>5490.9978000000001</v>
      </c>
      <c r="BJ54" s="434">
        <f t="shared" si="98"/>
        <v>66.796993984962413</v>
      </c>
      <c r="BK54" s="435">
        <f t="shared" si="99"/>
        <v>68.027206802721096</v>
      </c>
      <c r="BL54" s="434">
        <f t="shared" si="100"/>
        <v>8884.0002000000004</v>
      </c>
      <c r="BM54" s="435">
        <f t="shared" si="101"/>
        <v>9999.9994000000006</v>
      </c>
      <c r="BN54" s="587">
        <v>59</v>
      </c>
      <c r="BO54" s="588">
        <v>44</v>
      </c>
      <c r="BP54" s="434">
        <f t="shared" si="102"/>
        <v>59</v>
      </c>
      <c r="BQ54" s="435">
        <f t="shared" si="103"/>
        <v>44</v>
      </c>
      <c r="BR54" s="587">
        <v>33</v>
      </c>
      <c r="BS54" s="513">
        <v>27</v>
      </c>
      <c r="BT54" s="434">
        <f t="shared" si="104"/>
        <v>33</v>
      </c>
      <c r="BU54" s="435">
        <f t="shared" si="105"/>
        <v>27</v>
      </c>
      <c r="BV54" s="591">
        <v>0</v>
      </c>
      <c r="BW54" s="514">
        <v>0</v>
      </c>
      <c r="BX54" s="434">
        <f t="shared" si="106"/>
        <v>0</v>
      </c>
      <c r="BY54" s="435">
        <f t="shared" si="107"/>
        <v>0</v>
      </c>
      <c r="BZ54" s="434">
        <f t="shared" si="108"/>
        <v>92</v>
      </c>
      <c r="CA54" s="435">
        <f t="shared" si="109"/>
        <v>71</v>
      </c>
      <c r="CB54" s="434">
        <f t="shared" si="110"/>
        <v>92</v>
      </c>
      <c r="CC54" s="435">
        <f t="shared" si="111"/>
        <v>71</v>
      </c>
      <c r="CD54" s="591">
        <v>3.7966000000000002</v>
      </c>
      <c r="CE54" s="588">
        <v>3.5568</v>
      </c>
      <c r="CF54" s="434">
        <f t="shared" si="112"/>
        <v>223.99940000000001</v>
      </c>
      <c r="CG54" s="435">
        <f t="shared" si="113"/>
        <v>156.4992</v>
      </c>
      <c r="CH54" s="591">
        <v>5.2576000000000001</v>
      </c>
      <c r="CI54" s="588">
        <v>4.6111000000000004</v>
      </c>
      <c r="CJ54" s="434">
        <f t="shared" si="114"/>
        <v>173.5008</v>
      </c>
      <c r="CK54" s="435">
        <f t="shared" si="115"/>
        <v>124.49970000000002</v>
      </c>
      <c r="CL54" s="432">
        <v>0</v>
      </c>
      <c r="CM54" s="515">
        <v>0</v>
      </c>
      <c r="CN54" s="434">
        <f t="shared" si="116"/>
        <v>0</v>
      </c>
      <c r="CO54" s="435">
        <f t="shared" si="117"/>
        <v>0</v>
      </c>
      <c r="CP54" s="434">
        <f t="shared" si="118"/>
        <v>4.3206543478260873</v>
      </c>
      <c r="CQ54" s="435">
        <f t="shared" si="119"/>
        <v>3.9577309859154934</v>
      </c>
      <c r="CR54" s="434">
        <f t="shared" si="120"/>
        <v>397.50020000000001</v>
      </c>
      <c r="CS54" s="435">
        <f t="shared" si="121"/>
        <v>280.99890000000005</v>
      </c>
      <c r="CT54" s="591">
        <v>67.915300000000002</v>
      </c>
      <c r="CU54" s="588">
        <v>69.159099999999995</v>
      </c>
      <c r="CV54" s="434">
        <f t="shared" si="122"/>
        <v>4007.0027</v>
      </c>
      <c r="CW54" s="435">
        <f t="shared" si="123"/>
        <v>3043.0003999999999</v>
      </c>
      <c r="CX54" s="591">
        <v>71.848500000000001</v>
      </c>
      <c r="CY54" s="588">
        <v>75.925899999999999</v>
      </c>
      <c r="CZ54" s="434">
        <f t="shared" si="124"/>
        <v>2371.0005000000001</v>
      </c>
      <c r="DA54" s="435">
        <f t="shared" si="125"/>
        <v>2049.9992999999999</v>
      </c>
      <c r="DB54" s="432">
        <v>0</v>
      </c>
      <c r="DC54" s="515">
        <v>0</v>
      </c>
      <c r="DD54" s="434">
        <f t="shared" si="126"/>
        <v>0</v>
      </c>
      <c r="DE54" s="435">
        <f t="shared" si="127"/>
        <v>0</v>
      </c>
      <c r="DF54" s="434">
        <f t="shared" si="128"/>
        <v>69.326121739130443</v>
      </c>
      <c r="DG54" s="435">
        <f t="shared" si="129"/>
        <v>71.732390140845069</v>
      </c>
      <c r="DH54" s="434">
        <f t="shared" si="130"/>
        <v>6378.003200000001</v>
      </c>
      <c r="DI54" s="435">
        <f t="shared" si="131"/>
        <v>5092.9997000000003</v>
      </c>
      <c r="DJ54" s="434">
        <f t="shared" si="132"/>
        <v>225</v>
      </c>
      <c r="DK54" s="435">
        <f t="shared" si="133"/>
        <v>218</v>
      </c>
      <c r="DL54" s="434">
        <f t="shared" si="134"/>
        <v>225</v>
      </c>
      <c r="DM54" s="435">
        <f t="shared" si="135"/>
        <v>218</v>
      </c>
      <c r="DN54" s="434">
        <f t="shared" si="136"/>
        <v>2.6377920000000001</v>
      </c>
      <c r="DO54" s="435">
        <f t="shared" si="137"/>
        <v>2.3302724770642205</v>
      </c>
      <c r="DP54" s="434">
        <f t="shared" si="138"/>
        <v>593.50319999999999</v>
      </c>
      <c r="DQ54" s="435">
        <f t="shared" si="139"/>
        <v>507.99940000000004</v>
      </c>
      <c r="DR54" s="434">
        <f t="shared" si="140"/>
        <v>67.831126222222224</v>
      </c>
      <c r="DS54" s="435">
        <f t="shared" si="141"/>
        <v>69.23394082568808</v>
      </c>
      <c r="DT54" s="434">
        <f t="shared" si="142"/>
        <v>15262.0034</v>
      </c>
      <c r="DU54" s="435">
        <f t="shared" si="143"/>
        <v>15092.999100000001</v>
      </c>
      <c r="DV54" s="587">
        <v>25</v>
      </c>
      <c r="DW54" s="588">
        <v>30</v>
      </c>
      <c r="DX54" s="434">
        <f t="shared" si="144"/>
        <v>25</v>
      </c>
      <c r="DY54" s="435">
        <f t="shared" si="145"/>
        <v>30</v>
      </c>
      <c r="DZ54" s="587">
        <v>31</v>
      </c>
      <c r="EA54" s="588">
        <v>34</v>
      </c>
      <c r="EB54" s="434">
        <f t="shared" si="146"/>
        <v>31</v>
      </c>
      <c r="EC54" s="435">
        <f t="shared" si="147"/>
        <v>34</v>
      </c>
      <c r="ED54" s="432">
        <v>0</v>
      </c>
      <c r="EE54" s="515">
        <v>0</v>
      </c>
      <c r="EF54" s="434">
        <f t="shared" si="148"/>
        <v>0</v>
      </c>
      <c r="EG54" s="435">
        <f t="shared" si="149"/>
        <v>0</v>
      </c>
      <c r="EH54" s="434">
        <f t="shared" si="150"/>
        <v>56</v>
      </c>
      <c r="EI54" s="435">
        <f t="shared" si="151"/>
        <v>64</v>
      </c>
      <c r="EJ54" s="434">
        <f t="shared" si="152"/>
        <v>56</v>
      </c>
      <c r="EK54" s="435">
        <f t="shared" si="153"/>
        <v>64</v>
      </c>
      <c r="EL54" s="591">
        <v>3.26</v>
      </c>
      <c r="EM54" s="588">
        <v>2.5333000000000001</v>
      </c>
      <c r="EN54" s="434">
        <f t="shared" si="154"/>
        <v>81.5</v>
      </c>
      <c r="EO54" s="435">
        <f t="shared" si="155"/>
        <v>75.999000000000009</v>
      </c>
      <c r="EP54" s="591">
        <v>2.5160999999999998</v>
      </c>
      <c r="EQ54" s="588">
        <v>3.2059000000000002</v>
      </c>
      <c r="ER54" s="434">
        <f t="shared" si="156"/>
        <v>77.999099999999999</v>
      </c>
      <c r="ES54" s="435">
        <f t="shared" si="157"/>
        <v>109.00060000000001</v>
      </c>
      <c r="ET54" s="587">
        <v>0</v>
      </c>
      <c r="EU54" s="513">
        <v>0</v>
      </c>
      <c r="EV54" s="434">
        <f t="shared" si="158"/>
        <v>0</v>
      </c>
      <c r="EW54" s="435">
        <f t="shared" si="159"/>
        <v>0</v>
      </c>
      <c r="EX54" s="434">
        <f t="shared" si="160"/>
        <v>2.8481982142857141</v>
      </c>
      <c r="EY54" s="435">
        <f t="shared" si="161"/>
        <v>2.8906187500000002</v>
      </c>
      <c r="EZ54" s="434">
        <f t="shared" si="162"/>
        <v>159.4991</v>
      </c>
      <c r="FA54" s="435">
        <f t="shared" si="163"/>
        <v>184.99960000000002</v>
      </c>
      <c r="FB54" s="591">
        <v>54</v>
      </c>
      <c r="FC54" s="588">
        <v>55.166699999999999</v>
      </c>
      <c r="FD54" s="434">
        <f t="shared" si="164"/>
        <v>1350</v>
      </c>
      <c r="FE54" s="435">
        <f t="shared" si="165"/>
        <v>1655.001</v>
      </c>
      <c r="FF54" s="591">
        <v>45.951599999999999</v>
      </c>
      <c r="FG54" s="588">
        <v>54.2059</v>
      </c>
      <c r="FH54" s="434">
        <f t="shared" si="166"/>
        <v>1424.4995999999999</v>
      </c>
      <c r="FI54" s="435">
        <f t="shared" si="167"/>
        <v>1843.0006000000001</v>
      </c>
      <c r="FJ54" s="432">
        <v>0</v>
      </c>
      <c r="FK54" s="515">
        <v>0</v>
      </c>
      <c r="FL54" s="434">
        <f t="shared" si="168"/>
        <v>0</v>
      </c>
      <c r="FM54" s="435">
        <f t="shared" si="169"/>
        <v>0</v>
      </c>
      <c r="FN54" s="434">
        <f t="shared" si="170"/>
        <v>49.544635714285718</v>
      </c>
      <c r="FO54" s="435">
        <f t="shared" si="171"/>
        <v>54.656275000000001</v>
      </c>
      <c r="FP54" s="434">
        <f t="shared" si="172"/>
        <v>2774.4996000000001</v>
      </c>
      <c r="FQ54" s="435">
        <f t="shared" si="173"/>
        <v>3498.0016000000001</v>
      </c>
      <c r="FR54" s="587">
        <v>78</v>
      </c>
      <c r="FS54" s="588">
        <v>70</v>
      </c>
      <c r="FT54" s="434">
        <f t="shared" si="174"/>
        <v>78</v>
      </c>
      <c r="FU54" s="435">
        <f t="shared" si="175"/>
        <v>70</v>
      </c>
      <c r="FV54" s="591">
        <v>3.2050999999999998</v>
      </c>
      <c r="FW54" s="588">
        <v>3.2286000000000001</v>
      </c>
      <c r="FX54" s="434">
        <f t="shared" si="176"/>
        <v>249.99779999999998</v>
      </c>
      <c r="FY54" s="435">
        <f t="shared" si="177"/>
        <v>226.00200000000001</v>
      </c>
      <c r="FZ54" s="591">
        <v>68.974400000000003</v>
      </c>
      <c r="GA54" s="588">
        <v>70.328599999999994</v>
      </c>
      <c r="GB54" s="434">
        <f t="shared" si="178"/>
        <v>5380.0032000000001</v>
      </c>
      <c r="GC54" s="435">
        <f t="shared" si="179"/>
        <v>4923.0019999999995</v>
      </c>
      <c r="GD54" s="434">
        <f t="shared" si="180"/>
        <v>126</v>
      </c>
      <c r="GE54" s="435">
        <f t="shared" si="181"/>
        <v>106</v>
      </c>
      <c r="GF54" s="434">
        <f t="shared" si="182"/>
        <v>126</v>
      </c>
      <c r="GG54" s="435">
        <f t="shared" si="183"/>
        <v>106</v>
      </c>
      <c r="GH54" s="434">
        <f t="shared" si="184"/>
        <v>398.5</v>
      </c>
      <c r="GI54" s="435">
        <f t="shared" si="185"/>
        <v>333.49980000000005</v>
      </c>
      <c r="GJ54" s="434">
        <f t="shared" si="186"/>
        <v>8254.0030999999999</v>
      </c>
      <c r="GK54" s="435">
        <f t="shared" si="187"/>
        <v>7002.0014000000001</v>
      </c>
      <c r="GL54" s="434">
        <f t="shared" si="188"/>
        <v>88</v>
      </c>
      <c r="GM54" s="435">
        <f t="shared" si="189"/>
        <v>93</v>
      </c>
      <c r="GN54" s="434">
        <f t="shared" si="190"/>
        <v>88</v>
      </c>
      <c r="GO54" s="435">
        <f t="shared" si="191"/>
        <v>93</v>
      </c>
      <c r="GP54" s="434">
        <f t="shared" si="192"/>
        <v>314.9991</v>
      </c>
      <c r="GQ54" s="435">
        <f t="shared" si="193"/>
        <v>311.50030000000004</v>
      </c>
      <c r="GR54" s="434">
        <f t="shared" si="194"/>
        <v>5553.5001000000002</v>
      </c>
      <c r="GS54" s="435">
        <f t="shared" si="195"/>
        <v>6098.0015000000003</v>
      </c>
      <c r="GT54" s="434">
        <f t="shared" si="196"/>
        <v>214</v>
      </c>
      <c r="GU54" s="435">
        <f t="shared" si="197"/>
        <v>199</v>
      </c>
      <c r="GV54" s="434">
        <f t="shared" si="198"/>
        <v>214</v>
      </c>
      <c r="GW54" s="435">
        <f t="shared" si="199"/>
        <v>199</v>
      </c>
      <c r="GX54" s="434">
        <f t="shared" si="200"/>
        <v>713.4991</v>
      </c>
      <c r="GY54" s="435">
        <f t="shared" si="201"/>
        <v>645.00010000000009</v>
      </c>
      <c r="GZ54" s="434">
        <f t="shared" si="202"/>
        <v>13807.503199999999</v>
      </c>
      <c r="HA54" s="435">
        <f t="shared" si="203"/>
        <v>13100.002899999999</v>
      </c>
      <c r="HB54" s="434">
        <f t="shared" si="204"/>
        <v>67</v>
      </c>
      <c r="HC54" s="435">
        <f t="shared" si="205"/>
        <v>83</v>
      </c>
      <c r="HD54" s="434">
        <f t="shared" si="206"/>
        <v>67</v>
      </c>
      <c r="HE54" s="435">
        <f t="shared" si="207"/>
        <v>83</v>
      </c>
      <c r="HF54" s="434">
        <f t="shared" si="208"/>
        <v>39.5032</v>
      </c>
      <c r="HG54" s="435">
        <f t="shared" si="209"/>
        <v>47.998900000000006</v>
      </c>
      <c r="HH54" s="434">
        <f t="shared" si="210"/>
        <v>4228.9997999999996</v>
      </c>
      <c r="HI54" s="435">
        <f t="shared" si="211"/>
        <v>5490.9978000000001</v>
      </c>
      <c r="HJ54" s="434">
        <f t="shared" si="212"/>
        <v>1003.0001</v>
      </c>
      <c r="HK54" s="435">
        <f t="shared" si="213"/>
        <v>919.00099999999998</v>
      </c>
      <c r="HL54" s="434">
        <f t="shared" si="214"/>
        <v>23416.5062</v>
      </c>
      <c r="HM54" s="435">
        <f t="shared" si="215"/>
        <v>23514.002700000001</v>
      </c>
    </row>
    <row r="55" spans="1:221" s="18" customFormat="1" ht="12.95" customHeight="1">
      <c r="A55" s="510" t="s">
        <v>380</v>
      </c>
      <c r="B55" s="4" t="s">
        <v>392</v>
      </c>
      <c r="C55" s="3" t="s">
        <v>1236</v>
      </c>
      <c r="D55" s="2">
        <v>135188</v>
      </c>
      <c r="E55" s="1">
        <v>7</v>
      </c>
      <c r="F55" s="587">
        <v>712</v>
      </c>
      <c r="G55" s="513">
        <v>751</v>
      </c>
      <c r="H55" s="587">
        <v>5</v>
      </c>
      <c r="I55" s="588">
        <v>3</v>
      </c>
      <c r="J55" s="434">
        <f t="shared" si="68"/>
        <v>707</v>
      </c>
      <c r="K55" s="435">
        <f t="shared" si="69"/>
        <v>748</v>
      </c>
      <c r="L55" s="587">
        <v>60</v>
      </c>
      <c r="M55" s="513">
        <v>60</v>
      </c>
      <c r="N55" s="434">
        <f t="shared" si="70"/>
        <v>707</v>
      </c>
      <c r="O55" s="435">
        <f t="shared" si="71"/>
        <v>748</v>
      </c>
      <c r="P55" s="434">
        <f t="shared" si="72"/>
        <v>707</v>
      </c>
      <c r="Q55" s="435">
        <f t="shared" si="73"/>
        <v>748</v>
      </c>
      <c r="R55" s="587">
        <v>108</v>
      </c>
      <c r="S55" s="588">
        <v>106</v>
      </c>
      <c r="T55" s="589">
        <f t="shared" si="216"/>
        <v>108</v>
      </c>
      <c r="U55" s="590">
        <f t="shared" si="216"/>
        <v>106</v>
      </c>
      <c r="V55" s="587">
        <v>52</v>
      </c>
      <c r="W55" s="588">
        <v>54</v>
      </c>
      <c r="X55" s="434">
        <f t="shared" si="74"/>
        <v>52</v>
      </c>
      <c r="Y55" s="435">
        <f t="shared" si="75"/>
        <v>54</v>
      </c>
      <c r="Z55" s="587">
        <v>108</v>
      </c>
      <c r="AA55" s="513">
        <v>87</v>
      </c>
      <c r="AB55" s="434">
        <f t="shared" si="76"/>
        <v>108</v>
      </c>
      <c r="AC55" s="435">
        <f t="shared" si="77"/>
        <v>87</v>
      </c>
      <c r="AD55" s="434">
        <f t="shared" si="78"/>
        <v>268</v>
      </c>
      <c r="AE55" s="435">
        <f t="shared" si="79"/>
        <v>247</v>
      </c>
      <c r="AF55" s="434">
        <f t="shared" si="80"/>
        <v>268</v>
      </c>
      <c r="AG55" s="435">
        <f t="shared" si="81"/>
        <v>247</v>
      </c>
      <c r="AH55" s="591">
        <v>2.3102</v>
      </c>
      <c r="AI55" s="588">
        <v>2.4527999999999999</v>
      </c>
      <c r="AJ55" s="434">
        <f t="shared" si="82"/>
        <v>249.5016</v>
      </c>
      <c r="AK55" s="435">
        <f t="shared" si="83"/>
        <v>259.99680000000001</v>
      </c>
      <c r="AL55" s="591">
        <v>2.2692000000000001</v>
      </c>
      <c r="AM55" s="514">
        <v>2.5369999999999999</v>
      </c>
      <c r="AN55" s="434">
        <f t="shared" si="84"/>
        <v>117.9984</v>
      </c>
      <c r="AO55" s="435">
        <f t="shared" si="85"/>
        <v>136.99799999999999</v>
      </c>
      <c r="AP55" s="591">
        <v>0.50460000000000005</v>
      </c>
      <c r="AQ55" s="588">
        <v>0.52300000000000002</v>
      </c>
      <c r="AR55" s="434">
        <f t="shared" si="86"/>
        <v>54.496800000000007</v>
      </c>
      <c r="AS55" s="435">
        <f t="shared" si="87"/>
        <v>45.501000000000005</v>
      </c>
      <c r="AT55" s="434">
        <f t="shared" si="88"/>
        <v>1.5746149253731343</v>
      </c>
      <c r="AU55" s="435">
        <f t="shared" si="89"/>
        <v>1.7914809716599192</v>
      </c>
      <c r="AV55" s="434">
        <f t="shared" si="90"/>
        <v>421.99680000000001</v>
      </c>
      <c r="AW55" s="435">
        <f t="shared" si="91"/>
        <v>442.49580000000003</v>
      </c>
      <c r="AX55" s="591">
        <v>66.101900000000001</v>
      </c>
      <c r="AY55" s="588">
        <v>66.320800000000006</v>
      </c>
      <c r="AZ55" s="434">
        <f t="shared" si="92"/>
        <v>7139.0051999999996</v>
      </c>
      <c r="BA55" s="435">
        <f t="shared" si="93"/>
        <v>7030.0048000000006</v>
      </c>
      <c r="BB55" s="591">
        <v>66.942300000000003</v>
      </c>
      <c r="BC55" s="588">
        <v>67.092600000000004</v>
      </c>
      <c r="BD55" s="434">
        <f t="shared" si="94"/>
        <v>3480.9996000000001</v>
      </c>
      <c r="BE55" s="435">
        <f t="shared" si="95"/>
        <v>3623.0004000000004</v>
      </c>
      <c r="BF55" s="591">
        <v>64.648099999999999</v>
      </c>
      <c r="BG55" s="588">
        <v>64.517200000000003</v>
      </c>
      <c r="BH55" s="434">
        <f t="shared" si="96"/>
        <v>6981.9948000000004</v>
      </c>
      <c r="BI55" s="435">
        <f t="shared" si="97"/>
        <v>5612.9964</v>
      </c>
      <c r="BJ55" s="434">
        <f t="shared" si="98"/>
        <v>65.679102985074621</v>
      </c>
      <c r="BK55" s="435">
        <f t="shared" si="99"/>
        <v>65.854257489878549</v>
      </c>
      <c r="BL55" s="434">
        <f t="shared" si="100"/>
        <v>17601.999599999999</v>
      </c>
      <c r="BM55" s="435">
        <f t="shared" si="101"/>
        <v>16266.001600000001</v>
      </c>
      <c r="BN55" s="587">
        <v>192</v>
      </c>
      <c r="BO55" s="588">
        <v>201</v>
      </c>
      <c r="BP55" s="434">
        <f t="shared" si="102"/>
        <v>192</v>
      </c>
      <c r="BQ55" s="435">
        <f t="shared" si="103"/>
        <v>201</v>
      </c>
      <c r="BR55" s="587">
        <v>93</v>
      </c>
      <c r="BS55" s="513">
        <v>121</v>
      </c>
      <c r="BT55" s="434">
        <f t="shared" si="104"/>
        <v>93</v>
      </c>
      <c r="BU55" s="435">
        <f t="shared" si="105"/>
        <v>121</v>
      </c>
      <c r="BV55" s="591">
        <v>0</v>
      </c>
      <c r="BW55" s="514">
        <v>0</v>
      </c>
      <c r="BX55" s="434">
        <f t="shared" si="106"/>
        <v>0</v>
      </c>
      <c r="BY55" s="435">
        <f t="shared" si="107"/>
        <v>0</v>
      </c>
      <c r="BZ55" s="434">
        <f t="shared" si="108"/>
        <v>285</v>
      </c>
      <c r="CA55" s="435">
        <f t="shared" si="109"/>
        <v>322</v>
      </c>
      <c r="CB55" s="434">
        <f t="shared" si="110"/>
        <v>285</v>
      </c>
      <c r="CC55" s="435">
        <f t="shared" si="111"/>
        <v>322</v>
      </c>
      <c r="CD55" s="591">
        <v>3.4870000000000001</v>
      </c>
      <c r="CE55" s="588">
        <v>3.4826000000000001</v>
      </c>
      <c r="CF55" s="434">
        <f t="shared" si="112"/>
        <v>669.50400000000002</v>
      </c>
      <c r="CG55" s="435">
        <f t="shared" si="113"/>
        <v>700.00260000000003</v>
      </c>
      <c r="CH55" s="591">
        <v>5.1452</v>
      </c>
      <c r="CI55" s="588">
        <v>4.5372000000000003</v>
      </c>
      <c r="CJ55" s="434">
        <f t="shared" si="114"/>
        <v>478.50360000000001</v>
      </c>
      <c r="CK55" s="435">
        <f t="shared" si="115"/>
        <v>549.00120000000004</v>
      </c>
      <c r="CL55" s="432">
        <v>0</v>
      </c>
      <c r="CM55" s="515">
        <v>0</v>
      </c>
      <c r="CN55" s="434">
        <f t="shared" si="116"/>
        <v>0</v>
      </c>
      <c r="CO55" s="435">
        <f t="shared" si="117"/>
        <v>0</v>
      </c>
      <c r="CP55" s="434">
        <f t="shared" si="118"/>
        <v>4.0280968421052625</v>
      </c>
      <c r="CQ55" s="435">
        <f t="shared" si="119"/>
        <v>3.8788937888198758</v>
      </c>
      <c r="CR55" s="434">
        <f t="shared" si="120"/>
        <v>1148.0075999999999</v>
      </c>
      <c r="CS55" s="435">
        <f t="shared" si="121"/>
        <v>1249.0038</v>
      </c>
      <c r="CT55" s="591">
        <v>69.078100000000006</v>
      </c>
      <c r="CU55" s="588">
        <v>68.7761</v>
      </c>
      <c r="CV55" s="434">
        <f t="shared" si="122"/>
        <v>13262.995200000001</v>
      </c>
      <c r="CW55" s="435">
        <f t="shared" si="123"/>
        <v>13823.9961</v>
      </c>
      <c r="CX55" s="591">
        <v>71.591399999999993</v>
      </c>
      <c r="CY55" s="588">
        <v>72.5124</v>
      </c>
      <c r="CZ55" s="434">
        <f t="shared" si="124"/>
        <v>6658.0001999999995</v>
      </c>
      <c r="DA55" s="435">
        <f t="shared" si="125"/>
        <v>8774.0004000000008</v>
      </c>
      <c r="DB55" s="432">
        <v>0</v>
      </c>
      <c r="DC55" s="515">
        <v>0</v>
      </c>
      <c r="DD55" s="434">
        <f t="shared" si="126"/>
        <v>0</v>
      </c>
      <c r="DE55" s="435">
        <f t="shared" si="127"/>
        <v>0</v>
      </c>
      <c r="DF55" s="434">
        <f t="shared" si="128"/>
        <v>69.898229473684211</v>
      </c>
      <c r="DG55" s="435">
        <f t="shared" si="129"/>
        <v>70.180113354037275</v>
      </c>
      <c r="DH55" s="434">
        <f t="shared" si="130"/>
        <v>19920.9954</v>
      </c>
      <c r="DI55" s="435">
        <f t="shared" si="131"/>
        <v>22597.996500000001</v>
      </c>
      <c r="DJ55" s="434">
        <f t="shared" si="132"/>
        <v>553</v>
      </c>
      <c r="DK55" s="435">
        <f t="shared" si="133"/>
        <v>569</v>
      </c>
      <c r="DL55" s="434">
        <f t="shared" si="134"/>
        <v>553</v>
      </c>
      <c r="DM55" s="435">
        <f t="shared" si="135"/>
        <v>569</v>
      </c>
      <c r="DN55" s="434">
        <f t="shared" si="136"/>
        <v>2.8390676311030738</v>
      </c>
      <c r="DO55" s="435">
        <f t="shared" si="137"/>
        <v>2.9727585237258349</v>
      </c>
      <c r="DP55" s="434">
        <f t="shared" si="138"/>
        <v>1570.0043999999998</v>
      </c>
      <c r="DQ55" s="435">
        <f t="shared" si="139"/>
        <v>1691.4996000000001</v>
      </c>
      <c r="DR55" s="434">
        <f t="shared" si="140"/>
        <v>67.853517179023498</v>
      </c>
      <c r="DS55" s="435">
        <f t="shared" si="141"/>
        <v>68.302281370826023</v>
      </c>
      <c r="DT55" s="434">
        <f t="shared" si="142"/>
        <v>37522.994999999995</v>
      </c>
      <c r="DU55" s="435">
        <f t="shared" si="143"/>
        <v>38863.998100000004</v>
      </c>
      <c r="DV55" s="587">
        <v>63</v>
      </c>
      <c r="DW55" s="588">
        <v>59</v>
      </c>
      <c r="DX55" s="434">
        <f t="shared" si="144"/>
        <v>63</v>
      </c>
      <c r="DY55" s="435">
        <f t="shared" si="145"/>
        <v>59</v>
      </c>
      <c r="DZ55" s="587">
        <v>51</v>
      </c>
      <c r="EA55" s="588">
        <v>65</v>
      </c>
      <c r="EB55" s="434">
        <f t="shared" si="146"/>
        <v>51</v>
      </c>
      <c r="EC55" s="435">
        <f t="shared" si="147"/>
        <v>65</v>
      </c>
      <c r="ED55" s="432">
        <v>0</v>
      </c>
      <c r="EE55" s="515">
        <v>0</v>
      </c>
      <c r="EF55" s="434">
        <f t="shared" si="148"/>
        <v>0</v>
      </c>
      <c r="EG55" s="435">
        <f t="shared" si="149"/>
        <v>0</v>
      </c>
      <c r="EH55" s="434">
        <f t="shared" si="150"/>
        <v>114</v>
      </c>
      <c r="EI55" s="435">
        <f t="shared" si="151"/>
        <v>124</v>
      </c>
      <c r="EJ55" s="434">
        <f t="shared" si="152"/>
        <v>114</v>
      </c>
      <c r="EK55" s="435">
        <f t="shared" si="153"/>
        <v>124</v>
      </c>
      <c r="EL55" s="591">
        <v>2.7381000000000002</v>
      </c>
      <c r="EM55" s="588">
        <v>2.2881</v>
      </c>
      <c r="EN55" s="434">
        <f t="shared" si="154"/>
        <v>172.50030000000001</v>
      </c>
      <c r="EO55" s="435">
        <f t="shared" si="155"/>
        <v>134.99790000000002</v>
      </c>
      <c r="EP55" s="591">
        <v>3.9510000000000001</v>
      </c>
      <c r="EQ55" s="588">
        <v>3.5076999999999998</v>
      </c>
      <c r="ER55" s="434">
        <f t="shared" si="156"/>
        <v>201.501</v>
      </c>
      <c r="ES55" s="435">
        <f t="shared" si="157"/>
        <v>228.00049999999999</v>
      </c>
      <c r="ET55" s="587">
        <v>0</v>
      </c>
      <c r="EU55" s="513">
        <v>0</v>
      </c>
      <c r="EV55" s="434">
        <f t="shared" si="158"/>
        <v>0</v>
      </c>
      <c r="EW55" s="435">
        <f t="shared" si="159"/>
        <v>0</v>
      </c>
      <c r="EX55" s="434">
        <f t="shared" si="160"/>
        <v>3.2807131578947368</v>
      </c>
      <c r="EY55" s="435">
        <f t="shared" si="161"/>
        <v>2.9274064516129035</v>
      </c>
      <c r="EZ55" s="434">
        <f t="shared" si="162"/>
        <v>374.00130000000001</v>
      </c>
      <c r="FA55" s="435">
        <f t="shared" si="163"/>
        <v>362.9984</v>
      </c>
      <c r="FB55" s="591">
        <v>51.349200000000003</v>
      </c>
      <c r="FC55" s="588">
        <v>46.966099999999997</v>
      </c>
      <c r="FD55" s="434">
        <f t="shared" si="164"/>
        <v>3234.9996000000001</v>
      </c>
      <c r="FE55" s="435">
        <f t="shared" si="165"/>
        <v>2770.9998999999998</v>
      </c>
      <c r="FF55" s="591">
        <v>50.215699999999998</v>
      </c>
      <c r="FG55" s="588">
        <v>45.876899999999999</v>
      </c>
      <c r="FH55" s="434">
        <f t="shared" si="166"/>
        <v>2561.0007000000001</v>
      </c>
      <c r="FI55" s="435">
        <f t="shared" si="167"/>
        <v>2981.9985000000001</v>
      </c>
      <c r="FJ55" s="432">
        <v>0</v>
      </c>
      <c r="FK55" s="515">
        <v>0</v>
      </c>
      <c r="FL55" s="434">
        <f t="shared" si="168"/>
        <v>0</v>
      </c>
      <c r="FM55" s="435">
        <f t="shared" si="169"/>
        <v>0</v>
      </c>
      <c r="FN55" s="434">
        <f t="shared" si="170"/>
        <v>50.842107894736841</v>
      </c>
      <c r="FO55" s="435">
        <f t="shared" si="171"/>
        <v>46.395148387096775</v>
      </c>
      <c r="FP55" s="434">
        <f t="shared" si="172"/>
        <v>5796.0002999999997</v>
      </c>
      <c r="FQ55" s="435">
        <f t="shared" si="173"/>
        <v>5752.9984000000004</v>
      </c>
      <c r="FR55" s="587">
        <v>40</v>
      </c>
      <c r="FS55" s="588">
        <v>55</v>
      </c>
      <c r="FT55" s="434">
        <f t="shared" si="174"/>
        <v>40</v>
      </c>
      <c r="FU55" s="435">
        <f t="shared" si="175"/>
        <v>55</v>
      </c>
      <c r="FV55" s="591">
        <v>4.1375000000000002</v>
      </c>
      <c r="FW55" s="588">
        <v>4.1635999999999997</v>
      </c>
      <c r="FX55" s="434">
        <f t="shared" si="176"/>
        <v>165.5</v>
      </c>
      <c r="FY55" s="435">
        <f t="shared" si="177"/>
        <v>228.99799999999999</v>
      </c>
      <c r="FZ55" s="591">
        <v>67.7</v>
      </c>
      <c r="GA55" s="588">
        <v>73</v>
      </c>
      <c r="GB55" s="434">
        <f t="shared" si="178"/>
        <v>2708</v>
      </c>
      <c r="GC55" s="435">
        <f t="shared" si="179"/>
        <v>4015</v>
      </c>
      <c r="GD55" s="434">
        <f t="shared" si="180"/>
        <v>363</v>
      </c>
      <c r="GE55" s="435">
        <f t="shared" si="181"/>
        <v>366</v>
      </c>
      <c r="GF55" s="434">
        <f t="shared" si="182"/>
        <v>363</v>
      </c>
      <c r="GG55" s="435">
        <f t="shared" si="183"/>
        <v>366</v>
      </c>
      <c r="GH55" s="434">
        <f t="shared" si="184"/>
        <v>1091.5058999999999</v>
      </c>
      <c r="GI55" s="435">
        <f t="shared" si="185"/>
        <v>1094.9973</v>
      </c>
      <c r="GJ55" s="434">
        <f t="shared" si="186"/>
        <v>23637</v>
      </c>
      <c r="GK55" s="435">
        <f t="shared" si="187"/>
        <v>23625.000799999998</v>
      </c>
      <c r="GL55" s="434">
        <f t="shared" si="188"/>
        <v>196</v>
      </c>
      <c r="GM55" s="435">
        <f t="shared" si="189"/>
        <v>240</v>
      </c>
      <c r="GN55" s="434">
        <f t="shared" si="190"/>
        <v>196</v>
      </c>
      <c r="GO55" s="435">
        <f t="shared" si="191"/>
        <v>240</v>
      </c>
      <c r="GP55" s="434">
        <f t="shared" si="192"/>
        <v>798.00299999999993</v>
      </c>
      <c r="GQ55" s="435">
        <f t="shared" si="193"/>
        <v>913.99969999999996</v>
      </c>
      <c r="GR55" s="434">
        <f t="shared" si="194"/>
        <v>12700.0005</v>
      </c>
      <c r="GS55" s="435">
        <f t="shared" si="195"/>
        <v>15378.999300000001</v>
      </c>
      <c r="GT55" s="434">
        <f t="shared" si="196"/>
        <v>559</v>
      </c>
      <c r="GU55" s="435">
        <f t="shared" si="197"/>
        <v>606</v>
      </c>
      <c r="GV55" s="434">
        <f t="shared" si="198"/>
        <v>559</v>
      </c>
      <c r="GW55" s="435">
        <f t="shared" si="199"/>
        <v>606</v>
      </c>
      <c r="GX55" s="434">
        <f t="shared" si="200"/>
        <v>1889.5088999999998</v>
      </c>
      <c r="GY55" s="435">
        <f t="shared" si="201"/>
        <v>2008.9969999999998</v>
      </c>
      <c r="GZ55" s="434">
        <f t="shared" si="202"/>
        <v>36337.000500000002</v>
      </c>
      <c r="HA55" s="435">
        <f t="shared" si="203"/>
        <v>39004.000099999997</v>
      </c>
      <c r="HB55" s="434">
        <f t="shared" si="204"/>
        <v>108</v>
      </c>
      <c r="HC55" s="435">
        <f t="shared" si="205"/>
        <v>87</v>
      </c>
      <c r="HD55" s="434">
        <f t="shared" si="206"/>
        <v>108</v>
      </c>
      <c r="HE55" s="435">
        <f t="shared" si="207"/>
        <v>87</v>
      </c>
      <c r="HF55" s="434">
        <f t="shared" si="208"/>
        <v>54.496800000000007</v>
      </c>
      <c r="HG55" s="435">
        <f t="shared" si="209"/>
        <v>45.501000000000005</v>
      </c>
      <c r="HH55" s="434">
        <f t="shared" si="210"/>
        <v>6981.9948000000004</v>
      </c>
      <c r="HI55" s="435">
        <f t="shared" si="211"/>
        <v>5612.9964</v>
      </c>
      <c r="HJ55" s="434">
        <f t="shared" si="212"/>
        <v>2109.5056999999997</v>
      </c>
      <c r="HK55" s="435">
        <f t="shared" si="213"/>
        <v>2283.4960000000001</v>
      </c>
      <c r="HL55" s="434">
        <f t="shared" si="214"/>
        <v>46026.995299999995</v>
      </c>
      <c r="HM55" s="435">
        <f t="shared" si="215"/>
        <v>48631.996500000008</v>
      </c>
    </row>
    <row r="56" spans="1:221" s="18" customFormat="1" ht="12.95" customHeight="1">
      <c r="A56" s="510" t="s">
        <v>380</v>
      </c>
      <c r="B56" s="4" t="s">
        <v>393</v>
      </c>
      <c r="C56" s="3" t="s">
        <v>1237</v>
      </c>
      <c r="D56" s="2">
        <v>135391</v>
      </c>
      <c r="E56" s="1">
        <v>7</v>
      </c>
      <c r="F56" s="586">
        <v>1093</v>
      </c>
      <c r="G56" s="512">
        <v>1245</v>
      </c>
      <c r="H56" s="587">
        <v>6</v>
      </c>
      <c r="I56" s="588">
        <v>8</v>
      </c>
      <c r="J56" s="434">
        <f t="shared" si="68"/>
        <v>1087</v>
      </c>
      <c r="K56" s="435">
        <f t="shared" si="69"/>
        <v>1237</v>
      </c>
      <c r="L56" s="587">
        <v>60</v>
      </c>
      <c r="M56" s="513">
        <v>60</v>
      </c>
      <c r="N56" s="434">
        <f t="shared" si="70"/>
        <v>1087</v>
      </c>
      <c r="O56" s="435">
        <f t="shared" si="71"/>
        <v>1237</v>
      </c>
      <c r="P56" s="434">
        <f t="shared" si="72"/>
        <v>1087</v>
      </c>
      <c r="Q56" s="435">
        <f t="shared" si="73"/>
        <v>1237</v>
      </c>
      <c r="R56" s="587">
        <v>134</v>
      </c>
      <c r="S56" s="588">
        <v>143</v>
      </c>
      <c r="T56" s="589">
        <f t="shared" si="216"/>
        <v>134</v>
      </c>
      <c r="U56" s="590">
        <f t="shared" si="216"/>
        <v>143</v>
      </c>
      <c r="V56" s="587">
        <v>68</v>
      </c>
      <c r="W56" s="588">
        <v>75</v>
      </c>
      <c r="X56" s="434">
        <f t="shared" si="74"/>
        <v>68</v>
      </c>
      <c r="Y56" s="435">
        <f t="shared" si="75"/>
        <v>75</v>
      </c>
      <c r="Z56" s="587">
        <v>14</v>
      </c>
      <c r="AA56" s="513">
        <v>29</v>
      </c>
      <c r="AB56" s="434">
        <f t="shared" si="76"/>
        <v>14</v>
      </c>
      <c r="AC56" s="435">
        <f t="shared" si="77"/>
        <v>29</v>
      </c>
      <c r="AD56" s="434">
        <f t="shared" si="78"/>
        <v>216</v>
      </c>
      <c r="AE56" s="435">
        <f t="shared" si="79"/>
        <v>247</v>
      </c>
      <c r="AF56" s="434">
        <f t="shared" si="80"/>
        <v>216</v>
      </c>
      <c r="AG56" s="435">
        <f t="shared" si="81"/>
        <v>247</v>
      </c>
      <c r="AH56" s="591">
        <v>2.4739</v>
      </c>
      <c r="AI56" s="588">
        <v>2.6713</v>
      </c>
      <c r="AJ56" s="434">
        <f t="shared" si="82"/>
        <v>331.50259999999997</v>
      </c>
      <c r="AK56" s="435">
        <f t="shared" si="83"/>
        <v>381.99590000000001</v>
      </c>
      <c r="AL56" s="591">
        <v>2.6617999999999999</v>
      </c>
      <c r="AM56" s="514">
        <v>3.1067</v>
      </c>
      <c r="AN56" s="434">
        <f t="shared" si="84"/>
        <v>181.00239999999999</v>
      </c>
      <c r="AO56" s="435">
        <f t="shared" si="85"/>
        <v>233.0025</v>
      </c>
      <c r="AP56" s="591">
        <v>0.96430000000000005</v>
      </c>
      <c r="AQ56" s="588">
        <v>0.86209999999999998</v>
      </c>
      <c r="AR56" s="434">
        <f t="shared" si="86"/>
        <v>13.500200000000001</v>
      </c>
      <c r="AS56" s="435">
        <f t="shared" si="87"/>
        <v>25.000899999999998</v>
      </c>
      <c r="AT56" s="434">
        <f t="shared" si="88"/>
        <v>2.4352092592592589</v>
      </c>
      <c r="AU56" s="435">
        <f t="shared" si="89"/>
        <v>2.5910902834008094</v>
      </c>
      <c r="AV56" s="434">
        <f t="shared" si="90"/>
        <v>526.00519999999995</v>
      </c>
      <c r="AW56" s="435">
        <f t="shared" si="91"/>
        <v>639.99929999999995</v>
      </c>
      <c r="AX56" s="591">
        <v>70.514899999999997</v>
      </c>
      <c r="AY56" s="588">
        <v>71.125900000000001</v>
      </c>
      <c r="AZ56" s="434">
        <f t="shared" si="92"/>
        <v>9448.9966000000004</v>
      </c>
      <c r="BA56" s="435">
        <f t="shared" si="93"/>
        <v>10171.003700000001</v>
      </c>
      <c r="BB56" s="591">
        <v>68.7941</v>
      </c>
      <c r="BC56" s="588">
        <v>70.306700000000006</v>
      </c>
      <c r="BD56" s="434">
        <f t="shared" si="94"/>
        <v>4677.9988000000003</v>
      </c>
      <c r="BE56" s="435">
        <f t="shared" si="95"/>
        <v>5273.0025000000005</v>
      </c>
      <c r="BF56" s="591">
        <v>65.928600000000003</v>
      </c>
      <c r="BG56" s="588">
        <v>63.655200000000001</v>
      </c>
      <c r="BH56" s="434">
        <f t="shared" si="96"/>
        <v>923.00040000000001</v>
      </c>
      <c r="BI56" s="435">
        <f t="shared" si="97"/>
        <v>1846.0008</v>
      </c>
      <c r="BJ56" s="434">
        <f t="shared" si="98"/>
        <v>69.675906481481491</v>
      </c>
      <c r="BK56" s="435">
        <f t="shared" si="99"/>
        <v>70.000028340080974</v>
      </c>
      <c r="BL56" s="434">
        <f t="shared" si="100"/>
        <v>15049.995800000002</v>
      </c>
      <c r="BM56" s="435">
        <f t="shared" si="101"/>
        <v>17290.007000000001</v>
      </c>
      <c r="BN56" s="587">
        <v>382</v>
      </c>
      <c r="BO56" s="588">
        <v>416</v>
      </c>
      <c r="BP56" s="434">
        <f t="shared" si="102"/>
        <v>382</v>
      </c>
      <c r="BQ56" s="435">
        <f t="shared" si="103"/>
        <v>416</v>
      </c>
      <c r="BR56" s="587">
        <v>154</v>
      </c>
      <c r="BS56" s="513">
        <v>175</v>
      </c>
      <c r="BT56" s="434">
        <f t="shared" si="104"/>
        <v>154</v>
      </c>
      <c r="BU56" s="435">
        <f t="shared" si="105"/>
        <v>175</v>
      </c>
      <c r="BV56" s="591">
        <v>0</v>
      </c>
      <c r="BW56" s="514">
        <v>0</v>
      </c>
      <c r="BX56" s="434">
        <f t="shared" si="106"/>
        <v>0</v>
      </c>
      <c r="BY56" s="435">
        <f t="shared" si="107"/>
        <v>0</v>
      </c>
      <c r="BZ56" s="434">
        <f t="shared" si="108"/>
        <v>536</v>
      </c>
      <c r="CA56" s="435">
        <f t="shared" si="109"/>
        <v>591</v>
      </c>
      <c r="CB56" s="434">
        <f t="shared" si="110"/>
        <v>536</v>
      </c>
      <c r="CC56" s="435">
        <f t="shared" si="111"/>
        <v>591</v>
      </c>
      <c r="CD56" s="591">
        <v>3.7134</v>
      </c>
      <c r="CE56" s="588">
        <v>3.7452000000000001</v>
      </c>
      <c r="CF56" s="434">
        <f t="shared" si="112"/>
        <v>1418.5188000000001</v>
      </c>
      <c r="CG56" s="435">
        <f t="shared" si="113"/>
        <v>1558.0032000000001</v>
      </c>
      <c r="CH56" s="591">
        <v>4.7987000000000002</v>
      </c>
      <c r="CI56" s="588">
        <v>4.6342999999999996</v>
      </c>
      <c r="CJ56" s="434">
        <f t="shared" si="114"/>
        <v>738.99980000000005</v>
      </c>
      <c r="CK56" s="435">
        <f t="shared" si="115"/>
        <v>811.00249999999994</v>
      </c>
      <c r="CL56" s="432">
        <v>0</v>
      </c>
      <c r="CM56" s="515">
        <v>0</v>
      </c>
      <c r="CN56" s="434">
        <f t="shared" si="116"/>
        <v>0</v>
      </c>
      <c r="CO56" s="435">
        <f t="shared" si="117"/>
        <v>0</v>
      </c>
      <c r="CP56" s="434">
        <f t="shared" si="118"/>
        <v>4.0252212686567175</v>
      </c>
      <c r="CQ56" s="435">
        <f t="shared" si="119"/>
        <v>4.0084698815566835</v>
      </c>
      <c r="CR56" s="434">
        <f t="shared" si="120"/>
        <v>2157.5186000000008</v>
      </c>
      <c r="CS56" s="435">
        <f t="shared" si="121"/>
        <v>2369.0057000000002</v>
      </c>
      <c r="CT56" s="591">
        <v>77.628299999999996</v>
      </c>
      <c r="CU56" s="588">
        <v>76</v>
      </c>
      <c r="CV56" s="434">
        <f t="shared" si="122"/>
        <v>29654.010599999998</v>
      </c>
      <c r="CW56" s="435">
        <f t="shared" si="123"/>
        <v>31616</v>
      </c>
      <c r="CX56" s="591">
        <v>78.259699999999995</v>
      </c>
      <c r="CY56" s="588">
        <v>79.034300000000002</v>
      </c>
      <c r="CZ56" s="434">
        <f t="shared" si="124"/>
        <v>12051.993799999998</v>
      </c>
      <c r="DA56" s="435">
        <f t="shared" si="125"/>
        <v>13831.002500000001</v>
      </c>
      <c r="DB56" s="432">
        <v>0</v>
      </c>
      <c r="DC56" s="515">
        <v>0</v>
      </c>
      <c r="DD56" s="434">
        <f t="shared" si="126"/>
        <v>0</v>
      </c>
      <c r="DE56" s="435">
        <f t="shared" si="127"/>
        <v>0</v>
      </c>
      <c r="DF56" s="434">
        <f t="shared" si="128"/>
        <v>77.809709701492537</v>
      </c>
      <c r="DG56" s="435">
        <f t="shared" si="129"/>
        <v>76.898481387478853</v>
      </c>
      <c r="DH56" s="434">
        <f t="shared" si="130"/>
        <v>41706.004399999998</v>
      </c>
      <c r="DI56" s="435">
        <f t="shared" si="131"/>
        <v>45447.002500000002</v>
      </c>
      <c r="DJ56" s="434">
        <f t="shared" si="132"/>
        <v>752</v>
      </c>
      <c r="DK56" s="435">
        <f t="shared" si="133"/>
        <v>838</v>
      </c>
      <c r="DL56" s="434">
        <f t="shared" si="134"/>
        <v>752</v>
      </c>
      <c r="DM56" s="435">
        <f t="shared" si="135"/>
        <v>838</v>
      </c>
      <c r="DN56" s="434">
        <f t="shared" si="136"/>
        <v>3.5685156914893628</v>
      </c>
      <c r="DO56" s="435">
        <f t="shared" si="137"/>
        <v>3.5906980906921242</v>
      </c>
      <c r="DP56" s="434">
        <f t="shared" si="138"/>
        <v>2683.5238000000008</v>
      </c>
      <c r="DQ56" s="435">
        <f t="shared" si="139"/>
        <v>3009.0050000000001</v>
      </c>
      <c r="DR56" s="434">
        <f t="shared" si="140"/>
        <v>75.473404521276592</v>
      </c>
      <c r="DS56" s="435">
        <f t="shared" si="141"/>
        <v>74.865166467780426</v>
      </c>
      <c r="DT56" s="434">
        <f t="shared" si="142"/>
        <v>56756.000199999995</v>
      </c>
      <c r="DU56" s="435">
        <f t="shared" si="143"/>
        <v>62737.0095</v>
      </c>
      <c r="DV56" s="587">
        <v>114</v>
      </c>
      <c r="DW56" s="588">
        <v>130</v>
      </c>
      <c r="DX56" s="434">
        <f t="shared" si="144"/>
        <v>114</v>
      </c>
      <c r="DY56" s="435">
        <f t="shared" si="145"/>
        <v>130</v>
      </c>
      <c r="DZ56" s="587">
        <v>106</v>
      </c>
      <c r="EA56" s="588">
        <v>118</v>
      </c>
      <c r="EB56" s="434">
        <f t="shared" si="146"/>
        <v>106</v>
      </c>
      <c r="EC56" s="435">
        <f t="shared" si="147"/>
        <v>118</v>
      </c>
      <c r="ED56" s="432">
        <v>0</v>
      </c>
      <c r="EE56" s="515">
        <v>0</v>
      </c>
      <c r="EF56" s="434">
        <f t="shared" si="148"/>
        <v>0</v>
      </c>
      <c r="EG56" s="435">
        <f t="shared" si="149"/>
        <v>0</v>
      </c>
      <c r="EH56" s="434">
        <f t="shared" si="150"/>
        <v>220</v>
      </c>
      <c r="EI56" s="435">
        <f t="shared" si="151"/>
        <v>248</v>
      </c>
      <c r="EJ56" s="434">
        <f t="shared" si="152"/>
        <v>220</v>
      </c>
      <c r="EK56" s="435">
        <f t="shared" si="153"/>
        <v>248</v>
      </c>
      <c r="EL56" s="591">
        <v>2.6623000000000001</v>
      </c>
      <c r="EM56" s="588">
        <v>2.8037999999999998</v>
      </c>
      <c r="EN56" s="434">
        <f t="shared" si="154"/>
        <v>303.50220000000002</v>
      </c>
      <c r="EO56" s="435">
        <f t="shared" si="155"/>
        <v>364.49399999999997</v>
      </c>
      <c r="EP56" s="591">
        <v>3.3208000000000002</v>
      </c>
      <c r="EQ56" s="588">
        <v>3.6017000000000001</v>
      </c>
      <c r="ER56" s="434">
        <f t="shared" si="156"/>
        <v>352.00480000000005</v>
      </c>
      <c r="ES56" s="435">
        <f t="shared" si="157"/>
        <v>425.00060000000002</v>
      </c>
      <c r="ET56" s="587">
        <v>0</v>
      </c>
      <c r="EU56" s="513">
        <v>0</v>
      </c>
      <c r="EV56" s="434">
        <f t="shared" si="158"/>
        <v>0</v>
      </c>
      <c r="EW56" s="435">
        <f t="shared" si="159"/>
        <v>0</v>
      </c>
      <c r="EX56" s="434">
        <f t="shared" si="160"/>
        <v>2.9795772727272731</v>
      </c>
      <c r="EY56" s="435">
        <f t="shared" si="161"/>
        <v>3.1834459677419353</v>
      </c>
      <c r="EZ56" s="434">
        <f t="shared" si="162"/>
        <v>655.50700000000006</v>
      </c>
      <c r="FA56" s="435">
        <f t="shared" si="163"/>
        <v>789.49459999999999</v>
      </c>
      <c r="FB56" s="591">
        <v>56.578899999999997</v>
      </c>
      <c r="FC56" s="588">
        <v>57.253799999999998</v>
      </c>
      <c r="FD56" s="434">
        <f t="shared" si="164"/>
        <v>6449.9946</v>
      </c>
      <c r="FE56" s="435">
        <f t="shared" si="165"/>
        <v>7442.9939999999997</v>
      </c>
      <c r="FF56" s="591">
        <v>52.113199999999999</v>
      </c>
      <c r="FG56" s="588">
        <v>48.830500000000001</v>
      </c>
      <c r="FH56" s="434">
        <f t="shared" si="166"/>
        <v>5523.9992000000002</v>
      </c>
      <c r="FI56" s="435">
        <f t="shared" si="167"/>
        <v>5761.9989999999998</v>
      </c>
      <c r="FJ56" s="432">
        <v>0</v>
      </c>
      <c r="FK56" s="515">
        <v>0</v>
      </c>
      <c r="FL56" s="434">
        <f t="shared" si="168"/>
        <v>0</v>
      </c>
      <c r="FM56" s="435">
        <f t="shared" si="169"/>
        <v>0</v>
      </c>
      <c r="FN56" s="434">
        <f t="shared" si="170"/>
        <v>54.427244545454549</v>
      </c>
      <c r="FO56" s="435">
        <f t="shared" si="171"/>
        <v>53.245939516129027</v>
      </c>
      <c r="FP56" s="434">
        <f t="shared" si="172"/>
        <v>11973.9938</v>
      </c>
      <c r="FQ56" s="435">
        <f t="shared" si="173"/>
        <v>13204.992999999999</v>
      </c>
      <c r="FR56" s="587">
        <v>115</v>
      </c>
      <c r="FS56" s="588">
        <v>151</v>
      </c>
      <c r="FT56" s="434">
        <f t="shared" si="174"/>
        <v>115</v>
      </c>
      <c r="FU56" s="435">
        <f t="shared" si="175"/>
        <v>151</v>
      </c>
      <c r="FV56" s="591">
        <v>4.4173999999999998</v>
      </c>
      <c r="FW56" s="588">
        <v>4.5265000000000004</v>
      </c>
      <c r="FX56" s="434">
        <f t="shared" si="176"/>
        <v>508.00099999999998</v>
      </c>
      <c r="FY56" s="435">
        <f t="shared" si="177"/>
        <v>683.50150000000008</v>
      </c>
      <c r="FZ56" s="591">
        <v>76.156499999999994</v>
      </c>
      <c r="GA56" s="588">
        <v>77.092699999999994</v>
      </c>
      <c r="GB56" s="434">
        <f t="shared" si="178"/>
        <v>8757.9974999999995</v>
      </c>
      <c r="GC56" s="435">
        <f t="shared" si="179"/>
        <v>11640.9977</v>
      </c>
      <c r="GD56" s="434">
        <f t="shared" si="180"/>
        <v>630</v>
      </c>
      <c r="GE56" s="435">
        <f t="shared" si="181"/>
        <v>689</v>
      </c>
      <c r="GF56" s="434">
        <f t="shared" si="182"/>
        <v>630</v>
      </c>
      <c r="GG56" s="435">
        <f t="shared" si="183"/>
        <v>689</v>
      </c>
      <c r="GH56" s="434">
        <f t="shared" si="184"/>
        <v>2053.5236</v>
      </c>
      <c r="GI56" s="435">
        <f t="shared" si="185"/>
        <v>2304.4931000000001</v>
      </c>
      <c r="GJ56" s="434">
        <f t="shared" si="186"/>
        <v>45553.001799999998</v>
      </c>
      <c r="GK56" s="435">
        <f t="shared" si="187"/>
        <v>49229.9977</v>
      </c>
      <c r="GL56" s="434">
        <f t="shared" si="188"/>
        <v>328</v>
      </c>
      <c r="GM56" s="435">
        <f t="shared" si="189"/>
        <v>368</v>
      </c>
      <c r="GN56" s="434">
        <f t="shared" si="190"/>
        <v>328</v>
      </c>
      <c r="GO56" s="435">
        <f t="shared" si="191"/>
        <v>368</v>
      </c>
      <c r="GP56" s="434">
        <f t="shared" si="192"/>
        <v>1272.0070000000001</v>
      </c>
      <c r="GQ56" s="435">
        <f t="shared" si="193"/>
        <v>1469.0056</v>
      </c>
      <c r="GR56" s="434">
        <f t="shared" si="194"/>
        <v>22253.991799999996</v>
      </c>
      <c r="GS56" s="435">
        <f t="shared" si="195"/>
        <v>24866.004000000001</v>
      </c>
      <c r="GT56" s="434">
        <f t="shared" si="196"/>
        <v>958</v>
      </c>
      <c r="GU56" s="435">
        <f t="shared" si="197"/>
        <v>1057</v>
      </c>
      <c r="GV56" s="434">
        <f t="shared" si="198"/>
        <v>958</v>
      </c>
      <c r="GW56" s="435">
        <f t="shared" si="199"/>
        <v>1057</v>
      </c>
      <c r="GX56" s="434">
        <f t="shared" si="200"/>
        <v>3325.5306</v>
      </c>
      <c r="GY56" s="435">
        <f t="shared" si="201"/>
        <v>3773.4987000000001</v>
      </c>
      <c r="GZ56" s="434">
        <f t="shared" si="202"/>
        <v>67806.993599999987</v>
      </c>
      <c r="HA56" s="435">
        <f t="shared" si="203"/>
        <v>74096.001699999993</v>
      </c>
      <c r="HB56" s="434">
        <f t="shared" si="204"/>
        <v>14</v>
      </c>
      <c r="HC56" s="435">
        <f t="shared" si="205"/>
        <v>29</v>
      </c>
      <c r="HD56" s="434">
        <f t="shared" si="206"/>
        <v>14</v>
      </c>
      <c r="HE56" s="435">
        <f t="shared" si="207"/>
        <v>29</v>
      </c>
      <c r="HF56" s="434">
        <f t="shared" si="208"/>
        <v>13.500200000000001</v>
      </c>
      <c r="HG56" s="435">
        <f t="shared" si="209"/>
        <v>25.000899999999998</v>
      </c>
      <c r="HH56" s="434">
        <f t="shared" si="210"/>
        <v>923.00040000000001</v>
      </c>
      <c r="HI56" s="435">
        <f t="shared" si="211"/>
        <v>1846.0008</v>
      </c>
      <c r="HJ56" s="434">
        <f t="shared" si="212"/>
        <v>3847.0318000000007</v>
      </c>
      <c r="HK56" s="435">
        <f t="shared" si="213"/>
        <v>4482.0011000000004</v>
      </c>
      <c r="HL56" s="434">
        <f t="shared" si="214"/>
        <v>77487.991499999989</v>
      </c>
      <c r="HM56" s="435">
        <f t="shared" si="215"/>
        <v>87583.000200000009</v>
      </c>
    </row>
    <row r="57" spans="1:221" s="18" customFormat="1" ht="12.95" customHeight="1">
      <c r="A57" s="510" t="s">
        <v>380</v>
      </c>
      <c r="B57" s="4" t="s">
        <v>394</v>
      </c>
      <c r="C57" s="3" t="s">
        <v>1237</v>
      </c>
      <c r="D57" s="2">
        <v>135717</v>
      </c>
      <c r="E57" s="1">
        <v>7</v>
      </c>
      <c r="F57" s="586">
        <v>8377</v>
      </c>
      <c r="G57" s="512">
        <v>9011</v>
      </c>
      <c r="H57" s="587">
        <v>48</v>
      </c>
      <c r="I57" s="588">
        <v>55</v>
      </c>
      <c r="J57" s="434">
        <f t="shared" si="68"/>
        <v>8329</v>
      </c>
      <c r="K57" s="435">
        <f t="shared" si="69"/>
        <v>8956</v>
      </c>
      <c r="L57" s="587">
        <v>60</v>
      </c>
      <c r="M57" s="513">
        <v>60</v>
      </c>
      <c r="N57" s="434">
        <f t="shared" si="70"/>
        <v>8329</v>
      </c>
      <c r="O57" s="435">
        <f t="shared" si="71"/>
        <v>8956</v>
      </c>
      <c r="P57" s="434">
        <f t="shared" si="72"/>
        <v>8329</v>
      </c>
      <c r="Q57" s="435">
        <f t="shared" si="73"/>
        <v>8956</v>
      </c>
      <c r="R57" s="587">
        <v>399</v>
      </c>
      <c r="S57" s="588">
        <v>528</v>
      </c>
      <c r="T57" s="589">
        <f t="shared" si="216"/>
        <v>399</v>
      </c>
      <c r="U57" s="590">
        <f t="shared" si="216"/>
        <v>528</v>
      </c>
      <c r="V57" s="587">
        <v>98</v>
      </c>
      <c r="W57" s="588">
        <v>121</v>
      </c>
      <c r="X57" s="434">
        <f t="shared" si="74"/>
        <v>98</v>
      </c>
      <c r="Y57" s="435">
        <f t="shared" si="75"/>
        <v>121</v>
      </c>
      <c r="Z57" s="587">
        <v>215</v>
      </c>
      <c r="AA57" s="513">
        <v>191</v>
      </c>
      <c r="AB57" s="434">
        <f t="shared" si="76"/>
        <v>215</v>
      </c>
      <c r="AC57" s="435">
        <f t="shared" si="77"/>
        <v>191</v>
      </c>
      <c r="AD57" s="434">
        <f t="shared" si="78"/>
        <v>712</v>
      </c>
      <c r="AE57" s="435">
        <f t="shared" si="79"/>
        <v>840</v>
      </c>
      <c r="AF57" s="434">
        <f t="shared" si="80"/>
        <v>712</v>
      </c>
      <c r="AG57" s="435">
        <f t="shared" si="81"/>
        <v>840</v>
      </c>
      <c r="AH57" s="591">
        <v>2.6917</v>
      </c>
      <c r="AI57" s="588">
        <v>2.6657000000000002</v>
      </c>
      <c r="AJ57" s="434">
        <f t="shared" si="82"/>
        <v>1073.9883</v>
      </c>
      <c r="AK57" s="435">
        <f t="shared" si="83"/>
        <v>1407.4896000000001</v>
      </c>
      <c r="AL57" s="591">
        <v>2.2755000000000001</v>
      </c>
      <c r="AM57" s="514">
        <v>2.5331000000000001</v>
      </c>
      <c r="AN57" s="434">
        <f t="shared" si="84"/>
        <v>222.999</v>
      </c>
      <c r="AO57" s="435">
        <f t="shared" si="85"/>
        <v>306.50510000000003</v>
      </c>
      <c r="AP57" s="591">
        <v>0.84189999999999998</v>
      </c>
      <c r="AQ57" s="588">
        <v>0.72509999999999997</v>
      </c>
      <c r="AR57" s="434">
        <f t="shared" si="86"/>
        <v>181.0085</v>
      </c>
      <c r="AS57" s="435">
        <f t="shared" si="87"/>
        <v>138.4941</v>
      </c>
      <c r="AT57" s="434">
        <f t="shared" si="88"/>
        <v>2.0758367977528089</v>
      </c>
      <c r="AU57" s="435">
        <f t="shared" si="89"/>
        <v>2.2053438095238098</v>
      </c>
      <c r="AV57" s="434">
        <f t="shared" si="90"/>
        <v>1477.9957999999999</v>
      </c>
      <c r="AW57" s="435">
        <f t="shared" si="91"/>
        <v>1852.4888000000003</v>
      </c>
      <c r="AX57" s="591">
        <v>70.275700000000001</v>
      </c>
      <c r="AY57" s="588">
        <v>69.956400000000002</v>
      </c>
      <c r="AZ57" s="434">
        <f t="shared" si="92"/>
        <v>28040.004300000001</v>
      </c>
      <c r="BA57" s="435">
        <f t="shared" si="93"/>
        <v>36936.979200000002</v>
      </c>
      <c r="BB57" s="591">
        <v>59.255099999999999</v>
      </c>
      <c r="BC57" s="588">
        <v>56.867800000000003</v>
      </c>
      <c r="BD57" s="434">
        <f t="shared" si="94"/>
        <v>5806.9997999999996</v>
      </c>
      <c r="BE57" s="435">
        <f t="shared" si="95"/>
        <v>6881.0038000000004</v>
      </c>
      <c r="BF57" s="591">
        <v>51.497700000000002</v>
      </c>
      <c r="BG57" s="588">
        <v>51.921500000000002</v>
      </c>
      <c r="BH57" s="434">
        <f t="shared" si="96"/>
        <v>11072.005500000001</v>
      </c>
      <c r="BI57" s="435">
        <f t="shared" si="97"/>
        <v>9917.0064999999995</v>
      </c>
      <c r="BJ57" s="434">
        <f t="shared" si="98"/>
        <v>63.088496629213481</v>
      </c>
      <c r="BK57" s="435">
        <f t="shared" si="99"/>
        <v>63.970225595238091</v>
      </c>
      <c r="BL57" s="434">
        <f t="shared" si="100"/>
        <v>44919.009599999998</v>
      </c>
      <c r="BM57" s="435">
        <f t="shared" si="101"/>
        <v>53734.989499999996</v>
      </c>
      <c r="BN57" s="586">
        <v>4418</v>
      </c>
      <c r="BO57" s="588">
        <v>4768</v>
      </c>
      <c r="BP57" s="434">
        <f t="shared" si="102"/>
        <v>4418</v>
      </c>
      <c r="BQ57" s="435">
        <f t="shared" si="103"/>
        <v>4768</v>
      </c>
      <c r="BR57" s="586">
        <v>1403</v>
      </c>
      <c r="BS57" s="512">
        <v>1456</v>
      </c>
      <c r="BT57" s="434">
        <f t="shared" si="104"/>
        <v>1403</v>
      </c>
      <c r="BU57" s="435">
        <f t="shared" si="105"/>
        <v>1456</v>
      </c>
      <c r="BV57" s="591">
        <v>0</v>
      </c>
      <c r="BW57" s="514">
        <v>1</v>
      </c>
      <c r="BX57" s="434">
        <f t="shared" si="106"/>
        <v>0</v>
      </c>
      <c r="BY57" s="435">
        <f t="shared" si="107"/>
        <v>1</v>
      </c>
      <c r="BZ57" s="434">
        <f t="shared" si="108"/>
        <v>5821</v>
      </c>
      <c r="CA57" s="435">
        <f t="shared" si="109"/>
        <v>6225</v>
      </c>
      <c r="CB57" s="434">
        <f t="shared" si="110"/>
        <v>5821</v>
      </c>
      <c r="CC57" s="435">
        <f t="shared" si="111"/>
        <v>6225</v>
      </c>
      <c r="CD57" s="591">
        <v>3.8877999999999999</v>
      </c>
      <c r="CE57" s="588">
        <v>3.8464</v>
      </c>
      <c r="CF57" s="434">
        <f t="shared" si="112"/>
        <v>17176.3004</v>
      </c>
      <c r="CG57" s="435">
        <f t="shared" si="113"/>
        <v>18339.635200000001</v>
      </c>
      <c r="CH57" s="591">
        <v>4.9119999999999999</v>
      </c>
      <c r="CI57" s="588">
        <v>4.9131</v>
      </c>
      <c r="CJ57" s="434">
        <f t="shared" si="114"/>
        <v>6891.5360000000001</v>
      </c>
      <c r="CK57" s="435">
        <f t="shared" si="115"/>
        <v>7153.4736000000003</v>
      </c>
      <c r="CL57" s="432">
        <v>0</v>
      </c>
      <c r="CM57" s="515">
        <v>5</v>
      </c>
      <c r="CN57" s="434">
        <f t="shared" si="116"/>
        <v>0</v>
      </c>
      <c r="CO57" s="435">
        <f t="shared" si="117"/>
        <v>5</v>
      </c>
      <c r="CP57" s="434">
        <f t="shared" si="118"/>
        <v>4.1346566569317984</v>
      </c>
      <c r="CQ57" s="435">
        <f t="shared" si="119"/>
        <v>4.0960817349397596</v>
      </c>
      <c r="CR57" s="434">
        <f t="shared" si="120"/>
        <v>24067.8364</v>
      </c>
      <c r="CS57" s="435">
        <f t="shared" si="121"/>
        <v>25498.108800000002</v>
      </c>
      <c r="CT57" s="591">
        <v>76.245999999999995</v>
      </c>
      <c r="CU57" s="588">
        <v>76.676400000000001</v>
      </c>
      <c r="CV57" s="434">
        <f t="shared" si="122"/>
        <v>336854.82799999998</v>
      </c>
      <c r="CW57" s="435">
        <f t="shared" si="123"/>
        <v>365593.07520000002</v>
      </c>
      <c r="CX57" s="591">
        <v>75.766199999999998</v>
      </c>
      <c r="CY57" s="588">
        <v>75.4375</v>
      </c>
      <c r="CZ57" s="434">
        <f t="shared" si="124"/>
        <v>106299.9786</v>
      </c>
      <c r="DA57" s="435">
        <f t="shared" si="125"/>
        <v>109837</v>
      </c>
      <c r="DB57" s="432">
        <v>0</v>
      </c>
      <c r="DC57" s="515">
        <v>124</v>
      </c>
      <c r="DD57" s="434">
        <f t="shared" si="126"/>
        <v>0</v>
      </c>
      <c r="DE57" s="435">
        <f t="shared" si="127"/>
        <v>124</v>
      </c>
      <c r="DF57" s="434">
        <f t="shared" si="128"/>
        <v>76.130356742827701</v>
      </c>
      <c r="DG57" s="435">
        <f t="shared" si="129"/>
        <v>76.394228947791163</v>
      </c>
      <c r="DH57" s="434">
        <f t="shared" si="130"/>
        <v>443154.80660000007</v>
      </c>
      <c r="DI57" s="435">
        <f t="shared" si="131"/>
        <v>475554.07519999996</v>
      </c>
      <c r="DJ57" s="434">
        <f t="shared" si="132"/>
        <v>6533</v>
      </c>
      <c r="DK57" s="435">
        <f t="shared" si="133"/>
        <v>7065</v>
      </c>
      <c r="DL57" s="434">
        <f t="shared" si="134"/>
        <v>6533</v>
      </c>
      <c r="DM57" s="435">
        <f t="shared" si="135"/>
        <v>7065</v>
      </c>
      <c r="DN57" s="434">
        <f t="shared" si="136"/>
        <v>3.910275861013317</v>
      </c>
      <c r="DO57" s="435">
        <f t="shared" si="137"/>
        <v>3.8712806227883938</v>
      </c>
      <c r="DP57" s="434">
        <f t="shared" si="138"/>
        <v>25545.832200000001</v>
      </c>
      <c r="DQ57" s="435">
        <f t="shared" si="139"/>
        <v>27350.597600000001</v>
      </c>
      <c r="DR57" s="434">
        <f t="shared" si="140"/>
        <v>74.708987632022044</v>
      </c>
      <c r="DS57" s="435">
        <f t="shared" si="141"/>
        <v>74.917065067232841</v>
      </c>
      <c r="DT57" s="434">
        <f t="shared" si="142"/>
        <v>488073.8162</v>
      </c>
      <c r="DU57" s="435">
        <f t="shared" si="143"/>
        <v>529289.06469999999</v>
      </c>
      <c r="DV57" s="587">
        <v>350</v>
      </c>
      <c r="DW57" s="588">
        <v>527</v>
      </c>
      <c r="DX57" s="434">
        <f t="shared" si="144"/>
        <v>350</v>
      </c>
      <c r="DY57" s="435">
        <f t="shared" si="145"/>
        <v>527</v>
      </c>
      <c r="DZ57" s="587">
        <v>269</v>
      </c>
      <c r="EA57" s="588">
        <v>367</v>
      </c>
      <c r="EB57" s="434">
        <f t="shared" si="146"/>
        <v>269</v>
      </c>
      <c r="EC57" s="435">
        <f t="shared" si="147"/>
        <v>367</v>
      </c>
      <c r="ED57" s="432">
        <v>0</v>
      </c>
      <c r="EE57" s="515">
        <v>0</v>
      </c>
      <c r="EF57" s="434">
        <f t="shared" si="148"/>
        <v>0</v>
      </c>
      <c r="EG57" s="435">
        <f t="shared" si="149"/>
        <v>0</v>
      </c>
      <c r="EH57" s="434">
        <f t="shared" si="150"/>
        <v>619</v>
      </c>
      <c r="EI57" s="435">
        <f t="shared" si="151"/>
        <v>894</v>
      </c>
      <c r="EJ57" s="434">
        <f t="shared" si="152"/>
        <v>619</v>
      </c>
      <c r="EK57" s="435">
        <f t="shared" si="153"/>
        <v>894</v>
      </c>
      <c r="EL57" s="591">
        <v>3.1171000000000002</v>
      </c>
      <c r="EM57" s="588">
        <v>2.7437999999999998</v>
      </c>
      <c r="EN57" s="434">
        <f t="shared" si="154"/>
        <v>1090.9850000000001</v>
      </c>
      <c r="EO57" s="435">
        <f t="shared" si="155"/>
        <v>1445.9825999999998</v>
      </c>
      <c r="EP57" s="591">
        <v>4.5724999999999998</v>
      </c>
      <c r="EQ57" s="588">
        <v>4.5503999999999998</v>
      </c>
      <c r="ER57" s="434">
        <f t="shared" si="156"/>
        <v>1230.0025000000001</v>
      </c>
      <c r="ES57" s="435">
        <f t="shared" si="157"/>
        <v>1669.9967999999999</v>
      </c>
      <c r="ET57" s="587">
        <v>0</v>
      </c>
      <c r="EU57" s="513">
        <v>0</v>
      </c>
      <c r="EV57" s="434">
        <f t="shared" si="158"/>
        <v>0</v>
      </c>
      <c r="EW57" s="435">
        <f t="shared" si="159"/>
        <v>0</v>
      </c>
      <c r="EX57" s="434">
        <f t="shared" si="160"/>
        <v>3.7495759289176092</v>
      </c>
      <c r="EY57" s="435">
        <f t="shared" si="161"/>
        <v>3.4854355704697983</v>
      </c>
      <c r="EZ57" s="434">
        <f t="shared" si="162"/>
        <v>2320.9875000000002</v>
      </c>
      <c r="FA57" s="435">
        <f t="shared" si="163"/>
        <v>3115.9793999999997</v>
      </c>
      <c r="FB57" s="591">
        <v>58.397100000000002</v>
      </c>
      <c r="FC57" s="588">
        <v>56.470599999999997</v>
      </c>
      <c r="FD57" s="434">
        <f t="shared" si="164"/>
        <v>20438.985000000001</v>
      </c>
      <c r="FE57" s="435">
        <f t="shared" si="165"/>
        <v>29760.0062</v>
      </c>
      <c r="FF57" s="591">
        <v>55.858699999999999</v>
      </c>
      <c r="FG57" s="588">
        <v>55.634900000000002</v>
      </c>
      <c r="FH57" s="434">
        <f t="shared" si="166"/>
        <v>15025.990299999999</v>
      </c>
      <c r="FI57" s="435">
        <f t="shared" si="167"/>
        <v>20418.008300000001</v>
      </c>
      <c r="FJ57" s="432">
        <v>0</v>
      </c>
      <c r="FK57" s="515">
        <v>0</v>
      </c>
      <c r="FL57" s="434">
        <f t="shared" si="168"/>
        <v>0</v>
      </c>
      <c r="FM57" s="435">
        <f t="shared" si="169"/>
        <v>0</v>
      </c>
      <c r="FN57" s="434">
        <f t="shared" si="170"/>
        <v>57.293982714054927</v>
      </c>
      <c r="FO57" s="435">
        <f t="shared" si="171"/>
        <v>56.12753299776287</v>
      </c>
      <c r="FP57" s="434">
        <f t="shared" si="172"/>
        <v>35464.975299999998</v>
      </c>
      <c r="FQ57" s="435">
        <f t="shared" si="173"/>
        <v>50178.014500000005</v>
      </c>
      <c r="FR57" s="586">
        <v>1177</v>
      </c>
      <c r="FS57" s="588">
        <v>997</v>
      </c>
      <c r="FT57" s="434">
        <f t="shared" si="174"/>
        <v>1177</v>
      </c>
      <c r="FU57" s="435">
        <f t="shared" si="175"/>
        <v>997</v>
      </c>
      <c r="FV57" s="591">
        <v>4.5092999999999996</v>
      </c>
      <c r="FW57" s="588">
        <v>5.1719999999999997</v>
      </c>
      <c r="FX57" s="434">
        <f t="shared" si="176"/>
        <v>5307.4460999999992</v>
      </c>
      <c r="FY57" s="435">
        <f t="shared" si="177"/>
        <v>5156.4839999999995</v>
      </c>
      <c r="FZ57" s="591">
        <v>79.926900000000003</v>
      </c>
      <c r="GA57" s="588">
        <v>84.422300000000007</v>
      </c>
      <c r="GB57" s="434">
        <f t="shared" si="178"/>
        <v>94073.96130000001</v>
      </c>
      <c r="GC57" s="435">
        <f t="shared" si="179"/>
        <v>84169.033100000001</v>
      </c>
      <c r="GD57" s="434">
        <f t="shared" si="180"/>
        <v>5167</v>
      </c>
      <c r="GE57" s="435">
        <f t="shared" si="181"/>
        <v>5823</v>
      </c>
      <c r="GF57" s="434">
        <f t="shared" si="182"/>
        <v>5167</v>
      </c>
      <c r="GG57" s="435">
        <f t="shared" si="183"/>
        <v>5823</v>
      </c>
      <c r="GH57" s="434">
        <f t="shared" si="184"/>
        <v>19341.273700000002</v>
      </c>
      <c r="GI57" s="435">
        <f t="shared" si="185"/>
        <v>21193.107400000001</v>
      </c>
      <c r="GJ57" s="434">
        <f t="shared" si="186"/>
        <v>385333.8173</v>
      </c>
      <c r="GK57" s="435">
        <f t="shared" si="187"/>
        <v>432290.06060000003</v>
      </c>
      <c r="GL57" s="434">
        <f t="shared" si="188"/>
        <v>1770</v>
      </c>
      <c r="GM57" s="435">
        <f t="shared" si="189"/>
        <v>1944</v>
      </c>
      <c r="GN57" s="434">
        <f t="shared" si="190"/>
        <v>1770</v>
      </c>
      <c r="GO57" s="435">
        <f t="shared" si="191"/>
        <v>1944</v>
      </c>
      <c r="GP57" s="434">
        <f t="shared" si="192"/>
        <v>8344.5375000000004</v>
      </c>
      <c r="GQ57" s="435">
        <f t="shared" si="193"/>
        <v>9129.9755000000005</v>
      </c>
      <c r="GR57" s="434">
        <f t="shared" si="194"/>
        <v>127132.96870000001</v>
      </c>
      <c r="GS57" s="435">
        <f t="shared" si="195"/>
        <v>137136.01209999999</v>
      </c>
      <c r="GT57" s="434">
        <f t="shared" si="196"/>
        <v>6937</v>
      </c>
      <c r="GU57" s="435">
        <f t="shared" si="197"/>
        <v>7767</v>
      </c>
      <c r="GV57" s="434">
        <f t="shared" si="198"/>
        <v>6937</v>
      </c>
      <c r="GW57" s="435">
        <f t="shared" si="199"/>
        <v>7767</v>
      </c>
      <c r="GX57" s="434">
        <f t="shared" si="200"/>
        <v>27685.811200000004</v>
      </c>
      <c r="GY57" s="435">
        <f t="shared" si="201"/>
        <v>30323.082900000001</v>
      </c>
      <c r="GZ57" s="434">
        <f t="shared" si="202"/>
        <v>512466.78600000002</v>
      </c>
      <c r="HA57" s="435">
        <f t="shared" si="203"/>
        <v>569426.07270000002</v>
      </c>
      <c r="HB57" s="434">
        <f t="shared" si="204"/>
        <v>215</v>
      </c>
      <c r="HC57" s="435">
        <f t="shared" si="205"/>
        <v>192</v>
      </c>
      <c r="HD57" s="434">
        <f t="shared" si="206"/>
        <v>215</v>
      </c>
      <c r="HE57" s="435">
        <f t="shared" si="207"/>
        <v>192</v>
      </c>
      <c r="HF57" s="434">
        <f t="shared" si="208"/>
        <v>181.0085</v>
      </c>
      <c r="HG57" s="435">
        <f t="shared" si="209"/>
        <v>143.4941</v>
      </c>
      <c r="HH57" s="434">
        <f t="shared" si="210"/>
        <v>11072.005500000001</v>
      </c>
      <c r="HI57" s="435">
        <f t="shared" si="211"/>
        <v>10041.0065</v>
      </c>
      <c r="HJ57" s="434">
        <f t="shared" si="212"/>
        <v>33174.265800000001</v>
      </c>
      <c r="HK57" s="435">
        <f t="shared" si="213"/>
        <v>35623.061000000002</v>
      </c>
      <c r="HL57" s="434">
        <f t="shared" si="214"/>
        <v>617612.75280000002</v>
      </c>
      <c r="HM57" s="435">
        <f t="shared" si="215"/>
        <v>663636.11230000004</v>
      </c>
    </row>
    <row r="58" spans="1:221" s="18" customFormat="1" ht="12.95" customHeight="1">
      <c r="A58" s="510" t="s">
        <v>380</v>
      </c>
      <c r="B58" s="4" t="s">
        <v>1181</v>
      </c>
      <c r="C58" s="3"/>
      <c r="D58" s="2">
        <v>136145</v>
      </c>
      <c r="E58" s="1">
        <v>10</v>
      </c>
      <c r="F58" s="587">
        <v>163</v>
      </c>
      <c r="G58" s="513">
        <v>166</v>
      </c>
      <c r="H58" s="587">
        <v>3</v>
      </c>
      <c r="I58" s="588">
        <v>4</v>
      </c>
      <c r="J58" s="434">
        <f t="shared" si="68"/>
        <v>160</v>
      </c>
      <c r="K58" s="435">
        <f t="shared" si="69"/>
        <v>162</v>
      </c>
      <c r="L58" s="587">
        <v>60</v>
      </c>
      <c r="M58" s="513">
        <v>60</v>
      </c>
      <c r="N58" s="434">
        <f t="shared" si="70"/>
        <v>160</v>
      </c>
      <c r="O58" s="435">
        <f t="shared" si="71"/>
        <v>162</v>
      </c>
      <c r="P58" s="434">
        <f t="shared" si="72"/>
        <v>160</v>
      </c>
      <c r="Q58" s="435">
        <f t="shared" si="73"/>
        <v>162</v>
      </c>
      <c r="R58" s="587">
        <v>34</v>
      </c>
      <c r="S58" s="588">
        <v>45</v>
      </c>
      <c r="T58" s="589">
        <f t="shared" si="216"/>
        <v>34</v>
      </c>
      <c r="U58" s="590">
        <f t="shared" si="216"/>
        <v>45</v>
      </c>
      <c r="V58" s="587">
        <v>27</v>
      </c>
      <c r="W58" s="588">
        <v>25</v>
      </c>
      <c r="X58" s="434">
        <f t="shared" si="74"/>
        <v>27</v>
      </c>
      <c r="Y58" s="435">
        <f t="shared" si="75"/>
        <v>25</v>
      </c>
      <c r="Z58" s="587">
        <v>27</v>
      </c>
      <c r="AA58" s="513">
        <v>15</v>
      </c>
      <c r="AB58" s="434">
        <f t="shared" si="76"/>
        <v>27</v>
      </c>
      <c r="AC58" s="435">
        <f t="shared" si="77"/>
        <v>15</v>
      </c>
      <c r="AD58" s="434">
        <f t="shared" si="78"/>
        <v>88</v>
      </c>
      <c r="AE58" s="435">
        <f t="shared" si="79"/>
        <v>85</v>
      </c>
      <c r="AF58" s="434">
        <f t="shared" si="80"/>
        <v>88</v>
      </c>
      <c r="AG58" s="435">
        <f t="shared" si="81"/>
        <v>85</v>
      </c>
      <c r="AH58" s="591">
        <v>2.2353000000000001</v>
      </c>
      <c r="AI58" s="588">
        <v>2.3111000000000002</v>
      </c>
      <c r="AJ58" s="434">
        <f t="shared" si="82"/>
        <v>76.000200000000007</v>
      </c>
      <c r="AK58" s="435">
        <f t="shared" si="83"/>
        <v>103.99950000000001</v>
      </c>
      <c r="AL58" s="591">
        <v>2.4443999999999999</v>
      </c>
      <c r="AM58" s="514">
        <v>1.82</v>
      </c>
      <c r="AN58" s="434">
        <f t="shared" si="84"/>
        <v>65.998800000000003</v>
      </c>
      <c r="AO58" s="435">
        <f t="shared" si="85"/>
        <v>45.5</v>
      </c>
      <c r="AP58" s="591">
        <v>0.55559999999999998</v>
      </c>
      <c r="AQ58" s="588">
        <v>0.5</v>
      </c>
      <c r="AR58" s="434">
        <f t="shared" si="86"/>
        <v>15.001199999999999</v>
      </c>
      <c r="AS58" s="435">
        <f t="shared" si="87"/>
        <v>7.5</v>
      </c>
      <c r="AT58" s="434">
        <f t="shared" si="88"/>
        <v>1.7840931818181822</v>
      </c>
      <c r="AU58" s="435">
        <f t="shared" si="89"/>
        <v>1.8470529411764707</v>
      </c>
      <c r="AV58" s="434">
        <f t="shared" si="90"/>
        <v>157.00020000000004</v>
      </c>
      <c r="AW58" s="435">
        <f t="shared" si="91"/>
        <v>156.99950000000001</v>
      </c>
      <c r="AX58" s="591">
        <v>65.7059</v>
      </c>
      <c r="AY58" s="588">
        <v>65.222200000000001</v>
      </c>
      <c r="AZ58" s="434">
        <f t="shared" si="92"/>
        <v>2234.0005999999998</v>
      </c>
      <c r="BA58" s="435">
        <f t="shared" si="93"/>
        <v>2934.9990000000003</v>
      </c>
      <c r="BB58" s="591">
        <v>66.222200000000001</v>
      </c>
      <c r="BC58" s="588">
        <v>65.959999999999994</v>
      </c>
      <c r="BD58" s="434">
        <f t="shared" si="94"/>
        <v>1787.9993999999999</v>
      </c>
      <c r="BE58" s="435">
        <f t="shared" si="95"/>
        <v>1648.9999999999998</v>
      </c>
      <c r="BF58" s="591">
        <v>63.185200000000002</v>
      </c>
      <c r="BG58" s="588">
        <v>63.933300000000003</v>
      </c>
      <c r="BH58" s="434">
        <f t="shared" si="96"/>
        <v>1706.0004000000001</v>
      </c>
      <c r="BI58" s="435">
        <f t="shared" si="97"/>
        <v>958.99950000000001</v>
      </c>
      <c r="BJ58" s="434">
        <f t="shared" si="98"/>
        <v>65.090913636363638</v>
      </c>
      <c r="BK58" s="435">
        <f t="shared" si="99"/>
        <v>65.211747058823519</v>
      </c>
      <c r="BL58" s="434">
        <f t="shared" si="100"/>
        <v>5728.0003999999999</v>
      </c>
      <c r="BM58" s="435">
        <f t="shared" si="101"/>
        <v>5542.9984999999988</v>
      </c>
      <c r="BN58" s="587">
        <v>21</v>
      </c>
      <c r="BO58" s="588">
        <v>13</v>
      </c>
      <c r="BP58" s="434">
        <f t="shared" si="102"/>
        <v>21</v>
      </c>
      <c r="BQ58" s="435">
        <f t="shared" si="103"/>
        <v>13</v>
      </c>
      <c r="BR58" s="587">
        <v>15</v>
      </c>
      <c r="BS58" s="513">
        <v>25</v>
      </c>
      <c r="BT58" s="434">
        <f t="shared" si="104"/>
        <v>15</v>
      </c>
      <c r="BU58" s="435">
        <f t="shared" si="105"/>
        <v>25</v>
      </c>
      <c r="BV58" s="591">
        <v>0</v>
      </c>
      <c r="BW58" s="514">
        <v>0</v>
      </c>
      <c r="BX58" s="434">
        <f t="shared" si="106"/>
        <v>0</v>
      </c>
      <c r="BY58" s="435">
        <f t="shared" si="107"/>
        <v>0</v>
      </c>
      <c r="BZ58" s="434">
        <f t="shared" si="108"/>
        <v>36</v>
      </c>
      <c r="CA58" s="435">
        <f t="shared" si="109"/>
        <v>38</v>
      </c>
      <c r="CB58" s="434">
        <f t="shared" si="110"/>
        <v>36</v>
      </c>
      <c r="CC58" s="435">
        <f t="shared" si="111"/>
        <v>38</v>
      </c>
      <c r="CD58" s="591">
        <v>4.5476000000000001</v>
      </c>
      <c r="CE58" s="588">
        <v>4</v>
      </c>
      <c r="CF58" s="434">
        <f t="shared" si="112"/>
        <v>95.499600000000001</v>
      </c>
      <c r="CG58" s="435">
        <f t="shared" si="113"/>
        <v>52</v>
      </c>
      <c r="CH58" s="591">
        <v>4</v>
      </c>
      <c r="CI58" s="588">
        <v>4.72</v>
      </c>
      <c r="CJ58" s="434">
        <f t="shared" si="114"/>
        <v>60</v>
      </c>
      <c r="CK58" s="435">
        <f t="shared" si="115"/>
        <v>118</v>
      </c>
      <c r="CL58" s="432">
        <v>0</v>
      </c>
      <c r="CM58" s="515">
        <v>0</v>
      </c>
      <c r="CN58" s="434">
        <f t="shared" si="116"/>
        <v>0</v>
      </c>
      <c r="CO58" s="435">
        <f t="shared" si="117"/>
        <v>0</v>
      </c>
      <c r="CP58" s="434">
        <f t="shared" si="118"/>
        <v>4.3194333333333326</v>
      </c>
      <c r="CQ58" s="435">
        <f t="shared" si="119"/>
        <v>4.4736842105263159</v>
      </c>
      <c r="CR58" s="434">
        <f t="shared" si="120"/>
        <v>155.49959999999999</v>
      </c>
      <c r="CS58" s="435">
        <f t="shared" si="121"/>
        <v>170</v>
      </c>
      <c r="CT58" s="591">
        <v>71.381</v>
      </c>
      <c r="CU58" s="588">
        <v>68.461500000000001</v>
      </c>
      <c r="CV58" s="434">
        <f t="shared" si="122"/>
        <v>1499.001</v>
      </c>
      <c r="CW58" s="435">
        <f t="shared" si="123"/>
        <v>889.99950000000001</v>
      </c>
      <c r="CX58" s="591">
        <v>66.466700000000003</v>
      </c>
      <c r="CY58" s="588">
        <v>71</v>
      </c>
      <c r="CZ58" s="434">
        <f t="shared" si="124"/>
        <v>997.0005000000001</v>
      </c>
      <c r="DA58" s="435">
        <f t="shared" si="125"/>
        <v>1775</v>
      </c>
      <c r="DB58" s="432">
        <v>0</v>
      </c>
      <c r="DC58" s="515">
        <v>0</v>
      </c>
      <c r="DD58" s="434">
        <f t="shared" si="126"/>
        <v>0</v>
      </c>
      <c r="DE58" s="435">
        <f t="shared" si="127"/>
        <v>0</v>
      </c>
      <c r="DF58" s="434">
        <f t="shared" si="128"/>
        <v>69.333375000000004</v>
      </c>
      <c r="DG58" s="435">
        <f t="shared" si="129"/>
        <v>70.131565789473683</v>
      </c>
      <c r="DH58" s="434">
        <f t="shared" si="130"/>
        <v>2496.0015000000003</v>
      </c>
      <c r="DI58" s="435">
        <f t="shared" si="131"/>
        <v>2664.9994999999999</v>
      </c>
      <c r="DJ58" s="434">
        <f t="shared" si="132"/>
        <v>124</v>
      </c>
      <c r="DK58" s="435">
        <f t="shared" si="133"/>
        <v>123</v>
      </c>
      <c r="DL58" s="434">
        <f t="shared" si="134"/>
        <v>124</v>
      </c>
      <c r="DM58" s="435">
        <f t="shared" si="135"/>
        <v>123</v>
      </c>
      <c r="DN58" s="434">
        <f t="shared" si="136"/>
        <v>2.5201596774193553</v>
      </c>
      <c r="DO58" s="435">
        <f t="shared" si="137"/>
        <v>2.6585325203252035</v>
      </c>
      <c r="DP58" s="434">
        <f t="shared" si="138"/>
        <v>312.49980000000005</v>
      </c>
      <c r="DQ58" s="435">
        <f t="shared" si="139"/>
        <v>326.99950000000001</v>
      </c>
      <c r="DR58" s="434">
        <f t="shared" si="140"/>
        <v>66.322595967741933</v>
      </c>
      <c r="DS58" s="435">
        <f t="shared" si="141"/>
        <v>66.731691056910563</v>
      </c>
      <c r="DT58" s="434">
        <f t="shared" si="142"/>
        <v>8224.0018999999993</v>
      </c>
      <c r="DU58" s="435">
        <f t="shared" si="143"/>
        <v>8207.9979999999996</v>
      </c>
      <c r="DV58" s="587">
        <v>5</v>
      </c>
      <c r="DW58" s="588">
        <v>3</v>
      </c>
      <c r="DX58" s="434">
        <f t="shared" si="144"/>
        <v>5</v>
      </c>
      <c r="DY58" s="435">
        <f t="shared" si="145"/>
        <v>3</v>
      </c>
      <c r="DZ58" s="587">
        <v>21</v>
      </c>
      <c r="EA58" s="588">
        <v>20</v>
      </c>
      <c r="EB58" s="434">
        <f t="shared" si="146"/>
        <v>21</v>
      </c>
      <c r="EC58" s="435">
        <f t="shared" si="147"/>
        <v>20</v>
      </c>
      <c r="ED58" s="432">
        <v>0</v>
      </c>
      <c r="EE58" s="515">
        <v>0</v>
      </c>
      <c r="EF58" s="434">
        <f t="shared" si="148"/>
        <v>0</v>
      </c>
      <c r="EG58" s="435">
        <f t="shared" si="149"/>
        <v>0</v>
      </c>
      <c r="EH58" s="434">
        <f t="shared" si="150"/>
        <v>26</v>
      </c>
      <c r="EI58" s="435">
        <f t="shared" si="151"/>
        <v>23</v>
      </c>
      <c r="EJ58" s="434">
        <f t="shared" si="152"/>
        <v>26</v>
      </c>
      <c r="EK58" s="435">
        <f t="shared" si="153"/>
        <v>23</v>
      </c>
      <c r="EL58" s="591">
        <v>5</v>
      </c>
      <c r="EM58" s="588">
        <v>5.6666999999999996</v>
      </c>
      <c r="EN58" s="434">
        <f t="shared" si="154"/>
        <v>25</v>
      </c>
      <c r="EO58" s="435">
        <f t="shared" si="155"/>
        <v>17.0001</v>
      </c>
      <c r="EP58" s="591">
        <v>3.7618999999999998</v>
      </c>
      <c r="EQ58" s="588">
        <v>3.3250000000000002</v>
      </c>
      <c r="ER58" s="434">
        <f t="shared" si="156"/>
        <v>78.999899999999997</v>
      </c>
      <c r="ES58" s="435">
        <f t="shared" si="157"/>
        <v>66.5</v>
      </c>
      <c r="ET58" s="587">
        <v>0</v>
      </c>
      <c r="EU58" s="513">
        <v>0</v>
      </c>
      <c r="EV58" s="434">
        <f t="shared" si="158"/>
        <v>0</v>
      </c>
      <c r="EW58" s="435">
        <f t="shared" si="159"/>
        <v>0</v>
      </c>
      <c r="EX58" s="434">
        <f t="shared" si="160"/>
        <v>3.9999961538461539</v>
      </c>
      <c r="EY58" s="435">
        <f t="shared" si="161"/>
        <v>3.6304391304347829</v>
      </c>
      <c r="EZ58" s="434">
        <f t="shared" si="162"/>
        <v>103.9999</v>
      </c>
      <c r="FA58" s="435">
        <f t="shared" si="163"/>
        <v>83.500100000000003</v>
      </c>
      <c r="FB58" s="591">
        <v>56.2</v>
      </c>
      <c r="FC58" s="588">
        <v>77.333299999999994</v>
      </c>
      <c r="FD58" s="434">
        <f t="shared" si="164"/>
        <v>281</v>
      </c>
      <c r="FE58" s="435">
        <f t="shared" si="165"/>
        <v>231.99989999999997</v>
      </c>
      <c r="FF58" s="591">
        <v>57.285699999999999</v>
      </c>
      <c r="FG58" s="588">
        <v>52.15</v>
      </c>
      <c r="FH58" s="434">
        <f t="shared" si="166"/>
        <v>1202.9997000000001</v>
      </c>
      <c r="FI58" s="435">
        <f t="shared" si="167"/>
        <v>1043</v>
      </c>
      <c r="FJ58" s="432">
        <v>0</v>
      </c>
      <c r="FK58" s="515">
        <v>0</v>
      </c>
      <c r="FL58" s="434">
        <f t="shared" si="168"/>
        <v>0</v>
      </c>
      <c r="FM58" s="435">
        <f t="shared" si="169"/>
        <v>0</v>
      </c>
      <c r="FN58" s="434">
        <f t="shared" si="170"/>
        <v>57.076911538461545</v>
      </c>
      <c r="FO58" s="435">
        <f t="shared" si="171"/>
        <v>55.434778260869564</v>
      </c>
      <c r="FP58" s="434">
        <f t="shared" si="172"/>
        <v>1483.9997000000001</v>
      </c>
      <c r="FQ58" s="435">
        <f t="shared" si="173"/>
        <v>1274.9999</v>
      </c>
      <c r="FR58" s="587">
        <v>10</v>
      </c>
      <c r="FS58" s="588">
        <v>16</v>
      </c>
      <c r="FT58" s="434">
        <f t="shared" si="174"/>
        <v>10</v>
      </c>
      <c r="FU58" s="435">
        <f t="shared" si="175"/>
        <v>16</v>
      </c>
      <c r="FV58" s="591">
        <v>5.5</v>
      </c>
      <c r="FW58" s="588">
        <v>6</v>
      </c>
      <c r="FX58" s="434">
        <f t="shared" si="176"/>
        <v>55</v>
      </c>
      <c r="FY58" s="435">
        <f t="shared" si="177"/>
        <v>96</v>
      </c>
      <c r="FZ58" s="591">
        <v>75.3</v>
      </c>
      <c r="GA58" s="588">
        <v>75.5</v>
      </c>
      <c r="GB58" s="434">
        <f t="shared" si="178"/>
        <v>753</v>
      </c>
      <c r="GC58" s="435">
        <f t="shared" si="179"/>
        <v>1208</v>
      </c>
      <c r="GD58" s="434">
        <f t="shared" si="180"/>
        <v>60</v>
      </c>
      <c r="GE58" s="435">
        <f t="shared" si="181"/>
        <v>61</v>
      </c>
      <c r="GF58" s="434">
        <f t="shared" si="182"/>
        <v>60</v>
      </c>
      <c r="GG58" s="435">
        <f t="shared" si="183"/>
        <v>61</v>
      </c>
      <c r="GH58" s="434">
        <f t="shared" si="184"/>
        <v>196.49979999999999</v>
      </c>
      <c r="GI58" s="435">
        <f t="shared" si="185"/>
        <v>172.99960000000002</v>
      </c>
      <c r="GJ58" s="434">
        <f t="shared" si="186"/>
        <v>4014.0015999999996</v>
      </c>
      <c r="GK58" s="435">
        <f t="shared" si="187"/>
        <v>4056.9983999999999</v>
      </c>
      <c r="GL58" s="434">
        <f t="shared" si="188"/>
        <v>63</v>
      </c>
      <c r="GM58" s="435">
        <f t="shared" si="189"/>
        <v>70</v>
      </c>
      <c r="GN58" s="434">
        <f t="shared" si="190"/>
        <v>63</v>
      </c>
      <c r="GO58" s="435">
        <f t="shared" si="191"/>
        <v>70</v>
      </c>
      <c r="GP58" s="434">
        <f t="shared" si="192"/>
        <v>204.99869999999999</v>
      </c>
      <c r="GQ58" s="435">
        <f t="shared" si="193"/>
        <v>230</v>
      </c>
      <c r="GR58" s="434">
        <f t="shared" si="194"/>
        <v>3987.9996000000001</v>
      </c>
      <c r="GS58" s="435">
        <f t="shared" si="195"/>
        <v>4467</v>
      </c>
      <c r="GT58" s="434">
        <f t="shared" si="196"/>
        <v>123</v>
      </c>
      <c r="GU58" s="435">
        <f t="shared" si="197"/>
        <v>131</v>
      </c>
      <c r="GV58" s="434">
        <f t="shared" si="198"/>
        <v>123</v>
      </c>
      <c r="GW58" s="435">
        <f t="shared" si="199"/>
        <v>131</v>
      </c>
      <c r="GX58" s="434">
        <f t="shared" si="200"/>
        <v>401.49849999999998</v>
      </c>
      <c r="GY58" s="435">
        <f t="shared" si="201"/>
        <v>402.99959999999999</v>
      </c>
      <c r="GZ58" s="434">
        <f t="shared" si="202"/>
        <v>8002.0011999999997</v>
      </c>
      <c r="HA58" s="435">
        <f t="shared" si="203"/>
        <v>8523.9984000000004</v>
      </c>
      <c r="HB58" s="434">
        <f t="shared" si="204"/>
        <v>27</v>
      </c>
      <c r="HC58" s="435">
        <f t="shared" si="205"/>
        <v>15</v>
      </c>
      <c r="HD58" s="434">
        <f t="shared" si="206"/>
        <v>27</v>
      </c>
      <c r="HE58" s="435">
        <f t="shared" si="207"/>
        <v>15</v>
      </c>
      <c r="HF58" s="434">
        <f t="shared" si="208"/>
        <v>15.001199999999999</v>
      </c>
      <c r="HG58" s="435">
        <f t="shared" si="209"/>
        <v>7.5</v>
      </c>
      <c r="HH58" s="434">
        <f t="shared" si="210"/>
        <v>1706.0004000000001</v>
      </c>
      <c r="HI58" s="435">
        <f t="shared" si="211"/>
        <v>958.99950000000001</v>
      </c>
      <c r="HJ58" s="434">
        <f t="shared" si="212"/>
        <v>471.49970000000008</v>
      </c>
      <c r="HK58" s="435">
        <f t="shared" si="213"/>
        <v>506.49959999999999</v>
      </c>
      <c r="HL58" s="434">
        <f t="shared" si="214"/>
        <v>10461.0016</v>
      </c>
      <c r="HM58" s="435">
        <f t="shared" si="215"/>
        <v>10690.9979</v>
      </c>
    </row>
    <row r="59" spans="1:221" s="18" customFormat="1" ht="12.95" customHeight="1">
      <c r="A59" s="510" t="s">
        <v>380</v>
      </c>
      <c r="B59" s="4" t="s">
        <v>395</v>
      </c>
      <c r="C59" s="3" t="s">
        <v>1236</v>
      </c>
      <c r="D59" s="2">
        <v>136233</v>
      </c>
      <c r="E59" s="1">
        <v>7</v>
      </c>
      <c r="F59" s="587">
        <v>638</v>
      </c>
      <c r="G59" s="513">
        <v>518</v>
      </c>
      <c r="H59" s="587">
        <v>7</v>
      </c>
      <c r="I59" s="588">
        <v>6</v>
      </c>
      <c r="J59" s="434">
        <f t="shared" si="68"/>
        <v>631</v>
      </c>
      <c r="K59" s="435">
        <f t="shared" si="69"/>
        <v>512</v>
      </c>
      <c r="L59" s="587">
        <v>60</v>
      </c>
      <c r="M59" s="513">
        <v>60</v>
      </c>
      <c r="N59" s="434">
        <f t="shared" si="70"/>
        <v>631</v>
      </c>
      <c r="O59" s="435">
        <f t="shared" si="71"/>
        <v>512</v>
      </c>
      <c r="P59" s="434">
        <f t="shared" si="72"/>
        <v>631</v>
      </c>
      <c r="Q59" s="435">
        <f t="shared" si="73"/>
        <v>512</v>
      </c>
      <c r="R59" s="587">
        <v>54</v>
      </c>
      <c r="S59" s="588">
        <v>47</v>
      </c>
      <c r="T59" s="589">
        <f t="shared" si="216"/>
        <v>54</v>
      </c>
      <c r="U59" s="590">
        <f t="shared" si="216"/>
        <v>47</v>
      </c>
      <c r="V59" s="587">
        <v>21</v>
      </c>
      <c r="W59" s="588">
        <v>18</v>
      </c>
      <c r="X59" s="434">
        <f t="shared" si="74"/>
        <v>21</v>
      </c>
      <c r="Y59" s="435">
        <f t="shared" si="75"/>
        <v>18</v>
      </c>
      <c r="Z59" s="587">
        <v>56</v>
      </c>
      <c r="AA59" s="513">
        <v>75</v>
      </c>
      <c r="AB59" s="434">
        <f t="shared" si="76"/>
        <v>56</v>
      </c>
      <c r="AC59" s="435">
        <f t="shared" si="77"/>
        <v>75</v>
      </c>
      <c r="AD59" s="434">
        <f t="shared" si="78"/>
        <v>131</v>
      </c>
      <c r="AE59" s="435">
        <f t="shared" si="79"/>
        <v>140</v>
      </c>
      <c r="AF59" s="434">
        <f t="shared" si="80"/>
        <v>131</v>
      </c>
      <c r="AG59" s="435">
        <f t="shared" si="81"/>
        <v>140</v>
      </c>
      <c r="AH59" s="591">
        <v>2.6667000000000001</v>
      </c>
      <c r="AI59" s="588">
        <v>2.6701999999999999</v>
      </c>
      <c r="AJ59" s="434">
        <f t="shared" si="82"/>
        <v>144.0018</v>
      </c>
      <c r="AK59" s="435">
        <f t="shared" si="83"/>
        <v>125.49939999999999</v>
      </c>
      <c r="AL59" s="591">
        <v>3.4285999999999999</v>
      </c>
      <c r="AM59" s="514">
        <v>2.8056000000000001</v>
      </c>
      <c r="AN59" s="434">
        <f t="shared" si="84"/>
        <v>72.000599999999991</v>
      </c>
      <c r="AO59" s="435">
        <f t="shared" si="85"/>
        <v>50.500799999999998</v>
      </c>
      <c r="AP59" s="591">
        <v>0.53569999999999995</v>
      </c>
      <c r="AQ59" s="588">
        <v>0.54</v>
      </c>
      <c r="AR59" s="434">
        <f t="shared" si="86"/>
        <v>29.999199999999998</v>
      </c>
      <c r="AS59" s="435">
        <f t="shared" si="87"/>
        <v>40.5</v>
      </c>
      <c r="AT59" s="434">
        <f t="shared" si="88"/>
        <v>1.8778748091603052</v>
      </c>
      <c r="AU59" s="435">
        <f t="shared" si="89"/>
        <v>1.54643</v>
      </c>
      <c r="AV59" s="434">
        <f t="shared" si="90"/>
        <v>246.0016</v>
      </c>
      <c r="AW59" s="435">
        <f t="shared" si="91"/>
        <v>216.50020000000001</v>
      </c>
      <c r="AX59" s="591">
        <v>69.481499999999997</v>
      </c>
      <c r="AY59" s="588">
        <v>68.808499999999995</v>
      </c>
      <c r="AZ59" s="434">
        <f t="shared" si="92"/>
        <v>3752.0009999999997</v>
      </c>
      <c r="BA59" s="435">
        <f t="shared" si="93"/>
        <v>3233.9994999999999</v>
      </c>
      <c r="BB59" s="591">
        <v>65.952399999999997</v>
      </c>
      <c r="BC59" s="588">
        <v>65.611099999999993</v>
      </c>
      <c r="BD59" s="434">
        <f t="shared" si="94"/>
        <v>1385.0003999999999</v>
      </c>
      <c r="BE59" s="435">
        <f t="shared" si="95"/>
        <v>1180.9997999999998</v>
      </c>
      <c r="BF59" s="591">
        <v>65.25</v>
      </c>
      <c r="BG59" s="588">
        <v>67.28</v>
      </c>
      <c r="BH59" s="434">
        <f t="shared" si="96"/>
        <v>3654</v>
      </c>
      <c r="BI59" s="435">
        <f t="shared" si="97"/>
        <v>5046</v>
      </c>
      <c r="BJ59" s="434">
        <f t="shared" si="98"/>
        <v>67.106880916030534</v>
      </c>
      <c r="BK59" s="435">
        <f t="shared" si="99"/>
        <v>67.57856642857142</v>
      </c>
      <c r="BL59" s="434">
        <f t="shared" si="100"/>
        <v>8791.0013999999992</v>
      </c>
      <c r="BM59" s="435">
        <f t="shared" si="101"/>
        <v>9460.9992999999995</v>
      </c>
      <c r="BN59" s="587">
        <v>169</v>
      </c>
      <c r="BO59" s="588">
        <v>136</v>
      </c>
      <c r="BP59" s="434">
        <f t="shared" si="102"/>
        <v>169</v>
      </c>
      <c r="BQ59" s="435">
        <f t="shared" si="103"/>
        <v>136</v>
      </c>
      <c r="BR59" s="587">
        <v>46</v>
      </c>
      <c r="BS59" s="513">
        <v>44</v>
      </c>
      <c r="BT59" s="434">
        <f t="shared" si="104"/>
        <v>46</v>
      </c>
      <c r="BU59" s="435">
        <f t="shared" si="105"/>
        <v>44</v>
      </c>
      <c r="BV59" s="591">
        <v>0</v>
      </c>
      <c r="BW59" s="514">
        <v>0</v>
      </c>
      <c r="BX59" s="434">
        <f t="shared" si="106"/>
        <v>0</v>
      </c>
      <c r="BY59" s="435">
        <f t="shared" si="107"/>
        <v>0</v>
      </c>
      <c r="BZ59" s="434">
        <f t="shared" si="108"/>
        <v>215</v>
      </c>
      <c r="CA59" s="435">
        <f t="shared" si="109"/>
        <v>180</v>
      </c>
      <c r="CB59" s="434">
        <f t="shared" si="110"/>
        <v>215</v>
      </c>
      <c r="CC59" s="435">
        <f t="shared" si="111"/>
        <v>180</v>
      </c>
      <c r="CD59" s="591">
        <v>3.6272000000000002</v>
      </c>
      <c r="CE59" s="588">
        <v>3.6800999999999999</v>
      </c>
      <c r="CF59" s="434">
        <f t="shared" si="112"/>
        <v>612.99680000000001</v>
      </c>
      <c r="CG59" s="435">
        <f t="shared" si="113"/>
        <v>500.49360000000001</v>
      </c>
      <c r="CH59" s="591">
        <v>5.2826000000000004</v>
      </c>
      <c r="CI59" s="588">
        <v>4.6704999999999997</v>
      </c>
      <c r="CJ59" s="434">
        <f t="shared" si="114"/>
        <v>242.99960000000002</v>
      </c>
      <c r="CK59" s="435">
        <f t="shared" si="115"/>
        <v>205.50199999999998</v>
      </c>
      <c r="CL59" s="432">
        <v>0</v>
      </c>
      <c r="CM59" s="515">
        <v>0</v>
      </c>
      <c r="CN59" s="434">
        <f t="shared" si="116"/>
        <v>0</v>
      </c>
      <c r="CO59" s="435">
        <f t="shared" si="117"/>
        <v>0</v>
      </c>
      <c r="CP59" s="434">
        <f t="shared" si="118"/>
        <v>3.9813786046511628</v>
      </c>
      <c r="CQ59" s="435">
        <f t="shared" si="119"/>
        <v>3.9221977777777774</v>
      </c>
      <c r="CR59" s="434">
        <f t="shared" si="120"/>
        <v>855.99639999999999</v>
      </c>
      <c r="CS59" s="435">
        <f t="shared" si="121"/>
        <v>705.99559999999997</v>
      </c>
      <c r="CT59" s="591">
        <v>68.337299999999999</v>
      </c>
      <c r="CU59" s="588">
        <v>66.926500000000004</v>
      </c>
      <c r="CV59" s="434">
        <f t="shared" si="122"/>
        <v>11549.003699999999</v>
      </c>
      <c r="CW59" s="435">
        <f t="shared" si="123"/>
        <v>9102.0040000000008</v>
      </c>
      <c r="CX59" s="591">
        <v>64.239099999999993</v>
      </c>
      <c r="CY59" s="588">
        <v>67.318200000000004</v>
      </c>
      <c r="CZ59" s="434">
        <f t="shared" si="124"/>
        <v>2954.9985999999999</v>
      </c>
      <c r="DA59" s="435">
        <f t="shared" si="125"/>
        <v>2962.0008000000003</v>
      </c>
      <c r="DB59" s="432">
        <v>0</v>
      </c>
      <c r="DC59" s="515">
        <v>0</v>
      </c>
      <c r="DD59" s="434">
        <f t="shared" si="126"/>
        <v>0</v>
      </c>
      <c r="DE59" s="435">
        <f t="shared" si="127"/>
        <v>0</v>
      </c>
      <c r="DF59" s="434">
        <f t="shared" si="128"/>
        <v>67.460475813953494</v>
      </c>
      <c r="DG59" s="435">
        <f t="shared" si="129"/>
        <v>67.022248888888896</v>
      </c>
      <c r="DH59" s="434">
        <f t="shared" si="130"/>
        <v>14504.002300000002</v>
      </c>
      <c r="DI59" s="435">
        <f t="shared" si="131"/>
        <v>12064.004800000001</v>
      </c>
      <c r="DJ59" s="434">
        <f t="shared" si="132"/>
        <v>346</v>
      </c>
      <c r="DK59" s="435">
        <f t="shared" si="133"/>
        <v>320</v>
      </c>
      <c r="DL59" s="434">
        <f t="shared" si="134"/>
        <v>346</v>
      </c>
      <c r="DM59" s="435">
        <f t="shared" si="135"/>
        <v>320</v>
      </c>
      <c r="DN59" s="434">
        <f t="shared" si="136"/>
        <v>3.1849653179190751</v>
      </c>
      <c r="DO59" s="435">
        <f t="shared" si="137"/>
        <v>2.8827993749999998</v>
      </c>
      <c r="DP59" s="434">
        <f t="shared" si="138"/>
        <v>1101.998</v>
      </c>
      <c r="DQ59" s="435">
        <f t="shared" si="139"/>
        <v>922.49579999999992</v>
      </c>
      <c r="DR59" s="434">
        <f t="shared" si="140"/>
        <v>67.32660028901735</v>
      </c>
      <c r="DS59" s="435">
        <f t="shared" si="141"/>
        <v>67.265637812499989</v>
      </c>
      <c r="DT59" s="434">
        <f t="shared" si="142"/>
        <v>23295.003700000005</v>
      </c>
      <c r="DU59" s="435">
        <f t="shared" si="143"/>
        <v>21525.004099999998</v>
      </c>
      <c r="DV59" s="587">
        <v>109</v>
      </c>
      <c r="DW59" s="588">
        <v>61</v>
      </c>
      <c r="DX59" s="434">
        <f t="shared" si="144"/>
        <v>109</v>
      </c>
      <c r="DY59" s="435">
        <f t="shared" si="145"/>
        <v>61</v>
      </c>
      <c r="DZ59" s="587">
        <v>96</v>
      </c>
      <c r="EA59" s="588">
        <v>81</v>
      </c>
      <c r="EB59" s="434">
        <f t="shared" si="146"/>
        <v>96</v>
      </c>
      <c r="EC59" s="435">
        <f t="shared" si="147"/>
        <v>81</v>
      </c>
      <c r="ED59" s="432">
        <v>0</v>
      </c>
      <c r="EE59" s="515">
        <v>0</v>
      </c>
      <c r="EF59" s="434">
        <f t="shared" si="148"/>
        <v>0</v>
      </c>
      <c r="EG59" s="435">
        <f t="shared" si="149"/>
        <v>0</v>
      </c>
      <c r="EH59" s="434">
        <f t="shared" si="150"/>
        <v>205</v>
      </c>
      <c r="EI59" s="435">
        <f t="shared" si="151"/>
        <v>142</v>
      </c>
      <c r="EJ59" s="434">
        <f t="shared" si="152"/>
        <v>205</v>
      </c>
      <c r="EK59" s="435">
        <f t="shared" si="153"/>
        <v>142</v>
      </c>
      <c r="EL59" s="591">
        <v>2.2936000000000001</v>
      </c>
      <c r="EM59" s="588">
        <v>2.7869000000000002</v>
      </c>
      <c r="EN59" s="434">
        <f t="shared" si="154"/>
        <v>250.00240000000002</v>
      </c>
      <c r="EO59" s="435">
        <f t="shared" si="155"/>
        <v>170.0009</v>
      </c>
      <c r="EP59" s="591">
        <v>3.4687999999999999</v>
      </c>
      <c r="EQ59" s="588">
        <v>3.2099000000000002</v>
      </c>
      <c r="ER59" s="434">
        <f t="shared" si="156"/>
        <v>333.00479999999999</v>
      </c>
      <c r="ES59" s="435">
        <f t="shared" si="157"/>
        <v>260.00190000000003</v>
      </c>
      <c r="ET59" s="587">
        <v>0</v>
      </c>
      <c r="EU59" s="513">
        <v>0</v>
      </c>
      <c r="EV59" s="434">
        <f t="shared" si="158"/>
        <v>0</v>
      </c>
      <c r="EW59" s="435">
        <f t="shared" si="159"/>
        <v>0</v>
      </c>
      <c r="EX59" s="434">
        <f t="shared" si="160"/>
        <v>2.8439375609756099</v>
      </c>
      <c r="EY59" s="435">
        <f t="shared" si="161"/>
        <v>3.0281887323943666</v>
      </c>
      <c r="EZ59" s="434">
        <f t="shared" si="162"/>
        <v>583.00720000000001</v>
      </c>
      <c r="FA59" s="435">
        <f t="shared" si="163"/>
        <v>430.00280000000004</v>
      </c>
      <c r="FB59" s="591">
        <v>43.945</v>
      </c>
      <c r="FC59" s="588">
        <v>47.018000000000001</v>
      </c>
      <c r="FD59" s="434">
        <f t="shared" si="164"/>
        <v>4790.0050000000001</v>
      </c>
      <c r="FE59" s="435">
        <f t="shared" si="165"/>
        <v>2868.098</v>
      </c>
      <c r="FF59" s="591">
        <v>43.791699999999999</v>
      </c>
      <c r="FG59" s="588">
        <v>41.419800000000002</v>
      </c>
      <c r="FH59" s="434">
        <f t="shared" si="166"/>
        <v>4204.0032000000001</v>
      </c>
      <c r="FI59" s="435">
        <f t="shared" si="167"/>
        <v>3355.0038</v>
      </c>
      <c r="FJ59" s="432">
        <v>0</v>
      </c>
      <c r="FK59" s="515">
        <v>0</v>
      </c>
      <c r="FL59" s="434">
        <f t="shared" si="168"/>
        <v>0</v>
      </c>
      <c r="FM59" s="435">
        <f t="shared" si="169"/>
        <v>0</v>
      </c>
      <c r="FN59" s="434">
        <f t="shared" si="170"/>
        <v>43.873210731707317</v>
      </c>
      <c r="FO59" s="435">
        <f t="shared" si="171"/>
        <v>43.824660563380284</v>
      </c>
      <c r="FP59" s="434">
        <f t="shared" si="172"/>
        <v>8994.0082000000002</v>
      </c>
      <c r="FQ59" s="435">
        <f t="shared" si="173"/>
        <v>6223.1018000000004</v>
      </c>
      <c r="FR59" s="587">
        <v>80</v>
      </c>
      <c r="FS59" s="588">
        <v>50</v>
      </c>
      <c r="FT59" s="434">
        <f t="shared" si="174"/>
        <v>80</v>
      </c>
      <c r="FU59" s="435">
        <f t="shared" si="175"/>
        <v>50</v>
      </c>
      <c r="FV59" s="591">
        <v>4.1124999999999998</v>
      </c>
      <c r="FW59" s="588">
        <v>4.47</v>
      </c>
      <c r="FX59" s="434">
        <f t="shared" si="176"/>
        <v>329</v>
      </c>
      <c r="FY59" s="435">
        <f t="shared" si="177"/>
        <v>223.5</v>
      </c>
      <c r="FZ59" s="591">
        <v>63.251300000000001</v>
      </c>
      <c r="GA59" s="588">
        <v>64.635999999999996</v>
      </c>
      <c r="GB59" s="434">
        <f t="shared" si="178"/>
        <v>5060.1040000000003</v>
      </c>
      <c r="GC59" s="435">
        <f t="shared" si="179"/>
        <v>3231.7999999999997</v>
      </c>
      <c r="GD59" s="434">
        <f t="shared" si="180"/>
        <v>332</v>
      </c>
      <c r="GE59" s="435">
        <f t="shared" si="181"/>
        <v>244</v>
      </c>
      <c r="GF59" s="434">
        <f t="shared" si="182"/>
        <v>332</v>
      </c>
      <c r="GG59" s="435">
        <f t="shared" si="183"/>
        <v>244</v>
      </c>
      <c r="GH59" s="434">
        <f t="shared" si="184"/>
        <v>1007.001</v>
      </c>
      <c r="GI59" s="435">
        <f t="shared" si="185"/>
        <v>795.99390000000005</v>
      </c>
      <c r="GJ59" s="434">
        <f t="shared" si="186"/>
        <v>20091.009699999999</v>
      </c>
      <c r="GK59" s="435">
        <f t="shared" si="187"/>
        <v>15204.101500000001</v>
      </c>
      <c r="GL59" s="434">
        <f t="shared" si="188"/>
        <v>163</v>
      </c>
      <c r="GM59" s="435">
        <f t="shared" si="189"/>
        <v>143</v>
      </c>
      <c r="GN59" s="434">
        <f t="shared" si="190"/>
        <v>163</v>
      </c>
      <c r="GO59" s="435">
        <f t="shared" si="191"/>
        <v>143</v>
      </c>
      <c r="GP59" s="434">
        <f t="shared" si="192"/>
        <v>648.005</v>
      </c>
      <c r="GQ59" s="435">
        <f t="shared" si="193"/>
        <v>516.00469999999996</v>
      </c>
      <c r="GR59" s="434">
        <f t="shared" si="194"/>
        <v>8544.002199999999</v>
      </c>
      <c r="GS59" s="435">
        <f t="shared" si="195"/>
        <v>7498.0043999999998</v>
      </c>
      <c r="GT59" s="434">
        <f t="shared" si="196"/>
        <v>495</v>
      </c>
      <c r="GU59" s="435">
        <f t="shared" si="197"/>
        <v>387</v>
      </c>
      <c r="GV59" s="434">
        <f t="shared" si="198"/>
        <v>495</v>
      </c>
      <c r="GW59" s="435">
        <f t="shared" si="199"/>
        <v>387</v>
      </c>
      <c r="GX59" s="434">
        <f t="shared" si="200"/>
        <v>1655.0059999999999</v>
      </c>
      <c r="GY59" s="435">
        <f t="shared" si="201"/>
        <v>1311.9985999999999</v>
      </c>
      <c r="GZ59" s="434">
        <f t="shared" si="202"/>
        <v>28635.011899999998</v>
      </c>
      <c r="HA59" s="435">
        <f t="shared" si="203"/>
        <v>22702.105900000002</v>
      </c>
      <c r="HB59" s="434">
        <f t="shared" si="204"/>
        <v>56</v>
      </c>
      <c r="HC59" s="435">
        <f t="shared" si="205"/>
        <v>75</v>
      </c>
      <c r="HD59" s="434">
        <f t="shared" si="206"/>
        <v>56</v>
      </c>
      <c r="HE59" s="435">
        <f t="shared" si="207"/>
        <v>75</v>
      </c>
      <c r="HF59" s="434">
        <f t="shared" si="208"/>
        <v>29.999199999999998</v>
      </c>
      <c r="HG59" s="435">
        <f t="shared" si="209"/>
        <v>40.5</v>
      </c>
      <c r="HH59" s="434">
        <f t="shared" si="210"/>
        <v>3654</v>
      </c>
      <c r="HI59" s="435">
        <f t="shared" si="211"/>
        <v>5046</v>
      </c>
      <c r="HJ59" s="434">
        <f t="shared" si="212"/>
        <v>2014.0052000000001</v>
      </c>
      <c r="HK59" s="435">
        <f t="shared" si="213"/>
        <v>1575.9985999999999</v>
      </c>
      <c r="HL59" s="434">
        <f t="shared" si="214"/>
        <v>37349.115900000004</v>
      </c>
      <c r="HM59" s="435">
        <f t="shared" si="215"/>
        <v>30979.905899999998</v>
      </c>
    </row>
    <row r="60" spans="1:221" s="18" customFormat="1" ht="12.95" customHeight="1">
      <c r="A60" s="510" t="s">
        <v>380</v>
      </c>
      <c r="B60" s="4" t="s">
        <v>396</v>
      </c>
      <c r="C60" s="3" t="s">
        <v>1237</v>
      </c>
      <c r="D60" s="2">
        <v>136358</v>
      </c>
      <c r="E60" s="1">
        <v>7</v>
      </c>
      <c r="F60" s="586">
        <v>3819</v>
      </c>
      <c r="G60" s="512">
        <v>3975</v>
      </c>
      <c r="H60" s="587">
        <v>24</v>
      </c>
      <c r="I60" s="588">
        <v>29</v>
      </c>
      <c r="J60" s="434">
        <f t="shared" si="68"/>
        <v>3795</v>
      </c>
      <c r="K60" s="435">
        <f t="shared" si="69"/>
        <v>3946</v>
      </c>
      <c r="L60" s="587">
        <v>60</v>
      </c>
      <c r="M60" s="513">
        <v>60</v>
      </c>
      <c r="N60" s="434">
        <f t="shared" si="70"/>
        <v>3795</v>
      </c>
      <c r="O60" s="435">
        <f t="shared" si="71"/>
        <v>3946</v>
      </c>
      <c r="P60" s="434">
        <f t="shared" si="72"/>
        <v>3795</v>
      </c>
      <c r="Q60" s="435">
        <f t="shared" si="73"/>
        <v>3946</v>
      </c>
      <c r="R60" s="587">
        <v>184</v>
      </c>
      <c r="S60" s="588">
        <v>194</v>
      </c>
      <c r="T60" s="589">
        <f t="shared" si="216"/>
        <v>184</v>
      </c>
      <c r="U60" s="590">
        <f t="shared" si="216"/>
        <v>194</v>
      </c>
      <c r="V60" s="587">
        <v>108</v>
      </c>
      <c r="W60" s="588">
        <v>118</v>
      </c>
      <c r="X60" s="434">
        <f t="shared" si="74"/>
        <v>108</v>
      </c>
      <c r="Y60" s="435">
        <f t="shared" si="75"/>
        <v>118</v>
      </c>
      <c r="Z60" s="587">
        <v>27</v>
      </c>
      <c r="AA60" s="513">
        <v>13</v>
      </c>
      <c r="AB60" s="434">
        <f t="shared" si="76"/>
        <v>27</v>
      </c>
      <c r="AC60" s="435">
        <f t="shared" si="77"/>
        <v>13</v>
      </c>
      <c r="AD60" s="434">
        <f t="shared" si="78"/>
        <v>319</v>
      </c>
      <c r="AE60" s="435">
        <f t="shared" si="79"/>
        <v>325</v>
      </c>
      <c r="AF60" s="434">
        <f t="shared" si="80"/>
        <v>319</v>
      </c>
      <c r="AG60" s="435">
        <f t="shared" si="81"/>
        <v>325</v>
      </c>
      <c r="AH60" s="591">
        <v>2.4076</v>
      </c>
      <c r="AI60" s="588">
        <v>2.3401999999999998</v>
      </c>
      <c r="AJ60" s="434">
        <f t="shared" si="82"/>
        <v>442.9984</v>
      </c>
      <c r="AK60" s="435">
        <f t="shared" si="83"/>
        <v>453.99879999999996</v>
      </c>
      <c r="AL60" s="591">
        <v>2.9630000000000001</v>
      </c>
      <c r="AM60" s="514">
        <v>2.8559000000000001</v>
      </c>
      <c r="AN60" s="434">
        <f t="shared" si="84"/>
        <v>320.00400000000002</v>
      </c>
      <c r="AO60" s="435">
        <f t="shared" si="85"/>
        <v>336.99619999999999</v>
      </c>
      <c r="AP60" s="591">
        <v>0.57410000000000005</v>
      </c>
      <c r="AQ60" s="588">
        <v>0.61539999999999995</v>
      </c>
      <c r="AR60" s="434">
        <f t="shared" si="86"/>
        <v>15.500700000000002</v>
      </c>
      <c r="AS60" s="435">
        <f t="shared" si="87"/>
        <v>8.0001999999999995</v>
      </c>
      <c r="AT60" s="434">
        <f t="shared" si="88"/>
        <v>2.4404485893416932</v>
      </c>
      <c r="AU60" s="435">
        <f t="shared" si="89"/>
        <v>2.4584467692307688</v>
      </c>
      <c r="AV60" s="434">
        <f t="shared" si="90"/>
        <v>778.50310000000013</v>
      </c>
      <c r="AW60" s="435">
        <f t="shared" si="91"/>
        <v>798.99519999999984</v>
      </c>
      <c r="AX60" s="591">
        <v>61.809800000000003</v>
      </c>
      <c r="AY60" s="588">
        <v>61.969099999999997</v>
      </c>
      <c r="AZ60" s="434">
        <f t="shared" si="92"/>
        <v>11373.003200000001</v>
      </c>
      <c r="BA60" s="435">
        <f t="shared" si="93"/>
        <v>12022.0054</v>
      </c>
      <c r="BB60" s="591">
        <v>61.898099999999999</v>
      </c>
      <c r="BC60" s="588">
        <v>60.567799999999998</v>
      </c>
      <c r="BD60" s="434">
        <f t="shared" si="94"/>
        <v>6684.9948000000004</v>
      </c>
      <c r="BE60" s="435">
        <f t="shared" si="95"/>
        <v>7147.0003999999999</v>
      </c>
      <c r="BF60" s="591">
        <v>59.1111</v>
      </c>
      <c r="BG60" s="588">
        <v>52.153799999999997</v>
      </c>
      <c r="BH60" s="434">
        <f t="shared" si="96"/>
        <v>1595.9997000000001</v>
      </c>
      <c r="BI60" s="435">
        <f t="shared" si="97"/>
        <v>677.99939999999992</v>
      </c>
      <c r="BJ60" s="434">
        <f t="shared" si="98"/>
        <v>61.611278056426329</v>
      </c>
      <c r="BK60" s="435">
        <f t="shared" si="99"/>
        <v>61.067708307692307</v>
      </c>
      <c r="BL60" s="434">
        <f t="shared" si="100"/>
        <v>19653.9977</v>
      </c>
      <c r="BM60" s="435">
        <f t="shared" si="101"/>
        <v>19847.0052</v>
      </c>
      <c r="BN60" s="587">
        <v>889</v>
      </c>
      <c r="BO60" s="588">
        <v>972</v>
      </c>
      <c r="BP60" s="434">
        <f t="shared" si="102"/>
        <v>889</v>
      </c>
      <c r="BQ60" s="435">
        <f t="shared" si="103"/>
        <v>972</v>
      </c>
      <c r="BR60" s="586">
        <v>1174</v>
      </c>
      <c r="BS60" s="512">
        <v>1245</v>
      </c>
      <c r="BT60" s="434">
        <f t="shared" si="104"/>
        <v>1174</v>
      </c>
      <c r="BU60" s="435">
        <f t="shared" si="105"/>
        <v>1245</v>
      </c>
      <c r="BV60" s="591">
        <v>0</v>
      </c>
      <c r="BW60" s="514">
        <v>0</v>
      </c>
      <c r="BX60" s="434">
        <f t="shared" si="106"/>
        <v>0</v>
      </c>
      <c r="BY60" s="435">
        <f t="shared" si="107"/>
        <v>0</v>
      </c>
      <c r="BZ60" s="434">
        <f t="shared" si="108"/>
        <v>2063</v>
      </c>
      <c r="CA60" s="435">
        <f t="shared" si="109"/>
        <v>2217</v>
      </c>
      <c r="CB60" s="434">
        <f t="shared" si="110"/>
        <v>2063</v>
      </c>
      <c r="CC60" s="435">
        <f t="shared" si="111"/>
        <v>2217</v>
      </c>
      <c r="CD60" s="591">
        <v>4.0336999999999996</v>
      </c>
      <c r="CE60" s="588">
        <v>3.9779</v>
      </c>
      <c r="CF60" s="434">
        <f t="shared" si="112"/>
        <v>3585.9592999999995</v>
      </c>
      <c r="CG60" s="435">
        <f t="shared" si="113"/>
        <v>3866.5187999999998</v>
      </c>
      <c r="CH60" s="591">
        <v>4.7504</v>
      </c>
      <c r="CI60" s="588">
        <v>4.8201000000000001</v>
      </c>
      <c r="CJ60" s="434">
        <f t="shared" si="114"/>
        <v>5576.9696000000004</v>
      </c>
      <c r="CK60" s="435">
        <f t="shared" si="115"/>
        <v>6001.0245000000004</v>
      </c>
      <c r="CL60" s="432">
        <v>0</v>
      </c>
      <c r="CM60" s="515">
        <v>0</v>
      </c>
      <c r="CN60" s="434">
        <f t="shared" si="116"/>
        <v>0</v>
      </c>
      <c r="CO60" s="435">
        <f t="shared" si="117"/>
        <v>0</v>
      </c>
      <c r="CP60" s="434">
        <f t="shared" si="118"/>
        <v>4.4415554532234607</v>
      </c>
      <c r="CQ60" s="435">
        <f t="shared" si="119"/>
        <v>4.4508539918809209</v>
      </c>
      <c r="CR60" s="434">
        <f t="shared" si="120"/>
        <v>9162.928899999999</v>
      </c>
      <c r="CS60" s="435">
        <f t="shared" si="121"/>
        <v>9867.5433000000012</v>
      </c>
      <c r="CT60" s="591">
        <v>73.770499999999998</v>
      </c>
      <c r="CU60" s="588">
        <v>73.721199999999996</v>
      </c>
      <c r="CV60" s="434">
        <f t="shared" si="122"/>
        <v>65581.974499999997</v>
      </c>
      <c r="CW60" s="435">
        <f t="shared" si="123"/>
        <v>71657.006399999998</v>
      </c>
      <c r="CX60" s="591">
        <v>74.424199999999999</v>
      </c>
      <c r="CY60" s="588">
        <v>74.9679</v>
      </c>
      <c r="CZ60" s="434">
        <f t="shared" si="124"/>
        <v>87374.010800000004</v>
      </c>
      <c r="DA60" s="435">
        <f t="shared" si="125"/>
        <v>93335.035499999998</v>
      </c>
      <c r="DB60" s="432">
        <v>0</v>
      </c>
      <c r="DC60" s="515">
        <v>0</v>
      </c>
      <c r="DD60" s="434">
        <f t="shared" si="126"/>
        <v>0</v>
      </c>
      <c r="DE60" s="435">
        <f t="shared" si="127"/>
        <v>0</v>
      </c>
      <c r="DF60" s="434">
        <f t="shared" si="128"/>
        <v>74.142503780901606</v>
      </c>
      <c r="DG60" s="435">
        <f t="shared" si="129"/>
        <v>74.42130893098782</v>
      </c>
      <c r="DH60" s="434">
        <f t="shared" si="130"/>
        <v>152955.9853</v>
      </c>
      <c r="DI60" s="435">
        <f t="shared" si="131"/>
        <v>164992.04190000001</v>
      </c>
      <c r="DJ60" s="434">
        <f t="shared" si="132"/>
        <v>2382</v>
      </c>
      <c r="DK60" s="435">
        <f t="shared" si="133"/>
        <v>2542</v>
      </c>
      <c r="DL60" s="434">
        <f t="shared" si="134"/>
        <v>2382</v>
      </c>
      <c r="DM60" s="435">
        <f t="shared" si="135"/>
        <v>2542</v>
      </c>
      <c r="DN60" s="434">
        <f t="shared" si="136"/>
        <v>4.1735650713685972</v>
      </c>
      <c r="DO60" s="435">
        <f t="shared" si="137"/>
        <v>4.1961205743509051</v>
      </c>
      <c r="DP60" s="434">
        <f t="shared" si="138"/>
        <v>9941.4319999999989</v>
      </c>
      <c r="DQ60" s="435">
        <f t="shared" si="139"/>
        <v>10666.538500000001</v>
      </c>
      <c r="DR60" s="434">
        <f t="shared" si="140"/>
        <v>72.464308564231743</v>
      </c>
      <c r="DS60" s="435">
        <f t="shared" si="141"/>
        <v>72.714023249409919</v>
      </c>
      <c r="DT60" s="434">
        <f t="shared" si="142"/>
        <v>172609.98300000001</v>
      </c>
      <c r="DU60" s="435">
        <f t="shared" si="143"/>
        <v>184839.04710000003</v>
      </c>
      <c r="DV60" s="587">
        <v>282</v>
      </c>
      <c r="DW60" s="588">
        <v>285</v>
      </c>
      <c r="DX60" s="434">
        <f t="shared" si="144"/>
        <v>282</v>
      </c>
      <c r="DY60" s="435">
        <f t="shared" si="145"/>
        <v>285</v>
      </c>
      <c r="DZ60" s="587">
        <v>507</v>
      </c>
      <c r="EA60" s="588">
        <v>516</v>
      </c>
      <c r="EB60" s="434">
        <f t="shared" si="146"/>
        <v>507</v>
      </c>
      <c r="EC60" s="435">
        <f t="shared" si="147"/>
        <v>516</v>
      </c>
      <c r="ED60" s="432">
        <v>0</v>
      </c>
      <c r="EE60" s="515">
        <v>0</v>
      </c>
      <c r="EF60" s="434">
        <f t="shared" si="148"/>
        <v>0</v>
      </c>
      <c r="EG60" s="435">
        <f t="shared" si="149"/>
        <v>0</v>
      </c>
      <c r="EH60" s="434">
        <f t="shared" si="150"/>
        <v>789</v>
      </c>
      <c r="EI60" s="435">
        <f t="shared" si="151"/>
        <v>801</v>
      </c>
      <c r="EJ60" s="434">
        <f t="shared" si="152"/>
        <v>789</v>
      </c>
      <c r="EK60" s="435">
        <f t="shared" si="153"/>
        <v>801</v>
      </c>
      <c r="EL60" s="591">
        <v>3.0337000000000001</v>
      </c>
      <c r="EM60" s="588">
        <v>2.6842000000000001</v>
      </c>
      <c r="EN60" s="434">
        <f t="shared" si="154"/>
        <v>855.50340000000006</v>
      </c>
      <c r="EO60" s="435">
        <f t="shared" si="155"/>
        <v>764.99700000000007</v>
      </c>
      <c r="EP60" s="591">
        <v>3.9379</v>
      </c>
      <c r="EQ60" s="588">
        <v>3.7684000000000002</v>
      </c>
      <c r="ER60" s="434">
        <f t="shared" si="156"/>
        <v>1996.5153</v>
      </c>
      <c r="ES60" s="435">
        <f t="shared" si="157"/>
        <v>1944.4944</v>
      </c>
      <c r="ET60" s="587">
        <v>0</v>
      </c>
      <c r="EU60" s="513">
        <v>0</v>
      </c>
      <c r="EV60" s="434">
        <f t="shared" si="158"/>
        <v>0</v>
      </c>
      <c r="EW60" s="435">
        <f t="shared" si="159"/>
        <v>0</v>
      </c>
      <c r="EX60" s="434">
        <f t="shared" si="160"/>
        <v>3.6147258555133082</v>
      </c>
      <c r="EY60" s="435">
        <f t="shared" si="161"/>
        <v>3.3826359550561795</v>
      </c>
      <c r="EZ60" s="434">
        <f t="shared" si="162"/>
        <v>2852.0187000000001</v>
      </c>
      <c r="FA60" s="435">
        <f t="shared" si="163"/>
        <v>2709.4913999999999</v>
      </c>
      <c r="FB60" s="591">
        <v>50.780099999999997</v>
      </c>
      <c r="FC60" s="588">
        <v>48.477200000000003</v>
      </c>
      <c r="FD60" s="434">
        <f t="shared" si="164"/>
        <v>14319.9882</v>
      </c>
      <c r="FE60" s="435">
        <f t="shared" si="165"/>
        <v>13816.002</v>
      </c>
      <c r="FF60" s="591">
        <v>47.187399999999997</v>
      </c>
      <c r="FG60" s="588">
        <v>45.520299999999999</v>
      </c>
      <c r="FH60" s="434">
        <f t="shared" si="166"/>
        <v>23924.011799999997</v>
      </c>
      <c r="FI60" s="435">
        <f t="shared" si="167"/>
        <v>23488.4748</v>
      </c>
      <c r="FJ60" s="432">
        <v>0</v>
      </c>
      <c r="FK60" s="515">
        <v>0</v>
      </c>
      <c r="FL60" s="434">
        <f t="shared" si="168"/>
        <v>0</v>
      </c>
      <c r="FM60" s="435">
        <f t="shared" si="169"/>
        <v>0</v>
      </c>
      <c r="FN60" s="434">
        <f t="shared" si="170"/>
        <v>48.471482889733842</v>
      </c>
      <c r="FO60" s="435">
        <f t="shared" si="171"/>
        <v>46.572380524344574</v>
      </c>
      <c r="FP60" s="434">
        <f t="shared" si="172"/>
        <v>38244</v>
      </c>
      <c r="FQ60" s="435">
        <f t="shared" si="173"/>
        <v>37304.476800000004</v>
      </c>
      <c r="FR60" s="587">
        <v>624</v>
      </c>
      <c r="FS60" s="588">
        <v>603</v>
      </c>
      <c r="FT60" s="434">
        <f t="shared" si="174"/>
        <v>624</v>
      </c>
      <c r="FU60" s="435">
        <f t="shared" si="175"/>
        <v>603</v>
      </c>
      <c r="FV60" s="591">
        <v>3.5472999999999999</v>
      </c>
      <c r="FW60" s="588">
        <v>3.6061000000000001</v>
      </c>
      <c r="FX60" s="434">
        <f t="shared" si="176"/>
        <v>2213.5151999999998</v>
      </c>
      <c r="FY60" s="435">
        <f t="shared" si="177"/>
        <v>2174.4783000000002</v>
      </c>
      <c r="FZ60" s="591">
        <v>62.666699999999999</v>
      </c>
      <c r="GA60" s="588">
        <v>64.378100000000003</v>
      </c>
      <c r="GB60" s="434">
        <f t="shared" si="178"/>
        <v>39104.020799999998</v>
      </c>
      <c r="GC60" s="435">
        <f t="shared" si="179"/>
        <v>38819.994299999998</v>
      </c>
      <c r="GD60" s="434">
        <f t="shared" si="180"/>
        <v>1355</v>
      </c>
      <c r="GE60" s="435">
        <f t="shared" si="181"/>
        <v>1451</v>
      </c>
      <c r="GF60" s="434">
        <f t="shared" si="182"/>
        <v>1355</v>
      </c>
      <c r="GG60" s="435">
        <f t="shared" si="183"/>
        <v>1451</v>
      </c>
      <c r="GH60" s="434">
        <f t="shared" si="184"/>
        <v>4884.4610999999995</v>
      </c>
      <c r="GI60" s="435">
        <f t="shared" si="185"/>
        <v>5085.5146000000004</v>
      </c>
      <c r="GJ60" s="434">
        <f t="shared" si="186"/>
        <v>91274.96590000001</v>
      </c>
      <c r="GK60" s="435">
        <f t="shared" si="187"/>
        <v>97495.013799999986</v>
      </c>
      <c r="GL60" s="434">
        <f t="shared" si="188"/>
        <v>1789</v>
      </c>
      <c r="GM60" s="435">
        <f t="shared" si="189"/>
        <v>1879</v>
      </c>
      <c r="GN60" s="434">
        <f t="shared" si="190"/>
        <v>1789</v>
      </c>
      <c r="GO60" s="435">
        <f t="shared" si="191"/>
        <v>1879</v>
      </c>
      <c r="GP60" s="434">
        <f t="shared" si="192"/>
        <v>7893.4889000000003</v>
      </c>
      <c r="GQ60" s="435">
        <f t="shared" si="193"/>
        <v>8282.5151000000005</v>
      </c>
      <c r="GR60" s="434">
        <f t="shared" si="194"/>
        <v>117983.0174</v>
      </c>
      <c r="GS60" s="435">
        <f t="shared" si="195"/>
        <v>123970.5107</v>
      </c>
      <c r="GT60" s="434">
        <f t="shared" si="196"/>
        <v>3144</v>
      </c>
      <c r="GU60" s="435">
        <f t="shared" si="197"/>
        <v>3330</v>
      </c>
      <c r="GV60" s="434">
        <f t="shared" si="198"/>
        <v>3144</v>
      </c>
      <c r="GW60" s="435">
        <f t="shared" si="199"/>
        <v>3330</v>
      </c>
      <c r="GX60" s="434">
        <f t="shared" si="200"/>
        <v>12777.95</v>
      </c>
      <c r="GY60" s="435">
        <f t="shared" si="201"/>
        <v>13368.029700000001</v>
      </c>
      <c r="GZ60" s="434">
        <f t="shared" si="202"/>
        <v>209257.98330000002</v>
      </c>
      <c r="HA60" s="435">
        <f t="shared" si="203"/>
        <v>221465.5245</v>
      </c>
      <c r="HB60" s="434">
        <f t="shared" si="204"/>
        <v>27</v>
      </c>
      <c r="HC60" s="435">
        <f t="shared" si="205"/>
        <v>13</v>
      </c>
      <c r="HD60" s="434">
        <f t="shared" si="206"/>
        <v>27</v>
      </c>
      <c r="HE60" s="435">
        <f t="shared" si="207"/>
        <v>13</v>
      </c>
      <c r="HF60" s="434">
        <f t="shared" si="208"/>
        <v>15.500700000000002</v>
      </c>
      <c r="HG60" s="435">
        <f t="shared" si="209"/>
        <v>8.0001999999999995</v>
      </c>
      <c r="HH60" s="434">
        <f t="shared" si="210"/>
        <v>1595.9997000000001</v>
      </c>
      <c r="HI60" s="435">
        <f t="shared" si="211"/>
        <v>677.99939999999992</v>
      </c>
      <c r="HJ60" s="434">
        <f t="shared" si="212"/>
        <v>15006.965899999999</v>
      </c>
      <c r="HK60" s="435">
        <f t="shared" si="213"/>
        <v>15550.508200000002</v>
      </c>
      <c r="HL60" s="434">
        <f t="shared" si="214"/>
        <v>249958.00380000001</v>
      </c>
      <c r="HM60" s="435">
        <f t="shared" si="215"/>
        <v>260963.51820000002</v>
      </c>
    </row>
    <row r="61" spans="1:221" s="18" customFormat="1" ht="12.95" customHeight="1">
      <c r="A61" s="510" t="s">
        <v>380</v>
      </c>
      <c r="B61" s="4" t="s">
        <v>397</v>
      </c>
      <c r="C61" s="3" t="s">
        <v>1237</v>
      </c>
      <c r="D61" s="2">
        <v>136400</v>
      </c>
      <c r="E61" s="1">
        <v>7</v>
      </c>
      <c r="F61" s="586">
        <v>1364</v>
      </c>
      <c r="G61" s="512">
        <v>1149</v>
      </c>
      <c r="H61" s="587">
        <v>11</v>
      </c>
      <c r="I61" s="588">
        <v>5</v>
      </c>
      <c r="J61" s="434">
        <f t="shared" si="68"/>
        <v>1353</v>
      </c>
      <c r="K61" s="435">
        <f t="shared" si="69"/>
        <v>1144</v>
      </c>
      <c r="L61" s="587">
        <v>60</v>
      </c>
      <c r="M61" s="513">
        <v>60</v>
      </c>
      <c r="N61" s="434">
        <f t="shared" si="70"/>
        <v>1353</v>
      </c>
      <c r="O61" s="435">
        <f t="shared" si="71"/>
        <v>1144</v>
      </c>
      <c r="P61" s="434">
        <f t="shared" si="72"/>
        <v>1353</v>
      </c>
      <c r="Q61" s="435">
        <f t="shared" si="73"/>
        <v>1144</v>
      </c>
      <c r="R61" s="587">
        <v>198</v>
      </c>
      <c r="S61" s="588">
        <v>177</v>
      </c>
      <c r="T61" s="589">
        <f t="shared" si="216"/>
        <v>198</v>
      </c>
      <c r="U61" s="590">
        <f t="shared" si="216"/>
        <v>177</v>
      </c>
      <c r="V61" s="587">
        <v>90</v>
      </c>
      <c r="W61" s="588">
        <v>60</v>
      </c>
      <c r="X61" s="434">
        <f t="shared" si="74"/>
        <v>90</v>
      </c>
      <c r="Y61" s="435">
        <f t="shared" si="75"/>
        <v>60</v>
      </c>
      <c r="Z61" s="587">
        <v>100</v>
      </c>
      <c r="AA61" s="513">
        <v>68</v>
      </c>
      <c r="AB61" s="434">
        <f t="shared" si="76"/>
        <v>100</v>
      </c>
      <c r="AC61" s="435">
        <f t="shared" si="77"/>
        <v>68</v>
      </c>
      <c r="AD61" s="434">
        <f t="shared" si="78"/>
        <v>388</v>
      </c>
      <c r="AE61" s="435">
        <f t="shared" si="79"/>
        <v>305</v>
      </c>
      <c r="AF61" s="434">
        <f t="shared" si="80"/>
        <v>388</v>
      </c>
      <c r="AG61" s="435">
        <f t="shared" si="81"/>
        <v>305</v>
      </c>
      <c r="AH61" s="591">
        <v>2.2601</v>
      </c>
      <c r="AI61" s="588">
        <v>2.3304999999999998</v>
      </c>
      <c r="AJ61" s="434">
        <f t="shared" si="82"/>
        <v>447.49979999999999</v>
      </c>
      <c r="AK61" s="435">
        <f t="shared" si="83"/>
        <v>412.49849999999998</v>
      </c>
      <c r="AL61" s="591">
        <v>2.6888999999999998</v>
      </c>
      <c r="AM61" s="514">
        <v>2.6583000000000001</v>
      </c>
      <c r="AN61" s="434">
        <f t="shared" si="84"/>
        <v>242.00099999999998</v>
      </c>
      <c r="AO61" s="435">
        <f t="shared" si="85"/>
        <v>159.49800000000002</v>
      </c>
      <c r="AP61" s="591">
        <v>0.94499999999999995</v>
      </c>
      <c r="AQ61" s="588">
        <v>0.96319999999999995</v>
      </c>
      <c r="AR61" s="434">
        <f t="shared" si="86"/>
        <v>94.5</v>
      </c>
      <c r="AS61" s="435">
        <f t="shared" si="87"/>
        <v>65.497599999999991</v>
      </c>
      <c r="AT61" s="434">
        <f t="shared" si="88"/>
        <v>2.0206206185567011</v>
      </c>
      <c r="AU61" s="435">
        <f t="shared" si="89"/>
        <v>2.0901445901639346</v>
      </c>
      <c r="AV61" s="434">
        <f t="shared" si="90"/>
        <v>784.00080000000003</v>
      </c>
      <c r="AW61" s="435">
        <f t="shared" si="91"/>
        <v>637.4941</v>
      </c>
      <c r="AX61" s="591">
        <v>64.416700000000006</v>
      </c>
      <c r="AY61" s="588">
        <v>63.186399999999999</v>
      </c>
      <c r="AZ61" s="434">
        <f t="shared" si="92"/>
        <v>12754.506600000001</v>
      </c>
      <c r="BA61" s="435">
        <f t="shared" si="93"/>
        <v>11183.9928</v>
      </c>
      <c r="BB61" s="591">
        <v>65.722200000000001</v>
      </c>
      <c r="BC61" s="588">
        <v>62.8</v>
      </c>
      <c r="BD61" s="434">
        <f t="shared" si="94"/>
        <v>5914.9980000000005</v>
      </c>
      <c r="BE61" s="435">
        <f t="shared" si="95"/>
        <v>3768</v>
      </c>
      <c r="BF61" s="591">
        <v>60.04</v>
      </c>
      <c r="BG61" s="588">
        <v>58.058799999999998</v>
      </c>
      <c r="BH61" s="434">
        <f t="shared" si="96"/>
        <v>6004</v>
      </c>
      <c r="BI61" s="435">
        <f t="shared" si="97"/>
        <v>3947.9983999999999</v>
      </c>
      <c r="BJ61" s="434">
        <f t="shared" si="98"/>
        <v>63.59150670103093</v>
      </c>
      <c r="BK61" s="435">
        <f t="shared" si="99"/>
        <v>61.967184262295085</v>
      </c>
      <c r="BL61" s="434">
        <f t="shared" si="100"/>
        <v>24673.5046</v>
      </c>
      <c r="BM61" s="435">
        <f t="shared" si="101"/>
        <v>18899.9912</v>
      </c>
      <c r="BN61" s="587">
        <v>474</v>
      </c>
      <c r="BO61" s="588">
        <v>401</v>
      </c>
      <c r="BP61" s="434">
        <f t="shared" si="102"/>
        <v>474</v>
      </c>
      <c r="BQ61" s="435">
        <f t="shared" si="103"/>
        <v>401</v>
      </c>
      <c r="BR61" s="587">
        <v>206</v>
      </c>
      <c r="BS61" s="513">
        <v>223</v>
      </c>
      <c r="BT61" s="434">
        <f t="shared" si="104"/>
        <v>206</v>
      </c>
      <c r="BU61" s="435">
        <f t="shared" si="105"/>
        <v>223</v>
      </c>
      <c r="BV61" s="591">
        <v>0</v>
      </c>
      <c r="BW61" s="514">
        <v>0</v>
      </c>
      <c r="BX61" s="434">
        <f t="shared" si="106"/>
        <v>0</v>
      </c>
      <c r="BY61" s="435">
        <f t="shared" si="107"/>
        <v>0</v>
      </c>
      <c r="BZ61" s="434">
        <f t="shared" si="108"/>
        <v>680</v>
      </c>
      <c r="CA61" s="435">
        <f t="shared" si="109"/>
        <v>624</v>
      </c>
      <c r="CB61" s="434">
        <f t="shared" si="110"/>
        <v>680</v>
      </c>
      <c r="CC61" s="435">
        <f t="shared" si="111"/>
        <v>624</v>
      </c>
      <c r="CD61" s="591">
        <v>3.6423999999999999</v>
      </c>
      <c r="CE61" s="588">
        <v>3.6657999999999999</v>
      </c>
      <c r="CF61" s="434">
        <f t="shared" si="112"/>
        <v>1726.4975999999999</v>
      </c>
      <c r="CG61" s="435">
        <f t="shared" si="113"/>
        <v>1469.9857999999999</v>
      </c>
      <c r="CH61" s="591">
        <v>4.4539</v>
      </c>
      <c r="CI61" s="588">
        <v>4.3901000000000003</v>
      </c>
      <c r="CJ61" s="434">
        <f t="shared" si="114"/>
        <v>917.50339999999994</v>
      </c>
      <c r="CK61" s="435">
        <f t="shared" si="115"/>
        <v>978.99230000000011</v>
      </c>
      <c r="CL61" s="432">
        <v>0</v>
      </c>
      <c r="CM61" s="515">
        <v>0</v>
      </c>
      <c r="CN61" s="434">
        <f t="shared" si="116"/>
        <v>0</v>
      </c>
      <c r="CO61" s="435">
        <f t="shared" si="117"/>
        <v>0</v>
      </c>
      <c r="CP61" s="434">
        <f t="shared" si="118"/>
        <v>3.8882367647058822</v>
      </c>
      <c r="CQ61" s="435">
        <f t="shared" si="119"/>
        <v>3.9246443910256414</v>
      </c>
      <c r="CR61" s="434">
        <f t="shared" si="120"/>
        <v>2644.0009999999997</v>
      </c>
      <c r="CS61" s="435">
        <f t="shared" si="121"/>
        <v>2448.9781000000003</v>
      </c>
      <c r="CT61" s="591">
        <v>68.065399999999997</v>
      </c>
      <c r="CU61" s="588">
        <v>68.289299999999997</v>
      </c>
      <c r="CV61" s="434">
        <f t="shared" si="122"/>
        <v>32262.999599999999</v>
      </c>
      <c r="CW61" s="435">
        <f t="shared" si="123"/>
        <v>27384.009299999998</v>
      </c>
      <c r="CX61" s="591">
        <v>66.320400000000006</v>
      </c>
      <c r="CY61" s="588">
        <v>67.327399999999997</v>
      </c>
      <c r="CZ61" s="434">
        <f t="shared" si="124"/>
        <v>13662.002400000001</v>
      </c>
      <c r="DA61" s="435">
        <f t="shared" si="125"/>
        <v>15014.010199999999</v>
      </c>
      <c r="DB61" s="432">
        <v>0</v>
      </c>
      <c r="DC61" s="515">
        <v>0</v>
      </c>
      <c r="DD61" s="434">
        <f t="shared" si="126"/>
        <v>0</v>
      </c>
      <c r="DE61" s="435">
        <f t="shared" si="127"/>
        <v>0</v>
      </c>
      <c r="DF61" s="434">
        <f t="shared" si="128"/>
        <v>67.536767647058824</v>
      </c>
      <c r="DG61" s="435">
        <f t="shared" si="129"/>
        <v>67.94554407051281</v>
      </c>
      <c r="DH61" s="434">
        <f t="shared" si="130"/>
        <v>45925.002</v>
      </c>
      <c r="DI61" s="435">
        <f t="shared" si="131"/>
        <v>42398.019499999995</v>
      </c>
      <c r="DJ61" s="434">
        <f t="shared" si="132"/>
        <v>1068</v>
      </c>
      <c r="DK61" s="435">
        <f t="shared" si="133"/>
        <v>929</v>
      </c>
      <c r="DL61" s="434">
        <f t="shared" si="134"/>
        <v>1068</v>
      </c>
      <c r="DM61" s="435">
        <f t="shared" si="135"/>
        <v>929</v>
      </c>
      <c r="DN61" s="434">
        <f t="shared" si="136"/>
        <v>3.2097395131086142</v>
      </c>
      <c r="DO61" s="435">
        <f t="shared" si="137"/>
        <v>3.3223597416576967</v>
      </c>
      <c r="DP61" s="434">
        <f t="shared" si="138"/>
        <v>3428.0018</v>
      </c>
      <c r="DQ61" s="435">
        <f t="shared" si="139"/>
        <v>3086.4722000000002</v>
      </c>
      <c r="DR61" s="434">
        <f t="shared" si="140"/>
        <v>66.103470599250926</v>
      </c>
      <c r="DS61" s="435">
        <f t="shared" si="141"/>
        <v>65.982788697524214</v>
      </c>
      <c r="DT61" s="434">
        <f t="shared" si="142"/>
        <v>70598.506599999993</v>
      </c>
      <c r="DU61" s="435">
        <f t="shared" si="143"/>
        <v>61298.010699999992</v>
      </c>
      <c r="DV61" s="587">
        <v>107</v>
      </c>
      <c r="DW61" s="588">
        <v>94</v>
      </c>
      <c r="DX61" s="434">
        <f t="shared" si="144"/>
        <v>107</v>
      </c>
      <c r="DY61" s="435">
        <f t="shared" si="145"/>
        <v>94</v>
      </c>
      <c r="DZ61" s="587">
        <v>99</v>
      </c>
      <c r="EA61" s="588">
        <v>74</v>
      </c>
      <c r="EB61" s="434">
        <f t="shared" si="146"/>
        <v>99</v>
      </c>
      <c r="EC61" s="435">
        <f t="shared" si="147"/>
        <v>74</v>
      </c>
      <c r="ED61" s="432">
        <v>0</v>
      </c>
      <c r="EE61" s="515">
        <v>0</v>
      </c>
      <c r="EF61" s="434">
        <f t="shared" si="148"/>
        <v>0</v>
      </c>
      <c r="EG61" s="435">
        <f t="shared" si="149"/>
        <v>0</v>
      </c>
      <c r="EH61" s="434">
        <f t="shared" si="150"/>
        <v>206</v>
      </c>
      <c r="EI61" s="435">
        <f t="shared" si="151"/>
        <v>168</v>
      </c>
      <c r="EJ61" s="434">
        <f t="shared" si="152"/>
        <v>206</v>
      </c>
      <c r="EK61" s="435">
        <f t="shared" si="153"/>
        <v>168</v>
      </c>
      <c r="EL61" s="591">
        <v>2.2570000000000001</v>
      </c>
      <c r="EM61" s="588">
        <v>2.7128000000000001</v>
      </c>
      <c r="EN61" s="434">
        <f t="shared" si="154"/>
        <v>241.49900000000002</v>
      </c>
      <c r="EO61" s="435">
        <f t="shared" si="155"/>
        <v>255.00320000000002</v>
      </c>
      <c r="EP61" s="591">
        <v>3.0051000000000001</v>
      </c>
      <c r="EQ61" s="588">
        <v>3.0135000000000001</v>
      </c>
      <c r="ER61" s="434">
        <f t="shared" si="156"/>
        <v>297.50490000000002</v>
      </c>
      <c r="ES61" s="435">
        <f t="shared" si="157"/>
        <v>222.999</v>
      </c>
      <c r="ET61" s="587">
        <v>0</v>
      </c>
      <c r="EU61" s="513">
        <v>0</v>
      </c>
      <c r="EV61" s="434">
        <f t="shared" si="158"/>
        <v>0</v>
      </c>
      <c r="EW61" s="435">
        <f t="shared" si="159"/>
        <v>0</v>
      </c>
      <c r="EX61" s="434">
        <f t="shared" si="160"/>
        <v>2.6165237864077673</v>
      </c>
      <c r="EY61" s="435">
        <f t="shared" si="161"/>
        <v>2.8452511904761906</v>
      </c>
      <c r="EZ61" s="434">
        <f t="shared" si="162"/>
        <v>539.00390000000004</v>
      </c>
      <c r="FA61" s="435">
        <f t="shared" si="163"/>
        <v>478.00220000000002</v>
      </c>
      <c r="FB61" s="591">
        <v>43.9206</v>
      </c>
      <c r="FC61" s="588">
        <v>48.893599999999999</v>
      </c>
      <c r="FD61" s="434">
        <f t="shared" si="164"/>
        <v>4699.5042000000003</v>
      </c>
      <c r="FE61" s="435">
        <f t="shared" si="165"/>
        <v>4595.9983999999995</v>
      </c>
      <c r="FF61" s="591">
        <v>40.590899999999998</v>
      </c>
      <c r="FG61" s="588">
        <v>38.3919</v>
      </c>
      <c r="FH61" s="434">
        <f t="shared" si="166"/>
        <v>4018.4991</v>
      </c>
      <c r="FI61" s="435">
        <f t="shared" si="167"/>
        <v>2841.0005999999998</v>
      </c>
      <c r="FJ61" s="432">
        <v>0</v>
      </c>
      <c r="FK61" s="515">
        <v>0</v>
      </c>
      <c r="FL61" s="434">
        <f t="shared" si="168"/>
        <v>0</v>
      </c>
      <c r="FM61" s="435">
        <f t="shared" si="169"/>
        <v>0</v>
      </c>
      <c r="FN61" s="434">
        <f t="shared" si="170"/>
        <v>42.320404368932039</v>
      </c>
      <c r="FO61" s="435">
        <f t="shared" si="171"/>
        <v>44.267851190476186</v>
      </c>
      <c r="FP61" s="434">
        <f t="shared" si="172"/>
        <v>8718.0033000000003</v>
      </c>
      <c r="FQ61" s="435">
        <f t="shared" si="173"/>
        <v>7436.9989999999989</v>
      </c>
      <c r="FR61" s="587">
        <v>79</v>
      </c>
      <c r="FS61" s="588">
        <v>47</v>
      </c>
      <c r="FT61" s="434">
        <f t="shared" si="174"/>
        <v>79</v>
      </c>
      <c r="FU61" s="435">
        <f t="shared" si="175"/>
        <v>47</v>
      </c>
      <c r="FV61" s="591">
        <v>4.7975000000000003</v>
      </c>
      <c r="FW61" s="588">
        <v>6.1596000000000002</v>
      </c>
      <c r="FX61" s="434">
        <f t="shared" si="176"/>
        <v>379.0025</v>
      </c>
      <c r="FY61" s="435">
        <f t="shared" si="177"/>
        <v>289.50119999999998</v>
      </c>
      <c r="FZ61" s="591">
        <v>63.373399999999997</v>
      </c>
      <c r="GA61" s="588">
        <v>68.085099999999997</v>
      </c>
      <c r="GB61" s="434">
        <f t="shared" si="178"/>
        <v>5006.4985999999999</v>
      </c>
      <c r="GC61" s="435">
        <f t="shared" si="179"/>
        <v>3199.9996999999998</v>
      </c>
      <c r="GD61" s="434">
        <f t="shared" si="180"/>
        <v>779</v>
      </c>
      <c r="GE61" s="435">
        <f t="shared" si="181"/>
        <v>672</v>
      </c>
      <c r="GF61" s="434">
        <f t="shared" si="182"/>
        <v>779</v>
      </c>
      <c r="GG61" s="435">
        <f t="shared" si="183"/>
        <v>672</v>
      </c>
      <c r="GH61" s="434">
        <f t="shared" si="184"/>
        <v>2415.4964</v>
      </c>
      <c r="GI61" s="435">
        <f t="shared" si="185"/>
        <v>2137.4874999999997</v>
      </c>
      <c r="GJ61" s="434">
        <f t="shared" si="186"/>
        <v>49717.010400000006</v>
      </c>
      <c r="GK61" s="435">
        <f t="shared" si="187"/>
        <v>43164.000499999995</v>
      </c>
      <c r="GL61" s="434">
        <f t="shared" si="188"/>
        <v>395</v>
      </c>
      <c r="GM61" s="435">
        <f t="shared" si="189"/>
        <v>357</v>
      </c>
      <c r="GN61" s="434">
        <f t="shared" si="190"/>
        <v>395</v>
      </c>
      <c r="GO61" s="435">
        <f t="shared" si="191"/>
        <v>357</v>
      </c>
      <c r="GP61" s="434">
        <f t="shared" si="192"/>
        <v>1457.0092999999997</v>
      </c>
      <c r="GQ61" s="435">
        <f t="shared" si="193"/>
        <v>1361.4893000000002</v>
      </c>
      <c r="GR61" s="434">
        <f t="shared" si="194"/>
        <v>23595.499500000002</v>
      </c>
      <c r="GS61" s="435">
        <f t="shared" si="195"/>
        <v>21623.010799999996</v>
      </c>
      <c r="GT61" s="434">
        <f t="shared" si="196"/>
        <v>1174</v>
      </c>
      <c r="GU61" s="435">
        <f t="shared" si="197"/>
        <v>1029</v>
      </c>
      <c r="GV61" s="434">
        <f t="shared" si="198"/>
        <v>1174</v>
      </c>
      <c r="GW61" s="435">
        <f t="shared" si="199"/>
        <v>1029</v>
      </c>
      <c r="GX61" s="434">
        <f t="shared" si="200"/>
        <v>3872.5056999999997</v>
      </c>
      <c r="GY61" s="435">
        <f t="shared" si="201"/>
        <v>3498.9767999999999</v>
      </c>
      <c r="GZ61" s="434">
        <f t="shared" si="202"/>
        <v>73312.509900000005</v>
      </c>
      <c r="HA61" s="435">
        <f t="shared" si="203"/>
        <v>64787.011299999991</v>
      </c>
      <c r="HB61" s="434">
        <f t="shared" si="204"/>
        <v>100</v>
      </c>
      <c r="HC61" s="435">
        <f t="shared" si="205"/>
        <v>68</v>
      </c>
      <c r="HD61" s="434">
        <f t="shared" si="206"/>
        <v>100</v>
      </c>
      <c r="HE61" s="435">
        <f t="shared" si="207"/>
        <v>68</v>
      </c>
      <c r="HF61" s="434">
        <f t="shared" si="208"/>
        <v>94.5</v>
      </c>
      <c r="HG61" s="435">
        <f t="shared" si="209"/>
        <v>65.497599999999991</v>
      </c>
      <c r="HH61" s="434">
        <f t="shared" si="210"/>
        <v>6004</v>
      </c>
      <c r="HI61" s="435">
        <f t="shared" si="211"/>
        <v>3947.9983999999999</v>
      </c>
      <c r="HJ61" s="434">
        <f t="shared" si="212"/>
        <v>4346.0082000000002</v>
      </c>
      <c r="HK61" s="435">
        <f t="shared" si="213"/>
        <v>3853.9756000000002</v>
      </c>
      <c r="HL61" s="434">
        <f t="shared" si="214"/>
        <v>84323.008499999996</v>
      </c>
      <c r="HM61" s="435">
        <f t="shared" si="215"/>
        <v>71935.009399999995</v>
      </c>
    </row>
    <row r="62" spans="1:221" s="18" customFormat="1" ht="12.95" customHeight="1">
      <c r="A62" s="510" t="s">
        <v>380</v>
      </c>
      <c r="B62" s="4" t="s">
        <v>398</v>
      </c>
      <c r="C62" s="3" t="s">
        <v>1237</v>
      </c>
      <c r="D62" s="2">
        <v>136473</v>
      </c>
      <c r="E62" s="1">
        <v>7</v>
      </c>
      <c r="F62" s="586">
        <v>1103</v>
      </c>
      <c r="G62" s="512">
        <v>1033</v>
      </c>
      <c r="H62" s="587">
        <v>9</v>
      </c>
      <c r="I62" s="588">
        <v>8</v>
      </c>
      <c r="J62" s="434">
        <f t="shared" si="68"/>
        <v>1094</v>
      </c>
      <c r="K62" s="435">
        <f t="shared" si="69"/>
        <v>1025</v>
      </c>
      <c r="L62" s="587">
        <v>60</v>
      </c>
      <c r="M62" s="513">
        <v>60</v>
      </c>
      <c r="N62" s="434">
        <f t="shared" si="70"/>
        <v>1094</v>
      </c>
      <c r="O62" s="435">
        <f t="shared" si="71"/>
        <v>1025</v>
      </c>
      <c r="P62" s="434">
        <f t="shared" si="72"/>
        <v>1094</v>
      </c>
      <c r="Q62" s="435">
        <f t="shared" si="73"/>
        <v>1025</v>
      </c>
      <c r="R62" s="587">
        <v>100</v>
      </c>
      <c r="S62" s="588">
        <v>87</v>
      </c>
      <c r="T62" s="589">
        <f t="shared" si="216"/>
        <v>100</v>
      </c>
      <c r="U62" s="590">
        <f t="shared" si="216"/>
        <v>87</v>
      </c>
      <c r="V62" s="587">
        <v>34</v>
      </c>
      <c r="W62" s="588">
        <v>50</v>
      </c>
      <c r="X62" s="434">
        <f t="shared" si="74"/>
        <v>34</v>
      </c>
      <c r="Y62" s="435">
        <f t="shared" si="75"/>
        <v>50</v>
      </c>
      <c r="Z62" s="587">
        <v>30</v>
      </c>
      <c r="AA62" s="513">
        <v>38</v>
      </c>
      <c r="AB62" s="434">
        <f t="shared" si="76"/>
        <v>30</v>
      </c>
      <c r="AC62" s="435">
        <f t="shared" si="77"/>
        <v>38</v>
      </c>
      <c r="AD62" s="434">
        <f t="shared" si="78"/>
        <v>164</v>
      </c>
      <c r="AE62" s="435">
        <f t="shared" si="79"/>
        <v>175</v>
      </c>
      <c r="AF62" s="434">
        <f t="shared" si="80"/>
        <v>164</v>
      </c>
      <c r="AG62" s="435">
        <f t="shared" si="81"/>
        <v>175</v>
      </c>
      <c r="AH62" s="591">
        <v>2.83</v>
      </c>
      <c r="AI62" s="588">
        <v>2.3448000000000002</v>
      </c>
      <c r="AJ62" s="434">
        <f t="shared" si="82"/>
        <v>283</v>
      </c>
      <c r="AK62" s="435">
        <f t="shared" si="83"/>
        <v>203.99760000000001</v>
      </c>
      <c r="AL62" s="591">
        <v>2.1471</v>
      </c>
      <c r="AM62" s="514">
        <v>2.31</v>
      </c>
      <c r="AN62" s="434">
        <f t="shared" si="84"/>
        <v>73.001400000000004</v>
      </c>
      <c r="AO62" s="435">
        <f t="shared" si="85"/>
        <v>115.5</v>
      </c>
      <c r="AP62" s="591">
        <v>0.58330000000000004</v>
      </c>
      <c r="AQ62" s="588">
        <v>0.64470000000000005</v>
      </c>
      <c r="AR62" s="434">
        <f t="shared" si="86"/>
        <v>17.499000000000002</v>
      </c>
      <c r="AS62" s="435">
        <f t="shared" si="87"/>
        <v>24.498600000000003</v>
      </c>
      <c r="AT62" s="434">
        <f t="shared" si="88"/>
        <v>2.2774414634146343</v>
      </c>
      <c r="AU62" s="435">
        <f t="shared" si="89"/>
        <v>1.9656925714285718</v>
      </c>
      <c r="AV62" s="434">
        <f t="shared" si="90"/>
        <v>373.50040000000001</v>
      </c>
      <c r="AW62" s="435">
        <f t="shared" si="91"/>
        <v>343.99620000000004</v>
      </c>
      <c r="AX62" s="591">
        <v>67.56</v>
      </c>
      <c r="AY62" s="588">
        <v>64.701099999999997</v>
      </c>
      <c r="AZ62" s="434">
        <f t="shared" si="92"/>
        <v>6756</v>
      </c>
      <c r="BA62" s="435">
        <f t="shared" si="93"/>
        <v>5628.9956999999995</v>
      </c>
      <c r="BB62" s="591">
        <v>65.352900000000005</v>
      </c>
      <c r="BC62" s="588">
        <v>62.44</v>
      </c>
      <c r="BD62" s="434">
        <f t="shared" si="94"/>
        <v>2221.9986000000004</v>
      </c>
      <c r="BE62" s="435">
        <f t="shared" si="95"/>
        <v>3122</v>
      </c>
      <c r="BF62" s="591">
        <v>62.866700000000002</v>
      </c>
      <c r="BG62" s="588">
        <v>62.3947</v>
      </c>
      <c r="BH62" s="434">
        <f t="shared" si="96"/>
        <v>1886.001</v>
      </c>
      <c r="BI62" s="435">
        <f t="shared" si="97"/>
        <v>2370.9985999999999</v>
      </c>
      <c r="BJ62" s="434">
        <f t="shared" si="98"/>
        <v>66.243900000000011</v>
      </c>
      <c r="BK62" s="435">
        <f t="shared" si="99"/>
        <v>63.554253142857135</v>
      </c>
      <c r="BL62" s="434">
        <f t="shared" si="100"/>
        <v>10863.999600000001</v>
      </c>
      <c r="BM62" s="435">
        <f t="shared" si="101"/>
        <v>11121.994299999998</v>
      </c>
      <c r="BN62" s="587">
        <v>339</v>
      </c>
      <c r="BO62" s="588">
        <v>314</v>
      </c>
      <c r="BP62" s="434">
        <f t="shared" si="102"/>
        <v>339</v>
      </c>
      <c r="BQ62" s="435">
        <f t="shared" si="103"/>
        <v>314</v>
      </c>
      <c r="BR62" s="587">
        <v>120</v>
      </c>
      <c r="BS62" s="513">
        <v>130</v>
      </c>
      <c r="BT62" s="434">
        <f t="shared" si="104"/>
        <v>120</v>
      </c>
      <c r="BU62" s="435">
        <f t="shared" si="105"/>
        <v>130</v>
      </c>
      <c r="BV62" s="591">
        <v>0</v>
      </c>
      <c r="BW62" s="514">
        <v>0</v>
      </c>
      <c r="BX62" s="434">
        <f t="shared" si="106"/>
        <v>0</v>
      </c>
      <c r="BY62" s="435">
        <f t="shared" si="107"/>
        <v>0</v>
      </c>
      <c r="BZ62" s="434">
        <f t="shared" si="108"/>
        <v>459</v>
      </c>
      <c r="CA62" s="435">
        <f t="shared" si="109"/>
        <v>444</v>
      </c>
      <c r="CB62" s="434">
        <f t="shared" si="110"/>
        <v>459</v>
      </c>
      <c r="CC62" s="435">
        <f t="shared" si="111"/>
        <v>444</v>
      </c>
      <c r="CD62" s="591">
        <v>3.8849999999999998</v>
      </c>
      <c r="CE62" s="588">
        <v>4.0159000000000002</v>
      </c>
      <c r="CF62" s="434">
        <f t="shared" si="112"/>
        <v>1317.0149999999999</v>
      </c>
      <c r="CG62" s="435">
        <f t="shared" si="113"/>
        <v>1260.9926</v>
      </c>
      <c r="CH62" s="591">
        <v>5.0917000000000003</v>
      </c>
      <c r="CI62" s="588">
        <v>4.9154</v>
      </c>
      <c r="CJ62" s="434">
        <f t="shared" si="114"/>
        <v>611.00400000000002</v>
      </c>
      <c r="CK62" s="435">
        <f t="shared" si="115"/>
        <v>639.00199999999995</v>
      </c>
      <c r="CL62" s="432">
        <v>0</v>
      </c>
      <c r="CM62" s="515">
        <v>0</v>
      </c>
      <c r="CN62" s="434">
        <f t="shared" si="116"/>
        <v>0</v>
      </c>
      <c r="CO62" s="435">
        <f t="shared" si="117"/>
        <v>0</v>
      </c>
      <c r="CP62" s="434">
        <f t="shared" si="118"/>
        <v>4.2004771241830063</v>
      </c>
      <c r="CQ62" s="435">
        <f t="shared" si="119"/>
        <v>4.2792671171171168</v>
      </c>
      <c r="CR62" s="434">
        <f t="shared" si="120"/>
        <v>1928.019</v>
      </c>
      <c r="CS62" s="435">
        <f t="shared" si="121"/>
        <v>1899.9945999999998</v>
      </c>
      <c r="CT62" s="591">
        <v>71.468999999999994</v>
      </c>
      <c r="CU62" s="588">
        <v>69.764300000000006</v>
      </c>
      <c r="CV62" s="434">
        <f t="shared" si="122"/>
        <v>24227.990999999998</v>
      </c>
      <c r="CW62" s="435">
        <f t="shared" si="123"/>
        <v>21905.9902</v>
      </c>
      <c r="CX62" s="591">
        <v>71.7667</v>
      </c>
      <c r="CY62" s="588">
        <v>69.884600000000006</v>
      </c>
      <c r="CZ62" s="434">
        <f t="shared" si="124"/>
        <v>8612.0040000000008</v>
      </c>
      <c r="DA62" s="435">
        <f t="shared" si="125"/>
        <v>9084.9980000000014</v>
      </c>
      <c r="DB62" s="432">
        <v>0</v>
      </c>
      <c r="DC62" s="515">
        <v>0</v>
      </c>
      <c r="DD62" s="434">
        <f t="shared" si="126"/>
        <v>0</v>
      </c>
      <c r="DE62" s="435">
        <f t="shared" si="127"/>
        <v>0</v>
      </c>
      <c r="DF62" s="434">
        <f t="shared" si="128"/>
        <v>71.546830065359472</v>
      </c>
      <c r="DG62" s="435">
        <f t="shared" si="129"/>
        <v>69.799522972972966</v>
      </c>
      <c r="DH62" s="434">
        <f t="shared" si="130"/>
        <v>32839.994999999995</v>
      </c>
      <c r="DI62" s="435">
        <f t="shared" si="131"/>
        <v>30990.988199999996</v>
      </c>
      <c r="DJ62" s="434">
        <f t="shared" si="132"/>
        <v>623</v>
      </c>
      <c r="DK62" s="435">
        <f t="shared" si="133"/>
        <v>619</v>
      </c>
      <c r="DL62" s="434">
        <f t="shared" si="134"/>
        <v>623</v>
      </c>
      <c r="DM62" s="435">
        <f t="shared" si="135"/>
        <v>619</v>
      </c>
      <c r="DN62" s="434">
        <f t="shared" si="136"/>
        <v>3.6942526484751208</v>
      </c>
      <c r="DO62" s="435">
        <f t="shared" si="137"/>
        <v>3.6251870759289169</v>
      </c>
      <c r="DP62" s="434">
        <f t="shared" si="138"/>
        <v>2301.5194000000001</v>
      </c>
      <c r="DQ62" s="435">
        <f t="shared" si="139"/>
        <v>2243.9907999999996</v>
      </c>
      <c r="DR62" s="434">
        <f t="shared" si="140"/>
        <v>70.150874157303363</v>
      </c>
      <c r="DS62" s="435">
        <f t="shared" si="141"/>
        <v>68.033897415185777</v>
      </c>
      <c r="DT62" s="434">
        <f t="shared" si="142"/>
        <v>43703.994599999998</v>
      </c>
      <c r="DU62" s="435">
        <f t="shared" si="143"/>
        <v>42112.982499999998</v>
      </c>
      <c r="DV62" s="587">
        <v>161</v>
      </c>
      <c r="DW62" s="588">
        <v>146</v>
      </c>
      <c r="DX62" s="434">
        <f t="shared" si="144"/>
        <v>161</v>
      </c>
      <c r="DY62" s="435">
        <f t="shared" si="145"/>
        <v>146</v>
      </c>
      <c r="DZ62" s="587">
        <v>187</v>
      </c>
      <c r="EA62" s="588">
        <v>151</v>
      </c>
      <c r="EB62" s="434">
        <f t="shared" si="146"/>
        <v>187</v>
      </c>
      <c r="EC62" s="435">
        <f t="shared" si="147"/>
        <v>151</v>
      </c>
      <c r="ED62" s="432">
        <v>0</v>
      </c>
      <c r="EE62" s="515">
        <v>0</v>
      </c>
      <c r="EF62" s="434">
        <f t="shared" si="148"/>
        <v>0</v>
      </c>
      <c r="EG62" s="435">
        <f t="shared" si="149"/>
        <v>0</v>
      </c>
      <c r="EH62" s="434">
        <f t="shared" si="150"/>
        <v>348</v>
      </c>
      <c r="EI62" s="435">
        <f t="shared" si="151"/>
        <v>297</v>
      </c>
      <c r="EJ62" s="434">
        <f t="shared" si="152"/>
        <v>348</v>
      </c>
      <c r="EK62" s="435">
        <f t="shared" si="153"/>
        <v>297</v>
      </c>
      <c r="EL62" s="591">
        <v>2.9596</v>
      </c>
      <c r="EM62" s="588">
        <v>2.6061999999999999</v>
      </c>
      <c r="EN62" s="434">
        <f t="shared" si="154"/>
        <v>476.49560000000002</v>
      </c>
      <c r="EO62" s="435">
        <f t="shared" si="155"/>
        <v>380.5052</v>
      </c>
      <c r="EP62" s="591">
        <v>3.3849999999999998</v>
      </c>
      <c r="EQ62" s="588">
        <v>3.6755</v>
      </c>
      <c r="ER62" s="434">
        <f t="shared" si="156"/>
        <v>632.995</v>
      </c>
      <c r="ES62" s="435">
        <f t="shared" si="157"/>
        <v>555.00049999999999</v>
      </c>
      <c r="ET62" s="587">
        <v>0</v>
      </c>
      <c r="EU62" s="513">
        <v>0</v>
      </c>
      <c r="EV62" s="434">
        <f t="shared" si="158"/>
        <v>0</v>
      </c>
      <c r="EW62" s="435">
        <f t="shared" si="159"/>
        <v>0</v>
      </c>
      <c r="EX62" s="434">
        <f t="shared" si="160"/>
        <v>3.1881913793103451</v>
      </c>
      <c r="EY62" s="435">
        <f t="shared" si="161"/>
        <v>3.1498508417508417</v>
      </c>
      <c r="EZ62" s="434">
        <f t="shared" si="162"/>
        <v>1109.4906000000001</v>
      </c>
      <c r="FA62" s="435">
        <f t="shared" si="163"/>
        <v>935.50570000000005</v>
      </c>
      <c r="FB62" s="591">
        <v>51.304299999999998</v>
      </c>
      <c r="FC62" s="588">
        <v>48.547899999999998</v>
      </c>
      <c r="FD62" s="434">
        <f t="shared" si="164"/>
        <v>8259.9922999999999</v>
      </c>
      <c r="FE62" s="435">
        <f t="shared" si="165"/>
        <v>7087.9933999999994</v>
      </c>
      <c r="FF62" s="591">
        <v>46.572200000000002</v>
      </c>
      <c r="FG62" s="588">
        <v>48.430500000000002</v>
      </c>
      <c r="FH62" s="434">
        <f t="shared" si="166"/>
        <v>8709.001400000001</v>
      </c>
      <c r="FI62" s="435">
        <f t="shared" si="167"/>
        <v>7313.0055000000002</v>
      </c>
      <c r="FJ62" s="432">
        <v>0</v>
      </c>
      <c r="FK62" s="515">
        <v>0</v>
      </c>
      <c r="FL62" s="434">
        <f t="shared" si="168"/>
        <v>0</v>
      </c>
      <c r="FM62" s="435">
        <f t="shared" si="169"/>
        <v>0</v>
      </c>
      <c r="FN62" s="434">
        <f t="shared" si="170"/>
        <v>48.761476149425285</v>
      </c>
      <c r="FO62" s="435">
        <f t="shared" si="171"/>
        <v>48.488211784511783</v>
      </c>
      <c r="FP62" s="434">
        <f t="shared" si="172"/>
        <v>16968.993699999999</v>
      </c>
      <c r="FQ62" s="435">
        <f t="shared" si="173"/>
        <v>14400.998900000001</v>
      </c>
      <c r="FR62" s="587">
        <v>123</v>
      </c>
      <c r="FS62" s="588">
        <v>109</v>
      </c>
      <c r="FT62" s="434">
        <f t="shared" si="174"/>
        <v>123</v>
      </c>
      <c r="FU62" s="435">
        <f t="shared" si="175"/>
        <v>109</v>
      </c>
      <c r="FV62" s="591">
        <v>4.1870000000000003</v>
      </c>
      <c r="FW62" s="588">
        <v>4.5734000000000004</v>
      </c>
      <c r="FX62" s="434">
        <f t="shared" si="176"/>
        <v>515.00100000000009</v>
      </c>
      <c r="FY62" s="435">
        <f t="shared" si="177"/>
        <v>498.50060000000002</v>
      </c>
      <c r="FZ62" s="591">
        <v>71.243899999999996</v>
      </c>
      <c r="GA62" s="588">
        <v>67.843999999999994</v>
      </c>
      <c r="GB62" s="434">
        <f t="shared" si="178"/>
        <v>8762.9997000000003</v>
      </c>
      <c r="GC62" s="435">
        <f t="shared" si="179"/>
        <v>7394.9959999999992</v>
      </c>
      <c r="GD62" s="434">
        <f t="shared" si="180"/>
        <v>600</v>
      </c>
      <c r="GE62" s="435">
        <f t="shared" si="181"/>
        <v>547</v>
      </c>
      <c r="GF62" s="434">
        <f t="shared" si="182"/>
        <v>600</v>
      </c>
      <c r="GG62" s="435">
        <f t="shared" si="183"/>
        <v>547</v>
      </c>
      <c r="GH62" s="434">
        <f t="shared" si="184"/>
        <v>2076.5106000000001</v>
      </c>
      <c r="GI62" s="435">
        <f t="shared" si="185"/>
        <v>1845.4954</v>
      </c>
      <c r="GJ62" s="434">
        <f t="shared" si="186"/>
        <v>39243.9833</v>
      </c>
      <c r="GK62" s="435">
        <f t="shared" si="187"/>
        <v>34622.979299999999</v>
      </c>
      <c r="GL62" s="434">
        <f t="shared" si="188"/>
        <v>341</v>
      </c>
      <c r="GM62" s="435">
        <f t="shared" si="189"/>
        <v>331</v>
      </c>
      <c r="GN62" s="434">
        <f t="shared" si="190"/>
        <v>341</v>
      </c>
      <c r="GO62" s="435">
        <f t="shared" si="191"/>
        <v>331</v>
      </c>
      <c r="GP62" s="434">
        <f t="shared" si="192"/>
        <v>1317.0003999999999</v>
      </c>
      <c r="GQ62" s="435">
        <f t="shared" si="193"/>
        <v>1309.5025000000001</v>
      </c>
      <c r="GR62" s="434">
        <f t="shared" si="194"/>
        <v>19543.004000000001</v>
      </c>
      <c r="GS62" s="435">
        <f t="shared" si="195"/>
        <v>19520.003500000003</v>
      </c>
      <c r="GT62" s="434">
        <f t="shared" si="196"/>
        <v>941</v>
      </c>
      <c r="GU62" s="435">
        <f t="shared" si="197"/>
        <v>878</v>
      </c>
      <c r="GV62" s="434">
        <f t="shared" si="198"/>
        <v>941</v>
      </c>
      <c r="GW62" s="435">
        <f t="shared" si="199"/>
        <v>878</v>
      </c>
      <c r="GX62" s="434">
        <f t="shared" si="200"/>
        <v>3393.511</v>
      </c>
      <c r="GY62" s="435">
        <f t="shared" si="201"/>
        <v>3154.9979000000003</v>
      </c>
      <c r="GZ62" s="434">
        <f t="shared" si="202"/>
        <v>58786.987300000001</v>
      </c>
      <c r="HA62" s="435">
        <f t="shared" si="203"/>
        <v>54142.982799999998</v>
      </c>
      <c r="HB62" s="434">
        <f t="shared" si="204"/>
        <v>30</v>
      </c>
      <c r="HC62" s="435">
        <f t="shared" si="205"/>
        <v>38</v>
      </c>
      <c r="HD62" s="434">
        <f t="shared" si="206"/>
        <v>30</v>
      </c>
      <c r="HE62" s="435">
        <f t="shared" si="207"/>
        <v>38</v>
      </c>
      <c r="HF62" s="434">
        <f t="shared" si="208"/>
        <v>17.499000000000002</v>
      </c>
      <c r="HG62" s="435">
        <f t="shared" si="209"/>
        <v>24.498600000000003</v>
      </c>
      <c r="HH62" s="434">
        <f t="shared" si="210"/>
        <v>1886.001</v>
      </c>
      <c r="HI62" s="435">
        <f t="shared" si="211"/>
        <v>2370.9985999999999</v>
      </c>
      <c r="HJ62" s="434">
        <f t="shared" si="212"/>
        <v>3926.0110000000004</v>
      </c>
      <c r="HK62" s="435">
        <f t="shared" si="213"/>
        <v>3677.9970999999996</v>
      </c>
      <c r="HL62" s="434">
        <f t="shared" si="214"/>
        <v>69435.987999999998</v>
      </c>
      <c r="HM62" s="435">
        <f t="shared" si="215"/>
        <v>63908.977399999996</v>
      </c>
    </row>
    <row r="63" spans="1:221" s="18" customFormat="1" ht="12.95" customHeight="1">
      <c r="A63" s="510" t="s">
        <v>380</v>
      </c>
      <c r="B63" s="4" t="s">
        <v>399</v>
      </c>
      <c r="C63" s="3" t="s">
        <v>1237</v>
      </c>
      <c r="D63" s="2">
        <v>136516</v>
      </c>
      <c r="E63" s="1">
        <v>7</v>
      </c>
      <c r="F63" s="586">
        <v>1039</v>
      </c>
      <c r="G63" s="512">
        <v>1046</v>
      </c>
      <c r="H63" s="587">
        <v>7</v>
      </c>
      <c r="I63" s="588">
        <v>8</v>
      </c>
      <c r="J63" s="434">
        <f t="shared" si="68"/>
        <v>1032</v>
      </c>
      <c r="K63" s="435">
        <f t="shared" si="69"/>
        <v>1038</v>
      </c>
      <c r="L63" s="587">
        <v>60</v>
      </c>
      <c r="M63" s="513">
        <v>60</v>
      </c>
      <c r="N63" s="434">
        <f t="shared" si="70"/>
        <v>1032</v>
      </c>
      <c r="O63" s="435">
        <f t="shared" si="71"/>
        <v>1038</v>
      </c>
      <c r="P63" s="434">
        <f t="shared" si="72"/>
        <v>1032</v>
      </c>
      <c r="Q63" s="435">
        <f t="shared" si="73"/>
        <v>1038</v>
      </c>
      <c r="R63" s="587">
        <v>117</v>
      </c>
      <c r="S63" s="588">
        <v>103</v>
      </c>
      <c r="T63" s="589">
        <f t="shared" si="216"/>
        <v>117</v>
      </c>
      <c r="U63" s="590">
        <f t="shared" si="216"/>
        <v>103</v>
      </c>
      <c r="V63" s="587">
        <v>74</v>
      </c>
      <c r="W63" s="588">
        <v>56</v>
      </c>
      <c r="X63" s="434">
        <f t="shared" si="74"/>
        <v>74</v>
      </c>
      <c r="Y63" s="435">
        <f t="shared" si="75"/>
        <v>56</v>
      </c>
      <c r="Z63" s="587">
        <v>57</v>
      </c>
      <c r="AA63" s="513">
        <v>73</v>
      </c>
      <c r="AB63" s="434">
        <f t="shared" si="76"/>
        <v>57</v>
      </c>
      <c r="AC63" s="435">
        <f t="shared" si="77"/>
        <v>73</v>
      </c>
      <c r="AD63" s="434">
        <f t="shared" si="78"/>
        <v>248</v>
      </c>
      <c r="AE63" s="435">
        <f t="shared" si="79"/>
        <v>232</v>
      </c>
      <c r="AF63" s="434">
        <f t="shared" si="80"/>
        <v>248</v>
      </c>
      <c r="AG63" s="435">
        <f t="shared" si="81"/>
        <v>232</v>
      </c>
      <c r="AH63" s="591">
        <v>2.8889</v>
      </c>
      <c r="AI63" s="588">
        <v>3.0097</v>
      </c>
      <c r="AJ63" s="434">
        <f t="shared" si="82"/>
        <v>338.00130000000001</v>
      </c>
      <c r="AK63" s="435">
        <f t="shared" si="83"/>
        <v>309.9991</v>
      </c>
      <c r="AL63" s="591">
        <v>3.3108</v>
      </c>
      <c r="AM63" s="514">
        <v>3.7946</v>
      </c>
      <c r="AN63" s="434">
        <f t="shared" si="84"/>
        <v>244.9992</v>
      </c>
      <c r="AO63" s="435">
        <f t="shared" si="85"/>
        <v>212.49760000000001</v>
      </c>
      <c r="AP63" s="591">
        <v>0.56140000000000001</v>
      </c>
      <c r="AQ63" s="588">
        <v>0.55479999999999996</v>
      </c>
      <c r="AR63" s="434">
        <f t="shared" si="86"/>
        <v>31.9998</v>
      </c>
      <c r="AS63" s="435">
        <f t="shared" si="87"/>
        <v>40.500399999999999</v>
      </c>
      <c r="AT63" s="434">
        <f t="shared" si="88"/>
        <v>2.4798399193548391</v>
      </c>
      <c r="AU63" s="435">
        <f t="shared" si="89"/>
        <v>2.4267116379310347</v>
      </c>
      <c r="AV63" s="434">
        <f t="shared" si="90"/>
        <v>615.00030000000004</v>
      </c>
      <c r="AW63" s="435">
        <f t="shared" si="91"/>
        <v>562.99710000000005</v>
      </c>
      <c r="AX63" s="591">
        <v>70.940200000000004</v>
      </c>
      <c r="AY63" s="588">
        <v>71.262100000000004</v>
      </c>
      <c r="AZ63" s="434">
        <f t="shared" si="92"/>
        <v>8300.0034000000014</v>
      </c>
      <c r="BA63" s="435">
        <f t="shared" si="93"/>
        <v>7339.9963000000007</v>
      </c>
      <c r="BB63" s="591">
        <v>69.027000000000001</v>
      </c>
      <c r="BC63" s="588">
        <v>72.821399999999997</v>
      </c>
      <c r="BD63" s="434">
        <f t="shared" si="94"/>
        <v>5107.9980000000005</v>
      </c>
      <c r="BE63" s="435">
        <f t="shared" si="95"/>
        <v>4077.9983999999999</v>
      </c>
      <c r="BF63" s="591">
        <v>64.263199999999998</v>
      </c>
      <c r="BG63" s="588">
        <v>67.356200000000001</v>
      </c>
      <c r="BH63" s="434">
        <f t="shared" si="96"/>
        <v>3663.0023999999999</v>
      </c>
      <c r="BI63" s="435">
        <f t="shared" si="97"/>
        <v>4917.0025999999998</v>
      </c>
      <c r="BJ63" s="434">
        <f t="shared" si="98"/>
        <v>68.834692741935498</v>
      </c>
      <c r="BK63" s="435">
        <f t="shared" si="99"/>
        <v>70.409471120689659</v>
      </c>
      <c r="BL63" s="434">
        <f t="shared" si="100"/>
        <v>17071.003800000002</v>
      </c>
      <c r="BM63" s="435">
        <f t="shared" si="101"/>
        <v>16334.997300000001</v>
      </c>
      <c r="BN63" s="587">
        <v>198</v>
      </c>
      <c r="BO63" s="588">
        <v>174</v>
      </c>
      <c r="BP63" s="434">
        <f t="shared" si="102"/>
        <v>198</v>
      </c>
      <c r="BQ63" s="435">
        <f t="shared" si="103"/>
        <v>174</v>
      </c>
      <c r="BR63" s="587">
        <v>96</v>
      </c>
      <c r="BS63" s="513">
        <v>104</v>
      </c>
      <c r="BT63" s="434">
        <f t="shared" si="104"/>
        <v>96</v>
      </c>
      <c r="BU63" s="435">
        <f t="shared" si="105"/>
        <v>104</v>
      </c>
      <c r="BV63" s="591">
        <v>0</v>
      </c>
      <c r="BW63" s="514">
        <v>0</v>
      </c>
      <c r="BX63" s="434">
        <f t="shared" si="106"/>
        <v>0</v>
      </c>
      <c r="BY63" s="435">
        <f t="shared" si="107"/>
        <v>0</v>
      </c>
      <c r="BZ63" s="434">
        <f t="shared" si="108"/>
        <v>294</v>
      </c>
      <c r="CA63" s="435">
        <f t="shared" si="109"/>
        <v>278</v>
      </c>
      <c r="CB63" s="434">
        <f t="shared" si="110"/>
        <v>294</v>
      </c>
      <c r="CC63" s="435">
        <f t="shared" si="111"/>
        <v>278</v>
      </c>
      <c r="CD63" s="591">
        <v>4.2929000000000004</v>
      </c>
      <c r="CE63" s="588">
        <v>4.2011000000000003</v>
      </c>
      <c r="CF63" s="434">
        <f t="shared" si="112"/>
        <v>849.99420000000009</v>
      </c>
      <c r="CG63" s="435">
        <f t="shared" si="113"/>
        <v>730.9914</v>
      </c>
      <c r="CH63" s="591">
        <v>5.0521000000000003</v>
      </c>
      <c r="CI63" s="588">
        <v>4.75</v>
      </c>
      <c r="CJ63" s="434">
        <f t="shared" si="114"/>
        <v>485.00160000000005</v>
      </c>
      <c r="CK63" s="435">
        <f t="shared" si="115"/>
        <v>494</v>
      </c>
      <c r="CL63" s="432">
        <v>0</v>
      </c>
      <c r="CM63" s="515">
        <v>0</v>
      </c>
      <c r="CN63" s="434">
        <f t="shared" si="116"/>
        <v>0</v>
      </c>
      <c r="CO63" s="435">
        <f t="shared" si="117"/>
        <v>0</v>
      </c>
      <c r="CP63" s="434">
        <f t="shared" si="118"/>
        <v>4.5408020408163274</v>
      </c>
      <c r="CQ63" s="435">
        <f t="shared" si="119"/>
        <v>4.4064438848920862</v>
      </c>
      <c r="CR63" s="434">
        <f t="shared" si="120"/>
        <v>1334.9958000000004</v>
      </c>
      <c r="CS63" s="435">
        <f t="shared" si="121"/>
        <v>1224.9913999999999</v>
      </c>
      <c r="CT63" s="591">
        <v>72.9495</v>
      </c>
      <c r="CU63" s="588">
        <v>73.270099999999999</v>
      </c>
      <c r="CV63" s="434">
        <f t="shared" si="122"/>
        <v>14444.001</v>
      </c>
      <c r="CW63" s="435">
        <f t="shared" si="123"/>
        <v>12748.9974</v>
      </c>
      <c r="CX63" s="591">
        <v>72.6875</v>
      </c>
      <c r="CY63" s="588">
        <v>71.538499999999999</v>
      </c>
      <c r="CZ63" s="434">
        <f t="shared" si="124"/>
        <v>6978</v>
      </c>
      <c r="DA63" s="435">
        <f t="shared" si="125"/>
        <v>7440.0039999999999</v>
      </c>
      <c r="DB63" s="432">
        <v>0</v>
      </c>
      <c r="DC63" s="515">
        <v>0</v>
      </c>
      <c r="DD63" s="434">
        <f t="shared" si="126"/>
        <v>0</v>
      </c>
      <c r="DE63" s="435">
        <f t="shared" si="127"/>
        <v>0</v>
      </c>
      <c r="DF63" s="434">
        <f t="shared" si="128"/>
        <v>72.863948979591839</v>
      </c>
      <c r="DG63" s="435">
        <f t="shared" si="129"/>
        <v>72.622307194244613</v>
      </c>
      <c r="DH63" s="434">
        <f t="shared" si="130"/>
        <v>21422.001</v>
      </c>
      <c r="DI63" s="435">
        <f t="shared" si="131"/>
        <v>20189.001400000001</v>
      </c>
      <c r="DJ63" s="434">
        <f t="shared" si="132"/>
        <v>542</v>
      </c>
      <c r="DK63" s="435">
        <f t="shared" si="133"/>
        <v>510</v>
      </c>
      <c r="DL63" s="434">
        <f t="shared" si="134"/>
        <v>542</v>
      </c>
      <c r="DM63" s="435">
        <f t="shared" si="135"/>
        <v>510</v>
      </c>
      <c r="DN63" s="434">
        <f t="shared" si="136"/>
        <v>3.5977787822878233</v>
      </c>
      <c r="DO63" s="435">
        <f t="shared" si="137"/>
        <v>3.5058598039215685</v>
      </c>
      <c r="DP63" s="434">
        <f t="shared" si="138"/>
        <v>1949.9961000000003</v>
      </c>
      <c r="DQ63" s="435">
        <f t="shared" si="139"/>
        <v>1787.9884999999999</v>
      </c>
      <c r="DR63" s="434">
        <f t="shared" si="140"/>
        <v>71.020304059040598</v>
      </c>
      <c r="DS63" s="435">
        <f t="shared" si="141"/>
        <v>71.6156837254902</v>
      </c>
      <c r="DT63" s="434">
        <f t="shared" si="142"/>
        <v>38493.004800000002</v>
      </c>
      <c r="DU63" s="435">
        <f t="shared" si="143"/>
        <v>36523.998700000004</v>
      </c>
      <c r="DV63" s="587">
        <v>150</v>
      </c>
      <c r="DW63" s="588">
        <v>151</v>
      </c>
      <c r="DX63" s="434">
        <f t="shared" si="144"/>
        <v>150</v>
      </c>
      <c r="DY63" s="435">
        <f t="shared" si="145"/>
        <v>151</v>
      </c>
      <c r="DZ63" s="587">
        <v>128</v>
      </c>
      <c r="EA63" s="588">
        <v>155</v>
      </c>
      <c r="EB63" s="434">
        <f t="shared" si="146"/>
        <v>128</v>
      </c>
      <c r="EC63" s="435">
        <f t="shared" si="147"/>
        <v>155</v>
      </c>
      <c r="ED63" s="432">
        <v>0</v>
      </c>
      <c r="EE63" s="515">
        <v>0</v>
      </c>
      <c r="EF63" s="434">
        <f t="shared" si="148"/>
        <v>0</v>
      </c>
      <c r="EG63" s="435">
        <f t="shared" si="149"/>
        <v>0</v>
      </c>
      <c r="EH63" s="434">
        <f t="shared" si="150"/>
        <v>278</v>
      </c>
      <c r="EI63" s="435">
        <f t="shared" si="151"/>
        <v>306</v>
      </c>
      <c r="EJ63" s="434">
        <f t="shared" si="152"/>
        <v>278</v>
      </c>
      <c r="EK63" s="435">
        <f t="shared" si="153"/>
        <v>306</v>
      </c>
      <c r="EL63" s="591">
        <v>2.46</v>
      </c>
      <c r="EM63" s="588">
        <v>2.6093000000000002</v>
      </c>
      <c r="EN63" s="434">
        <f t="shared" si="154"/>
        <v>369</v>
      </c>
      <c r="EO63" s="435">
        <f t="shared" si="155"/>
        <v>394.0043</v>
      </c>
      <c r="EP63" s="591">
        <v>2.8788999999999998</v>
      </c>
      <c r="EQ63" s="588">
        <v>3.3935</v>
      </c>
      <c r="ER63" s="434">
        <f t="shared" si="156"/>
        <v>368.49919999999997</v>
      </c>
      <c r="ES63" s="435">
        <f t="shared" si="157"/>
        <v>525.99249999999995</v>
      </c>
      <c r="ET63" s="587">
        <v>0</v>
      </c>
      <c r="EU63" s="513">
        <v>0</v>
      </c>
      <c r="EV63" s="434">
        <f t="shared" si="158"/>
        <v>0</v>
      </c>
      <c r="EW63" s="435">
        <f t="shared" si="159"/>
        <v>0</v>
      </c>
      <c r="EX63" s="434">
        <f t="shared" si="160"/>
        <v>2.652874820143885</v>
      </c>
      <c r="EY63" s="435">
        <f t="shared" si="161"/>
        <v>3.0065254901960783</v>
      </c>
      <c r="EZ63" s="434">
        <f t="shared" si="162"/>
        <v>737.49919999999997</v>
      </c>
      <c r="FA63" s="435">
        <f t="shared" si="163"/>
        <v>919.99680000000001</v>
      </c>
      <c r="FB63" s="591">
        <v>52.14</v>
      </c>
      <c r="FC63" s="588">
        <v>51.311300000000003</v>
      </c>
      <c r="FD63" s="434">
        <f t="shared" si="164"/>
        <v>7821</v>
      </c>
      <c r="FE63" s="435">
        <f t="shared" si="165"/>
        <v>7748.0063</v>
      </c>
      <c r="FF63" s="591">
        <v>45.781300000000002</v>
      </c>
      <c r="FG63" s="588">
        <v>49.696800000000003</v>
      </c>
      <c r="FH63" s="434">
        <f t="shared" si="166"/>
        <v>5860.0064000000002</v>
      </c>
      <c r="FI63" s="435">
        <f t="shared" si="167"/>
        <v>7703.0040000000008</v>
      </c>
      <c r="FJ63" s="432">
        <v>0</v>
      </c>
      <c r="FK63" s="515">
        <v>0</v>
      </c>
      <c r="FL63" s="434">
        <f t="shared" si="168"/>
        <v>0</v>
      </c>
      <c r="FM63" s="435">
        <f t="shared" si="169"/>
        <v>0</v>
      </c>
      <c r="FN63" s="434">
        <f t="shared" si="170"/>
        <v>49.212253237410074</v>
      </c>
      <c r="FO63" s="435">
        <f t="shared" si="171"/>
        <v>50.493497712418304</v>
      </c>
      <c r="FP63" s="434">
        <f t="shared" si="172"/>
        <v>13681.0064</v>
      </c>
      <c r="FQ63" s="435">
        <f t="shared" si="173"/>
        <v>15451.010300000002</v>
      </c>
      <c r="FR63" s="587">
        <v>212</v>
      </c>
      <c r="FS63" s="588">
        <v>222</v>
      </c>
      <c r="FT63" s="434">
        <f t="shared" si="174"/>
        <v>212</v>
      </c>
      <c r="FU63" s="435">
        <f t="shared" si="175"/>
        <v>222</v>
      </c>
      <c r="FV63" s="591">
        <v>3.6981000000000002</v>
      </c>
      <c r="FW63" s="588">
        <v>3.5676000000000001</v>
      </c>
      <c r="FX63" s="434">
        <f t="shared" si="176"/>
        <v>783.99720000000002</v>
      </c>
      <c r="FY63" s="435">
        <f t="shared" si="177"/>
        <v>792.00720000000001</v>
      </c>
      <c r="FZ63" s="591">
        <v>72.514200000000002</v>
      </c>
      <c r="GA63" s="588">
        <v>71.8108</v>
      </c>
      <c r="GB63" s="434">
        <f t="shared" si="178"/>
        <v>15373.010400000001</v>
      </c>
      <c r="GC63" s="435">
        <f t="shared" si="179"/>
        <v>15941.997600000001</v>
      </c>
      <c r="GD63" s="434">
        <f t="shared" si="180"/>
        <v>465</v>
      </c>
      <c r="GE63" s="435">
        <f t="shared" si="181"/>
        <v>428</v>
      </c>
      <c r="GF63" s="434">
        <f t="shared" si="182"/>
        <v>465</v>
      </c>
      <c r="GG63" s="435">
        <f t="shared" si="183"/>
        <v>428</v>
      </c>
      <c r="GH63" s="434">
        <f t="shared" si="184"/>
        <v>1556.9955</v>
      </c>
      <c r="GI63" s="435">
        <f t="shared" si="185"/>
        <v>1434.9947999999999</v>
      </c>
      <c r="GJ63" s="434">
        <f t="shared" si="186"/>
        <v>30565.004400000002</v>
      </c>
      <c r="GK63" s="435">
        <f t="shared" si="187"/>
        <v>27837</v>
      </c>
      <c r="GL63" s="434">
        <f t="shared" si="188"/>
        <v>298</v>
      </c>
      <c r="GM63" s="435">
        <f t="shared" si="189"/>
        <v>315</v>
      </c>
      <c r="GN63" s="434">
        <f t="shared" si="190"/>
        <v>298</v>
      </c>
      <c r="GO63" s="435">
        <f t="shared" si="191"/>
        <v>315</v>
      </c>
      <c r="GP63" s="434">
        <f t="shared" si="192"/>
        <v>1098.5</v>
      </c>
      <c r="GQ63" s="435">
        <f t="shared" si="193"/>
        <v>1232.4901</v>
      </c>
      <c r="GR63" s="434">
        <f t="shared" si="194"/>
        <v>17946.004399999998</v>
      </c>
      <c r="GS63" s="435">
        <f t="shared" si="195"/>
        <v>19221.006399999998</v>
      </c>
      <c r="GT63" s="434">
        <f t="shared" si="196"/>
        <v>763</v>
      </c>
      <c r="GU63" s="435">
        <f t="shared" si="197"/>
        <v>743</v>
      </c>
      <c r="GV63" s="434">
        <f t="shared" si="198"/>
        <v>763</v>
      </c>
      <c r="GW63" s="435">
        <f t="shared" si="199"/>
        <v>743</v>
      </c>
      <c r="GX63" s="434">
        <f t="shared" si="200"/>
        <v>2655.4955</v>
      </c>
      <c r="GY63" s="435">
        <f t="shared" si="201"/>
        <v>2667.4848999999999</v>
      </c>
      <c r="GZ63" s="434">
        <f t="shared" si="202"/>
        <v>48511.008799999996</v>
      </c>
      <c r="HA63" s="435">
        <f t="shared" si="203"/>
        <v>47058.006399999998</v>
      </c>
      <c r="HB63" s="434">
        <f t="shared" si="204"/>
        <v>57</v>
      </c>
      <c r="HC63" s="435">
        <f t="shared" si="205"/>
        <v>73</v>
      </c>
      <c r="HD63" s="434">
        <f t="shared" si="206"/>
        <v>57</v>
      </c>
      <c r="HE63" s="435">
        <f t="shared" si="207"/>
        <v>73</v>
      </c>
      <c r="HF63" s="434">
        <f t="shared" si="208"/>
        <v>31.9998</v>
      </c>
      <c r="HG63" s="435">
        <f t="shared" si="209"/>
        <v>40.500399999999999</v>
      </c>
      <c r="HH63" s="434">
        <f t="shared" si="210"/>
        <v>3663.0023999999999</v>
      </c>
      <c r="HI63" s="435">
        <f t="shared" si="211"/>
        <v>4917.0025999999998</v>
      </c>
      <c r="HJ63" s="434">
        <f t="shared" si="212"/>
        <v>3471.4925000000003</v>
      </c>
      <c r="HK63" s="435">
        <f t="shared" si="213"/>
        <v>3499.9924999999998</v>
      </c>
      <c r="HL63" s="434">
        <f t="shared" si="214"/>
        <v>67547.021600000007</v>
      </c>
      <c r="HM63" s="435">
        <f t="shared" si="215"/>
        <v>67917.006600000008</v>
      </c>
    </row>
    <row r="64" spans="1:221" s="18" customFormat="1" ht="12.95" customHeight="1">
      <c r="A64" s="510" t="s">
        <v>380</v>
      </c>
      <c r="B64" s="4" t="s">
        <v>400</v>
      </c>
      <c r="C64" s="3" t="s">
        <v>1236</v>
      </c>
      <c r="D64" s="2">
        <v>137281</v>
      </c>
      <c r="E64" s="1">
        <v>7</v>
      </c>
      <c r="F64" s="587">
        <v>645</v>
      </c>
      <c r="G64" s="513">
        <v>762</v>
      </c>
      <c r="H64" s="587">
        <v>15</v>
      </c>
      <c r="I64" s="588">
        <v>7</v>
      </c>
      <c r="J64" s="434">
        <f t="shared" si="68"/>
        <v>630</v>
      </c>
      <c r="K64" s="435">
        <f t="shared" si="69"/>
        <v>755</v>
      </c>
      <c r="L64" s="587">
        <v>60</v>
      </c>
      <c r="M64" s="513">
        <v>60</v>
      </c>
      <c r="N64" s="434">
        <f t="shared" si="70"/>
        <v>630</v>
      </c>
      <c r="O64" s="435">
        <f t="shared" si="71"/>
        <v>755</v>
      </c>
      <c r="P64" s="434">
        <f t="shared" si="72"/>
        <v>630</v>
      </c>
      <c r="Q64" s="435">
        <f t="shared" si="73"/>
        <v>755</v>
      </c>
      <c r="R64" s="587">
        <v>120</v>
      </c>
      <c r="S64" s="588">
        <v>104</v>
      </c>
      <c r="T64" s="589">
        <f t="shared" si="216"/>
        <v>120</v>
      </c>
      <c r="U64" s="590">
        <f t="shared" si="216"/>
        <v>104</v>
      </c>
      <c r="V64" s="587">
        <v>48</v>
      </c>
      <c r="W64" s="588">
        <v>73</v>
      </c>
      <c r="X64" s="434">
        <f t="shared" si="74"/>
        <v>48</v>
      </c>
      <c r="Y64" s="435">
        <f t="shared" si="75"/>
        <v>73</v>
      </c>
      <c r="Z64" s="587">
        <v>55</v>
      </c>
      <c r="AA64" s="513">
        <v>102</v>
      </c>
      <c r="AB64" s="434">
        <f t="shared" si="76"/>
        <v>55</v>
      </c>
      <c r="AC64" s="435">
        <f t="shared" si="77"/>
        <v>102</v>
      </c>
      <c r="AD64" s="434">
        <f t="shared" si="78"/>
        <v>223</v>
      </c>
      <c r="AE64" s="435">
        <f t="shared" si="79"/>
        <v>279</v>
      </c>
      <c r="AF64" s="434">
        <f t="shared" si="80"/>
        <v>223</v>
      </c>
      <c r="AG64" s="435">
        <f t="shared" si="81"/>
        <v>279</v>
      </c>
      <c r="AH64" s="591">
        <v>2.5375000000000001</v>
      </c>
      <c r="AI64" s="588">
        <v>2.4087000000000001</v>
      </c>
      <c r="AJ64" s="434">
        <f t="shared" si="82"/>
        <v>304.5</v>
      </c>
      <c r="AK64" s="435">
        <f t="shared" si="83"/>
        <v>250.50480000000002</v>
      </c>
      <c r="AL64" s="591">
        <v>2.5417000000000001</v>
      </c>
      <c r="AM64" s="514">
        <v>2.6644000000000001</v>
      </c>
      <c r="AN64" s="434">
        <f t="shared" si="84"/>
        <v>122.0016</v>
      </c>
      <c r="AO64" s="435">
        <f t="shared" si="85"/>
        <v>194.50120000000001</v>
      </c>
      <c r="AP64" s="591">
        <v>0.5091</v>
      </c>
      <c r="AQ64" s="588">
        <v>0.54410000000000003</v>
      </c>
      <c r="AR64" s="434">
        <f t="shared" si="86"/>
        <v>28.000499999999999</v>
      </c>
      <c r="AS64" s="435">
        <f t="shared" si="87"/>
        <v>55.498200000000004</v>
      </c>
      <c r="AT64" s="434">
        <f t="shared" si="88"/>
        <v>2.03812600896861</v>
      </c>
      <c r="AU64" s="435">
        <f t="shared" si="89"/>
        <v>1.7939218637992833</v>
      </c>
      <c r="AV64" s="434">
        <f t="shared" si="90"/>
        <v>454.50210000000004</v>
      </c>
      <c r="AW64" s="435">
        <f t="shared" si="91"/>
        <v>500.50420000000003</v>
      </c>
      <c r="AX64" s="591">
        <v>66.1417</v>
      </c>
      <c r="AY64" s="588">
        <v>64.730800000000002</v>
      </c>
      <c r="AZ64" s="434">
        <f t="shared" si="92"/>
        <v>7937.0039999999999</v>
      </c>
      <c r="BA64" s="435">
        <f t="shared" si="93"/>
        <v>6732.0032000000001</v>
      </c>
      <c r="BB64" s="591">
        <v>67.020799999999994</v>
      </c>
      <c r="BC64" s="588">
        <v>62.520499999999998</v>
      </c>
      <c r="BD64" s="434">
        <f t="shared" si="94"/>
        <v>3216.9983999999995</v>
      </c>
      <c r="BE64" s="435">
        <f t="shared" si="95"/>
        <v>4563.9965000000002</v>
      </c>
      <c r="BF64" s="591">
        <v>57.181800000000003</v>
      </c>
      <c r="BG64" s="588">
        <v>57.254899999999999</v>
      </c>
      <c r="BH64" s="434">
        <f t="shared" si="96"/>
        <v>3144.9990000000003</v>
      </c>
      <c r="BI64" s="435">
        <f t="shared" si="97"/>
        <v>5839.9997999999996</v>
      </c>
      <c r="BJ64" s="434">
        <f t="shared" si="98"/>
        <v>64.121082511210759</v>
      </c>
      <c r="BK64" s="435">
        <f t="shared" si="99"/>
        <v>61.419353046594978</v>
      </c>
      <c r="BL64" s="434">
        <f t="shared" si="100"/>
        <v>14299.001399999999</v>
      </c>
      <c r="BM64" s="435">
        <f t="shared" si="101"/>
        <v>17135.999499999998</v>
      </c>
      <c r="BN64" s="587">
        <v>152</v>
      </c>
      <c r="BO64" s="588">
        <v>147</v>
      </c>
      <c r="BP64" s="434">
        <f t="shared" si="102"/>
        <v>152</v>
      </c>
      <c r="BQ64" s="435">
        <f t="shared" si="103"/>
        <v>147</v>
      </c>
      <c r="BR64" s="587">
        <v>79</v>
      </c>
      <c r="BS64" s="513">
        <v>93</v>
      </c>
      <c r="BT64" s="434">
        <f t="shared" si="104"/>
        <v>79</v>
      </c>
      <c r="BU64" s="435">
        <f t="shared" si="105"/>
        <v>93</v>
      </c>
      <c r="BV64" s="591">
        <v>0</v>
      </c>
      <c r="BW64" s="514">
        <v>0</v>
      </c>
      <c r="BX64" s="434">
        <f t="shared" si="106"/>
        <v>0</v>
      </c>
      <c r="BY64" s="435">
        <f t="shared" si="107"/>
        <v>0</v>
      </c>
      <c r="BZ64" s="434">
        <f t="shared" si="108"/>
        <v>231</v>
      </c>
      <c r="CA64" s="435">
        <f t="shared" si="109"/>
        <v>240</v>
      </c>
      <c r="CB64" s="434">
        <f t="shared" si="110"/>
        <v>231</v>
      </c>
      <c r="CC64" s="435">
        <f t="shared" si="111"/>
        <v>240</v>
      </c>
      <c r="CD64" s="591">
        <v>3.5493000000000001</v>
      </c>
      <c r="CE64" s="588">
        <v>3.6122000000000001</v>
      </c>
      <c r="CF64" s="434">
        <f t="shared" si="112"/>
        <v>539.49360000000001</v>
      </c>
      <c r="CG64" s="435">
        <f t="shared" si="113"/>
        <v>530.99340000000007</v>
      </c>
      <c r="CH64" s="591">
        <v>4.2657999999999996</v>
      </c>
      <c r="CI64" s="588">
        <v>4.3871000000000002</v>
      </c>
      <c r="CJ64" s="434">
        <f t="shared" si="114"/>
        <v>336.99819999999994</v>
      </c>
      <c r="CK64" s="435">
        <f t="shared" si="115"/>
        <v>408.00030000000004</v>
      </c>
      <c r="CL64" s="432">
        <v>0</v>
      </c>
      <c r="CM64" s="515">
        <v>0</v>
      </c>
      <c r="CN64" s="434">
        <f t="shared" si="116"/>
        <v>0</v>
      </c>
      <c r="CO64" s="435">
        <f t="shared" si="117"/>
        <v>0</v>
      </c>
      <c r="CP64" s="434">
        <f t="shared" si="118"/>
        <v>3.7943367965367965</v>
      </c>
      <c r="CQ64" s="435">
        <f t="shared" si="119"/>
        <v>3.9124737500000006</v>
      </c>
      <c r="CR64" s="434">
        <f t="shared" si="120"/>
        <v>876.49180000000001</v>
      </c>
      <c r="CS64" s="435">
        <f t="shared" si="121"/>
        <v>938.9937000000001</v>
      </c>
      <c r="CT64" s="591">
        <v>69.361800000000002</v>
      </c>
      <c r="CU64" s="588">
        <v>69.102000000000004</v>
      </c>
      <c r="CV64" s="434">
        <f t="shared" si="122"/>
        <v>10542.9936</v>
      </c>
      <c r="CW64" s="435">
        <f t="shared" si="123"/>
        <v>10157.994000000001</v>
      </c>
      <c r="CX64" s="591">
        <v>70.164599999999993</v>
      </c>
      <c r="CY64" s="588">
        <v>66.537599999999998</v>
      </c>
      <c r="CZ64" s="434">
        <f t="shared" si="124"/>
        <v>5543.0033999999996</v>
      </c>
      <c r="DA64" s="435">
        <f t="shared" si="125"/>
        <v>6187.9967999999999</v>
      </c>
      <c r="DB64" s="432">
        <v>0</v>
      </c>
      <c r="DC64" s="515">
        <v>0</v>
      </c>
      <c r="DD64" s="434">
        <f t="shared" si="126"/>
        <v>0</v>
      </c>
      <c r="DE64" s="435">
        <f t="shared" si="127"/>
        <v>0</v>
      </c>
      <c r="DF64" s="434">
        <f t="shared" si="128"/>
        <v>69.636350649350646</v>
      </c>
      <c r="DG64" s="435">
        <f t="shared" si="129"/>
        <v>68.108294999999998</v>
      </c>
      <c r="DH64" s="434">
        <f t="shared" si="130"/>
        <v>16085.996999999999</v>
      </c>
      <c r="DI64" s="435">
        <f t="shared" si="131"/>
        <v>16345.9908</v>
      </c>
      <c r="DJ64" s="434">
        <f t="shared" si="132"/>
        <v>454</v>
      </c>
      <c r="DK64" s="435">
        <f t="shared" si="133"/>
        <v>519</v>
      </c>
      <c r="DL64" s="434">
        <f t="shared" si="134"/>
        <v>454</v>
      </c>
      <c r="DM64" s="435">
        <f t="shared" si="135"/>
        <v>519</v>
      </c>
      <c r="DN64" s="434">
        <f t="shared" si="136"/>
        <v>2.9317046255506605</v>
      </c>
      <c r="DO64" s="435">
        <f t="shared" si="137"/>
        <v>2.7735990366088634</v>
      </c>
      <c r="DP64" s="434">
        <f t="shared" si="138"/>
        <v>1330.9938999999999</v>
      </c>
      <c r="DQ64" s="435">
        <f t="shared" si="139"/>
        <v>1439.4979000000001</v>
      </c>
      <c r="DR64" s="434">
        <f t="shared" si="140"/>
        <v>66.92730925110132</v>
      </c>
      <c r="DS64" s="435">
        <f t="shared" si="141"/>
        <v>64.512505394990356</v>
      </c>
      <c r="DT64" s="434">
        <f t="shared" si="142"/>
        <v>30384.9984</v>
      </c>
      <c r="DU64" s="435">
        <f t="shared" si="143"/>
        <v>33481.990299999998</v>
      </c>
      <c r="DV64" s="587">
        <v>67</v>
      </c>
      <c r="DW64" s="588">
        <v>86</v>
      </c>
      <c r="DX64" s="434">
        <f t="shared" si="144"/>
        <v>67</v>
      </c>
      <c r="DY64" s="435">
        <f t="shared" si="145"/>
        <v>86</v>
      </c>
      <c r="DZ64" s="587">
        <v>62</v>
      </c>
      <c r="EA64" s="588">
        <v>90</v>
      </c>
      <c r="EB64" s="434">
        <f t="shared" si="146"/>
        <v>62</v>
      </c>
      <c r="EC64" s="435">
        <f t="shared" si="147"/>
        <v>90</v>
      </c>
      <c r="ED64" s="432">
        <v>0</v>
      </c>
      <c r="EE64" s="515">
        <v>0</v>
      </c>
      <c r="EF64" s="434">
        <f t="shared" si="148"/>
        <v>0</v>
      </c>
      <c r="EG64" s="435">
        <f t="shared" si="149"/>
        <v>0</v>
      </c>
      <c r="EH64" s="434">
        <f t="shared" si="150"/>
        <v>129</v>
      </c>
      <c r="EI64" s="435">
        <f t="shared" si="151"/>
        <v>176</v>
      </c>
      <c r="EJ64" s="434">
        <f t="shared" si="152"/>
        <v>129</v>
      </c>
      <c r="EK64" s="435">
        <f t="shared" si="153"/>
        <v>176</v>
      </c>
      <c r="EL64" s="591">
        <v>2.8433000000000002</v>
      </c>
      <c r="EM64" s="588">
        <v>2.3895</v>
      </c>
      <c r="EN64" s="434">
        <f t="shared" si="154"/>
        <v>190.50110000000001</v>
      </c>
      <c r="EO64" s="435">
        <f t="shared" si="155"/>
        <v>205.49699999999999</v>
      </c>
      <c r="EP64" s="591">
        <v>3.2016</v>
      </c>
      <c r="EQ64" s="588">
        <v>3.4777999999999998</v>
      </c>
      <c r="ER64" s="434">
        <f t="shared" si="156"/>
        <v>198.4992</v>
      </c>
      <c r="ES64" s="435">
        <f t="shared" si="157"/>
        <v>313.00199999999995</v>
      </c>
      <c r="ET64" s="587">
        <v>0</v>
      </c>
      <c r="EU64" s="513">
        <v>0</v>
      </c>
      <c r="EV64" s="434">
        <f t="shared" si="158"/>
        <v>0</v>
      </c>
      <c r="EW64" s="435">
        <f t="shared" si="159"/>
        <v>0</v>
      </c>
      <c r="EX64" s="434">
        <f t="shared" si="160"/>
        <v>3.0155062015503877</v>
      </c>
      <c r="EY64" s="435">
        <f t="shared" si="161"/>
        <v>2.9460170454545449</v>
      </c>
      <c r="EZ64" s="434">
        <f t="shared" si="162"/>
        <v>389.00030000000004</v>
      </c>
      <c r="FA64" s="435">
        <f t="shared" si="163"/>
        <v>518.49899999999991</v>
      </c>
      <c r="FB64" s="591">
        <v>52.298499999999997</v>
      </c>
      <c r="FC64" s="588">
        <v>48.383699999999997</v>
      </c>
      <c r="FD64" s="434">
        <f t="shared" si="164"/>
        <v>3503.9994999999999</v>
      </c>
      <c r="FE64" s="435">
        <f t="shared" si="165"/>
        <v>4160.9982</v>
      </c>
      <c r="FF64" s="591">
        <v>46.7742</v>
      </c>
      <c r="FG64" s="588">
        <v>48.566699999999997</v>
      </c>
      <c r="FH64" s="434">
        <f t="shared" si="166"/>
        <v>2900.0003999999999</v>
      </c>
      <c r="FI64" s="435">
        <f t="shared" si="167"/>
        <v>4371.0029999999997</v>
      </c>
      <c r="FJ64" s="432">
        <v>0</v>
      </c>
      <c r="FK64" s="515">
        <v>0</v>
      </c>
      <c r="FL64" s="434">
        <f t="shared" si="168"/>
        <v>0</v>
      </c>
      <c r="FM64" s="435">
        <f t="shared" si="169"/>
        <v>0</v>
      </c>
      <c r="FN64" s="434">
        <f t="shared" si="170"/>
        <v>49.643410077519377</v>
      </c>
      <c r="FO64" s="435">
        <f t="shared" si="171"/>
        <v>48.477279545454536</v>
      </c>
      <c r="FP64" s="434">
        <f t="shared" si="172"/>
        <v>6403.9998999999998</v>
      </c>
      <c r="FQ64" s="435">
        <f t="shared" si="173"/>
        <v>8532.0011999999988</v>
      </c>
      <c r="FR64" s="587">
        <v>47</v>
      </c>
      <c r="FS64" s="588">
        <v>60</v>
      </c>
      <c r="FT64" s="434">
        <f t="shared" si="174"/>
        <v>47</v>
      </c>
      <c r="FU64" s="435">
        <f t="shared" si="175"/>
        <v>60</v>
      </c>
      <c r="FV64" s="591">
        <v>4.2020999999999997</v>
      </c>
      <c r="FW64" s="588">
        <v>3.7332999999999998</v>
      </c>
      <c r="FX64" s="434">
        <f t="shared" si="176"/>
        <v>197.49869999999999</v>
      </c>
      <c r="FY64" s="435">
        <f t="shared" si="177"/>
        <v>223.99799999999999</v>
      </c>
      <c r="FZ64" s="591">
        <v>70.5745</v>
      </c>
      <c r="GA64" s="588">
        <v>67.866699999999994</v>
      </c>
      <c r="GB64" s="434">
        <f t="shared" si="178"/>
        <v>3317.0014999999999</v>
      </c>
      <c r="GC64" s="435">
        <f t="shared" si="179"/>
        <v>4072.0019999999995</v>
      </c>
      <c r="GD64" s="434">
        <f t="shared" si="180"/>
        <v>339</v>
      </c>
      <c r="GE64" s="435">
        <f t="shared" si="181"/>
        <v>337</v>
      </c>
      <c r="GF64" s="434">
        <f t="shared" si="182"/>
        <v>339</v>
      </c>
      <c r="GG64" s="435">
        <f t="shared" si="183"/>
        <v>337</v>
      </c>
      <c r="GH64" s="434">
        <f t="shared" si="184"/>
        <v>1034.4947</v>
      </c>
      <c r="GI64" s="435">
        <f t="shared" si="185"/>
        <v>986.99520000000007</v>
      </c>
      <c r="GJ64" s="434">
        <f t="shared" si="186"/>
        <v>21983.997100000001</v>
      </c>
      <c r="GK64" s="435">
        <f t="shared" si="187"/>
        <v>21050.9954</v>
      </c>
      <c r="GL64" s="434">
        <f t="shared" si="188"/>
        <v>189</v>
      </c>
      <c r="GM64" s="435">
        <f t="shared" si="189"/>
        <v>256</v>
      </c>
      <c r="GN64" s="434">
        <f t="shared" si="190"/>
        <v>189</v>
      </c>
      <c r="GO64" s="435">
        <f t="shared" si="191"/>
        <v>256</v>
      </c>
      <c r="GP64" s="434">
        <f t="shared" si="192"/>
        <v>657.49899999999991</v>
      </c>
      <c r="GQ64" s="435">
        <f t="shared" si="193"/>
        <v>915.50350000000003</v>
      </c>
      <c r="GR64" s="434">
        <f t="shared" si="194"/>
        <v>11660.002199999999</v>
      </c>
      <c r="GS64" s="435">
        <f t="shared" si="195"/>
        <v>15122.996299999999</v>
      </c>
      <c r="GT64" s="434">
        <f t="shared" si="196"/>
        <v>528</v>
      </c>
      <c r="GU64" s="435">
        <f t="shared" si="197"/>
        <v>593</v>
      </c>
      <c r="GV64" s="434">
        <f t="shared" si="198"/>
        <v>528</v>
      </c>
      <c r="GW64" s="435">
        <f t="shared" si="199"/>
        <v>593</v>
      </c>
      <c r="GX64" s="434">
        <f t="shared" si="200"/>
        <v>1691.9937</v>
      </c>
      <c r="GY64" s="435">
        <f t="shared" si="201"/>
        <v>1902.4987000000001</v>
      </c>
      <c r="GZ64" s="434">
        <f t="shared" si="202"/>
        <v>33643.999299999996</v>
      </c>
      <c r="HA64" s="435">
        <f t="shared" si="203"/>
        <v>36173.991699999999</v>
      </c>
      <c r="HB64" s="434">
        <f t="shared" si="204"/>
        <v>55</v>
      </c>
      <c r="HC64" s="435">
        <f t="shared" si="205"/>
        <v>102</v>
      </c>
      <c r="HD64" s="434">
        <f t="shared" si="206"/>
        <v>55</v>
      </c>
      <c r="HE64" s="435">
        <f t="shared" si="207"/>
        <v>102</v>
      </c>
      <c r="HF64" s="434">
        <f t="shared" si="208"/>
        <v>28.000499999999999</v>
      </c>
      <c r="HG64" s="435">
        <f t="shared" si="209"/>
        <v>55.498200000000004</v>
      </c>
      <c r="HH64" s="434">
        <f t="shared" si="210"/>
        <v>3144.9990000000003</v>
      </c>
      <c r="HI64" s="435">
        <f t="shared" si="211"/>
        <v>5839.9997999999996</v>
      </c>
      <c r="HJ64" s="434">
        <f t="shared" si="212"/>
        <v>1917.4929000000002</v>
      </c>
      <c r="HK64" s="435">
        <f t="shared" si="213"/>
        <v>2181.9949000000001</v>
      </c>
      <c r="HL64" s="434">
        <f t="shared" si="214"/>
        <v>40105.999799999998</v>
      </c>
      <c r="HM64" s="435">
        <f t="shared" si="215"/>
        <v>46085.993499999997</v>
      </c>
    </row>
    <row r="65" spans="1:221" s="18" customFormat="1" ht="12.95" customHeight="1">
      <c r="A65" s="510" t="s">
        <v>380</v>
      </c>
      <c r="B65" s="4" t="s">
        <v>401</v>
      </c>
      <c r="C65" s="3" t="s">
        <v>1237</v>
      </c>
      <c r="D65" s="2">
        <v>137078</v>
      </c>
      <c r="E65" s="1">
        <v>7</v>
      </c>
      <c r="F65" s="586">
        <v>2747</v>
      </c>
      <c r="G65" s="512">
        <v>2793</v>
      </c>
      <c r="H65" s="587">
        <v>39</v>
      </c>
      <c r="I65" s="588">
        <v>56</v>
      </c>
      <c r="J65" s="434">
        <f t="shared" si="68"/>
        <v>2708</v>
      </c>
      <c r="K65" s="435">
        <f t="shared" si="69"/>
        <v>2737</v>
      </c>
      <c r="L65" s="587">
        <v>60</v>
      </c>
      <c r="M65" s="513">
        <v>60</v>
      </c>
      <c r="N65" s="434">
        <f t="shared" si="70"/>
        <v>2708</v>
      </c>
      <c r="O65" s="435">
        <f t="shared" si="71"/>
        <v>2737</v>
      </c>
      <c r="P65" s="434">
        <f t="shared" si="72"/>
        <v>2708</v>
      </c>
      <c r="Q65" s="435">
        <f t="shared" si="73"/>
        <v>2737</v>
      </c>
      <c r="R65" s="587">
        <v>264</v>
      </c>
      <c r="S65" s="588">
        <v>280</v>
      </c>
      <c r="T65" s="589">
        <f t="shared" si="216"/>
        <v>264</v>
      </c>
      <c r="U65" s="590">
        <f t="shared" si="216"/>
        <v>280</v>
      </c>
      <c r="V65" s="587">
        <v>140</v>
      </c>
      <c r="W65" s="588">
        <v>188</v>
      </c>
      <c r="X65" s="434">
        <f t="shared" si="74"/>
        <v>140</v>
      </c>
      <c r="Y65" s="435">
        <f t="shared" si="75"/>
        <v>188</v>
      </c>
      <c r="Z65" s="587">
        <v>194</v>
      </c>
      <c r="AA65" s="513">
        <v>201</v>
      </c>
      <c r="AB65" s="434">
        <f t="shared" si="76"/>
        <v>194</v>
      </c>
      <c r="AC65" s="435">
        <f t="shared" si="77"/>
        <v>201</v>
      </c>
      <c r="AD65" s="434">
        <f t="shared" si="78"/>
        <v>598</v>
      </c>
      <c r="AE65" s="435">
        <f t="shared" si="79"/>
        <v>669</v>
      </c>
      <c r="AF65" s="434">
        <f t="shared" si="80"/>
        <v>598</v>
      </c>
      <c r="AG65" s="435">
        <f t="shared" si="81"/>
        <v>669</v>
      </c>
      <c r="AH65" s="591">
        <v>2.7707999999999999</v>
      </c>
      <c r="AI65" s="588">
        <v>2.7946</v>
      </c>
      <c r="AJ65" s="434">
        <f t="shared" si="82"/>
        <v>731.49119999999994</v>
      </c>
      <c r="AK65" s="435">
        <f t="shared" si="83"/>
        <v>782.48799999999994</v>
      </c>
      <c r="AL65" s="591">
        <v>2.8071000000000002</v>
      </c>
      <c r="AM65" s="514">
        <v>3.0771000000000002</v>
      </c>
      <c r="AN65" s="434">
        <f t="shared" si="84"/>
        <v>392.99400000000003</v>
      </c>
      <c r="AO65" s="435">
        <f t="shared" si="85"/>
        <v>578.49480000000005</v>
      </c>
      <c r="AP65" s="591">
        <v>0.94069999999999998</v>
      </c>
      <c r="AQ65" s="588">
        <v>0.9677</v>
      </c>
      <c r="AR65" s="434">
        <f t="shared" si="86"/>
        <v>182.4958</v>
      </c>
      <c r="AS65" s="435">
        <f t="shared" si="87"/>
        <v>194.5077</v>
      </c>
      <c r="AT65" s="434">
        <f t="shared" si="88"/>
        <v>2.185586956521739</v>
      </c>
      <c r="AU65" s="435">
        <f t="shared" si="89"/>
        <v>2.3250979073243645</v>
      </c>
      <c r="AV65" s="434">
        <f t="shared" si="90"/>
        <v>1306.981</v>
      </c>
      <c r="AW65" s="435">
        <f t="shared" si="91"/>
        <v>1555.4904999999999</v>
      </c>
      <c r="AX65" s="591">
        <v>67.060599999999994</v>
      </c>
      <c r="AY65" s="588">
        <v>67.928600000000003</v>
      </c>
      <c r="AZ65" s="434">
        <f t="shared" si="92"/>
        <v>17703.998399999997</v>
      </c>
      <c r="BA65" s="435">
        <f t="shared" si="93"/>
        <v>19020.008000000002</v>
      </c>
      <c r="BB65" s="591">
        <v>67.878600000000006</v>
      </c>
      <c r="BC65" s="588">
        <v>68.335099999999997</v>
      </c>
      <c r="BD65" s="434">
        <f t="shared" si="94"/>
        <v>9503.0040000000008</v>
      </c>
      <c r="BE65" s="435">
        <f t="shared" si="95"/>
        <v>12846.998799999999</v>
      </c>
      <c r="BF65" s="591">
        <v>66.731999999999999</v>
      </c>
      <c r="BG65" s="588">
        <v>65.582099999999997</v>
      </c>
      <c r="BH65" s="434">
        <f t="shared" si="96"/>
        <v>12946.008</v>
      </c>
      <c r="BI65" s="435">
        <f t="shared" si="97"/>
        <v>13182.0021</v>
      </c>
      <c r="BJ65" s="434">
        <f t="shared" si="98"/>
        <v>67.145502341137117</v>
      </c>
      <c r="BK65" s="435">
        <f t="shared" si="99"/>
        <v>67.337830941704041</v>
      </c>
      <c r="BL65" s="434">
        <f t="shared" si="100"/>
        <v>40153.010399999999</v>
      </c>
      <c r="BM65" s="435">
        <f t="shared" si="101"/>
        <v>45049.008900000001</v>
      </c>
      <c r="BN65" s="587">
        <v>749</v>
      </c>
      <c r="BO65" s="588">
        <v>740</v>
      </c>
      <c r="BP65" s="434">
        <f t="shared" si="102"/>
        <v>749</v>
      </c>
      <c r="BQ65" s="435">
        <f t="shared" si="103"/>
        <v>740</v>
      </c>
      <c r="BR65" s="587">
        <v>514</v>
      </c>
      <c r="BS65" s="513">
        <v>529</v>
      </c>
      <c r="BT65" s="434">
        <f t="shared" si="104"/>
        <v>514</v>
      </c>
      <c r="BU65" s="435">
        <f t="shared" si="105"/>
        <v>529</v>
      </c>
      <c r="BV65" s="591">
        <v>0</v>
      </c>
      <c r="BW65" s="514">
        <v>0</v>
      </c>
      <c r="BX65" s="434">
        <f t="shared" si="106"/>
        <v>0</v>
      </c>
      <c r="BY65" s="435">
        <f t="shared" si="107"/>
        <v>0</v>
      </c>
      <c r="BZ65" s="434">
        <f t="shared" si="108"/>
        <v>1263</v>
      </c>
      <c r="CA65" s="435">
        <f t="shared" si="109"/>
        <v>1269</v>
      </c>
      <c r="CB65" s="434">
        <f t="shared" si="110"/>
        <v>1263</v>
      </c>
      <c r="CC65" s="435">
        <f t="shared" si="111"/>
        <v>1269</v>
      </c>
      <c r="CD65" s="591">
        <v>4.0713999999999997</v>
      </c>
      <c r="CE65" s="588">
        <v>4.0338000000000003</v>
      </c>
      <c r="CF65" s="434">
        <f t="shared" si="112"/>
        <v>3049.4785999999999</v>
      </c>
      <c r="CG65" s="435">
        <f t="shared" si="113"/>
        <v>2985.0120000000002</v>
      </c>
      <c r="CH65" s="591">
        <v>5.1673</v>
      </c>
      <c r="CI65" s="588">
        <v>5.2069999999999999</v>
      </c>
      <c r="CJ65" s="434">
        <f t="shared" si="114"/>
        <v>2655.9922000000001</v>
      </c>
      <c r="CK65" s="435">
        <f t="shared" si="115"/>
        <v>2754.5029999999997</v>
      </c>
      <c r="CL65" s="432">
        <v>0</v>
      </c>
      <c r="CM65" s="515">
        <v>0</v>
      </c>
      <c r="CN65" s="434">
        <f t="shared" si="116"/>
        <v>0</v>
      </c>
      <c r="CO65" s="435">
        <f t="shared" si="117"/>
        <v>0</v>
      </c>
      <c r="CP65" s="434">
        <f t="shared" si="118"/>
        <v>4.5173957244655583</v>
      </c>
      <c r="CQ65" s="435">
        <f t="shared" si="119"/>
        <v>4.5228644602048851</v>
      </c>
      <c r="CR65" s="434">
        <f t="shared" si="120"/>
        <v>5705.4708000000001</v>
      </c>
      <c r="CS65" s="435">
        <f t="shared" si="121"/>
        <v>5739.5149999999994</v>
      </c>
      <c r="CT65" s="591">
        <v>72.383200000000002</v>
      </c>
      <c r="CU65" s="588">
        <v>71.612200000000001</v>
      </c>
      <c r="CV65" s="434">
        <f t="shared" si="122"/>
        <v>54215.016800000005</v>
      </c>
      <c r="CW65" s="435">
        <f t="shared" si="123"/>
        <v>52993.027999999998</v>
      </c>
      <c r="CX65" s="591">
        <v>72.247100000000003</v>
      </c>
      <c r="CY65" s="588">
        <v>71.877099999999999</v>
      </c>
      <c r="CZ65" s="434">
        <f t="shared" si="124"/>
        <v>37135.009400000003</v>
      </c>
      <c r="DA65" s="435">
        <f t="shared" si="125"/>
        <v>38022.9859</v>
      </c>
      <c r="DB65" s="432">
        <v>0</v>
      </c>
      <c r="DC65" s="515">
        <v>0</v>
      </c>
      <c r="DD65" s="434">
        <f t="shared" si="126"/>
        <v>0</v>
      </c>
      <c r="DE65" s="435">
        <f t="shared" si="127"/>
        <v>0</v>
      </c>
      <c r="DF65" s="434">
        <f t="shared" si="128"/>
        <v>72.327811718131443</v>
      </c>
      <c r="DG65" s="435">
        <f t="shared" si="129"/>
        <v>71.722627186761216</v>
      </c>
      <c r="DH65" s="434">
        <f t="shared" si="130"/>
        <v>91350.026200000008</v>
      </c>
      <c r="DI65" s="435">
        <f t="shared" si="131"/>
        <v>91016.013899999976</v>
      </c>
      <c r="DJ65" s="434">
        <f t="shared" si="132"/>
        <v>1861</v>
      </c>
      <c r="DK65" s="435">
        <f t="shared" si="133"/>
        <v>1938</v>
      </c>
      <c r="DL65" s="434">
        <f t="shared" si="134"/>
        <v>1861</v>
      </c>
      <c r="DM65" s="435">
        <f t="shared" si="135"/>
        <v>1938</v>
      </c>
      <c r="DN65" s="434">
        <f t="shared" si="136"/>
        <v>3.7681095110155831</v>
      </c>
      <c r="DO65" s="435">
        <f t="shared" si="137"/>
        <v>3.7641927244582041</v>
      </c>
      <c r="DP65" s="434">
        <f t="shared" si="138"/>
        <v>7012.4517999999998</v>
      </c>
      <c r="DQ65" s="435">
        <f t="shared" si="139"/>
        <v>7295.0054999999993</v>
      </c>
      <c r="DR65" s="434">
        <f t="shared" si="140"/>
        <v>70.662566684578181</v>
      </c>
      <c r="DS65" s="435">
        <f t="shared" si="141"/>
        <v>70.208990092879247</v>
      </c>
      <c r="DT65" s="434">
        <f t="shared" si="142"/>
        <v>131503.03659999999</v>
      </c>
      <c r="DU65" s="435">
        <f t="shared" si="143"/>
        <v>136065.02279999998</v>
      </c>
      <c r="DV65" s="587">
        <v>305</v>
      </c>
      <c r="DW65" s="588">
        <v>265</v>
      </c>
      <c r="DX65" s="434">
        <f t="shared" si="144"/>
        <v>305</v>
      </c>
      <c r="DY65" s="435">
        <f t="shared" si="145"/>
        <v>265</v>
      </c>
      <c r="DZ65" s="587">
        <v>372</v>
      </c>
      <c r="EA65" s="588">
        <v>357</v>
      </c>
      <c r="EB65" s="434">
        <f t="shared" si="146"/>
        <v>372</v>
      </c>
      <c r="EC65" s="435">
        <f t="shared" si="147"/>
        <v>357</v>
      </c>
      <c r="ED65" s="432">
        <v>0</v>
      </c>
      <c r="EE65" s="515">
        <v>0</v>
      </c>
      <c r="EF65" s="434">
        <f t="shared" si="148"/>
        <v>0</v>
      </c>
      <c r="EG65" s="435">
        <f t="shared" si="149"/>
        <v>0</v>
      </c>
      <c r="EH65" s="434">
        <f t="shared" si="150"/>
        <v>677</v>
      </c>
      <c r="EI65" s="435">
        <f t="shared" si="151"/>
        <v>622</v>
      </c>
      <c r="EJ65" s="434">
        <f t="shared" si="152"/>
        <v>677</v>
      </c>
      <c r="EK65" s="435">
        <f t="shared" si="153"/>
        <v>622</v>
      </c>
      <c r="EL65" s="591">
        <v>2.7343999999999999</v>
      </c>
      <c r="EM65" s="588">
        <v>3.1093999999999999</v>
      </c>
      <c r="EN65" s="434">
        <f t="shared" si="154"/>
        <v>833.99199999999996</v>
      </c>
      <c r="EO65" s="435">
        <f t="shared" si="155"/>
        <v>823.99099999999999</v>
      </c>
      <c r="EP65" s="591">
        <v>3.6787999999999998</v>
      </c>
      <c r="EQ65" s="588">
        <v>3.7437</v>
      </c>
      <c r="ER65" s="434">
        <f t="shared" si="156"/>
        <v>1368.5136</v>
      </c>
      <c r="ES65" s="435">
        <f t="shared" si="157"/>
        <v>1336.5009</v>
      </c>
      <c r="ET65" s="587">
        <v>0</v>
      </c>
      <c r="EU65" s="513">
        <v>0</v>
      </c>
      <c r="EV65" s="434">
        <f t="shared" si="158"/>
        <v>0</v>
      </c>
      <c r="EW65" s="435">
        <f t="shared" si="159"/>
        <v>0</v>
      </c>
      <c r="EX65" s="434">
        <f t="shared" si="160"/>
        <v>3.2533317577548004</v>
      </c>
      <c r="EY65" s="435">
        <f t="shared" si="161"/>
        <v>3.4734596463022509</v>
      </c>
      <c r="EZ65" s="434">
        <f t="shared" si="162"/>
        <v>2202.5056</v>
      </c>
      <c r="FA65" s="435">
        <f t="shared" si="163"/>
        <v>2160.4919</v>
      </c>
      <c r="FB65" s="591">
        <v>51.095100000000002</v>
      </c>
      <c r="FC65" s="588">
        <v>51.392499999999998</v>
      </c>
      <c r="FD65" s="434">
        <f t="shared" si="164"/>
        <v>15584.005500000001</v>
      </c>
      <c r="FE65" s="435">
        <f t="shared" si="165"/>
        <v>13619.012499999999</v>
      </c>
      <c r="FF65" s="591">
        <v>48.575299999999999</v>
      </c>
      <c r="FG65" s="588">
        <v>48.495800000000003</v>
      </c>
      <c r="FH65" s="434">
        <f t="shared" si="166"/>
        <v>18070.011599999998</v>
      </c>
      <c r="FI65" s="435">
        <f t="shared" si="167"/>
        <v>17313.000599999999</v>
      </c>
      <c r="FJ65" s="432">
        <v>0</v>
      </c>
      <c r="FK65" s="515">
        <v>0</v>
      </c>
      <c r="FL65" s="434">
        <f t="shared" si="168"/>
        <v>0</v>
      </c>
      <c r="FM65" s="435">
        <f t="shared" si="169"/>
        <v>0</v>
      </c>
      <c r="FN65" s="434">
        <f t="shared" si="170"/>
        <v>49.710512703101919</v>
      </c>
      <c r="FO65" s="435">
        <f t="shared" si="171"/>
        <v>49.729924598070731</v>
      </c>
      <c r="FP65" s="434">
        <f t="shared" si="172"/>
        <v>33654.017099999997</v>
      </c>
      <c r="FQ65" s="435">
        <f t="shared" si="173"/>
        <v>30932.013099999996</v>
      </c>
      <c r="FR65" s="587">
        <v>170</v>
      </c>
      <c r="FS65" s="588">
        <v>177</v>
      </c>
      <c r="FT65" s="434">
        <f t="shared" si="174"/>
        <v>170</v>
      </c>
      <c r="FU65" s="435">
        <f t="shared" si="175"/>
        <v>177</v>
      </c>
      <c r="FV65" s="591">
        <v>5.3087999999999997</v>
      </c>
      <c r="FW65" s="588">
        <v>5.3106999999999998</v>
      </c>
      <c r="FX65" s="434">
        <f t="shared" si="176"/>
        <v>902.49599999999998</v>
      </c>
      <c r="FY65" s="435">
        <f t="shared" si="177"/>
        <v>939.99389999999994</v>
      </c>
      <c r="FZ65" s="591">
        <v>84.970600000000005</v>
      </c>
      <c r="GA65" s="588">
        <v>81.135599999999997</v>
      </c>
      <c r="GB65" s="434">
        <f t="shared" si="178"/>
        <v>14445.002</v>
      </c>
      <c r="GC65" s="435">
        <f t="shared" si="179"/>
        <v>14361.001199999999</v>
      </c>
      <c r="GD65" s="434">
        <f t="shared" si="180"/>
        <v>1318</v>
      </c>
      <c r="GE65" s="435">
        <f t="shared" si="181"/>
        <v>1285</v>
      </c>
      <c r="GF65" s="434">
        <f t="shared" si="182"/>
        <v>1318</v>
      </c>
      <c r="GG65" s="435">
        <f t="shared" si="183"/>
        <v>1285</v>
      </c>
      <c r="GH65" s="434">
        <f t="shared" si="184"/>
        <v>4614.9618</v>
      </c>
      <c r="GI65" s="435">
        <f t="shared" si="185"/>
        <v>4591.491</v>
      </c>
      <c r="GJ65" s="434">
        <f t="shared" si="186"/>
        <v>87503.020699999994</v>
      </c>
      <c r="GK65" s="435">
        <f t="shared" si="187"/>
        <v>85632.04849999999</v>
      </c>
      <c r="GL65" s="434">
        <f t="shared" si="188"/>
        <v>1026</v>
      </c>
      <c r="GM65" s="435">
        <f t="shared" si="189"/>
        <v>1074</v>
      </c>
      <c r="GN65" s="434">
        <f t="shared" si="190"/>
        <v>1026</v>
      </c>
      <c r="GO65" s="435">
        <f t="shared" si="191"/>
        <v>1074</v>
      </c>
      <c r="GP65" s="434">
        <f t="shared" si="192"/>
        <v>4417.4998000000005</v>
      </c>
      <c r="GQ65" s="435">
        <f t="shared" si="193"/>
        <v>4669.4987000000001</v>
      </c>
      <c r="GR65" s="434">
        <f t="shared" si="194"/>
        <v>64708.025000000001</v>
      </c>
      <c r="GS65" s="435">
        <f t="shared" si="195"/>
        <v>68182.9853</v>
      </c>
      <c r="GT65" s="434">
        <f t="shared" si="196"/>
        <v>2344</v>
      </c>
      <c r="GU65" s="435">
        <f t="shared" si="197"/>
        <v>2359</v>
      </c>
      <c r="GV65" s="434">
        <f t="shared" si="198"/>
        <v>2344</v>
      </c>
      <c r="GW65" s="435">
        <f t="shared" si="199"/>
        <v>2359</v>
      </c>
      <c r="GX65" s="434">
        <f t="shared" si="200"/>
        <v>9032.4616000000005</v>
      </c>
      <c r="GY65" s="435">
        <f t="shared" si="201"/>
        <v>9260.9897000000001</v>
      </c>
      <c r="GZ65" s="434">
        <f t="shared" si="202"/>
        <v>152211.04569999999</v>
      </c>
      <c r="HA65" s="435">
        <f t="shared" si="203"/>
        <v>153815.03379999998</v>
      </c>
      <c r="HB65" s="434">
        <f t="shared" si="204"/>
        <v>194</v>
      </c>
      <c r="HC65" s="435">
        <f t="shared" si="205"/>
        <v>201</v>
      </c>
      <c r="HD65" s="434">
        <f t="shared" si="206"/>
        <v>194</v>
      </c>
      <c r="HE65" s="435">
        <f t="shared" si="207"/>
        <v>201</v>
      </c>
      <c r="HF65" s="434">
        <f t="shared" si="208"/>
        <v>182.4958</v>
      </c>
      <c r="HG65" s="435">
        <f t="shared" si="209"/>
        <v>194.5077</v>
      </c>
      <c r="HH65" s="434">
        <f t="shared" si="210"/>
        <v>12946.008</v>
      </c>
      <c r="HI65" s="435">
        <f t="shared" si="211"/>
        <v>13182.0021</v>
      </c>
      <c r="HJ65" s="434">
        <f t="shared" si="212"/>
        <v>10117.453399999999</v>
      </c>
      <c r="HK65" s="435">
        <f t="shared" si="213"/>
        <v>10395.4913</v>
      </c>
      <c r="HL65" s="434">
        <f t="shared" si="214"/>
        <v>179602.0557</v>
      </c>
      <c r="HM65" s="435">
        <f t="shared" si="215"/>
        <v>181358.03709999996</v>
      </c>
    </row>
    <row r="66" spans="1:221" s="18" customFormat="1" ht="12.95" customHeight="1">
      <c r="A66" s="510" t="s">
        <v>380</v>
      </c>
      <c r="B66" s="4" t="s">
        <v>402</v>
      </c>
      <c r="C66" s="3" t="s">
        <v>1237</v>
      </c>
      <c r="D66" s="2">
        <v>137096</v>
      </c>
      <c r="E66" s="1">
        <v>7</v>
      </c>
      <c r="F66" s="586">
        <v>2161</v>
      </c>
      <c r="G66" s="512">
        <v>2110</v>
      </c>
      <c r="H66" s="587">
        <v>8</v>
      </c>
      <c r="I66" s="588">
        <v>13</v>
      </c>
      <c r="J66" s="434">
        <f t="shared" si="68"/>
        <v>2153</v>
      </c>
      <c r="K66" s="435">
        <f t="shared" si="69"/>
        <v>2097</v>
      </c>
      <c r="L66" s="587">
        <v>60</v>
      </c>
      <c r="M66" s="513">
        <v>60</v>
      </c>
      <c r="N66" s="434">
        <f t="shared" si="70"/>
        <v>2153</v>
      </c>
      <c r="O66" s="435">
        <f t="shared" si="71"/>
        <v>2097</v>
      </c>
      <c r="P66" s="434">
        <f t="shared" si="72"/>
        <v>2153</v>
      </c>
      <c r="Q66" s="435">
        <f t="shared" si="73"/>
        <v>2097</v>
      </c>
      <c r="R66" s="587">
        <v>107</v>
      </c>
      <c r="S66" s="588">
        <v>124</v>
      </c>
      <c r="T66" s="589">
        <f t="shared" si="216"/>
        <v>107</v>
      </c>
      <c r="U66" s="590">
        <f t="shared" si="216"/>
        <v>124</v>
      </c>
      <c r="V66" s="587">
        <v>98</v>
      </c>
      <c r="W66" s="588">
        <v>90</v>
      </c>
      <c r="X66" s="434">
        <f t="shared" si="74"/>
        <v>98</v>
      </c>
      <c r="Y66" s="435">
        <f t="shared" si="75"/>
        <v>90</v>
      </c>
      <c r="Z66" s="587">
        <v>14</v>
      </c>
      <c r="AA66" s="513">
        <v>36</v>
      </c>
      <c r="AB66" s="434">
        <f t="shared" si="76"/>
        <v>14</v>
      </c>
      <c r="AC66" s="435">
        <f t="shared" si="77"/>
        <v>36</v>
      </c>
      <c r="AD66" s="434">
        <f t="shared" si="78"/>
        <v>219</v>
      </c>
      <c r="AE66" s="435">
        <f t="shared" si="79"/>
        <v>250</v>
      </c>
      <c r="AF66" s="434">
        <f t="shared" si="80"/>
        <v>219</v>
      </c>
      <c r="AG66" s="435">
        <f t="shared" si="81"/>
        <v>250</v>
      </c>
      <c r="AH66" s="591">
        <v>2.1728999999999998</v>
      </c>
      <c r="AI66" s="588">
        <v>2.3426999999999998</v>
      </c>
      <c r="AJ66" s="434">
        <f t="shared" si="82"/>
        <v>232.50029999999998</v>
      </c>
      <c r="AK66" s="435">
        <f t="shared" si="83"/>
        <v>290.4948</v>
      </c>
      <c r="AL66" s="591">
        <v>2.2040999999999999</v>
      </c>
      <c r="AM66" s="514">
        <v>2.5832999999999999</v>
      </c>
      <c r="AN66" s="434">
        <f t="shared" si="84"/>
        <v>216.0018</v>
      </c>
      <c r="AO66" s="435">
        <f t="shared" si="85"/>
        <v>232.49699999999999</v>
      </c>
      <c r="AP66" s="591">
        <v>1</v>
      </c>
      <c r="AQ66" s="588">
        <v>0.51390000000000002</v>
      </c>
      <c r="AR66" s="434">
        <f t="shared" si="86"/>
        <v>14</v>
      </c>
      <c r="AS66" s="435">
        <f t="shared" si="87"/>
        <v>18.500399999999999</v>
      </c>
      <c r="AT66" s="434">
        <f t="shared" si="88"/>
        <v>2.1118817351598174</v>
      </c>
      <c r="AU66" s="435">
        <f t="shared" si="89"/>
        <v>2.1659687999999999</v>
      </c>
      <c r="AV66" s="434">
        <f t="shared" si="90"/>
        <v>462.50209999999998</v>
      </c>
      <c r="AW66" s="435">
        <f t="shared" si="91"/>
        <v>541.49220000000003</v>
      </c>
      <c r="AX66" s="591">
        <v>69.813100000000006</v>
      </c>
      <c r="AY66" s="588">
        <v>68.879000000000005</v>
      </c>
      <c r="AZ66" s="434">
        <f t="shared" si="92"/>
        <v>7470.0017000000007</v>
      </c>
      <c r="BA66" s="435">
        <f t="shared" si="93"/>
        <v>8540.996000000001</v>
      </c>
      <c r="BB66" s="591">
        <v>69.928600000000003</v>
      </c>
      <c r="BC66" s="588">
        <v>69.811099999999996</v>
      </c>
      <c r="BD66" s="434">
        <f t="shared" si="94"/>
        <v>6853.0028000000002</v>
      </c>
      <c r="BE66" s="435">
        <f t="shared" si="95"/>
        <v>6282.9989999999998</v>
      </c>
      <c r="BF66" s="591">
        <v>67.285700000000006</v>
      </c>
      <c r="BG66" s="588">
        <v>61.6389</v>
      </c>
      <c r="BH66" s="434">
        <f t="shared" si="96"/>
        <v>941.99980000000005</v>
      </c>
      <c r="BI66" s="435">
        <f t="shared" si="97"/>
        <v>2219.0003999999999</v>
      </c>
      <c r="BJ66" s="434">
        <f t="shared" si="98"/>
        <v>69.703215981735156</v>
      </c>
      <c r="BK66" s="435">
        <f t="shared" si="99"/>
        <v>68.171981599999995</v>
      </c>
      <c r="BL66" s="434">
        <f t="shared" si="100"/>
        <v>15265.004299999999</v>
      </c>
      <c r="BM66" s="435">
        <f t="shared" si="101"/>
        <v>17042.9954</v>
      </c>
      <c r="BN66" s="587">
        <v>721</v>
      </c>
      <c r="BO66" s="588">
        <v>640</v>
      </c>
      <c r="BP66" s="434">
        <f t="shared" si="102"/>
        <v>721</v>
      </c>
      <c r="BQ66" s="435">
        <f t="shared" si="103"/>
        <v>640</v>
      </c>
      <c r="BR66" s="587">
        <v>294</v>
      </c>
      <c r="BS66" s="513">
        <v>283</v>
      </c>
      <c r="BT66" s="434">
        <f t="shared" si="104"/>
        <v>294</v>
      </c>
      <c r="BU66" s="435">
        <f t="shared" si="105"/>
        <v>283</v>
      </c>
      <c r="BV66" s="591">
        <v>0</v>
      </c>
      <c r="BW66" s="514">
        <v>0</v>
      </c>
      <c r="BX66" s="434">
        <f t="shared" si="106"/>
        <v>0</v>
      </c>
      <c r="BY66" s="435">
        <f t="shared" si="107"/>
        <v>0</v>
      </c>
      <c r="BZ66" s="434">
        <f t="shared" si="108"/>
        <v>1015</v>
      </c>
      <c r="CA66" s="435">
        <f t="shared" si="109"/>
        <v>923</v>
      </c>
      <c r="CB66" s="434">
        <f t="shared" si="110"/>
        <v>1015</v>
      </c>
      <c r="CC66" s="435">
        <f t="shared" si="111"/>
        <v>923</v>
      </c>
      <c r="CD66" s="591">
        <v>3.0777000000000001</v>
      </c>
      <c r="CE66" s="588">
        <v>3.0453000000000001</v>
      </c>
      <c r="CF66" s="434">
        <f t="shared" si="112"/>
        <v>2219.0217000000002</v>
      </c>
      <c r="CG66" s="435">
        <f t="shared" si="113"/>
        <v>1948.9920000000002</v>
      </c>
      <c r="CH66" s="591">
        <v>4.4541000000000004</v>
      </c>
      <c r="CI66" s="588">
        <v>4.5106000000000002</v>
      </c>
      <c r="CJ66" s="434">
        <f t="shared" si="114"/>
        <v>1309.5054</v>
      </c>
      <c r="CK66" s="435">
        <f t="shared" si="115"/>
        <v>1276.4998000000001</v>
      </c>
      <c r="CL66" s="432">
        <v>0</v>
      </c>
      <c r="CM66" s="515">
        <v>0</v>
      </c>
      <c r="CN66" s="434">
        <f t="shared" si="116"/>
        <v>0</v>
      </c>
      <c r="CO66" s="435">
        <f t="shared" si="117"/>
        <v>0</v>
      </c>
      <c r="CP66" s="434">
        <f t="shared" si="118"/>
        <v>3.4763813793103449</v>
      </c>
      <c r="CQ66" s="435">
        <f t="shared" si="119"/>
        <v>3.4945739978331529</v>
      </c>
      <c r="CR66" s="434">
        <f t="shared" si="120"/>
        <v>3528.5271000000002</v>
      </c>
      <c r="CS66" s="435">
        <f t="shared" si="121"/>
        <v>3225.4918000000002</v>
      </c>
      <c r="CT66" s="591">
        <v>66.395300000000006</v>
      </c>
      <c r="CU66" s="588">
        <v>64.010900000000007</v>
      </c>
      <c r="CV66" s="434">
        <f t="shared" si="122"/>
        <v>47871.011300000006</v>
      </c>
      <c r="CW66" s="435">
        <f t="shared" si="123"/>
        <v>40966.976000000002</v>
      </c>
      <c r="CX66" s="591">
        <v>73.676900000000003</v>
      </c>
      <c r="CY66" s="588">
        <v>72.745599999999996</v>
      </c>
      <c r="CZ66" s="434">
        <f t="shared" si="124"/>
        <v>21661.008600000001</v>
      </c>
      <c r="DA66" s="435">
        <f t="shared" si="125"/>
        <v>20587.004799999999</v>
      </c>
      <c r="DB66" s="432">
        <v>0</v>
      </c>
      <c r="DC66" s="515">
        <v>0</v>
      </c>
      <c r="DD66" s="434">
        <f t="shared" si="126"/>
        <v>0</v>
      </c>
      <c r="DE66" s="435">
        <f t="shared" si="127"/>
        <v>0</v>
      </c>
      <c r="DF66" s="434">
        <f t="shared" si="128"/>
        <v>68.504453103448284</v>
      </c>
      <c r="DG66" s="435">
        <f t="shared" si="129"/>
        <v>66.689036619718308</v>
      </c>
      <c r="DH66" s="434">
        <f t="shared" si="130"/>
        <v>69532.019900000014</v>
      </c>
      <c r="DI66" s="435">
        <f t="shared" si="131"/>
        <v>61553.980799999998</v>
      </c>
      <c r="DJ66" s="434">
        <f t="shared" si="132"/>
        <v>1234</v>
      </c>
      <c r="DK66" s="435">
        <f t="shared" si="133"/>
        <v>1173</v>
      </c>
      <c r="DL66" s="434">
        <f t="shared" si="134"/>
        <v>1234</v>
      </c>
      <c r="DM66" s="435">
        <f t="shared" si="135"/>
        <v>1173</v>
      </c>
      <c r="DN66" s="434">
        <f t="shared" si="136"/>
        <v>3.2342213938411675</v>
      </c>
      <c r="DO66" s="435">
        <f t="shared" si="137"/>
        <v>3.2114100596760449</v>
      </c>
      <c r="DP66" s="434">
        <f t="shared" si="138"/>
        <v>3991.0292000000009</v>
      </c>
      <c r="DQ66" s="435">
        <f t="shared" si="139"/>
        <v>3766.9840000000008</v>
      </c>
      <c r="DR66" s="434">
        <f t="shared" si="140"/>
        <v>68.71719951377635</v>
      </c>
      <c r="DS66" s="435">
        <f t="shared" si="141"/>
        <v>67.005094799658991</v>
      </c>
      <c r="DT66" s="434">
        <f t="shared" si="142"/>
        <v>84797.024200000014</v>
      </c>
      <c r="DU66" s="435">
        <f t="shared" si="143"/>
        <v>78596.97619999999</v>
      </c>
      <c r="DV66" s="587">
        <v>564</v>
      </c>
      <c r="DW66" s="588">
        <v>604</v>
      </c>
      <c r="DX66" s="434">
        <f t="shared" si="144"/>
        <v>564</v>
      </c>
      <c r="DY66" s="435">
        <f t="shared" si="145"/>
        <v>604</v>
      </c>
      <c r="DZ66" s="587">
        <v>290</v>
      </c>
      <c r="EA66" s="588">
        <v>247</v>
      </c>
      <c r="EB66" s="434">
        <f t="shared" si="146"/>
        <v>290</v>
      </c>
      <c r="EC66" s="435">
        <f t="shared" si="147"/>
        <v>247</v>
      </c>
      <c r="ED66" s="432">
        <v>0</v>
      </c>
      <c r="EE66" s="515">
        <v>0</v>
      </c>
      <c r="EF66" s="434">
        <f t="shared" si="148"/>
        <v>0</v>
      </c>
      <c r="EG66" s="435">
        <f t="shared" si="149"/>
        <v>0</v>
      </c>
      <c r="EH66" s="434">
        <f t="shared" si="150"/>
        <v>854</v>
      </c>
      <c r="EI66" s="435">
        <f t="shared" si="151"/>
        <v>851</v>
      </c>
      <c r="EJ66" s="434">
        <f t="shared" si="152"/>
        <v>854</v>
      </c>
      <c r="EK66" s="435">
        <f t="shared" si="153"/>
        <v>851</v>
      </c>
      <c r="EL66" s="591">
        <v>2.2633000000000001</v>
      </c>
      <c r="EM66" s="588">
        <v>2.3054999999999999</v>
      </c>
      <c r="EN66" s="434">
        <f t="shared" si="154"/>
        <v>1276.5012000000002</v>
      </c>
      <c r="EO66" s="435">
        <f t="shared" si="155"/>
        <v>1392.5219999999999</v>
      </c>
      <c r="EP66" s="591">
        <v>3.3828</v>
      </c>
      <c r="EQ66" s="588">
        <v>3.2530000000000001</v>
      </c>
      <c r="ER66" s="434">
        <f t="shared" si="156"/>
        <v>981.01200000000006</v>
      </c>
      <c r="ES66" s="435">
        <f t="shared" si="157"/>
        <v>803.49099999999999</v>
      </c>
      <c r="ET66" s="587">
        <v>0</v>
      </c>
      <c r="EU66" s="513">
        <v>0</v>
      </c>
      <c r="EV66" s="434">
        <f t="shared" si="158"/>
        <v>0</v>
      </c>
      <c r="EW66" s="435">
        <f t="shared" si="159"/>
        <v>0</v>
      </c>
      <c r="EX66" s="434">
        <f t="shared" si="160"/>
        <v>2.6434580796252933</v>
      </c>
      <c r="EY66" s="435">
        <f t="shared" si="161"/>
        <v>2.580508813160987</v>
      </c>
      <c r="EZ66" s="434">
        <f t="shared" si="162"/>
        <v>2257.5132000000003</v>
      </c>
      <c r="FA66" s="435">
        <f t="shared" si="163"/>
        <v>2196.0129999999999</v>
      </c>
      <c r="FB66" s="591">
        <v>46.299599999999998</v>
      </c>
      <c r="FC66" s="588">
        <v>45.678800000000003</v>
      </c>
      <c r="FD66" s="434">
        <f t="shared" si="164"/>
        <v>26112.974399999999</v>
      </c>
      <c r="FE66" s="435">
        <f t="shared" si="165"/>
        <v>27589.995200000001</v>
      </c>
      <c r="FF66" s="591">
        <v>47.927599999999998</v>
      </c>
      <c r="FG66" s="588">
        <v>45.959499999999998</v>
      </c>
      <c r="FH66" s="434">
        <f t="shared" si="166"/>
        <v>13899.003999999999</v>
      </c>
      <c r="FI66" s="435">
        <f t="shared" si="167"/>
        <v>11351.996499999999</v>
      </c>
      <c r="FJ66" s="432">
        <v>0</v>
      </c>
      <c r="FK66" s="515">
        <v>0</v>
      </c>
      <c r="FL66" s="434">
        <f t="shared" si="168"/>
        <v>0</v>
      </c>
      <c r="FM66" s="435">
        <f t="shared" si="169"/>
        <v>0</v>
      </c>
      <c r="FN66" s="434">
        <f t="shared" si="170"/>
        <v>46.852433723653398</v>
      </c>
      <c r="FO66" s="435">
        <f t="shared" si="171"/>
        <v>45.760272267920094</v>
      </c>
      <c r="FP66" s="434">
        <f t="shared" si="172"/>
        <v>40011.9784</v>
      </c>
      <c r="FQ66" s="435">
        <f t="shared" si="173"/>
        <v>38941.991699999999</v>
      </c>
      <c r="FR66" s="587">
        <v>65</v>
      </c>
      <c r="FS66" s="588">
        <v>73</v>
      </c>
      <c r="FT66" s="434">
        <f t="shared" si="174"/>
        <v>65</v>
      </c>
      <c r="FU66" s="435">
        <f t="shared" si="175"/>
        <v>73</v>
      </c>
      <c r="FV66" s="591">
        <v>4.7614999999999998</v>
      </c>
      <c r="FW66" s="588">
        <v>4.7397</v>
      </c>
      <c r="FX66" s="434">
        <f t="shared" si="176"/>
        <v>309.4975</v>
      </c>
      <c r="FY66" s="435">
        <f t="shared" si="177"/>
        <v>345.99810000000002</v>
      </c>
      <c r="FZ66" s="591">
        <v>84.184600000000003</v>
      </c>
      <c r="GA66" s="588">
        <v>81.9589</v>
      </c>
      <c r="GB66" s="434">
        <f t="shared" si="178"/>
        <v>5471.9989999999998</v>
      </c>
      <c r="GC66" s="435">
        <f t="shared" si="179"/>
        <v>5982.9997000000003</v>
      </c>
      <c r="GD66" s="434">
        <f t="shared" si="180"/>
        <v>1392</v>
      </c>
      <c r="GE66" s="435">
        <f t="shared" si="181"/>
        <v>1368</v>
      </c>
      <c r="GF66" s="434">
        <f t="shared" si="182"/>
        <v>1392</v>
      </c>
      <c r="GG66" s="435">
        <f t="shared" si="183"/>
        <v>1368</v>
      </c>
      <c r="GH66" s="434">
        <f t="shared" si="184"/>
        <v>3728.0232000000005</v>
      </c>
      <c r="GI66" s="435">
        <f t="shared" si="185"/>
        <v>3632.0088000000001</v>
      </c>
      <c r="GJ66" s="434">
        <f t="shared" si="186"/>
        <v>81453.987400000013</v>
      </c>
      <c r="GK66" s="435">
        <f t="shared" si="187"/>
        <v>77097.967199999999</v>
      </c>
      <c r="GL66" s="434">
        <f t="shared" si="188"/>
        <v>682</v>
      </c>
      <c r="GM66" s="435">
        <f t="shared" si="189"/>
        <v>620</v>
      </c>
      <c r="GN66" s="434">
        <f t="shared" si="190"/>
        <v>682</v>
      </c>
      <c r="GO66" s="435">
        <f t="shared" si="191"/>
        <v>620</v>
      </c>
      <c r="GP66" s="434">
        <f t="shared" si="192"/>
        <v>2506.5192000000002</v>
      </c>
      <c r="GQ66" s="435">
        <f t="shared" si="193"/>
        <v>2312.4877999999999</v>
      </c>
      <c r="GR66" s="434">
        <f t="shared" si="194"/>
        <v>42413.015400000004</v>
      </c>
      <c r="GS66" s="435">
        <f t="shared" si="195"/>
        <v>38222.0003</v>
      </c>
      <c r="GT66" s="434">
        <f t="shared" si="196"/>
        <v>2074</v>
      </c>
      <c r="GU66" s="435">
        <f t="shared" si="197"/>
        <v>1988</v>
      </c>
      <c r="GV66" s="434">
        <f t="shared" si="198"/>
        <v>2074</v>
      </c>
      <c r="GW66" s="435">
        <f t="shared" si="199"/>
        <v>1988</v>
      </c>
      <c r="GX66" s="434">
        <f t="shared" si="200"/>
        <v>6234.5424000000003</v>
      </c>
      <c r="GY66" s="435">
        <f t="shared" si="201"/>
        <v>5944.4966000000004</v>
      </c>
      <c r="GZ66" s="434">
        <f t="shared" si="202"/>
        <v>123867.00280000002</v>
      </c>
      <c r="HA66" s="435">
        <f t="shared" si="203"/>
        <v>115319.9675</v>
      </c>
      <c r="HB66" s="434">
        <f t="shared" si="204"/>
        <v>14</v>
      </c>
      <c r="HC66" s="435">
        <f t="shared" si="205"/>
        <v>36</v>
      </c>
      <c r="HD66" s="434">
        <f t="shared" si="206"/>
        <v>14</v>
      </c>
      <c r="HE66" s="435">
        <f t="shared" si="207"/>
        <v>36</v>
      </c>
      <c r="HF66" s="434">
        <f t="shared" si="208"/>
        <v>14</v>
      </c>
      <c r="HG66" s="435">
        <f t="shared" si="209"/>
        <v>18.500399999999999</v>
      </c>
      <c r="HH66" s="434">
        <f t="shared" si="210"/>
        <v>941.99980000000005</v>
      </c>
      <c r="HI66" s="435">
        <f t="shared" si="211"/>
        <v>2219.0003999999999</v>
      </c>
      <c r="HJ66" s="434">
        <f t="shared" si="212"/>
        <v>6558.0399000000016</v>
      </c>
      <c r="HK66" s="435">
        <f t="shared" si="213"/>
        <v>6308.995100000001</v>
      </c>
      <c r="HL66" s="434">
        <f t="shared" si="214"/>
        <v>130281.0016</v>
      </c>
      <c r="HM66" s="435">
        <f t="shared" si="215"/>
        <v>123521.96759999999</v>
      </c>
    </row>
    <row r="67" spans="1:221" s="18" customFormat="1" ht="12.95" customHeight="1">
      <c r="A67" s="510" t="s">
        <v>380</v>
      </c>
      <c r="B67" s="4" t="s">
        <v>403</v>
      </c>
      <c r="C67" s="3" t="s">
        <v>1237</v>
      </c>
      <c r="D67" s="2">
        <v>137209</v>
      </c>
      <c r="E67" s="1">
        <v>7</v>
      </c>
      <c r="F67" s="586">
        <v>1480</v>
      </c>
      <c r="G67" s="512">
        <v>1599</v>
      </c>
      <c r="H67" s="587">
        <v>30</v>
      </c>
      <c r="I67" s="588">
        <v>25</v>
      </c>
      <c r="J67" s="434">
        <f t="shared" si="68"/>
        <v>1450</v>
      </c>
      <c r="K67" s="435">
        <f t="shared" si="69"/>
        <v>1574</v>
      </c>
      <c r="L67" s="587">
        <v>60</v>
      </c>
      <c r="M67" s="513">
        <v>60</v>
      </c>
      <c r="N67" s="434">
        <f t="shared" si="70"/>
        <v>1450</v>
      </c>
      <c r="O67" s="435">
        <f t="shared" si="71"/>
        <v>1574</v>
      </c>
      <c r="P67" s="434">
        <f t="shared" si="72"/>
        <v>1450</v>
      </c>
      <c r="Q67" s="435">
        <f t="shared" si="73"/>
        <v>1574</v>
      </c>
      <c r="R67" s="587">
        <v>119</v>
      </c>
      <c r="S67" s="588">
        <v>133</v>
      </c>
      <c r="T67" s="589">
        <f t="shared" si="216"/>
        <v>119</v>
      </c>
      <c r="U67" s="590">
        <f t="shared" si="216"/>
        <v>133</v>
      </c>
      <c r="V67" s="587">
        <v>50</v>
      </c>
      <c r="W67" s="588">
        <v>38</v>
      </c>
      <c r="X67" s="434">
        <f t="shared" si="74"/>
        <v>50</v>
      </c>
      <c r="Y67" s="435">
        <f t="shared" si="75"/>
        <v>38</v>
      </c>
      <c r="Z67" s="587">
        <v>24</v>
      </c>
      <c r="AA67" s="513">
        <v>56</v>
      </c>
      <c r="AB67" s="434">
        <f t="shared" si="76"/>
        <v>24</v>
      </c>
      <c r="AC67" s="435">
        <f t="shared" si="77"/>
        <v>56</v>
      </c>
      <c r="AD67" s="434">
        <f t="shared" si="78"/>
        <v>193</v>
      </c>
      <c r="AE67" s="435">
        <f t="shared" si="79"/>
        <v>227</v>
      </c>
      <c r="AF67" s="434">
        <f t="shared" si="80"/>
        <v>193</v>
      </c>
      <c r="AG67" s="435">
        <f t="shared" si="81"/>
        <v>227</v>
      </c>
      <c r="AH67" s="591">
        <v>2.4916</v>
      </c>
      <c r="AI67" s="588">
        <v>2.6766999999999999</v>
      </c>
      <c r="AJ67" s="434">
        <f t="shared" si="82"/>
        <v>296.50040000000001</v>
      </c>
      <c r="AK67" s="435">
        <f t="shared" si="83"/>
        <v>356.00110000000001</v>
      </c>
      <c r="AL67" s="591">
        <v>2.61</v>
      </c>
      <c r="AM67" s="514">
        <v>2.75</v>
      </c>
      <c r="AN67" s="434">
        <f t="shared" si="84"/>
        <v>130.5</v>
      </c>
      <c r="AO67" s="435">
        <f t="shared" si="85"/>
        <v>104.5</v>
      </c>
      <c r="AP67" s="591">
        <v>0.5625</v>
      </c>
      <c r="AQ67" s="588">
        <v>0.51790000000000003</v>
      </c>
      <c r="AR67" s="434">
        <f t="shared" si="86"/>
        <v>13.5</v>
      </c>
      <c r="AS67" s="435">
        <f t="shared" si="87"/>
        <v>29.002400000000002</v>
      </c>
      <c r="AT67" s="434">
        <f t="shared" si="88"/>
        <v>2.2823854922279794</v>
      </c>
      <c r="AU67" s="435">
        <f t="shared" si="89"/>
        <v>2.1564030837004409</v>
      </c>
      <c r="AV67" s="434">
        <f t="shared" si="90"/>
        <v>440.50040000000001</v>
      </c>
      <c r="AW67" s="435">
        <f t="shared" si="91"/>
        <v>489.50350000000009</v>
      </c>
      <c r="AX67" s="591">
        <v>67.235299999999995</v>
      </c>
      <c r="AY67" s="588">
        <v>65.563900000000004</v>
      </c>
      <c r="AZ67" s="434">
        <f t="shared" si="92"/>
        <v>8001.0006999999996</v>
      </c>
      <c r="BA67" s="435">
        <f t="shared" si="93"/>
        <v>8719.9987000000001</v>
      </c>
      <c r="BB67" s="591">
        <v>65.260000000000005</v>
      </c>
      <c r="BC67" s="588">
        <v>62.078899999999997</v>
      </c>
      <c r="BD67" s="434">
        <f t="shared" si="94"/>
        <v>3263.0000000000005</v>
      </c>
      <c r="BE67" s="435">
        <f t="shared" si="95"/>
        <v>2358.9982</v>
      </c>
      <c r="BF67" s="591">
        <v>62.791699999999999</v>
      </c>
      <c r="BG67" s="588">
        <v>62.321399999999997</v>
      </c>
      <c r="BH67" s="434">
        <f t="shared" si="96"/>
        <v>1507.0008</v>
      </c>
      <c r="BI67" s="435">
        <f t="shared" si="97"/>
        <v>3489.9983999999999</v>
      </c>
      <c r="BJ67" s="434">
        <f t="shared" si="98"/>
        <v>66.170992227979269</v>
      </c>
      <c r="BK67" s="435">
        <f t="shared" si="99"/>
        <v>64.180596035242289</v>
      </c>
      <c r="BL67" s="434">
        <f t="shared" si="100"/>
        <v>12771.001499999998</v>
      </c>
      <c r="BM67" s="435">
        <f t="shared" si="101"/>
        <v>14568.995299999999</v>
      </c>
      <c r="BN67" s="587">
        <v>509</v>
      </c>
      <c r="BO67" s="588">
        <v>556</v>
      </c>
      <c r="BP67" s="434">
        <f t="shared" si="102"/>
        <v>509</v>
      </c>
      <c r="BQ67" s="435">
        <f t="shared" si="103"/>
        <v>556</v>
      </c>
      <c r="BR67" s="587">
        <v>245</v>
      </c>
      <c r="BS67" s="513">
        <v>223</v>
      </c>
      <c r="BT67" s="434">
        <f t="shared" si="104"/>
        <v>245</v>
      </c>
      <c r="BU67" s="435">
        <f t="shared" si="105"/>
        <v>223</v>
      </c>
      <c r="BV67" s="591">
        <v>0</v>
      </c>
      <c r="BW67" s="514">
        <v>0</v>
      </c>
      <c r="BX67" s="434">
        <f t="shared" si="106"/>
        <v>0</v>
      </c>
      <c r="BY67" s="435">
        <f t="shared" si="107"/>
        <v>0</v>
      </c>
      <c r="BZ67" s="434">
        <f t="shared" si="108"/>
        <v>754</v>
      </c>
      <c r="CA67" s="435">
        <f t="shared" si="109"/>
        <v>779</v>
      </c>
      <c r="CB67" s="434">
        <f t="shared" si="110"/>
        <v>754</v>
      </c>
      <c r="CC67" s="435">
        <f t="shared" si="111"/>
        <v>779</v>
      </c>
      <c r="CD67" s="591">
        <v>3.6758000000000002</v>
      </c>
      <c r="CE67" s="588">
        <v>3.5585</v>
      </c>
      <c r="CF67" s="434">
        <f t="shared" si="112"/>
        <v>1870.9822000000001</v>
      </c>
      <c r="CG67" s="435">
        <f t="shared" si="113"/>
        <v>1978.5260000000001</v>
      </c>
      <c r="CH67" s="591">
        <v>4.8019999999999996</v>
      </c>
      <c r="CI67" s="588">
        <v>4.6501999999999999</v>
      </c>
      <c r="CJ67" s="434">
        <f t="shared" si="114"/>
        <v>1176.49</v>
      </c>
      <c r="CK67" s="435">
        <f t="shared" si="115"/>
        <v>1036.9946</v>
      </c>
      <c r="CL67" s="432">
        <v>0</v>
      </c>
      <c r="CM67" s="515">
        <v>0</v>
      </c>
      <c r="CN67" s="434">
        <f t="shared" si="116"/>
        <v>0</v>
      </c>
      <c r="CO67" s="435">
        <f t="shared" si="117"/>
        <v>0</v>
      </c>
      <c r="CP67" s="434">
        <f t="shared" si="118"/>
        <v>4.0417403183023879</v>
      </c>
      <c r="CQ67" s="435">
        <f t="shared" si="119"/>
        <v>3.8710148908857507</v>
      </c>
      <c r="CR67" s="434">
        <f t="shared" si="120"/>
        <v>3047.4722000000006</v>
      </c>
      <c r="CS67" s="435">
        <f t="shared" si="121"/>
        <v>3015.5205999999998</v>
      </c>
      <c r="CT67" s="591">
        <v>68.536299999999997</v>
      </c>
      <c r="CU67" s="588">
        <v>68.357900000000001</v>
      </c>
      <c r="CV67" s="434">
        <f t="shared" si="122"/>
        <v>34884.976699999999</v>
      </c>
      <c r="CW67" s="435">
        <f t="shared" si="123"/>
        <v>38006.992400000003</v>
      </c>
      <c r="CX67" s="591">
        <v>71.881600000000006</v>
      </c>
      <c r="CY67" s="588">
        <v>70.533600000000007</v>
      </c>
      <c r="CZ67" s="434">
        <f t="shared" si="124"/>
        <v>17610.992000000002</v>
      </c>
      <c r="DA67" s="435">
        <f t="shared" si="125"/>
        <v>15728.992800000002</v>
      </c>
      <c r="DB67" s="432">
        <v>0</v>
      </c>
      <c r="DC67" s="515">
        <v>0</v>
      </c>
      <c r="DD67" s="434">
        <f t="shared" si="126"/>
        <v>0</v>
      </c>
      <c r="DE67" s="435">
        <f t="shared" si="127"/>
        <v>0</v>
      </c>
      <c r="DF67" s="434">
        <f t="shared" si="128"/>
        <v>69.623300663129967</v>
      </c>
      <c r="DG67" s="435">
        <f t="shared" si="129"/>
        <v>68.980725545571246</v>
      </c>
      <c r="DH67" s="434">
        <f t="shared" si="130"/>
        <v>52495.968699999998</v>
      </c>
      <c r="DI67" s="435">
        <f t="shared" si="131"/>
        <v>53735.985200000003</v>
      </c>
      <c r="DJ67" s="434">
        <f t="shared" si="132"/>
        <v>947</v>
      </c>
      <c r="DK67" s="435">
        <f t="shared" si="133"/>
        <v>1006</v>
      </c>
      <c r="DL67" s="434">
        <f t="shared" si="134"/>
        <v>947</v>
      </c>
      <c r="DM67" s="435">
        <f t="shared" si="135"/>
        <v>1006</v>
      </c>
      <c r="DN67" s="434">
        <f t="shared" si="136"/>
        <v>3.6831812038014791</v>
      </c>
      <c r="DO67" s="435">
        <f t="shared" si="137"/>
        <v>3.4841193836978133</v>
      </c>
      <c r="DP67" s="434">
        <f t="shared" si="138"/>
        <v>3487.9726000000005</v>
      </c>
      <c r="DQ67" s="435">
        <f t="shared" si="139"/>
        <v>3505.0241000000001</v>
      </c>
      <c r="DR67" s="434">
        <f t="shared" si="140"/>
        <v>68.919715100316779</v>
      </c>
      <c r="DS67" s="435">
        <f t="shared" si="141"/>
        <v>67.897594930417497</v>
      </c>
      <c r="DT67" s="434">
        <f t="shared" si="142"/>
        <v>65266.970199999989</v>
      </c>
      <c r="DU67" s="435">
        <f t="shared" si="143"/>
        <v>68304.980500000005</v>
      </c>
      <c r="DV67" s="587">
        <v>193</v>
      </c>
      <c r="DW67" s="588">
        <v>224</v>
      </c>
      <c r="DX67" s="434">
        <f t="shared" si="144"/>
        <v>193</v>
      </c>
      <c r="DY67" s="435">
        <f t="shared" si="145"/>
        <v>224</v>
      </c>
      <c r="DZ67" s="587">
        <v>251</v>
      </c>
      <c r="EA67" s="588">
        <v>273</v>
      </c>
      <c r="EB67" s="434">
        <f t="shared" si="146"/>
        <v>251</v>
      </c>
      <c r="EC67" s="435">
        <f t="shared" si="147"/>
        <v>273</v>
      </c>
      <c r="ED67" s="432">
        <v>0</v>
      </c>
      <c r="EE67" s="515">
        <v>0</v>
      </c>
      <c r="EF67" s="434">
        <f t="shared" si="148"/>
        <v>0</v>
      </c>
      <c r="EG67" s="435">
        <f t="shared" si="149"/>
        <v>0</v>
      </c>
      <c r="EH67" s="434">
        <f t="shared" si="150"/>
        <v>444</v>
      </c>
      <c r="EI67" s="435">
        <f t="shared" si="151"/>
        <v>497</v>
      </c>
      <c r="EJ67" s="434">
        <f t="shared" si="152"/>
        <v>444</v>
      </c>
      <c r="EK67" s="435">
        <f t="shared" si="153"/>
        <v>497</v>
      </c>
      <c r="EL67" s="591">
        <v>2.6036000000000001</v>
      </c>
      <c r="EM67" s="588">
        <v>2.5268000000000002</v>
      </c>
      <c r="EN67" s="434">
        <f t="shared" si="154"/>
        <v>502.49480000000005</v>
      </c>
      <c r="EO67" s="435">
        <f t="shared" si="155"/>
        <v>566.00319999999999</v>
      </c>
      <c r="EP67" s="591">
        <v>3.4601999999999999</v>
      </c>
      <c r="EQ67" s="588">
        <v>3.6777000000000002</v>
      </c>
      <c r="ER67" s="434">
        <f t="shared" si="156"/>
        <v>868.51019999999994</v>
      </c>
      <c r="ES67" s="435">
        <f t="shared" si="157"/>
        <v>1004.0121</v>
      </c>
      <c r="ET67" s="587">
        <v>0</v>
      </c>
      <c r="EU67" s="513">
        <v>0</v>
      </c>
      <c r="EV67" s="434">
        <f t="shared" si="158"/>
        <v>0</v>
      </c>
      <c r="EW67" s="435">
        <f t="shared" si="159"/>
        <v>0</v>
      </c>
      <c r="EX67" s="434">
        <f t="shared" si="160"/>
        <v>3.0878490990990994</v>
      </c>
      <c r="EY67" s="435">
        <f t="shared" si="161"/>
        <v>3.1589845070422538</v>
      </c>
      <c r="EZ67" s="434">
        <f t="shared" si="162"/>
        <v>1371.0050000000001</v>
      </c>
      <c r="FA67" s="435">
        <f t="shared" si="163"/>
        <v>1570.0153</v>
      </c>
      <c r="FB67" s="591">
        <v>44.393799999999999</v>
      </c>
      <c r="FC67" s="588">
        <v>45.433</v>
      </c>
      <c r="FD67" s="434">
        <f t="shared" si="164"/>
        <v>8568.0033999999996</v>
      </c>
      <c r="FE67" s="435">
        <f t="shared" si="165"/>
        <v>10176.992</v>
      </c>
      <c r="FF67" s="591">
        <v>39.5259</v>
      </c>
      <c r="FG67" s="588">
        <v>40.014699999999998</v>
      </c>
      <c r="FH67" s="434">
        <f t="shared" si="166"/>
        <v>9921.0009000000009</v>
      </c>
      <c r="FI67" s="435">
        <f t="shared" si="167"/>
        <v>10924.0131</v>
      </c>
      <c r="FJ67" s="432">
        <v>0</v>
      </c>
      <c r="FK67" s="515">
        <v>0</v>
      </c>
      <c r="FL67" s="434">
        <f t="shared" si="168"/>
        <v>0</v>
      </c>
      <c r="FM67" s="435">
        <f t="shared" si="169"/>
        <v>0</v>
      </c>
      <c r="FN67" s="434">
        <f t="shared" si="170"/>
        <v>41.641901576576579</v>
      </c>
      <c r="FO67" s="435">
        <f t="shared" si="171"/>
        <v>42.456750704225357</v>
      </c>
      <c r="FP67" s="434">
        <f t="shared" si="172"/>
        <v>18489.004300000001</v>
      </c>
      <c r="FQ67" s="435">
        <f t="shared" si="173"/>
        <v>21101.005100000002</v>
      </c>
      <c r="FR67" s="587">
        <v>59</v>
      </c>
      <c r="FS67" s="588">
        <v>71</v>
      </c>
      <c r="FT67" s="434">
        <f t="shared" si="174"/>
        <v>59</v>
      </c>
      <c r="FU67" s="435">
        <f t="shared" si="175"/>
        <v>71</v>
      </c>
      <c r="FV67" s="591">
        <v>5.3559000000000001</v>
      </c>
      <c r="FW67" s="588">
        <v>5.8310000000000004</v>
      </c>
      <c r="FX67" s="434">
        <f t="shared" si="176"/>
        <v>315.99810000000002</v>
      </c>
      <c r="FY67" s="435">
        <f t="shared" si="177"/>
        <v>414.00100000000003</v>
      </c>
      <c r="FZ67" s="591">
        <v>62.694899999999997</v>
      </c>
      <c r="GA67" s="588">
        <v>71</v>
      </c>
      <c r="GB67" s="434">
        <f t="shared" si="178"/>
        <v>3698.9991</v>
      </c>
      <c r="GC67" s="435">
        <f t="shared" si="179"/>
        <v>5041</v>
      </c>
      <c r="GD67" s="434">
        <f t="shared" si="180"/>
        <v>821</v>
      </c>
      <c r="GE67" s="435">
        <f t="shared" si="181"/>
        <v>913</v>
      </c>
      <c r="GF67" s="434">
        <f t="shared" si="182"/>
        <v>821</v>
      </c>
      <c r="GG67" s="435">
        <f t="shared" si="183"/>
        <v>913</v>
      </c>
      <c r="GH67" s="434">
        <f t="shared" si="184"/>
        <v>2669.9774000000002</v>
      </c>
      <c r="GI67" s="435">
        <f t="shared" si="185"/>
        <v>2900.5303000000004</v>
      </c>
      <c r="GJ67" s="434">
        <f t="shared" si="186"/>
        <v>51453.980799999998</v>
      </c>
      <c r="GK67" s="435">
        <f t="shared" si="187"/>
        <v>56903.983099999998</v>
      </c>
      <c r="GL67" s="434">
        <f t="shared" si="188"/>
        <v>546</v>
      </c>
      <c r="GM67" s="435">
        <f t="shared" si="189"/>
        <v>534</v>
      </c>
      <c r="GN67" s="434">
        <f t="shared" si="190"/>
        <v>546</v>
      </c>
      <c r="GO67" s="435">
        <f t="shared" si="191"/>
        <v>534</v>
      </c>
      <c r="GP67" s="434">
        <f t="shared" si="192"/>
        <v>2175.5001999999999</v>
      </c>
      <c r="GQ67" s="435">
        <f t="shared" si="193"/>
        <v>2145.5066999999999</v>
      </c>
      <c r="GR67" s="434">
        <f t="shared" si="194"/>
        <v>30794.992900000005</v>
      </c>
      <c r="GS67" s="435">
        <f t="shared" si="195"/>
        <v>29012.004100000002</v>
      </c>
      <c r="GT67" s="434">
        <f t="shared" si="196"/>
        <v>1367</v>
      </c>
      <c r="GU67" s="435">
        <f t="shared" si="197"/>
        <v>1447</v>
      </c>
      <c r="GV67" s="434">
        <f t="shared" si="198"/>
        <v>1367</v>
      </c>
      <c r="GW67" s="435">
        <f t="shared" si="199"/>
        <v>1447</v>
      </c>
      <c r="GX67" s="434">
        <f t="shared" si="200"/>
        <v>4845.4776000000002</v>
      </c>
      <c r="GY67" s="435">
        <f t="shared" si="201"/>
        <v>5046.0370000000003</v>
      </c>
      <c r="GZ67" s="434">
        <f t="shared" si="202"/>
        <v>82248.973700000002</v>
      </c>
      <c r="HA67" s="435">
        <f t="shared" si="203"/>
        <v>85915.987200000003</v>
      </c>
      <c r="HB67" s="434">
        <f t="shared" si="204"/>
        <v>24</v>
      </c>
      <c r="HC67" s="435">
        <f t="shared" si="205"/>
        <v>56</v>
      </c>
      <c r="HD67" s="434">
        <f t="shared" si="206"/>
        <v>24</v>
      </c>
      <c r="HE67" s="435">
        <f t="shared" si="207"/>
        <v>56</v>
      </c>
      <c r="HF67" s="434">
        <f t="shared" si="208"/>
        <v>13.5</v>
      </c>
      <c r="HG67" s="435">
        <f t="shared" si="209"/>
        <v>29.002400000000002</v>
      </c>
      <c r="HH67" s="434">
        <f t="shared" si="210"/>
        <v>1507.0008</v>
      </c>
      <c r="HI67" s="435">
        <f t="shared" si="211"/>
        <v>3489.9983999999999</v>
      </c>
      <c r="HJ67" s="434">
        <f t="shared" si="212"/>
        <v>5174.9757</v>
      </c>
      <c r="HK67" s="435">
        <f t="shared" si="213"/>
        <v>5489.0403999999999</v>
      </c>
      <c r="HL67" s="434">
        <f t="shared" si="214"/>
        <v>87454.973599999983</v>
      </c>
      <c r="HM67" s="435">
        <f t="shared" si="215"/>
        <v>94446.985600000015</v>
      </c>
    </row>
    <row r="68" spans="1:221" s="18" customFormat="1" ht="12.95" customHeight="1">
      <c r="A68" s="510" t="s">
        <v>380</v>
      </c>
      <c r="B68" s="4" t="s">
        <v>404</v>
      </c>
      <c r="C68" s="3" t="s">
        <v>1236</v>
      </c>
      <c r="D68" s="2">
        <v>137315</v>
      </c>
      <c r="E68" s="1">
        <v>7</v>
      </c>
      <c r="F68" s="587">
        <v>246</v>
      </c>
      <c r="G68" s="513">
        <v>210</v>
      </c>
      <c r="H68" s="587">
        <v>4</v>
      </c>
      <c r="I68" s="588">
        <v>4</v>
      </c>
      <c r="J68" s="434">
        <f t="shared" si="68"/>
        <v>242</v>
      </c>
      <c r="K68" s="435">
        <f t="shared" si="69"/>
        <v>206</v>
      </c>
      <c r="L68" s="587">
        <v>60</v>
      </c>
      <c r="M68" s="513">
        <v>60</v>
      </c>
      <c r="N68" s="434">
        <f t="shared" si="70"/>
        <v>242</v>
      </c>
      <c r="O68" s="435">
        <f t="shared" si="71"/>
        <v>206</v>
      </c>
      <c r="P68" s="434">
        <f t="shared" si="72"/>
        <v>242</v>
      </c>
      <c r="Q68" s="435">
        <f t="shared" si="73"/>
        <v>206</v>
      </c>
      <c r="R68" s="587">
        <v>62</v>
      </c>
      <c r="S68" s="588">
        <v>30</v>
      </c>
      <c r="T68" s="589">
        <f t="shared" si="216"/>
        <v>62</v>
      </c>
      <c r="U68" s="590">
        <f t="shared" si="216"/>
        <v>30</v>
      </c>
      <c r="V68" s="587">
        <v>37</v>
      </c>
      <c r="W68" s="588">
        <v>24</v>
      </c>
      <c r="X68" s="434">
        <f t="shared" si="74"/>
        <v>37</v>
      </c>
      <c r="Y68" s="435">
        <f t="shared" si="75"/>
        <v>24</v>
      </c>
      <c r="Z68" s="587">
        <v>15</v>
      </c>
      <c r="AA68" s="513">
        <v>28</v>
      </c>
      <c r="AB68" s="434">
        <f t="shared" si="76"/>
        <v>15</v>
      </c>
      <c r="AC68" s="435">
        <f t="shared" si="77"/>
        <v>28</v>
      </c>
      <c r="AD68" s="434">
        <f t="shared" si="78"/>
        <v>114</v>
      </c>
      <c r="AE68" s="435">
        <f t="shared" si="79"/>
        <v>82</v>
      </c>
      <c r="AF68" s="434">
        <f t="shared" si="80"/>
        <v>114</v>
      </c>
      <c r="AG68" s="435">
        <f t="shared" si="81"/>
        <v>82</v>
      </c>
      <c r="AH68" s="591">
        <v>2.1452</v>
      </c>
      <c r="AI68" s="588">
        <v>2.2999999999999998</v>
      </c>
      <c r="AJ68" s="434">
        <f t="shared" si="82"/>
        <v>133.00239999999999</v>
      </c>
      <c r="AK68" s="435">
        <f t="shared" si="83"/>
        <v>69</v>
      </c>
      <c r="AL68" s="591">
        <v>2.2837999999999998</v>
      </c>
      <c r="AM68" s="514">
        <v>3.0417000000000001</v>
      </c>
      <c r="AN68" s="434">
        <f t="shared" si="84"/>
        <v>84.500599999999991</v>
      </c>
      <c r="AO68" s="435">
        <f t="shared" si="85"/>
        <v>73.000799999999998</v>
      </c>
      <c r="AP68" s="591">
        <v>0.5333</v>
      </c>
      <c r="AQ68" s="588">
        <v>0.57140000000000002</v>
      </c>
      <c r="AR68" s="434">
        <f t="shared" si="86"/>
        <v>7.9995000000000003</v>
      </c>
      <c r="AS68" s="435">
        <f t="shared" si="87"/>
        <v>15.9992</v>
      </c>
      <c r="AT68" s="434">
        <f t="shared" si="88"/>
        <v>1.9780921052631579</v>
      </c>
      <c r="AU68" s="435">
        <f t="shared" si="89"/>
        <v>1.9268292682926829</v>
      </c>
      <c r="AV68" s="434">
        <f t="shared" si="90"/>
        <v>225.5025</v>
      </c>
      <c r="AW68" s="435">
        <f t="shared" si="91"/>
        <v>158</v>
      </c>
      <c r="AX68" s="591">
        <v>65.129000000000005</v>
      </c>
      <c r="AY68" s="588">
        <v>67.3</v>
      </c>
      <c r="AZ68" s="434">
        <f t="shared" si="92"/>
        <v>4037.9980000000005</v>
      </c>
      <c r="BA68" s="435">
        <f t="shared" si="93"/>
        <v>2019</v>
      </c>
      <c r="BB68" s="591">
        <v>65.162199999999999</v>
      </c>
      <c r="BC68" s="588">
        <v>64.958299999999994</v>
      </c>
      <c r="BD68" s="434">
        <f t="shared" si="94"/>
        <v>2411.0014000000001</v>
      </c>
      <c r="BE68" s="435">
        <f t="shared" si="95"/>
        <v>1558.9991999999997</v>
      </c>
      <c r="BF68" s="591">
        <v>60.6</v>
      </c>
      <c r="BG68" s="588">
        <v>62.142899999999997</v>
      </c>
      <c r="BH68" s="434">
        <f t="shared" si="96"/>
        <v>909</v>
      </c>
      <c r="BI68" s="435">
        <f t="shared" si="97"/>
        <v>1740.0011999999999</v>
      </c>
      <c r="BJ68" s="434">
        <f t="shared" si="98"/>
        <v>64.54385438596492</v>
      </c>
      <c r="BK68" s="435">
        <f t="shared" si="99"/>
        <v>64.853663414634141</v>
      </c>
      <c r="BL68" s="434">
        <f t="shared" si="100"/>
        <v>7357.9994000000006</v>
      </c>
      <c r="BM68" s="435">
        <f t="shared" si="101"/>
        <v>5318.0003999999999</v>
      </c>
      <c r="BN68" s="587">
        <v>51</v>
      </c>
      <c r="BO68" s="588">
        <v>51</v>
      </c>
      <c r="BP68" s="434">
        <f t="shared" si="102"/>
        <v>51</v>
      </c>
      <c r="BQ68" s="435">
        <f t="shared" si="103"/>
        <v>51</v>
      </c>
      <c r="BR68" s="587">
        <v>35</v>
      </c>
      <c r="BS68" s="513">
        <v>31</v>
      </c>
      <c r="BT68" s="434">
        <f t="shared" si="104"/>
        <v>35</v>
      </c>
      <c r="BU68" s="435">
        <f t="shared" si="105"/>
        <v>31</v>
      </c>
      <c r="BV68" s="591">
        <v>0</v>
      </c>
      <c r="BW68" s="514">
        <v>0</v>
      </c>
      <c r="BX68" s="434">
        <f t="shared" si="106"/>
        <v>0</v>
      </c>
      <c r="BY68" s="435">
        <f t="shared" si="107"/>
        <v>0</v>
      </c>
      <c r="BZ68" s="434">
        <f t="shared" si="108"/>
        <v>86</v>
      </c>
      <c r="CA68" s="435">
        <f t="shared" si="109"/>
        <v>82</v>
      </c>
      <c r="CB68" s="434">
        <f t="shared" si="110"/>
        <v>86</v>
      </c>
      <c r="CC68" s="435">
        <f t="shared" si="111"/>
        <v>82</v>
      </c>
      <c r="CD68" s="591">
        <v>3.4803999999999999</v>
      </c>
      <c r="CE68" s="588">
        <v>3.4117999999999999</v>
      </c>
      <c r="CF68" s="434">
        <f t="shared" si="112"/>
        <v>177.50039999999998</v>
      </c>
      <c r="CG68" s="435">
        <f t="shared" si="113"/>
        <v>174.0018</v>
      </c>
      <c r="CH68" s="591">
        <v>4.8571</v>
      </c>
      <c r="CI68" s="588">
        <v>4.4676999999999998</v>
      </c>
      <c r="CJ68" s="434">
        <f t="shared" si="114"/>
        <v>169.99850000000001</v>
      </c>
      <c r="CK68" s="435">
        <f t="shared" si="115"/>
        <v>138.49869999999999</v>
      </c>
      <c r="CL68" s="432">
        <v>0</v>
      </c>
      <c r="CM68" s="515">
        <v>0</v>
      </c>
      <c r="CN68" s="434">
        <f t="shared" si="116"/>
        <v>0</v>
      </c>
      <c r="CO68" s="435">
        <f t="shared" si="117"/>
        <v>0</v>
      </c>
      <c r="CP68" s="434">
        <f t="shared" si="118"/>
        <v>4.0406848837209299</v>
      </c>
      <c r="CQ68" s="435">
        <f t="shared" si="119"/>
        <v>3.8109817073170729</v>
      </c>
      <c r="CR68" s="434">
        <f t="shared" si="120"/>
        <v>347.49889999999999</v>
      </c>
      <c r="CS68" s="435">
        <f t="shared" si="121"/>
        <v>312.50049999999999</v>
      </c>
      <c r="CT68" s="591">
        <v>70.902000000000001</v>
      </c>
      <c r="CU68" s="588">
        <v>68</v>
      </c>
      <c r="CV68" s="434">
        <f t="shared" si="122"/>
        <v>3616.002</v>
      </c>
      <c r="CW68" s="435">
        <f t="shared" si="123"/>
        <v>3468</v>
      </c>
      <c r="CX68" s="591">
        <v>74.371399999999994</v>
      </c>
      <c r="CY68" s="588">
        <v>72.290300000000002</v>
      </c>
      <c r="CZ68" s="434">
        <f t="shared" si="124"/>
        <v>2602.9989999999998</v>
      </c>
      <c r="DA68" s="435">
        <f t="shared" si="125"/>
        <v>2240.9992999999999</v>
      </c>
      <c r="DB68" s="432">
        <v>0</v>
      </c>
      <c r="DC68" s="515">
        <v>0</v>
      </c>
      <c r="DD68" s="434">
        <f t="shared" si="126"/>
        <v>0</v>
      </c>
      <c r="DE68" s="435">
        <f t="shared" si="127"/>
        <v>0</v>
      </c>
      <c r="DF68" s="434">
        <f t="shared" si="128"/>
        <v>72.313965116279078</v>
      </c>
      <c r="DG68" s="435">
        <f t="shared" si="129"/>
        <v>69.621942682926829</v>
      </c>
      <c r="DH68" s="434">
        <f t="shared" si="130"/>
        <v>6219.0010000000011</v>
      </c>
      <c r="DI68" s="435">
        <f t="shared" si="131"/>
        <v>5708.9992999999995</v>
      </c>
      <c r="DJ68" s="434">
        <f t="shared" si="132"/>
        <v>200</v>
      </c>
      <c r="DK68" s="435">
        <f t="shared" si="133"/>
        <v>164</v>
      </c>
      <c r="DL68" s="434">
        <f t="shared" si="134"/>
        <v>200</v>
      </c>
      <c r="DM68" s="435">
        <f t="shared" si="135"/>
        <v>164</v>
      </c>
      <c r="DN68" s="434">
        <f t="shared" si="136"/>
        <v>2.8650069999999999</v>
      </c>
      <c r="DO68" s="435">
        <f t="shared" si="137"/>
        <v>2.8689054878048781</v>
      </c>
      <c r="DP68" s="434">
        <f t="shared" si="138"/>
        <v>573.00139999999999</v>
      </c>
      <c r="DQ68" s="435">
        <f t="shared" si="139"/>
        <v>470.50049999999999</v>
      </c>
      <c r="DR68" s="434">
        <f t="shared" si="140"/>
        <v>67.885002</v>
      </c>
      <c r="DS68" s="435">
        <f t="shared" si="141"/>
        <v>67.237803048780492</v>
      </c>
      <c r="DT68" s="434">
        <f t="shared" si="142"/>
        <v>13577.000400000001</v>
      </c>
      <c r="DU68" s="435">
        <f t="shared" si="143"/>
        <v>11026.9997</v>
      </c>
      <c r="DV68" s="587">
        <v>6</v>
      </c>
      <c r="DW68" s="588">
        <v>5</v>
      </c>
      <c r="DX68" s="434">
        <f t="shared" si="144"/>
        <v>6</v>
      </c>
      <c r="DY68" s="435">
        <f t="shared" si="145"/>
        <v>5</v>
      </c>
      <c r="DZ68" s="587">
        <v>5</v>
      </c>
      <c r="EA68" s="588">
        <v>6</v>
      </c>
      <c r="EB68" s="434">
        <f t="shared" si="146"/>
        <v>5</v>
      </c>
      <c r="EC68" s="435">
        <f t="shared" si="147"/>
        <v>6</v>
      </c>
      <c r="ED68" s="432">
        <v>0</v>
      </c>
      <c r="EE68" s="515">
        <v>0</v>
      </c>
      <c r="EF68" s="434">
        <f t="shared" si="148"/>
        <v>0</v>
      </c>
      <c r="EG68" s="435">
        <f t="shared" si="149"/>
        <v>0</v>
      </c>
      <c r="EH68" s="434">
        <f t="shared" si="150"/>
        <v>11</v>
      </c>
      <c r="EI68" s="435">
        <f t="shared" si="151"/>
        <v>11</v>
      </c>
      <c r="EJ68" s="434">
        <f t="shared" si="152"/>
        <v>11</v>
      </c>
      <c r="EK68" s="435">
        <f t="shared" si="153"/>
        <v>11</v>
      </c>
      <c r="EL68" s="591">
        <v>2.0832999999999999</v>
      </c>
      <c r="EM68" s="588">
        <v>2.5</v>
      </c>
      <c r="EN68" s="434">
        <f t="shared" si="154"/>
        <v>12.4998</v>
      </c>
      <c r="EO68" s="435">
        <f t="shared" si="155"/>
        <v>12.5</v>
      </c>
      <c r="EP68" s="591">
        <v>5</v>
      </c>
      <c r="EQ68" s="588">
        <v>3.6667000000000001</v>
      </c>
      <c r="ER68" s="434">
        <f t="shared" si="156"/>
        <v>25</v>
      </c>
      <c r="ES68" s="435">
        <f t="shared" si="157"/>
        <v>22.0002</v>
      </c>
      <c r="ET68" s="587">
        <v>0</v>
      </c>
      <c r="EU68" s="513">
        <v>0</v>
      </c>
      <c r="EV68" s="434">
        <f t="shared" si="158"/>
        <v>0</v>
      </c>
      <c r="EW68" s="435">
        <f t="shared" si="159"/>
        <v>0</v>
      </c>
      <c r="EX68" s="434">
        <f t="shared" si="160"/>
        <v>3.4090727272727275</v>
      </c>
      <c r="EY68" s="435">
        <f t="shared" si="161"/>
        <v>3.1363818181818179</v>
      </c>
      <c r="EZ68" s="434">
        <f t="shared" si="162"/>
        <v>37.4998</v>
      </c>
      <c r="FA68" s="435">
        <f t="shared" si="163"/>
        <v>34.5002</v>
      </c>
      <c r="FB68" s="591">
        <v>39.833300000000001</v>
      </c>
      <c r="FC68" s="588">
        <v>60.6</v>
      </c>
      <c r="FD68" s="434">
        <f t="shared" si="164"/>
        <v>238.99979999999999</v>
      </c>
      <c r="FE68" s="435">
        <f t="shared" si="165"/>
        <v>303</v>
      </c>
      <c r="FF68" s="591">
        <v>49.6</v>
      </c>
      <c r="FG68" s="588">
        <v>38.5</v>
      </c>
      <c r="FH68" s="434">
        <f t="shared" si="166"/>
        <v>248</v>
      </c>
      <c r="FI68" s="435">
        <f t="shared" si="167"/>
        <v>231</v>
      </c>
      <c r="FJ68" s="432">
        <v>0</v>
      </c>
      <c r="FK68" s="515">
        <v>0</v>
      </c>
      <c r="FL68" s="434">
        <f t="shared" si="168"/>
        <v>0</v>
      </c>
      <c r="FM68" s="435">
        <f t="shared" si="169"/>
        <v>0</v>
      </c>
      <c r="FN68" s="434">
        <f t="shared" si="170"/>
        <v>44.272709090909089</v>
      </c>
      <c r="FO68" s="435">
        <f t="shared" si="171"/>
        <v>48.545454545454547</v>
      </c>
      <c r="FP68" s="434">
        <f t="shared" si="172"/>
        <v>486.99979999999999</v>
      </c>
      <c r="FQ68" s="435">
        <f t="shared" si="173"/>
        <v>534</v>
      </c>
      <c r="FR68" s="587">
        <v>31</v>
      </c>
      <c r="FS68" s="588">
        <v>31</v>
      </c>
      <c r="FT68" s="434">
        <f t="shared" si="174"/>
        <v>31</v>
      </c>
      <c r="FU68" s="435">
        <f t="shared" si="175"/>
        <v>31</v>
      </c>
      <c r="FV68" s="591">
        <v>4.1289999999999996</v>
      </c>
      <c r="FW68" s="588">
        <v>3.5323000000000002</v>
      </c>
      <c r="FX68" s="434">
        <f t="shared" si="176"/>
        <v>127.99899999999998</v>
      </c>
      <c r="FY68" s="435">
        <f t="shared" si="177"/>
        <v>109.5013</v>
      </c>
      <c r="FZ68" s="591">
        <v>60.548400000000001</v>
      </c>
      <c r="GA68" s="588">
        <v>55.451599999999999</v>
      </c>
      <c r="GB68" s="434">
        <f t="shared" si="178"/>
        <v>1877.0004000000001</v>
      </c>
      <c r="GC68" s="435">
        <f t="shared" si="179"/>
        <v>1718.9995999999999</v>
      </c>
      <c r="GD68" s="434">
        <f t="shared" si="180"/>
        <v>119</v>
      </c>
      <c r="GE68" s="435">
        <f t="shared" si="181"/>
        <v>86</v>
      </c>
      <c r="GF68" s="434">
        <f t="shared" si="182"/>
        <v>119</v>
      </c>
      <c r="GG68" s="435">
        <f t="shared" si="183"/>
        <v>86</v>
      </c>
      <c r="GH68" s="434">
        <f t="shared" si="184"/>
        <v>323.00259999999997</v>
      </c>
      <c r="GI68" s="435">
        <f t="shared" si="185"/>
        <v>255.5018</v>
      </c>
      <c r="GJ68" s="434">
        <f t="shared" si="186"/>
        <v>7892.9997999999996</v>
      </c>
      <c r="GK68" s="435">
        <f t="shared" si="187"/>
        <v>5790</v>
      </c>
      <c r="GL68" s="434">
        <f t="shared" si="188"/>
        <v>77</v>
      </c>
      <c r="GM68" s="435">
        <f t="shared" si="189"/>
        <v>61</v>
      </c>
      <c r="GN68" s="434">
        <f t="shared" si="190"/>
        <v>77</v>
      </c>
      <c r="GO68" s="435">
        <f t="shared" si="191"/>
        <v>61</v>
      </c>
      <c r="GP68" s="434">
        <f t="shared" si="192"/>
        <v>279.4991</v>
      </c>
      <c r="GQ68" s="435">
        <f t="shared" si="193"/>
        <v>233.49969999999999</v>
      </c>
      <c r="GR68" s="434">
        <f t="shared" si="194"/>
        <v>5262.0003999999999</v>
      </c>
      <c r="GS68" s="435">
        <f t="shared" si="195"/>
        <v>4030.9984999999997</v>
      </c>
      <c r="GT68" s="434">
        <f t="shared" si="196"/>
        <v>196</v>
      </c>
      <c r="GU68" s="435">
        <f t="shared" si="197"/>
        <v>147</v>
      </c>
      <c r="GV68" s="434">
        <f t="shared" si="198"/>
        <v>196</v>
      </c>
      <c r="GW68" s="435">
        <f t="shared" si="199"/>
        <v>147</v>
      </c>
      <c r="GX68" s="434">
        <f t="shared" si="200"/>
        <v>602.50170000000003</v>
      </c>
      <c r="GY68" s="435">
        <f t="shared" si="201"/>
        <v>489.00149999999996</v>
      </c>
      <c r="GZ68" s="434">
        <f t="shared" si="202"/>
        <v>13155.000199999999</v>
      </c>
      <c r="HA68" s="435">
        <f t="shared" si="203"/>
        <v>9820.9984999999997</v>
      </c>
      <c r="HB68" s="434">
        <f t="shared" si="204"/>
        <v>15</v>
      </c>
      <c r="HC68" s="435">
        <f t="shared" si="205"/>
        <v>28</v>
      </c>
      <c r="HD68" s="434">
        <f t="shared" si="206"/>
        <v>15</v>
      </c>
      <c r="HE68" s="435">
        <f t="shared" si="207"/>
        <v>28</v>
      </c>
      <c r="HF68" s="434">
        <f t="shared" si="208"/>
        <v>7.9995000000000003</v>
      </c>
      <c r="HG68" s="435">
        <f t="shared" si="209"/>
        <v>15.9992</v>
      </c>
      <c r="HH68" s="434">
        <f t="shared" si="210"/>
        <v>909</v>
      </c>
      <c r="HI68" s="435">
        <f t="shared" si="211"/>
        <v>1740.0011999999999</v>
      </c>
      <c r="HJ68" s="434">
        <f t="shared" si="212"/>
        <v>738.50020000000006</v>
      </c>
      <c r="HK68" s="435">
        <f t="shared" si="213"/>
        <v>614.50199999999995</v>
      </c>
      <c r="HL68" s="434">
        <f t="shared" si="214"/>
        <v>15941.000600000001</v>
      </c>
      <c r="HM68" s="435">
        <f t="shared" si="215"/>
        <v>13279.999299999999</v>
      </c>
    </row>
    <row r="69" spans="1:221" s="18" customFormat="1" ht="12.95" customHeight="1">
      <c r="A69" s="510" t="s">
        <v>380</v>
      </c>
      <c r="B69" s="4" t="s">
        <v>405</v>
      </c>
      <c r="C69" s="3"/>
      <c r="D69" s="2">
        <v>137759</v>
      </c>
      <c r="E69" s="1">
        <v>8</v>
      </c>
      <c r="F69" s="586">
        <v>2539</v>
      </c>
      <c r="G69" s="512">
        <v>2201</v>
      </c>
      <c r="H69" s="587">
        <v>15</v>
      </c>
      <c r="I69" s="588">
        <v>12</v>
      </c>
      <c r="J69" s="434">
        <f t="shared" si="68"/>
        <v>2524</v>
      </c>
      <c r="K69" s="435">
        <f t="shared" si="69"/>
        <v>2189</v>
      </c>
      <c r="L69" s="587">
        <v>60</v>
      </c>
      <c r="M69" s="513">
        <v>60</v>
      </c>
      <c r="N69" s="434">
        <f t="shared" si="70"/>
        <v>2524</v>
      </c>
      <c r="O69" s="435">
        <f t="shared" si="71"/>
        <v>2189</v>
      </c>
      <c r="P69" s="434">
        <f t="shared" si="72"/>
        <v>2524</v>
      </c>
      <c r="Q69" s="435">
        <f t="shared" si="73"/>
        <v>2189</v>
      </c>
      <c r="R69" s="587">
        <v>102</v>
      </c>
      <c r="S69" s="588">
        <v>98</v>
      </c>
      <c r="T69" s="589">
        <f t="shared" si="216"/>
        <v>102</v>
      </c>
      <c r="U69" s="590">
        <f t="shared" si="216"/>
        <v>98</v>
      </c>
      <c r="V69" s="587">
        <v>55</v>
      </c>
      <c r="W69" s="588">
        <v>51</v>
      </c>
      <c r="X69" s="434">
        <f t="shared" si="74"/>
        <v>55</v>
      </c>
      <c r="Y69" s="435">
        <f t="shared" si="75"/>
        <v>51</v>
      </c>
      <c r="Z69" s="587">
        <v>5</v>
      </c>
      <c r="AA69" s="513">
        <v>3</v>
      </c>
      <c r="AB69" s="434">
        <f t="shared" si="76"/>
        <v>5</v>
      </c>
      <c r="AC69" s="435">
        <f t="shared" si="77"/>
        <v>3</v>
      </c>
      <c r="AD69" s="434">
        <f t="shared" si="78"/>
        <v>162</v>
      </c>
      <c r="AE69" s="435">
        <f t="shared" si="79"/>
        <v>152</v>
      </c>
      <c r="AF69" s="434">
        <f t="shared" si="80"/>
        <v>162</v>
      </c>
      <c r="AG69" s="435">
        <f t="shared" si="81"/>
        <v>152</v>
      </c>
      <c r="AH69" s="591">
        <v>2.5196000000000001</v>
      </c>
      <c r="AI69" s="588">
        <v>2.3111999999999999</v>
      </c>
      <c r="AJ69" s="434">
        <f t="shared" si="82"/>
        <v>256.99920000000003</v>
      </c>
      <c r="AK69" s="435">
        <f t="shared" si="83"/>
        <v>226.49760000000001</v>
      </c>
      <c r="AL69" s="591">
        <v>2.8908999999999998</v>
      </c>
      <c r="AM69" s="514">
        <v>2.6764999999999999</v>
      </c>
      <c r="AN69" s="434">
        <f t="shared" si="84"/>
        <v>158.99949999999998</v>
      </c>
      <c r="AO69" s="435">
        <f t="shared" si="85"/>
        <v>136.50149999999999</v>
      </c>
      <c r="AP69" s="591">
        <v>0.8</v>
      </c>
      <c r="AQ69" s="588">
        <v>0.83330000000000004</v>
      </c>
      <c r="AR69" s="434">
        <f t="shared" si="86"/>
        <v>4</v>
      </c>
      <c r="AS69" s="435">
        <f t="shared" si="87"/>
        <v>2.4999000000000002</v>
      </c>
      <c r="AT69" s="434">
        <f t="shared" si="88"/>
        <v>2.5925845679012345</v>
      </c>
      <c r="AU69" s="435">
        <f t="shared" si="89"/>
        <v>2.4045986842105265</v>
      </c>
      <c r="AV69" s="434">
        <f t="shared" si="90"/>
        <v>419.99869999999999</v>
      </c>
      <c r="AW69" s="435">
        <f t="shared" si="91"/>
        <v>365.49900000000002</v>
      </c>
      <c r="AX69" s="591">
        <v>66.343100000000007</v>
      </c>
      <c r="AY69" s="588">
        <v>66.714299999999994</v>
      </c>
      <c r="AZ69" s="434">
        <f t="shared" si="92"/>
        <v>6766.9962000000005</v>
      </c>
      <c r="BA69" s="435">
        <f t="shared" si="93"/>
        <v>6538.0013999999992</v>
      </c>
      <c r="BB69" s="591">
        <v>62.563600000000001</v>
      </c>
      <c r="BC69" s="588">
        <v>63.803899999999999</v>
      </c>
      <c r="BD69" s="434">
        <f t="shared" si="94"/>
        <v>3440.998</v>
      </c>
      <c r="BE69" s="435">
        <f t="shared" si="95"/>
        <v>3253.9989</v>
      </c>
      <c r="BF69" s="591">
        <v>62</v>
      </c>
      <c r="BG69" s="588">
        <v>57.666699999999999</v>
      </c>
      <c r="BH69" s="434">
        <f t="shared" si="96"/>
        <v>310</v>
      </c>
      <c r="BI69" s="435">
        <f t="shared" si="97"/>
        <v>173.0001</v>
      </c>
      <c r="BJ69" s="434">
        <f t="shared" si="98"/>
        <v>64.925890123456796</v>
      </c>
      <c r="BK69" s="435">
        <f t="shared" si="99"/>
        <v>65.559213157894732</v>
      </c>
      <c r="BL69" s="434">
        <f t="shared" si="100"/>
        <v>10517.994200000001</v>
      </c>
      <c r="BM69" s="435">
        <f t="shared" si="101"/>
        <v>9965.000399999999</v>
      </c>
      <c r="BN69" s="587">
        <v>795</v>
      </c>
      <c r="BO69" s="588">
        <v>700</v>
      </c>
      <c r="BP69" s="434">
        <f t="shared" si="102"/>
        <v>795</v>
      </c>
      <c r="BQ69" s="435">
        <f t="shared" si="103"/>
        <v>700</v>
      </c>
      <c r="BR69" s="587">
        <v>195</v>
      </c>
      <c r="BS69" s="513">
        <v>163</v>
      </c>
      <c r="BT69" s="434">
        <f t="shared" si="104"/>
        <v>195</v>
      </c>
      <c r="BU69" s="435">
        <f t="shared" si="105"/>
        <v>163</v>
      </c>
      <c r="BV69" s="591">
        <v>0</v>
      </c>
      <c r="BW69" s="514">
        <v>0</v>
      </c>
      <c r="BX69" s="434">
        <f t="shared" si="106"/>
        <v>0</v>
      </c>
      <c r="BY69" s="435">
        <f t="shared" si="107"/>
        <v>0</v>
      </c>
      <c r="BZ69" s="434">
        <f t="shared" si="108"/>
        <v>990</v>
      </c>
      <c r="CA69" s="435">
        <f t="shared" si="109"/>
        <v>863</v>
      </c>
      <c r="CB69" s="434">
        <f t="shared" si="110"/>
        <v>990</v>
      </c>
      <c r="CC69" s="435">
        <f t="shared" si="111"/>
        <v>863</v>
      </c>
      <c r="CD69" s="591">
        <v>3.6873999999999998</v>
      </c>
      <c r="CE69" s="588">
        <v>3.3835999999999999</v>
      </c>
      <c r="CF69" s="434">
        <f t="shared" si="112"/>
        <v>2931.4829999999997</v>
      </c>
      <c r="CG69" s="435">
        <f t="shared" si="113"/>
        <v>2368.52</v>
      </c>
      <c r="CH69" s="591">
        <v>4.8281999999999998</v>
      </c>
      <c r="CI69" s="588">
        <v>4.7975000000000003</v>
      </c>
      <c r="CJ69" s="434">
        <f t="shared" si="114"/>
        <v>941.49899999999991</v>
      </c>
      <c r="CK69" s="435">
        <f t="shared" si="115"/>
        <v>781.99250000000006</v>
      </c>
      <c r="CL69" s="432">
        <v>0</v>
      </c>
      <c r="CM69" s="515">
        <v>0</v>
      </c>
      <c r="CN69" s="434">
        <f t="shared" si="116"/>
        <v>0</v>
      </c>
      <c r="CO69" s="435">
        <f t="shared" si="117"/>
        <v>0</v>
      </c>
      <c r="CP69" s="434">
        <f t="shared" si="118"/>
        <v>3.91210303030303</v>
      </c>
      <c r="CQ69" s="435">
        <f t="shared" si="119"/>
        <v>3.6506517960602549</v>
      </c>
      <c r="CR69" s="434">
        <f t="shared" si="120"/>
        <v>3872.9819999999995</v>
      </c>
      <c r="CS69" s="435">
        <f t="shared" si="121"/>
        <v>3150.5124999999998</v>
      </c>
      <c r="CT69" s="591">
        <v>72.298100000000005</v>
      </c>
      <c r="CU69" s="588">
        <v>72.682900000000004</v>
      </c>
      <c r="CV69" s="434">
        <f t="shared" si="122"/>
        <v>57476.989500000003</v>
      </c>
      <c r="CW69" s="435">
        <f t="shared" si="123"/>
        <v>50878.030000000006</v>
      </c>
      <c r="CX69" s="591">
        <v>75.574399999999997</v>
      </c>
      <c r="CY69" s="588">
        <v>80.392600000000002</v>
      </c>
      <c r="CZ69" s="434">
        <f t="shared" si="124"/>
        <v>14737.008</v>
      </c>
      <c r="DA69" s="435">
        <f t="shared" si="125"/>
        <v>13103.9938</v>
      </c>
      <c r="DB69" s="432">
        <v>0</v>
      </c>
      <c r="DC69" s="515">
        <v>0</v>
      </c>
      <c r="DD69" s="434">
        <f t="shared" si="126"/>
        <v>0</v>
      </c>
      <c r="DE69" s="435">
        <f t="shared" si="127"/>
        <v>0</v>
      </c>
      <c r="DF69" s="434">
        <f t="shared" si="128"/>
        <v>72.943431818181821</v>
      </c>
      <c r="DG69" s="435">
        <f t="shared" si="129"/>
        <v>74.139077404403253</v>
      </c>
      <c r="DH69" s="434">
        <f t="shared" si="130"/>
        <v>72213.997499999998</v>
      </c>
      <c r="DI69" s="435">
        <f t="shared" si="131"/>
        <v>63982.02380000001</v>
      </c>
      <c r="DJ69" s="434">
        <f t="shared" si="132"/>
        <v>1152</v>
      </c>
      <c r="DK69" s="435">
        <f t="shared" si="133"/>
        <v>1015</v>
      </c>
      <c r="DL69" s="434">
        <f t="shared" si="134"/>
        <v>1152</v>
      </c>
      <c r="DM69" s="435">
        <f t="shared" si="135"/>
        <v>1015</v>
      </c>
      <c r="DN69" s="434">
        <f t="shared" si="136"/>
        <v>3.7265457465277771</v>
      </c>
      <c r="DO69" s="435">
        <f t="shared" si="137"/>
        <v>3.4640507389162556</v>
      </c>
      <c r="DP69" s="434">
        <f t="shared" si="138"/>
        <v>4292.9806999999992</v>
      </c>
      <c r="DQ69" s="435">
        <f t="shared" si="139"/>
        <v>3516.0114999999996</v>
      </c>
      <c r="DR69" s="434">
        <f t="shared" si="140"/>
        <v>71.815965017361108</v>
      </c>
      <c r="DS69" s="435">
        <f t="shared" si="141"/>
        <v>72.854211034482773</v>
      </c>
      <c r="DT69" s="434">
        <f t="shared" si="142"/>
        <v>82731.991699999999</v>
      </c>
      <c r="DU69" s="435">
        <f t="shared" si="143"/>
        <v>73947.024200000014</v>
      </c>
      <c r="DV69" s="587">
        <v>437</v>
      </c>
      <c r="DW69" s="588">
        <v>437</v>
      </c>
      <c r="DX69" s="434">
        <f t="shared" si="144"/>
        <v>437</v>
      </c>
      <c r="DY69" s="435">
        <f t="shared" si="145"/>
        <v>437</v>
      </c>
      <c r="DZ69" s="587">
        <v>278</v>
      </c>
      <c r="EA69" s="588">
        <v>211</v>
      </c>
      <c r="EB69" s="434">
        <f t="shared" si="146"/>
        <v>278</v>
      </c>
      <c r="EC69" s="435">
        <f t="shared" si="147"/>
        <v>211</v>
      </c>
      <c r="ED69" s="432">
        <v>0</v>
      </c>
      <c r="EE69" s="515">
        <v>0</v>
      </c>
      <c r="EF69" s="434">
        <f t="shared" si="148"/>
        <v>0</v>
      </c>
      <c r="EG69" s="435">
        <f t="shared" si="149"/>
        <v>0</v>
      </c>
      <c r="EH69" s="434">
        <f t="shared" si="150"/>
        <v>715</v>
      </c>
      <c r="EI69" s="435">
        <f t="shared" si="151"/>
        <v>648</v>
      </c>
      <c r="EJ69" s="434">
        <f t="shared" si="152"/>
        <v>715</v>
      </c>
      <c r="EK69" s="435">
        <f t="shared" si="153"/>
        <v>648</v>
      </c>
      <c r="EL69" s="591">
        <v>2.286</v>
      </c>
      <c r="EM69" s="588">
        <v>2.1086999999999998</v>
      </c>
      <c r="EN69" s="434">
        <f t="shared" si="154"/>
        <v>998.98199999999997</v>
      </c>
      <c r="EO69" s="435">
        <f t="shared" si="155"/>
        <v>921.50189999999986</v>
      </c>
      <c r="EP69" s="591">
        <v>3.1240999999999999</v>
      </c>
      <c r="EQ69" s="588">
        <v>3.0640000000000001</v>
      </c>
      <c r="ER69" s="434">
        <f t="shared" si="156"/>
        <v>868.49979999999994</v>
      </c>
      <c r="ES69" s="435">
        <f t="shared" si="157"/>
        <v>646.50400000000002</v>
      </c>
      <c r="ET69" s="587">
        <v>0</v>
      </c>
      <c r="EU69" s="513">
        <v>0</v>
      </c>
      <c r="EV69" s="434">
        <f t="shared" si="158"/>
        <v>0</v>
      </c>
      <c r="EW69" s="435">
        <f t="shared" si="159"/>
        <v>0</v>
      </c>
      <c r="EX69" s="434">
        <f t="shared" si="160"/>
        <v>2.6118626573426575</v>
      </c>
      <c r="EY69" s="435">
        <f t="shared" si="161"/>
        <v>2.4197621913580245</v>
      </c>
      <c r="EZ69" s="434">
        <f t="shared" si="162"/>
        <v>1867.4818000000002</v>
      </c>
      <c r="FA69" s="435">
        <f t="shared" si="163"/>
        <v>1568.0058999999999</v>
      </c>
      <c r="FB69" s="591">
        <v>42.478299999999997</v>
      </c>
      <c r="FC69" s="588">
        <v>42.929099999999998</v>
      </c>
      <c r="FD69" s="434">
        <f t="shared" si="164"/>
        <v>18563.017099999997</v>
      </c>
      <c r="FE69" s="435">
        <f t="shared" si="165"/>
        <v>18760.0167</v>
      </c>
      <c r="FF69" s="591">
        <v>42.676299999999998</v>
      </c>
      <c r="FG69" s="588">
        <v>43.450200000000002</v>
      </c>
      <c r="FH69" s="434">
        <f t="shared" si="166"/>
        <v>11864.011399999999</v>
      </c>
      <c r="FI69" s="435">
        <f t="shared" si="167"/>
        <v>9167.9922000000006</v>
      </c>
      <c r="FJ69" s="432">
        <v>0</v>
      </c>
      <c r="FK69" s="515">
        <v>0</v>
      </c>
      <c r="FL69" s="434">
        <f t="shared" si="168"/>
        <v>0</v>
      </c>
      <c r="FM69" s="435">
        <f t="shared" si="169"/>
        <v>0</v>
      </c>
      <c r="FN69" s="434">
        <f t="shared" si="170"/>
        <v>42.555284615384608</v>
      </c>
      <c r="FO69" s="435">
        <f t="shared" si="171"/>
        <v>43.098779166666667</v>
      </c>
      <c r="FP69" s="434">
        <f t="shared" si="172"/>
        <v>30427.028499999993</v>
      </c>
      <c r="FQ69" s="435">
        <f t="shared" si="173"/>
        <v>27928.008900000001</v>
      </c>
      <c r="FR69" s="587">
        <v>657</v>
      </c>
      <c r="FS69" s="588">
        <v>526</v>
      </c>
      <c r="FT69" s="434">
        <f t="shared" si="174"/>
        <v>657</v>
      </c>
      <c r="FU69" s="435">
        <f t="shared" si="175"/>
        <v>526</v>
      </c>
      <c r="FV69" s="591">
        <v>2.9908999999999999</v>
      </c>
      <c r="FW69" s="588">
        <v>3.0066999999999999</v>
      </c>
      <c r="FX69" s="434">
        <f t="shared" si="176"/>
        <v>1965.0212999999999</v>
      </c>
      <c r="FY69" s="435">
        <f t="shared" si="177"/>
        <v>1581.5242000000001</v>
      </c>
      <c r="FZ69" s="591">
        <v>57.729100000000003</v>
      </c>
      <c r="GA69" s="588">
        <v>60.778100000000002</v>
      </c>
      <c r="GB69" s="434">
        <f t="shared" si="178"/>
        <v>37928.018700000001</v>
      </c>
      <c r="GC69" s="435">
        <f t="shared" si="179"/>
        <v>31969.280600000002</v>
      </c>
      <c r="GD69" s="434">
        <f t="shared" si="180"/>
        <v>1334</v>
      </c>
      <c r="GE69" s="435">
        <f t="shared" si="181"/>
        <v>1235</v>
      </c>
      <c r="GF69" s="434">
        <f t="shared" si="182"/>
        <v>1334</v>
      </c>
      <c r="GG69" s="435">
        <f t="shared" si="183"/>
        <v>1235</v>
      </c>
      <c r="GH69" s="434">
        <f t="shared" si="184"/>
        <v>4187.4642000000003</v>
      </c>
      <c r="GI69" s="435">
        <f t="shared" si="185"/>
        <v>3516.5194999999999</v>
      </c>
      <c r="GJ69" s="434">
        <f t="shared" si="186"/>
        <v>82807.002800000002</v>
      </c>
      <c r="GK69" s="435">
        <f t="shared" si="187"/>
        <v>76176.048100000015</v>
      </c>
      <c r="GL69" s="434">
        <f t="shared" si="188"/>
        <v>528</v>
      </c>
      <c r="GM69" s="435">
        <f t="shared" si="189"/>
        <v>425</v>
      </c>
      <c r="GN69" s="434">
        <f t="shared" si="190"/>
        <v>528</v>
      </c>
      <c r="GO69" s="435">
        <f t="shared" si="191"/>
        <v>425</v>
      </c>
      <c r="GP69" s="434">
        <f t="shared" si="192"/>
        <v>1968.9982999999997</v>
      </c>
      <c r="GQ69" s="435">
        <f t="shared" si="193"/>
        <v>1564.998</v>
      </c>
      <c r="GR69" s="434">
        <f t="shared" si="194"/>
        <v>30042.017400000001</v>
      </c>
      <c r="GS69" s="435">
        <f t="shared" si="195"/>
        <v>25525.984900000003</v>
      </c>
      <c r="GT69" s="434">
        <f t="shared" si="196"/>
        <v>1862</v>
      </c>
      <c r="GU69" s="435">
        <f t="shared" si="197"/>
        <v>1660</v>
      </c>
      <c r="GV69" s="434">
        <f t="shared" si="198"/>
        <v>1862</v>
      </c>
      <c r="GW69" s="435">
        <f t="shared" si="199"/>
        <v>1660</v>
      </c>
      <c r="GX69" s="434">
        <f t="shared" si="200"/>
        <v>6156.4624999999996</v>
      </c>
      <c r="GY69" s="435">
        <f t="shared" si="201"/>
        <v>5081.5174999999999</v>
      </c>
      <c r="GZ69" s="434">
        <f t="shared" si="202"/>
        <v>112849.0202</v>
      </c>
      <c r="HA69" s="435">
        <f t="shared" si="203"/>
        <v>101702.03300000002</v>
      </c>
      <c r="HB69" s="434">
        <f t="shared" si="204"/>
        <v>5</v>
      </c>
      <c r="HC69" s="435">
        <f t="shared" si="205"/>
        <v>3</v>
      </c>
      <c r="HD69" s="434">
        <f t="shared" si="206"/>
        <v>5</v>
      </c>
      <c r="HE69" s="435">
        <f t="shared" si="207"/>
        <v>3</v>
      </c>
      <c r="HF69" s="434">
        <f t="shared" si="208"/>
        <v>4</v>
      </c>
      <c r="HG69" s="435">
        <f t="shared" si="209"/>
        <v>2.4999000000000002</v>
      </c>
      <c r="HH69" s="434">
        <f t="shared" si="210"/>
        <v>310</v>
      </c>
      <c r="HI69" s="435">
        <f t="shared" si="211"/>
        <v>173.0001</v>
      </c>
      <c r="HJ69" s="434">
        <f t="shared" si="212"/>
        <v>8125.4838</v>
      </c>
      <c r="HK69" s="435">
        <f t="shared" si="213"/>
        <v>6665.5415999999996</v>
      </c>
      <c r="HL69" s="434">
        <f t="shared" si="214"/>
        <v>151087.03889999999</v>
      </c>
      <c r="HM69" s="435">
        <f t="shared" si="215"/>
        <v>133844.31370000003</v>
      </c>
    </row>
    <row r="70" spans="1:221" s="18" customFormat="1" ht="12.95" customHeight="1">
      <c r="A70" s="510" t="s">
        <v>380</v>
      </c>
      <c r="B70" s="4" t="s">
        <v>406</v>
      </c>
      <c r="C70" s="3" t="s">
        <v>1237</v>
      </c>
      <c r="D70" s="2">
        <v>138187</v>
      </c>
      <c r="E70" s="1">
        <v>7</v>
      </c>
      <c r="F70" s="586">
        <v>7131</v>
      </c>
      <c r="G70" s="512">
        <v>7836</v>
      </c>
      <c r="H70" s="587">
        <v>82</v>
      </c>
      <c r="I70" s="588">
        <v>81</v>
      </c>
      <c r="J70" s="434">
        <f t="shared" si="68"/>
        <v>7049</v>
      </c>
      <c r="K70" s="435">
        <f t="shared" si="69"/>
        <v>7755</v>
      </c>
      <c r="L70" s="587">
        <v>60</v>
      </c>
      <c r="M70" s="513">
        <v>60</v>
      </c>
      <c r="N70" s="434">
        <f t="shared" si="70"/>
        <v>7049</v>
      </c>
      <c r="O70" s="435">
        <f t="shared" si="71"/>
        <v>7755</v>
      </c>
      <c r="P70" s="434">
        <f t="shared" si="72"/>
        <v>7049</v>
      </c>
      <c r="Q70" s="435">
        <f t="shared" si="73"/>
        <v>7755</v>
      </c>
      <c r="R70" s="587">
        <v>465</v>
      </c>
      <c r="S70" s="588">
        <v>595</v>
      </c>
      <c r="T70" s="589">
        <f t="shared" si="216"/>
        <v>465</v>
      </c>
      <c r="U70" s="590">
        <f t="shared" si="216"/>
        <v>595</v>
      </c>
      <c r="V70" s="587">
        <v>293</v>
      </c>
      <c r="W70" s="588">
        <v>366</v>
      </c>
      <c r="X70" s="434">
        <f t="shared" si="74"/>
        <v>293</v>
      </c>
      <c r="Y70" s="435">
        <f t="shared" si="75"/>
        <v>366</v>
      </c>
      <c r="Z70" s="587">
        <v>197</v>
      </c>
      <c r="AA70" s="513">
        <v>320</v>
      </c>
      <c r="AB70" s="434">
        <f t="shared" si="76"/>
        <v>197</v>
      </c>
      <c r="AC70" s="435">
        <f t="shared" si="77"/>
        <v>320</v>
      </c>
      <c r="AD70" s="434">
        <f t="shared" si="78"/>
        <v>955</v>
      </c>
      <c r="AE70" s="435">
        <f t="shared" si="79"/>
        <v>1281</v>
      </c>
      <c r="AF70" s="434">
        <f t="shared" si="80"/>
        <v>955</v>
      </c>
      <c r="AG70" s="435">
        <f t="shared" si="81"/>
        <v>1281</v>
      </c>
      <c r="AH70" s="591">
        <v>2.2816999999999998</v>
      </c>
      <c r="AI70" s="588">
        <v>2.1932999999999998</v>
      </c>
      <c r="AJ70" s="434">
        <f t="shared" si="82"/>
        <v>1060.9904999999999</v>
      </c>
      <c r="AK70" s="435">
        <f t="shared" si="83"/>
        <v>1305.0134999999998</v>
      </c>
      <c r="AL70" s="591">
        <v>2.2850000000000001</v>
      </c>
      <c r="AM70" s="514">
        <v>2.1543999999999999</v>
      </c>
      <c r="AN70" s="434">
        <f t="shared" si="84"/>
        <v>669.505</v>
      </c>
      <c r="AO70" s="435">
        <f t="shared" si="85"/>
        <v>788.5104</v>
      </c>
      <c r="AP70" s="591">
        <v>0.94159999999999999</v>
      </c>
      <c r="AQ70" s="588">
        <v>0.98129999999999995</v>
      </c>
      <c r="AR70" s="434">
        <f t="shared" si="86"/>
        <v>185.49520000000001</v>
      </c>
      <c r="AS70" s="435">
        <f t="shared" si="87"/>
        <v>314.01599999999996</v>
      </c>
      <c r="AT70" s="434">
        <f t="shared" si="88"/>
        <v>2.0062729842931937</v>
      </c>
      <c r="AU70" s="435">
        <f t="shared" si="89"/>
        <v>1.8794222482435596</v>
      </c>
      <c r="AV70" s="434">
        <f t="shared" si="90"/>
        <v>1915.9907000000001</v>
      </c>
      <c r="AW70" s="435">
        <f t="shared" si="91"/>
        <v>2407.5398999999998</v>
      </c>
      <c r="AX70" s="591">
        <v>68.062399999999997</v>
      </c>
      <c r="AY70" s="588">
        <v>67.586600000000004</v>
      </c>
      <c r="AZ70" s="434">
        <f t="shared" si="92"/>
        <v>31649.016</v>
      </c>
      <c r="BA70" s="435">
        <f t="shared" si="93"/>
        <v>40214.027000000002</v>
      </c>
      <c r="BB70" s="591">
        <v>68.040999999999997</v>
      </c>
      <c r="BC70" s="588">
        <v>66.095600000000005</v>
      </c>
      <c r="BD70" s="434">
        <f t="shared" si="94"/>
        <v>19936.012999999999</v>
      </c>
      <c r="BE70" s="435">
        <f t="shared" si="95"/>
        <v>24190.989600000001</v>
      </c>
      <c r="BF70" s="591">
        <v>57.050800000000002</v>
      </c>
      <c r="BG70" s="588">
        <v>57.837499999999999</v>
      </c>
      <c r="BH70" s="434">
        <f t="shared" si="96"/>
        <v>11239.007600000001</v>
      </c>
      <c r="BI70" s="435">
        <f t="shared" si="97"/>
        <v>18508</v>
      </c>
      <c r="BJ70" s="434">
        <f t="shared" si="98"/>
        <v>65.784331518324606</v>
      </c>
      <c r="BK70" s="435">
        <f t="shared" si="99"/>
        <v>64.725227634660428</v>
      </c>
      <c r="BL70" s="434">
        <f t="shared" si="100"/>
        <v>62824.036599999999</v>
      </c>
      <c r="BM70" s="435">
        <f t="shared" si="101"/>
        <v>82913.016600000003</v>
      </c>
      <c r="BN70" s="586">
        <v>2553</v>
      </c>
      <c r="BO70" s="588">
        <v>2648</v>
      </c>
      <c r="BP70" s="434">
        <f t="shared" si="102"/>
        <v>2553</v>
      </c>
      <c r="BQ70" s="435">
        <f t="shared" si="103"/>
        <v>2648</v>
      </c>
      <c r="BR70" s="586">
        <v>1273</v>
      </c>
      <c r="BS70" s="512">
        <v>1468</v>
      </c>
      <c r="BT70" s="434">
        <f t="shared" si="104"/>
        <v>1273</v>
      </c>
      <c r="BU70" s="435">
        <f t="shared" si="105"/>
        <v>1468</v>
      </c>
      <c r="BV70" s="591">
        <v>0</v>
      </c>
      <c r="BW70" s="514">
        <v>0</v>
      </c>
      <c r="BX70" s="434">
        <f t="shared" si="106"/>
        <v>0</v>
      </c>
      <c r="BY70" s="435">
        <f t="shared" si="107"/>
        <v>0</v>
      </c>
      <c r="BZ70" s="434">
        <f t="shared" si="108"/>
        <v>3826</v>
      </c>
      <c r="CA70" s="435">
        <f t="shared" si="109"/>
        <v>4116</v>
      </c>
      <c r="CB70" s="434">
        <f t="shared" si="110"/>
        <v>3826</v>
      </c>
      <c r="CC70" s="435">
        <f t="shared" si="111"/>
        <v>4116</v>
      </c>
      <c r="CD70" s="591">
        <v>3.9613999999999998</v>
      </c>
      <c r="CE70" s="588">
        <v>3.9350000000000001</v>
      </c>
      <c r="CF70" s="434">
        <f t="shared" si="112"/>
        <v>10113.4542</v>
      </c>
      <c r="CG70" s="435">
        <f t="shared" si="113"/>
        <v>10419.880000000001</v>
      </c>
      <c r="CH70" s="591">
        <v>4.4831000000000003</v>
      </c>
      <c r="CI70" s="588">
        <v>4.5789999999999997</v>
      </c>
      <c r="CJ70" s="434">
        <f t="shared" si="114"/>
        <v>5706.9863000000005</v>
      </c>
      <c r="CK70" s="435">
        <f t="shared" si="115"/>
        <v>6721.9719999999998</v>
      </c>
      <c r="CL70" s="432">
        <v>0</v>
      </c>
      <c r="CM70" s="515">
        <v>0</v>
      </c>
      <c r="CN70" s="434">
        <f t="shared" si="116"/>
        <v>0</v>
      </c>
      <c r="CO70" s="435">
        <f t="shared" si="117"/>
        <v>0</v>
      </c>
      <c r="CP70" s="434">
        <f t="shared" si="118"/>
        <v>4.134981834814428</v>
      </c>
      <c r="CQ70" s="435">
        <f t="shared" si="119"/>
        <v>4.1646870748299314</v>
      </c>
      <c r="CR70" s="434">
        <f t="shared" si="120"/>
        <v>15820.440500000002</v>
      </c>
      <c r="CS70" s="435">
        <f t="shared" si="121"/>
        <v>17141.851999999999</v>
      </c>
      <c r="CT70" s="591">
        <v>72.864099999999993</v>
      </c>
      <c r="CU70" s="588">
        <v>73.007900000000006</v>
      </c>
      <c r="CV70" s="434">
        <f t="shared" si="122"/>
        <v>186022.04729999998</v>
      </c>
      <c r="CW70" s="435">
        <f t="shared" si="123"/>
        <v>193324.9192</v>
      </c>
      <c r="CX70" s="591">
        <v>70.830299999999994</v>
      </c>
      <c r="CY70" s="588">
        <v>72.581100000000006</v>
      </c>
      <c r="CZ70" s="434">
        <f t="shared" si="124"/>
        <v>90166.97189999999</v>
      </c>
      <c r="DA70" s="435">
        <f t="shared" si="125"/>
        <v>106549.05480000001</v>
      </c>
      <c r="DB70" s="432">
        <v>0</v>
      </c>
      <c r="DC70" s="515">
        <v>0</v>
      </c>
      <c r="DD70" s="434">
        <f t="shared" si="126"/>
        <v>0</v>
      </c>
      <c r="DE70" s="435">
        <f t="shared" si="127"/>
        <v>0</v>
      </c>
      <c r="DF70" s="434">
        <f t="shared" si="128"/>
        <v>72.187407004704653</v>
      </c>
      <c r="DG70" s="435">
        <f t="shared" si="129"/>
        <v>72.855678814382912</v>
      </c>
      <c r="DH70" s="434">
        <f t="shared" si="130"/>
        <v>276189.01919999998</v>
      </c>
      <c r="DI70" s="435">
        <f t="shared" si="131"/>
        <v>299873.97400000005</v>
      </c>
      <c r="DJ70" s="434">
        <f t="shared" si="132"/>
        <v>4781</v>
      </c>
      <c r="DK70" s="435">
        <f t="shared" si="133"/>
        <v>5397</v>
      </c>
      <c r="DL70" s="434">
        <f t="shared" si="134"/>
        <v>4781</v>
      </c>
      <c r="DM70" s="435">
        <f t="shared" si="135"/>
        <v>5397</v>
      </c>
      <c r="DN70" s="434">
        <f t="shared" si="136"/>
        <v>3.7097743568291159</v>
      </c>
      <c r="DO70" s="435">
        <f t="shared" si="137"/>
        <v>3.6222701315545671</v>
      </c>
      <c r="DP70" s="434">
        <f t="shared" si="138"/>
        <v>17736.431200000003</v>
      </c>
      <c r="DQ70" s="435">
        <f t="shared" si="139"/>
        <v>19549.391899999999</v>
      </c>
      <c r="DR70" s="434">
        <f t="shared" si="140"/>
        <v>70.908399037858189</v>
      </c>
      <c r="DS70" s="435">
        <f t="shared" si="141"/>
        <v>70.925883009079115</v>
      </c>
      <c r="DT70" s="434">
        <f t="shared" si="142"/>
        <v>339013.05579999997</v>
      </c>
      <c r="DU70" s="435">
        <f t="shared" si="143"/>
        <v>382786.99059999996</v>
      </c>
      <c r="DV70" s="586">
        <v>1050</v>
      </c>
      <c r="DW70" s="588">
        <v>1041</v>
      </c>
      <c r="DX70" s="434">
        <f t="shared" si="144"/>
        <v>1050</v>
      </c>
      <c r="DY70" s="435">
        <f t="shared" si="145"/>
        <v>1041</v>
      </c>
      <c r="DZ70" s="587">
        <v>925</v>
      </c>
      <c r="EA70" s="588">
        <v>1072</v>
      </c>
      <c r="EB70" s="434">
        <f t="shared" si="146"/>
        <v>925</v>
      </c>
      <c r="EC70" s="435">
        <f t="shared" si="147"/>
        <v>1072</v>
      </c>
      <c r="ED70" s="432">
        <v>0</v>
      </c>
      <c r="EE70" s="515">
        <v>0</v>
      </c>
      <c r="EF70" s="434">
        <f t="shared" si="148"/>
        <v>0</v>
      </c>
      <c r="EG70" s="435">
        <f t="shared" si="149"/>
        <v>0</v>
      </c>
      <c r="EH70" s="434">
        <f t="shared" si="150"/>
        <v>1975</v>
      </c>
      <c r="EI70" s="435">
        <f t="shared" si="151"/>
        <v>2113</v>
      </c>
      <c r="EJ70" s="434">
        <f t="shared" si="152"/>
        <v>1975</v>
      </c>
      <c r="EK70" s="435">
        <f t="shared" si="153"/>
        <v>2113</v>
      </c>
      <c r="EL70" s="591">
        <v>2.6029</v>
      </c>
      <c r="EM70" s="588">
        <v>2.7584</v>
      </c>
      <c r="EN70" s="434">
        <f t="shared" si="154"/>
        <v>2733.0450000000001</v>
      </c>
      <c r="EO70" s="435">
        <f t="shared" si="155"/>
        <v>2871.4944</v>
      </c>
      <c r="EP70" s="591">
        <v>3.5335000000000001</v>
      </c>
      <c r="EQ70" s="588">
        <v>3.5672000000000001</v>
      </c>
      <c r="ER70" s="434">
        <f t="shared" si="156"/>
        <v>3268.4875000000002</v>
      </c>
      <c r="ES70" s="435">
        <f t="shared" si="157"/>
        <v>3824.0384000000004</v>
      </c>
      <c r="ET70" s="587">
        <v>0</v>
      </c>
      <c r="EU70" s="513">
        <v>0</v>
      </c>
      <c r="EV70" s="434">
        <f t="shared" si="158"/>
        <v>0</v>
      </c>
      <c r="EW70" s="435">
        <f t="shared" si="159"/>
        <v>0</v>
      </c>
      <c r="EX70" s="434">
        <f t="shared" si="160"/>
        <v>3.0387506329113925</v>
      </c>
      <c r="EY70" s="435">
        <f t="shared" si="161"/>
        <v>3.1687329862754381</v>
      </c>
      <c r="EZ70" s="434">
        <f t="shared" si="162"/>
        <v>6001.5325000000003</v>
      </c>
      <c r="FA70" s="435">
        <f t="shared" si="163"/>
        <v>6695.5328000000009</v>
      </c>
      <c r="FB70" s="591">
        <v>49.866700000000002</v>
      </c>
      <c r="FC70" s="588">
        <v>50.743499999999997</v>
      </c>
      <c r="FD70" s="434">
        <f t="shared" si="164"/>
        <v>52360.035000000003</v>
      </c>
      <c r="FE70" s="435">
        <f t="shared" si="165"/>
        <v>52823.983499999995</v>
      </c>
      <c r="FF70" s="591">
        <v>48.884300000000003</v>
      </c>
      <c r="FG70" s="588">
        <v>49.343299999999999</v>
      </c>
      <c r="FH70" s="434">
        <f t="shared" si="166"/>
        <v>45217.977500000001</v>
      </c>
      <c r="FI70" s="435">
        <f t="shared" si="167"/>
        <v>52896.017599999999</v>
      </c>
      <c r="FJ70" s="432">
        <v>0</v>
      </c>
      <c r="FK70" s="515">
        <v>0</v>
      </c>
      <c r="FL70" s="434">
        <f t="shared" si="168"/>
        <v>0</v>
      </c>
      <c r="FM70" s="435">
        <f t="shared" si="169"/>
        <v>0</v>
      </c>
      <c r="FN70" s="434">
        <f t="shared" si="170"/>
        <v>49.406588607594941</v>
      </c>
      <c r="FO70" s="435">
        <f t="shared" si="171"/>
        <v>50.033128774254614</v>
      </c>
      <c r="FP70" s="434">
        <f t="shared" si="172"/>
        <v>97578.012500000012</v>
      </c>
      <c r="FQ70" s="435">
        <f t="shared" si="173"/>
        <v>105720.00109999999</v>
      </c>
      <c r="FR70" s="587">
        <v>293</v>
      </c>
      <c r="FS70" s="588">
        <v>245</v>
      </c>
      <c r="FT70" s="434">
        <f t="shared" si="174"/>
        <v>293</v>
      </c>
      <c r="FU70" s="435">
        <f t="shared" si="175"/>
        <v>245</v>
      </c>
      <c r="FV70" s="591">
        <v>5.1962000000000002</v>
      </c>
      <c r="FW70" s="588">
        <v>4.5898000000000003</v>
      </c>
      <c r="FX70" s="434">
        <f t="shared" si="176"/>
        <v>1522.4866</v>
      </c>
      <c r="FY70" s="435">
        <f t="shared" si="177"/>
        <v>1124.501</v>
      </c>
      <c r="FZ70" s="591">
        <v>79.423199999999994</v>
      </c>
      <c r="GA70" s="588">
        <v>76.6327</v>
      </c>
      <c r="GB70" s="434">
        <f t="shared" si="178"/>
        <v>23270.997599999999</v>
      </c>
      <c r="GC70" s="435">
        <f t="shared" si="179"/>
        <v>18775.011500000001</v>
      </c>
      <c r="GD70" s="434">
        <f t="shared" si="180"/>
        <v>4068</v>
      </c>
      <c r="GE70" s="435">
        <f t="shared" si="181"/>
        <v>4284</v>
      </c>
      <c r="GF70" s="434">
        <f t="shared" si="182"/>
        <v>4068</v>
      </c>
      <c r="GG70" s="435">
        <f t="shared" si="183"/>
        <v>4284</v>
      </c>
      <c r="GH70" s="434">
        <f t="shared" si="184"/>
        <v>13907.4897</v>
      </c>
      <c r="GI70" s="435">
        <f t="shared" si="185"/>
        <v>14596.3879</v>
      </c>
      <c r="GJ70" s="434">
        <f t="shared" si="186"/>
        <v>270031.09829999995</v>
      </c>
      <c r="GK70" s="435">
        <f t="shared" si="187"/>
        <v>286362.92969999998</v>
      </c>
      <c r="GL70" s="434">
        <f t="shared" si="188"/>
        <v>2491</v>
      </c>
      <c r="GM70" s="435">
        <f t="shared" si="189"/>
        <v>2906</v>
      </c>
      <c r="GN70" s="434">
        <f t="shared" si="190"/>
        <v>2491</v>
      </c>
      <c r="GO70" s="435">
        <f t="shared" si="191"/>
        <v>2906</v>
      </c>
      <c r="GP70" s="434">
        <f t="shared" si="192"/>
        <v>9644.9788000000008</v>
      </c>
      <c r="GQ70" s="435">
        <f t="shared" si="193"/>
        <v>11334.5208</v>
      </c>
      <c r="GR70" s="434">
        <f t="shared" si="194"/>
        <v>155320.96239999999</v>
      </c>
      <c r="GS70" s="435">
        <f t="shared" si="195"/>
        <v>183636.06200000001</v>
      </c>
      <c r="GT70" s="434">
        <f t="shared" si="196"/>
        <v>6559</v>
      </c>
      <c r="GU70" s="435">
        <f t="shared" si="197"/>
        <v>7190</v>
      </c>
      <c r="GV70" s="434">
        <f t="shared" si="198"/>
        <v>6559</v>
      </c>
      <c r="GW70" s="435">
        <f t="shared" si="199"/>
        <v>7190</v>
      </c>
      <c r="GX70" s="434">
        <f t="shared" si="200"/>
        <v>23552.468500000003</v>
      </c>
      <c r="GY70" s="435">
        <f t="shared" si="201"/>
        <v>25930.9087</v>
      </c>
      <c r="GZ70" s="434">
        <f t="shared" si="202"/>
        <v>425352.06069999991</v>
      </c>
      <c r="HA70" s="435">
        <f t="shared" si="203"/>
        <v>469998.99170000001</v>
      </c>
      <c r="HB70" s="434">
        <f t="shared" si="204"/>
        <v>197</v>
      </c>
      <c r="HC70" s="435">
        <f t="shared" si="205"/>
        <v>320</v>
      </c>
      <c r="HD70" s="434">
        <f t="shared" si="206"/>
        <v>197</v>
      </c>
      <c r="HE70" s="435">
        <f t="shared" si="207"/>
        <v>320</v>
      </c>
      <c r="HF70" s="434">
        <f t="shared" si="208"/>
        <v>185.49520000000001</v>
      </c>
      <c r="HG70" s="435">
        <f t="shared" si="209"/>
        <v>314.01599999999996</v>
      </c>
      <c r="HH70" s="434">
        <f t="shared" si="210"/>
        <v>11239.007600000001</v>
      </c>
      <c r="HI70" s="435">
        <f t="shared" si="211"/>
        <v>18508</v>
      </c>
      <c r="HJ70" s="434">
        <f t="shared" si="212"/>
        <v>25260.450300000004</v>
      </c>
      <c r="HK70" s="435">
        <f t="shared" si="213"/>
        <v>27369.4257</v>
      </c>
      <c r="HL70" s="434">
        <f t="shared" si="214"/>
        <v>459862.06589999999</v>
      </c>
      <c r="HM70" s="435">
        <f t="shared" si="215"/>
        <v>507282.00319999998</v>
      </c>
    </row>
    <row r="71" spans="1:221" s="18" customFormat="1" ht="13.9" customHeight="1">
      <c r="A71" s="516" t="s">
        <v>407</v>
      </c>
      <c r="B71" s="517" t="s">
        <v>408</v>
      </c>
      <c r="C71" s="518"/>
      <c r="D71" s="519">
        <v>139940</v>
      </c>
      <c r="E71" s="500">
        <v>1</v>
      </c>
      <c r="F71" s="432">
        <v>5339</v>
      </c>
      <c r="G71" s="433">
        <v>5480</v>
      </c>
      <c r="H71" s="432">
        <v>112</v>
      </c>
      <c r="I71" s="433">
        <v>110</v>
      </c>
      <c r="J71" s="434">
        <f t="shared" si="68"/>
        <v>5227</v>
      </c>
      <c r="K71" s="435">
        <f t="shared" si="69"/>
        <v>5370</v>
      </c>
      <c r="L71" s="432"/>
      <c r="M71" s="433"/>
      <c r="N71" s="434">
        <f t="shared" si="70"/>
        <v>5227</v>
      </c>
      <c r="O71" s="435">
        <f t="shared" si="71"/>
        <v>5370</v>
      </c>
      <c r="P71" s="434">
        <f t="shared" si="72"/>
        <v>5227</v>
      </c>
      <c r="Q71" s="435">
        <f t="shared" si="73"/>
        <v>5226</v>
      </c>
      <c r="R71" s="432">
        <v>97</v>
      </c>
      <c r="S71" s="433">
        <v>144</v>
      </c>
      <c r="T71" s="589">
        <f t="shared" si="216"/>
        <v>97</v>
      </c>
      <c r="U71" s="592"/>
      <c r="V71" s="432">
        <v>15</v>
      </c>
      <c r="W71" s="433">
        <v>23</v>
      </c>
      <c r="X71" s="434">
        <f t="shared" si="74"/>
        <v>15</v>
      </c>
      <c r="Y71" s="435">
        <f t="shared" si="75"/>
        <v>23</v>
      </c>
      <c r="Z71" s="432"/>
      <c r="AA71" s="433"/>
      <c r="AB71" s="434">
        <f t="shared" si="76"/>
        <v>0</v>
      </c>
      <c r="AC71" s="435">
        <f t="shared" si="77"/>
        <v>0</v>
      </c>
      <c r="AD71" s="434">
        <f t="shared" si="78"/>
        <v>112</v>
      </c>
      <c r="AE71" s="435">
        <f t="shared" si="79"/>
        <v>167</v>
      </c>
      <c r="AF71" s="434">
        <f t="shared" si="80"/>
        <v>112</v>
      </c>
      <c r="AG71" s="435">
        <f t="shared" si="81"/>
        <v>167</v>
      </c>
      <c r="AH71" s="432">
        <v>4.29</v>
      </c>
      <c r="AI71" s="433">
        <v>4.22</v>
      </c>
      <c r="AJ71" s="434">
        <f t="shared" si="82"/>
        <v>416.13</v>
      </c>
      <c r="AK71" s="435">
        <f t="shared" si="83"/>
        <v>607.67999999999995</v>
      </c>
      <c r="AL71" s="432">
        <v>4.57</v>
      </c>
      <c r="AM71" s="433">
        <v>5.22</v>
      </c>
      <c r="AN71" s="434">
        <f t="shared" si="84"/>
        <v>68.550000000000011</v>
      </c>
      <c r="AO71" s="435">
        <f t="shared" si="85"/>
        <v>120.05999999999999</v>
      </c>
      <c r="AP71" s="432"/>
      <c r="AQ71" s="433"/>
      <c r="AR71" s="434">
        <f t="shared" si="86"/>
        <v>0</v>
      </c>
      <c r="AS71" s="435">
        <f t="shared" si="87"/>
        <v>0</v>
      </c>
      <c r="AT71" s="434">
        <f t="shared" si="88"/>
        <v>4.3274999999999997</v>
      </c>
      <c r="AU71" s="435">
        <f t="shared" si="89"/>
        <v>4.3577245508982028</v>
      </c>
      <c r="AV71" s="434">
        <f t="shared" si="90"/>
        <v>484.67999999999995</v>
      </c>
      <c r="AW71" s="435">
        <f t="shared" si="91"/>
        <v>727.7399999999999</v>
      </c>
      <c r="AX71" s="432">
        <v>129.6</v>
      </c>
      <c r="AY71" s="433">
        <v>129.78</v>
      </c>
      <c r="AZ71" s="434">
        <f t="shared" si="92"/>
        <v>12571.199999999999</v>
      </c>
      <c r="BA71" s="435">
        <f t="shared" si="93"/>
        <v>0</v>
      </c>
      <c r="BB71" s="432">
        <v>132.27000000000001</v>
      </c>
      <c r="BC71" s="433">
        <v>136.96</v>
      </c>
      <c r="BD71" s="434">
        <f t="shared" si="94"/>
        <v>1984.0500000000002</v>
      </c>
      <c r="BE71" s="435">
        <f t="shared" si="95"/>
        <v>3150.0800000000004</v>
      </c>
      <c r="BF71" s="432"/>
      <c r="BG71" s="433"/>
      <c r="BH71" s="434">
        <f t="shared" si="96"/>
        <v>0</v>
      </c>
      <c r="BI71" s="435">
        <f t="shared" si="97"/>
        <v>0</v>
      </c>
      <c r="BJ71" s="434">
        <f t="shared" si="98"/>
        <v>129.95758928571428</v>
      </c>
      <c r="BK71" s="435">
        <f t="shared" si="99"/>
        <v>18.862754491017967</v>
      </c>
      <c r="BL71" s="434">
        <f t="shared" si="100"/>
        <v>14555.25</v>
      </c>
      <c r="BM71" s="435">
        <f t="shared" si="101"/>
        <v>3150.0800000000004</v>
      </c>
      <c r="BN71" s="432">
        <v>2427</v>
      </c>
      <c r="BO71" s="433">
        <v>2452</v>
      </c>
      <c r="BP71" s="434">
        <f t="shared" si="102"/>
        <v>2427</v>
      </c>
      <c r="BQ71" s="435">
        <f t="shared" si="103"/>
        <v>2452</v>
      </c>
      <c r="BR71" s="432">
        <v>446</v>
      </c>
      <c r="BS71" s="433">
        <v>468</v>
      </c>
      <c r="BT71" s="434">
        <f t="shared" si="104"/>
        <v>446</v>
      </c>
      <c r="BU71" s="435">
        <f t="shared" si="105"/>
        <v>468</v>
      </c>
      <c r="BV71" s="432"/>
      <c r="BW71" s="433"/>
      <c r="BX71" s="434">
        <f t="shared" si="106"/>
        <v>0</v>
      </c>
      <c r="BY71" s="435">
        <f t="shared" si="107"/>
        <v>0</v>
      </c>
      <c r="BZ71" s="434">
        <f t="shared" si="108"/>
        <v>2873</v>
      </c>
      <c r="CA71" s="435">
        <f t="shared" si="109"/>
        <v>2920</v>
      </c>
      <c r="CB71" s="434">
        <f t="shared" si="110"/>
        <v>2873</v>
      </c>
      <c r="CC71" s="435">
        <f t="shared" si="111"/>
        <v>2920</v>
      </c>
      <c r="CD71" s="432">
        <v>5.3</v>
      </c>
      <c r="CE71" s="433">
        <v>5.2</v>
      </c>
      <c r="CF71" s="434">
        <f t="shared" si="112"/>
        <v>12863.1</v>
      </c>
      <c r="CG71" s="435">
        <f t="shared" si="113"/>
        <v>12750.4</v>
      </c>
      <c r="CH71" s="432">
        <v>6.28</v>
      </c>
      <c r="CI71" s="433">
        <v>6.04</v>
      </c>
      <c r="CJ71" s="434">
        <f t="shared" si="114"/>
        <v>2800.88</v>
      </c>
      <c r="CK71" s="435">
        <f t="shared" si="115"/>
        <v>2826.72</v>
      </c>
      <c r="CL71" s="432"/>
      <c r="CM71" s="433"/>
      <c r="CN71" s="434">
        <f t="shared" si="116"/>
        <v>0</v>
      </c>
      <c r="CO71" s="435">
        <f t="shared" si="117"/>
        <v>0</v>
      </c>
      <c r="CP71" s="434">
        <f t="shared" si="118"/>
        <v>5.4521336581970061</v>
      </c>
      <c r="CQ71" s="435">
        <f t="shared" si="119"/>
        <v>5.3346301369863012</v>
      </c>
      <c r="CR71" s="434">
        <f t="shared" si="120"/>
        <v>15663.979999999998</v>
      </c>
      <c r="CS71" s="435">
        <f t="shared" si="121"/>
        <v>15577.119999999999</v>
      </c>
      <c r="CT71" s="432">
        <v>135.91999999999999</v>
      </c>
      <c r="CU71" s="433">
        <v>134.88</v>
      </c>
      <c r="CV71" s="434">
        <f t="shared" si="122"/>
        <v>329877.83999999997</v>
      </c>
      <c r="CW71" s="435">
        <f t="shared" si="123"/>
        <v>330725.76000000001</v>
      </c>
      <c r="CX71" s="432">
        <v>144.58000000000001</v>
      </c>
      <c r="CY71" s="433">
        <v>142.57</v>
      </c>
      <c r="CZ71" s="434">
        <f t="shared" si="124"/>
        <v>64482.680000000008</v>
      </c>
      <c r="DA71" s="435">
        <f t="shared" si="125"/>
        <v>66722.759999999995</v>
      </c>
      <c r="DB71" s="432"/>
      <c r="DC71" s="433"/>
      <c r="DD71" s="434">
        <f t="shared" si="126"/>
        <v>0</v>
      </c>
      <c r="DE71" s="435">
        <f t="shared" si="127"/>
        <v>0</v>
      </c>
      <c r="DF71" s="434">
        <f t="shared" si="128"/>
        <v>137.26436477549598</v>
      </c>
      <c r="DG71" s="435">
        <f t="shared" si="129"/>
        <v>136.11250684931508</v>
      </c>
      <c r="DH71" s="434">
        <f t="shared" si="130"/>
        <v>394360.51999999996</v>
      </c>
      <c r="DI71" s="435">
        <f t="shared" si="131"/>
        <v>397448.52</v>
      </c>
      <c r="DJ71" s="434">
        <f t="shared" si="132"/>
        <v>2985</v>
      </c>
      <c r="DK71" s="435">
        <f t="shared" si="133"/>
        <v>3087</v>
      </c>
      <c r="DL71" s="434">
        <f t="shared" si="134"/>
        <v>2985</v>
      </c>
      <c r="DM71" s="435">
        <f t="shared" si="135"/>
        <v>3087</v>
      </c>
      <c r="DN71" s="434">
        <f t="shared" si="136"/>
        <v>5.40993634840871</v>
      </c>
      <c r="DO71" s="435">
        <f t="shared" si="137"/>
        <v>5.2817816650469709</v>
      </c>
      <c r="DP71" s="434">
        <f t="shared" si="138"/>
        <v>16148.66</v>
      </c>
      <c r="DQ71" s="435">
        <f t="shared" si="139"/>
        <v>16304.859999999999</v>
      </c>
      <c r="DR71" s="434">
        <f t="shared" si="140"/>
        <v>136.9902077051926</v>
      </c>
      <c r="DS71" s="435">
        <f t="shared" si="141"/>
        <v>129.76954972465177</v>
      </c>
      <c r="DT71" s="434">
        <f t="shared" si="142"/>
        <v>408915.7699999999</v>
      </c>
      <c r="DU71" s="435">
        <f t="shared" si="143"/>
        <v>400598.60000000003</v>
      </c>
      <c r="DV71" s="432">
        <v>1563</v>
      </c>
      <c r="DW71" s="433">
        <v>1610</v>
      </c>
      <c r="DX71" s="434">
        <f t="shared" si="144"/>
        <v>1563</v>
      </c>
      <c r="DY71" s="435">
        <f t="shared" si="145"/>
        <v>1610</v>
      </c>
      <c r="DZ71" s="432">
        <v>672</v>
      </c>
      <c r="EA71" s="433">
        <v>670</v>
      </c>
      <c r="EB71" s="434">
        <f t="shared" si="146"/>
        <v>672</v>
      </c>
      <c r="EC71" s="435">
        <f t="shared" si="147"/>
        <v>670</v>
      </c>
      <c r="ED71" s="432"/>
      <c r="EE71" s="433"/>
      <c r="EF71" s="434">
        <f t="shared" si="148"/>
        <v>0</v>
      </c>
      <c r="EG71" s="435">
        <f t="shared" si="149"/>
        <v>0</v>
      </c>
      <c r="EH71" s="434">
        <f t="shared" si="150"/>
        <v>2235</v>
      </c>
      <c r="EI71" s="435">
        <f t="shared" si="151"/>
        <v>2280</v>
      </c>
      <c r="EJ71" s="434">
        <f t="shared" si="152"/>
        <v>2235</v>
      </c>
      <c r="EK71" s="435">
        <f t="shared" si="153"/>
        <v>2280</v>
      </c>
      <c r="EL71" s="432">
        <v>4.05</v>
      </c>
      <c r="EM71" s="433">
        <v>4.03</v>
      </c>
      <c r="EN71" s="434">
        <f t="shared" si="154"/>
        <v>6330.15</v>
      </c>
      <c r="EO71" s="435">
        <f t="shared" si="155"/>
        <v>6488.3</v>
      </c>
      <c r="EP71" s="432">
        <v>4.87</v>
      </c>
      <c r="EQ71" s="433">
        <v>4.8600000000000003</v>
      </c>
      <c r="ER71" s="434">
        <f t="shared" si="156"/>
        <v>3272.64</v>
      </c>
      <c r="ES71" s="435">
        <f t="shared" si="157"/>
        <v>3256.2000000000003</v>
      </c>
      <c r="ET71" s="432"/>
      <c r="EU71" s="433"/>
      <c r="EV71" s="434">
        <f t="shared" si="158"/>
        <v>0</v>
      </c>
      <c r="EW71" s="435">
        <f t="shared" si="159"/>
        <v>0</v>
      </c>
      <c r="EX71" s="434">
        <f t="shared" si="160"/>
        <v>4.2965503355704691</v>
      </c>
      <c r="EY71" s="435">
        <f t="shared" si="161"/>
        <v>4.2739035087719301</v>
      </c>
      <c r="EZ71" s="434">
        <f t="shared" si="162"/>
        <v>9602.7899999999991</v>
      </c>
      <c r="FA71" s="435">
        <f t="shared" si="163"/>
        <v>9744.5</v>
      </c>
      <c r="FB71" s="432">
        <v>100.15</v>
      </c>
      <c r="FC71" s="433">
        <v>100.15</v>
      </c>
      <c r="FD71" s="434">
        <f t="shared" si="164"/>
        <v>156534.45000000001</v>
      </c>
      <c r="FE71" s="435">
        <f t="shared" si="165"/>
        <v>161241.5</v>
      </c>
      <c r="FF71" s="432">
        <v>101.22</v>
      </c>
      <c r="FG71" s="433">
        <v>102.93</v>
      </c>
      <c r="FH71" s="434">
        <f t="shared" si="166"/>
        <v>68019.839999999997</v>
      </c>
      <c r="FI71" s="435">
        <f t="shared" si="167"/>
        <v>68963.100000000006</v>
      </c>
      <c r="FJ71" s="432"/>
      <c r="FK71" s="433"/>
      <c r="FL71" s="434">
        <f t="shared" si="168"/>
        <v>0</v>
      </c>
      <c r="FM71" s="435">
        <f t="shared" si="169"/>
        <v>0</v>
      </c>
      <c r="FN71" s="434">
        <f t="shared" si="170"/>
        <v>100.47171812080538</v>
      </c>
      <c r="FO71" s="435">
        <f t="shared" si="171"/>
        <v>100.9669298245614</v>
      </c>
      <c r="FP71" s="434">
        <f t="shared" si="172"/>
        <v>224554.29</v>
      </c>
      <c r="FQ71" s="435">
        <f t="shared" si="173"/>
        <v>230204.6</v>
      </c>
      <c r="FR71" s="432">
        <v>7</v>
      </c>
      <c r="FS71" s="433">
        <v>3</v>
      </c>
      <c r="FT71" s="434">
        <f t="shared" si="174"/>
        <v>7</v>
      </c>
      <c r="FU71" s="435">
        <f t="shared" si="175"/>
        <v>3</v>
      </c>
      <c r="FV71" s="432"/>
      <c r="FW71" s="433"/>
      <c r="FX71" s="434">
        <f t="shared" si="176"/>
        <v>0</v>
      </c>
      <c r="FY71" s="435">
        <f t="shared" si="177"/>
        <v>0</v>
      </c>
      <c r="FZ71" s="432">
        <v>136.13999999999999</v>
      </c>
      <c r="GA71" s="433">
        <v>162</v>
      </c>
      <c r="GB71" s="434">
        <f t="shared" si="178"/>
        <v>952.9799999999999</v>
      </c>
      <c r="GC71" s="435">
        <f t="shared" si="179"/>
        <v>486</v>
      </c>
      <c r="GD71" s="434">
        <f t="shared" si="180"/>
        <v>4087</v>
      </c>
      <c r="GE71" s="435">
        <f t="shared" si="181"/>
        <v>4206</v>
      </c>
      <c r="GF71" s="434">
        <f t="shared" si="182"/>
        <v>4087</v>
      </c>
      <c r="GG71" s="435">
        <f t="shared" si="183"/>
        <v>4062</v>
      </c>
      <c r="GH71" s="434">
        <f t="shared" si="184"/>
        <v>19609.379999999997</v>
      </c>
      <c r="GI71" s="435">
        <f t="shared" si="185"/>
        <v>19846.38</v>
      </c>
      <c r="GJ71" s="434">
        <f t="shared" si="186"/>
        <v>498983.49</v>
      </c>
      <c r="GK71" s="435">
        <f t="shared" si="187"/>
        <v>491967.26</v>
      </c>
      <c r="GL71" s="434">
        <f t="shared" si="188"/>
        <v>1133</v>
      </c>
      <c r="GM71" s="435">
        <f t="shared" si="189"/>
        <v>1161</v>
      </c>
      <c r="GN71" s="434">
        <f t="shared" si="190"/>
        <v>1133</v>
      </c>
      <c r="GO71" s="435">
        <f t="shared" si="191"/>
        <v>1161</v>
      </c>
      <c r="GP71" s="434">
        <f t="shared" si="192"/>
        <v>6142.07</v>
      </c>
      <c r="GQ71" s="435">
        <f t="shared" si="193"/>
        <v>6202.98</v>
      </c>
      <c r="GR71" s="434">
        <f t="shared" si="194"/>
        <v>134486.57</v>
      </c>
      <c r="GS71" s="435">
        <f t="shared" si="195"/>
        <v>138835.94</v>
      </c>
      <c r="GT71" s="434">
        <f t="shared" si="196"/>
        <v>5220</v>
      </c>
      <c r="GU71" s="435">
        <f t="shared" si="197"/>
        <v>5367</v>
      </c>
      <c r="GV71" s="434">
        <f t="shared" si="198"/>
        <v>5220</v>
      </c>
      <c r="GW71" s="435">
        <f t="shared" si="199"/>
        <v>5223</v>
      </c>
      <c r="GX71" s="434">
        <f t="shared" si="200"/>
        <v>25751.449999999997</v>
      </c>
      <c r="GY71" s="435">
        <f t="shared" si="201"/>
        <v>26049.360000000001</v>
      </c>
      <c r="GZ71" s="434">
        <f t="shared" si="202"/>
        <v>633470.06000000006</v>
      </c>
      <c r="HA71" s="435">
        <f t="shared" si="203"/>
        <v>630803.19999999995</v>
      </c>
      <c r="HB71" s="434">
        <f t="shared" si="204"/>
        <v>0</v>
      </c>
      <c r="HC71" s="435">
        <f t="shared" si="205"/>
        <v>0</v>
      </c>
      <c r="HD71" s="434">
        <f t="shared" si="206"/>
        <v>0</v>
      </c>
      <c r="HE71" s="435">
        <f t="shared" si="207"/>
        <v>0</v>
      </c>
      <c r="HF71" s="434">
        <f t="shared" si="208"/>
        <v>0</v>
      </c>
      <c r="HG71" s="435">
        <f t="shared" si="209"/>
        <v>0</v>
      </c>
      <c r="HH71" s="434">
        <f t="shared" si="210"/>
        <v>0</v>
      </c>
      <c r="HI71" s="435">
        <f t="shared" si="211"/>
        <v>0</v>
      </c>
      <c r="HJ71" s="434">
        <f t="shared" si="212"/>
        <v>25751.449999999997</v>
      </c>
      <c r="HK71" s="435">
        <f t="shared" si="213"/>
        <v>26049.360000000001</v>
      </c>
      <c r="HL71" s="434">
        <f t="shared" si="214"/>
        <v>634423.03999999992</v>
      </c>
      <c r="HM71" s="435">
        <f t="shared" si="215"/>
        <v>631289.20000000007</v>
      </c>
    </row>
    <row r="72" spans="1:221" s="18" customFormat="1" ht="13.15" customHeight="1">
      <c r="A72" s="516" t="s">
        <v>407</v>
      </c>
      <c r="B72" s="517" t="s">
        <v>409</v>
      </c>
      <c r="C72" s="518"/>
      <c r="D72" s="519">
        <v>139959</v>
      </c>
      <c r="E72" s="500">
        <v>1</v>
      </c>
      <c r="F72" s="432">
        <v>8529</v>
      </c>
      <c r="G72" s="433">
        <v>8842</v>
      </c>
      <c r="H72" s="432">
        <v>974</v>
      </c>
      <c r="I72" s="433">
        <v>972</v>
      </c>
      <c r="J72" s="434">
        <f t="shared" si="68"/>
        <v>7555</v>
      </c>
      <c r="K72" s="435">
        <f t="shared" si="69"/>
        <v>7870</v>
      </c>
      <c r="L72" s="432"/>
      <c r="M72" s="433"/>
      <c r="N72" s="434">
        <f t="shared" si="70"/>
        <v>7555</v>
      </c>
      <c r="O72" s="435">
        <f t="shared" si="71"/>
        <v>7870</v>
      </c>
      <c r="P72" s="434">
        <f t="shared" si="72"/>
        <v>7555</v>
      </c>
      <c r="Q72" s="435">
        <f t="shared" si="73"/>
        <v>7735</v>
      </c>
      <c r="R72" s="432">
        <v>138</v>
      </c>
      <c r="S72" s="433">
        <v>135</v>
      </c>
      <c r="T72" s="589">
        <f t="shared" si="216"/>
        <v>138</v>
      </c>
      <c r="U72" s="592"/>
      <c r="V72" s="432">
        <v>19</v>
      </c>
      <c r="W72" s="433">
        <v>25</v>
      </c>
      <c r="X72" s="434">
        <f t="shared" si="74"/>
        <v>19</v>
      </c>
      <c r="Y72" s="435">
        <f t="shared" si="75"/>
        <v>25</v>
      </c>
      <c r="Z72" s="432"/>
      <c r="AA72" s="433"/>
      <c r="AB72" s="434">
        <f t="shared" si="76"/>
        <v>0</v>
      </c>
      <c r="AC72" s="435">
        <f t="shared" si="77"/>
        <v>0</v>
      </c>
      <c r="AD72" s="434">
        <f t="shared" si="78"/>
        <v>157</v>
      </c>
      <c r="AE72" s="435">
        <f t="shared" si="79"/>
        <v>160</v>
      </c>
      <c r="AF72" s="434">
        <f t="shared" si="80"/>
        <v>157</v>
      </c>
      <c r="AG72" s="435">
        <f t="shared" si="81"/>
        <v>160</v>
      </c>
      <c r="AH72" s="432">
        <v>4.4800000000000004</v>
      </c>
      <c r="AI72" s="433">
        <v>4.41</v>
      </c>
      <c r="AJ72" s="434">
        <f t="shared" si="82"/>
        <v>618.24</v>
      </c>
      <c r="AK72" s="435">
        <f t="shared" si="83"/>
        <v>595.35</v>
      </c>
      <c r="AL72" s="432">
        <v>4.21</v>
      </c>
      <c r="AM72" s="433">
        <v>4.5599999999999996</v>
      </c>
      <c r="AN72" s="434">
        <f t="shared" si="84"/>
        <v>79.989999999999995</v>
      </c>
      <c r="AO72" s="435">
        <f t="shared" si="85"/>
        <v>113.99999999999999</v>
      </c>
      <c r="AP72" s="432"/>
      <c r="AQ72" s="433"/>
      <c r="AR72" s="434">
        <f t="shared" si="86"/>
        <v>0</v>
      </c>
      <c r="AS72" s="435">
        <f t="shared" si="87"/>
        <v>0</v>
      </c>
      <c r="AT72" s="434">
        <f t="shared" si="88"/>
        <v>4.4473248407643311</v>
      </c>
      <c r="AU72" s="435">
        <f t="shared" si="89"/>
        <v>4.4334375000000001</v>
      </c>
      <c r="AV72" s="434">
        <f t="shared" si="90"/>
        <v>698.23</v>
      </c>
      <c r="AW72" s="435">
        <f t="shared" si="91"/>
        <v>709.35</v>
      </c>
      <c r="AX72" s="432">
        <v>122.11</v>
      </c>
      <c r="AY72" s="433">
        <v>120.56</v>
      </c>
      <c r="AZ72" s="434">
        <f t="shared" si="92"/>
        <v>16851.18</v>
      </c>
      <c r="BA72" s="435">
        <f t="shared" si="93"/>
        <v>0</v>
      </c>
      <c r="BB72" s="432">
        <v>116.11</v>
      </c>
      <c r="BC72" s="433">
        <v>126.36</v>
      </c>
      <c r="BD72" s="434">
        <f t="shared" si="94"/>
        <v>2206.09</v>
      </c>
      <c r="BE72" s="435">
        <f t="shared" si="95"/>
        <v>3159</v>
      </c>
      <c r="BF72" s="432"/>
      <c r="BG72" s="433"/>
      <c r="BH72" s="434">
        <f t="shared" si="96"/>
        <v>0</v>
      </c>
      <c r="BI72" s="435">
        <f t="shared" si="97"/>
        <v>0</v>
      </c>
      <c r="BJ72" s="434">
        <f t="shared" si="98"/>
        <v>121.38388535031848</v>
      </c>
      <c r="BK72" s="435">
        <f t="shared" si="99"/>
        <v>19.743749999999999</v>
      </c>
      <c r="BL72" s="434">
        <f t="shared" si="100"/>
        <v>19057.27</v>
      </c>
      <c r="BM72" s="435">
        <f t="shared" si="101"/>
        <v>3159</v>
      </c>
      <c r="BN72" s="432">
        <v>3730</v>
      </c>
      <c r="BO72" s="433">
        <v>3689</v>
      </c>
      <c r="BP72" s="434">
        <f t="shared" si="102"/>
        <v>3730</v>
      </c>
      <c r="BQ72" s="435">
        <f t="shared" si="103"/>
        <v>3689</v>
      </c>
      <c r="BR72" s="432">
        <v>205</v>
      </c>
      <c r="BS72" s="433">
        <v>208</v>
      </c>
      <c r="BT72" s="434">
        <f t="shared" si="104"/>
        <v>205</v>
      </c>
      <c r="BU72" s="435">
        <f t="shared" si="105"/>
        <v>208</v>
      </c>
      <c r="BV72" s="432"/>
      <c r="BW72" s="433"/>
      <c r="BX72" s="434">
        <f t="shared" si="106"/>
        <v>0</v>
      </c>
      <c r="BY72" s="435">
        <f t="shared" si="107"/>
        <v>0</v>
      </c>
      <c r="BZ72" s="434">
        <f t="shared" si="108"/>
        <v>3935</v>
      </c>
      <c r="CA72" s="435">
        <f t="shared" si="109"/>
        <v>3897</v>
      </c>
      <c r="CB72" s="434">
        <f t="shared" si="110"/>
        <v>3935</v>
      </c>
      <c r="CC72" s="435">
        <f t="shared" si="111"/>
        <v>3897</v>
      </c>
      <c r="CD72" s="432">
        <v>4.45</v>
      </c>
      <c r="CE72" s="433">
        <v>4.4000000000000004</v>
      </c>
      <c r="CF72" s="434">
        <f t="shared" si="112"/>
        <v>16598.5</v>
      </c>
      <c r="CG72" s="435">
        <f t="shared" si="113"/>
        <v>16231.600000000002</v>
      </c>
      <c r="CH72" s="432">
        <v>4.5</v>
      </c>
      <c r="CI72" s="433">
        <v>4.63</v>
      </c>
      <c r="CJ72" s="434">
        <f t="shared" si="114"/>
        <v>922.5</v>
      </c>
      <c r="CK72" s="435">
        <f t="shared" si="115"/>
        <v>963.04</v>
      </c>
      <c r="CL72" s="432"/>
      <c r="CM72" s="433"/>
      <c r="CN72" s="434">
        <f t="shared" si="116"/>
        <v>0</v>
      </c>
      <c r="CO72" s="435">
        <f t="shared" si="117"/>
        <v>0</v>
      </c>
      <c r="CP72" s="434">
        <f t="shared" si="118"/>
        <v>4.4526048284625155</v>
      </c>
      <c r="CQ72" s="435">
        <f t="shared" si="119"/>
        <v>4.4122761098280741</v>
      </c>
      <c r="CR72" s="434">
        <f t="shared" si="120"/>
        <v>17521</v>
      </c>
      <c r="CS72" s="435">
        <f t="shared" si="121"/>
        <v>17194.640000000003</v>
      </c>
      <c r="CT72" s="432">
        <v>122.67</v>
      </c>
      <c r="CU72" s="433">
        <v>122.05</v>
      </c>
      <c r="CV72" s="434">
        <f t="shared" si="122"/>
        <v>457559.10000000003</v>
      </c>
      <c r="CW72" s="435">
        <f t="shared" si="123"/>
        <v>450242.45</v>
      </c>
      <c r="CX72" s="432">
        <v>127.3</v>
      </c>
      <c r="CY72" s="433">
        <v>128.96</v>
      </c>
      <c r="CZ72" s="434">
        <f t="shared" si="124"/>
        <v>26096.5</v>
      </c>
      <c r="DA72" s="435">
        <f t="shared" si="125"/>
        <v>26823.68</v>
      </c>
      <c r="DB72" s="432"/>
      <c r="DC72" s="433"/>
      <c r="DD72" s="434">
        <f t="shared" si="126"/>
        <v>0</v>
      </c>
      <c r="DE72" s="435">
        <f t="shared" si="127"/>
        <v>0</v>
      </c>
      <c r="DF72" s="434">
        <f t="shared" si="128"/>
        <v>122.91120711562898</v>
      </c>
      <c r="DG72" s="435">
        <f t="shared" si="129"/>
        <v>122.41881703874776</v>
      </c>
      <c r="DH72" s="434">
        <f t="shared" si="130"/>
        <v>483655.60000000003</v>
      </c>
      <c r="DI72" s="435">
        <f t="shared" si="131"/>
        <v>477066.13</v>
      </c>
      <c r="DJ72" s="434">
        <f t="shared" si="132"/>
        <v>4092</v>
      </c>
      <c r="DK72" s="435">
        <f t="shared" si="133"/>
        <v>4057</v>
      </c>
      <c r="DL72" s="434">
        <f t="shared" si="134"/>
        <v>4092</v>
      </c>
      <c r="DM72" s="435">
        <f t="shared" si="135"/>
        <v>4057</v>
      </c>
      <c r="DN72" s="434">
        <f t="shared" si="136"/>
        <v>4.4524022482893448</v>
      </c>
      <c r="DO72" s="435">
        <f t="shared" si="137"/>
        <v>4.4131106729110181</v>
      </c>
      <c r="DP72" s="434">
        <f t="shared" si="138"/>
        <v>18219.23</v>
      </c>
      <c r="DQ72" s="435">
        <f t="shared" si="139"/>
        <v>17903.990000000002</v>
      </c>
      <c r="DR72" s="434">
        <f t="shared" si="140"/>
        <v>122.85260752688173</v>
      </c>
      <c r="DS72" s="435">
        <f t="shared" si="141"/>
        <v>118.36951688439734</v>
      </c>
      <c r="DT72" s="434">
        <f t="shared" si="142"/>
        <v>502712.87000000005</v>
      </c>
      <c r="DU72" s="435">
        <f t="shared" si="143"/>
        <v>480225.13</v>
      </c>
      <c r="DV72" s="432">
        <v>3038</v>
      </c>
      <c r="DW72" s="433">
        <v>3379</v>
      </c>
      <c r="DX72" s="434">
        <f t="shared" si="144"/>
        <v>3038</v>
      </c>
      <c r="DY72" s="435">
        <f t="shared" si="145"/>
        <v>3379</v>
      </c>
      <c r="DZ72" s="432">
        <v>421</v>
      </c>
      <c r="EA72" s="433">
        <v>429</v>
      </c>
      <c r="EB72" s="434">
        <f t="shared" si="146"/>
        <v>421</v>
      </c>
      <c r="EC72" s="435">
        <f t="shared" si="147"/>
        <v>429</v>
      </c>
      <c r="ED72" s="432"/>
      <c r="EE72" s="433"/>
      <c r="EF72" s="434">
        <f t="shared" si="148"/>
        <v>0</v>
      </c>
      <c r="EG72" s="435">
        <f t="shared" si="149"/>
        <v>0</v>
      </c>
      <c r="EH72" s="434">
        <f t="shared" si="150"/>
        <v>3459</v>
      </c>
      <c r="EI72" s="435">
        <f t="shared" si="151"/>
        <v>3808</v>
      </c>
      <c r="EJ72" s="434">
        <f t="shared" si="152"/>
        <v>3459</v>
      </c>
      <c r="EK72" s="435">
        <f t="shared" si="153"/>
        <v>3808</v>
      </c>
      <c r="EL72" s="432">
        <v>3.47</v>
      </c>
      <c r="EM72" s="433">
        <v>3.53</v>
      </c>
      <c r="EN72" s="434">
        <f t="shared" si="154"/>
        <v>10541.86</v>
      </c>
      <c r="EO72" s="435">
        <f t="shared" si="155"/>
        <v>11927.869999999999</v>
      </c>
      <c r="EP72" s="432">
        <v>3.4</v>
      </c>
      <c r="EQ72" s="433">
        <v>3.53</v>
      </c>
      <c r="ER72" s="434">
        <f t="shared" si="156"/>
        <v>1431.3999999999999</v>
      </c>
      <c r="ES72" s="435">
        <f t="shared" si="157"/>
        <v>1514.37</v>
      </c>
      <c r="ET72" s="432"/>
      <c r="EU72" s="433"/>
      <c r="EV72" s="434">
        <f t="shared" si="158"/>
        <v>0</v>
      </c>
      <c r="EW72" s="435">
        <f t="shared" si="159"/>
        <v>0</v>
      </c>
      <c r="EX72" s="434">
        <f t="shared" si="160"/>
        <v>3.4614801965886093</v>
      </c>
      <c r="EY72" s="435">
        <f t="shared" si="161"/>
        <v>3.5299999999999994</v>
      </c>
      <c r="EZ72" s="434">
        <f t="shared" si="162"/>
        <v>11973.26</v>
      </c>
      <c r="FA72" s="435">
        <f t="shared" si="163"/>
        <v>13442.239999999998</v>
      </c>
      <c r="FB72" s="432">
        <v>91.14</v>
      </c>
      <c r="FC72" s="433">
        <v>92.84</v>
      </c>
      <c r="FD72" s="434">
        <f t="shared" si="164"/>
        <v>276883.32</v>
      </c>
      <c r="FE72" s="435">
        <f t="shared" si="165"/>
        <v>313706.36</v>
      </c>
      <c r="FF72" s="432">
        <v>86.07</v>
      </c>
      <c r="FG72" s="433">
        <v>88.38</v>
      </c>
      <c r="FH72" s="434">
        <f t="shared" si="166"/>
        <v>36235.469999999994</v>
      </c>
      <c r="FI72" s="435">
        <f t="shared" si="167"/>
        <v>37915.019999999997</v>
      </c>
      <c r="FJ72" s="432"/>
      <c r="FK72" s="433"/>
      <c r="FL72" s="434">
        <f t="shared" si="168"/>
        <v>0</v>
      </c>
      <c r="FM72" s="435">
        <f t="shared" si="169"/>
        <v>0</v>
      </c>
      <c r="FN72" s="434">
        <f t="shared" si="170"/>
        <v>90.522922810060706</v>
      </c>
      <c r="FO72" s="435">
        <f t="shared" si="171"/>
        <v>92.337547268907571</v>
      </c>
      <c r="FP72" s="434">
        <f t="shared" si="172"/>
        <v>313118.78999999998</v>
      </c>
      <c r="FQ72" s="435">
        <f t="shared" si="173"/>
        <v>351621.38</v>
      </c>
      <c r="FR72" s="432">
        <v>4</v>
      </c>
      <c r="FS72" s="433">
        <v>5</v>
      </c>
      <c r="FT72" s="434">
        <f t="shared" si="174"/>
        <v>4</v>
      </c>
      <c r="FU72" s="435">
        <f t="shared" si="175"/>
        <v>5</v>
      </c>
      <c r="FV72" s="432"/>
      <c r="FW72" s="433"/>
      <c r="FX72" s="434">
        <f t="shared" si="176"/>
        <v>0</v>
      </c>
      <c r="FY72" s="435">
        <f t="shared" si="177"/>
        <v>0</v>
      </c>
      <c r="FZ72" s="432">
        <v>160.25</v>
      </c>
      <c r="GA72" s="433">
        <v>170.4</v>
      </c>
      <c r="GB72" s="434">
        <f t="shared" si="178"/>
        <v>641</v>
      </c>
      <c r="GC72" s="435">
        <f t="shared" si="179"/>
        <v>852</v>
      </c>
      <c r="GD72" s="434">
        <f t="shared" si="180"/>
        <v>6906</v>
      </c>
      <c r="GE72" s="435">
        <f t="shared" si="181"/>
        <v>7203</v>
      </c>
      <c r="GF72" s="434">
        <f t="shared" si="182"/>
        <v>6906</v>
      </c>
      <c r="GG72" s="435">
        <f t="shared" si="183"/>
        <v>7068</v>
      </c>
      <c r="GH72" s="434">
        <f t="shared" si="184"/>
        <v>27758.600000000002</v>
      </c>
      <c r="GI72" s="435">
        <f t="shared" si="185"/>
        <v>28754.82</v>
      </c>
      <c r="GJ72" s="434">
        <f t="shared" si="186"/>
        <v>751293.60000000009</v>
      </c>
      <c r="GK72" s="435">
        <f t="shared" si="187"/>
        <v>763948.81</v>
      </c>
      <c r="GL72" s="434">
        <f t="shared" si="188"/>
        <v>645</v>
      </c>
      <c r="GM72" s="435">
        <f t="shared" si="189"/>
        <v>662</v>
      </c>
      <c r="GN72" s="434">
        <f t="shared" si="190"/>
        <v>645</v>
      </c>
      <c r="GO72" s="435">
        <f t="shared" si="191"/>
        <v>662</v>
      </c>
      <c r="GP72" s="434">
        <f t="shared" si="192"/>
        <v>2433.89</v>
      </c>
      <c r="GQ72" s="435">
        <f t="shared" si="193"/>
        <v>2591.41</v>
      </c>
      <c r="GR72" s="434">
        <f t="shared" si="194"/>
        <v>64538.06</v>
      </c>
      <c r="GS72" s="435">
        <f t="shared" si="195"/>
        <v>67897.7</v>
      </c>
      <c r="GT72" s="434">
        <f t="shared" si="196"/>
        <v>7551</v>
      </c>
      <c r="GU72" s="435">
        <f t="shared" si="197"/>
        <v>7865</v>
      </c>
      <c r="GV72" s="434">
        <f t="shared" si="198"/>
        <v>7551</v>
      </c>
      <c r="GW72" s="435">
        <f t="shared" si="199"/>
        <v>7730</v>
      </c>
      <c r="GX72" s="434">
        <f t="shared" si="200"/>
        <v>30192.49</v>
      </c>
      <c r="GY72" s="435">
        <f t="shared" si="201"/>
        <v>31346.23</v>
      </c>
      <c r="GZ72" s="434">
        <f t="shared" si="202"/>
        <v>815831.66000000015</v>
      </c>
      <c r="HA72" s="435">
        <f t="shared" si="203"/>
        <v>831846.51</v>
      </c>
      <c r="HB72" s="434">
        <f t="shared" si="204"/>
        <v>0</v>
      </c>
      <c r="HC72" s="435">
        <f t="shared" si="205"/>
        <v>0</v>
      </c>
      <c r="HD72" s="434">
        <f t="shared" si="206"/>
        <v>0</v>
      </c>
      <c r="HE72" s="435">
        <f t="shared" si="207"/>
        <v>0</v>
      </c>
      <c r="HF72" s="434">
        <f t="shared" si="208"/>
        <v>0</v>
      </c>
      <c r="HG72" s="435">
        <f t="shared" si="209"/>
        <v>0</v>
      </c>
      <c r="HH72" s="434">
        <f t="shared" si="210"/>
        <v>0</v>
      </c>
      <c r="HI72" s="435">
        <f t="shared" si="211"/>
        <v>0</v>
      </c>
      <c r="HJ72" s="434">
        <f t="shared" si="212"/>
        <v>30192.489999999998</v>
      </c>
      <c r="HK72" s="435">
        <f t="shared" si="213"/>
        <v>31346.23</v>
      </c>
      <c r="HL72" s="434">
        <f t="shared" si="214"/>
        <v>816472.66</v>
      </c>
      <c r="HM72" s="435">
        <f t="shared" si="215"/>
        <v>832698.51</v>
      </c>
    </row>
    <row r="73" spans="1:221" s="18" customFormat="1" ht="13.15" customHeight="1">
      <c r="A73" s="516" t="s">
        <v>407</v>
      </c>
      <c r="B73" s="517" t="s">
        <v>410</v>
      </c>
      <c r="C73" s="518"/>
      <c r="D73" s="519">
        <v>139755</v>
      </c>
      <c r="E73" s="500">
        <v>2</v>
      </c>
      <c r="F73" s="432">
        <v>3934</v>
      </c>
      <c r="G73" s="433">
        <v>3879</v>
      </c>
      <c r="H73" s="432">
        <v>55</v>
      </c>
      <c r="I73" s="433">
        <v>69</v>
      </c>
      <c r="J73" s="434">
        <f t="shared" si="68"/>
        <v>3879</v>
      </c>
      <c r="K73" s="435">
        <f t="shared" si="69"/>
        <v>3810</v>
      </c>
      <c r="L73" s="432"/>
      <c r="M73" s="433"/>
      <c r="N73" s="434">
        <f t="shared" si="70"/>
        <v>3879</v>
      </c>
      <c r="O73" s="435">
        <f t="shared" si="71"/>
        <v>3810</v>
      </c>
      <c r="P73" s="434">
        <f t="shared" si="72"/>
        <v>3879</v>
      </c>
      <c r="Q73" s="435">
        <f t="shared" si="73"/>
        <v>3810</v>
      </c>
      <c r="R73" s="432">
        <v>199</v>
      </c>
      <c r="S73" s="433">
        <v>245</v>
      </c>
      <c r="T73" s="589">
        <f t="shared" si="216"/>
        <v>199</v>
      </c>
      <c r="U73" s="592">
        <f t="shared" si="216"/>
        <v>245</v>
      </c>
      <c r="V73" s="432">
        <v>22</v>
      </c>
      <c r="W73" s="433">
        <v>12</v>
      </c>
      <c r="X73" s="434">
        <f t="shared" si="74"/>
        <v>22</v>
      </c>
      <c r="Y73" s="435">
        <f t="shared" si="75"/>
        <v>12</v>
      </c>
      <c r="Z73" s="432"/>
      <c r="AA73" s="433"/>
      <c r="AB73" s="434">
        <f t="shared" si="76"/>
        <v>0</v>
      </c>
      <c r="AC73" s="435">
        <f t="shared" si="77"/>
        <v>0</v>
      </c>
      <c r="AD73" s="434">
        <f t="shared" si="78"/>
        <v>221</v>
      </c>
      <c r="AE73" s="435">
        <f t="shared" si="79"/>
        <v>257</v>
      </c>
      <c r="AF73" s="434">
        <f t="shared" si="80"/>
        <v>221</v>
      </c>
      <c r="AG73" s="435">
        <f t="shared" si="81"/>
        <v>257</v>
      </c>
      <c r="AH73" s="432">
        <v>4.43</v>
      </c>
      <c r="AI73" s="433">
        <v>4.24</v>
      </c>
      <c r="AJ73" s="434">
        <f t="shared" si="82"/>
        <v>881.56999999999994</v>
      </c>
      <c r="AK73" s="435">
        <f t="shared" si="83"/>
        <v>1038.8</v>
      </c>
      <c r="AL73" s="432">
        <v>4.8600000000000003</v>
      </c>
      <c r="AM73" s="433">
        <v>4.67</v>
      </c>
      <c r="AN73" s="434">
        <f t="shared" si="84"/>
        <v>106.92</v>
      </c>
      <c r="AO73" s="435">
        <f t="shared" si="85"/>
        <v>56.04</v>
      </c>
      <c r="AP73" s="432"/>
      <c r="AQ73" s="433"/>
      <c r="AR73" s="434">
        <f t="shared" si="86"/>
        <v>0</v>
      </c>
      <c r="AS73" s="435">
        <f t="shared" si="87"/>
        <v>0</v>
      </c>
      <c r="AT73" s="434">
        <f t="shared" si="88"/>
        <v>4.4728054298642528</v>
      </c>
      <c r="AU73" s="435">
        <f t="shared" si="89"/>
        <v>4.2600778210116728</v>
      </c>
      <c r="AV73" s="434">
        <f t="shared" si="90"/>
        <v>988.4899999999999</v>
      </c>
      <c r="AW73" s="435">
        <f t="shared" si="91"/>
        <v>1094.8399999999999</v>
      </c>
      <c r="AX73" s="432">
        <v>134.38</v>
      </c>
      <c r="AY73" s="433">
        <v>126.48</v>
      </c>
      <c r="AZ73" s="434">
        <f t="shared" si="92"/>
        <v>26741.62</v>
      </c>
      <c r="BA73" s="435">
        <f t="shared" si="93"/>
        <v>30987.600000000002</v>
      </c>
      <c r="BB73" s="432">
        <v>139.36000000000001</v>
      </c>
      <c r="BC73" s="433">
        <v>134.5</v>
      </c>
      <c r="BD73" s="434">
        <f t="shared" si="94"/>
        <v>3065.92</v>
      </c>
      <c r="BE73" s="435">
        <f t="shared" si="95"/>
        <v>1614</v>
      </c>
      <c r="BF73" s="432"/>
      <c r="BG73" s="433"/>
      <c r="BH73" s="434">
        <f t="shared" si="96"/>
        <v>0</v>
      </c>
      <c r="BI73" s="435">
        <f t="shared" si="97"/>
        <v>0</v>
      </c>
      <c r="BJ73" s="434">
        <f t="shared" si="98"/>
        <v>134.87574660633484</v>
      </c>
      <c r="BK73" s="435">
        <f t="shared" si="99"/>
        <v>126.85447470817121</v>
      </c>
      <c r="BL73" s="434">
        <f t="shared" si="100"/>
        <v>29807.54</v>
      </c>
      <c r="BM73" s="435">
        <f t="shared" si="101"/>
        <v>32601.600000000002</v>
      </c>
      <c r="BN73" s="432">
        <v>1925</v>
      </c>
      <c r="BO73" s="433">
        <v>1796</v>
      </c>
      <c r="BP73" s="434">
        <f t="shared" si="102"/>
        <v>1925</v>
      </c>
      <c r="BQ73" s="435">
        <f t="shared" si="103"/>
        <v>1796</v>
      </c>
      <c r="BR73" s="432">
        <v>252</v>
      </c>
      <c r="BS73" s="433">
        <v>269</v>
      </c>
      <c r="BT73" s="434">
        <f t="shared" si="104"/>
        <v>252</v>
      </c>
      <c r="BU73" s="435">
        <f t="shared" si="105"/>
        <v>269</v>
      </c>
      <c r="BV73" s="432"/>
      <c r="BW73" s="433"/>
      <c r="BX73" s="434">
        <f t="shared" si="106"/>
        <v>0</v>
      </c>
      <c r="BY73" s="435">
        <f t="shared" si="107"/>
        <v>0</v>
      </c>
      <c r="BZ73" s="434">
        <f t="shared" si="108"/>
        <v>2177</v>
      </c>
      <c r="CA73" s="435">
        <f t="shared" si="109"/>
        <v>2065</v>
      </c>
      <c r="CB73" s="434">
        <f t="shared" si="110"/>
        <v>2177</v>
      </c>
      <c r="CC73" s="435">
        <f t="shared" si="111"/>
        <v>2065</v>
      </c>
      <c r="CD73" s="432">
        <v>4.4800000000000004</v>
      </c>
      <c r="CE73" s="433">
        <v>4.46</v>
      </c>
      <c r="CF73" s="434">
        <f t="shared" si="112"/>
        <v>8624</v>
      </c>
      <c r="CG73" s="435">
        <f t="shared" si="113"/>
        <v>8010.16</v>
      </c>
      <c r="CH73" s="432">
        <v>4.62</v>
      </c>
      <c r="CI73" s="433">
        <v>4.53</v>
      </c>
      <c r="CJ73" s="434">
        <f t="shared" si="114"/>
        <v>1164.24</v>
      </c>
      <c r="CK73" s="435">
        <f t="shared" si="115"/>
        <v>1218.5700000000002</v>
      </c>
      <c r="CL73" s="432"/>
      <c r="CM73" s="433"/>
      <c r="CN73" s="434">
        <f t="shared" si="116"/>
        <v>0</v>
      </c>
      <c r="CO73" s="435">
        <f t="shared" si="117"/>
        <v>0</v>
      </c>
      <c r="CP73" s="434">
        <f t="shared" si="118"/>
        <v>4.4962057877813502</v>
      </c>
      <c r="CQ73" s="435">
        <f t="shared" si="119"/>
        <v>4.4691186440677964</v>
      </c>
      <c r="CR73" s="434">
        <f t="shared" si="120"/>
        <v>9788.24</v>
      </c>
      <c r="CS73" s="435">
        <f t="shared" si="121"/>
        <v>9228.73</v>
      </c>
      <c r="CT73" s="432">
        <v>135.85</v>
      </c>
      <c r="CU73" s="433">
        <v>134.22999999999999</v>
      </c>
      <c r="CV73" s="434">
        <f t="shared" si="122"/>
        <v>261511.25</v>
      </c>
      <c r="CW73" s="435">
        <f t="shared" si="123"/>
        <v>241077.08</v>
      </c>
      <c r="CX73" s="432">
        <v>143.65</v>
      </c>
      <c r="CY73" s="433">
        <v>138.79</v>
      </c>
      <c r="CZ73" s="434">
        <f t="shared" si="124"/>
        <v>36199.800000000003</v>
      </c>
      <c r="DA73" s="435">
        <f t="shared" si="125"/>
        <v>37334.509999999995</v>
      </c>
      <c r="DB73" s="432"/>
      <c r="DC73" s="433"/>
      <c r="DD73" s="434">
        <f t="shared" si="126"/>
        <v>0</v>
      </c>
      <c r="DE73" s="435">
        <f t="shared" si="127"/>
        <v>0</v>
      </c>
      <c r="DF73" s="434">
        <f t="shared" si="128"/>
        <v>136.75289389067524</v>
      </c>
      <c r="DG73" s="435">
        <f t="shared" si="129"/>
        <v>134.82401452784501</v>
      </c>
      <c r="DH73" s="434">
        <f t="shared" si="130"/>
        <v>297711.05</v>
      </c>
      <c r="DI73" s="435">
        <f t="shared" si="131"/>
        <v>278411.58999999997</v>
      </c>
      <c r="DJ73" s="434">
        <f t="shared" si="132"/>
        <v>2398</v>
      </c>
      <c r="DK73" s="435">
        <f t="shared" si="133"/>
        <v>2322</v>
      </c>
      <c r="DL73" s="434">
        <f t="shared" si="134"/>
        <v>2398</v>
      </c>
      <c r="DM73" s="435">
        <f t="shared" si="135"/>
        <v>2322</v>
      </c>
      <c r="DN73" s="434">
        <f t="shared" si="136"/>
        <v>4.4940492076730605</v>
      </c>
      <c r="DO73" s="435">
        <f t="shared" si="137"/>
        <v>4.4459819121447026</v>
      </c>
      <c r="DP73" s="434">
        <f t="shared" si="138"/>
        <v>10776.73</v>
      </c>
      <c r="DQ73" s="435">
        <f t="shared" si="139"/>
        <v>10323.57</v>
      </c>
      <c r="DR73" s="434">
        <f t="shared" si="140"/>
        <v>136.57989574645538</v>
      </c>
      <c r="DS73" s="435">
        <f t="shared" si="141"/>
        <v>133.94194229112833</v>
      </c>
      <c r="DT73" s="434">
        <f t="shared" si="142"/>
        <v>327518.58999999997</v>
      </c>
      <c r="DU73" s="435">
        <f t="shared" si="143"/>
        <v>311013.19</v>
      </c>
      <c r="DV73" s="432">
        <v>1297</v>
      </c>
      <c r="DW73" s="433">
        <v>1283</v>
      </c>
      <c r="DX73" s="434">
        <f t="shared" si="144"/>
        <v>1297</v>
      </c>
      <c r="DY73" s="435">
        <f t="shared" si="145"/>
        <v>1283</v>
      </c>
      <c r="DZ73" s="432">
        <v>171</v>
      </c>
      <c r="EA73" s="433">
        <v>190</v>
      </c>
      <c r="EB73" s="434">
        <f t="shared" si="146"/>
        <v>171</v>
      </c>
      <c r="EC73" s="435">
        <f t="shared" si="147"/>
        <v>190</v>
      </c>
      <c r="ED73" s="432"/>
      <c r="EE73" s="433"/>
      <c r="EF73" s="434">
        <f t="shared" si="148"/>
        <v>0</v>
      </c>
      <c r="EG73" s="435">
        <f t="shared" si="149"/>
        <v>0</v>
      </c>
      <c r="EH73" s="434">
        <f t="shared" si="150"/>
        <v>1468</v>
      </c>
      <c r="EI73" s="435">
        <f t="shared" si="151"/>
        <v>1473</v>
      </c>
      <c r="EJ73" s="434">
        <f t="shared" si="152"/>
        <v>1468</v>
      </c>
      <c r="EK73" s="435">
        <f t="shared" si="153"/>
        <v>1473</v>
      </c>
      <c r="EL73" s="432">
        <v>3.69</v>
      </c>
      <c r="EM73" s="433">
        <v>3.6</v>
      </c>
      <c r="EN73" s="434">
        <f t="shared" si="154"/>
        <v>4785.93</v>
      </c>
      <c r="EO73" s="435">
        <f t="shared" si="155"/>
        <v>4618.8</v>
      </c>
      <c r="EP73" s="432">
        <v>3.68</v>
      </c>
      <c r="EQ73" s="433">
        <v>3.54</v>
      </c>
      <c r="ER73" s="434">
        <f t="shared" si="156"/>
        <v>629.28</v>
      </c>
      <c r="ES73" s="435">
        <f t="shared" si="157"/>
        <v>672.6</v>
      </c>
      <c r="ET73" s="432"/>
      <c r="EU73" s="433"/>
      <c r="EV73" s="434">
        <f t="shared" si="158"/>
        <v>0</v>
      </c>
      <c r="EW73" s="435">
        <f t="shared" si="159"/>
        <v>0</v>
      </c>
      <c r="EX73" s="434">
        <f t="shared" si="160"/>
        <v>3.6888351498637602</v>
      </c>
      <c r="EY73" s="435">
        <f t="shared" si="161"/>
        <v>3.5922606924643588</v>
      </c>
      <c r="EZ73" s="434">
        <f t="shared" si="162"/>
        <v>5415.21</v>
      </c>
      <c r="FA73" s="435">
        <f t="shared" si="163"/>
        <v>5291.4000000000005</v>
      </c>
      <c r="FB73" s="432">
        <v>106.95</v>
      </c>
      <c r="FC73" s="433">
        <v>104.65</v>
      </c>
      <c r="FD73" s="434">
        <f t="shared" si="164"/>
        <v>138714.15</v>
      </c>
      <c r="FE73" s="435">
        <f t="shared" si="165"/>
        <v>134265.95000000001</v>
      </c>
      <c r="FF73" s="432">
        <v>103.31</v>
      </c>
      <c r="FG73" s="433">
        <v>100.15</v>
      </c>
      <c r="FH73" s="434">
        <f t="shared" si="166"/>
        <v>17666.010000000002</v>
      </c>
      <c r="FI73" s="435">
        <f t="shared" si="167"/>
        <v>19028.5</v>
      </c>
      <c r="FJ73" s="432"/>
      <c r="FK73" s="433"/>
      <c r="FL73" s="434">
        <f t="shared" si="168"/>
        <v>0</v>
      </c>
      <c r="FM73" s="435">
        <f t="shared" si="169"/>
        <v>0</v>
      </c>
      <c r="FN73" s="434">
        <f t="shared" si="170"/>
        <v>106.52599455040873</v>
      </c>
      <c r="FO73" s="435">
        <f t="shared" si="171"/>
        <v>104.06955193482689</v>
      </c>
      <c r="FP73" s="434">
        <f t="shared" si="172"/>
        <v>156380.16</v>
      </c>
      <c r="FQ73" s="435">
        <f t="shared" si="173"/>
        <v>153294.45000000001</v>
      </c>
      <c r="FR73" s="432">
        <v>13</v>
      </c>
      <c r="FS73" s="433">
        <v>15</v>
      </c>
      <c r="FT73" s="434">
        <f t="shared" si="174"/>
        <v>13</v>
      </c>
      <c r="FU73" s="435">
        <f t="shared" si="175"/>
        <v>15</v>
      </c>
      <c r="FV73" s="432"/>
      <c r="FW73" s="433"/>
      <c r="FX73" s="434">
        <f t="shared" si="176"/>
        <v>0</v>
      </c>
      <c r="FY73" s="435">
        <f t="shared" si="177"/>
        <v>0</v>
      </c>
      <c r="FZ73" s="432">
        <v>135.85</v>
      </c>
      <c r="GA73" s="433">
        <v>137.93</v>
      </c>
      <c r="GB73" s="434">
        <f t="shared" si="178"/>
        <v>1766.05</v>
      </c>
      <c r="GC73" s="435">
        <f t="shared" si="179"/>
        <v>2068.9500000000003</v>
      </c>
      <c r="GD73" s="434">
        <f t="shared" si="180"/>
        <v>3421</v>
      </c>
      <c r="GE73" s="435">
        <f t="shared" si="181"/>
        <v>3324</v>
      </c>
      <c r="GF73" s="434">
        <f t="shared" si="182"/>
        <v>3421</v>
      </c>
      <c r="GG73" s="435">
        <f t="shared" si="183"/>
        <v>3324</v>
      </c>
      <c r="GH73" s="434">
        <f t="shared" si="184"/>
        <v>14291.5</v>
      </c>
      <c r="GI73" s="435">
        <f t="shared" si="185"/>
        <v>13667.759999999998</v>
      </c>
      <c r="GJ73" s="434">
        <f t="shared" si="186"/>
        <v>426967.02</v>
      </c>
      <c r="GK73" s="435">
        <f t="shared" si="187"/>
        <v>406330.63</v>
      </c>
      <c r="GL73" s="434">
        <f t="shared" si="188"/>
        <v>445</v>
      </c>
      <c r="GM73" s="435">
        <f t="shared" si="189"/>
        <v>471</v>
      </c>
      <c r="GN73" s="434">
        <f t="shared" si="190"/>
        <v>445</v>
      </c>
      <c r="GO73" s="435">
        <f t="shared" si="191"/>
        <v>471</v>
      </c>
      <c r="GP73" s="434">
        <f t="shared" si="192"/>
        <v>1900.44</v>
      </c>
      <c r="GQ73" s="435">
        <f t="shared" si="193"/>
        <v>1947.21</v>
      </c>
      <c r="GR73" s="434">
        <f t="shared" si="194"/>
        <v>56931.73</v>
      </c>
      <c r="GS73" s="435">
        <f t="shared" si="195"/>
        <v>57977.009999999995</v>
      </c>
      <c r="GT73" s="434">
        <f t="shared" si="196"/>
        <v>3866</v>
      </c>
      <c r="GU73" s="435">
        <f t="shared" si="197"/>
        <v>3795</v>
      </c>
      <c r="GV73" s="434">
        <f t="shared" si="198"/>
        <v>3866</v>
      </c>
      <c r="GW73" s="435">
        <f t="shared" si="199"/>
        <v>3795</v>
      </c>
      <c r="GX73" s="434">
        <f t="shared" si="200"/>
        <v>16191.94</v>
      </c>
      <c r="GY73" s="435">
        <f t="shared" si="201"/>
        <v>15614.969999999998</v>
      </c>
      <c r="GZ73" s="434">
        <f t="shared" si="202"/>
        <v>483898.75</v>
      </c>
      <c r="HA73" s="435">
        <f t="shared" si="203"/>
        <v>464307.64</v>
      </c>
      <c r="HB73" s="434">
        <f t="shared" si="204"/>
        <v>0</v>
      </c>
      <c r="HC73" s="435">
        <f t="shared" si="205"/>
        <v>0</v>
      </c>
      <c r="HD73" s="434">
        <f t="shared" si="206"/>
        <v>0</v>
      </c>
      <c r="HE73" s="435">
        <f t="shared" si="207"/>
        <v>0</v>
      </c>
      <c r="HF73" s="434">
        <f t="shared" si="208"/>
        <v>0</v>
      </c>
      <c r="HG73" s="435">
        <f t="shared" si="209"/>
        <v>0</v>
      </c>
      <c r="HH73" s="434">
        <f t="shared" si="210"/>
        <v>0</v>
      </c>
      <c r="HI73" s="435">
        <f t="shared" si="211"/>
        <v>0</v>
      </c>
      <c r="HJ73" s="434">
        <f t="shared" si="212"/>
        <v>16191.939999999999</v>
      </c>
      <c r="HK73" s="435">
        <f t="shared" si="213"/>
        <v>15614.970000000001</v>
      </c>
      <c r="HL73" s="434">
        <f t="shared" si="214"/>
        <v>485664.8</v>
      </c>
      <c r="HM73" s="435">
        <f t="shared" si="215"/>
        <v>466376.59</v>
      </c>
    </row>
    <row r="74" spans="1:221" s="18" customFormat="1" ht="13.15" customHeight="1">
      <c r="A74" s="516" t="s">
        <v>407</v>
      </c>
      <c r="B74" s="517" t="s">
        <v>411</v>
      </c>
      <c r="C74" s="520"/>
      <c r="D74" s="519">
        <v>139931</v>
      </c>
      <c r="E74" s="500">
        <v>3</v>
      </c>
      <c r="F74" s="432">
        <v>4403</v>
      </c>
      <c r="G74" s="433">
        <v>4375</v>
      </c>
      <c r="H74" s="432">
        <v>125</v>
      </c>
      <c r="I74" s="433">
        <v>128</v>
      </c>
      <c r="J74" s="434">
        <f t="shared" ref="J74:J137" si="217">F74-H74</f>
        <v>4278</v>
      </c>
      <c r="K74" s="435">
        <f t="shared" ref="K74:K137" si="218">G74-I74</f>
        <v>4247</v>
      </c>
      <c r="L74" s="432"/>
      <c r="M74" s="433"/>
      <c r="N74" s="434">
        <f t="shared" ref="N74:N137" si="219">+R74+V74+Z74+BN74+BR74+BV74+DV74+DZ74+ED74+FR74</f>
        <v>4278</v>
      </c>
      <c r="O74" s="435">
        <f t="shared" ref="O74:O137" si="220">+S74+W74+AA74+BO74+BS74+BW74+DW74+EA74+EE74+FS74</f>
        <v>4247</v>
      </c>
      <c r="P74" s="434">
        <f t="shared" ref="P74:P137" si="221">+T74+X74+AB74+BP74+BT74+BX74+DX74+EB74+EF74+FT74</f>
        <v>4278</v>
      </c>
      <c r="Q74" s="435">
        <f t="shared" ref="Q74:Q137" si="222">+U74+Y74+AC74+BQ74+BU74+BY74+DY74+EC74+EG74+FU74</f>
        <v>4247</v>
      </c>
      <c r="R74" s="432">
        <v>106</v>
      </c>
      <c r="S74" s="433">
        <v>108</v>
      </c>
      <c r="T74" s="589">
        <f t="shared" si="216"/>
        <v>106</v>
      </c>
      <c r="U74" s="592">
        <f t="shared" si="216"/>
        <v>108</v>
      </c>
      <c r="V74" s="432">
        <v>15</v>
      </c>
      <c r="W74" s="433">
        <v>21</v>
      </c>
      <c r="X74" s="434">
        <f t="shared" ref="X74:X137" si="223">IF(BB74&gt;0,V74,)</f>
        <v>15</v>
      </c>
      <c r="Y74" s="435">
        <f t="shared" ref="Y74:Y137" si="224">IF(BC74&gt;0,W74,)</f>
        <v>21</v>
      </c>
      <c r="Z74" s="432"/>
      <c r="AA74" s="433"/>
      <c r="AB74" s="434">
        <f t="shared" ref="AB74:AB137" si="225">IF(BF74&gt;0,Z74,)</f>
        <v>0</v>
      </c>
      <c r="AC74" s="435">
        <f t="shared" ref="AC74:AC137" si="226">IF(BG74&gt;0,AA74,)</f>
        <v>0</v>
      </c>
      <c r="AD74" s="434">
        <f t="shared" ref="AD74:AD137" si="227">R74+V74+Z74</f>
        <v>121</v>
      </c>
      <c r="AE74" s="435">
        <f t="shared" ref="AE74:AE137" si="228">S74+W74+AA74</f>
        <v>129</v>
      </c>
      <c r="AF74" s="434">
        <f t="shared" ref="AF74:AF137" si="229">IF(BJ74&gt;0,AD74,)</f>
        <v>121</v>
      </c>
      <c r="AG74" s="435">
        <f t="shared" ref="AG74:AG137" si="230">IF(BK74&gt;0,AE74,)</f>
        <v>129</v>
      </c>
      <c r="AH74" s="432">
        <v>4.6399999999999997</v>
      </c>
      <c r="AI74" s="433">
        <v>4.59</v>
      </c>
      <c r="AJ74" s="434">
        <f t="shared" ref="AJ74:AJ137" si="231">IF(R74&gt;0,(R74*AH74),)</f>
        <v>491.84</v>
      </c>
      <c r="AK74" s="435">
        <f t="shared" ref="AK74:AK137" si="232">IF(S74&gt;0,(S74*AI74),)</f>
        <v>495.71999999999997</v>
      </c>
      <c r="AL74" s="432">
        <v>4.47</v>
      </c>
      <c r="AM74" s="433">
        <v>4.57</v>
      </c>
      <c r="AN74" s="434">
        <f t="shared" ref="AN74:AN137" si="233">IF(V74&gt;0,(V74*AL74),)</f>
        <v>67.05</v>
      </c>
      <c r="AO74" s="435">
        <f t="shared" ref="AO74:AO137" si="234">IF(W74&gt;0,(W74*AM74),)</f>
        <v>95.97</v>
      </c>
      <c r="AP74" s="432"/>
      <c r="AQ74" s="433"/>
      <c r="AR74" s="434">
        <f t="shared" ref="AR74:AR137" si="235">IF(Z74&gt;0,(Z74*AP74),)</f>
        <v>0</v>
      </c>
      <c r="AS74" s="435">
        <f t="shared" ref="AS74:AS137" si="236">IF(AA74&gt;0,(AA74*AQ74),)</f>
        <v>0</v>
      </c>
      <c r="AT74" s="434">
        <f t="shared" ref="AT74:AT137" si="237">IF(AD74&gt;0,((AJ74+AN74+AR74)/AD74),)</f>
        <v>4.6189256198347106</v>
      </c>
      <c r="AU74" s="435">
        <f t="shared" ref="AU74:AU137" si="238">IF(AE74&gt;0,((AK74+AO74+AS74)/AE74),)</f>
        <v>4.586744186046511</v>
      </c>
      <c r="AV74" s="434">
        <f t="shared" ref="AV74:AV137" si="239">IF(AD74&gt;0,(AD74*AT74),)</f>
        <v>558.89</v>
      </c>
      <c r="AW74" s="435">
        <f t="shared" ref="AW74:AW137" si="240">IF(AE74&gt;0,(AE74*AU74),)</f>
        <v>591.68999999999994</v>
      </c>
      <c r="AX74" s="432">
        <v>137.19</v>
      </c>
      <c r="AY74" s="433">
        <v>137.29</v>
      </c>
      <c r="AZ74" s="434">
        <f t="shared" ref="AZ74:AZ137" si="241">IF(T74&gt;0,(T74*AX74),)</f>
        <v>14542.14</v>
      </c>
      <c r="BA74" s="435">
        <f t="shared" ref="BA74:BA137" si="242">IF(U74&gt;0,(U74*AY74),)</f>
        <v>14827.32</v>
      </c>
      <c r="BB74" s="432">
        <v>133.72999999999999</v>
      </c>
      <c r="BC74" s="433">
        <v>139.86000000000001</v>
      </c>
      <c r="BD74" s="434">
        <f t="shared" ref="BD74:BD137" si="243">IF(X74&gt;0,(X74*BB74),)</f>
        <v>2005.9499999999998</v>
      </c>
      <c r="BE74" s="435">
        <f t="shared" ref="BE74:BE137" si="244">IF(Y74&gt;0,(Y74*BC74),)</f>
        <v>2937.0600000000004</v>
      </c>
      <c r="BF74" s="432"/>
      <c r="BG74" s="433"/>
      <c r="BH74" s="434">
        <f t="shared" ref="BH74:BH137" si="245">IF(AB74&gt;0,(AB74*BF74),)</f>
        <v>0</v>
      </c>
      <c r="BI74" s="435">
        <f t="shared" ref="BI74:BI137" si="246">IF(AC74&gt;0,(AC74*BG74),)</f>
        <v>0</v>
      </c>
      <c r="BJ74" s="434">
        <f t="shared" ref="BJ74:BJ137" si="247">IF((AZ74+BD74+BH74)&gt;0,((AZ74+BD74+BH74)/AD74),)</f>
        <v>136.7610743801653</v>
      </c>
      <c r="BK74" s="435">
        <f t="shared" ref="BK74:BK137" si="248">IF((BA74+BE74+BI74)&gt;0,((BA74+BE74+BI74)/AE74),)</f>
        <v>137.70837209302326</v>
      </c>
      <c r="BL74" s="434">
        <f t="shared" ref="BL74:BL137" si="249">IF(AF74&gt;0,(AD74*BJ74),)</f>
        <v>16548.09</v>
      </c>
      <c r="BM74" s="435">
        <f t="shared" ref="BM74:BM137" si="250">IF(AG74&gt;0,(AE74*BK74),)</f>
        <v>17764.38</v>
      </c>
      <c r="BN74" s="432">
        <v>1896</v>
      </c>
      <c r="BO74" s="433">
        <v>1715</v>
      </c>
      <c r="BP74" s="434">
        <f t="shared" ref="BP74:BP137" si="251">IF(CT74&gt;0,BN74,)</f>
        <v>1896</v>
      </c>
      <c r="BQ74" s="435">
        <f t="shared" ref="BQ74:BQ137" si="252">IF(CU74&gt;0,BO74,)</f>
        <v>1715</v>
      </c>
      <c r="BR74" s="432">
        <v>389</v>
      </c>
      <c r="BS74" s="433">
        <v>346</v>
      </c>
      <c r="BT74" s="434">
        <f t="shared" ref="BT74:BT137" si="253">IF(CX74&gt;0,BR74,)</f>
        <v>389</v>
      </c>
      <c r="BU74" s="435">
        <f t="shared" ref="BU74:BU137" si="254">IF(CY74&gt;0,BS74,)</f>
        <v>346</v>
      </c>
      <c r="BV74" s="432"/>
      <c r="BW74" s="433"/>
      <c r="BX74" s="434">
        <f t="shared" ref="BX74:BX137" si="255">IF(DB74&gt;0,BV74,)</f>
        <v>0</v>
      </c>
      <c r="BY74" s="435">
        <f t="shared" ref="BY74:BY137" si="256">IF(DC74&gt;0,BW74,)</f>
        <v>0</v>
      </c>
      <c r="BZ74" s="434">
        <f t="shared" ref="BZ74:BZ137" si="257">BN74+BR74+BV74</f>
        <v>2285</v>
      </c>
      <c r="CA74" s="435">
        <f t="shared" ref="CA74:CA137" si="258">BO74+BS74+BW74</f>
        <v>2061</v>
      </c>
      <c r="CB74" s="434">
        <f t="shared" ref="CB74:CB137" si="259">IF(DF74&gt;0,BZ74,)</f>
        <v>2285</v>
      </c>
      <c r="CC74" s="435">
        <f t="shared" ref="CC74:CC137" si="260">IF(DG74&gt;0,CA74,)</f>
        <v>2061</v>
      </c>
      <c r="CD74" s="432">
        <v>5.08</v>
      </c>
      <c r="CE74" s="433">
        <v>5.08</v>
      </c>
      <c r="CF74" s="434">
        <f t="shared" ref="CF74:CF137" si="261">IF(BN74&gt;0,(BN74*CD74),)</f>
        <v>9631.68</v>
      </c>
      <c r="CG74" s="435">
        <f t="shared" ref="CG74:CG137" si="262">IF(BO74&gt;0,(BO74*CE74),)</f>
        <v>8712.2000000000007</v>
      </c>
      <c r="CH74" s="432">
        <v>5.26</v>
      </c>
      <c r="CI74" s="433">
        <v>5.17</v>
      </c>
      <c r="CJ74" s="434">
        <f t="shared" ref="CJ74:CJ137" si="263">IF(BR74&gt;0,(BR74*CH74),)</f>
        <v>2046.1399999999999</v>
      </c>
      <c r="CK74" s="435">
        <f t="shared" ref="CK74:CK137" si="264">IF(BS74&gt;0,(BS74*CI74),)</f>
        <v>1788.82</v>
      </c>
      <c r="CL74" s="432"/>
      <c r="CM74" s="433"/>
      <c r="CN74" s="434">
        <f t="shared" ref="CN74:CN137" si="265">IF(BV74&gt;0,(BV74*CL74),)</f>
        <v>0</v>
      </c>
      <c r="CO74" s="435">
        <f t="shared" ref="CO74:CO137" si="266">IF(BW74&gt;0,(BW74*CM74),)</f>
        <v>0</v>
      </c>
      <c r="CP74" s="434">
        <f t="shared" ref="CP74:CP137" si="267">IF(BZ74&gt;0,((CF74+CJ74+CN74)/BZ74),)</f>
        <v>5.1106433260393871</v>
      </c>
      <c r="CQ74" s="435">
        <f t="shared" ref="CQ74:CQ137" si="268">IF(CA74&gt;0,((CG74+CK74+CO74)/CA74),)</f>
        <v>5.095109170305677</v>
      </c>
      <c r="CR74" s="434">
        <f t="shared" ref="CR74:CR137" si="269">IF(BZ74&gt;0,(BZ74*CP74),)</f>
        <v>11677.82</v>
      </c>
      <c r="CS74" s="435">
        <f t="shared" ref="CS74:CS137" si="270">IF(CA74&gt;0,(CA74*CQ74),)</f>
        <v>10501.02</v>
      </c>
      <c r="CT74" s="432">
        <v>140.26</v>
      </c>
      <c r="CU74" s="433">
        <v>140.55000000000001</v>
      </c>
      <c r="CV74" s="434">
        <f t="shared" ref="CV74:CV137" si="271">IF(BP74&gt;0,(BP74*CT74),)</f>
        <v>265932.95999999996</v>
      </c>
      <c r="CW74" s="435">
        <f t="shared" ref="CW74:CW137" si="272">IF(BQ74&gt;0,(BQ74*CU74),)</f>
        <v>241043.25000000003</v>
      </c>
      <c r="CX74" s="432">
        <v>142.13999999999999</v>
      </c>
      <c r="CY74" s="433">
        <v>142.41999999999999</v>
      </c>
      <c r="CZ74" s="434">
        <f t="shared" ref="CZ74:CZ137" si="273">IF(BT74&gt;0,(BT74*CX74),)</f>
        <v>55292.459999999992</v>
      </c>
      <c r="DA74" s="435">
        <f t="shared" ref="DA74:DA137" si="274">IF(BU74&gt;0,(BU74*CY74),)</f>
        <v>49277.319999999992</v>
      </c>
      <c r="DB74" s="432"/>
      <c r="DC74" s="433"/>
      <c r="DD74" s="434">
        <f t="shared" ref="DD74:DD137" si="275">IF(BX74&gt;0,(BX74*DB74),)</f>
        <v>0</v>
      </c>
      <c r="DE74" s="435">
        <f t="shared" ref="DE74:DE137" si="276">IF(BY74&gt;0,(BY74*DC74),)</f>
        <v>0</v>
      </c>
      <c r="DF74" s="434">
        <f t="shared" ref="DF74:DF137" si="277">IF((CV74+CZ74+DD74)&gt;0,((CV74+CZ74+DD74)/BZ74),)</f>
        <v>140.58005251641134</v>
      </c>
      <c r="DG74" s="435">
        <f t="shared" ref="DG74:DG137" si="278">IF((CW74+DA74+DE74)&gt;0,((CW74+DA74+DE74)/CA74),)</f>
        <v>140.86393498301797</v>
      </c>
      <c r="DH74" s="434">
        <f t="shared" ref="DH74:DH137" si="279">IF(CB74&gt;0,(BZ74*DF74),)</f>
        <v>321225.41999999993</v>
      </c>
      <c r="DI74" s="435">
        <f t="shared" ref="DI74:DI137" si="280">IF(CC74&gt;0,(CA74*DG74),)</f>
        <v>290320.57</v>
      </c>
      <c r="DJ74" s="434">
        <f t="shared" ref="DJ74:DJ137" si="281">AD74+BZ74</f>
        <v>2406</v>
      </c>
      <c r="DK74" s="435">
        <f t="shared" ref="DK74:DK137" si="282">AE74+CA74</f>
        <v>2190</v>
      </c>
      <c r="DL74" s="434">
        <f t="shared" ref="DL74:DL137" si="283">AF74+CB74</f>
        <v>2406</v>
      </c>
      <c r="DM74" s="435">
        <f t="shared" ref="DM74:DM137" si="284">AG74+CC74</f>
        <v>2190</v>
      </c>
      <c r="DN74" s="434">
        <f t="shared" ref="DN74:DN137" si="285">IF(DJ74&gt;0,((AD74*AT74)+(BZ74*CP74))/DJ74,)</f>
        <v>5.085914380714879</v>
      </c>
      <c r="DO74" s="435">
        <f t="shared" ref="DO74:DO137" si="286">IF(DK74&gt;0,((AE74*AU74)+(CA74*CQ74))/DK74,)</f>
        <v>5.065164383561644</v>
      </c>
      <c r="DP74" s="434">
        <f t="shared" ref="DP74:DP137" si="287">IF(DJ74&gt;0,(DJ74*DN74),)</f>
        <v>12236.71</v>
      </c>
      <c r="DQ74" s="435">
        <f t="shared" ref="DQ74:DQ137" si="288">IF(DK74&gt;0,(DK74*DO74),)</f>
        <v>11092.710000000001</v>
      </c>
      <c r="DR74" s="434">
        <f t="shared" ref="DR74:DR137" si="289">IF(DL74&gt;0,((AF74*BJ74)+(CB74*DF74))/DL74,)</f>
        <v>140.38799251870321</v>
      </c>
      <c r="DS74" s="435">
        <f t="shared" ref="DS74:DS137" si="290">IF(DM74&gt;0,((AG74*BK74)+(CC74*DG74))/DM74,)</f>
        <v>140.6780593607306</v>
      </c>
      <c r="DT74" s="434">
        <f t="shared" ref="DT74:DT137" si="291">IF(DL74&gt;0,(DL74*DR74),)</f>
        <v>337773.50999999995</v>
      </c>
      <c r="DU74" s="435">
        <f t="shared" ref="DU74:DU137" si="292">IF(DM74&gt;0,(DM74*DS74),)</f>
        <v>308084.95</v>
      </c>
      <c r="DV74" s="432">
        <v>1557</v>
      </c>
      <c r="DW74" s="433">
        <v>1683</v>
      </c>
      <c r="DX74" s="434">
        <f t="shared" ref="DX74:DX137" si="293">IF(FB74&gt;0,DV74,)</f>
        <v>1557</v>
      </c>
      <c r="DY74" s="435">
        <f t="shared" ref="DY74:DY137" si="294">IF(FC74&gt;0,DW74,)</f>
        <v>1683</v>
      </c>
      <c r="DZ74" s="432">
        <v>311</v>
      </c>
      <c r="EA74" s="433">
        <v>370</v>
      </c>
      <c r="EB74" s="434">
        <f t="shared" ref="EB74:EB137" si="295">IF(FF74&gt;0,DZ74,)</f>
        <v>311</v>
      </c>
      <c r="EC74" s="435">
        <f t="shared" ref="EC74:EC137" si="296">IF(FG74&gt;0,EA74,)</f>
        <v>370</v>
      </c>
      <c r="ED74" s="432"/>
      <c r="EE74" s="433"/>
      <c r="EF74" s="434">
        <f t="shared" ref="EF74:EF137" si="297">IF(FJ74&gt;0,ED74,)</f>
        <v>0</v>
      </c>
      <c r="EG74" s="435">
        <f t="shared" ref="EG74:EG137" si="298">IF(FK74&gt;0,EE74,)</f>
        <v>0</v>
      </c>
      <c r="EH74" s="434">
        <f t="shared" ref="EH74:EH137" si="299">DV74+DZ74+ED74</f>
        <v>1868</v>
      </c>
      <c r="EI74" s="435">
        <f t="shared" ref="EI74:EI137" si="300">DW74+EA74+EE74</f>
        <v>2053</v>
      </c>
      <c r="EJ74" s="434">
        <f t="shared" ref="EJ74:EJ137" si="301">IF(FN74&gt;0,EH74,)</f>
        <v>1868</v>
      </c>
      <c r="EK74" s="435">
        <f t="shared" ref="EK74:EK137" si="302">IF(FO74&gt;0,EI74,)</f>
        <v>2053</v>
      </c>
      <c r="EL74" s="432">
        <v>3.93</v>
      </c>
      <c r="EM74" s="433">
        <v>4.01</v>
      </c>
      <c r="EN74" s="434">
        <f t="shared" ref="EN74:EN137" si="303">IF(DV74&gt;0,(DV74*EL74),)</f>
        <v>6119.01</v>
      </c>
      <c r="EO74" s="435">
        <f t="shared" ref="EO74:EO137" si="304">IF(DW74&gt;0,(DW74*EM74),)</f>
        <v>6748.83</v>
      </c>
      <c r="EP74" s="432">
        <v>4.26</v>
      </c>
      <c r="EQ74" s="433">
        <v>4.0599999999999996</v>
      </c>
      <c r="ER74" s="434">
        <f t="shared" ref="ER74:ER137" si="305">IF(DZ74&gt;0,(DZ74*EP74),)</f>
        <v>1324.86</v>
      </c>
      <c r="ES74" s="435">
        <f t="shared" ref="ES74:ES137" si="306">IF(EA74&gt;0,(EA74*EQ74),)</f>
        <v>1502.1999999999998</v>
      </c>
      <c r="ET74" s="432"/>
      <c r="EU74" s="433"/>
      <c r="EV74" s="434">
        <f t="shared" ref="EV74:EV137" si="307">IF(ED74&gt;0,(ED74*ET74),)</f>
        <v>0</v>
      </c>
      <c r="EW74" s="435">
        <f t="shared" ref="EW74:EW137" si="308">IF(EE74&gt;0,(EE74*EU74),)</f>
        <v>0</v>
      </c>
      <c r="EX74" s="434">
        <f t="shared" ref="EX74:EX137" si="309">IF(EH74&gt;0,((EN74+ER74+EV74)/EH74),)</f>
        <v>3.9849411134903638</v>
      </c>
      <c r="EY74" s="435">
        <f t="shared" ref="EY74:EY137" si="310">IF(EI74&gt;0,((EO74+ES74+EW74)/EI74),)</f>
        <v>4.0190112031173886</v>
      </c>
      <c r="EZ74" s="434">
        <f t="shared" ref="EZ74:EZ137" si="311">IF(EH74&gt;0,(EH74*EX74),)</f>
        <v>7443.87</v>
      </c>
      <c r="FA74" s="435">
        <f t="shared" ref="FA74:FA137" si="312">IF(EI74&gt;0,(EI74*EY74),)</f>
        <v>8251.0299999999988</v>
      </c>
      <c r="FB74" s="432">
        <v>104.47</v>
      </c>
      <c r="FC74" s="433">
        <v>105.07</v>
      </c>
      <c r="FD74" s="434">
        <f t="shared" ref="FD74:FD137" si="313">IF(DX74&gt;0,(DX74*FB74),)</f>
        <v>162659.79</v>
      </c>
      <c r="FE74" s="435">
        <f t="shared" ref="FE74:FE137" si="314">IF(DY74&gt;0,(DY74*FC74),)</f>
        <v>176832.81</v>
      </c>
      <c r="FF74" s="432">
        <v>97.61</v>
      </c>
      <c r="FG74" s="433">
        <v>94.32</v>
      </c>
      <c r="FH74" s="434">
        <f t="shared" ref="FH74:FH137" si="315">IF(EB74&gt;0,(EB74*FF74),)</f>
        <v>30356.71</v>
      </c>
      <c r="FI74" s="435">
        <f t="shared" ref="FI74:FI137" si="316">IF(EC74&gt;0,(EC74*FG74),)</f>
        <v>34898.399999999994</v>
      </c>
      <c r="FJ74" s="432"/>
      <c r="FK74" s="433"/>
      <c r="FL74" s="434">
        <f t="shared" ref="FL74:FL137" si="317">IF(EF74&gt;0,(EF74*FJ74),)</f>
        <v>0</v>
      </c>
      <c r="FM74" s="435">
        <f t="shared" ref="FM74:FM137" si="318">IF(EG74&gt;0,(EG74*FK74),)</f>
        <v>0</v>
      </c>
      <c r="FN74" s="434">
        <f t="shared" ref="FN74:FN137" si="319">IF((FD74+FH74+FL74)&gt;0,((FD74+FH74+FL74)/EH74),)</f>
        <v>103.32789079229121</v>
      </c>
      <c r="FO74" s="435">
        <f t="shared" ref="FO74:FO137" si="320">IF((FE74+FI74+FM74)&gt;0,((FE74+FI74+FM74)/EI74),)</f>
        <v>103.13259132976133</v>
      </c>
      <c r="FP74" s="434">
        <f t="shared" ref="FP74:FP137" si="321">IF(EH74&gt;0,(EH74*FN74),)</f>
        <v>193016.5</v>
      </c>
      <c r="FQ74" s="435">
        <f t="shared" ref="FQ74:FQ137" si="322">IF(EI74&gt;0,(EI74*FO74),)</f>
        <v>211731.21</v>
      </c>
      <c r="FR74" s="432">
        <v>4</v>
      </c>
      <c r="FS74" s="433">
        <v>4</v>
      </c>
      <c r="FT74" s="434">
        <f t="shared" ref="FT74:FT137" si="323">IF(FZ74&gt;0,FR74,)</f>
        <v>4</v>
      </c>
      <c r="FU74" s="435">
        <f t="shared" ref="FU74:FU137" si="324">IF(GA74&gt;0,FS74,)</f>
        <v>4</v>
      </c>
      <c r="FV74" s="432"/>
      <c r="FW74" s="433"/>
      <c r="FX74" s="434">
        <f t="shared" ref="FX74:FX137" si="325">IF(FR74&gt;0,(FR74*FV74),)</f>
        <v>0</v>
      </c>
      <c r="FY74" s="435">
        <f t="shared" ref="FY74:FY137" si="326">IF(FS74&gt;0,(FS74*FW74),)</f>
        <v>0</v>
      </c>
      <c r="FZ74" s="432">
        <v>142.75</v>
      </c>
      <c r="GA74" s="433">
        <v>131</v>
      </c>
      <c r="GB74" s="434">
        <f t="shared" ref="GB74:GB137" si="327">IF(FZ74&gt;0,(FR74*FZ74),)</f>
        <v>571</v>
      </c>
      <c r="GC74" s="435">
        <f t="shared" ref="GC74:GC137" si="328">IF(GA74&gt;0,(FS74*GA74),)</f>
        <v>524</v>
      </c>
      <c r="GD74" s="434">
        <f t="shared" ref="GD74:GD137" si="329">(R74+BN74+DV74)</f>
        <v>3559</v>
      </c>
      <c r="GE74" s="435">
        <f t="shared" ref="GE74:GE137" si="330">(S74+BO74+DW74)</f>
        <v>3506</v>
      </c>
      <c r="GF74" s="434">
        <f t="shared" ref="GF74:GF137" si="331">(T74+BP74+DX74)</f>
        <v>3559</v>
      </c>
      <c r="GG74" s="435">
        <f t="shared" ref="GG74:GG137" si="332">(U74+BQ74+DY74)</f>
        <v>3506</v>
      </c>
      <c r="GH74" s="434">
        <f t="shared" ref="GH74:GH137" si="333">IF(GD74&gt;0,(AJ74+CF74+EN74),)</f>
        <v>16242.53</v>
      </c>
      <c r="GI74" s="435">
        <f t="shared" ref="GI74:GI137" si="334">IF(GE74&gt;0,(AK74+CG74+EO74),)</f>
        <v>15956.75</v>
      </c>
      <c r="GJ74" s="434">
        <f t="shared" ref="GJ74:GJ137" si="335">IF(GF74&gt;0,(AZ74+CV74+FD74),)</f>
        <v>443134.89</v>
      </c>
      <c r="GK74" s="435">
        <f t="shared" ref="GK74:GK137" si="336">IF(GG74&gt;0,(BA74+CW74+FE74),)</f>
        <v>432703.38</v>
      </c>
      <c r="GL74" s="434">
        <f t="shared" ref="GL74:GL137" si="337">(V74+BR74+DZ74)</f>
        <v>715</v>
      </c>
      <c r="GM74" s="435">
        <f t="shared" ref="GM74:GM137" si="338">(W74+BS74+EA74)</f>
        <v>737</v>
      </c>
      <c r="GN74" s="434">
        <f t="shared" ref="GN74:GN137" si="339">(X74+BT74+EB74)</f>
        <v>715</v>
      </c>
      <c r="GO74" s="435">
        <f t="shared" ref="GO74:GO137" si="340">(Y74+BU74+EC74)</f>
        <v>737</v>
      </c>
      <c r="GP74" s="434">
        <f t="shared" ref="GP74:GP137" si="341">IF(GL74&gt;0,AN74+CJ74+ER74,)</f>
        <v>3438.05</v>
      </c>
      <c r="GQ74" s="435">
        <f t="shared" ref="GQ74:GQ137" si="342">IF(GM74&gt;0,AO74+CK74+ES74,)</f>
        <v>3386.99</v>
      </c>
      <c r="GR74" s="434">
        <f t="shared" ref="GR74:GR137" si="343">IF(GN74&gt;0,BD74+CZ74+FH74,)</f>
        <v>87655.12</v>
      </c>
      <c r="GS74" s="435">
        <f t="shared" ref="GS74:GS137" si="344">IF(GO74&gt;0,BE74+DA74+FI74,)</f>
        <v>87112.779999999984</v>
      </c>
      <c r="GT74" s="434">
        <f t="shared" ref="GT74:GT137" si="345">+GL74+GD74</f>
        <v>4274</v>
      </c>
      <c r="GU74" s="435">
        <f t="shared" ref="GU74:GU137" si="346">+GM74+GE74</f>
        <v>4243</v>
      </c>
      <c r="GV74" s="434">
        <f t="shared" ref="GV74:GV137" si="347">+GN74+GF74</f>
        <v>4274</v>
      </c>
      <c r="GW74" s="435">
        <f t="shared" ref="GW74:GW137" si="348">+GO74+GG74</f>
        <v>4243</v>
      </c>
      <c r="GX74" s="434">
        <f t="shared" ref="GX74:GX137" si="349">IF(GT74&gt;0,(GH74+GP74),)</f>
        <v>19680.580000000002</v>
      </c>
      <c r="GY74" s="435">
        <f t="shared" ref="GY74:GY137" si="350">IF(GU74&gt;0,(GI74+GQ74),)</f>
        <v>19343.739999999998</v>
      </c>
      <c r="GZ74" s="434">
        <f t="shared" ref="GZ74:GZ137" si="351">IF(GV74&gt;0,(GJ74+GR74),)</f>
        <v>530790.01</v>
      </c>
      <c r="HA74" s="435">
        <f t="shared" ref="HA74:HA137" si="352">IF(GW74&gt;0,(GK74+GS74),)</f>
        <v>519816.16</v>
      </c>
      <c r="HB74" s="434">
        <f t="shared" ref="HB74:HB137" si="353">(Z74+BV74+ED74)</f>
        <v>0</v>
      </c>
      <c r="HC74" s="435">
        <f t="shared" ref="HC74:HC137" si="354">(AA74+BW74+EE74)</f>
        <v>0</v>
      </c>
      <c r="HD74" s="434">
        <f t="shared" ref="HD74:HD137" si="355">(AB74+BX74+EF74)</f>
        <v>0</v>
      </c>
      <c r="HE74" s="435">
        <f t="shared" ref="HE74:HE137" si="356">(AC74+BY74+EG74)</f>
        <v>0</v>
      </c>
      <c r="HF74" s="434">
        <f t="shared" ref="HF74:HF137" si="357">IF(HB74&gt;0,(AR74+CN74+EV74),)</f>
        <v>0</v>
      </c>
      <c r="HG74" s="435">
        <f t="shared" ref="HG74:HG137" si="358">IF(HC74&gt;0,(AS74+CO74+EW74),)</f>
        <v>0</v>
      </c>
      <c r="HH74" s="434">
        <f t="shared" ref="HH74:HH137" si="359">IF(HD74&gt;0,(BH74+DD74+FL74),)</f>
        <v>0</v>
      </c>
      <c r="HI74" s="435">
        <f t="shared" ref="HI74:HI137" si="360">IF(HE74&gt;0,(BI74+DE74+FM74),)</f>
        <v>0</v>
      </c>
      <c r="HJ74" s="434">
        <f t="shared" ref="HJ74:HJ137" si="361">IF((DJ74+EH74+FR74)&gt;0,(DP74+EZ74+FX74),)</f>
        <v>19680.579999999998</v>
      </c>
      <c r="HK74" s="435">
        <f t="shared" ref="HK74:HK137" si="362">IF((DK74+EI74+FS74)&gt;0,(DQ74+FA74+FY74),)</f>
        <v>19343.739999999998</v>
      </c>
      <c r="HL74" s="434">
        <f t="shared" ref="HL74:HL137" si="363">IF((DL74+EJ74+FT74)&gt;0,(DT74+FP74+GB74),)</f>
        <v>531361.01</v>
      </c>
      <c r="HM74" s="435">
        <f t="shared" ref="HM74:HM137" si="364">IF((DM74+EK74+FU74)&gt;0,(DU74+FQ74+GC74),)</f>
        <v>520340.16000000003</v>
      </c>
    </row>
    <row r="75" spans="1:221" s="18" customFormat="1" ht="13.15" customHeight="1">
      <c r="A75" s="516" t="s">
        <v>407</v>
      </c>
      <c r="B75" s="517" t="s">
        <v>412</v>
      </c>
      <c r="C75" s="520"/>
      <c r="D75" s="519">
        <v>486840</v>
      </c>
      <c r="E75" s="500">
        <v>3</v>
      </c>
      <c r="F75" s="432">
        <v>5773</v>
      </c>
      <c r="G75" s="433">
        <v>5971</v>
      </c>
      <c r="H75" s="432">
        <v>42</v>
      </c>
      <c r="I75" s="433">
        <v>49</v>
      </c>
      <c r="J75" s="434">
        <f t="shared" si="217"/>
        <v>5731</v>
      </c>
      <c r="K75" s="435">
        <f t="shared" si="218"/>
        <v>5922</v>
      </c>
      <c r="L75" s="432"/>
      <c r="M75" s="433"/>
      <c r="N75" s="434">
        <f t="shared" si="219"/>
        <v>5731</v>
      </c>
      <c r="O75" s="435">
        <f t="shared" si="220"/>
        <v>5922</v>
      </c>
      <c r="P75" s="434">
        <f t="shared" si="221"/>
        <v>5731</v>
      </c>
      <c r="Q75" s="435">
        <f t="shared" si="222"/>
        <v>5922</v>
      </c>
      <c r="R75" s="432">
        <v>97</v>
      </c>
      <c r="S75" s="433">
        <v>81</v>
      </c>
      <c r="T75" s="589">
        <f t="shared" si="216"/>
        <v>97</v>
      </c>
      <c r="U75" s="592">
        <f t="shared" si="216"/>
        <v>81</v>
      </c>
      <c r="V75" s="432">
        <v>14</v>
      </c>
      <c r="W75" s="433">
        <v>12</v>
      </c>
      <c r="X75" s="434">
        <f t="shared" si="223"/>
        <v>14</v>
      </c>
      <c r="Y75" s="435">
        <f t="shared" si="224"/>
        <v>12</v>
      </c>
      <c r="Z75" s="432"/>
      <c r="AA75" s="433"/>
      <c r="AB75" s="434">
        <f t="shared" si="225"/>
        <v>0</v>
      </c>
      <c r="AC75" s="435">
        <f t="shared" si="226"/>
        <v>0</v>
      </c>
      <c r="AD75" s="434">
        <f t="shared" si="227"/>
        <v>111</v>
      </c>
      <c r="AE75" s="435">
        <f t="shared" si="228"/>
        <v>93</v>
      </c>
      <c r="AF75" s="434">
        <f t="shared" si="229"/>
        <v>111</v>
      </c>
      <c r="AG75" s="435">
        <f t="shared" si="230"/>
        <v>93</v>
      </c>
      <c r="AH75" s="432">
        <v>4.6900000000000004</v>
      </c>
      <c r="AI75" s="433">
        <v>4.5999999999999996</v>
      </c>
      <c r="AJ75" s="434">
        <f t="shared" si="231"/>
        <v>454.93000000000006</v>
      </c>
      <c r="AK75" s="435">
        <f t="shared" si="232"/>
        <v>372.59999999999997</v>
      </c>
      <c r="AL75" s="432">
        <v>4.3600000000000003</v>
      </c>
      <c r="AM75" s="433">
        <v>5.21</v>
      </c>
      <c r="AN75" s="434">
        <f t="shared" si="233"/>
        <v>61.040000000000006</v>
      </c>
      <c r="AO75" s="435">
        <f t="shared" si="234"/>
        <v>62.519999999999996</v>
      </c>
      <c r="AP75" s="432"/>
      <c r="AQ75" s="433"/>
      <c r="AR75" s="434">
        <f t="shared" si="235"/>
        <v>0</v>
      </c>
      <c r="AS75" s="435">
        <f t="shared" si="236"/>
        <v>0</v>
      </c>
      <c r="AT75" s="434">
        <f t="shared" si="237"/>
        <v>4.6483783783783785</v>
      </c>
      <c r="AU75" s="435">
        <f t="shared" si="238"/>
        <v>4.678709677419354</v>
      </c>
      <c r="AV75" s="434">
        <f t="shared" si="239"/>
        <v>515.97</v>
      </c>
      <c r="AW75" s="435">
        <f t="shared" si="240"/>
        <v>435.11999999999989</v>
      </c>
      <c r="AX75" s="432">
        <v>140.63999999999999</v>
      </c>
      <c r="AY75" s="433">
        <v>137.94999999999999</v>
      </c>
      <c r="AZ75" s="434">
        <f t="shared" si="241"/>
        <v>13642.079999999998</v>
      </c>
      <c r="BA75" s="435">
        <f t="shared" si="242"/>
        <v>11173.949999999999</v>
      </c>
      <c r="BB75" s="432">
        <v>140.29</v>
      </c>
      <c r="BC75" s="433">
        <v>157.5</v>
      </c>
      <c r="BD75" s="434">
        <f t="shared" si="243"/>
        <v>1964.06</v>
      </c>
      <c r="BE75" s="435">
        <f t="shared" si="244"/>
        <v>1890</v>
      </c>
      <c r="BF75" s="432"/>
      <c r="BG75" s="433"/>
      <c r="BH75" s="434">
        <f t="shared" si="245"/>
        <v>0</v>
      </c>
      <c r="BI75" s="435">
        <f t="shared" si="246"/>
        <v>0</v>
      </c>
      <c r="BJ75" s="434">
        <f t="shared" si="247"/>
        <v>140.59585585585583</v>
      </c>
      <c r="BK75" s="435">
        <f t="shared" si="248"/>
        <v>140.47258064516129</v>
      </c>
      <c r="BL75" s="434">
        <f t="shared" si="249"/>
        <v>15606.139999999998</v>
      </c>
      <c r="BM75" s="435">
        <f t="shared" si="250"/>
        <v>13063.949999999999</v>
      </c>
      <c r="BN75" s="432">
        <v>2426</v>
      </c>
      <c r="BO75" s="433">
        <v>2445</v>
      </c>
      <c r="BP75" s="434">
        <f t="shared" si="251"/>
        <v>2426</v>
      </c>
      <c r="BQ75" s="435">
        <f t="shared" si="252"/>
        <v>2445</v>
      </c>
      <c r="BR75" s="432">
        <v>122</v>
      </c>
      <c r="BS75" s="433">
        <v>123</v>
      </c>
      <c r="BT75" s="434">
        <f t="shared" si="253"/>
        <v>122</v>
      </c>
      <c r="BU75" s="435">
        <f t="shared" si="254"/>
        <v>123</v>
      </c>
      <c r="BV75" s="432"/>
      <c r="BW75" s="433"/>
      <c r="BX75" s="434">
        <f t="shared" si="255"/>
        <v>0</v>
      </c>
      <c r="BY75" s="435">
        <f t="shared" si="256"/>
        <v>0</v>
      </c>
      <c r="BZ75" s="434">
        <f t="shared" si="257"/>
        <v>2548</v>
      </c>
      <c r="CA75" s="435">
        <f t="shared" si="258"/>
        <v>2568</v>
      </c>
      <c r="CB75" s="434">
        <f t="shared" si="259"/>
        <v>2548</v>
      </c>
      <c r="CC75" s="435">
        <f t="shared" si="260"/>
        <v>2568</v>
      </c>
      <c r="CD75" s="432">
        <v>5.43</v>
      </c>
      <c r="CE75" s="433">
        <v>5.4</v>
      </c>
      <c r="CF75" s="434">
        <f t="shared" si="261"/>
        <v>13173.179999999998</v>
      </c>
      <c r="CG75" s="435">
        <f t="shared" si="262"/>
        <v>13203</v>
      </c>
      <c r="CH75" s="432">
        <v>6.21</v>
      </c>
      <c r="CI75" s="433">
        <v>6.07</v>
      </c>
      <c r="CJ75" s="434">
        <f t="shared" si="263"/>
        <v>757.62</v>
      </c>
      <c r="CK75" s="435">
        <f t="shared" si="264"/>
        <v>746.61</v>
      </c>
      <c r="CL75" s="432"/>
      <c r="CM75" s="433"/>
      <c r="CN75" s="434">
        <f t="shared" si="265"/>
        <v>0</v>
      </c>
      <c r="CO75" s="435">
        <f t="shared" si="266"/>
        <v>0</v>
      </c>
      <c r="CP75" s="434">
        <f t="shared" si="267"/>
        <v>5.4673469387755098</v>
      </c>
      <c r="CQ75" s="435">
        <f t="shared" si="268"/>
        <v>5.4320911214953274</v>
      </c>
      <c r="CR75" s="434">
        <f t="shared" si="269"/>
        <v>13930.8</v>
      </c>
      <c r="CS75" s="435">
        <f t="shared" si="270"/>
        <v>13949.61</v>
      </c>
      <c r="CT75" s="432">
        <v>141.04</v>
      </c>
      <c r="CU75" s="433">
        <v>140.69</v>
      </c>
      <c r="CV75" s="434">
        <f t="shared" si="271"/>
        <v>342163.04</v>
      </c>
      <c r="CW75" s="435">
        <f t="shared" si="272"/>
        <v>343987.05</v>
      </c>
      <c r="CX75" s="432">
        <v>142.81</v>
      </c>
      <c r="CY75" s="433">
        <v>143.51</v>
      </c>
      <c r="CZ75" s="434">
        <f t="shared" si="273"/>
        <v>17422.82</v>
      </c>
      <c r="DA75" s="435">
        <f t="shared" si="274"/>
        <v>17651.73</v>
      </c>
      <c r="DB75" s="432"/>
      <c r="DC75" s="433"/>
      <c r="DD75" s="434">
        <f t="shared" si="275"/>
        <v>0</v>
      </c>
      <c r="DE75" s="435">
        <f t="shared" si="276"/>
        <v>0</v>
      </c>
      <c r="DF75" s="434">
        <f t="shared" si="277"/>
        <v>141.12474882260597</v>
      </c>
      <c r="DG75" s="435">
        <f t="shared" si="278"/>
        <v>140.82507009345792</v>
      </c>
      <c r="DH75" s="434">
        <f t="shared" si="279"/>
        <v>359585.86</v>
      </c>
      <c r="DI75" s="435">
        <f t="shared" si="280"/>
        <v>361638.77999999997</v>
      </c>
      <c r="DJ75" s="434">
        <f t="shared" si="281"/>
        <v>2659</v>
      </c>
      <c r="DK75" s="435">
        <f t="shared" si="282"/>
        <v>2661</v>
      </c>
      <c r="DL75" s="434">
        <f t="shared" si="283"/>
        <v>2659</v>
      </c>
      <c r="DM75" s="435">
        <f t="shared" si="284"/>
        <v>2661</v>
      </c>
      <c r="DN75" s="434">
        <f t="shared" si="285"/>
        <v>5.4331590823617892</v>
      </c>
      <c r="DO75" s="435">
        <f t="shared" si="286"/>
        <v>5.4057609921082301</v>
      </c>
      <c r="DP75" s="434">
        <f t="shared" si="287"/>
        <v>14446.769999999997</v>
      </c>
      <c r="DQ75" s="435">
        <f t="shared" si="288"/>
        <v>14384.73</v>
      </c>
      <c r="DR75" s="434">
        <f t="shared" si="289"/>
        <v>141.10267017675818</v>
      </c>
      <c r="DS75" s="435">
        <f t="shared" si="290"/>
        <v>140.81275084554679</v>
      </c>
      <c r="DT75" s="434">
        <f t="shared" si="291"/>
        <v>375192</v>
      </c>
      <c r="DU75" s="435">
        <f t="shared" si="292"/>
        <v>374702.73</v>
      </c>
      <c r="DV75" s="432">
        <v>2213</v>
      </c>
      <c r="DW75" s="433">
        <v>2357</v>
      </c>
      <c r="DX75" s="434">
        <f t="shared" si="293"/>
        <v>2213</v>
      </c>
      <c r="DY75" s="435">
        <f t="shared" si="294"/>
        <v>2357</v>
      </c>
      <c r="DZ75" s="432">
        <v>855</v>
      </c>
      <c r="EA75" s="433">
        <v>900</v>
      </c>
      <c r="EB75" s="434">
        <f t="shared" si="295"/>
        <v>855</v>
      </c>
      <c r="EC75" s="435">
        <f t="shared" si="296"/>
        <v>900</v>
      </c>
      <c r="ED75" s="432"/>
      <c r="EE75" s="433"/>
      <c r="EF75" s="434">
        <f t="shared" si="297"/>
        <v>0</v>
      </c>
      <c r="EG75" s="435">
        <f t="shared" si="298"/>
        <v>0</v>
      </c>
      <c r="EH75" s="434">
        <f t="shared" si="299"/>
        <v>3068</v>
      </c>
      <c r="EI75" s="435">
        <f t="shared" si="300"/>
        <v>3257</v>
      </c>
      <c r="EJ75" s="434">
        <f t="shared" si="301"/>
        <v>3068</v>
      </c>
      <c r="EK75" s="435">
        <f t="shared" si="302"/>
        <v>3257</v>
      </c>
      <c r="EL75" s="432">
        <v>4.12</v>
      </c>
      <c r="EM75" s="433">
        <v>4.0999999999999996</v>
      </c>
      <c r="EN75" s="434">
        <f t="shared" si="303"/>
        <v>9117.56</v>
      </c>
      <c r="EO75" s="435">
        <f t="shared" si="304"/>
        <v>9663.6999999999989</v>
      </c>
      <c r="EP75" s="432">
        <v>4.4400000000000004</v>
      </c>
      <c r="EQ75" s="433">
        <v>4.37</v>
      </c>
      <c r="ER75" s="434">
        <f t="shared" si="305"/>
        <v>3796.2000000000003</v>
      </c>
      <c r="ES75" s="435">
        <f t="shared" si="306"/>
        <v>3933</v>
      </c>
      <c r="ET75" s="432"/>
      <c r="EU75" s="433"/>
      <c r="EV75" s="434">
        <f t="shared" si="307"/>
        <v>0</v>
      </c>
      <c r="EW75" s="435">
        <f t="shared" si="308"/>
        <v>0</v>
      </c>
      <c r="EX75" s="434">
        <f t="shared" si="309"/>
        <v>4.2091786179921771</v>
      </c>
      <c r="EY75" s="435">
        <f t="shared" si="310"/>
        <v>4.174608535462081</v>
      </c>
      <c r="EZ75" s="434">
        <f t="shared" si="311"/>
        <v>12913.759999999998</v>
      </c>
      <c r="FA75" s="435">
        <f t="shared" si="312"/>
        <v>13596.699999999997</v>
      </c>
      <c r="FB75" s="432">
        <v>102.48</v>
      </c>
      <c r="FC75" s="433">
        <v>101.88</v>
      </c>
      <c r="FD75" s="434">
        <f t="shared" si="313"/>
        <v>226788.24000000002</v>
      </c>
      <c r="FE75" s="435">
        <f t="shared" si="314"/>
        <v>240131.16</v>
      </c>
      <c r="FF75" s="432">
        <v>95.25</v>
      </c>
      <c r="FG75" s="433">
        <v>91.93</v>
      </c>
      <c r="FH75" s="434">
        <f t="shared" si="315"/>
        <v>81438.75</v>
      </c>
      <c r="FI75" s="435">
        <f t="shared" si="316"/>
        <v>82737</v>
      </c>
      <c r="FJ75" s="432"/>
      <c r="FK75" s="433"/>
      <c r="FL75" s="434">
        <f t="shared" si="317"/>
        <v>0</v>
      </c>
      <c r="FM75" s="435">
        <f t="shared" si="318"/>
        <v>0</v>
      </c>
      <c r="FN75" s="434">
        <f t="shared" si="319"/>
        <v>100.46512059973924</v>
      </c>
      <c r="FO75" s="435">
        <f t="shared" si="320"/>
        <v>99.130537304267747</v>
      </c>
      <c r="FP75" s="434">
        <f t="shared" si="321"/>
        <v>308226.99</v>
      </c>
      <c r="FQ75" s="435">
        <f t="shared" si="322"/>
        <v>322868.16000000003</v>
      </c>
      <c r="FR75" s="432">
        <v>4</v>
      </c>
      <c r="FS75" s="433">
        <v>4</v>
      </c>
      <c r="FT75" s="434">
        <f t="shared" si="323"/>
        <v>4</v>
      </c>
      <c r="FU75" s="435">
        <f t="shared" si="324"/>
        <v>4</v>
      </c>
      <c r="FV75" s="432"/>
      <c r="FW75" s="433"/>
      <c r="FX75" s="434">
        <f t="shared" si="325"/>
        <v>0</v>
      </c>
      <c r="FY75" s="435">
        <f t="shared" si="326"/>
        <v>0</v>
      </c>
      <c r="FZ75" s="432">
        <v>155.5</v>
      </c>
      <c r="GA75" s="433">
        <v>153</v>
      </c>
      <c r="GB75" s="434">
        <f t="shared" si="327"/>
        <v>622</v>
      </c>
      <c r="GC75" s="435">
        <f t="shared" si="328"/>
        <v>612</v>
      </c>
      <c r="GD75" s="434">
        <f t="shared" si="329"/>
        <v>4736</v>
      </c>
      <c r="GE75" s="435">
        <f t="shared" si="330"/>
        <v>4883</v>
      </c>
      <c r="GF75" s="434">
        <f t="shared" si="331"/>
        <v>4736</v>
      </c>
      <c r="GG75" s="435">
        <f t="shared" si="332"/>
        <v>4883</v>
      </c>
      <c r="GH75" s="434">
        <f t="shared" si="333"/>
        <v>22745.67</v>
      </c>
      <c r="GI75" s="435">
        <f t="shared" si="334"/>
        <v>23239.3</v>
      </c>
      <c r="GJ75" s="434">
        <f t="shared" si="335"/>
        <v>582593.36</v>
      </c>
      <c r="GK75" s="435">
        <f t="shared" si="336"/>
        <v>595292.16000000003</v>
      </c>
      <c r="GL75" s="434">
        <f t="shared" si="337"/>
        <v>991</v>
      </c>
      <c r="GM75" s="435">
        <f t="shared" si="338"/>
        <v>1035</v>
      </c>
      <c r="GN75" s="434">
        <f t="shared" si="339"/>
        <v>991</v>
      </c>
      <c r="GO75" s="435">
        <f t="shared" si="340"/>
        <v>1035</v>
      </c>
      <c r="GP75" s="434">
        <f t="shared" si="341"/>
        <v>4614.8600000000006</v>
      </c>
      <c r="GQ75" s="435">
        <f t="shared" si="342"/>
        <v>4742.13</v>
      </c>
      <c r="GR75" s="434">
        <f t="shared" si="343"/>
        <v>100825.63</v>
      </c>
      <c r="GS75" s="435">
        <f t="shared" si="344"/>
        <v>102278.73</v>
      </c>
      <c r="GT75" s="434">
        <f t="shared" si="345"/>
        <v>5727</v>
      </c>
      <c r="GU75" s="435">
        <f t="shared" si="346"/>
        <v>5918</v>
      </c>
      <c r="GV75" s="434">
        <f t="shared" si="347"/>
        <v>5727</v>
      </c>
      <c r="GW75" s="435">
        <f t="shared" si="348"/>
        <v>5918</v>
      </c>
      <c r="GX75" s="434">
        <f t="shared" si="349"/>
        <v>27360.53</v>
      </c>
      <c r="GY75" s="435">
        <f t="shared" si="350"/>
        <v>27981.43</v>
      </c>
      <c r="GZ75" s="434">
        <f t="shared" si="351"/>
        <v>683418.99</v>
      </c>
      <c r="HA75" s="435">
        <f t="shared" si="352"/>
        <v>697570.89</v>
      </c>
      <c r="HB75" s="434">
        <f t="shared" si="353"/>
        <v>0</v>
      </c>
      <c r="HC75" s="435">
        <f t="shared" si="354"/>
        <v>0</v>
      </c>
      <c r="HD75" s="434">
        <f t="shared" si="355"/>
        <v>0</v>
      </c>
      <c r="HE75" s="435">
        <f t="shared" si="356"/>
        <v>0</v>
      </c>
      <c r="HF75" s="434">
        <f t="shared" si="357"/>
        <v>0</v>
      </c>
      <c r="HG75" s="435">
        <f t="shared" si="358"/>
        <v>0</v>
      </c>
      <c r="HH75" s="434">
        <f t="shared" si="359"/>
        <v>0</v>
      </c>
      <c r="HI75" s="435">
        <f t="shared" si="360"/>
        <v>0</v>
      </c>
      <c r="HJ75" s="434">
        <f t="shared" si="361"/>
        <v>27360.529999999995</v>
      </c>
      <c r="HK75" s="435">
        <f t="shared" si="362"/>
        <v>27981.429999999997</v>
      </c>
      <c r="HL75" s="434">
        <f t="shared" si="363"/>
        <v>684040.99</v>
      </c>
      <c r="HM75" s="435">
        <f t="shared" si="364"/>
        <v>698182.89</v>
      </c>
    </row>
    <row r="76" spans="1:221" s="18" customFormat="1" ht="13.15" customHeight="1">
      <c r="A76" s="516" t="s">
        <v>407</v>
      </c>
      <c r="B76" s="517" t="s">
        <v>413</v>
      </c>
      <c r="C76" s="518"/>
      <c r="D76" s="519">
        <v>141334</v>
      </c>
      <c r="E76" s="500">
        <v>3</v>
      </c>
      <c r="F76" s="432">
        <v>1968</v>
      </c>
      <c r="G76" s="433">
        <v>1895</v>
      </c>
      <c r="H76" s="432">
        <v>83</v>
      </c>
      <c r="I76" s="433">
        <v>64</v>
      </c>
      <c r="J76" s="434">
        <f t="shared" si="217"/>
        <v>1885</v>
      </c>
      <c r="K76" s="435">
        <f t="shared" si="218"/>
        <v>1831</v>
      </c>
      <c r="L76" s="432"/>
      <c r="M76" s="433"/>
      <c r="N76" s="434">
        <f t="shared" si="219"/>
        <v>1885</v>
      </c>
      <c r="O76" s="435">
        <f t="shared" si="220"/>
        <v>1831</v>
      </c>
      <c r="P76" s="434">
        <f t="shared" si="221"/>
        <v>1885</v>
      </c>
      <c r="Q76" s="435">
        <f t="shared" si="222"/>
        <v>1831</v>
      </c>
      <c r="R76" s="432">
        <v>48</v>
      </c>
      <c r="S76" s="433">
        <v>63</v>
      </c>
      <c r="T76" s="589">
        <f t="shared" si="216"/>
        <v>48</v>
      </c>
      <c r="U76" s="592">
        <f t="shared" si="216"/>
        <v>63</v>
      </c>
      <c r="V76" s="432">
        <v>10</v>
      </c>
      <c r="W76" s="433">
        <v>3</v>
      </c>
      <c r="X76" s="434">
        <f t="shared" si="223"/>
        <v>10</v>
      </c>
      <c r="Y76" s="435">
        <f t="shared" si="224"/>
        <v>3</v>
      </c>
      <c r="Z76" s="432"/>
      <c r="AA76" s="433"/>
      <c r="AB76" s="434">
        <f t="shared" si="225"/>
        <v>0</v>
      </c>
      <c r="AC76" s="435">
        <f t="shared" si="226"/>
        <v>0</v>
      </c>
      <c r="AD76" s="434">
        <f t="shared" si="227"/>
        <v>58</v>
      </c>
      <c r="AE76" s="435">
        <f t="shared" si="228"/>
        <v>66</v>
      </c>
      <c r="AF76" s="434">
        <f t="shared" si="229"/>
        <v>58</v>
      </c>
      <c r="AG76" s="435">
        <f t="shared" si="230"/>
        <v>66</v>
      </c>
      <c r="AH76" s="432">
        <v>3.97</v>
      </c>
      <c r="AI76" s="433">
        <v>4.32</v>
      </c>
      <c r="AJ76" s="434">
        <f t="shared" si="231"/>
        <v>190.56</v>
      </c>
      <c r="AK76" s="435">
        <f t="shared" si="232"/>
        <v>272.16000000000003</v>
      </c>
      <c r="AL76" s="432">
        <v>3.6</v>
      </c>
      <c r="AM76" s="433">
        <v>4</v>
      </c>
      <c r="AN76" s="434">
        <f t="shared" si="233"/>
        <v>36</v>
      </c>
      <c r="AO76" s="435">
        <f t="shared" si="234"/>
        <v>12</v>
      </c>
      <c r="AP76" s="432"/>
      <c r="AQ76" s="433"/>
      <c r="AR76" s="434">
        <f t="shared" si="235"/>
        <v>0</v>
      </c>
      <c r="AS76" s="435">
        <f t="shared" si="236"/>
        <v>0</v>
      </c>
      <c r="AT76" s="434">
        <f t="shared" si="237"/>
        <v>3.906206896551724</v>
      </c>
      <c r="AU76" s="435">
        <f t="shared" si="238"/>
        <v>4.3054545454545456</v>
      </c>
      <c r="AV76" s="434">
        <f t="shared" si="239"/>
        <v>226.56</v>
      </c>
      <c r="AW76" s="435">
        <f t="shared" si="240"/>
        <v>284.16000000000003</v>
      </c>
      <c r="AX76" s="432">
        <v>131.77000000000001</v>
      </c>
      <c r="AY76" s="433">
        <v>133.51</v>
      </c>
      <c r="AZ76" s="434">
        <f t="shared" si="241"/>
        <v>6324.9600000000009</v>
      </c>
      <c r="BA76" s="435">
        <f t="shared" si="242"/>
        <v>8411.1299999999992</v>
      </c>
      <c r="BB76" s="432">
        <v>132</v>
      </c>
      <c r="BC76" s="433">
        <v>138.66999999999999</v>
      </c>
      <c r="BD76" s="434">
        <f t="shared" si="243"/>
        <v>1320</v>
      </c>
      <c r="BE76" s="435">
        <f t="shared" si="244"/>
        <v>416.01</v>
      </c>
      <c r="BF76" s="432"/>
      <c r="BG76" s="433"/>
      <c r="BH76" s="434">
        <f t="shared" si="245"/>
        <v>0</v>
      </c>
      <c r="BI76" s="435">
        <f t="shared" si="246"/>
        <v>0</v>
      </c>
      <c r="BJ76" s="434">
        <f t="shared" si="247"/>
        <v>131.80965517241381</v>
      </c>
      <c r="BK76" s="435">
        <f t="shared" si="248"/>
        <v>133.74454545454546</v>
      </c>
      <c r="BL76" s="434">
        <f t="shared" si="249"/>
        <v>7644.9600000000009</v>
      </c>
      <c r="BM76" s="435">
        <f t="shared" si="250"/>
        <v>8827.14</v>
      </c>
      <c r="BN76" s="432">
        <v>1024</v>
      </c>
      <c r="BO76" s="433">
        <v>921</v>
      </c>
      <c r="BP76" s="434">
        <f t="shared" si="251"/>
        <v>1024</v>
      </c>
      <c r="BQ76" s="435">
        <f t="shared" si="252"/>
        <v>921</v>
      </c>
      <c r="BR76" s="432">
        <v>54</v>
      </c>
      <c r="BS76" s="433">
        <v>52</v>
      </c>
      <c r="BT76" s="434">
        <f t="shared" si="253"/>
        <v>54</v>
      </c>
      <c r="BU76" s="435">
        <f t="shared" si="254"/>
        <v>52</v>
      </c>
      <c r="BV76" s="432"/>
      <c r="BW76" s="433"/>
      <c r="BX76" s="434">
        <f t="shared" si="255"/>
        <v>0</v>
      </c>
      <c r="BY76" s="435">
        <f t="shared" si="256"/>
        <v>0</v>
      </c>
      <c r="BZ76" s="434">
        <f t="shared" si="257"/>
        <v>1078</v>
      </c>
      <c r="CA76" s="435">
        <f t="shared" si="258"/>
        <v>973</v>
      </c>
      <c r="CB76" s="434">
        <f t="shared" si="259"/>
        <v>1078</v>
      </c>
      <c r="CC76" s="435">
        <f t="shared" si="260"/>
        <v>973</v>
      </c>
      <c r="CD76" s="432">
        <v>5.0599999999999996</v>
      </c>
      <c r="CE76" s="433">
        <v>5.29</v>
      </c>
      <c r="CF76" s="434">
        <f t="shared" si="261"/>
        <v>5181.4399999999996</v>
      </c>
      <c r="CG76" s="435">
        <f t="shared" si="262"/>
        <v>4872.09</v>
      </c>
      <c r="CH76" s="432">
        <v>6.21</v>
      </c>
      <c r="CI76" s="433">
        <v>6.57</v>
      </c>
      <c r="CJ76" s="434">
        <f t="shared" si="263"/>
        <v>335.34</v>
      </c>
      <c r="CK76" s="435">
        <f t="shared" si="264"/>
        <v>341.64</v>
      </c>
      <c r="CL76" s="432"/>
      <c r="CM76" s="433"/>
      <c r="CN76" s="434">
        <f t="shared" si="265"/>
        <v>0</v>
      </c>
      <c r="CO76" s="435">
        <f t="shared" si="266"/>
        <v>0</v>
      </c>
      <c r="CP76" s="434">
        <f t="shared" si="267"/>
        <v>5.1176066790352506</v>
      </c>
      <c r="CQ76" s="435">
        <f t="shared" si="268"/>
        <v>5.3584069886947594</v>
      </c>
      <c r="CR76" s="434">
        <f t="shared" si="269"/>
        <v>5516.78</v>
      </c>
      <c r="CS76" s="435">
        <f t="shared" si="270"/>
        <v>5213.7300000000005</v>
      </c>
      <c r="CT76" s="432">
        <v>136.72</v>
      </c>
      <c r="CU76" s="433">
        <v>138.81</v>
      </c>
      <c r="CV76" s="434">
        <f t="shared" si="271"/>
        <v>140001.28</v>
      </c>
      <c r="CW76" s="435">
        <f t="shared" si="272"/>
        <v>127844.01000000001</v>
      </c>
      <c r="CX76" s="432">
        <v>140.29</v>
      </c>
      <c r="CY76" s="433">
        <v>139.16999999999999</v>
      </c>
      <c r="CZ76" s="434">
        <f t="shared" si="273"/>
        <v>7575.66</v>
      </c>
      <c r="DA76" s="435">
        <f t="shared" si="274"/>
        <v>7236.8399999999992</v>
      </c>
      <c r="DB76" s="432"/>
      <c r="DC76" s="433"/>
      <c r="DD76" s="434">
        <f t="shared" si="275"/>
        <v>0</v>
      </c>
      <c r="DE76" s="435">
        <f t="shared" si="276"/>
        <v>0</v>
      </c>
      <c r="DF76" s="434">
        <f t="shared" si="277"/>
        <v>136.89883116883118</v>
      </c>
      <c r="DG76" s="435">
        <f t="shared" si="278"/>
        <v>138.8292394655704</v>
      </c>
      <c r="DH76" s="434">
        <f t="shared" si="279"/>
        <v>147576.94</v>
      </c>
      <c r="DI76" s="435">
        <f t="shared" si="280"/>
        <v>135080.85</v>
      </c>
      <c r="DJ76" s="434">
        <f t="shared" si="281"/>
        <v>1136</v>
      </c>
      <c r="DK76" s="435">
        <f t="shared" si="282"/>
        <v>1039</v>
      </c>
      <c r="DL76" s="434">
        <f t="shared" si="283"/>
        <v>1136</v>
      </c>
      <c r="DM76" s="435">
        <f t="shared" si="284"/>
        <v>1039</v>
      </c>
      <c r="DN76" s="434">
        <f t="shared" si="285"/>
        <v>5.0557570422535214</v>
      </c>
      <c r="DO76" s="435">
        <f t="shared" si="286"/>
        <v>5.2915206929740135</v>
      </c>
      <c r="DP76" s="434">
        <f t="shared" si="287"/>
        <v>5743.34</v>
      </c>
      <c r="DQ76" s="435">
        <f t="shared" si="288"/>
        <v>5497.89</v>
      </c>
      <c r="DR76" s="434">
        <f t="shared" si="289"/>
        <v>136.63899647887322</v>
      </c>
      <c r="DS76" s="435">
        <f t="shared" si="290"/>
        <v>138.50624639076034</v>
      </c>
      <c r="DT76" s="434">
        <f t="shared" si="291"/>
        <v>155221.9</v>
      </c>
      <c r="DU76" s="435">
        <f t="shared" si="292"/>
        <v>143907.99</v>
      </c>
      <c r="DV76" s="432">
        <v>576</v>
      </c>
      <c r="DW76" s="433">
        <v>610</v>
      </c>
      <c r="DX76" s="434">
        <f t="shared" si="293"/>
        <v>576</v>
      </c>
      <c r="DY76" s="435">
        <f t="shared" si="294"/>
        <v>610</v>
      </c>
      <c r="DZ76" s="432">
        <v>173</v>
      </c>
      <c r="EA76" s="433">
        <v>182</v>
      </c>
      <c r="EB76" s="434">
        <f t="shared" si="295"/>
        <v>173</v>
      </c>
      <c r="EC76" s="435">
        <f t="shared" si="296"/>
        <v>182</v>
      </c>
      <c r="ED76" s="432"/>
      <c r="EE76" s="433"/>
      <c r="EF76" s="434">
        <f t="shared" si="297"/>
        <v>0</v>
      </c>
      <c r="EG76" s="435">
        <f t="shared" si="298"/>
        <v>0</v>
      </c>
      <c r="EH76" s="434">
        <f t="shared" si="299"/>
        <v>749</v>
      </c>
      <c r="EI76" s="435">
        <f t="shared" si="300"/>
        <v>792</v>
      </c>
      <c r="EJ76" s="434">
        <f t="shared" si="301"/>
        <v>749</v>
      </c>
      <c r="EK76" s="435">
        <f t="shared" si="302"/>
        <v>792</v>
      </c>
      <c r="EL76" s="432">
        <v>3.76</v>
      </c>
      <c r="EM76" s="433">
        <v>3.89</v>
      </c>
      <c r="EN76" s="434">
        <f t="shared" si="303"/>
        <v>2165.7599999999998</v>
      </c>
      <c r="EO76" s="435">
        <f t="shared" si="304"/>
        <v>2372.9</v>
      </c>
      <c r="EP76" s="432">
        <v>3.8</v>
      </c>
      <c r="EQ76" s="433">
        <v>3.91</v>
      </c>
      <c r="ER76" s="434">
        <f t="shared" si="305"/>
        <v>657.4</v>
      </c>
      <c r="ES76" s="435">
        <f t="shared" si="306"/>
        <v>711.62</v>
      </c>
      <c r="ET76" s="432"/>
      <c r="EU76" s="433"/>
      <c r="EV76" s="434">
        <f t="shared" si="307"/>
        <v>0</v>
      </c>
      <c r="EW76" s="435">
        <f t="shared" si="308"/>
        <v>0</v>
      </c>
      <c r="EX76" s="434">
        <f t="shared" si="309"/>
        <v>3.7692389853137516</v>
      </c>
      <c r="EY76" s="435">
        <f t="shared" si="310"/>
        <v>3.8945959595959594</v>
      </c>
      <c r="EZ76" s="434">
        <f t="shared" si="311"/>
        <v>2823.16</v>
      </c>
      <c r="FA76" s="435">
        <f t="shared" si="312"/>
        <v>3084.52</v>
      </c>
      <c r="FB76" s="432">
        <v>97.57</v>
      </c>
      <c r="FC76" s="433">
        <v>100.84</v>
      </c>
      <c r="FD76" s="434">
        <f t="shared" si="313"/>
        <v>56200.319999999992</v>
      </c>
      <c r="FE76" s="435">
        <f t="shared" si="314"/>
        <v>61512.4</v>
      </c>
      <c r="FF76" s="432">
        <v>79.83</v>
      </c>
      <c r="FG76" s="433">
        <v>86.24</v>
      </c>
      <c r="FH76" s="434">
        <f t="shared" si="315"/>
        <v>13810.59</v>
      </c>
      <c r="FI76" s="435">
        <f t="shared" si="316"/>
        <v>15695.679999999998</v>
      </c>
      <c r="FJ76" s="432"/>
      <c r="FK76" s="433"/>
      <c r="FL76" s="434">
        <f t="shared" si="317"/>
        <v>0</v>
      </c>
      <c r="FM76" s="435">
        <f t="shared" si="318"/>
        <v>0</v>
      </c>
      <c r="FN76" s="434">
        <f t="shared" si="319"/>
        <v>93.472510013351126</v>
      </c>
      <c r="FO76" s="435">
        <f t="shared" si="320"/>
        <v>97.484949494949504</v>
      </c>
      <c r="FP76" s="434">
        <f t="shared" si="321"/>
        <v>70010.909999999989</v>
      </c>
      <c r="FQ76" s="435">
        <f t="shared" si="322"/>
        <v>77208.08</v>
      </c>
      <c r="FR76" s="432"/>
      <c r="FS76" s="433"/>
      <c r="FT76" s="434">
        <f t="shared" si="323"/>
        <v>0</v>
      </c>
      <c r="FU76" s="435">
        <f t="shared" si="324"/>
        <v>0</v>
      </c>
      <c r="FV76" s="432"/>
      <c r="FW76" s="433"/>
      <c r="FX76" s="434">
        <f t="shared" si="325"/>
        <v>0</v>
      </c>
      <c r="FY76" s="435">
        <f t="shared" si="326"/>
        <v>0</v>
      </c>
      <c r="FZ76" s="432"/>
      <c r="GA76" s="433"/>
      <c r="GB76" s="434">
        <f t="shared" si="327"/>
        <v>0</v>
      </c>
      <c r="GC76" s="435">
        <f t="shared" si="328"/>
        <v>0</v>
      </c>
      <c r="GD76" s="434">
        <f t="shared" si="329"/>
        <v>1648</v>
      </c>
      <c r="GE76" s="435">
        <f t="shared" si="330"/>
        <v>1594</v>
      </c>
      <c r="GF76" s="434">
        <f t="shared" si="331"/>
        <v>1648</v>
      </c>
      <c r="GG76" s="435">
        <f t="shared" si="332"/>
        <v>1594</v>
      </c>
      <c r="GH76" s="434">
        <f t="shared" si="333"/>
        <v>7537.76</v>
      </c>
      <c r="GI76" s="435">
        <f t="shared" si="334"/>
        <v>7517.15</v>
      </c>
      <c r="GJ76" s="434">
        <f t="shared" si="335"/>
        <v>202526.56</v>
      </c>
      <c r="GK76" s="435">
        <f t="shared" si="336"/>
        <v>197767.54</v>
      </c>
      <c r="GL76" s="434">
        <f t="shared" si="337"/>
        <v>237</v>
      </c>
      <c r="GM76" s="435">
        <f t="shared" si="338"/>
        <v>237</v>
      </c>
      <c r="GN76" s="434">
        <f t="shared" si="339"/>
        <v>237</v>
      </c>
      <c r="GO76" s="435">
        <f t="shared" si="340"/>
        <v>237</v>
      </c>
      <c r="GP76" s="434">
        <f t="shared" si="341"/>
        <v>1028.74</v>
      </c>
      <c r="GQ76" s="435">
        <f t="shared" si="342"/>
        <v>1065.26</v>
      </c>
      <c r="GR76" s="434">
        <f t="shared" si="343"/>
        <v>22706.25</v>
      </c>
      <c r="GS76" s="435">
        <f t="shared" si="344"/>
        <v>23348.53</v>
      </c>
      <c r="GT76" s="434">
        <f t="shared" si="345"/>
        <v>1885</v>
      </c>
      <c r="GU76" s="435">
        <f t="shared" si="346"/>
        <v>1831</v>
      </c>
      <c r="GV76" s="434">
        <f t="shared" si="347"/>
        <v>1885</v>
      </c>
      <c r="GW76" s="435">
        <f t="shared" si="348"/>
        <v>1831</v>
      </c>
      <c r="GX76" s="434">
        <f t="shared" si="349"/>
        <v>8566.5</v>
      </c>
      <c r="GY76" s="435">
        <f t="shared" si="350"/>
        <v>8582.41</v>
      </c>
      <c r="GZ76" s="434">
        <f t="shared" si="351"/>
        <v>225232.81</v>
      </c>
      <c r="HA76" s="435">
        <f t="shared" si="352"/>
        <v>221116.07</v>
      </c>
      <c r="HB76" s="434">
        <f t="shared" si="353"/>
        <v>0</v>
      </c>
      <c r="HC76" s="435">
        <f t="shared" si="354"/>
        <v>0</v>
      </c>
      <c r="HD76" s="434">
        <f t="shared" si="355"/>
        <v>0</v>
      </c>
      <c r="HE76" s="435">
        <f t="shared" si="356"/>
        <v>0</v>
      </c>
      <c r="HF76" s="434">
        <f t="shared" si="357"/>
        <v>0</v>
      </c>
      <c r="HG76" s="435">
        <f t="shared" si="358"/>
        <v>0</v>
      </c>
      <c r="HH76" s="434">
        <f t="shared" si="359"/>
        <v>0</v>
      </c>
      <c r="HI76" s="435">
        <f t="shared" si="360"/>
        <v>0</v>
      </c>
      <c r="HJ76" s="434">
        <f t="shared" si="361"/>
        <v>8566.5</v>
      </c>
      <c r="HK76" s="435">
        <f t="shared" si="362"/>
        <v>8582.41</v>
      </c>
      <c r="HL76" s="434">
        <f t="shared" si="363"/>
        <v>225232.81</v>
      </c>
      <c r="HM76" s="435">
        <f t="shared" si="364"/>
        <v>221116.07</v>
      </c>
    </row>
    <row r="77" spans="1:221" s="18" customFormat="1" ht="13.15" customHeight="1">
      <c r="A77" s="521" t="s">
        <v>407</v>
      </c>
      <c r="B77" s="517" t="s">
        <v>414</v>
      </c>
      <c r="C77" s="518"/>
      <c r="D77" s="519">
        <v>141264</v>
      </c>
      <c r="E77" s="500">
        <v>3</v>
      </c>
      <c r="F77" s="432">
        <v>1559</v>
      </c>
      <c r="G77" s="433">
        <v>1557</v>
      </c>
      <c r="H77" s="432">
        <v>26</v>
      </c>
      <c r="I77" s="433">
        <v>46</v>
      </c>
      <c r="J77" s="434">
        <f t="shared" si="217"/>
        <v>1533</v>
      </c>
      <c r="K77" s="435">
        <f t="shared" si="218"/>
        <v>1511</v>
      </c>
      <c r="L77" s="432"/>
      <c r="M77" s="433"/>
      <c r="N77" s="434">
        <f t="shared" si="219"/>
        <v>1533</v>
      </c>
      <c r="O77" s="435">
        <f t="shared" si="220"/>
        <v>1511</v>
      </c>
      <c r="P77" s="434">
        <f t="shared" si="221"/>
        <v>1533</v>
      </c>
      <c r="Q77" s="435">
        <f t="shared" si="222"/>
        <v>1511</v>
      </c>
      <c r="R77" s="432">
        <v>11</v>
      </c>
      <c r="S77" s="433">
        <v>19</v>
      </c>
      <c r="T77" s="589">
        <f t="shared" si="216"/>
        <v>11</v>
      </c>
      <c r="U77" s="592">
        <f t="shared" si="216"/>
        <v>19</v>
      </c>
      <c r="V77" s="432">
        <v>0</v>
      </c>
      <c r="W77" s="433">
        <v>6</v>
      </c>
      <c r="X77" s="434">
        <f t="shared" si="223"/>
        <v>0</v>
      </c>
      <c r="Y77" s="435">
        <f t="shared" si="224"/>
        <v>6</v>
      </c>
      <c r="Z77" s="432"/>
      <c r="AA77" s="433"/>
      <c r="AB77" s="434">
        <f t="shared" si="225"/>
        <v>0</v>
      </c>
      <c r="AC77" s="435">
        <f t="shared" si="226"/>
        <v>0</v>
      </c>
      <c r="AD77" s="434">
        <f t="shared" si="227"/>
        <v>11</v>
      </c>
      <c r="AE77" s="435">
        <f t="shared" si="228"/>
        <v>25</v>
      </c>
      <c r="AF77" s="434">
        <f t="shared" si="229"/>
        <v>11</v>
      </c>
      <c r="AG77" s="435">
        <f t="shared" si="230"/>
        <v>25</v>
      </c>
      <c r="AH77" s="432">
        <v>5.64</v>
      </c>
      <c r="AI77" s="433">
        <v>4.26</v>
      </c>
      <c r="AJ77" s="434">
        <f t="shared" si="231"/>
        <v>62.04</v>
      </c>
      <c r="AK77" s="435">
        <f t="shared" si="232"/>
        <v>80.94</v>
      </c>
      <c r="AL77" s="432"/>
      <c r="AM77" s="433">
        <v>4.17</v>
      </c>
      <c r="AN77" s="434">
        <f t="shared" si="233"/>
        <v>0</v>
      </c>
      <c r="AO77" s="435">
        <f t="shared" si="234"/>
        <v>25.02</v>
      </c>
      <c r="AP77" s="432"/>
      <c r="AQ77" s="433"/>
      <c r="AR77" s="434">
        <f t="shared" si="235"/>
        <v>0</v>
      </c>
      <c r="AS77" s="435">
        <f t="shared" si="236"/>
        <v>0</v>
      </c>
      <c r="AT77" s="434">
        <f t="shared" si="237"/>
        <v>5.64</v>
      </c>
      <c r="AU77" s="435">
        <f t="shared" si="238"/>
        <v>4.2383999999999995</v>
      </c>
      <c r="AV77" s="434">
        <f t="shared" si="239"/>
        <v>62.04</v>
      </c>
      <c r="AW77" s="435">
        <f t="shared" si="240"/>
        <v>105.96</v>
      </c>
      <c r="AX77" s="432">
        <v>126.36</v>
      </c>
      <c r="AY77" s="433">
        <v>130.88999999999999</v>
      </c>
      <c r="AZ77" s="434">
        <f t="shared" si="241"/>
        <v>1389.96</v>
      </c>
      <c r="BA77" s="435">
        <f t="shared" si="242"/>
        <v>2486.91</v>
      </c>
      <c r="BB77" s="432"/>
      <c r="BC77" s="433">
        <v>128</v>
      </c>
      <c r="BD77" s="434">
        <f t="shared" si="243"/>
        <v>0</v>
      </c>
      <c r="BE77" s="435">
        <f t="shared" si="244"/>
        <v>768</v>
      </c>
      <c r="BF77" s="432"/>
      <c r="BG77" s="433"/>
      <c r="BH77" s="434">
        <f t="shared" si="245"/>
        <v>0</v>
      </c>
      <c r="BI77" s="435">
        <f t="shared" si="246"/>
        <v>0</v>
      </c>
      <c r="BJ77" s="434">
        <f t="shared" si="247"/>
        <v>126.36</v>
      </c>
      <c r="BK77" s="435">
        <f t="shared" si="248"/>
        <v>130.19639999999998</v>
      </c>
      <c r="BL77" s="434">
        <f t="shared" si="249"/>
        <v>1389.96</v>
      </c>
      <c r="BM77" s="435">
        <f t="shared" si="250"/>
        <v>3254.9099999999994</v>
      </c>
      <c r="BN77" s="432">
        <v>557</v>
      </c>
      <c r="BO77" s="433">
        <v>522</v>
      </c>
      <c r="BP77" s="434">
        <f t="shared" si="251"/>
        <v>557</v>
      </c>
      <c r="BQ77" s="435">
        <f t="shared" si="252"/>
        <v>522</v>
      </c>
      <c r="BR77" s="432">
        <v>28</v>
      </c>
      <c r="BS77" s="433">
        <v>37</v>
      </c>
      <c r="BT77" s="434">
        <f t="shared" si="253"/>
        <v>28</v>
      </c>
      <c r="BU77" s="435">
        <f t="shared" si="254"/>
        <v>37</v>
      </c>
      <c r="BV77" s="432"/>
      <c r="BW77" s="433"/>
      <c r="BX77" s="434">
        <f t="shared" si="255"/>
        <v>0</v>
      </c>
      <c r="BY77" s="435">
        <f t="shared" si="256"/>
        <v>0</v>
      </c>
      <c r="BZ77" s="434">
        <f t="shared" si="257"/>
        <v>585</v>
      </c>
      <c r="CA77" s="435">
        <f t="shared" si="258"/>
        <v>559</v>
      </c>
      <c r="CB77" s="434">
        <f t="shared" si="259"/>
        <v>585</v>
      </c>
      <c r="CC77" s="435">
        <f t="shared" si="260"/>
        <v>559</v>
      </c>
      <c r="CD77" s="432">
        <v>5.31</v>
      </c>
      <c r="CE77" s="433">
        <v>5.25</v>
      </c>
      <c r="CF77" s="434">
        <f t="shared" si="261"/>
        <v>2957.6699999999996</v>
      </c>
      <c r="CG77" s="435">
        <f t="shared" si="262"/>
        <v>2740.5</v>
      </c>
      <c r="CH77" s="432">
        <v>5.55</v>
      </c>
      <c r="CI77" s="433">
        <v>5.96</v>
      </c>
      <c r="CJ77" s="434">
        <f t="shared" si="263"/>
        <v>155.4</v>
      </c>
      <c r="CK77" s="435">
        <f t="shared" si="264"/>
        <v>220.52</v>
      </c>
      <c r="CL77" s="432"/>
      <c r="CM77" s="433"/>
      <c r="CN77" s="434">
        <f t="shared" si="265"/>
        <v>0</v>
      </c>
      <c r="CO77" s="435">
        <f t="shared" si="266"/>
        <v>0</v>
      </c>
      <c r="CP77" s="434">
        <f t="shared" si="267"/>
        <v>5.3214871794871792</v>
      </c>
      <c r="CQ77" s="435">
        <f t="shared" si="268"/>
        <v>5.2969946332737026</v>
      </c>
      <c r="CR77" s="434">
        <f t="shared" si="269"/>
        <v>3113.0699999999997</v>
      </c>
      <c r="CS77" s="435">
        <f t="shared" si="270"/>
        <v>2961.0199999999995</v>
      </c>
      <c r="CT77" s="432">
        <v>138.91999999999999</v>
      </c>
      <c r="CU77" s="433">
        <v>139.81</v>
      </c>
      <c r="CV77" s="434">
        <f t="shared" si="271"/>
        <v>77378.439999999988</v>
      </c>
      <c r="CW77" s="435">
        <f t="shared" si="272"/>
        <v>72980.820000000007</v>
      </c>
      <c r="CX77" s="432">
        <v>141.19</v>
      </c>
      <c r="CY77" s="433">
        <v>146.81</v>
      </c>
      <c r="CZ77" s="434">
        <f t="shared" si="273"/>
        <v>3953.3199999999997</v>
      </c>
      <c r="DA77" s="435">
        <f t="shared" si="274"/>
        <v>5431.97</v>
      </c>
      <c r="DB77" s="432"/>
      <c r="DC77" s="433"/>
      <c r="DD77" s="434">
        <f t="shared" si="275"/>
        <v>0</v>
      </c>
      <c r="DE77" s="435">
        <f t="shared" si="276"/>
        <v>0</v>
      </c>
      <c r="DF77" s="434">
        <f t="shared" si="277"/>
        <v>139.02864957264953</v>
      </c>
      <c r="DG77" s="435">
        <f t="shared" si="278"/>
        <v>140.27332737030412</v>
      </c>
      <c r="DH77" s="434">
        <f t="shared" si="279"/>
        <v>81331.75999999998</v>
      </c>
      <c r="DI77" s="435">
        <f t="shared" si="280"/>
        <v>78412.790000000008</v>
      </c>
      <c r="DJ77" s="434">
        <f t="shared" si="281"/>
        <v>596</v>
      </c>
      <c r="DK77" s="435">
        <f t="shared" si="282"/>
        <v>584</v>
      </c>
      <c r="DL77" s="434">
        <f t="shared" si="283"/>
        <v>596</v>
      </c>
      <c r="DM77" s="435">
        <f t="shared" si="284"/>
        <v>584</v>
      </c>
      <c r="DN77" s="434">
        <f t="shared" si="285"/>
        <v>5.3273657718120804</v>
      </c>
      <c r="DO77" s="435">
        <f t="shared" si="286"/>
        <v>5.2516780821917797</v>
      </c>
      <c r="DP77" s="434">
        <f t="shared" si="287"/>
        <v>3175.11</v>
      </c>
      <c r="DQ77" s="435">
        <f t="shared" si="288"/>
        <v>3066.9799999999991</v>
      </c>
      <c r="DR77" s="434">
        <f t="shared" si="289"/>
        <v>138.79483221476508</v>
      </c>
      <c r="DS77" s="435">
        <f t="shared" si="290"/>
        <v>139.84195205479455</v>
      </c>
      <c r="DT77" s="434">
        <f t="shared" si="291"/>
        <v>82721.719999999987</v>
      </c>
      <c r="DU77" s="435">
        <f t="shared" si="292"/>
        <v>81667.700000000012</v>
      </c>
      <c r="DV77" s="432">
        <v>725</v>
      </c>
      <c r="DW77" s="433">
        <v>730</v>
      </c>
      <c r="DX77" s="434">
        <f t="shared" si="293"/>
        <v>725</v>
      </c>
      <c r="DY77" s="435">
        <f t="shared" si="294"/>
        <v>730</v>
      </c>
      <c r="DZ77" s="432">
        <v>210</v>
      </c>
      <c r="EA77" s="433">
        <v>195</v>
      </c>
      <c r="EB77" s="434">
        <f t="shared" si="295"/>
        <v>210</v>
      </c>
      <c r="EC77" s="435">
        <f t="shared" si="296"/>
        <v>195</v>
      </c>
      <c r="ED77" s="432"/>
      <c r="EE77" s="433"/>
      <c r="EF77" s="434">
        <f t="shared" si="297"/>
        <v>0</v>
      </c>
      <c r="EG77" s="435">
        <f t="shared" si="298"/>
        <v>0</v>
      </c>
      <c r="EH77" s="434">
        <f t="shared" si="299"/>
        <v>935</v>
      </c>
      <c r="EI77" s="435">
        <f t="shared" si="300"/>
        <v>925</v>
      </c>
      <c r="EJ77" s="434">
        <f t="shared" si="301"/>
        <v>935</v>
      </c>
      <c r="EK77" s="435">
        <f t="shared" si="302"/>
        <v>925</v>
      </c>
      <c r="EL77" s="432">
        <v>3.93</v>
      </c>
      <c r="EM77" s="433">
        <v>3.96</v>
      </c>
      <c r="EN77" s="434">
        <f t="shared" si="303"/>
        <v>2849.25</v>
      </c>
      <c r="EO77" s="435">
        <f t="shared" si="304"/>
        <v>2890.8</v>
      </c>
      <c r="EP77" s="432">
        <v>3.95</v>
      </c>
      <c r="EQ77" s="433">
        <v>3.74</v>
      </c>
      <c r="ER77" s="434">
        <f t="shared" si="305"/>
        <v>829.5</v>
      </c>
      <c r="ES77" s="435">
        <f t="shared" si="306"/>
        <v>729.30000000000007</v>
      </c>
      <c r="ET77" s="432"/>
      <c r="EU77" s="433"/>
      <c r="EV77" s="434">
        <f t="shared" si="307"/>
        <v>0</v>
      </c>
      <c r="EW77" s="435">
        <f t="shared" si="308"/>
        <v>0</v>
      </c>
      <c r="EX77" s="434">
        <f t="shared" si="309"/>
        <v>3.9344919786096257</v>
      </c>
      <c r="EY77" s="435">
        <f t="shared" si="310"/>
        <v>3.9136216216216222</v>
      </c>
      <c r="EZ77" s="434">
        <f t="shared" si="311"/>
        <v>3678.75</v>
      </c>
      <c r="FA77" s="435">
        <f t="shared" si="312"/>
        <v>3620.1000000000004</v>
      </c>
      <c r="FB77" s="432">
        <v>96.21</v>
      </c>
      <c r="FC77" s="433">
        <v>97.85</v>
      </c>
      <c r="FD77" s="434">
        <f t="shared" si="313"/>
        <v>69752.25</v>
      </c>
      <c r="FE77" s="435">
        <f t="shared" si="314"/>
        <v>71430.5</v>
      </c>
      <c r="FF77" s="432">
        <v>78.67</v>
      </c>
      <c r="FG77" s="433">
        <v>81.150000000000006</v>
      </c>
      <c r="FH77" s="434">
        <f t="shared" si="315"/>
        <v>16520.7</v>
      </c>
      <c r="FI77" s="435">
        <f t="shared" si="316"/>
        <v>15824.250000000002</v>
      </c>
      <c r="FJ77" s="432"/>
      <c r="FK77" s="433"/>
      <c r="FL77" s="434">
        <f t="shared" si="317"/>
        <v>0</v>
      </c>
      <c r="FM77" s="435">
        <f t="shared" si="318"/>
        <v>0</v>
      </c>
      <c r="FN77" s="434">
        <f t="shared" si="319"/>
        <v>92.270534759358284</v>
      </c>
      <c r="FO77" s="435">
        <f t="shared" si="320"/>
        <v>94.329459459459457</v>
      </c>
      <c r="FP77" s="434">
        <f t="shared" si="321"/>
        <v>86272.95</v>
      </c>
      <c r="FQ77" s="435">
        <f t="shared" si="322"/>
        <v>87254.75</v>
      </c>
      <c r="FR77" s="432">
        <v>2</v>
      </c>
      <c r="FS77" s="433">
        <v>2</v>
      </c>
      <c r="FT77" s="434">
        <f t="shared" si="323"/>
        <v>2</v>
      </c>
      <c r="FU77" s="435">
        <f t="shared" si="324"/>
        <v>2</v>
      </c>
      <c r="FV77" s="432"/>
      <c r="FW77" s="433"/>
      <c r="FX77" s="434">
        <f t="shared" si="325"/>
        <v>0</v>
      </c>
      <c r="FY77" s="435">
        <f t="shared" si="326"/>
        <v>0</v>
      </c>
      <c r="FZ77" s="432">
        <v>135.5</v>
      </c>
      <c r="GA77" s="433">
        <v>136</v>
      </c>
      <c r="GB77" s="434">
        <f t="shared" si="327"/>
        <v>271</v>
      </c>
      <c r="GC77" s="435">
        <f t="shared" si="328"/>
        <v>272</v>
      </c>
      <c r="GD77" s="434">
        <f t="shared" si="329"/>
        <v>1293</v>
      </c>
      <c r="GE77" s="435">
        <f t="shared" si="330"/>
        <v>1271</v>
      </c>
      <c r="GF77" s="434">
        <f t="shared" si="331"/>
        <v>1293</v>
      </c>
      <c r="GG77" s="435">
        <f t="shared" si="332"/>
        <v>1271</v>
      </c>
      <c r="GH77" s="434">
        <f t="shared" si="333"/>
        <v>5868.9599999999991</v>
      </c>
      <c r="GI77" s="435">
        <f t="shared" si="334"/>
        <v>5712.24</v>
      </c>
      <c r="GJ77" s="434">
        <f t="shared" si="335"/>
        <v>148520.65</v>
      </c>
      <c r="GK77" s="435">
        <f t="shared" si="336"/>
        <v>146898.23000000001</v>
      </c>
      <c r="GL77" s="434">
        <f t="shared" si="337"/>
        <v>238</v>
      </c>
      <c r="GM77" s="435">
        <f t="shared" si="338"/>
        <v>238</v>
      </c>
      <c r="GN77" s="434">
        <f t="shared" si="339"/>
        <v>238</v>
      </c>
      <c r="GO77" s="435">
        <f t="shared" si="340"/>
        <v>238</v>
      </c>
      <c r="GP77" s="434">
        <f t="shared" si="341"/>
        <v>984.9</v>
      </c>
      <c r="GQ77" s="435">
        <f t="shared" si="342"/>
        <v>974.84000000000015</v>
      </c>
      <c r="GR77" s="434">
        <f t="shared" si="343"/>
        <v>20474.02</v>
      </c>
      <c r="GS77" s="435">
        <f t="shared" si="344"/>
        <v>22024.22</v>
      </c>
      <c r="GT77" s="434">
        <f t="shared" si="345"/>
        <v>1531</v>
      </c>
      <c r="GU77" s="435">
        <f t="shared" si="346"/>
        <v>1509</v>
      </c>
      <c r="GV77" s="434">
        <f t="shared" si="347"/>
        <v>1531</v>
      </c>
      <c r="GW77" s="435">
        <f t="shared" si="348"/>
        <v>1509</v>
      </c>
      <c r="GX77" s="434">
        <f t="shared" si="349"/>
        <v>6853.8599999999988</v>
      </c>
      <c r="GY77" s="435">
        <f t="shared" si="350"/>
        <v>6687.08</v>
      </c>
      <c r="GZ77" s="434">
        <f t="shared" si="351"/>
        <v>168994.66999999998</v>
      </c>
      <c r="HA77" s="435">
        <f t="shared" si="352"/>
        <v>168922.45</v>
      </c>
      <c r="HB77" s="434">
        <f t="shared" si="353"/>
        <v>0</v>
      </c>
      <c r="HC77" s="435">
        <f t="shared" si="354"/>
        <v>0</v>
      </c>
      <c r="HD77" s="434">
        <f t="shared" si="355"/>
        <v>0</v>
      </c>
      <c r="HE77" s="435">
        <f t="shared" si="356"/>
        <v>0</v>
      </c>
      <c r="HF77" s="434">
        <f t="shared" si="357"/>
        <v>0</v>
      </c>
      <c r="HG77" s="435">
        <f t="shared" si="358"/>
        <v>0</v>
      </c>
      <c r="HH77" s="434">
        <f t="shared" si="359"/>
        <v>0</v>
      </c>
      <c r="HI77" s="435">
        <f t="shared" si="360"/>
        <v>0</v>
      </c>
      <c r="HJ77" s="434">
        <f t="shared" si="361"/>
        <v>6853.8600000000006</v>
      </c>
      <c r="HK77" s="435">
        <f t="shared" si="362"/>
        <v>6687.08</v>
      </c>
      <c r="HL77" s="434">
        <f t="shared" si="363"/>
        <v>169265.66999999998</v>
      </c>
      <c r="HM77" s="435">
        <f t="shared" si="364"/>
        <v>169194.45</v>
      </c>
    </row>
    <row r="78" spans="1:221" s="18" customFormat="1" ht="13.15" customHeight="1">
      <c r="A78" s="516" t="s">
        <v>407</v>
      </c>
      <c r="B78" s="517" t="s">
        <v>415</v>
      </c>
      <c r="C78" s="518"/>
      <c r="D78" s="519">
        <v>138716</v>
      </c>
      <c r="E78" s="500">
        <v>4</v>
      </c>
      <c r="F78" s="432">
        <v>496</v>
      </c>
      <c r="G78" s="433">
        <v>502</v>
      </c>
      <c r="H78" s="432">
        <v>4</v>
      </c>
      <c r="I78" s="433">
        <v>1</v>
      </c>
      <c r="J78" s="434">
        <f t="shared" si="217"/>
        <v>492</v>
      </c>
      <c r="K78" s="435">
        <f t="shared" si="218"/>
        <v>501</v>
      </c>
      <c r="L78" s="432"/>
      <c r="M78" s="433"/>
      <c r="N78" s="434">
        <f t="shared" si="219"/>
        <v>492</v>
      </c>
      <c r="O78" s="435">
        <f t="shared" si="220"/>
        <v>501</v>
      </c>
      <c r="P78" s="434">
        <f t="shared" si="221"/>
        <v>492</v>
      </c>
      <c r="Q78" s="435">
        <f t="shared" si="222"/>
        <v>501</v>
      </c>
      <c r="R78" s="432">
        <v>6</v>
      </c>
      <c r="S78" s="433">
        <v>12</v>
      </c>
      <c r="T78" s="589">
        <f t="shared" si="216"/>
        <v>6</v>
      </c>
      <c r="U78" s="592">
        <f t="shared" si="216"/>
        <v>12</v>
      </c>
      <c r="V78" s="432">
        <v>1</v>
      </c>
      <c r="W78" s="433">
        <v>3</v>
      </c>
      <c r="X78" s="434">
        <f t="shared" si="223"/>
        <v>1</v>
      </c>
      <c r="Y78" s="435">
        <f t="shared" si="224"/>
        <v>3</v>
      </c>
      <c r="Z78" s="432"/>
      <c r="AA78" s="433"/>
      <c r="AB78" s="434">
        <f t="shared" si="225"/>
        <v>0</v>
      </c>
      <c r="AC78" s="435">
        <f t="shared" si="226"/>
        <v>0</v>
      </c>
      <c r="AD78" s="434">
        <f t="shared" si="227"/>
        <v>7</v>
      </c>
      <c r="AE78" s="435">
        <f t="shared" si="228"/>
        <v>15</v>
      </c>
      <c r="AF78" s="434">
        <f t="shared" si="229"/>
        <v>7</v>
      </c>
      <c r="AG78" s="435">
        <f t="shared" si="230"/>
        <v>15</v>
      </c>
      <c r="AH78" s="432">
        <v>3.33</v>
      </c>
      <c r="AI78" s="433">
        <v>4.42</v>
      </c>
      <c r="AJ78" s="434">
        <f t="shared" si="231"/>
        <v>19.98</v>
      </c>
      <c r="AK78" s="435">
        <f t="shared" si="232"/>
        <v>53.04</v>
      </c>
      <c r="AL78" s="432">
        <v>4</v>
      </c>
      <c r="AM78" s="433">
        <v>3</v>
      </c>
      <c r="AN78" s="434">
        <f t="shared" si="233"/>
        <v>4</v>
      </c>
      <c r="AO78" s="435">
        <f t="shared" si="234"/>
        <v>9</v>
      </c>
      <c r="AP78" s="432"/>
      <c r="AQ78" s="433"/>
      <c r="AR78" s="434">
        <f t="shared" si="235"/>
        <v>0</v>
      </c>
      <c r="AS78" s="435">
        <f t="shared" si="236"/>
        <v>0</v>
      </c>
      <c r="AT78" s="434">
        <f t="shared" si="237"/>
        <v>3.4257142857142857</v>
      </c>
      <c r="AU78" s="435">
        <f t="shared" si="238"/>
        <v>4.1360000000000001</v>
      </c>
      <c r="AV78" s="434">
        <f t="shared" si="239"/>
        <v>23.98</v>
      </c>
      <c r="AW78" s="435">
        <f t="shared" si="240"/>
        <v>62.04</v>
      </c>
      <c r="AX78" s="432">
        <v>138.16999999999999</v>
      </c>
      <c r="AY78" s="433">
        <v>140.66999999999999</v>
      </c>
      <c r="AZ78" s="434">
        <f t="shared" si="241"/>
        <v>829.02</v>
      </c>
      <c r="BA78" s="435">
        <f t="shared" si="242"/>
        <v>1688.04</v>
      </c>
      <c r="BB78" s="432">
        <v>129</v>
      </c>
      <c r="BC78" s="433">
        <v>152.66999999999999</v>
      </c>
      <c r="BD78" s="434">
        <f t="shared" si="243"/>
        <v>129</v>
      </c>
      <c r="BE78" s="435">
        <f t="shared" si="244"/>
        <v>458.01</v>
      </c>
      <c r="BF78" s="432"/>
      <c r="BG78" s="433"/>
      <c r="BH78" s="434">
        <f t="shared" si="245"/>
        <v>0</v>
      </c>
      <c r="BI78" s="435">
        <f t="shared" si="246"/>
        <v>0</v>
      </c>
      <c r="BJ78" s="434">
        <f t="shared" si="247"/>
        <v>136.85999999999999</v>
      </c>
      <c r="BK78" s="435">
        <f t="shared" si="248"/>
        <v>143.07000000000002</v>
      </c>
      <c r="BL78" s="434">
        <f t="shared" si="249"/>
        <v>958.01999999999987</v>
      </c>
      <c r="BM78" s="435">
        <f t="shared" si="250"/>
        <v>2146.0500000000002</v>
      </c>
      <c r="BN78" s="432">
        <v>270</v>
      </c>
      <c r="BO78" s="433">
        <v>241</v>
      </c>
      <c r="BP78" s="434">
        <f t="shared" si="251"/>
        <v>270</v>
      </c>
      <c r="BQ78" s="435">
        <f t="shared" si="252"/>
        <v>241</v>
      </c>
      <c r="BR78" s="432">
        <v>21</v>
      </c>
      <c r="BS78" s="433">
        <v>18</v>
      </c>
      <c r="BT78" s="434">
        <f t="shared" si="253"/>
        <v>21</v>
      </c>
      <c r="BU78" s="435">
        <f t="shared" si="254"/>
        <v>18</v>
      </c>
      <c r="BV78" s="432"/>
      <c r="BW78" s="433"/>
      <c r="BX78" s="434">
        <f t="shared" si="255"/>
        <v>0</v>
      </c>
      <c r="BY78" s="435">
        <f t="shared" si="256"/>
        <v>0</v>
      </c>
      <c r="BZ78" s="434">
        <f t="shared" si="257"/>
        <v>291</v>
      </c>
      <c r="CA78" s="435">
        <f t="shared" si="258"/>
        <v>259</v>
      </c>
      <c r="CB78" s="434">
        <f t="shared" si="259"/>
        <v>291</v>
      </c>
      <c r="CC78" s="435">
        <f t="shared" si="260"/>
        <v>259</v>
      </c>
      <c r="CD78" s="432">
        <v>5.49</v>
      </c>
      <c r="CE78" s="433">
        <v>5.51</v>
      </c>
      <c r="CF78" s="434">
        <f t="shared" si="261"/>
        <v>1482.3</v>
      </c>
      <c r="CG78" s="435">
        <f t="shared" si="262"/>
        <v>1327.9099999999999</v>
      </c>
      <c r="CH78" s="432">
        <v>8.83</v>
      </c>
      <c r="CI78" s="433">
        <v>8</v>
      </c>
      <c r="CJ78" s="434">
        <f t="shared" si="263"/>
        <v>185.43</v>
      </c>
      <c r="CK78" s="435">
        <f t="shared" si="264"/>
        <v>144</v>
      </c>
      <c r="CL78" s="432"/>
      <c r="CM78" s="433"/>
      <c r="CN78" s="434">
        <f t="shared" si="265"/>
        <v>0</v>
      </c>
      <c r="CO78" s="435">
        <f t="shared" si="266"/>
        <v>0</v>
      </c>
      <c r="CP78" s="434">
        <f t="shared" si="267"/>
        <v>5.731030927835052</v>
      </c>
      <c r="CQ78" s="435">
        <f t="shared" si="268"/>
        <v>5.6830501930501924</v>
      </c>
      <c r="CR78" s="434">
        <f t="shared" si="269"/>
        <v>1667.73</v>
      </c>
      <c r="CS78" s="435">
        <f t="shared" si="270"/>
        <v>1471.9099999999999</v>
      </c>
      <c r="CT78" s="432">
        <v>146.94</v>
      </c>
      <c r="CU78" s="433">
        <v>141.59</v>
      </c>
      <c r="CV78" s="434">
        <f t="shared" si="271"/>
        <v>39673.800000000003</v>
      </c>
      <c r="CW78" s="435">
        <f t="shared" si="272"/>
        <v>34123.19</v>
      </c>
      <c r="CX78" s="432">
        <v>161.36000000000001</v>
      </c>
      <c r="CY78" s="433">
        <v>149.28</v>
      </c>
      <c r="CZ78" s="434">
        <f t="shared" si="273"/>
        <v>3388.5600000000004</v>
      </c>
      <c r="DA78" s="435">
        <f t="shared" si="274"/>
        <v>2687.04</v>
      </c>
      <c r="DB78" s="432"/>
      <c r="DC78" s="433"/>
      <c r="DD78" s="434">
        <f t="shared" si="275"/>
        <v>0</v>
      </c>
      <c r="DE78" s="435">
        <f t="shared" si="276"/>
        <v>0</v>
      </c>
      <c r="DF78" s="434">
        <f t="shared" si="277"/>
        <v>147.98061855670105</v>
      </c>
      <c r="DG78" s="435">
        <f t="shared" si="278"/>
        <v>142.12444015444018</v>
      </c>
      <c r="DH78" s="434">
        <f t="shared" si="279"/>
        <v>43062.360000000008</v>
      </c>
      <c r="DI78" s="435">
        <f t="shared" si="280"/>
        <v>36810.230000000003</v>
      </c>
      <c r="DJ78" s="434">
        <f t="shared" si="281"/>
        <v>298</v>
      </c>
      <c r="DK78" s="435">
        <f t="shared" si="282"/>
        <v>274</v>
      </c>
      <c r="DL78" s="434">
        <f t="shared" si="283"/>
        <v>298</v>
      </c>
      <c r="DM78" s="435">
        <f t="shared" si="284"/>
        <v>274</v>
      </c>
      <c r="DN78" s="434">
        <f t="shared" si="285"/>
        <v>5.6768791946308728</v>
      </c>
      <c r="DO78" s="435">
        <f t="shared" si="286"/>
        <v>5.5983576642335757</v>
      </c>
      <c r="DP78" s="434">
        <f t="shared" si="287"/>
        <v>1691.71</v>
      </c>
      <c r="DQ78" s="435">
        <f t="shared" si="288"/>
        <v>1533.9499999999998</v>
      </c>
      <c r="DR78" s="434">
        <f t="shared" si="289"/>
        <v>147.71939597315438</v>
      </c>
      <c r="DS78" s="435">
        <f t="shared" si="290"/>
        <v>142.17620437956208</v>
      </c>
      <c r="DT78" s="434">
        <f t="shared" si="291"/>
        <v>44020.380000000005</v>
      </c>
      <c r="DU78" s="435">
        <f t="shared" si="292"/>
        <v>38956.280000000013</v>
      </c>
      <c r="DV78" s="432">
        <v>127</v>
      </c>
      <c r="DW78" s="433">
        <v>139</v>
      </c>
      <c r="DX78" s="434">
        <f t="shared" si="293"/>
        <v>127</v>
      </c>
      <c r="DY78" s="435">
        <f t="shared" si="294"/>
        <v>139</v>
      </c>
      <c r="DZ78" s="432">
        <v>67</v>
      </c>
      <c r="EA78" s="433">
        <v>87</v>
      </c>
      <c r="EB78" s="434">
        <f t="shared" si="295"/>
        <v>67</v>
      </c>
      <c r="EC78" s="435">
        <f t="shared" si="296"/>
        <v>87</v>
      </c>
      <c r="ED78" s="432"/>
      <c r="EE78" s="433"/>
      <c r="EF78" s="434">
        <f t="shared" si="297"/>
        <v>0</v>
      </c>
      <c r="EG78" s="435">
        <f t="shared" si="298"/>
        <v>0</v>
      </c>
      <c r="EH78" s="434">
        <f t="shared" si="299"/>
        <v>194</v>
      </c>
      <c r="EI78" s="435">
        <f t="shared" si="300"/>
        <v>226</v>
      </c>
      <c r="EJ78" s="434">
        <f t="shared" si="301"/>
        <v>194</v>
      </c>
      <c r="EK78" s="435">
        <f t="shared" si="302"/>
        <v>226</v>
      </c>
      <c r="EL78" s="432">
        <v>4.37</v>
      </c>
      <c r="EM78" s="433">
        <v>4.3</v>
      </c>
      <c r="EN78" s="434">
        <f t="shared" si="303"/>
        <v>554.99</v>
      </c>
      <c r="EO78" s="435">
        <f t="shared" si="304"/>
        <v>597.69999999999993</v>
      </c>
      <c r="EP78" s="432">
        <v>5.14</v>
      </c>
      <c r="EQ78" s="433">
        <v>4.82</v>
      </c>
      <c r="ER78" s="434">
        <f t="shared" si="305"/>
        <v>344.38</v>
      </c>
      <c r="ES78" s="435">
        <f t="shared" si="306"/>
        <v>419.34000000000003</v>
      </c>
      <c r="ET78" s="432"/>
      <c r="EU78" s="433"/>
      <c r="EV78" s="434">
        <f t="shared" si="307"/>
        <v>0</v>
      </c>
      <c r="EW78" s="435">
        <f t="shared" si="308"/>
        <v>0</v>
      </c>
      <c r="EX78" s="434">
        <f t="shared" si="309"/>
        <v>4.6359278350515467</v>
      </c>
      <c r="EY78" s="435">
        <f t="shared" si="310"/>
        <v>4.5001769911504423</v>
      </c>
      <c r="EZ78" s="434">
        <f t="shared" si="311"/>
        <v>899.37000000000012</v>
      </c>
      <c r="FA78" s="435">
        <f t="shared" si="312"/>
        <v>1017.04</v>
      </c>
      <c r="FB78" s="432">
        <v>110.55</v>
      </c>
      <c r="FC78" s="433">
        <v>106.7</v>
      </c>
      <c r="FD78" s="434">
        <f t="shared" si="313"/>
        <v>14039.85</v>
      </c>
      <c r="FE78" s="435">
        <f t="shared" si="314"/>
        <v>14831.300000000001</v>
      </c>
      <c r="FF78" s="432">
        <v>93.24</v>
      </c>
      <c r="FG78" s="433">
        <v>96.42</v>
      </c>
      <c r="FH78" s="434">
        <f t="shared" si="315"/>
        <v>6247.08</v>
      </c>
      <c r="FI78" s="435">
        <f t="shared" si="316"/>
        <v>8388.5400000000009</v>
      </c>
      <c r="FJ78" s="432"/>
      <c r="FK78" s="433"/>
      <c r="FL78" s="434">
        <f t="shared" si="317"/>
        <v>0</v>
      </c>
      <c r="FM78" s="435">
        <f t="shared" si="318"/>
        <v>0</v>
      </c>
      <c r="FN78" s="434">
        <f t="shared" si="319"/>
        <v>104.57180412371135</v>
      </c>
      <c r="FO78" s="435">
        <f t="shared" si="320"/>
        <v>102.74265486725665</v>
      </c>
      <c r="FP78" s="434">
        <f t="shared" si="321"/>
        <v>20286.93</v>
      </c>
      <c r="FQ78" s="435">
        <f t="shared" si="322"/>
        <v>23219.840000000004</v>
      </c>
      <c r="FR78" s="432"/>
      <c r="FS78" s="433">
        <v>1</v>
      </c>
      <c r="FT78" s="434">
        <f t="shared" si="323"/>
        <v>0</v>
      </c>
      <c r="FU78" s="435">
        <f t="shared" si="324"/>
        <v>1</v>
      </c>
      <c r="FV78" s="432"/>
      <c r="FW78" s="433"/>
      <c r="FX78" s="434">
        <f t="shared" si="325"/>
        <v>0</v>
      </c>
      <c r="FY78" s="435">
        <f t="shared" si="326"/>
        <v>0</v>
      </c>
      <c r="FZ78" s="432"/>
      <c r="GA78" s="433">
        <v>123</v>
      </c>
      <c r="GB78" s="434">
        <f t="shared" si="327"/>
        <v>0</v>
      </c>
      <c r="GC78" s="435">
        <f t="shared" si="328"/>
        <v>123</v>
      </c>
      <c r="GD78" s="434">
        <f t="shared" si="329"/>
        <v>403</v>
      </c>
      <c r="GE78" s="435">
        <f t="shared" si="330"/>
        <v>392</v>
      </c>
      <c r="GF78" s="434">
        <f t="shared" si="331"/>
        <v>403</v>
      </c>
      <c r="GG78" s="435">
        <f t="shared" si="332"/>
        <v>392</v>
      </c>
      <c r="GH78" s="434">
        <f t="shared" si="333"/>
        <v>2057.27</v>
      </c>
      <c r="GI78" s="435">
        <f t="shared" si="334"/>
        <v>1978.6499999999996</v>
      </c>
      <c r="GJ78" s="434">
        <f t="shared" si="335"/>
        <v>54542.67</v>
      </c>
      <c r="GK78" s="435">
        <f t="shared" si="336"/>
        <v>50642.530000000006</v>
      </c>
      <c r="GL78" s="434">
        <f t="shared" si="337"/>
        <v>89</v>
      </c>
      <c r="GM78" s="435">
        <f t="shared" si="338"/>
        <v>108</v>
      </c>
      <c r="GN78" s="434">
        <f t="shared" si="339"/>
        <v>89</v>
      </c>
      <c r="GO78" s="435">
        <f t="shared" si="340"/>
        <v>108</v>
      </c>
      <c r="GP78" s="434">
        <f t="shared" si="341"/>
        <v>533.80999999999995</v>
      </c>
      <c r="GQ78" s="435">
        <f t="shared" si="342"/>
        <v>572.34</v>
      </c>
      <c r="GR78" s="434">
        <f t="shared" si="343"/>
        <v>9764.64</v>
      </c>
      <c r="GS78" s="435">
        <f t="shared" si="344"/>
        <v>11533.59</v>
      </c>
      <c r="GT78" s="434">
        <f t="shared" si="345"/>
        <v>492</v>
      </c>
      <c r="GU78" s="435">
        <f t="shared" si="346"/>
        <v>500</v>
      </c>
      <c r="GV78" s="434">
        <f t="shared" si="347"/>
        <v>492</v>
      </c>
      <c r="GW78" s="435">
        <f t="shared" si="348"/>
        <v>500</v>
      </c>
      <c r="GX78" s="434">
        <f t="shared" si="349"/>
        <v>2591.08</v>
      </c>
      <c r="GY78" s="435">
        <f t="shared" si="350"/>
        <v>2550.9899999999998</v>
      </c>
      <c r="GZ78" s="434">
        <f t="shared" si="351"/>
        <v>64307.31</v>
      </c>
      <c r="HA78" s="435">
        <f t="shared" si="352"/>
        <v>62176.12000000001</v>
      </c>
      <c r="HB78" s="434">
        <f t="shared" si="353"/>
        <v>0</v>
      </c>
      <c r="HC78" s="435">
        <f t="shared" si="354"/>
        <v>0</v>
      </c>
      <c r="HD78" s="434">
        <f t="shared" si="355"/>
        <v>0</v>
      </c>
      <c r="HE78" s="435">
        <f t="shared" si="356"/>
        <v>0</v>
      </c>
      <c r="HF78" s="434">
        <f t="shared" si="357"/>
        <v>0</v>
      </c>
      <c r="HG78" s="435">
        <f t="shared" si="358"/>
        <v>0</v>
      </c>
      <c r="HH78" s="434">
        <f t="shared" si="359"/>
        <v>0</v>
      </c>
      <c r="HI78" s="435">
        <f t="shared" si="360"/>
        <v>0</v>
      </c>
      <c r="HJ78" s="434">
        <f t="shared" si="361"/>
        <v>2591.08</v>
      </c>
      <c r="HK78" s="435">
        <f t="shared" si="362"/>
        <v>2550.9899999999998</v>
      </c>
      <c r="HL78" s="434">
        <f t="shared" si="363"/>
        <v>64307.310000000005</v>
      </c>
      <c r="HM78" s="435">
        <f t="shared" si="364"/>
        <v>62299.120000000017</v>
      </c>
    </row>
    <row r="79" spans="1:221" s="18" customFormat="1" ht="13.15" customHeight="1">
      <c r="A79" s="521" t="s">
        <v>407</v>
      </c>
      <c r="B79" s="522" t="s">
        <v>1019</v>
      </c>
      <c r="C79" s="520"/>
      <c r="D79" s="519">
        <v>482149</v>
      </c>
      <c r="E79" s="500">
        <v>4</v>
      </c>
      <c r="F79" s="432">
        <v>1000</v>
      </c>
      <c r="G79" s="433">
        <v>1051</v>
      </c>
      <c r="H79" s="432">
        <v>13</v>
      </c>
      <c r="I79" s="433">
        <v>7</v>
      </c>
      <c r="J79" s="434">
        <f t="shared" si="217"/>
        <v>987</v>
      </c>
      <c r="K79" s="435">
        <f t="shared" si="218"/>
        <v>1044</v>
      </c>
      <c r="L79" s="432"/>
      <c r="M79" s="433"/>
      <c r="N79" s="434">
        <f t="shared" si="219"/>
        <v>987</v>
      </c>
      <c r="O79" s="435">
        <f t="shared" si="220"/>
        <v>1044</v>
      </c>
      <c r="P79" s="434">
        <f t="shared" si="221"/>
        <v>987</v>
      </c>
      <c r="Q79" s="435">
        <f t="shared" si="222"/>
        <v>1044</v>
      </c>
      <c r="R79" s="432">
        <v>17</v>
      </c>
      <c r="S79" s="433">
        <v>21</v>
      </c>
      <c r="T79" s="589">
        <f t="shared" si="216"/>
        <v>17</v>
      </c>
      <c r="U79" s="592">
        <f t="shared" si="216"/>
        <v>21</v>
      </c>
      <c r="V79" s="432">
        <v>0</v>
      </c>
      <c r="W79" s="433">
        <v>7</v>
      </c>
      <c r="X79" s="434">
        <f t="shared" si="223"/>
        <v>0</v>
      </c>
      <c r="Y79" s="435">
        <f t="shared" si="224"/>
        <v>7</v>
      </c>
      <c r="Z79" s="432"/>
      <c r="AA79" s="433"/>
      <c r="AB79" s="434">
        <f t="shared" si="225"/>
        <v>0</v>
      </c>
      <c r="AC79" s="435">
        <f t="shared" si="226"/>
        <v>0</v>
      </c>
      <c r="AD79" s="434">
        <f t="shared" si="227"/>
        <v>17</v>
      </c>
      <c r="AE79" s="435">
        <f t="shared" si="228"/>
        <v>28</v>
      </c>
      <c r="AF79" s="434">
        <f t="shared" si="229"/>
        <v>17</v>
      </c>
      <c r="AG79" s="435">
        <f t="shared" si="230"/>
        <v>28</v>
      </c>
      <c r="AH79" s="432">
        <v>4.29</v>
      </c>
      <c r="AI79" s="433">
        <v>4.8099999999999996</v>
      </c>
      <c r="AJ79" s="434">
        <f t="shared" si="231"/>
        <v>72.930000000000007</v>
      </c>
      <c r="AK79" s="435">
        <f t="shared" si="232"/>
        <v>101.00999999999999</v>
      </c>
      <c r="AL79" s="432"/>
      <c r="AM79" s="433">
        <v>3.86</v>
      </c>
      <c r="AN79" s="434">
        <f t="shared" si="233"/>
        <v>0</v>
      </c>
      <c r="AO79" s="435">
        <f t="shared" si="234"/>
        <v>27.02</v>
      </c>
      <c r="AP79" s="432"/>
      <c r="AQ79" s="433"/>
      <c r="AR79" s="434">
        <f t="shared" si="235"/>
        <v>0</v>
      </c>
      <c r="AS79" s="435">
        <f t="shared" si="236"/>
        <v>0</v>
      </c>
      <c r="AT79" s="434">
        <f t="shared" si="237"/>
        <v>4.29</v>
      </c>
      <c r="AU79" s="435">
        <f t="shared" si="238"/>
        <v>4.5724999999999998</v>
      </c>
      <c r="AV79" s="434">
        <f t="shared" si="239"/>
        <v>72.930000000000007</v>
      </c>
      <c r="AW79" s="435">
        <f t="shared" si="240"/>
        <v>128.03</v>
      </c>
      <c r="AX79" s="432">
        <v>125.12</v>
      </c>
      <c r="AY79" s="433">
        <v>134.52000000000001</v>
      </c>
      <c r="AZ79" s="434">
        <f t="shared" si="241"/>
        <v>2127.04</v>
      </c>
      <c r="BA79" s="435">
        <f t="shared" si="242"/>
        <v>2824.92</v>
      </c>
      <c r="BB79" s="432"/>
      <c r="BC79" s="433">
        <v>131</v>
      </c>
      <c r="BD79" s="434">
        <f t="shared" si="243"/>
        <v>0</v>
      </c>
      <c r="BE79" s="435">
        <f t="shared" si="244"/>
        <v>917</v>
      </c>
      <c r="BF79" s="432"/>
      <c r="BG79" s="433"/>
      <c r="BH79" s="434">
        <f t="shared" si="245"/>
        <v>0</v>
      </c>
      <c r="BI79" s="435">
        <f t="shared" si="246"/>
        <v>0</v>
      </c>
      <c r="BJ79" s="434">
        <f t="shared" si="247"/>
        <v>125.12</v>
      </c>
      <c r="BK79" s="435">
        <f t="shared" si="248"/>
        <v>133.64000000000001</v>
      </c>
      <c r="BL79" s="434">
        <f t="shared" si="249"/>
        <v>2127.04</v>
      </c>
      <c r="BM79" s="435">
        <f t="shared" si="250"/>
        <v>3741.9200000000005</v>
      </c>
      <c r="BN79" s="432">
        <v>390</v>
      </c>
      <c r="BO79" s="433">
        <v>382</v>
      </c>
      <c r="BP79" s="434">
        <f t="shared" si="251"/>
        <v>390</v>
      </c>
      <c r="BQ79" s="435">
        <f t="shared" si="252"/>
        <v>382</v>
      </c>
      <c r="BR79" s="432">
        <v>26</v>
      </c>
      <c r="BS79" s="433">
        <v>29</v>
      </c>
      <c r="BT79" s="434">
        <f t="shared" si="253"/>
        <v>26</v>
      </c>
      <c r="BU79" s="435">
        <f t="shared" si="254"/>
        <v>29</v>
      </c>
      <c r="BV79" s="432"/>
      <c r="BW79" s="433"/>
      <c r="BX79" s="434">
        <f t="shared" si="255"/>
        <v>0</v>
      </c>
      <c r="BY79" s="435">
        <f t="shared" si="256"/>
        <v>0</v>
      </c>
      <c r="BZ79" s="434">
        <f t="shared" si="257"/>
        <v>416</v>
      </c>
      <c r="CA79" s="435">
        <f t="shared" si="258"/>
        <v>411</v>
      </c>
      <c r="CB79" s="434">
        <f t="shared" si="259"/>
        <v>416</v>
      </c>
      <c r="CC79" s="435">
        <f t="shared" si="260"/>
        <v>411</v>
      </c>
      <c r="CD79" s="432">
        <v>5.43</v>
      </c>
      <c r="CE79" s="433">
        <v>5.26</v>
      </c>
      <c r="CF79" s="434">
        <f t="shared" si="261"/>
        <v>2117.6999999999998</v>
      </c>
      <c r="CG79" s="435">
        <f t="shared" si="262"/>
        <v>2009.32</v>
      </c>
      <c r="CH79" s="432">
        <v>7.46</v>
      </c>
      <c r="CI79" s="433">
        <v>6.14</v>
      </c>
      <c r="CJ79" s="434">
        <f t="shared" si="263"/>
        <v>193.96</v>
      </c>
      <c r="CK79" s="435">
        <f t="shared" si="264"/>
        <v>178.06</v>
      </c>
      <c r="CL79" s="432"/>
      <c r="CM79" s="433"/>
      <c r="CN79" s="434">
        <f t="shared" si="265"/>
        <v>0</v>
      </c>
      <c r="CO79" s="435">
        <f t="shared" si="266"/>
        <v>0</v>
      </c>
      <c r="CP79" s="434">
        <f t="shared" si="267"/>
        <v>5.5568749999999998</v>
      </c>
      <c r="CQ79" s="435">
        <f t="shared" si="268"/>
        <v>5.3220924574209247</v>
      </c>
      <c r="CR79" s="434">
        <f t="shared" si="269"/>
        <v>2311.66</v>
      </c>
      <c r="CS79" s="435">
        <f t="shared" si="270"/>
        <v>2187.38</v>
      </c>
      <c r="CT79" s="432">
        <v>138.69999999999999</v>
      </c>
      <c r="CU79" s="433">
        <v>136.81</v>
      </c>
      <c r="CV79" s="434">
        <f t="shared" si="271"/>
        <v>54092.999999999993</v>
      </c>
      <c r="CW79" s="435">
        <f t="shared" si="272"/>
        <v>52261.42</v>
      </c>
      <c r="CX79" s="432">
        <v>149.27000000000001</v>
      </c>
      <c r="CY79" s="433">
        <v>140.15</v>
      </c>
      <c r="CZ79" s="434">
        <f t="shared" si="273"/>
        <v>3881.0200000000004</v>
      </c>
      <c r="DA79" s="435">
        <f t="shared" si="274"/>
        <v>4064.3500000000004</v>
      </c>
      <c r="DB79" s="432"/>
      <c r="DC79" s="433"/>
      <c r="DD79" s="434">
        <f t="shared" si="275"/>
        <v>0</v>
      </c>
      <c r="DE79" s="435">
        <f t="shared" si="276"/>
        <v>0</v>
      </c>
      <c r="DF79" s="434">
        <f t="shared" si="277"/>
        <v>139.36062499999997</v>
      </c>
      <c r="DG79" s="435">
        <f t="shared" si="278"/>
        <v>137.04566909975668</v>
      </c>
      <c r="DH79" s="434">
        <f t="shared" si="279"/>
        <v>57974.01999999999</v>
      </c>
      <c r="DI79" s="435">
        <f t="shared" si="280"/>
        <v>56325.77</v>
      </c>
      <c r="DJ79" s="434">
        <f t="shared" si="281"/>
        <v>433</v>
      </c>
      <c r="DK79" s="435">
        <f t="shared" si="282"/>
        <v>439</v>
      </c>
      <c r="DL79" s="434">
        <f t="shared" si="283"/>
        <v>433</v>
      </c>
      <c r="DM79" s="435">
        <f t="shared" si="284"/>
        <v>439</v>
      </c>
      <c r="DN79" s="434">
        <f t="shared" si="285"/>
        <v>5.5071362586605073</v>
      </c>
      <c r="DO79" s="435">
        <f t="shared" si="286"/>
        <v>5.2742824601366749</v>
      </c>
      <c r="DP79" s="434">
        <f t="shared" si="287"/>
        <v>2384.5899999999997</v>
      </c>
      <c r="DQ79" s="435">
        <f t="shared" si="288"/>
        <v>2315.4100000000003</v>
      </c>
      <c r="DR79" s="434">
        <f t="shared" si="289"/>
        <v>138.80152424942261</v>
      </c>
      <c r="DS79" s="435">
        <f t="shared" si="290"/>
        <v>136.82845102505695</v>
      </c>
      <c r="DT79" s="434">
        <f t="shared" si="291"/>
        <v>60101.05999999999</v>
      </c>
      <c r="DU79" s="435">
        <f t="shared" si="292"/>
        <v>60067.69</v>
      </c>
      <c r="DV79" s="432">
        <v>466</v>
      </c>
      <c r="DW79" s="433">
        <v>498</v>
      </c>
      <c r="DX79" s="434">
        <f t="shared" si="293"/>
        <v>466</v>
      </c>
      <c r="DY79" s="435">
        <f t="shared" si="294"/>
        <v>498</v>
      </c>
      <c r="DZ79" s="432">
        <v>88</v>
      </c>
      <c r="EA79" s="433">
        <v>105</v>
      </c>
      <c r="EB79" s="434">
        <f t="shared" si="295"/>
        <v>88</v>
      </c>
      <c r="EC79" s="435">
        <f t="shared" si="296"/>
        <v>105</v>
      </c>
      <c r="ED79" s="432"/>
      <c r="EE79" s="433"/>
      <c r="EF79" s="434">
        <f t="shared" si="297"/>
        <v>0</v>
      </c>
      <c r="EG79" s="435">
        <f t="shared" si="298"/>
        <v>0</v>
      </c>
      <c r="EH79" s="434">
        <f t="shared" si="299"/>
        <v>554</v>
      </c>
      <c r="EI79" s="435">
        <f t="shared" si="300"/>
        <v>603</v>
      </c>
      <c r="EJ79" s="434">
        <f t="shared" si="301"/>
        <v>554</v>
      </c>
      <c r="EK79" s="435">
        <f t="shared" si="302"/>
        <v>603</v>
      </c>
      <c r="EL79" s="432">
        <v>3.36</v>
      </c>
      <c r="EM79" s="433">
        <v>3.33</v>
      </c>
      <c r="EN79" s="434">
        <f t="shared" si="303"/>
        <v>1565.76</v>
      </c>
      <c r="EO79" s="435">
        <f t="shared" si="304"/>
        <v>1658.3400000000001</v>
      </c>
      <c r="EP79" s="432">
        <v>4.17</v>
      </c>
      <c r="EQ79" s="433">
        <v>4.03</v>
      </c>
      <c r="ER79" s="434">
        <f t="shared" si="305"/>
        <v>366.96</v>
      </c>
      <c r="ES79" s="435">
        <f t="shared" si="306"/>
        <v>423.15000000000003</v>
      </c>
      <c r="ET79" s="432"/>
      <c r="EU79" s="433"/>
      <c r="EV79" s="434">
        <f t="shared" si="307"/>
        <v>0</v>
      </c>
      <c r="EW79" s="435">
        <f t="shared" si="308"/>
        <v>0</v>
      </c>
      <c r="EX79" s="434">
        <f t="shared" si="309"/>
        <v>3.4886642599277979</v>
      </c>
      <c r="EY79" s="435">
        <f t="shared" si="310"/>
        <v>3.4518905472636821</v>
      </c>
      <c r="EZ79" s="434">
        <f t="shared" si="311"/>
        <v>1932.72</v>
      </c>
      <c r="FA79" s="435">
        <f t="shared" si="312"/>
        <v>2081.4900000000002</v>
      </c>
      <c r="FB79" s="432">
        <v>87.8</v>
      </c>
      <c r="FC79" s="433">
        <v>88.38</v>
      </c>
      <c r="FD79" s="434">
        <f t="shared" si="313"/>
        <v>40914.799999999996</v>
      </c>
      <c r="FE79" s="435">
        <f t="shared" si="314"/>
        <v>44013.24</v>
      </c>
      <c r="FF79" s="432">
        <v>86.2</v>
      </c>
      <c r="FG79" s="433">
        <v>90.94</v>
      </c>
      <c r="FH79" s="434">
        <f t="shared" si="315"/>
        <v>7585.6</v>
      </c>
      <c r="FI79" s="435">
        <f t="shared" si="316"/>
        <v>9548.6999999999989</v>
      </c>
      <c r="FJ79" s="432"/>
      <c r="FK79" s="433"/>
      <c r="FL79" s="434">
        <f t="shared" si="317"/>
        <v>0</v>
      </c>
      <c r="FM79" s="435">
        <f t="shared" si="318"/>
        <v>0</v>
      </c>
      <c r="FN79" s="434">
        <f t="shared" si="319"/>
        <v>87.545848375451257</v>
      </c>
      <c r="FO79" s="435">
        <f t="shared" si="320"/>
        <v>88.825771144278605</v>
      </c>
      <c r="FP79" s="434">
        <f t="shared" si="321"/>
        <v>48500.399999999994</v>
      </c>
      <c r="FQ79" s="435">
        <f t="shared" si="322"/>
        <v>53561.939999999995</v>
      </c>
      <c r="FR79" s="432"/>
      <c r="FS79" s="433">
        <v>2</v>
      </c>
      <c r="FT79" s="434">
        <f t="shared" si="323"/>
        <v>0</v>
      </c>
      <c r="FU79" s="435">
        <f t="shared" si="324"/>
        <v>2</v>
      </c>
      <c r="FV79" s="432"/>
      <c r="FW79" s="433"/>
      <c r="FX79" s="434">
        <f t="shared" si="325"/>
        <v>0</v>
      </c>
      <c r="FY79" s="435">
        <f t="shared" si="326"/>
        <v>0</v>
      </c>
      <c r="FZ79" s="432"/>
      <c r="GA79" s="433">
        <v>161.5</v>
      </c>
      <c r="GB79" s="434">
        <f t="shared" si="327"/>
        <v>0</v>
      </c>
      <c r="GC79" s="435">
        <f t="shared" si="328"/>
        <v>323</v>
      </c>
      <c r="GD79" s="434">
        <f t="shared" si="329"/>
        <v>873</v>
      </c>
      <c r="GE79" s="435">
        <f t="shared" si="330"/>
        <v>901</v>
      </c>
      <c r="GF79" s="434">
        <f t="shared" si="331"/>
        <v>873</v>
      </c>
      <c r="GG79" s="435">
        <f t="shared" si="332"/>
        <v>901</v>
      </c>
      <c r="GH79" s="434">
        <f t="shared" si="333"/>
        <v>3756.3899999999994</v>
      </c>
      <c r="GI79" s="435">
        <f t="shared" si="334"/>
        <v>3768.67</v>
      </c>
      <c r="GJ79" s="434">
        <f t="shared" si="335"/>
        <v>97134.84</v>
      </c>
      <c r="GK79" s="435">
        <f t="shared" si="336"/>
        <v>99099.579999999987</v>
      </c>
      <c r="GL79" s="434">
        <f t="shared" si="337"/>
        <v>114</v>
      </c>
      <c r="GM79" s="435">
        <f t="shared" si="338"/>
        <v>141</v>
      </c>
      <c r="GN79" s="434">
        <f t="shared" si="339"/>
        <v>114</v>
      </c>
      <c r="GO79" s="435">
        <f t="shared" si="340"/>
        <v>141</v>
      </c>
      <c r="GP79" s="434">
        <f t="shared" si="341"/>
        <v>560.91999999999996</v>
      </c>
      <c r="GQ79" s="435">
        <f t="shared" si="342"/>
        <v>628.23</v>
      </c>
      <c r="GR79" s="434">
        <f t="shared" si="343"/>
        <v>11466.62</v>
      </c>
      <c r="GS79" s="435">
        <f t="shared" si="344"/>
        <v>14530.05</v>
      </c>
      <c r="GT79" s="434">
        <f t="shared" si="345"/>
        <v>987</v>
      </c>
      <c r="GU79" s="435">
        <f t="shared" si="346"/>
        <v>1042</v>
      </c>
      <c r="GV79" s="434">
        <f t="shared" si="347"/>
        <v>987</v>
      </c>
      <c r="GW79" s="435">
        <f t="shared" si="348"/>
        <v>1042</v>
      </c>
      <c r="GX79" s="434">
        <f t="shared" si="349"/>
        <v>4317.3099999999995</v>
      </c>
      <c r="GY79" s="435">
        <f t="shared" si="350"/>
        <v>4396.8999999999996</v>
      </c>
      <c r="GZ79" s="434">
        <f t="shared" si="351"/>
        <v>108601.45999999999</v>
      </c>
      <c r="HA79" s="435">
        <f t="shared" si="352"/>
        <v>113629.62999999999</v>
      </c>
      <c r="HB79" s="434">
        <f t="shared" si="353"/>
        <v>0</v>
      </c>
      <c r="HC79" s="435">
        <f t="shared" si="354"/>
        <v>0</v>
      </c>
      <c r="HD79" s="434">
        <f t="shared" si="355"/>
        <v>0</v>
      </c>
      <c r="HE79" s="435">
        <f t="shared" si="356"/>
        <v>0</v>
      </c>
      <c r="HF79" s="434">
        <f t="shared" si="357"/>
        <v>0</v>
      </c>
      <c r="HG79" s="435">
        <f t="shared" si="358"/>
        <v>0</v>
      </c>
      <c r="HH79" s="434">
        <f t="shared" si="359"/>
        <v>0</v>
      </c>
      <c r="HI79" s="435">
        <f t="shared" si="360"/>
        <v>0</v>
      </c>
      <c r="HJ79" s="434">
        <f t="shared" si="361"/>
        <v>4317.3099999999995</v>
      </c>
      <c r="HK79" s="435">
        <f t="shared" si="362"/>
        <v>4396.9000000000005</v>
      </c>
      <c r="HL79" s="434">
        <f t="shared" si="363"/>
        <v>108601.45999999999</v>
      </c>
      <c r="HM79" s="435">
        <f t="shared" si="364"/>
        <v>113952.63</v>
      </c>
    </row>
    <row r="80" spans="1:221" s="18" customFormat="1" ht="13.15" customHeight="1">
      <c r="A80" s="516" t="s">
        <v>407</v>
      </c>
      <c r="B80" s="517" t="s">
        <v>416</v>
      </c>
      <c r="C80" s="523"/>
      <c r="D80" s="519">
        <v>139311</v>
      </c>
      <c r="E80" s="500">
        <v>4</v>
      </c>
      <c r="F80" s="432">
        <v>953</v>
      </c>
      <c r="G80" s="433">
        <v>1005</v>
      </c>
      <c r="H80" s="432">
        <v>0</v>
      </c>
      <c r="I80" s="433">
        <v>4</v>
      </c>
      <c r="J80" s="434">
        <f t="shared" si="217"/>
        <v>953</v>
      </c>
      <c r="K80" s="435">
        <f t="shared" si="218"/>
        <v>1001</v>
      </c>
      <c r="L80" s="432"/>
      <c r="M80" s="433"/>
      <c r="N80" s="434">
        <f t="shared" si="219"/>
        <v>953</v>
      </c>
      <c r="O80" s="435">
        <f t="shared" si="220"/>
        <v>1001</v>
      </c>
      <c r="P80" s="434">
        <f t="shared" si="221"/>
        <v>953</v>
      </c>
      <c r="Q80" s="435">
        <f t="shared" si="222"/>
        <v>1001</v>
      </c>
      <c r="R80" s="432">
        <v>17</v>
      </c>
      <c r="S80" s="433">
        <v>19</v>
      </c>
      <c r="T80" s="589">
        <f t="shared" si="216"/>
        <v>17</v>
      </c>
      <c r="U80" s="592">
        <f t="shared" si="216"/>
        <v>19</v>
      </c>
      <c r="V80" s="432">
        <v>1</v>
      </c>
      <c r="W80" s="433">
        <v>5</v>
      </c>
      <c r="X80" s="434">
        <f t="shared" si="223"/>
        <v>1</v>
      </c>
      <c r="Y80" s="435">
        <f t="shared" si="224"/>
        <v>5</v>
      </c>
      <c r="Z80" s="432"/>
      <c r="AA80" s="433"/>
      <c r="AB80" s="434">
        <f t="shared" si="225"/>
        <v>0</v>
      </c>
      <c r="AC80" s="435">
        <f t="shared" si="226"/>
        <v>0</v>
      </c>
      <c r="AD80" s="434">
        <f t="shared" si="227"/>
        <v>18</v>
      </c>
      <c r="AE80" s="435">
        <f t="shared" si="228"/>
        <v>24</v>
      </c>
      <c r="AF80" s="434">
        <f t="shared" si="229"/>
        <v>18</v>
      </c>
      <c r="AG80" s="435">
        <f t="shared" si="230"/>
        <v>24</v>
      </c>
      <c r="AH80" s="432">
        <v>4.5599999999999996</v>
      </c>
      <c r="AI80" s="433">
        <v>4.55</v>
      </c>
      <c r="AJ80" s="434">
        <f t="shared" si="231"/>
        <v>77.52</v>
      </c>
      <c r="AK80" s="435">
        <f t="shared" si="232"/>
        <v>86.45</v>
      </c>
      <c r="AL80" s="432">
        <v>4.5</v>
      </c>
      <c r="AM80" s="433">
        <v>5.9</v>
      </c>
      <c r="AN80" s="434">
        <f t="shared" si="233"/>
        <v>4.5</v>
      </c>
      <c r="AO80" s="435">
        <f t="shared" si="234"/>
        <v>29.5</v>
      </c>
      <c r="AP80" s="432"/>
      <c r="AQ80" s="433"/>
      <c r="AR80" s="434">
        <f t="shared" si="235"/>
        <v>0</v>
      </c>
      <c r="AS80" s="435">
        <f t="shared" si="236"/>
        <v>0</v>
      </c>
      <c r="AT80" s="434">
        <f t="shared" si="237"/>
        <v>4.5566666666666666</v>
      </c>
      <c r="AU80" s="435">
        <f t="shared" si="238"/>
        <v>4.8312499999999998</v>
      </c>
      <c r="AV80" s="434">
        <f t="shared" si="239"/>
        <v>82.02</v>
      </c>
      <c r="AW80" s="435">
        <f t="shared" si="240"/>
        <v>115.94999999999999</v>
      </c>
      <c r="AX80" s="432">
        <v>145.18</v>
      </c>
      <c r="AY80" s="433">
        <v>139.84</v>
      </c>
      <c r="AZ80" s="434">
        <f t="shared" si="241"/>
        <v>2468.06</v>
      </c>
      <c r="BA80" s="435">
        <f t="shared" si="242"/>
        <v>2656.96</v>
      </c>
      <c r="BB80" s="432">
        <v>133</v>
      </c>
      <c r="BC80" s="433">
        <v>142.80000000000001</v>
      </c>
      <c r="BD80" s="434">
        <f t="shared" si="243"/>
        <v>133</v>
      </c>
      <c r="BE80" s="435">
        <f t="shared" si="244"/>
        <v>714</v>
      </c>
      <c r="BF80" s="432"/>
      <c r="BG80" s="433"/>
      <c r="BH80" s="434">
        <f t="shared" si="245"/>
        <v>0</v>
      </c>
      <c r="BI80" s="435">
        <f t="shared" si="246"/>
        <v>0</v>
      </c>
      <c r="BJ80" s="434">
        <f t="shared" si="247"/>
        <v>144.50333333333333</v>
      </c>
      <c r="BK80" s="435">
        <f t="shared" si="248"/>
        <v>140.45666666666668</v>
      </c>
      <c r="BL80" s="434">
        <f t="shared" si="249"/>
        <v>2601.06</v>
      </c>
      <c r="BM80" s="435">
        <f t="shared" si="250"/>
        <v>3370.96</v>
      </c>
      <c r="BN80" s="432">
        <v>187</v>
      </c>
      <c r="BO80" s="433">
        <v>193</v>
      </c>
      <c r="BP80" s="434">
        <f t="shared" si="251"/>
        <v>187</v>
      </c>
      <c r="BQ80" s="435">
        <f t="shared" si="252"/>
        <v>193</v>
      </c>
      <c r="BR80" s="432">
        <v>54</v>
      </c>
      <c r="BS80" s="433">
        <v>60</v>
      </c>
      <c r="BT80" s="434">
        <f t="shared" si="253"/>
        <v>54</v>
      </c>
      <c r="BU80" s="435">
        <f t="shared" si="254"/>
        <v>60</v>
      </c>
      <c r="BV80" s="432"/>
      <c r="BW80" s="433"/>
      <c r="BX80" s="434">
        <f t="shared" si="255"/>
        <v>0</v>
      </c>
      <c r="BY80" s="435">
        <f t="shared" si="256"/>
        <v>0</v>
      </c>
      <c r="BZ80" s="434">
        <f t="shared" si="257"/>
        <v>241</v>
      </c>
      <c r="CA80" s="435">
        <f t="shared" si="258"/>
        <v>253</v>
      </c>
      <c r="CB80" s="434">
        <f t="shared" si="259"/>
        <v>241</v>
      </c>
      <c r="CC80" s="435">
        <f t="shared" si="260"/>
        <v>253</v>
      </c>
      <c r="CD80" s="432">
        <v>5.5</v>
      </c>
      <c r="CE80" s="433">
        <v>5.61</v>
      </c>
      <c r="CF80" s="434">
        <f t="shared" si="261"/>
        <v>1028.5</v>
      </c>
      <c r="CG80" s="435">
        <f t="shared" si="262"/>
        <v>1082.73</v>
      </c>
      <c r="CH80" s="432">
        <v>6.79</v>
      </c>
      <c r="CI80" s="433">
        <v>6.09</v>
      </c>
      <c r="CJ80" s="434">
        <f t="shared" si="263"/>
        <v>366.66</v>
      </c>
      <c r="CK80" s="435">
        <f t="shared" si="264"/>
        <v>365.4</v>
      </c>
      <c r="CL80" s="432"/>
      <c r="CM80" s="433"/>
      <c r="CN80" s="434">
        <f t="shared" si="265"/>
        <v>0</v>
      </c>
      <c r="CO80" s="435">
        <f t="shared" si="266"/>
        <v>0</v>
      </c>
      <c r="CP80" s="434">
        <f t="shared" si="267"/>
        <v>5.7890456431535275</v>
      </c>
      <c r="CQ80" s="435">
        <f t="shared" si="268"/>
        <v>5.7238339920948622</v>
      </c>
      <c r="CR80" s="434">
        <f t="shared" si="269"/>
        <v>1395.16</v>
      </c>
      <c r="CS80" s="435">
        <f t="shared" si="270"/>
        <v>1448.13</v>
      </c>
      <c r="CT80" s="432">
        <v>140.41</v>
      </c>
      <c r="CU80" s="433">
        <v>140.19999999999999</v>
      </c>
      <c r="CV80" s="434">
        <f t="shared" si="271"/>
        <v>26256.67</v>
      </c>
      <c r="CW80" s="435">
        <f t="shared" si="272"/>
        <v>27058.6</v>
      </c>
      <c r="CX80" s="432">
        <v>139.46</v>
      </c>
      <c r="CY80" s="433">
        <v>132.05000000000001</v>
      </c>
      <c r="CZ80" s="434">
        <f t="shared" si="273"/>
        <v>7530.84</v>
      </c>
      <c r="DA80" s="435">
        <f t="shared" si="274"/>
        <v>7923.0000000000009</v>
      </c>
      <c r="DB80" s="432"/>
      <c r="DC80" s="433"/>
      <c r="DD80" s="434">
        <f t="shared" si="275"/>
        <v>0</v>
      </c>
      <c r="DE80" s="435">
        <f t="shared" si="276"/>
        <v>0</v>
      </c>
      <c r="DF80" s="434">
        <f t="shared" si="277"/>
        <v>140.19713692946056</v>
      </c>
      <c r="DG80" s="435">
        <f t="shared" si="278"/>
        <v>138.26719367588933</v>
      </c>
      <c r="DH80" s="434">
        <f t="shared" si="279"/>
        <v>33787.509999999995</v>
      </c>
      <c r="DI80" s="435">
        <f t="shared" si="280"/>
        <v>34981.599999999999</v>
      </c>
      <c r="DJ80" s="434">
        <f t="shared" si="281"/>
        <v>259</v>
      </c>
      <c r="DK80" s="435">
        <f t="shared" si="282"/>
        <v>277</v>
      </c>
      <c r="DL80" s="434">
        <f t="shared" si="283"/>
        <v>259</v>
      </c>
      <c r="DM80" s="435">
        <f t="shared" si="284"/>
        <v>277</v>
      </c>
      <c r="DN80" s="434">
        <f t="shared" si="285"/>
        <v>5.703397683397684</v>
      </c>
      <c r="DO80" s="435">
        <f t="shared" si="286"/>
        <v>5.646498194945849</v>
      </c>
      <c r="DP80" s="434">
        <f t="shared" si="287"/>
        <v>1477.18</v>
      </c>
      <c r="DQ80" s="435">
        <f t="shared" si="288"/>
        <v>1564.0800000000002</v>
      </c>
      <c r="DR80" s="434">
        <f t="shared" si="289"/>
        <v>140.49640926640924</v>
      </c>
      <c r="DS80" s="435">
        <f t="shared" si="290"/>
        <v>138.4568953068592</v>
      </c>
      <c r="DT80" s="434">
        <f t="shared" si="291"/>
        <v>36388.569999999992</v>
      </c>
      <c r="DU80" s="435">
        <f t="shared" si="292"/>
        <v>38352.559999999998</v>
      </c>
      <c r="DV80" s="432">
        <v>416</v>
      </c>
      <c r="DW80" s="433">
        <v>431</v>
      </c>
      <c r="DX80" s="434">
        <f t="shared" si="293"/>
        <v>416</v>
      </c>
      <c r="DY80" s="435">
        <f t="shared" si="294"/>
        <v>431</v>
      </c>
      <c r="DZ80" s="432">
        <v>278</v>
      </c>
      <c r="EA80" s="433">
        <v>293</v>
      </c>
      <c r="EB80" s="434">
        <f t="shared" si="295"/>
        <v>278</v>
      </c>
      <c r="EC80" s="435">
        <f t="shared" si="296"/>
        <v>293</v>
      </c>
      <c r="ED80" s="432"/>
      <c r="EE80" s="433"/>
      <c r="EF80" s="434">
        <f t="shared" si="297"/>
        <v>0</v>
      </c>
      <c r="EG80" s="435">
        <f t="shared" si="298"/>
        <v>0</v>
      </c>
      <c r="EH80" s="434">
        <f t="shared" si="299"/>
        <v>694</v>
      </c>
      <c r="EI80" s="435">
        <f t="shared" si="300"/>
        <v>724</v>
      </c>
      <c r="EJ80" s="434">
        <f t="shared" si="301"/>
        <v>694</v>
      </c>
      <c r="EK80" s="435">
        <f t="shared" si="302"/>
        <v>724</v>
      </c>
      <c r="EL80" s="432">
        <v>3.92</v>
      </c>
      <c r="EM80" s="433">
        <v>3.77</v>
      </c>
      <c r="EN80" s="434">
        <f t="shared" si="303"/>
        <v>1630.72</v>
      </c>
      <c r="EO80" s="435">
        <f t="shared" si="304"/>
        <v>1624.8700000000001</v>
      </c>
      <c r="EP80" s="432">
        <v>4.5</v>
      </c>
      <c r="EQ80" s="433">
        <v>4.54</v>
      </c>
      <c r="ER80" s="434">
        <f t="shared" si="305"/>
        <v>1251</v>
      </c>
      <c r="ES80" s="435">
        <f t="shared" si="306"/>
        <v>1330.22</v>
      </c>
      <c r="ET80" s="432"/>
      <c r="EU80" s="433"/>
      <c r="EV80" s="434">
        <f t="shared" si="307"/>
        <v>0</v>
      </c>
      <c r="EW80" s="435">
        <f t="shared" si="308"/>
        <v>0</v>
      </c>
      <c r="EX80" s="434">
        <f t="shared" si="309"/>
        <v>4.1523342939481269</v>
      </c>
      <c r="EY80" s="435">
        <f t="shared" si="310"/>
        <v>4.081616022099448</v>
      </c>
      <c r="EZ80" s="434">
        <f t="shared" si="311"/>
        <v>2881.7200000000003</v>
      </c>
      <c r="FA80" s="435">
        <f t="shared" si="312"/>
        <v>2955.09</v>
      </c>
      <c r="FB80" s="432">
        <v>91.3</v>
      </c>
      <c r="FC80" s="433">
        <v>90.51</v>
      </c>
      <c r="FD80" s="434">
        <f t="shared" si="313"/>
        <v>37980.799999999996</v>
      </c>
      <c r="FE80" s="435">
        <f t="shared" si="314"/>
        <v>39009.810000000005</v>
      </c>
      <c r="FF80" s="432">
        <v>81.47</v>
      </c>
      <c r="FG80" s="433">
        <v>84.01</v>
      </c>
      <c r="FH80" s="434">
        <f t="shared" si="315"/>
        <v>22648.66</v>
      </c>
      <c r="FI80" s="435">
        <f t="shared" si="316"/>
        <v>24614.93</v>
      </c>
      <c r="FJ80" s="432"/>
      <c r="FK80" s="433"/>
      <c r="FL80" s="434">
        <f t="shared" si="317"/>
        <v>0</v>
      </c>
      <c r="FM80" s="435">
        <f t="shared" si="318"/>
        <v>0</v>
      </c>
      <c r="FN80" s="434">
        <f t="shared" si="319"/>
        <v>87.362334293948109</v>
      </c>
      <c r="FO80" s="435">
        <f t="shared" si="320"/>
        <v>87.879475138121549</v>
      </c>
      <c r="FP80" s="434">
        <f t="shared" si="321"/>
        <v>60629.459999999985</v>
      </c>
      <c r="FQ80" s="435">
        <f t="shared" si="322"/>
        <v>63624.74</v>
      </c>
      <c r="FR80" s="432"/>
      <c r="FS80" s="433"/>
      <c r="FT80" s="434">
        <f t="shared" si="323"/>
        <v>0</v>
      </c>
      <c r="FU80" s="435">
        <f t="shared" si="324"/>
        <v>0</v>
      </c>
      <c r="FV80" s="432"/>
      <c r="FW80" s="433"/>
      <c r="FX80" s="434">
        <f t="shared" si="325"/>
        <v>0</v>
      </c>
      <c r="FY80" s="435">
        <f t="shared" si="326"/>
        <v>0</v>
      </c>
      <c r="FZ80" s="432"/>
      <c r="GA80" s="433"/>
      <c r="GB80" s="434">
        <f t="shared" si="327"/>
        <v>0</v>
      </c>
      <c r="GC80" s="435">
        <f t="shared" si="328"/>
        <v>0</v>
      </c>
      <c r="GD80" s="434">
        <f t="shared" si="329"/>
        <v>620</v>
      </c>
      <c r="GE80" s="435">
        <f t="shared" si="330"/>
        <v>643</v>
      </c>
      <c r="GF80" s="434">
        <f t="shared" si="331"/>
        <v>620</v>
      </c>
      <c r="GG80" s="435">
        <f t="shared" si="332"/>
        <v>643</v>
      </c>
      <c r="GH80" s="434">
        <f t="shared" si="333"/>
        <v>2736.74</v>
      </c>
      <c r="GI80" s="435">
        <f t="shared" si="334"/>
        <v>2794.05</v>
      </c>
      <c r="GJ80" s="434">
        <f t="shared" si="335"/>
        <v>66705.53</v>
      </c>
      <c r="GK80" s="435">
        <f t="shared" si="336"/>
        <v>68725.37</v>
      </c>
      <c r="GL80" s="434">
        <f t="shared" si="337"/>
        <v>333</v>
      </c>
      <c r="GM80" s="435">
        <f t="shared" si="338"/>
        <v>358</v>
      </c>
      <c r="GN80" s="434">
        <f t="shared" si="339"/>
        <v>333</v>
      </c>
      <c r="GO80" s="435">
        <f t="shared" si="340"/>
        <v>358</v>
      </c>
      <c r="GP80" s="434">
        <f t="shared" si="341"/>
        <v>1622.16</v>
      </c>
      <c r="GQ80" s="435">
        <f t="shared" si="342"/>
        <v>1725.12</v>
      </c>
      <c r="GR80" s="434">
        <f t="shared" si="343"/>
        <v>30312.5</v>
      </c>
      <c r="GS80" s="435">
        <f t="shared" si="344"/>
        <v>33251.93</v>
      </c>
      <c r="GT80" s="434">
        <f t="shared" si="345"/>
        <v>953</v>
      </c>
      <c r="GU80" s="435">
        <f t="shared" si="346"/>
        <v>1001</v>
      </c>
      <c r="GV80" s="434">
        <f t="shared" si="347"/>
        <v>953</v>
      </c>
      <c r="GW80" s="435">
        <f t="shared" si="348"/>
        <v>1001</v>
      </c>
      <c r="GX80" s="434">
        <f t="shared" si="349"/>
        <v>4358.8999999999996</v>
      </c>
      <c r="GY80" s="435">
        <f t="shared" si="350"/>
        <v>4519.17</v>
      </c>
      <c r="GZ80" s="434">
        <f t="shared" si="351"/>
        <v>97018.03</v>
      </c>
      <c r="HA80" s="435">
        <f t="shared" si="352"/>
        <v>101977.29999999999</v>
      </c>
      <c r="HB80" s="434">
        <f t="shared" si="353"/>
        <v>0</v>
      </c>
      <c r="HC80" s="435">
        <f t="shared" si="354"/>
        <v>0</v>
      </c>
      <c r="HD80" s="434">
        <f t="shared" si="355"/>
        <v>0</v>
      </c>
      <c r="HE80" s="435">
        <f t="shared" si="356"/>
        <v>0</v>
      </c>
      <c r="HF80" s="434">
        <f t="shared" si="357"/>
        <v>0</v>
      </c>
      <c r="HG80" s="435">
        <f t="shared" si="358"/>
        <v>0</v>
      </c>
      <c r="HH80" s="434">
        <f t="shared" si="359"/>
        <v>0</v>
      </c>
      <c r="HI80" s="435">
        <f t="shared" si="360"/>
        <v>0</v>
      </c>
      <c r="HJ80" s="434">
        <f t="shared" si="361"/>
        <v>4358.9000000000005</v>
      </c>
      <c r="HK80" s="435">
        <f t="shared" si="362"/>
        <v>4519.17</v>
      </c>
      <c r="HL80" s="434">
        <f t="shared" si="363"/>
        <v>97018.02999999997</v>
      </c>
      <c r="HM80" s="435">
        <f t="shared" si="364"/>
        <v>101977.29999999999</v>
      </c>
    </row>
    <row r="81" spans="1:221" s="18" customFormat="1" ht="13.15" customHeight="1">
      <c r="A81" s="516" t="s">
        <v>407</v>
      </c>
      <c r="B81" s="517" t="s">
        <v>417</v>
      </c>
      <c r="C81" s="520" t="s">
        <v>1240</v>
      </c>
      <c r="D81" s="519">
        <v>139366</v>
      </c>
      <c r="E81" s="500">
        <v>4</v>
      </c>
      <c r="F81" s="432">
        <v>1184</v>
      </c>
      <c r="G81" s="433">
        <v>1035</v>
      </c>
      <c r="H81" s="432">
        <v>8</v>
      </c>
      <c r="I81" s="433">
        <v>14</v>
      </c>
      <c r="J81" s="434">
        <f t="shared" si="217"/>
        <v>1176</v>
      </c>
      <c r="K81" s="435">
        <f t="shared" si="218"/>
        <v>1021</v>
      </c>
      <c r="L81" s="432"/>
      <c r="M81" s="433"/>
      <c r="N81" s="434">
        <f t="shared" si="219"/>
        <v>1176</v>
      </c>
      <c r="O81" s="435">
        <f t="shared" si="220"/>
        <v>1021</v>
      </c>
      <c r="P81" s="434">
        <f t="shared" si="221"/>
        <v>1176</v>
      </c>
      <c r="Q81" s="435">
        <f t="shared" si="222"/>
        <v>1021</v>
      </c>
      <c r="R81" s="432">
        <v>22</v>
      </c>
      <c r="S81" s="433">
        <v>26</v>
      </c>
      <c r="T81" s="589">
        <f t="shared" si="216"/>
        <v>22</v>
      </c>
      <c r="U81" s="592">
        <f t="shared" si="216"/>
        <v>26</v>
      </c>
      <c r="V81" s="432">
        <v>8</v>
      </c>
      <c r="W81" s="433">
        <v>8</v>
      </c>
      <c r="X81" s="434">
        <f t="shared" si="223"/>
        <v>8</v>
      </c>
      <c r="Y81" s="435">
        <f t="shared" si="224"/>
        <v>8</v>
      </c>
      <c r="Z81" s="432"/>
      <c r="AA81" s="433"/>
      <c r="AB81" s="434">
        <f t="shared" si="225"/>
        <v>0</v>
      </c>
      <c r="AC81" s="435">
        <f t="shared" si="226"/>
        <v>0</v>
      </c>
      <c r="AD81" s="434">
        <f t="shared" si="227"/>
        <v>30</v>
      </c>
      <c r="AE81" s="435">
        <f t="shared" si="228"/>
        <v>34</v>
      </c>
      <c r="AF81" s="434">
        <f t="shared" si="229"/>
        <v>30</v>
      </c>
      <c r="AG81" s="435">
        <f t="shared" si="230"/>
        <v>34</v>
      </c>
      <c r="AH81" s="432">
        <v>4.41</v>
      </c>
      <c r="AI81" s="433">
        <v>4.38</v>
      </c>
      <c r="AJ81" s="434">
        <f t="shared" si="231"/>
        <v>97.02000000000001</v>
      </c>
      <c r="AK81" s="435">
        <f t="shared" si="232"/>
        <v>113.88</v>
      </c>
      <c r="AL81" s="432">
        <v>3.75</v>
      </c>
      <c r="AM81" s="433">
        <v>3.94</v>
      </c>
      <c r="AN81" s="434">
        <f t="shared" si="233"/>
        <v>30</v>
      </c>
      <c r="AO81" s="435">
        <f t="shared" si="234"/>
        <v>31.52</v>
      </c>
      <c r="AP81" s="432"/>
      <c r="AQ81" s="433"/>
      <c r="AR81" s="434">
        <f t="shared" si="235"/>
        <v>0</v>
      </c>
      <c r="AS81" s="435">
        <f t="shared" si="236"/>
        <v>0</v>
      </c>
      <c r="AT81" s="434">
        <f t="shared" si="237"/>
        <v>4.234</v>
      </c>
      <c r="AU81" s="435">
        <f t="shared" si="238"/>
        <v>4.276470588235294</v>
      </c>
      <c r="AV81" s="434">
        <f t="shared" si="239"/>
        <v>127.02</v>
      </c>
      <c r="AW81" s="435">
        <f t="shared" si="240"/>
        <v>145.4</v>
      </c>
      <c r="AX81" s="432">
        <v>140.13999999999999</v>
      </c>
      <c r="AY81" s="433">
        <v>137.72999999999999</v>
      </c>
      <c r="AZ81" s="434">
        <f t="shared" si="241"/>
        <v>3083.08</v>
      </c>
      <c r="BA81" s="435">
        <f t="shared" si="242"/>
        <v>3580.9799999999996</v>
      </c>
      <c r="BB81" s="432">
        <v>133.5</v>
      </c>
      <c r="BC81" s="433">
        <v>126.5</v>
      </c>
      <c r="BD81" s="434">
        <f t="shared" si="243"/>
        <v>1068</v>
      </c>
      <c r="BE81" s="435">
        <f t="shared" si="244"/>
        <v>1012</v>
      </c>
      <c r="BF81" s="432"/>
      <c r="BG81" s="433"/>
      <c r="BH81" s="434">
        <f t="shared" si="245"/>
        <v>0</v>
      </c>
      <c r="BI81" s="435">
        <f t="shared" si="246"/>
        <v>0</v>
      </c>
      <c r="BJ81" s="434">
        <f t="shared" si="247"/>
        <v>138.36933333333334</v>
      </c>
      <c r="BK81" s="435">
        <f t="shared" si="248"/>
        <v>135.08764705882351</v>
      </c>
      <c r="BL81" s="434">
        <f t="shared" si="249"/>
        <v>4151.08</v>
      </c>
      <c r="BM81" s="435">
        <f t="shared" si="250"/>
        <v>4592.9799999999996</v>
      </c>
      <c r="BN81" s="432">
        <v>469</v>
      </c>
      <c r="BO81" s="433">
        <v>395</v>
      </c>
      <c r="BP81" s="434">
        <f t="shared" si="251"/>
        <v>469</v>
      </c>
      <c r="BQ81" s="435">
        <f t="shared" si="252"/>
        <v>395</v>
      </c>
      <c r="BR81" s="432">
        <v>28</v>
      </c>
      <c r="BS81" s="433">
        <v>25</v>
      </c>
      <c r="BT81" s="434">
        <f t="shared" si="253"/>
        <v>28</v>
      </c>
      <c r="BU81" s="435">
        <f t="shared" si="254"/>
        <v>25</v>
      </c>
      <c r="BV81" s="432"/>
      <c r="BW81" s="433"/>
      <c r="BX81" s="434">
        <f t="shared" si="255"/>
        <v>0</v>
      </c>
      <c r="BY81" s="435">
        <f t="shared" si="256"/>
        <v>0</v>
      </c>
      <c r="BZ81" s="434">
        <f t="shared" si="257"/>
        <v>497</v>
      </c>
      <c r="CA81" s="435">
        <f t="shared" si="258"/>
        <v>420</v>
      </c>
      <c r="CB81" s="434">
        <f t="shared" si="259"/>
        <v>497</v>
      </c>
      <c r="CC81" s="435">
        <f t="shared" si="260"/>
        <v>420</v>
      </c>
      <c r="CD81" s="432">
        <v>5.56</v>
      </c>
      <c r="CE81" s="433">
        <v>5.59</v>
      </c>
      <c r="CF81" s="434">
        <f t="shared" si="261"/>
        <v>2607.64</v>
      </c>
      <c r="CG81" s="435">
        <f t="shared" si="262"/>
        <v>2208.0499999999997</v>
      </c>
      <c r="CH81" s="432">
        <v>8.09</v>
      </c>
      <c r="CI81" s="433">
        <v>6.9</v>
      </c>
      <c r="CJ81" s="434">
        <f t="shared" si="263"/>
        <v>226.51999999999998</v>
      </c>
      <c r="CK81" s="435">
        <f t="shared" si="264"/>
        <v>172.5</v>
      </c>
      <c r="CL81" s="432"/>
      <c r="CM81" s="433"/>
      <c r="CN81" s="434">
        <f t="shared" si="265"/>
        <v>0</v>
      </c>
      <c r="CO81" s="435">
        <f t="shared" si="266"/>
        <v>0</v>
      </c>
      <c r="CP81" s="434">
        <f t="shared" si="267"/>
        <v>5.7025352112676053</v>
      </c>
      <c r="CQ81" s="435">
        <f t="shared" si="268"/>
        <v>5.6679761904761898</v>
      </c>
      <c r="CR81" s="434">
        <f t="shared" si="269"/>
        <v>2834.16</v>
      </c>
      <c r="CS81" s="435">
        <f t="shared" si="270"/>
        <v>2380.5499999999997</v>
      </c>
      <c r="CT81" s="432">
        <v>140.41</v>
      </c>
      <c r="CU81" s="433">
        <v>140.51</v>
      </c>
      <c r="CV81" s="434">
        <f t="shared" si="271"/>
        <v>65852.289999999994</v>
      </c>
      <c r="CW81" s="435">
        <f t="shared" si="272"/>
        <v>55501.45</v>
      </c>
      <c r="CX81" s="432">
        <v>135.01</v>
      </c>
      <c r="CY81" s="433">
        <v>144.43</v>
      </c>
      <c r="CZ81" s="434">
        <f t="shared" si="273"/>
        <v>3780.2799999999997</v>
      </c>
      <c r="DA81" s="435">
        <f t="shared" si="274"/>
        <v>3610.75</v>
      </c>
      <c r="DB81" s="432"/>
      <c r="DC81" s="433"/>
      <c r="DD81" s="434">
        <f t="shared" si="275"/>
        <v>0</v>
      </c>
      <c r="DE81" s="435">
        <f t="shared" si="276"/>
        <v>0</v>
      </c>
      <c r="DF81" s="434">
        <f t="shared" si="277"/>
        <v>140.1057746478873</v>
      </c>
      <c r="DG81" s="435">
        <f t="shared" si="278"/>
        <v>140.74333333333334</v>
      </c>
      <c r="DH81" s="434">
        <f t="shared" si="279"/>
        <v>69632.569999999992</v>
      </c>
      <c r="DI81" s="435">
        <f t="shared" si="280"/>
        <v>59112.200000000004</v>
      </c>
      <c r="DJ81" s="434">
        <f t="shared" si="281"/>
        <v>527</v>
      </c>
      <c r="DK81" s="435">
        <f t="shared" si="282"/>
        <v>454</v>
      </c>
      <c r="DL81" s="434">
        <f t="shared" si="283"/>
        <v>527</v>
      </c>
      <c r="DM81" s="435">
        <f t="shared" si="284"/>
        <v>454</v>
      </c>
      <c r="DN81" s="434">
        <f t="shared" si="285"/>
        <v>5.6189373814041739</v>
      </c>
      <c r="DO81" s="435">
        <f t="shared" si="286"/>
        <v>5.5637665198237878</v>
      </c>
      <c r="DP81" s="434">
        <f t="shared" si="287"/>
        <v>2961.18</v>
      </c>
      <c r="DQ81" s="435">
        <f t="shared" si="288"/>
        <v>2525.9499999999998</v>
      </c>
      <c r="DR81" s="434">
        <f t="shared" si="289"/>
        <v>140.00692599620493</v>
      </c>
      <c r="DS81" s="435">
        <f t="shared" si="290"/>
        <v>140.31977973568283</v>
      </c>
      <c r="DT81" s="434">
        <f t="shared" si="291"/>
        <v>73783.649999999994</v>
      </c>
      <c r="DU81" s="435">
        <f t="shared" si="292"/>
        <v>63705.180000000008</v>
      </c>
      <c r="DV81" s="432">
        <v>416</v>
      </c>
      <c r="DW81" s="433">
        <v>378</v>
      </c>
      <c r="DX81" s="434">
        <f t="shared" si="293"/>
        <v>416</v>
      </c>
      <c r="DY81" s="435">
        <f t="shared" si="294"/>
        <v>378</v>
      </c>
      <c r="DZ81" s="432">
        <v>233</v>
      </c>
      <c r="EA81" s="433">
        <v>189</v>
      </c>
      <c r="EB81" s="434">
        <f t="shared" si="295"/>
        <v>233</v>
      </c>
      <c r="EC81" s="435">
        <f t="shared" si="296"/>
        <v>189</v>
      </c>
      <c r="ED81" s="432"/>
      <c r="EE81" s="433"/>
      <c r="EF81" s="434">
        <f t="shared" si="297"/>
        <v>0</v>
      </c>
      <c r="EG81" s="435">
        <f t="shared" si="298"/>
        <v>0</v>
      </c>
      <c r="EH81" s="434">
        <f t="shared" si="299"/>
        <v>649</v>
      </c>
      <c r="EI81" s="435">
        <f t="shared" si="300"/>
        <v>567</v>
      </c>
      <c r="EJ81" s="434">
        <f t="shared" si="301"/>
        <v>649</v>
      </c>
      <c r="EK81" s="435">
        <f t="shared" si="302"/>
        <v>567</v>
      </c>
      <c r="EL81" s="432">
        <v>3.98</v>
      </c>
      <c r="EM81" s="433">
        <v>4.07</v>
      </c>
      <c r="EN81" s="434">
        <f t="shared" si="303"/>
        <v>1655.68</v>
      </c>
      <c r="EO81" s="435">
        <f t="shared" si="304"/>
        <v>1538.46</v>
      </c>
      <c r="EP81" s="432">
        <v>3.68</v>
      </c>
      <c r="EQ81" s="433">
        <v>3.96</v>
      </c>
      <c r="ER81" s="434">
        <f t="shared" si="305"/>
        <v>857.44</v>
      </c>
      <c r="ES81" s="435">
        <f t="shared" si="306"/>
        <v>748.43999999999994</v>
      </c>
      <c r="ET81" s="432"/>
      <c r="EU81" s="433"/>
      <c r="EV81" s="434">
        <f t="shared" si="307"/>
        <v>0</v>
      </c>
      <c r="EW81" s="435">
        <f t="shared" si="308"/>
        <v>0</v>
      </c>
      <c r="EX81" s="434">
        <f t="shared" si="309"/>
        <v>3.8722958397534666</v>
      </c>
      <c r="EY81" s="435">
        <f t="shared" si="310"/>
        <v>4.0333333333333332</v>
      </c>
      <c r="EZ81" s="434">
        <f t="shared" si="311"/>
        <v>2513.12</v>
      </c>
      <c r="FA81" s="435">
        <f t="shared" si="312"/>
        <v>2286.9</v>
      </c>
      <c r="FB81" s="432">
        <v>99.76</v>
      </c>
      <c r="FC81" s="433">
        <v>102.08</v>
      </c>
      <c r="FD81" s="434">
        <f t="shared" si="313"/>
        <v>41500.160000000003</v>
      </c>
      <c r="FE81" s="435">
        <f t="shared" si="314"/>
        <v>38586.239999999998</v>
      </c>
      <c r="FF81" s="432">
        <v>68.849999999999994</v>
      </c>
      <c r="FG81" s="433">
        <v>77.17</v>
      </c>
      <c r="FH81" s="434">
        <f t="shared" si="315"/>
        <v>16042.05</v>
      </c>
      <c r="FI81" s="435">
        <f t="shared" si="316"/>
        <v>14585.130000000001</v>
      </c>
      <c r="FJ81" s="432"/>
      <c r="FK81" s="433"/>
      <c r="FL81" s="434">
        <f t="shared" si="317"/>
        <v>0</v>
      </c>
      <c r="FM81" s="435">
        <f t="shared" si="318"/>
        <v>0</v>
      </c>
      <c r="FN81" s="434">
        <f t="shared" si="319"/>
        <v>88.662881355932214</v>
      </c>
      <c r="FO81" s="435">
        <f t="shared" si="320"/>
        <v>93.776666666666657</v>
      </c>
      <c r="FP81" s="434">
        <f t="shared" si="321"/>
        <v>57542.210000000006</v>
      </c>
      <c r="FQ81" s="435">
        <f t="shared" si="322"/>
        <v>53171.369999999995</v>
      </c>
      <c r="FR81" s="432"/>
      <c r="FS81" s="433"/>
      <c r="FT81" s="434">
        <f t="shared" si="323"/>
        <v>0</v>
      </c>
      <c r="FU81" s="435">
        <f t="shared" si="324"/>
        <v>0</v>
      </c>
      <c r="FV81" s="432"/>
      <c r="FW81" s="433"/>
      <c r="FX81" s="434">
        <f t="shared" si="325"/>
        <v>0</v>
      </c>
      <c r="FY81" s="435">
        <f t="shared" si="326"/>
        <v>0</v>
      </c>
      <c r="FZ81" s="432"/>
      <c r="GA81" s="433"/>
      <c r="GB81" s="434">
        <f t="shared" si="327"/>
        <v>0</v>
      </c>
      <c r="GC81" s="435">
        <f t="shared" si="328"/>
        <v>0</v>
      </c>
      <c r="GD81" s="434">
        <f t="shared" si="329"/>
        <v>907</v>
      </c>
      <c r="GE81" s="435">
        <f t="shared" si="330"/>
        <v>799</v>
      </c>
      <c r="GF81" s="434">
        <f t="shared" si="331"/>
        <v>907</v>
      </c>
      <c r="GG81" s="435">
        <f t="shared" si="332"/>
        <v>799</v>
      </c>
      <c r="GH81" s="434">
        <f t="shared" si="333"/>
        <v>4360.34</v>
      </c>
      <c r="GI81" s="435">
        <f t="shared" si="334"/>
        <v>3860.39</v>
      </c>
      <c r="GJ81" s="434">
        <f t="shared" si="335"/>
        <v>110435.53</v>
      </c>
      <c r="GK81" s="435">
        <f t="shared" si="336"/>
        <v>97668.669999999984</v>
      </c>
      <c r="GL81" s="434">
        <f t="shared" si="337"/>
        <v>269</v>
      </c>
      <c r="GM81" s="435">
        <f t="shared" si="338"/>
        <v>222</v>
      </c>
      <c r="GN81" s="434">
        <f t="shared" si="339"/>
        <v>269</v>
      </c>
      <c r="GO81" s="435">
        <f t="shared" si="340"/>
        <v>222</v>
      </c>
      <c r="GP81" s="434">
        <f t="shared" si="341"/>
        <v>1113.96</v>
      </c>
      <c r="GQ81" s="435">
        <f t="shared" si="342"/>
        <v>952.45999999999992</v>
      </c>
      <c r="GR81" s="434">
        <f t="shared" si="343"/>
        <v>20890.329999999998</v>
      </c>
      <c r="GS81" s="435">
        <f t="shared" si="344"/>
        <v>19207.88</v>
      </c>
      <c r="GT81" s="434">
        <f t="shared" si="345"/>
        <v>1176</v>
      </c>
      <c r="GU81" s="435">
        <f t="shared" si="346"/>
        <v>1021</v>
      </c>
      <c r="GV81" s="434">
        <f t="shared" si="347"/>
        <v>1176</v>
      </c>
      <c r="GW81" s="435">
        <f t="shared" si="348"/>
        <v>1021</v>
      </c>
      <c r="GX81" s="434">
        <f t="shared" si="349"/>
        <v>5474.3</v>
      </c>
      <c r="GY81" s="435">
        <f t="shared" si="350"/>
        <v>4812.8499999999995</v>
      </c>
      <c r="GZ81" s="434">
        <f t="shared" si="351"/>
        <v>131325.85999999999</v>
      </c>
      <c r="HA81" s="435">
        <f t="shared" si="352"/>
        <v>116876.54999999999</v>
      </c>
      <c r="HB81" s="434">
        <f t="shared" si="353"/>
        <v>0</v>
      </c>
      <c r="HC81" s="435">
        <f t="shared" si="354"/>
        <v>0</v>
      </c>
      <c r="HD81" s="434">
        <f t="shared" si="355"/>
        <v>0</v>
      </c>
      <c r="HE81" s="435">
        <f t="shared" si="356"/>
        <v>0</v>
      </c>
      <c r="HF81" s="434">
        <f t="shared" si="357"/>
        <v>0</v>
      </c>
      <c r="HG81" s="435">
        <f t="shared" si="358"/>
        <v>0</v>
      </c>
      <c r="HH81" s="434">
        <f t="shared" si="359"/>
        <v>0</v>
      </c>
      <c r="HI81" s="435">
        <f t="shared" si="360"/>
        <v>0</v>
      </c>
      <c r="HJ81" s="434">
        <f t="shared" si="361"/>
        <v>5474.2999999999993</v>
      </c>
      <c r="HK81" s="435">
        <f t="shared" si="362"/>
        <v>4812.8500000000004</v>
      </c>
      <c r="HL81" s="434">
        <f t="shared" si="363"/>
        <v>131325.85999999999</v>
      </c>
      <c r="HM81" s="435">
        <f t="shared" si="364"/>
        <v>116876.55</v>
      </c>
    </row>
    <row r="82" spans="1:221" s="18" customFormat="1" ht="13.15" customHeight="1">
      <c r="A82" s="516" t="s">
        <v>407</v>
      </c>
      <c r="B82" s="517" t="s">
        <v>418</v>
      </c>
      <c r="C82" s="520"/>
      <c r="D82" s="519">
        <v>139719</v>
      </c>
      <c r="E82" s="573">
        <v>5</v>
      </c>
      <c r="F82" s="432">
        <v>362</v>
      </c>
      <c r="G82" s="433">
        <v>394</v>
      </c>
      <c r="H82" s="432">
        <v>1</v>
      </c>
      <c r="I82" s="433">
        <v>0</v>
      </c>
      <c r="J82" s="434">
        <f t="shared" si="217"/>
        <v>361</v>
      </c>
      <c r="K82" s="435">
        <f t="shared" si="218"/>
        <v>394</v>
      </c>
      <c r="L82" s="432"/>
      <c r="M82" s="433"/>
      <c r="N82" s="434">
        <f t="shared" si="219"/>
        <v>361</v>
      </c>
      <c r="O82" s="435">
        <f t="shared" si="220"/>
        <v>394</v>
      </c>
      <c r="P82" s="434">
        <f t="shared" si="221"/>
        <v>361</v>
      </c>
      <c r="Q82" s="435">
        <f t="shared" si="222"/>
        <v>394</v>
      </c>
      <c r="R82" s="432">
        <v>10</v>
      </c>
      <c r="S82" s="433">
        <v>9</v>
      </c>
      <c r="T82" s="589">
        <f t="shared" si="216"/>
        <v>10</v>
      </c>
      <c r="U82" s="592">
        <f t="shared" si="216"/>
        <v>9</v>
      </c>
      <c r="V82" s="432">
        <v>1</v>
      </c>
      <c r="W82" s="433">
        <v>0</v>
      </c>
      <c r="X82" s="434">
        <f t="shared" si="223"/>
        <v>1</v>
      </c>
      <c r="Y82" s="435">
        <f t="shared" si="224"/>
        <v>0</v>
      </c>
      <c r="Z82" s="432"/>
      <c r="AA82" s="433"/>
      <c r="AB82" s="434">
        <f t="shared" si="225"/>
        <v>0</v>
      </c>
      <c r="AC82" s="435">
        <f t="shared" si="226"/>
        <v>0</v>
      </c>
      <c r="AD82" s="434">
        <f t="shared" si="227"/>
        <v>11</v>
      </c>
      <c r="AE82" s="435">
        <f t="shared" si="228"/>
        <v>9</v>
      </c>
      <c r="AF82" s="434">
        <f t="shared" si="229"/>
        <v>11</v>
      </c>
      <c r="AG82" s="435">
        <f t="shared" si="230"/>
        <v>9</v>
      </c>
      <c r="AH82" s="432">
        <v>4.7</v>
      </c>
      <c r="AI82" s="433">
        <v>4.4400000000000004</v>
      </c>
      <c r="AJ82" s="434">
        <f t="shared" si="231"/>
        <v>47</v>
      </c>
      <c r="AK82" s="435">
        <f t="shared" si="232"/>
        <v>39.96</v>
      </c>
      <c r="AL82" s="432">
        <v>8</v>
      </c>
      <c r="AM82" s="433"/>
      <c r="AN82" s="434">
        <f t="shared" si="233"/>
        <v>8</v>
      </c>
      <c r="AO82" s="435">
        <f t="shared" si="234"/>
        <v>0</v>
      </c>
      <c r="AP82" s="432"/>
      <c r="AQ82" s="433"/>
      <c r="AR82" s="434">
        <f t="shared" si="235"/>
        <v>0</v>
      </c>
      <c r="AS82" s="435">
        <f t="shared" si="236"/>
        <v>0</v>
      </c>
      <c r="AT82" s="434">
        <f t="shared" si="237"/>
        <v>5</v>
      </c>
      <c r="AU82" s="435">
        <f t="shared" si="238"/>
        <v>4.4400000000000004</v>
      </c>
      <c r="AV82" s="434">
        <f t="shared" si="239"/>
        <v>55</v>
      </c>
      <c r="AW82" s="435">
        <f t="shared" si="240"/>
        <v>39.96</v>
      </c>
      <c r="AX82" s="432">
        <v>140.80000000000001</v>
      </c>
      <c r="AY82" s="433">
        <v>134.11000000000001</v>
      </c>
      <c r="AZ82" s="434">
        <f t="shared" si="241"/>
        <v>1408</v>
      </c>
      <c r="BA82" s="435">
        <f t="shared" si="242"/>
        <v>1206.9900000000002</v>
      </c>
      <c r="BB82" s="432">
        <v>177</v>
      </c>
      <c r="BC82" s="433"/>
      <c r="BD82" s="434">
        <f t="shared" si="243"/>
        <v>177</v>
      </c>
      <c r="BE82" s="435">
        <f t="shared" si="244"/>
        <v>0</v>
      </c>
      <c r="BF82" s="432"/>
      <c r="BG82" s="433"/>
      <c r="BH82" s="434">
        <f t="shared" si="245"/>
        <v>0</v>
      </c>
      <c r="BI82" s="435">
        <f t="shared" si="246"/>
        <v>0</v>
      </c>
      <c r="BJ82" s="434">
        <f t="shared" si="247"/>
        <v>144.09090909090909</v>
      </c>
      <c r="BK82" s="435">
        <f t="shared" si="248"/>
        <v>134.11000000000001</v>
      </c>
      <c r="BL82" s="434">
        <f t="shared" si="249"/>
        <v>1585</v>
      </c>
      <c r="BM82" s="435">
        <f t="shared" si="250"/>
        <v>1206.9900000000002</v>
      </c>
      <c r="BN82" s="432">
        <v>226</v>
      </c>
      <c r="BO82" s="433">
        <v>222</v>
      </c>
      <c r="BP82" s="434">
        <f t="shared" si="251"/>
        <v>226</v>
      </c>
      <c r="BQ82" s="435">
        <f t="shared" si="252"/>
        <v>222</v>
      </c>
      <c r="BR82" s="432">
        <v>5</v>
      </c>
      <c r="BS82" s="433">
        <v>9</v>
      </c>
      <c r="BT82" s="434">
        <f t="shared" si="253"/>
        <v>5</v>
      </c>
      <c r="BU82" s="435">
        <f t="shared" si="254"/>
        <v>9</v>
      </c>
      <c r="BV82" s="432"/>
      <c r="BW82" s="433"/>
      <c r="BX82" s="434">
        <f t="shared" si="255"/>
        <v>0</v>
      </c>
      <c r="BY82" s="435">
        <f t="shared" si="256"/>
        <v>0</v>
      </c>
      <c r="BZ82" s="434">
        <f t="shared" si="257"/>
        <v>231</v>
      </c>
      <c r="CA82" s="435">
        <f t="shared" si="258"/>
        <v>231</v>
      </c>
      <c r="CB82" s="434">
        <f t="shared" si="259"/>
        <v>231</v>
      </c>
      <c r="CC82" s="435">
        <f t="shared" si="260"/>
        <v>231</v>
      </c>
      <c r="CD82" s="432">
        <v>4.99</v>
      </c>
      <c r="CE82" s="433">
        <v>5.0999999999999996</v>
      </c>
      <c r="CF82" s="434">
        <f t="shared" si="261"/>
        <v>1127.74</v>
      </c>
      <c r="CG82" s="435">
        <f t="shared" si="262"/>
        <v>1132.1999999999998</v>
      </c>
      <c r="CH82" s="432">
        <v>5.9</v>
      </c>
      <c r="CI82" s="433">
        <v>6.17</v>
      </c>
      <c r="CJ82" s="434">
        <f t="shared" si="263"/>
        <v>29.5</v>
      </c>
      <c r="CK82" s="435">
        <f t="shared" si="264"/>
        <v>55.53</v>
      </c>
      <c r="CL82" s="432"/>
      <c r="CM82" s="433"/>
      <c r="CN82" s="434">
        <f t="shared" si="265"/>
        <v>0</v>
      </c>
      <c r="CO82" s="435">
        <f t="shared" si="266"/>
        <v>0</v>
      </c>
      <c r="CP82" s="434">
        <f t="shared" si="267"/>
        <v>5.0096969696969698</v>
      </c>
      <c r="CQ82" s="435">
        <f t="shared" si="268"/>
        <v>5.141688311688311</v>
      </c>
      <c r="CR82" s="434">
        <f t="shared" si="269"/>
        <v>1157.24</v>
      </c>
      <c r="CS82" s="435">
        <f t="shared" si="270"/>
        <v>1187.7299999999998</v>
      </c>
      <c r="CT82" s="432">
        <v>141.47999999999999</v>
      </c>
      <c r="CU82" s="433">
        <v>145.72999999999999</v>
      </c>
      <c r="CV82" s="434">
        <f t="shared" si="271"/>
        <v>31974.479999999996</v>
      </c>
      <c r="CW82" s="435">
        <f t="shared" si="272"/>
        <v>32352.059999999998</v>
      </c>
      <c r="CX82" s="432">
        <v>137.47</v>
      </c>
      <c r="CY82" s="433">
        <v>160.11000000000001</v>
      </c>
      <c r="CZ82" s="434">
        <f t="shared" si="273"/>
        <v>687.35</v>
      </c>
      <c r="DA82" s="435">
        <f t="shared" si="274"/>
        <v>1440.9900000000002</v>
      </c>
      <c r="DB82" s="432"/>
      <c r="DC82" s="433"/>
      <c r="DD82" s="434">
        <f t="shared" si="275"/>
        <v>0</v>
      </c>
      <c r="DE82" s="435">
        <f t="shared" si="276"/>
        <v>0</v>
      </c>
      <c r="DF82" s="434">
        <f t="shared" si="277"/>
        <v>141.39320346320343</v>
      </c>
      <c r="DG82" s="435">
        <f t="shared" si="278"/>
        <v>146.29025974025973</v>
      </c>
      <c r="DH82" s="434">
        <f t="shared" si="279"/>
        <v>32661.829999999994</v>
      </c>
      <c r="DI82" s="435">
        <f t="shared" si="280"/>
        <v>33793.049999999996</v>
      </c>
      <c r="DJ82" s="434">
        <f t="shared" si="281"/>
        <v>242</v>
      </c>
      <c r="DK82" s="435">
        <f t="shared" si="282"/>
        <v>240</v>
      </c>
      <c r="DL82" s="434">
        <f t="shared" si="283"/>
        <v>242</v>
      </c>
      <c r="DM82" s="435">
        <f t="shared" si="284"/>
        <v>240</v>
      </c>
      <c r="DN82" s="434">
        <f t="shared" si="285"/>
        <v>5.0092561983471073</v>
      </c>
      <c r="DO82" s="435">
        <f t="shared" si="286"/>
        <v>5.1153749999999993</v>
      </c>
      <c r="DP82" s="434">
        <f t="shared" si="287"/>
        <v>1212.24</v>
      </c>
      <c r="DQ82" s="435">
        <f t="shared" si="288"/>
        <v>1227.6899999999998</v>
      </c>
      <c r="DR82" s="434">
        <f t="shared" si="289"/>
        <v>141.51582644628098</v>
      </c>
      <c r="DS82" s="435">
        <f t="shared" si="290"/>
        <v>145.83349999999999</v>
      </c>
      <c r="DT82" s="434">
        <f t="shared" si="291"/>
        <v>34246.829999999994</v>
      </c>
      <c r="DU82" s="435">
        <f t="shared" si="292"/>
        <v>35000.039999999994</v>
      </c>
      <c r="DV82" s="432">
        <v>99</v>
      </c>
      <c r="DW82" s="433">
        <v>136</v>
      </c>
      <c r="DX82" s="434">
        <f t="shared" si="293"/>
        <v>99</v>
      </c>
      <c r="DY82" s="435">
        <f t="shared" si="294"/>
        <v>136</v>
      </c>
      <c r="DZ82" s="432">
        <v>19</v>
      </c>
      <c r="EA82" s="433">
        <v>18</v>
      </c>
      <c r="EB82" s="434">
        <f t="shared" si="295"/>
        <v>19</v>
      </c>
      <c r="EC82" s="435">
        <f t="shared" si="296"/>
        <v>18</v>
      </c>
      <c r="ED82" s="432"/>
      <c r="EE82" s="433"/>
      <c r="EF82" s="434">
        <f t="shared" si="297"/>
        <v>0</v>
      </c>
      <c r="EG82" s="435">
        <f t="shared" si="298"/>
        <v>0</v>
      </c>
      <c r="EH82" s="434">
        <f t="shared" si="299"/>
        <v>118</v>
      </c>
      <c r="EI82" s="435">
        <f t="shared" si="300"/>
        <v>154</v>
      </c>
      <c r="EJ82" s="434">
        <f t="shared" si="301"/>
        <v>118</v>
      </c>
      <c r="EK82" s="435">
        <f t="shared" si="302"/>
        <v>154</v>
      </c>
      <c r="EL82" s="432">
        <v>3.82</v>
      </c>
      <c r="EM82" s="433">
        <v>3.75</v>
      </c>
      <c r="EN82" s="434">
        <f t="shared" si="303"/>
        <v>378.18</v>
      </c>
      <c r="EO82" s="435">
        <f t="shared" si="304"/>
        <v>510</v>
      </c>
      <c r="EP82" s="432">
        <v>4.29</v>
      </c>
      <c r="EQ82" s="433">
        <v>4.67</v>
      </c>
      <c r="ER82" s="434">
        <f t="shared" si="305"/>
        <v>81.510000000000005</v>
      </c>
      <c r="ES82" s="435">
        <f t="shared" si="306"/>
        <v>84.06</v>
      </c>
      <c r="ET82" s="432"/>
      <c r="EU82" s="433"/>
      <c r="EV82" s="434">
        <f t="shared" si="307"/>
        <v>0</v>
      </c>
      <c r="EW82" s="435">
        <f t="shared" si="308"/>
        <v>0</v>
      </c>
      <c r="EX82" s="434">
        <f t="shared" si="309"/>
        <v>3.8956779661016947</v>
      </c>
      <c r="EY82" s="435">
        <f t="shared" si="310"/>
        <v>3.8575324675324674</v>
      </c>
      <c r="EZ82" s="434">
        <f t="shared" si="311"/>
        <v>459.69</v>
      </c>
      <c r="FA82" s="435">
        <f t="shared" si="312"/>
        <v>594.05999999999995</v>
      </c>
      <c r="FB82" s="432">
        <v>105.43</v>
      </c>
      <c r="FC82" s="433">
        <v>105.24</v>
      </c>
      <c r="FD82" s="434">
        <f t="shared" si="313"/>
        <v>10437.570000000002</v>
      </c>
      <c r="FE82" s="435">
        <f t="shared" si="314"/>
        <v>14312.64</v>
      </c>
      <c r="FF82" s="432">
        <v>94.18</v>
      </c>
      <c r="FG82" s="433">
        <v>94.76</v>
      </c>
      <c r="FH82" s="434">
        <f t="shared" si="315"/>
        <v>1789.42</v>
      </c>
      <c r="FI82" s="435">
        <f t="shared" si="316"/>
        <v>1705.68</v>
      </c>
      <c r="FJ82" s="432"/>
      <c r="FK82" s="433"/>
      <c r="FL82" s="434">
        <f t="shared" si="317"/>
        <v>0</v>
      </c>
      <c r="FM82" s="435">
        <f t="shared" si="318"/>
        <v>0</v>
      </c>
      <c r="FN82" s="434">
        <f t="shared" si="319"/>
        <v>103.61855932203392</v>
      </c>
      <c r="FO82" s="435">
        <f t="shared" si="320"/>
        <v>104.01506493506493</v>
      </c>
      <c r="FP82" s="434">
        <f t="shared" si="321"/>
        <v>12226.990000000002</v>
      </c>
      <c r="FQ82" s="435">
        <f t="shared" si="322"/>
        <v>16018.32</v>
      </c>
      <c r="FR82" s="432">
        <v>1</v>
      </c>
      <c r="FS82" s="433"/>
      <c r="FT82" s="434">
        <f t="shared" si="323"/>
        <v>1</v>
      </c>
      <c r="FU82" s="435">
        <f t="shared" si="324"/>
        <v>0</v>
      </c>
      <c r="FV82" s="432"/>
      <c r="FW82" s="433"/>
      <c r="FX82" s="434">
        <f t="shared" si="325"/>
        <v>0</v>
      </c>
      <c r="FY82" s="435">
        <f t="shared" si="326"/>
        <v>0</v>
      </c>
      <c r="FZ82" s="432">
        <v>126</v>
      </c>
      <c r="GA82" s="433"/>
      <c r="GB82" s="434">
        <f t="shared" si="327"/>
        <v>126</v>
      </c>
      <c r="GC82" s="435">
        <f t="shared" si="328"/>
        <v>0</v>
      </c>
      <c r="GD82" s="434">
        <f t="shared" si="329"/>
        <v>335</v>
      </c>
      <c r="GE82" s="435">
        <f t="shared" si="330"/>
        <v>367</v>
      </c>
      <c r="GF82" s="434">
        <f t="shared" si="331"/>
        <v>335</v>
      </c>
      <c r="GG82" s="435">
        <f t="shared" si="332"/>
        <v>367</v>
      </c>
      <c r="GH82" s="434">
        <f t="shared" si="333"/>
        <v>1552.92</v>
      </c>
      <c r="GI82" s="435">
        <f t="shared" si="334"/>
        <v>1682.1599999999999</v>
      </c>
      <c r="GJ82" s="434">
        <f t="shared" si="335"/>
        <v>43820.049999999996</v>
      </c>
      <c r="GK82" s="435">
        <f t="shared" si="336"/>
        <v>47871.689999999995</v>
      </c>
      <c r="GL82" s="434">
        <f t="shared" si="337"/>
        <v>25</v>
      </c>
      <c r="GM82" s="435">
        <f t="shared" si="338"/>
        <v>27</v>
      </c>
      <c r="GN82" s="434">
        <f t="shared" si="339"/>
        <v>25</v>
      </c>
      <c r="GO82" s="435">
        <f t="shared" si="340"/>
        <v>27</v>
      </c>
      <c r="GP82" s="434">
        <f t="shared" si="341"/>
        <v>119.01</v>
      </c>
      <c r="GQ82" s="435">
        <f t="shared" si="342"/>
        <v>139.59</v>
      </c>
      <c r="GR82" s="434">
        <f t="shared" si="343"/>
        <v>2653.77</v>
      </c>
      <c r="GS82" s="435">
        <f t="shared" si="344"/>
        <v>3146.67</v>
      </c>
      <c r="GT82" s="434">
        <f t="shared" si="345"/>
        <v>360</v>
      </c>
      <c r="GU82" s="435">
        <f t="shared" si="346"/>
        <v>394</v>
      </c>
      <c r="GV82" s="434">
        <f t="shared" si="347"/>
        <v>360</v>
      </c>
      <c r="GW82" s="435">
        <f t="shared" si="348"/>
        <v>394</v>
      </c>
      <c r="GX82" s="434">
        <f t="shared" si="349"/>
        <v>1671.93</v>
      </c>
      <c r="GY82" s="435">
        <f t="shared" si="350"/>
        <v>1821.7499999999998</v>
      </c>
      <c r="GZ82" s="434">
        <f t="shared" si="351"/>
        <v>46473.819999999992</v>
      </c>
      <c r="HA82" s="435">
        <f t="shared" si="352"/>
        <v>51018.359999999993</v>
      </c>
      <c r="HB82" s="434">
        <f t="shared" si="353"/>
        <v>0</v>
      </c>
      <c r="HC82" s="435">
        <f t="shared" si="354"/>
        <v>0</v>
      </c>
      <c r="HD82" s="434">
        <f t="shared" si="355"/>
        <v>0</v>
      </c>
      <c r="HE82" s="435">
        <f t="shared" si="356"/>
        <v>0</v>
      </c>
      <c r="HF82" s="434">
        <f t="shared" si="357"/>
        <v>0</v>
      </c>
      <c r="HG82" s="435">
        <f t="shared" si="358"/>
        <v>0</v>
      </c>
      <c r="HH82" s="434">
        <f t="shared" si="359"/>
        <v>0</v>
      </c>
      <c r="HI82" s="435">
        <f t="shared" si="360"/>
        <v>0</v>
      </c>
      <c r="HJ82" s="434">
        <f t="shared" si="361"/>
        <v>1671.93</v>
      </c>
      <c r="HK82" s="435">
        <f t="shared" si="362"/>
        <v>1821.7499999999998</v>
      </c>
      <c r="HL82" s="434">
        <f t="shared" si="363"/>
        <v>46599.819999999992</v>
      </c>
      <c r="HM82" s="435">
        <f t="shared" si="364"/>
        <v>51018.359999999993</v>
      </c>
    </row>
    <row r="83" spans="1:221" s="18" customFormat="1" ht="13.15" customHeight="1">
      <c r="A83" s="516" t="s">
        <v>407</v>
      </c>
      <c r="B83" s="517" t="s">
        <v>419</v>
      </c>
      <c r="C83" s="518"/>
      <c r="D83" s="519">
        <v>139861</v>
      </c>
      <c r="E83" s="500">
        <v>4</v>
      </c>
      <c r="F83" s="432">
        <v>1315</v>
      </c>
      <c r="G83" s="433">
        <v>1195</v>
      </c>
      <c r="H83" s="432">
        <v>51</v>
      </c>
      <c r="I83" s="433">
        <v>53</v>
      </c>
      <c r="J83" s="434">
        <f t="shared" si="217"/>
        <v>1264</v>
      </c>
      <c r="K83" s="435">
        <f t="shared" si="218"/>
        <v>1142</v>
      </c>
      <c r="L83" s="432"/>
      <c r="M83" s="433"/>
      <c r="N83" s="434">
        <f t="shared" si="219"/>
        <v>1264</v>
      </c>
      <c r="O83" s="435">
        <f t="shared" si="220"/>
        <v>1142</v>
      </c>
      <c r="P83" s="434">
        <f t="shared" si="221"/>
        <v>1264</v>
      </c>
      <c r="Q83" s="435">
        <f t="shared" si="222"/>
        <v>1142</v>
      </c>
      <c r="R83" s="432">
        <v>15</v>
      </c>
      <c r="S83" s="433">
        <v>28</v>
      </c>
      <c r="T83" s="589">
        <f t="shared" si="216"/>
        <v>15</v>
      </c>
      <c r="U83" s="592">
        <f t="shared" si="216"/>
        <v>28</v>
      </c>
      <c r="V83" s="432">
        <v>2</v>
      </c>
      <c r="W83" s="433">
        <v>0</v>
      </c>
      <c r="X83" s="434">
        <f t="shared" si="223"/>
        <v>2</v>
      </c>
      <c r="Y83" s="435">
        <f t="shared" si="224"/>
        <v>0</v>
      </c>
      <c r="Z83" s="432"/>
      <c r="AA83" s="433"/>
      <c r="AB83" s="434">
        <f t="shared" si="225"/>
        <v>0</v>
      </c>
      <c r="AC83" s="435">
        <f t="shared" si="226"/>
        <v>0</v>
      </c>
      <c r="AD83" s="434">
        <f t="shared" si="227"/>
        <v>17</v>
      </c>
      <c r="AE83" s="435">
        <f t="shared" si="228"/>
        <v>28</v>
      </c>
      <c r="AF83" s="434">
        <f t="shared" si="229"/>
        <v>17</v>
      </c>
      <c r="AG83" s="435">
        <f t="shared" si="230"/>
        <v>28</v>
      </c>
      <c r="AH83" s="432">
        <v>4.33</v>
      </c>
      <c r="AI83" s="433">
        <v>4.32</v>
      </c>
      <c r="AJ83" s="434">
        <f t="shared" si="231"/>
        <v>64.95</v>
      </c>
      <c r="AK83" s="435">
        <f t="shared" si="232"/>
        <v>120.96000000000001</v>
      </c>
      <c r="AL83" s="432">
        <v>5</v>
      </c>
      <c r="AM83" s="433"/>
      <c r="AN83" s="434">
        <f t="shared" si="233"/>
        <v>10</v>
      </c>
      <c r="AO83" s="435">
        <f t="shared" si="234"/>
        <v>0</v>
      </c>
      <c r="AP83" s="432"/>
      <c r="AQ83" s="433"/>
      <c r="AR83" s="434">
        <f t="shared" si="235"/>
        <v>0</v>
      </c>
      <c r="AS83" s="435">
        <f t="shared" si="236"/>
        <v>0</v>
      </c>
      <c r="AT83" s="434">
        <f t="shared" si="237"/>
        <v>4.408823529411765</v>
      </c>
      <c r="AU83" s="435">
        <f t="shared" si="238"/>
        <v>4.32</v>
      </c>
      <c r="AV83" s="434">
        <f t="shared" si="239"/>
        <v>74.95</v>
      </c>
      <c r="AW83" s="435">
        <f t="shared" si="240"/>
        <v>120.96000000000001</v>
      </c>
      <c r="AX83" s="432">
        <v>126.67</v>
      </c>
      <c r="AY83" s="433">
        <v>126.13</v>
      </c>
      <c r="AZ83" s="434">
        <f t="shared" si="241"/>
        <v>1900.05</v>
      </c>
      <c r="BA83" s="435">
        <f t="shared" si="242"/>
        <v>3531.64</v>
      </c>
      <c r="BB83" s="432">
        <v>154.5</v>
      </c>
      <c r="BC83" s="433"/>
      <c r="BD83" s="434">
        <f t="shared" si="243"/>
        <v>309</v>
      </c>
      <c r="BE83" s="435">
        <f t="shared" si="244"/>
        <v>0</v>
      </c>
      <c r="BF83" s="432"/>
      <c r="BG83" s="433"/>
      <c r="BH83" s="434">
        <f t="shared" si="245"/>
        <v>0</v>
      </c>
      <c r="BI83" s="435">
        <f t="shared" si="246"/>
        <v>0</v>
      </c>
      <c r="BJ83" s="434">
        <f t="shared" si="247"/>
        <v>129.94411764705885</v>
      </c>
      <c r="BK83" s="435">
        <f t="shared" si="248"/>
        <v>126.13</v>
      </c>
      <c r="BL83" s="434">
        <f t="shared" si="249"/>
        <v>2209.0500000000002</v>
      </c>
      <c r="BM83" s="435">
        <f t="shared" si="250"/>
        <v>3531.64</v>
      </c>
      <c r="BN83" s="432">
        <v>634</v>
      </c>
      <c r="BO83" s="433">
        <v>587</v>
      </c>
      <c r="BP83" s="434">
        <f t="shared" si="251"/>
        <v>634</v>
      </c>
      <c r="BQ83" s="435">
        <f t="shared" si="252"/>
        <v>587</v>
      </c>
      <c r="BR83" s="432">
        <v>99</v>
      </c>
      <c r="BS83" s="433">
        <v>74</v>
      </c>
      <c r="BT83" s="434">
        <f t="shared" si="253"/>
        <v>99</v>
      </c>
      <c r="BU83" s="435">
        <f t="shared" si="254"/>
        <v>74</v>
      </c>
      <c r="BV83" s="432"/>
      <c r="BW83" s="433"/>
      <c r="BX83" s="434">
        <f t="shared" si="255"/>
        <v>0</v>
      </c>
      <c r="BY83" s="435">
        <f t="shared" si="256"/>
        <v>0</v>
      </c>
      <c r="BZ83" s="434">
        <f t="shared" si="257"/>
        <v>733</v>
      </c>
      <c r="CA83" s="435">
        <f t="shared" si="258"/>
        <v>661</v>
      </c>
      <c r="CB83" s="434">
        <f t="shared" si="259"/>
        <v>733</v>
      </c>
      <c r="CC83" s="435">
        <f t="shared" si="260"/>
        <v>661</v>
      </c>
      <c r="CD83" s="432">
        <v>4.5599999999999996</v>
      </c>
      <c r="CE83" s="433">
        <v>4.54</v>
      </c>
      <c r="CF83" s="434">
        <f t="shared" si="261"/>
        <v>2891.04</v>
      </c>
      <c r="CG83" s="435">
        <f t="shared" si="262"/>
        <v>2664.98</v>
      </c>
      <c r="CH83" s="432">
        <v>4.6100000000000003</v>
      </c>
      <c r="CI83" s="433">
        <v>4.41</v>
      </c>
      <c r="CJ83" s="434">
        <f t="shared" si="263"/>
        <v>456.39000000000004</v>
      </c>
      <c r="CK83" s="435">
        <f t="shared" si="264"/>
        <v>326.34000000000003</v>
      </c>
      <c r="CL83" s="432"/>
      <c r="CM83" s="433"/>
      <c r="CN83" s="434">
        <f t="shared" si="265"/>
        <v>0</v>
      </c>
      <c r="CO83" s="435">
        <f t="shared" si="266"/>
        <v>0</v>
      </c>
      <c r="CP83" s="434">
        <f t="shared" si="267"/>
        <v>4.5667530695770804</v>
      </c>
      <c r="CQ83" s="435">
        <f t="shared" si="268"/>
        <v>4.5254462934947055</v>
      </c>
      <c r="CR83" s="434">
        <f t="shared" si="269"/>
        <v>3347.43</v>
      </c>
      <c r="CS83" s="435">
        <f t="shared" si="270"/>
        <v>2991.32</v>
      </c>
      <c r="CT83" s="432">
        <v>128.63</v>
      </c>
      <c r="CU83" s="433">
        <v>127.1</v>
      </c>
      <c r="CV83" s="434">
        <f t="shared" si="271"/>
        <v>81551.42</v>
      </c>
      <c r="CW83" s="435">
        <f t="shared" si="272"/>
        <v>74607.7</v>
      </c>
      <c r="CX83" s="432">
        <v>135.21</v>
      </c>
      <c r="CY83" s="433">
        <v>133.91</v>
      </c>
      <c r="CZ83" s="434">
        <f t="shared" si="273"/>
        <v>13385.79</v>
      </c>
      <c r="DA83" s="435">
        <f t="shared" si="274"/>
        <v>9909.34</v>
      </c>
      <c r="DB83" s="432"/>
      <c r="DC83" s="433"/>
      <c r="DD83" s="434">
        <f t="shared" si="275"/>
        <v>0</v>
      </c>
      <c r="DE83" s="435">
        <f t="shared" si="276"/>
        <v>0</v>
      </c>
      <c r="DF83" s="434">
        <f t="shared" si="277"/>
        <v>129.51870395634378</v>
      </c>
      <c r="DG83" s="435">
        <f t="shared" si="278"/>
        <v>127.86239031770045</v>
      </c>
      <c r="DH83" s="434">
        <f t="shared" si="279"/>
        <v>94937.209999999992</v>
      </c>
      <c r="DI83" s="435">
        <f t="shared" si="280"/>
        <v>84517.04</v>
      </c>
      <c r="DJ83" s="434">
        <f t="shared" si="281"/>
        <v>750</v>
      </c>
      <c r="DK83" s="435">
        <f t="shared" si="282"/>
        <v>689</v>
      </c>
      <c r="DL83" s="434">
        <f t="shared" si="283"/>
        <v>750</v>
      </c>
      <c r="DM83" s="435">
        <f t="shared" si="284"/>
        <v>689</v>
      </c>
      <c r="DN83" s="434">
        <f t="shared" si="285"/>
        <v>4.5631733333333333</v>
      </c>
      <c r="DO83" s="435">
        <f t="shared" si="286"/>
        <v>4.5170972423802613</v>
      </c>
      <c r="DP83" s="434">
        <f t="shared" si="287"/>
        <v>3422.38</v>
      </c>
      <c r="DQ83" s="435">
        <f t="shared" si="288"/>
        <v>3112.28</v>
      </c>
      <c r="DR83" s="434">
        <f t="shared" si="289"/>
        <v>129.52834666666666</v>
      </c>
      <c r="DS83" s="435">
        <f t="shared" si="290"/>
        <v>127.79198838896951</v>
      </c>
      <c r="DT83" s="434">
        <f t="shared" si="291"/>
        <v>97146.26</v>
      </c>
      <c r="DU83" s="435">
        <f t="shared" si="292"/>
        <v>88048.68</v>
      </c>
      <c r="DV83" s="432">
        <v>475</v>
      </c>
      <c r="DW83" s="433">
        <v>411</v>
      </c>
      <c r="DX83" s="434">
        <f t="shared" si="293"/>
        <v>475</v>
      </c>
      <c r="DY83" s="435">
        <f t="shared" si="294"/>
        <v>411</v>
      </c>
      <c r="DZ83" s="432">
        <v>39</v>
      </c>
      <c r="EA83" s="433">
        <v>42</v>
      </c>
      <c r="EB83" s="434">
        <f t="shared" si="295"/>
        <v>39</v>
      </c>
      <c r="EC83" s="435">
        <f t="shared" si="296"/>
        <v>42</v>
      </c>
      <c r="ED83" s="432"/>
      <c r="EE83" s="433"/>
      <c r="EF83" s="434">
        <f t="shared" si="297"/>
        <v>0</v>
      </c>
      <c r="EG83" s="435">
        <f t="shared" si="298"/>
        <v>0</v>
      </c>
      <c r="EH83" s="434">
        <f t="shared" si="299"/>
        <v>514</v>
      </c>
      <c r="EI83" s="435">
        <f t="shared" si="300"/>
        <v>453</v>
      </c>
      <c r="EJ83" s="434">
        <f t="shared" si="301"/>
        <v>514</v>
      </c>
      <c r="EK83" s="435">
        <f t="shared" si="302"/>
        <v>453</v>
      </c>
      <c r="EL83" s="432">
        <v>3.78</v>
      </c>
      <c r="EM83" s="433">
        <v>3.92</v>
      </c>
      <c r="EN83" s="434">
        <f t="shared" si="303"/>
        <v>1795.5</v>
      </c>
      <c r="EO83" s="435">
        <f t="shared" si="304"/>
        <v>1611.12</v>
      </c>
      <c r="EP83" s="432">
        <v>3.5</v>
      </c>
      <c r="EQ83" s="433">
        <v>3.37</v>
      </c>
      <c r="ER83" s="434">
        <f t="shared" si="305"/>
        <v>136.5</v>
      </c>
      <c r="ES83" s="435">
        <f t="shared" si="306"/>
        <v>141.54</v>
      </c>
      <c r="ET83" s="432"/>
      <c r="EU83" s="433"/>
      <c r="EV83" s="434">
        <f t="shared" si="307"/>
        <v>0</v>
      </c>
      <c r="EW83" s="435">
        <f t="shared" si="308"/>
        <v>0</v>
      </c>
      <c r="EX83" s="434">
        <f t="shared" si="309"/>
        <v>3.7587548638132295</v>
      </c>
      <c r="EY83" s="435">
        <f t="shared" si="310"/>
        <v>3.8690066225165558</v>
      </c>
      <c r="EZ83" s="434">
        <f t="shared" si="311"/>
        <v>1932</v>
      </c>
      <c r="FA83" s="435">
        <f t="shared" si="312"/>
        <v>1752.6599999999999</v>
      </c>
      <c r="FB83" s="432">
        <v>102.07</v>
      </c>
      <c r="FC83" s="433">
        <v>102.76</v>
      </c>
      <c r="FD83" s="434">
        <f t="shared" si="313"/>
        <v>48483.25</v>
      </c>
      <c r="FE83" s="435">
        <f t="shared" si="314"/>
        <v>42234.36</v>
      </c>
      <c r="FF83" s="432">
        <v>81.86</v>
      </c>
      <c r="FG83" s="433">
        <v>85.89</v>
      </c>
      <c r="FH83" s="434">
        <f t="shared" si="315"/>
        <v>3192.54</v>
      </c>
      <c r="FI83" s="435">
        <f t="shared" si="316"/>
        <v>3607.38</v>
      </c>
      <c r="FJ83" s="432"/>
      <c r="FK83" s="433"/>
      <c r="FL83" s="434">
        <f t="shared" si="317"/>
        <v>0</v>
      </c>
      <c r="FM83" s="435">
        <f t="shared" si="318"/>
        <v>0</v>
      </c>
      <c r="FN83" s="434">
        <f t="shared" si="319"/>
        <v>100.53655642023347</v>
      </c>
      <c r="FO83" s="435">
        <f t="shared" si="320"/>
        <v>101.19589403973509</v>
      </c>
      <c r="FP83" s="434">
        <f t="shared" si="321"/>
        <v>51675.79</v>
      </c>
      <c r="FQ83" s="435">
        <f t="shared" si="322"/>
        <v>45841.74</v>
      </c>
      <c r="FR83" s="432"/>
      <c r="FS83" s="433"/>
      <c r="FT83" s="434">
        <f t="shared" si="323"/>
        <v>0</v>
      </c>
      <c r="FU83" s="435">
        <f t="shared" si="324"/>
        <v>0</v>
      </c>
      <c r="FV83" s="432"/>
      <c r="FW83" s="433"/>
      <c r="FX83" s="434">
        <f t="shared" si="325"/>
        <v>0</v>
      </c>
      <c r="FY83" s="435">
        <f t="shared" si="326"/>
        <v>0</v>
      </c>
      <c r="FZ83" s="432"/>
      <c r="GA83" s="433"/>
      <c r="GB83" s="434">
        <f t="shared" si="327"/>
        <v>0</v>
      </c>
      <c r="GC83" s="435">
        <f t="shared" si="328"/>
        <v>0</v>
      </c>
      <c r="GD83" s="434">
        <f t="shared" si="329"/>
        <v>1124</v>
      </c>
      <c r="GE83" s="435">
        <f t="shared" si="330"/>
        <v>1026</v>
      </c>
      <c r="GF83" s="434">
        <f t="shared" si="331"/>
        <v>1124</v>
      </c>
      <c r="GG83" s="435">
        <f t="shared" si="332"/>
        <v>1026</v>
      </c>
      <c r="GH83" s="434">
        <f t="shared" si="333"/>
        <v>4751.49</v>
      </c>
      <c r="GI83" s="435">
        <f t="shared" si="334"/>
        <v>4397.0599999999995</v>
      </c>
      <c r="GJ83" s="434">
        <f t="shared" si="335"/>
        <v>131934.72</v>
      </c>
      <c r="GK83" s="435">
        <f t="shared" si="336"/>
        <v>120373.7</v>
      </c>
      <c r="GL83" s="434">
        <f t="shared" si="337"/>
        <v>140</v>
      </c>
      <c r="GM83" s="435">
        <f t="shared" si="338"/>
        <v>116</v>
      </c>
      <c r="GN83" s="434">
        <f t="shared" si="339"/>
        <v>140</v>
      </c>
      <c r="GO83" s="435">
        <f t="shared" si="340"/>
        <v>116</v>
      </c>
      <c r="GP83" s="434">
        <f t="shared" si="341"/>
        <v>602.8900000000001</v>
      </c>
      <c r="GQ83" s="435">
        <f t="shared" si="342"/>
        <v>467.88</v>
      </c>
      <c r="GR83" s="434">
        <f t="shared" si="343"/>
        <v>16887.330000000002</v>
      </c>
      <c r="GS83" s="435">
        <f t="shared" si="344"/>
        <v>13516.720000000001</v>
      </c>
      <c r="GT83" s="434">
        <f t="shared" si="345"/>
        <v>1264</v>
      </c>
      <c r="GU83" s="435">
        <f t="shared" si="346"/>
        <v>1142</v>
      </c>
      <c r="GV83" s="434">
        <f t="shared" si="347"/>
        <v>1264</v>
      </c>
      <c r="GW83" s="435">
        <f t="shared" si="348"/>
        <v>1142</v>
      </c>
      <c r="GX83" s="434">
        <f t="shared" si="349"/>
        <v>5354.38</v>
      </c>
      <c r="GY83" s="435">
        <f t="shared" si="350"/>
        <v>4864.9399999999996</v>
      </c>
      <c r="GZ83" s="434">
        <f t="shared" si="351"/>
        <v>148822.04999999999</v>
      </c>
      <c r="HA83" s="435">
        <f t="shared" si="352"/>
        <v>133890.41999999998</v>
      </c>
      <c r="HB83" s="434">
        <f t="shared" si="353"/>
        <v>0</v>
      </c>
      <c r="HC83" s="435">
        <f t="shared" si="354"/>
        <v>0</v>
      </c>
      <c r="HD83" s="434">
        <f t="shared" si="355"/>
        <v>0</v>
      </c>
      <c r="HE83" s="435">
        <f t="shared" si="356"/>
        <v>0</v>
      </c>
      <c r="HF83" s="434">
        <f t="shared" si="357"/>
        <v>0</v>
      </c>
      <c r="HG83" s="435">
        <f t="shared" si="358"/>
        <v>0</v>
      </c>
      <c r="HH83" s="434">
        <f t="shared" si="359"/>
        <v>0</v>
      </c>
      <c r="HI83" s="435">
        <f t="shared" si="360"/>
        <v>0</v>
      </c>
      <c r="HJ83" s="434">
        <f t="shared" si="361"/>
        <v>5354.38</v>
      </c>
      <c r="HK83" s="435">
        <f t="shared" si="362"/>
        <v>4864.9400000000005</v>
      </c>
      <c r="HL83" s="434">
        <f t="shared" si="363"/>
        <v>148822.04999999999</v>
      </c>
      <c r="HM83" s="435">
        <f t="shared" si="364"/>
        <v>133890.41999999998</v>
      </c>
    </row>
    <row r="84" spans="1:221" s="18" customFormat="1" ht="13.15" customHeight="1">
      <c r="A84" s="516" t="s">
        <v>407</v>
      </c>
      <c r="B84" s="517" t="s">
        <v>421</v>
      </c>
      <c r="C84" s="520" t="s">
        <v>1241</v>
      </c>
      <c r="D84" s="519">
        <v>139764</v>
      </c>
      <c r="E84" s="500">
        <v>4</v>
      </c>
      <c r="F84" s="432">
        <v>404</v>
      </c>
      <c r="G84" s="433">
        <v>388</v>
      </c>
      <c r="H84" s="432">
        <v>1</v>
      </c>
      <c r="I84" s="433">
        <v>5</v>
      </c>
      <c r="J84" s="434">
        <f t="shared" si="217"/>
        <v>403</v>
      </c>
      <c r="K84" s="435">
        <f t="shared" si="218"/>
        <v>383</v>
      </c>
      <c r="L84" s="432"/>
      <c r="M84" s="433"/>
      <c r="N84" s="434">
        <f t="shared" si="219"/>
        <v>403</v>
      </c>
      <c r="O84" s="435">
        <f t="shared" si="220"/>
        <v>383</v>
      </c>
      <c r="P84" s="434">
        <f t="shared" si="221"/>
        <v>403</v>
      </c>
      <c r="Q84" s="435">
        <f t="shared" si="222"/>
        <v>383</v>
      </c>
      <c r="R84" s="432">
        <v>11</v>
      </c>
      <c r="S84" s="433">
        <v>14</v>
      </c>
      <c r="T84" s="589">
        <f t="shared" si="216"/>
        <v>11</v>
      </c>
      <c r="U84" s="592">
        <f t="shared" si="216"/>
        <v>14</v>
      </c>
      <c r="V84" s="432">
        <v>0</v>
      </c>
      <c r="W84" s="433">
        <v>0</v>
      </c>
      <c r="X84" s="434">
        <f t="shared" si="223"/>
        <v>0</v>
      </c>
      <c r="Y84" s="435">
        <f t="shared" si="224"/>
        <v>0</v>
      </c>
      <c r="Z84" s="432"/>
      <c r="AA84" s="433"/>
      <c r="AB84" s="434">
        <f t="shared" si="225"/>
        <v>0</v>
      </c>
      <c r="AC84" s="435">
        <f t="shared" si="226"/>
        <v>0</v>
      </c>
      <c r="AD84" s="434">
        <f t="shared" si="227"/>
        <v>11</v>
      </c>
      <c r="AE84" s="435">
        <f t="shared" si="228"/>
        <v>14</v>
      </c>
      <c r="AF84" s="434">
        <f t="shared" si="229"/>
        <v>11</v>
      </c>
      <c r="AG84" s="435">
        <f t="shared" si="230"/>
        <v>14</v>
      </c>
      <c r="AH84" s="432">
        <v>4.55</v>
      </c>
      <c r="AI84" s="433">
        <v>5</v>
      </c>
      <c r="AJ84" s="434">
        <f t="shared" si="231"/>
        <v>50.05</v>
      </c>
      <c r="AK84" s="435">
        <f t="shared" si="232"/>
        <v>70</v>
      </c>
      <c r="AL84" s="432"/>
      <c r="AM84" s="433"/>
      <c r="AN84" s="434">
        <f t="shared" si="233"/>
        <v>0</v>
      </c>
      <c r="AO84" s="435">
        <f t="shared" si="234"/>
        <v>0</v>
      </c>
      <c r="AP84" s="432"/>
      <c r="AQ84" s="433"/>
      <c r="AR84" s="434">
        <f t="shared" si="235"/>
        <v>0</v>
      </c>
      <c r="AS84" s="435">
        <f t="shared" si="236"/>
        <v>0</v>
      </c>
      <c r="AT84" s="434">
        <f t="shared" si="237"/>
        <v>4.55</v>
      </c>
      <c r="AU84" s="435">
        <f t="shared" si="238"/>
        <v>5</v>
      </c>
      <c r="AV84" s="434">
        <f t="shared" si="239"/>
        <v>50.05</v>
      </c>
      <c r="AW84" s="435">
        <f t="shared" si="240"/>
        <v>70</v>
      </c>
      <c r="AX84" s="432">
        <v>137.44999999999999</v>
      </c>
      <c r="AY84" s="433">
        <v>145.07</v>
      </c>
      <c r="AZ84" s="434">
        <f t="shared" si="241"/>
        <v>1511.9499999999998</v>
      </c>
      <c r="BA84" s="435">
        <f t="shared" si="242"/>
        <v>2030.98</v>
      </c>
      <c r="BB84" s="432"/>
      <c r="BC84" s="433" t="s">
        <v>1242</v>
      </c>
      <c r="BD84" s="434">
        <f t="shared" si="243"/>
        <v>0</v>
      </c>
      <c r="BE84" s="435">
        <f t="shared" si="244"/>
        <v>0</v>
      </c>
      <c r="BF84" s="432"/>
      <c r="BG84" s="433"/>
      <c r="BH84" s="434">
        <f t="shared" si="245"/>
        <v>0</v>
      </c>
      <c r="BI84" s="435">
        <f t="shared" si="246"/>
        <v>0</v>
      </c>
      <c r="BJ84" s="434">
        <f t="shared" si="247"/>
        <v>137.44999999999999</v>
      </c>
      <c r="BK84" s="435">
        <f t="shared" si="248"/>
        <v>145.07</v>
      </c>
      <c r="BL84" s="434">
        <f t="shared" si="249"/>
        <v>1511.9499999999998</v>
      </c>
      <c r="BM84" s="435">
        <f t="shared" si="250"/>
        <v>2030.98</v>
      </c>
      <c r="BN84" s="432">
        <v>119</v>
      </c>
      <c r="BO84" s="433">
        <v>108</v>
      </c>
      <c r="BP84" s="434">
        <f t="shared" si="251"/>
        <v>119</v>
      </c>
      <c r="BQ84" s="435">
        <f t="shared" si="252"/>
        <v>108</v>
      </c>
      <c r="BR84" s="432">
        <v>4</v>
      </c>
      <c r="BS84" s="433">
        <v>8</v>
      </c>
      <c r="BT84" s="434">
        <f t="shared" si="253"/>
        <v>4</v>
      </c>
      <c r="BU84" s="435">
        <f t="shared" si="254"/>
        <v>8</v>
      </c>
      <c r="BV84" s="432"/>
      <c r="BW84" s="433"/>
      <c r="BX84" s="434">
        <f t="shared" si="255"/>
        <v>0</v>
      </c>
      <c r="BY84" s="435">
        <f t="shared" si="256"/>
        <v>0</v>
      </c>
      <c r="BZ84" s="434">
        <f t="shared" si="257"/>
        <v>123</v>
      </c>
      <c r="CA84" s="435">
        <f t="shared" si="258"/>
        <v>116</v>
      </c>
      <c r="CB84" s="434">
        <f t="shared" si="259"/>
        <v>123</v>
      </c>
      <c r="CC84" s="435">
        <f t="shared" si="260"/>
        <v>116</v>
      </c>
      <c r="CD84" s="432">
        <v>4.93</v>
      </c>
      <c r="CE84" s="433">
        <v>4.9400000000000004</v>
      </c>
      <c r="CF84" s="434">
        <f t="shared" si="261"/>
        <v>586.66999999999996</v>
      </c>
      <c r="CG84" s="435">
        <f t="shared" si="262"/>
        <v>533.5200000000001</v>
      </c>
      <c r="CH84" s="432">
        <v>8.1300000000000008</v>
      </c>
      <c r="CI84" s="433">
        <v>5.81</v>
      </c>
      <c r="CJ84" s="434">
        <f t="shared" si="263"/>
        <v>32.520000000000003</v>
      </c>
      <c r="CK84" s="435">
        <f t="shared" si="264"/>
        <v>46.48</v>
      </c>
      <c r="CL84" s="432"/>
      <c r="CM84" s="433"/>
      <c r="CN84" s="434">
        <f t="shared" si="265"/>
        <v>0</v>
      </c>
      <c r="CO84" s="435">
        <f t="shared" si="266"/>
        <v>0</v>
      </c>
      <c r="CP84" s="434">
        <f t="shared" si="267"/>
        <v>5.0340650406504057</v>
      </c>
      <c r="CQ84" s="435">
        <f t="shared" si="268"/>
        <v>5.0000000000000009</v>
      </c>
      <c r="CR84" s="434">
        <f t="shared" si="269"/>
        <v>619.18999999999994</v>
      </c>
      <c r="CS84" s="435">
        <f t="shared" si="270"/>
        <v>580.00000000000011</v>
      </c>
      <c r="CT84" s="432">
        <v>141.18</v>
      </c>
      <c r="CU84" s="433">
        <v>138.88</v>
      </c>
      <c r="CV84" s="434">
        <f t="shared" si="271"/>
        <v>16800.420000000002</v>
      </c>
      <c r="CW84" s="435">
        <f t="shared" si="272"/>
        <v>14999.039999999999</v>
      </c>
      <c r="CX84" s="432">
        <v>117.67</v>
      </c>
      <c r="CY84" s="433">
        <v>137.71</v>
      </c>
      <c r="CZ84" s="434">
        <f t="shared" si="273"/>
        <v>470.68</v>
      </c>
      <c r="DA84" s="435">
        <f t="shared" si="274"/>
        <v>1101.68</v>
      </c>
      <c r="DB84" s="432"/>
      <c r="DC84" s="433"/>
      <c r="DD84" s="434">
        <f t="shared" si="275"/>
        <v>0</v>
      </c>
      <c r="DE84" s="435">
        <f t="shared" si="276"/>
        <v>0</v>
      </c>
      <c r="DF84" s="434">
        <f t="shared" si="277"/>
        <v>140.41544715447156</v>
      </c>
      <c r="DG84" s="435">
        <f t="shared" si="278"/>
        <v>138.79931034482757</v>
      </c>
      <c r="DH84" s="434">
        <f t="shared" si="279"/>
        <v>17271.100000000002</v>
      </c>
      <c r="DI84" s="435">
        <f t="shared" si="280"/>
        <v>16100.72</v>
      </c>
      <c r="DJ84" s="434">
        <f t="shared" si="281"/>
        <v>134</v>
      </c>
      <c r="DK84" s="435">
        <f t="shared" si="282"/>
        <v>130</v>
      </c>
      <c r="DL84" s="434">
        <f t="shared" si="283"/>
        <v>134</v>
      </c>
      <c r="DM84" s="435">
        <f t="shared" si="284"/>
        <v>130</v>
      </c>
      <c r="DN84" s="434">
        <f t="shared" si="285"/>
        <v>4.9943283582089544</v>
      </c>
      <c r="DO84" s="435">
        <f t="shared" si="286"/>
        <v>5.0000000000000009</v>
      </c>
      <c r="DP84" s="434">
        <f t="shared" si="287"/>
        <v>669.2399999999999</v>
      </c>
      <c r="DQ84" s="435">
        <f t="shared" si="288"/>
        <v>650.00000000000011</v>
      </c>
      <c r="DR84" s="434">
        <f t="shared" si="289"/>
        <v>140.17201492537316</v>
      </c>
      <c r="DS84" s="435">
        <f t="shared" si="290"/>
        <v>139.47461538461539</v>
      </c>
      <c r="DT84" s="434">
        <f t="shared" si="291"/>
        <v>18783.050000000003</v>
      </c>
      <c r="DU84" s="435">
        <f t="shared" si="292"/>
        <v>18131.7</v>
      </c>
      <c r="DV84" s="432">
        <v>178</v>
      </c>
      <c r="DW84" s="433">
        <v>164</v>
      </c>
      <c r="DX84" s="434">
        <f t="shared" si="293"/>
        <v>178</v>
      </c>
      <c r="DY84" s="435">
        <f t="shared" si="294"/>
        <v>164</v>
      </c>
      <c r="DZ84" s="432">
        <v>89</v>
      </c>
      <c r="EA84" s="433">
        <v>89</v>
      </c>
      <c r="EB84" s="434">
        <f t="shared" si="295"/>
        <v>89</v>
      </c>
      <c r="EC84" s="435">
        <f t="shared" si="296"/>
        <v>89</v>
      </c>
      <c r="ED84" s="432"/>
      <c r="EE84" s="433"/>
      <c r="EF84" s="434">
        <f t="shared" si="297"/>
        <v>0</v>
      </c>
      <c r="EG84" s="435">
        <f t="shared" si="298"/>
        <v>0</v>
      </c>
      <c r="EH84" s="434">
        <f t="shared" si="299"/>
        <v>267</v>
      </c>
      <c r="EI84" s="435">
        <f t="shared" si="300"/>
        <v>253</v>
      </c>
      <c r="EJ84" s="434">
        <f t="shared" si="301"/>
        <v>267</v>
      </c>
      <c r="EK84" s="435">
        <f t="shared" si="302"/>
        <v>253</v>
      </c>
      <c r="EL84" s="432">
        <v>3.57</v>
      </c>
      <c r="EM84" s="433">
        <v>3.51</v>
      </c>
      <c r="EN84" s="434">
        <f t="shared" si="303"/>
        <v>635.45999999999992</v>
      </c>
      <c r="EO84" s="435">
        <f t="shared" si="304"/>
        <v>575.64</v>
      </c>
      <c r="EP84" s="432">
        <v>3.84</v>
      </c>
      <c r="EQ84" s="433">
        <v>4.04</v>
      </c>
      <c r="ER84" s="434">
        <f t="shared" si="305"/>
        <v>341.76</v>
      </c>
      <c r="ES84" s="435">
        <f t="shared" si="306"/>
        <v>359.56</v>
      </c>
      <c r="ET84" s="432"/>
      <c r="EU84" s="433"/>
      <c r="EV84" s="434">
        <f t="shared" si="307"/>
        <v>0</v>
      </c>
      <c r="EW84" s="435">
        <f t="shared" si="308"/>
        <v>0</v>
      </c>
      <c r="EX84" s="434">
        <f t="shared" si="309"/>
        <v>3.6599999999999997</v>
      </c>
      <c r="EY84" s="435">
        <f t="shared" si="310"/>
        <v>3.6964426877470355</v>
      </c>
      <c r="EZ84" s="434">
        <f t="shared" si="311"/>
        <v>977.21999999999991</v>
      </c>
      <c r="FA84" s="435">
        <f t="shared" si="312"/>
        <v>935.2</v>
      </c>
      <c r="FB84" s="432">
        <v>89.81</v>
      </c>
      <c r="FC84" s="433">
        <v>94.2</v>
      </c>
      <c r="FD84" s="434">
        <f t="shared" si="313"/>
        <v>15986.18</v>
      </c>
      <c r="FE84" s="435">
        <f t="shared" si="314"/>
        <v>15448.800000000001</v>
      </c>
      <c r="FF84" s="432">
        <v>66.11</v>
      </c>
      <c r="FG84" s="433">
        <v>69.17</v>
      </c>
      <c r="FH84" s="434">
        <f t="shared" si="315"/>
        <v>5883.79</v>
      </c>
      <c r="FI84" s="435">
        <f t="shared" si="316"/>
        <v>6156.13</v>
      </c>
      <c r="FJ84" s="432"/>
      <c r="FK84" s="433"/>
      <c r="FL84" s="434">
        <f t="shared" si="317"/>
        <v>0</v>
      </c>
      <c r="FM84" s="435">
        <f t="shared" si="318"/>
        <v>0</v>
      </c>
      <c r="FN84" s="434">
        <f t="shared" si="319"/>
        <v>81.910000000000011</v>
      </c>
      <c r="FO84" s="435">
        <f t="shared" si="320"/>
        <v>85.394980237154158</v>
      </c>
      <c r="FP84" s="434">
        <f t="shared" si="321"/>
        <v>21869.97</v>
      </c>
      <c r="FQ84" s="435">
        <f t="shared" si="322"/>
        <v>21604.93</v>
      </c>
      <c r="FR84" s="432">
        <v>2</v>
      </c>
      <c r="FS84" s="433"/>
      <c r="FT84" s="434">
        <f t="shared" si="323"/>
        <v>2</v>
      </c>
      <c r="FU84" s="435">
        <f t="shared" si="324"/>
        <v>0</v>
      </c>
      <c r="FV84" s="432"/>
      <c r="FW84" s="433"/>
      <c r="FX84" s="434">
        <f t="shared" si="325"/>
        <v>0</v>
      </c>
      <c r="FY84" s="435">
        <f t="shared" si="326"/>
        <v>0</v>
      </c>
      <c r="FZ84" s="432">
        <v>129.66999999999999</v>
      </c>
      <c r="GA84" s="433"/>
      <c r="GB84" s="434">
        <f t="shared" si="327"/>
        <v>259.33999999999997</v>
      </c>
      <c r="GC84" s="435">
        <f t="shared" si="328"/>
        <v>0</v>
      </c>
      <c r="GD84" s="434">
        <f t="shared" si="329"/>
        <v>308</v>
      </c>
      <c r="GE84" s="435">
        <f t="shared" si="330"/>
        <v>286</v>
      </c>
      <c r="GF84" s="434">
        <f t="shared" si="331"/>
        <v>308</v>
      </c>
      <c r="GG84" s="435">
        <f t="shared" si="332"/>
        <v>286</v>
      </c>
      <c r="GH84" s="434">
        <f t="shared" si="333"/>
        <v>1272.1799999999998</v>
      </c>
      <c r="GI84" s="435">
        <f t="shared" si="334"/>
        <v>1179.1600000000001</v>
      </c>
      <c r="GJ84" s="434">
        <f t="shared" si="335"/>
        <v>34298.550000000003</v>
      </c>
      <c r="GK84" s="435">
        <f t="shared" si="336"/>
        <v>32478.82</v>
      </c>
      <c r="GL84" s="434">
        <f t="shared" si="337"/>
        <v>93</v>
      </c>
      <c r="GM84" s="435">
        <f t="shared" si="338"/>
        <v>97</v>
      </c>
      <c r="GN84" s="434">
        <f t="shared" si="339"/>
        <v>93</v>
      </c>
      <c r="GO84" s="435">
        <f t="shared" si="340"/>
        <v>97</v>
      </c>
      <c r="GP84" s="434">
        <f t="shared" si="341"/>
        <v>374.28</v>
      </c>
      <c r="GQ84" s="435">
        <f t="shared" si="342"/>
        <v>406.04</v>
      </c>
      <c r="GR84" s="434">
        <f t="shared" si="343"/>
        <v>6354.47</v>
      </c>
      <c r="GS84" s="435">
        <f t="shared" si="344"/>
        <v>7257.81</v>
      </c>
      <c r="GT84" s="434">
        <f t="shared" si="345"/>
        <v>401</v>
      </c>
      <c r="GU84" s="435">
        <f t="shared" si="346"/>
        <v>383</v>
      </c>
      <c r="GV84" s="434">
        <f t="shared" si="347"/>
        <v>401</v>
      </c>
      <c r="GW84" s="435">
        <f t="shared" si="348"/>
        <v>383</v>
      </c>
      <c r="GX84" s="434">
        <f t="shared" si="349"/>
        <v>1646.4599999999998</v>
      </c>
      <c r="GY84" s="435">
        <f t="shared" si="350"/>
        <v>1585.2</v>
      </c>
      <c r="GZ84" s="434">
        <f t="shared" si="351"/>
        <v>40653.020000000004</v>
      </c>
      <c r="HA84" s="435">
        <f t="shared" si="352"/>
        <v>39736.629999999997</v>
      </c>
      <c r="HB84" s="434">
        <f t="shared" si="353"/>
        <v>0</v>
      </c>
      <c r="HC84" s="435">
        <f t="shared" si="354"/>
        <v>0</v>
      </c>
      <c r="HD84" s="434">
        <f t="shared" si="355"/>
        <v>0</v>
      </c>
      <c r="HE84" s="435">
        <f t="shared" si="356"/>
        <v>0</v>
      </c>
      <c r="HF84" s="434">
        <f t="shared" si="357"/>
        <v>0</v>
      </c>
      <c r="HG84" s="435">
        <f t="shared" si="358"/>
        <v>0</v>
      </c>
      <c r="HH84" s="434">
        <f t="shared" si="359"/>
        <v>0</v>
      </c>
      <c r="HI84" s="435">
        <f t="shared" si="360"/>
        <v>0</v>
      </c>
      <c r="HJ84" s="434">
        <f t="shared" si="361"/>
        <v>1646.4599999999998</v>
      </c>
      <c r="HK84" s="435">
        <f t="shared" si="362"/>
        <v>1585.2000000000003</v>
      </c>
      <c r="HL84" s="434">
        <f t="shared" si="363"/>
        <v>40912.36</v>
      </c>
      <c r="HM84" s="435">
        <f t="shared" si="364"/>
        <v>39736.630000000005</v>
      </c>
    </row>
    <row r="85" spans="1:221" s="18" customFormat="1" ht="13.15" customHeight="1">
      <c r="A85" s="516" t="s">
        <v>407</v>
      </c>
      <c r="B85" s="517" t="s">
        <v>420</v>
      </c>
      <c r="C85" s="518"/>
      <c r="D85" s="500">
        <v>482680</v>
      </c>
      <c r="E85" s="500">
        <v>4</v>
      </c>
      <c r="F85" s="432">
        <v>2068</v>
      </c>
      <c r="G85" s="433">
        <v>2159</v>
      </c>
      <c r="H85" s="432">
        <v>17</v>
      </c>
      <c r="I85" s="433">
        <v>23</v>
      </c>
      <c r="J85" s="434">
        <f t="shared" si="217"/>
        <v>2051</v>
      </c>
      <c r="K85" s="435">
        <f t="shared" si="218"/>
        <v>2136</v>
      </c>
      <c r="L85" s="432"/>
      <c r="M85" s="433"/>
      <c r="N85" s="434">
        <f t="shared" si="219"/>
        <v>2051</v>
      </c>
      <c r="O85" s="435">
        <f t="shared" si="220"/>
        <v>2136</v>
      </c>
      <c r="P85" s="434">
        <f t="shared" si="221"/>
        <v>2051</v>
      </c>
      <c r="Q85" s="435">
        <f t="shared" si="222"/>
        <v>2136</v>
      </c>
      <c r="R85" s="432">
        <v>94</v>
      </c>
      <c r="S85" s="433">
        <v>112</v>
      </c>
      <c r="T85" s="589">
        <f t="shared" si="216"/>
        <v>94</v>
      </c>
      <c r="U85" s="592">
        <f t="shared" si="216"/>
        <v>112</v>
      </c>
      <c r="V85" s="432">
        <v>12</v>
      </c>
      <c r="W85" s="433">
        <v>21</v>
      </c>
      <c r="X85" s="434">
        <f t="shared" si="223"/>
        <v>12</v>
      </c>
      <c r="Y85" s="435">
        <f t="shared" si="224"/>
        <v>21</v>
      </c>
      <c r="Z85" s="432"/>
      <c r="AA85" s="433"/>
      <c r="AB85" s="434">
        <f t="shared" si="225"/>
        <v>0</v>
      </c>
      <c r="AC85" s="435">
        <f t="shared" si="226"/>
        <v>0</v>
      </c>
      <c r="AD85" s="434">
        <f t="shared" si="227"/>
        <v>106</v>
      </c>
      <c r="AE85" s="435">
        <f t="shared" si="228"/>
        <v>133</v>
      </c>
      <c r="AF85" s="434">
        <f t="shared" si="229"/>
        <v>106</v>
      </c>
      <c r="AG85" s="435">
        <f t="shared" si="230"/>
        <v>133</v>
      </c>
      <c r="AH85" s="432">
        <v>4.16</v>
      </c>
      <c r="AI85" s="433">
        <v>4.29</v>
      </c>
      <c r="AJ85" s="434">
        <f t="shared" si="231"/>
        <v>391.04</v>
      </c>
      <c r="AK85" s="435">
        <f t="shared" si="232"/>
        <v>480.48</v>
      </c>
      <c r="AL85" s="432">
        <v>4.21</v>
      </c>
      <c r="AM85" s="433">
        <v>4.1900000000000004</v>
      </c>
      <c r="AN85" s="434">
        <f t="shared" si="233"/>
        <v>50.519999999999996</v>
      </c>
      <c r="AO85" s="435">
        <f t="shared" si="234"/>
        <v>87.990000000000009</v>
      </c>
      <c r="AP85" s="432"/>
      <c r="AQ85" s="433"/>
      <c r="AR85" s="434">
        <f t="shared" si="235"/>
        <v>0</v>
      </c>
      <c r="AS85" s="435">
        <f t="shared" si="236"/>
        <v>0</v>
      </c>
      <c r="AT85" s="434">
        <f t="shared" si="237"/>
        <v>4.1656603773584902</v>
      </c>
      <c r="AU85" s="435">
        <f t="shared" si="238"/>
        <v>4.2742105263157892</v>
      </c>
      <c r="AV85" s="434">
        <f t="shared" si="239"/>
        <v>441.55999999999995</v>
      </c>
      <c r="AW85" s="435">
        <f t="shared" si="240"/>
        <v>568.46999999999991</v>
      </c>
      <c r="AX85" s="432">
        <v>131.13999999999999</v>
      </c>
      <c r="AY85" s="433">
        <v>129.71</v>
      </c>
      <c r="AZ85" s="434">
        <f t="shared" si="241"/>
        <v>12327.159999999998</v>
      </c>
      <c r="BA85" s="435">
        <f t="shared" si="242"/>
        <v>14527.52</v>
      </c>
      <c r="BB85" s="432">
        <v>117.25</v>
      </c>
      <c r="BC85" s="433">
        <v>133.05000000000001</v>
      </c>
      <c r="BD85" s="434">
        <f t="shared" si="243"/>
        <v>1407</v>
      </c>
      <c r="BE85" s="435">
        <f t="shared" si="244"/>
        <v>2794.05</v>
      </c>
      <c r="BF85" s="432"/>
      <c r="BG85" s="433"/>
      <c r="BH85" s="434">
        <f t="shared" si="245"/>
        <v>0</v>
      </c>
      <c r="BI85" s="435">
        <f t="shared" si="246"/>
        <v>0</v>
      </c>
      <c r="BJ85" s="434">
        <f t="shared" si="247"/>
        <v>129.56754716981129</v>
      </c>
      <c r="BK85" s="435">
        <f t="shared" si="248"/>
        <v>130.23736842105262</v>
      </c>
      <c r="BL85" s="434">
        <f t="shared" si="249"/>
        <v>13734.159999999996</v>
      </c>
      <c r="BM85" s="435">
        <f t="shared" si="250"/>
        <v>17321.57</v>
      </c>
      <c r="BN85" s="432">
        <v>999</v>
      </c>
      <c r="BO85" s="433">
        <v>972</v>
      </c>
      <c r="BP85" s="434">
        <f t="shared" si="251"/>
        <v>999</v>
      </c>
      <c r="BQ85" s="435">
        <f t="shared" si="252"/>
        <v>972</v>
      </c>
      <c r="BR85" s="432">
        <v>205</v>
      </c>
      <c r="BS85" s="433">
        <v>164</v>
      </c>
      <c r="BT85" s="434">
        <f t="shared" si="253"/>
        <v>205</v>
      </c>
      <c r="BU85" s="435">
        <f t="shared" si="254"/>
        <v>164</v>
      </c>
      <c r="BV85" s="432"/>
      <c r="BW85" s="433"/>
      <c r="BX85" s="434">
        <f t="shared" si="255"/>
        <v>0</v>
      </c>
      <c r="BY85" s="435">
        <f t="shared" si="256"/>
        <v>0</v>
      </c>
      <c r="BZ85" s="434">
        <f t="shared" si="257"/>
        <v>1204</v>
      </c>
      <c r="CA85" s="435">
        <f t="shared" si="258"/>
        <v>1136</v>
      </c>
      <c r="CB85" s="434">
        <f t="shared" si="259"/>
        <v>1204</v>
      </c>
      <c r="CC85" s="435">
        <f t="shared" si="260"/>
        <v>1136</v>
      </c>
      <c r="CD85" s="432">
        <v>5.33</v>
      </c>
      <c r="CE85" s="433">
        <v>5.29</v>
      </c>
      <c r="CF85" s="434">
        <f t="shared" si="261"/>
        <v>5324.67</v>
      </c>
      <c r="CG85" s="435">
        <f t="shared" si="262"/>
        <v>5141.88</v>
      </c>
      <c r="CH85" s="432">
        <v>5.56</v>
      </c>
      <c r="CI85" s="433">
        <v>5.95</v>
      </c>
      <c r="CJ85" s="434">
        <f t="shared" si="263"/>
        <v>1139.8</v>
      </c>
      <c r="CK85" s="435">
        <f t="shared" si="264"/>
        <v>975.80000000000007</v>
      </c>
      <c r="CL85" s="432"/>
      <c r="CM85" s="433"/>
      <c r="CN85" s="434">
        <f t="shared" si="265"/>
        <v>0</v>
      </c>
      <c r="CO85" s="435">
        <f t="shared" si="266"/>
        <v>0</v>
      </c>
      <c r="CP85" s="434">
        <f t="shared" si="267"/>
        <v>5.3691611295681065</v>
      </c>
      <c r="CQ85" s="435">
        <f t="shared" si="268"/>
        <v>5.3852816901408449</v>
      </c>
      <c r="CR85" s="434">
        <f t="shared" si="269"/>
        <v>6464.47</v>
      </c>
      <c r="CS85" s="435">
        <f t="shared" si="270"/>
        <v>6117.6799999999994</v>
      </c>
      <c r="CT85" s="432">
        <v>134.04</v>
      </c>
      <c r="CU85" s="433">
        <v>134.34</v>
      </c>
      <c r="CV85" s="434">
        <f t="shared" si="271"/>
        <v>133905.96</v>
      </c>
      <c r="CW85" s="435">
        <f t="shared" si="272"/>
        <v>130578.48000000001</v>
      </c>
      <c r="CX85" s="432">
        <v>137.38</v>
      </c>
      <c r="CY85" s="433">
        <v>139.53</v>
      </c>
      <c r="CZ85" s="434">
        <f t="shared" si="273"/>
        <v>28162.899999999998</v>
      </c>
      <c r="DA85" s="435">
        <f t="shared" si="274"/>
        <v>22882.920000000002</v>
      </c>
      <c r="DB85" s="432"/>
      <c r="DC85" s="433"/>
      <c r="DD85" s="434">
        <f t="shared" si="275"/>
        <v>0</v>
      </c>
      <c r="DE85" s="435">
        <f t="shared" si="276"/>
        <v>0</v>
      </c>
      <c r="DF85" s="434">
        <f t="shared" si="277"/>
        <v>134.6086877076412</v>
      </c>
      <c r="DG85" s="435">
        <f t="shared" si="278"/>
        <v>135.08926056338029</v>
      </c>
      <c r="DH85" s="434">
        <f t="shared" si="279"/>
        <v>162068.85999999999</v>
      </c>
      <c r="DI85" s="435">
        <f t="shared" si="280"/>
        <v>153461.40000000002</v>
      </c>
      <c r="DJ85" s="434">
        <f t="shared" si="281"/>
        <v>1310</v>
      </c>
      <c r="DK85" s="435">
        <f t="shared" si="282"/>
        <v>1269</v>
      </c>
      <c r="DL85" s="434">
        <f t="shared" si="283"/>
        <v>1310</v>
      </c>
      <c r="DM85" s="435">
        <f t="shared" si="284"/>
        <v>1269</v>
      </c>
      <c r="DN85" s="434">
        <f t="shared" si="285"/>
        <v>5.271778625954199</v>
      </c>
      <c r="DO85" s="435">
        <f t="shared" si="286"/>
        <v>5.2688337273443651</v>
      </c>
      <c r="DP85" s="434">
        <f t="shared" si="287"/>
        <v>6906.0300000000007</v>
      </c>
      <c r="DQ85" s="435">
        <f t="shared" si="288"/>
        <v>6686.15</v>
      </c>
      <c r="DR85" s="434">
        <f t="shared" si="289"/>
        <v>134.2007786259542</v>
      </c>
      <c r="DS85" s="435">
        <f t="shared" si="290"/>
        <v>134.5807486209614</v>
      </c>
      <c r="DT85" s="434">
        <f t="shared" si="291"/>
        <v>175803.02</v>
      </c>
      <c r="DU85" s="435">
        <f t="shared" si="292"/>
        <v>170782.97000000003</v>
      </c>
      <c r="DV85" s="432">
        <v>555</v>
      </c>
      <c r="DW85" s="433">
        <v>679</v>
      </c>
      <c r="DX85" s="434">
        <f t="shared" si="293"/>
        <v>555</v>
      </c>
      <c r="DY85" s="435">
        <f t="shared" si="294"/>
        <v>679</v>
      </c>
      <c r="DZ85" s="432">
        <v>186</v>
      </c>
      <c r="EA85" s="433">
        <v>188</v>
      </c>
      <c r="EB85" s="434">
        <f t="shared" si="295"/>
        <v>186</v>
      </c>
      <c r="EC85" s="435">
        <f t="shared" si="296"/>
        <v>188</v>
      </c>
      <c r="ED85" s="432"/>
      <c r="EE85" s="433"/>
      <c r="EF85" s="434">
        <f t="shared" si="297"/>
        <v>0</v>
      </c>
      <c r="EG85" s="435">
        <f t="shared" si="298"/>
        <v>0</v>
      </c>
      <c r="EH85" s="434">
        <f t="shared" si="299"/>
        <v>741</v>
      </c>
      <c r="EI85" s="435">
        <f t="shared" si="300"/>
        <v>867</v>
      </c>
      <c r="EJ85" s="434">
        <f t="shared" si="301"/>
        <v>741</v>
      </c>
      <c r="EK85" s="435">
        <f t="shared" si="302"/>
        <v>867</v>
      </c>
      <c r="EL85" s="432">
        <v>4.01</v>
      </c>
      <c r="EM85" s="433">
        <v>4.17</v>
      </c>
      <c r="EN85" s="434">
        <f t="shared" si="303"/>
        <v>2225.5499999999997</v>
      </c>
      <c r="EO85" s="435">
        <f t="shared" si="304"/>
        <v>2831.43</v>
      </c>
      <c r="EP85" s="432">
        <v>4.29</v>
      </c>
      <c r="EQ85" s="433">
        <v>4.59</v>
      </c>
      <c r="ER85" s="434">
        <f t="shared" si="305"/>
        <v>797.94</v>
      </c>
      <c r="ES85" s="435">
        <f t="shared" si="306"/>
        <v>862.92</v>
      </c>
      <c r="ET85" s="432"/>
      <c r="EU85" s="433"/>
      <c r="EV85" s="434">
        <f t="shared" si="307"/>
        <v>0</v>
      </c>
      <c r="EW85" s="435">
        <f t="shared" si="308"/>
        <v>0</v>
      </c>
      <c r="EX85" s="434">
        <f t="shared" si="309"/>
        <v>4.0802834008097166</v>
      </c>
      <c r="EY85" s="435">
        <f t="shared" si="310"/>
        <v>4.2610726643598618</v>
      </c>
      <c r="EZ85" s="434">
        <f t="shared" si="311"/>
        <v>3023.4900000000002</v>
      </c>
      <c r="FA85" s="435">
        <f t="shared" si="312"/>
        <v>3694.3500000000004</v>
      </c>
      <c r="FB85" s="432">
        <v>105.08</v>
      </c>
      <c r="FC85" s="433">
        <v>108.45</v>
      </c>
      <c r="FD85" s="434">
        <f t="shared" si="313"/>
        <v>58319.4</v>
      </c>
      <c r="FE85" s="435">
        <f t="shared" si="314"/>
        <v>73637.55</v>
      </c>
      <c r="FF85" s="432">
        <v>99.51</v>
      </c>
      <c r="FG85" s="433">
        <v>99.93</v>
      </c>
      <c r="FH85" s="434">
        <f t="shared" si="315"/>
        <v>18508.86</v>
      </c>
      <c r="FI85" s="435">
        <f t="shared" si="316"/>
        <v>18786.84</v>
      </c>
      <c r="FJ85" s="432"/>
      <c r="FK85" s="433"/>
      <c r="FL85" s="434">
        <f t="shared" si="317"/>
        <v>0</v>
      </c>
      <c r="FM85" s="435">
        <f t="shared" si="318"/>
        <v>0</v>
      </c>
      <c r="FN85" s="434">
        <f t="shared" si="319"/>
        <v>103.68186234817816</v>
      </c>
      <c r="FO85" s="435">
        <f t="shared" si="320"/>
        <v>106.6025259515571</v>
      </c>
      <c r="FP85" s="434">
        <f t="shared" si="321"/>
        <v>76828.260000000009</v>
      </c>
      <c r="FQ85" s="435">
        <f t="shared" si="322"/>
        <v>92424.39</v>
      </c>
      <c r="FR85" s="432"/>
      <c r="FS85" s="433"/>
      <c r="FT85" s="434">
        <f t="shared" si="323"/>
        <v>0</v>
      </c>
      <c r="FU85" s="435">
        <f t="shared" si="324"/>
        <v>0</v>
      </c>
      <c r="FV85" s="432"/>
      <c r="FW85" s="433"/>
      <c r="FX85" s="434">
        <f t="shared" si="325"/>
        <v>0</v>
      </c>
      <c r="FY85" s="435">
        <f t="shared" si="326"/>
        <v>0</v>
      </c>
      <c r="FZ85" s="432"/>
      <c r="GA85" s="433"/>
      <c r="GB85" s="434">
        <f t="shared" si="327"/>
        <v>0</v>
      </c>
      <c r="GC85" s="435">
        <f t="shared" si="328"/>
        <v>0</v>
      </c>
      <c r="GD85" s="434">
        <f t="shared" si="329"/>
        <v>1648</v>
      </c>
      <c r="GE85" s="435">
        <f t="shared" si="330"/>
        <v>1763</v>
      </c>
      <c r="GF85" s="434">
        <f t="shared" si="331"/>
        <v>1648</v>
      </c>
      <c r="GG85" s="435">
        <f t="shared" si="332"/>
        <v>1763</v>
      </c>
      <c r="GH85" s="434">
        <f t="shared" si="333"/>
        <v>7941.26</v>
      </c>
      <c r="GI85" s="435">
        <f t="shared" si="334"/>
        <v>8453.7900000000009</v>
      </c>
      <c r="GJ85" s="434">
        <f t="shared" si="335"/>
        <v>204552.52</v>
      </c>
      <c r="GK85" s="435">
        <f t="shared" si="336"/>
        <v>218743.55</v>
      </c>
      <c r="GL85" s="434">
        <f t="shared" si="337"/>
        <v>403</v>
      </c>
      <c r="GM85" s="435">
        <f t="shared" si="338"/>
        <v>373</v>
      </c>
      <c r="GN85" s="434">
        <f t="shared" si="339"/>
        <v>403</v>
      </c>
      <c r="GO85" s="435">
        <f t="shared" si="340"/>
        <v>373</v>
      </c>
      <c r="GP85" s="434">
        <f t="shared" si="341"/>
        <v>1988.26</v>
      </c>
      <c r="GQ85" s="435">
        <f t="shared" si="342"/>
        <v>1926.71</v>
      </c>
      <c r="GR85" s="434">
        <f t="shared" si="343"/>
        <v>48078.759999999995</v>
      </c>
      <c r="GS85" s="435">
        <f t="shared" si="344"/>
        <v>44463.81</v>
      </c>
      <c r="GT85" s="434">
        <f t="shared" si="345"/>
        <v>2051</v>
      </c>
      <c r="GU85" s="435">
        <f t="shared" si="346"/>
        <v>2136</v>
      </c>
      <c r="GV85" s="434">
        <f t="shared" si="347"/>
        <v>2051</v>
      </c>
      <c r="GW85" s="435">
        <f t="shared" si="348"/>
        <v>2136</v>
      </c>
      <c r="GX85" s="434">
        <f t="shared" si="349"/>
        <v>9929.52</v>
      </c>
      <c r="GY85" s="435">
        <f t="shared" si="350"/>
        <v>10380.5</v>
      </c>
      <c r="GZ85" s="434">
        <f t="shared" si="351"/>
        <v>252631.27999999997</v>
      </c>
      <c r="HA85" s="435">
        <f t="shared" si="352"/>
        <v>263207.36</v>
      </c>
      <c r="HB85" s="434">
        <f t="shared" si="353"/>
        <v>0</v>
      </c>
      <c r="HC85" s="435">
        <f t="shared" si="354"/>
        <v>0</v>
      </c>
      <c r="HD85" s="434">
        <f t="shared" si="355"/>
        <v>0</v>
      </c>
      <c r="HE85" s="435">
        <f t="shared" si="356"/>
        <v>0</v>
      </c>
      <c r="HF85" s="434">
        <f t="shared" si="357"/>
        <v>0</v>
      </c>
      <c r="HG85" s="435">
        <f t="shared" si="358"/>
        <v>0</v>
      </c>
      <c r="HH85" s="434">
        <f t="shared" si="359"/>
        <v>0</v>
      </c>
      <c r="HI85" s="435">
        <f t="shared" si="360"/>
        <v>0</v>
      </c>
      <c r="HJ85" s="434">
        <f t="shared" si="361"/>
        <v>9929.52</v>
      </c>
      <c r="HK85" s="435">
        <f t="shared" si="362"/>
        <v>10380.5</v>
      </c>
      <c r="HL85" s="434">
        <f t="shared" si="363"/>
        <v>252631.28</v>
      </c>
      <c r="HM85" s="435">
        <f t="shared" si="364"/>
        <v>263207.36000000004</v>
      </c>
    </row>
    <row r="86" spans="1:221" s="18" customFormat="1" ht="13.15" customHeight="1">
      <c r="A86" s="516" t="s">
        <v>407</v>
      </c>
      <c r="B86" s="517" t="s">
        <v>422</v>
      </c>
      <c r="C86" s="520"/>
      <c r="D86" s="519">
        <v>140960</v>
      </c>
      <c r="E86" s="500">
        <v>5</v>
      </c>
      <c r="F86" s="432">
        <v>552</v>
      </c>
      <c r="G86" s="433">
        <v>482</v>
      </c>
      <c r="H86" s="432">
        <v>2</v>
      </c>
      <c r="I86" s="433">
        <v>2</v>
      </c>
      <c r="J86" s="434">
        <f t="shared" si="217"/>
        <v>550</v>
      </c>
      <c r="K86" s="435">
        <f t="shared" si="218"/>
        <v>480</v>
      </c>
      <c r="L86" s="432"/>
      <c r="M86" s="433"/>
      <c r="N86" s="434">
        <f t="shared" si="219"/>
        <v>550</v>
      </c>
      <c r="O86" s="435">
        <f t="shared" si="220"/>
        <v>480</v>
      </c>
      <c r="P86" s="434">
        <f t="shared" si="221"/>
        <v>550</v>
      </c>
      <c r="Q86" s="435">
        <f t="shared" si="222"/>
        <v>480</v>
      </c>
      <c r="R86" s="432">
        <v>6</v>
      </c>
      <c r="S86" s="433">
        <v>10</v>
      </c>
      <c r="T86" s="589">
        <f t="shared" si="216"/>
        <v>6</v>
      </c>
      <c r="U86" s="592">
        <f t="shared" si="216"/>
        <v>10</v>
      </c>
      <c r="V86" s="432">
        <v>1</v>
      </c>
      <c r="W86" s="433">
        <v>1</v>
      </c>
      <c r="X86" s="434">
        <f t="shared" si="223"/>
        <v>1</v>
      </c>
      <c r="Y86" s="435">
        <f t="shared" si="224"/>
        <v>1</v>
      </c>
      <c r="Z86" s="432"/>
      <c r="AA86" s="433"/>
      <c r="AB86" s="434">
        <f t="shared" si="225"/>
        <v>0</v>
      </c>
      <c r="AC86" s="435">
        <f t="shared" si="226"/>
        <v>0</v>
      </c>
      <c r="AD86" s="434">
        <f t="shared" si="227"/>
        <v>7</v>
      </c>
      <c r="AE86" s="435">
        <f t="shared" si="228"/>
        <v>11</v>
      </c>
      <c r="AF86" s="434">
        <f t="shared" si="229"/>
        <v>7</v>
      </c>
      <c r="AG86" s="435">
        <f t="shared" si="230"/>
        <v>11</v>
      </c>
      <c r="AH86" s="432">
        <v>4.33</v>
      </c>
      <c r="AI86" s="433">
        <v>4</v>
      </c>
      <c r="AJ86" s="434">
        <f t="shared" si="231"/>
        <v>25.98</v>
      </c>
      <c r="AK86" s="435">
        <f t="shared" si="232"/>
        <v>40</v>
      </c>
      <c r="AL86" s="432">
        <v>3</v>
      </c>
      <c r="AM86" s="433">
        <v>5</v>
      </c>
      <c r="AN86" s="434">
        <f t="shared" si="233"/>
        <v>3</v>
      </c>
      <c r="AO86" s="435">
        <f t="shared" si="234"/>
        <v>5</v>
      </c>
      <c r="AP86" s="432"/>
      <c r="AQ86" s="433"/>
      <c r="AR86" s="434">
        <f t="shared" si="235"/>
        <v>0</v>
      </c>
      <c r="AS86" s="435">
        <f t="shared" si="236"/>
        <v>0</v>
      </c>
      <c r="AT86" s="434">
        <f t="shared" si="237"/>
        <v>4.1399999999999997</v>
      </c>
      <c r="AU86" s="435">
        <f t="shared" si="238"/>
        <v>4.0909090909090908</v>
      </c>
      <c r="AV86" s="434">
        <f t="shared" si="239"/>
        <v>28.979999999999997</v>
      </c>
      <c r="AW86" s="435">
        <f t="shared" si="240"/>
        <v>45</v>
      </c>
      <c r="AX86" s="432">
        <v>140.83000000000001</v>
      </c>
      <c r="AY86" s="433">
        <v>138.19999999999999</v>
      </c>
      <c r="AZ86" s="434">
        <f t="shared" si="241"/>
        <v>844.98</v>
      </c>
      <c r="BA86" s="435">
        <f t="shared" si="242"/>
        <v>1382</v>
      </c>
      <c r="BB86" s="432">
        <v>140</v>
      </c>
      <c r="BC86" s="433">
        <v>147</v>
      </c>
      <c r="BD86" s="434">
        <f t="shared" si="243"/>
        <v>140</v>
      </c>
      <c r="BE86" s="435">
        <f t="shared" si="244"/>
        <v>147</v>
      </c>
      <c r="BF86" s="432"/>
      <c r="BG86" s="433"/>
      <c r="BH86" s="434">
        <f t="shared" si="245"/>
        <v>0</v>
      </c>
      <c r="BI86" s="435">
        <f t="shared" si="246"/>
        <v>0</v>
      </c>
      <c r="BJ86" s="434">
        <f t="shared" si="247"/>
        <v>140.71142857142857</v>
      </c>
      <c r="BK86" s="435">
        <f t="shared" si="248"/>
        <v>139</v>
      </c>
      <c r="BL86" s="434">
        <f t="shared" si="249"/>
        <v>984.98</v>
      </c>
      <c r="BM86" s="435">
        <f t="shared" si="250"/>
        <v>1529</v>
      </c>
      <c r="BN86" s="432">
        <v>370</v>
      </c>
      <c r="BO86" s="433">
        <v>296</v>
      </c>
      <c r="BP86" s="434">
        <f t="shared" si="251"/>
        <v>370</v>
      </c>
      <c r="BQ86" s="435">
        <f t="shared" si="252"/>
        <v>296</v>
      </c>
      <c r="BR86" s="432">
        <v>21</v>
      </c>
      <c r="BS86" s="433">
        <v>9</v>
      </c>
      <c r="BT86" s="434">
        <f t="shared" si="253"/>
        <v>21</v>
      </c>
      <c r="BU86" s="435">
        <f t="shared" si="254"/>
        <v>9</v>
      </c>
      <c r="BV86" s="432"/>
      <c r="BW86" s="433"/>
      <c r="BX86" s="434">
        <f t="shared" si="255"/>
        <v>0</v>
      </c>
      <c r="BY86" s="435">
        <f t="shared" si="256"/>
        <v>0</v>
      </c>
      <c r="BZ86" s="434">
        <f t="shared" si="257"/>
        <v>391</v>
      </c>
      <c r="CA86" s="435">
        <f t="shared" si="258"/>
        <v>305</v>
      </c>
      <c r="CB86" s="434">
        <f t="shared" si="259"/>
        <v>391</v>
      </c>
      <c r="CC86" s="435">
        <f t="shared" si="260"/>
        <v>305</v>
      </c>
      <c r="CD86" s="432">
        <v>5.05</v>
      </c>
      <c r="CE86" s="433">
        <v>5.34</v>
      </c>
      <c r="CF86" s="434">
        <f t="shared" si="261"/>
        <v>1868.5</v>
      </c>
      <c r="CG86" s="435">
        <f t="shared" si="262"/>
        <v>1580.6399999999999</v>
      </c>
      <c r="CH86" s="432">
        <v>6.98</v>
      </c>
      <c r="CI86" s="433">
        <v>6.33</v>
      </c>
      <c r="CJ86" s="434">
        <f t="shared" si="263"/>
        <v>146.58000000000001</v>
      </c>
      <c r="CK86" s="435">
        <f t="shared" si="264"/>
        <v>56.97</v>
      </c>
      <c r="CL86" s="432"/>
      <c r="CM86" s="433"/>
      <c r="CN86" s="434">
        <f t="shared" si="265"/>
        <v>0</v>
      </c>
      <c r="CO86" s="435">
        <f t="shared" si="266"/>
        <v>0</v>
      </c>
      <c r="CP86" s="434">
        <f t="shared" si="267"/>
        <v>5.1536572890025569</v>
      </c>
      <c r="CQ86" s="435">
        <f t="shared" si="268"/>
        <v>5.369213114754098</v>
      </c>
      <c r="CR86" s="434">
        <f t="shared" si="269"/>
        <v>2015.0799999999997</v>
      </c>
      <c r="CS86" s="435">
        <f t="shared" si="270"/>
        <v>1637.61</v>
      </c>
      <c r="CT86" s="432">
        <v>143.24</v>
      </c>
      <c r="CU86" s="433">
        <v>144.76</v>
      </c>
      <c r="CV86" s="434">
        <f t="shared" si="271"/>
        <v>52998.8</v>
      </c>
      <c r="CW86" s="435">
        <f t="shared" si="272"/>
        <v>42848.959999999999</v>
      </c>
      <c r="CX86" s="432">
        <v>153.59</v>
      </c>
      <c r="CY86" s="433">
        <v>161.81</v>
      </c>
      <c r="CZ86" s="434">
        <f t="shared" si="273"/>
        <v>3225.39</v>
      </c>
      <c r="DA86" s="435">
        <f t="shared" si="274"/>
        <v>1456.29</v>
      </c>
      <c r="DB86" s="432"/>
      <c r="DC86" s="433"/>
      <c r="DD86" s="434">
        <f t="shared" si="275"/>
        <v>0</v>
      </c>
      <c r="DE86" s="435">
        <f t="shared" si="276"/>
        <v>0</v>
      </c>
      <c r="DF86" s="434">
        <f t="shared" si="277"/>
        <v>143.79588235294119</v>
      </c>
      <c r="DG86" s="435">
        <f t="shared" si="278"/>
        <v>145.26311475409835</v>
      </c>
      <c r="DH86" s="434">
        <f t="shared" si="279"/>
        <v>56224.19</v>
      </c>
      <c r="DI86" s="435">
        <f t="shared" si="280"/>
        <v>44305.25</v>
      </c>
      <c r="DJ86" s="434">
        <f t="shared" si="281"/>
        <v>398</v>
      </c>
      <c r="DK86" s="435">
        <f t="shared" si="282"/>
        <v>316</v>
      </c>
      <c r="DL86" s="434">
        <f t="shared" si="283"/>
        <v>398</v>
      </c>
      <c r="DM86" s="435">
        <f t="shared" si="284"/>
        <v>316</v>
      </c>
      <c r="DN86" s="434">
        <f t="shared" si="285"/>
        <v>5.1358291457286427</v>
      </c>
      <c r="DO86" s="435">
        <f t="shared" si="286"/>
        <v>5.3247151898734177</v>
      </c>
      <c r="DP86" s="434">
        <f t="shared" si="287"/>
        <v>2044.0599999999997</v>
      </c>
      <c r="DQ86" s="435">
        <f t="shared" si="288"/>
        <v>1682.61</v>
      </c>
      <c r="DR86" s="434">
        <f t="shared" si="289"/>
        <v>143.74163316582917</v>
      </c>
      <c r="DS86" s="435">
        <f t="shared" si="290"/>
        <v>145.04509493670886</v>
      </c>
      <c r="DT86" s="434">
        <f t="shared" si="291"/>
        <v>57209.170000000013</v>
      </c>
      <c r="DU86" s="435">
        <f t="shared" si="292"/>
        <v>45834.25</v>
      </c>
      <c r="DV86" s="432">
        <v>133</v>
      </c>
      <c r="DW86" s="433">
        <v>138</v>
      </c>
      <c r="DX86" s="434">
        <f t="shared" si="293"/>
        <v>133</v>
      </c>
      <c r="DY86" s="435">
        <f t="shared" si="294"/>
        <v>138</v>
      </c>
      <c r="DZ86" s="432">
        <v>18</v>
      </c>
      <c r="EA86" s="433">
        <v>23</v>
      </c>
      <c r="EB86" s="434">
        <f t="shared" si="295"/>
        <v>18</v>
      </c>
      <c r="EC86" s="435">
        <f t="shared" si="296"/>
        <v>23</v>
      </c>
      <c r="ED86" s="432"/>
      <c r="EE86" s="433"/>
      <c r="EF86" s="434">
        <f t="shared" si="297"/>
        <v>0</v>
      </c>
      <c r="EG86" s="435">
        <f t="shared" si="298"/>
        <v>0</v>
      </c>
      <c r="EH86" s="434">
        <f t="shared" si="299"/>
        <v>151</v>
      </c>
      <c r="EI86" s="435">
        <f t="shared" si="300"/>
        <v>161</v>
      </c>
      <c r="EJ86" s="434">
        <f t="shared" si="301"/>
        <v>151</v>
      </c>
      <c r="EK86" s="435">
        <f t="shared" si="302"/>
        <v>161</v>
      </c>
      <c r="EL86" s="432">
        <v>3.85</v>
      </c>
      <c r="EM86" s="433">
        <v>3.97</v>
      </c>
      <c r="EN86" s="434">
        <f t="shared" si="303"/>
        <v>512.05000000000007</v>
      </c>
      <c r="EO86" s="435">
        <f t="shared" si="304"/>
        <v>547.86</v>
      </c>
      <c r="EP86" s="432">
        <v>4.67</v>
      </c>
      <c r="EQ86" s="433">
        <v>4.8</v>
      </c>
      <c r="ER86" s="434">
        <f t="shared" si="305"/>
        <v>84.06</v>
      </c>
      <c r="ES86" s="435">
        <f t="shared" si="306"/>
        <v>110.39999999999999</v>
      </c>
      <c r="ET86" s="432"/>
      <c r="EU86" s="433"/>
      <c r="EV86" s="434">
        <f t="shared" si="307"/>
        <v>0</v>
      </c>
      <c r="EW86" s="435">
        <f t="shared" si="308"/>
        <v>0</v>
      </c>
      <c r="EX86" s="434">
        <f t="shared" si="309"/>
        <v>3.9477483443708619</v>
      </c>
      <c r="EY86" s="435">
        <f t="shared" si="310"/>
        <v>4.0885714285714281</v>
      </c>
      <c r="EZ86" s="434">
        <f t="shared" si="311"/>
        <v>596.11000000000013</v>
      </c>
      <c r="FA86" s="435">
        <f t="shared" si="312"/>
        <v>658.25999999999988</v>
      </c>
      <c r="FB86" s="432">
        <v>105.87</v>
      </c>
      <c r="FC86" s="433">
        <v>104.02</v>
      </c>
      <c r="FD86" s="434">
        <f t="shared" si="313"/>
        <v>14080.710000000001</v>
      </c>
      <c r="FE86" s="435">
        <f t="shared" si="314"/>
        <v>14354.76</v>
      </c>
      <c r="FF86" s="432">
        <v>106.06</v>
      </c>
      <c r="FG86" s="433">
        <v>106.16</v>
      </c>
      <c r="FH86" s="434">
        <f t="shared" si="315"/>
        <v>1909.08</v>
      </c>
      <c r="FI86" s="435">
        <f t="shared" si="316"/>
        <v>2441.6799999999998</v>
      </c>
      <c r="FJ86" s="432"/>
      <c r="FK86" s="433"/>
      <c r="FL86" s="434">
        <f t="shared" si="317"/>
        <v>0</v>
      </c>
      <c r="FM86" s="435">
        <f t="shared" si="318"/>
        <v>0</v>
      </c>
      <c r="FN86" s="434">
        <f t="shared" si="319"/>
        <v>105.89264900662252</v>
      </c>
      <c r="FO86" s="435">
        <f t="shared" si="320"/>
        <v>104.32571428571428</v>
      </c>
      <c r="FP86" s="434">
        <f t="shared" si="321"/>
        <v>15989.79</v>
      </c>
      <c r="FQ86" s="435">
        <f t="shared" si="322"/>
        <v>16796.439999999999</v>
      </c>
      <c r="FR86" s="432">
        <v>1</v>
      </c>
      <c r="FS86" s="433">
        <v>3</v>
      </c>
      <c r="FT86" s="434">
        <f t="shared" si="323"/>
        <v>1</v>
      </c>
      <c r="FU86" s="435">
        <f t="shared" si="324"/>
        <v>3</v>
      </c>
      <c r="FV86" s="432"/>
      <c r="FW86" s="433"/>
      <c r="FX86" s="434">
        <f t="shared" si="325"/>
        <v>0</v>
      </c>
      <c r="FY86" s="435">
        <f t="shared" si="326"/>
        <v>0</v>
      </c>
      <c r="FZ86" s="432">
        <v>133.99</v>
      </c>
      <c r="GA86" s="433">
        <v>133.66999999999999</v>
      </c>
      <c r="GB86" s="434">
        <f t="shared" si="327"/>
        <v>133.99</v>
      </c>
      <c r="GC86" s="435">
        <f t="shared" si="328"/>
        <v>401.01</v>
      </c>
      <c r="GD86" s="434">
        <f t="shared" si="329"/>
        <v>509</v>
      </c>
      <c r="GE86" s="435">
        <f t="shared" si="330"/>
        <v>444</v>
      </c>
      <c r="GF86" s="434">
        <f t="shared" si="331"/>
        <v>509</v>
      </c>
      <c r="GG86" s="435">
        <f t="shared" si="332"/>
        <v>444</v>
      </c>
      <c r="GH86" s="434">
        <f t="shared" si="333"/>
        <v>2406.5300000000002</v>
      </c>
      <c r="GI86" s="435">
        <f t="shared" si="334"/>
        <v>2168.5</v>
      </c>
      <c r="GJ86" s="434">
        <f t="shared" si="335"/>
        <v>67924.490000000005</v>
      </c>
      <c r="GK86" s="435">
        <f t="shared" si="336"/>
        <v>58585.72</v>
      </c>
      <c r="GL86" s="434">
        <f t="shared" si="337"/>
        <v>40</v>
      </c>
      <c r="GM86" s="435">
        <f t="shared" si="338"/>
        <v>33</v>
      </c>
      <c r="GN86" s="434">
        <f t="shared" si="339"/>
        <v>40</v>
      </c>
      <c r="GO86" s="435">
        <f t="shared" si="340"/>
        <v>33</v>
      </c>
      <c r="GP86" s="434">
        <f t="shared" si="341"/>
        <v>233.64000000000001</v>
      </c>
      <c r="GQ86" s="435">
        <f t="shared" si="342"/>
        <v>172.37</v>
      </c>
      <c r="GR86" s="434">
        <f t="shared" si="343"/>
        <v>5274.4699999999993</v>
      </c>
      <c r="GS86" s="435">
        <f t="shared" si="344"/>
        <v>4044.97</v>
      </c>
      <c r="GT86" s="434">
        <f t="shared" si="345"/>
        <v>549</v>
      </c>
      <c r="GU86" s="435">
        <f t="shared" si="346"/>
        <v>477</v>
      </c>
      <c r="GV86" s="434">
        <f t="shared" si="347"/>
        <v>549</v>
      </c>
      <c r="GW86" s="435">
        <f t="shared" si="348"/>
        <v>477</v>
      </c>
      <c r="GX86" s="434">
        <f t="shared" si="349"/>
        <v>2640.17</v>
      </c>
      <c r="GY86" s="435">
        <f t="shared" si="350"/>
        <v>2340.87</v>
      </c>
      <c r="GZ86" s="434">
        <f t="shared" si="351"/>
        <v>73198.960000000006</v>
      </c>
      <c r="HA86" s="435">
        <f t="shared" si="352"/>
        <v>62630.69</v>
      </c>
      <c r="HB86" s="434">
        <f t="shared" si="353"/>
        <v>0</v>
      </c>
      <c r="HC86" s="435">
        <f t="shared" si="354"/>
        <v>0</v>
      </c>
      <c r="HD86" s="434">
        <f t="shared" si="355"/>
        <v>0</v>
      </c>
      <c r="HE86" s="435">
        <f t="shared" si="356"/>
        <v>0</v>
      </c>
      <c r="HF86" s="434">
        <f t="shared" si="357"/>
        <v>0</v>
      </c>
      <c r="HG86" s="435">
        <f t="shared" si="358"/>
        <v>0</v>
      </c>
      <c r="HH86" s="434">
        <f t="shared" si="359"/>
        <v>0</v>
      </c>
      <c r="HI86" s="435">
        <f t="shared" si="360"/>
        <v>0</v>
      </c>
      <c r="HJ86" s="434">
        <f t="shared" si="361"/>
        <v>2640.17</v>
      </c>
      <c r="HK86" s="435">
        <f t="shared" si="362"/>
        <v>2340.87</v>
      </c>
      <c r="HL86" s="434">
        <f t="shared" si="363"/>
        <v>73332.950000000026</v>
      </c>
      <c r="HM86" s="435">
        <f t="shared" si="364"/>
        <v>63031.700000000004</v>
      </c>
    </row>
    <row r="87" spans="1:221" s="18" customFormat="1" ht="13.15" customHeight="1">
      <c r="A87" s="516" t="s">
        <v>407</v>
      </c>
      <c r="B87" s="517" t="s">
        <v>427</v>
      </c>
      <c r="C87" s="518"/>
      <c r="D87" s="519">
        <v>138558</v>
      </c>
      <c r="E87" s="524">
        <v>6</v>
      </c>
      <c r="F87" s="432">
        <v>334</v>
      </c>
      <c r="G87" s="433">
        <v>314</v>
      </c>
      <c r="H87" s="432">
        <v>3</v>
      </c>
      <c r="I87" s="433">
        <v>10</v>
      </c>
      <c r="J87" s="434">
        <f t="shared" si="217"/>
        <v>331</v>
      </c>
      <c r="K87" s="435">
        <f t="shared" si="218"/>
        <v>304</v>
      </c>
      <c r="L87" s="432"/>
      <c r="M87" s="433"/>
      <c r="N87" s="434">
        <f t="shared" si="219"/>
        <v>331</v>
      </c>
      <c r="O87" s="435">
        <f t="shared" si="220"/>
        <v>304</v>
      </c>
      <c r="P87" s="434">
        <f t="shared" si="221"/>
        <v>331</v>
      </c>
      <c r="Q87" s="435">
        <f t="shared" si="222"/>
        <v>304</v>
      </c>
      <c r="R87" s="432">
        <v>6</v>
      </c>
      <c r="S87" s="433">
        <v>10</v>
      </c>
      <c r="T87" s="589">
        <f t="shared" si="216"/>
        <v>6</v>
      </c>
      <c r="U87" s="592">
        <f t="shared" si="216"/>
        <v>10</v>
      </c>
      <c r="V87" s="432">
        <v>1</v>
      </c>
      <c r="W87" s="433">
        <v>0</v>
      </c>
      <c r="X87" s="434">
        <f t="shared" si="223"/>
        <v>1</v>
      </c>
      <c r="Y87" s="435">
        <f t="shared" si="224"/>
        <v>0</v>
      </c>
      <c r="Z87" s="432"/>
      <c r="AA87" s="433"/>
      <c r="AB87" s="434">
        <f t="shared" si="225"/>
        <v>0</v>
      </c>
      <c r="AC87" s="435">
        <f t="shared" si="226"/>
        <v>0</v>
      </c>
      <c r="AD87" s="434">
        <f t="shared" si="227"/>
        <v>7</v>
      </c>
      <c r="AE87" s="435">
        <f t="shared" si="228"/>
        <v>10</v>
      </c>
      <c r="AF87" s="434">
        <f t="shared" si="229"/>
        <v>7</v>
      </c>
      <c r="AG87" s="435">
        <f t="shared" si="230"/>
        <v>10</v>
      </c>
      <c r="AH87" s="432">
        <v>5</v>
      </c>
      <c r="AI87" s="433">
        <v>4.8</v>
      </c>
      <c r="AJ87" s="434">
        <f t="shared" si="231"/>
        <v>30</v>
      </c>
      <c r="AK87" s="435">
        <f t="shared" si="232"/>
        <v>48</v>
      </c>
      <c r="AL87" s="432">
        <v>9</v>
      </c>
      <c r="AM87" s="433"/>
      <c r="AN87" s="434">
        <f t="shared" si="233"/>
        <v>9</v>
      </c>
      <c r="AO87" s="435">
        <f t="shared" si="234"/>
        <v>0</v>
      </c>
      <c r="AP87" s="432"/>
      <c r="AQ87" s="433"/>
      <c r="AR87" s="434">
        <f t="shared" si="235"/>
        <v>0</v>
      </c>
      <c r="AS87" s="435">
        <f t="shared" si="236"/>
        <v>0</v>
      </c>
      <c r="AT87" s="434">
        <f t="shared" si="237"/>
        <v>5.5714285714285712</v>
      </c>
      <c r="AU87" s="435">
        <f t="shared" si="238"/>
        <v>4.8</v>
      </c>
      <c r="AV87" s="434">
        <f t="shared" si="239"/>
        <v>39</v>
      </c>
      <c r="AW87" s="435">
        <f t="shared" si="240"/>
        <v>48</v>
      </c>
      <c r="AX87" s="432">
        <v>144.16999999999999</v>
      </c>
      <c r="AY87" s="433">
        <v>136.6</v>
      </c>
      <c r="AZ87" s="434">
        <f t="shared" si="241"/>
        <v>865.02</v>
      </c>
      <c r="BA87" s="435">
        <f t="shared" si="242"/>
        <v>1366</v>
      </c>
      <c r="BB87" s="432">
        <v>160</v>
      </c>
      <c r="BC87" s="433"/>
      <c r="BD87" s="434">
        <f t="shared" si="243"/>
        <v>160</v>
      </c>
      <c r="BE87" s="435">
        <f t="shared" si="244"/>
        <v>0</v>
      </c>
      <c r="BF87" s="432"/>
      <c r="BG87" s="433"/>
      <c r="BH87" s="434">
        <f t="shared" si="245"/>
        <v>0</v>
      </c>
      <c r="BI87" s="435">
        <f t="shared" si="246"/>
        <v>0</v>
      </c>
      <c r="BJ87" s="434">
        <f t="shared" si="247"/>
        <v>146.43142857142857</v>
      </c>
      <c r="BK87" s="435">
        <f t="shared" si="248"/>
        <v>136.6</v>
      </c>
      <c r="BL87" s="434">
        <f t="shared" si="249"/>
        <v>1025.02</v>
      </c>
      <c r="BM87" s="435">
        <f t="shared" si="250"/>
        <v>1366</v>
      </c>
      <c r="BN87" s="432">
        <v>159</v>
      </c>
      <c r="BO87" s="433">
        <v>140</v>
      </c>
      <c r="BP87" s="434">
        <f t="shared" si="251"/>
        <v>159</v>
      </c>
      <c r="BQ87" s="435">
        <f t="shared" si="252"/>
        <v>140</v>
      </c>
      <c r="BR87" s="432">
        <v>11</v>
      </c>
      <c r="BS87" s="433">
        <v>15</v>
      </c>
      <c r="BT87" s="434">
        <f t="shared" si="253"/>
        <v>11</v>
      </c>
      <c r="BU87" s="435">
        <f t="shared" si="254"/>
        <v>15</v>
      </c>
      <c r="BV87" s="432"/>
      <c r="BW87" s="433"/>
      <c r="BX87" s="434">
        <f t="shared" si="255"/>
        <v>0</v>
      </c>
      <c r="BY87" s="435">
        <f t="shared" si="256"/>
        <v>0</v>
      </c>
      <c r="BZ87" s="434">
        <f t="shared" si="257"/>
        <v>170</v>
      </c>
      <c r="CA87" s="435">
        <f t="shared" si="258"/>
        <v>155</v>
      </c>
      <c r="CB87" s="434">
        <f t="shared" si="259"/>
        <v>170</v>
      </c>
      <c r="CC87" s="435">
        <f t="shared" si="260"/>
        <v>155</v>
      </c>
      <c r="CD87" s="432">
        <v>5.15</v>
      </c>
      <c r="CE87" s="433">
        <v>5.26</v>
      </c>
      <c r="CF87" s="434">
        <f t="shared" si="261"/>
        <v>818.85</v>
      </c>
      <c r="CG87" s="435">
        <f t="shared" si="262"/>
        <v>736.4</v>
      </c>
      <c r="CH87" s="432">
        <v>8.09</v>
      </c>
      <c r="CI87" s="433">
        <v>6.6</v>
      </c>
      <c r="CJ87" s="434">
        <f t="shared" si="263"/>
        <v>88.99</v>
      </c>
      <c r="CK87" s="435">
        <f t="shared" si="264"/>
        <v>99</v>
      </c>
      <c r="CL87" s="432"/>
      <c r="CM87" s="433"/>
      <c r="CN87" s="434">
        <f t="shared" si="265"/>
        <v>0</v>
      </c>
      <c r="CO87" s="435">
        <f t="shared" si="266"/>
        <v>0</v>
      </c>
      <c r="CP87" s="434">
        <f t="shared" si="267"/>
        <v>5.3402352941176474</v>
      </c>
      <c r="CQ87" s="435">
        <f t="shared" si="268"/>
        <v>5.3896774193548387</v>
      </c>
      <c r="CR87" s="434">
        <f t="shared" si="269"/>
        <v>907.84</v>
      </c>
      <c r="CS87" s="435">
        <f t="shared" si="270"/>
        <v>835.4</v>
      </c>
      <c r="CT87" s="432">
        <v>137.06</v>
      </c>
      <c r="CU87" s="433">
        <v>136.96</v>
      </c>
      <c r="CV87" s="434">
        <f t="shared" si="271"/>
        <v>21792.54</v>
      </c>
      <c r="CW87" s="435">
        <f t="shared" si="272"/>
        <v>19174.400000000001</v>
      </c>
      <c r="CX87" s="432">
        <v>139</v>
      </c>
      <c r="CY87" s="433">
        <v>131.33000000000001</v>
      </c>
      <c r="CZ87" s="434">
        <f t="shared" si="273"/>
        <v>1529</v>
      </c>
      <c r="DA87" s="435">
        <f t="shared" si="274"/>
        <v>1969.9500000000003</v>
      </c>
      <c r="DB87" s="432"/>
      <c r="DC87" s="433"/>
      <c r="DD87" s="434">
        <f t="shared" si="275"/>
        <v>0</v>
      </c>
      <c r="DE87" s="435">
        <f t="shared" si="276"/>
        <v>0</v>
      </c>
      <c r="DF87" s="434">
        <f t="shared" si="277"/>
        <v>137.18552941176472</v>
      </c>
      <c r="DG87" s="435">
        <f t="shared" si="278"/>
        <v>136.4151612903226</v>
      </c>
      <c r="DH87" s="434">
        <f t="shared" si="279"/>
        <v>23321.54</v>
      </c>
      <c r="DI87" s="435">
        <f t="shared" si="280"/>
        <v>21144.350000000002</v>
      </c>
      <c r="DJ87" s="434">
        <f t="shared" si="281"/>
        <v>177</v>
      </c>
      <c r="DK87" s="435">
        <f t="shared" si="282"/>
        <v>165</v>
      </c>
      <c r="DL87" s="434">
        <f t="shared" si="283"/>
        <v>177</v>
      </c>
      <c r="DM87" s="435">
        <f t="shared" si="284"/>
        <v>165</v>
      </c>
      <c r="DN87" s="434">
        <f t="shared" si="285"/>
        <v>5.3493785310734463</v>
      </c>
      <c r="DO87" s="435">
        <f t="shared" si="286"/>
        <v>5.3539393939393936</v>
      </c>
      <c r="DP87" s="434">
        <f t="shared" si="287"/>
        <v>946.84</v>
      </c>
      <c r="DQ87" s="435">
        <f t="shared" si="288"/>
        <v>883.4</v>
      </c>
      <c r="DR87" s="434">
        <f t="shared" si="289"/>
        <v>137.55118644067798</v>
      </c>
      <c r="DS87" s="435">
        <f t="shared" si="290"/>
        <v>136.42636363636365</v>
      </c>
      <c r="DT87" s="434">
        <f t="shared" si="291"/>
        <v>24346.560000000001</v>
      </c>
      <c r="DU87" s="435">
        <f t="shared" si="292"/>
        <v>22510.350000000002</v>
      </c>
      <c r="DV87" s="432">
        <v>135</v>
      </c>
      <c r="DW87" s="433">
        <v>114</v>
      </c>
      <c r="DX87" s="434">
        <f t="shared" si="293"/>
        <v>135</v>
      </c>
      <c r="DY87" s="435">
        <f t="shared" si="294"/>
        <v>114</v>
      </c>
      <c r="DZ87" s="432">
        <v>19</v>
      </c>
      <c r="EA87" s="433">
        <v>25</v>
      </c>
      <c r="EB87" s="434">
        <f t="shared" si="295"/>
        <v>19</v>
      </c>
      <c r="EC87" s="435">
        <f t="shared" si="296"/>
        <v>25</v>
      </c>
      <c r="ED87" s="432"/>
      <c r="EE87" s="433"/>
      <c r="EF87" s="434">
        <f t="shared" si="297"/>
        <v>0</v>
      </c>
      <c r="EG87" s="435">
        <f t="shared" si="298"/>
        <v>0</v>
      </c>
      <c r="EH87" s="434">
        <f t="shared" si="299"/>
        <v>154</v>
      </c>
      <c r="EI87" s="435">
        <f t="shared" si="300"/>
        <v>139</v>
      </c>
      <c r="EJ87" s="434">
        <f t="shared" si="301"/>
        <v>154</v>
      </c>
      <c r="EK87" s="435">
        <f t="shared" si="302"/>
        <v>139</v>
      </c>
      <c r="EL87" s="432">
        <v>3.96</v>
      </c>
      <c r="EM87" s="433">
        <v>4.07</v>
      </c>
      <c r="EN87" s="434">
        <f t="shared" si="303"/>
        <v>534.6</v>
      </c>
      <c r="EO87" s="435">
        <f t="shared" si="304"/>
        <v>463.98</v>
      </c>
      <c r="EP87" s="432">
        <v>4.03</v>
      </c>
      <c r="EQ87" s="433">
        <v>4.4000000000000004</v>
      </c>
      <c r="ER87" s="434">
        <f t="shared" si="305"/>
        <v>76.570000000000007</v>
      </c>
      <c r="ES87" s="435">
        <f t="shared" si="306"/>
        <v>110.00000000000001</v>
      </c>
      <c r="ET87" s="432"/>
      <c r="EU87" s="433"/>
      <c r="EV87" s="434">
        <f t="shared" si="307"/>
        <v>0</v>
      </c>
      <c r="EW87" s="435">
        <f t="shared" si="308"/>
        <v>0</v>
      </c>
      <c r="EX87" s="434">
        <f t="shared" si="309"/>
        <v>3.9686363636363642</v>
      </c>
      <c r="EY87" s="435">
        <f t="shared" si="310"/>
        <v>4.1293525179856116</v>
      </c>
      <c r="EZ87" s="434">
        <f t="shared" si="311"/>
        <v>611.17000000000007</v>
      </c>
      <c r="FA87" s="435">
        <f t="shared" si="312"/>
        <v>573.98</v>
      </c>
      <c r="FB87" s="432">
        <v>106.71</v>
      </c>
      <c r="FC87" s="433">
        <v>111</v>
      </c>
      <c r="FD87" s="434">
        <f t="shared" si="313"/>
        <v>14405.849999999999</v>
      </c>
      <c r="FE87" s="435">
        <f t="shared" si="314"/>
        <v>12654</v>
      </c>
      <c r="FF87" s="432">
        <v>93.39</v>
      </c>
      <c r="FG87" s="433">
        <v>83.48</v>
      </c>
      <c r="FH87" s="434">
        <f t="shared" si="315"/>
        <v>1774.41</v>
      </c>
      <c r="FI87" s="435">
        <f t="shared" si="316"/>
        <v>2087</v>
      </c>
      <c r="FJ87" s="432"/>
      <c r="FK87" s="433"/>
      <c r="FL87" s="434">
        <f t="shared" si="317"/>
        <v>0</v>
      </c>
      <c r="FM87" s="435">
        <f t="shared" si="318"/>
        <v>0</v>
      </c>
      <c r="FN87" s="434">
        <f t="shared" si="319"/>
        <v>105.06662337662337</v>
      </c>
      <c r="FO87" s="435">
        <f t="shared" si="320"/>
        <v>106.05035971223022</v>
      </c>
      <c r="FP87" s="434">
        <f t="shared" si="321"/>
        <v>16180.259999999998</v>
      </c>
      <c r="FQ87" s="435">
        <f t="shared" si="322"/>
        <v>14741</v>
      </c>
      <c r="FR87" s="432"/>
      <c r="FS87" s="433"/>
      <c r="FT87" s="434">
        <f t="shared" si="323"/>
        <v>0</v>
      </c>
      <c r="FU87" s="435">
        <f t="shared" si="324"/>
        <v>0</v>
      </c>
      <c r="FV87" s="432"/>
      <c r="FW87" s="433"/>
      <c r="FX87" s="434">
        <f t="shared" si="325"/>
        <v>0</v>
      </c>
      <c r="FY87" s="435">
        <f t="shared" si="326"/>
        <v>0</v>
      </c>
      <c r="FZ87" s="432"/>
      <c r="GA87" s="433"/>
      <c r="GB87" s="434">
        <f t="shared" si="327"/>
        <v>0</v>
      </c>
      <c r="GC87" s="435">
        <f t="shared" si="328"/>
        <v>0</v>
      </c>
      <c r="GD87" s="434">
        <f t="shared" si="329"/>
        <v>300</v>
      </c>
      <c r="GE87" s="435">
        <f t="shared" si="330"/>
        <v>264</v>
      </c>
      <c r="GF87" s="434">
        <f t="shared" si="331"/>
        <v>300</v>
      </c>
      <c r="GG87" s="435">
        <f t="shared" si="332"/>
        <v>264</v>
      </c>
      <c r="GH87" s="434">
        <f t="shared" si="333"/>
        <v>1383.45</v>
      </c>
      <c r="GI87" s="435">
        <f t="shared" si="334"/>
        <v>1248.3800000000001</v>
      </c>
      <c r="GJ87" s="434">
        <f t="shared" si="335"/>
        <v>37063.410000000003</v>
      </c>
      <c r="GK87" s="435">
        <f t="shared" si="336"/>
        <v>33194.400000000001</v>
      </c>
      <c r="GL87" s="434">
        <f t="shared" si="337"/>
        <v>31</v>
      </c>
      <c r="GM87" s="435">
        <f t="shared" si="338"/>
        <v>40</v>
      </c>
      <c r="GN87" s="434">
        <f t="shared" si="339"/>
        <v>31</v>
      </c>
      <c r="GO87" s="435">
        <f t="shared" si="340"/>
        <v>40</v>
      </c>
      <c r="GP87" s="434">
        <f t="shared" si="341"/>
        <v>174.56</v>
      </c>
      <c r="GQ87" s="435">
        <f t="shared" si="342"/>
        <v>209</v>
      </c>
      <c r="GR87" s="434">
        <f t="shared" si="343"/>
        <v>3463.41</v>
      </c>
      <c r="GS87" s="435">
        <f t="shared" si="344"/>
        <v>4056.9500000000003</v>
      </c>
      <c r="GT87" s="434">
        <f t="shared" si="345"/>
        <v>331</v>
      </c>
      <c r="GU87" s="435">
        <f t="shared" si="346"/>
        <v>304</v>
      </c>
      <c r="GV87" s="434">
        <f t="shared" si="347"/>
        <v>331</v>
      </c>
      <c r="GW87" s="435">
        <f t="shared" si="348"/>
        <v>304</v>
      </c>
      <c r="GX87" s="434">
        <f t="shared" si="349"/>
        <v>1558.01</v>
      </c>
      <c r="GY87" s="435">
        <f t="shared" si="350"/>
        <v>1457.38</v>
      </c>
      <c r="GZ87" s="434">
        <f t="shared" si="351"/>
        <v>40526.820000000007</v>
      </c>
      <c r="HA87" s="435">
        <f t="shared" si="352"/>
        <v>37251.35</v>
      </c>
      <c r="HB87" s="434">
        <f t="shared" si="353"/>
        <v>0</v>
      </c>
      <c r="HC87" s="435">
        <f t="shared" si="354"/>
        <v>0</v>
      </c>
      <c r="HD87" s="434">
        <f t="shared" si="355"/>
        <v>0</v>
      </c>
      <c r="HE87" s="435">
        <f t="shared" si="356"/>
        <v>0</v>
      </c>
      <c r="HF87" s="434">
        <f t="shared" si="357"/>
        <v>0</v>
      </c>
      <c r="HG87" s="435">
        <f t="shared" si="358"/>
        <v>0</v>
      </c>
      <c r="HH87" s="434">
        <f t="shared" si="359"/>
        <v>0</v>
      </c>
      <c r="HI87" s="435">
        <f t="shared" si="360"/>
        <v>0</v>
      </c>
      <c r="HJ87" s="434">
        <f t="shared" si="361"/>
        <v>1558.0100000000002</v>
      </c>
      <c r="HK87" s="435">
        <f t="shared" si="362"/>
        <v>1457.38</v>
      </c>
      <c r="HL87" s="434">
        <f t="shared" si="363"/>
        <v>40526.82</v>
      </c>
      <c r="HM87" s="435">
        <f t="shared" si="364"/>
        <v>37251.350000000006</v>
      </c>
    </row>
    <row r="88" spans="1:221" s="18" customFormat="1" ht="13.15" customHeight="1">
      <c r="A88" s="516" t="s">
        <v>407</v>
      </c>
      <c r="B88" s="517" t="s">
        <v>423</v>
      </c>
      <c r="C88" s="518"/>
      <c r="D88" s="519">
        <v>139250</v>
      </c>
      <c r="E88" s="524">
        <v>6</v>
      </c>
      <c r="F88" s="432">
        <v>320</v>
      </c>
      <c r="G88" s="433">
        <v>345</v>
      </c>
      <c r="H88" s="432">
        <v>1</v>
      </c>
      <c r="I88" s="433">
        <v>1</v>
      </c>
      <c r="J88" s="434">
        <f t="shared" si="217"/>
        <v>319</v>
      </c>
      <c r="K88" s="435">
        <f t="shared" si="218"/>
        <v>344</v>
      </c>
      <c r="L88" s="432"/>
      <c r="M88" s="433"/>
      <c r="N88" s="434">
        <f t="shared" si="219"/>
        <v>319</v>
      </c>
      <c r="O88" s="435">
        <f t="shared" si="220"/>
        <v>344</v>
      </c>
      <c r="P88" s="434">
        <f t="shared" si="221"/>
        <v>319</v>
      </c>
      <c r="Q88" s="435">
        <f t="shared" si="222"/>
        <v>344</v>
      </c>
      <c r="R88" s="432">
        <v>15</v>
      </c>
      <c r="S88" s="433">
        <v>16</v>
      </c>
      <c r="T88" s="589">
        <f t="shared" si="216"/>
        <v>15</v>
      </c>
      <c r="U88" s="592">
        <f t="shared" si="216"/>
        <v>16</v>
      </c>
      <c r="V88" s="432">
        <v>3</v>
      </c>
      <c r="W88" s="433">
        <v>2</v>
      </c>
      <c r="X88" s="434">
        <f t="shared" si="223"/>
        <v>3</v>
      </c>
      <c r="Y88" s="435">
        <f t="shared" si="224"/>
        <v>2</v>
      </c>
      <c r="Z88" s="432"/>
      <c r="AA88" s="433"/>
      <c r="AB88" s="434">
        <f t="shared" si="225"/>
        <v>0</v>
      </c>
      <c r="AC88" s="435">
        <f t="shared" si="226"/>
        <v>0</v>
      </c>
      <c r="AD88" s="434">
        <f t="shared" si="227"/>
        <v>18</v>
      </c>
      <c r="AE88" s="435">
        <f t="shared" si="228"/>
        <v>18</v>
      </c>
      <c r="AF88" s="434">
        <f t="shared" si="229"/>
        <v>18</v>
      </c>
      <c r="AG88" s="435">
        <f t="shared" si="230"/>
        <v>18</v>
      </c>
      <c r="AH88" s="432">
        <v>4.5999999999999996</v>
      </c>
      <c r="AI88" s="433">
        <v>3.84</v>
      </c>
      <c r="AJ88" s="434">
        <f t="shared" si="231"/>
        <v>69</v>
      </c>
      <c r="AK88" s="435">
        <f t="shared" si="232"/>
        <v>61.44</v>
      </c>
      <c r="AL88" s="432">
        <v>3.33</v>
      </c>
      <c r="AM88" s="433">
        <v>3</v>
      </c>
      <c r="AN88" s="434">
        <f t="shared" si="233"/>
        <v>9.99</v>
      </c>
      <c r="AO88" s="435">
        <f t="shared" si="234"/>
        <v>6</v>
      </c>
      <c r="AP88" s="432"/>
      <c r="AQ88" s="433"/>
      <c r="AR88" s="434">
        <f t="shared" si="235"/>
        <v>0</v>
      </c>
      <c r="AS88" s="435">
        <f t="shared" si="236"/>
        <v>0</v>
      </c>
      <c r="AT88" s="434">
        <f t="shared" si="237"/>
        <v>4.3883333333333328</v>
      </c>
      <c r="AU88" s="435">
        <f t="shared" si="238"/>
        <v>3.7466666666666666</v>
      </c>
      <c r="AV88" s="434">
        <f t="shared" si="239"/>
        <v>78.989999999999995</v>
      </c>
      <c r="AW88" s="435">
        <f t="shared" si="240"/>
        <v>67.44</v>
      </c>
      <c r="AX88" s="432">
        <v>131.87</v>
      </c>
      <c r="AY88" s="433">
        <v>127.25</v>
      </c>
      <c r="AZ88" s="434">
        <f t="shared" si="241"/>
        <v>1978.0500000000002</v>
      </c>
      <c r="BA88" s="435">
        <f t="shared" si="242"/>
        <v>2036</v>
      </c>
      <c r="BB88" s="432">
        <v>136</v>
      </c>
      <c r="BC88" s="433">
        <v>135.5</v>
      </c>
      <c r="BD88" s="434">
        <f t="shared" si="243"/>
        <v>408</v>
      </c>
      <c r="BE88" s="435">
        <f t="shared" si="244"/>
        <v>271</v>
      </c>
      <c r="BF88" s="432"/>
      <c r="BG88" s="433"/>
      <c r="BH88" s="434">
        <f t="shared" si="245"/>
        <v>0</v>
      </c>
      <c r="BI88" s="435">
        <f t="shared" si="246"/>
        <v>0</v>
      </c>
      <c r="BJ88" s="434">
        <f t="shared" si="247"/>
        <v>132.55833333333334</v>
      </c>
      <c r="BK88" s="435">
        <f t="shared" si="248"/>
        <v>128.16666666666666</v>
      </c>
      <c r="BL88" s="434">
        <f t="shared" si="249"/>
        <v>2386.0500000000002</v>
      </c>
      <c r="BM88" s="435">
        <f t="shared" si="250"/>
        <v>2307</v>
      </c>
      <c r="BN88" s="432">
        <v>123</v>
      </c>
      <c r="BO88" s="433">
        <v>133</v>
      </c>
      <c r="BP88" s="434">
        <f t="shared" si="251"/>
        <v>123</v>
      </c>
      <c r="BQ88" s="435">
        <f t="shared" si="252"/>
        <v>133</v>
      </c>
      <c r="BR88" s="432">
        <v>31</v>
      </c>
      <c r="BS88" s="433">
        <v>32</v>
      </c>
      <c r="BT88" s="434">
        <f t="shared" si="253"/>
        <v>31</v>
      </c>
      <c r="BU88" s="435">
        <f t="shared" si="254"/>
        <v>32</v>
      </c>
      <c r="BV88" s="432"/>
      <c r="BW88" s="433"/>
      <c r="BX88" s="434">
        <f t="shared" si="255"/>
        <v>0</v>
      </c>
      <c r="BY88" s="435">
        <f t="shared" si="256"/>
        <v>0</v>
      </c>
      <c r="BZ88" s="434">
        <f t="shared" si="257"/>
        <v>154</v>
      </c>
      <c r="CA88" s="435">
        <f t="shared" si="258"/>
        <v>165</v>
      </c>
      <c r="CB88" s="434">
        <f t="shared" si="259"/>
        <v>154</v>
      </c>
      <c r="CC88" s="435">
        <f t="shared" si="260"/>
        <v>165</v>
      </c>
      <c r="CD88" s="432">
        <v>5.65</v>
      </c>
      <c r="CE88" s="433">
        <v>5.31</v>
      </c>
      <c r="CF88" s="434">
        <f t="shared" si="261"/>
        <v>694.95</v>
      </c>
      <c r="CG88" s="435">
        <f t="shared" si="262"/>
        <v>706.2299999999999</v>
      </c>
      <c r="CH88" s="432">
        <v>7.56</v>
      </c>
      <c r="CI88" s="433">
        <v>7.34</v>
      </c>
      <c r="CJ88" s="434">
        <f t="shared" si="263"/>
        <v>234.35999999999999</v>
      </c>
      <c r="CK88" s="435">
        <f t="shared" si="264"/>
        <v>234.88</v>
      </c>
      <c r="CL88" s="432"/>
      <c r="CM88" s="433"/>
      <c r="CN88" s="434">
        <f t="shared" si="265"/>
        <v>0</v>
      </c>
      <c r="CO88" s="435">
        <f t="shared" si="266"/>
        <v>0</v>
      </c>
      <c r="CP88" s="434">
        <f t="shared" si="267"/>
        <v>6.0344805194805202</v>
      </c>
      <c r="CQ88" s="435">
        <f t="shared" si="268"/>
        <v>5.7036969696969688</v>
      </c>
      <c r="CR88" s="434">
        <f t="shared" si="269"/>
        <v>929.31000000000006</v>
      </c>
      <c r="CS88" s="435">
        <f t="shared" si="270"/>
        <v>941.1099999999999</v>
      </c>
      <c r="CT88" s="432">
        <v>134.74</v>
      </c>
      <c r="CU88" s="433">
        <v>137.76</v>
      </c>
      <c r="CV88" s="434">
        <f t="shared" si="271"/>
        <v>16573.02</v>
      </c>
      <c r="CW88" s="435">
        <f t="shared" si="272"/>
        <v>18322.079999999998</v>
      </c>
      <c r="CX88" s="432">
        <v>148.41</v>
      </c>
      <c r="CY88" s="433">
        <v>141.97999999999999</v>
      </c>
      <c r="CZ88" s="434">
        <f t="shared" si="273"/>
        <v>4600.71</v>
      </c>
      <c r="DA88" s="435">
        <f t="shared" si="274"/>
        <v>4543.3599999999997</v>
      </c>
      <c r="DB88" s="432"/>
      <c r="DC88" s="433"/>
      <c r="DD88" s="434">
        <f t="shared" si="275"/>
        <v>0</v>
      </c>
      <c r="DE88" s="435">
        <f t="shared" si="276"/>
        <v>0</v>
      </c>
      <c r="DF88" s="434">
        <f t="shared" si="277"/>
        <v>137.49175324675323</v>
      </c>
      <c r="DG88" s="435">
        <f t="shared" si="278"/>
        <v>138.57842424242423</v>
      </c>
      <c r="DH88" s="434">
        <f t="shared" si="279"/>
        <v>21173.73</v>
      </c>
      <c r="DI88" s="435">
        <f t="shared" si="280"/>
        <v>22865.439999999999</v>
      </c>
      <c r="DJ88" s="434">
        <f t="shared" si="281"/>
        <v>172</v>
      </c>
      <c r="DK88" s="435">
        <f t="shared" si="282"/>
        <v>183</v>
      </c>
      <c r="DL88" s="434">
        <f t="shared" si="283"/>
        <v>172</v>
      </c>
      <c r="DM88" s="435">
        <f t="shared" si="284"/>
        <v>183</v>
      </c>
      <c r="DN88" s="434">
        <f t="shared" si="285"/>
        <v>5.8622093023255815</v>
      </c>
      <c r="DO88" s="435">
        <f t="shared" si="286"/>
        <v>5.5112021857923494</v>
      </c>
      <c r="DP88" s="434">
        <f t="shared" si="287"/>
        <v>1008.3</v>
      </c>
      <c r="DQ88" s="435">
        <f t="shared" si="288"/>
        <v>1008.55</v>
      </c>
      <c r="DR88" s="434">
        <f t="shared" si="289"/>
        <v>136.97546511627905</v>
      </c>
      <c r="DS88" s="435">
        <f t="shared" si="290"/>
        <v>137.5543169398907</v>
      </c>
      <c r="DT88" s="434">
        <f t="shared" si="291"/>
        <v>23559.78</v>
      </c>
      <c r="DU88" s="435">
        <f t="shared" si="292"/>
        <v>25172.44</v>
      </c>
      <c r="DV88" s="432">
        <v>92</v>
      </c>
      <c r="DW88" s="433">
        <v>100</v>
      </c>
      <c r="DX88" s="434">
        <f t="shared" si="293"/>
        <v>92</v>
      </c>
      <c r="DY88" s="435">
        <f t="shared" si="294"/>
        <v>100</v>
      </c>
      <c r="DZ88" s="432">
        <v>54</v>
      </c>
      <c r="EA88" s="433">
        <v>61</v>
      </c>
      <c r="EB88" s="434">
        <f t="shared" si="295"/>
        <v>54</v>
      </c>
      <c r="EC88" s="435">
        <f t="shared" si="296"/>
        <v>61</v>
      </c>
      <c r="ED88" s="432"/>
      <c r="EE88" s="433"/>
      <c r="EF88" s="434">
        <f t="shared" si="297"/>
        <v>0</v>
      </c>
      <c r="EG88" s="435">
        <f t="shared" si="298"/>
        <v>0</v>
      </c>
      <c r="EH88" s="434">
        <f t="shared" si="299"/>
        <v>146</v>
      </c>
      <c r="EI88" s="435">
        <f t="shared" si="300"/>
        <v>161</v>
      </c>
      <c r="EJ88" s="434">
        <f t="shared" si="301"/>
        <v>146</v>
      </c>
      <c r="EK88" s="435">
        <f t="shared" si="302"/>
        <v>161</v>
      </c>
      <c r="EL88" s="432">
        <v>3.94</v>
      </c>
      <c r="EM88" s="433">
        <v>3.73</v>
      </c>
      <c r="EN88" s="434">
        <f t="shared" si="303"/>
        <v>362.48</v>
      </c>
      <c r="EO88" s="435">
        <f t="shared" si="304"/>
        <v>373</v>
      </c>
      <c r="EP88" s="432">
        <v>4.3099999999999996</v>
      </c>
      <c r="EQ88" s="433">
        <v>3.78</v>
      </c>
      <c r="ER88" s="434">
        <f t="shared" si="305"/>
        <v>232.73999999999998</v>
      </c>
      <c r="ES88" s="435">
        <f t="shared" si="306"/>
        <v>230.57999999999998</v>
      </c>
      <c r="ET88" s="432"/>
      <c r="EU88" s="433"/>
      <c r="EV88" s="434">
        <f t="shared" si="307"/>
        <v>0</v>
      </c>
      <c r="EW88" s="435">
        <f t="shared" si="308"/>
        <v>0</v>
      </c>
      <c r="EX88" s="434">
        <f t="shared" si="309"/>
        <v>4.0768493150684932</v>
      </c>
      <c r="EY88" s="435">
        <f t="shared" si="310"/>
        <v>3.7489440993788814</v>
      </c>
      <c r="EZ88" s="434">
        <f t="shared" si="311"/>
        <v>595.22</v>
      </c>
      <c r="FA88" s="435">
        <f t="shared" si="312"/>
        <v>603.57999999999993</v>
      </c>
      <c r="FB88" s="432">
        <v>101.01</v>
      </c>
      <c r="FC88" s="433">
        <v>100.33</v>
      </c>
      <c r="FD88" s="434">
        <f t="shared" si="313"/>
        <v>9292.92</v>
      </c>
      <c r="FE88" s="435">
        <f t="shared" si="314"/>
        <v>10033</v>
      </c>
      <c r="FF88" s="432">
        <v>89.01</v>
      </c>
      <c r="FG88" s="433">
        <v>83.52</v>
      </c>
      <c r="FH88" s="434">
        <f t="shared" si="315"/>
        <v>4806.54</v>
      </c>
      <c r="FI88" s="435">
        <f t="shared" si="316"/>
        <v>5094.7199999999993</v>
      </c>
      <c r="FJ88" s="432"/>
      <c r="FK88" s="433"/>
      <c r="FL88" s="434">
        <f t="shared" si="317"/>
        <v>0</v>
      </c>
      <c r="FM88" s="435">
        <f t="shared" si="318"/>
        <v>0</v>
      </c>
      <c r="FN88" s="434">
        <f t="shared" si="319"/>
        <v>96.571643835616428</v>
      </c>
      <c r="FO88" s="435">
        <f t="shared" si="320"/>
        <v>93.960993788819877</v>
      </c>
      <c r="FP88" s="434">
        <f t="shared" si="321"/>
        <v>14099.46</v>
      </c>
      <c r="FQ88" s="435">
        <f t="shared" si="322"/>
        <v>15127.72</v>
      </c>
      <c r="FR88" s="432">
        <v>1</v>
      </c>
      <c r="FS88" s="433"/>
      <c r="FT88" s="434">
        <f t="shared" si="323"/>
        <v>1</v>
      </c>
      <c r="FU88" s="435">
        <f t="shared" si="324"/>
        <v>0</v>
      </c>
      <c r="FV88" s="432"/>
      <c r="FW88" s="433"/>
      <c r="FX88" s="434">
        <f t="shared" si="325"/>
        <v>0</v>
      </c>
      <c r="FY88" s="435">
        <f t="shared" si="326"/>
        <v>0</v>
      </c>
      <c r="FZ88" s="432">
        <v>127</v>
      </c>
      <c r="GA88" s="433"/>
      <c r="GB88" s="434">
        <f t="shared" si="327"/>
        <v>127</v>
      </c>
      <c r="GC88" s="435">
        <f t="shared" si="328"/>
        <v>0</v>
      </c>
      <c r="GD88" s="434">
        <f t="shared" si="329"/>
        <v>230</v>
      </c>
      <c r="GE88" s="435">
        <f t="shared" si="330"/>
        <v>249</v>
      </c>
      <c r="GF88" s="434">
        <f t="shared" si="331"/>
        <v>230</v>
      </c>
      <c r="GG88" s="435">
        <f t="shared" si="332"/>
        <v>249</v>
      </c>
      <c r="GH88" s="434">
        <f t="shared" si="333"/>
        <v>1126.43</v>
      </c>
      <c r="GI88" s="435">
        <f t="shared" si="334"/>
        <v>1140.6699999999998</v>
      </c>
      <c r="GJ88" s="434">
        <f t="shared" si="335"/>
        <v>27843.989999999998</v>
      </c>
      <c r="GK88" s="435">
        <f t="shared" si="336"/>
        <v>30391.079999999998</v>
      </c>
      <c r="GL88" s="434">
        <f t="shared" si="337"/>
        <v>88</v>
      </c>
      <c r="GM88" s="435">
        <f t="shared" si="338"/>
        <v>95</v>
      </c>
      <c r="GN88" s="434">
        <f t="shared" si="339"/>
        <v>88</v>
      </c>
      <c r="GO88" s="435">
        <f t="shared" si="340"/>
        <v>95</v>
      </c>
      <c r="GP88" s="434">
        <f t="shared" si="341"/>
        <v>477.09</v>
      </c>
      <c r="GQ88" s="435">
        <f t="shared" si="342"/>
        <v>471.46</v>
      </c>
      <c r="GR88" s="434">
        <f t="shared" si="343"/>
        <v>9815.25</v>
      </c>
      <c r="GS88" s="435">
        <f t="shared" si="344"/>
        <v>9909.0799999999981</v>
      </c>
      <c r="GT88" s="434">
        <f t="shared" si="345"/>
        <v>318</v>
      </c>
      <c r="GU88" s="435">
        <f t="shared" si="346"/>
        <v>344</v>
      </c>
      <c r="GV88" s="434">
        <f t="shared" si="347"/>
        <v>318</v>
      </c>
      <c r="GW88" s="435">
        <f t="shared" si="348"/>
        <v>344</v>
      </c>
      <c r="GX88" s="434">
        <f t="shared" si="349"/>
        <v>1603.52</v>
      </c>
      <c r="GY88" s="435">
        <f t="shared" si="350"/>
        <v>1612.1299999999999</v>
      </c>
      <c r="GZ88" s="434">
        <f t="shared" si="351"/>
        <v>37659.24</v>
      </c>
      <c r="HA88" s="435">
        <f t="shared" si="352"/>
        <v>40300.159999999996</v>
      </c>
      <c r="HB88" s="434">
        <f t="shared" si="353"/>
        <v>0</v>
      </c>
      <c r="HC88" s="435">
        <f t="shared" si="354"/>
        <v>0</v>
      </c>
      <c r="HD88" s="434">
        <f t="shared" si="355"/>
        <v>0</v>
      </c>
      <c r="HE88" s="435">
        <f t="shared" si="356"/>
        <v>0</v>
      </c>
      <c r="HF88" s="434">
        <f t="shared" si="357"/>
        <v>0</v>
      </c>
      <c r="HG88" s="435">
        <f t="shared" si="358"/>
        <v>0</v>
      </c>
      <c r="HH88" s="434">
        <f t="shared" si="359"/>
        <v>0</v>
      </c>
      <c r="HI88" s="435">
        <f t="shared" si="360"/>
        <v>0</v>
      </c>
      <c r="HJ88" s="434">
        <f t="shared" si="361"/>
        <v>1603.52</v>
      </c>
      <c r="HK88" s="435">
        <f t="shared" si="362"/>
        <v>1612.1299999999999</v>
      </c>
      <c r="HL88" s="434">
        <f t="shared" si="363"/>
        <v>37786.239999999998</v>
      </c>
      <c r="HM88" s="435">
        <f t="shared" si="364"/>
        <v>40300.159999999996</v>
      </c>
    </row>
    <row r="89" spans="1:221" s="18" customFormat="1" ht="13.15" customHeight="1">
      <c r="A89" s="516" t="s">
        <v>407</v>
      </c>
      <c r="B89" s="517" t="s">
        <v>424</v>
      </c>
      <c r="C89" s="518"/>
      <c r="D89" s="519">
        <v>139463</v>
      </c>
      <c r="E89" s="500">
        <v>6</v>
      </c>
      <c r="F89" s="432">
        <v>513</v>
      </c>
      <c r="G89" s="433">
        <v>492</v>
      </c>
      <c r="H89" s="432">
        <v>2</v>
      </c>
      <c r="I89" s="433">
        <v>3</v>
      </c>
      <c r="J89" s="434">
        <f t="shared" si="217"/>
        <v>511</v>
      </c>
      <c r="K89" s="435">
        <f t="shared" si="218"/>
        <v>489</v>
      </c>
      <c r="L89" s="432"/>
      <c r="M89" s="433"/>
      <c r="N89" s="434">
        <f t="shared" si="219"/>
        <v>511</v>
      </c>
      <c r="O89" s="435">
        <f t="shared" si="220"/>
        <v>489</v>
      </c>
      <c r="P89" s="434">
        <f t="shared" si="221"/>
        <v>511</v>
      </c>
      <c r="Q89" s="435">
        <f t="shared" si="222"/>
        <v>489</v>
      </c>
      <c r="R89" s="432">
        <v>16</v>
      </c>
      <c r="S89" s="433">
        <v>20</v>
      </c>
      <c r="T89" s="589">
        <f t="shared" si="216"/>
        <v>16</v>
      </c>
      <c r="U89" s="592">
        <f t="shared" si="216"/>
        <v>20</v>
      </c>
      <c r="V89" s="432">
        <v>2</v>
      </c>
      <c r="W89" s="433">
        <v>2</v>
      </c>
      <c r="X89" s="434">
        <f t="shared" si="223"/>
        <v>2</v>
      </c>
      <c r="Y89" s="435">
        <f t="shared" si="224"/>
        <v>2</v>
      </c>
      <c r="Z89" s="432"/>
      <c r="AA89" s="433"/>
      <c r="AB89" s="434">
        <f t="shared" si="225"/>
        <v>0</v>
      </c>
      <c r="AC89" s="435">
        <f t="shared" si="226"/>
        <v>0</v>
      </c>
      <c r="AD89" s="434">
        <f t="shared" si="227"/>
        <v>18</v>
      </c>
      <c r="AE89" s="435">
        <f t="shared" si="228"/>
        <v>22</v>
      </c>
      <c r="AF89" s="434">
        <f t="shared" si="229"/>
        <v>18</v>
      </c>
      <c r="AG89" s="435">
        <f t="shared" si="230"/>
        <v>22</v>
      </c>
      <c r="AH89" s="432">
        <v>5.81</v>
      </c>
      <c r="AI89" s="433">
        <v>4.1500000000000004</v>
      </c>
      <c r="AJ89" s="434">
        <f t="shared" si="231"/>
        <v>92.96</v>
      </c>
      <c r="AK89" s="435">
        <f t="shared" si="232"/>
        <v>83</v>
      </c>
      <c r="AL89" s="432">
        <v>6.5</v>
      </c>
      <c r="AM89" s="433">
        <v>7</v>
      </c>
      <c r="AN89" s="434">
        <f t="shared" si="233"/>
        <v>13</v>
      </c>
      <c r="AO89" s="435">
        <f t="shared" si="234"/>
        <v>14</v>
      </c>
      <c r="AP89" s="432"/>
      <c r="AQ89" s="433"/>
      <c r="AR89" s="434">
        <f t="shared" si="235"/>
        <v>0</v>
      </c>
      <c r="AS89" s="435">
        <f t="shared" si="236"/>
        <v>0</v>
      </c>
      <c r="AT89" s="434">
        <f t="shared" si="237"/>
        <v>5.8866666666666667</v>
      </c>
      <c r="AU89" s="435">
        <f t="shared" si="238"/>
        <v>4.4090909090909092</v>
      </c>
      <c r="AV89" s="434">
        <f t="shared" si="239"/>
        <v>105.96000000000001</v>
      </c>
      <c r="AW89" s="435">
        <f t="shared" si="240"/>
        <v>97</v>
      </c>
      <c r="AX89" s="432">
        <v>145.81</v>
      </c>
      <c r="AY89" s="433">
        <v>139.9</v>
      </c>
      <c r="AZ89" s="434">
        <f t="shared" si="241"/>
        <v>2332.96</v>
      </c>
      <c r="BA89" s="435">
        <f t="shared" si="242"/>
        <v>2798</v>
      </c>
      <c r="BB89" s="432">
        <v>137</v>
      </c>
      <c r="BC89" s="433">
        <v>136.5</v>
      </c>
      <c r="BD89" s="434">
        <f t="shared" si="243"/>
        <v>274</v>
      </c>
      <c r="BE89" s="435">
        <f t="shared" si="244"/>
        <v>273</v>
      </c>
      <c r="BF89" s="432"/>
      <c r="BG89" s="433"/>
      <c r="BH89" s="434">
        <f t="shared" si="245"/>
        <v>0</v>
      </c>
      <c r="BI89" s="435">
        <f t="shared" si="246"/>
        <v>0</v>
      </c>
      <c r="BJ89" s="434">
        <f t="shared" si="247"/>
        <v>144.83111111111111</v>
      </c>
      <c r="BK89" s="435">
        <f t="shared" si="248"/>
        <v>139.59090909090909</v>
      </c>
      <c r="BL89" s="434">
        <f t="shared" si="249"/>
        <v>2606.96</v>
      </c>
      <c r="BM89" s="435">
        <f t="shared" si="250"/>
        <v>3071</v>
      </c>
      <c r="BN89" s="432">
        <v>217</v>
      </c>
      <c r="BO89" s="433">
        <v>227</v>
      </c>
      <c r="BP89" s="434">
        <f t="shared" si="251"/>
        <v>217</v>
      </c>
      <c r="BQ89" s="435">
        <f t="shared" si="252"/>
        <v>227</v>
      </c>
      <c r="BR89" s="432">
        <v>37</v>
      </c>
      <c r="BS89" s="433">
        <v>37</v>
      </c>
      <c r="BT89" s="434">
        <f t="shared" si="253"/>
        <v>37</v>
      </c>
      <c r="BU89" s="435">
        <f t="shared" si="254"/>
        <v>37</v>
      </c>
      <c r="BV89" s="432"/>
      <c r="BW89" s="433"/>
      <c r="BX89" s="434">
        <f t="shared" si="255"/>
        <v>0</v>
      </c>
      <c r="BY89" s="435">
        <f t="shared" si="256"/>
        <v>0</v>
      </c>
      <c r="BZ89" s="434">
        <f t="shared" si="257"/>
        <v>254</v>
      </c>
      <c r="CA89" s="435">
        <f t="shared" si="258"/>
        <v>264</v>
      </c>
      <c r="CB89" s="434">
        <f t="shared" si="259"/>
        <v>254</v>
      </c>
      <c r="CC89" s="435">
        <f t="shared" si="260"/>
        <v>264</v>
      </c>
      <c r="CD89" s="432">
        <v>6.12</v>
      </c>
      <c r="CE89" s="433">
        <v>5.93</v>
      </c>
      <c r="CF89" s="434">
        <f t="shared" si="261"/>
        <v>1328.04</v>
      </c>
      <c r="CG89" s="435">
        <f t="shared" si="262"/>
        <v>1346.11</v>
      </c>
      <c r="CH89" s="432">
        <v>7.73</v>
      </c>
      <c r="CI89" s="433">
        <v>7.28</v>
      </c>
      <c r="CJ89" s="434">
        <f t="shared" si="263"/>
        <v>286.01</v>
      </c>
      <c r="CK89" s="435">
        <f t="shared" si="264"/>
        <v>269.36</v>
      </c>
      <c r="CL89" s="432"/>
      <c r="CM89" s="433"/>
      <c r="CN89" s="434">
        <f t="shared" si="265"/>
        <v>0</v>
      </c>
      <c r="CO89" s="435">
        <f t="shared" si="266"/>
        <v>0</v>
      </c>
      <c r="CP89" s="434">
        <f t="shared" si="267"/>
        <v>6.3545275590551178</v>
      </c>
      <c r="CQ89" s="435">
        <f t="shared" si="268"/>
        <v>6.1192045454545445</v>
      </c>
      <c r="CR89" s="434">
        <f t="shared" si="269"/>
        <v>1614.05</v>
      </c>
      <c r="CS89" s="435">
        <f t="shared" si="270"/>
        <v>1615.4699999999998</v>
      </c>
      <c r="CT89" s="432">
        <v>141.86000000000001</v>
      </c>
      <c r="CU89" s="433">
        <v>140.1</v>
      </c>
      <c r="CV89" s="434">
        <f t="shared" si="271"/>
        <v>30783.620000000003</v>
      </c>
      <c r="CW89" s="435">
        <f t="shared" si="272"/>
        <v>31802.699999999997</v>
      </c>
      <c r="CX89" s="432">
        <v>147.24</v>
      </c>
      <c r="CY89" s="433">
        <v>144.88</v>
      </c>
      <c r="CZ89" s="434">
        <f t="shared" si="273"/>
        <v>5447.88</v>
      </c>
      <c r="DA89" s="435">
        <f t="shared" si="274"/>
        <v>5360.5599999999995</v>
      </c>
      <c r="DB89" s="432"/>
      <c r="DC89" s="433"/>
      <c r="DD89" s="434">
        <f t="shared" si="275"/>
        <v>0</v>
      </c>
      <c r="DE89" s="435">
        <f t="shared" si="276"/>
        <v>0</v>
      </c>
      <c r="DF89" s="434">
        <f t="shared" si="277"/>
        <v>142.64370078740157</v>
      </c>
      <c r="DG89" s="435">
        <f t="shared" si="278"/>
        <v>140.76992424242422</v>
      </c>
      <c r="DH89" s="434">
        <f t="shared" si="279"/>
        <v>36231.5</v>
      </c>
      <c r="DI89" s="435">
        <f t="shared" si="280"/>
        <v>37163.259999999995</v>
      </c>
      <c r="DJ89" s="434">
        <f t="shared" si="281"/>
        <v>272</v>
      </c>
      <c r="DK89" s="435">
        <f t="shared" si="282"/>
        <v>286</v>
      </c>
      <c r="DL89" s="434">
        <f t="shared" si="283"/>
        <v>272</v>
      </c>
      <c r="DM89" s="435">
        <f t="shared" si="284"/>
        <v>286</v>
      </c>
      <c r="DN89" s="434">
        <f t="shared" si="285"/>
        <v>6.3235661764705879</v>
      </c>
      <c r="DO89" s="435">
        <f t="shared" si="286"/>
        <v>5.9876573426573421</v>
      </c>
      <c r="DP89" s="434">
        <f t="shared" si="287"/>
        <v>1720.01</v>
      </c>
      <c r="DQ89" s="435">
        <f t="shared" si="288"/>
        <v>1712.4699999999998</v>
      </c>
      <c r="DR89" s="434">
        <f t="shared" si="289"/>
        <v>142.78845588235293</v>
      </c>
      <c r="DS89" s="435">
        <f t="shared" si="290"/>
        <v>140.67923076923074</v>
      </c>
      <c r="DT89" s="434">
        <f t="shared" si="291"/>
        <v>38838.46</v>
      </c>
      <c r="DU89" s="435">
        <f t="shared" si="292"/>
        <v>40234.259999999995</v>
      </c>
      <c r="DV89" s="432">
        <v>165</v>
      </c>
      <c r="DW89" s="433">
        <v>148</v>
      </c>
      <c r="DX89" s="434">
        <f t="shared" si="293"/>
        <v>165</v>
      </c>
      <c r="DY89" s="435">
        <f t="shared" si="294"/>
        <v>148</v>
      </c>
      <c r="DZ89" s="432">
        <v>74</v>
      </c>
      <c r="EA89" s="433">
        <v>55</v>
      </c>
      <c r="EB89" s="434">
        <f t="shared" si="295"/>
        <v>74</v>
      </c>
      <c r="EC89" s="435">
        <f t="shared" si="296"/>
        <v>55</v>
      </c>
      <c r="ED89" s="432"/>
      <c r="EE89" s="433"/>
      <c r="EF89" s="434">
        <f t="shared" si="297"/>
        <v>0</v>
      </c>
      <c r="EG89" s="435">
        <f t="shared" si="298"/>
        <v>0</v>
      </c>
      <c r="EH89" s="434">
        <f t="shared" si="299"/>
        <v>239</v>
      </c>
      <c r="EI89" s="435">
        <f t="shared" si="300"/>
        <v>203</v>
      </c>
      <c r="EJ89" s="434">
        <f t="shared" si="301"/>
        <v>239</v>
      </c>
      <c r="EK89" s="435">
        <f t="shared" si="302"/>
        <v>203</v>
      </c>
      <c r="EL89" s="432">
        <v>4.4000000000000004</v>
      </c>
      <c r="EM89" s="433">
        <v>4.3899999999999997</v>
      </c>
      <c r="EN89" s="434">
        <f t="shared" si="303"/>
        <v>726.00000000000011</v>
      </c>
      <c r="EO89" s="435">
        <f t="shared" si="304"/>
        <v>649.71999999999991</v>
      </c>
      <c r="EP89" s="432">
        <v>4.07</v>
      </c>
      <c r="EQ89" s="433">
        <v>4.79</v>
      </c>
      <c r="ER89" s="434">
        <f t="shared" si="305"/>
        <v>301.18</v>
      </c>
      <c r="ES89" s="435">
        <f t="shared" si="306"/>
        <v>263.45</v>
      </c>
      <c r="ET89" s="432"/>
      <c r="EU89" s="433"/>
      <c r="EV89" s="434">
        <f t="shared" si="307"/>
        <v>0</v>
      </c>
      <c r="EW89" s="435">
        <f t="shared" si="308"/>
        <v>0</v>
      </c>
      <c r="EX89" s="434">
        <f t="shared" si="309"/>
        <v>4.2978242677824268</v>
      </c>
      <c r="EY89" s="435">
        <f t="shared" si="310"/>
        <v>4.4983743842364525</v>
      </c>
      <c r="EZ89" s="434">
        <f t="shared" si="311"/>
        <v>1027.18</v>
      </c>
      <c r="FA89" s="435">
        <f t="shared" si="312"/>
        <v>913.16999999999985</v>
      </c>
      <c r="FB89" s="432">
        <v>109.42</v>
      </c>
      <c r="FC89" s="433">
        <v>110.67</v>
      </c>
      <c r="FD89" s="434">
        <f t="shared" si="313"/>
        <v>18054.3</v>
      </c>
      <c r="FE89" s="435">
        <f t="shared" si="314"/>
        <v>16379.16</v>
      </c>
      <c r="FF89" s="432">
        <v>89.56</v>
      </c>
      <c r="FG89" s="433">
        <v>99.59</v>
      </c>
      <c r="FH89" s="434">
        <f t="shared" si="315"/>
        <v>6627.4400000000005</v>
      </c>
      <c r="FI89" s="435">
        <f t="shared" si="316"/>
        <v>5477.45</v>
      </c>
      <c r="FJ89" s="432"/>
      <c r="FK89" s="433"/>
      <c r="FL89" s="434">
        <f t="shared" si="317"/>
        <v>0</v>
      </c>
      <c r="FM89" s="435">
        <f t="shared" si="318"/>
        <v>0</v>
      </c>
      <c r="FN89" s="434">
        <f t="shared" si="319"/>
        <v>103.27087866108786</v>
      </c>
      <c r="FO89" s="435">
        <f t="shared" si="320"/>
        <v>107.66802955665025</v>
      </c>
      <c r="FP89" s="434">
        <f t="shared" si="321"/>
        <v>24681.739999999998</v>
      </c>
      <c r="FQ89" s="435">
        <f t="shared" si="322"/>
        <v>21856.61</v>
      </c>
      <c r="FR89" s="432"/>
      <c r="FS89" s="433"/>
      <c r="FT89" s="434">
        <f t="shared" si="323"/>
        <v>0</v>
      </c>
      <c r="FU89" s="435">
        <f t="shared" si="324"/>
        <v>0</v>
      </c>
      <c r="FV89" s="432"/>
      <c r="FW89" s="433"/>
      <c r="FX89" s="434">
        <f t="shared" si="325"/>
        <v>0</v>
      </c>
      <c r="FY89" s="435">
        <f t="shared" si="326"/>
        <v>0</v>
      </c>
      <c r="FZ89" s="432"/>
      <c r="GA89" s="433"/>
      <c r="GB89" s="434">
        <f t="shared" si="327"/>
        <v>0</v>
      </c>
      <c r="GC89" s="435">
        <f t="shared" si="328"/>
        <v>0</v>
      </c>
      <c r="GD89" s="434">
        <f t="shared" si="329"/>
        <v>398</v>
      </c>
      <c r="GE89" s="435">
        <f t="shared" si="330"/>
        <v>395</v>
      </c>
      <c r="GF89" s="434">
        <f t="shared" si="331"/>
        <v>398</v>
      </c>
      <c r="GG89" s="435">
        <f t="shared" si="332"/>
        <v>395</v>
      </c>
      <c r="GH89" s="434">
        <f t="shared" si="333"/>
        <v>2147</v>
      </c>
      <c r="GI89" s="435">
        <f t="shared" si="334"/>
        <v>2078.83</v>
      </c>
      <c r="GJ89" s="434">
        <f t="shared" si="335"/>
        <v>51170.880000000005</v>
      </c>
      <c r="GK89" s="435">
        <f t="shared" si="336"/>
        <v>50979.86</v>
      </c>
      <c r="GL89" s="434">
        <f t="shared" si="337"/>
        <v>113</v>
      </c>
      <c r="GM89" s="435">
        <f t="shared" si="338"/>
        <v>94</v>
      </c>
      <c r="GN89" s="434">
        <f t="shared" si="339"/>
        <v>113</v>
      </c>
      <c r="GO89" s="435">
        <f t="shared" si="340"/>
        <v>94</v>
      </c>
      <c r="GP89" s="434">
        <f t="shared" si="341"/>
        <v>600.19000000000005</v>
      </c>
      <c r="GQ89" s="435">
        <f t="shared" si="342"/>
        <v>546.80999999999995</v>
      </c>
      <c r="GR89" s="434">
        <f t="shared" si="343"/>
        <v>12349.32</v>
      </c>
      <c r="GS89" s="435">
        <f t="shared" si="344"/>
        <v>11111.009999999998</v>
      </c>
      <c r="GT89" s="434">
        <f t="shared" si="345"/>
        <v>511</v>
      </c>
      <c r="GU89" s="435">
        <f t="shared" si="346"/>
        <v>489</v>
      </c>
      <c r="GV89" s="434">
        <f t="shared" si="347"/>
        <v>511</v>
      </c>
      <c r="GW89" s="435">
        <f t="shared" si="348"/>
        <v>489</v>
      </c>
      <c r="GX89" s="434">
        <f t="shared" si="349"/>
        <v>2747.19</v>
      </c>
      <c r="GY89" s="435">
        <f t="shared" si="350"/>
        <v>2625.64</v>
      </c>
      <c r="GZ89" s="434">
        <f t="shared" si="351"/>
        <v>63520.200000000004</v>
      </c>
      <c r="HA89" s="435">
        <f t="shared" si="352"/>
        <v>62090.869999999995</v>
      </c>
      <c r="HB89" s="434">
        <f t="shared" si="353"/>
        <v>0</v>
      </c>
      <c r="HC89" s="435">
        <f t="shared" si="354"/>
        <v>0</v>
      </c>
      <c r="HD89" s="434">
        <f t="shared" si="355"/>
        <v>0</v>
      </c>
      <c r="HE89" s="435">
        <f t="shared" si="356"/>
        <v>0</v>
      </c>
      <c r="HF89" s="434">
        <f t="shared" si="357"/>
        <v>0</v>
      </c>
      <c r="HG89" s="435">
        <f t="shared" si="358"/>
        <v>0</v>
      </c>
      <c r="HH89" s="434">
        <f t="shared" si="359"/>
        <v>0</v>
      </c>
      <c r="HI89" s="435">
        <f t="shared" si="360"/>
        <v>0</v>
      </c>
      <c r="HJ89" s="434">
        <f t="shared" si="361"/>
        <v>2747.19</v>
      </c>
      <c r="HK89" s="435">
        <f t="shared" si="362"/>
        <v>2625.6399999999994</v>
      </c>
      <c r="HL89" s="434">
        <f t="shared" si="363"/>
        <v>63520.2</v>
      </c>
      <c r="HM89" s="435">
        <f t="shared" si="364"/>
        <v>62090.869999999995</v>
      </c>
    </row>
    <row r="90" spans="1:221" s="18" customFormat="1" ht="13.15" customHeight="1">
      <c r="A90" s="516" t="s">
        <v>407</v>
      </c>
      <c r="B90" s="517" t="s">
        <v>425</v>
      </c>
      <c r="C90" s="518"/>
      <c r="D90" s="519">
        <v>447689</v>
      </c>
      <c r="E90" s="500">
        <v>6</v>
      </c>
      <c r="F90" s="432">
        <v>1127</v>
      </c>
      <c r="G90" s="433">
        <v>1208</v>
      </c>
      <c r="H90" s="432">
        <v>7</v>
      </c>
      <c r="I90" s="433">
        <v>5</v>
      </c>
      <c r="J90" s="434">
        <f t="shared" si="217"/>
        <v>1120</v>
      </c>
      <c r="K90" s="435">
        <f t="shared" si="218"/>
        <v>1203</v>
      </c>
      <c r="L90" s="432"/>
      <c r="M90" s="433"/>
      <c r="N90" s="434">
        <f t="shared" si="219"/>
        <v>1120</v>
      </c>
      <c r="O90" s="435">
        <f t="shared" si="220"/>
        <v>1203</v>
      </c>
      <c r="P90" s="434">
        <f t="shared" si="221"/>
        <v>1120</v>
      </c>
      <c r="Q90" s="435">
        <f t="shared" si="222"/>
        <v>1203</v>
      </c>
      <c r="R90" s="432">
        <v>19</v>
      </c>
      <c r="S90" s="433">
        <v>17</v>
      </c>
      <c r="T90" s="589">
        <f t="shared" si="216"/>
        <v>19</v>
      </c>
      <c r="U90" s="592">
        <f t="shared" si="216"/>
        <v>17</v>
      </c>
      <c r="V90" s="432">
        <v>4</v>
      </c>
      <c r="W90" s="433">
        <v>5</v>
      </c>
      <c r="X90" s="434">
        <f t="shared" si="223"/>
        <v>4</v>
      </c>
      <c r="Y90" s="435">
        <f t="shared" si="224"/>
        <v>5</v>
      </c>
      <c r="Z90" s="432"/>
      <c r="AA90" s="433"/>
      <c r="AB90" s="434">
        <f t="shared" si="225"/>
        <v>0</v>
      </c>
      <c r="AC90" s="435">
        <f t="shared" si="226"/>
        <v>0</v>
      </c>
      <c r="AD90" s="434">
        <f t="shared" si="227"/>
        <v>23</v>
      </c>
      <c r="AE90" s="435">
        <f t="shared" si="228"/>
        <v>22</v>
      </c>
      <c r="AF90" s="434">
        <f t="shared" si="229"/>
        <v>23</v>
      </c>
      <c r="AG90" s="435">
        <f t="shared" si="230"/>
        <v>22</v>
      </c>
      <c r="AH90" s="432">
        <v>4.18</v>
      </c>
      <c r="AI90" s="433">
        <v>4.5</v>
      </c>
      <c r="AJ90" s="434">
        <f t="shared" si="231"/>
        <v>79.419999999999987</v>
      </c>
      <c r="AK90" s="435">
        <f t="shared" si="232"/>
        <v>76.5</v>
      </c>
      <c r="AL90" s="432">
        <v>3.75</v>
      </c>
      <c r="AM90" s="433">
        <v>5.0999999999999996</v>
      </c>
      <c r="AN90" s="434">
        <f t="shared" si="233"/>
        <v>15</v>
      </c>
      <c r="AO90" s="435">
        <f t="shared" si="234"/>
        <v>25.5</v>
      </c>
      <c r="AP90" s="432"/>
      <c r="AQ90" s="433"/>
      <c r="AR90" s="434">
        <f t="shared" si="235"/>
        <v>0</v>
      </c>
      <c r="AS90" s="435">
        <f t="shared" si="236"/>
        <v>0</v>
      </c>
      <c r="AT90" s="434">
        <f t="shared" si="237"/>
        <v>4.1052173913043477</v>
      </c>
      <c r="AU90" s="435">
        <f t="shared" si="238"/>
        <v>4.6363636363636367</v>
      </c>
      <c r="AV90" s="434">
        <f t="shared" si="239"/>
        <v>94.42</v>
      </c>
      <c r="AW90" s="435">
        <f t="shared" si="240"/>
        <v>102</v>
      </c>
      <c r="AX90" s="432">
        <v>134.41999999999999</v>
      </c>
      <c r="AY90" s="433">
        <v>141.41</v>
      </c>
      <c r="AZ90" s="434">
        <f t="shared" si="241"/>
        <v>2553.9799999999996</v>
      </c>
      <c r="BA90" s="435">
        <f t="shared" si="242"/>
        <v>2403.9699999999998</v>
      </c>
      <c r="BB90" s="432">
        <v>121.25</v>
      </c>
      <c r="BC90" s="433">
        <v>129.19999999999999</v>
      </c>
      <c r="BD90" s="434">
        <f t="shared" si="243"/>
        <v>485</v>
      </c>
      <c r="BE90" s="435">
        <f t="shared" si="244"/>
        <v>646</v>
      </c>
      <c r="BF90" s="432"/>
      <c r="BG90" s="433"/>
      <c r="BH90" s="434">
        <f t="shared" si="245"/>
        <v>0</v>
      </c>
      <c r="BI90" s="435">
        <f t="shared" si="246"/>
        <v>0</v>
      </c>
      <c r="BJ90" s="434">
        <f t="shared" si="247"/>
        <v>132.12956521739127</v>
      </c>
      <c r="BK90" s="435">
        <f t="shared" si="248"/>
        <v>138.63499999999999</v>
      </c>
      <c r="BL90" s="434">
        <f t="shared" si="249"/>
        <v>3038.9799999999991</v>
      </c>
      <c r="BM90" s="435">
        <f t="shared" si="250"/>
        <v>3049.97</v>
      </c>
      <c r="BN90" s="432">
        <v>548</v>
      </c>
      <c r="BO90" s="433">
        <v>611</v>
      </c>
      <c r="BP90" s="434">
        <f t="shared" si="251"/>
        <v>548</v>
      </c>
      <c r="BQ90" s="435">
        <f t="shared" si="252"/>
        <v>611</v>
      </c>
      <c r="BR90" s="432">
        <v>67</v>
      </c>
      <c r="BS90" s="433">
        <v>74</v>
      </c>
      <c r="BT90" s="434">
        <f t="shared" si="253"/>
        <v>67</v>
      </c>
      <c r="BU90" s="435">
        <f t="shared" si="254"/>
        <v>74</v>
      </c>
      <c r="BV90" s="432"/>
      <c r="BW90" s="433"/>
      <c r="BX90" s="434">
        <f t="shared" si="255"/>
        <v>0</v>
      </c>
      <c r="BY90" s="435">
        <f t="shared" si="256"/>
        <v>0</v>
      </c>
      <c r="BZ90" s="434">
        <f t="shared" si="257"/>
        <v>615</v>
      </c>
      <c r="CA90" s="435">
        <f t="shared" si="258"/>
        <v>685</v>
      </c>
      <c r="CB90" s="434">
        <f t="shared" si="259"/>
        <v>615</v>
      </c>
      <c r="CC90" s="435">
        <f t="shared" si="260"/>
        <v>685</v>
      </c>
      <c r="CD90" s="432">
        <v>5.78</v>
      </c>
      <c r="CE90" s="433">
        <v>5.84</v>
      </c>
      <c r="CF90" s="434">
        <f t="shared" si="261"/>
        <v>3167.44</v>
      </c>
      <c r="CG90" s="435">
        <f t="shared" si="262"/>
        <v>3568.24</v>
      </c>
      <c r="CH90" s="432">
        <v>6.83</v>
      </c>
      <c r="CI90" s="433">
        <v>6.93</v>
      </c>
      <c r="CJ90" s="434">
        <f t="shared" si="263"/>
        <v>457.61</v>
      </c>
      <c r="CK90" s="435">
        <f t="shared" si="264"/>
        <v>512.81999999999994</v>
      </c>
      <c r="CL90" s="432"/>
      <c r="CM90" s="433"/>
      <c r="CN90" s="434">
        <f t="shared" si="265"/>
        <v>0</v>
      </c>
      <c r="CO90" s="435">
        <f t="shared" si="266"/>
        <v>0</v>
      </c>
      <c r="CP90" s="434">
        <f t="shared" si="267"/>
        <v>5.8943902439024392</v>
      </c>
      <c r="CQ90" s="435">
        <f t="shared" si="268"/>
        <v>5.9577518248175174</v>
      </c>
      <c r="CR90" s="434">
        <f t="shared" si="269"/>
        <v>3625.05</v>
      </c>
      <c r="CS90" s="435">
        <f t="shared" si="270"/>
        <v>4081.0599999999995</v>
      </c>
      <c r="CT90" s="432">
        <v>142.30000000000001</v>
      </c>
      <c r="CU90" s="433">
        <v>142.47999999999999</v>
      </c>
      <c r="CV90" s="434">
        <f t="shared" si="271"/>
        <v>77980.400000000009</v>
      </c>
      <c r="CW90" s="435">
        <f t="shared" si="272"/>
        <v>87055.28</v>
      </c>
      <c r="CX90" s="432">
        <v>142.63999999999999</v>
      </c>
      <c r="CY90" s="433">
        <v>141.38999999999999</v>
      </c>
      <c r="CZ90" s="434">
        <f t="shared" si="273"/>
        <v>9556.8799999999992</v>
      </c>
      <c r="DA90" s="435">
        <f t="shared" si="274"/>
        <v>10462.859999999999</v>
      </c>
      <c r="DB90" s="432"/>
      <c r="DC90" s="433"/>
      <c r="DD90" s="434">
        <f t="shared" si="275"/>
        <v>0</v>
      </c>
      <c r="DE90" s="435">
        <f t="shared" si="276"/>
        <v>0</v>
      </c>
      <c r="DF90" s="434">
        <f t="shared" si="277"/>
        <v>142.33704065040652</v>
      </c>
      <c r="DG90" s="435">
        <f t="shared" si="278"/>
        <v>142.36224817518249</v>
      </c>
      <c r="DH90" s="434">
        <f t="shared" si="279"/>
        <v>87537.280000000013</v>
      </c>
      <c r="DI90" s="435">
        <f t="shared" si="280"/>
        <v>97518.14</v>
      </c>
      <c r="DJ90" s="434">
        <f t="shared" si="281"/>
        <v>638</v>
      </c>
      <c r="DK90" s="435">
        <f t="shared" si="282"/>
        <v>707</v>
      </c>
      <c r="DL90" s="434">
        <f t="shared" si="283"/>
        <v>638</v>
      </c>
      <c r="DM90" s="435">
        <f t="shared" si="284"/>
        <v>707</v>
      </c>
      <c r="DN90" s="434">
        <f t="shared" si="285"/>
        <v>5.8298902821316618</v>
      </c>
      <c r="DO90" s="435">
        <f t="shared" si="286"/>
        <v>5.9166336633663361</v>
      </c>
      <c r="DP90" s="434">
        <f t="shared" si="287"/>
        <v>3719.4700000000003</v>
      </c>
      <c r="DQ90" s="435">
        <f t="shared" si="288"/>
        <v>4183.0599999999995</v>
      </c>
      <c r="DR90" s="434">
        <f t="shared" si="289"/>
        <v>141.96905956112855</v>
      </c>
      <c r="DS90" s="435">
        <f t="shared" si="290"/>
        <v>142.24626591230552</v>
      </c>
      <c r="DT90" s="434">
        <f t="shared" si="291"/>
        <v>90576.260000000009</v>
      </c>
      <c r="DU90" s="435">
        <f t="shared" si="292"/>
        <v>100568.11</v>
      </c>
      <c r="DV90" s="432">
        <v>270</v>
      </c>
      <c r="DW90" s="433">
        <v>302</v>
      </c>
      <c r="DX90" s="434">
        <f t="shared" si="293"/>
        <v>270</v>
      </c>
      <c r="DY90" s="435">
        <f t="shared" si="294"/>
        <v>302</v>
      </c>
      <c r="DZ90" s="432">
        <v>211</v>
      </c>
      <c r="EA90" s="433">
        <v>193</v>
      </c>
      <c r="EB90" s="434">
        <f t="shared" si="295"/>
        <v>211</v>
      </c>
      <c r="EC90" s="435">
        <f t="shared" si="296"/>
        <v>193</v>
      </c>
      <c r="ED90" s="432"/>
      <c r="EE90" s="433"/>
      <c r="EF90" s="434">
        <f t="shared" si="297"/>
        <v>0</v>
      </c>
      <c r="EG90" s="435">
        <f t="shared" si="298"/>
        <v>0</v>
      </c>
      <c r="EH90" s="434">
        <f t="shared" si="299"/>
        <v>481</v>
      </c>
      <c r="EI90" s="435">
        <f t="shared" si="300"/>
        <v>495</v>
      </c>
      <c r="EJ90" s="434">
        <f t="shared" si="301"/>
        <v>481</v>
      </c>
      <c r="EK90" s="435">
        <f t="shared" si="302"/>
        <v>495</v>
      </c>
      <c r="EL90" s="432">
        <v>4.1100000000000003</v>
      </c>
      <c r="EM90" s="433">
        <v>4.28</v>
      </c>
      <c r="EN90" s="434">
        <f t="shared" si="303"/>
        <v>1109.7</v>
      </c>
      <c r="EO90" s="435">
        <f t="shared" si="304"/>
        <v>1292.5600000000002</v>
      </c>
      <c r="EP90" s="432">
        <v>4.74</v>
      </c>
      <c r="EQ90" s="433">
        <v>4.84</v>
      </c>
      <c r="ER90" s="434">
        <f t="shared" si="305"/>
        <v>1000.1400000000001</v>
      </c>
      <c r="ES90" s="435">
        <f t="shared" si="306"/>
        <v>934.12</v>
      </c>
      <c r="ET90" s="432"/>
      <c r="EU90" s="433"/>
      <c r="EV90" s="434">
        <f t="shared" si="307"/>
        <v>0</v>
      </c>
      <c r="EW90" s="435">
        <f t="shared" si="308"/>
        <v>0</v>
      </c>
      <c r="EX90" s="434">
        <f t="shared" si="309"/>
        <v>4.3863617463617466</v>
      </c>
      <c r="EY90" s="435">
        <f t="shared" si="310"/>
        <v>4.4983434343434352</v>
      </c>
      <c r="EZ90" s="434">
        <f t="shared" si="311"/>
        <v>2109.84</v>
      </c>
      <c r="FA90" s="435">
        <f t="shared" si="312"/>
        <v>2226.6800000000003</v>
      </c>
      <c r="FB90" s="432">
        <v>103.24</v>
      </c>
      <c r="FC90" s="433">
        <v>107.53</v>
      </c>
      <c r="FD90" s="434">
        <f t="shared" si="313"/>
        <v>27874.799999999999</v>
      </c>
      <c r="FE90" s="435">
        <f t="shared" si="314"/>
        <v>32474.06</v>
      </c>
      <c r="FF90" s="432">
        <v>98.13</v>
      </c>
      <c r="FG90" s="433">
        <v>98.89</v>
      </c>
      <c r="FH90" s="434">
        <f t="shared" si="315"/>
        <v>20705.43</v>
      </c>
      <c r="FI90" s="435">
        <f t="shared" si="316"/>
        <v>19085.77</v>
      </c>
      <c r="FJ90" s="432"/>
      <c r="FK90" s="433"/>
      <c r="FL90" s="434">
        <f t="shared" si="317"/>
        <v>0</v>
      </c>
      <c r="FM90" s="435">
        <f t="shared" si="318"/>
        <v>0</v>
      </c>
      <c r="FN90" s="434">
        <f t="shared" si="319"/>
        <v>100.99839916839916</v>
      </c>
      <c r="FO90" s="435">
        <f t="shared" si="320"/>
        <v>104.16127272727273</v>
      </c>
      <c r="FP90" s="434">
        <f t="shared" si="321"/>
        <v>48580.229999999996</v>
      </c>
      <c r="FQ90" s="435">
        <f t="shared" si="322"/>
        <v>51559.83</v>
      </c>
      <c r="FR90" s="432">
        <v>1</v>
      </c>
      <c r="FS90" s="433">
        <v>1</v>
      </c>
      <c r="FT90" s="434">
        <f t="shared" si="323"/>
        <v>1</v>
      </c>
      <c r="FU90" s="435">
        <f t="shared" si="324"/>
        <v>1</v>
      </c>
      <c r="FV90" s="432"/>
      <c r="FW90" s="433"/>
      <c r="FX90" s="434">
        <f t="shared" si="325"/>
        <v>0</v>
      </c>
      <c r="FY90" s="435">
        <f t="shared" si="326"/>
        <v>0</v>
      </c>
      <c r="FZ90" s="432">
        <v>181</v>
      </c>
      <c r="GA90" s="433">
        <v>145</v>
      </c>
      <c r="GB90" s="434">
        <f t="shared" si="327"/>
        <v>181</v>
      </c>
      <c r="GC90" s="435">
        <f t="shared" si="328"/>
        <v>145</v>
      </c>
      <c r="GD90" s="434">
        <f t="shared" si="329"/>
        <v>837</v>
      </c>
      <c r="GE90" s="435">
        <f t="shared" si="330"/>
        <v>930</v>
      </c>
      <c r="GF90" s="434">
        <f t="shared" si="331"/>
        <v>837</v>
      </c>
      <c r="GG90" s="435">
        <f t="shared" si="332"/>
        <v>930</v>
      </c>
      <c r="GH90" s="434">
        <f t="shared" si="333"/>
        <v>4356.5600000000004</v>
      </c>
      <c r="GI90" s="435">
        <f t="shared" si="334"/>
        <v>4937.3</v>
      </c>
      <c r="GJ90" s="434">
        <f t="shared" si="335"/>
        <v>108409.18000000001</v>
      </c>
      <c r="GK90" s="435">
        <f t="shared" si="336"/>
        <v>121933.31</v>
      </c>
      <c r="GL90" s="434">
        <f t="shared" si="337"/>
        <v>282</v>
      </c>
      <c r="GM90" s="435">
        <f t="shared" si="338"/>
        <v>272</v>
      </c>
      <c r="GN90" s="434">
        <f t="shared" si="339"/>
        <v>282</v>
      </c>
      <c r="GO90" s="435">
        <f t="shared" si="340"/>
        <v>272</v>
      </c>
      <c r="GP90" s="434">
        <f t="shared" si="341"/>
        <v>1472.75</v>
      </c>
      <c r="GQ90" s="435">
        <f t="shared" si="342"/>
        <v>1472.44</v>
      </c>
      <c r="GR90" s="434">
        <f t="shared" si="343"/>
        <v>30747.309999999998</v>
      </c>
      <c r="GS90" s="435">
        <f t="shared" si="344"/>
        <v>30194.629999999997</v>
      </c>
      <c r="GT90" s="434">
        <f t="shared" si="345"/>
        <v>1119</v>
      </c>
      <c r="GU90" s="435">
        <f t="shared" si="346"/>
        <v>1202</v>
      </c>
      <c r="GV90" s="434">
        <f t="shared" si="347"/>
        <v>1119</v>
      </c>
      <c r="GW90" s="435">
        <f t="shared" si="348"/>
        <v>1202</v>
      </c>
      <c r="GX90" s="434">
        <f t="shared" si="349"/>
        <v>5829.31</v>
      </c>
      <c r="GY90" s="435">
        <f t="shared" si="350"/>
        <v>6409.74</v>
      </c>
      <c r="GZ90" s="434">
        <f t="shared" si="351"/>
        <v>139156.49</v>
      </c>
      <c r="HA90" s="435">
        <f t="shared" si="352"/>
        <v>152127.94</v>
      </c>
      <c r="HB90" s="434">
        <f t="shared" si="353"/>
        <v>0</v>
      </c>
      <c r="HC90" s="435">
        <f t="shared" si="354"/>
        <v>0</v>
      </c>
      <c r="HD90" s="434">
        <f t="shared" si="355"/>
        <v>0</v>
      </c>
      <c r="HE90" s="435">
        <f t="shared" si="356"/>
        <v>0</v>
      </c>
      <c r="HF90" s="434">
        <f t="shared" si="357"/>
        <v>0</v>
      </c>
      <c r="HG90" s="435">
        <f t="shared" si="358"/>
        <v>0</v>
      </c>
      <c r="HH90" s="434">
        <f t="shared" si="359"/>
        <v>0</v>
      </c>
      <c r="HI90" s="435">
        <f t="shared" si="360"/>
        <v>0</v>
      </c>
      <c r="HJ90" s="434">
        <f t="shared" si="361"/>
        <v>5829.31</v>
      </c>
      <c r="HK90" s="435">
        <f t="shared" si="362"/>
        <v>6409.74</v>
      </c>
      <c r="HL90" s="434">
        <f t="shared" si="363"/>
        <v>139337.49</v>
      </c>
      <c r="HM90" s="435">
        <f t="shared" si="364"/>
        <v>152272.94</v>
      </c>
    </row>
    <row r="91" spans="1:221" s="18" customFormat="1" ht="13.15" customHeight="1">
      <c r="A91" s="516" t="s">
        <v>407</v>
      </c>
      <c r="B91" s="517" t="s">
        <v>430</v>
      </c>
      <c r="C91" s="518"/>
      <c r="D91" s="519">
        <v>139968</v>
      </c>
      <c r="E91" s="593">
        <v>6</v>
      </c>
      <c r="F91" s="432">
        <v>213</v>
      </c>
      <c r="G91" s="433">
        <v>256</v>
      </c>
      <c r="H91" s="432">
        <v>0</v>
      </c>
      <c r="I91" s="433">
        <v>1</v>
      </c>
      <c r="J91" s="434">
        <f t="shared" si="217"/>
        <v>213</v>
      </c>
      <c r="K91" s="435">
        <f t="shared" si="218"/>
        <v>255</v>
      </c>
      <c r="L91" s="432"/>
      <c r="M91" s="433"/>
      <c r="N91" s="434">
        <f t="shared" si="219"/>
        <v>213</v>
      </c>
      <c r="O91" s="435">
        <f t="shared" si="220"/>
        <v>255</v>
      </c>
      <c r="P91" s="434">
        <f t="shared" si="221"/>
        <v>213</v>
      </c>
      <c r="Q91" s="435">
        <f t="shared" si="222"/>
        <v>255</v>
      </c>
      <c r="R91" s="432">
        <v>7</v>
      </c>
      <c r="S91" s="433">
        <v>19</v>
      </c>
      <c r="T91" s="589">
        <f t="shared" si="216"/>
        <v>7</v>
      </c>
      <c r="U91" s="592">
        <f t="shared" si="216"/>
        <v>19</v>
      </c>
      <c r="V91" s="432">
        <v>1</v>
      </c>
      <c r="W91" s="433">
        <v>4</v>
      </c>
      <c r="X91" s="434">
        <f t="shared" si="223"/>
        <v>1</v>
      </c>
      <c r="Y91" s="435">
        <f t="shared" si="224"/>
        <v>4</v>
      </c>
      <c r="Z91" s="432"/>
      <c r="AA91" s="433"/>
      <c r="AB91" s="434">
        <f t="shared" si="225"/>
        <v>0</v>
      </c>
      <c r="AC91" s="435">
        <f t="shared" si="226"/>
        <v>0</v>
      </c>
      <c r="AD91" s="434">
        <f t="shared" si="227"/>
        <v>8</v>
      </c>
      <c r="AE91" s="435">
        <f t="shared" si="228"/>
        <v>23</v>
      </c>
      <c r="AF91" s="434">
        <f t="shared" si="229"/>
        <v>8</v>
      </c>
      <c r="AG91" s="435">
        <f t="shared" si="230"/>
        <v>23</v>
      </c>
      <c r="AH91" s="432">
        <v>4</v>
      </c>
      <c r="AI91" s="433">
        <v>3.76</v>
      </c>
      <c r="AJ91" s="434">
        <f t="shared" si="231"/>
        <v>28</v>
      </c>
      <c r="AK91" s="435">
        <f t="shared" si="232"/>
        <v>71.44</v>
      </c>
      <c r="AL91" s="432">
        <v>2</v>
      </c>
      <c r="AM91" s="433">
        <v>3.25</v>
      </c>
      <c r="AN91" s="434">
        <f t="shared" si="233"/>
        <v>2</v>
      </c>
      <c r="AO91" s="435">
        <f t="shared" si="234"/>
        <v>13</v>
      </c>
      <c r="AP91" s="432"/>
      <c r="AQ91" s="433"/>
      <c r="AR91" s="434">
        <f t="shared" si="235"/>
        <v>0</v>
      </c>
      <c r="AS91" s="435">
        <f t="shared" si="236"/>
        <v>0</v>
      </c>
      <c r="AT91" s="434">
        <f t="shared" si="237"/>
        <v>3.75</v>
      </c>
      <c r="AU91" s="435">
        <f t="shared" si="238"/>
        <v>3.6713043478260867</v>
      </c>
      <c r="AV91" s="434">
        <f t="shared" si="239"/>
        <v>30</v>
      </c>
      <c r="AW91" s="435">
        <f t="shared" si="240"/>
        <v>84.44</v>
      </c>
      <c r="AX91" s="432">
        <v>134.43</v>
      </c>
      <c r="AY91" s="433">
        <v>135.32</v>
      </c>
      <c r="AZ91" s="434">
        <f t="shared" si="241"/>
        <v>941.01</v>
      </c>
      <c r="BA91" s="435">
        <f t="shared" si="242"/>
        <v>2571.08</v>
      </c>
      <c r="BB91" s="432">
        <v>134</v>
      </c>
      <c r="BC91" s="433">
        <v>129.75</v>
      </c>
      <c r="BD91" s="434">
        <f t="shared" si="243"/>
        <v>134</v>
      </c>
      <c r="BE91" s="435">
        <f t="shared" si="244"/>
        <v>519</v>
      </c>
      <c r="BF91" s="432"/>
      <c r="BG91" s="433"/>
      <c r="BH91" s="434">
        <f t="shared" si="245"/>
        <v>0</v>
      </c>
      <c r="BI91" s="435">
        <f t="shared" si="246"/>
        <v>0</v>
      </c>
      <c r="BJ91" s="434">
        <f t="shared" si="247"/>
        <v>134.37625</v>
      </c>
      <c r="BK91" s="435">
        <f t="shared" si="248"/>
        <v>134.35130434782607</v>
      </c>
      <c r="BL91" s="434">
        <f t="shared" si="249"/>
        <v>1075.01</v>
      </c>
      <c r="BM91" s="435">
        <f t="shared" si="250"/>
        <v>3090.0799999999995</v>
      </c>
      <c r="BN91" s="432">
        <v>106</v>
      </c>
      <c r="BO91" s="433">
        <v>127</v>
      </c>
      <c r="BP91" s="434">
        <f t="shared" si="251"/>
        <v>106</v>
      </c>
      <c r="BQ91" s="435">
        <f t="shared" si="252"/>
        <v>127</v>
      </c>
      <c r="BR91" s="432">
        <v>11</v>
      </c>
      <c r="BS91" s="433">
        <v>13</v>
      </c>
      <c r="BT91" s="434">
        <f t="shared" si="253"/>
        <v>11</v>
      </c>
      <c r="BU91" s="435">
        <f t="shared" si="254"/>
        <v>13</v>
      </c>
      <c r="BV91" s="432"/>
      <c r="BW91" s="433"/>
      <c r="BX91" s="434">
        <f t="shared" si="255"/>
        <v>0</v>
      </c>
      <c r="BY91" s="435">
        <f t="shared" si="256"/>
        <v>0</v>
      </c>
      <c r="BZ91" s="434">
        <f t="shared" si="257"/>
        <v>117</v>
      </c>
      <c r="CA91" s="435">
        <f t="shared" si="258"/>
        <v>140</v>
      </c>
      <c r="CB91" s="434">
        <f t="shared" si="259"/>
        <v>117</v>
      </c>
      <c r="CC91" s="435">
        <f t="shared" si="260"/>
        <v>140</v>
      </c>
      <c r="CD91" s="432">
        <v>5.93</v>
      </c>
      <c r="CE91" s="433">
        <v>6.06</v>
      </c>
      <c r="CF91" s="434">
        <f t="shared" si="261"/>
        <v>628.57999999999993</v>
      </c>
      <c r="CG91" s="435">
        <f t="shared" si="262"/>
        <v>769.62</v>
      </c>
      <c r="CH91" s="432">
        <v>7.05</v>
      </c>
      <c r="CI91" s="433">
        <v>6.12</v>
      </c>
      <c r="CJ91" s="434">
        <f t="shared" si="263"/>
        <v>77.55</v>
      </c>
      <c r="CK91" s="435">
        <f t="shared" si="264"/>
        <v>79.56</v>
      </c>
      <c r="CL91" s="432"/>
      <c r="CM91" s="433"/>
      <c r="CN91" s="434">
        <f t="shared" si="265"/>
        <v>0</v>
      </c>
      <c r="CO91" s="435">
        <f t="shared" si="266"/>
        <v>0</v>
      </c>
      <c r="CP91" s="434">
        <f t="shared" si="267"/>
        <v>6.0352991452991445</v>
      </c>
      <c r="CQ91" s="435">
        <f t="shared" si="268"/>
        <v>6.0655714285714293</v>
      </c>
      <c r="CR91" s="434">
        <f t="shared" si="269"/>
        <v>706.12999999999988</v>
      </c>
      <c r="CS91" s="435">
        <f t="shared" si="270"/>
        <v>849.18000000000006</v>
      </c>
      <c r="CT91" s="432">
        <v>141.11000000000001</v>
      </c>
      <c r="CU91" s="433">
        <v>141.59</v>
      </c>
      <c r="CV91" s="434">
        <f t="shared" si="271"/>
        <v>14957.660000000002</v>
      </c>
      <c r="CW91" s="435">
        <f t="shared" si="272"/>
        <v>17981.93</v>
      </c>
      <c r="CX91" s="432">
        <v>139.63999999999999</v>
      </c>
      <c r="CY91" s="433">
        <v>128.51</v>
      </c>
      <c r="CZ91" s="434">
        <f t="shared" si="273"/>
        <v>1536.04</v>
      </c>
      <c r="DA91" s="435">
        <f t="shared" si="274"/>
        <v>1670.6299999999999</v>
      </c>
      <c r="DB91" s="432"/>
      <c r="DC91" s="433"/>
      <c r="DD91" s="434">
        <f t="shared" si="275"/>
        <v>0</v>
      </c>
      <c r="DE91" s="435">
        <f t="shared" si="276"/>
        <v>0</v>
      </c>
      <c r="DF91" s="434">
        <f t="shared" si="277"/>
        <v>140.97179487179488</v>
      </c>
      <c r="DG91" s="435">
        <f t="shared" si="278"/>
        <v>140.37542857142859</v>
      </c>
      <c r="DH91" s="434">
        <f t="shared" si="279"/>
        <v>16493.7</v>
      </c>
      <c r="DI91" s="435">
        <f t="shared" si="280"/>
        <v>19652.560000000001</v>
      </c>
      <c r="DJ91" s="434">
        <f t="shared" si="281"/>
        <v>125</v>
      </c>
      <c r="DK91" s="435">
        <f t="shared" si="282"/>
        <v>163</v>
      </c>
      <c r="DL91" s="434">
        <f t="shared" si="283"/>
        <v>125</v>
      </c>
      <c r="DM91" s="435">
        <f t="shared" si="284"/>
        <v>163</v>
      </c>
      <c r="DN91" s="434">
        <f t="shared" si="285"/>
        <v>5.8890399999999987</v>
      </c>
      <c r="DO91" s="435">
        <f t="shared" si="286"/>
        <v>5.7277300613496935</v>
      </c>
      <c r="DP91" s="434">
        <f t="shared" si="287"/>
        <v>736.12999999999988</v>
      </c>
      <c r="DQ91" s="435">
        <f t="shared" si="288"/>
        <v>933.62</v>
      </c>
      <c r="DR91" s="434">
        <f t="shared" si="289"/>
        <v>140.54968</v>
      </c>
      <c r="DS91" s="435">
        <f t="shared" si="290"/>
        <v>139.52539877300615</v>
      </c>
      <c r="DT91" s="434">
        <f t="shared" si="291"/>
        <v>17568.71</v>
      </c>
      <c r="DU91" s="435">
        <f t="shared" si="292"/>
        <v>22742.640000000003</v>
      </c>
      <c r="DV91" s="432">
        <v>52</v>
      </c>
      <c r="DW91" s="433">
        <v>52</v>
      </c>
      <c r="DX91" s="434">
        <f t="shared" si="293"/>
        <v>52</v>
      </c>
      <c r="DY91" s="435">
        <f t="shared" si="294"/>
        <v>52</v>
      </c>
      <c r="DZ91" s="432">
        <v>36</v>
      </c>
      <c r="EA91" s="433">
        <v>39</v>
      </c>
      <c r="EB91" s="434">
        <f t="shared" si="295"/>
        <v>36</v>
      </c>
      <c r="EC91" s="435">
        <f t="shared" si="296"/>
        <v>39</v>
      </c>
      <c r="ED91" s="432"/>
      <c r="EE91" s="433"/>
      <c r="EF91" s="434">
        <f t="shared" si="297"/>
        <v>0</v>
      </c>
      <c r="EG91" s="435">
        <f t="shared" si="298"/>
        <v>0</v>
      </c>
      <c r="EH91" s="434">
        <f t="shared" si="299"/>
        <v>88</v>
      </c>
      <c r="EI91" s="435">
        <f t="shared" si="300"/>
        <v>91</v>
      </c>
      <c r="EJ91" s="434">
        <f t="shared" si="301"/>
        <v>88</v>
      </c>
      <c r="EK91" s="435">
        <f t="shared" si="302"/>
        <v>91</v>
      </c>
      <c r="EL91" s="432">
        <v>4.1900000000000004</v>
      </c>
      <c r="EM91" s="433">
        <v>4.32</v>
      </c>
      <c r="EN91" s="434">
        <f t="shared" si="303"/>
        <v>217.88000000000002</v>
      </c>
      <c r="EO91" s="435">
        <f t="shared" si="304"/>
        <v>224.64000000000001</v>
      </c>
      <c r="EP91" s="432">
        <v>5.03</v>
      </c>
      <c r="EQ91" s="433">
        <v>5.21</v>
      </c>
      <c r="ER91" s="434">
        <f t="shared" si="305"/>
        <v>181.08</v>
      </c>
      <c r="ES91" s="435">
        <f t="shared" si="306"/>
        <v>203.19</v>
      </c>
      <c r="ET91" s="432"/>
      <c r="EU91" s="433"/>
      <c r="EV91" s="434">
        <f t="shared" si="307"/>
        <v>0</v>
      </c>
      <c r="EW91" s="435">
        <f t="shared" si="308"/>
        <v>0</v>
      </c>
      <c r="EX91" s="434">
        <f t="shared" si="309"/>
        <v>4.5336363636363641</v>
      </c>
      <c r="EY91" s="435">
        <f t="shared" si="310"/>
        <v>4.701428571428572</v>
      </c>
      <c r="EZ91" s="434">
        <f t="shared" si="311"/>
        <v>398.96000000000004</v>
      </c>
      <c r="FA91" s="435">
        <f t="shared" si="312"/>
        <v>427.83000000000004</v>
      </c>
      <c r="FB91" s="432">
        <v>112.94</v>
      </c>
      <c r="FC91" s="433">
        <v>108.25</v>
      </c>
      <c r="FD91" s="434">
        <f t="shared" si="313"/>
        <v>5872.88</v>
      </c>
      <c r="FE91" s="435">
        <f t="shared" si="314"/>
        <v>5629</v>
      </c>
      <c r="FF91" s="432">
        <v>100.8</v>
      </c>
      <c r="FG91" s="433">
        <v>106.56</v>
      </c>
      <c r="FH91" s="434">
        <f t="shared" si="315"/>
        <v>3628.7999999999997</v>
      </c>
      <c r="FI91" s="435">
        <f t="shared" si="316"/>
        <v>4155.84</v>
      </c>
      <c r="FJ91" s="432"/>
      <c r="FK91" s="433"/>
      <c r="FL91" s="434">
        <f t="shared" si="317"/>
        <v>0</v>
      </c>
      <c r="FM91" s="435">
        <f t="shared" si="318"/>
        <v>0</v>
      </c>
      <c r="FN91" s="434">
        <f t="shared" si="319"/>
        <v>107.97363636363637</v>
      </c>
      <c r="FO91" s="435">
        <f t="shared" si="320"/>
        <v>107.52571428571429</v>
      </c>
      <c r="FP91" s="434">
        <f t="shared" si="321"/>
        <v>9501.68</v>
      </c>
      <c r="FQ91" s="435">
        <f t="shared" si="322"/>
        <v>9784.84</v>
      </c>
      <c r="FR91" s="432"/>
      <c r="FS91" s="433">
        <v>1</v>
      </c>
      <c r="FT91" s="434">
        <f t="shared" si="323"/>
        <v>0</v>
      </c>
      <c r="FU91" s="435">
        <f t="shared" si="324"/>
        <v>1</v>
      </c>
      <c r="FV91" s="432"/>
      <c r="FW91" s="433"/>
      <c r="FX91" s="434">
        <f t="shared" si="325"/>
        <v>0</v>
      </c>
      <c r="FY91" s="435">
        <f t="shared" si="326"/>
        <v>0</v>
      </c>
      <c r="FZ91" s="432"/>
      <c r="GA91" s="433">
        <v>124</v>
      </c>
      <c r="GB91" s="434">
        <f t="shared" si="327"/>
        <v>0</v>
      </c>
      <c r="GC91" s="435">
        <f t="shared" si="328"/>
        <v>124</v>
      </c>
      <c r="GD91" s="434">
        <f t="shared" si="329"/>
        <v>165</v>
      </c>
      <c r="GE91" s="435">
        <f t="shared" si="330"/>
        <v>198</v>
      </c>
      <c r="GF91" s="434">
        <f t="shared" si="331"/>
        <v>165</v>
      </c>
      <c r="GG91" s="435">
        <f t="shared" si="332"/>
        <v>198</v>
      </c>
      <c r="GH91" s="434">
        <f t="shared" si="333"/>
        <v>874.45999999999992</v>
      </c>
      <c r="GI91" s="435">
        <f t="shared" si="334"/>
        <v>1065.7</v>
      </c>
      <c r="GJ91" s="434">
        <f t="shared" si="335"/>
        <v>21771.550000000003</v>
      </c>
      <c r="GK91" s="435">
        <f t="shared" si="336"/>
        <v>26182.010000000002</v>
      </c>
      <c r="GL91" s="434">
        <f t="shared" si="337"/>
        <v>48</v>
      </c>
      <c r="GM91" s="435">
        <f t="shared" si="338"/>
        <v>56</v>
      </c>
      <c r="GN91" s="434">
        <f t="shared" si="339"/>
        <v>48</v>
      </c>
      <c r="GO91" s="435">
        <f t="shared" si="340"/>
        <v>56</v>
      </c>
      <c r="GP91" s="434">
        <f t="shared" si="341"/>
        <v>260.63</v>
      </c>
      <c r="GQ91" s="435">
        <f t="shared" si="342"/>
        <v>295.75</v>
      </c>
      <c r="GR91" s="434">
        <f t="shared" si="343"/>
        <v>5298.84</v>
      </c>
      <c r="GS91" s="435">
        <f t="shared" si="344"/>
        <v>6345.47</v>
      </c>
      <c r="GT91" s="434">
        <f t="shared" si="345"/>
        <v>213</v>
      </c>
      <c r="GU91" s="435">
        <f t="shared" si="346"/>
        <v>254</v>
      </c>
      <c r="GV91" s="434">
        <f t="shared" si="347"/>
        <v>213</v>
      </c>
      <c r="GW91" s="435">
        <f t="shared" si="348"/>
        <v>254</v>
      </c>
      <c r="GX91" s="434">
        <f t="shared" si="349"/>
        <v>1135.0899999999999</v>
      </c>
      <c r="GY91" s="435">
        <f t="shared" si="350"/>
        <v>1361.45</v>
      </c>
      <c r="GZ91" s="434">
        <f t="shared" si="351"/>
        <v>27070.390000000003</v>
      </c>
      <c r="HA91" s="435">
        <f t="shared" si="352"/>
        <v>32527.480000000003</v>
      </c>
      <c r="HB91" s="434">
        <f t="shared" si="353"/>
        <v>0</v>
      </c>
      <c r="HC91" s="435">
        <f t="shared" si="354"/>
        <v>0</v>
      </c>
      <c r="HD91" s="434">
        <f t="shared" si="355"/>
        <v>0</v>
      </c>
      <c r="HE91" s="435">
        <f t="shared" si="356"/>
        <v>0</v>
      </c>
      <c r="HF91" s="434">
        <f t="shared" si="357"/>
        <v>0</v>
      </c>
      <c r="HG91" s="435">
        <f t="shared" si="358"/>
        <v>0</v>
      </c>
      <c r="HH91" s="434">
        <f t="shared" si="359"/>
        <v>0</v>
      </c>
      <c r="HI91" s="435">
        <f t="shared" si="360"/>
        <v>0</v>
      </c>
      <c r="HJ91" s="434">
        <f t="shared" si="361"/>
        <v>1135.0899999999999</v>
      </c>
      <c r="HK91" s="435">
        <f t="shared" si="362"/>
        <v>1361.45</v>
      </c>
      <c r="HL91" s="434">
        <f t="shared" si="363"/>
        <v>27070.39</v>
      </c>
      <c r="HM91" s="435">
        <f t="shared" si="364"/>
        <v>32651.480000000003</v>
      </c>
    </row>
    <row r="92" spans="1:221" s="18" customFormat="1" ht="13.15" customHeight="1">
      <c r="A92" s="516" t="s">
        <v>407</v>
      </c>
      <c r="B92" s="517" t="s">
        <v>426</v>
      </c>
      <c r="C92" s="520" t="s">
        <v>1243</v>
      </c>
      <c r="D92" s="500">
        <v>482158</v>
      </c>
      <c r="E92" s="573">
        <v>5</v>
      </c>
      <c r="F92" s="432">
        <v>909</v>
      </c>
      <c r="G92" s="433">
        <v>930</v>
      </c>
      <c r="H92" s="432">
        <v>0</v>
      </c>
      <c r="I92" s="433">
        <v>2</v>
      </c>
      <c r="J92" s="434">
        <f t="shared" si="217"/>
        <v>909</v>
      </c>
      <c r="K92" s="435">
        <f t="shared" si="218"/>
        <v>928</v>
      </c>
      <c r="L92" s="432"/>
      <c r="M92" s="433"/>
      <c r="N92" s="434">
        <f t="shared" si="219"/>
        <v>909</v>
      </c>
      <c r="O92" s="435">
        <f t="shared" si="220"/>
        <v>928</v>
      </c>
      <c r="P92" s="434">
        <f t="shared" si="221"/>
        <v>909</v>
      </c>
      <c r="Q92" s="435">
        <f t="shared" si="222"/>
        <v>928</v>
      </c>
      <c r="R92" s="432">
        <v>19</v>
      </c>
      <c r="S92" s="433">
        <v>19</v>
      </c>
      <c r="T92" s="589">
        <f t="shared" si="216"/>
        <v>19</v>
      </c>
      <c r="U92" s="592">
        <f t="shared" si="216"/>
        <v>19</v>
      </c>
      <c r="V92" s="432">
        <v>5</v>
      </c>
      <c r="W92" s="433">
        <v>4</v>
      </c>
      <c r="X92" s="434">
        <f t="shared" si="223"/>
        <v>5</v>
      </c>
      <c r="Y92" s="435">
        <f t="shared" si="224"/>
        <v>4</v>
      </c>
      <c r="Z92" s="432"/>
      <c r="AA92" s="433"/>
      <c r="AB92" s="434">
        <f t="shared" si="225"/>
        <v>0</v>
      </c>
      <c r="AC92" s="435">
        <f t="shared" si="226"/>
        <v>0</v>
      </c>
      <c r="AD92" s="434">
        <f t="shared" si="227"/>
        <v>24</v>
      </c>
      <c r="AE92" s="435">
        <f t="shared" si="228"/>
        <v>23</v>
      </c>
      <c r="AF92" s="434">
        <f t="shared" si="229"/>
        <v>24</v>
      </c>
      <c r="AG92" s="435">
        <f t="shared" si="230"/>
        <v>23</v>
      </c>
      <c r="AH92" s="432">
        <v>5.21</v>
      </c>
      <c r="AI92" s="433">
        <v>4.97</v>
      </c>
      <c r="AJ92" s="434">
        <f t="shared" si="231"/>
        <v>98.99</v>
      </c>
      <c r="AK92" s="435">
        <f t="shared" si="232"/>
        <v>94.429999999999993</v>
      </c>
      <c r="AL92" s="432">
        <v>7.4</v>
      </c>
      <c r="AM92" s="433">
        <v>4</v>
      </c>
      <c r="AN92" s="434">
        <f t="shared" si="233"/>
        <v>37</v>
      </c>
      <c r="AO92" s="435">
        <f t="shared" si="234"/>
        <v>16</v>
      </c>
      <c r="AP92" s="432"/>
      <c r="AQ92" s="433"/>
      <c r="AR92" s="434">
        <f t="shared" si="235"/>
        <v>0</v>
      </c>
      <c r="AS92" s="435">
        <f t="shared" si="236"/>
        <v>0</v>
      </c>
      <c r="AT92" s="434">
        <f t="shared" si="237"/>
        <v>5.6662500000000007</v>
      </c>
      <c r="AU92" s="435">
        <f t="shared" si="238"/>
        <v>4.8013043478260871</v>
      </c>
      <c r="AV92" s="434">
        <f t="shared" si="239"/>
        <v>135.99</v>
      </c>
      <c r="AW92" s="435">
        <f t="shared" si="240"/>
        <v>110.43</v>
      </c>
      <c r="AX92" s="432">
        <v>139.68</v>
      </c>
      <c r="AY92" s="433">
        <v>136.84</v>
      </c>
      <c r="AZ92" s="434">
        <f t="shared" si="241"/>
        <v>2653.92</v>
      </c>
      <c r="BA92" s="435">
        <f t="shared" si="242"/>
        <v>2599.96</v>
      </c>
      <c r="BB92" s="432">
        <v>147.4</v>
      </c>
      <c r="BC92" s="433">
        <v>132.5</v>
      </c>
      <c r="BD92" s="434">
        <f t="shared" si="243"/>
        <v>737</v>
      </c>
      <c r="BE92" s="435">
        <f t="shared" si="244"/>
        <v>530</v>
      </c>
      <c r="BF92" s="432"/>
      <c r="BG92" s="433"/>
      <c r="BH92" s="434">
        <f t="shared" si="245"/>
        <v>0</v>
      </c>
      <c r="BI92" s="435">
        <f t="shared" si="246"/>
        <v>0</v>
      </c>
      <c r="BJ92" s="434">
        <f t="shared" si="247"/>
        <v>141.28833333333333</v>
      </c>
      <c r="BK92" s="435">
        <f t="shared" si="248"/>
        <v>136.08521739130435</v>
      </c>
      <c r="BL92" s="434">
        <f t="shared" si="249"/>
        <v>3390.92</v>
      </c>
      <c r="BM92" s="435">
        <f t="shared" si="250"/>
        <v>3129.96</v>
      </c>
      <c r="BN92" s="432">
        <v>333</v>
      </c>
      <c r="BO92" s="433">
        <v>300</v>
      </c>
      <c r="BP92" s="434">
        <f t="shared" si="251"/>
        <v>333</v>
      </c>
      <c r="BQ92" s="435">
        <f t="shared" si="252"/>
        <v>300</v>
      </c>
      <c r="BR92" s="432">
        <v>60</v>
      </c>
      <c r="BS92" s="433">
        <v>58</v>
      </c>
      <c r="BT92" s="434">
        <f t="shared" si="253"/>
        <v>60</v>
      </c>
      <c r="BU92" s="435">
        <f t="shared" si="254"/>
        <v>58</v>
      </c>
      <c r="BV92" s="432"/>
      <c r="BW92" s="433"/>
      <c r="BX92" s="434">
        <f t="shared" si="255"/>
        <v>0</v>
      </c>
      <c r="BY92" s="435">
        <f t="shared" si="256"/>
        <v>0</v>
      </c>
      <c r="BZ92" s="434">
        <f t="shared" si="257"/>
        <v>393</v>
      </c>
      <c r="CA92" s="435">
        <f t="shared" si="258"/>
        <v>358</v>
      </c>
      <c r="CB92" s="434">
        <f t="shared" si="259"/>
        <v>393</v>
      </c>
      <c r="CC92" s="435">
        <f t="shared" si="260"/>
        <v>358</v>
      </c>
      <c r="CD92" s="432">
        <v>6.08</v>
      </c>
      <c r="CE92" s="433">
        <v>6.28</v>
      </c>
      <c r="CF92" s="434">
        <f t="shared" si="261"/>
        <v>2024.64</v>
      </c>
      <c r="CG92" s="435">
        <f t="shared" si="262"/>
        <v>1884</v>
      </c>
      <c r="CH92" s="432">
        <v>7.82</v>
      </c>
      <c r="CI92" s="433">
        <v>7.78</v>
      </c>
      <c r="CJ92" s="434">
        <f t="shared" si="263"/>
        <v>469.20000000000005</v>
      </c>
      <c r="CK92" s="435">
        <f t="shared" si="264"/>
        <v>451.24</v>
      </c>
      <c r="CL92" s="432"/>
      <c r="CM92" s="433"/>
      <c r="CN92" s="434">
        <f t="shared" si="265"/>
        <v>0</v>
      </c>
      <c r="CO92" s="435">
        <f t="shared" si="266"/>
        <v>0</v>
      </c>
      <c r="CP92" s="434">
        <f t="shared" si="267"/>
        <v>6.3456488549618326</v>
      </c>
      <c r="CQ92" s="435">
        <f t="shared" si="268"/>
        <v>6.5230167597765361</v>
      </c>
      <c r="CR92" s="434">
        <f t="shared" si="269"/>
        <v>2493.84</v>
      </c>
      <c r="CS92" s="435">
        <f t="shared" si="270"/>
        <v>2335.2399999999998</v>
      </c>
      <c r="CT92" s="432">
        <v>138.74</v>
      </c>
      <c r="CU92" s="433">
        <v>141.59</v>
      </c>
      <c r="CV92" s="434">
        <f t="shared" si="271"/>
        <v>46200.420000000006</v>
      </c>
      <c r="CW92" s="435">
        <f t="shared" si="272"/>
        <v>42477</v>
      </c>
      <c r="CX92" s="432">
        <v>147.41</v>
      </c>
      <c r="CY92" s="433">
        <v>137.30000000000001</v>
      </c>
      <c r="CZ92" s="434">
        <f t="shared" si="273"/>
        <v>8844.6</v>
      </c>
      <c r="DA92" s="435">
        <f t="shared" si="274"/>
        <v>7963.4000000000005</v>
      </c>
      <c r="DB92" s="432"/>
      <c r="DC92" s="433"/>
      <c r="DD92" s="434">
        <f t="shared" si="275"/>
        <v>0</v>
      </c>
      <c r="DE92" s="435">
        <f t="shared" si="276"/>
        <v>0</v>
      </c>
      <c r="DF92" s="434">
        <f t="shared" si="277"/>
        <v>140.06366412213742</v>
      </c>
      <c r="DG92" s="435">
        <f t="shared" si="278"/>
        <v>140.89497206703911</v>
      </c>
      <c r="DH92" s="434">
        <f t="shared" si="279"/>
        <v>55045.020000000011</v>
      </c>
      <c r="DI92" s="435">
        <f t="shared" si="280"/>
        <v>50440.4</v>
      </c>
      <c r="DJ92" s="434">
        <f t="shared" si="281"/>
        <v>417</v>
      </c>
      <c r="DK92" s="435">
        <f t="shared" si="282"/>
        <v>381</v>
      </c>
      <c r="DL92" s="434">
        <f t="shared" si="283"/>
        <v>417</v>
      </c>
      <c r="DM92" s="435">
        <f t="shared" si="284"/>
        <v>381</v>
      </c>
      <c r="DN92" s="434">
        <f t="shared" si="285"/>
        <v>6.3065467625899281</v>
      </c>
      <c r="DO92" s="435">
        <f t="shared" si="286"/>
        <v>6.4190813648293954</v>
      </c>
      <c r="DP92" s="434">
        <f t="shared" si="287"/>
        <v>2629.83</v>
      </c>
      <c r="DQ92" s="435">
        <f t="shared" si="288"/>
        <v>2445.6699999999996</v>
      </c>
      <c r="DR92" s="434">
        <f t="shared" si="289"/>
        <v>140.13414868105517</v>
      </c>
      <c r="DS92" s="435">
        <f t="shared" si="290"/>
        <v>140.60461942257217</v>
      </c>
      <c r="DT92" s="434">
        <f t="shared" si="291"/>
        <v>58435.94</v>
      </c>
      <c r="DU92" s="435">
        <f t="shared" si="292"/>
        <v>53570.36</v>
      </c>
      <c r="DV92" s="432">
        <v>309</v>
      </c>
      <c r="DW92" s="433">
        <v>328</v>
      </c>
      <c r="DX92" s="434">
        <f t="shared" si="293"/>
        <v>309</v>
      </c>
      <c r="DY92" s="435">
        <f t="shared" si="294"/>
        <v>328</v>
      </c>
      <c r="DZ92" s="432">
        <v>182</v>
      </c>
      <c r="EA92" s="433">
        <v>218</v>
      </c>
      <c r="EB92" s="434">
        <f t="shared" si="295"/>
        <v>182</v>
      </c>
      <c r="EC92" s="435">
        <f t="shared" si="296"/>
        <v>218</v>
      </c>
      <c r="ED92" s="432"/>
      <c r="EE92" s="433"/>
      <c r="EF92" s="434">
        <f t="shared" si="297"/>
        <v>0</v>
      </c>
      <c r="EG92" s="435">
        <f t="shared" si="298"/>
        <v>0</v>
      </c>
      <c r="EH92" s="434">
        <f t="shared" si="299"/>
        <v>491</v>
      </c>
      <c r="EI92" s="435">
        <f t="shared" si="300"/>
        <v>546</v>
      </c>
      <c r="EJ92" s="434">
        <f t="shared" si="301"/>
        <v>491</v>
      </c>
      <c r="EK92" s="435">
        <f t="shared" si="302"/>
        <v>546</v>
      </c>
      <c r="EL92" s="432">
        <v>4.0199999999999996</v>
      </c>
      <c r="EM92" s="433">
        <v>3.9</v>
      </c>
      <c r="EN92" s="434">
        <f t="shared" si="303"/>
        <v>1242.1799999999998</v>
      </c>
      <c r="EO92" s="435">
        <f t="shared" si="304"/>
        <v>1279.2</v>
      </c>
      <c r="EP92" s="432">
        <v>4.43</v>
      </c>
      <c r="EQ92" s="433">
        <v>4.4400000000000004</v>
      </c>
      <c r="ER92" s="434">
        <f t="shared" si="305"/>
        <v>806.26</v>
      </c>
      <c r="ES92" s="435">
        <f t="shared" si="306"/>
        <v>967.92000000000007</v>
      </c>
      <c r="ET92" s="432"/>
      <c r="EU92" s="433"/>
      <c r="EV92" s="434">
        <f t="shared" si="307"/>
        <v>0</v>
      </c>
      <c r="EW92" s="435">
        <f t="shared" si="308"/>
        <v>0</v>
      </c>
      <c r="EX92" s="434">
        <f t="shared" si="309"/>
        <v>4.1719755600814654</v>
      </c>
      <c r="EY92" s="435">
        <f t="shared" si="310"/>
        <v>4.1156043956043957</v>
      </c>
      <c r="EZ92" s="434">
        <f t="shared" si="311"/>
        <v>2048.4399999999996</v>
      </c>
      <c r="FA92" s="435">
        <f t="shared" si="312"/>
        <v>2247.12</v>
      </c>
      <c r="FB92" s="432">
        <v>96.73</v>
      </c>
      <c r="FC92" s="433">
        <v>97.83</v>
      </c>
      <c r="FD92" s="434">
        <f t="shared" si="313"/>
        <v>29889.57</v>
      </c>
      <c r="FE92" s="435">
        <f t="shared" si="314"/>
        <v>32088.239999999998</v>
      </c>
      <c r="FF92" s="432">
        <v>88.26</v>
      </c>
      <c r="FG92" s="433">
        <v>89.59</v>
      </c>
      <c r="FH92" s="434">
        <f t="shared" si="315"/>
        <v>16063.320000000002</v>
      </c>
      <c r="FI92" s="435">
        <f t="shared" si="316"/>
        <v>19530.62</v>
      </c>
      <c r="FJ92" s="432"/>
      <c r="FK92" s="433"/>
      <c r="FL92" s="434">
        <f t="shared" si="317"/>
        <v>0</v>
      </c>
      <c r="FM92" s="435">
        <f t="shared" si="318"/>
        <v>0</v>
      </c>
      <c r="FN92" s="434">
        <f t="shared" si="319"/>
        <v>93.590407331975555</v>
      </c>
      <c r="FO92" s="435">
        <f t="shared" si="320"/>
        <v>94.540036630036624</v>
      </c>
      <c r="FP92" s="434">
        <f t="shared" si="321"/>
        <v>45952.89</v>
      </c>
      <c r="FQ92" s="435">
        <f t="shared" si="322"/>
        <v>51618.859999999993</v>
      </c>
      <c r="FR92" s="432">
        <v>1</v>
      </c>
      <c r="FS92" s="433">
        <v>1</v>
      </c>
      <c r="FT92" s="434">
        <f t="shared" si="323"/>
        <v>1</v>
      </c>
      <c r="FU92" s="435">
        <f t="shared" si="324"/>
        <v>1</v>
      </c>
      <c r="FV92" s="432"/>
      <c r="FW92" s="433"/>
      <c r="FX92" s="434">
        <f t="shared" si="325"/>
        <v>0</v>
      </c>
      <c r="FY92" s="435">
        <f t="shared" si="326"/>
        <v>0</v>
      </c>
      <c r="FZ92" s="432">
        <v>134</v>
      </c>
      <c r="GA92" s="433">
        <v>120</v>
      </c>
      <c r="GB92" s="434">
        <f t="shared" si="327"/>
        <v>134</v>
      </c>
      <c r="GC92" s="435">
        <f t="shared" si="328"/>
        <v>120</v>
      </c>
      <c r="GD92" s="434">
        <f t="shared" si="329"/>
        <v>661</v>
      </c>
      <c r="GE92" s="435">
        <f t="shared" si="330"/>
        <v>647</v>
      </c>
      <c r="GF92" s="434">
        <f t="shared" si="331"/>
        <v>661</v>
      </c>
      <c r="GG92" s="435">
        <f t="shared" si="332"/>
        <v>647</v>
      </c>
      <c r="GH92" s="434">
        <f t="shared" si="333"/>
        <v>3365.81</v>
      </c>
      <c r="GI92" s="435">
        <f t="shared" si="334"/>
        <v>3257.63</v>
      </c>
      <c r="GJ92" s="434">
        <f t="shared" si="335"/>
        <v>78743.91</v>
      </c>
      <c r="GK92" s="435">
        <f t="shared" si="336"/>
        <v>77165.2</v>
      </c>
      <c r="GL92" s="434">
        <f t="shared" si="337"/>
        <v>247</v>
      </c>
      <c r="GM92" s="435">
        <f t="shared" si="338"/>
        <v>280</v>
      </c>
      <c r="GN92" s="434">
        <f t="shared" si="339"/>
        <v>247</v>
      </c>
      <c r="GO92" s="435">
        <f t="shared" si="340"/>
        <v>280</v>
      </c>
      <c r="GP92" s="434">
        <f t="shared" si="341"/>
        <v>1312.46</v>
      </c>
      <c r="GQ92" s="435">
        <f t="shared" si="342"/>
        <v>1435.16</v>
      </c>
      <c r="GR92" s="434">
        <f t="shared" si="343"/>
        <v>25644.920000000002</v>
      </c>
      <c r="GS92" s="435">
        <f t="shared" si="344"/>
        <v>28024.02</v>
      </c>
      <c r="GT92" s="434">
        <f t="shared" si="345"/>
        <v>908</v>
      </c>
      <c r="GU92" s="435">
        <f t="shared" si="346"/>
        <v>927</v>
      </c>
      <c r="GV92" s="434">
        <f t="shared" si="347"/>
        <v>908</v>
      </c>
      <c r="GW92" s="435">
        <f t="shared" si="348"/>
        <v>927</v>
      </c>
      <c r="GX92" s="434">
        <f t="shared" si="349"/>
        <v>4678.2700000000004</v>
      </c>
      <c r="GY92" s="435">
        <f t="shared" si="350"/>
        <v>4692.79</v>
      </c>
      <c r="GZ92" s="434">
        <f t="shared" si="351"/>
        <v>104388.83</v>
      </c>
      <c r="HA92" s="435">
        <f t="shared" si="352"/>
        <v>105189.22</v>
      </c>
      <c r="HB92" s="434">
        <f t="shared" si="353"/>
        <v>0</v>
      </c>
      <c r="HC92" s="435">
        <f t="shared" si="354"/>
        <v>0</v>
      </c>
      <c r="HD92" s="434">
        <f t="shared" si="355"/>
        <v>0</v>
      </c>
      <c r="HE92" s="435">
        <f t="shared" si="356"/>
        <v>0</v>
      </c>
      <c r="HF92" s="434">
        <f t="shared" si="357"/>
        <v>0</v>
      </c>
      <c r="HG92" s="435">
        <f t="shared" si="358"/>
        <v>0</v>
      </c>
      <c r="HH92" s="434">
        <f t="shared" si="359"/>
        <v>0</v>
      </c>
      <c r="HI92" s="435">
        <f t="shared" si="360"/>
        <v>0</v>
      </c>
      <c r="HJ92" s="434">
        <f t="shared" si="361"/>
        <v>4678.2699999999995</v>
      </c>
      <c r="HK92" s="435">
        <f t="shared" si="362"/>
        <v>4692.7899999999991</v>
      </c>
      <c r="HL92" s="434">
        <f t="shared" si="363"/>
        <v>104522.83</v>
      </c>
      <c r="HM92" s="435">
        <f t="shared" si="364"/>
        <v>105309.22</v>
      </c>
    </row>
    <row r="93" spans="1:221" s="18" customFormat="1" ht="13.15" customHeight="1">
      <c r="A93" s="516" t="s">
        <v>407</v>
      </c>
      <c r="B93" s="517" t="s">
        <v>428</v>
      </c>
      <c r="C93" s="523"/>
      <c r="D93" s="519">
        <v>138901</v>
      </c>
      <c r="E93" s="524">
        <v>7</v>
      </c>
      <c r="F93" s="432">
        <v>154</v>
      </c>
      <c r="G93" s="433">
        <v>157</v>
      </c>
      <c r="H93" s="432">
        <v>0</v>
      </c>
      <c r="I93" s="433">
        <v>1</v>
      </c>
      <c r="J93" s="434">
        <f t="shared" si="217"/>
        <v>154</v>
      </c>
      <c r="K93" s="435">
        <f t="shared" si="218"/>
        <v>156</v>
      </c>
      <c r="L93" s="432"/>
      <c r="M93" s="433"/>
      <c r="N93" s="434">
        <f t="shared" si="219"/>
        <v>154</v>
      </c>
      <c r="O93" s="435">
        <f t="shared" si="220"/>
        <v>156</v>
      </c>
      <c r="P93" s="434">
        <f t="shared" si="221"/>
        <v>154</v>
      </c>
      <c r="Q93" s="435">
        <f t="shared" si="222"/>
        <v>156</v>
      </c>
      <c r="R93" s="432">
        <v>0</v>
      </c>
      <c r="S93" s="433">
        <v>1</v>
      </c>
      <c r="T93" s="589">
        <f t="shared" si="216"/>
        <v>0</v>
      </c>
      <c r="U93" s="592">
        <f t="shared" si="216"/>
        <v>1</v>
      </c>
      <c r="V93" s="432">
        <v>2</v>
      </c>
      <c r="W93" s="433">
        <v>1</v>
      </c>
      <c r="X93" s="434">
        <f t="shared" si="223"/>
        <v>2</v>
      </c>
      <c r="Y93" s="435">
        <f t="shared" si="224"/>
        <v>1</v>
      </c>
      <c r="Z93" s="432"/>
      <c r="AA93" s="433"/>
      <c r="AB93" s="434">
        <f t="shared" si="225"/>
        <v>0</v>
      </c>
      <c r="AC93" s="435">
        <f t="shared" si="226"/>
        <v>0</v>
      </c>
      <c r="AD93" s="434">
        <f t="shared" si="227"/>
        <v>2</v>
      </c>
      <c r="AE93" s="435">
        <f t="shared" si="228"/>
        <v>2</v>
      </c>
      <c r="AF93" s="434">
        <f t="shared" si="229"/>
        <v>2</v>
      </c>
      <c r="AG93" s="435">
        <f t="shared" si="230"/>
        <v>2</v>
      </c>
      <c r="AH93" s="432"/>
      <c r="AI93" s="433">
        <v>4</v>
      </c>
      <c r="AJ93" s="434">
        <f t="shared" si="231"/>
        <v>0</v>
      </c>
      <c r="AK93" s="435">
        <f t="shared" si="232"/>
        <v>4</v>
      </c>
      <c r="AL93" s="432">
        <v>1</v>
      </c>
      <c r="AM93" s="433">
        <v>5</v>
      </c>
      <c r="AN93" s="434">
        <f t="shared" si="233"/>
        <v>2</v>
      </c>
      <c r="AO93" s="435">
        <f t="shared" si="234"/>
        <v>5</v>
      </c>
      <c r="AP93" s="432"/>
      <c r="AQ93" s="433"/>
      <c r="AR93" s="434">
        <f t="shared" si="235"/>
        <v>0</v>
      </c>
      <c r="AS93" s="435">
        <f t="shared" si="236"/>
        <v>0</v>
      </c>
      <c r="AT93" s="434">
        <f t="shared" si="237"/>
        <v>1</v>
      </c>
      <c r="AU93" s="435">
        <f t="shared" si="238"/>
        <v>4.5</v>
      </c>
      <c r="AV93" s="434">
        <f t="shared" si="239"/>
        <v>2</v>
      </c>
      <c r="AW93" s="435">
        <f t="shared" si="240"/>
        <v>9</v>
      </c>
      <c r="AX93" s="432"/>
      <c r="AY93" s="433">
        <v>91</v>
      </c>
      <c r="AZ93" s="434">
        <f t="shared" si="241"/>
        <v>0</v>
      </c>
      <c r="BA93" s="435">
        <f t="shared" si="242"/>
        <v>91</v>
      </c>
      <c r="BB93" s="432">
        <v>83</v>
      </c>
      <c r="BC93" s="433">
        <v>89</v>
      </c>
      <c r="BD93" s="434">
        <f t="shared" si="243"/>
        <v>166</v>
      </c>
      <c r="BE93" s="435">
        <f t="shared" si="244"/>
        <v>89</v>
      </c>
      <c r="BF93" s="432"/>
      <c r="BG93" s="433"/>
      <c r="BH93" s="434">
        <f t="shared" si="245"/>
        <v>0</v>
      </c>
      <c r="BI93" s="435">
        <f t="shared" si="246"/>
        <v>0</v>
      </c>
      <c r="BJ93" s="434">
        <f t="shared" si="247"/>
        <v>83</v>
      </c>
      <c r="BK93" s="435">
        <f t="shared" si="248"/>
        <v>90</v>
      </c>
      <c r="BL93" s="434">
        <f t="shared" si="249"/>
        <v>166</v>
      </c>
      <c r="BM93" s="435">
        <f t="shared" si="250"/>
        <v>180</v>
      </c>
      <c r="BN93" s="432">
        <v>38</v>
      </c>
      <c r="BO93" s="433">
        <v>49</v>
      </c>
      <c r="BP93" s="434">
        <f t="shared" si="251"/>
        <v>38</v>
      </c>
      <c r="BQ93" s="435">
        <f t="shared" si="252"/>
        <v>49</v>
      </c>
      <c r="BR93" s="432">
        <v>30</v>
      </c>
      <c r="BS93" s="433">
        <v>27</v>
      </c>
      <c r="BT93" s="434">
        <f t="shared" si="253"/>
        <v>30</v>
      </c>
      <c r="BU93" s="435">
        <f t="shared" si="254"/>
        <v>27</v>
      </c>
      <c r="BV93" s="432"/>
      <c r="BW93" s="433"/>
      <c r="BX93" s="434">
        <f t="shared" si="255"/>
        <v>0</v>
      </c>
      <c r="BY93" s="435">
        <f t="shared" si="256"/>
        <v>0</v>
      </c>
      <c r="BZ93" s="434">
        <f t="shared" si="257"/>
        <v>68</v>
      </c>
      <c r="CA93" s="435">
        <f t="shared" si="258"/>
        <v>76</v>
      </c>
      <c r="CB93" s="434">
        <f t="shared" si="259"/>
        <v>68</v>
      </c>
      <c r="CC93" s="435">
        <f t="shared" si="260"/>
        <v>76</v>
      </c>
      <c r="CD93" s="432">
        <v>4.45</v>
      </c>
      <c r="CE93" s="433">
        <v>3.85</v>
      </c>
      <c r="CF93" s="434">
        <f t="shared" si="261"/>
        <v>169.1</v>
      </c>
      <c r="CG93" s="435">
        <f t="shared" si="262"/>
        <v>188.65</v>
      </c>
      <c r="CH93" s="432">
        <v>4.28</v>
      </c>
      <c r="CI93" s="433">
        <v>6.11</v>
      </c>
      <c r="CJ93" s="434">
        <f t="shared" si="263"/>
        <v>128.4</v>
      </c>
      <c r="CK93" s="435">
        <f t="shared" si="264"/>
        <v>164.97</v>
      </c>
      <c r="CL93" s="432"/>
      <c r="CM93" s="433"/>
      <c r="CN93" s="434">
        <f t="shared" si="265"/>
        <v>0</v>
      </c>
      <c r="CO93" s="435">
        <f t="shared" si="266"/>
        <v>0</v>
      </c>
      <c r="CP93" s="434">
        <f t="shared" si="267"/>
        <v>4.375</v>
      </c>
      <c r="CQ93" s="435">
        <f t="shared" si="268"/>
        <v>4.6528947368421054</v>
      </c>
      <c r="CR93" s="434">
        <f t="shared" si="269"/>
        <v>297.5</v>
      </c>
      <c r="CS93" s="435">
        <f t="shared" si="270"/>
        <v>353.62</v>
      </c>
      <c r="CT93" s="432">
        <v>81.47</v>
      </c>
      <c r="CU93" s="433">
        <v>77.650000000000006</v>
      </c>
      <c r="CV93" s="434">
        <f t="shared" si="271"/>
        <v>3095.86</v>
      </c>
      <c r="CW93" s="435">
        <f t="shared" si="272"/>
        <v>3804.8500000000004</v>
      </c>
      <c r="CX93" s="432">
        <v>77.97</v>
      </c>
      <c r="CY93" s="433">
        <v>82.15</v>
      </c>
      <c r="CZ93" s="434">
        <f t="shared" si="273"/>
        <v>2339.1</v>
      </c>
      <c r="DA93" s="435">
        <f t="shared" si="274"/>
        <v>2218.0500000000002</v>
      </c>
      <c r="DB93" s="432"/>
      <c r="DC93" s="433"/>
      <c r="DD93" s="434">
        <f t="shared" si="275"/>
        <v>0</v>
      </c>
      <c r="DE93" s="435">
        <f t="shared" si="276"/>
        <v>0</v>
      </c>
      <c r="DF93" s="434">
        <f t="shared" si="277"/>
        <v>79.925882352941173</v>
      </c>
      <c r="DG93" s="435">
        <f t="shared" si="278"/>
        <v>79.248684210526321</v>
      </c>
      <c r="DH93" s="434">
        <f t="shared" si="279"/>
        <v>5434.96</v>
      </c>
      <c r="DI93" s="435">
        <f t="shared" si="280"/>
        <v>6022.9000000000005</v>
      </c>
      <c r="DJ93" s="434">
        <f t="shared" si="281"/>
        <v>70</v>
      </c>
      <c r="DK93" s="435">
        <f t="shared" si="282"/>
        <v>78</v>
      </c>
      <c r="DL93" s="434">
        <f t="shared" si="283"/>
        <v>70</v>
      </c>
      <c r="DM93" s="435">
        <f t="shared" si="284"/>
        <v>78</v>
      </c>
      <c r="DN93" s="434">
        <f t="shared" si="285"/>
        <v>4.2785714285714285</v>
      </c>
      <c r="DO93" s="435">
        <f t="shared" si="286"/>
        <v>4.6489743589743586</v>
      </c>
      <c r="DP93" s="434">
        <f t="shared" si="287"/>
        <v>299.5</v>
      </c>
      <c r="DQ93" s="435">
        <f t="shared" si="288"/>
        <v>362.61999999999995</v>
      </c>
      <c r="DR93" s="434">
        <f t="shared" si="289"/>
        <v>80.013714285714286</v>
      </c>
      <c r="DS93" s="435">
        <f t="shared" si="290"/>
        <v>79.524358974358975</v>
      </c>
      <c r="DT93" s="434">
        <f t="shared" si="291"/>
        <v>5600.96</v>
      </c>
      <c r="DU93" s="435">
        <f t="shared" si="292"/>
        <v>6202.9</v>
      </c>
      <c r="DV93" s="432">
        <v>38</v>
      </c>
      <c r="DW93" s="433">
        <v>27</v>
      </c>
      <c r="DX93" s="434">
        <f t="shared" si="293"/>
        <v>38</v>
      </c>
      <c r="DY93" s="435">
        <f t="shared" si="294"/>
        <v>27</v>
      </c>
      <c r="DZ93" s="432">
        <v>43</v>
      </c>
      <c r="EA93" s="433">
        <v>49</v>
      </c>
      <c r="EB93" s="434">
        <f t="shared" si="295"/>
        <v>43</v>
      </c>
      <c r="EC93" s="435">
        <f t="shared" si="296"/>
        <v>49</v>
      </c>
      <c r="ED93" s="432"/>
      <c r="EE93" s="433"/>
      <c r="EF93" s="434">
        <f t="shared" si="297"/>
        <v>0</v>
      </c>
      <c r="EG93" s="435">
        <f t="shared" si="298"/>
        <v>0</v>
      </c>
      <c r="EH93" s="434">
        <f t="shared" si="299"/>
        <v>81</v>
      </c>
      <c r="EI93" s="435">
        <f t="shared" si="300"/>
        <v>76</v>
      </c>
      <c r="EJ93" s="434">
        <f t="shared" si="301"/>
        <v>81</v>
      </c>
      <c r="EK93" s="435">
        <f t="shared" si="302"/>
        <v>76</v>
      </c>
      <c r="EL93" s="432">
        <v>3.83</v>
      </c>
      <c r="EM93" s="433">
        <v>4.24</v>
      </c>
      <c r="EN93" s="434">
        <f t="shared" si="303"/>
        <v>145.54</v>
      </c>
      <c r="EO93" s="435">
        <f t="shared" si="304"/>
        <v>114.48</v>
      </c>
      <c r="EP93" s="432">
        <v>4.51</v>
      </c>
      <c r="EQ93" s="433">
        <v>4.9800000000000004</v>
      </c>
      <c r="ER93" s="434">
        <f t="shared" si="305"/>
        <v>193.92999999999998</v>
      </c>
      <c r="ES93" s="435">
        <f t="shared" si="306"/>
        <v>244.02</v>
      </c>
      <c r="ET93" s="432"/>
      <c r="EU93" s="433"/>
      <c r="EV93" s="434">
        <f t="shared" si="307"/>
        <v>0</v>
      </c>
      <c r="EW93" s="435">
        <f t="shared" si="308"/>
        <v>0</v>
      </c>
      <c r="EX93" s="434">
        <f t="shared" si="309"/>
        <v>4.1909876543209874</v>
      </c>
      <c r="EY93" s="435">
        <f t="shared" si="310"/>
        <v>4.7171052631578947</v>
      </c>
      <c r="EZ93" s="434">
        <f t="shared" si="311"/>
        <v>339.46999999999997</v>
      </c>
      <c r="FA93" s="435">
        <f t="shared" si="312"/>
        <v>358.5</v>
      </c>
      <c r="FB93" s="432">
        <v>62.11</v>
      </c>
      <c r="FC93" s="433">
        <v>69.3</v>
      </c>
      <c r="FD93" s="434">
        <f t="shared" si="313"/>
        <v>2360.1799999999998</v>
      </c>
      <c r="FE93" s="435">
        <f t="shared" si="314"/>
        <v>1871.1</v>
      </c>
      <c r="FF93" s="432">
        <v>60.26</v>
      </c>
      <c r="FG93" s="433">
        <v>70</v>
      </c>
      <c r="FH93" s="434">
        <f t="shared" si="315"/>
        <v>2591.1799999999998</v>
      </c>
      <c r="FI93" s="435">
        <f t="shared" si="316"/>
        <v>3430</v>
      </c>
      <c r="FJ93" s="432"/>
      <c r="FK93" s="433"/>
      <c r="FL93" s="434">
        <f t="shared" si="317"/>
        <v>0</v>
      </c>
      <c r="FM93" s="435">
        <f t="shared" si="318"/>
        <v>0</v>
      </c>
      <c r="FN93" s="434">
        <f t="shared" si="319"/>
        <v>61.127901234567901</v>
      </c>
      <c r="FO93" s="435">
        <f t="shared" si="320"/>
        <v>69.751315789473693</v>
      </c>
      <c r="FP93" s="434">
        <f t="shared" si="321"/>
        <v>4951.3599999999997</v>
      </c>
      <c r="FQ93" s="435">
        <f t="shared" si="322"/>
        <v>5301.1</v>
      </c>
      <c r="FR93" s="432">
        <v>3</v>
      </c>
      <c r="FS93" s="433">
        <v>2</v>
      </c>
      <c r="FT93" s="434">
        <f t="shared" si="323"/>
        <v>3</v>
      </c>
      <c r="FU93" s="435">
        <f t="shared" si="324"/>
        <v>2</v>
      </c>
      <c r="FV93" s="432"/>
      <c r="FW93" s="433"/>
      <c r="FX93" s="434">
        <f t="shared" si="325"/>
        <v>0</v>
      </c>
      <c r="FY93" s="435">
        <f t="shared" si="326"/>
        <v>0</v>
      </c>
      <c r="FZ93" s="432">
        <v>70.33</v>
      </c>
      <c r="GA93" s="433">
        <v>65.5</v>
      </c>
      <c r="GB93" s="434">
        <f t="shared" si="327"/>
        <v>210.99</v>
      </c>
      <c r="GC93" s="435">
        <f t="shared" si="328"/>
        <v>131</v>
      </c>
      <c r="GD93" s="434">
        <f t="shared" si="329"/>
        <v>76</v>
      </c>
      <c r="GE93" s="435">
        <f t="shared" si="330"/>
        <v>77</v>
      </c>
      <c r="GF93" s="434">
        <f t="shared" si="331"/>
        <v>76</v>
      </c>
      <c r="GG93" s="435">
        <f t="shared" si="332"/>
        <v>77</v>
      </c>
      <c r="GH93" s="434">
        <f t="shared" si="333"/>
        <v>314.64</v>
      </c>
      <c r="GI93" s="435">
        <f t="shared" si="334"/>
        <v>307.13</v>
      </c>
      <c r="GJ93" s="434">
        <f t="shared" si="335"/>
        <v>5456.04</v>
      </c>
      <c r="GK93" s="435">
        <f t="shared" si="336"/>
        <v>5766.9500000000007</v>
      </c>
      <c r="GL93" s="434">
        <f t="shared" si="337"/>
        <v>75</v>
      </c>
      <c r="GM93" s="435">
        <f t="shared" si="338"/>
        <v>77</v>
      </c>
      <c r="GN93" s="434">
        <f t="shared" si="339"/>
        <v>75</v>
      </c>
      <c r="GO93" s="435">
        <f t="shared" si="340"/>
        <v>77</v>
      </c>
      <c r="GP93" s="434">
        <f t="shared" si="341"/>
        <v>324.33</v>
      </c>
      <c r="GQ93" s="435">
        <f t="shared" si="342"/>
        <v>413.99</v>
      </c>
      <c r="GR93" s="434">
        <f t="shared" si="343"/>
        <v>5096.28</v>
      </c>
      <c r="GS93" s="435">
        <f t="shared" si="344"/>
        <v>5737.05</v>
      </c>
      <c r="GT93" s="434">
        <f t="shared" si="345"/>
        <v>151</v>
      </c>
      <c r="GU93" s="435">
        <f t="shared" si="346"/>
        <v>154</v>
      </c>
      <c r="GV93" s="434">
        <f t="shared" si="347"/>
        <v>151</v>
      </c>
      <c r="GW93" s="435">
        <f t="shared" si="348"/>
        <v>154</v>
      </c>
      <c r="GX93" s="434">
        <f t="shared" si="349"/>
        <v>638.97</v>
      </c>
      <c r="GY93" s="435">
        <f t="shared" si="350"/>
        <v>721.12</v>
      </c>
      <c r="GZ93" s="434">
        <f t="shared" si="351"/>
        <v>10552.32</v>
      </c>
      <c r="HA93" s="435">
        <f t="shared" si="352"/>
        <v>11504</v>
      </c>
      <c r="HB93" s="434">
        <f t="shared" si="353"/>
        <v>0</v>
      </c>
      <c r="HC93" s="435">
        <f t="shared" si="354"/>
        <v>0</v>
      </c>
      <c r="HD93" s="434">
        <f t="shared" si="355"/>
        <v>0</v>
      </c>
      <c r="HE93" s="435">
        <f t="shared" si="356"/>
        <v>0</v>
      </c>
      <c r="HF93" s="434">
        <f t="shared" si="357"/>
        <v>0</v>
      </c>
      <c r="HG93" s="435">
        <f t="shared" si="358"/>
        <v>0</v>
      </c>
      <c r="HH93" s="434">
        <f t="shared" si="359"/>
        <v>0</v>
      </c>
      <c r="HI93" s="435">
        <f t="shared" si="360"/>
        <v>0</v>
      </c>
      <c r="HJ93" s="434">
        <f t="shared" si="361"/>
        <v>638.97</v>
      </c>
      <c r="HK93" s="435">
        <f t="shared" si="362"/>
        <v>721.11999999999989</v>
      </c>
      <c r="HL93" s="434">
        <f t="shared" si="363"/>
        <v>10763.31</v>
      </c>
      <c r="HM93" s="435">
        <f t="shared" si="364"/>
        <v>11635</v>
      </c>
    </row>
    <row r="94" spans="1:221" s="18" customFormat="1" ht="13.15" customHeight="1">
      <c r="A94" s="516" t="s">
        <v>407</v>
      </c>
      <c r="B94" s="517" t="s">
        <v>429</v>
      </c>
      <c r="C94" s="523"/>
      <c r="D94" s="519">
        <v>139621</v>
      </c>
      <c r="E94" s="524">
        <v>7</v>
      </c>
      <c r="F94" s="432">
        <v>284</v>
      </c>
      <c r="G94" s="433">
        <v>308</v>
      </c>
      <c r="H94" s="432">
        <v>7</v>
      </c>
      <c r="I94" s="433">
        <v>17</v>
      </c>
      <c r="J94" s="434">
        <f t="shared" si="217"/>
        <v>277</v>
      </c>
      <c r="K94" s="435">
        <f t="shared" si="218"/>
        <v>291</v>
      </c>
      <c r="L94" s="432"/>
      <c r="M94" s="433"/>
      <c r="N94" s="434">
        <f t="shared" si="219"/>
        <v>277</v>
      </c>
      <c r="O94" s="435">
        <f t="shared" si="220"/>
        <v>291</v>
      </c>
      <c r="P94" s="434">
        <f t="shared" si="221"/>
        <v>277</v>
      </c>
      <c r="Q94" s="435">
        <f t="shared" si="222"/>
        <v>291</v>
      </c>
      <c r="R94" s="432">
        <v>22</v>
      </c>
      <c r="S94" s="433">
        <v>14</v>
      </c>
      <c r="T94" s="589">
        <f t="shared" si="216"/>
        <v>22</v>
      </c>
      <c r="U94" s="592">
        <f t="shared" si="216"/>
        <v>14</v>
      </c>
      <c r="V94" s="432">
        <v>3</v>
      </c>
      <c r="W94" s="433">
        <v>3</v>
      </c>
      <c r="X94" s="434">
        <f t="shared" si="223"/>
        <v>3</v>
      </c>
      <c r="Y94" s="435">
        <f t="shared" si="224"/>
        <v>3</v>
      </c>
      <c r="Z94" s="432"/>
      <c r="AA94" s="433"/>
      <c r="AB94" s="434">
        <f t="shared" si="225"/>
        <v>0</v>
      </c>
      <c r="AC94" s="435">
        <f t="shared" si="226"/>
        <v>0</v>
      </c>
      <c r="AD94" s="434">
        <f t="shared" si="227"/>
        <v>25</v>
      </c>
      <c r="AE94" s="435">
        <f t="shared" si="228"/>
        <v>17</v>
      </c>
      <c r="AF94" s="434">
        <f t="shared" si="229"/>
        <v>25</v>
      </c>
      <c r="AG94" s="435">
        <f t="shared" si="230"/>
        <v>17</v>
      </c>
      <c r="AH94" s="432">
        <v>2.36</v>
      </c>
      <c r="AI94" s="433">
        <v>2.36</v>
      </c>
      <c r="AJ94" s="434">
        <f t="shared" si="231"/>
        <v>51.919999999999995</v>
      </c>
      <c r="AK94" s="435">
        <f t="shared" si="232"/>
        <v>33.04</v>
      </c>
      <c r="AL94" s="432">
        <v>2.67</v>
      </c>
      <c r="AM94" s="433">
        <v>1.67</v>
      </c>
      <c r="AN94" s="434">
        <f t="shared" si="233"/>
        <v>8.01</v>
      </c>
      <c r="AO94" s="435">
        <f t="shared" si="234"/>
        <v>5.01</v>
      </c>
      <c r="AP94" s="432"/>
      <c r="AQ94" s="433"/>
      <c r="AR94" s="434">
        <f t="shared" si="235"/>
        <v>0</v>
      </c>
      <c r="AS94" s="435">
        <f t="shared" si="236"/>
        <v>0</v>
      </c>
      <c r="AT94" s="434">
        <f t="shared" si="237"/>
        <v>2.3971999999999998</v>
      </c>
      <c r="AU94" s="435">
        <f t="shared" si="238"/>
        <v>2.2382352941176471</v>
      </c>
      <c r="AV94" s="434">
        <f t="shared" si="239"/>
        <v>59.929999999999993</v>
      </c>
      <c r="AW94" s="435">
        <f t="shared" si="240"/>
        <v>38.049999999999997</v>
      </c>
      <c r="AX94" s="432">
        <v>68.41</v>
      </c>
      <c r="AY94" s="433">
        <v>77.290000000000006</v>
      </c>
      <c r="AZ94" s="434">
        <f t="shared" si="241"/>
        <v>1505.02</v>
      </c>
      <c r="BA94" s="435">
        <f t="shared" si="242"/>
        <v>1082.0600000000002</v>
      </c>
      <c r="BB94" s="432">
        <v>100.33</v>
      </c>
      <c r="BC94" s="433">
        <v>68</v>
      </c>
      <c r="BD94" s="434">
        <f t="shared" si="243"/>
        <v>300.99</v>
      </c>
      <c r="BE94" s="435">
        <f t="shared" si="244"/>
        <v>204</v>
      </c>
      <c r="BF94" s="432"/>
      <c r="BG94" s="433"/>
      <c r="BH94" s="434">
        <f t="shared" si="245"/>
        <v>0</v>
      </c>
      <c r="BI94" s="435">
        <f t="shared" si="246"/>
        <v>0</v>
      </c>
      <c r="BJ94" s="434">
        <f t="shared" si="247"/>
        <v>72.240399999999994</v>
      </c>
      <c r="BK94" s="435">
        <f t="shared" si="248"/>
        <v>75.650588235294123</v>
      </c>
      <c r="BL94" s="434">
        <f t="shared" si="249"/>
        <v>1806.0099999999998</v>
      </c>
      <c r="BM94" s="435">
        <f t="shared" si="250"/>
        <v>1286.0600000000002</v>
      </c>
      <c r="BN94" s="432">
        <v>136</v>
      </c>
      <c r="BO94" s="433">
        <v>158</v>
      </c>
      <c r="BP94" s="434">
        <f t="shared" si="251"/>
        <v>136</v>
      </c>
      <c r="BQ94" s="435">
        <f t="shared" si="252"/>
        <v>158</v>
      </c>
      <c r="BR94" s="432">
        <v>13</v>
      </c>
      <c r="BS94" s="433">
        <v>13</v>
      </c>
      <c r="BT94" s="434">
        <f t="shared" si="253"/>
        <v>13</v>
      </c>
      <c r="BU94" s="435">
        <f t="shared" si="254"/>
        <v>13</v>
      </c>
      <c r="BV94" s="432"/>
      <c r="BW94" s="433"/>
      <c r="BX94" s="434">
        <f t="shared" si="255"/>
        <v>0</v>
      </c>
      <c r="BY94" s="435">
        <f t="shared" si="256"/>
        <v>0</v>
      </c>
      <c r="BZ94" s="434">
        <f t="shared" si="257"/>
        <v>149</v>
      </c>
      <c r="CA94" s="435">
        <f t="shared" si="258"/>
        <v>171</v>
      </c>
      <c r="CB94" s="434">
        <f t="shared" si="259"/>
        <v>149</v>
      </c>
      <c r="CC94" s="435">
        <f t="shared" si="260"/>
        <v>171</v>
      </c>
      <c r="CD94" s="432">
        <v>3.49</v>
      </c>
      <c r="CE94" s="433">
        <v>3.55</v>
      </c>
      <c r="CF94" s="434">
        <f t="shared" si="261"/>
        <v>474.64000000000004</v>
      </c>
      <c r="CG94" s="435">
        <f t="shared" si="262"/>
        <v>560.9</v>
      </c>
      <c r="CH94" s="432">
        <v>3.69</v>
      </c>
      <c r="CI94" s="433">
        <v>4.3499999999999996</v>
      </c>
      <c r="CJ94" s="434">
        <f t="shared" si="263"/>
        <v>47.97</v>
      </c>
      <c r="CK94" s="435">
        <f t="shared" si="264"/>
        <v>56.55</v>
      </c>
      <c r="CL94" s="432"/>
      <c r="CM94" s="433"/>
      <c r="CN94" s="434">
        <f t="shared" si="265"/>
        <v>0</v>
      </c>
      <c r="CO94" s="435">
        <f t="shared" si="266"/>
        <v>0</v>
      </c>
      <c r="CP94" s="434">
        <f t="shared" si="267"/>
        <v>3.5074496644295303</v>
      </c>
      <c r="CQ94" s="435">
        <f t="shared" si="268"/>
        <v>3.6108187134502918</v>
      </c>
      <c r="CR94" s="434">
        <f t="shared" si="269"/>
        <v>522.61</v>
      </c>
      <c r="CS94" s="435">
        <f t="shared" si="270"/>
        <v>617.44999999999993</v>
      </c>
      <c r="CT94" s="432">
        <v>71.97</v>
      </c>
      <c r="CU94" s="433">
        <v>75.540000000000006</v>
      </c>
      <c r="CV94" s="434">
        <f t="shared" si="271"/>
        <v>9787.92</v>
      </c>
      <c r="CW94" s="435">
        <f t="shared" si="272"/>
        <v>11935.320000000002</v>
      </c>
      <c r="CX94" s="432">
        <v>80.540000000000006</v>
      </c>
      <c r="CY94" s="433">
        <v>79.87</v>
      </c>
      <c r="CZ94" s="434">
        <f t="shared" si="273"/>
        <v>1047.02</v>
      </c>
      <c r="DA94" s="435">
        <f t="shared" si="274"/>
        <v>1038.31</v>
      </c>
      <c r="DB94" s="432"/>
      <c r="DC94" s="433"/>
      <c r="DD94" s="434">
        <f t="shared" si="275"/>
        <v>0</v>
      </c>
      <c r="DE94" s="435">
        <f t="shared" si="276"/>
        <v>0</v>
      </c>
      <c r="DF94" s="434">
        <f t="shared" si="277"/>
        <v>72.717718120805372</v>
      </c>
      <c r="DG94" s="435">
        <f t="shared" si="278"/>
        <v>75.869181286549718</v>
      </c>
      <c r="DH94" s="434">
        <f t="shared" si="279"/>
        <v>10834.94</v>
      </c>
      <c r="DI94" s="435">
        <f t="shared" si="280"/>
        <v>12973.630000000001</v>
      </c>
      <c r="DJ94" s="434">
        <f t="shared" si="281"/>
        <v>174</v>
      </c>
      <c r="DK94" s="435">
        <f t="shared" si="282"/>
        <v>188</v>
      </c>
      <c r="DL94" s="434">
        <f t="shared" si="283"/>
        <v>174</v>
      </c>
      <c r="DM94" s="435">
        <f t="shared" si="284"/>
        <v>188</v>
      </c>
      <c r="DN94" s="434">
        <f t="shared" si="285"/>
        <v>3.3479310344827584</v>
      </c>
      <c r="DO94" s="435">
        <f t="shared" si="286"/>
        <v>3.4867021276595738</v>
      </c>
      <c r="DP94" s="434">
        <f t="shared" si="287"/>
        <v>582.54</v>
      </c>
      <c r="DQ94" s="435">
        <f t="shared" si="288"/>
        <v>655.49999999999989</v>
      </c>
      <c r="DR94" s="434">
        <f t="shared" si="289"/>
        <v>72.649137931034488</v>
      </c>
      <c r="DS94" s="435">
        <f t="shared" si="290"/>
        <v>75.849414893617023</v>
      </c>
      <c r="DT94" s="434">
        <f t="shared" si="291"/>
        <v>12640.95</v>
      </c>
      <c r="DU94" s="435">
        <f t="shared" si="292"/>
        <v>14259.69</v>
      </c>
      <c r="DV94" s="432">
        <v>75</v>
      </c>
      <c r="DW94" s="433">
        <v>82</v>
      </c>
      <c r="DX94" s="434">
        <f t="shared" si="293"/>
        <v>75</v>
      </c>
      <c r="DY94" s="435">
        <f t="shared" si="294"/>
        <v>82</v>
      </c>
      <c r="DZ94" s="432">
        <v>19</v>
      </c>
      <c r="EA94" s="433">
        <v>10</v>
      </c>
      <c r="EB94" s="434">
        <f t="shared" si="295"/>
        <v>19</v>
      </c>
      <c r="EC94" s="435">
        <f t="shared" si="296"/>
        <v>10</v>
      </c>
      <c r="ED94" s="432"/>
      <c r="EE94" s="433"/>
      <c r="EF94" s="434">
        <f t="shared" si="297"/>
        <v>0</v>
      </c>
      <c r="EG94" s="435">
        <f t="shared" si="298"/>
        <v>0</v>
      </c>
      <c r="EH94" s="434">
        <f t="shared" si="299"/>
        <v>94</v>
      </c>
      <c r="EI94" s="435">
        <f t="shared" si="300"/>
        <v>92</v>
      </c>
      <c r="EJ94" s="434">
        <f t="shared" si="301"/>
        <v>94</v>
      </c>
      <c r="EK94" s="435">
        <f t="shared" si="302"/>
        <v>92</v>
      </c>
      <c r="EL94" s="432">
        <v>2.91</v>
      </c>
      <c r="EM94" s="433">
        <v>2.82</v>
      </c>
      <c r="EN94" s="434">
        <f t="shared" si="303"/>
        <v>218.25</v>
      </c>
      <c r="EO94" s="435">
        <f t="shared" si="304"/>
        <v>231.23999999999998</v>
      </c>
      <c r="EP94" s="432">
        <v>2.4500000000000002</v>
      </c>
      <c r="EQ94" s="433">
        <v>3.1</v>
      </c>
      <c r="ER94" s="434">
        <f t="shared" si="305"/>
        <v>46.550000000000004</v>
      </c>
      <c r="ES94" s="435">
        <f t="shared" si="306"/>
        <v>31</v>
      </c>
      <c r="ET94" s="432"/>
      <c r="EU94" s="433"/>
      <c r="EV94" s="434">
        <f t="shared" si="307"/>
        <v>0</v>
      </c>
      <c r="EW94" s="435">
        <f t="shared" si="308"/>
        <v>0</v>
      </c>
      <c r="EX94" s="434">
        <f t="shared" si="309"/>
        <v>2.817021276595745</v>
      </c>
      <c r="EY94" s="435">
        <f t="shared" si="310"/>
        <v>2.8504347826086955</v>
      </c>
      <c r="EZ94" s="434">
        <f t="shared" si="311"/>
        <v>264.8</v>
      </c>
      <c r="FA94" s="435">
        <f t="shared" si="312"/>
        <v>262.24</v>
      </c>
      <c r="FB94" s="432">
        <v>61.09</v>
      </c>
      <c r="FC94" s="433">
        <v>62.46</v>
      </c>
      <c r="FD94" s="434">
        <f t="shared" si="313"/>
        <v>4581.75</v>
      </c>
      <c r="FE94" s="435">
        <f t="shared" si="314"/>
        <v>5121.72</v>
      </c>
      <c r="FF94" s="432">
        <v>51.11</v>
      </c>
      <c r="FG94" s="433">
        <v>56.6</v>
      </c>
      <c r="FH94" s="434">
        <f t="shared" si="315"/>
        <v>971.09</v>
      </c>
      <c r="FI94" s="435">
        <f t="shared" si="316"/>
        <v>566</v>
      </c>
      <c r="FJ94" s="432"/>
      <c r="FK94" s="433"/>
      <c r="FL94" s="434">
        <f t="shared" si="317"/>
        <v>0</v>
      </c>
      <c r="FM94" s="435">
        <f t="shared" si="318"/>
        <v>0</v>
      </c>
      <c r="FN94" s="434">
        <f t="shared" si="319"/>
        <v>59.072765957446812</v>
      </c>
      <c r="FO94" s="435">
        <f t="shared" si="320"/>
        <v>61.823043478260871</v>
      </c>
      <c r="FP94" s="434">
        <f t="shared" si="321"/>
        <v>5552.84</v>
      </c>
      <c r="FQ94" s="435">
        <f t="shared" si="322"/>
        <v>5687.72</v>
      </c>
      <c r="FR94" s="432">
        <v>9</v>
      </c>
      <c r="FS94" s="433">
        <v>11</v>
      </c>
      <c r="FT94" s="434">
        <f t="shared" si="323"/>
        <v>9</v>
      </c>
      <c r="FU94" s="435">
        <f t="shared" si="324"/>
        <v>11</v>
      </c>
      <c r="FV94" s="432"/>
      <c r="FW94" s="433"/>
      <c r="FX94" s="434">
        <f t="shared" si="325"/>
        <v>0</v>
      </c>
      <c r="FY94" s="435">
        <f t="shared" si="326"/>
        <v>0</v>
      </c>
      <c r="FZ94" s="432">
        <v>55.89</v>
      </c>
      <c r="GA94" s="433">
        <v>57.45</v>
      </c>
      <c r="GB94" s="434">
        <f t="shared" si="327"/>
        <v>503.01</v>
      </c>
      <c r="GC94" s="435">
        <f t="shared" si="328"/>
        <v>631.95000000000005</v>
      </c>
      <c r="GD94" s="434">
        <f t="shared" si="329"/>
        <v>233</v>
      </c>
      <c r="GE94" s="435">
        <f t="shared" si="330"/>
        <v>254</v>
      </c>
      <c r="GF94" s="434">
        <f t="shared" si="331"/>
        <v>233</v>
      </c>
      <c r="GG94" s="435">
        <f t="shared" si="332"/>
        <v>254</v>
      </c>
      <c r="GH94" s="434">
        <f t="shared" si="333"/>
        <v>744.81000000000006</v>
      </c>
      <c r="GI94" s="435">
        <f t="shared" si="334"/>
        <v>825.18</v>
      </c>
      <c r="GJ94" s="434">
        <f t="shared" si="335"/>
        <v>15874.69</v>
      </c>
      <c r="GK94" s="435">
        <f t="shared" si="336"/>
        <v>18139.100000000002</v>
      </c>
      <c r="GL94" s="434">
        <f t="shared" si="337"/>
        <v>35</v>
      </c>
      <c r="GM94" s="435">
        <f t="shared" si="338"/>
        <v>26</v>
      </c>
      <c r="GN94" s="434">
        <f t="shared" si="339"/>
        <v>35</v>
      </c>
      <c r="GO94" s="435">
        <f t="shared" si="340"/>
        <v>26</v>
      </c>
      <c r="GP94" s="434">
        <f t="shared" si="341"/>
        <v>102.53</v>
      </c>
      <c r="GQ94" s="435">
        <f t="shared" si="342"/>
        <v>92.56</v>
      </c>
      <c r="GR94" s="434">
        <f t="shared" si="343"/>
        <v>2319.1</v>
      </c>
      <c r="GS94" s="435">
        <f t="shared" si="344"/>
        <v>1808.31</v>
      </c>
      <c r="GT94" s="434">
        <f t="shared" si="345"/>
        <v>268</v>
      </c>
      <c r="GU94" s="435">
        <f t="shared" si="346"/>
        <v>280</v>
      </c>
      <c r="GV94" s="434">
        <f t="shared" si="347"/>
        <v>268</v>
      </c>
      <c r="GW94" s="435">
        <f t="shared" si="348"/>
        <v>280</v>
      </c>
      <c r="GX94" s="434">
        <f t="shared" si="349"/>
        <v>847.34</v>
      </c>
      <c r="GY94" s="435">
        <f t="shared" si="350"/>
        <v>917.74</v>
      </c>
      <c r="GZ94" s="434">
        <f t="shared" si="351"/>
        <v>18193.79</v>
      </c>
      <c r="HA94" s="435">
        <f t="shared" si="352"/>
        <v>19947.410000000003</v>
      </c>
      <c r="HB94" s="434">
        <f t="shared" si="353"/>
        <v>0</v>
      </c>
      <c r="HC94" s="435">
        <f t="shared" si="354"/>
        <v>0</v>
      </c>
      <c r="HD94" s="434">
        <f t="shared" si="355"/>
        <v>0</v>
      </c>
      <c r="HE94" s="435">
        <f t="shared" si="356"/>
        <v>0</v>
      </c>
      <c r="HF94" s="434">
        <f t="shared" si="357"/>
        <v>0</v>
      </c>
      <c r="HG94" s="435">
        <f t="shared" si="358"/>
        <v>0</v>
      </c>
      <c r="HH94" s="434">
        <f t="shared" si="359"/>
        <v>0</v>
      </c>
      <c r="HI94" s="435">
        <f t="shared" si="360"/>
        <v>0</v>
      </c>
      <c r="HJ94" s="434">
        <f t="shared" si="361"/>
        <v>847.33999999999992</v>
      </c>
      <c r="HK94" s="435">
        <f t="shared" si="362"/>
        <v>917.7399999999999</v>
      </c>
      <c r="HL94" s="434">
        <f t="shared" si="363"/>
        <v>18696.8</v>
      </c>
      <c r="HM94" s="435">
        <f t="shared" si="364"/>
        <v>20579.36</v>
      </c>
    </row>
    <row r="95" spans="1:221" s="18" customFormat="1" ht="13.15" customHeight="1">
      <c r="A95" s="516" t="s">
        <v>407</v>
      </c>
      <c r="B95" s="517" t="s">
        <v>432</v>
      </c>
      <c r="C95" s="523"/>
      <c r="D95" s="519">
        <v>139700</v>
      </c>
      <c r="E95" s="524">
        <v>7</v>
      </c>
      <c r="F95" s="432">
        <v>810</v>
      </c>
      <c r="G95" s="433">
        <v>856</v>
      </c>
      <c r="H95" s="432">
        <v>1</v>
      </c>
      <c r="I95" s="433">
        <v>6</v>
      </c>
      <c r="J95" s="434">
        <f t="shared" si="217"/>
        <v>809</v>
      </c>
      <c r="K95" s="435">
        <f t="shared" si="218"/>
        <v>850</v>
      </c>
      <c r="L95" s="432"/>
      <c r="M95" s="433"/>
      <c r="N95" s="434">
        <f t="shared" si="219"/>
        <v>809</v>
      </c>
      <c r="O95" s="435">
        <f t="shared" si="220"/>
        <v>850</v>
      </c>
      <c r="P95" s="434">
        <f t="shared" si="221"/>
        <v>809</v>
      </c>
      <c r="Q95" s="435">
        <f t="shared" si="222"/>
        <v>850</v>
      </c>
      <c r="R95" s="432">
        <v>19</v>
      </c>
      <c r="S95" s="433">
        <v>14</v>
      </c>
      <c r="T95" s="589">
        <f t="shared" si="216"/>
        <v>19</v>
      </c>
      <c r="U95" s="592">
        <f t="shared" si="216"/>
        <v>14</v>
      </c>
      <c r="V95" s="432">
        <v>3</v>
      </c>
      <c r="W95" s="433">
        <v>5</v>
      </c>
      <c r="X95" s="434">
        <f t="shared" si="223"/>
        <v>3</v>
      </c>
      <c r="Y95" s="435">
        <f t="shared" si="224"/>
        <v>5</v>
      </c>
      <c r="Z95" s="432"/>
      <c r="AA95" s="433"/>
      <c r="AB95" s="434">
        <f t="shared" si="225"/>
        <v>0</v>
      </c>
      <c r="AC95" s="435">
        <f t="shared" si="226"/>
        <v>0</v>
      </c>
      <c r="AD95" s="434">
        <f t="shared" si="227"/>
        <v>22</v>
      </c>
      <c r="AE95" s="435">
        <f t="shared" si="228"/>
        <v>19</v>
      </c>
      <c r="AF95" s="434">
        <f t="shared" si="229"/>
        <v>22</v>
      </c>
      <c r="AG95" s="435">
        <f t="shared" si="230"/>
        <v>19</v>
      </c>
      <c r="AH95" s="432">
        <v>2.76</v>
      </c>
      <c r="AI95" s="433">
        <v>3</v>
      </c>
      <c r="AJ95" s="434">
        <f t="shared" si="231"/>
        <v>52.44</v>
      </c>
      <c r="AK95" s="435">
        <f t="shared" si="232"/>
        <v>42</v>
      </c>
      <c r="AL95" s="432">
        <v>3</v>
      </c>
      <c r="AM95" s="433">
        <v>1.2</v>
      </c>
      <c r="AN95" s="434">
        <f t="shared" si="233"/>
        <v>9</v>
      </c>
      <c r="AO95" s="435">
        <f t="shared" si="234"/>
        <v>6</v>
      </c>
      <c r="AP95" s="432"/>
      <c r="AQ95" s="433"/>
      <c r="AR95" s="434">
        <f t="shared" si="235"/>
        <v>0</v>
      </c>
      <c r="AS95" s="435">
        <f t="shared" si="236"/>
        <v>0</v>
      </c>
      <c r="AT95" s="434">
        <f t="shared" si="237"/>
        <v>2.7927272727272725</v>
      </c>
      <c r="AU95" s="435">
        <f t="shared" si="238"/>
        <v>2.5263157894736841</v>
      </c>
      <c r="AV95" s="434">
        <f t="shared" si="239"/>
        <v>61.44</v>
      </c>
      <c r="AW95" s="435">
        <f t="shared" si="240"/>
        <v>48</v>
      </c>
      <c r="AX95" s="432">
        <v>74.260000000000005</v>
      </c>
      <c r="AY95" s="433">
        <v>83.43</v>
      </c>
      <c r="AZ95" s="434">
        <f t="shared" si="241"/>
        <v>1410.94</v>
      </c>
      <c r="BA95" s="435">
        <f t="shared" si="242"/>
        <v>1168.02</v>
      </c>
      <c r="BB95" s="432">
        <v>88.67</v>
      </c>
      <c r="BC95" s="433">
        <v>67.2</v>
      </c>
      <c r="BD95" s="434">
        <f t="shared" si="243"/>
        <v>266.01</v>
      </c>
      <c r="BE95" s="435">
        <f t="shared" si="244"/>
        <v>336</v>
      </c>
      <c r="BF95" s="432"/>
      <c r="BG95" s="433"/>
      <c r="BH95" s="434">
        <f t="shared" si="245"/>
        <v>0</v>
      </c>
      <c r="BI95" s="435">
        <f t="shared" si="246"/>
        <v>0</v>
      </c>
      <c r="BJ95" s="434">
        <f t="shared" si="247"/>
        <v>76.225000000000009</v>
      </c>
      <c r="BK95" s="435">
        <f t="shared" si="248"/>
        <v>79.158947368421053</v>
      </c>
      <c r="BL95" s="434">
        <f t="shared" si="249"/>
        <v>1676.9500000000003</v>
      </c>
      <c r="BM95" s="435">
        <f t="shared" si="250"/>
        <v>1504.02</v>
      </c>
      <c r="BN95" s="432">
        <v>338</v>
      </c>
      <c r="BO95" s="433">
        <v>287</v>
      </c>
      <c r="BP95" s="434">
        <f t="shared" si="251"/>
        <v>338</v>
      </c>
      <c r="BQ95" s="435">
        <f t="shared" si="252"/>
        <v>287</v>
      </c>
      <c r="BR95" s="432">
        <v>123</v>
      </c>
      <c r="BS95" s="433">
        <v>146</v>
      </c>
      <c r="BT95" s="434">
        <f t="shared" si="253"/>
        <v>123</v>
      </c>
      <c r="BU95" s="435">
        <f t="shared" si="254"/>
        <v>146</v>
      </c>
      <c r="BV95" s="432"/>
      <c r="BW95" s="433"/>
      <c r="BX95" s="434">
        <f t="shared" si="255"/>
        <v>0</v>
      </c>
      <c r="BY95" s="435">
        <f t="shared" si="256"/>
        <v>0</v>
      </c>
      <c r="BZ95" s="434">
        <f t="shared" si="257"/>
        <v>461</v>
      </c>
      <c r="CA95" s="435">
        <f t="shared" si="258"/>
        <v>433</v>
      </c>
      <c r="CB95" s="434">
        <f t="shared" si="259"/>
        <v>461</v>
      </c>
      <c r="CC95" s="435">
        <f t="shared" si="260"/>
        <v>433</v>
      </c>
      <c r="CD95" s="432">
        <v>4.18</v>
      </c>
      <c r="CE95" s="433">
        <v>4.37</v>
      </c>
      <c r="CF95" s="434">
        <f t="shared" si="261"/>
        <v>1412.84</v>
      </c>
      <c r="CG95" s="435">
        <f t="shared" si="262"/>
        <v>1254.19</v>
      </c>
      <c r="CH95" s="432">
        <v>4.5999999999999996</v>
      </c>
      <c r="CI95" s="433">
        <v>5.07</v>
      </c>
      <c r="CJ95" s="434">
        <f t="shared" si="263"/>
        <v>565.79999999999995</v>
      </c>
      <c r="CK95" s="435">
        <f t="shared" si="264"/>
        <v>740.22</v>
      </c>
      <c r="CL95" s="432"/>
      <c r="CM95" s="433"/>
      <c r="CN95" s="434">
        <f t="shared" si="265"/>
        <v>0</v>
      </c>
      <c r="CO95" s="435">
        <f t="shared" si="266"/>
        <v>0</v>
      </c>
      <c r="CP95" s="434">
        <f t="shared" si="267"/>
        <v>4.2920607375271143</v>
      </c>
      <c r="CQ95" s="435">
        <f t="shared" si="268"/>
        <v>4.606027713625866</v>
      </c>
      <c r="CR95" s="434">
        <f t="shared" si="269"/>
        <v>1978.6399999999996</v>
      </c>
      <c r="CS95" s="435">
        <f t="shared" si="270"/>
        <v>1994.41</v>
      </c>
      <c r="CT95" s="432">
        <v>76.989999999999995</v>
      </c>
      <c r="CU95" s="433">
        <v>80.260000000000005</v>
      </c>
      <c r="CV95" s="434">
        <f t="shared" si="271"/>
        <v>26022.62</v>
      </c>
      <c r="CW95" s="435">
        <f t="shared" si="272"/>
        <v>23034.620000000003</v>
      </c>
      <c r="CX95" s="432">
        <v>74.510000000000005</v>
      </c>
      <c r="CY95" s="433">
        <v>79.34</v>
      </c>
      <c r="CZ95" s="434">
        <f t="shared" si="273"/>
        <v>9164.7300000000014</v>
      </c>
      <c r="DA95" s="435">
        <f t="shared" si="274"/>
        <v>11583.640000000001</v>
      </c>
      <c r="DB95" s="432"/>
      <c r="DC95" s="433"/>
      <c r="DD95" s="434">
        <f t="shared" si="275"/>
        <v>0</v>
      </c>
      <c r="DE95" s="435">
        <f t="shared" si="276"/>
        <v>0</v>
      </c>
      <c r="DF95" s="434">
        <f t="shared" si="277"/>
        <v>76.328308026030371</v>
      </c>
      <c r="DG95" s="435">
        <f t="shared" si="278"/>
        <v>79.949792147806008</v>
      </c>
      <c r="DH95" s="434">
        <f t="shared" si="279"/>
        <v>35187.35</v>
      </c>
      <c r="DI95" s="435">
        <f t="shared" si="280"/>
        <v>34618.26</v>
      </c>
      <c r="DJ95" s="434">
        <f t="shared" si="281"/>
        <v>483</v>
      </c>
      <c r="DK95" s="435">
        <f t="shared" si="282"/>
        <v>452</v>
      </c>
      <c r="DL95" s="434">
        <f t="shared" si="283"/>
        <v>483</v>
      </c>
      <c r="DM95" s="435">
        <f t="shared" si="284"/>
        <v>452</v>
      </c>
      <c r="DN95" s="434">
        <f t="shared" si="285"/>
        <v>4.2237681159420282</v>
      </c>
      <c r="DO95" s="435">
        <f t="shared" si="286"/>
        <v>4.5186061946902658</v>
      </c>
      <c r="DP95" s="434">
        <f t="shared" si="287"/>
        <v>2040.0799999999997</v>
      </c>
      <c r="DQ95" s="435">
        <f t="shared" si="288"/>
        <v>2042.41</v>
      </c>
      <c r="DR95" s="434">
        <f t="shared" si="289"/>
        <v>76.323602484472048</v>
      </c>
      <c r="DS95" s="435">
        <f t="shared" si="290"/>
        <v>79.916548672566364</v>
      </c>
      <c r="DT95" s="434">
        <f t="shared" si="291"/>
        <v>36864.299999999996</v>
      </c>
      <c r="DU95" s="435">
        <f t="shared" si="292"/>
        <v>36122.28</v>
      </c>
      <c r="DV95" s="432">
        <v>145</v>
      </c>
      <c r="DW95" s="433">
        <v>165</v>
      </c>
      <c r="DX95" s="434">
        <f t="shared" si="293"/>
        <v>145</v>
      </c>
      <c r="DY95" s="435">
        <f t="shared" si="294"/>
        <v>165</v>
      </c>
      <c r="DZ95" s="432">
        <v>160</v>
      </c>
      <c r="EA95" s="433">
        <v>203</v>
      </c>
      <c r="EB95" s="434">
        <f t="shared" si="295"/>
        <v>160</v>
      </c>
      <c r="EC95" s="435">
        <f t="shared" si="296"/>
        <v>203</v>
      </c>
      <c r="ED95" s="432"/>
      <c r="EE95" s="433"/>
      <c r="EF95" s="434">
        <f t="shared" si="297"/>
        <v>0</v>
      </c>
      <c r="EG95" s="435">
        <f t="shared" si="298"/>
        <v>0</v>
      </c>
      <c r="EH95" s="434">
        <f t="shared" si="299"/>
        <v>305</v>
      </c>
      <c r="EI95" s="435">
        <f t="shared" si="300"/>
        <v>368</v>
      </c>
      <c r="EJ95" s="434">
        <f t="shared" si="301"/>
        <v>305</v>
      </c>
      <c r="EK95" s="435">
        <f t="shared" si="302"/>
        <v>368</v>
      </c>
      <c r="EL95" s="432">
        <v>3.37</v>
      </c>
      <c r="EM95" s="433">
        <v>3.17</v>
      </c>
      <c r="EN95" s="434">
        <f t="shared" si="303"/>
        <v>488.65000000000003</v>
      </c>
      <c r="EO95" s="435">
        <f t="shared" si="304"/>
        <v>523.04999999999995</v>
      </c>
      <c r="EP95" s="432">
        <v>3.82</v>
      </c>
      <c r="EQ95" s="433">
        <v>3.48</v>
      </c>
      <c r="ER95" s="434">
        <f t="shared" si="305"/>
        <v>611.19999999999993</v>
      </c>
      <c r="ES95" s="435">
        <f t="shared" si="306"/>
        <v>706.43999999999994</v>
      </c>
      <c r="ET95" s="432"/>
      <c r="EU95" s="433"/>
      <c r="EV95" s="434">
        <f t="shared" si="307"/>
        <v>0</v>
      </c>
      <c r="EW95" s="435">
        <f t="shared" si="308"/>
        <v>0</v>
      </c>
      <c r="EX95" s="434">
        <f t="shared" si="309"/>
        <v>3.6060655737704916</v>
      </c>
      <c r="EY95" s="435">
        <f t="shared" si="310"/>
        <v>3.3410054347826081</v>
      </c>
      <c r="EZ95" s="434">
        <f t="shared" si="311"/>
        <v>1099.8499999999999</v>
      </c>
      <c r="FA95" s="435">
        <f t="shared" si="312"/>
        <v>1229.4899999999998</v>
      </c>
      <c r="FB95" s="432">
        <v>60.8</v>
      </c>
      <c r="FC95" s="433">
        <v>60.38</v>
      </c>
      <c r="FD95" s="434">
        <f t="shared" si="313"/>
        <v>8816</v>
      </c>
      <c r="FE95" s="435">
        <f t="shared" si="314"/>
        <v>9962.7000000000007</v>
      </c>
      <c r="FF95" s="432">
        <v>61.81</v>
      </c>
      <c r="FG95" s="433">
        <v>58.13</v>
      </c>
      <c r="FH95" s="434">
        <f t="shared" si="315"/>
        <v>9889.6</v>
      </c>
      <c r="FI95" s="435">
        <f t="shared" si="316"/>
        <v>11800.390000000001</v>
      </c>
      <c r="FJ95" s="432"/>
      <c r="FK95" s="433"/>
      <c r="FL95" s="434">
        <f t="shared" si="317"/>
        <v>0</v>
      </c>
      <c r="FM95" s="435">
        <f t="shared" si="318"/>
        <v>0</v>
      </c>
      <c r="FN95" s="434">
        <f t="shared" si="319"/>
        <v>61.329836065573765</v>
      </c>
      <c r="FO95" s="435">
        <f t="shared" si="320"/>
        <v>59.138831521739142</v>
      </c>
      <c r="FP95" s="434">
        <f t="shared" si="321"/>
        <v>18705.599999999999</v>
      </c>
      <c r="FQ95" s="435">
        <f t="shared" si="322"/>
        <v>21763.090000000004</v>
      </c>
      <c r="FR95" s="432">
        <v>21</v>
      </c>
      <c r="FS95" s="433">
        <v>30</v>
      </c>
      <c r="FT95" s="434">
        <f t="shared" si="323"/>
        <v>21</v>
      </c>
      <c r="FU95" s="435">
        <f t="shared" si="324"/>
        <v>30</v>
      </c>
      <c r="FV95" s="432"/>
      <c r="FW95" s="433"/>
      <c r="FX95" s="434">
        <f t="shared" si="325"/>
        <v>0</v>
      </c>
      <c r="FY95" s="435">
        <f t="shared" si="326"/>
        <v>0</v>
      </c>
      <c r="FZ95" s="432">
        <v>69</v>
      </c>
      <c r="GA95" s="433">
        <v>69.03</v>
      </c>
      <c r="GB95" s="434">
        <f t="shared" si="327"/>
        <v>1449</v>
      </c>
      <c r="GC95" s="435">
        <f t="shared" si="328"/>
        <v>2070.9</v>
      </c>
      <c r="GD95" s="434">
        <f t="shared" si="329"/>
        <v>502</v>
      </c>
      <c r="GE95" s="435">
        <f t="shared" si="330"/>
        <v>466</v>
      </c>
      <c r="GF95" s="434">
        <f t="shared" si="331"/>
        <v>502</v>
      </c>
      <c r="GG95" s="435">
        <f t="shared" si="332"/>
        <v>466</v>
      </c>
      <c r="GH95" s="434">
        <f t="shared" si="333"/>
        <v>1953.93</v>
      </c>
      <c r="GI95" s="435">
        <f t="shared" si="334"/>
        <v>1819.24</v>
      </c>
      <c r="GJ95" s="434">
        <f t="shared" si="335"/>
        <v>36249.56</v>
      </c>
      <c r="GK95" s="435">
        <f t="shared" si="336"/>
        <v>34165.340000000004</v>
      </c>
      <c r="GL95" s="434">
        <f t="shared" si="337"/>
        <v>286</v>
      </c>
      <c r="GM95" s="435">
        <f t="shared" si="338"/>
        <v>354</v>
      </c>
      <c r="GN95" s="434">
        <f t="shared" si="339"/>
        <v>286</v>
      </c>
      <c r="GO95" s="435">
        <f t="shared" si="340"/>
        <v>354</v>
      </c>
      <c r="GP95" s="434">
        <f t="shared" si="341"/>
        <v>1186</v>
      </c>
      <c r="GQ95" s="435">
        <f t="shared" si="342"/>
        <v>1452.6599999999999</v>
      </c>
      <c r="GR95" s="434">
        <f t="shared" si="343"/>
        <v>19320.340000000004</v>
      </c>
      <c r="GS95" s="435">
        <f t="shared" si="344"/>
        <v>23720.030000000002</v>
      </c>
      <c r="GT95" s="434">
        <f t="shared" si="345"/>
        <v>788</v>
      </c>
      <c r="GU95" s="435">
        <f t="shared" si="346"/>
        <v>820</v>
      </c>
      <c r="GV95" s="434">
        <f t="shared" si="347"/>
        <v>788</v>
      </c>
      <c r="GW95" s="435">
        <f t="shared" si="348"/>
        <v>820</v>
      </c>
      <c r="GX95" s="434">
        <f t="shared" si="349"/>
        <v>3139.9300000000003</v>
      </c>
      <c r="GY95" s="435">
        <f t="shared" si="350"/>
        <v>3271.8999999999996</v>
      </c>
      <c r="GZ95" s="434">
        <f t="shared" si="351"/>
        <v>55569.9</v>
      </c>
      <c r="HA95" s="435">
        <f t="shared" si="352"/>
        <v>57885.37000000001</v>
      </c>
      <c r="HB95" s="434">
        <f t="shared" si="353"/>
        <v>0</v>
      </c>
      <c r="HC95" s="435">
        <f t="shared" si="354"/>
        <v>0</v>
      </c>
      <c r="HD95" s="434">
        <f t="shared" si="355"/>
        <v>0</v>
      </c>
      <c r="HE95" s="435">
        <f t="shared" si="356"/>
        <v>0</v>
      </c>
      <c r="HF95" s="434">
        <f t="shared" si="357"/>
        <v>0</v>
      </c>
      <c r="HG95" s="435">
        <f t="shared" si="358"/>
        <v>0</v>
      </c>
      <c r="HH95" s="434">
        <f t="shared" si="359"/>
        <v>0</v>
      </c>
      <c r="HI95" s="435">
        <f t="shared" si="360"/>
        <v>0</v>
      </c>
      <c r="HJ95" s="434">
        <f t="shared" si="361"/>
        <v>3139.9299999999994</v>
      </c>
      <c r="HK95" s="435">
        <f t="shared" si="362"/>
        <v>3271.8999999999996</v>
      </c>
      <c r="HL95" s="434">
        <f t="shared" si="363"/>
        <v>57018.899999999994</v>
      </c>
      <c r="HM95" s="435">
        <f t="shared" si="364"/>
        <v>59956.270000000004</v>
      </c>
    </row>
    <row r="96" spans="1:221" s="18" customFormat="1" ht="13.15" customHeight="1">
      <c r="A96" s="516" t="s">
        <v>407</v>
      </c>
      <c r="B96" s="517" t="s">
        <v>431</v>
      </c>
      <c r="C96" s="523"/>
      <c r="D96" s="500">
        <v>482699</v>
      </c>
      <c r="E96" s="524">
        <v>7</v>
      </c>
      <c r="F96" s="432">
        <v>344</v>
      </c>
      <c r="G96" s="433">
        <v>356</v>
      </c>
      <c r="H96" s="432">
        <v>15</v>
      </c>
      <c r="I96" s="433">
        <v>11</v>
      </c>
      <c r="J96" s="434">
        <f t="shared" si="217"/>
        <v>329</v>
      </c>
      <c r="K96" s="435">
        <f t="shared" si="218"/>
        <v>345</v>
      </c>
      <c r="L96" s="432"/>
      <c r="M96" s="433"/>
      <c r="N96" s="434">
        <f t="shared" si="219"/>
        <v>329</v>
      </c>
      <c r="O96" s="435">
        <f t="shared" si="220"/>
        <v>345</v>
      </c>
      <c r="P96" s="434">
        <f t="shared" si="221"/>
        <v>329</v>
      </c>
      <c r="Q96" s="435">
        <f t="shared" si="222"/>
        <v>345</v>
      </c>
      <c r="R96" s="432">
        <v>38</v>
      </c>
      <c r="S96" s="433">
        <v>31</v>
      </c>
      <c r="T96" s="589">
        <f t="shared" si="216"/>
        <v>38</v>
      </c>
      <c r="U96" s="592">
        <f t="shared" si="216"/>
        <v>31</v>
      </c>
      <c r="V96" s="432">
        <v>13</v>
      </c>
      <c r="W96" s="433">
        <v>25</v>
      </c>
      <c r="X96" s="434">
        <f t="shared" si="223"/>
        <v>13</v>
      </c>
      <c r="Y96" s="435">
        <f t="shared" si="224"/>
        <v>25</v>
      </c>
      <c r="Z96" s="432"/>
      <c r="AA96" s="433"/>
      <c r="AB96" s="434">
        <f t="shared" si="225"/>
        <v>0</v>
      </c>
      <c r="AC96" s="435">
        <f t="shared" si="226"/>
        <v>0</v>
      </c>
      <c r="AD96" s="434">
        <f t="shared" si="227"/>
        <v>51</v>
      </c>
      <c r="AE96" s="435">
        <f t="shared" si="228"/>
        <v>56</v>
      </c>
      <c r="AF96" s="434">
        <f t="shared" si="229"/>
        <v>51</v>
      </c>
      <c r="AG96" s="435">
        <f t="shared" si="230"/>
        <v>56</v>
      </c>
      <c r="AH96" s="432">
        <v>2.68</v>
      </c>
      <c r="AI96" s="433">
        <v>2.85</v>
      </c>
      <c r="AJ96" s="434">
        <f t="shared" si="231"/>
        <v>101.84</v>
      </c>
      <c r="AK96" s="435">
        <f t="shared" si="232"/>
        <v>88.350000000000009</v>
      </c>
      <c r="AL96" s="432">
        <v>2.46</v>
      </c>
      <c r="AM96" s="433">
        <v>2.5</v>
      </c>
      <c r="AN96" s="434">
        <f t="shared" si="233"/>
        <v>31.98</v>
      </c>
      <c r="AO96" s="435">
        <f t="shared" si="234"/>
        <v>62.5</v>
      </c>
      <c r="AP96" s="432"/>
      <c r="AQ96" s="433"/>
      <c r="AR96" s="434">
        <f t="shared" si="235"/>
        <v>0</v>
      </c>
      <c r="AS96" s="435">
        <f t="shared" si="236"/>
        <v>0</v>
      </c>
      <c r="AT96" s="434">
        <f t="shared" si="237"/>
        <v>2.6239215686274506</v>
      </c>
      <c r="AU96" s="435">
        <f t="shared" si="238"/>
        <v>2.6937500000000005</v>
      </c>
      <c r="AV96" s="434">
        <f t="shared" si="239"/>
        <v>133.82</v>
      </c>
      <c r="AW96" s="435">
        <f t="shared" si="240"/>
        <v>150.85000000000002</v>
      </c>
      <c r="AX96" s="432">
        <v>73.61</v>
      </c>
      <c r="AY96" s="433">
        <v>78.739999999999995</v>
      </c>
      <c r="AZ96" s="434">
        <f t="shared" si="241"/>
        <v>2797.18</v>
      </c>
      <c r="BA96" s="435">
        <f t="shared" si="242"/>
        <v>2440.94</v>
      </c>
      <c r="BB96" s="432">
        <v>75.849999999999994</v>
      </c>
      <c r="BC96" s="433">
        <v>89.52</v>
      </c>
      <c r="BD96" s="434">
        <f t="shared" si="243"/>
        <v>986.05</v>
      </c>
      <c r="BE96" s="435">
        <f t="shared" si="244"/>
        <v>2238</v>
      </c>
      <c r="BF96" s="432"/>
      <c r="BG96" s="433"/>
      <c r="BH96" s="434">
        <f t="shared" si="245"/>
        <v>0</v>
      </c>
      <c r="BI96" s="435">
        <f t="shared" si="246"/>
        <v>0</v>
      </c>
      <c r="BJ96" s="434">
        <f t="shared" si="247"/>
        <v>74.180980392156854</v>
      </c>
      <c r="BK96" s="435">
        <f t="shared" si="248"/>
        <v>83.552500000000009</v>
      </c>
      <c r="BL96" s="434">
        <f t="shared" si="249"/>
        <v>3783.2299999999996</v>
      </c>
      <c r="BM96" s="435">
        <f t="shared" si="250"/>
        <v>4678.9400000000005</v>
      </c>
      <c r="BN96" s="432">
        <v>131</v>
      </c>
      <c r="BO96" s="433">
        <v>119</v>
      </c>
      <c r="BP96" s="434">
        <f t="shared" si="251"/>
        <v>131</v>
      </c>
      <c r="BQ96" s="435">
        <f t="shared" si="252"/>
        <v>119</v>
      </c>
      <c r="BR96" s="432">
        <v>28</v>
      </c>
      <c r="BS96" s="433">
        <v>21</v>
      </c>
      <c r="BT96" s="434">
        <f t="shared" si="253"/>
        <v>28</v>
      </c>
      <c r="BU96" s="435">
        <f t="shared" si="254"/>
        <v>21</v>
      </c>
      <c r="BV96" s="432"/>
      <c r="BW96" s="433"/>
      <c r="BX96" s="434">
        <f t="shared" si="255"/>
        <v>0</v>
      </c>
      <c r="BY96" s="435">
        <f t="shared" si="256"/>
        <v>0</v>
      </c>
      <c r="BZ96" s="434">
        <f t="shared" si="257"/>
        <v>159</v>
      </c>
      <c r="CA96" s="435">
        <f t="shared" si="258"/>
        <v>140</v>
      </c>
      <c r="CB96" s="434">
        <f t="shared" si="259"/>
        <v>159</v>
      </c>
      <c r="CC96" s="435">
        <f t="shared" si="260"/>
        <v>140</v>
      </c>
      <c r="CD96" s="432">
        <v>4.2699999999999996</v>
      </c>
      <c r="CE96" s="433">
        <v>4.37</v>
      </c>
      <c r="CF96" s="434">
        <f t="shared" si="261"/>
        <v>559.36999999999989</v>
      </c>
      <c r="CG96" s="435">
        <f t="shared" si="262"/>
        <v>520.03</v>
      </c>
      <c r="CH96" s="432">
        <v>5.96</v>
      </c>
      <c r="CI96" s="433">
        <v>5.83</v>
      </c>
      <c r="CJ96" s="434">
        <f t="shared" si="263"/>
        <v>166.88</v>
      </c>
      <c r="CK96" s="435">
        <f t="shared" si="264"/>
        <v>122.43</v>
      </c>
      <c r="CL96" s="432"/>
      <c r="CM96" s="433"/>
      <c r="CN96" s="434">
        <f t="shared" si="265"/>
        <v>0</v>
      </c>
      <c r="CO96" s="435">
        <f t="shared" si="266"/>
        <v>0</v>
      </c>
      <c r="CP96" s="434">
        <f t="shared" si="267"/>
        <v>4.5676100628930811</v>
      </c>
      <c r="CQ96" s="435">
        <f t="shared" si="268"/>
        <v>4.5890000000000004</v>
      </c>
      <c r="CR96" s="434">
        <f t="shared" si="269"/>
        <v>726.24999999999989</v>
      </c>
      <c r="CS96" s="435">
        <f t="shared" si="270"/>
        <v>642.46</v>
      </c>
      <c r="CT96" s="432">
        <v>77.900000000000006</v>
      </c>
      <c r="CU96" s="433">
        <v>79.069999999999993</v>
      </c>
      <c r="CV96" s="434">
        <f t="shared" si="271"/>
        <v>10204.900000000001</v>
      </c>
      <c r="CW96" s="435">
        <f t="shared" si="272"/>
        <v>9409.33</v>
      </c>
      <c r="CX96" s="432">
        <v>79.7</v>
      </c>
      <c r="CY96" s="433">
        <v>83.36</v>
      </c>
      <c r="CZ96" s="434">
        <f t="shared" si="273"/>
        <v>2231.6</v>
      </c>
      <c r="DA96" s="435">
        <f t="shared" si="274"/>
        <v>1750.56</v>
      </c>
      <c r="DB96" s="432"/>
      <c r="DC96" s="433"/>
      <c r="DD96" s="434">
        <f t="shared" si="275"/>
        <v>0</v>
      </c>
      <c r="DE96" s="435">
        <f t="shared" si="276"/>
        <v>0</v>
      </c>
      <c r="DF96" s="434">
        <f t="shared" si="277"/>
        <v>78.216981132075489</v>
      </c>
      <c r="DG96" s="435">
        <f t="shared" si="278"/>
        <v>79.713499999999996</v>
      </c>
      <c r="DH96" s="434">
        <f t="shared" si="279"/>
        <v>12436.500000000004</v>
      </c>
      <c r="DI96" s="435">
        <f t="shared" si="280"/>
        <v>11159.89</v>
      </c>
      <c r="DJ96" s="434">
        <f t="shared" si="281"/>
        <v>210</v>
      </c>
      <c r="DK96" s="435">
        <f t="shared" si="282"/>
        <v>196</v>
      </c>
      <c r="DL96" s="434">
        <f t="shared" si="283"/>
        <v>210</v>
      </c>
      <c r="DM96" s="435">
        <f t="shared" si="284"/>
        <v>196</v>
      </c>
      <c r="DN96" s="434">
        <f t="shared" si="285"/>
        <v>4.0955714285714286</v>
      </c>
      <c r="DO96" s="435">
        <f t="shared" si="286"/>
        <v>4.0475000000000003</v>
      </c>
      <c r="DP96" s="434">
        <f t="shared" si="287"/>
        <v>860.07</v>
      </c>
      <c r="DQ96" s="435">
        <f t="shared" si="288"/>
        <v>793.31000000000006</v>
      </c>
      <c r="DR96" s="434">
        <f t="shared" si="289"/>
        <v>77.236809523809541</v>
      </c>
      <c r="DS96" s="435">
        <f t="shared" si="290"/>
        <v>80.810357142857143</v>
      </c>
      <c r="DT96" s="434">
        <f t="shared" si="291"/>
        <v>16219.730000000003</v>
      </c>
      <c r="DU96" s="435">
        <f t="shared" si="292"/>
        <v>15838.83</v>
      </c>
      <c r="DV96" s="432">
        <v>74</v>
      </c>
      <c r="DW96" s="433">
        <v>90</v>
      </c>
      <c r="DX96" s="434">
        <f t="shared" si="293"/>
        <v>74</v>
      </c>
      <c r="DY96" s="435">
        <f t="shared" si="294"/>
        <v>90</v>
      </c>
      <c r="DZ96" s="432">
        <v>27</v>
      </c>
      <c r="EA96" s="433">
        <v>39</v>
      </c>
      <c r="EB96" s="434">
        <f t="shared" si="295"/>
        <v>27</v>
      </c>
      <c r="EC96" s="435">
        <f t="shared" si="296"/>
        <v>39</v>
      </c>
      <c r="ED96" s="432"/>
      <c r="EE96" s="433"/>
      <c r="EF96" s="434">
        <f t="shared" si="297"/>
        <v>0</v>
      </c>
      <c r="EG96" s="435">
        <f t="shared" si="298"/>
        <v>0</v>
      </c>
      <c r="EH96" s="434">
        <f t="shared" si="299"/>
        <v>101</v>
      </c>
      <c r="EI96" s="435">
        <f t="shared" si="300"/>
        <v>129</v>
      </c>
      <c r="EJ96" s="434">
        <f t="shared" si="301"/>
        <v>101</v>
      </c>
      <c r="EK96" s="435">
        <f t="shared" si="302"/>
        <v>129</v>
      </c>
      <c r="EL96" s="432">
        <v>2.57</v>
      </c>
      <c r="EM96" s="433">
        <v>2.93</v>
      </c>
      <c r="EN96" s="434">
        <f t="shared" si="303"/>
        <v>190.17999999999998</v>
      </c>
      <c r="EO96" s="435">
        <f t="shared" si="304"/>
        <v>263.7</v>
      </c>
      <c r="EP96" s="432">
        <v>3.2</v>
      </c>
      <c r="EQ96" s="433">
        <v>2.92</v>
      </c>
      <c r="ER96" s="434">
        <f t="shared" si="305"/>
        <v>86.4</v>
      </c>
      <c r="ES96" s="435">
        <f t="shared" si="306"/>
        <v>113.88</v>
      </c>
      <c r="ET96" s="432"/>
      <c r="EU96" s="433"/>
      <c r="EV96" s="434">
        <f t="shared" si="307"/>
        <v>0</v>
      </c>
      <c r="EW96" s="435">
        <f t="shared" si="308"/>
        <v>0</v>
      </c>
      <c r="EX96" s="434">
        <f t="shared" si="309"/>
        <v>2.7384158415841582</v>
      </c>
      <c r="EY96" s="435">
        <f t="shared" si="310"/>
        <v>2.9269767441860464</v>
      </c>
      <c r="EZ96" s="434">
        <f t="shared" si="311"/>
        <v>276.58</v>
      </c>
      <c r="FA96" s="435">
        <f t="shared" si="312"/>
        <v>377.58</v>
      </c>
      <c r="FB96" s="432">
        <v>61.24</v>
      </c>
      <c r="FC96" s="433">
        <v>65.17</v>
      </c>
      <c r="FD96" s="434">
        <f t="shared" si="313"/>
        <v>4531.76</v>
      </c>
      <c r="FE96" s="435">
        <f t="shared" si="314"/>
        <v>5865.3</v>
      </c>
      <c r="FF96" s="432">
        <v>59.48</v>
      </c>
      <c r="FG96" s="433">
        <v>55.56</v>
      </c>
      <c r="FH96" s="434">
        <f t="shared" si="315"/>
        <v>1605.9599999999998</v>
      </c>
      <c r="FI96" s="435">
        <f t="shared" si="316"/>
        <v>2166.84</v>
      </c>
      <c r="FJ96" s="432"/>
      <c r="FK96" s="433"/>
      <c r="FL96" s="434">
        <f t="shared" si="317"/>
        <v>0</v>
      </c>
      <c r="FM96" s="435">
        <f t="shared" si="318"/>
        <v>0</v>
      </c>
      <c r="FN96" s="434">
        <f t="shared" si="319"/>
        <v>60.769504950495055</v>
      </c>
      <c r="FO96" s="435">
        <f t="shared" si="320"/>
        <v>62.264651162790699</v>
      </c>
      <c r="FP96" s="434">
        <f t="shared" si="321"/>
        <v>6137.72</v>
      </c>
      <c r="FQ96" s="435">
        <f t="shared" si="322"/>
        <v>8032.14</v>
      </c>
      <c r="FR96" s="432">
        <v>18</v>
      </c>
      <c r="FS96" s="433">
        <v>20</v>
      </c>
      <c r="FT96" s="434">
        <f t="shared" si="323"/>
        <v>18</v>
      </c>
      <c r="FU96" s="435">
        <f t="shared" si="324"/>
        <v>20</v>
      </c>
      <c r="FV96" s="432"/>
      <c r="FW96" s="433"/>
      <c r="FX96" s="434">
        <f t="shared" si="325"/>
        <v>0</v>
      </c>
      <c r="FY96" s="435">
        <f t="shared" si="326"/>
        <v>0</v>
      </c>
      <c r="FZ96" s="432">
        <v>72.83</v>
      </c>
      <c r="GA96" s="433">
        <v>69.319999999999993</v>
      </c>
      <c r="GB96" s="434">
        <f t="shared" si="327"/>
        <v>1310.94</v>
      </c>
      <c r="GC96" s="435">
        <f t="shared" si="328"/>
        <v>1386.3999999999999</v>
      </c>
      <c r="GD96" s="434">
        <f t="shared" si="329"/>
        <v>243</v>
      </c>
      <c r="GE96" s="435">
        <f t="shared" si="330"/>
        <v>240</v>
      </c>
      <c r="GF96" s="434">
        <f t="shared" si="331"/>
        <v>243</v>
      </c>
      <c r="GG96" s="435">
        <f t="shared" si="332"/>
        <v>240</v>
      </c>
      <c r="GH96" s="434">
        <f t="shared" si="333"/>
        <v>851.38999999999987</v>
      </c>
      <c r="GI96" s="435">
        <f t="shared" si="334"/>
        <v>872.07999999999993</v>
      </c>
      <c r="GJ96" s="434">
        <f t="shared" si="335"/>
        <v>17533.840000000004</v>
      </c>
      <c r="GK96" s="435">
        <f t="shared" si="336"/>
        <v>17715.57</v>
      </c>
      <c r="GL96" s="434">
        <f t="shared" si="337"/>
        <v>68</v>
      </c>
      <c r="GM96" s="435">
        <f t="shared" si="338"/>
        <v>85</v>
      </c>
      <c r="GN96" s="434">
        <f t="shared" si="339"/>
        <v>68</v>
      </c>
      <c r="GO96" s="435">
        <f t="shared" si="340"/>
        <v>85</v>
      </c>
      <c r="GP96" s="434">
        <f t="shared" si="341"/>
        <v>285.26</v>
      </c>
      <c r="GQ96" s="435">
        <f t="shared" si="342"/>
        <v>298.81</v>
      </c>
      <c r="GR96" s="434">
        <f t="shared" si="343"/>
        <v>4823.6099999999997</v>
      </c>
      <c r="GS96" s="435">
        <f t="shared" si="344"/>
        <v>6155.4</v>
      </c>
      <c r="GT96" s="434">
        <f t="shared" si="345"/>
        <v>311</v>
      </c>
      <c r="GU96" s="435">
        <f t="shared" si="346"/>
        <v>325</v>
      </c>
      <c r="GV96" s="434">
        <f t="shared" si="347"/>
        <v>311</v>
      </c>
      <c r="GW96" s="435">
        <f t="shared" si="348"/>
        <v>325</v>
      </c>
      <c r="GX96" s="434">
        <f t="shared" si="349"/>
        <v>1136.6499999999999</v>
      </c>
      <c r="GY96" s="435">
        <f t="shared" si="350"/>
        <v>1170.8899999999999</v>
      </c>
      <c r="GZ96" s="434">
        <f t="shared" si="351"/>
        <v>22357.450000000004</v>
      </c>
      <c r="HA96" s="435">
        <f t="shared" si="352"/>
        <v>23870.97</v>
      </c>
      <c r="HB96" s="434">
        <f t="shared" si="353"/>
        <v>0</v>
      </c>
      <c r="HC96" s="435">
        <f t="shared" si="354"/>
        <v>0</v>
      </c>
      <c r="HD96" s="434">
        <f t="shared" si="355"/>
        <v>0</v>
      </c>
      <c r="HE96" s="435">
        <f t="shared" si="356"/>
        <v>0</v>
      </c>
      <c r="HF96" s="434">
        <f t="shared" si="357"/>
        <v>0</v>
      </c>
      <c r="HG96" s="435">
        <f t="shared" si="358"/>
        <v>0</v>
      </c>
      <c r="HH96" s="434">
        <f t="shared" si="359"/>
        <v>0</v>
      </c>
      <c r="HI96" s="435">
        <f t="shared" si="360"/>
        <v>0</v>
      </c>
      <c r="HJ96" s="434">
        <f t="shared" si="361"/>
        <v>1136.6500000000001</v>
      </c>
      <c r="HK96" s="435">
        <f t="shared" si="362"/>
        <v>1170.8900000000001</v>
      </c>
      <c r="HL96" s="434">
        <f t="shared" si="363"/>
        <v>23668.390000000003</v>
      </c>
      <c r="HM96" s="435">
        <f t="shared" si="364"/>
        <v>25257.370000000003</v>
      </c>
    </row>
    <row r="97" spans="1:221">
      <c r="A97" s="64" t="s">
        <v>407</v>
      </c>
      <c r="B97" s="449"/>
      <c r="C97" s="450"/>
      <c r="D97" s="66"/>
      <c r="E97" s="66"/>
      <c r="J97" s="434">
        <f t="shared" si="217"/>
        <v>0</v>
      </c>
      <c r="K97" s="435">
        <f t="shared" si="218"/>
        <v>0</v>
      </c>
      <c r="N97" s="434">
        <f t="shared" si="219"/>
        <v>0</v>
      </c>
      <c r="O97" s="435">
        <f t="shared" si="220"/>
        <v>0</v>
      </c>
      <c r="P97" s="434">
        <f t="shared" si="221"/>
        <v>0</v>
      </c>
      <c r="Q97" s="435">
        <f t="shared" si="222"/>
        <v>0</v>
      </c>
      <c r="T97" s="434">
        <f>IF(AX97&gt;0,R97,)</f>
        <v>0</v>
      </c>
      <c r="U97" s="435">
        <f>IF(AY97&gt;0,S97,)</f>
        <v>0</v>
      </c>
      <c r="X97" s="434">
        <f t="shared" si="223"/>
        <v>0</v>
      </c>
      <c r="Y97" s="435">
        <f t="shared" si="224"/>
        <v>0</v>
      </c>
      <c r="AB97" s="434">
        <f t="shared" si="225"/>
        <v>0</v>
      </c>
      <c r="AC97" s="435">
        <f t="shared" si="226"/>
        <v>0</v>
      </c>
      <c r="AD97" s="434">
        <f t="shared" si="227"/>
        <v>0</v>
      </c>
      <c r="AE97" s="435">
        <f t="shared" si="228"/>
        <v>0</v>
      </c>
      <c r="AF97" s="434">
        <f t="shared" si="229"/>
        <v>0</v>
      </c>
      <c r="AG97" s="435">
        <f t="shared" si="230"/>
        <v>0</v>
      </c>
      <c r="AJ97" s="434">
        <f t="shared" si="231"/>
        <v>0</v>
      </c>
      <c r="AK97" s="435">
        <f t="shared" si="232"/>
        <v>0</v>
      </c>
      <c r="AN97" s="434">
        <f t="shared" si="233"/>
        <v>0</v>
      </c>
      <c r="AO97" s="435">
        <f t="shared" si="234"/>
        <v>0</v>
      </c>
      <c r="AR97" s="434">
        <f t="shared" si="235"/>
        <v>0</v>
      </c>
      <c r="AS97" s="435">
        <f t="shared" si="236"/>
        <v>0</v>
      </c>
      <c r="AT97" s="434">
        <f t="shared" si="237"/>
        <v>0</v>
      </c>
      <c r="AU97" s="435">
        <f t="shared" si="238"/>
        <v>0</v>
      </c>
      <c r="AV97" s="434">
        <f t="shared" si="239"/>
        <v>0</v>
      </c>
      <c r="AW97" s="435">
        <f t="shared" si="240"/>
        <v>0</v>
      </c>
      <c r="AZ97" s="434">
        <f t="shared" si="241"/>
        <v>0</v>
      </c>
      <c r="BA97" s="435">
        <f t="shared" si="242"/>
        <v>0</v>
      </c>
      <c r="BD97" s="434">
        <f t="shared" si="243"/>
        <v>0</v>
      </c>
      <c r="BE97" s="435">
        <f t="shared" si="244"/>
        <v>0</v>
      </c>
      <c r="BH97" s="434">
        <f t="shared" si="245"/>
        <v>0</v>
      </c>
      <c r="BI97" s="435">
        <f t="shared" si="246"/>
        <v>0</v>
      </c>
      <c r="BJ97" s="434">
        <f t="shared" si="247"/>
        <v>0</v>
      </c>
      <c r="BK97" s="435">
        <f t="shared" si="248"/>
        <v>0</v>
      </c>
      <c r="BL97" s="434">
        <f t="shared" si="249"/>
        <v>0</v>
      </c>
      <c r="BM97" s="435">
        <f t="shared" si="250"/>
        <v>0</v>
      </c>
      <c r="BP97" s="434">
        <f t="shared" si="251"/>
        <v>0</v>
      </c>
      <c r="BQ97" s="435">
        <f t="shared" si="252"/>
        <v>0</v>
      </c>
      <c r="BT97" s="434">
        <f t="shared" si="253"/>
        <v>0</v>
      </c>
      <c r="BU97" s="435">
        <f t="shared" si="254"/>
        <v>0</v>
      </c>
      <c r="BX97" s="434">
        <f t="shared" si="255"/>
        <v>0</v>
      </c>
      <c r="BY97" s="435">
        <f t="shared" si="256"/>
        <v>0</v>
      </c>
      <c r="BZ97" s="434">
        <f t="shared" si="257"/>
        <v>0</v>
      </c>
      <c r="CA97" s="435">
        <f t="shared" si="258"/>
        <v>0</v>
      </c>
      <c r="CB97" s="434">
        <f t="shared" si="259"/>
        <v>0</v>
      </c>
      <c r="CC97" s="435">
        <f t="shared" si="260"/>
        <v>0</v>
      </c>
      <c r="CF97" s="434">
        <f t="shared" si="261"/>
        <v>0</v>
      </c>
      <c r="CG97" s="435">
        <f t="shared" si="262"/>
        <v>0</v>
      </c>
      <c r="CJ97" s="434">
        <f t="shared" si="263"/>
        <v>0</v>
      </c>
      <c r="CK97" s="435">
        <f t="shared" si="264"/>
        <v>0</v>
      </c>
      <c r="CN97" s="434">
        <f t="shared" si="265"/>
        <v>0</v>
      </c>
      <c r="CO97" s="435">
        <f t="shared" si="266"/>
        <v>0</v>
      </c>
      <c r="CP97" s="434">
        <f t="shared" si="267"/>
        <v>0</v>
      </c>
      <c r="CQ97" s="435">
        <f t="shared" si="268"/>
        <v>0</v>
      </c>
      <c r="CR97" s="434">
        <f t="shared" si="269"/>
        <v>0</v>
      </c>
      <c r="CS97" s="435">
        <f t="shared" si="270"/>
        <v>0</v>
      </c>
      <c r="CV97" s="434">
        <f t="shared" si="271"/>
        <v>0</v>
      </c>
      <c r="CW97" s="435">
        <f t="shared" si="272"/>
        <v>0</v>
      </c>
      <c r="CZ97" s="434">
        <f t="shared" si="273"/>
        <v>0</v>
      </c>
      <c r="DA97" s="435">
        <f t="shared" si="274"/>
        <v>0</v>
      </c>
      <c r="DD97" s="434">
        <f t="shared" si="275"/>
        <v>0</v>
      </c>
      <c r="DE97" s="435">
        <f t="shared" si="276"/>
        <v>0</v>
      </c>
      <c r="DF97" s="434">
        <f t="shared" si="277"/>
        <v>0</v>
      </c>
      <c r="DG97" s="435">
        <f t="shared" si="278"/>
        <v>0</v>
      </c>
      <c r="DH97" s="434">
        <f t="shared" si="279"/>
        <v>0</v>
      </c>
      <c r="DI97" s="435">
        <f t="shared" si="280"/>
        <v>0</v>
      </c>
      <c r="DJ97" s="434">
        <f t="shared" si="281"/>
        <v>0</v>
      </c>
      <c r="DK97" s="435">
        <f t="shared" si="282"/>
        <v>0</v>
      </c>
      <c r="DL97" s="434">
        <f t="shared" si="283"/>
        <v>0</v>
      </c>
      <c r="DM97" s="435">
        <f t="shared" si="284"/>
        <v>0</v>
      </c>
      <c r="DN97" s="434">
        <f t="shared" si="285"/>
        <v>0</v>
      </c>
      <c r="DO97" s="435">
        <f t="shared" si="286"/>
        <v>0</v>
      </c>
      <c r="DP97" s="434">
        <f t="shared" si="287"/>
        <v>0</v>
      </c>
      <c r="DQ97" s="435">
        <f t="shared" si="288"/>
        <v>0</v>
      </c>
      <c r="DR97" s="434">
        <f t="shared" si="289"/>
        <v>0</v>
      </c>
      <c r="DS97" s="435">
        <f t="shared" si="290"/>
        <v>0</v>
      </c>
      <c r="DT97" s="434">
        <f t="shared" si="291"/>
        <v>0</v>
      </c>
      <c r="DU97" s="435">
        <f t="shared" si="292"/>
        <v>0</v>
      </c>
      <c r="DX97" s="434">
        <f t="shared" si="293"/>
        <v>0</v>
      </c>
      <c r="DY97" s="435">
        <f t="shared" si="294"/>
        <v>0</v>
      </c>
      <c r="EB97" s="434">
        <f t="shared" si="295"/>
        <v>0</v>
      </c>
      <c r="EC97" s="435">
        <f t="shared" si="296"/>
        <v>0</v>
      </c>
      <c r="EF97" s="434">
        <f t="shared" si="297"/>
        <v>0</v>
      </c>
      <c r="EG97" s="435">
        <f t="shared" si="298"/>
        <v>0</v>
      </c>
      <c r="EH97" s="434">
        <f t="shared" si="299"/>
        <v>0</v>
      </c>
      <c r="EI97" s="435">
        <f t="shared" si="300"/>
        <v>0</v>
      </c>
      <c r="EJ97" s="434">
        <f t="shared" si="301"/>
        <v>0</v>
      </c>
      <c r="EK97" s="435">
        <f t="shared" si="302"/>
        <v>0</v>
      </c>
      <c r="EN97" s="434">
        <f t="shared" si="303"/>
        <v>0</v>
      </c>
      <c r="EO97" s="435">
        <f t="shared" si="304"/>
        <v>0</v>
      </c>
      <c r="ER97" s="434">
        <f t="shared" si="305"/>
        <v>0</v>
      </c>
      <c r="ES97" s="435">
        <f t="shared" si="306"/>
        <v>0</v>
      </c>
      <c r="EV97" s="434">
        <f t="shared" si="307"/>
        <v>0</v>
      </c>
      <c r="EW97" s="435">
        <f t="shared" si="308"/>
        <v>0</v>
      </c>
      <c r="EX97" s="434">
        <f t="shared" si="309"/>
        <v>0</v>
      </c>
      <c r="EY97" s="435">
        <f t="shared" si="310"/>
        <v>0</v>
      </c>
      <c r="EZ97" s="434">
        <f t="shared" si="311"/>
        <v>0</v>
      </c>
      <c r="FA97" s="435">
        <f t="shared" si="312"/>
        <v>0</v>
      </c>
      <c r="FD97" s="434">
        <f t="shared" si="313"/>
        <v>0</v>
      </c>
      <c r="FE97" s="435">
        <f t="shared" si="314"/>
        <v>0</v>
      </c>
      <c r="FH97" s="434">
        <f t="shared" si="315"/>
        <v>0</v>
      </c>
      <c r="FI97" s="435">
        <f t="shared" si="316"/>
        <v>0</v>
      </c>
      <c r="FL97" s="434">
        <f t="shared" si="317"/>
        <v>0</v>
      </c>
      <c r="FM97" s="435">
        <f t="shared" si="318"/>
        <v>0</v>
      </c>
      <c r="FN97" s="434">
        <f t="shared" si="319"/>
        <v>0</v>
      </c>
      <c r="FO97" s="435">
        <f t="shared" si="320"/>
        <v>0</v>
      </c>
      <c r="FP97" s="434">
        <f t="shared" si="321"/>
        <v>0</v>
      </c>
      <c r="FQ97" s="435">
        <f t="shared" si="322"/>
        <v>0</v>
      </c>
      <c r="FT97" s="434">
        <f t="shared" si="323"/>
        <v>0</v>
      </c>
      <c r="FU97" s="435">
        <f t="shared" si="324"/>
        <v>0</v>
      </c>
      <c r="FX97" s="434">
        <f t="shared" si="325"/>
        <v>0</v>
      </c>
      <c r="FY97" s="435">
        <f t="shared" si="326"/>
        <v>0</v>
      </c>
      <c r="GB97" s="434">
        <f t="shared" si="327"/>
        <v>0</v>
      </c>
      <c r="GC97" s="435">
        <f t="shared" si="328"/>
        <v>0</v>
      </c>
      <c r="GD97" s="434">
        <f t="shared" si="329"/>
        <v>0</v>
      </c>
      <c r="GE97" s="435">
        <f t="shared" si="330"/>
        <v>0</v>
      </c>
      <c r="GF97" s="434">
        <f t="shared" si="331"/>
        <v>0</v>
      </c>
      <c r="GG97" s="435">
        <f t="shared" si="332"/>
        <v>0</v>
      </c>
      <c r="GH97" s="434">
        <f t="shared" si="333"/>
        <v>0</v>
      </c>
      <c r="GI97" s="435">
        <f t="shared" si="334"/>
        <v>0</v>
      </c>
      <c r="GJ97" s="434">
        <f t="shared" si="335"/>
        <v>0</v>
      </c>
      <c r="GK97" s="435">
        <f t="shared" si="336"/>
        <v>0</v>
      </c>
      <c r="GL97" s="434">
        <f t="shared" si="337"/>
        <v>0</v>
      </c>
      <c r="GM97" s="435">
        <f t="shared" si="338"/>
        <v>0</v>
      </c>
      <c r="GN97" s="434">
        <f t="shared" si="339"/>
        <v>0</v>
      </c>
      <c r="GO97" s="435">
        <f t="shared" si="340"/>
        <v>0</v>
      </c>
      <c r="GP97" s="434">
        <f t="shared" si="341"/>
        <v>0</v>
      </c>
      <c r="GQ97" s="435">
        <f t="shared" si="342"/>
        <v>0</v>
      </c>
      <c r="GR97" s="434">
        <f t="shared" si="343"/>
        <v>0</v>
      </c>
      <c r="GS97" s="435">
        <f t="shared" si="344"/>
        <v>0</v>
      </c>
      <c r="GT97" s="434">
        <f t="shared" si="345"/>
        <v>0</v>
      </c>
      <c r="GU97" s="435">
        <f t="shared" si="346"/>
        <v>0</v>
      </c>
      <c r="GV97" s="434">
        <f t="shared" si="347"/>
        <v>0</v>
      </c>
      <c r="GW97" s="435">
        <f t="shared" si="348"/>
        <v>0</v>
      </c>
      <c r="GX97" s="434">
        <f t="shared" si="349"/>
        <v>0</v>
      </c>
      <c r="GY97" s="435">
        <f t="shared" si="350"/>
        <v>0</v>
      </c>
      <c r="GZ97" s="434">
        <f t="shared" si="351"/>
        <v>0</v>
      </c>
      <c r="HA97" s="435">
        <f t="shared" si="352"/>
        <v>0</v>
      </c>
      <c r="HB97" s="434">
        <f t="shared" si="353"/>
        <v>0</v>
      </c>
      <c r="HC97" s="435">
        <f t="shared" si="354"/>
        <v>0</v>
      </c>
      <c r="HD97" s="434">
        <f t="shared" si="355"/>
        <v>0</v>
      </c>
      <c r="HE97" s="435">
        <f t="shared" si="356"/>
        <v>0</v>
      </c>
      <c r="HF97" s="434">
        <f t="shared" si="357"/>
        <v>0</v>
      </c>
      <c r="HG97" s="435">
        <f t="shared" si="358"/>
        <v>0</v>
      </c>
      <c r="HH97" s="434">
        <f t="shared" si="359"/>
        <v>0</v>
      </c>
      <c r="HI97" s="435">
        <f t="shared" si="360"/>
        <v>0</v>
      </c>
      <c r="HJ97" s="434">
        <f t="shared" si="361"/>
        <v>0</v>
      </c>
      <c r="HK97" s="435">
        <f t="shared" si="362"/>
        <v>0</v>
      </c>
      <c r="HL97" s="434">
        <f t="shared" si="363"/>
        <v>0</v>
      </c>
      <c r="HM97" s="435">
        <f t="shared" si="364"/>
        <v>0</v>
      </c>
    </row>
    <row r="98" spans="1:221" s="18" customFormat="1" ht="13.5" customHeight="1">
      <c r="A98" s="525" t="s">
        <v>433</v>
      </c>
      <c r="B98" s="526" t="s">
        <v>434</v>
      </c>
      <c r="C98" s="527"/>
      <c r="D98" s="496">
        <v>157085</v>
      </c>
      <c r="E98" s="496">
        <v>1</v>
      </c>
      <c r="F98" s="584">
        <v>5202</v>
      </c>
      <c r="G98" s="585">
        <v>5011</v>
      </c>
      <c r="H98" s="584">
        <v>263</v>
      </c>
      <c r="I98" s="585">
        <v>263</v>
      </c>
      <c r="J98" s="434">
        <f t="shared" si="217"/>
        <v>4939</v>
      </c>
      <c r="K98" s="435">
        <f t="shared" si="218"/>
        <v>4748</v>
      </c>
      <c r="L98" s="584"/>
      <c r="M98" s="585"/>
      <c r="N98" s="434">
        <f t="shared" si="219"/>
        <v>4898</v>
      </c>
      <c r="O98" s="435">
        <f t="shared" si="220"/>
        <v>4743</v>
      </c>
      <c r="P98" s="434">
        <f t="shared" si="221"/>
        <v>4898</v>
      </c>
      <c r="Q98" s="435">
        <f t="shared" si="222"/>
        <v>4743</v>
      </c>
      <c r="R98" s="584">
        <v>1102</v>
      </c>
      <c r="S98" s="585">
        <v>1164</v>
      </c>
      <c r="T98" s="434">
        <f t="shared" ref="T98:U119" si="365">IF(AX98&gt;0,R98,)</f>
        <v>1102</v>
      </c>
      <c r="U98" s="435">
        <f t="shared" si="365"/>
        <v>1164</v>
      </c>
      <c r="V98" s="584">
        <v>27</v>
      </c>
      <c r="W98" s="585">
        <v>32</v>
      </c>
      <c r="X98" s="434">
        <f t="shared" si="223"/>
        <v>27</v>
      </c>
      <c r="Y98" s="435">
        <f t="shared" si="224"/>
        <v>32</v>
      </c>
      <c r="Z98" s="584"/>
      <c r="AA98" s="585"/>
      <c r="AB98" s="434">
        <f t="shared" si="225"/>
        <v>0</v>
      </c>
      <c r="AC98" s="435">
        <f t="shared" si="226"/>
        <v>0</v>
      </c>
      <c r="AD98" s="434">
        <f t="shared" si="227"/>
        <v>1129</v>
      </c>
      <c r="AE98" s="435">
        <f t="shared" si="228"/>
        <v>1196</v>
      </c>
      <c r="AF98" s="434">
        <f t="shared" si="229"/>
        <v>1129</v>
      </c>
      <c r="AG98" s="435">
        <f t="shared" si="230"/>
        <v>1196</v>
      </c>
      <c r="AH98" s="584">
        <v>4.4000000000000004</v>
      </c>
      <c r="AI98" s="585">
        <v>4.4000000000000004</v>
      </c>
      <c r="AJ98" s="434">
        <f t="shared" si="231"/>
        <v>4848.8</v>
      </c>
      <c r="AK98" s="435">
        <f t="shared" si="232"/>
        <v>5121.6000000000004</v>
      </c>
      <c r="AL98" s="584">
        <v>4.9000000000000004</v>
      </c>
      <c r="AM98" s="585">
        <v>5</v>
      </c>
      <c r="AN98" s="434">
        <f t="shared" si="233"/>
        <v>132.30000000000001</v>
      </c>
      <c r="AO98" s="435">
        <f t="shared" si="234"/>
        <v>160</v>
      </c>
      <c r="AP98" s="584"/>
      <c r="AQ98" s="585"/>
      <c r="AR98" s="434">
        <f t="shared" si="235"/>
        <v>0</v>
      </c>
      <c r="AS98" s="435">
        <f t="shared" si="236"/>
        <v>0</v>
      </c>
      <c r="AT98" s="434">
        <f t="shared" si="237"/>
        <v>4.411957484499557</v>
      </c>
      <c r="AU98" s="435">
        <f t="shared" si="238"/>
        <v>4.4160535117056856</v>
      </c>
      <c r="AV98" s="434">
        <f t="shared" si="239"/>
        <v>4981.0999999999995</v>
      </c>
      <c r="AW98" s="435">
        <f t="shared" si="240"/>
        <v>5281.6</v>
      </c>
      <c r="AX98" s="584">
        <v>125.1</v>
      </c>
      <c r="AY98" s="585">
        <v>125</v>
      </c>
      <c r="AZ98" s="434">
        <f t="shared" si="241"/>
        <v>137860.19999999998</v>
      </c>
      <c r="BA98" s="435">
        <f t="shared" si="242"/>
        <v>145500</v>
      </c>
      <c r="BB98" s="584">
        <v>117.3</v>
      </c>
      <c r="BC98" s="585">
        <v>104</v>
      </c>
      <c r="BD98" s="434">
        <f t="shared" si="243"/>
        <v>3167.1</v>
      </c>
      <c r="BE98" s="435">
        <f t="shared" si="244"/>
        <v>3328</v>
      </c>
      <c r="BF98" s="584"/>
      <c r="BG98" s="585"/>
      <c r="BH98" s="434">
        <f t="shared" si="245"/>
        <v>0</v>
      </c>
      <c r="BI98" s="435">
        <f t="shared" si="246"/>
        <v>0</v>
      </c>
      <c r="BJ98" s="434">
        <f t="shared" si="247"/>
        <v>124.91346324180689</v>
      </c>
      <c r="BK98" s="435">
        <f t="shared" si="248"/>
        <v>124.43812709030101</v>
      </c>
      <c r="BL98" s="434">
        <f t="shared" si="249"/>
        <v>141027.29999999999</v>
      </c>
      <c r="BM98" s="435">
        <f t="shared" si="250"/>
        <v>148828</v>
      </c>
      <c r="BN98" s="584">
        <v>2506</v>
      </c>
      <c r="BO98" s="585">
        <v>2315</v>
      </c>
      <c r="BP98" s="434">
        <f t="shared" si="251"/>
        <v>2506</v>
      </c>
      <c r="BQ98" s="435">
        <f t="shared" si="252"/>
        <v>2315</v>
      </c>
      <c r="BR98" s="584">
        <v>64</v>
      </c>
      <c r="BS98" s="585">
        <v>52</v>
      </c>
      <c r="BT98" s="434">
        <f t="shared" si="253"/>
        <v>64</v>
      </c>
      <c r="BU98" s="435">
        <f t="shared" si="254"/>
        <v>52</v>
      </c>
      <c r="BV98" s="584"/>
      <c r="BW98" s="585"/>
      <c r="BX98" s="434">
        <f t="shared" si="255"/>
        <v>0</v>
      </c>
      <c r="BY98" s="435">
        <f t="shared" si="256"/>
        <v>0</v>
      </c>
      <c r="BZ98" s="434">
        <f t="shared" si="257"/>
        <v>2570</v>
      </c>
      <c r="CA98" s="435">
        <f t="shared" si="258"/>
        <v>2367</v>
      </c>
      <c r="CB98" s="434">
        <f t="shared" si="259"/>
        <v>2570</v>
      </c>
      <c r="CC98" s="435">
        <f t="shared" si="260"/>
        <v>2367</v>
      </c>
      <c r="CD98" s="584">
        <v>4.5</v>
      </c>
      <c r="CE98" s="585">
        <v>5</v>
      </c>
      <c r="CF98" s="434">
        <f t="shared" si="261"/>
        <v>11277</v>
      </c>
      <c r="CG98" s="435">
        <f t="shared" si="262"/>
        <v>11575</v>
      </c>
      <c r="CH98" s="584">
        <v>5.0999999999999996</v>
      </c>
      <c r="CI98" s="585">
        <v>5</v>
      </c>
      <c r="CJ98" s="434">
        <f t="shared" si="263"/>
        <v>326.39999999999998</v>
      </c>
      <c r="CK98" s="435">
        <f t="shared" si="264"/>
        <v>260</v>
      </c>
      <c r="CL98" s="584"/>
      <c r="CM98" s="585"/>
      <c r="CN98" s="434">
        <f t="shared" si="265"/>
        <v>0</v>
      </c>
      <c r="CO98" s="435">
        <f t="shared" si="266"/>
        <v>0</v>
      </c>
      <c r="CP98" s="434">
        <f t="shared" si="267"/>
        <v>4.5149416342412447</v>
      </c>
      <c r="CQ98" s="435">
        <f t="shared" si="268"/>
        <v>5</v>
      </c>
      <c r="CR98" s="434">
        <f t="shared" si="269"/>
        <v>11603.4</v>
      </c>
      <c r="CS98" s="435">
        <f t="shared" si="270"/>
        <v>11835</v>
      </c>
      <c r="CT98" s="584">
        <v>129.69999999999999</v>
      </c>
      <c r="CU98" s="585">
        <v>130</v>
      </c>
      <c r="CV98" s="434">
        <f t="shared" si="271"/>
        <v>325028.19999999995</v>
      </c>
      <c r="CW98" s="435">
        <f t="shared" si="272"/>
        <v>300950</v>
      </c>
      <c r="CX98" s="584">
        <v>136.5</v>
      </c>
      <c r="CY98" s="585">
        <v>131</v>
      </c>
      <c r="CZ98" s="434">
        <f t="shared" si="273"/>
        <v>8736</v>
      </c>
      <c r="DA98" s="435">
        <f t="shared" si="274"/>
        <v>6812</v>
      </c>
      <c r="DB98" s="432"/>
      <c r="DC98" s="433"/>
      <c r="DD98" s="434">
        <f t="shared" si="275"/>
        <v>0</v>
      </c>
      <c r="DE98" s="435">
        <f t="shared" si="276"/>
        <v>0</v>
      </c>
      <c r="DF98" s="434">
        <f t="shared" si="277"/>
        <v>129.86933852140075</v>
      </c>
      <c r="DG98" s="435">
        <f t="shared" si="278"/>
        <v>130.02196873679765</v>
      </c>
      <c r="DH98" s="434">
        <f t="shared" si="279"/>
        <v>333764.19999999995</v>
      </c>
      <c r="DI98" s="435">
        <f t="shared" si="280"/>
        <v>307762</v>
      </c>
      <c r="DJ98" s="434">
        <f t="shared" si="281"/>
        <v>3699</v>
      </c>
      <c r="DK98" s="435">
        <f t="shared" si="282"/>
        <v>3563</v>
      </c>
      <c r="DL98" s="434">
        <f t="shared" si="283"/>
        <v>3699</v>
      </c>
      <c r="DM98" s="435">
        <f t="shared" si="284"/>
        <v>3563</v>
      </c>
      <c r="DN98" s="434">
        <f t="shared" si="285"/>
        <v>4.4835090565017568</v>
      </c>
      <c r="DO98" s="435">
        <f t="shared" si="286"/>
        <v>4.8039854055571141</v>
      </c>
      <c r="DP98" s="434">
        <f t="shared" si="287"/>
        <v>16584.5</v>
      </c>
      <c r="DQ98" s="435">
        <f t="shared" si="288"/>
        <v>17116.599999999999</v>
      </c>
      <c r="DR98" s="434">
        <f t="shared" si="289"/>
        <v>128.3567180319005</v>
      </c>
      <c r="DS98" s="435">
        <f t="shared" si="290"/>
        <v>128.14762840303115</v>
      </c>
      <c r="DT98" s="434">
        <f t="shared" si="291"/>
        <v>474791.49999999994</v>
      </c>
      <c r="DU98" s="435">
        <f t="shared" si="292"/>
        <v>456590</v>
      </c>
      <c r="DV98" s="584">
        <v>858</v>
      </c>
      <c r="DW98" s="585">
        <v>888</v>
      </c>
      <c r="DX98" s="434">
        <f t="shared" si="293"/>
        <v>858</v>
      </c>
      <c r="DY98" s="435">
        <f t="shared" si="294"/>
        <v>888</v>
      </c>
      <c r="DZ98" s="584">
        <v>262</v>
      </c>
      <c r="EA98" s="585">
        <v>224</v>
      </c>
      <c r="EB98" s="434">
        <f t="shared" si="295"/>
        <v>262</v>
      </c>
      <c r="EC98" s="435">
        <f t="shared" si="296"/>
        <v>224</v>
      </c>
      <c r="ED98" s="584"/>
      <c r="EE98" s="585"/>
      <c r="EF98" s="434">
        <f t="shared" si="297"/>
        <v>0</v>
      </c>
      <c r="EG98" s="435">
        <f t="shared" si="298"/>
        <v>0</v>
      </c>
      <c r="EH98" s="434">
        <f t="shared" si="299"/>
        <v>1120</v>
      </c>
      <c r="EI98" s="435">
        <f t="shared" si="300"/>
        <v>1112</v>
      </c>
      <c r="EJ98" s="434">
        <f t="shared" si="301"/>
        <v>1120</v>
      </c>
      <c r="EK98" s="435">
        <f t="shared" si="302"/>
        <v>1112</v>
      </c>
      <c r="EL98" s="584">
        <v>5.0999999999999996</v>
      </c>
      <c r="EM98" s="585">
        <v>5</v>
      </c>
      <c r="EN98" s="434">
        <f t="shared" si="303"/>
        <v>4375.7999999999993</v>
      </c>
      <c r="EO98" s="435">
        <f t="shared" si="304"/>
        <v>4440</v>
      </c>
      <c r="EP98" s="584">
        <v>5.7</v>
      </c>
      <c r="EQ98" s="585">
        <v>5</v>
      </c>
      <c r="ER98" s="434">
        <f t="shared" si="305"/>
        <v>1493.4</v>
      </c>
      <c r="ES98" s="435">
        <f t="shared" si="306"/>
        <v>1120</v>
      </c>
      <c r="ET98" s="584"/>
      <c r="EU98" s="585"/>
      <c r="EV98" s="434">
        <f t="shared" si="307"/>
        <v>0</v>
      </c>
      <c r="EW98" s="435">
        <f t="shared" si="308"/>
        <v>0</v>
      </c>
      <c r="EX98" s="434">
        <f t="shared" si="309"/>
        <v>5.2403571428571416</v>
      </c>
      <c r="EY98" s="435">
        <f t="shared" si="310"/>
        <v>5</v>
      </c>
      <c r="EZ98" s="434">
        <f t="shared" si="311"/>
        <v>5869.1999999999989</v>
      </c>
      <c r="FA98" s="435">
        <f t="shared" si="312"/>
        <v>5560</v>
      </c>
      <c r="FB98" s="584">
        <v>87.1</v>
      </c>
      <c r="FC98" s="585">
        <v>85</v>
      </c>
      <c r="FD98" s="434">
        <f t="shared" si="313"/>
        <v>74731.799999999988</v>
      </c>
      <c r="FE98" s="435">
        <f t="shared" si="314"/>
        <v>75480</v>
      </c>
      <c r="FF98" s="584">
        <v>77.8</v>
      </c>
      <c r="FG98" s="585">
        <v>81</v>
      </c>
      <c r="FH98" s="434">
        <f t="shared" si="315"/>
        <v>20383.599999999999</v>
      </c>
      <c r="FI98" s="435">
        <f t="shared" si="316"/>
        <v>18144</v>
      </c>
      <c r="FJ98" s="584"/>
      <c r="FK98" s="585"/>
      <c r="FL98" s="434">
        <f t="shared" si="317"/>
        <v>0</v>
      </c>
      <c r="FM98" s="435">
        <f t="shared" si="318"/>
        <v>0</v>
      </c>
      <c r="FN98" s="434">
        <f t="shared" si="319"/>
        <v>84.924464285714279</v>
      </c>
      <c r="FO98" s="435">
        <f t="shared" si="320"/>
        <v>84.194244604316552</v>
      </c>
      <c r="FP98" s="434">
        <f t="shared" si="321"/>
        <v>95115.4</v>
      </c>
      <c r="FQ98" s="435">
        <f t="shared" si="322"/>
        <v>93624</v>
      </c>
      <c r="FR98" s="584">
        <v>79</v>
      </c>
      <c r="FS98" s="585">
        <v>68</v>
      </c>
      <c r="FT98" s="434">
        <f t="shared" si="323"/>
        <v>79</v>
      </c>
      <c r="FU98" s="435">
        <f t="shared" si="324"/>
        <v>68</v>
      </c>
      <c r="FV98" s="584">
        <v>5</v>
      </c>
      <c r="FW98" s="585">
        <v>6</v>
      </c>
      <c r="FX98" s="434">
        <f t="shared" si="325"/>
        <v>395</v>
      </c>
      <c r="FY98" s="435">
        <f t="shared" si="326"/>
        <v>408</v>
      </c>
      <c r="FZ98" s="584">
        <v>66.3</v>
      </c>
      <c r="GA98" s="585">
        <v>71</v>
      </c>
      <c r="GB98" s="434">
        <f t="shared" si="327"/>
        <v>5237.7</v>
      </c>
      <c r="GC98" s="435">
        <f t="shared" si="328"/>
        <v>4828</v>
      </c>
      <c r="GD98" s="434">
        <f t="shared" si="329"/>
        <v>4466</v>
      </c>
      <c r="GE98" s="435">
        <f t="shared" si="330"/>
        <v>4367</v>
      </c>
      <c r="GF98" s="434">
        <f t="shared" si="331"/>
        <v>4466</v>
      </c>
      <c r="GG98" s="435">
        <f t="shared" si="332"/>
        <v>4367</v>
      </c>
      <c r="GH98" s="434">
        <f t="shared" si="333"/>
        <v>20501.599999999999</v>
      </c>
      <c r="GI98" s="435">
        <f t="shared" si="334"/>
        <v>21136.6</v>
      </c>
      <c r="GJ98" s="434">
        <f t="shared" si="335"/>
        <v>537620.19999999995</v>
      </c>
      <c r="GK98" s="435">
        <f t="shared" si="336"/>
        <v>521930</v>
      </c>
      <c r="GL98" s="434">
        <f t="shared" si="337"/>
        <v>353</v>
      </c>
      <c r="GM98" s="435">
        <f t="shared" si="338"/>
        <v>308</v>
      </c>
      <c r="GN98" s="434">
        <f t="shared" si="339"/>
        <v>353</v>
      </c>
      <c r="GO98" s="435">
        <f t="shared" si="340"/>
        <v>308</v>
      </c>
      <c r="GP98" s="434">
        <f t="shared" si="341"/>
        <v>1952.1000000000001</v>
      </c>
      <c r="GQ98" s="435">
        <f t="shared" si="342"/>
        <v>1540</v>
      </c>
      <c r="GR98" s="434">
        <f t="shared" si="343"/>
        <v>32286.699999999997</v>
      </c>
      <c r="GS98" s="435">
        <f t="shared" si="344"/>
        <v>28284</v>
      </c>
      <c r="GT98" s="434">
        <f t="shared" si="345"/>
        <v>4819</v>
      </c>
      <c r="GU98" s="435">
        <f t="shared" si="346"/>
        <v>4675</v>
      </c>
      <c r="GV98" s="434">
        <f t="shared" si="347"/>
        <v>4819</v>
      </c>
      <c r="GW98" s="435">
        <f t="shared" si="348"/>
        <v>4675</v>
      </c>
      <c r="GX98" s="434">
        <f t="shared" si="349"/>
        <v>22453.699999999997</v>
      </c>
      <c r="GY98" s="435">
        <f t="shared" si="350"/>
        <v>22676.6</v>
      </c>
      <c r="GZ98" s="434">
        <f t="shared" si="351"/>
        <v>569906.89999999991</v>
      </c>
      <c r="HA98" s="435">
        <f t="shared" si="352"/>
        <v>550214</v>
      </c>
      <c r="HB98" s="434">
        <f t="shared" si="353"/>
        <v>0</v>
      </c>
      <c r="HC98" s="435">
        <f t="shared" si="354"/>
        <v>0</v>
      </c>
      <c r="HD98" s="434">
        <f t="shared" si="355"/>
        <v>0</v>
      </c>
      <c r="HE98" s="435">
        <f t="shared" si="356"/>
        <v>0</v>
      </c>
      <c r="HF98" s="434">
        <f t="shared" si="357"/>
        <v>0</v>
      </c>
      <c r="HG98" s="435">
        <f t="shared" si="358"/>
        <v>0</v>
      </c>
      <c r="HH98" s="434">
        <f t="shared" si="359"/>
        <v>0</v>
      </c>
      <c r="HI98" s="435">
        <f t="shared" si="360"/>
        <v>0</v>
      </c>
      <c r="HJ98" s="434">
        <f t="shared" si="361"/>
        <v>22848.699999999997</v>
      </c>
      <c r="HK98" s="435">
        <f t="shared" si="362"/>
        <v>23084.6</v>
      </c>
      <c r="HL98" s="434">
        <f t="shared" si="363"/>
        <v>575144.59999999986</v>
      </c>
      <c r="HM98" s="435">
        <f t="shared" si="364"/>
        <v>555042</v>
      </c>
    </row>
    <row r="99" spans="1:221">
      <c r="A99" s="525" t="s">
        <v>433</v>
      </c>
      <c r="B99" s="526" t="s">
        <v>435</v>
      </c>
      <c r="C99" s="527"/>
      <c r="D99" s="496">
        <v>157289</v>
      </c>
      <c r="E99" s="496">
        <v>1</v>
      </c>
      <c r="F99" s="584">
        <v>3112</v>
      </c>
      <c r="G99" s="585">
        <v>2991</v>
      </c>
      <c r="H99" s="584">
        <v>44</v>
      </c>
      <c r="I99" s="585">
        <v>34</v>
      </c>
      <c r="J99" s="434">
        <f t="shared" si="217"/>
        <v>3068</v>
      </c>
      <c r="K99" s="435">
        <f t="shared" si="218"/>
        <v>2957</v>
      </c>
      <c r="L99" s="584"/>
      <c r="M99" s="585"/>
      <c r="N99" s="434">
        <f t="shared" si="219"/>
        <v>3064</v>
      </c>
      <c r="O99" s="435">
        <f t="shared" si="220"/>
        <v>2927</v>
      </c>
      <c r="P99" s="434">
        <f t="shared" si="221"/>
        <v>3064</v>
      </c>
      <c r="Q99" s="435">
        <f t="shared" si="222"/>
        <v>2927</v>
      </c>
      <c r="R99" s="584">
        <v>642</v>
      </c>
      <c r="S99" s="585">
        <v>670</v>
      </c>
      <c r="T99" s="434">
        <f t="shared" si="365"/>
        <v>642</v>
      </c>
      <c r="U99" s="435">
        <f t="shared" si="365"/>
        <v>670</v>
      </c>
      <c r="V99" s="584">
        <v>13</v>
      </c>
      <c r="W99" s="585">
        <v>18</v>
      </c>
      <c r="X99" s="434">
        <f t="shared" si="223"/>
        <v>13</v>
      </c>
      <c r="Y99" s="435">
        <f t="shared" si="224"/>
        <v>18</v>
      </c>
      <c r="Z99" s="584"/>
      <c r="AA99" s="585"/>
      <c r="AB99" s="434">
        <f t="shared" si="225"/>
        <v>0</v>
      </c>
      <c r="AC99" s="435">
        <f t="shared" si="226"/>
        <v>0</v>
      </c>
      <c r="AD99" s="434">
        <f t="shared" si="227"/>
        <v>655</v>
      </c>
      <c r="AE99" s="435">
        <f t="shared" si="228"/>
        <v>688</v>
      </c>
      <c r="AF99" s="434">
        <f t="shared" si="229"/>
        <v>655</v>
      </c>
      <c r="AG99" s="435">
        <f t="shared" si="230"/>
        <v>688</v>
      </c>
      <c r="AH99" s="584">
        <v>4.5</v>
      </c>
      <c r="AI99" s="585">
        <v>4</v>
      </c>
      <c r="AJ99" s="434">
        <f t="shared" si="231"/>
        <v>2889</v>
      </c>
      <c r="AK99" s="435">
        <f t="shared" si="232"/>
        <v>2680</v>
      </c>
      <c r="AL99" s="584">
        <v>5.2</v>
      </c>
      <c r="AM99" s="585">
        <v>5</v>
      </c>
      <c r="AN99" s="434">
        <f t="shared" si="233"/>
        <v>67.600000000000009</v>
      </c>
      <c r="AO99" s="435">
        <f t="shared" si="234"/>
        <v>90</v>
      </c>
      <c r="AP99" s="584"/>
      <c r="AQ99" s="585"/>
      <c r="AR99" s="434">
        <f t="shared" si="235"/>
        <v>0</v>
      </c>
      <c r="AS99" s="435">
        <f t="shared" si="236"/>
        <v>0</v>
      </c>
      <c r="AT99" s="434">
        <f t="shared" si="237"/>
        <v>4.5138931297709926</v>
      </c>
      <c r="AU99" s="435">
        <f t="shared" si="238"/>
        <v>4.0261627906976747</v>
      </c>
      <c r="AV99" s="434">
        <f t="shared" si="239"/>
        <v>2956.6</v>
      </c>
      <c r="AW99" s="435">
        <f t="shared" si="240"/>
        <v>2770</v>
      </c>
      <c r="AX99" s="584">
        <v>127.1</v>
      </c>
      <c r="AY99" s="585">
        <v>124</v>
      </c>
      <c r="AZ99" s="434">
        <f t="shared" si="241"/>
        <v>81598.2</v>
      </c>
      <c r="BA99" s="435">
        <f t="shared" si="242"/>
        <v>83080</v>
      </c>
      <c r="BB99" s="584">
        <v>121.5</v>
      </c>
      <c r="BC99" s="585">
        <v>125</v>
      </c>
      <c r="BD99" s="434">
        <f t="shared" si="243"/>
        <v>1579.5</v>
      </c>
      <c r="BE99" s="435">
        <f t="shared" si="244"/>
        <v>2250</v>
      </c>
      <c r="BF99" s="584"/>
      <c r="BG99" s="585"/>
      <c r="BH99" s="434">
        <f t="shared" si="245"/>
        <v>0</v>
      </c>
      <c r="BI99" s="435">
        <f t="shared" si="246"/>
        <v>0</v>
      </c>
      <c r="BJ99" s="434">
        <f t="shared" si="247"/>
        <v>126.98885496183206</v>
      </c>
      <c r="BK99" s="435">
        <f t="shared" si="248"/>
        <v>124.02616279069767</v>
      </c>
      <c r="BL99" s="434">
        <f t="shared" si="249"/>
        <v>83177.7</v>
      </c>
      <c r="BM99" s="435">
        <f t="shared" si="250"/>
        <v>85330</v>
      </c>
      <c r="BN99" s="584">
        <v>1215</v>
      </c>
      <c r="BO99" s="585">
        <v>1082</v>
      </c>
      <c r="BP99" s="434">
        <f t="shared" si="251"/>
        <v>1215</v>
      </c>
      <c r="BQ99" s="435">
        <f t="shared" si="252"/>
        <v>1082</v>
      </c>
      <c r="BR99" s="584">
        <v>78</v>
      </c>
      <c r="BS99" s="585">
        <v>83</v>
      </c>
      <c r="BT99" s="434">
        <f t="shared" si="253"/>
        <v>78</v>
      </c>
      <c r="BU99" s="435">
        <f t="shared" si="254"/>
        <v>83</v>
      </c>
      <c r="BV99" s="584"/>
      <c r="BW99" s="585"/>
      <c r="BX99" s="434">
        <f t="shared" si="255"/>
        <v>0</v>
      </c>
      <c r="BY99" s="435">
        <f t="shared" si="256"/>
        <v>0</v>
      </c>
      <c r="BZ99" s="434">
        <f t="shared" si="257"/>
        <v>1293</v>
      </c>
      <c r="CA99" s="435">
        <f t="shared" si="258"/>
        <v>1165</v>
      </c>
      <c r="CB99" s="434">
        <f t="shared" si="259"/>
        <v>1293</v>
      </c>
      <c r="CC99" s="435">
        <f t="shared" si="260"/>
        <v>1165</v>
      </c>
      <c r="CD99" s="584">
        <v>4.9000000000000004</v>
      </c>
      <c r="CE99" s="585">
        <v>5</v>
      </c>
      <c r="CF99" s="434">
        <f t="shared" si="261"/>
        <v>5953.5</v>
      </c>
      <c r="CG99" s="435">
        <f t="shared" si="262"/>
        <v>5410</v>
      </c>
      <c r="CH99" s="584">
        <v>5.2</v>
      </c>
      <c r="CI99" s="585">
        <v>5</v>
      </c>
      <c r="CJ99" s="434">
        <f t="shared" si="263"/>
        <v>405.6</v>
      </c>
      <c r="CK99" s="435">
        <f t="shared" si="264"/>
        <v>415</v>
      </c>
      <c r="CL99" s="584"/>
      <c r="CM99" s="585"/>
      <c r="CN99" s="434">
        <f t="shared" si="265"/>
        <v>0</v>
      </c>
      <c r="CO99" s="435">
        <f t="shared" si="266"/>
        <v>0</v>
      </c>
      <c r="CP99" s="434">
        <f t="shared" si="267"/>
        <v>4.9180974477958239</v>
      </c>
      <c r="CQ99" s="435">
        <f t="shared" si="268"/>
        <v>5</v>
      </c>
      <c r="CR99" s="434">
        <f t="shared" si="269"/>
        <v>6359.1</v>
      </c>
      <c r="CS99" s="435">
        <f t="shared" si="270"/>
        <v>5825</v>
      </c>
      <c r="CT99" s="584">
        <v>131.5</v>
      </c>
      <c r="CU99" s="585">
        <v>133</v>
      </c>
      <c r="CV99" s="434">
        <f t="shared" si="271"/>
        <v>159772.5</v>
      </c>
      <c r="CW99" s="435">
        <f t="shared" si="272"/>
        <v>143906</v>
      </c>
      <c r="CX99" s="584">
        <v>123.4</v>
      </c>
      <c r="CY99" s="585">
        <v>131</v>
      </c>
      <c r="CZ99" s="434">
        <f t="shared" si="273"/>
        <v>9625.2000000000007</v>
      </c>
      <c r="DA99" s="435">
        <f t="shared" si="274"/>
        <v>10873</v>
      </c>
      <c r="DB99" s="432"/>
      <c r="DC99" s="433"/>
      <c r="DD99" s="434">
        <f t="shared" si="275"/>
        <v>0</v>
      </c>
      <c r="DE99" s="435">
        <f t="shared" si="276"/>
        <v>0</v>
      </c>
      <c r="DF99" s="434">
        <f t="shared" si="277"/>
        <v>131.01136890951278</v>
      </c>
      <c r="DG99" s="435">
        <f t="shared" si="278"/>
        <v>132.85751072961372</v>
      </c>
      <c r="DH99" s="434">
        <f t="shared" si="279"/>
        <v>169397.70000000004</v>
      </c>
      <c r="DI99" s="435">
        <f t="shared" si="280"/>
        <v>154779</v>
      </c>
      <c r="DJ99" s="434">
        <f t="shared" si="281"/>
        <v>1948</v>
      </c>
      <c r="DK99" s="435">
        <f t="shared" si="282"/>
        <v>1853</v>
      </c>
      <c r="DL99" s="434">
        <f t="shared" si="283"/>
        <v>1948</v>
      </c>
      <c r="DM99" s="435">
        <f t="shared" si="284"/>
        <v>1853</v>
      </c>
      <c r="DN99" s="434">
        <f t="shared" si="285"/>
        <v>4.7821868583162219</v>
      </c>
      <c r="DO99" s="435">
        <f t="shared" si="286"/>
        <v>4.6384241770102532</v>
      </c>
      <c r="DP99" s="434">
        <f t="shared" si="287"/>
        <v>9315.7000000000007</v>
      </c>
      <c r="DQ99" s="435">
        <f t="shared" si="288"/>
        <v>8595</v>
      </c>
      <c r="DR99" s="434">
        <f t="shared" si="289"/>
        <v>129.65882956878852</v>
      </c>
      <c r="DS99" s="435">
        <f t="shared" si="290"/>
        <v>129.57852131678359</v>
      </c>
      <c r="DT99" s="434">
        <f t="shared" si="291"/>
        <v>252575.40000000002</v>
      </c>
      <c r="DU99" s="435">
        <f t="shared" si="292"/>
        <v>240109</v>
      </c>
      <c r="DV99" s="584">
        <v>710</v>
      </c>
      <c r="DW99" s="585">
        <v>715</v>
      </c>
      <c r="DX99" s="434">
        <f t="shared" si="293"/>
        <v>710</v>
      </c>
      <c r="DY99" s="435">
        <f t="shared" si="294"/>
        <v>715</v>
      </c>
      <c r="DZ99" s="584">
        <v>310</v>
      </c>
      <c r="EA99" s="585">
        <v>302</v>
      </c>
      <c r="EB99" s="434">
        <f t="shared" si="295"/>
        <v>310</v>
      </c>
      <c r="EC99" s="435">
        <f t="shared" si="296"/>
        <v>302</v>
      </c>
      <c r="ED99" s="584"/>
      <c r="EE99" s="585"/>
      <c r="EF99" s="434">
        <f t="shared" si="297"/>
        <v>0</v>
      </c>
      <c r="EG99" s="435">
        <f t="shared" si="298"/>
        <v>0</v>
      </c>
      <c r="EH99" s="434">
        <f t="shared" si="299"/>
        <v>1020</v>
      </c>
      <c r="EI99" s="435">
        <f t="shared" si="300"/>
        <v>1017</v>
      </c>
      <c r="EJ99" s="434">
        <f t="shared" si="301"/>
        <v>1020</v>
      </c>
      <c r="EK99" s="435">
        <f t="shared" si="302"/>
        <v>1017</v>
      </c>
      <c r="EL99" s="584">
        <v>5.6</v>
      </c>
      <c r="EM99" s="585">
        <v>6</v>
      </c>
      <c r="EN99" s="434">
        <f t="shared" si="303"/>
        <v>3975.9999999999995</v>
      </c>
      <c r="EO99" s="435">
        <f t="shared" si="304"/>
        <v>4290</v>
      </c>
      <c r="EP99" s="584">
        <v>5.9</v>
      </c>
      <c r="EQ99" s="585">
        <v>6</v>
      </c>
      <c r="ER99" s="434">
        <f t="shared" si="305"/>
        <v>1829</v>
      </c>
      <c r="ES99" s="435">
        <f t="shared" si="306"/>
        <v>1812</v>
      </c>
      <c r="ET99" s="584"/>
      <c r="EU99" s="585"/>
      <c r="EV99" s="434">
        <f t="shared" si="307"/>
        <v>0</v>
      </c>
      <c r="EW99" s="435">
        <f t="shared" si="308"/>
        <v>0</v>
      </c>
      <c r="EX99" s="434">
        <f t="shared" si="309"/>
        <v>5.6911764705882355</v>
      </c>
      <c r="EY99" s="435">
        <f t="shared" si="310"/>
        <v>6</v>
      </c>
      <c r="EZ99" s="434">
        <f t="shared" si="311"/>
        <v>5805</v>
      </c>
      <c r="FA99" s="435">
        <f t="shared" si="312"/>
        <v>6102</v>
      </c>
      <c r="FB99" s="584">
        <v>86</v>
      </c>
      <c r="FC99" s="585">
        <v>87</v>
      </c>
      <c r="FD99" s="434">
        <f t="shared" si="313"/>
        <v>61060</v>
      </c>
      <c r="FE99" s="435">
        <f t="shared" si="314"/>
        <v>62205</v>
      </c>
      <c r="FF99" s="584">
        <v>75.099999999999994</v>
      </c>
      <c r="FG99" s="585">
        <v>71</v>
      </c>
      <c r="FH99" s="434">
        <f t="shared" si="315"/>
        <v>23281</v>
      </c>
      <c r="FI99" s="435">
        <f t="shared" si="316"/>
        <v>21442</v>
      </c>
      <c r="FJ99" s="584"/>
      <c r="FK99" s="585"/>
      <c r="FL99" s="434">
        <f t="shared" si="317"/>
        <v>0</v>
      </c>
      <c r="FM99" s="435">
        <f t="shared" si="318"/>
        <v>0</v>
      </c>
      <c r="FN99" s="434">
        <f t="shared" si="319"/>
        <v>82.687254901960785</v>
      </c>
      <c r="FO99" s="435">
        <f t="shared" si="320"/>
        <v>82.248770894788592</v>
      </c>
      <c r="FP99" s="434">
        <f t="shared" si="321"/>
        <v>84341</v>
      </c>
      <c r="FQ99" s="435">
        <f t="shared" si="322"/>
        <v>83647</v>
      </c>
      <c r="FR99" s="584">
        <v>96</v>
      </c>
      <c r="FS99" s="585">
        <v>57</v>
      </c>
      <c r="FT99" s="434">
        <f t="shared" si="323"/>
        <v>96</v>
      </c>
      <c r="FU99" s="435">
        <f t="shared" si="324"/>
        <v>57</v>
      </c>
      <c r="FV99" s="584">
        <v>5.7</v>
      </c>
      <c r="FW99" s="585">
        <v>5</v>
      </c>
      <c r="FX99" s="434">
        <f t="shared" si="325"/>
        <v>547.20000000000005</v>
      </c>
      <c r="FY99" s="435">
        <f t="shared" si="326"/>
        <v>285</v>
      </c>
      <c r="FZ99" s="584">
        <v>71.3</v>
      </c>
      <c r="GA99" s="585">
        <v>67</v>
      </c>
      <c r="GB99" s="434">
        <f t="shared" si="327"/>
        <v>6844.7999999999993</v>
      </c>
      <c r="GC99" s="435">
        <f t="shared" si="328"/>
        <v>3819</v>
      </c>
      <c r="GD99" s="434">
        <f t="shared" si="329"/>
        <v>2567</v>
      </c>
      <c r="GE99" s="435">
        <f t="shared" si="330"/>
        <v>2467</v>
      </c>
      <c r="GF99" s="434">
        <f t="shared" si="331"/>
        <v>2567</v>
      </c>
      <c r="GG99" s="435">
        <f t="shared" si="332"/>
        <v>2467</v>
      </c>
      <c r="GH99" s="434">
        <f t="shared" si="333"/>
        <v>12818.5</v>
      </c>
      <c r="GI99" s="435">
        <f t="shared" si="334"/>
        <v>12380</v>
      </c>
      <c r="GJ99" s="434">
        <f t="shared" si="335"/>
        <v>302430.7</v>
      </c>
      <c r="GK99" s="435">
        <f t="shared" si="336"/>
        <v>289191</v>
      </c>
      <c r="GL99" s="434">
        <f t="shared" si="337"/>
        <v>401</v>
      </c>
      <c r="GM99" s="435">
        <f t="shared" si="338"/>
        <v>403</v>
      </c>
      <c r="GN99" s="434">
        <f t="shared" si="339"/>
        <v>401</v>
      </c>
      <c r="GO99" s="435">
        <f t="shared" si="340"/>
        <v>403</v>
      </c>
      <c r="GP99" s="434">
        <f t="shared" si="341"/>
        <v>2302.1999999999998</v>
      </c>
      <c r="GQ99" s="435">
        <f t="shared" si="342"/>
        <v>2317</v>
      </c>
      <c r="GR99" s="434">
        <f t="shared" si="343"/>
        <v>34485.699999999997</v>
      </c>
      <c r="GS99" s="435">
        <f t="shared" si="344"/>
        <v>34565</v>
      </c>
      <c r="GT99" s="434">
        <f t="shared" si="345"/>
        <v>2968</v>
      </c>
      <c r="GU99" s="435">
        <f t="shared" si="346"/>
        <v>2870</v>
      </c>
      <c r="GV99" s="434">
        <f t="shared" si="347"/>
        <v>2968</v>
      </c>
      <c r="GW99" s="435">
        <f t="shared" si="348"/>
        <v>2870</v>
      </c>
      <c r="GX99" s="434">
        <f t="shared" si="349"/>
        <v>15120.7</v>
      </c>
      <c r="GY99" s="435">
        <f t="shared" si="350"/>
        <v>14697</v>
      </c>
      <c r="GZ99" s="434">
        <f t="shared" si="351"/>
        <v>336916.4</v>
      </c>
      <c r="HA99" s="435">
        <f t="shared" si="352"/>
        <v>323756</v>
      </c>
      <c r="HB99" s="434">
        <f t="shared" si="353"/>
        <v>0</v>
      </c>
      <c r="HC99" s="435">
        <f t="shared" si="354"/>
        <v>0</v>
      </c>
      <c r="HD99" s="434">
        <f t="shared" si="355"/>
        <v>0</v>
      </c>
      <c r="HE99" s="435">
        <f t="shared" si="356"/>
        <v>0</v>
      </c>
      <c r="HF99" s="434">
        <f t="shared" si="357"/>
        <v>0</v>
      </c>
      <c r="HG99" s="435">
        <f t="shared" si="358"/>
        <v>0</v>
      </c>
      <c r="HH99" s="434">
        <f t="shared" si="359"/>
        <v>0</v>
      </c>
      <c r="HI99" s="435">
        <f t="shared" si="360"/>
        <v>0</v>
      </c>
      <c r="HJ99" s="434">
        <f t="shared" si="361"/>
        <v>15667.900000000001</v>
      </c>
      <c r="HK99" s="435">
        <f t="shared" si="362"/>
        <v>14982</v>
      </c>
      <c r="HL99" s="434">
        <f t="shared" si="363"/>
        <v>343761.2</v>
      </c>
      <c r="HM99" s="435">
        <f t="shared" si="364"/>
        <v>327575</v>
      </c>
    </row>
    <row r="100" spans="1:221">
      <c r="A100" s="525" t="s">
        <v>433</v>
      </c>
      <c r="B100" s="526" t="s">
        <v>436</v>
      </c>
      <c r="C100" s="527"/>
      <c r="D100" s="496">
        <v>156620</v>
      </c>
      <c r="E100" s="496">
        <v>3</v>
      </c>
      <c r="F100" s="584">
        <v>2634</v>
      </c>
      <c r="G100" s="585">
        <v>2406</v>
      </c>
      <c r="H100" s="584">
        <v>45</v>
      </c>
      <c r="I100" s="585">
        <v>42</v>
      </c>
      <c r="J100" s="434">
        <f t="shared" si="217"/>
        <v>2589</v>
      </c>
      <c r="K100" s="435">
        <f t="shared" si="218"/>
        <v>2364</v>
      </c>
      <c r="L100" s="584"/>
      <c r="M100" s="585"/>
      <c r="N100" s="434">
        <f t="shared" si="219"/>
        <v>2587</v>
      </c>
      <c r="O100" s="435">
        <f t="shared" si="220"/>
        <v>2363</v>
      </c>
      <c r="P100" s="434">
        <f t="shared" si="221"/>
        <v>2587</v>
      </c>
      <c r="Q100" s="435">
        <f t="shared" si="222"/>
        <v>2363</v>
      </c>
      <c r="R100" s="584">
        <v>720</v>
      </c>
      <c r="S100" s="585">
        <v>727</v>
      </c>
      <c r="T100" s="434">
        <f t="shared" si="365"/>
        <v>720</v>
      </c>
      <c r="U100" s="435">
        <f t="shared" si="365"/>
        <v>727</v>
      </c>
      <c r="V100" s="584">
        <v>10</v>
      </c>
      <c r="W100" s="585">
        <v>15</v>
      </c>
      <c r="X100" s="434">
        <f t="shared" si="223"/>
        <v>10</v>
      </c>
      <c r="Y100" s="435">
        <f t="shared" si="224"/>
        <v>15</v>
      </c>
      <c r="Z100" s="584"/>
      <c r="AA100" s="585"/>
      <c r="AB100" s="434">
        <f t="shared" si="225"/>
        <v>0</v>
      </c>
      <c r="AC100" s="435">
        <f t="shared" si="226"/>
        <v>0</v>
      </c>
      <c r="AD100" s="434">
        <f t="shared" si="227"/>
        <v>730</v>
      </c>
      <c r="AE100" s="435">
        <f t="shared" si="228"/>
        <v>742</v>
      </c>
      <c r="AF100" s="434">
        <f t="shared" si="229"/>
        <v>730</v>
      </c>
      <c r="AG100" s="435">
        <f t="shared" si="230"/>
        <v>742</v>
      </c>
      <c r="AH100" s="584">
        <v>4.4000000000000004</v>
      </c>
      <c r="AI100" s="585">
        <v>4</v>
      </c>
      <c r="AJ100" s="434">
        <f t="shared" si="231"/>
        <v>3168.0000000000005</v>
      </c>
      <c r="AK100" s="435">
        <f t="shared" si="232"/>
        <v>2908</v>
      </c>
      <c r="AL100" s="584">
        <v>5.2</v>
      </c>
      <c r="AM100" s="585">
        <v>5</v>
      </c>
      <c r="AN100" s="434">
        <f t="shared" si="233"/>
        <v>52</v>
      </c>
      <c r="AO100" s="435">
        <f t="shared" si="234"/>
        <v>75</v>
      </c>
      <c r="AP100" s="584"/>
      <c r="AQ100" s="585"/>
      <c r="AR100" s="434">
        <f t="shared" si="235"/>
        <v>0</v>
      </c>
      <c r="AS100" s="435">
        <f t="shared" si="236"/>
        <v>0</v>
      </c>
      <c r="AT100" s="434">
        <f t="shared" si="237"/>
        <v>4.4109589041095898</v>
      </c>
      <c r="AU100" s="435">
        <f t="shared" si="238"/>
        <v>4.0202156334231809</v>
      </c>
      <c r="AV100" s="434">
        <f t="shared" si="239"/>
        <v>3220.0000000000005</v>
      </c>
      <c r="AW100" s="435">
        <f t="shared" si="240"/>
        <v>2983</v>
      </c>
      <c r="AX100" s="584">
        <v>120.4</v>
      </c>
      <c r="AY100" s="585">
        <v>119</v>
      </c>
      <c r="AZ100" s="434">
        <f t="shared" si="241"/>
        <v>86688</v>
      </c>
      <c r="BA100" s="435">
        <f t="shared" si="242"/>
        <v>86513</v>
      </c>
      <c r="BB100" s="584">
        <v>126.4</v>
      </c>
      <c r="BC100" s="585">
        <v>111</v>
      </c>
      <c r="BD100" s="434">
        <f t="shared" si="243"/>
        <v>1264</v>
      </c>
      <c r="BE100" s="435">
        <f t="shared" si="244"/>
        <v>1665</v>
      </c>
      <c r="BF100" s="584"/>
      <c r="BG100" s="585"/>
      <c r="BH100" s="434">
        <f t="shared" si="245"/>
        <v>0</v>
      </c>
      <c r="BI100" s="435">
        <f t="shared" si="246"/>
        <v>0</v>
      </c>
      <c r="BJ100" s="434">
        <f t="shared" si="247"/>
        <v>120.48219178082192</v>
      </c>
      <c r="BK100" s="435">
        <f t="shared" si="248"/>
        <v>118.83827493261455</v>
      </c>
      <c r="BL100" s="434">
        <f t="shared" si="249"/>
        <v>87952</v>
      </c>
      <c r="BM100" s="435">
        <f t="shared" si="250"/>
        <v>88178</v>
      </c>
      <c r="BN100" s="584">
        <v>747</v>
      </c>
      <c r="BO100" s="585">
        <v>544</v>
      </c>
      <c r="BP100" s="434">
        <f t="shared" si="251"/>
        <v>747</v>
      </c>
      <c r="BQ100" s="435">
        <f t="shared" si="252"/>
        <v>544</v>
      </c>
      <c r="BR100" s="584">
        <v>30</v>
      </c>
      <c r="BS100" s="585">
        <v>44</v>
      </c>
      <c r="BT100" s="434">
        <f t="shared" si="253"/>
        <v>30</v>
      </c>
      <c r="BU100" s="435">
        <f t="shared" si="254"/>
        <v>44</v>
      </c>
      <c r="BV100" s="584"/>
      <c r="BW100" s="585"/>
      <c r="BX100" s="434">
        <f t="shared" si="255"/>
        <v>0</v>
      </c>
      <c r="BY100" s="435">
        <f t="shared" si="256"/>
        <v>0</v>
      </c>
      <c r="BZ100" s="434">
        <f t="shared" si="257"/>
        <v>777</v>
      </c>
      <c r="CA100" s="435">
        <f t="shared" si="258"/>
        <v>588</v>
      </c>
      <c r="CB100" s="434">
        <f t="shared" si="259"/>
        <v>777</v>
      </c>
      <c r="CC100" s="435">
        <f t="shared" si="260"/>
        <v>588</v>
      </c>
      <c r="CD100" s="584">
        <v>5</v>
      </c>
      <c r="CE100" s="585">
        <v>5</v>
      </c>
      <c r="CF100" s="434">
        <f t="shared" si="261"/>
        <v>3735</v>
      </c>
      <c r="CG100" s="435">
        <f t="shared" si="262"/>
        <v>2720</v>
      </c>
      <c r="CH100" s="584">
        <v>5.6</v>
      </c>
      <c r="CI100" s="585">
        <v>5</v>
      </c>
      <c r="CJ100" s="434">
        <f t="shared" si="263"/>
        <v>168</v>
      </c>
      <c r="CK100" s="435">
        <f t="shared" si="264"/>
        <v>220</v>
      </c>
      <c r="CL100" s="584"/>
      <c r="CM100" s="585"/>
      <c r="CN100" s="434">
        <f t="shared" si="265"/>
        <v>0</v>
      </c>
      <c r="CO100" s="435">
        <f t="shared" si="266"/>
        <v>0</v>
      </c>
      <c r="CP100" s="434">
        <f t="shared" si="267"/>
        <v>5.0231660231660236</v>
      </c>
      <c r="CQ100" s="435">
        <f t="shared" si="268"/>
        <v>5</v>
      </c>
      <c r="CR100" s="434">
        <f t="shared" si="269"/>
        <v>3903.0000000000005</v>
      </c>
      <c r="CS100" s="435">
        <f t="shared" si="270"/>
        <v>2940</v>
      </c>
      <c r="CT100" s="584">
        <v>132.19999999999999</v>
      </c>
      <c r="CU100" s="585">
        <v>132</v>
      </c>
      <c r="CV100" s="434">
        <f t="shared" si="271"/>
        <v>98753.4</v>
      </c>
      <c r="CW100" s="435">
        <f t="shared" si="272"/>
        <v>71808</v>
      </c>
      <c r="CX100" s="584">
        <v>125.1</v>
      </c>
      <c r="CY100" s="585">
        <v>125</v>
      </c>
      <c r="CZ100" s="434">
        <f t="shared" si="273"/>
        <v>3753</v>
      </c>
      <c r="DA100" s="435">
        <f t="shared" si="274"/>
        <v>5500</v>
      </c>
      <c r="DB100" s="432"/>
      <c r="DC100" s="433"/>
      <c r="DD100" s="434">
        <f t="shared" si="275"/>
        <v>0</v>
      </c>
      <c r="DE100" s="435">
        <f t="shared" si="276"/>
        <v>0</v>
      </c>
      <c r="DF100" s="434">
        <f t="shared" si="277"/>
        <v>131.92586872586872</v>
      </c>
      <c r="DG100" s="435">
        <f t="shared" si="278"/>
        <v>131.47619047619048</v>
      </c>
      <c r="DH100" s="434">
        <f t="shared" si="279"/>
        <v>102506.4</v>
      </c>
      <c r="DI100" s="435">
        <f t="shared" si="280"/>
        <v>77308</v>
      </c>
      <c r="DJ100" s="434">
        <f t="shared" si="281"/>
        <v>1507</v>
      </c>
      <c r="DK100" s="435">
        <f t="shared" si="282"/>
        <v>1330</v>
      </c>
      <c r="DL100" s="434">
        <f t="shared" si="283"/>
        <v>1507</v>
      </c>
      <c r="DM100" s="435">
        <f t="shared" si="284"/>
        <v>1330</v>
      </c>
      <c r="DN100" s="434">
        <f t="shared" si="285"/>
        <v>4.7266091572660924</v>
      </c>
      <c r="DO100" s="435">
        <f t="shared" si="286"/>
        <v>4.4533834586466163</v>
      </c>
      <c r="DP100" s="434">
        <f t="shared" si="287"/>
        <v>7123.0000000000009</v>
      </c>
      <c r="DQ100" s="435">
        <f t="shared" si="288"/>
        <v>5923</v>
      </c>
      <c r="DR100" s="434">
        <f t="shared" si="289"/>
        <v>126.38248175182481</v>
      </c>
      <c r="DS100" s="435">
        <f t="shared" si="290"/>
        <v>124.42556390977444</v>
      </c>
      <c r="DT100" s="434">
        <f t="shared" si="291"/>
        <v>190458.4</v>
      </c>
      <c r="DU100" s="435">
        <f t="shared" si="292"/>
        <v>165486</v>
      </c>
      <c r="DV100" s="584">
        <v>742</v>
      </c>
      <c r="DW100" s="585">
        <v>664</v>
      </c>
      <c r="DX100" s="434">
        <f t="shared" si="293"/>
        <v>742</v>
      </c>
      <c r="DY100" s="435">
        <f t="shared" si="294"/>
        <v>664</v>
      </c>
      <c r="DZ100" s="584">
        <v>271</v>
      </c>
      <c r="EA100" s="585">
        <v>290</v>
      </c>
      <c r="EB100" s="434">
        <f t="shared" si="295"/>
        <v>271</v>
      </c>
      <c r="EC100" s="435">
        <f t="shared" si="296"/>
        <v>290</v>
      </c>
      <c r="ED100" s="584"/>
      <c r="EE100" s="585"/>
      <c r="EF100" s="434">
        <f t="shared" si="297"/>
        <v>0</v>
      </c>
      <c r="EG100" s="435">
        <f t="shared" si="298"/>
        <v>0</v>
      </c>
      <c r="EH100" s="434">
        <f t="shared" si="299"/>
        <v>1013</v>
      </c>
      <c r="EI100" s="435">
        <f t="shared" si="300"/>
        <v>954</v>
      </c>
      <c r="EJ100" s="434">
        <f t="shared" si="301"/>
        <v>1013</v>
      </c>
      <c r="EK100" s="435">
        <f t="shared" si="302"/>
        <v>954</v>
      </c>
      <c r="EL100" s="584">
        <v>5.7</v>
      </c>
      <c r="EM100" s="585">
        <v>6</v>
      </c>
      <c r="EN100" s="434">
        <f t="shared" si="303"/>
        <v>4229.4000000000005</v>
      </c>
      <c r="EO100" s="435">
        <f t="shared" si="304"/>
        <v>3984</v>
      </c>
      <c r="EP100" s="584">
        <v>5.9</v>
      </c>
      <c r="EQ100" s="585">
        <v>6</v>
      </c>
      <c r="ER100" s="434">
        <f t="shared" si="305"/>
        <v>1598.9</v>
      </c>
      <c r="ES100" s="435">
        <f t="shared" si="306"/>
        <v>1740</v>
      </c>
      <c r="ET100" s="584"/>
      <c r="EU100" s="585"/>
      <c r="EV100" s="434">
        <f t="shared" si="307"/>
        <v>0</v>
      </c>
      <c r="EW100" s="435">
        <f t="shared" si="308"/>
        <v>0</v>
      </c>
      <c r="EX100" s="434">
        <f t="shared" si="309"/>
        <v>5.7535044422507413</v>
      </c>
      <c r="EY100" s="435">
        <f t="shared" si="310"/>
        <v>6</v>
      </c>
      <c r="EZ100" s="434">
        <f t="shared" si="311"/>
        <v>5828.3000000000011</v>
      </c>
      <c r="FA100" s="435">
        <f t="shared" si="312"/>
        <v>5724</v>
      </c>
      <c r="FB100" s="584">
        <v>77.599999999999994</v>
      </c>
      <c r="FC100" s="585">
        <v>82</v>
      </c>
      <c r="FD100" s="434">
        <f t="shared" si="313"/>
        <v>57579.199999999997</v>
      </c>
      <c r="FE100" s="435">
        <f t="shared" si="314"/>
        <v>54448</v>
      </c>
      <c r="FF100" s="584">
        <v>73.2</v>
      </c>
      <c r="FG100" s="585">
        <v>79</v>
      </c>
      <c r="FH100" s="434">
        <f t="shared" si="315"/>
        <v>19837.2</v>
      </c>
      <c r="FI100" s="435">
        <f t="shared" si="316"/>
        <v>22910</v>
      </c>
      <c r="FJ100" s="584"/>
      <c r="FK100" s="585"/>
      <c r="FL100" s="434">
        <f t="shared" si="317"/>
        <v>0</v>
      </c>
      <c r="FM100" s="435">
        <f t="shared" si="318"/>
        <v>0</v>
      </c>
      <c r="FN100" s="434">
        <f t="shared" si="319"/>
        <v>76.422902270483704</v>
      </c>
      <c r="FO100" s="435">
        <f t="shared" si="320"/>
        <v>81.088050314465406</v>
      </c>
      <c r="FP100" s="434">
        <f t="shared" si="321"/>
        <v>77416.399999999994</v>
      </c>
      <c r="FQ100" s="435">
        <f t="shared" si="322"/>
        <v>77358</v>
      </c>
      <c r="FR100" s="584">
        <v>67</v>
      </c>
      <c r="FS100" s="585">
        <v>79</v>
      </c>
      <c r="FT100" s="434">
        <f t="shared" si="323"/>
        <v>67</v>
      </c>
      <c r="FU100" s="435">
        <f t="shared" si="324"/>
        <v>79</v>
      </c>
      <c r="FV100" s="584">
        <v>5.5</v>
      </c>
      <c r="FW100" s="585">
        <v>5</v>
      </c>
      <c r="FX100" s="434">
        <f t="shared" si="325"/>
        <v>368.5</v>
      </c>
      <c r="FY100" s="435">
        <f t="shared" si="326"/>
        <v>395</v>
      </c>
      <c r="FZ100" s="584">
        <v>69.099999999999994</v>
      </c>
      <c r="GA100" s="585">
        <v>70</v>
      </c>
      <c r="GB100" s="434">
        <f t="shared" si="327"/>
        <v>4629.7</v>
      </c>
      <c r="GC100" s="435">
        <f t="shared" si="328"/>
        <v>5530</v>
      </c>
      <c r="GD100" s="434">
        <f t="shared" si="329"/>
        <v>2209</v>
      </c>
      <c r="GE100" s="435">
        <f t="shared" si="330"/>
        <v>1935</v>
      </c>
      <c r="GF100" s="434">
        <f t="shared" si="331"/>
        <v>2209</v>
      </c>
      <c r="GG100" s="435">
        <f t="shared" si="332"/>
        <v>1935</v>
      </c>
      <c r="GH100" s="434">
        <f t="shared" si="333"/>
        <v>11132.400000000001</v>
      </c>
      <c r="GI100" s="435">
        <f t="shared" si="334"/>
        <v>9612</v>
      </c>
      <c r="GJ100" s="434">
        <f t="shared" si="335"/>
        <v>243020.59999999998</v>
      </c>
      <c r="GK100" s="435">
        <f t="shared" si="336"/>
        <v>212769</v>
      </c>
      <c r="GL100" s="434">
        <f t="shared" si="337"/>
        <v>311</v>
      </c>
      <c r="GM100" s="435">
        <f t="shared" si="338"/>
        <v>349</v>
      </c>
      <c r="GN100" s="434">
        <f t="shared" si="339"/>
        <v>311</v>
      </c>
      <c r="GO100" s="435">
        <f t="shared" si="340"/>
        <v>349</v>
      </c>
      <c r="GP100" s="434">
        <f t="shared" si="341"/>
        <v>1818.9</v>
      </c>
      <c r="GQ100" s="435">
        <f t="shared" si="342"/>
        <v>2035</v>
      </c>
      <c r="GR100" s="434">
        <f t="shared" si="343"/>
        <v>24854.2</v>
      </c>
      <c r="GS100" s="435">
        <f t="shared" si="344"/>
        <v>30075</v>
      </c>
      <c r="GT100" s="434">
        <f t="shared" si="345"/>
        <v>2520</v>
      </c>
      <c r="GU100" s="435">
        <f t="shared" si="346"/>
        <v>2284</v>
      </c>
      <c r="GV100" s="434">
        <f t="shared" si="347"/>
        <v>2520</v>
      </c>
      <c r="GW100" s="435">
        <f t="shared" si="348"/>
        <v>2284</v>
      </c>
      <c r="GX100" s="434">
        <f t="shared" si="349"/>
        <v>12951.300000000001</v>
      </c>
      <c r="GY100" s="435">
        <f t="shared" si="350"/>
        <v>11647</v>
      </c>
      <c r="GZ100" s="434">
        <f t="shared" si="351"/>
        <v>267874.8</v>
      </c>
      <c r="HA100" s="435">
        <f t="shared" si="352"/>
        <v>242844</v>
      </c>
      <c r="HB100" s="434">
        <f t="shared" si="353"/>
        <v>0</v>
      </c>
      <c r="HC100" s="435">
        <f t="shared" si="354"/>
        <v>0</v>
      </c>
      <c r="HD100" s="434">
        <f t="shared" si="355"/>
        <v>0</v>
      </c>
      <c r="HE100" s="435">
        <f t="shared" si="356"/>
        <v>0</v>
      </c>
      <c r="HF100" s="434">
        <f t="shared" si="357"/>
        <v>0</v>
      </c>
      <c r="HG100" s="435">
        <f t="shared" si="358"/>
        <v>0</v>
      </c>
      <c r="HH100" s="434">
        <f t="shared" si="359"/>
        <v>0</v>
      </c>
      <c r="HI100" s="435">
        <f t="shared" si="360"/>
        <v>0</v>
      </c>
      <c r="HJ100" s="434">
        <f t="shared" si="361"/>
        <v>13319.800000000003</v>
      </c>
      <c r="HK100" s="435">
        <f t="shared" si="362"/>
        <v>12042</v>
      </c>
      <c r="HL100" s="434">
        <f t="shared" si="363"/>
        <v>272504.5</v>
      </c>
      <c r="HM100" s="435">
        <f t="shared" si="364"/>
        <v>248374</v>
      </c>
    </row>
    <row r="101" spans="1:221">
      <c r="A101" s="525" t="s">
        <v>433</v>
      </c>
      <c r="B101" s="498" t="s">
        <v>437</v>
      </c>
      <c r="C101" s="527"/>
      <c r="D101" s="496">
        <v>157386</v>
      </c>
      <c r="E101" s="496">
        <v>3</v>
      </c>
      <c r="F101" s="584">
        <v>1139</v>
      </c>
      <c r="G101" s="585">
        <v>1153</v>
      </c>
      <c r="H101" s="584">
        <v>5</v>
      </c>
      <c r="I101" s="585">
        <v>8</v>
      </c>
      <c r="J101" s="434">
        <f t="shared" si="217"/>
        <v>1134</v>
      </c>
      <c r="K101" s="435">
        <f t="shared" si="218"/>
        <v>1145</v>
      </c>
      <c r="L101" s="584"/>
      <c r="M101" s="585"/>
      <c r="N101" s="434">
        <f t="shared" si="219"/>
        <v>1134</v>
      </c>
      <c r="O101" s="435">
        <f t="shared" si="220"/>
        <v>1145</v>
      </c>
      <c r="P101" s="434">
        <f t="shared" si="221"/>
        <v>1134</v>
      </c>
      <c r="Q101" s="435">
        <f t="shared" si="222"/>
        <v>1145</v>
      </c>
      <c r="R101" s="584">
        <v>381</v>
      </c>
      <c r="S101" s="585">
        <v>418</v>
      </c>
      <c r="T101" s="434">
        <f t="shared" si="365"/>
        <v>381</v>
      </c>
      <c r="U101" s="435">
        <f t="shared" si="365"/>
        <v>418</v>
      </c>
      <c r="V101" s="584">
        <v>22</v>
      </c>
      <c r="W101" s="585">
        <v>19</v>
      </c>
      <c r="X101" s="434">
        <f t="shared" si="223"/>
        <v>22</v>
      </c>
      <c r="Y101" s="435">
        <f t="shared" si="224"/>
        <v>19</v>
      </c>
      <c r="Z101" s="584"/>
      <c r="AA101" s="585"/>
      <c r="AB101" s="434">
        <f t="shared" si="225"/>
        <v>0</v>
      </c>
      <c r="AC101" s="435">
        <f t="shared" si="226"/>
        <v>0</v>
      </c>
      <c r="AD101" s="434">
        <f t="shared" si="227"/>
        <v>403</v>
      </c>
      <c r="AE101" s="435">
        <f t="shared" si="228"/>
        <v>437</v>
      </c>
      <c r="AF101" s="434">
        <f t="shared" si="229"/>
        <v>403</v>
      </c>
      <c r="AG101" s="435">
        <f t="shared" si="230"/>
        <v>437</v>
      </c>
      <c r="AH101" s="584">
        <v>4.5</v>
      </c>
      <c r="AI101" s="585">
        <v>5</v>
      </c>
      <c r="AJ101" s="434">
        <f t="shared" si="231"/>
        <v>1714.5</v>
      </c>
      <c r="AK101" s="435">
        <f t="shared" si="232"/>
        <v>2090</v>
      </c>
      <c r="AL101" s="584">
        <v>4.8</v>
      </c>
      <c r="AM101" s="585">
        <v>4</v>
      </c>
      <c r="AN101" s="434">
        <f t="shared" si="233"/>
        <v>105.6</v>
      </c>
      <c r="AO101" s="435">
        <f t="shared" si="234"/>
        <v>76</v>
      </c>
      <c r="AP101" s="584"/>
      <c r="AQ101" s="585"/>
      <c r="AR101" s="434">
        <f t="shared" si="235"/>
        <v>0</v>
      </c>
      <c r="AS101" s="435">
        <f t="shared" si="236"/>
        <v>0</v>
      </c>
      <c r="AT101" s="434">
        <f t="shared" si="237"/>
        <v>4.5163771712158809</v>
      </c>
      <c r="AU101" s="435">
        <f t="shared" si="238"/>
        <v>4.9565217391304346</v>
      </c>
      <c r="AV101" s="434">
        <f t="shared" si="239"/>
        <v>1820.1</v>
      </c>
      <c r="AW101" s="435">
        <f t="shared" si="240"/>
        <v>2166</v>
      </c>
      <c r="AX101" s="584">
        <v>125.3</v>
      </c>
      <c r="AY101" s="585">
        <v>126</v>
      </c>
      <c r="AZ101" s="434">
        <f t="shared" si="241"/>
        <v>47739.299999999996</v>
      </c>
      <c r="BA101" s="435">
        <f t="shared" si="242"/>
        <v>52668</v>
      </c>
      <c r="BB101" s="584">
        <v>128.19999999999999</v>
      </c>
      <c r="BC101" s="585">
        <v>128</v>
      </c>
      <c r="BD101" s="434">
        <f t="shared" si="243"/>
        <v>2820.3999999999996</v>
      </c>
      <c r="BE101" s="435">
        <f t="shared" si="244"/>
        <v>2432</v>
      </c>
      <c r="BF101" s="584"/>
      <c r="BG101" s="585"/>
      <c r="BH101" s="434">
        <f t="shared" si="245"/>
        <v>0</v>
      </c>
      <c r="BI101" s="435">
        <f t="shared" si="246"/>
        <v>0</v>
      </c>
      <c r="BJ101" s="434">
        <f t="shared" si="247"/>
        <v>125.45831265508684</v>
      </c>
      <c r="BK101" s="435">
        <f t="shared" si="248"/>
        <v>126.08695652173913</v>
      </c>
      <c r="BL101" s="434">
        <f t="shared" si="249"/>
        <v>50559.7</v>
      </c>
      <c r="BM101" s="435">
        <f t="shared" si="250"/>
        <v>55100</v>
      </c>
      <c r="BN101" s="584">
        <v>261</v>
      </c>
      <c r="BO101" s="585">
        <v>215</v>
      </c>
      <c r="BP101" s="434">
        <f t="shared" si="251"/>
        <v>261</v>
      </c>
      <c r="BQ101" s="435">
        <f t="shared" si="252"/>
        <v>215</v>
      </c>
      <c r="BR101" s="584">
        <v>30</v>
      </c>
      <c r="BS101" s="585">
        <v>31</v>
      </c>
      <c r="BT101" s="434">
        <f t="shared" si="253"/>
        <v>30</v>
      </c>
      <c r="BU101" s="435">
        <f t="shared" si="254"/>
        <v>31</v>
      </c>
      <c r="BV101" s="584"/>
      <c r="BW101" s="585"/>
      <c r="BX101" s="434">
        <f t="shared" si="255"/>
        <v>0</v>
      </c>
      <c r="BY101" s="435">
        <f t="shared" si="256"/>
        <v>0</v>
      </c>
      <c r="BZ101" s="434">
        <f t="shared" si="257"/>
        <v>291</v>
      </c>
      <c r="CA101" s="435">
        <f t="shared" si="258"/>
        <v>246</v>
      </c>
      <c r="CB101" s="434">
        <f t="shared" si="259"/>
        <v>291</v>
      </c>
      <c r="CC101" s="435">
        <f t="shared" si="260"/>
        <v>246</v>
      </c>
      <c r="CD101" s="584">
        <v>4.9000000000000004</v>
      </c>
      <c r="CE101" s="585">
        <v>5</v>
      </c>
      <c r="CF101" s="434">
        <f t="shared" si="261"/>
        <v>1278.9000000000001</v>
      </c>
      <c r="CG101" s="435">
        <f t="shared" si="262"/>
        <v>1075</v>
      </c>
      <c r="CH101" s="584">
        <v>4.8</v>
      </c>
      <c r="CI101" s="585">
        <v>5</v>
      </c>
      <c r="CJ101" s="434">
        <f t="shared" si="263"/>
        <v>144</v>
      </c>
      <c r="CK101" s="435">
        <f t="shared" si="264"/>
        <v>155</v>
      </c>
      <c r="CL101" s="584"/>
      <c r="CM101" s="585"/>
      <c r="CN101" s="434">
        <f t="shared" si="265"/>
        <v>0</v>
      </c>
      <c r="CO101" s="435">
        <f t="shared" si="266"/>
        <v>0</v>
      </c>
      <c r="CP101" s="434">
        <f t="shared" si="267"/>
        <v>4.8896907216494849</v>
      </c>
      <c r="CQ101" s="435">
        <f t="shared" si="268"/>
        <v>5</v>
      </c>
      <c r="CR101" s="434">
        <f t="shared" si="269"/>
        <v>1422.9</v>
      </c>
      <c r="CS101" s="435">
        <f t="shared" si="270"/>
        <v>1230</v>
      </c>
      <c r="CT101" s="584">
        <v>135.19999999999999</v>
      </c>
      <c r="CU101" s="585">
        <v>137</v>
      </c>
      <c r="CV101" s="434">
        <f t="shared" si="271"/>
        <v>35287.199999999997</v>
      </c>
      <c r="CW101" s="435">
        <f t="shared" si="272"/>
        <v>29455</v>
      </c>
      <c r="CX101" s="584">
        <v>133.19999999999999</v>
      </c>
      <c r="CY101" s="585">
        <v>131</v>
      </c>
      <c r="CZ101" s="434">
        <f t="shared" si="273"/>
        <v>3995.9999999999995</v>
      </c>
      <c r="DA101" s="435">
        <f t="shared" si="274"/>
        <v>4061</v>
      </c>
      <c r="DB101" s="432"/>
      <c r="DC101" s="433"/>
      <c r="DD101" s="434">
        <f t="shared" si="275"/>
        <v>0</v>
      </c>
      <c r="DE101" s="435">
        <f t="shared" si="276"/>
        <v>0</v>
      </c>
      <c r="DF101" s="434">
        <f t="shared" si="277"/>
        <v>134.99381443298969</v>
      </c>
      <c r="DG101" s="435">
        <f t="shared" si="278"/>
        <v>136.2439024390244</v>
      </c>
      <c r="DH101" s="434">
        <f t="shared" si="279"/>
        <v>39283.200000000004</v>
      </c>
      <c r="DI101" s="435">
        <f t="shared" si="280"/>
        <v>33516</v>
      </c>
      <c r="DJ101" s="434">
        <f t="shared" si="281"/>
        <v>694</v>
      </c>
      <c r="DK101" s="435">
        <f t="shared" si="282"/>
        <v>683</v>
      </c>
      <c r="DL101" s="434">
        <f t="shared" si="283"/>
        <v>694</v>
      </c>
      <c r="DM101" s="435">
        <f t="shared" si="284"/>
        <v>683</v>
      </c>
      <c r="DN101" s="434">
        <f t="shared" si="285"/>
        <v>4.6729106628242079</v>
      </c>
      <c r="DO101" s="435">
        <f t="shared" si="286"/>
        <v>4.9721815519765737</v>
      </c>
      <c r="DP101" s="434">
        <f t="shared" si="287"/>
        <v>3243.0000000000005</v>
      </c>
      <c r="DQ101" s="435">
        <f t="shared" si="288"/>
        <v>3396</v>
      </c>
      <c r="DR101" s="434">
        <f t="shared" si="289"/>
        <v>129.45662824207491</v>
      </c>
      <c r="DS101" s="435">
        <f t="shared" si="290"/>
        <v>129.74524158125914</v>
      </c>
      <c r="DT101" s="434">
        <f t="shared" si="291"/>
        <v>89842.9</v>
      </c>
      <c r="DU101" s="435">
        <f t="shared" si="292"/>
        <v>88615.999999999985</v>
      </c>
      <c r="DV101" s="584">
        <v>292</v>
      </c>
      <c r="DW101" s="585">
        <v>284</v>
      </c>
      <c r="DX101" s="434">
        <f t="shared" si="293"/>
        <v>292</v>
      </c>
      <c r="DY101" s="435">
        <f t="shared" si="294"/>
        <v>284</v>
      </c>
      <c r="DZ101" s="584">
        <v>114</v>
      </c>
      <c r="EA101" s="585">
        <v>126</v>
      </c>
      <c r="EB101" s="434">
        <f t="shared" si="295"/>
        <v>114</v>
      </c>
      <c r="EC101" s="435">
        <f t="shared" si="296"/>
        <v>126</v>
      </c>
      <c r="ED101" s="584"/>
      <c r="EE101" s="585"/>
      <c r="EF101" s="434">
        <f t="shared" si="297"/>
        <v>0</v>
      </c>
      <c r="EG101" s="435">
        <f t="shared" si="298"/>
        <v>0</v>
      </c>
      <c r="EH101" s="434">
        <f t="shared" si="299"/>
        <v>406</v>
      </c>
      <c r="EI101" s="435">
        <f t="shared" si="300"/>
        <v>410</v>
      </c>
      <c r="EJ101" s="434">
        <f t="shared" si="301"/>
        <v>406</v>
      </c>
      <c r="EK101" s="435">
        <f t="shared" si="302"/>
        <v>410</v>
      </c>
      <c r="EL101" s="584">
        <v>5.8</v>
      </c>
      <c r="EM101" s="585">
        <v>6</v>
      </c>
      <c r="EN101" s="434">
        <f t="shared" si="303"/>
        <v>1693.6</v>
      </c>
      <c r="EO101" s="435">
        <f t="shared" si="304"/>
        <v>1704</v>
      </c>
      <c r="EP101" s="584">
        <v>6.4</v>
      </c>
      <c r="EQ101" s="585">
        <v>6</v>
      </c>
      <c r="ER101" s="434">
        <f t="shared" si="305"/>
        <v>729.6</v>
      </c>
      <c r="ES101" s="435">
        <f t="shared" si="306"/>
        <v>756</v>
      </c>
      <c r="ET101" s="584"/>
      <c r="EU101" s="585"/>
      <c r="EV101" s="434">
        <f t="shared" si="307"/>
        <v>0</v>
      </c>
      <c r="EW101" s="435">
        <f t="shared" si="308"/>
        <v>0</v>
      </c>
      <c r="EX101" s="434">
        <f t="shared" si="309"/>
        <v>5.9684729064039406</v>
      </c>
      <c r="EY101" s="435">
        <f t="shared" si="310"/>
        <v>6</v>
      </c>
      <c r="EZ101" s="434">
        <f t="shared" si="311"/>
        <v>2423.1999999999998</v>
      </c>
      <c r="FA101" s="435">
        <f t="shared" si="312"/>
        <v>2460</v>
      </c>
      <c r="FB101" s="584">
        <v>77.5</v>
      </c>
      <c r="FC101" s="585">
        <v>82</v>
      </c>
      <c r="FD101" s="434">
        <f t="shared" si="313"/>
        <v>22630</v>
      </c>
      <c r="FE101" s="435">
        <f t="shared" si="314"/>
        <v>23288</v>
      </c>
      <c r="FF101" s="584">
        <v>80.5</v>
      </c>
      <c r="FG101" s="585">
        <v>82</v>
      </c>
      <c r="FH101" s="434">
        <f t="shared" si="315"/>
        <v>9177</v>
      </c>
      <c r="FI101" s="435">
        <f t="shared" si="316"/>
        <v>10332</v>
      </c>
      <c r="FJ101" s="584"/>
      <c r="FK101" s="585"/>
      <c r="FL101" s="434">
        <f t="shared" si="317"/>
        <v>0</v>
      </c>
      <c r="FM101" s="435">
        <f t="shared" si="318"/>
        <v>0</v>
      </c>
      <c r="FN101" s="434">
        <f t="shared" si="319"/>
        <v>78.342364532019701</v>
      </c>
      <c r="FO101" s="435">
        <f t="shared" si="320"/>
        <v>82</v>
      </c>
      <c r="FP101" s="434">
        <f t="shared" si="321"/>
        <v>31807</v>
      </c>
      <c r="FQ101" s="435">
        <f t="shared" si="322"/>
        <v>33620</v>
      </c>
      <c r="FR101" s="584">
        <v>34</v>
      </c>
      <c r="FS101" s="585">
        <v>52</v>
      </c>
      <c r="FT101" s="434">
        <f t="shared" si="323"/>
        <v>34</v>
      </c>
      <c r="FU101" s="435">
        <f t="shared" si="324"/>
        <v>52</v>
      </c>
      <c r="FV101" s="584">
        <v>4.8</v>
      </c>
      <c r="FW101" s="585">
        <v>5</v>
      </c>
      <c r="FX101" s="434">
        <f t="shared" si="325"/>
        <v>163.19999999999999</v>
      </c>
      <c r="FY101" s="435">
        <f t="shared" si="326"/>
        <v>260</v>
      </c>
      <c r="FZ101" s="584">
        <v>59.4</v>
      </c>
      <c r="GA101" s="585">
        <v>90</v>
      </c>
      <c r="GB101" s="434">
        <f t="shared" si="327"/>
        <v>2019.6</v>
      </c>
      <c r="GC101" s="435">
        <f t="shared" si="328"/>
        <v>4680</v>
      </c>
      <c r="GD101" s="434">
        <f t="shared" si="329"/>
        <v>934</v>
      </c>
      <c r="GE101" s="435">
        <f t="shared" si="330"/>
        <v>917</v>
      </c>
      <c r="GF101" s="434">
        <f t="shared" si="331"/>
        <v>934</v>
      </c>
      <c r="GG101" s="435">
        <f t="shared" si="332"/>
        <v>917</v>
      </c>
      <c r="GH101" s="434">
        <f t="shared" si="333"/>
        <v>4687</v>
      </c>
      <c r="GI101" s="435">
        <f t="shared" si="334"/>
        <v>4869</v>
      </c>
      <c r="GJ101" s="434">
        <f t="shared" si="335"/>
        <v>105656.5</v>
      </c>
      <c r="GK101" s="435">
        <f t="shared" si="336"/>
        <v>105411</v>
      </c>
      <c r="GL101" s="434">
        <f t="shared" si="337"/>
        <v>166</v>
      </c>
      <c r="GM101" s="435">
        <f t="shared" si="338"/>
        <v>176</v>
      </c>
      <c r="GN101" s="434">
        <f t="shared" si="339"/>
        <v>166</v>
      </c>
      <c r="GO101" s="435">
        <f t="shared" si="340"/>
        <v>176</v>
      </c>
      <c r="GP101" s="434">
        <f t="shared" si="341"/>
        <v>979.2</v>
      </c>
      <c r="GQ101" s="435">
        <f t="shared" si="342"/>
        <v>987</v>
      </c>
      <c r="GR101" s="434">
        <f t="shared" si="343"/>
        <v>15993.4</v>
      </c>
      <c r="GS101" s="435">
        <f t="shared" si="344"/>
        <v>16825</v>
      </c>
      <c r="GT101" s="434">
        <f t="shared" si="345"/>
        <v>1100</v>
      </c>
      <c r="GU101" s="435">
        <f t="shared" si="346"/>
        <v>1093</v>
      </c>
      <c r="GV101" s="434">
        <f t="shared" si="347"/>
        <v>1100</v>
      </c>
      <c r="GW101" s="435">
        <f t="shared" si="348"/>
        <v>1093</v>
      </c>
      <c r="GX101" s="434">
        <f t="shared" si="349"/>
        <v>5666.2</v>
      </c>
      <c r="GY101" s="435">
        <f t="shared" si="350"/>
        <v>5856</v>
      </c>
      <c r="GZ101" s="434">
        <f t="shared" si="351"/>
        <v>121649.9</v>
      </c>
      <c r="HA101" s="435">
        <f t="shared" si="352"/>
        <v>122236</v>
      </c>
      <c r="HB101" s="434">
        <f t="shared" si="353"/>
        <v>0</v>
      </c>
      <c r="HC101" s="435">
        <f t="shared" si="354"/>
        <v>0</v>
      </c>
      <c r="HD101" s="434">
        <f t="shared" si="355"/>
        <v>0</v>
      </c>
      <c r="HE101" s="435">
        <f t="shared" si="356"/>
        <v>0</v>
      </c>
      <c r="HF101" s="434">
        <f t="shared" si="357"/>
        <v>0</v>
      </c>
      <c r="HG101" s="435">
        <f t="shared" si="358"/>
        <v>0</v>
      </c>
      <c r="HH101" s="434">
        <f t="shared" si="359"/>
        <v>0</v>
      </c>
      <c r="HI101" s="435">
        <f t="shared" si="360"/>
        <v>0</v>
      </c>
      <c r="HJ101" s="434">
        <f t="shared" si="361"/>
        <v>5829.4000000000005</v>
      </c>
      <c r="HK101" s="435">
        <f t="shared" si="362"/>
        <v>6116</v>
      </c>
      <c r="HL101" s="434">
        <f t="shared" si="363"/>
        <v>123669.5</v>
      </c>
      <c r="HM101" s="435">
        <f t="shared" si="364"/>
        <v>126915.99999999999</v>
      </c>
    </row>
    <row r="102" spans="1:221">
      <c r="A102" s="525" t="s">
        <v>433</v>
      </c>
      <c r="B102" s="526" t="s">
        <v>438</v>
      </c>
      <c r="C102" s="527"/>
      <c r="D102" s="496">
        <v>157401</v>
      </c>
      <c r="E102" s="496">
        <v>3</v>
      </c>
      <c r="F102" s="584">
        <v>1659</v>
      </c>
      <c r="G102" s="585">
        <v>1614</v>
      </c>
      <c r="H102" s="584">
        <v>11</v>
      </c>
      <c r="I102" s="532">
        <v>11</v>
      </c>
      <c r="J102" s="434">
        <f t="shared" si="217"/>
        <v>1648</v>
      </c>
      <c r="K102" s="435">
        <f t="shared" si="218"/>
        <v>1603</v>
      </c>
      <c r="L102" s="584"/>
      <c r="M102" s="585"/>
      <c r="N102" s="434">
        <f t="shared" si="219"/>
        <v>1647</v>
      </c>
      <c r="O102" s="435">
        <f t="shared" si="220"/>
        <v>1600</v>
      </c>
      <c r="P102" s="434">
        <f t="shared" si="221"/>
        <v>1647</v>
      </c>
      <c r="Q102" s="435">
        <f t="shared" si="222"/>
        <v>1600</v>
      </c>
      <c r="R102" s="584">
        <v>398</v>
      </c>
      <c r="S102" s="585">
        <v>427</v>
      </c>
      <c r="T102" s="434">
        <f t="shared" si="365"/>
        <v>398</v>
      </c>
      <c r="U102" s="435">
        <f t="shared" si="365"/>
        <v>427</v>
      </c>
      <c r="V102" s="584">
        <v>4</v>
      </c>
      <c r="W102" s="585">
        <v>3</v>
      </c>
      <c r="X102" s="434">
        <f t="shared" si="223"/>
        <v>4</v>
      </c>
      <c r="Y102" s="435">
        <f t="shared" si="224"/>
        <v>3</v>
      </c>
      <c r="Z102" s="584"/>
      <c r="AA102" s="585"/>
      <c r="AB102" s="434">
        <f t="shared" si="225"/>
        <v>0</v>
      </c>
      <c r="AC102" s="435">
        <f t="shared" si="226"/>
        <v>0</v>
      </c>
      <c r="AD102" s="434">
        <f t="shared" si="227"/>
        <v>402</v>
      </c>
      <c r="AE102" s="435">
        <f t="shared" si="228"/>
        <v>430</v>
      </c>
      <c r="AF102" s="434">
        <f t="shared" si="229"/>
        <v>402</v>
      </c>
      <c r="AG102" s="435">
        <f t="shared" si="230"/>
        <v>430</v>
      </c>
      <c r="AH102" s="584">
        <v>4.4000000000000004</v>
      </c>
      <c r="AI102" s="585">
        <v>4</v>
      </c>
      <c r="AJ102" s="434">
        <f t="shared" si="231"/>
        <v>1751.2</v>
      </c>
      <c r="AK102" s="435">
        <f t="shared" si="232"/>
        <v>1708</v>
      </c>
      <c r="AL102" s="584">
        <v>3.5</v>
      </c>
      <c r="AM102" s="585">
        <v>4</v>
      </c>
      <c r="AN102" s="434">
        <f t="shared" si="233"/>
        <v>14</v>
      </c>
      <c r="AO102" s="435">
        <f t="shared" si="234"/>
        <v>12</v>
      </c>
      <c r="AP102" s="584"/>
      <c r="AQ102" s="585"/>
      <c r="AR102" s="434">
        <f t="shared" si="235"/>
        <v>0</v>
      </c>
      <c r="AS102" s="435">
        <f t="shared" si="236"/>
        <v>0</v>
      </c>
      <c r="AT102" s="434">
        <f t="shared" si="237"/>
        <v>4.3910447761194034</v>
      </c>
      <c r="AU102" s="435">
        <f t="shared" si="238"/>
        <v>4</v>
      </c>
      <c r="AV102" s="434">
        <f t="shared" si="239"/>
        <v>1765.2</v>
      </c>
      <c r="AW102" s="435">
        <f t="shared" si="240"/>
        <v>1720</v>
      </c>
      <c r="AX102" s="584">
        <v>124.2</v>
      </c>
      <c r="AY102" s="585">
        <v>122</v>
      </c>
      <c r="AZ102" s="434">
        <f t="shared" si="241"/>
        <v>49431.6</v>
      </c>
      <c r="BA102" s="435">
        <f t="shared" si="242"/>
        <v>52094</v>
      </c>
      <c r="BB102" s="584">
        <v>111</v>
      </c>
      <c r="BC102" s="585">
        <v>139</v>
      </c>
      <c r="BD102" s="434">
        <f t="shared" si="243"/>
        <v>444</v>
      </c>
      <c r="BE102" s="435">
        <f t="shared" si="244"/>
        <v>417</v>
      </c>
      <c r="BF102" s="584"/>
      <c r="BG102" s="585"/>
      <c r="BH102" s="434">
        <f t="shared" si="245"/>
        <v>0</v>
      </c>
      <c r="BI102" s="435">
        <f t="shared" si="246"/>
        <v>0</v>
      </c>
      <c r="BJ102" s="434">
        <f t="shared" si="247"/>
        <v>124.06865671641791</v>
      </c>
      <c r="BK102" s="435">
        <f t="shared" si="248"/>
        <v>122.11860465116278</v>
      </c>
      <c r="BL102" s="434">
        <f t="shared" si="249"/>
        <v>49875.6</v>
      </c>
      <c r="BM102" s="435">
        <f t="shared" si="250"/>
        <v>52511</v>
      </c>
      <c r="BN102" s="584">
        <v>555</v>
      </c>
      <c r="BO102" s="585">
        <v>490</v>
      </c>
      <c r="BP102" s="434">
        <f t="shared" si="251"/>
        <v>555</v>
      </c>
      <c r="BQ102" s="435">
        <f t="shared" si="252"/>
        <v>490</v>
      </c>
      <c r="BR102" s="584">
        <v>17</v>
      </c>
      <c r="BS102" s="585">
        <v>5</v>
      </c>
      <c r="BT102" s="434">
        <f t="shared" si="253"/>
        <v>17</v>
      </c>
      <c r="BU102" s="435">
        <f t="shared" si="254"/>
        <v>5</v>
      </c>
      <c r="BV102" s="584"/>
      <c r="BW102" s="585"/>
      <c r="BX102" s="434">
        <f t="shared" si="255"/>
        <v>0</v>
      </c>
      <c r="BY102" s="435">
        <f t="shared" si="256"/>
        <v>0</v>
      </c>
      <c r="BZ102" s="434">
        <f t="shared" si="257"/>
        <v>572</v>
      </c>
      <c r="CA102" s="435">
        <f t="shared" si="258"/>
        <v>495</v>
      </c>
      <c r="CB102" s="434">
        <f t="shared" si="259"/>
        <v>572</v>
      </c>
      <c r="CC102" s="435">
        <f t="shared" si="260"/>
        <v>495</v>
      </c>
      <c r="CD102" s="584">
        <v>4.7</v>
      </c>
      <c r="CE102" s="585">
        <v>5</v>
      </c>
      <c r="CF102" s="434">
        <f t="shared" si="261"/>
        <v>2608.5</v>
      </c>
      <c r="CG102" s="435">
        <f t="shared" si="262"/>
        <v>2450</v>
      </c>
      <c r="CH102" s="584">
        <v>5.4</v>
      </c>
      <c r="CI102" s="585">
        <v>5</v>
      </c>
      <c r="CJ102" s="434">
        <f t="shared" si="263"/>
        <v>91.800000000000011</v>
      </c>
      <c r="CK102" s="435">
        <f t="shared" si="264"/>
        <v>25</v>
      </c>
      <c r="CL102" s="584"/>
      <c r="CM102" s="585"/>
      <c r="CN102" s="434">
        <f t="shared" si="265"/>
        <v>0</v>
      </c>
      <c r="CO102" s="435">
        <f t="shared" si="266"/>
        <v>0</v>
      </c>
      <c r="CP102" s="434">
        <f t="shared" si="267"/>
        <v>4.7208041958041962</v>
      </c>
      <c r="CQ102" s="435">
        <f t="shared" si="268"/>
        <v>5</v>
      </c>
      <c r="CR102" s="434">
        <f t="shared" si="269"/>
        <v>2700.3</v>
      </c>
      <c r="CS102" s="435">
        <f t="shared" si="270"/>
        <v>2475</v>
      </c>
      <c r="CT102" s="584">
        <v>131.69999999999999</v>
      </c>
      <c r="CU102" s="585">
        <v>132</v>
      </c>
      <c r="CV102" s="434">
        <f t="shared" si="271"/>
        <v>73093.5</v>
      </c>
      <c r="CW102" s="435">
        <f t="shared" si="272"/>
        <v>64680</v>
      </c>
      <c r="CX102" s="584">
        <v>124.8</v>
      </c>
      <c r="CY102" s="585">
        <v>138</v>
      </c>
      <c r="CZ102" s="434">
        <f t="shared" si="273"/>
        <v>2121.6</v>
      </c>
      <c r="DA102" s="435">
        <f t="shared" si="274"/>
        <v>690</v>
      </c>
      <c r="DB102" s="432"/>
      <c r="DC102" s="433"/>
      <c r="DD102" s="434">
        <f t="shared" si="275"/>
        <v>0</v>
      </c>
      <c r="DE102" s="435">
        <f t="shared" si="276"/>
        <v>0</v>
      </c>
      <c r="DF102" s="434">
        <f t="shared" si="277"/>
        <v>131.49493006993009</v>
      </c>
      <c r="DG102" s="435">
        <f t="shared" si="278"/>
        <v>132.06060606060606</v>
      </c>
      <c r="DH102" s="434">
        <f t="shared" si="279"/>
        <v>75215.100000000006</v>
      </c>
      <c r="DI102" s="435">
        <f t="shared" si="280"/>
        <v>65370</v>
      </c>
      <c r="DJ102" s="434">
        <f t="shared" si="281"/>
        <v>974</v>
      </c>
      <c r="DK102" s="435">
        <f t="shared" si="282"/>
        <v>925</v>
      </c>
      <c r="DL102" s="434">
        <f t="shared" si="283"/>
        <v>974</v>
      </c>
      <c r="DM102" s="435">
        <f t="shared" si="284"/>
        <v>925</v>
      </c>
      <c r="DN102" s="434">
        <f t="shared" si="285"/>
        <v>4.5847022587268995</v>
      </c>
      <c r="DO102" s="435">
        <f t="shared" si="286"/>
        <v>4.5351351351351354</v>
      </c>
      <c r="DP102" s="434">
        <f t="shared" si="287"/>
        <v>4465.5</v>
      </c>
      <c r="DQ102" s="435">
        <f t="shared" si="288"/>
        <v>4195</v>
      </c>
      <c r="DR102" s="434">
        <f t="shared" si="289"/>
        <v>128.42987679671458</v>
      </c>
      <c r="DS102" s="435">
        <f t="shared" si="290"/>
        <v>127.43891891891892</v>
      </c>
      <c r="DT102" s="434">
        <f t="shared" si="291"/>
        <v>125090.7</v>
      </c>
      <c r="DU102" s="435">
        <f t="shared" si="292"/>
        <v>117881</v>
      </c>
      <c r="DV102" s="584">
        <v>481</v>
      </c>
      <c r="DW102" s="585">
        <v>480</v>
      </c>
      <c r="DX102" s="434">
        <f t="shared" si="293"/>
        <v>481</v>
      </c>
      <c r="DY102" s="435">
        <f t="shared" si="294"/>
        <v>480</v>
      </c>
      <c r="DZ102" s="584">
        <v>154</v>
      </c>
      <c r="EA102" s="585">
        <v>155</v>
      </c>
      <c r="EB102" s="434">
        <f t="shared" si="295"/>
        <v>154</v>
      </c>
      <c r="EC102" s="435">
        <f t="shared" si="296"/>
        <v>155</v>
      </c>
      <c r="ED102" s="584"/>
      <c r="EE102" s="585"/>
      <c r="EF102" s="434">
        <f t="shared" si="297"/>
        <v>0</v>
      </c>
      <c r="EG102" s="435">
        <f t="shared" si="298"/>
        <v>0</v>
      </c>
      <c r="EH102" s="434">
        <f t="shared" si="299"/>
        <v>635</v>
      </c>
      <c r="EI102" s="435">
        <f t="shared" si="300"/>
        <v>635</v>
      </c>
      <c r="EJ102" s="434">
        <f t="shared" si="301"/>
        <v>635</v>
      </c>
      <c r="EK102" s="435">
        <f t="shared" si="302"/>
        <v>635</v>
      </c>
      <c r="EL102" s="584">
        <v>5.0999999999999996</v>
      </c>
      <c r="EM102" s="585">
        <v>5</v>
      </c>
      <c r="EN102" s="434">
        <f t="shared" si="303"/>
        <v>2453.1</v>
      </c>
      <c r="EO102" s="435">
        <f t="shared" si="304"/>
        <v>2400</v>
      </c>
      <c r="EP102" s="584">
        <v>6</v>
      </c>
      <c r="EQ102" s="585">
        <v>5</v>
      </c>
      <c r="ER102" s="434">
        <f t="shared" si="305"/>
        <v>924</v>
      </c>
      <c r="ES102" s="435">
        <f t="shared" si="306"/>
        <v>775</v>
      </c>
      <c r="ET102" s="584"/>
      <c r="EU102" s="585"/>
      <c r="EV102" s="434">
        <f t="shared" si="307"/>
        <v>0</v>
      </c>
      <c r="EW102" s="435">
        <f t="shared" si="308"/>
        <v>0</v>
      </c>
      <c r="EX102" s="434">
        <f t="shared" si="309"/>
        <v>5.3182677165354333</v>
      </c>
      <c r="EY102" s="435">
        <f t="shared" si="310"/>
        <v>5</v>
      </c>
      <c r="EZ102" s="434">
        <f t="shared" si="311"/>
        <v>3377.1000000000004</v>
      </c>
      <c r="FA102" s="435">
        <f t="shared" si="312"/>
        <v>3175</v>
      </c>
      <c r="FB102" s="584">
        <v>76.400000000000006</v>
      </c>
      <c r="FC102" s="585">
        <v>76</v>
      </c>
      <c r="FD102" s="434">
        <f t="shared" si="313"/>
        <v>36748.400000000001</v>
      </c>
      <c r="FE102" s="435">
        <f t="shared" si="314"/>
        <v>36480</v>
      </c>
      <c r="FF102" s="584">
        <v>62.5</v>
      </c>
      <c r="FG102" s="585">
        <v>61</v>
      </c>
      <c r="FH102" s="434">
        <f t="shared" si="315"/>
        <v>9625</v>
      </c>
      <c r="FI102" s="435">
        <f t="shared" si="316"/>
        <v>9455</v>
      </c>
      <c r="FJ102" s="584"/>
      <c r="FK102" s="585"/>
      <c r="FL102" s="434">
        <f t="shared" si="317"/>
        <v>0</v>
      </c>
      <c r="FM102" s="435">
        <f t="shared" si="318"/>
        <v>0</v>
      </c>
      <c r="FN102" s="434">
        <f t="shared" si="319"/>
        <v>73.028976377952759</v>
      </c>
      <c r="FO102" s="435">
        <f t="shared" si="320"/>
        <v>72.338582677165348</v>
      </c>
      <c r="FP102" s="434">
        <f t="shared" si="321"/>
        <v>46373.4</v>
      </c>
      <c r="FQ102" s="435">
        <f t="shared" si="322"/>
        <v>45934.999999999993</v>
      </c>
      <c r="FR102" s="584">
        <v>38</v>
      </c>
      <c r="FS102" s="585">
        <v>40</v>
      </c>
      <c r="FT102" s="434">
        <f t="shared" si="323"/>
        <v>38</v>
      </c>
      <c r="FU102" s="435">
        <f t="shared" si="324"/>
        <v>40</v>
      </c>
      <c r="FV102" s="584">
        <v>5.5</v>
      </c>
      <c r="FW102" s="585">
        <v>5</v>
      </c>
      <c r="FX102" s="434">
        <f t="shared" si="325"/>
        <v>209</v>
      </c>
      <c r="FY102" s="435">
        <f t="shared" si="326"/>
        <v>200</v>
      </c>
      <c r="FZ102" s="584">
        <v>76</v>
      </c>
      <c r="GA102" s="585">
        <v>63</v>
      </c>
      <c r="GB102" s="434">
        <f t="shared" si="327"/>
        <v>2888</v>
      </c>
      <c r="GC102" s="435">
        <f t="shared" si="328"/>
        <v>2520</v>
      </c>
      <c r="GD102" s="434">
        <f t="shared" si="329"/>
        <v>1434</v>
      </c>
      <c r="GE102" s="435">
        <f t="shared" si="330"/>
        <v>1397</v>
      </c>
      <c r="GF102" s="434">
        <f t="shared" si="331"/>
        <v>1434</v>
      </c>
      <c r="GG102" s="435">
        <f t="shared" si="332"/>
        <v>1397</v>
      </c>
      <c r="GH102" s="434">
        <f t="shared" si="333"/>
        <v>6812.7999999999993</v>
      </c>
      <c r="GI102" s="435">
        <f t="shared" si="334"/>
        <v>6558</v>
      </c>
      <c r="GJ102" s="434">
        <f t="shared" si="335"/>
        <v>159273.5</v>
      </c>
      <c r="GK102" s="435">
        <f t="shared" si="336"/>
        <v>153254</v>
      </c>
      <c r="GL102" s="434">
        <f t="shared" si="337"/>
        <v>175</v>
      </c>
      <c r="GM102" s="435">
        <f t="shared" si="338"/>
        <v>163</v>
      </c>
      <c r="GN102" s="434">
        <f t="shared" si="339"/>
        <v>175</v>
      </c>
      <c r="GO102" s="435">
        <f t="shared" si="340"/>
        <v>163</v>
      </c>
      <c r="GP102" s="434">
        <f t="shared" si="341"/>
        <v>1029.8</v>
      </c>
      <c r="GQ102" s="435">
        <f t="shared" si="342"/>
        <v>812</v>
      </c>
      <c r="GR102" s="434">
        <f t="shared" si="343"/>
        <v>12190.6</v>
      </c>
      <c r="GS102" s="435">
        <f t="shared" si="344"/>
        <v>10562</v>
      </c>
      <c r="GT102" s="434">
        <f t="shared" si="345"/>
        <v>1609</v>
      </c>
      <c r="GU102" s="435">
        <f t="shared" si="346"/>
        <v>1560</v>
      </c>
      <c r="GV102" s="434">
        <f t="shared" si="347"/>
        <v>1609</v>
      </c>
      <c r="GW102" s="435">
        <f t="shared" si="348"/>
        <v>1560</v>
      </c>
      <c r="GX102" s="434">
        <f t="shared" si="349"/>
        <v>7842.5999999999995</v>
      </c>
      <c r="GY102" s="435">
        <f t="shared" si="350"/>
        <v>7370</v>
      </c>
      <c r="GZ102" s="434">
        <f t="shared" si="351"/>
        <v>171464.1</v>
      </c>
      <c r="HA102" s="435">
        <f t="shared" si="352"/>
        <v>163816</v>
      </c>
      <c r="HB102" s="434">
        <f t="shared" si="353"/>
        <v>0</v>
      </c>
      <c r="HC102" s="435">
        <f t="shared" si="354"/>
        <v>0</v>
      </c>
      <c r="HD102" s="434">
        <f t="shared" si="355"/>
        <v>0</v>
      </c>
      <c r="HE102" s="435">
        <f t="shared" si="356"/>
        <v>0</v>
      </c>
      <c r="HF102" s="434">
        <f t="shared" si="357"/>
        <v>0</v>
      </c>
      <c r="HG102" s="435">
        <f t="shared" si="358"/>
        <v>0</v>
      </c>
      <c r="HH102" s="434">
        <f t="shared" si="359"/>
        <v>0</v>
      </c>
      <c r="HI102" s="435">
        <f t="shared" si="360"/>
        <v>0</v>
      </c>
      <c r="HJ102" s="434">
        <f t="shared" si="361"/>
        <v>8051.6</v>
      </c>
      <c r="HK102" s="435">
        <f t="shared" si="362"/>
        <v>7570</v>
      </c>
      <c r="HL102" s="434">
        <f t="shared" si="363"/>
        <v>174352.1</v>
      </c>
      <c r="HM102" s="435">
        <f t="shared" si="364"/>
        <v>166336</v>
      </c>
    </row>
    <row r="103" spans="1:221">
      <c r="A103" s="528" t="s">
        <v>433</v>
      </c>
      <c r="B103" s="526" t="s">
        <v>439</v>
      </c>
      <c r="C103" s="529"/>
      <c r="D103" s="496">
        <v>157447</v>
      </c>
      <c r="E103" s="496">
        <v>3</v>
      </c>
      <c r="F103" s="584">
        <v>2222</v>
      </c>
      <c r="G103" s="585">
        <v>2223</v>
      </c>
      <c r="H103" s="584">
        <v>46</v>
      </c>
      <c r="I103" s="585">
        <v>55</v>
      </c>
      <c r="J103" s="434">
        <f t="shared" si="217"/>
        <v>2176</v>
      </c>
      <c r="K103" s="435">
        <f t="shared" si="218"/>
        <v>2168</v>
      </c>
      <c r="L103" s="584"/>
      <c r="M103" s="585"/>
      <c r="N103" s="434">
        <f t="shared" si="219"/>
        <v>2176</v>
      </c>
      <c r="O103" s="435">
        <f t="shared" si="220"/>
        <v>2171</v>
      </c>
      <c r="P103" s="434">
        <f t="shared" si="221"/>
        <v>2176</v>
      </c>
      <c r="Q103" s="435">
        <f t="shared" si="222"/>
        <v>2171</v>
      </c>
      <c r="R103" s="584">
        <v>370</v>
      </c>
      <c r="S103" s="585">
        <v>390</v>
      </c>
      <c r="T103" s="434">
        <f t="shared" si="365"/>
        <v>370</v>
      </c>
      <c r="U103" s="435">
        <f t="shared" si="365"/>
        <v>390</v>
      </c>
      <c r="V103" s="584">
        <v>4</v>
      </c>
      <c r="W103" s="585">
        <v>9</v>
      </c>
      <c r="X103" s="434">
        <f t="shared" si="223"/>
        <v>4</v>
      </c>
      <c r="Y103" s="435">
        <f t="shared" si="224"/>
        <v>9</v>
      </c>
      <c r="Z103" s="584"/>
      <c r="AA103" s="585"/>
      <c r="AB103" s="434">
        <f t="shared" si="225"/>
        <v>0</v>
      </c>
      <c r="AC103" s="435">
        <f t="shared" si="226"/>
        <v>0</v>
      </c>
      <c r="AD103" s="434">
        <f t="shared" si="227"/>
        <v>374</v>
      </c>
      <c r="AE103" s="435">
        <f t="shared" si="228"/>
        <v>399</v>
      </c>
      <c r="AF103" s="434">
        <f t="shared" si="229"/>
        <v>374</v>
      </c>
      <c r="AG103" s="435">
        <f t="shared" si="230"/>
        <v>399</v>
      </c>
      <c r="AH103" s="584">
        <v>4.5</v>
      </c>
      <c r="AI103" s="585">
        <v>4</v>
      </c>
      <c r="AJ103" s="434">
        <f t="shared" si="231"/>
        <v>1665</v>
      </c>
      <c r="AK103" s="435">
        <f t="shared" si="232"/>
        <v>1560</v>
      </c>
      <c r="AL103" s="584">
        <v>4</v>
      </c>
      <c r="AM103" s="585">
        <v>4</v>
      </c>
      <c r="AN103" s="434">
        <f t="shared" si="233"/>
        <v>16</v>
      </c>
      <c r="AO103" s="435">
        <f t="shared" si="234"/>
        <v>36</v>
      </c>
      <c r="AP103" s="584"/>
      <c r="AQ103" s="585"/>
      <c r="AR103" s="434">
        <f t="shared" si="235"/>
        <v>0</v>
      </c>
      <c r="AS103" s="435">
        <f t="shared" si="236"/>
        <v>0</v>
      </c>
      <c r="AT103" s="434">
        <f t="shared" si="237"/>
        <v>4.4946524064171127</v>
      </c>
      <c r="AU103" s="435">
        <f t="shared" si="238"/>
        <v>4</v>
      </c>
      <c r="AV103" s="434">
        <f t="shared" si="239"/>
        <v>1681.0000000000002</v>
      </c>
      <c r="AW103" s="435">
        <f t="shared" si="240"/>
        <v>1596</v>
      </c>
      <c r="AX103" s="584">
        <v>123.4</v>
      </c>
      <c r="AY103" s="585">
        <v>122</v>
      </c>
      <c r="AZ103" s="434">
        <f t="shared" si="241"/>
        <v>45658</v>
      </c>
      <c r="BA103" s="435">
        <f t="shared" si="242"/>
        <v>47580</v>
      </c>
      <c r="BB103" s="584">
        <v>114</v>
      </c>
      <c r="BC103" s="585">
        <v>116</v>
      </c>
      <c r="BD103" s="434">
        <f t="shared" si="243"/>
        <v>456</v>
      </c>
      <c r="BE103" s="435">
        <f t="shared" si="244"/>
        <v>1044</v>
      </c>
      <c r="BF103" s="584"/>
      <c r="BG103" s="585"/>
      <c r="BH103" s="434">
        <f t="shared" si="245"/>
        <v>0</v>
      </c>
      <c r="BI103" s="435">
        <f t="shared" si="246"/>
        <v>0</v>
      </c>
      <c r="BJ103" s="434">
        <f t="shared" si="247"/>
        <v>123.29946524064171</v>
      </c>
      <c r="BK103" s="435">
        <f t="shared" si="248"/>
        <v>121.86466165413533</v>
      </c>
      <c r="BL103" s="434">
        <f t="shared" si="249"/>
        <v>46114</v>
      </c>
      <c r="BM103" s="435">
        <f t="shared" si="250"/>
        <v>48624</v>
      </c>
      <c r="BN103" s="584">
        <v>891</v>
      </c>
      <c r="BO103" s="585">
        <v>792</v>
      </c>
      <c r="BP103" s="434">
        <f t="shared" si="251"/>
        <v>891</v>
      </c>
      <c r="BQ103" s="435">
        <f t="shared" si="252"/>
        <v>792</v>
      </c>
      <c r="BR103" s="584">
        <v>29</v>
      </c>
      <c r="BS103" s="585">
        <v>28</v>
      </c>
      <c r="BT103" s="434">
        <f t="shared" si="253"/>
        <v>29</v>
      </c>
      <c r="BU103" s="435">
        <f t="shared" si="254"/>
        <v>28</v>
      </c>
      <c r="BV103" s="584"/>
      <c r="BW103" s="585"/>
      <c r="BX103" s="434">
        <f t="shared" si="255"/>
        <v>0</v>
      </c>
      <c r="BY103" s="435">
        <f t="shared" si="256"/>
        <v>0</v>
      </c>
      <c r="BZ103" s="434">
        <f t="shared" si="257"/>
        <v>920</v>
      </c>
      <c r="CA103" s="435">
        <f t="shared" si="258"/>
        <v>820</v>
      </c>
      <c r="CB103" s="434">
        <f t="shared" si="259"/>
        <v>920</v>
      </c>
      <c r="CC103" s="435">
        <f t="shared" si="260"/>
        <v>820</v>
      </c>
      <c r="CD103" s="584">
        <v>5</v>
      </c>
      <c r="CE103" s="585">
        <v>5</v>
      </c>
      <c r="CF103" s="434">
        <f t="shared" si="261"/>
        <v>4455</v>
      </c>
      <c r="CG103" s="435">
        <f t="shared" si="262"/>
        <v>3960</v>
      </c>
      <c r="CH103" s="584">
        <v>7.2</v>
      </c>
      <c r="CI103" s="585">
        <v>7</v>
      </c>
      <c r="CJ103" s="434">
        <f t="shared" si="263"/>
        <v>208.8</v>
      </c>
      <c r="CK103" s="435">
        <f t="shared" si="264"/>
        <v>196</v>
      </c>
      <c r="CL103" s="584"/>
      <c r="CM103" s="585"/>
      <c r="CN103" s="434">
        <f t="shared" si="265"/>
        <v>0</v>
      </c>
      <c r="CO103" s="435">
        <f t="shared" si="266"/>
        <v>0</v>
      </c>
      <c r="CP103" s="434">
        <f t="shared" si="267"/>
        <v>5.0693478260869567</v>
      </c>
      <c r="CQ103" s="435">
        <f t="shared" si="268"/>
        <v>5.0682926829268293</v>
      </c>
      <c r="CR103" s="434">
        <f t="shared" si="269"/>
        <v>4663.8</v>
      </c>
      <c r="CS103" s="435">
        <f t="shared" si="270"/>
        <v>4156</v>
      </c>
      <c r="CT103" s="584">
        <v>133</v>
      </c>
      <c r="CU103" s="585">
        <v>132</v>
      </c>
      <c r="CV103" s="434">
        <f t="shared" si="271"/>
        <v>118503</v>
      </c>
      <c r="CW103" s="435">
        <f t="shared" si="272"/>
        <v>104544</v>
      </c>
      <c r="CX103" s="584">
        <v>125.9</v>
      </c>
      <c r="CY103" s="585">
        <v>128</v>
      </c>
      <c r="CZ103" s="434">
        <f t="shared" si="273"/>
        <v>3651.1000000000004</v>
      </c>
      <c r="DA103" s="435">
        <f t="shared" si="274"/>
        <v>3584</v>
      </c>
      <c r="DB103" s="432"/>
      <c r="DC103" s="433"/>
      <c r="DD103" s="434">
        <f t="shared" si="275"/>
        <v>0</v>
      </c>
      <c r="DE103" s="435">
        <f t="shared" si="276"/>
        <v>0</v>
      </c>
      <c r="DF103" s="434">
        <f t="shared" si="277"/>
        <v>132.77619565217393</v>
      </c>
      <c r="DG103" s="435">
        <f t="shared" si="278"/>
        <v>131.86341463414635</v>
      </c>
      <c r="DH103" s="434">
        <f t="shared" si="279"/>
        <v>122154.1</v>
      </c>
      <c r="DI103" s="435">
        <f t="shared" si="280"/>
        <v>108128.00000000001</v>
      </c>
      <c r="DJ103" s="434">
        <f t="shared" si="281"/>
        <v>1294</v>
      </c>
      <c r="DK103" s="435">
        <f t="shared" si="282"/>
        <v>1219</v>
      </c>
      <c r="DL103" s="434">
        <f t="shared" si="283"/>
        <v>1294</v>
      </c>
      <c r="DM103" s="435">
        <f t="shared" si="284"/>
        <v>1219</v>
      </c>
      <c r="DN103" s="434">
        <f t="shared" si="285"/>
        <v>4.9032457496136015</v>
      </c>
      <c r="DO103" s="435">
        <f t="shared" si="286"/>
        <v>4.7186218211648896</v>
      </c>
      <c r="DP103" s="434">
        <f t="shared" si="287"/>
        <v>6344.8</v>
      </c>
      <c r="DQ103" s="435">
        <f t="shared" si="288"/>
        <v>5752</v>
      </c>
      <c r="DR103" s="434">
        <f t="shared" si="289"/>
        <v>130.037171561051</v>
      </c>
      <c r="DS103" s="435">
        <f t="shared" si="290"/>
        <v>128.59064807219033</v>
      </c>
      <c r="DT103" s="434">
        <f t="shared" si="291"/>
        <v>168268.09999999998</v>
      </c>
      <c r="DU103" s="435">
        <f t="shared" si="292"/>
        <v>156752.00000000003</v>
      </c>
      <c r="DV103" s="584">
        <v>585</v>
      </c>
      <c r="DW103" s="585">
        <v>589</v>
      </c>
      <c r="DX103" s="434">
        <f t="shared" si="293"/>
        <v>585</v>
      </c>
      <c r="DY103" s="435">
        <f t="shared" si="294"/>
        <v>589</v>
      </c>
      <c r="DZ103" s="584">
        <v>193</v>
      </c>
      <c r="EA103" s="585">
        <v>260</v>
      </c>
      <c r="EB103" s="434">
        <f t="shared" si="295"/>
        <v>193</v>
      </c>
      <c r="EC103" s="435">
        <f t="shared" si="296"/>
        <v>260</v>
      </c>
      <c r="ED103" s="584"/>
      <c r="EE103" s="585"/>
      <c r="EF103" s="434">
        <f t="shared" si="297"/>
        <v>0</v>
      </c>
      <c r="EG103" s="435">
        <f t="shared" si="298"/>
        <v>0</v>
      </c>
      <c r="EH103" s="434">
        <f t="shared" si="299"/>
        <v>778</v>
      </c>
      <c r="EI103" s="435">
        <f t="shared" si="300"/>
        <v>849</v>
      </c>
      <c r="EJ103" s="434">
        <f t="shared" si="301"/>
        <v>778</v>
      </c>
      <c r="EK103" s="435">
        <f t="shared" si="302"/>
        <v>849</v>
      </c>
      <c r="EL103" s="584">
        <v>5.0999999999999996</v>
      </c>
      <c r="EM103" s="585">
        <v>5</v>
      </c>
      <c r="EN103" s="434">
        <f t="shared" si="303"/>
        <v>2983.5</v>
      </c>
      <c r="EO103" s="435">
        <f t="shared" si="304"/>
        <v>2945</v>
      </c>
      <c r="EP103" s="584">
        <v>5.4</v>
      </c>
      <c r="EQ103" s="585">
        <v>5</v>
      </c>
      <c r="ER103" s="434">
        <f t="shared" si="305"/>
        <v>1042.2</v>
      </c>
      <c r="ES103" s="435">
        <f t="shared" si="306"/>
        <v>1300</v>
      </c>
      <c r="ET103" s="584"/>
      <c r="EU103" s="585"/>
      <c r="EV103" s="434">
        <f t="shared" si="307"/>
        <v>0</v>
      </c>
      <c r="EW103" s="435">
        <f t="shared" si="308"/>
        <v>0</v>
      </c>
      <c r="EX103" s="434">
        <f t="shared" si="309"/>
        <v>5.174421593830334</v>
      </c>
      <c r="EY103" s="435">
        <f t="shared" si="310"/>
        <v>5</v>
      </c>
      <c r="EZ103" s="434">
        <f t="shared" si="311"/>
        <v>4025.7</v>
      </c>
      <c r="FA103" s="435">
        <f t="shared" si="312"/>
        <v>4245</v>
      </c>
      <c r="FB103" s="584">
        <v>84</v>
      </c>
      <c r="FC103" s="585">
        <v>84</v>
      </c>
      <c r="FD103" s="434">
        <f t="shared" si="313"/>
        <v>49140</v>
      </c>
      <c r="FE103" s="435">
        <f t="shared" si="314"/>
        <v>49476</v>
      </c>
      <c r="FF103" s="584">
        <v>72.2</v>
      </c>
      <c r="FG103" s="585">
        <v>63</v>
      </c>
      <c r="FH103" s="434">
        <f t="shared" si="315"/>
        <v>13934.6</v>
      </c>
      <c r="FI103" s="435">
        <f t="shared" si="316"/>
        <v>16380</v>
      </c>
      <c r="FJ103" s="584"/>
      <c r="FK103" s="585"/>
      <c r="FL103" s="434">
        <f t="shared" si="317"/>
        <v>0</v>
      </c>
      <c r="FM103" s="435">
        <f t="shared" si="318"/>
        <v>0</v>
      </c>
      <c r="FN103" s="434">
        <f t="shared" si="319"/>
        <v>81.072750642673526</v>
      </c>
      <c r="FO103" s="435">
        <f t="shared" si="320"/>
        <v>77.568904593639573</v>
      </c>
      <c r="FP103" s="434">
        <f t="shared" si="321"/>
        <v>63074.600000000006</v>
      </c>
      <c r="FQ103" s="435">
        <f t="shared" si="322"/>
        <v>65856</v>
      </c>
      <c r="FR103" s="584">
        <v>104</v>
      </c>
      <c r="FS103" s="585">
        <v>103</v>
      </c>
      <c r="FT103" s="434">
        <f t="shared" si="323"/>
        <v>104</v>
      </c>
      <c r="FU103" s="435">
        <f t="shared" si="324"/>
        <v>103</v>
      </c>
      <c r="FV103" s="584">
        <v>5</v>
      </c>
      <c r="FW103" s="585">
        <v>5</v>
      </c>
      <c r="FX103" s="434">
        <f t="shared" si="325"/>
        <v>520</v>
      </c>
      <c r="FY103" s="435">
        <f t="shared" si="326"/>
        <v>515</v>
      </c>
      <c r="FZ103" s="584">
        <v>72.599999999999994</v>
      </c>
      <c r="GA103" s="585">
        <v>75</v>
      </c>
      <c r="GB103" s="434">
        <f t="shared" si="327"/>
        <v>7550.4</v>
      </c>
      <c r="GC103" s="435">
        <f t="shared" si="328"/>
        <v>7725</v>
      </c>
      <c r="GD103" s="434">
        <f t="shared" si="329"/>
        <v>1846</v>
      </c>
      <c r="GE103" s="435">
        <f t="shared" si="330"/>
        <v>1771</v>
      </c>
      <c r="GF103" s="434">
        <f t="shared" si="331"/>
        <v>1846</v>
      </c>
      <c r="GG103" s="435">
        <f t="shared" si="332"/>
        <v>1771</v>
      </c>
      <c r="GH103" s="434">
        <f t="shared" si="333"/>
        <v>9103.5</v>
      </c>
      <c r="GI103" s="435">
        <f t="shared" si="334"/>
        <v>8465</v>
      </c>
      <c r="GJ103" s="434">
        <f t="shared" si="335"/>
        <v>213301</v>
      </c>
      <c r="GK103" s="435">
        <f t="shared" si="336"/>
        <v>201600</v>
      </c>
      <c r="GL103" s="434">
        <f t="shared" si="337"/>
        <v>226</v>
      </c>
      <c r="GM103" s="435">
        <f t="shared" si="338"/>
        <v>297</v>
      </c>
      <c r="GN103" s="434">
        <f t="shared" si="339"/>
        <v>226</v>
      </c>
      <c r="GO103" s="435">
        <f t="shared" si="340"/>
        <v>297</v>
      </c>
      <c r="GP103" s="434">
        <f t="shared" si="341"/>
        <v>1267</v>
      </c>
      <c r="GQ103" s="435">
        <f t="shared" si="342"/>
        <v>1532</v>
      </c>
      <c r="GR103" s="434">
        <f t="shared" si="343"/>
        <v>18041.7</v>
      </c>
      <c r="GS103" s="435">
        <f t="shared" si="344"/>
        <v>21008</v>
      </c>
      <c r="GT103" s="434">
        <f t="shared" si="345"/>
        <v>2072</v>
      </c>
      <c r="GU103" s="435">
        <f t="shared" si="346"/>
        <v>2068</v>
      </c>
      <c r="GV103" s="434">
        <f t="shared" si="347"/>
        <v>2072</v>
      </c>
      <c r="GW103" s="435">
        <f t="shared" si="348"/>
        <v>2068</v>
      </c>
      <c r="GX103" s="434">
        <f t="shared" si="349"/>
        <v>10370.5</v>
      </c>
      <c r="GY103" s="435">
        <f t="shared" si="350"/>
        <v>9997</v>
      </c>
      <c r="GZ103" s="434">
        <f t="shared" si="351"/>
        <v>231342.7</v>
      </c>
      <c r="HA103" s="435">
        <f t="shared" si="352"/>
        <v>222608</v>
      </c>
      <c r="HB103" s="434">
        <f t="shared" si="353"/>
        <v>0</v>
      </c>
      <c r="HC103" s="435">
        <f t="shared" si="354"/>
        <v>0</v>
      </c>
      <c r="HD103" s="434">
        <f t="shared" si="355"/>
        <v>0</v>
      </c>
      <c r="HE103" s="435">
        <f t="shared" si="356"/>
        <v>0</v>
      </c>
      <c r="HF103" s="434">
        <f t="shared" si="357"/>
        <v>0</v>
      </c>
      <c r="HG103" s="435">
        <f t="shared" si="358"/>
        <v>0</v>
      </c>
      <c r="HH103" s="434">
        <f t="shared" si="359"/>
        <v>0</v>
      </c>
      <c r="HI103" s="435">
        <f t="shared" si="360"/>
        <v>0</v>
      </c>
      <c r="HJ103" s="434">
        <f t="shared" si="361"/>
        <v>10890.5</v>
      </c>
      <c r="HK103" s="435">
        <f t="shared" si="362"/>
        <v>10512</v>
      </c>
      <c r="HL103" s="434">
        <f t="shared" si="363"/>
        <v>238893.09999999998</v>
      </c>
      <c r="HM103" s="435">
        <f t="shared" si="364"/>
        <v>230333.00000000003</v>
      </c>
    </row>
    <row r="104" spans="1:221">
      <c r="A104" s="528" t="s">
        <v>433</v>
      </c>
      <c r="B104" s="526" t="s">
        <v>440</v>
      </c>
      <c r="C104" s="527"/>
      <c r="D104" s="496">
        <v>157951</v>
      </c>
      <c r="E104" s="496">
        <v>3</v>
      </c>
      <c r="F104" s="584">
        <v>3042</v>
      </c>
      <c r="G104" s="585">
        <v>2843</v>
      </c>
      <c r="H104" s="584">
        <v>57</v>
      </c>
      <c r="I104" s="585">
        <v>58</v>
      </c>
      <c r="J104" s="434">
        <f t="shared" si="217"/>
        <v>2985</v>
      </c>
      <c r="K104" s="435">
        <f t="shared" si="218"/>
        <v>2785</v>
      </c>
      <c r="L104" s="584"/>
      <c r="M104" s="585"/>
      <c r="N104" s="434">
        <f t="shared" si="219"/>
        <v>2981</v>
      </c>
      <c r="O104" s="435">
        <f t="shared" si="220"/>
        <v>2782</v>
      </c>
      <c r="P104" s="434">
        <f t="shared" si="221"/>
        <v>2981</v>
      </c>
      <c r="Q104" s="435">
        <f t="shared" si="222"/>
        <v>2782</v>
      </c>
      <c r="R104" s="584">
        <v>859</v>
      </c>
      <c r="S104" s="585">
        <v>851</v>
      </c>
      <c r="T104" s="434">
        <f t="shared" si="365"/>
        <v>859</v>
      </c>
      <c r="U104" s="435">
        <f t="shared" si="365"/>
        <v>851</v>
      </c>
      <c r="V104" s="584">
        <v>18</v>
      </c>
      <c r="W104" s="585">
        <v>14</v>
      </c>
      <c r="X104" s="434">
        <f t="shared" si="223"/>
        <v>18</v>
      </c>
      <c r="Y104" s="435">
        <f t="shared" si="224"/>
        <v>14</v>
      </c>
      <c r="Z104" s="584"/>
      <c r="AA104" s="585"/>
      <c r="AB104" s="434">
        <f t="shared" si="225"/>
        <v>0</v>
      </c>
      <c r="AC104" s="435">
        <f t="shared" si="226"/>
        <v>0</v>
      </c>
      <c r="AD104" s="434">
        <f t="shared" si="227"/>
        <v>877</v>
      </c>
      <c r="AE104" s="435">
        <f t="shared" si="228"/>
        <v>865</v>
      </c>
      <c r="AF104" s="434">
        <f t="shared" si="229"/>
        <v>877</v>
      </c>
      <c r="AG104" s="435">
        <f t="shared" si="230"/>
        <v>865</v>
      </c>
      <c r="AH104" s="584">
        <v>4.5</v>
      </c>
      <c r="AI104" s="585">
        <v>4</v>
      </c>
      <c r="AJ104" s="434">
        <f t="shared" si="231"/>
        <v>3865.5</v>
      </c>
      <c r="AK104" s="435">
        <f t="shared" si="232"/>
        <v>3404</v>
      </c>
      <c r="AL104" s="584">
        <v>4.7</v>
      </c>
      <c r="AM104" s="585">
        <v>4</v>
      </c>
      <c r="AN104" s="434">
        <f t="shared" si="233"/>
        <v>84.600000000000009</v>
      </c>
      <c r="AO104" s="435">
        <f t="shared" si="234"/>
        <v>56</v>
      </c>
      <c r="AP104" s="584"/>
      <c r="AQ104" s="585"/>
      <c r="AR104" s="434">
        <f t="shared" si="235"/>
        <v>0</v>
      </c>
      <c r="AS104" s="435">
        <f t="shared" si="236"/>
        <v>0</v>
      </c>
      <c r="AT104" s="434">
        <f t="shared" si="237"/>
        <v>4.5041049030786775</v>
      </c>
      <c r="AU104" s="435">
        <f t="shared" si="238"/>
        <v>4</v>
      </c>
      <c r="AV104" s="434">
        <f t="shared" si="239"/>
        <v>3950.1000000000004</v>
      </c>
      <c r="AW104" s="435">
        <f t="shared" si="240"/>
        <v>3460</v>
      </c>
      <c r="AX104" s="584">
        <v>122.7</v>
      </c>
      <c r="AY104" s="585">
        <v>120</v>
      </c>
      <c r="AZ104" s="434">
        <f t="shared" si="241"/>
        <v>105399.3</v>
      </c>
      <c r="BA104" s="435">
        <f t="shared" si="242"/>
        <v>102120</v>
      </c>
      <c r="BB104" s="584">
        <v>122.5</v>
      </c>
      <c r="BC104" s="585">
        <v>127</v>
      </c>
      <c r="BD104" s="434">
        <f t="shared" si="243"/>
        <v>2205</v>
      </c>
      <c r="BE104" s="435">
        <f t="shared" si="244"/>
        <v>1778</v>
      </c>
      <c r="BF104" s="584"/>
      <c r="BG104" s="585"/>
      <c r="BH104" s="434">
        <f t="shared" si="245"/>
        <v>0</v>
      </c>
      <c r="BI104" s="435">
        <f t="shared" si="246"/>
        <v>0</v>
      </c>
      <c r="BJ104" s="434">
        <f t="shared" si="247"/>
        <v>122.69589509692132</v>
      </c>
      <c r="BK104" s="435">
        <f t="shared" si="248"/>
        <v>120.11329479768786</v>
      </c>
      <c r="BL104" s="434">
        <f t="shared" si="249"/>
        <v>107604.3</v>
      </c>
      <c r="BM104" s="435">
        <f t="shared" si="250"/>
        <v>103898</v>
      </c>
      <c r="BN104" s="584">
        <v>936</v>
      </c>
      <c r="BO104" s="585">
        <v>834</v>
      </c>
      <c r="BP104" s="434">
        <f t="shared" si="251"/>
        <v>936</v>
      </c>
      <c r="BQ104" s="435">
        <f t="shared" si="252"/>
        <v>834</v>
      </c>
      <c r="BR104" s="584">
        <v>67</v>
      </c>
      <c r="BS104" s="585">
        <v>65</v>
      </c>
      <c r="BT104" s="434">
        <f t="shared" si="253"/>
        <v>67</v>
      </c>
      <c r="BU104" s="435">
        <f t="shared" si="254"/>
        <v>65</v>
      </c>
      <c r="BV104" s="584"/>
      <c r="BW104" s="585"/>
      <c r="BX104" s="434">
        <f t="shared" si="255"/>
        <v>0</v>
      </c>
      <c r="BY104" s="435">
        <f t="shared" si="256"/>
        <v>0</v>
      </c>
      <c r="BZ104" s="434">
        <f t="shared" si="257"/>
        <v>1003</v>
      </c>
      <c r="CA104" s="435">
        <f t="shared" si="258"/>
        <v>899</v>
      </c>
      <c r="CB104" s="434">
        <f t="shared" si="259"/>
        <v>1003</v>
      </c>
      <c r="CC104" s="435">
        <f t="shared" si="260"/>
        <v>899</v>
      </c>
      <c r="CD104" s="584">
        <v>4.8</v>
      </c>
      <c r="CE104" s="585">
        <v>5</v>
      </c>
      <c r="CF104" s="434">
        <f t="shared" si="261"/>
        <v>4492.8</v>
      </c>
      <c r="CG104" s="435">
        <f t="shared" si="262"/>
        <v>4170</v>
      </c>
      <c r="CH104" s="584">
        <v>5.6</v>
      </c>
      <c r="CI104" s="585">
        <v>5</v>
      </c>
      <c r="CJ104" s="434">
        <f t="shared" si="263"/>
        <v>375.2</v>
      </c>
      <c r="CK104" s="435">
        <f t="shared" si="264"/>
        <v>325</v>
      </c>
      <c r="CL104" s="584"/>
      <c r="CM104" s="585"/>
      <c r="CN104" s="434">
        <f t="shared" si="265"/>
        <v>0</v>
      </c>
      <c r="CO104" s="435">
        <f t="shared" si="266"/>
        <v>0</v>
      </c>
      <c r="CP104" s="434">
        <f t="shared" si="267"/>
        <v>4.8534396809571287</v>
      </c>
      <c r="CQ104" s="435">
        <f t="shared" si="268"/>
        <v>5</v>
      </c>
      <c r="CR104" s="434">
        <f t="shared" si="269"/>
        <v>4868</v>
      </c>
      <c r="CS104" s="435">
        <f t="shared" si="270"/>
        <v>4495</v>
      </c>
      <c r="CT104" s="584">
        <v>132.19999999999999</v>
      </c>
      <c r="CU104" s="585">
        <v>132</v>
      </c>
      <c r="CV104" s="434">
        <f t="shared" si="271"/>
        <v>123739.19999999998</v>
      </c>
      <c r="CW104" s="435">
        <f t="shared" si="272"/>
        <v>110088</v>
      </c>
      <c r="CX104" s="584">
        <v>143</v>
      </c>
      <c r="CY104" s="585">
        <v>147</v>
      </c>
      <c r="CZ104" s="434">
        <f t="shared" si="273"/>
        <v>9581</v>
      </c>
      <c r="DA104" s="435">
        <f t="shared" si="274"/>
        <v>9555</v>
      </c>
      <c r="DB104" s="432"/>
      <c r="DC104" s="433"/>
      <c r="DD104" s="434">
        <f t="shared" si="275"/>
        <v>0</v>
      </c>
      <c r="DE104" s="435">
        <f t="shared" si="276"/>
        <v>0</v>
      </c>
      <c r="DF104" s="434">
        <f t="shared" si="277"/>
        <v>132.92143569292122</v>
      </c>
      <c r="DG104" s="435">
        <f t="shared" si="278"/>
        <v>133.0845383759733</v>
      </c>
      <c r="DH104" s="434">
        <f t="shared" si="279"/>
        <v>133320.19999999998</v>
      </c>
      <c r="DI104" s="435">
        <f t="shared" si="280"/>
        <v>119642.99999999999</v>
      </c>
      <c r="DJ104" s="434">
        <f t="shared" si="281"/>
        <v>1880</v>
      </c>
      <c r="DK104" s="435">
        <f t="shared" si="282"/>
        <v>1764</v>
      </c>
      <c r="DL104" s="434">
        <f t="shared" si="283"/>
        <v>1880</v>
      </c>
      <c r="DM104" s="435">
        <f t="shared" si="284"/>
        <v>1764</v>
      </c>
      <c r="DN104" s="434">
        <f t="shared" si="285"/>
        <v>4.6904787234042553</v>
      </c>
      <c r="DO104" s="435">
        <f t="shared" si="286"/>
        <v>4.5096371882086164</v>
      </c>
      <c r="DP104" s="434">
        <f t="shared" si="287"/>
        <v>8818.1</v>
      </c>
      <c r="DQ104" s="435">
        <f t="shared" si="288"/>
        <v>7954.9999999999991</v>
      </c>
      <c r="DR104" s="434">
        <f t="shared" si="289"/>
        <v>128.15132978723403</v>
      </c>
      <c r="DS104" s="435">
        <f t="shared" si="290"/>
        <v>126.72392290249434</v>
      </c>
      <c r="DT104" s="434">
        <f t="shared" si="291"/>
        <v>240924.49999999997</v>
      </c>
      <c r="DU104" s="435">
        <f t="shared" si="292"/>
        <v>223541</v>
      </c>
      <c r="DV104" s="584">
        <v>734</v>
      </c>
      <c r="DW104" s="585">
        <v>701</v>
      </c>
      <c r="DX104" s="434">
        <f t="shared" si="293"/>
        <v>734</v>
      </c>
      <c r="DY104" s="435">
        <f t="shared" si="294"/>
        <v>701</v>
      </c>
      <c r="DZ104" s="584">
        <v>271</v>
      </c>
      <c r="EA104" s="585">
        <v>232</v>
      </c>
      <c r="EB104" s="434">
        <f t="shared" si="295"/>
        <v>271</v>
      </c>
      <c r="EC104" s="435">
        <f t="shared" si="296"/>
        <v>232</v>
      </c>
      <c r="ED104" s="584"/>
      <c r="EE104" s="585"/>
      <c r="EF104" s="434">
        <f t="shared" si="297"/>
        <v>0</v>
      </c>
      <c r="EG104" s="435">
        <f t="shared" si="298"/>
        <v>0</v>
      </c>
      <c r="EH104" s="434">
        <f t="shared" si="299"/>
        <v>1005</v>
      </c>
      <c r="EI104" s="435">
        <f t="shared" si="300"/>
        <v>933</v>
      </c>
      <c r="EJ104" s="434">
        <f t="shared" si="301"/>
        <v>1005</v>
      </c>
      <c r="EK104" s="435">
        <f t="shared" si="302"/>
        <v>933</v>
      </c>
      <c r="EL104" s="584">
        <v>5.0999999999999996</v>
      </c>
      <c r="EM104" s="585">
        <v>5</v>
      </c>
      <c r="EN104" s="434">
        <f t="shared" si="303"/>
        <v>3743.3999999999996</v>
      </c>
      <c r="EO104" s="435">
        <f t="shared" si="304"/>
        <v>3505</v>
      </c>
      <c r="EP104" s="584">
        <v>5.9</v>
      </c>
      <c r="EQ104" s="585">
        <v>6</v>
      </c>
      <c r="ER104" s="434">
        <f t="shared" si="305"/>
        <v>1598.9</v>
      </c>
      <c r="ES104" s="435">
        <f t="shared" si="306"/>
        <v>1392</v>
      </c>
      <c r="ET104" s="584"/>
      <c r="EU104" s="585"/>
      <c r="EV104" s="434">
        <f t="shared" si="307"/>
        <v>0</v>
      </c>
      <c r="EW104" s="435">
        <f t="shared" si="308"/>
        <v>0</v>
      </c>
      <c r="EX104" s="434">
        <f t="shared" si="309"/>
        <v>5.315721393034825</v>
      </c>
      <c r="EY104" s="435">
        <f t="shared" si="310"/>
        <v>5.2486602357984991</v>
      </c>
      <c r="EZ104" s="434">
        <f t="shared" si="311"/>
        <v>5342.2999999999993</v>
      </c>
      <c r="FA104" s="435">
        <f t="shared" si="312"/>
        <v>4897</v>
      </c>
      <c r="FB104" s="584">
        <v>79.5</v>
      </c>
      <c r="FC104" s="585">
        <v>80</v>
      </c>
      <c r="FD104" s="434">
        <f t="shared" si="313"/>
        <v>58353</v>
      </c>
      <c r="FE104" s="435">
        <f t="shared" si="314"/>
        <v>56080</v>
      </c>
      <c r="FF104" s="584">
        <v>69.2</v>
      </c>
      <c r="FG104" s="585">
        <v>71</v>
      </c>
      <c r="FH104" s="434">
        <f t="shared" si="315"/>
        <v>18753.2</v>
      </c>
      <c r="FI104" s="435">
        <f t="shared" si="316"/>
        <v>16472</v>
      </c>
      <c r="FJ104" s="584"/>
      <c r="FK104" s="585"/>
      <c r="FL104" s="434">
        <f t="shared" si="317"/>
        <v>0</v>
      </c>
      <c r="FM104" s="435">
        <f t="shared" si="318"/>
        <v>0</v>
      </c>
      <c r="FN104" s="434">
        <f t="shared" si="319"/>
        <v>76.722587064676617</v>
      </c>
      <c r="FO104" s="435">
        <f t="shared" si="320"/>
        <v>77.762057877813504</v>
      </c>
      <c r="FP104" s="434">
        <f t="shared" si="321"/>
        <v>77106.2</v>
      </c>
      <c r="FQ104" s="435">
        <f t="shared" si="322"/>
        <v>72552</v>
      </c>
      <c r="FR104" s="584">
        <v>96</v>
      </c>
      <c r="FS104" s="585">
        <v>85</v>
      </c>
      <c r="FT104" s="434">
        <f t="shared" si="323"/>
        <v>96</v>
      </c>
      <c r="FU104" s="435">
        <f t="shared" si="324"/>
        <v>85</v>
      </c>
      <c r="FV104" s="584">
        <v>5.8</v>
      </c>
      <c r="FW104" s="585">
        <v>6</v>
      </c>
      <c r="FX104" s="434">
        <f t="shared" si="325"/>
        <v>556.79999999999995</v>
      </c>
      <c r="FY104" s="435">
        <f t="shared" si="326"/>
        <v>510</v>
      </c>
      <c r="FZ104" s="584">
        <v>89.6</v>
      </c>
      <c r="GA104" s="585">
        <v>80</v>
      </c>
      <c r="GB104" s="434">
        <f t="shared" si="327"/>
        <v>8601.5999999999985</v>
      </c>
      <c r="GC104" s="435">
        <f t="shared" si="328"/>
        <v>6800</v>
      </c>
      <c r="GD104" s="434">
        <f t="shared" si="329"/>
        <v>2529</v>
      </c>
      <c r="GE104" s="435">
        <f t="shared" si="330"/>
        <v>2386</v>
      </c>
      <c r="GF104" s="434">
        <f t="shared" si="331"/>
        <v>2529</v>
      </c>
      <c r="GG104" s="435">
        <f t="shared" si="332"/>
        <v>2386</v>
      </c>
      <c r="GH104" s="434">
        <f t="shared" si="333"/>
        <v>12101.699999999999</v>
      </c>
      <c r="GI104" s="435">
        <f t="shared" si="334"/>
        <v>11079</v>
      </c>
      <c r="GJ104" s="434">
        <f t="shared" si="335"/>
        <v>287491.5</v>
      </c>
      <c r="GK104" s="435">
        <f t="shared" si="336"/>
        <v>268288</v>
      </c>
      <c r="GL104" s="434">
        <f t="shared" si="337"/>
        <v>356</v>
      </c>
      <c r="GM104" s="435">
        <f t="shared" si="338"/>
        <v>311</v>
      </c>
      <c r="GN104" s="434">
        <f t="shared" si="339"/>
        <v>356</v>
      </c>
      <c r="GO104" s="435">
        <f t="shared" si="340"/>
        <v>311</v>
      </c>
      <c r="GP104" s="434">
        <f t="shared" si="341"/>
        <v>2058.7000000000003</v>
      </c>
      <c r="GQ104" s="435">
        <f t="shared" si="342"/>
        <v>1773</v>
      </c>
      <c r="GR104" s="434">
        <f t="shared" si="343"/>
        <v>30539.200000000001</v>
      </c>
      <c r="GS104" s="435">
        <f t="shared" si="344"/>
        <v>27805</v>
      </c>
      <c r="GT104" s="434">
        <f t="shared" si="345"/>
        <v>2885</v>
      </c>
      <c r="GU104" s="435">
        <f t="shared" si="346"/>
        <v>2697</v>
      </c>
      <c r="GV104" s="434">
        <f t="shared" si="347"/>
        <v>2885</v>
      </c>
      <c r="GW104" s="435">
        <f t="shared" si="348"/>
        <v>2697</v>
      </c>
      <c r="GX104" s="434">
        <f t="shared" si="349"/>
        <v>14160.4</v>
      </c>
      <c r="GY104" s="435">
        <f t="shared" si="350"/>
        <v>12852</v>
      </c>
      <c r="GZ104" s="434">
        <f t="shared" si="351"/>
        <v>318030.7</v>
      </c>
      <c r="HA104" s="435">
        <f t="shared" si="352"/>
        <v>296093</v>
      </c>
      <c r="HB104" s="434">
        <f t="shared" si="353"/>
        <v>0</v>
      </c>
      <c r="HC104" s="435">
        <f t="shared" si="354"/>
        <v>0</v>
      </c>
      <c r="HD104" s="434">
        <f t="shared" si="355"/>
        <v>0</v>
      </c>
      <c r="HE104" s="435">
        <f t="shared" si="356"/>
        <v>0</v>
      </c>
      <c r="HF104" s="434">
        <f t="shared" si="357"/>
        <v>0</v>
      </c>
      <c r="HG104" s="435">
        <f t="shared" si="358"/>
        <v>0</v>
      </c>
      <c r="HH104" s="434">
        <f t="shared" si="359"/>
        <v>0</v>
      </c>
      <c r="HI104" s="435">
        <f t="shared" si="360"/>
        <v>0</v>
      </c>
      <c r="HJ104" s="434">
        <f t="shared" si="361"/>
        <v>14717.199999999999</v>
      </c>
      <c r="HK104" s="435">
        <f t="shared" si="362"/>
        <v>13362</v>
      </c>
      <c r="HL104" s="434">
        <f t="shared" si="363"/>
        <v>326632.29999999993</v>
      </c>
      <c r="HM104" s="435">
        <f t="shared" si="364"/>
        <v>302893</v>
      </c>
    </row>
    <row r="105" spans="1:221" s="18" customFormat="1" ht="12.95" customHeight="1">
      <c r="A105" s="525" t="s">
        <v>433</v>
      </c>
      <c r="B105" s="498" t="s">
        <v>441</v>
      </c>
      <c r="C105" s="497" t="s">
        <v>1244</v>
      </c>
      <c r="D105" s="496">
        <v>157058</v>
      </c>
      <c r="E105" s="496">
        <v>4</v>
      </c>
      <c r="F105" s="584">
        <v>137</v>
      </c>
      <c r="G105" s="585">
        <v>154</v>
      </c>
      <c r="H105" s="584">
        <v>0</v>
      </c>
      <c r="I105" s="585">
        <v>1</v>
      </c>
      <c r="J105" s="434">
        <f t="shared" si="217"/>
        <v>137</v>
      </c>
      <c r="K105" s="435">
        <f t="shared" si="218"/>
        <v>153</v>
      </c>
      <c r="L105" s="584"/>
      <c r="M105" s="585"/>
      <c r="N105" s="434">
        <f t="shared" si="219"/>
        <v>131</v>
      </c>
      <c r="O105" s="435">
        <f t="shared" si="220"/>
        <v>150</v>
      </c>
      <c r="P105" s="434">
        <f t="shared" si="221"/>
        <v>131</v>
      </c>
      <c r="Q105" s="435">
        <f t="shared" si="222"/>
        <v>150</v>
      </c>
      <c r="R105" s="584">
        <v>7</v>
      </c>
      <c r="S105" s="585">
        <v>21</v>
      </c>
      <c r="T105" s="434">
        <f t="shared" si="365"/>
        <v>7</v>
      </c>
      <c r="U105" s="435">
        <f t="shared" si="365"/>
        <v>21</v>
      </c>
      <c r="V105" s="584"/>
      <c r="W105" s="585"/>
      <c r="X105" s="434">
        <f t="shared" si="223"/>
        <v>0</v>
      </c>
      <c r="Y105" s="435">
        <f t="shared" si="224"/>
        <v>0</v>
      </c>
      <c r="Z105" s="584"/>
      <c r="AA105" s="585"/>
      <c r="AB105" s="434">
        <f t="shared" si="225"/>
        <v>0</v>
      </c>
      <c r="AC105" s="435">
        <f t="shared" si="226"/>
        <v>0</v>
      </c>
      <c r="AD105" s="434">
        <f t="shared" si="227"/>
        <v>7</v>
      </c>
      <c r="AE105" s="435">
        <f t="shared" si="228"/>
        <v>21</v>
      </c>
      <c r="AF105" s="434">
        <f t="shared" si="229"/>
        <v>7</v>
      </c>
      <c r="AG105" s="435">
        <f t="shared" si="230"/>
        <v>21</v>
      </c>
      <c r="AH105" s="584">
        <v>4.4000000000000004</v>
      </c>
      <c r="AI105" s="585">
        <v>5</v>
      </c>
      <c r="AJ105" s="434">
        <f t="shared" si="231"/>
        <v>30.800000000000004</v>
      </c>
      <c r="AK105" s="435">
        <f t="shared" si="232"/>
        <v>105</v>
      </c>
      <c r="AL105" s="584"/>
      <c r="AM105" s="585"/>
      <c r="AN105" s="434">
        <f t="shared" si="233"/>
        <v>0</v>
      </c>
      <c r="AO105" s="435">
        <f t="shared" si="234"/>
        <v>0</v>
      </c>
      <c r="AP105" s="584"/>
      <c r="AQ105" s="585"/>
      <c r="AR105" s="434">
        <f t="shared" si="235"/>
        <v>0</v>
      </c>
      <c r="AS105" s="435">
        <f t="shared" si="236"/>
        <v>0</v>
      </c>
      <c r="AT105" s="434">
        <f t="shared" si="237"/>
        <v>4.4000000000000004</v>
      </c>
      <c r="AU105" s="435">
        <f t="shared" si="238"/>
        <v>5</v>
      </c>
      <c r="AV105" s="434">
        <f t="shared" si="239"/>
        <v>30.800000000000004</v>
      </c>
      <c r="AW105" s="435">
        <f t="shared" si="240"/>
        <v>105</v>
      </c>
      <c r="AX105" s="584">
        <v>117.7</v>
      </c>
      <c r="AY105" s="585">
        <v>132</v>
      </c>
      <c r="AZ105" s="434">
        <f t="shared" si="241"/>
        <v>823.9</v>
      </c>
      <c r="BA105" s="435">
        <f t="shared" si="242"/>
        <v>2772</v>
      </c>
      <c r="BB105" s="584"/>
      <c r="BC105" s="585"/>
      <c r="BD105" s="434">
        <f t="shared" si="243"/>
        <v>0</v>
      </c>
      <c r="BE105" s="435">
        <f t="shared" si="244"/>
        <v>0</v>
      </c>
      <c r="BF105" s="584"/>
      <c r="BG105" s="585"/>
      <c r="BH105" s="434">
        <f t="shared" si="245"/>
        <v>0</v>
      </c>
      <c r="BI105" s="435">
        <f t="shared" si="246"/>
        <v>0</v>
      </c>
      <c r="BJ105" s="434">
        <f t="shared" si="247"/>
        <v>117.7</v>
      </c>
      <c r="BK105" s="435">
        <f t="shared" si="248"/>
        <v>132</v>
      </c>
      <c r="BL105" s="434">
        <f t="shared" si="249"/>
        <v>823.9</v>
      </c>
      <c r="BM105" s="435">
        <f t="shared" si="250"/>
        <v>2772</v>
      </c>
      <c r="BN105" s="584">
        <v>48</v>
      </c>
      <c r="BO105" s="585">
        <v>58</v>
      </c>
      <c r="BP105" s="434">
        <f t="shared" si="251"/>
        <v>48</v>
      </c>
      <c r="BQ105" s="435">
        <f t="shared" si="252"/>
        <v>58</v>
      </c>
      <c r="BR105" s="584">
        <v>2</v>
      </c>
      <c r="BS105" s="585">
        <v>4</v>
      </c>
      <c r="BT105" s="434">
        <f t="shared" si="253"/>
        <v>2</v>
      </c>
      <c r="BU105" s="435">
        <f t="shared" si="254"/>
        <v>4</v>
      </c>
      <c r="BV105" s="584"/>
      <c r="BW105" s="585"/>
      <c r="BX105" s="434">
        <f t="shared" si="255"/>
        <v>0</v>
      </c>
      <c r="BY105" s="435">
        <f t="shared" si="256"/>
        <v>0</v>
      </c>
      <c r="BZ105" s="434">
        <f t="shared" si="257"/>
        <v>50</v>
      </c>
      <c r="CA105" s="435">
        <f t="shared" si="258"/>
        <v>62</v>
      </c>
      <c r="CB105" s="434">
        <f t="shared" si="259"/>
        <v>50</v>
      </c>
      <c r="CC105" s="435">
        <f t="shared" si="260"/>
        <v>62</v>
      </c>
      <c r="CD105" s="584">
        <v>4.9000000000000004</v>
      </c>
      <c r="CE105" s="585">
        <v>5</v>
      </c>
      <c r="CF105" s="434">
        <f t="shared" si="261"/>
        <v>235.20000000000002</v>
      </c>
      <c r="CG105" s="435">
        <f t="shared" si="262"/>
        <v>290</v>
      </c>
      <c r="CH105" s="584">
        <v>6</v>
      </c>
      <c r="CI105" s="585">
        <v>6</v>
      </c>
      <c r="CJ105" s="434">
        <f t="shared" si="263"/>
        <v>12</v>
      </c>
      <c r="CK105" s="435">
        <f t="shared" si="264"/>
        <v>24</v>
      </c>
      <c r="CL105" s="584"/>
      <c r="CM105" s="585"/>
      <c r="CN105" s="434">
        <f t="shared" si="265"/>
        <v>0</v>
      </c>
      <c r="CO105" s="435">
        <f t="shared" si="266"/>
        <v>0</v>
      </c>
      <c r="CP105" s="434">
        <f t="shared" si="267"/>
        <v>4.944</v>
      </c>
      <c r="CQ105" s="435">
        <f t="shared" si="268"/>
        <v>5.064516129032258</v>
      </c>
      <c r="CR105" s="434">
        <f t="shared" si="269"/>
        <v>247.2</v>
      </c>
      <c r="CS105" s="435">
        <f t="shared" si="270"/>
        <v>314</v>
      </c>
      <c r="CT105" s="584">
        <v>144.19999999999999</v>
      </c>
      <c r="CU105" s="585">
        <v>139</v>
      </c>
      <c r="CV105" s="434">
        <f t="shared" si="271"/>
        <v>6921.5999999999995</v>
      </c>
      <c r="CW105" s="435">
        <f t="shared" si="272"/>
        <v>8062</v>
      </c>
      <c r="CX105" s="584">
        <v>167</v>
      </c>
      <c r="CY105" s="585">
        <v>112</v>
      </c>
      <c r="CZ105" s="434">
        <f t="shared" si="273"/>
        <v>334</v>
      </c>
      <c r="DA105" s="435">
        <f t="shared" si="274"/>
        <v>448</v>
      </c>
      <c r="DB105" s="432"/>
      <c r="DC105" s="433"/>
      <c r="DD105" s="434">
        <f t="shared" si="275"/>
        <v>0</v>
      </c>
      <c r="DE105" s="435">
        <f t="shared" si="276"/>
        <v>0</v>
      </c>
      <c r="DF105" s="434">
        <f t="shared" si="277"/>
        <v>145.11199999999999</v>
      </c>
      <c r="DG105" s="435">
        <f t="shared" si="278"/>
        <v>137.25806451612902</v>
      </c>
      <c r="DH105" s="434">
        <f t="shared" si="279"/>
        <v>7255.5999999999995</v>
      </c>
      <c r="DI105" s="435">
        <f t="shared" si="280"/>
        <v>8510</v>
      </c>
      <c r="DJ105" s="434">
        <f t="shared" si="281"/>
        <v>57</v>
      </c>
      <c r="DK105" s="435">
        <f t="shared" si="282"/>
        <v>83</v>
      </c>
      <c r="DL105" s="434">
        <f t="shared" si="283"/>
        <v>57</v>
      </c>
      <c r="DM105" s="435">
        <f t="shared" si="284"/>
        <v>83</v>
      </c>
      <c r="DN105" s="434">
        <f t="shared" si="285"/>
        <v>4.8771929824561404</v>
      </c>
      <c r="DO105" s="435">
        <f t="shared" si="286"/>
        <v>5.0481927710843371</v>
      </c>
      <c r="DP105" s="434">
        <f t="shared" si="287"/>
        <v>278</v>
      </c>
      <c r="DQ105" s="435">
        <f t="shared" si="288"/>
        <v>419</v>
      </c>
      <c r="DR105" s="434">
        <f t="shared" si="289"/>
        <v>141.7456140350877</v>
      </c>
      <c r="DS105" s="435">
        <f t="shared" si="290"/>
        <v>135.92771084337349</v>
      </c>
      <c r="DT105" s="434">
        <f t="shared" si="291"/>
        <v>8079.4999999999991</v>
      </c>
      <c r="DU105" s="435">
        <f t="shared" si="292"/>
        <v>11282</v>
      </c>
      <c r="DV105" s="584">
        <v>55</v>
      </c>
      <c r="DW105" s="585">
        <v>50</v>
      </c>
      <c r="DX105" s="434">
        <f t="shared" si="293"/>
        <v>55</v>
      </c>
      <c r="DY105" s="435">
        <f t="shared" si="294"/>
        <v>50</v>
      </c>
      <c r="DZ105" s="584">
        <v>9</v>
      </c>
      <c r="EA105" s="585">
        <v>13</v>
      </c>
      <c r="EB105" s="434">
        <f t="shared" si="295"/>
        <v>9</v>
      </c>
      <c r="EC105" s="435">
        <f t="shared" si="296"/>
        <v>13</v>
      </c>
      <c r="ED105" s="584"/>
      <c r="EE105" s="585"/>
      <c r="EF105" s="434">
        <f t="shared" si="297"/>
        <v>0</v>
      </c>
      <c r="EG105" s="435">
        <f t="shared" si="298"/>
        <v>0</v>
      </c>
      <c r="EH105" s="434">
        <f t="shared" si="299"/>
        <v>64</v>
      </c>
      <c r="EI105" s="435">
        <f t="shared" si="300"/>
        <v>63</v>
      </c>
      <c r="EJ105" s="434">
        <f t="shared" si="301"/>
        <v>64</v>
      </c>
      <c r="EK105" s="435">
        <f t="shared" si="302"/>
        <v>63</v>
      </c>
      <c r="EL105" s="584">
        <v>4.9000000000000004</v>
      </c>
      <c r="EM105" s="585">
        <v>4</v>
      </c>
      <c r="EN105" s="434">
        <f t="shared" si="303"/>
        <v>269.5</v>
      </c>
      <c r="EO105" s="435">
        <f t="shared" si="304"/>
        <v>200</v>
      </c>
      <c r="EP105" s="584">
        <v>6.1</v>
      </c>
      <c r="EQ105" s="585">
        <v>8</v>
      </c>
      <c r="ER105" s="434">
        <f t="shared" si="305"/>
        <v>54.9</v>
      </c>
      <c r="ES105" s="435">
        <f t="shared" si="306"/>
        <v>104</v>
      </c>
      <c r="ET105" s="584"/>
      <c r="EU105" s="585"/>
      <c r="EV105" s="434">
        <f t="shared" si="307"/>
        <v>0</v>
      </c>
      <c r="EW105" s="435">
        <f t="shared" si="308"/>
        <v>0</v>
      </c>
      <c r="EX105" s="434">
        <f t="shared" si="309"/>
        <v>5.0687499999999996</v>
      </c>
      <c r="EY105" s="435">
        <f t="shared" si="310"/>
        <v>4.8253968253968251</v>
      </c>
      <c r="EZ105" s="434">
        <f t="shared" si="311"/>
        <v>324.39999999999998</v>
      </c>
      <c r="FA105" s="435">
        <f t="shared" si="312"/>
        <v>304</v>
      </c>
      <c r="FB105" s="584">
        <v>91.5</v>
      </c>
      <c r="FC105" s="585">
        <v>84</v>
      </c>
      <c r="FD105" s="434">
        <f t="shared" si="313"/>
        <v>5032.5</v>
      </c>
      <c r="FE105" s="435">
        <f t="shared" si="314"/>
        <v>4200</v>
      </c>
      <c r="FF105" s="584">
        <v>68.599999999999994</v>
      </c>
      <c r="FG105" s="585">
        <v>62</v>
      </c>
      <c r="FH105" s="434">
        <f t="shared" si="315"/>
        <v>617.4</v>
      </c>
      <c r="FI105" s="435">
        <f t="shared" si="316"/>
        <v>806</v>
      </c>
      <c r="FJ105" s="584"/>
      <c r="FK105" s="585"/>
      <c r="FL105" s="434">
        <f t="shared" si="317"/>
        <v>0</v>
      </c>
      <c r="FM105" s="435">
        <f t="shared" si="318"/>
        <v>0</v>
      </c>
      <c r="FN105" s="434">
        <f t="shared" si="319"/>
        <v>88.279687499999994</v>
      </c>
      <c r="FO105" s="435">
        <f t="shared" si="320"/>
        <v>79.460317460317455</v>
      </c>
      <c r="FP105" s="434">
        <f t="shared" si="321"/>
        <v>5649.9</v>
      </c>
      <c r="FQ105" s="435">
        <f t="shared" si="322"/>
        <v>5006</v>
      </c>
      <c r="FR105" s="584">
        <v>10</v>
      </c>
      <c r="FS105" s="585">
        <v>4</v>
      </c>
      <c r="FT105" s="434">
        <f t="shared" si="323"/>
        <v>10</v>
      </c>
      <c r="FU105" s="435">
        <f t="shared" si="324"/>
        <v>4</v>
      </c>
      <c r="FV105" s="584">
        <v>5</v>
      </c>
      <c r="FW105" s="585">
        <v>8</v>
      </c>
      <c r="FX105" s="434">
        <f t="shared" si="325"/>
        <v>50</v>
      </c>
      <c r="FY105" s="435">
        <f t="shared" si="326"/>
        <v>32</v>
      </c>
      <c r="FZ105" s="584">
        <v>40.299999999999997</v>
      </c>
      <c r="GA105" s="585">
        <v>55</v>
      </c>
      <c r="GB105" s="434">
        <f t="shared" si="327"/>
        <v>403</v>
      </c>
      <c r="GC105" s="435">
        <f t="shared" si="328"/>
        <v>220</v>
      </c>
      <c r="GD105" s="434">
        <f t="shared" si="329"/>
        <v>110</v>
      </c>
      <c r="GE105" s="435">
        <f t="shared" si="330"/>
        <v>129</v>
      </c>
      <c r="GF105" s="434">
        <f t="shared" si="331"/>
        <v>110</v>
      </c>
      <c r="GG105" s="435">
        <f t="shared" si="332"/>
        <v>129</v>
      </c>
      <c r="GH105" s="434">
        <f t="shared" si="333"/>
        <v>535.5</v>
      </c>
      <c r="GI105" s="435">
        <f t="shared" si="334"/>
        <v>595</v>
      </c>
      <c r="GJ105" s="434">
        <f t="shared" si="335"/>
        <v>12778</v>
      </c>
      <c r="GK105" s="435">
        <f t="shared" si="336"/>
        <v>15034</v>
      </c>
      <c r="GL105" s="434">
        <f t="shared" si="337"/>
        <v>11</v>
      </c>
      <c r="GM105" s="435">
        <f t="shared" si="338"/>
        <v>17</v>
      </c>
      <c r="GN105" s="434">
        <f t="shared" si="339"/>
        <v>11</v>
      </c>
      <c r="GO105" s="435">
        <f t="shared" si="340"/>
        <v>17</v>
      </c>
      <c r="GP105" s="434">
        <f t="shared" si="341"/>
        <v>66.900000000000006</v>
      </c>
      <c r="GQ105" s="435">
        <f t="shared" si="342"/>
        <v>128</v>
      </c>
      <c r="GR105" s="434">
        <f t="shared" si="343"/>
        <v>951.4</v>
      </c>
      <c r="GS105" s="435">
        <f t="shared" si="344"/>
        <v>1254</v>
      </c>
      <c r="GT105" s="434">
        <f t="shared" si="345"/>
        <v>121</v>
      </c>
      <c r="GU105" s="435">
        <f t="shared" si="346"/>
        <v>146</v>
      </c>
      <c r="GV105" s="434">
        <f t="shared" si="347"/>
        <v>121</v>
      </c>
      <c r="GW105" s="435">
        <f t="shared" si="348"/>
        <v>146</v>
      </c>
      <c r="GX105" s="434">
        <f t="shared" si="349"/>
        <v>602.4</v>
      </c>
      <c r="GY105" s="435">
        <f t="shared" si="350"/>
        <v>723</v>
      </c>
      <c r="GZ105" s="434">
        <f t="shared" si="351"/>
        <v>13729.4</v>
      </c>
      <c r="HA105" s="435">
        <f t="shared" si="352"/>
        <v>16288</v>
      </c>
      <c r="HB105" s="434">
        <f t="shared" si="353"/>
        <v>0</v>
      </c>
      <c r="HC105" s="435">
        <f t="shared" si="354"/>
        <v>0</v>
      </c>
      <c r="HD105" s="434">
        <f t="shared" si="355"/>
        <v>0</v>
      </c>
      <c r="HE105" s="435">
        <f t="shared" si="356"/>
        <v>0</v>
      </c>
      <c r="HF105" s="434">
        <f t="shared" si="357"/>
        <v>0</v>
      </c>
      <c r="HG105" s="435">
        <f t="shared" si="358"/>
        <v>0</v>
      </c>
      <c r="HH105" s="434">
        <f t="shared" si="359"/>
        <v>0</v>
      </c>
      <c r="HI105" s="435">
        <f t="shared" si="360"/>
        <v>0</v>
      </c>
      <c r="HJ105" s="434">
        <f t="shared" si="361"/>
        <v>652.4</v>
      </c>
      <c r="HK105" s="435">
        <f t="shared" si="362"/>
        <v>755</v>
      </c>
      <c r="HL105" s="434">
        <f t="shared" si="363"/>
        <v>14132.399999999998</v>
      </c>
      <c r="HM105" s="435">
        <f t="shared" si="364"/>
        <v>16508</v>
      </c>
    </row>
    <row r="106" spans="1:221" s="18" customFormat="1" ht="12.95" customHeight="1">
      <c r="A106" s="525" t="s">
        <v>433</v>
      </c>
      <c r="B106" s="526" t="s">
        <v>442</v>
      </c>
      <c r="C106" s="497"/>
      <c r="D106" s="496">
        <v>156392</v>
      </c>
      <c r="E106" s="496">
        <v>8</v>
      </c>
      <c r="F106" s="584">
        <v>1245</v>
      </c>
      <c r="G106" s="585">
        <v>1826</v>
      </c>
      <c r="H106" s="584">
        <v>87</v>
      </c>
      <c r="I106" s="585">
        <v>149</v>
      </c>
      <c r="J106" s="434">
        <f t="shared" si="217"/>
        <v>1158</v>
      </c>
      <c r="K106" s="435">
        <f t="shared" si="218"/>
        <v>1677</v>
      </c>
      <c r="L106" s="584"/>
      <c r="M106" s="585"/>
      <c r="N106" s="434">
        <f t="shared" si="219"/>
        <v>1157</v>
      </c>
      <c r="O106" s="435">
        <f t="shared" si="220"/>
        <v>1667</v>
      </c>
      <c r="P106" s="434">
        <f t="shared" si="221"/>
        <v>1157</v>
      </c>
      <c r="Q106" s="435">
        <f t="shared" si="222"/>
        <v>1667</v>
      </c>
      <c r="R106" s="584">
        <v>158</v>
      </c>
      <c r="S106" s="585">
        <v>221</v>
      </c>
      <c r="T106" s="434">
        <f t="shared" si="365"/>
        <v>158</v>
      </c>
      <c r="U106" s="435">
        <f t="shared" si="365"/>
        <v>221</v>
      </c>
      <c r="V106" s="584">
        <v>31</v>
      </c>
      <c r="W106" s="585">
        <v>44</v>
      </c>
      <c r="X106" s="434">
        <f t="shared" si="223"/>
        <v>31</v>
      </c>
      <c r="Y106" s="435">
        <f t="shared" si="224"/>
        <v>44</v>
      </c>
      <c r="Z106" s="584"/>
      <c r="AA106" s="585"/>
      <c r="AB106" s="434">
        <f t="shared" si="225"/>
        <v>0</v>
      </c>
      <c r="AC106" s="435">
        <f t="shared" si="226"/>
        <v>0</v>
      </c>
      <c r="AD106" s="434">
        <f t="shared" si="227"/>
        <v>189</v>
      </c>
      <c r="AE106" s="435">
        <f t="shared" si="228"/>
        <v>265</v>
      </c>
      <c r="AF106" s="434">
        <f t="shared" si="229"/>
        <v>189</v>
      </c>
      <c r="AG106" s="435">
        <f t="shared" si="230"/>
        <v>265</v>
      </c>
      <c r="AH106" s="584">
        <v>3.6</v>
      </c>
      <c r="AI106" s="585">
        <v>3</v>
      </c>
      <c r="AJ106" s="434">
        <f t="shared" si="231"/>
        <v>568.80000000000007</v>
      </c>
      <c r="AK106" s="435">
        <f t="shared" si="232"/>
        <v>663</v>
      </c>
      <c r="AL106" s="584">
        <v>4.5999999999999996</v>
      </c>
      <c r="AM106" s="585">
        <v>4</v>
      </c>
      <c r="AN106" s="434">
        <f t="shared" si="233"/>
        <v>142.6</v>
      </c>
      <c r="AO106" s="435">
        <f t="shared" si="234"/>
        <v>176</v>
      </c>
      <c r="AP106" s="584"/>
      <c r="AQ106" s="585"/>
      <c r="AR106" s="434">
        <f t="shared" si="235"/>
        <v>0</v>
      </c>
      <c r="AS106" s="435">
        <f t="shared" si="236"/>
        <v>0</v>
      </c>
      <c r="AT106" s="434">
        <f t="shared" si="237"/>
        <v>3.7640211640211647</v>
      </c>
      <c r="AU106" s="435">
        <f t="shared" si="238"/>
        <v>3.1660377358490566</v>
      </c>
      <c r="AV106" s="434">
        <f t="shared" si="239"/>
        <v>711.40000000000009</v>
      </c>
      <c r="AW106" s="435">
        <f t="shared" si="240"/>
        <v>839</v>
      </c>
      <c r="AX106" s="584">
        <v>69.3</v>
      </c>
      <c r="AY106" s="585">
        <v>65</v>
      </c>
      <c r="AZ106" s="434">
        <f t="shared" si="241"/>
        <v>10949.4</v>
      </c>
      <c r="BA106" s="435">
        <f t="shared" si="242"/>
        <v>14365</v>
      </c>
      <c r="BB106" s="584">
        <v>80.099999999999994</v>
      </c>
      <c r="BC106" s="585">
        <v>66</v>
      </c>
      <c r="BD106" s="434">
        <f t="shared" si="243"/>
        <v>2483.1</v>
      </c>
      <c r="BE106" s="435">
        <f t="shared" si="244"/>
        <v>2904</v>
      </c>
      <c r="BF106" s="584"/>
      <c r="BG106" s="585"/>
      <c r="BH106" s="434">
        <f t="shared" si="245"/>
        <v>0</v>
      </c>
      <c r="BI106" s="435">
        <f t="shared" si="246"/>
        <v>0</v>
      </c>
      <c r="BJ106" s="434">
        <f t="shared" si="247"/>
        <v>71.071428571428569</v>
      </c>
      <c r="BK106" s="435">
        <f t="shared" si="248"/>
        <v>65.166037735849059</v>
      </c>
      <c r="BL106" s="434">
        <f t="shared" si="249"/>
        <v>13432.5</v>
      </c>
      <c r="BM106" s="435">
        <f t="shared" si="250"/>
        <v>17269</v>
      </c>
      <c r="BN106" s="584">
        <v>304</v>
      </c>
      <c r="BO106" s="585">
        <v>473</v>
      </c>
      <c r="BP106" s="434">
        <f t="shared" si="251"/>
        <v>304</v>
      </c>
      <c r="BQ106" s="435">
        <f t="shared" si="252"/>
        <v>473</v>
      </c>
      <c r="BR106" s="584">
        <v>126</v>
      </c>
      <c r="BS106" s="585">
        <v>171</v>
      </c>
      <c r="BT106" s="434">
        <f t="shared" si="253"/>
        <v>126</v>
      </c>
      <c r="BU106" s="435">
        <f t="shared" si="254"/>
        <v>171</v>
      </c>
      <c r="BV106" s="584"/>
      <c r="BW106" s="585"/>
      <c r="BX106" s="434">
        <f t="shared" si="255"/>
        <v>0</v>
      </c>
      <c r="BY106" s="435">
        <f t="shared" si="256"/>
        <v>0</v>
      </c>
      <c r="BZ106" s="434">
        <f t="shared" si="257"/>
        <v>430</v>
      </c>
      <c r="CA106" s="435">
        <f t="shared" si="258"/>
        <v>644</v>
      </c>
      <c r="CB106" s="434">
        <f t="shared" si="259"/>
        <v>430</v>
      </c>
      <c r="CC106" s="435">
        <f t="shared" si="260"/>
        <v>644</v>
      </c>
      <c r="CD106" s="584">
        <v>4.5</v>
      </c>
      <c r="CE106" s="594">
        <v>4</v>
      </c>
      <c r="CF106" s="434">
        <f t="shared" si="261"/>
        <v>1368</v>
      </c>
      <c r="CG106" s="435">
        <f t="shared" si="262"/>
        <v>1892</v>
      </c>
      <c r="CH106" s="584">
        <v>5.5</v>
      </c>
      <c r="CI106" s="585">
        <v>6</v>
      </c>
      <c r="CJ106" s="434">
        <f t="shared" si="263"/>
        <v>693</v>
      </c>
      <c r="CK106" s="435">
        <f t="shared" si="264"/>
        <v>1026</v>
      </c>
      <c r="CL106" s="584"/>
      <c r="CM106" s="585"/>
      <c r="CN106" s="434">
        <f t="shared" si="265"/>
        <v>0</v>
      </c>
      <c r="CO106" s="435">
        <f t="shared" si="266"/>
        <v>0</v>
      </c>
      <c r="CP106" s="434">
        <f t="shared" si="267"/>
        <v>4.7930232558139538</v>
      </c>
      <c r="CQ106" s="435">
        <f t="shared" si="268"/>
        <v>4.5310559006211184</v>
      </c>
      <c r="CR106" s="434">
        <f t="shared" si="269"/>
        <v>2061</v>
      </c>
      <c r="CS106" s="435">
        <f t="shared" si="270"/>
        <v>2918.0000000000005</v>
      </c>
      <c r="CT106" s="584">
        <v>82.4</v>
      </c>
      <c r="CU106" s="585">
        <v>78</v>
      </c>
      <c r="CV106" s="434">
        <f t="shared" si="271"/>
        <v>25049.600000000002</v>
      </c>
      <c r="CW106" s="435">
        <f t="shared" si="272"/>
        <v>36894</v>
      </c>
      <c r="CX106" s="584">
        <v>78.599999999999994</v>
      </c>
      <c r="CY106" s="585">
        <v>84</v>
      </c>
      <c r="CZ106" s="434">
        <f t="shared" si="273"/>
        <v>9903.5999999999985</v>
      </c>
      <c r="DA106" s="435">
        <f t="shared" si="274"/>
        <v>14364</v>
      </c>
      <c r="DB106" s="432"/>
      <c r="DC106" s="433"/>
      <c r="DD106" s="434">
        <f t="shared" si="275"/>
        <v>0</v>
      </c>
      <c r="DE106" s="435">
        <f t="shared" si="276"/>
        <v>0</v>
      </c>
      <c r="DF106" s="434">
        <f t="shared" si="277"/>
        <v>81.286511627906975</v>
      </c>
      <c r="DG106" s="435">
        <f t="shared" si="278"/>
        <v>79.593167701863351</v>
      </c>
      <c r="DH106" s="434">
        <f t="shared" si="279"/>
        <v>34953.199999999997</v>
      </c>
      <c r="DI106" s="435">
        <f t="shared" si="280"/>
        <v>51258</v>
      </c>
      <c r="DJ106" s="434">
        <f t="shared" si="281"/>
        <v>619</v>
      </c>
      <c r="DK106" s="435">
        <f t="shared" si="282"/>
        <v>909</v>
      </c>
      <c r="DL106" s="434">
        <f t="shared" si="283"/>
        <v>619</v>
      </c>
      <c r="DM106" s="435">
        <f t="shared" si="284"/>
        <v>909</v>
      </c>
      <c r="DN106" s="434">
        <f t="shared" si="285"/>
        <v>4.4788368336025846</v>
      </c>
      <c r="DO106" s="435">
        <f t="shared" si="286"/>
        <v>4.133113311331134</v>
      </c>
      <c r="DP106" s="434">
        <f t="shared" si="287"/>
        <v>2772.3999999999996</v>
      </c>
      <c r="DQ106" s="435">
        <f t="shared" si="288"/>
        <v>3757.0000000000009</v>
      </c>
      <c r="DR106" s="434">
        <f t="shared" si="289"/>
        <v>78.167528271405487</v>
      </c>
      <c r="DS106" s="435">
        <f t="shared" si="290"/>
        <v>75.387238723872386</v>
      </c>
      <c r="DT106" s="434">
        <f t="shared" si="291"/>
        <v>48385.7</v>
      </c>
      <c r="DU106" s="435">
        <f t="shared" si="292"/>
        <v>68527</v>
      </c>
      <c r="DV106" s="584">
        <v>337</v>
      </c>
      <c r="DW106" s="585">
        <v>494</v>
      </c>
      <c r="DX106" s="434">
        <f t="shared" si="293"/>
        <v>337</v>
      </c>
      <c r="DY106" s="435">
        <f t="shared" si="294"/>
        <v>494</v>
      </c>
      <c r="DZ106" s="584">
        <v>142</v>
      </c>
      <c r="EA106" s="585">
        <v>186</v>
      </c>
      <c r="EB106" s="434">
        <f t="shared" si="295"/>
        <v>142</v>
      </c>
      <c r="EC106" s="435">
        <f t="shared" si="296"/>
        <v>186</v>
      </c>
      <c r="ED106" s="584"/>
      <c r="EE106" s="585"/>
      <c r="EF106" s="434">
        <f t="shared" si="297"/>
        <v>0</v>
      </c>
      <c r="EG106" s="435">
        <f t="shared" si="298"/>
        <v>0</v>
      </c>
      <c r="EH106" s="434">
        <f t="shared" si="299"/>
        <v>479</v>
      </c>
      <c r="EI106" s="435">
        <f t="shared" si="300"/>
        <v>680</v>
      </c>
      <c r="EJ106" s="434">
        <f t="shared" si="301"/>
        <v>479</v>
      </c>
      <c r="EK106" s="435">
        <f t="shared" si="302"/>
        <v>680</v>
      </c>
      <c r="EL106" s="584">
        <v>5.7</v>
      </c>
      <c r="EM106" s="585">
        <v>6</v>
      </c>
      <c r="EN106" s="434">
        <f t="shared" si="303"/>
        <v>1920.9</v>
      </c>
      <c r="EO106" s="435">
        <f t="shared" si="304"/>
        <v>2964</v>
      </c>
      <c r="EP106" s="584">
        <v>4.8</v>
      </c>
      <c r="EQ106" s="585">
        <v>6</v>
      </c>
      <c r="ER106" s="434">
        <f t="shared" si="305"/>
        <v>681.6</v>
      </c>
      <c r="ES106" s="435">
        <f t="shared" si="306"/>
        <v>1116</v>
      </c>
      <c r="ET106" s="584"/>
      <c r="EU106" s="585"/>
      <c r="EV106" s="434">
        <f t="shared" si="307"/>
        <v>0</v>
      </c>
      <c r="EW106" s="435">
        <f t="shared" si="308"/>
        <v>0</v>
      </c>
      <c r="EX106" s="434">
        <f t="shared" si="309"/>
        <v>5.4331941544885174</v>
      </c>
      <c r="EY106" s="435">
        <f t="shared" si="310"/>
        <v>6</v>
      </c>
      <c r="EZ106" s="434">
        <f t="shared" si="311"/>
        <v>2602.5</v>
      </c>
      <c r="FA106" s="435">
        <f t="shared" si="312"/>
        <v>4080</v>
      </c>
      <c r="FB106" s="584">
        <v>54.1</v>
      </c>
      <c r="FC106" s="585">
        <v>51</v>
      </c>
      <c r="FD106" s="434">
        <f t="shared" si="313"/>
        <v>18231.7</v>
      </c>
      <c r="FE106" s="435">
        <f t="shared" si="314"/>
        <v>25194</v>
      </c>
      <c r="FF106" s="584">
        <v>50.2</v>
      </c>
      <c r="FG106" s="585">
        <v>54</v>
      </c>
      <c r="FH106" s="434">
        <f t="shared" si="315"/>
        <v>7128.4000000000005</v>
      </c>
      <c r="FI106" s="435">
        <f t="shared" si="316"/>
        <v>10044</v>
      </c>
      <c r="FJ106" s="584"/>
      <c r="FK106" s="585"/>
      <c r="FL106" s="434">
        <f t="shared" si="317"/>
        <v>0</v>
      </c>
      <c r="FM106" s="435">
        <f t="shared" si="318"/>
        <v>0</v>
      </c>
      <c r="FN106" s="434">
        <f t="shared" si="319"/>
        <v>52.943841336116918</v>
      </c>
      <c r="FO106" s="435">
        <f t="shared" si="320"/>
        <v>51.820588235294117</v>
      </c>
      <c r="FP106" s="434">
        <f t="shared" si="321"/>
        <v>25360.100000000002</v>
      </c>
      <c r="FQ106" s="435">
        <f t="shared" si="322"/>
        <v>35238</v>
      </c>
      <c r="FR106" s="584">
        <v>59</v>
      </c>
      <c r="FS106" s="585">
        <v>78</v>
      </c>
      <c r="FT106" s="434">
        <f t="shared" si="323"/>
        <v>59</v>
      </c>
      <c r="FU106" s="435">
        <f t="shared" si="324"/>
        <v>78</v>
      </c>
      <c r="FV106" s="584">
        <v>5.5</v>
      </c>
      <c r="FW106" s="585">
        <v>5</v>
      </c>
      <c r="FX106" s="434">
        <f t="shared" si="325"/>
        <v>324.5</v>
      </c>
      <c r="FY106" s="435">
        <f t="shared" si="326"/>
        <v>390</v>
      </c>
      <c r="FZ106" s="584">
        <v>51.4</v>
      </c>
      <c r="GA106" s="585">
        <v>45</v>
      </c>
      <c r="GB106" s="434">
        <f t="shared" si="327"/>
        <v>3032.6</v>
      </c>
      <c r="GC106" s="435">
        <f t="shared" si="328"/>
        <v>3510</v>
      </c>
      <c r="GD106" s="434">
        <f t="shared" si="329"/>
        <v>799</v>
      </c>
      <c r="GE106" s="435">
        <f t="shared" si="330"/>
        <v>1188</v>
      </c>
      <c r="GF106" s="434">
        <f t="shared" si="331"/>
        <v>799</v>
      </c>
      <c r="GG106" s="435">
        <f t="shared" si="332"/>
        <v>1188</v>
      </c>
      <c r="GH106" s="434">
        <f t="shared" si="333"/>
        <v>3857.7000000000003</v>
      </c>
      <c r="GI106" s="435">
        <f t="shared" si="334"/>
        <v>5519</v>
      </c>
      <c r="GJ106" s="434">
        <f t="shared" si="335"/>
        <v>54230.7</v>
      </c>
      <c r="GK106" s="435">
        <f t="shared" si="336"/>
        <v>76453</v>
      </c>
      <c r="GL106" s="434">
        <f t="shared" si="337"/>
        <v>299</v>
      </c>
      <c r="GM106" s="435">
        <f t="shared" si="338"/>
        <v>401</v>
      </c>
      <c r="GN106" s="434">
        <f t="shared" si="339"/>
        <v>299</v>
      </c>
      <c r="GO106" s="435">
        <f t="shared" si="340"/>
        <v>401</v>
      </c>
      <c r="GP106" s="434">
        <f t="shared" si="341"/>
        <v>1517.2</v>
      </c>
      <c r="GQ106" s="435">
        <f t="shared" si="342"/>
        <v>2318</v>
      </c>
      <c r="GR106" s="434">
        <f t="shared" si="343"/>
        <v>19515.099999999999</v>
      </c>
      <c r="GS106" s="435">
        <f t="shared" si="344"/>
        <v>27312</v>
      </c>
      <c r="GT106" s="434">
        <f t="shared" si="345"/>
        <v>1098</v>
      </c>
      <c r="GU106" s="435">
        <f t="shared" si="346"/>
        <v>1589</v>
      </c>
      <c r="GV106" s="434">
        <f t="shared" si="347"/>
        <v>1098</v>
      </c>
      <c r="GW106" s="435">
        <f t="shared" si="348"/>
        <v>1589</v>
      </c>
      <c r="GX106" s="434">
        <f t="shared" si="349"/>
        <v>5374.9000000000005</v>
      </c>
      <c r="GY106" s="435">
        <f t="shared" si="350"/>
        <v>7837</v>
      </c>
      <c r="GZ106" s="434">
        <f t="shared" si="351"/>
        <v>73745.799999999988</v>
      </c>
      <c r="HA106" s="435">
        <f t="shared" si="352"/>
        <v>103765</v>
      </c>
      <c r="HB106" s="434">
        <f t="shared" si="353"/>
        <v>0</v>
      </c>
      <c r="HC106" s="435">
        <f t="shared" si="354"/>
        <v>0</v>
      </c>
      <c r="HD106" s="434">
        <f t="shared" si="355"/>
        <v>0</v>
      </c>
      <c r="HE106" s="435">
        <f t="shared" si="356"/>
        <v>0</v>
      </c>
      <c r="HF106" s="434">
        <f t="shared" si="357"/>
        <v>0</v>
      </c>
      <c r="HG106" s="435">
        <f t="shared" si="358"/>
        <v>0</v>
      </c>
      <c r="HH106" s="434">
        <f t="shared" si="359"/>
        <v>0</v>
      </c>
      <c r="HI106" s="435">
        <f t="shared" si="360"/>
        <v>0</v>
      </c>
      <c r="HJ106" s="434">
        <f t="shared" si="361"/>
        <v>5699.4</v>
      </c>
      <c r="HK106" s="435">
        <f t="shared" si="362"/>
        <v>8227</v>
      </c>
      <c r="HL106" s="434">
        <f t="shared" si="363"/>
        <v>76778.400000000009</v>
      </c>
      <c r="HM106" s="435">
        <f t="shared" si="364"/>
        <v>107275</v>
      </c>
    </row>
    <row r="107" spans="1:221">
      <c r="A107" s="525" t="s">
        <v>433</v>
      </c>
      <c r="B107" s="526" t="s">
        <v>443</v>
      </c>
      <c r="C107" s="527"/>
      <c r="D107" s="496">
        <v>156921</v>
      </c>
      <c r="E107" s="496">
        <v>8</v>
      </c>
      <c r="F107" s="584">
        <v>1369</v>
      </c>
      <c r="G107" s="585">
        <v>1463</v>
      </c>
      <c r="H107" s="584">
        <v>187</v>
      </c>
      <c r="I107" s="585">
        <v>158</v>
      </c>
      <c r="J107" s="434">
        <f t="shared" si="217"/>
        <v>1182</v>
      </c>
      <c r="K107" s="435">
        <f t="shared" si="218"/>
        <v>1305</v>
      </c>
      <c r="L107" s="584"/>
      <c r="M107" s="585"/>
      <c r="N107" s="434">
        <f t="shared" si="219"/>
        <v>1135</v>
      </c>
      <c r="O107" s="435">
        <f t="shared" si="220"/>
        <v>1276</v>
      </c>
      <c r="P107" s="434">
        <f t="shared" si="221"/>
        <v>1135</v>
      </c>
      <c r="Q107" s="435">
        <f t="shared" si="222"/>
        <v>1276</v>
      </c>
      <c r="R107" s="584">
        <v>91</v>
      </c>
      <c r="S107" s="585">
        <v>117</v>
      </c>
      <c r="T107" s="434">
        <f t="shared" si="365"/>
        <v>91</v>
      </c>
      <c r="U107" s="435">
        <f t="shared" si="365"/>
        <v>117</v>
      </c>
      <c r="V107" s="584">
        <v>56</v>
      </c>
      <c r="W107" s="585">
        <v>59</v>
      </c>
      <c r="X107" s="434">
        <f t="shared" si="223"/>
        <v>56</v>
      </c>
      <c r="Y107" s="435">
        <f t="shared" si="224"/>
        <v>59</v>
      </c>
      <c r="Z107" s="584"/>
      <c r="AA107" s="585"/>
      <c r="AB107" s="434">
        <f t="shared" si="225"/>
        <v>0</v>
      </c>
      <c r="AC107" s="435">
        <f t="shared" si="226"/>
        <v>0</v>
      </c>
      <c r="AD107" s="434">
        <f t="shared" si="227"/>
        <v>147</v>
      </c>
      <c r="AE107" s="435">
        <f t="shared" si="228"/>
        <v>176</v>
      </c>
      <c r="AF107" s="434">
        <f t="shared" si="229"/>
        <v>147</v>
      </c>
      <c r="AG107" s="435">
        <f t="shared" si="230"/>
        <v>176</v>
      </c>
      <c r="AH107" s="584">
        <v>3.6</v>
      </c>
      <c r="AI107" s="585">
        <v>3</v>
      </c>
      <c r="AJ107" s="434">
        <f t="shared" si="231"/>
        <v>327.60000000000002</v>
      </c>
      <c r="AK107" s="435">
        <f t="shared" si="232"/>
        <v>351</v>
      </c>
      <c r="AL107" s="584">
        <v>3.7</v>
      </c>
      <c r="AM107" s="585">
        <v>4</v>
      </c>
      <c r="AN107" s="434">
        <f t="shared" si="233"/>
        <v>207.20000000000002</v>
      </c>
      <c r="AO107" s="435">
        <f t="shared" si="234"/>
        <v>236</v>
      </c>
      <c r="AP107" s="584"/>
      <c r="AQ107" s="585"/>
      <c r="AR107" s="434">
        <f t="shared" si="235"/>
        <v>0</v>
      </c>
      <c r="AS107" s="435">
        <f t="shared" si="236"/>
        <v>0</v>
      </c>
      <c r="AT107" s="434">
        <f t="shared" si="237"/>
        <v>3.6380952380952385</v>
      </c>
      <c r="AU107" s="435">
        <f t="shared" si="238"/>
        <v>3.3352272727272729</v>
      </c>
      <c r="AV107" s="434">
        <f t="shared" si="239"/>
        <v>534.80000000000007</v>
      </c>
      <c r="AW107" s="435">
        <f t="shared" si="240"/>
        <v>587</v>
      </c>
      <c r="AX107" s="584">
        <v>68.900000000000006</v>
      </c>
      <c r="AY107" s="585">
        <v>61</v>
      </c>
      <c r="AZ107" s="434">
        <f t="shared" si="241"/>
        <v>6269.9000000000005</v>
      </c>
      <c r="BA107" s="435">
        <f t="shared" si="242"/>
        <v>7137</v>
      </c>
      <c r="BB107" s="584">
        <v>54.3</v>
      </c>
      <c r="BC107" s="585">
        <v>60</v>
      </c>
      <c r="BD107" s="434">
        <f t="shared" si="243"/>
        <v>3040.7999999999997</v>
      </c>
      <c r="BE107" s="435">
        <f t="shared" si="244"/>
        <v>3540</v>
      </c>
      <c r="BF107" s="584"/>
      <c r="BG107" s="585"/>
      <c r="BH107" s="434">
        <f t="shared" si="245"/>
        <v>0</v>
      </c>
      <c r="BI107" s="435">
        <f t="shared" si="246"/>
        <v>0</v>
      </c>
      <c r="BJ107" s="434">
        <f t="shared" si="247"/>
        <v>63.338095238095242</v>
      </c>
      <c r="BK107" s="435">
        <f t="shared" si="248"/>
        <v>60.664772727272727</v>
      </c>
      <c r="BL107" s="434">
        <f t="shared" si="249"/>
        <v>9310.7000000000007</v>
      </c>
      <c r="BM107" s="435">
        <f t="shared" si="250"/>
        <v>10677</v>
      </c>
      <c r="BN107" s="584">
        <v>272</v>
      </c>
      <c r="BO107" s="585">
        <v>289</v>
      </c>
      <c r="BP107" s="434">
        <f t="shared" si="251"/>
        <v>272</v>
      </c>
      <c r="BQ107" s="435">
        <f t="shared" si="252"/>
        <v>289</v>
      </c>
      <c r="BR107" s="584">
        <v>233</v>
      </c>
      <c r="BS107" s="585">
        <v>288</v>
      </c>
      <c r="BT107" s="434">
        <f t="shared" si="253"/>
        <v>233</v>
      </c>
      <c r="BU107" s="435">
        <f t="shared" si="254"/>
        <v>288</v>
      </c>
      <c r="BV107" s="584"/>
      <c r="BW107" s="585"/>
      <c r="BX107" s="434">
        <f t="shared" si="255"/>
        <v>0</v>
      </c>
      <c r="BY107" s="435">
        <f t="shared" si="256"/>
        <v>0</v>
      </c>
      <c r="BZ107" s="434">
        <f t="shared" si="257"/>
        <v>505</v>
      </c>
      <c r="CA107" s="435">
        <f t="shared" si="258"/>
        <v>577</v>
      </c>
      <c r="CB107" s="434">
        <f t="shared" si="259"/>
        <v>505</v>
      </c>
      <c r="CC107" s="435">
        <f t="shared" si="260"/>
        <v>577</v>
      </c>
      <c r="CD107" s="584">
        <v>4.9000000000000004</v>
      </c>
      <c r="CE107" s="585">
        <v>5</v>
      </c>
      <c r="CF107" s="434">
        <f t="shared" si="261"/>
        <v>1332.8000000000002</v>
      </c>
      <c r="CG107" s="435">
        <f t="shared" si="262"/>
        <v>1445</v>
      </c>
      <c r="CH107" s="584">
        <v>5.7</v>
      </c>
      <c r="CI107" s="585">
        <v>6</v>
      </c>
      <c r="CJ107" s="434">
        <f t="shared" si="263"/>
        <v>1328.1000000000001</v>
      </c>
      <c r="CK107" s="435">
        <f t="shared" si="264"/>
        <v>1728</v>
      </c>
      <c r="CL107" s="584"/>
      <c r="CM107" s="585"/>
      <c r="CN107" s="434">
        <f t="shared" si="265"/>
        <v>0</v>
      </c>
      <c r="CO107" s="435">
        <f t="shared" si="266"/>
        <v>0</v>
      </c>
      <c r="CP107" s="434">
        <f t="shared" si="267"/>
        <v>5.2691089108910898</v>
      </c>
      <c r="CQ107" s="435">
        <f t="shared" si="268"/>
        <v>5.4991334488734838</v>
      </c>
      <c r="CR107" s="434">
        <f t="shared" si="269"/>
        <v>2660.9000000000005</v>
      </c>
      <c r="CS107" s="435">
        <f t="shared" si="270"/>
        <v>3173</v>
      </c>
      <c r="CT107" s="584">
        <v>80.900000000000006</v>
      </c>
      <c r="CU107" s="585">
        <v>80</v>
      </c>
      <c r="CV107" s="434">
        <f t="shared" si="271"/>
        <v>22004.800000000003</v>
      </c>
      <c r="CW107" s="435">
        <f t="shared" si="272"/>
        <v>23120</v>
      </c>
      <c r="CX107" s="584">
        <v>81.2</v>
      </c>
      <c r="CY107" s="585">
        <v>81</v>
      </c>
      <c r="CZ107" s="434">
        <f t="shared" si="273"/>
        <v>18919.600000000002</v>
      </c>
      <c r="DA107" s="435">
        <f t="shared" si="274"/>
        <v>23328</v>
      </c>
      <c r="DB107" s="432"/>
      <c r="DC107" s="433"/>
      <c r="DD107" s="434">
        <f t="shared" si="275"/>
        <v>0</v>
      </c>
      <c r="DE107" s="435">
        <f t="shared" si="276"/>
        <v>0</v>
      </c>
      <c r="DF107" s="434">
        <f t="shared" si="277"/>
        <v>81.038415841584182</v>
      </c>
      <c r="DG107" s="435">
        <f t="shared" si="278"/>
        <v>80.499133448873479</v>
      </c>
      <c r="DH107" s="434">
        <f t="shared" si="279"/>
        <v>40924.400000000009</v>
      </c>
      <c r="DI107" s="435">
        <f t="shared" si="280"/>
        <v>46448</v>
      </c>
      <c r="DJ107" s="434">
        <f t="shared" si="281"/>
        <v>652</v>
      </c>
      <c r="DK107" s="435">
        <f t="shared" si="282"/>
        <v>753</v>
      </c>
      <c r="DL107" s="434">
        <f t="shared" si="283"/>
        <v>652</v>
      </c>
      <c r="DM107" s="435">
        <f t="shared" si="284"/>
        <v>753</v>
      </c>
      <c r="DN107" s="434">
        <f t="shared" si="285"/>
        <v>4.9013803680981605</v>
      </c>
      <c r="DO107" s="435">
        <f t="shared" si="286"/>
        <v>4.9933598937583001</v>
      </c>
      <c r="DP107" s="434">
        <f t="shared" si="287"/>
        <v>3195.7000000000007</v>
      </c>
      <c r="DQ107" s="435">
        <f t="shared" si="288"/>
        <v>3760</v>
      </c>
      <c r="DR107" s="434">
        <f t="shared" si="289"/>
        <v>77.047699386503083</v>
      </c>
      <c r="DS107" s="435">
        <f t="shared" si="290"/>
        <v>75.863213811420977</v>
      </c>
      <c r="DT107" s="434">
        <f t="shared" si="291"/>
        <v>50235.100000000013</v>
      </c>
      <c r="DU107" s="435">
        <f t="shared" si="292"/>
        <v>57124.999999999993</v>
      </c>
      <c r="DV107" s="584">
        <v>283</v>
      </c>
      <c r="DW107" s="585">
        <v>290</v>
      </c>
      <c r="DX107" s="434">
        <f t="shared" si="293"/>
        <v>283</v>
      </c>
      <c r="DY107" s="435">
        <f t="shared" si="294"/>
        <v>290</v>
      </c>
      <c r="DZ107" s="584">
        <v>140</v>
      </c>
      <c r="EA107" s="585">
        <v>184</v>
      </c>
      <c r="EB107" s="434">
        <f t="shared" si="295"/>
        <v>140</v>
      </c>
      <c r="EC107" s="435">
        <f t="shared" si="296"/>
        <v>184</v>
      </c>
      <c r="ED107" s="584"/>
      <c r="EE107" s="585"/>
      <c r="EF107" s="434">
        <f t="shared" si="297"/>
        <v>0</v>
      </c>
      <c r="EG107" s="435">
        <f t="shared" si="298"/>
        <v>0</v>
      </c>
      <c r="EH107" s="434">
        <f t="shared" si="299"/>
        <v>423</v>
      </c>
      <c r="EI107" s="435">
        <f t="shared" si="300"/>
        <v>474</v>
      </c>
      <c r="EJ107" s="434">
        <f t="shared" si="301"/>
        <v>423</v>
      </c>
      <c r="EK107" s="435">
        <f t="shared" si="302"/>
        <v>474</v>
      </c>
      <c r="EL107" s="584">
        <v>5.7</v>
      </c>
      <c r="EM107" s="585">
        <v>5</v>
      </c>
      <c r="EN107" s="434">
        <f t="shared" si="303"/>
        <v>1613.1000000000001</v>
      </c>
      <c r="EO107" s="435">
        <f t="shared" si="304"/>
        <v>1450</v>
      </c>
      <c r="EP107" s="584">
        <v>5</v>
      </c>
      <c r="EQ107" s="585">
        <v>5</v>
      </c>
      <c r="ER107" s="434">
        <f t="shared" si="305"/>
        <v>700</v>
      </c>
      <c r="ES107" s="435">
        <f t="shared" si="306"/>
        <v>920</v>
      </c>
      <c r="ET107" s="584"/>
      <c r="EU107" s="585"/>
      <c r="EV107" s="434">
        <f t="shared" si="307"/>
        <v>0</v>
      </c>
      <c r="EW107" s="435">
        <f t="shared" si="308"/>
        <v>0</v>
      </c>
      <c r="EX107" s="434">
        <f t="shared" si="309"/>
        <v>5.4683215130023646</v>
      </c>
      <c r="EY107" s="435">
        <f t="shared" si="310"/>
        <v>5</v>
      </c>
      <c r="EZ107" s="434">
        <f t="shared" si="311"/>
        <v>2313.1000000000004</v>
      </c>
      <c r="FA107" s="435">
        <f t="shared" si="312"/>
        <v>2370</v>
      </c>
      <c r="FB107" s="584">
        <v>50.2</v>
      </c>
      <c r="FC107" s="585">
        <v>49</v>
      </c>
      <c r="FD107" s="434">
        <f t="shared" si="313"/>
        <v>14206.6</v>
      </c>
      <c r="FE107" s="435">
        <f t="shared" si="314"/>
        <v>14210</v>
      </c>
      <c r="FF107" s="584">
        <v>58.8</v>
      </c>
      <c r="FG107" s="585">
        <v>59</v>
      </c>
      <c r="FH107" s="434">
        <f t="shared" si="315"/>
        <v>8232</v>
      </c>
      <c r="FI107" s="435">
        <f t="shared" si="316"/>
        <v>10856</v>
      </c>
      <c r="FJ107" s="584"/>
      <c r="FK107" s="585"/>
      <c r="FL107" s="434">
        <f t="shared" si="317"/>
        <v>0</v>
      </c>
      <c r="FM107" s="435">
        <f t="shared" si="318"/>
        <v>0</v>
      </c>
      <c r="FN107" s="434">
        <f t="shared" si="319"/>
        <v>53.04633569739952</v>
      </c>
      <c r="FO107" s="435">
        <f t="shared" si="320"/>
        <v>52.881856540084385</v>
      </c>
      <c r="FP107" s="434">
        <f t="shared" si="321"/>
        <v>22438.6</v>
      </c>
      <c r="FQ107" s="435">
        <f t="shared" si="322"/>
        <v>25066</v>
      </c>
      <c r="FR107" s="584">
        <v>60</v>
      </c>
      <c r="FS107" s="585">
        <v>49</v>
      </c>
      <c r="FT107" s="434">
        <f t="shared" si="323"/>
        <v>60</v>
      </c>
      <c r="FU107" s="435">
        <f t="shared" si="324"/>
        <v>49</v>
      </c>
      <c r="FV107" s="584">
        <v>5.3</v>
      </c>
      <c r="FW107" s="585">
        <v>5</v>
      </c>
      <c r="FX107" s="434">
        <f t="shared" si="325"/>
        <v>318</v>
      </c>
      <c r="FY107" s="435">
        <f t="shared" si="326"/>
        <v>245</v>
      </c>
      <c r="FZ107" s="584">
        <v>46.8</v>
      </c>
      <c r="GA107" s="585">
        <v>37</v>
      </c>
      <c r="GB107" s="434">
        <f t="shared" si="327"/>
        <v>2808</v>
      </c>
      <c r="GC107" s="435">
        <f t="shared" si="328"/>
        <v>1813</v>
      </c>
      <c r="GD107" s="434">
        <f t="shared" si="329"/>
        <v>646</v>
      </c>
      <c r="GE107" s="435">
        <f t="shared" si="330"/>
        <v>696</v>
      </c>
      <c r="GF107" s="434">
        <f t="shared" si="331"/>
        <v>646</v>
      </c>
      <c r="GG107" s="435">
        <f t="shared" si="332"/>
        <v>696</v>
      </c>
      <c r="GH107" s="434">
        <f t="shared" si="333"/>
        <v>3273.5</v>
      </c>
      <c r="GI107" s="435">
        <f t="shared" si="334"/>
        <v>3246</v>
      </c>
      <c r="GJ107" s="434">
        <f t="shared" si="335"/>
        <v>42481.3</v>
      </c>
      <c r="GK107" s="435">
        <f t="shared" si="336"/>
        <v>44467</v>
      </c>
      <c r="GL107" s="434">
        <f t="shared" si="337"/>
        <v>429</v>
      </c>
      <c r="GM107" s="435">
        <f t="shared" si="338"/>
        <v>531</v>
      </c>
      <c r="GN107" s="434">
        <f t="shared" si="339"/>
        <v>429</v>
      </c>
      <c r="GO107" s="435">
        <f t="shared" si="340"/>
        <v>531</v>
      </c>
      <c r="GP107" s="434">
        <f t="shared" si="341"/>
        <v>2235.3000000000002</v>
      </c>
      <c r="GQ107" s="435">
        <f t="shared" si="342"/>
        <v>2884</v>
      </c>
      <c r="GR107" s="434">
        <f t="shared" si="343"/>
        <v>30192.400000000001</v>
      </c>
      <c r="GS107" s="435">
        <f t="shared" si="344"/>
        <v>37724</v>
      </c>
      <c r="GT107" s="434">
        <f t="shared" si="345"/>
        <v>1075</v>
      </c>
      <c r="GU107" s="435">
        <f t="shared" si="346"/>
        <v>1227</v>
      </c>
      <c r="GV107" s="434">
        <f t="shared" si="347"/>
        <v>1075</v>
      </c>
      <c r="GW107" s="435">
        <f t="shared" si="348"/>
        <v>1227</v>
      </c>
      <c r="GX107" s="434">
        <f t="shared" si="349"/>
        <v>5508.8</v>
      </c>
      <c r="GY107" s="435">
        <f t="shared" si="350"/>
        <v>6130</v>
      </c>
      <c r="GZ107" s="434">
        <f t="shared" si="351"/>
        <v>72673.700000000012</v>
      </c>
      <c r="HA107" s="435">
        <f t="shared" si="352"/>
        <v>82191</v>
      </c>
      <c r="HB107" s="434">
        <f t="shared" si="353"/>
        <v>0</v>
      </c>
      <c r="HC107" s="435">
        <f t="shared" si="354"/>
        <v>0</v>
      </c>
      <c r="HD107" s="434">
        <f t="shared" si="355"/>
        <v>0</v>
      </c>
      <c r="HE107" s="435">
        <f t="shared" si="356"/>
        <v>0</v>
      </c>
      <c r="HF107" s="434">
        <f t="shared" si="357"/>
        <v>0</v>
      </c>
      <c r="HG107" s="435">
        <f t="shared" si="358"/>
        <v>0</v>
      </c>
      <c r="HH107" s="434">
        <f t="shared" si="359"/>
        <v>0</v>
      </c>
      <c r="HI107" s="435">
        <f t="shared" si="360"/>
        <v>0</v>
      </c>
      <c r="HJ107" s="434">
        <f t="shared" si="361"/>
        <v>5826.8000000000011</v>
      </c>
      <c r="HK107" s="435">
        <f t="shared" si="362"/>
        <v>6375</v>
      </c>
      <c r="HL107" s="434">
        <f t="shared" si="363"/>
        <v>75481.700000000012</v>
      </c>
      <c r="HM107" s="435">
        <f t="shared" si="364"/>
        <v>84004</v>
      </c>
    </row>
    <row r="108" spans="1:221" s="18" customFormat="1" ht="12.95" customHeight="1">
      <c r="A108" s="525" t="s">
        <v>433</v>
      </c>
      <c r="B108" s="595" t="s">
        <v>445</v>
      </c>
      <c r="C108" s="596" t="s">
        <v>1245</v>
      </c>
      <c r="D108" s="597">
        <v>157553</v>
      </c>
      <c r="E108" s="598">
        <v>10</v>
      </c>
      <c r="F108" s="584">
        <v>436</v>
      </c>
      <c r="G108" s="585">
        <v>425</v>
      </c>
      <c r="H108" s="584">
        <v>59</v>
      </c>
      <c r="I108" s="585">
        <v>59</v>
      </c>
      <c r="J108" s="434">
        <f t="shared" si="217"/>
        <v>377</v>
      </c>
      <c r="K108" s="435">
        <f t="shared" si="218"/>
        <v>366</v>
      </c>
      <c r="L108" s="584"/>
      <c r="M108" s="585"/>
      <c r="N108" s="434">
        <f t="shared" si="219"/>
        <v>374</v>
      </c>
      <c r="O108" s="435">
        <f t="shared" si="220"/>
        <v>320</v>
      </c>
      <c r="P108" s="434">
        <f t="shared" si="221"/>
        <v>374</v>
      </c>
      <c r="Q108" s="435">
        <f t="shared" si="222"/>
        <v>320</v>
      </c>
      <c r="R108" s="584">
        <v>54</v>
      </c>
      <c r="S108" s="585">
        <v>41</v>
      </c>
      <c r="T108" s="434">
        <f t="shared" si="365"/>
        <v>54</v>
      </c>
      <c r="U108" s="435">
        <f t="shared" si="365"/>
        <v>41</v>
      </c>
      <c r="V108" s="584">
        <v>55</v>
      </c>
      <c r="W108" s="585">
        <v>57</v>
      </c>
      <c r="X108" s="434">
        <f t="shared" si="223"/>
        <v>55</v>
      </c>
      <c r="Y108" s="435">
        <f t="shared" si="224"/>
        <v>57</v>
      </c>
      <c r="Z108" s="584"/>
      <c r="AA108" s="585"/>
      <c r="AB108" s="434">
        <f t="shared" si="225"/>
        <v>0</v>
      </c>
      <c r="AC108" s="435">
        <f t="shared" si="226"/>
        <v>0</v>
      </c>
      <c r="AD108" s="434">
        <f t="shared" si="227"/>
        <v>109</v>
      </c>
      <c r="AE108" s="435">
        <f t="shared" si="228"/>
        <v>98</v>
      </c>
      <c r="AF108" s="434">
        <f t="shared" si="229"/>
        <v>109</v>
      </c>
      <c r="AG108" s="435">
        <f t="shared" si="230"/>
        <v>98</v>
      </c>
      <c r="AH108" s="584">
        <v>3.9</v>
      </c>
      <c r="AI108" s="585">
        <v>5</v>
      </c>
      <c r="AJ108" s="434">
        <f t="shared" si="231"/>
        <v>210.6</v>
      </c>
      <c r="AK108" s="435">
        <f t="shared" si="232"/>
        <v>205</v>
      </c>
      <c r="AL108" s="584">
        <v>4.4000000000000004</v>
      </c>
      <c r="AM108" s="585">
        <v>5</v>
      </c>
      <c r="AN108" s="434">
        <f t="shared" si="233"/>
        <v>242.00000000000003</v>
      </c>
      <c r="AO108" s="435">
        <f t="shared" si="234"/>
        <v>285</v>
      </c>
      <c r="AP108" s="584"/>
      <c r="AQ108" s="585"/>
      <c r="AR108" s="434">
        <f t="shared" si="235"/>
        <v>0</v>
      </c>
      <c r="AS108" s="435">
        <f t="shared" si="236"/>
        <v>0</v>
      </c>
      <c r="AT108" s="434">
        <f t="shared" si="237"/>
        <v>4.1522935779816512</v>
      </c>
      <c r="AU108" s="435">
        <f t="shared" si="238"/>
        <v>5</v>
      </c>
      <c r="AV108" s="434">
        <f t="shared" si="239"/>
        <v>452.59999999999997</v>
      </c>
      <c r="AW108" s="435">
        <f t="shared" si="240"/>
        <v>490</v>
      </c>
      <c r="AX108" s="584">
        <v>74.5</v>
      </c>
      <c r="AY108" s="585">
        <v>74</v>
      </c>
      <c r="AZ108" s="434">
        <f t="shared" si="241"/>
        <v>4023</v>
      </c>
      <c r="BA108" s="435">
        <f t="shared" si="242"/>
        <v>3034</v>
      </c>
      <c r="BB108" s="584">
        <v>49.7</v>
      </c>
      <c r="BC108" s="585">
        <v>62</v>
      </c>
      <c r="BD108" s="434">
        <f t="shared" si="243"/>
        <v>2733.5</v>
      </c>
      <c r="BE108" s="435">
        <f t="shared" si="244"/>
        <v>3534</v>
      </c>
      <c r="BF108" s="584"/>
      <c r="BG108" s="585"/>
      <c r="BH108" s="434">
        <f t="shared" si="245"/>
        <v>0</v>
      </c>
      <c r="BI108" s="435">
        <f t="shared" si="246"/>
        <v>0</v>
      </c>
      <c r="BJ108" s="434">
        <f t="shared" si="247"/>
        <v>61.986238532110093</v>
      </c>
      <c r="BK108" s="435">
        <f t="shared" si="248"/>
        <v>67.020408163265301</v>
      </c>
      <c r="BL108" s="434">
        <f t="shared" si="249"/>
        <v>6756.5</v>
      </c>
      <c r="BM108" s="435">
        <f t="shared" si="250"/>
        <v>6568</v>
      </c>
      <c r="BN108" s="584">
        <v>84</v>
      </c>
      <c r="BO108" s="585">
        <v>73</v>
      </c>
      <c r="BP108" s="434">
        <f t="shared" si="251"/>
        <v>84</v>
      </c>
      <c r="BQ108" s="435">
        <f t="shared" si="252"/>
        <v>73</v>
      </c>
      <c r="BR108" s="584">
        <v>46</v>
      </c>
      <c r="BS108" s="585">
        <v>57</v>
      </c>
      <c r="BT108" s="434">
        <f t="shared" si="253"/>
        <v>46</v>
      </c>
      <c r="BU108" s="435">
        <f t="shared" si="254"/>
        <v>57</v>
      </c>
      <c r="BV108" s="584"/>
      <c r="BW108" s="585"/>
      <c r="BX108" s="434">
        <f t="shared" si="255"/>
        <v>0</v>
      </c>
      <c r="BY108" s="435">
        <f t="shared" si="256"/>
        <v>0</v>
      </c>
      <c r="BZ108" s="434">
        <f t="shared" si="257"/>
        <v>130</v>
      </c>
      <c r="CA108" s="435">
        <f t="shared" si="258"/>
        <v>130</v>
      </c>
      <c r="CB108" s="434">
        <f t="shared" si="259"/>
        <v>130</v>
      </c>
      <c r="CC108" s="435">
        <f t="shared" si="260"/>
        <v>130</v>
      </c>
      <c r="CD108" s="584">
        <v>4.5999999999999996</v>
      </c>
      <c r="CE108" s="585">
        <v>5</v>
      </c>
      <c r="CF108" s="434">
        <f t="shared" si="261"/>
        <v>386.4</v>
      </c>
      <c r="CG108" s="435">
        <f t="shared" si="262"/>
        <v>365</v>
      </c>
      <c r="CH108" s="584">
        <v>5.5</v>
      </c>
      <c r="CI108" s="585">
        <v>5</v>
      </c>
      <c r="CJ108" s="434">
        <f t="shared" si="263"/>
        <v>253</v>
      </c>
      <c r="CK108" s="435">
        <f t="shared" si="264"/>
        <v>285</v>
      </c>
      <c r="CL108" s="584"/>
      <c r="CM108" s="585"/>
      <c r="CN108" s="434">
        <f t="shared" si="265"/>
        <v>0</v>
      </c>
      <c r="CO108" s="435">
        <f t="shared" si="266"/>
        <v>0</v>
      </c>
      <c r="CP108" s="434">
        <f t="shared" si="267"/>
        <v>4.9184615384615382</v>
      </c>
      <c r="CQ108" s="435">
        <f t="shared" si="268"/>
        <v>5</v>
      </c>
      <c r="CR108" s="434">
        <f t="shared" si="269"/>
        <v>639.4</v>
      </c>
      <c r="CS108" s="435">
        <f t="shared" si="270"/>
        <v>650</v>
      </c>
      <c r="CT108" s="584">
        <v>84.1</v>
      </c>
      <c r="CU108" s="585">
        <v>86</v>
      </c>
      <c r="CV108" s="434">
        <f t="shared" si="271"/>
        <v>7064.4</v>
      </c>
      <c r="CW108" s="435">
        <f t="shared" si="272"/>
        <v>6278</v>
      </c>
      <c r="CX108" s="584">
        <v>80.2</v>
      </c>
      <c r="CY108" s="585">
        <v>74</v>
      </c>
      <c r="CZ108" s="434">
        <f t="shared" si="273"/>
        <v>3689.2000000000003</v>
      </c>
      <c r="DA108" s="435">
        <f t="shared" si="274"/>
        <v>4218</v>
      </c>
      <c r="DB108" s="432"/>
      <c r="DC108" s="433"/>
      <c r="DD108" s="434">
        <f t="shared" si="275"/>
        <v>0</v>
      </c>
      <c r="DE108" s="435">
        <f t="shared" si="276"/>
        <v>0</v>
      </c>
      <c r="DF108" s="434">
        <f t="shared" si="277"/>
        <v>82.72</v>
      </c>
      <c r="DG108" s="435">
        <f t="shared" si="278"/>
        <v>80.738461538461536</v>
      </c>
      <c r="DH108" s="434">
        <f t="shared" si="279"/>
        <v>10753.6</v>
      </c>
      <c r="DI108" s="435">
        <f t="shared" si="280"/>
        <v>10496</v>
      </c>
      <c r="DJ108" s="434">
        <f t="shared" si="281"/>
        <v>239</v>
      </c>
      <c r="DK108" s="435">
        <f t="shared" si="282"/>
        <v>228</v>
      </c>
      <c r="DL108" s="434">
        <f t="shared" si="283"/>
        <v>239</v>
      </c>
      <c r="DM108" s="435">
        <f t="shared" si="284"/>
        <v>228</v>
      </c>
      <c r="DN108" s="434">
        <f t="shared" si="285"/>
        <v>4.5690376569037658</v>
      </c>
      <c r="DO108" s="435">
        <f t="shared" si="286"/>
        <v>5</v>
      </c>
      <c r="DP108" s="434">
        <f t="shared" si="287"/>
        <v>1092</v>
      </c>
      <c r="DQ108" s="435">
        <f t="shared" si="288"/>
        <v>1140</v>
      </c>
      <c r="DR108" s="434">
        <f t="shared" si="289"/>
        <v>73.264016736401672</v>
      </c>
      <c r="DS108" s="435">
        <f t="shared" si="290"/>
        <v>74.84210526315789</v>
      </c>
      <c r="DT108" s="434">
        <f t="shared" si="291"/>
        <v>17510.099999999999</v>
      </c>
      <c r="DU108" s="435">
        <f t="shared" si="292"/>
        <v>17064</v>
      </c>
      <c r="DV108" s="584">
        <v>63</v>
      </c>
      <c r="DW108" s="585">
        <v>54</v>
      </c>
      <c r="DX108" s="434">
        <f t="shared" si="293"/>
        <v>63</v>
      </c>
      <c r="DY108" s="435">
        <f t="shared" si="294"/>
        <v>54</v>
      </c>
      <c r="DZ108" s="584">
        <v>21</v>
      </c>
      <c r="EA108" s="585">
        <v>18</v>
      </c>
      <c r="EB108" s="434">
        <f t="shared" si="295"/>
        <v>21</v>
      </c>
      <c r="EC108" s="435">
        <f t="shared" si="296"/>
        <v>18</v>
      </c>
      <c r="ED108" s="584"/>
      <c r="EE108" s="585"/>
      <c r="EF108" s="434">
        <f t="shared" si="297"/>
        <v>0</v>
      </c>
      <c r="EG108" s="435">
        <f t="shared" si="298"/>
        <v>0</v>
      </c>
      <c r="EH108" s="434">
        <f t="shared" si="299"/>
        <v>84</v>
      </c>
      <c r="EI108" s="435">
        <f t="shared" si="300"/>
        <v>72</v>
      </c>
      <c r="EJ108" s="434">
        <f t="shared" si="301"/>
        <v>84</v>
      </c>
      <c r="EK108" s="435">
        <f t="shared" si="302"/>
        <v>72</v>
      </c>
      <c r="EL108" s="584">
        <v>5.7</v>
      </c>
      <c r="EM108" s="585">
        <v>5</v>
      </c>
      <c r="EN108" s="434">
        <f t="shared" si="303"/>
        <v>359.1</v>
      </c>
      <c r="EO108" s="435">
        <f t="shared" si="304"/>
        <v>270</v>
      </c>
      <c r="EP108" s="584">
        <v>5.3</v>
      </c>
      <c r="EQ108" s="585">
        <v>5</v>
      </c>
      <c r="ER108" s="434">
        <f t="shared" si="305"/>
        <v>111.3</v>
      </c>
      <c r="ES108" s="435">
        <f t="shared" si="306"/>
        <v>90</v>
      </c>
      <c r="ET108" s="584"/>
      <c r="EU108" s="585"/>
      <c r="EV108" s="434">
        <f t="shared" si="307"/>
        <v>0</v>
      </c>
      <c r="EW108" s="435">
        <f t="shared" si="308"/>
        <v>0</v>
      </c>
      <c r="EX108" s="434">
        <f t="shared" si="309"/>
        <v>5.6000000000000005</v>
      </c>
      <c r="EY108" s="435">
        <f t="shared" si="310"/>
        <v>5</v>
      </c>
      <c r="EZ108" s="434">
        <f t="shared" si="311"/>
        <v>470.40000000000003</v>
      </c>
      <c r="FA108" s="435">
        <f t="shared" si="312"/>
        <v>360</v>
      </c>
      <c r="FB108" s="584">
        <v>56.9</v>
      </c>
      <c r="FC108" s="585">
        <v>59</v>
      </c>
      <c r="FD108" s="434">
        <f t="shared" si="313"/>
        <v>3584.7</v>
      </c>
      <c r="FE108" s="435">
        <f t="shared" si="314"/>
        <v>3186</v>
      </c>
      <c r="FF108" s="584">
        <v>46.8</v>
      </c>
      <c r="FG108" s="585">
        <v>51</v>
      </c>
      <c r="FH108" s="434">
        <f t="shared" si="315"/>
        <v>982.8</v>
      </c>
      <c r="FI108" s="435">
        <f t="shared" si="316"/>
        <v>918</v>
      </c>
      <c r="FJ108" s="584"/>
      <c r="FK108" s="585"/>
      <c r="FL108" s="434">
        <f t="shared" si="317"/>
        <v>0</v>
      </c>
      <c r="FM108" s="435">
        <f t="shared" si="318"/>
        <v>0</v>
      </c>
      <c r="FN108" s="434">
        <f t="shared" si="319"/>
        <v>54.375</v>
      </c>
      <c r="FO108" s="435">
        <f t="shared" si="320"/>
        <v>57</v>
      </c>
      <c r="FP108" s="434">
        <f t="shared" si="321"/>
        <v>4567.5</v>
      </c>
      <c r="FQ108" s="435">
        <f t="shared" si="322"/>
        <v>4104</v>
      </c>
      <c r="FR108" s="584">
        <v>51</v>
      </c>
      <c r="FS108" s="585">
        <v>20</v>
      </c>
      <c r="FT108" s="434">
        <f t="shared" si="323"/>
        <v>51</v>
      </c>
      <c r="FU108" s="435">
        <f t="shared" si="324"/>
        <v>20</v>
      </c>
      <c r="FV108" s="584">
        <v>4</v>
      </c>
      <c r="FW108" s="585">
        <v>4</v>
      </c>
      <c r="FX108" s="434">
        <f t="shared" si="325"/>
        <v>204</v>
      </c>
      <c r="FY108" s="435">
        <f t="shared" si="326"/>
        <v>80</v>
      </c>
      <c r="FZ108" s="584">
        <v>55.5</v>
      </c>
      <c r="GA108" s="585">
        <v>62</v>
      </c>
      <c r="GB108" s="434">
        <f t="shared" si="327"/>
        <v>2830.5</v>
      </c>
      <c r="GC108" s="435">
        <f t="shared" si="328"/>
        <v>1240</v>
      </c>
      <c r="GD108" s="434">
        <f t="shared" si="329"/>
        <v>201</v>
      </c>
      <c r="GE108" s="435">
        <f t="shared" si="330"/>
        <v>168</v>
      </c>
      <c r="GF108" s="434">
        <f t="shared" si="331"/>
        <v>201</v>
      </c>
      <c r="GG108" s="435">
        <f t="shared" si="332"/>
        <v>168</v>
      </c>
      <c r="GH108" s="434">
        <f t="shared" si="333"/>
        <v>956.1</v>
      </c>
      <c r="GI108" s="435">
        <f t="shared" si="334"/>
        <v>840</v>
      </c>
      <c r="GJ108" s="434">
        <f t="shared" si="335"/>
        <v>14672.099999999999</v>
      </c>
      <c r="GK108" s="435">
        <f t="shared" si="336"/>
        <v>12498</v>
      </c>
      <c r="GL108" s="434">
        <f t="shared" si="337"/>
        <v>122</v>
      </c>
      <c r="GM108" s="435">
        <f t="shared" si="338"/>
        <v>132</v>
      </c>
      <c r="GN108" s="434">
        <f t="shared" si="339"/>
        <v>122</v>
      </c>
      <c r="GO108" s="435">
        <f t="shared" si="340"/>
        <v>132</v>
      </c>
      <c r="GP108" s="434">
        <f t="shared" si="341"/>
        <v>606.29999999999995</v>
      </c>
      <c r="GQ108" s="435">
        <f t="shared" si="342"/>
        <v>660</v>
      </c>
      <c r="GR108" s="434">
        <f t="shared" si="343"/>
        <v>7405.5000000000009</v>
      </c>
      <c r="GS108" s="435">
        <f t="shared" si="344"/>
        <v>8670</v>
      </c>
      <c r="GT108" s="434">
        <f t="shared" si="345"/>
        <v>323</v>
      </c>
      <c r="GU108" s="435">
        <f t="shared" si="346"/>
        <v>300</v>
      </c>
      <c r="GV108" s="434">
        <f t="shared" si="347"/>
        <v>323</v>
      </c>
      <c r="GW108" s="435">
        <f t="shared" si="348"/>
        <v>300</v>
      </c>
      <c r="GX108" s="434">
        <f t="shared" si="349"/>
        <v>1562.4</v>
      </c>
      <c r="GY108" s="435">
        <f t="shared" si="350"/>
        <v>1500</v>
      </c>
      <c r="GZ108" s="434">
        <f t="shared" si="351"/>
        <v>22077.599999999999</v>
      </c>
      <c r="HA108" s="435">
        <f t="shared" si="352"/>
        <v>21168</v>
      </c>
      <c r="HB108" s="434">
        <f t="shared" si="353"/>
        <v>0</v>
      </c>
      <c r="HC108" s="435">
        <f t="shared" si="354"/>
        <v>0</v>
      </c>
      <c r="HD108" s="434">
        <f t="shared" si="355"/>
        <v>0</v>
      </c>
      <c r="HE108" s="435">
        <f t="shared" si="356"/>
        <v>0</v>
      </c>
      <c r="HF108" s="434">
        <f t="shared" si="357"/>
        <v>0</v>
      </c>
      <c r="HG108" s="435">
        <f t="shared" si="358"/>
        <v>0</v>
      </c>
      <c r="HH108" s="434">
        <f t="shared" si="359"/>
        <v>0</v>
      </c>
      <c r="HI108" s="435">
        <f t="shared" si="360"/>
        <v>0</v>
      </c>
      <c r="HJ108" s="434">
        <f t="shared" si="361"/>
        <v>1766.4</v>
      </c>
      <c r="HK108" s="435">
        <f t="shared" si="362"/>
        <v>1580</v>
      </c>
      <c r="HL108" s="434">
        <f t="shared" si="363"/>
        <v>24908.1</v>
      </c>
      <c r="HM108" s="435">
        <f t="shared" si="364"/>
        <v>22408</v>
      </c>
    </row>
    <row r="109" spans="1:221" s="18" customFormat="1" ht="12.95" customHeight="1">
      <c r="A109" s="525" t="s">
        <v>433</v>
      </c>
      <c r="B109" s="526" t="s">
        <v>446</v>
      </c>
      <c r="C109" s="497"/>
      <c r="D109" s="496">
        <v>156648</v>
      </c>
      <c r="E109" s="505">
        <v>9</v>
      </c>
      <c r="F109" s="584">
        <v>874</v>
      </c>
      <c r="G109" s="585">
        <v>763</v>
      </c>
      <c r="H109" s="584">
        <v>84</v>
      </c>
      <c r="I109" s="585">
        <v>64</v>
      </c>
      <c r="J109" s="434">
        <f t="shared" si="217"/>
        <v>790</v>
      </c>
      <c r="K109" s="435">
        <f t="shared" si="218"/>
        <v>699</v>
      </c>
      <c r="L109" s="584"/>
      <c r="M109" s="585"/>
      <c r="N109" s="434">
        <f t="shared" si="219"/>
        <v>729</v>
      </c>
      <c r="O109" s="435">
        <f t="shared" si="220"/>
        <v>631</v>
      </c>
      <c r="P109" s="434">
        <f t="shared" si="221"/>
        <v>729</v>
      </c>
      <c r="Q109" s="435">
        <f t="shared" si="222"/>
        <v>631</v>
      </c>
      <c r="R109" s="584">
        <v>150</v>
      </c>
      <c r="S109" s="585">
        <v>155</v>
      </c>
      <c r="T109" s="434">
        <f t="shared" si="365"/>
        <v>150</v>
      </c>
      <c r="U109" s="435">
        <f t="shared" si="365"/>
        <v>155</v>
      </c>
      <c r="V109" s="584">
        <v>47</v>
      </c>
      <c r="W109" s="585">
        <v>33</v>
      </c>
      <c r="X109" s="434">
        <f t="shared" si="223"/>
        <v>47</v>
      </c>
      <c r="Y109" s="435">
        <f t="shared" si="224"/>
        <v>33</v>
      </c>
      <c r="Z109" s="584"/>
      <c r="AA109" s="585"/>
      <c r="AB109" s="434">
        <f t="shared" si="225"/>
        <v>0</v>
      </c>
      <c r="AC109" s="435">
        <f t="shared" si="226"/>
        <v>0</v>
      </c>
      <c r="AD109" s="434">
        <f t="shared" si="227"/>
        <v>197</v>
      </c>
      <c r="AE109" s="435">
        <f t="shared" si="228"/>
        <v>188</v>
      </c>
      <c r="AF109" s="434">
        <f t="shared" si="229"/>
        <v>197</v>
      </c>
      <c r="AG109" s="435">
        <f t="shared" si="230"/>
        <v>188</v>
      </c>
      <c r="AH109" s="584">
        <v>3.2</v>
      </c>
      <c r="AI109" s="585">
        <v>3</v>
      </c>
      <c r="AJ109" s="434">
        <f t="shared" si="231"/>
        <v>480</v>
      </c>
      <c r="AK109" s="435">
        <f t="shared" si="232"/>
        <v>465</v>
      </c>
      <c r="AL109" s="584">
        <v>3.6</v>
      </c>
      <c r="AM109" s="585">
        <v>3</v>
      </c>
      <c r="AN109" s="434">
        <f t="shared" si="233"/>
        <v>169.20000000000002</v>
      </c>
      <c r="AO109" s="435">
        <f t="shared" si="234"/>
        <v>99</v>
      </c>
      <c r="AP109" s="584"/>
      <c r="AQ109" s="585"/>
      <c r="AR109" s="434">
        <f t="shared" si="235"/>
        <v>0</v>
      </c>
      <c r="AS109" s="435">
        <f t="shared" si="236"/>
        <v>0</v>
      </c>
      <c r="AT109" s="434">
        <f t="shared" si="237"/>
        <v>3.2954314720812183</v>
      </c>
      <c r="AU109" s="435">
        <f t="shared" si="238"/>
        <v>3</v>
      </c>
      <c r="AV109" s="434">
        <f t="shared" si="239"/>
        <v>649.20000000000005</v>
      </c>
      <c r="AW109" s="435">
        <f t="shared" si="240"/>
        <v>564</v>
      </c>
      <c r="AX109" s="584">
        <v>67.900000000000006</v>
      </c>
      <c r="AY109" s="585">
        <v>62</v>
      </c>
      <c r="AZ109" s="434">
        <f t="shared" si="241"/>
        <v>10185</v>
      </c>
      <c r="BA109" s="435">
        <f t="shared" si="242"/>
        <v>9610</v>
      </c>
      <c r="BB109" s="584">
        <v>57.9</v>
      </c>
      <c r="BC109" s="585">
        <v>62</v>
      </c>
      <c r="BD109" s="434">
        <f t="shared" si="243"/>
        <v>2721.2999999999997</v>
      </c>
      <c r="BE109" s="435">
        <f t="shared" si="244"/>
        <v>2046</v>
      </c>
      <c r="BF109" s="584"/>
      <c r="BG109" s="585"/>
      <c r="BH109" s="434">
        <f t="shared" si="245"/>
        <v>0</v>
      </c>
      <c r="BI109" s="435">
        <f t="shared" si="246"/>
        <v>0</v>
      </c>
      <c r="BJ109" s="434">
        <f t="shared" si="247"/>
        <v>65.514213197969539</v>
      </c>
      <c r="BK109" s="435">
        <f t="shared" si="248"/>
        <v>62</v>
      </c>
      <c r="BL109" s="434">
        <f t="shared" si="249"/>
        <v>12906.3</v>
      </c>
      <c r="BM109" s="435">
        <f t="shared" si="250"/>
        <v>11656</v>
      </c>
      <c r="BN109" s="584">
        <v>180</v>
      </c>
      <c r="BO109" s="585">
        <v>151</v>
      </c>
      <c r="BP109" s="434">
        <f t="shared" si="251"/>
        <v>180</v>
      </c>
      <c r="BQ109" s="435">
        <f t="shared" si="252"/>
        <v>151</v>
      </c>
      <c r="BR109" s="584">
        <v>101</v>
      </c>
      <c r="BS109" s="585">
        <v>68</v>
      </c>
      <c r="BT109" s="434">
        <f t="shared" si="253"/>
        <v>101</v>
      </c>
      <c r="BU109" s="435">
        <f t="shared" si="254"/>
        <v>68</v>
      </c>
      <c r="BV109" s="584"/>
      <c r="BW109" s="585"/>
      <c r="BX109" s="434">
        <f t="shared" si="255"/>
        <v>0</v>
      </c>
      <c r="BY109" s="435">
        <f t="shared" si="256"/>
        <v>0</v>
      </c>
      <c r="BZ109" s="434">
        <f t="shared" si="257"/>
        <v>281</v>
      </c>
      <c r="CA109" s="435">
        <f t="shared" si="258"/>
        <v>219</v>
      </c>
      <c r="CB109" s="434">
        <f t="shared" si="259"/>
        <v>281</v>
      </c>
      <c r="CC109" s="435">
        <f t="shared" si="260"/>
        <v>219</v>
      </c>
      <c r="CD109" s="584">
        <v>4.9000000000000004</v>
      </c>
      <c r="CE109" s="585">
        <v>4</v>
      </c>
      <c r="CF109" s="434">
        <f t="shared" si="261"/>
        <v>882.00000000000011</v>
      </c>
      <c r="CG109" s="435">
        <f t="shared" si="262"/>
        <v>604</v>
      </c>
      <c r="CH109" s="584">
        <v>6.2</v>
      </c>
      <c r="CI109" s="585">
        <v>6</v>
      </c>
      <c r="CJ109" s="434">
        <f t="shared" si="263"/>
        <v>626.20000000000005</v>
      </c>
      <c r="CK109" s="435">
        <f t="shared" si="264"/>
        <v>408</v>
      </c>
      <c r="CL109" s="584"/>
      <c r="CM109" s="585"/>
      <c r="CN109" s="434">
        <f t="shared" si="265"/>
        <v>0</v>
      </c>
      <c r="CO109" s="435">
        <f t="shared" si="266"/>
        <v>0</v>
      </c>
      <c r="CP109" s="434">
        <f t="shared" si="267"/>
        <v>5.3672597864768692</v>
      </c>
      <c r="CQ109" s="435">
        <f t="shared" si="268"/>
        <v>4.6210045662100461</v>
      </c>
      <c r="CR109" s="434">
        <f t="shared" si="269"/>
        <v>1508.2000000000003</v>
      </c>
      <c r="CS109" s="435">
        <f t="shared" si="270"/>
        <v>1012.0000000000001</v>
      </c>
      <c r="CT109" s="584">
        <v>84.6</v>
      </c>
      <c r="CU109" s="585">
        <v>82</v>
      </c>
      <c r="CV109" s="434">
        <f t="shared" si="271"/>
        <v>15227.999999999998</v>
      </c>
      <c r="CW109" s="435">
        <f t="shared" si="272"/>
        <v>12382</v>
      </c>
      <c r="CX109" s="584">
        <v>83.7</v>
      </c>
      <c r="CY109" s="585">
        <v>80</v>
      </c>
      <c r="CZ109" s="434">
        <f t="shared" si="273"/>
        <v>8453.7000000000007</v>
      </c>
      <c r="DA109" s="435">
        <f t="shared" si="274"/>
        <v>5440</v>
      </c>
      <c r="DB109" s="432"/>
      <c r="DC109" s="433"/>
      <c r="DD109" s="434">
        <f t="shared" si="275"/>
        <v>0</v>
      </c>
      <c r="DE109" s="435">
        <f t="shared" si="276"/>
        <v>0</v>
      </c>
      <c r="DF109" s="434">
        <f t="shared" si="277"/>
        <v>84.276512455515999</v>
      </c>
      <c r="DG109" s="435">
        <f t="shared" si="278"/>
        <v>81.378995433789953</v>
      </c>
      <c r="DH109" s="434">
        <f t="shared" si="279"/>
        <v>23681.699999999997</v>
      </c>
      <c r="DI109" s="435">
        <f t="shared" si="280"/>
        <v>17822</v>
      </c>
      <c r="DJ109" s="434">
        <f t="shared" si="281"/>
        <v>478</v>
      </c>
      <c r="DK109" s="435">
        <f t="shared" si="282"/>
        <v>407</v>
      </c>
      <c r="DL109" s="434">
        <f t="shared" si="283"/>
        <v>478</v>
      </c>
      <c r="DM109" s="435">
        <f t="shared" si="284"/>
        <v>407</v>
      </c>
      <c r="DN109" s="434">
        <f t="shared" si="285"/>
        <v>4.5133891213389132</v>
      </c>
      <c r="DO109" s="435">
        <f t="shared" si="286"/>
        <v>3.8722358722358723</v>
      </c>
      <c r="DP109" s="434">
        <f t="shared" si="287"/>
        <v>2157.4000000000005</v>
      </c>
      <c r="DQ109" s="435">
        <f t="shared" si="288"/>
        <v>1576</v>
      </c>
      <c r="DR109" s="434">
        <f t="shared" si="289"/>
        <v>76.543933054393307</v>
      </c>
      <c r="DS109" s="435">
        <f t="shared" si="290"/>
        <v>72.427518427518422</v>
      </c>
      <c r="DT109" s="434">
        <f t="shared" si="291"/>
        <v>36588</v>
      </c>
      <c r="DU109" s="435">
        <f t="shared" si="292"/>
        <v>29477.999999999996</v>
      </c>
      <c r="DV109" s="584">
        <v>153</v>
      </c>
      <c r="DW109" s="585">
        <v>136</v>
      </c>
      <c r="DX109" s="434">
        <f t="shared" si="293"/>
        <v>153</v>
      </c>
      <c r="DY109" s="435">
        <f t="shared" si="294"/>
        <v>136</v>
      </c>
      <c r="DZ109" s="584">
        <v>62</v>
      </c>
      <c r="EA109" s="585">
        <v>52</v>
      </c>
      <c r="EB109" s="434">
        <f t="shared" si="295"/>
        <v>62</v>
      </c>
      <c r="EC109" s="435">
        <f t="shared" si="296"/>
        <v>52</v>
      </c>
      <c r="ED109" s="584"/>
      <c r="EE109" s="585"/>
      <c r="EF109" s="434">
        <f t="shared" si="297"/>
        <v>0</v>
      </c>
      <c r="EG109" s="435">
        <f t="shared" si="298"/>
        <v>0</v>
      </c>
      <c r="EH109" s="434">
        <f t="shared" si="299"/>
        <v>215</v>
      </c>
      <c r="EI109" s="435">
        <f t="shared" si="300"/>
        <v>188</v>
      </c>
      <c r="EJ109" s="434">
        <f t="shared" si="301"/>
        <v>215</v>
      </c>
      <c r="EK109" s="435">
        <f t="shared" si="302"/>
        <v>188</v>
      </c>
      <c r="EL109" s="584">
        <v>4.8</v>
      </c>
      <c r="EM109" s="585">
        <v>5</v>
      </c>
      <c r="EN109" s="434">
        <f t="shared" si="303"/>
        <v>734.4</v>
      </c>
      <c r="EO109" s="435">
        <f t="shared" si="304"/>
        <v>680</v>
      </c>
      <c r="EP109" s="584">
        <v>5.2</v>
      </c>
      <c r="EQ109" s="585">
        <v>5</v>
      </c>
      <c r="ER109" s="434">
        <f t="shared" si="305"/>
        <v>322.40000000000003</v>
      </c>
      <c r="ES109" s="435">
        <f t="shared" si="306"/>
        <v>260</v>
      </c>
      <c r="ET109" s="584"/>
      <c r="EU109" s="585"/>
      <c r="EV109" s="434">
        <f t="shared" si="307"/>
        <v>0</v>
      </c>
      <c r="EW109" s="435">
        <f t="shared" si="308"/>
        <v>0</v>
      </c>
      <c r="EX109" s="434">
        <f t="shared" si="309"/>
        <v>4.9153488372093017</v>
      </c>
      <c r="EY109" s="435">
        <f t="shared" si="310"/>
        <v>5</v>
      </c>
      <c r="EZ109" s="434">
        <f t="shared" si="311"/>
        <v>1056.8</v>
      </c>
      <c r="FA109" s="435">
        <f t="shared" si="312"/>
        <v>940</v>
      </c>
      <c r="FB109" s="584">
        <v>54</v>
      </c>
      <c r="FC109" s="585">
        <v>49</v>
      </c>
      <c r="FD109" s="434">
        <f t="shared" si="313"/>
        <v>8262</v>
      </c>
      <c r="FE109" s="435">
        <f t="shared" si="314"/>
        <v>6664</v>
      </c>
      <c r="FF109" s="584">
        <v>64</v>
      </c>
      <c r="FG109" s="585">
        <v>58</v>
      </c>
      <c r="FH109" s="434">
        <f t="shared" si="315"/>
        <v>3968</v>
      </c>
      <c r="FI109" s="435">
        <f t="shared" si="316"/>
        <v>3016</v>
      </c>
      <c r="FJ109" s="584"/>
      <c r="FK109" s="585"/>
      <c r="FL109" s="434">
        <f t="shared" si="317"/>
        <v>0</v>
      </c>
      <c r="FM109" s="435">
        <f t="shared" si="318"/>
        <v>0</v>
      </c>
      <c r="FN109" s="434">
        <f t="shared" si="319"/>
        <v>56.883720930232556</v>
      </c>
      <c r="FO109" s="435">
        <f t="shared" si="320"/>
        <v>51.48936170212766</v>
      </c>
      <c r="FP109" s="434">
        <f t="shared" si="321"/>
        <v>12230</v>
      </c>
      <c r="FQ109" s="435">
        <f t="shared" si="322"/>
        <v>9680</v>
      </c>
      <c r="FR109" s="584">
        <v>36</v>
      </c>
      <c r="FS109" s="585">
        <v>36</v>
      </c>
      <c r="FT109" s="434">
        <f t="shared" si="323"/>
        <v>36</v>
      </c>
      <c r="FU109" s="435">
        <f t="shared" si="324"/>
        <v>36</v>
      </c>
      <c r="FV109" s="584">
        <v>6.2</v>
      </c>
      <c r="FW109" s="585">
        <v>6</v>
      </c>
      <c r="FX109" s="434">
        <f t="shared" si="325"/>
        <v>223.20000000000002</v>
      </c>
      <c r="FY109" s="435">
        <f t="shared" si="326"/>
        <v>216</v>
      </c>
      <c r="FZ109" s="584">
        <v>55.3</v>
      </c>
      <c r="GA109" s="585">
        <v>54</v>
      </c>
      <c r="GB109" s="434">
        <f t="shared" si="327"/>
        <v>1990.8</v>
      </c>
      <c r="GC109" s="435">
        <f t="shared" si="328"/>
        <v>1944</v>
      </c>
      <c r="GD109" s="434">
        <f t="shared" si="329"/>
        <v>483</v>
      </c>
      <c r="GE109" s="435">
        <f t="shared" si="330"/>
        <v>442</v>
      </c>
      <c r="GF109" s="434">
        <f t="shared" si="331"/>
        <v>483</v>
      </c>
      <c r="GG109" s="435">
        <f t="shared" si="332"/>
        <v>442</v>
      </c>
      <c r="GH109" s="434">
        <f t="shared" si="333"/>
        <v>2096.4</v>
      </c>
      <c r="GI109" s="435">
        <f t="shared" si="334"/>
        <v>1749</v>
      </c>
      <c r="GJ109" s="434">
        <f t="shared" si="335"/>
        <v>33675</v>
      </c>
      <c r="GK109" s="435">
        <f t="shared" si="336"/>
        <v>28656</v>
      </c>
      <c r="GL109" s="434">
        <f t="shared" si="337"/>
        <v>210</v>
      </c>
      <c r="GM109" s="435">
        <f t="shared" si="338"/>
        <v>153</v>
      </c>
      <c r="GN109" s="434">
        <f t="shared" si="339"/>
        <v>210</v>
      </c>
      <c r="GO109" s="435">
        <f t="shared" si="340"/>
        <v>153</v>
      </c>
      <c r="GP109" s="434">
        <f t="shared" si="341"/>
        <v>1117.8000000000002</v>
      </c>
      <c r="GQ109" s="435">
        <f t="shared" si="342"/>
        <v>767</v>
      </c>
      <c r="GR109" s="434">
        <f t="shared" si="343"/>
        <v>15143</v>
      </c>
      <c r="GS109" s="435">
        <f t="shared" si="344"/>
        <v>10502</v>
      </c>
      <c r="GT109" s="434">
        <f t="shared" si="345"/>
        <v>693</v>
      </c>
      <c r="GU109" s="435">
        <f t="shared" si="346"/>
        <v>595</v>
      </c>
      <c r="GV109" s="434">
        <f t="shared" si="347"/>
        <v>693</v>
      </c>
      <c r="GW109" s="435">
        <f t="shared" si="348"/>
        <v>595</v>
      </c>
      <c r="GX109" s="434">
        <f t="shared" si="349"/>
        <v>3214.2000000000003</v>
      </c>
      <c r="GY109" s="435">
        <f t="shared" si="350"/>
        <v>2516</v>
      </c>
      <c r="GZ109" s="434">
        <f t="shared" si="351"/>
        <v>48818</v>
      </c>
      <c r="HA109" s="435">
        <f t="shared" si="352"/>
        <v>39158</v>
      </c>
      <c r="HB109" s="434">
        <f t="shared" si="353"/>
        <v>0</v>
      </c>
      <c r="HC109" s="435">
        <f t="shared" si="354"/>
        <v>0</v>
      </c>
      <c r="HD109" s="434">
        <f t="shared" si="355"/>
        <v>0</v>
      </c>
      <c r="HE109" s="435">
        <f t="shared" si="356"/>
        <v>0</v>
      </c>
      <c r="HF109" s="434">
        <f t="shared" si="357"/>
        <v>0</v>
      </c>
      <c r="HG109" s="435">
        <f t="shared" si="358"/>
        <v>0</v>
      </c>
      <c r="HH109" s="434">
        <f t="shared" si="359"/>
        <v>0</v>
      </c>
      <c r="HI109" s="435">
        <f t="shared" si="360"/>
        <v>0</v>
      </c>
      <c r="HJ109" s="434">
        <f t="shared" si="361"/>
        <v>3437.4000000000005</v>
      </c>
      <c r="HK109" s="435">
        <f t="shared" si="362"/>
        <v>2732</v>
      </c>
      <c r="HL109" s="434">
        <f t="shared" si="363"/>
        <v>50808.800000000003</v>
      </c>
      <c r="HM109" s="435">
        <f t="shared" si="364"/>
        <v>41102</v>
      </c>
    </row>
    <row r="110" spans="1:221" s="18" customFormat="1" ht="12.95" customHeight="1">
      <c r="A110" s="525" t="s">
        <v>433</v>
      </c>
      <c r="B110" s="526" t="s">
        <v>449</v>
      </c>
      <c r="C110" s="497" t="s">
        <v>1246</v>
      </c>
      <c r="D110" s="496">
        <v>157331</v>
      </c>
      <c r="E110" s="505">
        <v>9</v>
      </c>
      <c r="F110" s="584">
        <v>424</v>
      </c>
      <c r="G110" s="585">
        <v>468</v>
      </c>
      <c r="H110" s="584">
        <v>20</v>
      </c>
      <c r="I110" s="585">
        <v>32</v>
      </c>
      <c r="J110" s="434">
        <f t="shared" si="217"/>
        <v>404</v>
      </c>
      <c r="K110" s="435">
        <f t="shared" si="218"/>
        <v>436</v>
      </c>
      <c r="L110" s="584"/>
      <c r="M110" s="585"/>
      <c r="N110" s="434">
        <f t="shared" si="219"/>
        <v>401</v>
      </c>
      <c r="O110" s="435">
        <f t="shared" si="220"/>
        <v>430</v>
      </c>
      <c r="P110" s="434">
        <f t="shared" si="221"/>
        <v>401</v>
      </c>
      <c r="Q110" s="435">
        <f t="shared" si="222"/>
        <v>430</v>
      </c>
      <c r="R110" s="584">
        <v>80</v>
      </c>
      <c r="S110" s="585">
        <v>90</v>
      </c>
      <c r="T110" s="434">
        <f t="shared" si="365"/>
        <v>80</v>
      </c>
      <c r="U110" s="435">
        <f t="shared" si="365"/>
        <v>90</v>
      </c>
      <c r="V110" s="584">
        <v>17</v>
      </c>
      <c r="W110" s="585">
        <v>20</v>
      </c>
      <c r="X110" s="434">
        <f t="shared" si="223"/>
        <v>17</v>
      </c>
      <c r="Y110" s="435">
        <f t="shared" si="224"/>
        <v>20</v>
      </c>
      <c r="Z110" s="584"/>
      <c r="AA110" s="585"/>
      <c r="AB110" s="434">
        <f t="shared" si="225"/>
        <v>0</v>
      </c>
      <c r="AC110" s="435">
        <f t="shared" si="226"/>
        <v>0</v>
      </c>
      <c r="AD110" s="434">
        <f t="shared" si="227"/>
        <v>97</v>
      </c>
      <c r="AE110" s="435">
        <f t="shared" si="228"/>
        <v>110</v>
      </c>
      <c r="AF110" s="434">
        <f t="shared" si="229"/>
        <v>97</v>
      </c>
      <c r="AG110" s="435">
        <f t="shared" si="230"/>
        <v>110</v>
      </c>
      <c r="AH110" s="584">
        <v>3.1</v>
      </c>
      <c r="AI110" s="585">
        <v>4</v>
      </c>
      <c r="AJ110" s="434">
        <f t="shared" si="231"/>
        <v>248</v>
      </c>
      <c r="AK110" s="435">
        <f t="shared" si="232"/>
        <v>360</v>
      </c>
      <c r="AL110" s="584">
        <v>3.7</v>
      </c>
      <c r="AM110" s="585">
        <v>4</v>
      </c>
      <c r="AN110" s="434">
        <f t="shared" si="233"/>
        <v>62.900000000000006</v>
      </c>
      <c r="AO110" s="435">
        <f t="shared" si="234"/>
        <v>80</v>
      </c>
      <c r="AP110" s="584"/>
      <c r="AQ110" s="585"/>
      <c r="AR110" s="434">
        <f t="shared" si="235"/>
        <v>0</v>
      </c>
      <c r="AS110" s="435">
        <f t="shared" si="236"/>
        <v>0</v>
      </c>
      <c r="AT110" s="434">
        <f t="shared" si="237"/>
        <v>3.2051546391752574</v>
      </c>
      <c r="AU110" s="435">
        <f t="shared" si="238"/>
        <v>4</v>
      </c>
      <c r="AV110" s="434">
        <f t="shared" si="239"/>
        <v>310.89999999999998</v>
      </c>
      <c r="AW110" s="435">
        <f t="shared" si="240"/>
        <v>440</v>
      </c>
      <c r="AX110" s="584">
        <v>63.3</v>
      </c>
      <c r="AY110" s="585">
        <v>68</v>
      </c>
      <c r="AZ110" s="434">
        <f t="shared" si="241"/>
        <v>5064</v>
      </c>
      <c r="BA110" s="435">
        <f t="shared" si="242"/>
        <v>6120</v>
      </c>
      <c r="BB110" s="584">
        <v>68.2</v>
      </c>
      <c r="BC110" s="585">
        <v>73</v>
      </c>
      <c r="BD110" s="434">
        <f t="shared" si="243"/>
        <v>1159.4000000000001</v>
      </c>
      <c r="BE110" s="435">
        <f t="shared" si="244"/>
        <v>1460</v>
      </c>
      <c r="BF110" s="584"/>
      <c r="BG110" s="585"/>
      <c r="BH110" s="434">
        <f t="shared" si="245"/>
        <v>0</v>
      </c>
      <c r="BI110" s="435">
        <f t="shared" si="246"/>
        <v>0</v>
      </c>
      <c r="BJ110" s="434">
        <f t="shared" si="247"/>
        <v>64.158762886597941</v>
      </c>
      <c r="BK110" s="435">
        <f t="shared" si="248"/>
        <v>68.909090909090907</v>
      </c>
      <c r="BL110" s="434">
        <f t="shared" si="249"/>
        <v>6223.4000000000005</v>
      </c>
      <c r="BM110" s="435">
        <f t="shared" si="250"/>
        <v>7580</v>
      </c>
      <c r="BN110" s="584">
        <v>106</v>
      </c>
      <c r="BO110" s="585">
        <v>106</v>
      </c>
      <c r="BP110" s="434">
        <f t="shared" si="251"/>
        <v>106</v>
      </c>
      <c r="BQ110" s="435">
        <f t="shared" si="252"/>
        <v>106</v>
      </c>
      <c r="BR110" s="584">
        <v>42</v>
      </c>
      <c r="BS110" s="585">
        <v>54</v>
      </c>
      <c r="BT110" s="434">
        <f t="shared" si="253"/>
        <v>42</v>
      </c>
      <c r="BU110" s="435">
        <f t="shared" si="254"/>
        <v>54</v>
      </c>
      <c r="BV110" s="584"/>
      <c r="BW110" s="585"/>
      <c r="BX110" s="434">
        <f t="shared" si="255"/>
        <v>0</v>
      </c>
      <c r="BY110" s="435">
        <f t="shared" si="256"/>
        <v>0</v>
      </c>
      <c r="BZ110" s="434">
        <f t="shared" si="257"/>
        <v>148</v>
      </c>
      <c r="CA110" s="435">
        <f t="shared" si="258"/>
        <v>160</v>
      </c>
      <c r="CB110" s="434">
        <f t="shared" si="259"/>
        <v>148</v>
      </c>
      <c r="CC110" s="435">
        <f t="shared" si="260"/>
        <v>160</v>
      </c>
      <c r="CD110" s="584">
        <v>4.2</v>
      </c>
      <c r="CE110" s="585">
        <v>4</v>
      </c>
      <c r="CF110" s="434">
        <f t="shared" si="261"/>
        <v>445.20000000000005</v>
      </c>
      <c r="CG110" s="435">
        <f t="shared" si="262"/>
        <v>424</v>
      </c>
      <c r="CH110" s="584">
        <v>4.9000000000000004</v>
      </c>
      <c r="CI110" s="585">
        <v>5</v>
      </c>
      <c r="CJ110" s="434">
        <f t="shared" si="263"/>
        <v>205.8</v>
      </c>
      <c r="CK110" s="435">
        <f t="shared" si="264"/>
        <v>270</v>
      </c>
      <c r="CL110" s="584"/>
      <c r="CM110" s="585"/>
      <c r="CN110" s="434">
        <f t="shared" si="265"/>
        <v>0</v>
      </c>
      <c r="CO110" s="435">
        <f t="shared" si="266"/>
        <v>0</v>
      </c>
      <c r="CP110" s="434">
        <f t="shared" si="267"/>
        <v>4.3986486486486482</v>
      </c>
      <c r="CQ110" s="435">
        <f t="shared" si="268"/>
        <v>4.3375000000000004</v>
      </c>
      <c r="CR110" s="434">
        <f t="shared" si="269"/>
        <v>650.99999999999989</v>
      </c>
      <c r="CS110" s="435">
        <f t="shared" si="270"/>
        <v>694</v>
      </c>
      <c r="CT110" s="584">
        <v>79.5</v>
      </c>
      <c r="CU110" s="585">
        <v>79</v>
      </c>
      <c r="CV110" s="434">
        <f t="shared" si="271"/>
        <v>8427</v>
      </c>
      <c r="CW110" s="435">
        <f t="shared" si="272"/>
        <v>8374</v>
      </c>
      <c r="CX110" s="584">
        <v>79.7</v>
      </c>
      <c r="CY110" s="585">
        <v>77</v>
      </c>
      <c r="CZ110" s="434">
        <f t="shared" si="273"/>
        <v>3347.4</v>
      </c>
      <c r="DA110" s="435">
        <f t="shared" si="274"/>
        <v>4158</v>
      </c>
      <c r="DB110" s="432"/>
      <c r="DC110" s="433"/>
      <c r="DD110" s="434">
        <f t="shared" si="275"/>
        <v>0</v>
      </c>
      <c r="DE110" s="435">
        <f t="shared" si="276"/>
        <v>0</v>
      </c>
      <c r="DF110" s="434">
        <f t="shared" si="277"/>
        <v>79.556756756756755</v>
      </c>
      <c r="DG110" s="435">
        <f t="shared" si="278"/>
        <v>78.325000000000003</v>
      </c>
      <c r="DH110" s="434">
        <f t="shared" si="279"/>
        <v>11774.4</v>
      </c>
      <c r="DI110" s="435">
        <f t="shared" si="280"/>
        <v>12532</v>
      </c>
      <c r="DJ110" s="434">
        <f t="shared" si="281"/>
        <v>245</v>
      </c>
      <c r="DK110" s="435">
        <f t="shared" si="282"/>
        <v>270</v>
      </c>
      <c r="DL110" s="434">
        <f t="shared" si="283"/>
        <v>245</v>
      </c>
      <c r="DM110" s="435">
        <f t="shared" si="284"/>
        <v>270</v>
      </c>
      <c r="DN110" s="434">
        <f t="shared" si="285"/>
        <v>3.9261224489795912</v>
      </c>
      <c r="DO110" s="435">
        <f t="shared" si="286"/>
        <v>4.2</v>
      </c>
      <c r="DP110" s="434">
        <f t="shared" si="287"/>
        <v>961.89999999999986</v>
      </c>
      <c r="DQ110" s="435">
        <f t="shared" si="288"/>
        <v>1134</v>
      </c>
      <c r="DR110" s="434">
        <f t="shared" si="289"/>
        <v>73.460408163265299</v>
      </c>
      <c r="DS110" s="435">
        <f t="shared" si="290"/>
        <v>74.488888888888894</v>
      </c>
      <c r="DT110" s="434">
        <f t="shared" si="291"/>
        <v>17997.8</v>
      </c>
      <c r="DU110" s="435">
        <f t="shared" si="292"/>
        <v>20112</v>
      </c>
      <c r="DV110" s="584">
        <v>86</v>
      </c>
      <c r="DW110" s="585">
        <v>99</v>
      </c>
      <c r="DX110" s="434">
        <f t="shared" si="293"/>
        <v>86</v>
      </c>
      <c r="DY110" s="435">
        <f t="shared" si="294"/>
        <v>99</v>
      </c>
      <c r="DZ110" s="584">
        <v>35</v>
      </c>
      <c r="EA110" s="585">
        <v>35</v>
      </c>
      <c r="EB110" s="434">
        <f t="shared" si="295"/>
        <v>35</v>
      </c>
      <c r="EC110" s="435">
        <f t="shared" si="296"/>
        <v>35</v>
      </c>
      <c r="ED110" s="584"/>
      <c r="EE110" s="585"/>
      <c r="EF110" s="434">
        <f t="shared" si="297"/>
        <v>0</v>
      </c>
      <c r="EG110" s="435">
        <f t="shared" si="298"/>
        <v>0</v>
      </c>
      <c r="EH110" s="434">
        <f t="shared" si="299"/>
        <v>121</v>
      </c>
      <c r="EI110" s="435">
        <f t="shared" si="300"/>
        <v>134</v>
      </c>
      <c r="EJ110" s="434">
        <f t="shared" si="301"/>
        <v>121</v>
      </c>
      <c r="EK110" s="435">
        <f t="shared" si="302"/>
        <v>134</v>
      </c>
      <c r="EL110" s="584">
        <v>5.3</v>
      </c>
      <c r="EM110" s="585">
        <v>6</v>
      </c>
      <c r="EN110" s="434">
        <f t="shared" si="303"/>
        <v>455.8</v>
      </c>
      <c r="EO110" s="435">
        <f t="shared" si="304"/>
        <v>594</v>
      </c>
      <c r="EP110" s="584">
        <v>5.6</v>
      </c>
      <c r="EQ110" s="585">
        <v>5</v>
      </c>
      <c r="ER110" s="434">
        <f t="shared" si="305"/>
        <v>196</v>
      </c>
      <c r="ES110" s="435">
        <f t="shared" si="306"/>
        <v>175</v>
      </c>
      <c r="ET110" s="584"/>
      <c r="EU110" s="585"/>
      <c r="EV110" s="434">
        <f t="shared" si="307"/>
        <v>0</v>
      </c>
      <c r="EW110" s="435">
        <f t="shared" si="308"/>
        <v>0</v>
      </c>
      <c r="EX110" s="434">
        <f t="shared" si="309"/>
        <v>5.3867768595041321</v>
      </c>
      <c r="EY110" s="435">
        <f t="shared" si="310"/>
        <v>5.7388059701492535</v>
      </c>
      <c r="EZ110" s="434">
        <f t="shared" si="311"/>
        <v>651.79999999999995</v>
      </c>
      <c r="FA110" s="435">
        <f t="shared" si="312"/>
        <v>769</v>
      </c>
      <c r="FB110" s="584">
        <v>56.6</v>
      </c>
      <c r="FC110" s="585">
        <v>55</v>
      </c>
      <c r="FD110" s="434">
        <f t="shared" si="313"/>
        <v>4867.6000000000004</v>
      </c>
      <c r="FE110" s="435">
        <f t="shared" si="314"/>
        <v>5445</v>
      </c>
      <c r="FF110" s="584">
        <v>51.9</v>
      </c>
      <c r="FG110" s="585">
        <v>59</v>
      </c>
      <c r="FH110" s="434">
        <f t="shared" si="315"/>
        <v>1816.5</v>
      </c>
      <c r="FI110" s="435">
        <f t="shared" si="316"/>
        <v>2065</v>
      </c>
      <c r="FJ110" s="584"/>
      <c r="FK110" s="585"/>
      <c r="FL110" s="434">
        <f t="shared" si="317"/>
        <v>0</v>
      </c>
      <c r="FM110" s="435">
        <f t="shared" si="318"/>
        <v>0</v>
      </c>
      <c r="FN110" s="434">
        <f t="shared" si="319"/>
        <v>55.240495867768601</v>
      </c>
      <c r="FO110" s="435">
        <f t="shared" si="320"/>
        <v>56.044776119402982</v>
      </c>
      <c r="FP110" s="434">
        <f t="shared" si="321"/>
        <v>6684.1</v>
      </c>
      <c r="FQ110" s="435">
        <f t="shared" si="322"/>
        <v>7510</v>
      </c>
      <c r="FR110" s="584">
        <v>35</v>
      </c>
      <c r="FS110" s="585">
        <v>26</v>
      </c>
      <c r="FT110" s="434">
        <f t="shared" si="323"/>
        <v>35</v>
      </c>
      <c r="FU110" s="435">
        <f t="shared" si="324"/>
        <v>26</v>
      </c>
      <c r="FV110" s="584">
        <v>4.0999999999999996</v>
      </c>
      <c r="FW110" s="585">
        <v>5</v>
      </c>
      <c r="FX110" s="434">
        <f t="shared" si="325"/>
        <v>143.5</v>
      </c>
      <c r="FY110" s="435">
        <f t="shared" si="326"/>
        <v>130</v>
      </c>
      <c r="FZ110" s="584">
        <v>55.5</v>
      </c>
      <c r="GA110" s="585">
        <v>48</v>
      </c>
      <c r="GB110" s="434">
        <f t="shared" si="327"/>
        <v>1942.5</v>
      </c>
      <c r="GC110" s="435">
        <f t="shared" si="328"/>
        <v>1248</v>
      </c>
      <c r="GD110" s="434">
        <f t="shared" si="329"/>
        <v>272</v>
      </c>
      <c r="GE110" s="435">
        <f t="shared" si="330"/>
        <v>295</v>
      </c>
      <c r="GF110" s="434">
        <f t="shared" si="331"/>
        <v>272</v>
      </c>
      <c r="GG110" s="435">
        <f t="shared" si="332"/>
        <v>295</v>
      </c>
      <c r="GH110" s="434">
        <f t="shared" si="333"/>
        <v>1149</v>
      </c>
      <c r="GI110" s="435">
        <f t="shared" si="334"/>
        <v>1378</v>
      </c>
      <c r="GJ110" s="434">
        <f t="shared" si="335"/>
        <v>18358.599999999999</v>
      </c>
      <c r="GK110" s="435">
        <f t="shared" si="336"/>
        <v>19939</v>
      </c>
      <c r="GL110" s="434">
        <f t="shared" si="337"/>
        <v>94</v>
      </c>
      <c r="GM110" s="435">
        <f t="shared" si="338"/>
        <v>109</v>
      </c>
      <c r="GN110" s="434">
        <f t="shared" si="339"/>
        <v>94</v>
      </c>
      <c r="GO110" s="435">
        <f t="shared" si="340"/>
        <v>109</v>
      </c>
      <c r="GP110" s="434">
        <f t="shared" si="341"/>
        <v>464.70000000000005</v>
      </c>
      <c r="GQ110" s="435">
        <f t="shared" si="342"/>
        <v>525</v>
      </c>
      <c r="GR110" s="434">
        <f t="shared" si="343"/>
        <v>6323.3</v>
      </c>
      <c r="GS110" s="435">
        <f t="shared" si="344"/>
        <v>7683</v>
      </c>
      <c r="GT110" s="434">
        <f t="shared" si="345"/>
        <v>366</v>
      </c>
      <c r="GU110" s="435">
        <f t="shared" si="346"/>
        <v>404</v>
      </c>
      <c r="GV110" s="434">
        <f t="shared" si="347"/>
        <v>366</v>
      </c>
      <c r="GW110" s="435">
        <f t="shared" si="348"/>
        <v>404</v>
      </c>
      <c r="GX110" s="434">
        <f t="shared" si="349"/>
        <v>1613.7</v>
      </c>
      <c r="GY110" s="435">
        <f t="shared" si="350"/>
        <v>1903</v>
      </c>
      <c r="GZ110" s="434">
        <f t="shared" si="351"/>
        <v>24681.899999999998</v>
      </c>
      <c r="HA110" s="435">
        <f t="shared" si="352"/>
        <v>27622</v>
      </c>
      <c r="HB110" s="434">
        <f t="shared" si="353"/>
        <v>0</v>
      </c>
      <c r="HC110" s="435">
        <f t="shared" si="354"/>
        <v>0</v>
      </c>
      <c r="HD110" s="434">
        <f t="shared" si="355"/>
        <v>0</v>
      </c>
      <c r="HE110" s="435">
        <f t="shared" si="356"/>
        <v>0</v>
      </c>
      <c r="HF110" s="434">
        <f t="shared" si="357"/>
        <v>0</v>
      </c>
      <c r="HG110" s="435">
        <f t="shared" si="358"/>
        <v>0</v>
      </c>
      <c r="HH110" s="434">
        <f t="shared" si="359"/>
        <v>0</v>
      </c>
      <c r="HI110" s="435">
        <f t="shared" si="360"/>
        <v>0</v>
      </c>
      <c r="HJ110" s="434">
        <f t="shared" si="361"/>
        <v>1757.1999999999998</v>
      </c>
      <c r="HK110" s="435">
        <f t="shared" si="362"/>
        <v>2033</v>
      </c>
      <c r="HL110" s="434">
        <f t="shared" si="363"/>
        <v>26624.400000000001</v>
      </c>
      <c r="HM110" s="435">
        <f t="shared" si="364"/>
        <v>28870</v>
      </c>
    </row>
    <row r="111" spans="1:221" s="18" customFormat="1" ht="12.95" customHeight="1">
      <c r="A111" s="525" t="s">
        <v>433</v>
      </c>
      <c r="B111" s="526" t="s">
        <v>450</v>
      </c>
      <c r="C111" s="497"/>
      <c r="D111" s="496">
        <v>247940</v>
      </c>
      <c r="E111" s="505">
        <v>9</v>
      </c>
      <c r="F111" s="584">
        <v>743</v>
      </c>
      <c r="G111" s="585">
        <v>689</v>
      </c>
      <c r="H111" s="584">
        <v>53</v>
      </c>
      <c r="I111" s="585">
        <v>52</v>
      </c>
      <c r="J111" s="434">
        <f t="shared" si="217"/>
        <v>690</v>
      </c>
      <c r="K111" s="435">
        <f t="shared" si="218"/>
        <v>637</v>
      </c>
      <c r="L111" s="584"/>
      <c r="M111" s="585"/>
      <c r="N111" s="434">
        <f t="shared" si="219"/>
        <v>632</v>
      </c>
      <c r="O111" s="435">
        <f t="shared" si="220"/>
        <v>564</v>
      </c>
      <c r="P111" s="434">
        <f t="shared" si="221"/>
        <v>632</v>
      </c>
      <c r="Q111" s="435">
        <f t="shared" si="222"/>
        <v>564</v>
      </c>
      <c r="R111" s="584">
        <v>176</v>
      </c>
      <c r="S111" s="585">
        <v>160</v>
      </c>
      <c r="T111" s="434">
        <f t="shared" si="365"/>
        <v>176</v>
      </c>
      <c r="U111" s="435">
        <f t="shared" si="365"/>
        <v>160</v>
      </c>
      <c r="V111" s="584">
        <v>49</v>
      </c>
      <c r="W111" s="585">
        <v>39</v>
      </c>
      <c r="X111" s="434">
        <f t="shared" si="223"/>
        <v>49</v>
      </c>
      <c r="Y111" s="435">
        <f t="shared" si="224"/>
        <v>39</v>
      </c>
      <c r="Z111" s="584"/>
      <c r="AA111" s="585"/>
      <c r="AB111" s="434">
        <f t="shared" si="225"/>
        <v>0</v>
      </c>
      <c r="AC111" s="435">
        <f t="shared" si="226"/>
        <v>0</v>
      </c>
      <c r="AD111" s="434">
        <f t="shared" si="227"/>
        <v>225</v>
      </c>
      <c r="AE111" s="435">
        <f t="shared" si="228"/>
        <v>199</v>
      </c>
      <c r="AF111" s="434">
        <f t="shared" si="229"/>
        <v>225</v>
      </c>
      <c r="AG111" s="435">
        <f t="shared" si="230"/>
        <v>199</v>
      </c>
      <c r="AH111" s="584">
        <v>3.3</v>
      </c>
      <c r="AI111" s="585">
        <v>4</v>
      </c>
      <c r="AJ111" s="434">
        <f t="shared" si="231"/>
        <v>580.79999999999995</v>
      </c>
      <c r="AK111" s="435">
        <f t="shared" si="232"/>
        <v>640</v>
      </c>
      <c r="AL111" s="584">
        <v>4.3</v>
      </c>
      <c r="AM111" s="585">
        <v>3</v>
      </c>
      <c r="AN111" s="434">
        <f t="shared" si="233"/>
        <v>210.7</v>
      </c>
      <c r="AO111" s="435">
        <f t="shared" si="234"/>
        <v>117</v>
      </c>
      <c r="AP111" s="584"/>
      <c r="AQ111" s="585"/>
      <c r="AR111" s="434">
        <f t="shared" si="235"/>
        <v>0</v>
      </c>
      <c r="AS111" s="435">
        <f t="shared" si="236"/>
        <v>0</v>
      </c>
      <c r="AT111" s="434">
        <f t="shared" si="237"/>
        <v>3.5177777777777779</v>
      </c>
      <c r="AU111" s="435">
        <f t="shared" si="238"/>
        <v>3.8040201005025125</v>
      </c>
      <c r="AV111" s="434">
        <f t="shared" si="239"/>
        <v>791.5</v>
      </c>
      <c r="AW111" s="435">
        <f t="shared" si="240"/>
        <v>757</v>
      </c>
      <c r="AX111" s="584">
        <v>60.4</v>
      </c>
      <c r="AY111" s="585">
        <v>67</v>
      </c>
      <c r="AZ111" s="434">
        <f t="shared" si="241"/>
        <v>10630.4</v>
      </c>
      <c r="BA111" s="435">
        <f t="shared" si="242"/>
        <v>10720</v>
      </c>
      <c r="BB111" s="584">
        <v>71.599999999999994</v>
      </c>
      <c r="BC111" s="585">
        <v>66</v>
      </c>
      <c r="BD111" s="434">
        <f t="shared" si="243"/>
        <v>3508.3999999999996</v>
      </c>
      <c r="BE111" s="435">
        <f t="shared" si="244"/>
        <v>2574</v>
      </c>
      <c r="BF111" s="584"/>
      <c r="BG111" s="585"/>
      <c r="BH111" s="434">
        <f t="shared" si="245"/>
        <v>0</v>
      </c>
      <c r="BI111" s="435">
        <f t="shared" si="246"/>
        <v>0</v>
      </c>
      <c r="BJ111" s="434">
        <f t="shared" si="247"/>
        <v>62.839111111111109</v>
      </c>
      <c r="BK111" s="435">
        <f t="shared" si="248"/>
        <v>66.804020100502512</v>
      </c>
      <c r="BL111" s="434">
        <f t="shared" si="249"/>
        <v>14138.8</v>
      </c>
      <c r="BM111" s="435">
        <f t="shared" si="250"/>
        <v>13294</v>
      </c>
      <c r="BN111" s="584">
        <v>109</v>
      </c>
      <c r="BO111" s="585">
        <v>104</v>
      </c>
      <c r="BP111" s="434">
        <f t="shared" si="251"/>
        <v>109</v>
      </c>
      <c r="BQ111" s="435">
        <f t="shared" si="252"/>
        <v>104</v>
      </c>
      <c r="BR111" s="584">
        <v>57</v>
      </c>
      <c r="BS111" s="585">
        <v>55</v>
      </c>
      <c r="BT111" s="434">
        <f t="shared" si="253"/>
        <v>57</v>
      </c>
      <c r="BU111" s="435">
        <f t="shared" si="254"/>
        <v>55</v>
      </c>
      <c r="BV111" s="584"/>
      <c r="BW111" s="585"/>
      <c r="BX111" s="434">
        <f t="shared" si="255"/>
        <v>0</v>
      </c>
      <c r="BY111" s="435">
        <f t="shared" si="256"/>
        <v>0</v>
      </c>
      <c r="BZ111" s="434">
        <f t="shared" si="257"/>
        <v>166</v>
      </c>
      <c r="CA111" s="435">
        <f t="shared" si="258"/>
        <v>159</v>
      </c>
      <c r="CB111" s="434">
        <f t="shared" si="259"/>
        <v>166</v>
      </c>
      <c r="CC111" s="435">
        <f t="shared" si="260"/>
        <v>159</v>
      </c>
      <c r="CD111" s="584">
        <v>4.0999999999999996</v>
      </c>
      <c r="CE111" s="585">
        <v>4</v>
      </c>
      <c r="CF111" s="434">
        <f t="shared" si="261"/>
        <v>446.9</v>
      </c>
      <c r="CG111" s="435">
        <f t="shared" si="262"/>
        <v>416</v>
      </c>
      <c r="CH111" s="584">
        <v>5.6</v>
      </c>
      <c r="CI111" s="585">
        <v>5</v>
      </c>
      <c r="CJ111" s="434">
        <f t="shared" si="263"/>
        <v>319.2</v>
      </c>
      <c r="CK111" s="435">
        <f t="shared" si="264"/>
        <v>275</v>
      </c>
      <c r="CL111" s="584"/>
      <c r="CM111" s="585"/>
      <c r="CN111" s="434">
        <f t="shared" si="265"/>
        <v>0</v>
      </c>
      <c r="CO111" s="435">
        <f t="shared" si="266"/>
        <v>0</v>
      </c>
      <c r="CP111" s="434">
        <f t="shared" si="267"/>
        <v>4.6150602409638548</v>
      </c>
      <c r="CQ111" s="435">
        <f t="shared" si="268"/>
        <v>4.3459119496855347</v>
      </c>
      <c r="CR111" s="434">
        <f t="shared" si="269"/>
        <v>766.09999999999991</v>
      </c>
      <c r="CS111" s="435">
        <f t="shared" si="270"/>
        <v>691</v>
      </c>
      <c r="CT111" s="584">
        <v>81</v>
      </c>
      <c r="CU111" s="585">
        <v>79</v>
      </c>
      <c r="CV111" s="434">
        <f t="shared" si="271"/>
        <v>8829</v>
      </c>
      <c r="CW111" s="435">
        <f t="shared" si="272"/>
        <v>8216</v>
      </c>
      <c r="CX111" s="584">
        <v>77.5</v>
      </c>
      <c r="CY111" s="585">
        <v>78</v>
      </c>
      <c r="CZ111" s="434">
        <f t="shared" si="273"/>
        <v>4417.5</v>
      </c>
      <c r="DA111" s="435">
        <f t="shared" si="274"/>
        <v>4290</v>
      </c>
      <c r="DB111" s="432"/>
      <c r="DC111" s="433"/>
      <c r="DD111" s="434">
        <f t="shared" si="275"/>
        <v>0</v>
      </c>
      <c r="DE111" s="435">
        <f t="shared" si="276"/>
        <v>0</v>
      </c>
      <c r="DF111" s="434">
        <f t="shared" si="277"/>
        <v>79.798192771084331</v>
      </c>
      <c r="DG111" s="435">
        <f t="shared" si="278"/>
        <v>78.654088050314471</v>
      </c>
      <c r="DH111" s="434">
        <f t="shared" si="279"/>
        <v>13246.499999999998</v>
      </c>
      <c r="DI111" s="435">
        <f t="shared" si="280"/>
        <v>12506</v>
      </c>
      <c r="DJ111" s="434">
        <f t="shared" si="281"/>
        <v>391</v>
      </c>
      <c r="DK111" s="435">
        <f t="shared" si="282"/>
        <v>358</v>
      </c>
      <c r="DL111" s="434">
        <f t="shared" si="283"/>
        <v>391</v>
      </c>
      <c r="DM111" s="435">
        <f t="shared" si="284"/>
        <v>358</v>
      </c>
      <c r="DN111" s="434">
        <f t="shared" si="285"/>
        <v>3.983631713554987</v>
      </c>
      <c r="DO111" s="435">
        <f t="shared" si="286"/>
        <v>4.044692737430168</v>
      </c>
      <c r="DP111" s="434">
        <f t="shared" si="287"/>
        <v>1557.6</v>
      </c>
      <c r="DQ111" s="435">
        <f t="shared" si="288"/>
        <v>1448.0000000000002</v>
      </c>
      <c r="DR111" s="434">
        <f t="shared" si="289"/>
        <v>70.039130434782592</v>
      </c>
      <c r="DS111" s="435">
        <f t="shared" si="290"/>
        <v>72.067039106145245</v>
      </c>
      <c r="DT111" s="434">
        <f t="shared" si="291"/>
        <v>27385.299999999992</v>
      </c>
      <c r="DU111" s="435">
        <f t="shared" si="292"/>
        <v>25799.999999999996</v>
      </c>
      <c r="DV111" s="584">
        <v>139</v>
      </c>
      <c r="DW111" s="585">
        <v>114</v>
      </c>
      <c r="DX111" s="434">
        <f t="shared" si="293"/>
        <v>139</v>
      </c>
      <c r="DY111" s="435">
        <f t="shared" si="294"/>
        <v>114</v>
      </c>
      <c r="DZ111" s="584">
        <v>55</v>
      </c>
      <c r="EA111" s="585">
        <v>48</v>
      </c>
      <c r="EB111" s="434">
        <f t="shared" si="295"/>
        <v>55</v>
      </c>
      <c r="EC111" s="435">
        <f t="shared" si="296"/>
        <v>48</v>
      </c>
      <c r="ED111" s="584"/>
      <c r="EE111" s="585"/>
      <c r="EF111" s="434">
        <f t="shared" si="297"/>
        <v>0</v>
      </c>
      <c r="EG111" s="435">
        <f t="shared" si="298"/>
        <v>0</v>
      </c>
      <c r="EH111" s="434">
        <f t="shared" si="299"/>
        <v>194</v>
      </c>
      <c r="EI111" s="435">
        <f t="shared" si="300"/>
        <v>162</v>
      </c>
      <c r="EJ111" s="434">
        <f t="shared" si="301"/>
        <v>194</v>
      </c>
      <c r="EK111" s="435">
        <f t="shared" si="302"/>
        <v>162</v>
      </c>
      <c r="EL111" s="584">
        <v>5.3</v>
      </c>
      <c r="EM111" s="585">
        <v>5</v>
      </c>
      <c r="EN111" s="434">
        <f t="shared" si="303"/>
        <v>736.69999999999993</v>
      </c>
      <c r="EO111" s="435">
        <f t="shared" si="304"/>
        <v>570</v>
      </c>
      <c r="EP111" s="584">
        <v>3.8</v>
      </c>
      <c r="EQ111" s="585">
        <v>5</v>
      </c>
      <c r="ER111" s="434">
        <f t="shared" si="305"/>
        <v>209</v>
      </c>
      <c r="ES111" s="435">
        <f t="shared" si="306"/>
        <v>240</v>
      </c>
      <c r="ET111" s="584"/>
      <c r="EU111" s="585"/>
      <c r="EV111" s="434">
        <f t="shared" si="307"/>
        <v>0</v>
      </c>
      <c r="EW111" s="435">
        <f t="shared" si="308"/>
        <v>0</v>
      </c>
      <c r="EX111" s="434">
        <f t="shared" si="309"/>
        <v>4.8747422680412367</v>
      </c>
      <c r="EY111" s="435">
        <f t="shared" si="310"/>
        <v>5</v>
      </c>
      <c r="EZ111" s="434">
        <f t="shared" si="311"/>
        <v>945.69999999999993</v>
      </c>
      <c r="FA111" s="435">
        <f t="shared" si="312"/>
        <v>810</v>
      </c>
      <c r="FB111" s="584">
        <v>52.2</v>
      </c>
      <c r="FC111" s="585">
        <v>51</v>
      </c>
      <c r="FD111" s="434">
        <f t="shared" si="313"/>
        <v>7255.8</v>
      </c>
      <c r="FE111" s="435">
        <f t="shared" si="314"/>
        <v>5814</v>
      </c>
      <c r="FF111" s="584">
        <v>47.4</v>
      </c>
      <c r="FG111" s="585">
        <v>52</v>
      </c>
      <c r="FH111" s="434">
        <f t="shared" si="315"/>
        <v>2607</v>
      </c>
      <c r="FI111" s="435">
        <f t="shared" si="316"/>
        <v>2496</v>
      </c>
      <c r="FJ111" s="584"/>
      <c r="FK111" s="585"/>
      <c r="FL111" s="434">
        <f t="shared" si="317"/>
        <v>0</v>
      </c>
      <c r="FM111" s="435">
        <f t="shared" si="318"/>
        <v>0</v>
      </c>
      <c r="FN111" s="434">
        <f t="shared" si="319"/>
        <v>50.839175257731952</v>
      </c>
      <c r="FO111" s="435">
        <f t="shared" si="320"/>
        <v>51.296296296296298</v>
      </c>
      <c r="FP111" s="434">
        <f t="shared" si="321"/>
        <v>9862.7999999999993</v>
      </c>
      <c r="FQ111" s="435">
        <f t="shared" si="322"/>
        <v>8310</v>
      </c>
      <c r="FR111" s="584">
        <v>47</v>
      </c>
      <c r="FS111" s="585">
        <v>44</v>
      </c>
      <c r="FT111" s="434">
        <f t="shared" si="323"/>
        <v>47</v>
      </c>
      <c r="FU111" s="435">
        <f t="shared" si="324"/>
        <v>44</v>
      </c>
      <c r="FV111" s="584">
        <v>5.0999999999999996</v>
      </c>
      <c r="FW111" s="585">
        <v>4</v>
      </c>
      <c r="FX111" s="434">
        <f t="shared" si="325"/>
        <v>239.7</v>
      </c>
      <c r="FY111" s="435">
        <f t="shared" si="326"/>
        <v>176</v>
      </c>
      <c r="FZ111" s="584">
        <v>49.8</v>
      </c>
      <c r="GA111" s="585">
        <v>42</v>
      </c>
      <c r="GB111" s="434">
        <f t="shared" si="327"/>
        <v>2340.6</v>
      </c>
      <c r="GC111" s="435">
        <f t="shared" si="328"/>
        <v>1848</v>
      </c>
      <c r="GD111" s="434">
        <f t="shared" si="329"/>
        <v>424</v>
      </c>
      <c r="GE111" s="435">
        <f t="shared" si="330"/>
        <v>378</v>
      </c>
      <c r="GF111" s="434">
        <f t="shared" si="331"/>
        <v>424</v>
      </c>
      <c r="GG111" s="435">
        <f t="shared" si="332"/>
        <v>378</v>
      </c>
      <c r="GH111" s="434">
        <f t="shared" si="333"/>
        <v>1764.3999999999996</v>
      </c>
      <c r="GI111" s="435">
        <f t="shared" si="334"/>
        <v>1626</v>
      </c>
      <c r="GJ111" s="434">
        <f t="shared" si="335"/>
        <v>26715.200000000001</v>
      </c>
      <c r="GK111" s="435">
        <f t="shared" si="336"/>
        <v>24750</v>
      </c>
      <c r="GL111" s="434">
        <f t="shared" si="337"/>
        <v>161</v>
      </c>
      <c r="GM111" s="435">
        <f t="shared" si="338"/>
        <v>142</v>
      </c>
      <c r="GN111" s="434">
        <f t="shared" si="339"/>
        <v>161</v>
      </c>
      <c r="GO111" s="435">
        <f t="shared" si="340"/>
        <v>142</v>
      </c>
      <c r="GP111" s="434">
        <f t="shared" si="341"/>
        <v>738.9</v>
      </c>
      <c r="GQ111" s="435">
        <f t="shared" si="342"/>
        <v>632</v>
      </c>
      <c r="GR111" s="434">
        <f t="shared" si="343"/>
        <v>10532.9</v>
      </c>
      <c r="GS111" s="435">
        <f t="shared" si="344"/>
        <v>9360</v>
      </c>
      <c r="GT111" s="434">
        <f t="shared" si="345"/>
        <v>585</v>
      </c>
      <c r="GU111" s="435">
        <f t="shared" si="346"/>
        <v>520</v>
      </c>
      <c r="GV111" s="434">
        <f t="shared" si="347"/>
        <v>585</v>
      </c>
      <c r="GW111" s="435">
        <f t="shared" si="348"/>
        <v>520</v>
      </c>
      <c r="GX111" s="434">
        <f t="shared" si="349"/>
        <v>2503.2999999999997</v>
      </c>
      <c r="GY111" s="435">
        <f t="shared" si="350"/>
        <v>2258</v>
      </c>
      <c r="GZ111" s="434">
        <f t="shared" si="351"/>
        <v>37248.1</v>
      </c>
      <c r="HA111" s="435">
        <f t="shared" si="352"/>
        <v>34110</v>
      </c>
      <c r="HB111" s="434">
        <f t="shared" si="353"/>
        <v>0</v>
      </c>
      <c r="HC111" s="435">
        <f t="shared" si="354"/>
        <v>0</v>
      </c>
      <c r="HD111" s="434">
        <f t="shared" si="355"/>
        <v>0</v>
      </c>
      <c r="HE111" s="435">
        <f t="shared" si="356"/>
        <v>0</v>
      </c>
      <c r="HF111" s="434">
        <f t="shared" si="357"/>
        <v>0</v>
      </c>
      <c r="HG111" s="435">
        <f t="shared" si="358"/>
        <v>0</v>
      </c>
      <c r="HH111" s="434">
        <f t="shared" si="359"/>
        <v>0</v>
      </c>
      <c r="HI111" s="435">
        <f t="shared" si="360"/>
        <v>0</v>
      </c>
      <c r="HJ111" s="434">
        <f t="shared" si="361"/>
        <v>2742.9999999999995</v>
      </c>
      <c r="HK111" s="435">
        <f t="shared" si="362"/>
        <v>2434</v>
      </c>
      <c r="HL111" s="434">
        <f t="shared" si="363"/>
        <v>39588.69999999999</v>
      </c>
      <c r="HM111" s="435">
        <f t="shared" si="364"/>
        <v>35958</v>
      </c>
    </row>
    <row r="112" spans="1:221" s="18" customFormat="1" ht="12.95" customHeight="1">
      <c r="A112" s="525" t="s">
        <v>433</v>
      </c>
      <c r="B112" s="526" t="s">
        <v>451</v>
      </c>
      <c r="C112" s="497"/>
      <c r="D112" s="496">
        <v>157711</v>
      </c>
      <c r="E112" s="505">
        <v>9</v>
      </c>
      <c r="F112" s="584">
        <v>787</v>
      </c>
      <c r="G112" s="585">
        <v>735</v>
      </c>
      <c r="H112" s="584">
        <v>50</v>
      </c>
      <c r="I112" s="585">
        <v>39</v>
      </c>
      <c r="J112" s="434">
        <f t="shared" si="217"/>
        <v>737</v>
      </c>
      <c r="K112" s="435">
        <f t="shared" si="218"/>
        <v>696</v>
      </c>
      <c r="L112" s="584"/>
      <c r="M112" s="585"/>
      <c r="N112" s="434">
        <f t="shared" si="219"/>
        <v>735</v>
      </c>
      <c r="O112" s="435">
        <f t="shared" si="220"/>
        <v>994</v>
      </c>
      <c r="P112" s="434">
        <f t="shared" si="221"/>
        <v>735</v>
      </c>
      <c r="Q112" s="435">
        <f t="shared" si="222"/>
        <v>994</v>
      </c>
      <c r="R112" s="584">
        <v>118</v>
      </c>
      <c r="S112" s="585">
        <v>131</v>
      </c>
      <c r="T112" s="434">
        <f t="shared" si="365"/>
        <v>118</v>
      </c>
      <c r="U112" s="435">
        <f t="shared" si="365"/>
        <v>131</v>
      </c>
      <c r="V112" s="584">
        <v>27</v>
      </c>
      <c r="W112" s="585">
        <v>31</v>
      </c>
      <c r="X112" s="434">
        <f t="shared" si="223"/>
        <v>27</v>
      </c>
      <c r="Y112" s="435">
        <f t="shared" si="224"/>
        <v>31</v>
      </c>
      <c r="Z112" s="584"/>
      <c r="AA112" s="585"/>
      <c r="AB112" s="434">
        <f t="shared" si="225"/>
        <v>0</v>
      </c>
      <c r="AC112" s="435">
        <f t="shared" si="226"/>
        <v>0</v>
      </c>
      <c r="AD112" s="434">
        <f t="shared" si="227"/>
        <v>145</v>
      </c>
      <c r="AE112" s="435">
        <f t="shared" si="228"/>
        <v>162</v>
      </c>
      <c r="AF112" s="434">
        <f t="shared" si="229"/>
        <v>145</v>
      </c>
      <c r="AG112" s="435">
        <f t="shared" si="230"/>
        <v>162</v>
      </c>
      <c r="AH112" s="584">
        <v>3.4</v>
      </c>
      <c r="AI112" s="585">
        <v>3</v>
      </c>
      <c r="AJ112" s="434">
        <f t="shared" si="231"/>
        <v>401.2</v>
      </c>
      <c r="AK112" s="435">
        <f t="shared" si="232"/>
        <v>393</v>
      </c>
      <c r="AL112" s="584">
        <v>3.2</v>
      </c>
      <c r="AM112" s="585">
        <v>3</v>
      </c>
      <c r="AN112" s="434">
        <f t="shared" si="233"/>
        <v>86.4</v>
      </c>
      <c r="AO112" s="435">
        <f t="shared" si="234"/>
        <v>93</v>
      </c>
      <c r="AP112" s="584"/>
      <c r="AQ112" s="585"/>
      <c r="AR112" s="434">
        <f t="shared" si="235"/>
        <v>0</v>
      </c>
      <c r="AS112" s="435">
        <f t="shared" si="236"/>
        <v>0</v>
      </c>
      <c r="AT112" s="434">
        <f t="shared" si="237"/>
        <v>3.3627586206896551</v>
      </c>
      <c r="AU112" s="435">
        <f t="shared" si="238"/>
        <v>3</v>
      </c>
      <c r="AV112" s="434">
        <f t="shared" si="239"/>
        <v>487.6</v>
      </c>
      <c r="AW112" s="435">
        <f t="shared" si="240"/>
        <v>486</v>
      </c>
      <c r="AX112" s="584">
        <v>65.400000000000006</v>
      </c>
      <c r="AY112" s="585">
        <v>67</v>
      </c>
      <c r="AZ112" s="434">
        <f t="shared" si="241"/>
        <v>7717.2000000000007</v>
      </c>
      <c r="BA112" s="435">
        <f t="shared" si="242"/>
        <v>8777</v>
      </c>
      <c r="BB112" s="584">
        <v>59.5</v>
      </c>
      <c r="BC112" s="585">
        <v>58</v>
      </c>
      <c r="BD112" s="434">
        <f t="shared" si="243"/>
        <v>1606.5</v>
      </c>
      <c r="BE112" s="435">
        <f t="shared" si="244"/>
        <v>1798</v>
      </c>
      <c r="BF112" s="584"/>
      <c r="BG112" s="585"/>
      <c r="BH112" s="434">
        <f t="shared" si="245"/>
        <v>0</v>
      </c>
      <c r="BI112" s="435">
        <f t="shared" si="246"/>
        <v>0</v>
      </c>
      <c r="BJ112" s="434">
        <f t="shared" si="247"/>
        <v>64.301379310344828</v>
      </c>
      <c r="BK112" s="435">
        <f t="shared" si="248"/>
        <v>65.277777777777771</v>
      </c>
      <c r="BL112" s="434">
        <f t="shared" si="249"/>
        <v>9323.7000000000007</v>
      </c>
      <c r="BM112" s="435">
        <f t="shared" si="250"/>
        <v>10574.999999999998</v>
      </c>
      <c r="BN112" s="584">
        <v>207</v>
      </c>
      <c r="BO112" s="585">
        <v>487</v>
      </c>
      <c r="BP112" s="434">
        <f t="shared" si="251"/>
        <v>207</v>
      </c>
      <c r="BQ112" s="435">
        <f t="shared" si="252"/>
        <v>487</v>
      </c>
      <c r="BR112" s="584">
        <v>106</v>
      </c>
      <c r="BS112" s="585">
        <v>87</v>
      </c>
      <c r="BT112" s="434">
        <f t="shared" si="253"/>
        <v>106</v>
      </c>
      <c r="BU112" s="435">
        <f t="shared" si="254"/>
        <v>87</v>
      </c>
      <c r="BV112" s="584"/>
      <c r="BW112" s="585"/>
      <c r="BX112" s="434">
        <f t="shared" si="255"/>
        <v>0</v>
      </c>
      <c r="BY112" s="435">
        <f t="shared" si="256"/>
        <v>0</v>
      </c>
      <c r="BZ112" s="434">
        <f t="shared" si="257"/>
        <v>313</v>
      </c>
      <c r="CA112" s="435">
        <f t="shared" si="258"/>
        <v>574</v>
      </c>
      <c r="CB112" s="434">
        <f t="shared" si="259"/>
        <v>313</v>
      </c>
      <c r="CC112" s="435">
        <f t="shared" si="260"/>
        <v>574</v>
      </c>
      <c r="CD112" s="584">
        <v>5.5</v>
      </c>
      <c r="CE112" s="585">
        <v>5</v>
      </c>
      <c r="CF112" s="434">
        <f t="shared" si="261"/>
        <v>1138.5</v>
      </c>
      <c r="CG112" s="435">
        <f t="shared" si="262"/>
        <v>2435</v>
      </c>
      <c r="CH112" s="584">
        <v>5.6</v>
      </c>
      <c r="CI112" s="585">
        <v>6</v>
      </c>
      <c r="CJ112" s="434">
        <f t="shared" si="263"/>
        <v>593.59999999999991</v>
      </c>
      <c r="CK112" s="435">
        <f t="shared" si="264"/>
        <v>522</v>
      </c>
      <c r="CL112" s="584"/>
      <c r="CM112" s="585"/>
      <c r="CN112" s="434">
        <f t="shared" si="265"/>
        <v>0</v>
      </c>
      <c r="CO112" s="435">
        <f t="shared" si="266"/>
        <v>0</v>
      </c>
      <c r="CP112" s="434">
        <f t="shared" si="267"/>
        <v>5.533865814696485</v>
      </c>
      <c r="CQ112" s="435">
        <f t="shared" si="268"/>
        <v>5.1515679442508713</v>
      </c>
      <c r="CR112" s="434">
        <f t="shared" si="269"/>
        <v>1732.1</v>
      </c>
      <c r="CS112" s="435">
        <f t="shared" si="270"/>
        <v>2957</v>
      </c>
      <c r="CT112" s="584">
        <v>92.6</v>
      </c>
      <c r="CU112" s="585">
        <v>90</v>
      </c>
      <c r="CV112" s="434">
        <f t="shared" si="271"/>
        <v>19168.199999999997</v>
      </c>
      <c r="CW112" s="435">
        <f t="shared" si="272"/>
        <v>43830</v>
      </c>
      <c r="CX112" s="584">
        <v>86.9</v>
      </c>
      <c r="CY112" s="585">
        <v>83</v>
      </c>
      <c r="CZ112" s="434">
        <f t="shared" si="273"/>
        <v>9211.4000000000015</v>
      </c>
      <c r="DA112" s="435">
        <f t="shared" si="274"/>
        <v>7221</v>
      </c>
      <c r="DB112" s="432"/>
      <c r="DC112" s="433"/>
      <c r="DD112" s="434">
        <f t="shared" si="275"/>
        <v>0</v>
      </c>
      <c r="DE112" s="435">
        <f t="shared" si="276"/>
        <v>0</v>
      </c>
      <c r="DF112" s="434">
        <f t="shared" si="277"/>
        <v>90.66964856230031</v>
      </c>
      <c r="DG112" s="435">
        <f t="shared" si="278"/>
        <v>88.939024390243901</v>
      </c>
      <c r="DH112" s="434">
        <f t="shared" si="279"/>
        <v>28379.599999999999</v>
      </c>
      <c r="DI112" s="435">
        <f t="shared" si="280"/>
        <v>51051</v>
      </c>
      <c r="DJ112" s="434">
        <f t="shared" si="281"/>
        <v>458</v>
      </c>
      <c r="DK112" s="435">
        <f t="shared" si="282"/>
        <v>736</v>
      </c>
      <c r="DL112" s="434">
        <f t="shared" si="283"/>
        <v>458</v>
      </c>
      <c r="DM112" s="435">
        <f t="shared" si="284"/>
        <v>736</v>
      </c>
      <c r="DN112" s="434">
        <f t="shared" si="285"/>
        <v>4.84650655021834</v>
      </c>
      <c r="DO112" s="435">
        <f t="shared" si="286"/>
        <v>4.6779891304347823</v>
      </c>
      <c r="DP112" s="434">
        <f t="shared" si="287"/>
        <v>2219.6999999999998</v>
      </c>
      <c r="DQ112" s="435">
        <f t="shared" si="288"/>
        <v>3442.9999999999995</v>
      </c>
      <c r="DR112" s="434">
        <f t="shared" si="289"/>
        <v>82.321615720524022</v>
      </c>
      <c r="DS112" s="435">
        <f t="shared" si="290"/>
        <v>83.730978260869563</v>
      </c>
      <c r="DT112" s="434">
        <f t="shared" si="291"/>
        <v>37703.300000000003</v>
      </c>
      <c r="DU112" s="435">
        <f t="shared" si="292"/>
        <v>61626</v>
      </c>
      <c r="DV112" s="584">
        <v>161</v>
      </c>
      <c r="DW112" s="585">
        <v>157</v>
      </c>
      <c r="DX112" s="434">
        <f t="shared" si="293"/>
        <v>161</v>
      </c>
      <c r="DY112" s="435">
        <f t="shared" si="294"/>
        <v>157</v>
      </c>
      <c r="DZ112" s="584">
        <v>62</v>
      </c>
      <c r="EA112" s="585">
        <v>60</v>
      </c>
      <c r="EB112" s="434">
        <f t="shared" si="295"/>
        <v>62</v>
      </c>
      <c r="EC112" s="435">
        <f t="shared" si="296"/>
        <v>60</v>
      </c>
      <c r="ED112" s="584"/>
      <c r="EE112" s="585"/>
      <c r="EF112" s="434">
        <f t="shared" si="297"/>
        <v>0</v>
      </c>
      <c r="EG112" s="435">
        <f t="shared" si="298"/>
        <v>0</v>
      </c>
      <c r="EH112" s="434">
        <f t="shared" si="299"/>
        <v>223</v>
      </c>
      <c r="EI112" s="435">
        <f t="shared" si="300"/>
        <v>217</v>
      </c>
      <c r="EJ112" s="434">
        <f t="shared" si="301"/>
        <v>223</v>
      </c>
      <c r="EK112" s="435">
        <f t="shared" si="302"/>
        <v>217</v>
      </c>
      <c r="EL112" s="584">
        <v>5.8</v>
      </c>
      <c r="EM112" s="585">
        <v>6</v>
      </c>
      <c r="EN112" s="434">
        <f t="shared" si="303"/>
        <v>933.8</v>
      </c>
      <c r="EO112" s="435">
        <f t="shared" si="304"/>
        <v>942</v>
      </c>
      <c r="EP112" s="584">
        <v>5</v>
      </c>
      <c r="EQ112" s="585">
        <v>6</v>
      </c>
      <c r="ER112" s="434">
        <f t="shared" si="305"/>
        <v>310</v>
      </c>
      <c r="ES112" s="435">
        <f t="shared" si="306"/>
        <v>360</v>
      </c>
      <c r="ET112" s="584"/>
      <c r="EU112" s="585"/>
      <c r="EV112" s="434">
        <f t="shared" si="307"/>
        <v>0</v>
      </c>
      <c r="EW112" s="435">
        <f t="shared" si="308"/>
        <v>0</v>
      </c>
      <c r="EX112" s="434">
        <f t="shared" si="309"/>
        <v>5.5775784753363222</v>
      </c>
      <c r="EY112" s="435">
        <f t="shared" si="310"/>
        <v>6</v>
      </c>
      <c r="EZ112" s="434">
        <f t="shared" si="311"/>
        <v>1243.8</v>
      </c>
      <c r="FA112" s="435">
        <f t="shared" si="312"/>
        <v>1302</v>
      </c>
      <c r="FB112" s="584">
        <v>64.8</v>
      </c>
      <c r="FC112" s="585">
        <v>65</v>
      </c>
      <c r="FD112" s="434">
        <f t="shared" si="313"/>
        <v>10432.799999999999</v>
      </c>
      <c r="FE112" s="435">
        <f t="shared" si="314"/>
        <v>10205</v>
      </c>
      <c r="FF112" s="584">
        <v>55.1</v>
      </c>
      <c r="FG112" s="585">
        <v>56</v>
      </c>
      <c r="FH112" s="434">
        <f t="shared" si="315"/>
        <v>3416.2000000000003</v>
      </c>
      <c r="FI112" s="435">
        <f t="shared" si="316"/>
        <v>3360</v>
      </c>
      <c r="FJ112" s="584"/>
      <c r="FK112" s="585"/>
      <c r="FL112" s="434">
        <f t="shared" si="317"/>
        <v>0</v>
      </c>
      <c r="FM112" s="435">
        <f t="shared" si="318"/>
        <v>0</v>
      </c>
      <c r="FN112" s="434">
        <f t="shared" si="319"/>
        <v>62.103139013452918</v>
      </c>
      <c r="FO112" s="435">
        <f t="shared" si="320"/>
        <v>62.511520737327189</v>
      </c>
      <c r="FP112" s="434">
        <f t="shared" si="321"/>
        <v>13849</v>
      </c>
      <c r="FQ112" s="435">
        <f t="shared" si="322"/>
        <v>13565</v>
      </c>
      <c r="FR112" s="584">
        <v>54</v>
      </c>
      <c r="FS112" s="585">
        <v>41</v>
      </c>
      <c r="FT112" s="434">
        <f t="shared" si="323"/>
        <v>54</v>
      </c>
      <c r="FU112" s="435">
        <f t="shared" si="324"/>
        <v>41</v>
      </c>
      <c r="FV112" s="584">
        <v>4.9000000000000004</v>
      </c>
      <c r="FW112" s="585">
        <v>6</v>
      </c>
      <c r="FX112" s="434">
        <f t="shared" si="325"/>
        <v>264.60000000000002</v>
      </c>
      <c r="FY112" s="435">
        <f t="shared" si="326"/>
        <v>246</v>
      </c>
      <c r="FZ112" s="584">
        <v>58</v>
      </c>
      <c r="GA112" s="585">
        <v>72</v>
      </c>
      <c r="GB112" s="434">
        <f t="shared" si="327"/>
        <v>3132</v>
      </c>
      <c r="GC112" s="435">
        <f t="shared" si="328"/>
        <v>2952</v>
      </c>
      <c r="GD112" s="434">
        <f t="shared" si="329"/>
        <v>486</v>
      </c>
      <c r="GE112" s="435">
        <f t="shared" si="330"/>
        <v>775</v>
      </c>
      <c r="GF112" s="434">
        <f t="shared" si="331"/>
        <v>486</v>
      </c>
      <c r="GG112" s="435">
        <f t="shared" si="332"/>
        <v>775</v>
      </c>
      <c r="GH112" s="434">
        <f t="shared" si="333"/>
        <v>2473.5</v>
      </c>
      <c r="GI112" s="435">
        <f t="shared" si="334"/>
        <v>3770</v>
      </c>
      <c r="GJ112" s="434">
        <f t="shared" si="335"/>
        <v>37318.199999999997</v>
      </c>
      <c r="GK112" s="435">
        <f t="shared" si="336"/>
        <v>62812</v>
      </c>
      <c r="GL112" s="434">
        <f t="shared" si="337"/>
        <v>195</v>
      </c>
      <c r="GM112" s="435">
        <f t="shared" si="338"/>
        <v>178</v>
      </c>
      <c r="GN112" s="434">
        <f t="shared" si="339"/>
        <v>195</v>
      </c>
      <c r="GO112" s="435">
        <f t="shared" si="340"/>
        <v>178</v>
      </c>
      <c r="GP112" s="434">
        <f t="shared" si="341"/>
        <v>989.99999999999989</v>
      </c>
      <c r="GQ112" s="435">
        <f t="shared" si="342"/>
        <v>975</v>
      </c>
      <c r="GR112" s="434">
        <f t="shared" si="343"/>
        <v>14234.100000000002</v>
      </c>
      <c r="GS112" s="435">
        <f t="shared" si="344"/>
        <v>12379</v>
      </c>
      <c r="GT112" s="434">
        <f t="shared" si="345"/>
        <v>681</v>
      </c>
      <c r="GU112" s="435">
        <f t="shared" si="346"/>
        <v>953</v>
      </c>
      <c r="GV112" s="434">
        <f t="shared" si="347"/>
        <v>681</v>
      </c>
      <c r="GW112" s="435">
        <f t="shared" si="348"/>
        <v>953</v>
      </c>
      <c r="GX112" s="434">
        <f t="shared" si="349"/>
        <v>3463.5</v>
      </c>
      <c r="GY112" s="435">
        <f t="shared" si="350"/>
        <v>4745</v>
      </c>
      <c r="GZ112" s="434">
        <f t="shared" si="351"/>
        <v>51552.3</v>
      </c>
      <c r="HA112" s="435">
        <f t="shared" si="352"/>
        <v>75191</v>
      </c>
      <c r="HB112" s="434">
        <f t="shared" si="353"/>
        <v>0</v>
      </c>
      <c r="HC112" s="435">
        <f t="shared" si="354"/>
        <v>0</v>
      </c>
      <c r="HD112" s="434">
        <f t="shared" si="355"/>
        <v>0</v>
      </c>
      <c r="HE112" s="435">
        <f t="shared" si="356"/>
        <v>0</v>
      </c>
      <c r="HF112" s="434">
        <f t="shared" si="357"/>
        <v>0</v>
      </c>
      <c r="HG112" s="435">
        <f t="shared" si="358"/>
        <v>0</v>
      </c>
      <c r="HH112" s="434">
        <f t="shared" si="359"/>
        <v>0</v>
      </c>
      <c r="HI112" s="435">
        <f t="shared" si="360"/>
        <v>0</v>
      </c>
      <c r="HJ112" s="434">
        <f t="shared" si="361"/>
        <v>3728.1</v>
      </c>
      <c r="HK112" s="435">
        <f t="shared" si="362"/>
        <v>4991</v>
      </c>
      <c r="HL112" s="434">
        <f t="shared" si="363"/>
        <v>54684.3</v>
      </c>
      <c r="HM112" s="435">
        <f t="shared" si="364"/>
        <v>78143</v>
      </c>
    </row>
    <row r="113" spans="1:221" s="18" customFormat="1" ht="12.95" customHeight="1">
      <c r="A113" s="525" t="s">
        <v>433</v>
      </c>
      <c r="B113" s="526" t="s">
        <v>453</v>
      </c>
      <c r="C113" s="497"/>
      <c r="D113" s="496">
        <v>157483</v>
      </c>
      <c r="E113" s="505">
        <v>9</v>
      </c>
      <c r="F113" s="584">
        <v>606</v>
      </c>
      <c r="G113" s="585">
        <v>632</v>
      </c>
      <c r="H113" s="584">
        <v>22</v>
      </c>
      <c r="I113" s="585">
        <v>33</v>
      </c>
      <c r="J113" s="434">
        <f t="shared" si="217"/>
        <v>584</v>
      </c>
      <c r="K113" s="435">
        <f t="shared" si="218"/>
        <v>599</v>
      </c>
      <c r="L113" s="584"/>
      <c r="M113" s="585"/>
      <c r="N113" s="434">
        <f t="shared" si="219"/>
        <v>582</v>
      </c>
      <c r="O113" s="435">
        <f t="shared" si="220"/>
        <v>599</v>
      </c>
      <c r="P113" s="434">
        <f t="shared" si="221"/>
        <v>582</v>
      </c>
      <c r="Q113" s="435">
        <f t="shared" si="222"/>
        <v>599</v>
      </c>
      <c r="R113" s="584">
        <v>180</v>
      </c>
      <c r="S113" s="585">
        <v>189</v>
      </c>
      <c r="T113" s="434">
        <f t="shared" si="365"/>
        <v>180</v>
      </c>
      <c r="U113" s="435">
        <f t="shared" si="365"/>
        <v>189</v>
      </c>
      <c r="V113" s="584">
        <v>36</v>
      </c>
      <c r="W113" s="585">
        <v>34</v>
      </c>
      <c r="X113" s="434">
        <f t="shared" si="223"/>
        <v>36</v>
      </c>
      <c r="Y113" s="435">
        <f t="shared" si="224"/>
        <v>34</v>
      </c>
      <c r="Z113" s="584"/>
      <c r="AA113" s="585"/>
      <c r="AB113" s="434">
        <f t="shared" si="225"/>
        <v>0</v>
      </c>
      <c r="AC113" s="435">
        <f t="shared" si="226"/>
        <v>0</v>
      </c>
      <c r="AD113" s="434">
        <f t="shared" si="227"/>
        <v>216</v>
      </c>
      <c r="AE113" s="435">
        <f t="shared" si="228"/>
        <v>223</v>
      </c>
      <c r="AF113" s="434">
        <f t="shared" si="229"/>
        <v>216</v>
      </c>
      <c r="AG113" s="435">
        <f t="shared" si="230"/>
        <v>223</v>
      </c>
      <c r="AH113" s="584">
        <v>3.6</v>
      </c>
      <c r="AI113" s="585">
        <v>4</v>
      </c>
      <c r="AJ113" s="434">
        <f t="shared" si="231"/>
        <v>648</v>
      </c>
      <c r="AK113" s="435">
        <f t="shared" si="232"/>
        <v>756</v>
      </c>
      <c r="AL113" s="584">
        <v>4.2</v>
      </c>
      <c r="AM113" s="585">
        <v>4</v>
      </c>
      <c r="AN113" s="434">
        <f t="shared" si="233"/>
        <v>151.20000000000002</v>
      </c>
      <c r="AO113" s="435">
        <f t="shared" si="234"/>
        <v>136</v>
      </c>
      <c r="AP113" s="584"/>
      <c r="AQ113" s="585"/>
      <c r="AR113" s="434">
        <f t="shared" si="235"/>
        <v>0</v>
      </c>
      <c r="AS113" s="435">
        <f t="shared" si="236"/>
        <v>0</v>
      </c>
      <c r="AT113" s="434">
        <f t="shared" si="237"/>
        <v>3.7</v>
      </c>
      <c r="AU113" s="435">
        <f t="shared" si="238"/>
        <v>4</v>
      </c>
      <c r="AV113" s="434">
        <f t="shared" si="239"/>
        <v>799.2</v>
      </c>
      <c r="AW113" s="435">
        <f t="shared" si="240"/>
        <v>892</v>
      </c>
      <c r="AX113" s="584">
        <v>76.7</v>
      </c>
      <c r="AY113" s="585">
        <v>75</v>
      </c>
      <c r="AZ113" s="434">
        <f t="shared" si="241"/>
        <v>13806</v>
      </c>
      <c r="BA113" s="435">
        <f t="shared" si="242"/>
        <v>14175</v>
      </c>
      <c r="BB113" s="584">
        <v>75.599999999999994</v>
      </c>
      <c r="BC113" s="585">
        <v>77</v>
      </c>
      <c r="BD113" s="434">
        <f t="shared" si="243"/>
        <v>2721.6</v>
      </c>
      <c r="BE113" s="435">
        <f t="shared" si="244"/>
        <v>2618</v>
      </c>
      <c r="BF113" s="584"/>
      <c r="BG113" s="585"/>
      <c r="BH113" s="434">
        <f t="shared" si="245"/>
        <v>0</v>
      </c>
      <c r="BI113" s="435">
        <f t="shared" si="246"/>
        <v>0</v>
      </c>
      <c r="BJ113" s="434">
        <f t="shared" si="247"/>
        <v>76.516666666666666</v>
      </c>
      <c r="BK113" s="435">
        <f t="shared" si="248"/>
        <v>75.304932735426007</v>
      </c>
      <c r="BL113" s="434">
        <f t="shared" si="249"/>
        <v>16527.599999999999</v>
      </c>
      <c r="BM113" s="435">
        <f t="shared" si="250"/>
        <v>16793</v>
      </c>
      <c r="BN113" s="584">
        <v>115</v>
      </c>
      <c r="BO113" s="585">
        <v>105</v>
      </c>
      <c r="BP113" s="434">
        <f t="shared" si="251"/>
        <v>115</v>
      </c>
      <c r="BQ113" s="435">
        <f t="shared" si="252"/>
        <v>105</v>
      </c>
      <c r="BR113" s="584">
        <v>52</v>
      </c>
      <c r="BS113" s="585">
        <v>49</v>
      </c>
      <c r="BT113" s="434">
        <f t="shared" si="253"/>
        <v>52</v>
      </c>
      <c r="BU113" s="435">
        <f t="shared" si="254"/>
        <v>49</v>
      </c>
      <c r="BV113" s="584"/>
      <c r="BW113" s="585"/>
      <c r="BX113" s="434">
        <f t="shared" si="255"/>
        <v>0</v>
      </c>
      <c r="BY113" s="435">
        <f t="shared" si="256"/>
        <v>0</v>
      </c>
      <c r="BZ113" s="434">
        <f t="shared" si="257"/>
        <v>167</v>
      </c>
      <c r="CA113" s="435">
        <f t="shared" si="258"/>
        <v>154</v>
      </c>
      <c r="CB113" s="434">
        <f t="shared" si="259"/>
        <v>167</v>
      </c>
      <c r="CC113" s="435">
        <f t="shared" si="260"/>
        <v>154</v>
      </c>
      <c r="CD113" s="584">
        <v>4.5999999999999996</v>
      </c>
      <c r="CE113" s="585">
        <v>4</v>
      </c>
      <c r="CF113" s="434">
        <f t="shared" si="261"/>
        <v>529</v>
      </c>
      <c r="CG113" s="435">
        <f t="shared" si="262"/>
        <v>420</v>
      </c>
      <c r="CH113" s="584">
        <v>5.5</v>
      </c>
      <c r="CI113" s="585">
        <v>6</v>
      </c>
      <c r="CJ113" s="434">
        <f t="shared" si="263"/>
        <v>286</v>
      </c>
      <c r="CK113" s="435">
        <f t="shared" si="264"/>
        <v>294</v>
      </c>
      <c r="CL113" s="584"/>
      <c r="CM113" s="585"/>
      <c r="CN113" s="434">
        <f t="shared" si="265"/>
        <v>0</v>
      </c>
      <c r="CO113" s="435">
        <f t="shared" si="266"/>
        <v>0</v>
      </c>
      <c r="CP113" s="434">
        <f t="shared" si="267"/>
        <v>4.8802395209580842</v>
      </c>
      <c r="CQ113" s="435">
        <f t="shared" si="268"/>
        <v>4.6363636363636367</v>
      </c>
      <c r="CR113" s="434">
        <f t="shared" si="269"/>
        <v>815.00000000000011</v>
      </c>
      <c r="CS113" s="435">
        <f t="shared" si="270"/>
        <v>714</v>
      </c>
      <c r="CT113" s="584">
        <v>86.3</v>
      </c>
      <c r="CU113" s="585">
        <v>85</v>
      </c>
      <c r="CV113" s="434">
        <f t="shared" si="271"/>
        <v>9924.5</v>
      </c>
      <c r="CW113" s="435">
        <f t="shared" si="272"/>
        <v>8925</v>
      </c>
      <c r="CX113" s="584">
        <v>80.599999999999994</v>
      </c>
      <c r="CY113" s="585">
        <v>85</v>
      </c>
      <c r="CZ113" s="434">
        <f t="shared" si="273"/>
        <v>4191.2</v>
      </c>
      <c r="DA113" s="435">
        <f t="shared" si="274"/>
        <v>4165</v>
      </c>
      <c r="DB113" s="432"/>
      <c r="DC113" s="433"/>
      <c r="DD113" s="434">
        <f t="shared" si="275"/>
        <v>0</v>
      </c>
      <c r="DE113" s="435">
        <f t="shared" si="276"/>
        <v>0</v>
      </c>
      <c r="DF113" s="434">
        <f t="shared" si="277"/>
        <v>84.525149700598803</v>
      </c>
      <c r="DG113" s="435">
        <f t="shared" si="278"/>
        <v>85</v>
      </c>
      <c r="DH113" s="434">
        <f t="shared" si="279"/>
        <v>14115.7</v>
      </c>
      <c r="DI113" s="435">
        <f t="shared" si="280"/>
        <v>13090</v>
      </c>
      <c r="DJ113" s="434">
        <f t="shared" si="281"/>
        <v>383</v>
      </c>
      <c r="DK113" s="435">
        <f t="shared" si="282"/>
        <v>377</v>
      </c>
      <c r="DL113" s="434">
        <f t="shared" si="283"/>
        <v>383</v>
      </c>
      <c r="DM113" s="435">
        <f t="shared" si="284"/>
        <v>377</v>
      </c>
      <c r="DN113" s="434">
        <f t="shared" si="285"/>
        <v>4.2146214099216719</v>
      </c>
      <c r="DO113" s="435">
        <f t="shared" si="286"/>
        <v>4.2599469496021216</v>
      </c>
      <c r="DP113" s="434">
        <f t="shared" si="287"/>
        <v>1614.2000000000003</v>
      </c>
      <c r="DQ113" s="435">
        <f t="shared" si="288"/>
        <v>1605.9999999999998</v>
      </c>
      <c r="DR113" s="434">
        <f t="shared" si="289"/>
        <v>80.00861618798956</v>
      </c>
      <c r="DS113" s="435">
        <f t="shared" si="290"/>
        <v>79.265251989389924</v>
      </c>
      <c r="DT113" s="434">
        <f t="shared" si="291"/>
        <v>30643.300000000003</v>
      </c>
      <c r="DU113" s="435">
        <f t="shared" si="292"/>
        <v>29883</v>
      </c>
      <c r="DV113" s="584">
        <v>112</v>
      </c>
      <c r="DW113" s="585">
        <v>124</v>
      </c>
      <c r="DX113" s="434">
        <f t="shared" si="293"/>
        <v>112</v>
      </c>
      <c r="DY113" s="435">
        <f t="shared" si="294"/>
        <v>124</v>
      </c>
      <c r="DZ113" s="584">
        <v>63</v>
      </c>
      <c r="EA113" s="585">
        <v>66</v>
      </c>
      <c r="EB113" s="434">
        <f t="shared" si="295"/>
        <v>63</v>
      </c>
      <c r="EC113" s="435">
        <f t="shared" si="296"/>
        <v>66</v>
      </c>
      <c r="ED113" s="584"/>
      <c r="EE113" s="585"/>
      <c r="EF113" s="434">
        <f t="shared" si="297"/>
        <v>0</v>
      </c>
      <c r="EG113" s="435">
        <f t="shared" si="298"/>
        <v>0</v>
      </c>
      <c r="EH113" s="434">
        <f t="shared" si="299"/>
        <v>175</v>
      </c>
      <c r="EI113" s="435">
        <f t="shared" si="300"/>
        <v>190</v>
      </c>
      <c r="EJ113" s="434">
        <f t="shared" si="301"/>
        <v>175</v>
      </c>
      <c r="EK113" s="435">
        <f t="shared" si="302"/>
        <v>190</v>
      </c>
      <c r="EL113" s="584">
        <v>5.2</v>
      </c>
      <c r="EM113" s="585">
        <v>6</v>
      </c>
      <c r="EN113" s="434">
        <f t="shared" si="303"/>
        <v>582.4</v>
      </c>
      <c r="EO113" s="435">
        <f t="shared" si="304"/>
        <v>744</v>
      </c>
      <c r="EP113" s="584">
        <v>4.8</v>
      </c>
      <c r="EQ113" s="585">
        <v>5</v>
      </c>
      <c r="ER113" s="434">
        <f t="shared" si="305"/>
        <v>302.39999999999998</v>
      </c>
      <c r="ES113" s="435">
        <f t="shared" si="306"/>
        <v>330</v>
      </c>
      <c r="ET113" s="584"/>
      <c r="EU113" s="585"/>
      <c r="EV113" s="434">
        <f t="shared" si="307"/>
        <v>0</v>
      </c>
      <c r="EW113" s="435">
        <f t="shared" si="308"/>
        <v>0</v>
      </c>
      <c r="EX113" s="434">
        <f t="shared" si="309"/>
        <v>5.056</v>
      </c>
      <c r="EY113" s="435">
        <f t="shared" si="310"/>
        <v>5.6526315789473687</v>
      </c>
      <c r="EZ113" s="434">
        <f t="shared" si="311"/>
        <v>884.8</v>
      </c>
      <c r="FA113" s="435">
        <f t="shared" si="312"/>
        <v>1074</v>
      </c>
      <c r="FB113" s="584">
        <v>61.7</v>
      </c>
      <c r="FC113" s="585">
        <v>63</v>
      </c>
      <c r="FD113" s="434">
        <f t="shared" si="313"/>
        <v>6910.4000000000005</v>
      </c>
      <c r="FE113" s="435">
        <f t="shared" si="314"/>
        <v>7812</v>
      </c>
      <c r="FF113" s="584">
        <v>58.8</v>
      </c>
      <c r="FG113" s="585">
        <v>55</v>
      </c>
      <c r="FH113" s="434">
        <f t="shared" si="315"/>
        <v>3704.3999999999996</v>
      </c>
      <c r="FI113" s="435">
        <f t="shared" si="316"/>
        <v>3630</v>
      </c>
      <c r="FJ113" s="584"/>
      <c r="FK113" s="585"/>
      <c r="FL113" s="434">
        <f t="shared" si="317"/>
        <v>0</v>
      </c>
      <c r="FM113" s="435">
        <f t="shared" si="318"/>
        <v>0</v>
      </c>
      <c r="FN113" s="434">
        <f t="shared" si="319"/>
        <v>60.655999999999999</v>
      </c>
      <c r="FO113" s="435">
        <f t="shared" si="320"/>
        <v>60.221052631578949</v>
      </c>
      <c r="FP113" s="434">
        <f t="shared" si="321"/>
        <v>10614.8</v>
      </c>
      <c r="FQ113" s="435">
        <f t="shared" si="322"/>
        <v>11442</v>
      </c>
      <c r="FR113" s="584">
        <v>24</v>
      </c>
      <c r="FS113" s="585">
        <v>32</v>
      </c>
      <c r="FT113" s="434">
        <f t="shared" si="323"/>
        <v>24</v>
      </c>
      <c r="FU113" s="435">
        <f t="shared" si="324"/>
        <v>32</v>
      </c>
      <c r="FV113" s="584">
        <v>6.1</v>
      </c>
      <c r="FW113" s="585">
        <v>5</v>
      </c>
      <c r="FX113" s="434">
        <f t="shared" si="325"/>
        <v>146.39999999999998</v>
      </c>
      <c r="FY113" s="435">
        <f t="shared" si="326"/>
        <v>160</v>
      </c>
      <c r="FZ113" s="584">
        <v>52.5</v>
      </c>
      <c r="GA113" s="585">
        <v>54</v>
      </c>
      <c r="GB113" s="434">
        <f t="shared" si="327"/>
        <v>1260</v>
      </c>
      <c r="GC113" s="435">
        <f t="shared" si="328"/>
        <v>1728</v>
      </c>
      <c r="GD113" s="434">
        <f t="shared" si="329"/>
        <v>407</v>
      </c>
      <c r="GE113" s="435">
        <f t="shared" si="330"/>
        <v>418</v>
      </c>
      <c r="GF113" s="434">
        <f t="shared" si="331"/>
        <v>407</v>
      </c>
      <c r="GG113" s="435">
        <f t="shared" si="332"/>
        <v>418</v>
      </c>
      <c r="GH113" s="434">
        <f t="shared" si="333"/>
        <v>1759.4</v>
      </c>
      <c r="GI113" s="435">
        <f t="shared" si="334"/>
        <v>1920</v>
      </c>
      <c r="GJ113" s="434">
        <f t="shared" si="335"/>
        <v>30640.9</v>
      </c>
      <c r="GK113" s="435">
        <f t="shared" si="336"/>
        <v>30912</v>
      </c>
      <c r="GL113" s="434">
        <f t="shared" si="337"/>
        <v>151</v>
      </c>
      <c r="GM113" s="435">
        <f t="shared" si="338"/>
        <v>149</v>
      </c>
      <c r="GN113" s="434">
        <f t="shared" si="339"/>
        <v>151</v>
      </c>
      <c r="GO113" s="435">
        <f t="shared" si="340"/>
        <v>149</v>
      </c>
      <c r="GP113" s="434">
        <f t="shared" si="341"/>
        <v>739.6</v>
      </c>
      <c r="GQ113" s="435">
        <f t="shared" si="342"/>
        <v>760</v>
      </c>
      <c r="GR113" s="434">
        <f t="shared" si="343"/>
        <v>10617.199999999999</v>
      </c>
      <c r="GS113" s="435">
        <f t="shared" si="344"/>
        <v>10413</v>
      </c>
      <c r="GT113" s="434">
        <f t="shared" si="345"/>
        <v>558</v>
      </c>
      <c r="GU113" s="435">
        <f t="shared" si="346"/>
        <v>567</v>
      </c>
      <c r="GV113" s="434">
        <f t="shared" si="347"/>
        <v>558</v>
      </c>
      <c r="GW113" s="435">
        <f t="shared" si="348"/>
        <v>567</v>
      </c>
      <c r="GX113" s="434">
        <f t="shared" si="349"/>
        <v>2499</v>
      </c>
      <c r="GY113" s="435">
        <f t="shared" si="350"/>
        <v>2680</v>
      </c>
      <c r="GZ113" s="434">
        <f t="shared" si="351"/>
        <v>41258.1</v>
      </c>
      <c r="HA113" s="435">
        <f t="shared" si="352"/>
        <v>41325</v>
      </c>
      <c r="HB113" s="434">
        <f t="shared" si="353"/>
        <v>0</v>
      </c>
      <c r="HC113" s="435">
        <f t="shared" si="354"/>
        <v>0</v>
      </c>
      <c r="HD113" s="434">
        <f t="shared" si="355"/>
        <v>0</v>
      </c>
      <c r="HE113" s="435">
        <f t="shared" si="356"/>
        <v>0</v>
      </c>
      <c r="HF113" s="434">
        <f t="shared" si="357"/>
        <v>0</v>
      </c>
      <c r="HG113" s="435">
        <f t="shared" si="358"/>
        <v>0</v>
      </c>
      <c r="HH113" s="434">
        <f t="shared" si="359"/>
        <v>0</v>
      </c>
      <c r="HI113" s="435">
        <f t="shared" si="360"/>
        <v>0</v>
      </c>
      <c r="HJ113" s="434">
        <f t="shared" si="361"/>
        <v>2645.4</v>
      </c>
      <c r="HK113" s="435">
        <f t="shared" si="362"/>
        <v>2840</v>
      </c>
      <c r="HL113" s="434">
        <f t="shared" si="363"/>
        <v>42518.100000000006</v>
      </c>
      <c r="HM113" s="435">
        <f t="shared" si="364"/>
        <v>43053</v>
      </c>
    </row>
    <row r="114" spans="1:221" s="18" customFormat="1" ht="12.95" customHeight="1">
      <c r="A114" s="525" t="s">
        <v>433</v>
      </c>
      <c r="B114" s="526" t="s">
        <v>444</v>
      </c>
      <c r="C114" s="497"/>
      <c r="D114" s="496">
        <v>156231</v>
      </c>
      <c r="E114" s="505">
        <v>10</v>
      </c>
      <c r="F114" s="584">
        <v>468</v>
      </c>
      <c r="G114" s="585">
        <v>393</v>
      </c>
      <c r="H114" s="584">
        <v>21</v>
      </c>
      <c r="I114" s="585">
        <v>26</v>
      </c>
      <c r="J114" s="434">
        <f t="shared" si="217"/>
        <v>447</v>
      </c>
      <c r="K114" s="435">
        <f t="shared" si="218"/>
        <v>367</v>
      </c>
      <c r="L114" s="584"/>
      <c r="M114" s="585"/>
      <c r="N114" s="434">
        <f t="shared" si="219"/>
        <v>444</v>
      </c>
      <c r="O114" s="435">
        <f t="shared" si="220"/>
        <v>364</v>
      </c>
      <c r="P114" s="434">
        <f t="shared" si="221"/>
        <v>444</v>
      </c>
      <c r="Q114" s="435">
        <f t="shared" si="222"/>
        <v>364</v>
      </c>
      <c r="R114" s="584">
        <v>54</v>
      </c>
      <c r="S114" s="585">
        <v>63</v>
      </c>
      <c r="T114" s="434">
        <f t="shared" si="365"/>
        <v>54</v>
      </c>
      <c r="U114" s="435">
        <f t="shared" si="365"/>
        <v>63</v>
      </c>
      <c r="V114" s="584">
        <v>9</v>
      </c>
      <c r="W114" s="585">
        <v>10</v>
      </c>
      <c r="X114" s="434">
        <f t="shared" si="223"/>
        <v>9</v>
      </c>
      <c r="Y114" s="435">
        <f t="shared" si="224"/>
        <v>10</v>
      </c>
      <c r="Z114" s="584"/>
      <c r="AA114" s="585"/>
      <c r="AB114" s="434">
        <f t="shared" si="225"/>
        <v>0</v>
      </c>
      <c r="AC114" s="435">
        <f t="shared" si="226"/>
        <v>0</v>
      </c>
      <c r="AD114" s="434">
        <f t="shared" si="227"/>
        <v>63</v>
      </c>
      <c r="AE114" s="435">
        <f t="shared" si="228"/>
        <v>73</v>
      </c>
      <c r="AF114" s="434">
        <f t="shared" si="229"/>
        <v>63</v>
      </c>
      <c r="AG114" s="435">
        <f t="shared" si="230"/>
        <v>73</v>
      </c>
      <c r="AH114" s="584">
        <v>4.2</v>
      </c>
      <c r="AI114" s="585">
        <v>4</v>
      </c>
      <c r="AJ114" s="434">
        <f t="shared" si="231"/>
        <v>226.8</v>
      </c>
      <c r="AK114" s="435">
        <f t="shared" si="232"/>
        <v>252</v>
      </c>
      <c r="AL114" s="584">
        <v>4</v>
      </c>
      <c r="AM114" s="585">
        <v>4</v>
      </c>
      <c r="AN114" s="434">
        <f t="shared" si="233"/>
        <v>36</v>
      </c>
      <c r="AO114" s="435">
        <f t="shared" si="234"/>
        <v>40</v>
      </c>
      <c r="AP114" s="584"/>
      <c r="AQ114" s="585"/>
      <c r="AR114" s="434">
        <f t="shared" si="235"/>
        <v>0</v>
      </c>
      <c r="AS114" s="435">
        <f t="shared" si="236"/>
        <v>0</v>
      </c>
      <c r="AT114" s="434">
        <f t="shared" si="237"/>
        <v>4.1714285714285717</v>
      </c>
      <c r="AU114" s="435">
        <f t="shared" si="238"/>
        <v>4</v>
      </c>
      <c r="AV114" s="434">
        <f t="shared" si="239"/>
        <v>262.8</v>
      </c>
      <c r="AW114" s="435">
        <f t="shared" si="240"/>
        <v>292</v>
      </c>
      <c r="AX114" s="584">
        <v>75.900000000000006</v>
      </c>
      <c r="AY114" s="585">
        <v>79</v>
      </c>
      <c r="AZ114" s="434">
        <f t="shared" si="241"/>
        <v>4098.6000000000004</v>
      </c>
      <c r="BA114" s="435">
        <f t="shared" si="242"/>
        <v>4977</v>
      </c>
      <c r="BB114" s="584">
        <v>72</v>
      </c>
      <c r="BC114" s="585">
        <v>69</v>
      </c>
      <c r="BD114" s="434">
        <f t="shared" si="243"/>
        <v>648</v>
      </c>
      <c r="BE114" s="435">
        <f t="shared" si="244"/>
        <v>690</v>
      </c>
      <c r="BF114" s="584"/>
      <c r="BG114" s="585"/>
      <c r="BH114" s="434">
        <f t="shared" si="245"/>
        <v>0</v>
      </c>
      <c r="BI114" s="435">
        <f t="shared" si="246"/>
        <v>0</v>
      </c>
      <c r="BJ114" s="434">
        <f t="shared" si="247"/>
        <v>75.342857142857142</v>
      </c>
      <c r="BK114" s="435">
        <f t="shared" si="248"/>
        <v>77.630136986301366</v>
      </c>
      <c r="BL114" s="434">
        <f t="shared" si="249"/>
        <v>4746.6000000000004</v>
      </c>
      <c r="BM114" s="435">
        <f t="shared" si="250"/>
        <v>5667</v>
      </c>
      <c r="BN114" s="584">
        <v>130</v>
      </c>
      <c r="BO114" s="585">
        <v>124</v>
      </c>
      <c r="BP114" s="434">
        <f t="shared" si="251"/>
        <v>130</v>
      </c>
      <c r="BQ114" s="435">
        <f t="shared" si="252"/>
        <v>124</v>
      </c>
      <c r="BR114" s="584">
        <v>46</v>
      </c>
      <c r="BS114" s="585">
        <v>27</v>
      </c>
      <c r="BT114" s="434">
        <f t="shared" si="253"/>
        <v>46</v>
      </c>
      <c r="BU114" s="435">
        <f t="shared" si="254"/>
        <v>27</v>
      </c>
      <c r="BV114" s="584"/>
      <c r="BW114" s="585"/>
      <c r="BX114" s="434">
        <f t="shared" si="255"/>
        <v>0</v>
      </c>
      <c r="BY114" s="435">
        <f t="shared" si="256"/>
        <v>0</v>
      </c>
      <c r="BZ114" s="434">
        <f t="shared" si="257"/>
        <v>176</v>
      </c>
      <c r="CA114" s="435">
        <f t="shared" si="258"/>
        <v>151</v>
      </c>
      <c r="CB114" s="434">
        <f t="shared" si="259"/>
        <v>176</v>
      </c>
      <c r="CC114" s="435">
        <f t="shared" si="260"/>
        <v>151</v>
      </c>
      <c r="CD114" s="584">
        <v>4.3</v>
      </c>
      <c r="CE114" s="585">
        <v>5</v>
      </c>
      <c r="CF114" s="434">
        <f t="shared" si="261"/>
        <v>559</v>
      </c>
      <c r="CG114" s="435">
        <f t="shared" si="262"/>
        <v>620</v>
      </c>
      <c r="CH114" s="584">
        <v>4.7</v>
      </c>
      <c r="CI114" s="585">
        <v>5</v>
      </c>
      <c r="CJ114" s="434">
        <f t="shared" si="263"/>
        <v>216.20000000000002</v>
      </c>
      <c r="CK114" s="435">
        <f t="shared" si="264"/>
        <v>135</v>
      </c>
      <c r="CL114" s="584"/>
      <c r="CM114" s="585"/>
      <c r="CN114" s="434">
        <f t="shared" si="265"/>
        <v>0</v>
      </c>
      <c r="CO114" s="435">
        <f t="shared" si="266"/>
        <v>0</v>
      </c>
      <c r="CP114" s="434">
        <f t="shared" si="267"/>
        <v>4.4045454545454552</v>
      </c>
      <c r="CQ114" s="435">
        <f t="shared" si="268"/>
        <v>5</v>
      </c>
      <c r="CR114" s="434">
        <f t="shared" si="269"/>
        <v>775.20000000000016</v>
      </c>
      <c r="CS114" s="435">
        <f t="shared" si="270"/>
        <v>755</v>
      </c>
      <c r="CT114" s="584">
        <v>80.7</v>
      </c>
      <c r="CU114" s="585">
        <v>86</v>
      </c>
      <c r="CV114" s="434">
        <f t="shared" si="271"/>
        <v>10491</v>
      </c>
      <c r="CW114" s="435">
        <f t="shared" si="272"/>
        <v>10664</v>
      </c>
      <c r="CX114" s="584">
        <v>75.400000000000006</v>
      </c>
      <c r="CY114" s="585">
        <v>76</v>
      </c>
      <c r="CZ114" s="434">
        <f t="shared" si="273"/>
        <v>3468.4</v>
      </c>
      <c r="DA114" s="435">
        <f t="shared" si="274"/>
        <v>2052</v>
      </c>
      <c r="DB114" s="432"/>
      <c r="DC114" s="433"/>
      <c r="DD114" s="434">
        <f t="shared" si="275"/>
        <v>0</v>
      </c>
      <c r="DE114" s="435">
        <f t="shared" si="276"/>
        <v>0</v>
      </c>
      <c r="DF114" s="434">
        <f t="shared" si="277"/>
        <v>79.314772727272725</v>
      </c>
      <c r="DG114" s="435">
        <f t="shared" si="278"/>
        <v>84.211920529801318</v>
      </c>
      <c r="DH114" s="434">
        <f t="shared" si="279"/>
        <v>13959.4</v>
      </c>
      <c r="DI114" s="435">
        <f t="shared" si="280"/>
        <v>12716</v>
      </c>
      <c r="DJ114" s="434">
        <f t="shared" si="281"/>
        <v>239</v>
      </c>
      <c r="DK114" s="435">
        <f t="shared" si="282"/>
        <v>224</v>
      </c>
      <c r="DL114" s="434">
        <f t="shared" si="283"/>
        <v>239</v>
      </c>
      <c r="DM114" s="435">
        <f t="shared" si="284"/>
        <v>224</v>
      </c>
      <c r="DN114" s="434">
        <f t="shared" si="285"/>
        <v>4.3430962343096242</v>
      </c>
      <c r="DO114" s="435">
        <f t="shared" si="286"/>
        <v>4.6741071428571432</v>
      </c>
      <c r="DP114" s="434">
        <f t="shared" si="287"/>
        <v>1038.0000000000002</v>
      </c>
      <c r="DQ114" s="435">
        <f t="shared" si="288"/>
        <v>1047</v>
      </c>
      <c r="DR114" s="434">
        <f t="shared" si="289"/>
        <v>78.26778242677824</v>
      </c>
      <c r="DS114" s="435">
        <f t="shared" si="290"/>
        <v>82.066964285714292</v>
      </c>
      <c r="DT114" s="434">
        <f t="shared" si="291"/>
        <v>18706</v>
      </c>
      <c r="DU114" s="435">
        <f t="shared" si="292"/>
        <v>18383</v>
      </c>
      <c r="DV114" s="584">
        <v>135</v>
      </c>
      <c r="DW114" s="585">
        <v>81</v>
      </c>
      <c r="DX114" s="434">
        <f t="shared" si="293"/>
        <v>135</v>
      </c>
      <c r="DY114" s="435">
        <f t="shared" si="294"/>
        <v>81</v>
      </c>
      <c r="DZ114" s="584">
        <v>37</v>
      </c>
      <c r="EA114" s="585">
        <v>39</v>
      </c>
      <c r="EB114" s="434">
        <f t="shared" si="295"/>
        <v>37</v>
      </c>
      <c r="EC114" s="435">
        <f t="shared" si="296"/>
        <v>39</v>
      </c>
      <c r="ED114" s="584"/>
      <c r="EE114" s="585"/>
      <c r="EF114" s="434">
        <f t="shared" si="297"/>
        <v>0</v>
      </c>
      <c r="EG114" s="435">
        <f t="shared" si="298"/>
        <v>0</v>
      </c>
      <c r="EH114" s="434">
        <f t="shared" si="299"/>
        <v>172</v>
      </c>
      <c r="EI114" s="435">
        <f t="shared" si="300"/>
        <v>120</v>
      </c>
      <c r="EJ114" s="434">
        <f t="shared" si="301"/>
        <v>172</v>
      </c>
      <c r="EK114" s="435">
        <f t="shared" si="302"/>
        <v>120</v>
      </c>
      <c r="EL114" s="584">
        <v>4.8</v>
      </c>
      <c r="EM114" s="585">
        <v>5</v>
      </c>
      <c r="EN114" s="434">
        <f t="shared" si="303"/>
        <v>648</v>
      </c>
      <c r="EO114" s="435">
        <f t="shared" si="304"/>
        <v>405</v>
      </c>
      <c r="EP114" s="584">
        <v>4.2</v>
      </c>
      <c r="EQ114" s="585">
        <v>4</v>
      </c>
      <c r="ER114" s="434">
        <f t="shared" si="305"/>
        <v>155.4</v>
      </c>
      <c r="ES114" s="435">
        <f t="shared" si="306"/>
        <v>156</v>
      </c>
      <c r="ET114" s="584"/>
      <c r="EU114" s="585"/>
      <c r="EV114" s="434">
        <f t="shared" si="307"/>
        <v>0</v>
      </c>
      <c r="EW114" s="435">
        <f t="shared" si="308"/>
        <v>0</v>
      </c>
      <c r="EX114" s="434">
        <f t="shared" si="309"/>
        <v>4.6709302325581392</v>
      </c>
      <c r="EY114" s="435">
        <f t="shared" si="310"/>
        <v>4.6749999999999998</v>
      </c>
      <c r="EZ114" s="434">
        <f t="shared" si="311"/>
        <v>803.4</v>
      </c>
      <c r="FA114" s="435">
        <f t="shared" si="312"/>
        <v>561</v>
      </c>
      <c r="FB114" s="584">
        <v>63.3</v>
      </c>
      <c r="FC114" s="585">
        <v>63</v>
      </c>
      <c r="FD114" s="434">
        <f t="shared" si="313"/>
        <v>8545.5</v>
      </c>
      <c r="FE114" s="435">
        <f t="shared" si="314"/>
        <v>5103</v>
      </c>
      <c r="FF114" s="584">
        <v>63.4</v>
      </c>
      <c r="FG114" s="585">
        <v>59</v>
      </c>
      <c r="FH114" s="434">
        <f t="shared" si="315"/>
        <v>2345.7999999999997</v>
      </c>
      <c r="FI114" s="435">
        <f t="shared" si="316"/>
        <v>2301</v>
      </c>
      <c r="FJ114" s="584"/>
      <c r="FK114" s="585"/>
      <c r="FL114" s="434">
        <f t="shared" si="317"/>
        <v>0</v>
      </c>
      <c r="FM114" s="435">
        <f t="shared" si="318"/>
        <v>0</v>
      </c>
      <c r="FN114" s="434">
        <f t="shared" si="319"/>
        <v>63.321511627906972</v>
      </c>
      <c r="FO114" s="435">
        <f t="shared" si="320"/>
        <v>61.7</v>
      </c>
      <c r="FP114" s="434">
        <f t="shared" si="321"/>
        <v>10891.3</v>
      </c>
      <c r="FQ114" s="435">
        <f t="shared" si="322"/>
        <v>7404</v>
      </c>
      <c r="FR114" s="584">
        <v>33</v>
      </c>
      <c r="FS114" s="585">
        <v>20</v>
      </c>
      <c r="FT114" s="434">
        <f t="shared" si="323"/>
        <v>33</v>
      </c>
      <c r="FU114" s="435">
        <f t="shared" si="324"/>
        <v>20</v>
      </c>
      <c r="FV114" s="584">
        <v>3.2</v>
      </c>
      <c r="FW114" s="585">
        <v>5</v>
      </c>
      <c r="FX114" s="434">
        <f t="shared" si="325"/>
        <v>105.60000000000001</v>
      </c>
      <c r="FY114" s="435">
        <f t="shared" si="326"/>
        <v>100</v>
      </c>
      <c r="FZ114" s="584">
        <v>57</v>
      </c>
      <c r="GA114" s="585">
        <v>55</v>
      </c>
      <c r="GB114" s="434">
        <f t="shared" si="327"/>
        <v>1881</v>
      </c>
      <c r="GC114" s="435">
        <f t="shared" si="328"/>
        <v>1100</v>
      </c>
      <c r="GD114" s="434">
        <f t="shared" si="329"/>
        <v>319</v>
      </c>
      <c r="GE114" s="435">
        <f t="shared" si="330"/>
        <v>268</v>
      </c>
      <c r="GF114" s="434">
        <f t="shared" si="331"/>
        <v>319</v>
      </c>
      <c r="GG114" s="435">
        <f t="shared" si="332"/>
        <v>268</v>
      </c>
      <c r="GH114" s="434">
        <f t="shared" si="333"/>
        <v>1433.8</v>
      </c>
      <c r="GI114" s="435">
        <f t="shared" si="334"/>
        <v>1277</v>
      </c>
      <c r="GJ114" s="434">
        <f t="shared" si="335"/>
        <v>23135.1</v>
      </c>
      <c r="GK114" s="435">
        <f t="shared" si="336"/>
        <v>20744</v>
      </c>
      <c r="GL114" s="434">
        <f t="shared" si="337"/>
        <v>92</v>
      </c>
      <c r="GM114" s="435">
        <f t="shared" si="338"/>
        <v>76</v>
      </c>
      <c r="GN114" s="434">
        <f t="shared" si="339"/>
        <v>92</v>
      </c>
      <c r="GO114" s="435">
        <f t="shared" si="340"/>
        <v>76</v>
      </c>
      <c r="GP114" s="434">
        <f t="shared" si="341"/>
        <v>407.6</v>
      </c>
      <c r="GQ114" s="435">
        <f t="shared" si="342"/>
        <v>331</v>
      </c>
      <c r="GR114" s="434">
        <f t="shared" si="343"/>
        <v>6462.1999999999989</v>
      </c>
      <c r="GS114" s="435">
        <f t="shared" si="344"/>
        <v>5043</v>
      </c>
      <c r="GT114" s="434">
        <f t="shared" si="345"/>
        <v>411</v>
      </c>
      <c r="GU114" s="435">
        <f t="shared" si="346"/>
        <v>344</v>
      </c>
      <c r="GV114" s="434">
        <f t="shared" si="347"/>
        <v>411</v>
      </c>
      <c r="GW114" s="435">
        <f t="shared" si="348"/>
        <v>344</v>
      </c>
      <c r="GX114" s="434">
        <f t="shared" si="349"/>
        <v>1841.4</v>
      </c>
      <c r="GY114" s="435">
        <f t="shared" si="350"/>
        <v>1608</v>
      </c>
      <c r="GZ114" s="434">
        <f t="shared" si="351"/>
        <v>29597.299999999996</v>
      </c>
      <c r="HA114" s="435">
        <f t="shared" si="352"/>
        <v>25787</v>
      </c>
      <c r="HB114" s="434">
        <f t="shared" si="353"/>
        <v>0</v>
      </c>
      <c r="HC114" s="435">
        <f t="shared" si="354"/>
        <v>0</v>
      </c>
      <c r="HD114" s="434">
        <f t="shared" si="355"/>
        <v>0</v>
      </c>
      <c r="HE114" s="435">
        <f t="shared" si="356"/>
        <v>0</v>
      </c>
      <c r="HF114" s="434">
        <f t="shared" si="357"/>
        <v>0</v>
      </c>
      <c r="HG114" s="435">
        <f t="shared" si="358"/>
        <v>0</v>
      </c>
      <c r="HH114" s="434">
        <f t="shared" si="359"/>
        <v>0</v>
      </c>
      <c r="HI114" s="435">
        <f t="shared" si="360"/>
        <v>0</v>
      </c>
      <c r="HJ114" s="434">
        <f t="shared" si="361"/>
        <v>1947</v>
      </c>
      <c r="HK114" s="435">
        <f t="shared" si="362"/>
        <v>1708</v>
      </c>
      <c r="HL114" s="434">
        <f t="shared" si="363"/>
        <v>31478.3</v>
      </c>
      <c r="HM114" s="435">
        <f t="shared" si="364"/>
        <v>26887</v>
      </c>
    </row>
    <row r="115" spans="1:221" s="18" customFormat="1" ht="12.95" customHeight="1">
      <c r="A115" s="525" t="s">
        <v>433</v>
      </c>
      <c r="B115" s="526" t="s">
        <v>454</v>
      </c>
      <c r="C115" s="504"/>
      <c r="D115" s="496">
        <v>156790</v>
      </c>
      <c r="E115" s="505">
        <v>10</v>
      </c>
      <c r="F115" s="584">
        <v>398</v>
      </c>
      <c r="G115" s="585">
        <v>366</v>
      </c>
      <c r="H115" s="584">
        <v>54</v>
      </c>
      <c r="I115" s="585">
        <v>39</v>
      </c>
      <c r="J115" s="434">
        <f t="shared" si="217"/>
        <v>344</v>
      </c>
      <c r="K115" s="435">
        <f t="shared" si="218"/>
        <v>327</v>
      </c>
      <c r="L115" s="584"/>
      <c r="M115" s="585"/>
      <c r="N115" s="434">
        <f t="shared" si="219"/>
        <v>327</v>
      </c>
      <c r="O115" s="435">
        <f t="shared" si="220"/>
        <v>317</v>
      </c>
      <c r="P115" s="434">
        <f t="shared" si="221"/>
        <v>327</v>
      </c>
      <c r="Q115" s="435">
        <f t="shared" si="222"/>
        <v>317</v>
      </c>
      <c r="R115" s="584">
        <v>65</v>
      </c>
      <c r="S115" s="585">
        <v>82</v>
      </c>
      <c r="T115" s="434">
        <f t="shared" si="365"/>
        <v>65</v>
      </c>
      <c r="U115" s="435">
        <f t="shared" si="365"/>
        <v>82</v>
      </c>
      <c r="V115" s="584">
        <v>18</v>
      </c>
      <c r="W115" s="585">
        <v>14</v>
      </c>
      <c r="X115" s="434">
        <f t="shared" si="223"/>
        <v>18</v>
      </c>
      <c r="Y115" s="435">
        <f t="shared" si="224"/>
        <v>14</v>
      </c>
      <c r="Z115" s="584"/>
      <c r="AA115" s="585"/>
      <c r="AB115" s="434">
        <f t="shared" si="225"/>
        <v>0</v>
      </c>
      <c r="AC115" s="435">
        <f t="shared" si="226"/>
        <v>0</v>
      </c>
      <c r="AD115" s="434">
        <f t="shared" si="227"/>
        <v>83</v>
      </c>
      <c r="AE115" s="435">
        <f t="shared" si="228"/>
        <v>96</v>
      </c>
      <c r="AF115" s="434">
        <f t="shared" si="229"/>
        <v>83</v>
      </c>
      <c r="AG115" s="435">
        <f t="shared" si="230"/>
        <v>96</v>
      </c>
      <c r="AH115" s="584">
        <v>3.9</v>
      </c>
      <c r="AI115" s="585">
        <v>3.9</v>
      </c>
      <c r="AJ115" s="434">
        <f t="shared" si="231"/>
        <v>253.5</v>
      </c>
      <c r="AK115" s="435">
        <f t="shared" si="232"/>
        <v>319.8</v>
      </c>
      <c r="AL115" s="584">
        <v>3.9</v>
      </c>
      <c r="AM115" s="585">
        <v>3</v>
      </c>
      <c r="AN115" s="434">
        <f t="shared" si="233"/>
        <v>70.2</v>
      </c>
      <c r="AO115" s="435">
        <f t="shared" si="234"/>
        <v>42</v>
      </c>
      <c r="AP115" s="584"/>
      <c r="AQ115" s="585"/>
      <c r="AR115" s="434">
        <f t="shared" si="235"/>
        <v>0</v>
      </c>
      <c r="AS115" s="435">
        <f t="shared" si="236"/>
        <v>0</v>
      </c>
      <c r="AT115" s="434">
        <f t="shared" si="237"/>
        <v>3.9</v>
      </c>
      <c r="AU115" s="435">
        <f t="shared" si="238"/>
        <v>3.7687500000000003</v>
      </c>
      <c r="AV115" s="434">
        <f t="shared" si="239"/>
        <v>323.7</v>
      </c>
      <c r="AW115" s="435">
        <f t="shared" si="240"/>
        <v>361.8</v>
      </c>
      <c r="AX115" s="584">
        <v>77.7</v>
      </c>
      <c r="AY115" s="585">
        <v>75</v>
      </c>
      <c r="AZ115" s="434">
        <f t="shared" si="241"/>
        <v>5050.5</v>
      </c>
      <c r="BA115" s="435">
        <f t="shared" si="242"/>
        <v>6150</v>
      </c>
      <c r="BB115" s="584">
        <v>68.5</v>
      </c>
      <c r="BC115" s="585">
        <v>66</v>
      </c>
      <c r="BD115" s="434">
        <f t="shared" si="243"/>
        <v>1233</v>
      </c>
      <c r="BE115" s="435">
        <f t="shared" si="244"/>
        <v>924</v>
      </c>
      <c r="BF115" s="584"/>
      <c r="BG115" s="585"/>
      <c r="BH115" s="434">
        <f t="shared" si="245"/>
        <v>0</v>
      </c>
      <c r="BI115" s="435">
        <f t="shared" si="246"/>
        <v>0</v>
      </c>
      <c r="BJ115" s="434">
        <f t="shared" si="247"/>
        <v>75.704819277108427</v>
      </c>
      <c r="BK115" s="435">
        <f t="shared" si="248"/>
        <v>73.6875</v>
      </c>
      <c r="BL115" s="434">
        <f t="shared" si="249"/>
        <v>6283.4999999999991</v>
      </c>
      <c r="BM115" s="435">
        <f t="shared" si="250"/>
        <v>7074</v>
      </c>
      <c r="BN115" s="584">
        <v>81</v>
      </c>
      <c r="BO115" s="585">
        <v>72</v>
      </c>
      <c r="BP115" s="434">
        <f t="shared" si="251"/>
        <v>81</v>
      </c>
      <c r="BQ115" s="435">
        <f t="shared" si="252"/>
        <v>72</v>
      </c>
      <c r="BR115" s="584">
        <v>19</v>
      </c>
      <c r="BS115" s="585">
        <v>26</v>
      </c>
      <c r="BT115" s="434">
        <f t="shared" si="253"/>
        <v>19</v>
      </c>
      <c r="BU115" s="435">
        <f t="shared" si="254"/>
        <v>26</v>
      </c>
      <c r="BV115" s="584"/>
      <c r="BW115" s="585"/>
      <c r="BX115" s="434">
        <f t="shared" si="255"/>
        <v>0</v>
      </c>
      <c r="BY115" s="435">
        <f t="shared" si="256"/>
        <v>0</v>
      </c>
      <c r="BZ115" s="434">
        <f t="shared" si="257"/>
        <v>100</v>
      </c>
      <c r="CA115" s="435">
        <f t="shared" si="258"/>
        <v>98</v>
      </c>
      <c r="CB115" s="434">
        <f t="shared" si="259"/>
        <v>100</v>
      </c>
      <c r="CC115" s="435">
        <f t="shared" si="260"/>
        <v>98</v>
      </c>
      <c r="CD115" s="584">
        <v>4.8</v>
      </c>
      <c r="CE115" s="585">
        <v>4</v>
      </c>
      <c r="CF115" s="434">
        <f t="shared" si="261"/>
        <v>388.8</v>
      </c>
      <c r="CG115" s="435">
        <f t="shared" si="262"/>
        <v>288</v>
      </c>
      <c r="CH115" s="584">
        <v>5.6</v>
      </c>
      <c r="CI115" s="585">
        <v>5</v>
      </c>
      <c r="CJ115" s="434">
        <f t="shared" si="263"/>
        <v>106.39999999999999</v>
      </c>
      <c r="CK115" s="435">
        <f t="shared" si="264"/>
        <v>130</v>
      </c>
      <c r="CL115" s="584"/>
      <c r="CM115" s="585"/>
      <c r="CN115" s="434">
        <f t="shared" si="265"/>
        <v>0</v>
      </c>
      <c r="CO115" s="435">
        <f t="shared" si="266"/>
        <v>0</v>
      </c>
      <c r="CP115" s="434">
        <f t="shared" si="267"/>
        <v>4.952</v>
      </c>
      <c r="CQ115" s="435">
        <f t="shared" si="268"/>
        <v>4.2653061224489797</v>
      </c>
      <c r="CR115" s="434">
        <f t="shared" si="269"/>
        <v>495.2</v>
      </c>
      <c r="CS115" s="435">
        <f t="shared" si="270"/>
        <v>418</v>
      </c>
      <c r="CT115" s="584">
        <v>86.9</v>
      </c>
      <c r="CU115" s="585">
        <v>88</v>
      </c>
      <c r="CV115" s="434">
        <f t="shared" si="271"/>
        <v>7038.9000000000005</v>
      </c>
      <c r="CW115" s="435">
        <f t="shared" si="272"/>
        <v>6336</v>
      </c>
      <c r="CX115" s="584">
        <v>80.3</v>
      </c>
      <c r="CY115" s="585">
        <v>77</v>
      </c>
      <c r="CZ115" s="434">
        <f t="shared" si="273"/>
        <v>1525.7</v>
      </c>
      <c r="DA115" s="435">
        <f t="shared" si="274"/>
        <v>2002</v>
      </c>
      <c r="DB115" s="432"/>
      <c r="DC115" s="433"/>
      <c r="DD115" s="434">
        <f t="shared" si="275"/>
        <v>0</v>
      </c>
      <c r="DE115" s="435">
        <f t="shared" si="276"/>
        <v>0</v>
      </c>
      <c r="DF115" s="434">
        <f t="shared" si="277"/>
        <v>85.646000000000001</v>
      </c>
      <c r="DG115" s="435">
        <f t="shared" si="278"/>
        <v>85.08163265306122</v>
      </c>
      <c r="DH115" s="434">
        <f t="shared" si="279"/>
        <v>8564.6</v>
      </c>
      <c r="DI115" s="435">
        <f t="shared" si="280"/>
        <v>8338</v>
      </c>
      <c r="DJ115" s="434">
        <f t="shared" si="281"/>
        <v>183</v>
      </c>
      <c r="DK115" s="435">
        <f t="shared" si="282"/>
        <v>194</v>
      </c>
      <c r="DL115" s="434">
        <f t="shared" si="283"/>
        <v>183</v>
      </c>
      <c r="DM115" s="435">
        <f t="shared" si="284"/>
        <v>194</v>
      </c>
      <c r="DN115" s="434">
        <f t="shared" si="285"/>
        <v>4.4748633879781421</v>
      </c>
      <c r="DO115" s="435">
        <f t="shared" si="286"/>
        <v>4.0195876288659793</v>
      </c>
      <c r="DP115" s="434">
        <f t="shared" si="287"/>
        <v>818.9</v>
      </c>
      <c r="DQ115" s="435">
        <f t="shared" si="288"/>
        <v>779.8</v>
      </c>
      <c r="DR115" s="434">
        <f t="shared" si="289"/>
        <v>81.137158469945348</v>
      </c>
      <c r="DS115" s="435">
        <f t="shared" si="290"/>
        <v>79.44329896907216</v>
      </c>
      <c r="DT115" s="434">
        <f t="shared" si="291"/>
        <v>14848.099999999999</v>
      </c>
      <c r="DU115" s="435">
        <f t="shared" si="292"/>
        <v>15411.999999999998</v>
      </c>
      <c r="DV115" s="584">
        <v>77</v>
      </c>
      <c r="DW115" s="585">
        <v>68</v>
      </c>
      <c r="DX115" s="434">
        <f t="shared" si="293"/>
        <v>77</v>
      </c>
      <c r="DY115" s="435">
        <f t="shared" si="294"/>
        <v>68</v>
      </c>
      <c r="DZ115" s="584">
        <v>26</v>
      </c>
      <c r="EA115" s="585">
        <v>26</v>
      </c>
      <c r="EB115" s="434">
        <f t="shared" si="295"/>
        <v>26</v>
      </c>
      <c r="EC115" s="435">
        <f t="shared" si="296"/>
        <v>26</v>
      </c>
      <c r="ED115" s="584"/>
      <c r="EE115" s="585"/>
      <c r="EF115" s="434">
        <f t="shared" si="297"/>
        <v>0</v>
      </c>
      <c r="EG115" s="435">
        <f t="shared" si="298"/>
        <v>0</v>
      </c>
      <c r="EH115" s="434">
        <f t="shared" si="299"/>
        <v>103</v>
      </c>
      <c r="EI115" s="435">
        <f t="shared" si="300"/>
        <v>94</v>
      </c>
      <c r="EJ115" s="434">
        <f t="shared" si="301"/>
        <v>103</v>
      </c>
      <c r="EK115" s="435">
        <f t="shared" si="302"/>
        <v>94</v>
      </c>
      <c r="EL115" s="584">
        <v>5.6</v>
      </c>
      <c r="EM115" s="585">
        <v>6</v>
      </c>
      <c r="EN115" s="434">
        <f t="shared" si="303"/>
        <v>431.2</v>
      </c>
      <c r="EO115" s="435">
        <f t="shared" si="304"/>
        <v>408</v>
      </c>
      <c r="EP115" s="584">
        <v>5.8</v>
      </c>
      <c r="EQ115" s="585">
        <v>7</v>
      </c>
      <c r="ER115" s="434">
        <f t="shared" si="305"/>
        <v>150.79999999999998</v>
      </c>
      <c r="ES115" s="435">
        <f t="shared" si="306"/>
        <v>182</v>
      </c>
      <c r="ET115" s="584"/>
      <c r="EU115" s="585"/>
      <c r="EV115" s="434">
        <f t="shared" si="307"/>
        <v>0</v>
      </c>
      <c r="EW115" s="435">
        <f t="shared" si="308"/>
        <v>0</v>
      </c>
      <c r="EX115" s="434">
        <f t="shared" si="309"/>
        <v>5.650485436893204</v>
      </c>
      <c r="EY115" s="435">
        <f t="shared" si="310"/>
        <v>6.2765957446808507</v>
      </c>
      <c r="EZ115" s="434">
        <f t="shared" si="311"/>
        <v>582</v>
      </c>
      <c r="FA115" s="435">
        <f t="shared" si="312"/>
        <v>590</v>
      </c>
      <c r="FB115" s="584">
        <v>50.9</v>
      </c>
      <c r="FC115" s="585">
        <v>46</v>
      </c>
      <c r="FD115" s="434">
        <f t="shared" si="313"/>
        <v>3919.2999999999997</v>
      </c>
      <c r="FE115" s="435">
        <f t="shared" si="314"/>
        <v>3128</v>
      </c>
      <c r="FF115" s="584">
        <v>58.5</v>
      </c>
      <c r="FG115" s="585">
        <v>55</v>
      </c>
      <c r="FH115" s="434">
        <f t="shared" si="315"/>
        <v>1521</v>
      </c>
      <c r="FI115" s="435">
        <f t="shared" si="316"/>
        <v>1430</v>
      </c>
      <c r="FJ115" s="584"/>
      <c r="FK115" s="585"/>
      <c r="FL115" s="434">
        <f t="shared" si="317"/>
        <v>0</v>
      </c>
      <c r="FM115" s="435">
        <f t="shared" si="318"/>
        <v>0</v>
      </c>
      <c r="FN115" s="434">
        <f t="shared" si="319"/>
        <v>52.818446601941737</v>
      </c>
      <c r="FO115" s="435">
        <f t="shared" si="320"/>
        <v>48.48936170212766</v>
      </c>
      <c r="FP115" s="434">
        <f t="shared" si="321"/>
        <v>5440.2999999999993</v>
      </c>
      <c r="FQ115" s="435">
        <f t="shared" si="322"/>
        <v>4558</v>
      </c>
      <c r="FR115" s="584">
        <v>41</v>
      </c>
      <c r="FS115" s="585">
        <v>29</v>
      </c>
      <c r="FT115" s="434">
        <f t="shared" si="323"/>
        <v>41</v>
      </c>
      <c r="FU115" s="435">
        <f t="shared" si="324"/>
        <v>29</v>
      </c>
      <c r="FV115" s="584">
        <v>5.3</v>
      </c>
      <c r="FW115" s="585">
        <v>5</v>
      </c>
      <c r="FX115" s="434">
        <f t="shared" si="325"/>
        <v>217.29999999999998</v>
      </c>
      <c r="FY115" s="435">
        <f t="shared" si="326"/>
        <v>145</v>
      </c>
      <c r="FZ115" s="584">
        <v>47.7</v>
      </c>
      <c r="GA115" s="585">
        <v>53</v>
      </c>
      <c r="GB115" s="434">
        <f t="shared" si="327"/>
        <v>1955.7</v>
      </c>
      <c r="GC115" s="435">
        <f t="shared" si="328"/>
        <v>1537</v>
      </c>
      <c r="GD115" s="434">
        <f t="shared" si="329"/>
        <v>223</v>
      </c>
      <c r="GE115" s="435">
        <f t="shared" si="330"/>
        <v>222</v>
      </c>
      <c r="GF115" s="434">
        <f t="shared" si="331"/>
        <v>223</v>
      </c>
      <c r="GG115" s="435">
        <f t="shared" si="332"/>
        <v>222</v>
      </c>
      <c r="GH115" s="434">
        <f t="shared" si="333"/>
        <v>1073.5</v>
      </c>
      <c r="GI115" s="435">
        <f t="shared" si="334"/>
        <v>1015.8</v>
      </c>
      <c r="GJ115" s="434">
        <f t="shared" si="335"/>
        <v>16008.7</v>
      </c>
      <c r="GK115" s="435">
        <f t="shared" si="336"/>
        <v>15614</v>
      </c>
      <c r="GL115" s="434">
        <f t="shared" si="337"/>
        <v>63</v>
      </c>
      <c r="GM115" s="435">
        <f t="shared" si="338"/>
        <v>66</v>
      </c>
      <c r="GN115" s="434">
        <f t="shared" si="339"/>
        <v>63</v>
      </c>
      <c r="GO115" s="435">
        <f t="shared" si="340"/>
        <v>66</v>
      </c>
      <c r="GP115" s="434">
        <f t="shared" si="341"/>
        <v>327.39999999999998</v>
      </c>
      <c r="GQ115" s="435">
        <f t="shared" si="342"/>
        <v>354</v>
      </c>
      <c r="GR115" s="434">
        <f t="shared" si="343"/>
        <v>4279.7</v>
      </c>
      <c r="GS115" s="435">
        <f t="shared" si="344"/>
        <v>4356</v>
      </c>
      <c r="GT115" s="434">
        <f t="shared" si="345"/>
        <v>286</v>
      </c>
      <c r="GU115" s="435">
        <f t="shared" si="346"/>
        <v>288</v>
      </c>
      <c r="GV115" s="434">
        <f t="shared" si="347"/>
        <v>286</v>
      </c>
      <c r="GW115" s="435">
        <f t="shared" si="348"/>
        <v>288</v>
      </c>
      <c r="GX115" s="434">
        <f t="shared" si="349"/>
        <v>1400.9</v>
      </c>
      <c r="GY115" s="435">
        <f t="shared" si="350"/>
        <v>1369.8</v>
      </c>
      <c r="GZ115" s="434">
        <f t="shared" si="351"/>
        <v>20288.400000000001</v>
      </c>
      <c r="HA115" s="435">
        <f t="shared" si="352"/>
        <v>19970</v>
      </c>
      <c r="HB115" s="434">
        <f t="shared" si="353"/>
        <v>0</v>
      </c>
      <c r="HC115" s="435">
        <f t="shared" si="354"/>
        <v>0</v>
      </c>
      <c r="HD115" s="434">
        <f t="shared" si="355"/>
        <v>0</v>
      </c>
      <c r="HE115" s="435">
        <f t="shared" si="356"/>
        <v>0</v>
      </c>
      <c r="HF115" s="434">
        <f t="shared" si="357"/>
        <v>0</v>
      </c>
      <c r="HG115" s="435">
        <f t="shared" si="358"/>
        <v>0</v>
      </c>
      <c r="HH115" s="434">
        <f t="shared" si="359"/>
        <v>0</v>
      </c>
      <c r="HI115" s="435">
        <f t="shared" si="360"/>
        <v>0</v>
      </c>
      <c r="HJ115" s="434">
        <f t="shared" si="361"/>
        <v>1618.2</v>
      </c>
      <c r="HK115" s="435">
        <f t="shared" si="362"/>
        <v>1514.8</v>
      </c>
      <c r="HL115" s="434">
        <f t="shared" si="363"/>
        <v>22244.1</v>
      </c>
      <c r="HM115" s="435">
        <f t="shared" si="364"/>
        <v>21507</v>
      </c>
    </row>
    <row r="116" spans="1:221" s="18" customFormat="1" ht="12.95" customHeight="1">
      <c r="A116" s="528" t="s">
        <v>433</v>
      </c>
      <c r="B116" s="526" t="s">
        <v>455</v>
      </c>
      <c r="C116" s="497"/>
      <c r="D116" s="496">
        <v>156851</v>
      </c>
      <c r="E116" s="505">
        <v>10</v>
      </c>
      <c r="F116" s="584">
        <v>204</v>
      </c>
      <c r="G116" s="585">
        <v>188</v>
      </c>
      <c r="H116" s="584">
        <v>16</v>
      </c>
      <c r="I116" s="585">
        <v>9</v>
      </c>
      <c r="J116" s="434">
        <f t="shared" si="217"/>
        <v>188</v>
      </c>
      <c r="K116" s="435">
        <f t="shared" si="218"/>
        <v>179</v>
      </c>
      <c r="L116" s="584"/>
      <c r="M116" s="585"/>
      <c r="N116" s="434">
        <f t="shared" si="219"/>
        <v>185</v>
      </c>
      <c r="O116" s="435">
        <f t="shared" si="220"/>
        <v>177</v>
      </c>
      <c r="P116" s="434">
        <f t="shared" si="221"/>
        <v>185</v>
      </c>
      <c r="Q116" s="435">
        <f t="shared" si="222"/>
        <v>177</v>
      </c>
      <c r="R116" s="584">
        <v>31</v>
      </c>
      <c r="S116" s="585">
        <v>41</v>
      </c>
      <c r="T116" s="434">
        <f t="shared" si="365"/>
        <v>31</v>
      </c>
      <c r="U116" s="435">
        <f t="shared" si="365"/>
        <v>41</v>
      </c>
      <c r="V116" s="584">
        <v>10</v>
      </c>
      <c r="W116" s="585">
        <v>7</v>
      </c>
      <c r="X116" s="434">
        <f t="shared" si="223"/>
        <v>10</v>
      </c>
      <c r="Y116" s="435">
        <f t="shared" si="224"/>
        <v>7</v>
      </c>
      <c r="Z116" s="584"/>
      <c r="AA116" s="585"/>
      <c r="AB116" s="434">
        <f t="shared" si="225"/>
        <v>0</v>
      </c>
      <c r="AC116" s="435">
        <f t="shared" si="226"/>
        <v>0</v>
      </c>
      <c r="AD116" s="434">
        <f t="shared" si="227"/>
        <v>41</v>
      </c>
      <c r="AE116" s="435">
        <f t="shared" si="228"/>
        <v>48</v>
      </c>
      <c r="AF116" s="434">
        <f t="shared" si="229"/>
        <v>41</v>
      </c>
      <c r="AG116" s="435">
        <f t="shared" si="230"/>
        <v>48</v>
      </c>
      <c r="AH116" s="584">
        <v>3.2</v>
      </c>
      <c r="AI116" s="585">
        <v>3</v>
      </c>
      <c r="AJ116" s="434">
        <f t="shared" si="231"/>
        <v>99.2</v>
      </c>
      <c r="AK116" s="435">
        <f t="shared" si="232"/>
        <v>123</v>
      </c>
      <c r="AL116" s="584">
        <v>4.7</v>
      </c>
      <c r="AM116" s="585">
        <v>5</v>
      </c>
      <c r="AN116" s="434">
        <f t="shared" si="233"/>
        <v>47</v>
      </c>
      <c r="AO116" s="435">
        <f t="shared" si="234"/>
        <v>35</v>
      </c>
      <c r="AP116" s="584"/>
      <c r="AQ116" s="585"/>
      <c r="AR116" s="434">
        <f t="shared" si="235"/>
        <v>0</v>
      </c>
      <c r="AS116" s="435">
        <f t="shared" si="236"/>
        <v>0</v>
      </c>
      <c r="AT116" s="434">
        <f t="shared" si="237"/>
        <v>3.565853658536585</v>
      </c>
      <c r="AU116" s="435">
        <f t="shared" si="238"/>
        <v>3.2916666666666665</v>
      </c>
      <c r="AV116" s="434">
        <f t="shared" si="239"/>
        <v>146.19999999999999</v>
      </c>
      <c r="AW116" s="435">
        <f t="shared" si="240"/>
        <v>158</v>
      </c>
      <c r="AX116" s="584">
        <v>67.3</v>
      </c>
      <c r="AY116" s="585">
        <v>62</v>
      </c>
      <c r="AZ116" s="434">
        <f t="shared" si="241"/>
        <v>2086.2999999999997</v>
      </c>
      <c r="BA116" s="435">
        <f t="shared" si="242"/>
        <v>2542</v>
      </c>
      <c r="BB116" s="584">
        <v>78.8</v>
      </c>
      <c r="BC116" s="585">
        <v>69</v>
      </c>
      <c r="BD116" s="434">
        <f t="shared" si="243"/>
        <v>788</v>
      </c>
      <c r="BE116" s="435">
        <f t="shared" si="244"/>
        <v>483</v>
      </c>
      <c r="BF116" s="584"/>
      <c r="BG116" s="585"/>
      <c r="BH116" s="434">
        <f t="shared" si="245"/>
        <v>0</v>
      </c>
      <c r="BI116" s="435">
        <f t="shared" si="246"/>
        <v>0</v>
      </c>
      <c r="BJ116" s="434">
        <f t="shared" si="247"/>
        <v>70.104878048780478</v>
      </c>
      <c r="BK116" s="435">
        <f t="shared" si="248"/>
        <v>63.020833333333336</v>
      </c>
      <c r="BL116" s="434">
        <f t="shared" si="249"/>
        <v>2874.2999999999997</v>
      </c>
      <c r="BM116" s="435">
        <f t="shared" si="250"/>
        <v>3025</v>
      </c>
      <c r="BN116" s="584">
        <v>39</v>
      </c>
      <c r="BO116" s="585">
        <v>33</v>
      </c>
      <c r="BP116" s="434">
        <f t="shared" si="251"/>
        <v>39</v>
      </c>
      <c r="BQ116" s="435">
        <f t="shared" si="252"/>
        <v>33</v>
      </c>
      <c r="BR116" s="584">
        <v>26</v>
      </c>
      <c r="BS116" s="585">
        <v>20</v>
      </c>
      <c r="BT116" s="434">
        <f t="shared" si="253"/>
        <v>26</v>
      </c>
      <c r="BU116" s="435">
        <f t="shared" si="254"/>
        <v>20</v>
      </c>
      <c r="BV116" s="584"/>
      <c r="BW116" s="585"/>
      <c r="BX116" s="434">
        <f t="shared" si="255"/>
        <v>0</v>
      </c>
      <c r="BY116" s="435">
        <f t="shared" si="256"/>
        <v>0</v>
      </c>
      <c r="BZ116" s="434">
        <f t="shared" si="257"/>
        <v>65</v>
      </c>
      <c r="CA116" s="435">
        <f t="shared" si="258"/>
        <v>53</v>
      </c>
      <c r="CB116" s="434">
        <f t="shared" si="259"/>
        <v>65</v>
      </c>
      <c r="CC116" s="435">
        <f t="shared" si="260"/>
        <v>53</v>
      </c>
      <c r="CD116" s="584">
        <v>5.2</v>
      </c>
      <c r="CE116" s="585">
        <v>4</v>
      </c>
      <c r="CF116" s="434">
        <f t="shared" si="261"/>
        <v>202.8</v>
      </c>
      <c r="CG116" s="435">
        <f t="shared" si="262"/>
        <v>132</v>
      </c>
      <c r="CH116" s="584">
        <v>6.8</v>
      </c>
      <c r="CI116" s="585">
        <v>5</v>
      </c>
      <c r="CJ116" s="434">
        <f t="shared" si="263"/>
        <v>176.79999999999998</v>
      </c>
      <c r="CK116" s="435">
        <f t="shared" si="264"/>
        <v>100</v>
      </c>
      <c r="CL116" s="584"/>
      <c r="CM116" s="585"/>
      <c r="CN116" s="434">
        <f t="shared" si="265"/>
        <v>0</v>
      </c>
      <c r="CO116" s="435">
        <f t="shared" si="266"/>
        <v>0</v>
      </c>
      <c r="CP116" s="434">
        <f t="shared" si="267"/>
        <v>5.8400000000000007</v>
      </c>
      <c r="CQ116" s="435">
        <f t="shared" si="268"/>
        <v>4.3773584905660377</v>
      </c>
      <c r="CR116" s="434">
        <f t="shared" si="269"/>
        <v>379.6</v>
      </c>
      <c r="CS116" s="435">
        <f t="shared" si="270"/>
        <v>232</v>
      </c>
      <c r="CT116" s="584">
        <v>85.6</v>
      </c>
      <c r="CU116" s="585">
        <v>78</v>
      </c>
      <c r="CV116" s="434">
        <f t="shared" si="271"/>
        <v>3338.3999999999996</v>
      </c>
      <c r="CW116" s="435">
        <f t="shared" si="272"/>
        <v>2574</v>
      </c>
      <c r="CX116" s="584">
        <v>90.7</v>
      </c>
      <c r="CY116" s="585">
        <v>86</v>
      </c>
      <c r="CZ116" s="434">
        <f t="shared" si="273"/>
        <v>2358.2000000000003</v>
      </c>
      <c r="DA116" s="435">
        <f t="shared" si="274"/>
        <v>1720</v>
      </c>
      <c r="DB116" s="432"/>
      <c r="DC116" s="433"/>
      <c r="DD116" s="434">
        <f t="shared" si="275"/>
        <v>0</v>
      </c>
      <c r="DE116" s="435">
        <f t="shared" si="276"/>
        <v>0</v>
      </c>
      <c r="DF116" s="434">
        <f t="shared" si="277"/>
        <v>87.64</v>
      </c>
      <c r="DG116" s="435">
        <f t="shared" si="278"/>
        <v>81.018867924528308</v>
      </c>
      <c r="DH116" s="434">
        <f t="shared" si="279"/>
        <v>5696.6</v>
      </c>
      <c r="DI116" s="435">
        <f t="shared" si="280"/>
        <v>4294</v>
      </c>
      <c r="DJ116" s="434">
        <f t="shared" si="281"/>
        <v>106</v>
      </c>
      <c r="DK116" s="435">
        <f t="shared" si="282"/>
        <v>101</v>
      </c>
      <c r="DL116" s="434">
        <f t="shared" si="283"/>
        <v>106</v>
      </c>
      <c r="DM116" s="435">
        <f t="shared" si="284"/>
        <v>101</v>
      </c>
      <c r="DN116" s="434">
        <f t="shared" si="285"/>
        <v>4.9603773584905655</v>
      </c>
      <c r="DO116" s="435">
        <f t="shared" si="286"/>
        <v>3.8613861386138613</v>
      </c>
      <c r="DP116" s="434">
        <f t="shared" si="287"/>
        <v>525.79999999999995</v>
      </c>
      <c r="DQ116" s="435">
        <f t="shared" si="288"/>
        <v>390</v>
      </c>
      <c r="DR116" s="434">
        <f t="shared" si="289"/>
        <v>80.857547169811312</v>
      </c>
      <c r="DS116" s="435">
        <f t="shared" si="290"/>
        <v>72.465346534653463</v>
      </c>
      <c r="DT116" s="434">
        <f t="shared" si="291"/>
        <v>8570.9</v>
      </c>
      <c r="DU116" s="435">
        <f t="shared" si="292"/>
        <v>7319</v>
      </c>
      <c r="DV116" s="584">
        <v>42</v>
      </c>
      <c r="DW116" s="585">
        <v>43</v>
      </c>
      <c r="DX116" s="434">
        <f t="shared" si="293"/>
        <v>42</v>
      </c>
      <c r="DY116" s="435">
        <f t="shared" si="294"/>
        <v>43</v>
      </c>
      <c r="DZ116" s="584">
        <v>22</v>
      </c>
      <c r="EA116" s="585">
        <v>25</v>
      </c>
      <c r="EB116" s="434">
        <f t="shared" si="295"/>
        <v>22</v>
      </c>
      <c r="EC116" s="435">
        <f t="shared" si="296"/>
        <v>25</v>
      </c>
      <c r="ED116" s="584"/>
      <c r="EE116" s="585"/>
      <c r="EF116" s="434">
        <f t="shared" si="297"/>
        <v>0</v>
      </c>
      <c r="EG116" s="435">
        <f t="shared" si="298"/>
        <v>0</v>
      </c>
      <c r="EH116" s="434">
        <f t="shared" si="299"/>
        <v>64</v>
      </c>
      <c r="EI116" s="435">
        <f t="shared" si="300"/>
        <v>68</v>
      </c>
      <c r="EJ116" s="434">
        <f t="shared" si="301"/>
        <v>64</v>
      </c>
      <c r="EK116" s="435">
        <f t="shared" si="302"/>
        <v>68</v>
      </c>
      <c r="EL116" s="584">
        <v>5.5</v>
      </c>
      <c r="EM116" s="585">
        <v>5</v>
      </c>
      <c r="EN116" s="434">
        <f t="shared" si="303"/>
        <v>231</v>
      </c>
      <c r="EO116" s="435">
        <f t="shared" si="304"/>
        <v>215</v>
      </c>
      <c r="EP116" s="584">
        <v>4.8</v>
      </c>
      <c r="EQ116" s="585">
        <v>5</v>
      </c>
      <c r="ER116" s="434">
        <f t="shared" si="305"/>
        <v>105.6</v>
      </c>
      <c r="ES116" s="435">
        <f t="shared" si="306"/>
        <v>125</v>
      </c>
      <c r="ET116" s="584"/>
      <c r="EU116" s="585"/>
      <c r="EV116" s="434">
        <f t="shared" si="307"/>
        <v>0</v>
      </c>
      <c r="EW116" s="435">
        <f t="shared" si="308"/>
        <v>0</v>
      </c>
      <c r="EX116" s="434">
        <f t="shared" si="309"/>
        <v>5.2593750000000004</v>
      </c>
      <c r="EY116" s="435">
        <f t="shared" si="310"/>
        <v>5</v>
      </c>
      <c r="EZ116" s="434">
        <f t="shared" si="311"/>
        <v>336.6</v>
      </c>
      <c r="FA116" s="435">
        <f t="shared" si="312"/>
        <v>340</v>
      </c>
      <c r="FB116" s="584">
        <v>50.6</v>
      </c>
      <c r="FC116" s="585">
        <v>43</v>
      </c>
      <c r="FD116" s="434">
        <f t="shared" si="313"/>
        <v>2125.2000000000003</v>
      </c>
      <c r="FE116" s="435">
        <f t="shared" si="314"/>
        <v>1849</v>
      </c>
      <c r="FF116" s="584">
        <v>45.3</v>
      </c>
      <c r="FG116" s="585">
        <v>50</v>
      </c>
      <c r="FH116" s="434">
        <f t="shared" si="315"/>
        <v>996.59999999999991</v>
      </c>
      <c r="FI116" s="435">
        <f t="shared" si="316"/>
        <v>1250</v>
      </c>
      <c r="FJ116" s="584"/>
      <c r="FK116" s="585"/>
      <c r="FL116" s="434">
        <f t="shared" si="317"/>
        <v>0</v>
      </c>
      <c r="FM116" s="435">
        <f t="shared" si="318"/>
        <v>0</v>
      </c>
      <c r="FN116" s="434">
        <f t="shared" si="319"/>
        <v>48.778125000000003</v>
      </c>
      <c r="FO116" s="435">
        <f t="shared" si="320"/>
        <v>45.573529411764703</v>
      </c>
      <c r="FP116" s="434">
        <f t="shared" si="321"/>
        <v>3121.8</v>
      </c>
      <c r="FQ116" s="435">
        <f t="shared" si="322"/>
        <v>3099</v>
      </c>
      <c r="FR116" s="584">
        <v>15</v>
      </c>
      <c r="FS116" s="585">
        <v>8</v>
      </c>
      <c r="FT116" s="434">
        <f t="shared" si="323"/>
        <v>15</v>
      </c>
      <c r="FU116" s="435">
        <f t="shared" si="324"/>
        <v>8</v>
      </c>
      <c r="FV116" s="584">
        <v>4.5</v>
      </c>
      <c r="FW116" s="585">
        <v>4</v>
      </c>
      <c r="FX116" s="434">
        <f t="shared" si="325"/>
        <v>67.5</v>
      </c>
      <c r="FY116" s="435">
        <f t="shared" si="326"/>
        <v>32</v>
      </c>
      <c r="FZ116" s="584">
        <v>46</v>
      </c>
      <c r="GA116" s="585">
        <v>54</v>
      </c>
      <c r="GB116" s="434">
        <f t="shared" si="327"/>
        <v>690</v>
      </c>
      <c r="GC116" s="435">
        <f t="shared" si="328"/>
        <v>432</v>
      </c>
      <c r="GD116" s="434">
        <f t="shared" si="329"/>
        <v>112</v>
      </c>
      <c r="GE116" s="435">
        <f t="shared" si="330"/>
        <v>117</v>
      </c>
      <c r="GF116" s="434">
        <f t="shared" si="331"/>
        <v>112</v>
      </c>
      <c r="GG116" s="435">
        <f t="shared" si="332"/>
        <v>117</v>
      </c>
      <c r="GH116" s="434">
        <f t="shared" si="333"/>
        <v>533</v>
      </c>
      <c r="GI116" s="435">
        <f t="shared" si="334"/>
        <v>470</v>
      </c>
      <c r="GJ116" s="434">
        <f t="shared" si="335"/>
        <v>7549.9</v>
      </c>
      <c r="GK116" s="435">
        <f t="shared" si="336"/>
        <v>6965</v>
      </c>
      <c r="GL116" s="434">
        <f t="shared" si="337"/>
        <v>58</v>
      </c>
      <c r="GM116" s="435">
        <f t="shared" si="338"/>
        <v>52</v>
      </c>
      <c r="GN116" s="434">
        <f t="shared" si="339"/>
        <v>58</v>
      </c>
      <c r="GO116" s="435">
        <f t="shared" si="340"/>
        <v>52</v>
      </c>
      <c r="GP116" s="434">
        <f t="shared" si="341"/>
        <v>329.4</v>
      </c>
      <c r="GQ116" s="435">
        <f t="shared" si="342"/>
        <v>260</v>
      </c>
      <c r="GR116" s="434">
        <f t="shared" si="343"/>
        <v>4142.8</v>
      </c>
      <c r="GS116" s="435">
        <f t="shared" si="344"/>
        <v>3453</v>
      </c>
      <c r="GT116" s="434">
        <f t="shared" si="345"/>
        <v>170</v>
      </c>
      <c r="GU116" s="435">
        <f t="shared" si="346"/>
        <v>169</v>
      </c>
      <c r="GV116" s="434">
        <f t="shared" si="347"/>
        <v>170</v>
      </c>
      <c r="GW116" s="435">
        <f t="shared" si="348"/>
        <v>169</v>
      </c>
      <c r="GX116" s="434">
        <f t="shared" si="349"/>
        <v>862.4</v>
      </c>
      <c r="GY116" s="435">
        <f t="shared" si="350"/>
        <v>730</v>
      </c>
      <c r="GZ116" s="434">
        <f t="shared" si="351"/>
        <v>11692.7</v>
      </c>
      <c r="HA116" s="435">
        <f t="shared" si="352"/>
        <v>10418</v>
      </c>
      <c r="HB116" s="434">
        <f t="shared" si="353"/>
        <v>0</v>
      </c>
      <c r="HC116" s="435">
        <f t="shared" si="354"/>
        <v>0</v>
      </c>
      <c r="HD116" s="434">
        <f t="shared" si="355"/>
        <v>0</v>
      </c>
      <c r="HE116" s="435">
        <f t="shared" si="356"/>
        <v>0</v>
      </c>
      <c r="HF116" s="434">
        <f t="shared" si="357"/>
        <v>0</v>
      </c>
      <c r="HG116" s="435">
        <f t="shared" si="358"/>
        <v>0</v>
      </c>
      <c r="HH116" s="434">
        <f t="shared" si="359"/>
        <v>0</v>
      </c>
      <c r="HI116" s="435">
        <f t="shared" si="360"/>
        <v>0</v>
      </c>
      <c r="HJ116" s="434">
        <f t="shared" si="361"/>
        <v>929.9</v>
      </c>
      <c r="HK116" s="435">
        <f t="shared" si="362"/>
        <v>762</v>
      </c>
      <c r="HL116" s="434">
        <f t="shared" si="363"/>
        <v>12382.7</v>
      </c>
      <c r="HM116" s="435">
        <f t="shared" si="364"/>
        <v>10850</v>
      </c>
    </row>
    <row r="117" spans="1:221" s="18" customFormat="1" ht="12.95" customHeight="1">
      <c r="A117" s="525" t="s">
        <v>433</v>
      </c>
      <c r="B117" s="526" t="s">
        <v>447</v>
      </c>
      <c r="C117" s="504"/>
      <c r="D117" s="496">
        <v>156860</v>
      </c>
      <c r="E117" s="505">
        <v>10</v>
      </c>
      <c r="F117" s="584">
        <v>409</v>
      </c>
      <c r="G117" s="585">
        <v>395</v>
      </c>
      <c r="H117" s="584">
        <v>35</v>
      </c>
      <c r="I117" s="585">
        <v>35</v>
      </c>
      <c r="J117" s="434">
        <f t="shared" si="217"/>
        <v>374</v>
      </c>
      <c r="K117" s="435">
        <f t="shared" si="218"/>
        <v>360</v>
      </c>
      <c r="L117" s="584"/>
      <c r="M117" s="585"/>
      <c r="N117" s="434">
        <f t="shared" si="219"/>
        <v>373</v>
      </c>
      <c r="O117" s="435">
        <f t="shared" si="220"/>
        <v>360</v>
      </c>
      <c r="P117" s="434">
        <f t="shared" si="221"/>
        <v>373</v>
      </c>
      <c r="Q117" s="435">
        <f t="shared" si="222"/>
        <v>360</v>
      </c>
      <c r="R117" s="584">
        <v>75</v>
      </c>
      <c r="S117" s="585">
        <v>51</v>
      </c>
      <c r="T117" s="434">
        <f t="shared" si="365"/>
        <v>75</v>
      </c>
      <c r="U117" s="435">
        <f t="shared" si="365"/>
        <v>51</v>
      </c>
      <c r="V117" s="584">
        <v>8</v>
      </c>
      <c r="W117" s="585">
        <v>9</v>
      </c>
      <c r="X117" s="434">
        <f t="shared" si="223"/>
        <v>8</v>
      </c>
      <c r="Y117" s="435">
        <f t="shared" si="224"/>
        <v>9</v>
      </c>
      <c r="Z117" s="584"/>
      <c r="AA117" s="585"/>
      <c r="AB117" s="434">
        <f t="shared" si="225"/>
        <v>0</v>
      </c>
      <c r="AC117" s="435">
        <f t="shared" si="226"/>
        <v>0</v>
      </c>
      <c r="AD117" s="434">
        <f t="shared" si="227"/>
        <v>83</v>
      </c>
      <c r="AE117" s="435">
        <f t="shared" si="228"/>
        <v>60</v>
      </c>
      <c r="AF117" s="434">
        <f t="shared" si="229"/>
        <v>83</v>
      </c>
      <c r="AG117" s="435">
        <f t="shared" si="230"/>
        <v>60</v>
      </c>
      <c r="AH117" s="584">
        <v>3.3</v>
      </c>
      <c r="AI117" s="585">
        <v>3</v>
      </c>
      <c r="AJ117" s="434">
        <f t="shared" si="231"/>
        <v>247.5</v>
      </c>
      <c r="AK117" s="435">
        <f t="shared" si="232"/>
        <v>153</v>
      </c>
      <c r="AL117" s="584">
        <v>2.4</v>
      </c>
      <c r="AM117" s="585">
        <v>4</v>
      </c>
      <c r="AN117" s="434">
        <f t="shared" si="233"/>
        <v>19.2</v>
      </c>
      <c r="AO117" s="435">
        <f t="shared" si="234"/>
        <v>36</v>
      </c>
      <c r="AP117" s="584"/>
      <c r="AQ117" s="585"/>
      <c r="AR117" s="434">
        <f t="shared" si="235"/>
        <v>0</v>
      </c>
      <c r="AS117" s="435">
        <f t="shared" si="236"/>
        <v>0</v>
      </c>
      <c r="AT117" s="434">
        <f t="shared" si="237"/>
        <v>3.2132530120481926</v>
      </c>
      <c r="AU117" s="435">
        <f t="shared" si="238"/>
        <v>3.15</v>
      </c>
      <c r="AV117" s="434">
        <f t="shared" si="239"/>
        <v>266.7</v>
      </c>
      <c r="AW117" s="435">
        <f t="shared" si="240"/>
        <v>189</v>
      </c>
      <c r="AX117" s="584">
        <v>72.3</v>
      </c>
      <c r="AY117" s="585">
        <v>65</v>
      </c>
      <c r="AZ117" s="434">
        <f t="shared" si="241"/>
        <v>5422.5</v>
      </c>
      <c r="BA117" s="435">
        <f t="shared" si="242"/>
        <v>3315</v>
      </c>
      <c r="BB117" s="584">
        <v>55.8</v>
      </c>
      <c r="BC117" s="585">
        <v>65</v>
      </c>
      <c r="BD117" s="434">
        <f t="shared" si="243"/>
        <v>446.4</v>
      </c>
      <c r="BE117" s="435">
        <f t="shared" si="244"/>
        <v>585</v>
      </c>
      <c r="BF117" s="584"/>
      <c r="BG117" s="585"/>
      <c r="BH117" s="434">
        <f t="shared" si="245"/>
        <v>0</v>
      </c>
      <c r="BI117" s="435">
        <f t="shared" si="246"/>
        <v>0</v>
      </c>
      <c r="BJ117" s="434">
        <f t="shared" si="247"/>
        <v>70.709638554216866</v>
      </c>
      <c r="BK117" s="435">
        <f t="shared" si="248"/>
        <v>65</v>
      </c>
      <c r="BL117" s="434">
        <f t="shared" si="249"/>
        <v>5868.9</v>
      </c>
      <c r="BM117" s="435">
        <f t="shared" si="250"/>
        <v>3900</v>
      </c>
      <c r="BN117" s="584">
        <v>62</v>
      </c>
      <c r="BO117" s="585">
        <v>52</v>
      </c>
      <c r="BP117" s="434">
        <f t="shared" si="251"/>
        <v>62</v>
      </c>
      <c r="BQ117" s="435">
        <f t="shared" si="252"/>
        <v>52</v>
      </c>
      <c r="BR117" s="584">
        <v>59</v>
      </c>
      <c r="BS117" s="585">
        <v>51</v>
      </c>
      <c r="BT117" s="434">
        <f t="shared" si="253"/>
        <v>59</v>
      </c>
      <c r="BU117" s="435">
        <f t="shared" si="254"/>
        <v>51</v>
      </c>
      <c r="BV117" s="584"/>
      <c r="BW117" s="585"/>
      <c r="BX117" s="434">
        <f t="shared" si="255"/>
        <v>0</v>
      </c>
      <c r="BY117" s="435">
        <f t="shared" si="256"/>
        <v>0</v>
      </c>
      <c r="BZ117" s="434">
        <f t="shared" si="257"/>
        <v>121</v>
      </c>
      <c r="CA117" s="435">
        <f t="shared" si="258"/>
        <v>103</v>
      </c>
      <c r="CB117" s="434">
        <f t="shared" si="259"/>
        <v>121</v>
      </c>
      <c r="CC117" s="435">
        <f t="shared" si="260"/>
        <v>103</v>
      </c>
      <c r="CD117" s="584">
        <v>4.8</v>
      </c>
      <c r="CE117" s="585">
        <v>4</v>
      </c>
      <c r="CF117" s="434">
        <f t="shared" si="261"/>
        <v>297.59999999999997</v>
      </c>
      <c r="CG117" s="435">
        <f t="shared" si="262"/>
        <v>208</v>
      </c>
      <c r="CH117" s="584">
        <v>4.8</v>
      </c>
      <c r="CI117" s="585">
        <v>5</v>
      </c>
      <c r="CJ117" s="434">
        <f t="shared" si="263"/>
        <v>283.2</v>
      </c>
      <c r="CK117" s="435">
        <f t="shared" si="264"/>
        <v>255</v>
      </c>
      <c r="CL117" s="584"/>
      <c r="CM117" s="585"/>
      <c r="CN117" s="434">
        <f t="shared" si="265"/>
        <v>0</v>
      </c>
      <c r="CO117" s="435">
        <f t="shared" si="266"/>
        <v>0</v>
      </c>
      <c r="CP117" s="434">
        <f t="shared" si="267"/>
        <v>4.8</v>
      </c>
      <c r="CQ117" s="435">
        <f t="shared" si="268"/>
        <v>4.4951456310679614</v>
      </c>
      <c r="CR117" s="434">
        <f t="shared" si="269"/>
        <v>580.79999999999995</v>
      </c>
      <c r="CS117" s="435">
        <f t="shared" si="270"/>
        <v>463</v>
      </c>
      <c r="CT117" s="584">
        <v>75.2</v>
      </c>
      <c r="CU117" s="585">
        <v>81</v>
      </c>
      <c r="CV117" s="434">
        <f t="shared" si="271"/>
        <v>4662.4000000000005</v>
      </c>
      <c r="CW117" s="435">
        <f t="shared" si="272"/>
        <v>4212</v>
      </c>
      <c r="CX117" s="584">
        <v>73</v>
      </c>
      <c r="CY117" s="585">
        <v>72</v>
      </c>
      <c r="CZ117" s="434">
        <f t="shared" si="273"/>
        <v>4307</v>
      </c>
      <c r="DA117" s="435">
        <f t="shared" si="274"/>
        <v>3672</v>
      </c>
      <c r="DB117" s="432"/>
      <c r="DC117" s="433"/>
      <c r="DD117" s="434">
        <f t="shared" si="275"/>
        <v>0</v>
      </c>
      <c r="DE117" s="435">
        <f t="shared" si="276"/>
        <v>0</v>
      </c>
      <c r="DF117" s="434">
        <f t="shared" si="277"/>
        <v>74.127272727272739</v>
      </c>
      <c r="DG117" s="435">
        <f t="shared" si="278"/>
        <v>76.543689320388353</v>
      </c>
      <c r="DH117" s="434">
        <f t="shared" si="279"/>
        <v>8969.4000000000015</v>
      </c>
      <c r="DI117" s="435">
        <f t="shared" si="280"/>
        <v>7884</v>
      </c>
      <c r="DJ117" s="434">
        <f t="shared" si="281"/>
        <v>204</v>
      </c>
      <c r="DK117" s="435">
        <f t="shared" si="282"/>
        <v>163</v>
      </c>
      <c r="DL117" s="434">
        <f t="shared" si="283"/>
        <v>204</v>
      </c>
      <c r="DM117" s="435">
        <f t="shared" si="284"/>
        <v>163</v>
      </c>
      <c r="DN117" s="434">
        <f t="shared" si="285"/>
        <v>4.1544117647058822</v>
      </c>
      <c r="DO117" s="435">
        <f t="shared" si="286"/>
        <v>4</v>
      </c>
      <c r="DP117" s="434">
        <f t="shared" si="287"/>
        <v>847.5</v>
      </c>
      <c r="DQ117" s="435">
        <f t="shared" si="288"/>
        <v>652</v>
      </c>
      <c r="DR117" s="434">
        <f t="shared" si="289"/>
        <v>72.736764705882365</v>
      </c>
      <c r="DS117" s="435">
        <f t="shared" si="290"/>
        <v>72.294478527607367</v>
      </c>
      <c r="DT117" s="434">
        <f t="shared" si="291"/>
        <v>14838.300000000003</v>
      </c>
      <c r="DU117" s="435">
        <f t="shared" si="292"/>
        <v>11784</v>
      </c>
      <c r="DV117" s="584">
        <v>66</v>
      </c>
      <c r="DW117" s="585">
        <v>79</v>
      </c>
      <c r="DX117" s="434">
        <f t="shared" si="293"/>
        <v>66</v>
      </c>
      <c r="DY117" s="435">
        <f t="shared" si="294"/>
        <v>79</v>
      </c>
      <c r="DZ117" s="584">
        <v>84</v>
      </c>
      <c r="EA117" s="585">
        <v>97</v>
      </c>
      <c r="EB117" s="434">
        <f t="shared" si="295"/>
        <v>84</v>
      </c>
      <c r="EC117" s="435">
        <f t="shared" si="296"/>
        <v>97</v>
      </c>
      <c r="ED117" s="584"/>
      <c r="EE117" s="585"/>
      <c r="EF117" s="434">
        <f t="shared" si="297"/>
        <v>0</v>
      </c>
      <c r="EG117" s="435">
        <f t="shared" si="298"/>
        <v>0</v>
      </c>
      <c r="EH117" s="434">
        <f t="shared" si="299"/>
        <v>150</v>
      </c>
      <c r="EI117" s="435">
        <f t="shared" si="300"/>
        <v>176</v>
      </c>
      <c r="EJ117" s="434">
        <f t="shared" si="301"/>
        <v>150</v>
      </c>
      <c r="EK117" s="435">
        <f t="shared" si="302"/>
        <v>176</v>
      </c>
      <c r="EL117" s="584">
        <v>4.4000000000000004</v>
      </c>
      <c r="EM117" s="585">
        <v>3</v>
      </c>
      <c r="EN117" s="434">
        <f t="shared" si="303"/>
        <v>290.40000000000003</v>
      </c>
      <c r="EO117" s="435">
        <f t="shared" si="304"/>
        <v>237</v>
      </c>
      <c r="EP117" s="584">
        <v>3.1</v>
      </c>
      <c r="EQ117" s="585">
        <v>3</v>
      </c>
      <c r="ER117" s="434">
        <f t="shared" si="305"/>
        <v>260.40000000000003</v>
      </c>
      <c r="ES117" s="435">
        <f t="shared" si="306"/>
        <v>291</v>
      </c>
      <c r="ET117" s="584"/>
      <c r="EU117" s="585"/>
      <c r="EV117" s="434">
        <f t="shared" si="307"/>
        <v>0</v>
      </c>
      <c r="EW117" s="435">
        <f t="shared" si="308"/>
        <v>0</v>
      </c>
      <c r="EX117" s="434">
        <f t="shared" si="309"/>
        <v>3.6720000000000006</v>
      </c>
      <c r="EY117" s="435">
        <f t="shared" si="310"/>
        <v>3</v>
      </c>
      <c r="EZ117" s="434">
        <f t="shared" si="311"/>
        <v>550.80000000000007</v>
      </c>
      <c r="FA117" s="435">
        <f t="shared" si="312"/>
        <v>528</v>
      </c>
      <c r="FB117" s="584">
        <v>52.8</v>
      </c>
      <c r="FC117" s="585">
        <v>56</v>
      </c>
      <c r="FD117" s="434">
        <f t="shared" si="313"/>
        <v>3484.7999999999997</v>
      </c>
      <c r="FE117" s="435">
        <f t="shared" si="314"/>
        <v>4424</v>
      </c>
      <c r="FF117" s="584">
        <v>46.3</v>
      </c>
      <c r="FG117" s="585">
        <v>52</v>
      </c>
      <c r="FH117" s="434">
        <f t="shared" si="315"/>
        <v>3889.2</v>
      </c>
      <c r="FI117" s="435">
        <f t="shared" si="316"/>
        <v>5044</v>
      </c>
      <c r="FJ117" s="584"/>
      <c r="FK117" s="585"/>
      <c r="FL117" s="434">
        <f t="shared" si="317"/>
        <v>0</v>
      </c>
      <c r="FM117" s="435">
        <f t="shared" si="318"/>
        <v>0</v>
      </c>
      <c r="FN117" s="434">
        <f t="shared" si="319"/>
        <v>49.16</v>
      </c>
      <c r="FO117" s="435">
        <f t="shared" si="320"/>
        <v>53.795454545454547</v>
      </c>
      <c r="FP117" s="434">
        <f t="shared" si="321"/>
        <v>7373.9999999999991</v>
      </c>
      <c r="FQ117" s="435">
        <f t="shared" si="322"/>
        <v>9468</v>
      </c>
      <c r="FR117" s="584">
        <v>19</v>
      </c>
      <c r="FS117" s="585">
        <v>21</v>
      </c>
      <c r="FT117" s="434">
        <f t="shared" si="323"/>
        <v>19</v>
      </c>
      <c r="FU117" s="435">
        <f t="shared" si="324"/>
        <v>21</v>
      </c>
      <c r="FV117" s="584">
        <v>4.8</v>
      </c>
      <c r="FW117" s="585">
        <v>4</v>
      </c>
      <c r="FX117" s="434">
        <f t="shared" si="325"/>
        <v>91.2</v>
      </c>
      <c r="FY117" s="435">
        <f t="shared" si="326"/>
        <v>84</v>
      </c>
      <c r="FZ117" s="584">
        <v>38.799999999999997</v>
      </c>
      <c r="GA117" s="585">
        <v>42</v>
      </c>
      <c r="GB117" s="434">
        <f t="shared" si="327"/>
        <v>737.19999999999993</v>
      </c>
      <c r="GC117" s="435">
        <f t="shared" si="328"/>
        <v>882</v>
      </c>
      <c r="GD117" s="434">
        <f t="shared" si="329"/>
        <v>203</v>
      </c>
      <c r="GE117" s="435">
        <f t="shared" si="330"/>
        <v>182</v>
      </c>
      <c r="GF117" s="434">
        <f t="shared" si="331"/>
        <v>203</v>
      </c>
      <c r="GG117" s="435">
        <f t="shared" si="332"/>
        <v>182</v>
      </c>
      <c r="GH117" s="434">
        <f t="shared" si="333"/>
        <v>835.5</v>
      </c>
      <c r="GI117" s="435">
        <f t="shared" si="334"/>
        <v>598</v>
      </c>
      <c r="GJ117" s="434">
        <f t="shared" si="335"/>
        <v>13569.7</v>
      </c>
      <c r="GK117" s="435">
        <f t="shared" si="336"/>
        <v>11951</v>
      </c>
      <c r="GL117" s="434">
        <f t="shared" si="337"/>
        <v>151</v>
      </c>
      <c r="GM117" s="435">
        <f t="shared" si="338"/>
        <v>157</v>
      </c>
      <c r="GN117" s="434">
        <f t="shared" si="339"/>
        <v>151</v>
      </c>
      <c r="GO117" s="435">
        <f t="shared" si="340"/>
        <v>157</v>
      </c>
      <c r="GP117" s="434">
        <f t="shared" si="341"/>
        <v>562.79999999999995</v>
      </c>
      <c r="GQ117" s="435">
        <f t="shared" si="342"/>
        <v>582</v>
      </c>
      <c r="GR117" s="434">
        <f t="shared" si="343"/>
        <v>8642.5999999999985</v>
      </c>
      <c r="GS117" s="435">
        <f t="shared" si="344"/>
        <v>9301</v>
      </c>
      <c r="GT117" s="434">
        <f t="shared" si="345"/>
        <v>354</v>
      </c>
      <c r="GU117" s="435">
        <f t="shared" si="346"/>
        <v>339</v>
      </c>
      <c r="GV117" s="434">
        <f t="shared" si="347"/>
        <v>354</v>
      </c>
      <c r="GW117" s="435">
        <f t="shared" si="348"/>
        <v>339</v>
      </c>
      <c r="GX117" s="434">
        <f t="shared" si="349"/>
        <v>1398.3</v>
      </c>
      <c r="GY117" s="435">
        <f t="shared" si="350"/>
        <v>1180</v>
      </c>
      <c r="GZ117" s="434">
        <f t="shared" si="351"/>
        <v>22212.3</v>
      </c>
      <c r="HA117" s="435">
        <f t="shared" si="352"/>
        <v>21252</v>
      </c>
      <c r="HB117" s="434">
        <f t="shared" si="353"/>
        <v>0</v>
      </c>
      <c r="HC117" s="435">
        <f t="shared" si="354"/>
        <v>0</v>
      </c>
      <c r="HD117" s="434">
        <f t="shared" si="355"/>
        <v>0</v>
      </c>
      <c r="HE117" s="435">
        <f t="shared" si="356"/>
        <v>0</v>
      </c>
      <c r="HF117" s="434">
        <f t="shared" si="357"/>
        <v>0</v>
      </c>
      <c r="HG117" s="435">
        <f t="shared" si="358"/>
        <v>0</v>
      </c>
      <c r="HH117" s="434">
        <f t="shared" si="359"/>
        <v>0</v>
      </c>
      <c r="HI117" s="435">
        <f t="shared" si="360"/>
        <v>0</v>
      </c>
      <c r="HJ117" s="434">
        <f t="shared" si="361"/>
        <v>1489.5000000000002</v>
      </c>
      <c r="HK117" s="435">
        <f t="shared" si="362"/>
        <v>1264</v>
      </c>
      <c r="HL117" s="434">
        <f t="shared" si="363"/>
        <v>22949.500000000004</v>
      </c>
      <c r="HM117" s="435">
        <f t="shared" si="364"/>
        <v>22134</v>
      </c>
    </row>
    <row r="118" spans="1:221" s="18" customFormat="1" ht="12.95" customHeight="1">
      <c r="A118" s="525" t="s">
        <v>433</v>
      </c>
      <c r="B118" s="526" t="s">
        <v>448</v>
      </c>
      <c r="C118" s="504"/>
      <c r="D118" s="496">
        <v>157304</v>
      </c>
      <c r="E118" s="505">
        <v>10</v>
      </c>
      <c r="F118" s="584">
        <v>398</v>
      </c>
      <c r="G118" s="585">
        <v>443</v>
      </c>
      <c r="H118" s="584">
        <v>24</v>
      </c>
      <c r="I118" s="585">
        <v>30</v>
      </c>
      <c r="J118" s="434">
        <f t="shared" si="217"/>
        <v>374</v>
      </c>
      <c r="K118" s="435">
        <f t="shared" si="218"/>
        <v>413</v>
      </c>
      <c r="L118" s="584"/>
      <c r="M118" s="585"/>
      <c r="N118" s="434">
        <f t="shared" si="219"/>
        <v>368</v>
      </c>
      <c r="O118" s="435">
        <f t="shared" si="220"/>
        <v>399</v>
      </c>
      <c r="P118" s="434">
        <f t="shared" si="221"/>
        <v>368</v>
      </c>
      <c r="Q118" s="435">
        <f t="shared" si="222"/>
        <v>399</v>
      </c>
      <c r="R118" s="584">
        <v>86</v>
      </c>
      <c r="S118" s="585">
        <v>127</v>
      </c>
      <c r="T118" s="434">
        <f t="shared" si="365"/>
        <v>86</v>
      </c>
      <c r="U118" s="435">
        <f t="shared" si="365"/>
        <v>127</v>
      </c>
      <c r="V118" s="584">
        <v>20</v>
      </c>
      <c r="W118" s="585">
        <v>24</v>
      </c>
      <c r="X118" s="434">
        <f t="shared" si="223"/>
        <v>20</v>
      </c>
      <c r="Y118" s="435">
        <f t="shared" si="224"/>
        <v>24</v>
      </c>
      <c r="Z118" s="584"/>
      <c r="AA118" s="585"/>
      <c r="AB118" s="434">
        <f t="shared" si="225"/>
        <v>0</v>
      </c>
      <c r="AC118" s="435">
        <f t="shared" si="226"/>
        <v>0</v>
      </c>
      <c r="AD118" s="434">
        <f t="shared" si="227"/>
        <v>106</v>
      </c>
      <c r="AE118" s="435">
        <f t="shared" si="228"/>
        <v>151</v>
      </c>
      <c r="AF118" s="434">
        <f t="shared" si="229"/>
        <v>106</v>
      </c>
      <c r="AG118" s="435">
        <f t="shared" si="230"/>
        <v>151</v>
      </c>
      <c r="AH118" s="584">
        <v>3.6</v>
      </c>
      <c r="AI118" s="585">
        <v>4</v>
      </c>
      <c r="AJ118" s="434">
        <f t="shared" si="231"/>
        <v>309.60000000000002</v>
      </c>
      <c r="AK118" s="435">
        <f t="shared" si="232"/>
        <v>508</v>
      </c>
      <c r="AL118" s="584">
        <v>4.9000000000000004</v>
      </c>
      <c r="AM118" s="585">
        <v>5</v>
      </c>
      <c r="AN118" s="434">
        <f t="shared" si="233"/>
        <v>98</v>
      </c>
      <c r="AO118" s="435">
        <f t="shared" si="234"/>
        <v>120</v>
      </c>
      <c r="AP118" s="584"/>
      <c r="AQ118" s="585"/>
      <c r="AR118" s="434">
        <f t="shared" si="235"/>
        <v>0</v>
      </c>
      <c r="AS118" s="435">
        <f t="shared" si="236"/>
        <v>0</v>
      </c>
      <c r="AT118" s="434">
        <f t="shared" si="237"/>
        <v>3.8452830188679248</v>
      </c>
      <c r="AU118" s="435">
        <f t="shared" si="238"/>
        <v>4.1589403973509933</v>
      </c>
      <c r="AV118" s="434">
        <f t="shared" si="239"/>
        <v>407.6</v>
      </c>
      <c r="AW118" s="435">
        <f t="shared" si="240"/>
        <v>628</v>
      </c>
      <c r="AX118" s="584">
        <v>72.099999999999994</v>
      </c>
      <c r="AY118" s="585">
        <v>69</v>
      </c>
      <c r="AZ118" s="434">
        <f t="shared" si="241"/>
        <v>6200.5999999999995</v>
      </c>
      <c r="BA118" s="435">
        <f t="shared" si="242"/>
        <v>8763</v>
      </c>
      <c r="BB118" s="584">
        <v>82.9</v>
      </c>
      <c r="BC118" s="585">
        <v>69</v>
      </c>
      <c r="BD118" s="434">
        <f t="shared" si="243"/>
        <v>1658</v>
      </c>
      <c r="BE118" s="435">
        <f t="shared" si="244"/>
        <v>1656</v>
      </c>
      <c r="BF118" s="584"/>
      <c r="BG118" s="585"/>
      <c r="BH118" s="434">
        <f t="shared" si="245"/>
        <v>0</v>
      </c>
      <c r="BI118" s="435">
        <f t="shared" si="246"/>
        <v>0</v>
      </c>
      <c r="BJ118" s="434">
        <f t="shared" si="247"/>
        <v>74.137735849056597</v>
      </c>
      <c r="BK118" s="435">
        <f t="shared" si="248"/>
        <v>69</v>
      </c>
      <c r="BL118" s="434">
        <f t="shared" si="249"/>
        <v>7858.5999999999995</v>
      </c>
      <c r="BM118" s="435">
        <f t="shared" si="250"/>
        <v>10419</v>
      </c>
      <c r="BN118" s="584">
        <v>69</v>
      </c>
      <c r="BO118" s="585">
        <v>66</v>
      </c>
      <c r="BP118" s="434">
        <f t="shared" si="251"/>
        <v>69</v>
      </c>
      <c r="BQ118" s="435">
        <f t="shared" si="252"/>
        <v>66</v>
      </c>
      <c r="BR118" s="584">
        <v>32</v>
      </c>
      <c r="BS118" s="585">
        <v>29</v>
      </c>
      <c r="BT118" s="434">
        <f t="shared" si="253"/>
        <v>32</v>
      </c>
      <c r="BU118" s="435">
        <f t="shared" si="254"/>
        <v>29</v>
      </c>
      <c r="BV118" s="584"/>
      <c r="BW118" s="585"/>
      <c r="BX118" s="434">
        <f t="shared" si="255"/>
        <v>0</v>
      </c>
      <c r="BY118" s="435">
        <f t="shared" si="256"/>
        <v>0</v>
      </c>
      <c r="BZ118" s="434">
        <f t="shared" si="257"/>
        <v>101</v>
      </c>
      <c r="CA118" s="435">
        <f t="shared" si="258"/>
        <v>95</v>
      </c>
      <c r="CB118" s="434">
        <f t="shared" si="259"/>
        <v>101</v>
      </c>
      <c r="CC118" s="435">
        <f t="shared" si="260"/>
        <v>95</v>
      </c>
      <c r="CD118" s="584">
        <v>4.9000000000000004</v>
      </c>
      <c r="CE118" s="585">
        <v>4</v>
      </c>
      <c r="CF118" s="434">
        <f t="shared" si="261"/>
        <v>338.1</v>
      </c>
      <c r="CG118" s="435">
        <f t="shared" si="262"/>
        <v>264</v>
      </c>
      <c r="CH118" s="584">
        <v>5.9</v>
      </c>
      <c r="CI118" s="585">
        <v>8</v>
      </c>
      <c r="CJ118" s="434">
        <f t="shared" si="263"/>
        <v>188.8</v>
      </c>
      <c r="CK118" s="435">
        <f t="shared" si="264"/>
        <v>232</v>
      </c>
      <c r="CL118" s="584"/>
      <c r="CM118" s="585"/>
      <c r="CN118" s="434">
        <f t="shared" si="265"/>
        <v>0</v>
      </c>
      <c r="CO118" s="435">
        <f t="shared" si="266"/>
        <v>0</v>
      </c>
      <c r="CP118" s="434">
        <f t="shared" si="267"/>
        <v>5.2168316831683175</v>
      </c>
      <c r="CQ118" s="435">
        <f t="shared" si="268"/>
        <v>5.2210526315789476</v>
      </c>
      <c r="CR118" s="434">
        <f t="shared" si="269"/>
        <v>526.90000000000009</v>
      </c>
      <c r="CS118" s="435">
        <f t="shared" si="270"/>
        <v>496</v>
      </c>
      <c r="CT118" s="584">
        <v>84.3</v>
      </c>
      <c r="CU118" s="585">
        <v>81</v>
      </c>
      <c r="CV118" s="434">
        <f t="shared" si="271"/>
        <v>5816.7</v>
      </c>
      <c r="CW118" s="435">
        <f t="shared" si="272"/>
        <v>5346</v>
      </c>
      <c r="CX118" s="584">
        <v>86</v>
      </c>
      <c r="CY118" s="585">
        <v>85</v>
      </c>
      <c r="CZ118" s="434">
        <f t="shared" si="273"/>
        <v>2752</v>
      </c>
      <c r="DA118" s="435">
        <f t="shared" si="274"/>
        <v>2465</v>
      </c>
      <c r="DB118" s="432"/>
      <c r="DC118" s="433"/>
      <c r="DD118" s="434">
        <f t="shared" si="275"/>
        <v>0</v>
      </c>
      <c r="DE118" s="435">
        <f t="shared" si="276"/>
        <v>0</v>
      </c>
      <c r="DF118" s="434">
        <f t="shared" si="277"/>
        <v>84.83861386138615</v>
      </c>
      <c r="DG118" s="435">
        <f t="shared" si="278"/>
        <v>82.221052631578942</v>
      </c>
      <c r="DH118" s="434">
        <f t="shared" si="279"/>
        <v>8568.7000000000007</v>
      </c>
      <c r="DI118" s="435">
        <f t="shared" si="280"/>
        <v>7810.9999999999991</v>
      </c>
      <c r="DJ118" s="434">
        <f t="shared" si="281"/>
        <v>207</v>
      </c>
      <c r="DK118" s="435">
        <f t="shared" si="282"/>
        <v>246</v>
      </c>
      <c r="DL118" s="434">
        <f t="shared" si="283"/>
        <v>207</v>
      </c>
      <c r="DM118" s="435">
        <f t="shared" si="284"/>
        <v>246</v>
      </c>
      <c r="DN118" s="434">
        <f t="shared" si="285"/>
        <v>4.5144927536231894</v>
      </c>
      <c r="DO118" s="435">
        <f t="shared" si="286"/>
        <v>4.5691056910569108</v>
      </c>
      <c r="DP118" s="434">
        <f t="shared" si="287"/>
        <v>934.50000000000023</v>
      </c>
      <c r="DQ118" s="435">
        <f t="shared" si="288"/>
        <v>1124</v>
      </c>
      <c r="DR118" s="434">
        <f t="shared" si="289"/>
        <v>79.358937198067636</v>
      </c>
      <c r="DS118" s="435">
        <f t="shared" si="290"/>
        <v>74.105691056910572</v>
      </c>
      <c r="DT118" s="434">
        <f t="shared" si="291"/>
        <v>16427.3</v>
      </c>
      <c r="DU118" s="435">
        <f t="shared" si="292"/>
        <v>18230</v>
      </c>
      <c r="DV118" s="584">
        <v>88</v>
      </c>
      <c r="DW118" s="585">
        <v>78</v>
      </c>
      <c r="DX118" s="434">
        <f t="shared" si="293"/>
        <v>88</v>
      </c>
      <c r="DY118" s="435">
        <f t="shared" si="294"/>
        <v>78</v>
      </c>
      <c r="DZ118" s="584">
        <v>52</v>
      </c>
      <c r="EA118" s="585">
        <v>50</v>
      </c>
      <c r="EB118" s="434">
        <f t="shared" si="295"/>
        <v>52</v>
      </c>
      <c r="EC118" s="435">
        <f t="shared" si="296"/>
        <v>50</v>
      </c>
      <c r="ED118" s="584"/>
      <c r="EE118" s="585"/>
      <c r="EF118" s="434">
        <f t="shared" si="297"/>
        <v>0</v>
      </c>
      <c r="EG118" s="435">
        <f t="shared" si="298"/>
        <v>0</v>
      </c>
      <c r="EH118" s="434">
        <f t="shared" si="299"/>
        <v>140</v>
      </c>
      <c r="EI118" s="435">
        <f t="shared" si="300"/>
        <v>128</v>
      </c>
      <c r="EJ118" s="434">
        <f t="shared" si="301"/>
        <v>140</v>
      </c>
      <c r="EK118" s="435">
        <f t="shared" si="302"/>
        <v>128</v>
      </c>
      <c r="EL118" s="584">
        <v>6.4</v>
      </c>
      <c r="EM118" s="585">
        <v>5</v>
      </c>
      <c r="EN118" s="434">
        <f t="shared" si="303"/>
        <v>563.20000000000005</v>
      </c>
      <c r="EO118" s="435">
        <f t="shared" si="304"/>
        <v>390</v>
      </c>
      <c r="EP118" s="584">
        <v>5</v>
      </c>
      <c r="EQ118" s="585">
        <v>5</v>
      </c>
      <c r="ER118" s="434">
        <f t="shared" si="305"/>
        <v>260</v>
      </c>
      <c r="ES118" s="435">
        <f t="shared" si="306"/>
        <v>250</v>
      </c>
      <c r="ET118" s="584"/>
      <c r="EU118" s="585"/>
      <c r="EV118" s="434">
        <f t="shared" si="307"/>
        <v>0</v>
      </c>
      <c r="EW118" s="435">
        <f t="shared" si="308"/>
        <v>0</v>
      </c>
      <c r="EX118" s="434">
        <f t="shared" si="309"/>
        <v>5.88</v>
      </c>
      <c r="EY118" s="435">
        <f t="shared" si="310"/>
        <v>5</v>
      </c>
      <c r="EZ118" s="434">
        <f t="shared" si="311"/>
        <v>823.19999999999993</v>
      </c>
      <c r="FA118" s="435">
        <f t="shared" si="312"/>
        <v>640</v>
      </c>
      <c r="FB118" s="584">
        <v>50.4</v>
      </c>
      <c r="FC118" s="585">
        <v>45</v>
      </c>
      <c r="FD118" s="434">
        <f t="shared" si="313"/>
        <v>4435.2</v>
      </c>
      <c r="FE118" s="435">
        <f t="shared" si="314"/>
        <v>3510</v>
      </c>
      <c r="FF118" s="584">
        <v>38</v>
      </c>
      <c r="FG118" s="585">
        <v>40</v>
      </c>
      <c r="FH118" s="434">
        <f t="shared" si="315"/>
        <v>1976</v>
      </c>
      <c r="FI118" s="435">
        <f t="shared" si="316"/>
        <v>2000</v>
      </c>
      <c r="FJ118" s="584"/>
      <c r="FK118" s="585"/>
      <c r="FL118" s="434">
        <f t="shared" si="317"/>
        <v>0</v>
      </c>
      <c r="FM118" s="435">
        <f t="shared" si="318"/>
        <v>0</v>
      </c>
      <c r="FN118" s="434">
        <f t="shared" si="319"/>
        <v>45.794285714285714</v>
      </c>
      <c r="FO118" s="435">
        <f t="shared" si="320"/>
        <v>43.046875</v>
      </c>
      <c r="FP118" s="434">
        <f t="shared" si="321"/>
        <v>6411.2</v>
      </c>
      <c r="FQ118" s="435">
        <f t="shared" si="322"/>
        <v>5510</v>
      </c>
      <c r="FR118" s="584">
        <v>21</v>
      </c>
      <c r="FS118" s="585">
        <v>25</v>
      </c>
      <c r="FT118" s="434">
        <f t="shared" si="323"/>
        <v>21</v>
      </c>
      <c r="FU118" s="435">
        <f t="shared" si="324"/>
        <v>25</v>
      </c>
      <c r="FV118" s="584">
        <v>4.8</v>
      </c>
      <c r="FW118" s="585">
        <v>5</v>
      </c>
      <c r="FX118" s="434">
        <f t="shared" si="325"/>
        <v>100.8</v>
      </c>
      <c r="FY118" s="435">
        <f t="shared" si="326"/>
        <v>125</v>
      </c>
      <c r="FZ118" s="584">
        <v>47.7</v>
      </c>
      <c r="GA118" s="585">
        <v>58</v>
      </c>
      <c r="GB118" s="434">
        <f t="shared" si="327"/>
        <v>1001.7</v>
      </c>
      <c r="GC118" s="435">
        <f t="shared" si="328"/>
        <v>1450</v>
      </c>
      <c r="GD118" s="434">
        <f t="shared" si="329"/>
        <v>243</v>
      </c>
      <c r="GE118" s="435">
        <f t="shared" si="330"/>
        <v>271</v>
      </c>
      <c r="GF118" s="434">
        <f t="shared" si="331"/>
        <v>243</v>
      </c>
      <c r="GG118" s="435">
        <f t="shared" si="332"/>
        <v>271</v>
      </c>
      <c r="GH118" s="434">
        <f t="shared" si="333"/>
        <v>1210.9000000000001</v>
      </c>
      <c r="GI118" s="435">
        <f t="shared" si="334"/>
        <v>1162</v>
      </c>
      <c r="GJ118" s="434">
        <f t="shared" si="335"/>
        <v>16452.5</v>
      </c>
      <c r="GK118" s="435">
        <f t="shared" si="336"/>
        <v>17619</v>
      </c>
      <c r="GL118" s="434">
        <f t="shared" si="337"/>
        <v>104</v>
      </c>
      <c r="GM118" s="435">
        <f t="shared" si="338"/>
        <v>103</v>
      </c>
      <c r="GN118" s="434">
        <f t="shared" si="339"/>
        <v>104</v>
      </c>
      <c r="GO118" s="435">
        <f t="shared" si="340"/>
        <v>103</v>
      </c>
      <c r="GP118" s="434">
        <f t="shared" si="341"/>
        <v>546.79999999999995</v>
      </c>
      <c r="GQ118" s="435">
        <f t="shared" si="342"/>
        <v>602</v>
      </c>
      <c r="GR118" s="434">
        <f t="shared" si="343"/>
        <v>6386</v>
      </c>
      <c r="GS118" s="435">
        <f t="shared" si="344"/>
        <v>6121</v>
      </c>
      <c r="GT118" s="434">
        <f t="shared" si="345"/>
        <v>347</v>
      </c>
      <c r="GU118" s="435">
        <f t="shared" si="346"/>
        <v>374</v>
      </c>
      <c r="GV118" s="434">
        <f t="shared" si="347"/>
        <v>347</v>
      </c>
      <c r="GW118" s="435">
        <f t="shared" si="348"/>
        <v>374</v>
      </c>
      <c r="GX118" s="434">
        <f t="shared" si="349"/>
        <v>1757.7</v>
      </c>
      <c r="GY118" s="435">
        <f t="shared" si="350"/>
        <v>1764</v>
      </c>
      <c r="GZ118" s="434">
        <f t="shared" si="351"/>
        <v>22838.5</v>
      </c>
      <c r="HA118" s="435">
        <f t="shared" si="352"/>
        <v>23740</v>
      </c>
      <c r="HB118" s="434">
        <f t="shared" si="353"/>
        <v>0</v>
      </c>
      <c r="HC118" s="435">
        <f t="shared" si="354"/>
        <v>0</v>
      </c>
      <c r="HD118" s="434">
        <f t="shared" si="355"/>
        <v>0</v>
      </c>
      <c r="HE118" s="435">
        <f t="shared" si="356"/>
        <v>0</v>
      </c>
      <c r="HF118" s="434">
        <f t="shared" si="357"/>
        <v>0</v>
      </c>
      <c r="HG118" s="435">
        <f t="shared" si="358"/>
        <v>0</v>
      </c>
      <c r="HH118" s="434">
        <f t="shared" si="359"/>
        <v>0</v>
      </c>
      <c r="HI118" s="435">
        <f t="shared" si="360"/>
        <v>0</v>
      </c>
      <c r="HJ118" s="434">
        <f t="shared" si="361"/>
        <v>1858.5000000000002</v>
      </c>
      <c r="HK118" s="435">
        <f t="shared" si="362"/>
        <v>1889</v>
      </c>
      <c r="HL118" s="434">
        <f t="shared" si="363"/>
        <v>23840.2</v>
      </c>
      <c r="HM118" s="435">
        <f t="shared" si="364"/>
        <v>25190</v>
      </c>
    </row>
    <row r="119" spans="1:221" s="18" customFormat="1" ht="12.95" customHeight="1">
      <c r="A119" s="525" t="s">
        <v>433</v>
      </c>
      <c r="B119" s="526" t="s">
        <v>452</v>
      </c>
      <c r="C119" s="504"/>
      <c r="D119" s="496">
        <v>157739</v>
      </c>
      <c r="E119" s="505">
        <v>10</v>
      </c>
      <c r="F119" s="584">
        <v>372</v>
      </c>
      <c r="G119" s="585">
        <v>317</v>
      </c>
      <c r="H119" s="584">
        <v>67</v>
      </c>
      <c r="I119" s="585">
        <v>42</v>
      </c>
      <c r="J119" s="434">
        <f t="shared" si="217"/>
        <v>305</v>
      </c>
      <c r="K119" s="435">
        <f t="shared" si="218"/>
        <v>275</v>
      </c>
      <c r="L119" s="584"/>
      <c r="M119" s="585"/>
      <c r="N119" s="434">
        <f t="shared" si="219"/>
        <v>300</v>
      </c>
      <c r="O119" s="435">
        <f t="shared" si="220"/>
        <v>269</v>
      </c>
      <c r="P119" s="434">
        <f t="shared" si="221"/>
        <v>300</v>
      </c>
      <c r="Q119" s="435">
        <f t="shared" si="222"/>
        <v>269</v>
      </c>
      <c r="R119" s="584">
        <v>84</v>
      </c>
      <c r="S119" s="585">
        <v>71</v>
      </c>
      <c r="T119" s="434">
        <f t="shared" si="365"/>
        <v>84</v>
      </c>
      <c r="U119" s="435">
        <f t="shared" si="365"/>
        <v>71</v>
      </c>
      <c r="V119" s="584">
        <v>17</v>
      </c>
      <c r="W119" s="585">
        <v>14</v>
      </c>
      <c r="X119" s="434">
        <f t="shared" si="223"/>
        <v>17</v>
      </c>
      <c r="Y119" s="435">
        <f t="shared" si="224"/>
        <v>14</v>
      </c>
      <c r="Z119" s="584"/>
      <c r="AA119" s="585"/>
      <c r="AB119" s="434">
        <f t="shared" si="225"/>
        <v>0</v>
      </c>
      <c r="AC119" s="435">
        <f t="shared" si="226"/>
        <v>0</v>
      </c>
      <c r="AD119" s="434">
        <f t="shared" si="227"/>
        <v>101</v>
      </c>
      <c r="AE119" s="435">
        <f t="shared" si="228"/>
        <v>85</v>
      </c>
      <c r="AF119" s="434">
        <f t="shared" si="229"/>
        <v>101</v>
      </c>
      <c r="AG119" s="435">
        <f t="shared" si="230"/>
        <v>85</v>
      </c>
      <c r="AH119" s="584">
        <v>4.2</v>
      </c>
      <c r="AI119" s="585">
        <v>4</v>
      </c>
      <c r="AJ119" s="434">
        <f t="shared" si="231"/>
        <v>352.8</v>
      </c>
      <c r="AK119" s="435">
        <f t="shared" si="232"/>
        <v>284</v>
      </c>
      <c r="AL119" s="584">
        <v>4</v>
      </c>
      <c r="AM119" s="585">
        <v>4</v>
      </c>
      <c r="AN119" s="434">
        <f t="shared" si="233"/>
        <v>68</v>
      </c>
      <c r="AO119" s="435">
        <f t="shared" si="234"/>
        <v>56</v>
      </c>
      <c r="AP119" s="584"/>
      <c r="AQ119" s="585"/>
      <c r="AR119" s="434">
        <f t="shared" si="235"/>
        <v>0</v>
      </c>
      <c r="AS119" s="435">
        <f t="shared" si="236"/>
        <v>0</v>
      </c>
      <c r="AT119" s="434">
        <f t="shared" si="237"/>
        <v>4.1663366336633665</v>
      </c>
      <c r="AU119" s="435">
        <f t="shared" si="238"/>
        <v>4</v>
      </c>
      <c r="AV119" s="434">
        <f t="shared" si="239"/>
        <v>420.8</v>
      </c>
      <c r="AW119" s="435">
        <f t="shared" si="240"/>
        <v>340</v>
      </c>
      <c r="AX119" s="584">
        <v>79.400000000000006</v>
      </c>
      <c r="AY119" s="585">
        <v>73</v>
      </c>
      <c r="AZ119" s="434">
        <f t="shared" si="241"/>
        <v>6669.6</v>
      </c>
      <c r="BA119" s="435">
        <f t="shared" si="242"/>
        <v>5183</v>
      </c>
      <c r="BB119" s="584">
        <v>83.6</v>
      </c>
      <c r="BC119" s="585">
        <v>70</v>
      </c>
      <c r="BD119" s="434">
        <f t="shared" si="243"/>
        <v>1421.1999999999998</v>
      </c>
      <c r="BE119" s="435">
        <f t="shared" si="244"/>
        <v>980</v>
      </c>
      <c r="BF119" s="584"/>
      <c r="BG119" s="585"/>
      <c r="BH119" s="434">
        <f t="shared" si="245"/>
        <v>0</v>
      </c>
      <c r="BI119" s="435">
        <f t="shared" si="246"/>
        <v>0</v>
      </c>
      <c r="BJ119" s="434">
        <f t="shared" si="247"/>
        <v>80.106930693069302</v>
      </c>
      <c r="BK119" s="435">
        <f t="shared" si="248"/>
        <v>72.505882352941171</v>
      </c>
      <c r="BL119" s="434">
        <f t="shared" si="249"/>
        <v>8090.7999999999993</v>
      </c>
      <c r="BM119" s="435">
        <f t="shared" si="250"/>
        <v>6163</v>
      </c>
      <c r="BN119" s="584">
        <v>88</v>
      </c>
      <c r="BO119" s="585">
        <v>92</v>
      </c>
      <c r="BP119" s="434">
        <f t="shared" si="251"/>
        <v>88</v>
      </c>
      <c r="BQ119" s="435">
        <f t="shared" si="252"/>
        <v>92</v>
      </c>
      <c r="BR119" s="584">
        <v>33</v>
      </c>
      <c r="BS119" s="585">
        <v>15</v>
      </c>
      <c r="BT119" s="434">
        <f t="shared" si="253"/>
        <v>33</v>
      </c>
      <c r="BU119" s="435">
        <f t="shared" si="254"/>
        <v>15</v>
      </c>
      <c r="BV119" s="584"/>
      <c r="BW119" s="585"/>
      <c r="BX119" s="434">
        <f t="shared" si="255"/>
        <v>0</v>
      </c>
      <c r="BY119" s="435">
        <f t="shared" si="256"/>
        <v>0</v>
      </c>
      <c r="BZ119" s="434">
        <f t="shared" si="257"/>
        <v>121</v>
      </c>
      <c r="CA119" s="435">
        <f t="shared" si="258"/>
        <v>107</v>
      </c>
      <c r="CB119" s="434">
        <f t="shared" si="259"/>
        <v>121</v>
      </c>
      <c r="CC119" s="435">
        <f t="shared" si="260"/>
        <v>107</v>
      </c>
      <c r="CD119" s="584">
        <v>4.5999999999999996</v>
      </c>
      <c r="CE119" s="585">
        <v>5</v>
      </c>
      <c r="CF119" s="434">
        <f t="shared" si="261"/>
        <v>404.79999999999995</v>
      </c>
      <c r="CG119" s="435">
        <f t="shared" si="262"/>
        <v>460</v>
      </c>
      <c r="CH119" s="584">
        <v>4.5</v>
      </c>
      <c r="CI119" s="585">
        <v>4</v>
      </c>
      <c r="CJ119" s="434">
        <f t="shared" si="263"/>
        <v>148.5</v>
      </c>
      <c r="CK119" s="435">
        <f t="shared" si="264"/>
        <v>60</v>
      </c>
      <c r="CL119" s="584"/>
      <c r="CM119" s="585"/>
      <c r="CN119" s="434">
        <f t="shared" si="265"/>
        <v>0</v>
      </c>
      <c r="CO119" s="435">
        <f t="shared" si="266"/>
        <v>0</v>
      </c>
      <c r="CP119" s="434">
        <f t="shared" si="267"/>
        <v>4.5727272727272723</v>
      </c>
      <c r="CQ119" s="435">
        <f t="shared" si="268"/>
        <v>4.8598130841121492</v>
      </c>
      <c r="CR119" s="434">
        <f t="shared" si="269"/>
        <v>553.29999999999995</v>
      </c>
      <c r="CS119" s="435">
        <f t="shared" si="270"/>
        <v>520</v>
      </c>
      <c r="CT119" s="584">
        <v>83.8</v>
      </c>
      <c r="CU119" s="585">
        <v>87</v>
      </c>
      <c r="CV119" s="434">
        <f t="shared" si="271"/>
        <v>7374.4</v>
      </c>
      <c r="CW119" s="435">
        <f t="shared" si="272"/>
        <v>8004</v>
      </c>
      <c r="CX119" s="584">
        <v>85.7</v>
      </c>
      <c r="CY119" s="585">
        <v>79</v>
      </c>
      <c r="CZ119" s="434">
        <f t="shared" si="273"/>
        <v>2828.1</v>
      </c>
      <c r="DA119" s="435">
        <f t="shared" si="274"/>
        <v>1185</v>
      </c>
      <c r="DB119" s="432"/>
      <c r="DC119" s="433"/>
      <c r="DD119" s="434">
        <f t="shared" si="275"/>
        <v>0</v>
      </c>
      <c r="DE119" s="435">
        <f t="shared" si="276"/>
        <v>0</v>
      </c>
      <c r="DF119" s="434">
        <f t="shared" si="277"/>
        <v>84.318181818181813</v>
      </c>
      <c r="DG119" s="435">
        <f t="shared" si="278"/>
        <v>85.878504672897193</v>
      </c>
      <c r="DH119" s="434">
        <f t="shared" si="279"/>
        <v>10202.5</v>
      </c>
      <c r="DI119" s="435">
        <f t="shared" si="280"/>
        <v>9189</v>
      </c>
      <c r="DJ119" s="434">
        <f t="shared" si="281"/>
        <v>222</v>
      </c>
      <c r="DK119" s="435">
        <f t="shared" si="282"/>
        <v>192</v>
      </c>
      <c r="DL119" s="434">
        <f t="shared" si="283"/>
        <v>222</v>
      </c>
      <c r="DM119" s="435">
        <f t="shared" si="284"/>
        <v>192</v>
      </c>
      <c r="DN119" s="434">
        <f t="shared" si="285"/>
        <v>4.3878378378378375</v>
      </c>
      <c r="DO119" s="435">
        <f t="shared" si="286"/>
        <v>4.479166666666667</v>
      </c>
      <c r="DP119" s="434">
        <f t="shared" si="287"/>
        <v>974.09999999999991</v>
      </c>
      <c r="DQ119" s="435">
        <f t="shared" si="288"/>
        <v>860</v>
      </c>
      <c r="DR119" s="434">
        <f t="shared" si="289"/>
        <v>82.402252252252254</v>
      </c>
      <c r="DS119" s="435">
        <f t="shared" si="290"/>
        <v>79.958333333333329</v>
      </c>
      <c r="DT119" s="434">
        <f t="shared" si="291"/>
        <v>18293.3</v>
      </c>
      <c r="DU119" s="435">
        <f t="shared" si="292"/>
        <v>15352</v>
      </c>
      <c r="DV119" s="584">
        <v>40</v>
      </c>
      <c r="DW119" s="585">
        <v>37</v>
      </c>
      <c r="DX119" s="434">
        <f t="shared" si="293"/>
        <v>40</v>
      </c>
      <c r="DY119" s="435">
        <f t="shared" si="294"/>
        <v>37</v>
      </c>
      <c r="DZ119" s="584">
        <v>11</v>
      </c>
      <c r="EA119" s="585">
        <v>17</v>
      </c>
      <c r="EB119" s="434">
        <f t="shared" si="295"/>
        <v>11</v>
      </c>
      <c r="EC119" s="435">
        <f t="shared" si="296"/>
        <v>17</v>
      </c>
      <c r="ED119" s="584"/>
      <c r="EE119" s="585"/>
      <c r="EF119" s="434">
        <f t="shared" si="297"/>
        <v>0</v>
      </c>
      <c r="EG119" s="435">
        <f t="shared" si="298"/>
        <v>0</v>
      </c>
      <c r="EH119" s="434">
        <f t="shared" si="299"/>
        <v>51</v>
      </c>
      <c r="EI119" s="435">
        <f t="shared" si="300"/>
        <v>54</v>
      </c>
      <c r="EJ119" s="434">
        <f t="shared" si="301"/>
        <v>51</v>
      </c>
      <c r="EK119" s="435">
        <f t="shared" si="302"/>
        <v>54</v>
      </c>
      <c r="EL119" s="584">
        <v>5.2</v>
      </c>
      <c r="EM119" s="585">
        <v>5</v>
      </c>
      <c r="EN119" s="434">
        <f t="shared" si="303"/>
        <v>208</v>
      </c>
      <c r="EO119" s="435">
        <f t="shared" si="304"/>
        <v>185</v>
      </c>
      <c r="EP119" s="584">
        <v>3.2</v>
      </c>
      <c r="EQ119" s="585">
        <v>5</v>
      </c>
      <c r="ER119" s="434">
        <f t="shared" si="305"/>
        <v>35.200000000000003</v>
      </c>
      <c r="ES119" s="435">
        <f t="shared" si="306"/>
        <v>85</v>
      </c>
      <c r="ET119" s="584"/>
      <c r="EU119" s="585"/>
      <c r="EV119" s="434">
        <f t="shared" si="307"/>
        <v>0</v>
      </c>
      <c r="EW119" s="435">
        <f t="shared" si="308"/>
        <v>0</v>
      </c>
      <c r="EX119" s="434">
        <f t="shared" si="309"/>
        <v>4.7686274509803921</v>
      </c>
      <c r="EY119" s="435">
        <f t="shared" si="310"/>
        <v>5</v>
      </c>
      <c r="EZ119" s="434">
        <f t="shared" si="311"/>
        <v>243.2</v>
      </c>
      <c r="FA119" s="435">
        <f t="shared" si="312"/>
        <v>270</v>
      </c>
      <c r="FB119" s="584">
        <v>63.1</v>
      </c>
      <c r="FC119" s="585">
        <v>61</v>
      </c>
      <c r="FD119" s="434">
        <f t="shared" si="313"/>
        <v>2524</v>
      </c>
      <c r="FE119" s="435">
        <f t="shared" si="314"/>
        <v>2257</v>
      </c>
      <c r="FF119" s="584">
        <v>62.2</v>
      </c>
      <c r="FG119" s="585">
        <v>60</v>
      </c>
      <c r="FH119" s="434">
        <f t="shared" si="315"/>
        <v>684.2</v>
      </c>
      <c r="FI119" s="435">
        <f t="shared" si="316"/>
        <v>1020</v>
      </c>
      <c r="FJ119" s="584"/>
      <c r="FK119" s="585"/>
      <c r="FL119" s="434">
        <f t="shared" si="317"/>
        <v>0</v>
      </c>
      <c r="FM119" s="435">
        <f t="shared" si="318"/>
        <v>0</v>
      </c>
      <c r="FN119" s="434">
        <f t="shared" si="319"/>
        <v>62.90588235294117</v>
      </c>
      <c r="FO119" s="435">
        <f t="shared" si="320"/>
        <v>60.685185185185183</v>
      </c>
      <c r="FP119" s="434">
        <f t="shared" si="321"/>
        <v>3208.2</v>
      </c>
      <c r="FQ119" s="435">
        <f t="shared" si="322"/>
        <v>3277</v>
      </c>
      <c r="FR119" s="584">
        <v>27</v>
      </c>
      <c r="FS119" s="585">
        <v>23</v>
      </c>
      <c r="FT119" s="434">
        <f t="shared" si="323"/>
        <v>27</v>
      </c>
      <c r="FU119" s="435">
        <f t="shared" si="324"/>
        <v>23</v>
      </c>
      <c r="FV119" s="584">
        <v>5.4</v>
      </c>
      <c r="FW119" s="585">
        <v>5</v>
      </c>
      <c r="FX119" s="434">
        <f t="shared" si="325"/>
        <v>145.80000000000001</v>
      </c>
      <c r="FY119" s="435">
        <f t="shared" si="326"/>
        <v>115</v>
      </c>
      <c r="FZ119" s="584">
        <v>61.2</v>
      </c>
      <c r="GA119" s="585">
        <v>51</v>
      </c>
      <c r="GB119" s="434">
        <f t="shared" si="327"/>
        <v>1652.4</v>
      </c>
      <c r="GC119" s="435">
        <f t="shared" si="328"/>
        <v>1173</v>
      </c>
      <c r="GD119" s="434">
        <f t="shared" si="329"/>
        <v>212</v>
      </c>
      <c r="GE119" s="435">
        <f t="shared" si="330"/>
        <v>200</v>
      </c>
      <c r="GF119" s="434">
        <f t="shared" si="331"/>
        <v>212</v>
      </c>
      <c r="GG119" s="435">
        <f t="shared" si="332"/>
        <v>200</v>
      </c>
      <c r="GH119" s="434">
        <f t="shared" si="333"/>
        <v>965.59999999999991</v>
      </c>
      <c r="GI119" s="435">
        <f t="shared" si="334"/>
        <v>929</v>
      </c>
      <c r="GJ119" s="434">
        <f t="shared" si="335"/>
        <v>16568</v>
      </c>
      <c r="GK119" s="435">
        <f t="shared" si="336"/>
        <v>15444</v>
      </c>
      <c r="GL119" s="434">
        <f t="shared" si="337"/>
        <v>61</v>
      </c>
      <c r="GM119" s="435">
        <f t="shared" si="338"/>
        <v>46</v>
      </c>
      <c r="GN119" s="434">
        <f t="shared" si="339"/>
        <v>61</v>
      </c>
      <c r="GO119" s="435">
        <f t="shared" si="340"/>
        <v>46</v>
      </c>
      <c r="GP119" s="434">
        <f t="shared" si="341"/>
        <v>251.7</v>
      </c>
      <c r="GQ119" s="435">
        <f t="shared" si="342"/>
        <v>201</v>
      </c>
      <c r="GR119" s="434">
        <f t="shared" si="343"/>
        <v>4933.4999999999991</v>
      </c>
      <c r="GS119" s="435">
        <f t="shared" si="344"/>
        <v>3185</v>
      </c>
      <c r="GT119" s="434">
        <f t="shared" si="345"/>
        <v>273</v>
      </c>
      <c r="GU119" s="435">
        <f t="shared" si="346"/>
        <v>246</v>
      </c>
      <c r="GV119" s="434">
        <f t="shared" si="347"/>
        <v>273</v>
      </c>
      <c r="GW119" s="435">
        <f t="shared" si="348"/>
        <v>246</v>
      </c>
      <c r="GX119" s="434">
        <f t="shared" si="349"/>
        <v>1217.3</v>
      </c>
      <c r="GY119" s="435">
        <f t="shared" si="350"/>
        <v>1130</v>
      </c>
      <c r="GZ119" s="434">
        <f t="shared" si="351"/>
        <v>21501.5</v>
      </c>
      <c r="HA119" s="435">
        <f t="shared" si="352"/>
        <v>18629</v>
      </c>
      <c r="HB119" s="434">
        <f t="shared" si="353"/>
        <v>0</v>
      </c>
      <c r="HC119" s="435">
        <f t="shared" si="354"/>
        <v>0</v>
      </c>
      <c r="HD119" s="434">
        <f t="shared" si="355"/>
        <v>0</v>
      </c>
      <c r="HE119" s="435">
        <f t="shared" si="356"/>
        <v>0</v>
      </c>
      <c r="HF119" s="434">
        <f t="shared" si="357"/>
        <v>0</v>
      </c>
      <c r="HG119" s="435">
        <f t="shared" si="358"/>
        <v>0</v>
      </c>
      <c r="HH119" s="434">
        <f t="shared" si="359"/>
        <v>0</v>
      </c>
      <c r="HI119" s="435">
        <f t="shared" si="360"/>
        <v>0</v>
      </c>
      <c r="HJ119" s="434">
        <f t="shared" si="361"/>
        <v>1363.1</v>
      </c>
      <c r="HK119" s="435">
        <f t="shared" si="362"/>
        <v>1245</v>
      </c>
      <c r="HL119" s="434">
        <f t="shared" si="363"/>
        <v>23153.9</v>
      </c>
      <c r="HM119" s="435">
        <f t="shared" si="364"/>
        <v>19802</v>
      </c>
    </row>
    <row r="120" spans="1:221" s="18" customFormat="1" ht="13.5" customHeight="1">
      <c r="A120" s="531" t="s">
        <v>456</v>
      </c>
      <c r="B120" s="501" t="s">
        <v>457</v>
      </c>
      <c r="C120" s="502"/>
      <c r="D120" s="503">
        <v>159391</v>
      </c>
      <c r="E120" s="503">
        <v>1</v>
      </c>
      <c r="F120" s="584">
        <v>4971</v>
      </c>
      <c r="G120" s="585">
        <v>4675</v>
      </c>
      <c r="H120" s="584">
        <v>118</v>
      </c>
      <c r="I120" s="585">
        <v>107</v>
      </c>
      <c r="J120" s="434">
        <f t="shared" si="217"/>
        <v>4853</v>
      </c>
      <c r="K120" s="435">
        <f t="shared" si="218"/>
        <v>4568</v>
      </c>
      <c r="L120" s="584">
        <v>120</v>
      </c>
      <c r="M120" s="585">
        <v>120</v>
      </c>
      <c r="N120" s="434">
        <f t="shared" si="219"/>
        <v>4853</v>
      </c>
      <c r="O120" s="435">
        <f t="shared" si="220"/>
        <v>4568</v>
      </c>
      <c r="P120" s="434">
        <f t="shared" si="221"/>
        <v>0</v>
      </c>
      <c r="Q120" s="435">
        <f t="shared" si="222"/>
        <v>0</v>
      </c>
      <c r="R120" s="584">
        <v>1679</v>
      </c>
      <c r="S120" s="585">
        <v>1661</v>
      </c>
      <c r="T120" s="599">
        <f t="shared" ref="T120:U142" si="366">IF(AX120&gt;0,R120,)</f>
        <v>0</v>
      </c>
      <c r="U120" s="600">
        <f t="shared" si="366"/>
        <v>0</v>
      </c>
      <c r="V120" s="584">
        <v>39</v>
      </c>
      <c r="W120" s="585">
        <v>44</v>
      </c>
      <c r="X120" s="434">
        <f t="shared" si="223"/>
        <v>0</v>
      </c>
      <c r="Y120" s="435">
        <f t="shared" si="224"/>
        <v>0</v>
      </c>
      <c r="Z120" s="584"/>
      <c r="AA120" s="585"/>
      <c r="AB120" s="434">
        <f t="shared" si="225"/>
        <v>0</v>
      </c>
      <c r="AC120" s="435">
        <f t="shared" si="226"/>
        <v>0</v>
      </c>
      <c r="AD120" s="434">
        <f t="shared" si="227"/>
        <v>1718</v>
      </c>
      <c r="AE120" s="435">
        <f t="shared" si="228"/>
        <v>1705</v>
      </c>
      <c r="AF120" s="434">
        <f t="shared" si="229"/>
        <v>0</v>
      </c>
      <c r="AG120" s="435">
        <f t="shared" si="230"/>
        <v>0</v>
      </c>
      <c r="AH120" s="584">
        <v>4.1626414532459801</v>
      </c>
      <c r="AI120" s="585">
        <v>4.12602227573751</v>
      </c>
      <c r="AJ120" s="434">
        <f t="shared" si="231"/>
        <v>6989.0750000000007</v>
      </c>
      <c r="AK120" s="435">
        <f t="shared" si="232"/>
        <v>6853.323000000004</v>
      </c>
      <c r="AL120" s="584">
        <v>3.9257435897435902</v>
      </c>
      <c r="AM120" s="585">
        <v>4.2134545454545496</v>
      </c>
      <c r="AN120" s="434">
        <f t="shared" si="233"/>
        <v>153.10400000000001</v>
      </c>
      <c r="AO120" s="435">
        <f t="shared" si="234"/>
        <v>185.39200000000017</v>
      </c>
      <c r="AP120" s="584"/>
      <c r="AQ120" s="585"/>
      <c r="AR120" s="434">
        <f t="shared" si="235"/>
        <v>0</v>
      </c>
      <c r="AS120" s="435">
        <f t="shared" si="236"/>
        <v>0</v>
      </c>
      <c r="AT120" s="434">
        <f t="shared" si="237"/>
        <v>4.1572636786961592</v>
      </c>
      <c r="AU120" s="435">
        <f t="shared" si="238"/>
        <v>4.1282785923753691</v>
      </c>
      <c r="AV120" s="434">
        <f t="shared" si="239"/>
        <v>7142.1790000000019</v>
      </c>
      <c r="AW120" s="435">
        <f t="shared" si="240"/>
        <v>7038.7150000000047</v>
      </c>
      <c r="AX120" s="584"/>
      <c r="AY120" s="585"/>
      <c r="AZ120" s="434">
        <f t="shared" si="241"/>
        <v>0</v>
      </c>
      <c r="BA120" s="435">
        <f t="shared" si="242"/>
        <v>0</v>
      </c>
      <c r="BB120" s="584"/>
      <c r="BC120" s="585"/>
      <c r="BD120" s="434">
        <f t="shared" si="243"/>
        <v>0</v>
      </c>
      <c r="BE120" s="435">
        <f t="shared" si="244"/>
        <v>0</v>
      </c>
      <c r="BF120" s="584"/>
      <c r="BG120" s="585"/>
      <c r="BH120" s="434">
        <f t="shared" si="245"/>
        <v>0</v>
      </c>
      <c r="BI120" s="435">
        <f t="shared" si="246"/>
        <v>0</v>
      </c>
      <c r="BJ120" s="434">
        <f t="shared" si="247"/>
        <v>0</v>
      </c>
      <c r="BK120" s="435">
        <f t="shared" si="248"/>
        <v>0</v>
      </c>
      <c r="BL120" s="434">
        <f t="shared" si="249"/>
        <v>0</v>
      </c>
      <c r="BM120" s="435">
        <f t="shared" si="250"/>
        <v>0</v>
      </c>
      <c r="BN120" s="584">
        <v>2234</v>
      </c>
      <c r="BO120" s="585">
        <v>2023</v>
      </c>
      <c r="BP120" s="434">
        <f t="shared" si="251"/>
        <v>0</v>
      </c>
      <c r="BQ120" s="435">
        <f t="shared" si="252"/>
        <v>0</v>
      </c>
      <c r="BR120" s="584">
        <v>49</v>
      </c>
      <c r="BS120" s="585">
        <v>39</v>
      </c>
      <c r="BT120" s="434">
        <f t="shared" si="253"/>
        <v>0</v>
      </c>
      <c r="BU120" s="435">
        <f t="shared" si="254"/>
        <v>0</v>
      </c>
      <c r="BV120" s="584"/>
      <c r="BW120" s="585"/>
      <c r="BX120" s="434">
        <f t="shared" si="255"/>
        <v>0</v>
      </c>
      <c r="BY120" s="435">
        <f t="shared" si="256"/>
        <v>0</v>
      </c>
      <c r="BZ120" s="434">
        <f t="shared" si="257"/>
        <v>2283</v>
      </c>
      <c r="CA120" s="435">
        <f t="shared" si="258"/>
        <v>2062</v>
      </c>
      <c r="CB120" s="434">
        <f t="shared" si="259"/>
        <v>0</v>
      </c>
      <c r="CC120" s="435">
        <f t="shared" si="260"/>
        <v>0</v>
      </c>
      <c r="CD120" s="584">
        <v>4.4145505819158499</v>
      </c>
      <c r="CE120" s="585">
        <v>4.3929653979238799</v>
      </c>
      <c r="CF120" s="434">
        <f t="shared" si="261"/>
        <v>9862.1060000000089</v>
      </c>
      <c r="CG120" s="435">
        <f t="shared" si="262"/>
        <v>8886.9690000000082</v>
      </c>
      <c r="CH120" s="584">
        <v>4.1766530612244903</v>
      </c>
      <c r="CI120" s="585">
        <v>4.1646153846153799</v>
      </c>
      <c r="CJ120" s="434">
        <f t="shared" si="263"/>
        <v>204.65600000000003</v>
      </c>
      <c r="CK120" s="435">
        <f t="shared" si="264"/>
        <v>162.41999999999982</v>
      </c>
      <c r="CL120" s="584"/>
      <c r="CM120" s="585"/>
      <c r="CN120" s="434">
        <f t="shared" si="265"/>
        <v>0</v>
      </c>
      <c r="CO120" s="435">
        <f t="shared" si="266"/>
        <v>0</v>
      </c>
      <c r="CP120" s="434">
        <f t="shared" si="267"/>
        <v>4.409444590451165</v>
      </c>
      <c r="CQ120" s="435">
        <f t="shared" si="268"/>
        <v>4.3886464597478216</v>
      </c>
      <c r="CR120" s="434">
        <f t="shared" si="269"/>
        <v>10066.76200000001</v>
      </c>
      <c r="CS120" s="435">
        <f t="shared" si="270"/>
        <v>9049.3890000000083</v>
      </c>
      <c r="CT120" s="584"/>
      <c r="CU120" s="585"/>
      <c r="CV120" s="434">
        <f t="shared" si="271"/>
        <v>0</v>
      </c>
      <c r="CW120" s="435">
        <f t="shared" si="272"/>
        <v>0</v>
      </c>
      <c r="CX120" s="584"/>
      <c r="CY120" s="585"/>
      <c r="CZ120" s="434">
        <f t="shared" si="273"/>
        <v>0</v>
      </c>
      <c r="DA120" s="435">
        <f t="shared" si="274"/>
        <v>0</v>
      </c>
      <c r="DB120" s="584"/>
      <c r="DC120" s="585"/>
      <c r="DD120" s="434">
        <f t="shared" si="275"/>
        <v>0</v>
      </c>
      <c r="DE120" s="435">
        <f t="shared" si="276"/>
        <v>0</v>
      </c>
      <c r="DF120" s="434">
        <f t="shared" si="277"/>
        <v>0</v>
      </c>
      <c r="DG120" s="435">
        <f t="shared" si="278"/>
        <v>0</v>
      </c>
      <c r="DH120" s="434">
        <f t="shared" si="279"/>
        <v>0</v>
      </c>
      <c r="DI120" s="435">
        <f t="shared" si="280"/>
        <v>0</v>
      </c>
      <c r="DJ120" s="434">
        <f t="shared" si="281"/>
        <v>4001</v>
      </c>
      <c r="DK120" s="435">
        <f t="shared" si="282"/>
        <v>3767</v>
      </c>
      <c r="DL120" s="434">
        <f t="shared" si="283"/>
        <v>0</v>
      </c>
      <c r="DM120" s="435">
        <f t="shared" si="284"/>
        <v>0</v>
      </c>
      <c r="DN120" s="434">
        <f t="shared" si="285"/>
        <v>4.3011599600100006</v>
      </c>
      <c r="DO120" s="435">
        <f t="shared" si="286"/>
        <v>4.2708001061852974</v>
      </c>
      <c r="DP120" s="434">
        <f t="shared" si="287"/>
        <v>17208.941000000013</v>
      </c>
      <c r="DQ120" s="435">
        <f t="shared" si="288"/>
        <v>16088.104000000016</v>
      </c>
      <c r="DR120" s="434">
        <f t="shared" si="289"/>
        <v>0</v>
      </c>
      <c r="DS120" s="435">
        <f t="shared" si="290"/>
        <v>0</v>
      </c>
      <c r="DT120" s="434">
        <f t="shared" si="291"/>
        <v>0</v>
      </c>
      <c r="DU120" s="435">
        <f t="shared" si="292"/>
        <v>0</v>
      </c>
      <c r="DV120" s="584">
        <v>767</v>
      </c>
      <c r="DW120" s="585">
        <v>713</v>
      </c>
      <c r="DX120" s="434">
        <f t="shared" si="293"/>
        <v>0</v>
      </c>
      <c r="DY120" s="435">
        <f t="shared" si="294"/>
        <v>0</v>
      </c>
      <c r="DZ120" s="584">
        <v>85</v>
      </c>
      <c r="EA120" s="585">
        <v>88</v>
      </c>
      <c r="EB120" s="434">
        <f t="shared" si="295"/>
        <v>0</v>
      </c>
      <c r="EC120" s="435">
        <f t="shared" si="296"/>
        <v>0</v>
      </c>
      <c r="ED120" s="584"/>
      <c r="EE120" s="585"/>
      <c r="EF120" s="434">
        <f t="shared" si="297"/>
        <v>0</v>
      </c>
      <c r="EG120" s="435">
        <f t="shared" si="298"/>
        <v>0</v>
      </c>
      <c r="EH120" s="434">
        <f t="shared" si="299"/>
        <v>852</v>
      </c>
      <c r="EI120" s="435">
        <f t="shared" si="300"/>
        <v>801</v>
      </c>
      <c r="EJ120" s="434">
        <f t="shared" si="301"/>
        <v>0</v>
      </c>
      <c r="EK120" s="435">
        <f t="shared" si="302"/>
        <v>0</v>
      </c>
      <c r="EL120" s="584">
        <v>3.4121760104302501</v>
      </c>
      <c r="EM120" s="585">
        <v>3.4905511921458601</v>
      </c>
      <c r="EN120" s="434">
        <f t="shared" si="303"/>
        <v>2617.1390000000019</v>
      </c>
      <c r="EO120" s="435">
        <f t="shared" si="304"/>
        <v>2488.7629999999981</v>
      </c>
      <c r="EP120" s="584">
        <v>3.2739647058823498</v>
      </c>
      <c r="EQ120" s="585">
        <v>3.4236249999999999</v>
      </c>
      <c r="ER120" s="434">
        <f t="shared" si="305"/>
        <v>278.28699999999975</v>
      </c>
      <c r="ES120" s="435">
        <f t="shared" si="306"/>
        <v>301.279</v>
      </c>
      <c r="ET120" s="584"/>
      <c r="EU120" s="585"/>
      <c r="EV120" s="434">
        <f t="shared" si="307"/>
        <v>0</v>
      </c>
      <c r="EW120" s="435">
        <f t="shared" si="308"/>
        <v>0</v>
      </c>
      <c r="EX120" s="434">
        <f t="shared" si="309"/>
        <v>3.3983873239436639</v>
      </c>
      <c r="EY120" s="435">
        <f t="shared" si="310"/>
        <v>3.483198501872657</v>
      </c>
      <c r="EZ120" s="434">
        <f t="shared" si="311"/>
        <v>2895.4260000000017</v>
      </c>
      <c r="FA120" s="435">
        <f t="shared" si="312"/>
        <v>2790.0419999999981</v>
      </c>
      <c r="FB120" s="584"/>
      <c r="FC120" s="585"/>
      <c r="FD120" s="434">
        <f t="shared" si="313"/>
        <v>0</v>
      </c>
      <c r="FE120" s="435">
        <f t="shared" si="314"/>
        <v>0</v>
      </c>
      <c r="FF120" s="584"/>
      <c r="FG120" s="585"/>
      <c r="FH120" s="434">
        <f t="shared" si="315"/>
        <v>0</v>
      </c>
      <c r="FI120" s="435">
        <f t="shared" si="316"/>
        <v>0</v>
      </c>
      <c r="FJ120" s="584"/>
      <c r="FK120" s="585"/>
      <c r="FL120" s="434">
        <f t="shared" si="317"/>
        <v>0</v>
      </c>
      <c r="FM120" s="435">
        <f t="shared" si="318"/>
        <v>0</v>
      </c>
      <c r="FN120" s="434">
        <f t="shared" si="319"/>
        <v>0</v>
      </c>
      <c r="FO120" s="435">
        <f t="shared" si="320"/>
        <v>0</v>
      </c>
      <c r="FP120" s="434">
        <f t="shared" si="321"/>
        <v>0</v>
      </c>
      <c r="FQ120" s="435">
        <f t="shared" si="322"/>
        <v>0</v>
      </c>
      <c r="FR120" s="584"/>
      <c r="FS120" s="585"/>
      <c r="FT120" s="434">
        <f t="shared" si="323"/>
        <v>0</v>
      </c>
      <c r="FU120" s="435">
        <f t="shared" si="324"/>
        <v>0</v>
      </c>
      <c r="FV120" s="584"/>
      <c r="FW120" s="585"/>
      <c r="FX120" s="434">
        <f t="shared" si="325"/>
        <v>0</v>
      </c>
      <c r="FY120" s="435">
        <f t="shared" si="326"/>
        <v>0</v>
      </c>
      <c r="FZ120" s="584"/>
      <c r="GA120" s="585"/>
      <c r="GB120" s="434">
        <f t="shared" si="327"/>
        <v>0</v>
      </c>
      <c r="GC120" s="435">
        <f t="shared" si="328"/>
        <v>0</v>
      </c>
      <c r="GD120" s="434">
        <f t="shared" si="329"/>
        <v>4680</v>
      </c>
      <c r="GE120" s="435">
        <f t="shared" si="330"/>
        <v>4397</v>
      </c>
      <c r="GF120" s="434">
        <f t="shared" si="331"/>
        <v>0</v>
      </c>
      <c r="GG120" s="435">
        <f t="shared" si="332"/>
        <v>0</v>
      </c>
      <c r="GH120" s="434">
        <f t="shared" si="333"/>
        <v>19468.320000000014</v>
      </c>
      <c r="GI120" s="435">
        <f t="shared" si="334"/>
        <v>18229.055000000011</v>
      </c>
      <c r="GJ120" s="434">
        <f t="shared" si="335"/>
        <v>0</v>
      </c>
      <c r="GK120" s="435">
        <f t="shared" si="336"/>
        <v>0</v>
      </c>
      <c r="GL120" s="434">
        <f t="shared" si="337"/>
        <v>173</v>
      </c>
      <c r="GM120" s="435">
        <f t="shared" si="338"/>
        <v>171</v>
      </c>
      <c r="GN120" s="434">
        <f t="shared" si="339"/>
        <v>0</v>
      </c>
      <c r="GO120" s="435">
        <f t="shared" si="340"/>
        <v>0</v>
      </c>
      <c r="GP120" s="434">
        <f t="shared" si="341"/>
        <v>636.0469999999998</v>
      </c>
      <c r="GQ120" s="435">
        <f t="shared" si="342"/>
        <v>649.09100000000001</v>
      </c>
      <c r="GR120" s="434">
        <f t="shared" si="343"/>
        <v>0</v>
      </c>
      <c r="GS120" s="435">
        <f t="shared" si="344"/>
        <v>0</v>
      </c>
      <c r="GT120" s="434">
        <f t="shared" si="345"/>
        <v>4853</v>
      </c>
      <c r="GU120" s="435">
        <f t="shared" si="346"/>
        <v>4568</v>
      </c>
      <c r="GV120" s="434">
        <f t="shared" si="347"/>
        <v>0</v>
      </c>
      <c r="GW120" s="435">
        <f t="shared" si="348"/>
        <v>0</v>
      </c>
      <c r="GX120" s="434">
        <f t="shared" si="349"/>
        <v>20104.367000000013</v>
      </c>
      <c r="GY120" s="435">
        <f t="shared" si="350"/>
        <v>18878.146000000012</v>
      </c>
      <c r="GZ120" s="434">
        <f t="shared" si="351"/>
        <v>0</v>
      </c>
      <c r="HA120" s="435">
        <f t="shared" si="352"/>
        <v>0</v>
      </c>
      <c r="HB120" s="434">
        <f t="shared" si="353"/>
        <v>0</v>
      </c>
      <c r="HC120" s="435">
        <f t="shared" si="354"/>
        <v>0</v>
      </c>
      <c r="HD120" s="434">
        <f t="shared" si="355"/>
        <v>0</v>
      </c>
      <c r="HE120" s="435">
        <f t="shared" si="356"/>
        <v>0</v>
      </c>
      <c r="HF120" s="434">
        <f t="shared" si="357"/>
        <v>0</v>
      </c>
      <c r="HG120" s="435">
        <f t="shared" si="358"/>
        <v>0</v>
      </c>
      <c r="HH120" s="434">
        <f t="shared" si="359"/>
        <v>0</v>
      </c>
      <c r="HI120" s="435">
        <f t="shared" si="360"/>
        <v>0</v>
      </c>
      <c r="HJ120" s="434">
        <f t="shared" si="361"/>
        <v>20104.367000000017</v>
      </c>
      <c r="HK120" s="435">
        <f t="shared" si="362"/>
        <v>18878.146000000015</v>
      </c>
      <c r="HL120" s="434">
        <f t="shared" si="363"/>
        <v>0</v>
      </c>
      <c r="HM120" s="435">
        <f t="shared" si="364"/>
        <v>0</v>
      </c>
    </row>
    <row r="121" spans="1:221" s="18" customFormat="1" ht="12.95" customHeight="1">
      <c r="A121" s="531" t="s">
        <v>456</v>
      </c>
      <c r="B121" s="501" t="s">
        <v>458</v>
      </c>
      <c r="C121" s="502"/>
      <c r="D121" s="503">
        <v>159647</v>
      </c>
      <c r="E121" s="503">
        <v>2</v>
      </c>
      <c r="F121" s="584">
        <v>1533</v>
      </c>
      <c r="G121" s="585">
        <v>1514</v>
      </c>
      <c r="H121" s="584">
        <v>13</v>
      </c>
      <c r="I121" s="585">
        <v>19</v>
      </c>
      <c r="J121" s="434">
        <f t="shared" si="217"/>
        <v>1520</v>
      </c>
      <c r="K121" s="435">
        <f t="shared" si="218"/>
        <v>1495</v>
      </c>
      <c r="L121" s="584">
        <v>120</v>
      </c>
      <c r="M121" s="585">
        <v>120</v>
      </c>
      <c r="N121" s="434">
        <f t="shared" si="219"/>
        <v>1520</v>
      </c>
      <c r="O121" s="435">
        <f t="shared" si="220"/>
        <v>1494</v>
      </c>
      <c r="P121" s="434">
        <f t="shared" si="221"/>
        <v>0</v>
      </c>
      <c r="Q121" s="435">
        <f t="shared" si="222"/>
        <v>0</v>
      </c>
      <c r="R121" s="584">
        <v>641</v>
      </c>
      <c r="S121" s="585">
        <v>716</v>
      </c>
      <c r="T121" s="599">
        <f t="shared" si="366"/>
        <v>0</v>
      </c>
      <c r="U121" s="600">
        <f t="shared" si="366"/>
        <v>0</v>
      </c>
      <c r="V121" s="584">
        <v>30</v>
      </c>
      <c r="W121" s="585">
        <v>31</v>
      </c>
      <c r="X121" s="434">
        <f t="shared" si="223"/>
        <v>0</v>
      </c>
      <c r="Y121" s="435">
        <f t="shared" si="224"/>
        <v>0</v>
      </c>
      <c r="Z121" s="584"/>
      <c r="AA121" s="585"/>
      <c r="AB121" s="434">
        <f t="shared" si="225"/>
        <v>0</v>
      </c>
      <c r="AC121" s="435">
        <f t="shared" si="226"/>
        <v>0</v>
      </c>
      <c r="AD121" s="434">
        <f t="shared" si="227"/>
        <v>671</v>
      </c>
      <c r="AE121" s="435">
        <f t="shared" si="228"/>
        <v>747</v>
      </c>
      <c r="AF121" s="434">
        <f t="shared" si="229"/>
        <v>0</v>
      </c>
      <c r="AG121" s="435">
        <f t="shared" si="230"/>
        <v>0</v>
      </c>
      <c r="AH121" s="584">
        <v>3.98829329173167</v>
      </c>
      <c r="AI121" s="585">
        <v>3.9392597765363102</v>
      </c>
      <c r="AJ121" s="434">
        <f t="shared" si="231"/>
        <v>2556.4960000000005</v>
      </c>
      <c r="AK121" s="435">
        <f t="shared" si="232"/>
        <v>2820.5099999999979</v>
      </c>
      <c r="AL121" s="584">
        <v>4.2325666666666697</v>
      </c>
      <c r="AM121" s="585">
        <v>4.1991935483871003</v>
      </c>
      <c r="AN121" s="434">
        <f t="shared" si="233"/>
        <v>126.97700000000009</v>
      </c>
      <c r="AO121" s="435">
        <f t="shared" si="234"/>
        <v>130.17500000000013</v>
      </c>
      <c r="AP121" s="584"/>
      <c r="AQ121" s="585"/>
      <c r="AR121" s="434">
        <f t="shared" si="235"/>
        <v>0</v>
      </c>
      <c r="AS121" s="435">
        <f t="shared" si="236"/>
        <v>0</v>
      </c>
      <c r="AT121" s="434">
        <f t="shared" si="237"/>
        <v>3.9992146050670652</v>
      </c>
      <c r="AU121" s="435">
        <f t="shared" si="238"/>
        <v>3.9500468540829963</v>
      </c>
      <c r="AV121" s="434">
        <f t="shared" si="239"/>
        <v>2683.4730000000009</v>
      </c>
      <c r="AW121" s="435">
        <f t="shared" si="240"/>
        <v>2950.6849999999981</v>
      </c>
      <c r="AX121" s="584"/>
      <c r="AY121" s="585"/>
      <c r="AZ121" s="434">
        <f t="shared" si="241"/>
        <v>0</v>
      </c>
      <c r="BA121" s="435">
        <f t="shared" si="242"/>
        <v>0</v>
      </c>
      <c r="BB121" s="584"/>
      <c r="BC121" s="585"/>
      <c r="BD121" s="434">
        <f t="shared" si="243"/>
        <v>0</v>
      </c>
      <c r="BE121" s="435">
        <f t="shared" si="244"/>
        <v>0</v>
      </c>
      <c r="BF121" s="584"/>
      <c r="BG121" s="585"/>
      <c r="BH121" s="434">
        <f t="shared" si="245"/>
        <v>0</v>
      </c>
      <c r="BI121" s="435">
        <f t="shared" si="246"/>
        <v>0</v>
      </c>
      <c r="BJ121" s="434">
        <f t="shared" si="247"/>
        <v>0</v>
      </c>
      <c r="BK121" s="435">
        <f t="shared" si="248"/>
        <v>0</v>
      </c>
      <c r="BL121" s="434">
        <f t="shared" si="249"/>
        <v>0</v>
      </c>
      <c r="BM121" s="435">
        <f t="shared" si="250"/>
        <v>0</v>
      </c>
      <c r="BN121" s="584">
        <v>519</v>
      </c>
      <c r="BO121" s="585">
        <v>431</v>
      </c>
      <c r="BP121" s="434">
        <f t="shared" si="251"/>
        <v>0</v>
      </c>
      <c r="BQ121" s="435">
        <f t="shared" si="252"/>
        <v>0</v>
      </c>
      <c r="BR121" s="584">
        <v>44</v>
      </c>
      <c r="BS121" s="585">
        <v>45</v>
      </c>
      <c r="BT121" s="434">
        <f t="shared" si="253"/>
        <v>0</v>
      </c>
      <c r="BU121" s="435">
        <f t="shared" si="254"/>
        <v>0</v>
      </c>
      <c r="BV121" s="584"/>
      <c r="BW121" s="585"/>
      <c r="BX121" s="434">
        <f t="shared" si="255"/>
        <v>0</v>
      </c>
      <c r="BY121" s="435">
        <f t="shared" si="256"/>
        <v>0</v>
      </c>
      <c r="BZ121" s="434">
        <f t="shared" si="257"/>
        <v>563</v>
      </c>
      <c r="CA121" s="435">
        <f t="shared" si="258"/>
        <v>476</v>
      </c>
      <c r="CB121" s="434">
        <f t="shared" si="259"/>
        <v>0</v>
      </c>
      <c r="CC121" s="435">
        <f t="shared" si="260"/>
        <v>0</v>
      </c>
      <c r="CD121" s="584">
        <v>4.4284412331406502</v>
      </c>
      <c r="CE121" s="585">
        <v>4.6499837587007002</v>
      </c>
      <c r="CF121" s="434">
        <f t="shared" si="261"/>
        <v>2298.3609999999976</v>
      </c>
      <c r="CG121" s="435">
        <f t="shared" si="262"/>
        <v>2004.1430000000018</v>
      </c>
      <c r="CH121" s="584">
        <v>4.3099545454545503</v>
      </c>
      <c r="CI121" s="585">
        <v>4.40688888888889</v>
      </c>
      <c r="CJ121" s="434">
        <f t="shared" si="263"/>
        <v>189.6380000000002</v>
      </c>
      <c r="CK121" s="435">
        <f t="shared" si="264"/>
        <v>198.31000000000006</v>
      </c>
      <c r="CL121" s="584"/>
      <c r="CM121" s="585"/>
      <c r="CN121" s="434">
        <f t="shared" si="265"/>
        <v>0</v>
      </c>
      <c r="CO121" s="435">
        <f t="shared" si="266"/>
        <v>0</v>
      </c>
      <c r="CP121" s="434">
        <f t="shared" si="267"/>
        <v>4.4191811722912933</v>
      </c>
      <c r="CQ121" s="435">
        <f t="shared" si="268"/>
        <v>4.6270021008403397</v>
      </c>
      <c r="CR121" s="434">
        <f t="shared" si="269"/>
        <v>2487.998999999998</v>
      </c>
      <c r="CS121" s="435">
        <f t="shared" si="270"/>
        <v>2202.4530000000018</v>
      </c>
      <c r="CT121" s="584"/>
      <c r="CU121" s="585"/>
      <c r="CV121" s="434">
        <f t="shared" si="271"/>
        <v>0</v>
      </c>
      <c r="CW121" s="435">
        <f t="shared" si="272"/>
        <v>0</v>
      </c>
      <c r="CX121" s="584"/>
      <c r="CY121" s="585"/>
      <c r="CZ121" s="434">
        <f t="shared" si="273"/>
        <v>0</v>
      </c>
      <c r="DA121" s="435">
        <f t="shared" si="274"/>
        <v>0</v>
      </c>
      <c r="DB121" s="584"/>
      <c r="DC121" s="585"/>
      <c r="DD121" s="434">
        <f t="shared" si="275"/>
        <v>0</v>
      </c>
      <c r="DE121" s="435">
        <f t="shared" si="276"/>
        <v>0</v>
      </c>
      <c r="DF121" s="434">
        <f t="shared" si="277"/>
        <v>0</v>
      </c>
      <c r="DG121" s="435">
        <f t="shared" si="278"/>
        <v>0</v>
      </c>
      <c r="DH121" s="434">
        <f t="shared" si="279"/>
        <v>0</v>
      </c>
      <c r="DI121" s="435">
        <f t="shared" si="280"/>
        <v>0</v>
      </c>
      <c r="DJ121" s="434">
        <f t="shared" si="281"/>
        <v>1234</v>
      </c>
      <c r="DK121" s="435">
        <f t="shared" si="282"/>
        <v>1223</v>
      </c>
      <c r="DL121" s="434">
        <f t="shared" si="283"/>
        <v>0</v>
      </c>
      <c r="DM121" s="435">
        <f t="shared" si="284"/>
        <v>0</v>
      </c>
      <c r="DN121" s="434">
        <f t="shared" si="285"/>
        <v>4.1908200972447318</v>
      </c>
      <c r="DO121" s="435">
        <f t="shared" si="286"/>
        <v>4.2135224856909241</v>
      </c>
      <c r="DP121" s="434">
        <f t="shared" si="287"/>
        <v>5171.4719999999988</v>
      </c>
      <c r="DQ121" s="435">
        <f t="shared" si="288"/>
        <v>5153.1379999999999</v>
      </c>
      <c r="DR121" s="434">
        <f t="shared" si="289"/>
        <v>0</v>
      </c>
      <c r="DS121" s="435">
        <f t="shared" si="290"/>
        <v>0</v>
      </c>
      <c r="DT121" s="434">
        <f t="shared" si="291"/>
        <v>0</v>
      </c>
      <c r="DU121" s="435">
        <f t="shared" si="292"/>
        <v>0</v>
      </c>
      <c r="DV121" s="584">
        <v>248</v>
      </c>
      <c r="DW121" s="585">
        <v>232</v>
      </c>
      <c r="DX121" s="434">
        <f t="shared" si="293"/>
        <v>0</v>
      </c>
      <c r="DY121" s="435">
        <f t="shared" si="294"/>
        <v>0</v>
      </c>
      <c r="DZ121" s="584">
        <v>38</v>
      </c>
      <c r="EA121" s="585">
        <v>39</v>
      </c>
      <c r="EB121" s="434">
        <f t="shared" si="295"/>
        <v>0</v>
      </c>
      <c r="EC121" s="435">
        <f t="shared" si="296"/>
        <v>0</v>
      </c>
      <c r="ED121" s="584"/>
      <c r="EE121" s="585"/>
      <c r="EF121" s="434">
        <f t="shared" si="297"/>
        <v>0</v>
      </c>
      <c r="EG121" s="435">
        <f t="shared" si="298"/>
        <v>0</v>
      </c>
      <c r="EH121" s="434">
        <f t="shared" si="299"/>
        <v>286</v>
      </c>
      <c r="EI121" s="435">
        <f t="shared" si="300"/>
        <v>271</v>
      </c>
      <c r="EJ121" s="434">
        <f t="shared" si="301"/>
        <v>0</v>
      </c>
      <c r="EK121" s="435">
        <f t="shared" si="302"/>
        <v>0</v>
      </c>
      <c r="EL121" s="584">
        <v>3.4689112903225801</v>
      </c>
      <c r="EM121" s="585">
        <v>3.58681465517241</v>
      </c>
      <c r="EN121" s="434">
        <f t="shared" si="303"/>
        <v>860.28999999999985</v>
      </c>
      <c r="EO121" s="435">
        <f t="shared" si="304"/>
        <v>832.14099999999917</v>
      </c>
      <c r="EP121" s="584">
        <v>3.5343684210526298</v>
      </c>
      <c r="EQ121" s="585">
        <v>5.8077692307692299</v>
      </c>
      <c r="ER121" s="434">
        <f t="shared" si="305"/>
        <v>134.30599999999993</v>
      </c>
      <c r="ES121" s="435">
        <f t="shared" si="306"/>
        <v>226.50299999999996</v>
      </c>
      <c r="ET121" s="584"/>
      <c r="EU121" s="585"/>
      <c r="EV121" s="434">
        <f t="shared" si="307"/>
        <v>0</v>
      </c>
      <c r="EW121" s="435">
        <f t="shared" si="308"/>
        <v>0</v>
      </c>
      <c r="EX121" s="434">
        <f t="shared" si="309"/>
        <v>3.4776083916083906</v>
      </c>
      <c r="EY121" s="435">
        <f t="shared" si="310"/>
        <v>3.9064354243542403</v>
      </c>
      <c r="EZ121" s="434">
        <f t="shared" si="311"/>
        <v>994.59599999999978</v>
      </c>
      <c r="FA121" s="435">
        <f t="shared" si="312"/>
        <v>1058.6439999999991</v>
      </c>
      <c r="FB121" s="584"/>
      <c r="FC121" s="585"/>
      <c r="FD121" s="434">
        <f t="shared" si="313"/>
        <v>0</v>
      </c>
      <c r="FE121" s="435">
        <f t="shared" si="314"/>
        <v>0</v>
      </c>
      <c r="FF121" s="584"/>
      <c r="FG121" s="585"/>
      <c r="FH121" s="434">
        <f t="shared" si="315"/>
        <v>0</v>
      </c>
      <c r="FI121" s="435">
        <f t="shared" si="316"/>
        <v>0</v>
      </c>
      <c r="FJ121" s="584"/>
      <c r="FK121" s="585"/>
      <c r="FL121" s="434">
        <f t="shared" si="317"/>
        <v>0</v>
      </c>
      <c r="FM121" s="435">
        <f t="shared" si="318"/>
        <v>0</v>
      </c>
      <c r="FN121" s="434">
        <f t="shared" si="319"/>
        <v>0</v>
      </c>
      <c r="FO121" s="435">
        <f t="shared" si="320"/>
        <v>0</v>
      </c>
      <c r="FP121" s="434">
        <f t="shared" si="321"/>
        <v>0</v>
      </c>
      <c r="FQ121" s="435">
        <f t="shared" si="322"/>
        <v>0</v>
      </c>
      <c r="FR121" s="584"/>
      <c r="FS121" s="585"/>
      <c r="FT121" s="434">
        <f t="shared" si="323"/>
        <v>0</v>
      </c>
      <c r="FU121" s="435">
        <f t="shared" si="324"/>
        <v>0</v>
      </c>
      <c r="FV121" s="584"/>
      <c r="FW121" s="585"/>
      <c r="FX121" s="434">
        <f t="shared" si="325"/>
        <v>0</v>
      </c>
      <c r="FY121" s="435">
        <f t="shared" si="326"/>
        <v>0</v>
      </c>
      <c r="FZ121" s="584"/>
      <c r="GA121" s="585"/>
      <c r="GB121" s="434">
        <f t="shared" si="327"/>
        <v>0</v>
      </c>
      <c r="GC121" s="435">
        <f t="shared" si="328"/>
        <v>0</v>
      </c>
      <c r="GD121" s="434">
        <f t="shared" si="329"/>
        <v>1408</v>
      </c>
      <c r="GE121" s="435">
        <f t="shared" si="330"/>
        <v>1379</v>
      </c>
      <c r="GF121" s="434">
        <f t="shared" si="331"/>
        <v>0</v>
      </c>
      <c r="GG121" s="435">
        <f t="shared" si="332"/>
        <v>0</v>
      </c>
      <c r="GH121" s="434">
        <f t="shared" si="333"/>
        <v>5715.1469999999981</v>
      </c>
      <c r="GI121" s="435">
        <f t="shared" si="334"/>
        <v>5656.7939999999999</v>
      </c>
      <c r="GJ121" s="434">
        <f t="shared" si="335"/>
        <v>0</v>
      </c>
      <c r="GK121" s="435">
        <f t="shared" si="336"/>
        <v>0</v>
      </c>
      <c r="GL121" s="434">
        <f t="shared" si="337"/>
        <v>112</v>
      </c>
      <c r="GM121" s="435">
        <f t="shared" si="338"/>
        <v>115</v>
      </c>
      <c r="GN121" s="434">
        <f t="shared" si="339"/>
        <v>0</v>
      </c>
      <c r="GO121" s="435">
        <f t="shared" si="340"/>
        <v>0</v>
      </c>
      <c r="GP121" s="434">
        <f t="shared" si="341"/>
        <v>450.92100000000022</v>
      </c>
      <c r="GQ121" s="435">
        <f t="shared" si="342"/>
        <v>554.98800000000017</v>
      </c>
      <c r="GR121" s="434">
        <f t="shared" si="343"/>
        <v>0</v>
      </c>
      <c r="GS121" s="435">
        <f t="shared" si="344"/>
        <v>0</v>
      </c>
      <c r="GT121" s="434">
        <f t="shared" si="345"/>
        <v>1520</v>
      </c>
      <c r="GU121" s="435">
        <f t="shared" si="346"/>
        <v>1494</v>
      </c>
      <c r="GV121" s="434">
        <f t="shared" si="347"/>
        <v>0</v>
      </c>
      <c r="GW121" s="435">
        <f t="shared" si="348"/>
        <v>0</v>
      </c>
      <c r="GX121" s="434">
        <f t="shared" si="349"/>
        <v>6166.0679999999984</v>
      </c>
      <c r="GY121" s="435">
        <f t="shared" si="350"/>
        <v>6211.7820000000002</v>
      </c>
      <c r="GZ121" s="434">
        <f t="shared" si="351"/>
        <v>0</v>
      </c>
      <c r="HA121" s="435">
        <f t="shared" si="352"/>
        <v>0</v>
      </c>
      <c r="HB121" s="434">
        <f t="shared" si="353"/>
        <v>0</v>
      </c>
      <c r="HC121" s="435">
        <f t="shared" si="354"/>
        <v>0</v>
      </c>
      <c r="HD121" s="434">
        <f t="shared" si="355"/>
        <v>0</v>
      </c>
      <c r="HE121" s="435">
        <f t="shared" si="356"/>
        <v>0</v>
      </c>
      <c r="HF121" s="434">
        <f t="shared" si="357"/>
        <v>0</v>
      </c>
      <c r="HG121" s="435">
        <f t="shared" si="358"/>
        <v>0</v>
      </c>
      <c r="HH121" s="434">
        <f t="shared" si="359"/>
        <v>0</v>
      </c>
      <c r="HI121" s="435">
        <f t="shared" si="360"/>
        <v>0</v>
      </c>
      <c r="HJ121" s="434">
        <f t="shared" si="361"/>
        <v>6166.0679999999984</v>
      </c>
      <c r="HK121" s="435">
        <f t="shared" si="362"/>
        <v>6211.7819999999992</v>
      </c>
      <c r="HL121" s="434">
        <f t="shared" si="363"/>
        <v>0</v>
      </c>
      <c r="HM121" s="435">
        <f t="shared" si="364"/>
        <v>0</v>
      </c>
    </row>
    <row r="122" spans="1:221" s="18" customFormat="1" ht="12.95" customHeight="1">
      <c r="A122" s="531" t="s">
        <v>456</v>
      </c>
      <c r="B122" s="501" t="s">
        <v>459</v>
      </c>
      <c r="C122" s="502"/>
      <c r="D122" s="503">
        <v>160658</v>
      </c>
      <c r="E122" s="503">
        <v>2</v>
      </c>
      <c r="F122" s="584">
        <v>2906</v>
      </c>
      <c r="G122" s="585">
        <v>2806</v>
      </c>
      <c r="H122" s="584">
        <v>12</v>
      </c>
      <c r="I122" s="585">
        <v>10</v>
      </c>
      <c r="J122" s="434">
        <f t="shared" si="217"/>
        <v>2894</v>
      </c>
      <c r="K122" s="435">
        <f t="shared" si="218"/>
        <v>2796</v>
      </c>
      <c r="L122" s="584">
        <v>120</v>
      </c>
      <c r="M122" s="585">
        <v>120</v>
      </c>
      <c r="N122" s="434">
        <f t="shared" si="219"/>
        <v>2894</v>
      </c>
      <c r="O122" s="435">
        <f t="shared" si="220"/>
        <v>2795</v>
      </c>
      <c r="P122" s="434">
        <f t="shared" si="221"/>
        <v>0</v>
      </c>
      <c r="Q122" s="435">
        <f t="shared" si="222"/>
        <v>0</v>
      </c>
      <c r="R122" s="584">
        <v>841</v>
      </c>
      <c r="S122" s="585">
        <v>870</v>
      </c>
      <c r="T122" s="599">
        <f t="shared" si="366"/>
        <v>0</v>
      </c>
      <c r="U122" s="600">
        <f t="shared" si="366"/>
        <v>0</v>
      </c>
      <c r="V122" s="584">
        <v>19</v>
      </c>
      <c r="W122" s="585">
        <v>27</v>
      </c>
      <c r="X122" s="434">
        <f t="shared" si="223"/>
        <v>0</v>
      </c>
      <c r="Y122" s="435">
        <f t="shared" si="224"/>
        <v>0</v>
      </c>
      <c r="Z122" s="584"/>
      <c r="AA122" s="585"/>
      <c r="AB122" s="434">
        <f t="shared" si="225"/>
        <v>0</v>
      </c>
      <c r="AC122" s="435">
        <f t="shared" si="226"/>
        <v>0</v>
      </c>
      <c r="AD122" s="434">
        <f t="shared" si="227"/>
        <v>860</v>
      </c>
      <c r="AE122" s="435">
        <f t="shared" si="228"/>
        <v>897</v>
      </c>
      <c r="AF122" s="434">
        <f t="shared" si="229"/>
        <v>0</v>
      </c>
      <c r="AG122" s="435">
        <f t="shared" si="230"/>
        <v>0</v>
      </c>
      <c r="AH122" s="584">
        <v>4.4756218787158204</v>
      </c>
      <c r="AI122" s="585">
        <v>4.4436896551724097</v>
      </c>
      <c r="AJ122" s="434">
        <f t="shared" si="231"/>
        <v>3763.998000000005</v>
      </c>
      <c r="AK122" s="435">
        <f t="shared" si="232"/>
        <v>3866.0099999999966</v>
      </c>
      <c r="AL122" s="584">
        <v>4.0968421052631596</v>
      </c>
      <c r="AM122" s="585">
        <v>4.30033333333333</v>
      </c>
      <c r="AN122" s="434">
        <f t="shared" si="233"/>
        <v>77.840000000000032</v>
      </c>
      <c r="AO122" s="435">
        <f t="shared" si="234"/>
        <v>116.10899999999991</v>
      </c>
      <c r="AP122" s="584"/>
      <c r="AQ122" s="585"/>
      <c r="AR122" s="434">
        <f t="shared" si="235"/>
        <v>0</v>
      </c>
      <c r="AS122" s="435">
        <f t="shared" si="236"/>
        <v>0</v>
      </c>
      <c r="AT122" s="434">
        <f t="shared" si="237"/>
        <v>4.4672534883720987</v>
      </c>
      <c r="AU122" s="435">
        <f t="shared" si="238"/>
        <v>4.4393745819397958</v>
      </c>
      <c r="AV122" s="434">
        <f t="shared" si="239"/>
        <v>3841.8380000000047</v>
      </c>
      <c r="AW122" s="435">
        <f t="shared" si="240"/>
        <v>3982.118999999997</v>
      </c>
      <c r="AX122" s="584"/>
      <c r="AY122" s="585"/>
      <c r="AZ122" s="434">
        <f t="shared" si="241"/>
        <v>0</v>
      </c>
      <c r="BA122" s="435">
        <f t="shared" si="242"/>
        <v>0</v>
      </c>
      <c r="BB122" s="584"/>
      <c r="BC122" s="585"/>
      <c r="BD122" s="434">
        <f t="shared" si="243"/>
        <v>0</v>
      </c>
      <c r="BE122" s="435">
        <f t="shared" si="244"/>
        <v>0</v>
      </c>
      <c r="BF122" s="584"/>
      <c r="BG122" s="585"/>
      <c r="BH122" s="434">
        <f t="shared" si="245"/>
        <v>0</v>
      </c>
      <c r="BI122" s="435">
        <f t="shared" si="246"/>
        <v>0</v>
      </c>
      <c r="BJ122" s="434">
        <f t="shared" si="247"/>
        <v>0</v>
      </c>
      <c r="BK122" s="435">
        <f t="shared" si="248"/>
        <v>0</v>
      </c>
      <c r="BL122" s="434">
        <f t="shared" si="249"/>
        <v>0</v>
      </c>
      <c r="BM122" s="435">
        <f t="shared" si="250"/>
        <v>0</v>
      </c>
      <c r="BN122" s="584">
        <v>965</v>
      </c>
      <c r="BO122" s="585">
        <v>888</v>
      </c>
      <c r="BP122" s="434">
        <f t="shared" si="251"/>
        <v>0</v>
      </c>
      <c r="BQ122" s="435">
        <f t="shared" si="252"/>
        <v>0</v>
      </c>
      <c r="BR122" s="584">
        <v>62</v>
      </c>
      <c r="BS122" s="585">
        <v>53</v>
      </c>
      <c r="BT122" s="434">
        <f t="shared" si="253"/>
        <v>0</v>
      </c>
      <c r="BU122" s="435">
        <f t="shared" si="254"/>
        <v>0</v>
      </c>
      <c r="BV122" s="584"/>
      <c r="BW122" s="585"/>
      <c r="BX122" s="434">
        <f t="shared" si="255"/>
        <v>0</v>
      </c>
      <c r="BY122" s="435">
        <f t="shared" si="256"/>
        <v>0</v>
      </c>
      <c r="BZ122" s="434">
        <f t="shared" si="257"/>
        <v>1027</v>
      </c>
      <c r="CA122" s="435">
        <f t="shared" si="258"/>
        <v>941</v>
      </c>
      <c r="CB122" s="434">
        <f t="shared" si="259"/>
        <v>0</v>
      </c>
      <c r="CC122" s="435">
        <f t="shared" si="260"/>
        <v>0</v>
      </c>
      <c r="CD122" s="584">
        <v>5.1261647668393797</v>
      </c>
      <c r="CE122" s="585">
        <v>5.2983277027027</v>
      </c>
      <c r="CF122" s="434">
        <f t="shared" si="261"/>
        <v>4946.7490000000016</v>
      </c>
      <c r="CG122" s="435">
        <f t="shared" si="262"/>
        <v>4704.9149999999972</v>
      </c>
      <c r="CH122" s="584">
        <v>4.9109838709677396</v>
      </c>
      <c r="CI122" s="585">
        <v>5.0858867924528299</v>
      </c>
      <c r="CJ122" s="434">
        <f t="shared" si="263"/>
        <v>304.48099999999988</v>
      </c>
      <c r="CK122" s="435">
        <f t="shared" si="264"/>
        <v>269.55199999999996</v>
      </c>
      <c r="CL122" s="584"/>
      <c r="CM122" s="585"/>
      <c r="CN122" s="434">
        <f t="shared" si="265"/>
        <v>0</v>
      </c>
      <c r="CO122" s="435">
        <f t="shared" si="266"/>
        <v>0</v>
      </c>
      <c r="CP122" s="434">
        <f t="shared" si="267"/>
        <v>5.1131742940603715</v>
      </c>
      <c r="CQ122" s="435">
        <f t="shared" si="268"/>
        <v>5.28636238044633</v>
      </c>
      <c r="CR122" s="434">
        <f t="shared" si="269"/>
        <v>5251.2300000000014</v>
      </c>
      <c r="CS122" s="435">
        <f t="shared" si="270"/>
        <v>4974.4669999999969</v>
      </c>
      <c r="CT122" s="584"/>
      <c r="CU122" s="585"/>
      <c r="CV122" s="434">
        <f t="shared" si="271"/>
        <v>0</v>
      </c>
      <c r="CW122" s="435">
        <f t="shared" si="272"/>
        <v>0</v>
      </c>
      <c r="CX122" s="584"/>
      <c r="CY122" s="585"/>
      <c r="CZ122" s="434">
        <f t="shared" si="273"/>
        <v>0</v>
      </c>
      <c r="DA122" s="435">
        <f t="shared" si="274"/>
        <v>0</v>
      </c>
      <c r="DB122" s="584"/>
      <c r="DC122" s="585"/>
      <c r="DD122" s="434">
        <f t="shared" si="275"/>
        <v>0</v>
      </c>
      <c r="DE122" s="435">
        <f t="shared" si="276"/>
        <v>0</v>
      </c>
      <c r="DF122" s="434">
        <f t="shared" si="277"/>
        <v>0</v>
      </c>
      <c r="DG122" s="435">
        <f t="shared" si="278"/>
        <v>0</v>
      </c>
      <c r="DH122" s="434">
        <f t="shared" si="279"/>
        <v>0</v>
      </c>
      <c r="DI122" s="435">
        <f t="shared" si="280"/>
        <v>0</v>
      </c>
      <c r="DJ122" s="434">
        <f t="shared" si="281"/>
        <v>1887</v>
      </c>
      <c r="DK122" s="435">
        <f t="shared" si="282"/>
        <v>1838</v>
      </c>
      <c r="DL122" s="434">
        <f t="shared" si="283"/>
        <v>0</v>
      </c>
      <c r="DM122" s="435">
        <f t="shared" si="284"/>
        <v>0</v>
      </c>
      <c r="DN122" s="434">
        <f t="shared" si="285"/>
        <v>4.8187959724430351</v>
      </c>
      <c r="DO122" s="435">
        <f t="shared" si="286"/>
        <v>4.8730065288356874</v>
      </c>
      <c r="DP122" s="434">
        <f t="shared" si="287"/>
        <v>9093.0680000000066</v>
      </c>
      <c r="DQ122" s="435">
        <f t="shared" si="288"/>
        <v>8956.5859999999939</v>
      </c>
      <c r="DR122" s="434">
        <f t="shared" si="289"/>
        <v>0</v>
      </c>
      <c r="DS122" s="435">
        <f t="shared" si="290"/>
        <v>0</v>
      </c>
      <c r="DT122" s="434">
        <f t="shared" si="291"/>
        <v>0</v>
      </c>
      <c r="DU122" s="435">
        <f t="shared" si="292"/>
        <v>0</v>
      </c>
      <c r="DV122" s="584">
        <v>612</v>
      </c>
      <c r="DW122" s="585">
        <v>580</v>
      </c>
      <c r="DX122" s="434">
        <f t="shared" si="293"/>
        <v>0</v>
      </c>
      <c r="DY122" s="435">
        <f t="shared" si="294"/>
        <v>0</v>
      </c>
      <c r="DZ122" s="584">
        <v>395</v>
      </c>
      <c r="EA122" s="585">
        <v>377</v>
      </c>
      <c r="EB122" s="434">
        <f t="shared" si="295"/>
        <v>0</v>
      </c>
      <c r="EC122" s="435">
        <f t="shared" si="296"/>
        <v>0</v>
      </c>
      <c r="ED122" s="584"/>
      <c r="EE122" s="585"/>
      <c r="EF122" s="434">
        <f t="shared" si="297"/>
        <v>0</v>
      </c>
      <c r="EG122" s="435">
        <f t="shared" si="298"/>
        <v>0</v>
      </c>
      <c r="EH122" s="434">
        <f t="shared" si="299"/>
        <v>1007</v>
      </c>
      <c r="EI122" s="435">
        <f t="shared" si="300"/>
        <v>957</v>
      </c>
      <c r="EJ122" s="434">
        <f t="shared" si="301"/>
        <v>0</v>
      </c>
      <c r="EK122" s="435">
        <f t="shared" si="302"/>
        <v>0</v>
      </c>
      <c r="EL122" s="584">
        <v>3.69275163398693</v>
      </c>
      <c r="EM122" s="585">
        <v>3.8054844827586201</v>
      </c>
      <c r="EN122" s="434">
        <f t="shared" si="303"/>
        <v>2259.9640000000013</v>
      </c>
      <c r="EO122" s="435">
        <f t="shared" si="304"/>
        <v>2207.1809999999996</v>
      </c>
      <c r="EP122" s="584">
        <v>3.2050025316455701</v>
      </c>
      <c r="EQ122" s="585">
        <v>3.1856100795755999</v>
      </c>
      <c r="ER122" s="434">
        <f t="shared" si="305"/>
        <v>1265.9760000000001</v>
      </c>
      <c r="ES122" s="435">
        <f t="shared" si="306"/>
        <v>1200.9750000000013</v>
      </c>
      <c r="ET122" s="584"/>
      <c r="EU122" s="585"/>
      <c r="EV122" s="434">
        <f t="shared" si="307"/>
        <v>0</v>
      </c>
      <c r="EW122" s="435">
        <f t="shared" si="308"/>
        <v>0</v>
      </c>
      <c r="EX122" s="434">
        <f t="shared" si="309"/>
        <v>3.5014299900695147</v>
      </c>
      <c r="EY122" s="435">
        <f t="shared" si="310"/>
        <v>3.5612915360501578</v>
      </c>
      <c r="EZ122" s="434">
        <f t="shared" si="311"/>
        <v>3525.9400000000014</v>
      </c>
      <c r="FA122" s="435">
        <f t="shared" si="312"/>
        <v>3408.1560000000009</v>
      </c>
      <c r="FB122" s="584"/>
      <c r="FC122" s="585"/>
      <c r="FD122" s="434">
        <f t="shared" si="313"/>
        <v>0</v>
      </c>
      <c r="FE122" s="435">
        <f t="shared" si="314"/>
        <v>0</v>
      </c>
      <c r="FF122" s="584"/>
      <c r="FG122" s="585"/>
      <c r="FH122" s="434">
        <f t="shared" si="315"/>
        <v>0</v>
      </c>
      <c r="FI122" s="435">
        <f t="shared" si="316"/>
        <v>0</v>
      </c>
      <c r="FJ122" s="584"/>
      <c r="FK122" s="585"/>
      <c r="FL122" s="434">
        <f t="shared" si="317"/>
        <v>0</v>
      </c>
      <c r="FM122" s="435">
        <f t="shared" si="318"/>
        <v>0</v>
      </c>
      <c r="FN122" s="434">
        <f t="shared" si="319"/>
        <v>0</v>
      </c>
      <c r="FO122" s="435">
        <f t="shared" si="320"/>
        <v>0</v>
      </c>
      <c r="FP122" s="434">
        <f t="shared" si="321"/>
        <v>0</v>
      </c>
      <c r="FQ122" s="435">
        <f t="shared" si="322"/>
        <v>0</v>
      </c>
      <c r="FR122" s="584"/>
      <c r="FS122" s="585"/>
      <c r="FT122" s="434">
        <f t="shared" si="323"/>
        <v>0</v>
      </c>
      <c r="FU122" s="435">
        <f t="shared" si="324"/>
        <v>0</v>
      </c>
      <c r="FV122" s="584"/>
      <c r="FW122" s="585"/>
      <c r="FX122" s="434">
        <f t="shared" si="325"/>
        <v>0</v>
      </c>
      <c r="FY122" s="435">
        <f t="shared" si="326"/>
        <v>0</v>
      </c>
      <c r="FZ122" s="584"/>
      <c r="GA122" s="585"/>
      <c r="GB122" s="434">
        <f t="shared" si="327"/>
        <v>0</v>
      </c>
      <c r="GC122" s="435">
        <f t="shared" si="328"/>
        <v>0</v>
      </c>
      <c r="GD122" s="434">
        <f t="shared" si="329"/>
        <v>2418</v>
      </c>
      <c r="GE122" s="435">
        <f t="shared" si="330"/>
        <v>2338</v>
      </c>
      <c r="GF122" s="434">
        <f t="shared" si="331"/>
        <v>0</v>
      </c>
      <c r="GG122" s="435">
        <f t="shared" si="332"/>
        <v>0</v>
      </c>
      <c r="GH122" s="434">
        <f t="shared" si="333"/>
        <v>10970.711000000008</v>
      </c>
      <c r="GI122" s="435">
        <f t="shared" si="334"/>
        <v>10778.105999999992</v>
      </c>
      <c r="GJ122" s="434">
        <f t="shared" si="335"/>
        <v>0</v>
      </c>
      <c r="GK122" s="435">
        <f t="shared" si="336"/>
        <v>0</v>
      </c>
      <c r="GL122" s="434">
        <f t="shared" si="337"/>
        <v>476</v>
      </c>
      <c r="GM122" s="435">
        <f t="shared" si="338"/>
        <v>457</v>
      </c>
      <c r="GN122" s="434">
        <f t="shared" si="339"/>
        <v>0</v>
      </c>
      <c r="GO122" s="435">
        <f t="shared" si="340"/>
        <v>0</v>
      </c>
      <c r="GP122" s="434">
        <f t="shared" si="341"/>
        <v>1648.297</v>
      </c>
      <c r="GQ122" s="435">
        <f t="shared" si="342"/>
        <v>1586.6360000000011</v>
      </c>
      <c r="GR122" s="434">
        <f t="shared" si="343"/>
        <v>0</v>
      </c>
      <c r="GS122" s="435">
        <f t="shared" si="344"/>
        <v>0</v>
      </c>
      <c r="GT122" s="434">
        <f t="shared" si="345"/>
        <v>2894</v>
      </c>
      <c r="GU122" s="435">
        <f t="shared" si="346"/>
        <v>2795</v>
      </c>
      <c r="GV122" s="434">
        <f t="shared" si="347"/>
        <v>0</v>
      </c>
      <c r="GW122" s="435">
        <f t="shared" si="348"/>
        <v>0</v>
      </c>
      <c r="GX122" s="434">
        <f t="shared" si="349"/>
        <v>12619.008000000009</v>
      </c>
      <c r="GY122" s="435">
        <f t="shared" si="350"/>
        <v>12364.741999999993</v>
      </c>
      <c r="GZ122" s="434">
        <f t="shared" si="351"/>
        <v>0</v>
      </c>
      <c r="HA122" s="435">
        <f t="shared" si="352"/>
        <v>0</v>
      </c>
      <c r="HB122" s="434">
        <f t="shared" si="353"/>
        <v>0</v>
      </c>
      <c r="HC122" s="435">
        <f t="shared" si="354"/>
        <v>0</v>
      </c>
      <c r="HD122" s="434">
        <f t="shared" si="355"/>
        <v>0</v>
      </c>
      <c r="HE122" s="435">
        <f t="shared" si="356"/>
        <v>0</v>
      </c>
      <c r="HF122" s="434">
        <f t="shared" si="357"/>
        <v>0</v>
      </c>
      <c r="HG122" s="435">
        <f t="shared" si="358"/>
        <v>0</v>
      </c>
      <c r="HH122" s="434">
        <f t="shared" si="359"/>
        <v>0</v>
      </c>
      <c r="HI122" s="435">
        <f t="shared" si="360"/>
        <v>0</v>
      </c>
      <c r="HJ122" s="434">
        <f t="shared" si="361"/>
        <v>12619.008000000009</v>
      </c>
      <c r="HK122" s="435">
        <f t="shared" si="362"/>
        <v>12364.741999999995</v>
      </c>
      <c r="HL122" s="434">
        <f t="shared" si="363"/>
        <v>0</v>
      </c>
      <c r="HM122" s="435">
        <f t="shared" si="364"/>
        <v>0</v>
      </c>
    </row>
    <row r="123" spans="1:221" s="18" customFormat="1" ht="12.95" customHeight="1">
      <c r="A123" s="531" t="s">
        <v>456</v>
      </c>
      <c r="B123" s="501" t="s">
        <v>460</v>
      </c>
      <c r="C123" s="502"/>
      <c r="D123" s="503">
        <v>159939</v>
      </c>
      <c r="E123" s="503">
        <v>2</v>
      </c>
      <c r="F123" s="584">
        <v>1101</v>
      </c>
      <c r="G123" s="585">
        <v>1162</v>
      </c>
      <c r="H123" s="584">
        <v>17</v>
      </c>
      <c r="I123" s="585">
        <v>19</v>
      </c>
      <c r="J123" s="434">
        <f t="shared" si="217"/>
        <v>1084</v>
      </c>
      <c r="K123" s="435">
        <f t="shared" si="218"/>
        <v>1143</v>
      </c>
      <c r="L123" s="584">
        <v>120</v>
      </c>
      <c r="M123" s="585">
        <v>120</v>
      </c>
      <c r="N123" s="434">
        <f t="shared" si="219"/>
        <v>1084</v>
      </c>
      <c r="O123" s="435">
        <f t="shared" si="220"/>
        <v>1143</v>
      </c>
      <c r="P123" s="434">
        <f t="shared" si="221"/>
        <v>0</v>
      </c>
      <c r="Q123" s="435">
        <f t="shared" si="222"/>
        <v>0</v>
      </c>
      <c r="R123" s="584">
        <v>137</v>
      </c>
      <c r="S123" s="585">
        <v>156</v>
      </c>
      <c r="T123" s="599">
        <f t="shared" si="366"/>
        <v>0</v>
      </c>
      <c r="U123" s="600">
        <f t="shared" si="366"/>
        <v>0</v>
      </c>
      <c r="V123" s="584">
        <v>3</v>
      </c>
      <c r="W123" s="585">
        <v>4</v>
      </c>
      <c r="X123" s="434">
        <f t="shared" si="223"/>
        <v>0</v>
      </c>
      <c r="Y123" s="435">
        <f t="shared" si="224"/>
        <v>0</v>
      </c>
      <c r="Z123" s="584"/>
      <c r="AA123" s="585"/>
      <c r="AB123" s="434">
        <f t="shared" si="225"/>
        <v>0</v>
      </c>
      <c r="AC123" s="435">
        <f t="shared" si="226"/>
        <v>0</v>
      </c>
      <c r="AD123" s="434">
        <f t="shared" si="227"/>
        <v>140</v>
      </c>
      <c r="AE123" s="435">
        <f t="shared" si="228"/>
        <v>160</v>
      </c>
      <c r="AF123" s="434">
        <f t="shared" si="229"/>
        <v>0</v>
      </c>
      <c r="AG123" s="435">
        <f t="shared" si="230"/>
        <v>0</v>
      </c>
      <c r="AH123" s="584">
        <v>4.4807299270073004</v>
      </c>
      <c r="AI123" s="585">
        <v>4.4816474358974396</v>
      </c>
      <c r="AJ123" s="434">
        <f t="shared" si="231"/>
        <v>613.86000000000013</v>
      </c>
      <c r="AK123" s="435">
        <f t="shared" si="232"/>
        <v>699.13700000000063</v>
      </c>
      <c r="AL123" s="584">
        <v>6.6356666666666699</v>
      </c>
      <c r="AM123" s="585">
        <v>3.8679999999999999</v>
      </c>
      <c r="AN123" s="434">
        <f t="shared" si="233"/>
        <v>19.907000000000011</v>
      </c>
      <c r="AO123" s="435">
        <f t="shared" si="234"/>
        <v>15.472</v>
      </c>
      <c r="AP123" s="584"/>
      <c r="AQ123" s="585"/>
      <c r="AR123" s="434">
        <f t="shared" si="235"/>
        <v>0</v>
      </c>
      <c r="AS123" s="435">
        <f t="shared" si="236"/>
        <v>0</v>
      </c>
      <c r="AT123" s="434">
        <f t="shared" si="237"/>
        <v>4.5269071428571444</v>
      </c>
      <c r="AU123" s="435">
        <f t="shared" si="238"/>
        <v>4.4663062500000041</v>
      </c>
      <c r="AV123" s="434">
        <f t="shared" si="239"/>
        <v>633.76700000000017</v>
      </c>
      <c r="AW123" s="435">
        <f t="shared" si="240"/>
        <v>714.60900000000061</v>
      </c>
      <c r="AX123" s="584"/>
      <c r="AY123" s="585"/>
      <c r="AZ123" s="434">
        <f t="shared" si="241"/>
        <v>0</v>
      </c>
      <c r="BA123" s="435">
        <f t="shared" si="242"/>
        <v>0</v>
      </c>
      <c r="BB123" s="584"/>
      <c r="BC123" s="585"/>
      <c r="BD123" s="434">
        <f t="shared" si="243"/>
        <v>0</v>
      </c>
      <c r="BE123" s="435">
        <f t="shared" si="244"/>
        <v>0</v>
      </c>
      <c r="BF123" s="584"/>
      <c r="BG123" s="585"/>
      <c r="BH123" s="434">
        <f t="shared" si="245"/>
        <v>0</v>
      </c>
      <c r="BI123" s="435">
        <f t="shared" si="246"/>
        <v>0</v>
      </c>
      <c r="BJ123" s="434">
        <f t="shared" si="247"/>
        <v>0</v>
      </c>
      <c r="BK123" s="435">
        <f t="shared" si="248"/>
        <v>0</v>
      </c>
      <c r="BL123" s="434">
        <f t="shared" si="249"/>
        <v>0</v>
      </c>
      <c r="BM123" s="435">
        <f t="shared" si="250"/>
        <v>0</v>
      </c>
      <c r="BN123" s="584">
        <v>272</v>
      </c>
      <c r="BO123" s="585">
        <v>307</v>
      </c>
      <c r="BP123" s="434">
        <f t="shared" si="251"/>
        <v>0</v>
      </c>
      <c r="BQ123" s="435">
        <f t="shared" si="252"/>
        <v>0</v>
      </c>
      <c r="BR123" s="584">
        <v>8</v>
      </c>
      <c r="BS123" s="585">
        <v>8</v>
      </c>
      <c r="BT123" s="434">
        <f t="shared" si="253"/>
        <v>0</v>
      </c>
      <c r="BU123" s="435">
        <f t="shared" si="254"/>
        <v>0</v>
      </c>
      <c r="BV123" s="584"/>
      <c r="BW123" s="585"/>
      <c r="BX123" s="434">
        <f t="shared" si="255"/>
        <v>0</v>
      </c>
      <c r="BY123" s="435">
        <f t="shared" si="256"/>
        <v>0</v>
      </c>
      <c r="BZ123" s="434">
        <f t="shared" si="257"/>
        <v>280</v>
      </c>
      <c r="CA123" s="435">
        <f t="shared" si="258"/>
        <v>315</v>
      </c>
      <c r="CB123" s="434">
        <f t="shared" si="259"/>
        <v>0</v>
      </c>
      <c r="CC123" s="435">
        <f t="shared" si="260"/>
        <v>0</v>
      </c>
      <c r="CD123" s="584">
        <v>5.4881948529411799</v>
      </c>
      <c r="CE123" s="585">
        <v>5.4693583061889299</v>
      </c>
      <c r="CF123" s="434">
        <f t="shared" si="261"/>
        <v>1492.7890000000009</v>
      </c>
      <c r="CG123" s="435">
        <f t="shared" si="262"/>
        <v>1679.0930000000014</v>
      </c>
      <c r="CH123" s="584">
        <v>5.6576250000000003</v>
      </c>
      <c r="CI123" s="585">
        <v>6.8092499999999996</v>
      </c>
      <c r="CJ123" s="434">
        <f t="shared" si="263"/>
        <v>45.261000000000003</v>
      </c>
      <c r="CK123" s="435">
        <f t="shared" si="264"/>
        <v>54.473999999999997</v>
      </c>
      <c r="CL123" s="584"/>
      <c r="CM123" s="585"/>
      <c r="CN123" s="434">
        <f t="shared" si="265"/>
        <v>0</v>
      </c>
      <c r="CO123" s="435">
        <f t="shared" si="266"/>
        <v>0</v>
      </c>
      <c r="CP123" s="434">
        <f t="shared" si="267"/>
        <v>5.4930357142857176</v>
      </c>
      <c r="CQ123" s="435">
        <f t="shared" si="268"/>
        <v>5.5033873015873063</v>
      </c>
      <c r="CR123" s="434">
        <f t="shared" si="269"/>
        <v>1538.0500000000009</v>
      </c>
      <c r="CS123" s="435">
        <f t="shared" si="270"/>
        <v>1733.5670000000014</v>
      </c>
      <c r="CT123" s="584"/>
      <c r="CU123" s="585"/>
      <c r="CV123" s="434">
        <f t="shared" si="271"/>
        <v>0</v>
      </c>
      <c r="CW123" s="435">
        <f t="shared" si="272"/>
        <v>0</v>
      </c>
      <c r="CX123" s="584"/>
      <c r="CY123" s="585"/>
      <c r="CZ123" s="434">
        <f t="shared" si="273"/>
        <v>0</v>
      </c>
      <c r="DA123" s="435">
        <f t="shared" si="274"/>
        <v>0</v>
      </c>
      <c r="DB123" s="584"/>
      <c r="DC123" s="585"/>
      <c r="DD123" s="434">
        <f t="shared" si="275"/>
        <v>0</v>
      </c>
      <c r="DE123" s="435">
        <f t="shared" si="276"/>
        <v>0</v>
      </c>
      <c r="DF123" s="434">
        <f t="shared" si="277"/>
        <v>0</v>
      </c>
      <c r="DG123" s="435">
        <f t="shared" si="278"/>
        <v>0</v>
      </c>
      <c r="DH123" s="434">
        <f t="shared" si="279"/>
        <v>0</v>
      </c>
      <c r="DI123" s="435">
        <f t="shared" si="280"/>
        <v>0</v>
      </c>
      <c r="DJ123" s="434">
        <f t="shared" si="281"/>
        <v>420</v>
      </c>
      <c r="DK123" s="435">
        <f t="shared" si="282"/>
        <v>475</v>
      </c>
      <c r="DL123" s="434">
        <f t="shared" si="283"/>
        <v>0</v>
      </c>
      <c r="DM123" s="435">
        <f t="shared" si="284"/>
        <v>0</v>
      </c>
      <c r="DN123" s="434">
        <f t="shared" si="285"/>
        <v>5.1709928571428589</v>
      </c>
      <c r="DO123" s="435">
        <f t="shared" si="286"/>
        <v>5.1540547368421095</v>
      </c>
      <c r="DP123" s="434">
        <f t="shared" si="287"/>
        <v>2171.8170000000009</v>
      </c>
      <c r="DQ123" s="435">
        <f t="shared" si="288"/>
        <v>2448.1760000000022</v>
      </c>
      <c r="DR123" s="434">
        <f t="shared" si="289"/>
        <v>0</v>
      </c>
      <c r="DS123" s="435">
        <f t="shared" si="290"/>
        <v>0</v>
      </c>
      <c r="DT123" s="434">
        <f t="shared" si="291"/>
        <v>0</v>
      </c>
      <c r="DU123" s="435">
        <f t="shared" si="292"/>
        <v>0</v>
      </c>
      <c r="DV123" s="584">
        <v>503</v>
      </c>
      <c r="DW123" s="585">
        <v>526</v>
      </c>
      <c r="DX123" s="434">
        <f t="shared" si="293"/>
        <v>0</v>
      </c>
      <c r="DY123" s="435">
        <f t="shared" si="294"/>
        <v>0</v>
      </c>
      <c r="DZ123" s="584">
        <v>161</v>
      </c>
      <c r="EA123" s="585">
        <v>142</v>
      </c>
      <c r="EB123" s="434">
        <f t="shared" si="295"/>
        <v>0</v>
      </c>
      <c r="EC123" s="435">
        <f t="shared" si="296"/>
        <v>0</v>
      </c>
      <c r="ED123" s="584"/>
      <c r="EE123" s="585"/>
      <c r="EF123" s="434">
        <f t="shared" si="297"/>
        <v>0</v>
      </c>
      <c r="EG123" s="435">
        <f t="shared" si="298"/>
        <v>0</v>
      </c>
      <c r="EH123" s="434">
        <f t="shared" si="299"/>
        <v>664</v>
      </c>
      <c r="EI123" s="435">
        <f t="shared" si="300"/>
        <v>668</v>
      </c>
      <c r="EJ123" s="434">
        <f t="shared" si="301"/>
        <v>0</v>
      </c>
      <c r="EK123" s="435">
        <f t="shared" si="302"/>
        <v>0</v>
      </c>
      <c r="EL123" s="584">
        <v>3.4612206759443298</v>
      </c>
      <c r="EM123" s="585">
        <v>3.4697794676806102</v>
      </c>
      <c r="EN123" s="434">
        <f t="shared" si="303"/>
        <v>1740.9939999999979</v>
      </c>
      <c r="EO123" s="435">
        <f t="shared" si="304"/>
        <v>1825.104000000001</v>
      </c>
      <c r="EP123" s="584">
        <v>3.9207950310559001</v>
      </c>
      <c r="EQ123" s="585">
        <v>4.8584436619718296</v>
      </c>
      <c r="ER123" s="434">
        <f t="shared" si="305"/>
        <v>631.24799999999993</v>
      </c>
      <c r="ES123" s="435">
        <f t="shared" si="306"/>
        <v>689.89899999999977</v>
      </c>
      <c r="ET123" s="584"/>
      <c r="EU123" s="585"/>
      <c r="EV123" s="434">
        <f t="shared" si="307"/>
        <v>0</v>
      </c>
      <c r="EW123" s="435">
        <f t="shared" si="308"/>
        <v>0</v>
      </c>
      <c r="EX123" s="434">
        <f t="shared" si="309"/>
        <v>3.572653614457828</v>
      </c>
      <c r="EY123" s="435">
        <f t="shared" si="310"/>
        <v>3.7649745508982044</v>
      </c>
      <c r="EZ123" s="434">
        <f t="shared" si="311"/>
        <v>2372.2419999999979</v>
      </c>
      <c r="FA123" s="435">
        <f t="shared" si="312"/>
        <v>2515.0030000000006</v>
      </c>
      <c r="FB123" s="584"/>
      <c r="FC123" s="585"/>
      <c r="FD123" s="434">
        <f t="shared" si="313"/>
        <v>0</v>
      </c>
      <c r="FE123" s="435">
        <f t="shared" si="314"/>
        <v>0</v>
      </c>
      <c r="FF123" s="584"/>
      <c r="FG123" s="585"/>
      <c r="FH123" s="434">
        <f t="shared" si="315"/>
        <v>0</v>
      </c>
      <c r="FI123" s="435">
        <f t="shared" si="316"/>
        <v>0</v>
      </c>
      <c r="FJ123" s="584"/>
      <c r="FK123" s="585"/>
      <c r="FL123" s="434">
        <f t="shared" si="317"/>
        <v>0</v>
      </c>
      <c r="FM123" s="435">
        <f t="shared" si="318"/>
        <v>0</v>
      </c>
      <c r="FN123" s="434">
        <f t="shared" si="319"/>
        <v>0</v>
      </c>
      <c r="FO123" s="435">
        <f t="shared" si="320"/>
        <v>0</v>
      </c>
      <c r="FP123" s="434">
        <f t="shared" si="321"/>
        <v>0</v>
      </c>
      <c r="FQ123" s="435">
        <f t="shared" si="322"/>
        <v>0</v>
      </c>
      <c r="FR123" s="584"/>
      <c r="FS123" s="585"/>
      <c r="FT123" s="434">
        <f t="shared" si="323"/>
        <v>0</v>
      </c>
      <c r="FU123" s="435">
        <f t="shared" si="324"/>
        <v>0</v>
      </c>
      <c r="FV123" s="584"/>
      <c r="FW123" s="585"/>
      <c r="FX123" s="434">
        <f t="shared" si="325"/>
        <v>0</v>
      </c>
      <c r="FY123" s="435">
        <f t="shared" si="326"/>
        <v>0</v>
      </c>
      <c r="FZ123" s="584"/>
      <c r="GA123" s="585"/>
      <c r="GB123" s="434">
        <f t="shared" si="327"/>
        <v>0</v>
      </c>
      <c r="GC123" s="435">
        <f t="shared" si="328"/>
        <v>0</v>
      </c>
      <c r="GD123" s="434">
        <f t="shared" si="329"/>
        <v>912</v>
      </c>
      <c r="GE123" s="435">
        <f t="shared" si="330"/>
        <v>989</v>
      </c>
      <c r="GF123" s="434">
        <f t="shared" si="331"/>
        <v>0</v>
      </c>
      <c r="GG123" s="435">
        <f t="shared" si="332"/>
        <v>0</v>
      </c>
      <c r="GH123" s="434">
        <f t="shared" si="333"/>
        <v>3847.6429999999991</v>
      </c>
      <c r="GI123" s="435">
        <f t="shared" si="334"/>
        <v>4203.3340000000035</v>
      </c>
      <c r="GJ123" s="434">
        <f t="shared" si="335"/>
        <v>0</v>
      </c>
      <c r="GK123" s="435">
        <f t="shared" si="336"/>
        <v>0</v>
      </c>
      <c r="GL123" s="434">
        <f t="shared" si="337"/>
        <v>172</v>
      </c>
      <c r="GM123" s="435">
        <f t="shared" si="338"/>
        <v>154</v>
      </c>
      <c r="GN123" s="434">
        <f t="shared" si="339"/>
        <v>0</v>
      </c>
      <c r="GO123" s="435">
        <f t="shared" si="340"/>
        <v>0</v>
      </c>
      <c r="GP123" s="434">
        <f t="shared" si="341"/>
        <v>696.41599999999994</v>
      </c>
      <c r="GQ123" s="435">
        <f t="shared" si="342"/>
        <v>759.8449999999998</v>
      </c>
      <c r="GR123" s="434">
        <f t="shared" si="343"/>
        <v>0</v>
      </c>
      <c r="GS123" s="435">
        <f t="shared" si="344"/>
        <v>0</v>
      </c>
      <c r="GT123" s="434">
        <f t="shared" si="345"/>
        <v>1084</v>
      </c>
      <c r="GU123" s="435">
        <f t="shared" si="346"/>
        <v>1143</v>
      </c>
      <c r="GV123" s="434">
        <f t="shared" si="347"/>
        <v>0</v>
      </c>
      <c r="GW123" s="435">
        <f t="shared" si="348"/>
        <v>0</v>
      </c>
      <c r="GX123" s="434">
        <f t="shared" si="349"/>
        <v>4544.0589999999993</v>
      </c>
      <c r="GY123" s="435">
        <f t="shared" si="350"/>
        <v>4963.1790000000037</v>
      </c>
      <c r="GZ123" s="434">
        <f t="shared" si="351"/>
        <v>0</v>
      </c>
      <c r="HA123" s="435">
        <f t="shared" si="352"/>
        <v>0</v>
      </c>
      <c r="HB123" s="434">
        <f t="shared" si="353"/>
        <v>0</v>
      </c>
      <c r="HC123" s="435">
        <f t="shared" si="354"/>
        <v>0</v>
      </c>
      <c r="HD123" s="434">
        <f t="shared" si="355"/>
        <v>0</v>
      </c>
      <c r="HE123" s="435">
        <f t="shared" si="356"/>
        <v>0</v>
      </c>
      <c r="HF123" s="434">
        <f t="shared" si="357"/>
        <v>0</v>
      </c>
      <c r="HG123" s="435">
        <f t="shared" si="358"/>
        <v>0</v>
      </c>
      <c r="HH123" s="434">
        <f t="shared" si="359"/>
        <v>0</v>
      </c>
      <c r="HI123" s="435">
        <f t="shared" si="360"/>
        <v>0</v>
      </c>
      <c r="HJ123" s="434">
        <f t="shared" si="361"/>
        <v>4544.0589999999993</v>
      </c>
      <c r="HK123" s="435">
        <f t="shared" si="362"/>
        <v>4963.1790000000028</v>
      </c>
      <c r="HL123" s="434">
        <f t="shared" si="363"/>
        <v>0</v>
      </c>
      <c r="HM123" s="435">
        <f t="shared" si="364"/>
        <v>0</v>
      </c>
    </row>
    <row r="124" spans="1:221" s="18" customFormat="1" ht="12.95" customHeight="1">
      <c r="A124" s="531" t="s">
        <v>456</v>
      </c>
      <c r="B124" s="501" t="s">
        <v>466</v>
      </c>
      <c r="C124" s="533"/>
      <c r="D124" s="503">
        <v>159717</v>
      </c>
      <c r="E124" s="503">
        <v>3</v>
      </c>
      <c r="F124" s="584">
        <v>1036</v>
      </c>
      <c r="G124" s="585">
        <v>1103</v>
      </c>
      <c r="H124" s="584">
        <v>15</v>
      </c>
      <c r="I124" s="585">
        <v>10</v>
      </c>
      <c r="J124" s="434">
        <f t="shared" si="217"/>
        <v>1021</v>
      </c>
      <c r="K124" s="435">
        <f t="shared" si="218"/>
        <v>1093</v>
      </c>
      <c r="L124" s="584">
        <v>120</v>
      </c>
      <c r="M124" s="585">
        <v>120</v>
      </c>
      <c r="N124" s="434">
        <f t="shared" si="219"/>
        <v>1021</v>
      </c>
      <c r="O124" s="435">
        <f t="shared" si="220"/>
        <v>1093</v>
      </c>
      <c r="P124" s="434">
        <f t="shared" si="221"/>
        <v>0</v>
      </c>
      <c r="Q124" s="435">
        <f t="shared" si="222"/>
        <v>0</v>
      </c>
      <c r="R124" s="584">
        <v>314</v>
      </c>
      <c r="S124" s="585">
        <v>340</v>
      </c>
      <c r="T124" s="599">
        <f t="shared" si="366"/>
        <v>0</v>
      </c>
      <c r="U124" s="600">
        <f t="shared" si="366"/>
        <v>0</v>
      </c>
      <c r="V124" s="584">
        <v>10</v>
      </c>
      <c r="W124" s="585">
        <v>11</v>
      </c>
      <c r="X124" s="434">
        <f t="shared" si="223"/>
        <v>0</v>
      </c>
      <c r="Y124" s="435">
        <f t="shared" si="224"/>
        <v>0</v>
      </c>
      <c r="Z124" s="584"/>
      <c r="AA124" s="585"/>
      <c r="AB124" s="434">
        <f t="shared" si="225"/>
        <v>0</v>
      </c>
      <c r="AC124" s="435">
        <f t="shared" si="226"/>
        <v>0</v>
      </c>
      <c r="AD124" s="434">
        <f t="shared" si="227"/>
        <v>324</v>
      </c>
      <c r="AE124" s="435">
        <f t="shared" si="228"/>
        <v>351</v>
      </c>
      <c r="AF124" s="434">
        <f t="shared" si="229"/>
        <v>0</v>
      </c>
      <c r="AG124" s="435">
        <f t="shared" si="230"/>
        <v>0</v>
      </c>
      <c r="AH124" s="584">
        <v>4.40312420382166</v>
      </c>
      <c r="AI124" s="585">
        <v>4.2214411764705897</v>
      </c>
      <c r="AJ124" s="434">
        <f t="shared" si="231"/>
        <v>1382.5810000000013</v>
      </c>
      <c r="AK124" s="435">
        <f t="shared" si="232"/>
        <v>1435.2900000000004</v>
      </c>
      <c r="AL124" s="584">
        <v>4.1210000000000004</v>
      </c>
      <c r="AM124" s="585">
        <v>4.1650909090909103</v>
      </c>
      <c r="AN124" s="434">
        <f t="shared" si="233"/>
        <v>41.210000000000008</v>
      </c>
      <c r="AO124" s="435">
        <f t="shared" si="234"/>
        <v>45.816000000000017</v>
      </c>
      <c r="AP124" s="584"/>
      <c r="AQ124" s="585"/>
      <c r="AR124" s="434">
        <f t="shared" si="235"/>
        <v>0</v>
      </c>
      <c r="AS124" s="435">
        <f t="shared" si="236"/>
        <v>0</v>
      </c>
      <c r="AT124" s="434">
        <f t="shared" si="237"/>
        <v>4.3944166666666709</v>
      </c>
      <c r="AU124" s="435">
        <f t="shared" si="238"/>
        <v>4.2196752136752149</v>
      </c>
      <c r="AV124" s="434">
        <f t="shared" si="239"/>
        <v>1423.7910000000013</v>
      </c>
      <c r="AW124" s="435">
        <f t="shared" si="240"/>
        <v>1481.1060000000004</v>
      </c>
      <c r="AX124" s="584"/>
      <c r="AY124" s="585"/>
      <c r="AZ124" s="434">
        <f t="shared" si="241"/>
        <v>0</v>
      </c>
      <c r="BA124" s="435">
        <f t="shared" si="242"/>
        <v>0</v>
      </c>
      <c r="BB124" s="584"/>
      <c r="BC124" s="585"/>
      <c r="BD124" s="434">
        <f t="shared" si="243"/>
        <v>0</v>
      </c>
      <c r="BE124" s="435">
        <f t="shared" si="244"/>
        <v>0</v>
      </c>
      <c r="BF124" s="584"/>
      <c r="BG124" s="585"/>
      <c r="BH124" s="434">
        <f t="shared" si="245"/>
        <v>0</v>
      </c>
      <c r="BI124" s="435">
        <f t="shared" si="246"/>
        <v>0</v>
      </c>
      <c r="BJ124" s="434">
        <f t="shared" si="247"/>
        <v>0</v>
      </c>
      <c r="BK124" s="435">
        <f t="shared" si="248"/>
        <v>0</v>
      </c>
      <c r="BL124" s="434">
        <f t="shared" si="249"/>
        <v>0</v>
      </c>
      <c r="BM124" s="435">
        <f t="shared" si="250"/>
        <v>0</v>
      </c>
      <c r="BN124" s="584">
        <v>365</v>
      </c>
      <c r="BO124" s="585">
        <v>367</v>
      </c>
      <c r="BP124" s="434">
        <f t="shared" si="251"/>
        <v>0</v>
      </c>
      <c r="BQ124" s="435">
        <f t="shared" si="252"/>
        <v>0</v>
      </c>
      <c r="BR124" s="584">
        <v>33</v>
      </c>
      <c r="BS124" s="585">
        <v>39</v>
      </c>
      <c r="BT124" s="434">
        <f t="shared" si="253"/>
        <v>0</v>
      </c>
      <c r="BU124" s="435">
        <f t="shared" si="254"/>
        <v>0</v>
      </c>
      <c r="BV124" s="584"/>
      <c r="BW124" s="585"/>
      <c r="BX124" s="434">
        <f t="shared" si="255"/>
        <v>0</v>
      </c>
      <c r="BY124" s="435">
        <f t="shared" si="256"/>
        <v>0</v>
      </c>
      <c r="BZ124" s="434">
        <f t="shared" si="257"/>
        <v>398</v>
      </c>
      <c r="CA124" s="435">
        <f t="shared" si="258"/>
        <v>406</v>
      </c>
      <c r="CB124" s="434">
        <f t="shared" si="259"/>
        <v>0</v>
      </c>
      <c r="CC124" s="435">
        <f t="shared" si="260"/>
        <v>0</v>
      </c>
      <c r="CD124" s="584">
        <v>5.5166246575342504</v>
      </c>
      <c r="CE124" s="585">
        <v>5.1731253405994497</v>
      </c>
      <c r="CF124" s="434">
        <f t="shared" si="261"/>
        <v>2013.5680000000013</v>
      </c>
      <c r="CG124" s="435">
        <f t="shared" si="262"/>
        <v>1898.536999999998</v>
      </c>
      <c r="CH124" s="584">
        <v>4.7188787878787899</v>
      </c>
      <c r="CI124" s="585">
        <v>5.69984615384615</v>
      </c>
      <c r="CJ124" s="434">
        <f t="shared" si="263"/>
        <v>155.72300000000007</v>
      </c>
      <c r="CK124" s="435">
        <f t="shared" si="264"/>
        <v>222.29399999999984</v>
      </c>
      <c r="CL124" s="584"/>
      <c r="CM124" s="585"/>
      <c r="CN124" s="434">
        <f t="shared" si="265"/>
        <v>0</v>
      </c>
      <c r="CO124" s="435">
        <f t="shared" si="266"/>
        <v>0</v>
      </c>
      <c r="CP124" s="434">
        <f t="shared" si="267"/>
        <v>5.4504798994974912</v>
      </c>
      <c r="CQ124" s="435">
        <f t="shared" si="268"/>
        <v>5.2237216748768418</v>
      </c>
      <c r="CR124" s="434">
        <f t="shared" si="269"/>
        <v>2169.2910000000015</v>
      </c>
      <c r="CS124" s="435">
        <f t="shared" si="270"/>
        <v>2120.8309999999979</v>
      </c>
      <c r="CT124" s="584"/>
      <c r="CU124" s="585"/>
      <c r="CV124" s="434">
        <f t="shared" si="271"/>
        <v>0</v>
      </c>
      <c r="CW124" s="435">
        <f t="shared" si="272"/>
        <v>0</v>
      </c>
      <c r="CX124" s="584"/>
      <c r="CY124" s="585"/>
      <c r="CZ124" s="434">
        <f t="shared" si="273"/>
        <v>0</v>
      </c>
      <c r="DA124" s="435">
        <f t="shared" si="274"/>
        <v>0</v>
      </c>
      <c r="DB124" s="584"/>
      <c r="DC124" s="585"/>
      <c r="DD124" s="434">
        <f t="shared" si="275"/>
        <v>0</v>
      </c>
      <c r="DE124" s="435">
        <f t="shared" si="276"/>
        <v>0</v>
      </c>
      <c r="DF124" s="434">
        <f t="shared" si="277"/>
        <v>0</v>
      </c>
      <c r="DG124" s="435">
        <f t="shared" si="278"/>
        <v>0</v>
      </c>
      <c r="DH124" s="434">
        <f t="shared" si="279"/>
        <v>0</v>
      </c>
      <c r="DI124" s="435">
        <f t="shared" si="280"/>
        <v>0</v>
      </c>
      <c r="DJ124" s="434">
        <f t="shared" si="281"/>
        <v>722</v>
      </c>
      <c r="DK124" s="435">
        <f t="shared" si="282"/>
        <v>757</v>
      </c>
      <c r="DL124" s="434">
        <f t="shared" si="283"/>
        <v>0</v>
      </c>
      <c r="DM124" s="435">
        <f t="shared" si="284"/>
        <v>0</v>
      </c>
      <c r="DN124" s="434">
        <f t="shared" si="285"/>
        <v>4.9765678670360156</v>
      </c>
      <c r="DO124" s="435">
        <f t="shared" si="286"/>
        <v>4.7581730515191518</v>
      </c>
      <c r="DP124" s="434">
        <f t="shared" si="287"/>
        <v>3593.0820000000031</v>
      </c>
      <c r="DQ124" s="435">
        <f t="shared" si="288"/>
        <v>3601.9369999999981</v>
      </c>
      <c r="DR124" s="434">
        <f t="shared" si="289"/>
        <v>0</v>
      </c>
      <c r="DS124" s="435">
        <f t="shared" si="290"/>
        <v>0</v>
      </c>
      <c r="DT124" s="434">
        <f t="shared" si="291"/>
        <v>0</v>
      </c>
      <c r="DU124" s="435">
        <f t="shared" si="292"/>
        <v>0</v>
      </c>
      <c r="DV124" s="584">
        <v>235</v>
      </c>
      <c r="DW124" s="585">
        <v>258</v>
      </c>
      <c r="DX124" s="434">
        <f t="shared" si="293"/>
        <v>0</v>
      </c>
      <c r="DY124" s="435">
        <f t="shared" si="294"/>
        <v>0</v>
      </c>
      <c r="DZ124" s="584">
        <v>64</v>
      </c>
      <c r="EA124" s="585">
        <v>78</v>
      </c>
      <c r="EB124" s="434">
        <f t="shared" si="295"/>
        <v>0</v>
      </c>
      <c r="EC124" s="435">
        <f t="shared" si="296"/>
        <v>0</v>
      </c>
      <c r="ED124" s="584"/>
      <c r="EE124" s="585"/>
      <c r="EF124" s="434">
        <f t="shared" si="297"/>
        <v>0</v>
      </c>
      <c r="EG124" s="435">
        <f t="shared" si="298"/>
        <v>0</v>
      </c>
      <c r="EH124" s="434">
        <f t="shared" si="299"/>
        <v>299</v>
      </c>
      <c r="EI124" s="435">
        <f t="shared" si="300"/>
        <v>336</v>
      </c>
      <c r="EJ124" s="434">
        <f t="shared" si="301"/>
        <v>0</v>
      </c>
      <c r="EK124" s="435">
        <f t="shared" si="302"/>
        <v>0</v>
      </c>
      <c r="EL124" s="584">
        <v>4.2176595744680796</v>
      </c>
      <c r="EM124" s="585">
        <v>4.1778294573643402</v>
      </c>
      <c r="EN124" s="434">
        <f t="shared" si="303"/>
        <v>991.14999999999873</v>
      </c>
      <c r="EO124" s="435">
        <f t="shared" si="304"/>
        <v>1077.8799999999999</v>
      </c>
      <c r="EP124" s="584">
        <v>4.427359375</v>
      </c>
      <c r="EQ124" s="585">
        <v>5.2995000000000001</v>
      </c>
      <c r="ER124" s="434">
        <f t="shared" si="305"/>
        <v>283.351</v>
      </c>
      <c r="ES124" s="435">
        <f t="shared" si="306"/>
        <v>413.36099999999999</v>
      </c>
      <c r="ET124" s="584"/>
      <c r="EU124" s="585"/>
      <c r="EV124" s="434">
        <f t="shared" si="307"/>
        <v>0</v>
      </c>
      <c r="EW124" s="435">
        <f t="shared" si="308"/>
        <v>0</v>
      </c>
      <c r="EX124" s="434">
        <f t="shared" si="309"/>
        <v>4.2625451505016683</v>
      </c>
      <c r="EY124" s="435">
        <f t="shared" si="310"/>
        <v>4.4382172619047617</v>
      </c>
      <c r="EZ124" s="434">
        <f t="shared" si="311"/>
        <v>1274.5009999999988</v>
      </c>
      <c r="FA124" s="435">
        <f t="shared" si="312"/>
        <v>1491.241</v>
      </c>
      <c r="FB124" s="584"/>
      <c r="FC124" s="585"/>
      <c r="FD124" s="434">
        <f t="shared" si="313"/>
        <v>0</v>
      </c>
      <c r="FE124" s="435">
        <f t="shared" si="314"/>
        <v>0</v>
      </c>
      <c r="FF124" s="584"/>
      <c r="FG124" s="585"/>
      <c r="FH124" s="434">
        <f t="shared" si="315"/>
        <v>0</v>
      </c>
      <c r="FI124" s="435">
        <f t="shared" si="316"/>
        <v>0</v>
      </c>
      <c r="FJ124" s="584"/>
      <c r="FK124" s="585"/>
      <c r="FL124" s="434">
        <f t="shared" si="317"/>
        <v>0</v>
      </c>
      <c r="FM124" s="435">
        <f t="shared" si="318"/>
        <v>0</v>
      </c>
      <c r="FN124" s="434">
        <f t="shared" si="319"/>
        <v>0</v>
      </c>
      <c r="FO124" s="435">
        <f t="shared" si="320"/>
        <v>0</v>
      </c>
      <c r="FP124" s="434">
        <f t="shared" si="321"/>
        <v>0</v>
      </c>
      <c r="FQ124" s="435">
        <f t="shared" si="322"/>
        <v>0</v>
      </c>
      <c r="FR124" s="584"/>
      <c r="FS124" s="585"/>
      <c r="FT124" s="434">
        <f t="shared" si="323"/>
        <v>0</v>
      </c>
      <c r="FU124" s="435">
        <f t="shared" si="324"/>
        <v>0</v>
      </c>
      <c r="FV124" s="584"/>
      <c r="FW124" s="585"/>
      <c r="FX124" s="434">
        <f t="shared" si="325"/>
        <v>0</v>
      </c>
      <c r="FY124" s="435">
        <f t="shared" si="326"/>
        <v>0</v>
      </c>
      <c r="FZ124" s="584"/>
      <c r="GA124" s="585"/>
      <c r="GB124" s="434">
        <f t="shared" si="327"/>
        <v>0</v>
      </c>
      <c r="GC124" s="435">
        <f t="shared" si="328"/>
        <v>0</v>
      </c>
      <c r="GD124" s="434">
        <f t="shared" si="329"/>
        <v>914</v>
      </c>
      <c r="GE124" s="435">
        <f t="shared" si="330"/>
        <v>965</v>
      </c>
      <c r="GF124" s="434">
        <f t="shared" si="331"/>
        <v>0</v>
      </c>
      <c r="GG124" s="435">
        <f t="shared" si="332"/>
        <v>0</v>
      </c>
      <c r="GH124" s="434">
        <f t="shared" si="333"/>
        <v>4387.2990000000009</v>
      </c>
      <c r="GI124" s="435">
        <f t="shared" si="334"/>
        <v>4411.7069999999985</v>
      </c>
      <c r="GJ124" s="434">
        <f t="shared" si="335"/>
        <v>0</v>
      </c>
      <c r="GK124" s="435">
        <f t="shared" si="336"/>
        <v>0</v>
      </c>
      <c r="GL124" s="434">
        <f t="shared" si="337"/>
        <v>107</v>
      </c>
      <c r="GM124" s="435">
        <f t="shared" si="338"/>
        <v>128</v>
      </c>
      <c r="GN124" s="434">
        <f t="shared" si="339"/>
        <v>0</v>
      </c>
      <c r="GO124" s="435">
        <f t="shared" si="340"/>
        <v>0</v>
      </c>
      <c r="GP124" s="434">
        <f t="shared" si="341"/>
        <v>480.28400000000011</v>
      </c>
      <c r="GQ124" s="435">
        <f t="shared" si="342"/>
        <v>681.47099999999978</v>
      </c>
      <c r="GR124" s="434">
        <f t="shared" si="343"/>
        <v>0</v>
      </c>
      <c r="GS124" s="435">
        <f t="shared" si="344"/>
        <v>0</v>
      </c>
      <c r="GT124" s="434">
        <f t="shared" si="345"/>
        <v>1021</v>
      </c>
      <c r="GU124" s="435">
        <f t="shared" si="346"/>
        <v>1093</v>
      </c>
      <c r="GV124" s="434">
        <f t="shared" si="347"/>
        <v>0</v>
      </c>
      <c r="GW124" s="435">
        <f t="shared" si="348"/>
        <v>0</v>
      </c>
      <c r="GX124" s="434">
        <f t="shared" si="349"/>
        <v>4867.5830000000005</v>
      </c>
      <c r="GY124" s="435">
        <f t="shared" si="350"/>
        <v>5093.1779999999981</v>
      </c>
      <c r="GZ124" s="434">
        <f t="shared" si="351"/>
        <v>0</v>
      </c>
      <c r="HA124" s="435">
        <f t="shared" si="352"/>
        <v>0</v>
      </c>
      <c r="HB124" s="434">
        <f t="shared" si="353"/>
        <v>0</v>
      </c>
      <c r="HC124" s="435">
        <f t="shared" si="354"/>
        <v>0</v>
      </c>
      <c r="HD124" s="434">
        <f t="shared" si="355"/>
        <v>0</v>
      </c>
      <c r="HE124" s="435">
        <f t="shared" si="356"/>
        <v>0</v>
      </c>
      <c r="HF124" s="434">
        <f t="shared" si="357"/>
        <v>0</v>
      </c>
      <c r="HG124" s="435">
        <f t="shared" si="358"/>
        <v>0</v>
      </c>
      <c r="HH124" s="434">
        <f t="shared" si="359"/>
        <v>0</v>
      </c>
      <c r="HI124" s="435">
        <f t="shared" si="360"/>
        <v>0</v>
      </c>
      <c r="HJ124" s="434">
        <f t="shared" si="361"/>
        <v>4867.5830000000024</v>
      </c>
      <c r="HK124" s="435">
        <f t="shared" si="362"/>
        <v>5093.1779999999981</v>
      </c>
      <c r="HL124" s="434">
        <f t="shared" si="363"/>
        <v>0</v>
      </c>
      <c r="HM124" s="435">
        <f t="shared" si="364"/>
        <v>0</v>
      </c>
    </row>
    <row r="125" spans="1:221" s="18" customFormat="1" ht="12.95" customHeight="1">
      <c r="A125" s="531" t="s">
        <v>456</v>
      </c>
      <c r="B125" s="501" t="s">
        <v>461</v>
      </c>
      <c r="C125" s="502"/>
      <c r="D125" s="503">
        <v>160612</v>
      </c>
      <c r="E125" s="503">
        <v>3</v>
      </c>
      <c r="F125" s="584">
        <v>1772</v>
      </c>
      <c r="G125" s="585">
        <v>1865</v>
      </c>
      <c r="H125" s="584">
        <v>13</v>
      </c>
      <c r="I125" s="585">
        <v>12</v>
      </c>
      <c r="J125" s="434">
        <f t="shared" si="217"/>
        <v>1759</v>
      </c>
      <c r="K125" s="435">
        <f t="shared" si="218"/>
        <v>1853</v>
      </c>
      <c r="L125" s="584">
        <v>120</v>
      </c>
      <c r="M125" s="585">
        <v>120</v>
      </c>
      <c r="N125" s="434">
        <f t="shared" si="219"/>
        <v>1759</v>
      </c>
      <c r="O125" s="435">
        <f t="shared" si="220"/>
        <v>1852</v>
      </c>
      <c r="P125" s="434">
        <f t="shared" si="221"/>
        <v>0</v>
      </c>
      <c r="Q125" s="435">
        <f t="shared" si="222"/>
        <v>0</v>
      </c>
      <c r="R125" s="584">
        <v>530</v>
      </c>
      <c r="S125" s="585">
        <v>551</v>
      </c>
      <c r="T125" s="599">
        <f t="shared" si="366"/>
        <v>0</v>
      </c>
      <c r="U125" s="600">
        <f t="shared" si="366"/>
        <v>0</v>
      </c>
      <c r="V125" s="584">
        <v>53</v>
      </c>
      <c r="W125" s="585">
        <v>99</v>
      </c>
      <c r="X125" s="434">
        <f t="shared" si="223"/>
        <v>0</v>
      </c>
      <c r="Y125" s="435">
        <f t="shared" si="224"/>
        <v>0</v>
      </c>
      <c r="Z125" s="584"/>
      <c r="AA125" s="585"/>
      <c r="AB125" s="434">
        <f t="shared" si="225"/>
        <v>0</v>
      </c>
      <c r="AC125" s="435">
        <f t="shared" si="226"/>
        <v>0</v>
      </c>
      <c r="AD125" s="434">
        <f t="shared" si="227"/>
        <v>583</v>
      </c>
      <c r="AE125" s="435">
        <f t="shared" si="228"/>
        <v>650</v>
      </c>
      <c r="AF125" s="434">
        <f t="shared" si="229"/>
        <v>0</v>
      </c>
      <c r="AG125" s="435">
        <f t="shared" si="230"/>
        <v>0</v>
      </c>
      <c r="AH125" s="584">
        <v>4.3437811320754696</v>
      </c>
      <c r="AI125" s="585">
        <v>4.4495989110707796</v>
      </c>
      <c r="AJ125" s="434">
        <f t="shared" si="231"/>
        <v>2302.2039999999988</v>
      </c>
      <c r="AK125" s="435">
        <f t="shared" si="232"/>
        <v>2451.7289999999994</v>
      </c>
      <c r="AL125" s="584">
        <v>4.1487735849056602</v>
      </c>
      <c r="AM125" s="585">
        <v>4.2648181818181801</v>
      </c>
      <c r="AN125" s="434">
        <f t="shared" si="233"/>
        <v>219.88499999999999</v>
      </c>
      <c r="AO125" s="435">
        <f t="shared" si="234"/>
        <v>422.21699999999981</v>
      </c>
      <c r="AP125" s="584"/>
      <c r="AQ125" s="585"/>
      <c r="AR125" s="434">
        <f t="shared" si="235"/>
        <v>0</v>
      </c>
      <c r="AS125" s="435">
        <f t="shared" si="236"/>
        <v>0</v>
      </c>
      <c r="AT125" s="434">
        <f t="shared" si="237"/>
        <v>4.326053173241851</v>
      </c>
      <c r="AU125" s="435">
        <f t="shared" si="238"/>
        <v>4.421455384615383</v>
      </c>
      <c r="AV125" s="434">
        <f t="shared" si="239"/>
        <v>2522.088999999999</v>
      </c>
      <c r="AW125" s="435">
        <f t="shared" si="240"/>
        <v>2873.945999999999</v>
      </c>
      <c r="AX125" s="584"/>
      <c r="AY125" s="585"/>
      <c r="AZ125" s="434">
        <f t="shared" si="241"/>
        <v>0</v>
      </c>
      <c r="BA125" s="435">
        <f t="shared" si="242"/>
        <v>0</v>
      </c>
      <c r="BB125" s="584"/>
      <c r="BC125" s="585"/>
      <c r="BD125" s="434">
        <f t="shared" si="243"/>
        <v>0</v>
      </c>
      <c r="BE125" s="435">
        <f t="shared" si="244"/>
        <v>0</v>
      </c>
      <c r="BF125" s="584"/>
      <c r="BG125" s="585"/>
      <c r="BH125" s="434">
        <f t="shared" si="245"/>
        <v>0</v>
      </c>
      <c r="BI125" s="435">
        <f t="shared" si="246"/>
        <v>0</v>
      </c>
      <c r="BJ125" s="434">
        <f t="shared" si="247"/>
        <v>0</v>
      </c>
      <c r="BK125" s="435">
        <f t="shared" si="248"/>
        <v>0</v>
      </c>
      <c r="BL125" s="434">
        <f t="shared" si="249"/>
        <v>0</v>
      </c>
      <c r="BM125" s="435">
        <f t="shared" si="250"/>
        <v>0</v>
      </c>
      <c r="BN125" s="584">
        <v>479</v>
      </c>
      <c r="BO125" s="585">
        <v>432</v>
      </c>
      <c r="BP125" s="434">
        <f t="shared" si="251"/>
        <v>0</v>
      </c>
      <c r="BQ125" s="435">
        <f t="shared" si="252"/>
        <v>0</v>
      </c>
      <c r="BR125" s="584">
        <v>64</v>
      </c>
      <c r="BS125" s="585">
        <v>112</v>
      </c>
      <c r="BT125" s="434">
        <f t="shared" si="253"/>
        <v>0</v>
      </c>
      <c r="BU125" s="435">
        <f t="shared" si="254"/>
        <v>0</v>
      </c>
      <c r="BV125" s="584"/>
      <c r="BW125" s="585"/>
      <c r="BX125" s="434">
        <f t="shared" si="255"/>
        <v>0</v>
      </c>
      <c r="BY125" s="435">
        <f t="shared" si="256"/>
        <v>0</v>
      </c>
      <c r="BZ125" s="434">
        <f t="shared" si="257"/>
        <v>543</v>
      </c>
      <c r="CA125" s="435">
        <f t="shared" si="258"/>
        <v>544</v>
      </c>
      <c r="CB125" s="434">
        <f t="shared" si="259"/>
        <v>0</v>
      </c>
      <c r="CC125" s="435">
        <f t="shared" si="260"/>
        <v>0</v>
      </c>
      <c r="CD125" s="584">
        <v>5.56634029227558</v>
      </c>
      <c r="CE125" s="585">
        <v>5.4198773148148103</v>
      </c>
      <c r="CF125" s="434">
        <f t="shared" si="261"/>
        <v>2666.2770000000028</v>
      </c>
      <c r="CG125" s="435">
        <f t="shared" si="262"/>
        <v>2341.3869999999979</v>
      </c>
      <c r="CH125" s="584">
        <v>5.4311249999999998</v>
      </c>
      <c r="CI125" s="585">
        <v>4.7315714285714296</v>
      </c>
      <c r="CJ125" s="434">
        <f t="shared" si="263"/>
        <v>347.59199999999998</v>
      </c>
      <c r="CK125" s="435">
        <f t="shared" si="264"/>
        <v>529.93600000000015</v>
      </c>
      <c r="CL125" s="584"/>
      <c r="CM125" s="585"/>
      <c r="CN125" s="434">
        <f t="shared" si="265"/>
        <v>0</v>
      </c>
      <c r="CO125" s="435">
        <f t="shared" si="266"/>
        <v>0</v>
      </c>
      <c r="CP125" s="434">
        <f t="shared" si="267"/>
        <v>5.5504033149171326</v>
      </c>
      <c r="CQ125" s="435">
        <f t="shared" si="268"/>
        <v>5.2781672794117611</v>
      </c>
      <c r="CR125" s="434">
        <f t="shared" si="269"/>
        <v>3013.8690000000029</v>
      </c>
      <c r="CS125" s="435">
        <f t="shared" si="270"/>
        <v>2871.322999999998</v>
      </c>
      <c r="CT125" s="584"/>
      <c r="CU125" s="585"/>
      <c r="CV125" s="434">
        <f t="shared" si="271"/>
        <v>0</v>
      </c>
      <c r="CW125" s="435">
        <f t="shared" si="272"/>
        <v>0</v>
      </c>
      <c r="CX125" s="584"/>
      <c r="CY125" s="585"/>
      <c r="CZ125" s="434">
        <f t="shared" si="273"/>
        <v>0</v>
      </c>
      <c r="DA125" s="435">
        <f t="shared" si="274"/>
        <v>0</v>
      </c>
      <c r="DB125" s="584"/>
      <c r="DC125" s="585"/>
      <c r="DD125" s="434">
        <f t="shared" si="275"/>
        <v>0</v>
      </c>
      <c r="DE125" s="435">
        <f t="shared" si="276"/>
        <v>0</v>
      </c>
      <c r="DF125" s="434">
        <f t="shared" si="277"/>
        <v>0</v>
      </c>
      <c r="DG125" s="435">
        <f t="shared" si="278"/>
        <v>0</v>
      </c>
      <c r="DH125" s="434">
        <f t="shared" si="279"/>
        <v>0</v>
      </c>
      <c r="DI125" s="435">
        <f t="shared" si="280"/>
        <v>0</v>
      </c>
      <c r="DJ125" s="434">
        <f t="shared" si="281"/>
        <v>1126</v>
      </c>
      <c r="DK125" s="435">
        <f t="shared" si="282"/>
        <v>1194</v>
      </c>
      <c r="DL125" s="434">
        <f t="shared" si="283"/>
        <v>0</v>
      </c>
      <c r="DM125" s="435">
        <f t="shared" si="284"/>
        <v>0</v>
      </c>
      <c r="DN125" s="434">
        <f t="shared" si="285"/>
        <v>4.9164813499111926</v>
      </c>
      <c r="DO125" s="435">
        <f t="shared" si="286"/>
        <v>4.8117830820770493</v>
      </c>
      <c r="DP125" s="434">
        <f t="shared" si="287"/>
        <v>5535.9580000000033</v>
      </c>
      <c r="DQ125" s="435">
        <f t="shared" si="288"/>
        <v>5745.2689999999966</v>
      </c>
      <c r="DR125" s="434">
        <f t="shared" si="289"/>
        <v>0</v>
      </c>
      <c r="DS125" s="435">
        <f t="shared" si="290"/>
        <v>0</v>
      </c>
      <c r="DT125" s="434">
        <f t="shared" si="291"/>
        <v>0</v>
      </c>
      <c r="DU125" s="435">
        <f t="shared" si="292"/>
        <v>0</v>
      </c>
      <c r="DV125" s="584">
        <v>490</v>
      </c>
      <c r="DW125" s="585">
        <v>519</v>
      </c>
      <c r="DX125" s="434">
        <f t="shared" si="293"/>
        <v>0</v>
      </c>
      <c r="DY125" s="435">
        <f t="shared" si="294"/>
        <v>0</v>
      </c>
      <c r="DZ125" s="584">
        <v>143</v>
      </c>
      <c r="EA125" s="585">
        <v>139</v>
      </c>
      <c r="EB125" s="434">
        <f t="shared" si="295"/>
        <v>0</v>
      </c>
      <c r="EC125" s="435">
        <f t="shared" si="296"/>
        <v>0</v>
      </c>
      <c r="ED125" s="584"/>
      <c r="EE125" s="585"/>
      <c r="EF125" s="434">
        <f t="shared" si="297"/>
        <v>0</v>
      </c>
      <c r="EG125" s="435">
        <f t="shared" si="298"/>
        <v>0</v>
      </c>
      <c r="EH125" s="434">
        <f t="shared" si="299"/>
        <v>633</v>
      </c>
      <c r="EI125" s="435">
        <f t="shared" si="300"/>
        <v>658</v>
      </c>
      <c r="EJ125" s="434">
        <f t="shared" si="301"/>
        <v>0</v>
      </c>
      <c r="EK125" s="435">
        <f t="shared" si="302"/>
        <v>0</v>
      </c>
      <c r="EL125" s="584">
        <v>3.8084612244898</v>
      </c>
      <c r="EM125" s="585">
        <v>3.7178805394990402</v>
      </c>
      <c r="EN125" s="434">
        <f t="shared" si="303"/>
        <v>1866.146000000002</v>
      </c>
      <c r="EO125" s="435">
        <f t="shared" si="304"/>
        <v>1929.5800000000017</v>
      </c>
      <c r="EP125" s="584">
        <v>3.9395244755244798</v>
      </c>
      <c r="EQ125" s="585">
        <v>3.9458633093525202</v>
      </c>
      <c r="ER125" s="434">
        <f t="shared" si="305"/>
        <v>563.35200000000066</v>
      </c>
      <c r="ES125" s="435">
        <f t="shared" si="306"/>
        <v>548.47500000000025</v>
      </c>
      <c r="ET125" s="584"/>
      <c r="EU125" s="585"/>
      <c r="EV125" s="434">
        <f t="shared" si="307"/>
        <v>0</v>
      </c>
      <c r="EW125" s="435">
        <f t="shared" si="308"/>
        <v>0</v>
      </c>
      <c r="EX125" s="434">
        <f t="shared" si="309"/>
        <v>3.8380695102685669</v>
      </c>
      <c r="EY125" s="435">
        <f t="shared" si="310"/>
        <v>3.7660410334346537</v>
      </c>
      <c r="EZ125" s="434">
        <f t="shared" si="311"/>
        <v>2429.4980000000028</v>
      </c>
      <c r="FA125" s="435">
        <f t="shared" si="312"/>
        <v>2478.0550000000021</v>
      </c>
      <c r="FB125" s="584"/>
      <c r="FC125" s="585"/>
      <c r="FD125" s="434">
        <f t="shared" si="313"/>
        <v>0</v>
      </c>
      <c r="FE125" s="435">
        <f t="shared" si="314"/>
        <v>0</v>
      </c>
      <c r="FF125" s="584"/>
      <c r="FG125" s="585"/>
      <c r="FH125" s="434">
        <f t="shared" si="315"/>
        <v>0</v>
      </c>
      <c r="FI125" s="435">
        <f t="shared" si="316"/>
        <v>0</v>
      </c>
      <c r="FJ125" s="584"/>
      <c r="FK125" s="585"/>
      <c r="FL125" s="434">
        <f t="shared" si="317"/>
        <v>0</v>
      </c>
      <c r="FM125" s="435">
        <f t="shared" si="318"/>
        <v>0</v>
      </c>
      <c r="FN125" s="434">
        <f t="shared" si="319"/>
        <v>0</v>
      </c>
      <c r="FO125" s="435">
        <f t="shared" si="320"/>
        <v>0</v>
      </c>
      <c r="FP125" s="434">
        <f t="shared" si="321"/>
        <v>0</v>
      </c>
      <c r="FQ125" s="435">
        <f t="shared" si="322"/>
        <v>0</v>
      </c>
      <c r="FR125" s="584"/>
      <c r="FS125" s="585"/>
      <c r="FT125" s="434">
        <f t="shared" si="323"/>
        <v>0</v>
      </c>
      <c r="FU125" s="435">
        <f t="shared" si="324"/>
        <v>0</v>
      </c>
      <c r="FV125" s="584"/>
      <c r="FW125" s="585"/>
      <c r="FX125" s="434">
        <f t="shared" si="325"/>
        <v>0</v>
      </c>
      <c r="FY125" s="435">
        <f t="shared" si="326"/>
        <v>0</v>
      </c>
      <c r="FZ125" s="584"/>
      <c r="GA125" s="585"/>
      <c r="GB125" s="434">
        <f t="shared" si="327"/>
        <v>0</v>
      </c>
      <c r="GC125" s="435">
        <f t="shared" si="328"/>
        <v>0</v>
      </c>
      <c r="GD125" s="434">
        <f t="shared" si="329"/>
        <v>1499</v>
      </c>
      <c r="GE125" s="435">
        <f t="shared" si="330"/>
        <v>1502</v>
      </c>
      <c r="GF125" s="434">
        <f t="shared" si="331"/>
        <v>0</v>
      </c>
      <c r="GG125" s="435">
        <f t="shared" si="332"/>
        <v>0</v>
      </c>
      <c r="GH125" s="434">
        <f t="shared" si="333"/>
        <v>6834.627000000004</v>
      </c>
      <c r="GI125" s="435">
        <f t="shared" si="334"/>
        <v>6722.695999999999</v>
      </c>
      <c r="GJ125" s="434">
        <f t="shared" si="335"/>
        <v>0</v>
      </c>
      <c r="GK125" s="435">
        <f t="shared" si="336"/>
        <v>0</v>
      </c>
      <c r="GL125" s="434">
        <f t="shared" si="337"/>
        <v>260</v>
      </c>
      <c r="GM125" s="435">
        <f t="shared" si="338"/>
        <v>350</v>
      </c>
      <c r="GN125" s="434">
        <f t="shared" si="339"/>
        <v>0</v>
      </c>
      <c r="GO125" s="435">
        <f t="shared" si="340"/>
        <v>0</v>
      </c>
      <c r="GP125" s="434">
        <f t="shared" si="341"/>
        <v>1130.8290000000006</v>
      </c>
      <c r="GQ125" s="435">
        <f t="shared" si="342"/>
        <v>1500.6280000000002</v>
      </c>
      <c r="GR125" s="434">
        <f t="shared" si="343"/>
        <v>0</v>
      </c>
      <c r="GS125" s="435">
        <f t="shared" si="344"/>
        <v>0</v>
      </c>
      <c r="GT125" s="434">
        <f t="shared" si="345"/>
        <v>1759</v>
      </c>
      <c r="GU125" s="435">
        <f t="shared" si="346"/>
        <v>1852</v>
      </c>
      <c r="GV125" s="434">
        <f t="shared" si="347"/>
        <v>0</v>
      </c>
      <c r="GW125" s="435">
        <f t="shared" si="348"/>
        <v>0</v>
      </c>
      <c r="GX125" s="434">
        <f t="shared" si="349"/>
        <v>7965.4560000000047</v>
      </c>
      <c r="GY125" s="435">
        <f t="shared" si="350"/>
        <v>8223.3239999999987</v>
      </c>
      <c r="GZ125" s="434">
        <f t="shared" si="351"/>
        <v>0</v>
      </c>
      <c r="HA125" s="435">
        <f t="shared" si="352"/>
        <v>0</v>
      </c>
      <c r="HB125" s="434">
        <f t="shared" si="353"/>
        <v>0</v>
      </c>
      <c r="HC125" s="435">
        <f t="shared" si="354"/>
        <v>0</v>
      </c>
      <c r="HD125" s="434">
        <f t="shared" si="355"/>
        <v>0</v>
      </c>
      <c r="HE125" s="435">
        <f t="shared" si="356"/>
        <v>0</v>
      </c>
      <c r="HF125" s="434">
        <f t="shared" si="357"/>
        <v>0</v>
      </c>
      <c r="HG125" s="435">
        <f t="shared" si="358"/>
        <v>0</v>
      </c>
      <c r="HH125" s="434">
        <f t="shared" si="359"/>
        <v>0</v>
      </c>
      <c r="HI125" s="435">
        <f t="shared" si="360"/>
        <v>0</v>
      </c>
      <c r="HJ125" s="434">
        <f t="shared" si="361"/>
        <v>7965.4560000000056</v>
      </c>
      <c r="HK125" s="435">
        <f t="shared" si="362"/>
        <v>8223.3239999999987</v>
      </c>
      <c r="HL125" s="434">
        <f t="shared" si="363"/>
        <v>0</v>
      </c>
      <c r="HM125" s="435">
        <f t="shared" si="364"/>
        <v>0</v>
      </c>
    </row>
    <row r="126" spans="1:221" s="18" customFormat="1" ht="12.95" customHeight="1">
      <c r="A126" s="534" t="s">
        <v>456</v>
      </c>
      <c r="B126" s="501" t="s">
        <v>462</v>
      </c>
      <c r="C126" s="502"/>
      <c r="D126" s="503">
        <v>160621</v>
      </c>
      <c r="E126" s="503">
        <v>3</v>
      </c>
      <c r="F126" s="584">
        <v>726</v>
      </c>
      <c r="G126" s="585">
        <v>726</v>
      </c>
      <c r="H126" s="584">
        <v>1</v>
      </c>
      <c r="I126" s="585">
        <v>4</v>
      </c>
      <c r="J126" s="434">
        <f t="shared" si="217"/>
        <v>725</v>
      </c>
      <c r="K126" s="435">
        <f t="shared" si="218"/>
        <v>722</v>
      </c>
      <c r="L126" s="584">
        <v>120</v>
      </c>
      <c r="M126" s="585">
        <v>120</v>
      </c>
      <c r="N126" s="434">
        <f t="shared" si="219"/>
        <v>724</v>
      </c>
      <c r="O126" s="435">
        <f t="shared" si="220"/>
        <v>722</v>
      </c>
      <c r="P126" s="434">
        <f t="shared" si="221"/>
        <v>0</v>
      </c>
      <c r="Q126" s="435">
        <f t="shared" si="222"/>
        <v>0</v>
      </c>
      <c r="R126" s="584">
        <v>147</v>
      </c>
      <c r="S126" s="585">
        <v>137</v>
      </c>
      <c r="T126" s="599">
        <f t="shared" si="366"/>
        <v>0</v>
      </c>
      <c r="U126" s="600">
        <f t="shared" si="366"/>
        <v>0</v>
      </c>
      <c r="V126" s="584">
        <v>9</v>
      </c>
      <c r="W126" s="585">
        <v>8</v>
      </c>
      <c r="X126" s="434">
        <f t="shared" si="223"/>
        <v>0</v>
      </c>
      <c r="Y126" s="435">
        <f t="shared" si="224"/>
        <v>0</v>
      </c>
      <c r="Z126" s="584"/>
      <c r="AA126" s="585"/>
      <c r="AB126" s="434">
        <f t="shared" si="225"/>
        <v>0</v>
      </c>
      <c r="AC126" s="435">
        <f t="shared" si="226"/>
        <v>0</v>
      </c>
      <c r="AD126" s="434">
        <f t="shared" si="227"/>
        <v>156</v>
      </c>
      <c r="AE126" s="435">
        <f t="shared" si="228"/>
        <v>145</v>
      </c>
      <c r="AF126" s="434">
        <f t="shared" si="229"/>
        <v>0</v>
      </c>
      <c r="AG126" s="435">
        <f t="shared" si="230"/>
        <v>0</v>
      </c>
      <c r="AH126" s="584">
        <v>4.9057346938775499</v>
      </c>
      <c r="AI126" s="585">
        <v>5.0809051094890503</v>
      </c>
      <c r="AJ126" s="434">
        <f t="shared" si="231"/>
        <v>721.1429999999998</v>
      </c>
      <c r="AK126" s="435">
        <f t="shared" si="232"/>
        <v>696.08399999999983</v>
      </c>
      <c r="AL126" s="584">
        <v>4.6988888888888898</v>
      </c>
      <c r="AM126" s="585">
        <v>4.2154999999999996</v>
      </c>
      <c r="AN126" s="434">
        <f t="shared" si="233"/>
        <v>42.290000000000006</v>
      </c>
      <c r="AO126" s="435">
        <f t="shared" si="234"/>
        <v>33.723999999999997</v>
      </c>
      <c r="AP126" s="584"/>
      <c r="AQ126" s="585"/>
      <c r="AR126" s="434">
        <f t="shared" si="235"/>
        <v>0</v>
      </c>
      <c r="AS126" s="435">
        <f t="shared" si="236"/>
        <v>0</v>
      </c>
      <c r="AT126" s="434">
        <f t="shared" si="237"/>
        <v>4.8938012820512808</v>
      </c>
      <c r="AU126" s="435">
        <f t="shared" si="238"/>
        <v>5.0331586206896546</v>
      </c>
      <c r="AV126" s="434">
        <f t="shared" si="239"/>
        <v>763.43299999999977</v>
      </c>
      <c r="AW126" s="435">
        <f t="shared" si="240"/>
        <v>729.80799999999988</v>
      </c>
      <c r="AX126" s="584"/>
      <c r="AY126" s="585"/>
      <c r="AZ126" s="434">
        <f t="shared" si="241"/>
        <v>0</v>
      </c>
      <c r="BA126" s="435">
        <f t="shared" si="242"/>
        <v>0</v>
      </c>
      <c r="BB126" s="584"/>
      <c r="BC126" s="585"/>
      <c r="BD126" s="434">
        <f t="shared" si="243"/>
        <v>0</v>
      </c>
      <c r="BE126" s="435">
        <f t="shared" si="244"/>
        <v>0</v>
      </c>
      <c r="BF126" s="584"/>
      <c r="BG126" s="585"/>
      <c r="BH126" s="434">
        <f t="shared" si="245"/>
        <v>0</v>
      </c>
      <c r="BI126" s="435">
        <f t="shared" si="246"/>
        <v>0</v>
      </c>
      <c r="BJ126" s="434">
        <f t="shared" si="247"/>
        <v>0</v>
      </c>
      <c r="BK126" s="435">
        <f t="shared" si="248"/>
        <v>0</v>
      </c>
      <c r="BL126" s="434">
        <f t="shared" si="249"/>
        <v>0</v>
      </c>
      <c r="BM126" s="435">
        <f t="shared" si="250"/>
        <v>0</v>
      </c>
      <c r="BN126" s="584">
        <v>273</v>
      </c>
      <c r="BO126" s="585">
        <v>276</v>
      </c>
      <c r="BP126" s="434">
        <f t="shared" si="251"/>
        <v>0</v>
      </c>
      <c r="BQ126" s="435">
        <f t="shared" si="252"/>
        <v>0</v>
      </c>
      <c r="BR126" s="584">
        <v>19</v>
      </c>
      <c r="BS126" s="585">
        <v>23</v>
      </c>
      <c r="BT126" s="434">
        <f t="shared" si="253"/>
        <v>0</v>
      </c>
      <c r="BU126" s="435">
        <f t="shared" si="254"/>
        <v>0</v>
      </c>
      <c r="BV126" s="584"/>
      <c r="BW126" s="585"/>
      <c r="BX126" s="434">
        <f t="shared" si="255"/>
        <v>0</v>
      </c>
      <c r="BY126" s="435">
        <f t="shared" si="256"/>
        <v>0</v>
      </c>
      <c r="BZ126" s="434">
        <f t="shared" si="257"/>
        <v>292</v>
      </c>
      <c r="CA126" s="435">
        <f t="shared" si="258"/>
        <v>299</v>
      </c>
      <c r="CB126" s="434">
        <f t="shared" si="259"/>
        <v>0</v>
      </c>
      <c r="CC126" s="435">
        <f t="shared" si="260"/>
        <v>0</v>
      </c>
      <c r="CD126" s="584">
        <v>5.3945384615384597</v>
      </c>
      <c r="CE126" s="585">
        <v>5.3986847826086999</v>
      </c>
      <c r="CF126" s="434">
        <f t="shared" si="261"/>
        <v>1472.7089999999996</v>
      </c>
      <c r="CG126" s="435">
        <f t="shared" si="262"/>
        <v>1490.0370000000012</v>
      </c>
      <c r="CH126" s="584">
        <v>4.45184210526316</v>
      </c>
      <c r="CI126" s="585">
        <v>4.4968695652173896</v>
      </c>
      <c r="CJ126" s="434">
        <f t="shared" si="263"/>
        <v>84.585000000000036</v>
      </c>
      <c r="CK126" s="435">
        <f t="shared" si="264"/>
        <v>103.42799999999995</v>
      </c>
      <c r="CL126" s="584"/>
      <c r="CM126" s="585"/>
      <c r="CN126" s="434">
        <f t="shared" si="265"/>
        <v>0</v>
      </c>
      <c r="CO126" s="435">
        <f t="shared" si="266"/>
        <v>0</v>
      </c>
      <c r="CP126" s="434">
        <f t="shared" si="267"/>
        <v>5.3331986301369847</v>
      </c>
      <c r="CQ126" s="435">
        <f t="shared" si="268"/>
        <v>5.3293143812709065</v>
      </c>
      <c r="CR126" s="434">
        <f t="shared" si="269"/>
        <v>1557.2939999999996</v>
      </c>
      <c r="CS126" s="435">
        <f t="shared" si="270"/>
        <v>1593.4650000000011</v>
      </c>
      <c r="CT126" s="584"/>
      <c r="CU126" s="585"/>
      <c r="CV126" s="434">
        <f t="shared" si="271"/>
        <v>0</v>
      </c>
      <c r="CW126" s="435">
        <f t="shared" si="272"/>
        <v>0</v>
      </c>
      <c r="CX126" s="584"/>
      <c r="CY126" s="585"/>
      <c r="CZ126" s="434">
        <f t="shared" si="273"/>
        <v>0</v>
      </c>
      <c r="DA126" s="435">
        <f t="shared" si="274"/>
        <v>0</v>
      </c>
      <c r="DB126" s="584"/>
      <c r="DC126" s="585"/>
      <c r="DD126" s="434">
        <f t="shared" si="275"/>
        <v>0</v>
      </c>
      <c r="DE126" s="435">
        <f t="shared" si="276"/>
        <v>0</v>
      </c>
      <c r="DF126" s="434">
        <f t="shared" si="277"/>
        <v>0</v>
      </c>
      <c r="DG126" s="435">
        <f t="shared" si="278"/>
        <v>0</v>
      </c>
      <c r="DH126" s="434">
        <f t="shared" si="279"/>
        <v>0</v>
      </c>
      <c r="DI126" s="435">
        <f t="shared" si="280"/>
        <v>0</v>
      </c>
      <c r="DJ126" s="434">
        <f t="shared" si="281"/>
        <v>448</v>
      </c>
      <c r="DK126" s="435">
        <f t="shared" si="282"/>
        <v>444</v>
      </c>
      <c r="DL126" s="434">
        <f t="shared" si="283"/>
        <v>0</v>
      </c>
      <c r="DM126" s="435">
        <f t="shared" si="284"/>
        <v>0</v>
      </c>
      <c r="DN126" s="434">
        <f t="shared" si="285"/>
        <v>5.1801941964285705</v>
      </c>
      <c r="DO126" s="435">
        <f t="shared" si="286"/>
        <v>5.2325968468468496</v>
      </c>
      <c r="DP126" s="434">
        <f t="shared" si="287"/>
        <v>2320.7269999999994</v>
      </c>
      <c r="DQ126" s="435">
        <f t="shared" si="288"/>
        <v>2323.273000000001</v>
      </c>
      <c r="DR126" s="434">
        <f t="shared" si="289"/>
        <v>0</v>
      </c>
      <c r="DS126" s="435">
        <f t="shared" si="290"/>
        <v>0</v>
      </c>
      <c r="DT126" s="434">
        <f t="shared" si="291"/>
        <v>0</v>
      </c>
      <c r="DU126" s="435">
        <f t="shared" si="292"/>
        <v>0</v>
      </c>
      <c r="DV126" s="584">
        <v>207</v>
      </c>
      <c r="DW126" s="585">
        <v>203</v>
      </c>
      <c r="DX126" s="434">
        <f t="shared" si="293"/>
        <v>0</v>
      </c>
      <c r="DY126" s="435">
        <f t="shared" si="294"/>
        <v>0</v>
      </c>
      <c r="DZ126" s="584">
        <v>69</v>
      </c>
      <c r="EA126" s="585">
        <v>75</v>
      </c>
      <c r="EB126" s="434">
        <f t="shared" si="295"/>
        <v>0</v>
      </c>
      <c r="EC126" s="435">
        <f t="shared" si="296"/>
        <v>0</v>
      </c>
      <c r="ED126" s="584"/>
      <c r="EE126" s="585"/>
      <c r="EF126" s="434">
        <f t="shared" si="297"/>
        <v>0</v>
      </c>
      <c r="EG126" s="435">
        <f t="shared" si="298"/>
        <v>0</v>
      </c>
      <c r="EH126" s="434">
        <f t="shared" si="299"/>
        <v>276</v>
      </c>
      <c r="EI126" s="435">
        <f t="shared" si="300"/>
        <v>278</v>
      </c>
      <c r="EJ126" s="434">
        <f t="shared" si="301"/>
        <v>0</v>
      </c>
      <c r="EK126" s="435">
        <f t="shared" si="302"/>
        <v>0</v>
      </c>
      <c r="EL126" s="584">
        <v>4.4948164251207698</v>
      </c>
      <c r="EM126" s="585">
        <v>4.0511083743842402</v>
      </c>
      <c r="EN126" s="434">
        <f t="shared" si="303"/>
        <v>930.42699999999934</v>
      </c>
      <c r="EO126" s="435">
        <f t="shared" si="304"/>
        <v>822.3750000000008</v>
      </c>
      <c r="EP126" s="584">
        <v>4.60508695652174</v>
      </c>
      <c r="EQ126" s="585">
        <v>4.6253866666666701</v>
      </c>
      <c r="ER126" s="434">
        <f t="shared" si="305"/>
        <v>317.75100000000009</v>
      </c>
      <c r="ES126" s="435">
        <f t="shared" si="306"/>
        <v>346.90400000000028</v>
      </c>
      <c r="ET126" s="584"/>
      <c r="EU126" s="585"/>
      <c r="EV126" s="434">
        <f t="shared" si="307"/>
        <v>0</v>
      </c>
      <c r="EW126" s="435">
        <f t="shared" si="308"/>
        <v>0</v>
      </c>
      <c r="EX126" s="434">
        <f t="shared" si="309"/>
        <v>4.5223840579710126</v>
      </c>
      <c r="EY126" s="435">
        <f t="shared" si="310"/>
        <v>4.2060395683453278</v>
      </c>
      <c r="EZ126" s="434">
        <f t="shared" si="311"/>
        <v>1248.1779999999994</v>
      </c>
      <c r="FA126" s="435">
        <f t="shared" si="312"/>
        <v>1169.2790000000011</v>
      </c>
      <c r="FB126" s="584"/>
      <c r="FC126" s="585"/>
      <c r="FD126" s="434">
        <f t="shared" si="313"/>
        <v>0</v>
      </c>
      <c r="FE126" s="435">
        <f t="shared" si="314"/>
        <v>0</v>
      </c>
      <c r="FF126" s="584"/>
      <c r="FG126" s="585"/>
      <c r="FH126" s="434">
        <f t="shared" si="315"/>
        <v>0</v>
      </c>
      <c r="FI126" s="435">
        <f t="shared" si="316"/>
        <v>0</v>
      </c>
      <c r="FJ126" s="584"/>
      <c r="FK126" s="585"/>
      <c r="FL126" s="434">
        <f t="shared" si="317"/>
        <v>0</v>
      </c>
      <c r="FM126" s="435">
        <f t="shared" si="318"/>
        <v>0</v>
      </c>
      <c r="FN126" s="434">
        <f t="shared" si="319"/>
        <v>0</v>
      </c>
      <c r="FO126" s="435">
        <f t="shared" si="320"/>
        <v>0</v>
      </c>
      <c r="FP126" s="434">
        <f t="shared" si="321"/>
        <v>0</v>
      </c>
      <c r="FQ126" s="435">
        <f t="shared" si="322"/>
        <v>0</v>
      </c>
      <c r="FR126" s="584"/>
      <c r="FS126" s="585"/>
      <c r="FT126" s="434">
        <f t="shared" si="323"/>
        <v>0</v>
      </c>
      <c r="FU126" s="435">
        <f t="shared" si="324"/>
        <v>0</v>
      </c>
      <c r="FV126" s="584"/>
      <c r="FW126" s="585"/>
      <c r="FX126" s="434">
        <f t="shared" si="325"/>
        <v>0</v>
      </c>
      <c r="FY126" s="435">
        <f t="shared" si="326"/>
        <v>0</v>
      </c>
      <c r="FZ126" s="584"/>
      <c r="GA126" s="585"/>
      <c r="GB126" s="434">
        <f t="shared" si="327"/>
        <v>0</v>
      </c>
      <c r="GC126" s="435">
        <f t="shared" si="328"/>
        <v>0</v>
      </c>
      <c r="GD126" s="434">
        <f t="shared" si="329"/>
        <v>627</v>
      </c>
      <c r="GE126" s="435">
        <f t="shared" si="330"/>
        <v>616</v>
      </c>
      <c r="GF126" s="434">
        <f t="shared" si="331"/>
        <v>0</v>
      </c>
      <c r="GG126" s="435">
        <f t="shared" si="332"/>
        <v>0</v>
      </c>
      <c r="GH126" s="434">
        <f t="shared" si="333"/>
        <v>3124.2789999999986</v>
      </c>
      <c r="GI126" s="435">
        <f t="shared" si="334"/>
        <v>3008.4960000000019</v>
      </c>
      <c r="GJ126" s="434">
        <f t="shared" si="335"/>
        <v>0</v>
      </c>
      <c r="GK126" s="435">
        <f t="shared" si="336"/>
        <v>0</v>
      </c>
      <c r="GL126" s="434">
        <f t="shared" si="337"/>
        <v>97</v>
      </c>
      <c r="GM126" s="435">
        <f t="shared" si="338"/>
        <v>106</v>
      </c>
      <c r="GN126" s="434">
        <f t="shared" si="339"/>
        <v>0</v>
      </c>
      <c r="GO126" s="435">
        <f t="shared" si="340"/>
        <v>0</v>
      </c>
      <c r="GP126" s="434">
        <f t="shared" si="341"/>
        <v>444.62600000000015</v>
      </c>
      <c r="GQ126" s="435">
        <f t="shared" si="342"/>
        <v>484.05600000000027</v>
      </c>
      <c r="GR126" s="434">
        <f t="shared" si="343"/>
        <v>0</v>
      </c>
      <c r="GS126" s="435">
        <f t="shared" si="344"/>
        <v>0</v>
      </c>
      <c r="GT126" s="434">
        <f t="shared" si="345"/>
        <v>724</v>
      </c>
      <c r="GU126" s="435">
        <f t="shared" si="346"/>
        <v>722</v>
      </c>
      <c r="GV126" s="434">
        <f t="shared" si="347"/>
        <v>0</v>
      </c>
      <c r="GW126" s="435">
        <f t="shared" si="348"/>
        <v>0</v>
      </c>
      <c r="GX126" s="434">
        <f t="shared" si="349"/>
        <v>3568.9049999999988</v>
      </c>
      <c r="GY126" s="435">
        <f t="shared" si="350"/>
        <v>3492.5520000000024</v>
      </c>
      <c r="GZ126" s="434">
        <f t="shared" si="351"/>
        <v>0</v>
      </c>
      <c r="HA126" s="435">
        <f t="shared" si="352"/>
        <v>0</v>
      </c>
      <c r="HB126" s="434">
        <f t="shared" si="353"/>
        <v>0</v>
      </c>
      <c r="HC126" s="435">
        <f t="shared" si="354"/>
        <v>0</v>
      </c>
      <c r="HD126" s="434">
        <f t="shared" si="355"/>
        <v>0</v>
      </c>
      <c r="HE126" s="435">
        <f t="shared" si="356"/>
        <v>0</v>
      </c>
      <c r="HF126" s="434">
        <f t="shared" si="357"/>
        <v>0</v>
      </c>
      <c r="HG126" s="435">
        <f t="shared" si="358"/>
        <v>0</v>
      </c>
      <c r="HH126" s="434">
        <f t="shared" si="359"/>
        <v>0</v>
      </c>
      <c r="HI126" s="435">
        <f t="shared" si="360"/>
        <v>0</v>
      </c>
      <c r="HJ126" s="434">
        <f t="shared" si="361"/>
        <v>3568.9049999999988</v>
      </c>
      <c r="HK126" s="435">
        <f t="shared" si="362"/>
        <v>3492.5520000000024</v>
      </c>
      <c r="HL126" s="434">
        <f t="shared" si="363"/>
        <v>0</v>
      </c>
      <c r="HM126" s="435">
        <f t="shared" si="364"/>
        <v>0</v>
      </c>
    </row>
    <row r="127" spans="1:221" s="18" customFormat="1" ht="12.95" customHeight="1">
      <c r="A127" s="534" t="s">
        <v>456</v>
      </c>
      <c r="B127" s="501" t="s">
        <v>463</v>
      </c>
      <c r="C127" s="502"/>
      <c r="D127" s="503">
        <v>159993</v>
      </c>
      <c r="E127" s="503">
        <v>3</v>
      </c>
      <c r="F127" s="584">
        <v>1242</v>
      </c>
      <c r="G127" s="585">
        <v>1195</v>
      </c>
      <c r="H127" s="584">
        <v>5</v>
      </c>
      <c r="I127" s="585">
        <v>10</v>
      </c>
      <c r="J127" s="434">
        <f t="shared" si="217"/>
        <v>1237</v>
      </c>
      <c r="K127" s="435">
        <f t="shared" si="218"/>
        <v>1185</v>
      </c>
      <c r="L127" s="584">
        <v>120</v>
      </c>
      <c r="M127" s="585">
        <v>120</v>
      </c>
      <c r="N127" s="434">
        <f t="shared" si="219"/>
        <v>1237</v>
      </c>
      <c r="O127" s="435">
        <f t="shared" si="220"/>
        <v>1185</v>
      </c>
      <c r="P127" s="434">
        <f t="shared" si="221"/>
        <v>0</v>
      </c>
      <c r="Q127" s="435">
        <f t="shared" si="222"/>
        <v>0</v>
      </c>
      <c r="R127" s="584">
        <v>478</v>
      </c>
      <c r="S127" s="585">
        <v>464</v>
      </c>
      <c r="T127" s="599">
        <f t="shared" si="366"/>
        <v>0</v>
      </c>
      <c r="U127" s="600">
        <f t="shared" si="366"/>
        <v>0</v>
      </c>
      <c r="V127" s="584">
        <v>7</v>
      </c>
      <c r="W127" s="585">
        <v>12</v>
      </c>
      <c r="X127" s="434">
        <f t="shared" si="223"/>
        <v>0</v>
      </c>
      <c r="Y127" s="435">
        <f t="shared" si="224"/>
        <v>0</v>
      </c>
      <c r="Z127" s="584"/>
      <c r="AA127" s="585"/>
      <c r="AB127" s="434">
        <f t="shared" si="225"/>
        <v>0</v>
      </c>
      <c r="AC127" s="435">
        <f t="shared" si="226"/>
        <v>0</v>
      </c>
      <c r="AD127" s="434">
        <f t="shared" si="227"/>
        <v>485</v>
      </c>
      <c r="AE127" s="435">
        <f t="shared" si="228"/>
        <v>476</v>
      </c>
      <c r="AF127" s="434">
        <f t="shared" si="229"/>
        <v>0</v>
      </c>
      <c r="AG127" s="435">
        <f t="shared" si="230"/>
        <v>0</v>
      </c>
      <c r="AH127" s="584">
        <v>4.21032426778243</v>
      </c>
      <c r="AI127" s="585">
        <v>4.2465517241379303</v>
      </c>
      <c r="AJ127" s="434">
        <f t="shared" si="231"/>
        <v>2012.5350000000014</v>
      </c>
      <c r="AK127" s="435">
        <f t="shared" si="232"/>
        <v>1970.3999999999996</v>
      </c>
      <c r="AL127" s="584">
        <v>4.1754285714285704</v>
      </c>
      <c r="AM127" s="585">
        <v>4.2072500000000002</v>
      </c>
      <c r="AN127" s="434">
        <f t="shared" si="233"/>
        <v>29.227999999999994</v>
      </c>
      <c r="AO127" s="435">
        <f t="shared" si="234"/>
        <v>50.487000000000002</v>
      </c>
      <c r="AP127" s="584"/>
      <c r="AQ127" s="585"/>
      <c r="AR127" s="434">
        <f t="shared" si="235"/>
        <v>0</v>
      </c>
      <c r="AS127" s="435">
        <f t="shared" si="236"/>
        <v>0</v>
      </c>
      <c r="AT127" s="434">
        <f t="shared" si="237"/>
        <v>4.2098206185567042</v>
      </c>
      <c r="AU127" s="435">
        <f t="shared" si="238"/>
        <v>4.2455609243697472</v>
      </c>
      <c r="AV127" s="434">
        <f t="shared" si="239"/>
        <v>2041.7630000000015</v>
      </c>
      <c r="AW127" s="435">
        <f t="shared" si="240"/>
        <v>2020.8869999999997</v>
      </c>
      <c r="AX127" s="584"/>
      <c r="AY127" s="585"/>
      <c r="AZ127" s="434">
        <f t="shared" si="241"/>
        <v>0</v>
      </c>
      <c r="BA127" s="435">
        <f t="shared" si="242"/>
        <v>0</v>
      </c>
      <c r="BB127" s="584"/>
      <c r="BC127" s="585"/>
      <c r="BD127" s="434">
        <f t="shared" si="243"/>
        <v>0</v>
      </c>
      <c r="BE127" s="435">
        <f t="shared" si="244"/>
        <v>0</v>
      </c>
      <c r="BF127" s="584"/>
      <c r="BG127" s="585"/>
      <c r="BH127" s="434">
        <f t="shared" si="245"/>
        <v>0</v>
      </c>
      <c r="BI127" s="435">
        <f t="shared" si="246"/>
        <v>0</v>
      </c>
      <c r="BJ127" s="434">
        <f t="shared" si="247"/>
        <v>0</v>
      </c>
      <c r="BK127" s="435">
        <f t="shared" si="248"/>
        <v>0</v>
      </c>
      <c r="BL127" s="434">
        <f t="shared" si="249"/>
        <v>0</v>
      </c>
      <c r="BM127" s="435">
        <f t="shared" si="250"/>
        <v>0</v>
      </c>
      <c r="BN127" s="584">
        <v>302</v>
      </c>
      <c r="BO127" s="585">
        <v>262</v>
      </c>
      <c r="BP127" s="434">
        <f t="shared" si="251"/>
        <v>0</v>
      </c>
      <c r="BQ127" s="435">
        <f t="shared" si="252"/>
        <v>0</v>
      </c>
      <c r="BR127" s="584">
        <v>20</v>
      </c>
      <c r="BS127" s="585">
        <v>21</v>
      </c>
      <c r="BT127" s="434">
        <f t="shared" si="253"/>
        <v>0</v>
      </c>
      <c r="BU127" s="435">
        <f t="shared" si="254"/>
        <v>0</v>
      </c>
      <c r="BV127" s="584"/>
      <c r="BW127" s="585"/>
      <c r="BX127" s="434">
        <f t="shared" si="255"/>
        <v>0</v>
      </c>
      <c r="BY127" s="435">
        <f t="shared" si="256"/>
        <v>0</v>
      </c>
      <c r="BZ127" s="434">
        <f t="shared" si="257"/>
        <v>322</v>
      </c>
      <c r="CA127" s="435">
        <f t="shared" si="258"/>
        <v>283</v>
      </c>
      <c r="CB127" s="434">
        <f t="shared" si="259"/>
        <v>0</v>
      </c>
      <c r="CC127" s="435">
        <f t="shared" si="260"/>
        <v>0</v>
      </c>
      <c r="CD127" s="584">
        <v>5.14517549668874</v>
      </c>
      <c r="CE127" s="585">
        <v>5.20417938931298</v>
      </c>
      <c r="CF127" s="434">
        <f t="shared" si="261"/>
        <v>1553.8429999999994</v>
      </c>
      <c r="CG127" s="435">
        <f t="shared" si="262"/>
        <v>1363.4950000000008</v>
      </c>
      <c r="CH127" s="584">
        <v>4.7980999999999998</v>
      </c>
      <c r="CI127" s="585">
        <v>4.3268095238095201</v>
      </c>
      <c r="CJ127" s="434">
        <f t="shared" si="263"/>
        <v>95.961999999999989</v>
      </c>
      <c r="CK127" s="435">
        <f t="shared" si="264"/>
        <v>90.862999999999928</v>
      </c>
      <c r="CL127" s="584"/>
      <c r="CM127" s="585"/>
      <c r="CN127" s="434">
        <f t="shared" si="265"/>
        <v>0</v>
      </c>
      <c r="CO127" s="435">
        <f t="shared" si="266"/>
        <v>0</v>
      </c>
      <c r="CP127" s="434">
        <f t="shared" si="267"/>
        <v>5.1236180124223587</v>
      </c>
      <c r="CQ127" s="435">
        <f t="shared" si="268"/>
        <v>5.1390742049469988</v>
      </c>
      <c r="CR127" s="434">
        <f t="shared" si="269"/>
        <v>1649.8049999999996</v>
      </c>
      <c r="CS127" s="435">
        <f t="shared" si="270"/>
        <v>1454.3580000000006</v>
      </c>
      <c r="CT127" s="584"/>
      <c r="CU127" s="585"/>
      <c r="CV127" s="434">
        <f t="shared" si="271"/>
        <v>0</v>
      </c>
      <c r="CW127" s="435">
        <f t="shared" si="272"/>
        <v>0</v>
      </c>
      <c r="CX127" s="584"/>
      <c r="CY127" s="585"/>
      <c r="CZ127" s="434">
        <f t="shared" si="273"/>
        <v>0</v>
      </c>
      <c r="DA127" s="435">
        <f t="shared" si="274"/>
        <v>0</v>
      </c>
      <c r="DB127" s="584"/>
      <c r="DC127" s="585"/>
      <c r="DD127" s="434">
        <f t="shared" si="275"/>
        <v>0</v>
      </c>
      <c r="DE127" s="435">
        <f t="shared" si="276"/>
        <v>0</v>
      </c>
      <c r="DF127" s="434">
        <f t="shared" si="277"/>
        <v>0</v>
      </c>
      <c r="DG127" s="435">
        <f t="shared" si="278"/>
        <v>0</v>
      </c>
      <c r="DH127" s="434">
        <f t="shared" si="279"/>
        <v>0</v>
      </c>
      <c r="DI127" s="435">
        <f t="shared" si="280"/>
        <v>0</v>
      </c>
      <c r="DJ127" s="434">
        <f t="shared" si="281"/>
        <v>807</v>
      </c>
      <c r="DK127" s="435">
        <f t="shared" si="282"/>
        <v>759</v>
      </c>
      <c r="DL127" s="434">
        <f t="shared" si="283"/>
        <v>0</v>
      </c>
      <c r="DM127" s="435">
        <f t="shared" si="284"/>
        <v>0</v>
      </c>
      <c r="DN127" s="434">
        <f t="shared" si="285"/>
        <v>4.5744337050805468</v>
      </c>
      <c r="DO127" s="435">
        <f t="shared" si="286"/>
        <v>4.5787154150197633</v>
      </c>
      <c r="DP127" s="434">
        <f t="shared" si="287"/>
        <v>3691.5680000000011</v>
      </c>
      <c r="DQ127" s="435">
        <f t="shared" si="288"/>
        <v>3475.2450000000003</v>
      </c>
      <c r="DR127" s="434">
        <f t="shared" si="289"/>
        <v>0</v>
      </c>
      <c r="DS127" s="435">
        <f t="shared" si="290"/>
        <v>0</v>
      </c>
      <c r="DT127" s="434">
        <f t="shared" si="291"/>
        <v>0</v>
      </c>
      <c r="DU127" s="435">
        <f t="shared" si="292"/>
        <v>0</v>
      </c>
      <c r="DV127" s="584">
        <v>330</v>
      </c>
      <c r="DW127" s="585">
        <v>321</v>
      </c>
      <c r="DX127" s="434">
        <f t="shared" si="293"/>
        <v>0</v>
      </c>
      <c r="DY127" s="435">
        <f t="shared" si="294"/>
        <v>0</v>
      </c>
      <c r="DZ127" s="584">
        <v>100</v>
      </c>
      <c r="EA127" s="585">
        <v>105</v>
      </c>
      <c r="EB127" s="434">
        <f t="shared" si="295"/>
        <v>0</v>
      </c>
      <c r="EC127" s="435">
        <f t="shared" si="296"/>
        <v>0</v>
      </c>
      <c r="ED127" s="584"/>
      <c r="EE127" s="585"/>
      <c r="EF127" s="434">
        <f t="shared" si="297"/>
        <v>0</v>
      </c>
      <c r="EG127" s="435">
        <f t="shared" si="298"/>
        <v>0</v>
      </c>
      <c r="EH127" s="434">
        <f t="shared" si="299"/>
        <v>430</v>
      </c>
      <c r="EI127" s="435">
        <f t="shared" si="300"/>
        <v>426</v>
      </c>
      <c r="EJ127" s="434">
        <f t="shared" si="301"/>
        <v>0</v>
      </c>
      <c r="EK127" s="435">
        <f t="shared" si="302"/>
        <v>0</v>
      </c>
      <c r="EL127" s="584">
        <v>3.2619060606060599</v>
      </c>
      <c r="EM127" s="585">
        <v>3.6564143302180701</v>
      </c>
      <c r="EN127" s="434">
        <f t="shared" si="303"/>
        <v>1076.4289999999999</v>
      </c>
      <c r="EO127" s="435">
        <f t="shared" si="304"/>
        <v>1173.7090000000005</v>
      </c>
      <c r="EP127" s="584">
        <v>3.0432299999999999</v>
      </c>
      <c r="EQ127" s="585">
        <v>4.0781333333333301</v>
      </c>
      <c r="ER127" s="434">
        <f t="shared" si="305"/>
        <v>304.32299999999998</v>
      </c>
      <c r="ES127" s="435">
        <f t="shared" si="306"/>
        <v>428.20399999999967</v>
      </c>
      <c r="ET127" s="584"/>
      <c r="EU127" s="585"/>
      <c r="EV127" s="434">
        <f t="shared" si="307"/>
        <v>0</v>
      </c>
      <c r="EW127" s="435">
        <f t="shared" si="308"/>
        <v>0</v>
      </c>
      <c r="EX127" s="434">
        <f t="shared" si="309"/>
        <v>3.2110511627906977</v>
      </c>
      <c r="EY127" s="435">
        <f t="shared" si="310"/>
        <v>3.7603591549295778</v>
      </c>
      <c r="EZ127" s="434">
        <f t="shared" si="311"/>
        <v>1380.752</v>
      </c>
      <c r="FA127" s="435">
        <f t="shared" si="312"/>
        <v>1601.9130000000002</v>
      </c>
      <c r="FB127" s="584"/>
      <c r="FC127" s="585"/>
      <c r="FD127" s="434">
        <f t="shared" si="313"/>
        <v>0</v>
      </c>
      <c r="FE127" s="435">
        <f t="shared" si="314"/>
        <v>0</v>
      </c>
      <c r="FF127" s="584"/>
      <c r="FG127" s="585"/>
      <c r="FH127" s="434">
        <f t="shared" si="315"/>
        <v>0</v>
      </c>
      <c r="FI127" s="435">
        <f t="shared" si="316"/>
        <v>0</v>
      </c>
      <c r="FJ127" s="584"/>
      <c r="FK127" s="585"/>
      <c r="FL127" s="434">
        <f t="shared" si="317"/>
        <v>0</v>
      </c>
      <c r="FM127" s="435">
        <f t="shared" si="318"/>
        <v>0</v>
      </c>
      <c r="FN127" s="434">
        <f t="shared" si="319"/>
        <v>0</v>
      </c>
      <c r="FO127" s="435">
        <f t="shared" si="320"/>
        <v>0</v>
      </c>
      <c r="FP127" s="434">
        <f t="shared" si="321"/>
        <v>0</v>
      </c>
      <c r="FQ127" s="435">
        <f t="shared" si="322"/>
        <v>0</v>
      </c>
      <c r="FR127" s="584"/>
      <c r="FS127" s="585"/>
      <c r="FT127" s="434">
        <f t="shared" si="323"/>
        <v>0</v>
      </c>
      <c r="FU127" s="435">
        <f t="shared" si="324"/>
        <v>0</v>
      </c>
      <c r="FV127" s="584"/>
      <c r="FW127" s="585"/>
      <c r="FX127" s="434">
        <f t="shared" si="325"/>
        <v>0</v>
      </c>
      <c r="FY127" s="435">
        <f t="shared" si="326"/>
        <v>0</v>
      </c>
      <c r="FZ127" s="584"/>
      <c r="GA127" s="585"/>
      <c r="GB127" s="434">
        <f t="shared" si="327"/>
        <v>0</v>
      </c>
      <c r="GC127" s="435">
        <f t="shared" si="328"/>
        <v>0</v>
      </c>
      <c r="GD127" s="434">
        <f t="shared" si="329"/>
        <v>1110</v>
      </c>
      <c r="GE127" s="435">
        <f t="shared" si="330"/>
        <v>1047</v>
      </c>
      <c r="GF127" s="434">
        <f t="shared" si="331"/>
        <v>0</v>
      </c>
      <c r="GG127" s="435">
        <f t="shared" si="332"/>
        <v>0</v>
      </c>
      <c r="GH127" s="434">
        <f t="shared" si="333"/>
        <v>4642.8070000000007</v>
      </c>
      <c r="GI127" s="435">
        <f t="shared" si="334"/>
        <v>4507.6040000000012</v>
      </c>
      <c r="GJ127" s="434">
        <f t="shared" si="335"/>
        <v>0</v>
      </c>
      <c r="GK127" s="435">
        <f t="shared" si="336"/>
        <v>0</v>
      </c>
      <c r="GL127" s="434">
        <f t="shared" si="337"/>
        <v>127</v>
      </c>
      <c r="GM127" s="435">
        <f t="shared" si="338"/>
        <v>138</v>
      </c>
      <c r="GN127" s="434">
        <f t="shared" si="339"/>
        <v>0</v>
      </c>
      <c r="GO127" s="435">
        <f t="shared" si="340"/>
        <v>0</v>
      </c>
      <c r="GP127" s="434">
        <f t="shared" si="341"/>
        <v>429.51299999999998</v>
      </c>
      <c r="GQ127" s="435">
        <f t="shared" si="342"/>
        <v>569.55399999999963</v>
      </c>
      <c r="GR127" s="434">
        <f t="shared" si="343"/>
        <v>0</v>
      </c>
      <c r="GS127" s="435">
        <f t="shared" si="344"/>
        <v>0</v>
      </c>
      <c r="GT127" s="434">
        <f t="shared" si="345"/>
        <v>1237</v>
      </c>
      <c r="GU127" s="435">
        <f t="shared" si="346"/>
        <v>1185</v>
      </c>
      <c r="GV127" s="434">
        <f t="shared" si="347"/>
        <v>0</v>
      </c>
      <c r="GW127" s="435">
        <f t="shared" si="348"/>
        <v>0</v>
      </c>
      <c r="GX127" s="434">
        <f t="shared" si="349"/>
        <v>5072.3200000000006</v>
      </c>
      <c r="GY127" s="435">
        <f t="shared" si="350"/>
        <v>5077.1580000000013</v>
      </c>
      <c r="GZ127" s="434">
        <f t="shared" si="351"/>
        <v>0</v>
      </c>
      <c r="HA127" s="435">
        <f t="shared" si="352"/>
        <v>0</v>
      </c>
      <c r="HB127" s="434">
        <f t="shared" si="353"/>
        <v>0</v>
      </c>
      <c r="HC127" s="435">
        <f t="shared" si="354"/>
        <v>0</v>
      </c>
      <c r="HD127" s="434">
        <f t="shared" si="355"/>
        <v>0</v>
      </c>
      <c r="HE127" s="435">
        <f t="shared" si="356"/>
        <v>0</v>
      </c>
      <c r="HF127" s="434">
        <f t="shared" si="357"/>
        <v>0</v>
      </c>
      <c r="HG127" s="435">
        <f t="shared" si="358"/>
        <v>0</v>
      </c>
      <c r="HH127" s="434">
        <f t="shared" si="359"/>
        <v>0</v>
      </c>
      <c r="HI127" s="435">
        <f t="shared" si="360"/>
        <v>0</v>
      </c>
      <c r="HJ127" s="434">
        <f t="shared" si="361"/>
        <v>5072.3200000000015</v>
      </c>
      <c r="HK127" s="435">
        <f t="shared" si="362"/>
        <v>5077.1580000000004</v>
      </c>
      <c r="HL127" s="434">
        <f t="shared" si="363"/>
        <v>0</v>
      </c>
      <c r="HM127" s="435">
        <f t="shared" si="364"/>
        <v>0</v>
      </c>
    </row>
    <row r="128" spans="1:221" s="18" customFormat="1" ht="12.95" customHeight="1">
      <c r="A128" s="534" t="s">
        <v>456</v>
      </c>
      <c r="B128" s="501" t="s">
        <v>464</v>
      </c>
      <c r="C128" s="502"/>
      <c r="D128" s="503">
        <v>159009</v>
      </c>
      <c r="E128" s="503">
        <v>4</v>
      </c>
      <c r="F128" s="584">
        <v>528</v>
      </c>
      <c r="G128" s="585">
        <v>568</v>
      </c>
      <c r="H128" s="584">
        <v>18</v>
      </c>
      <c r="I128" s="585">
        <v>44</v>
      </c>
      <c r="J128" s="434">
        <f t="shared" si="217"/>
        <v>510</v>
      </c>
      <c r="K128" s="435">
        <f t="shared" si="218"/>
        <v>524</v>
      </c>
      <c r="L128" s="584">
        <v>120</v>
      </c>
      <c r="M128" s="585">
        <v>120</v>
      </c>
      <c r="N128" s="434">
        <f t="shared" si="219"/>
        <v>510</v>
      </c>
      <c r="O128" s="435">
        <f t="shared" si="220"/>
        <v>524</v>
      </c>
      <c r="P128" s="434">
        <f t="shared" si="221"/>
        <v>0</v>
      </c>
      <c r="Q128" s="435">
        <f t="shared" si="222"/>
        <v>0</v>
      </c>
      <c r="R128" s="584">
        <v>37</v>
      </c>
      <c r="S128" s="585">
        <v>57</v>
      </c>
      <c r="T128" s="599">
        <f t="shared" si="366"/>
        <v>0</v>
      </c>
      <c r="U128" s="600">
        <f t="shared" si="366"/>
        <v>0</v>
      </c>
      <c r="V128" s="584">
        <v>5</v>
      </c>
      <c r="W128" s="585">
        <v>4</v>
      </c>
      <c r="X128" s="434">
        <f t="shared" si="223"/>
        <v>0</v>
      </c>
      <c r="Y128" s="435">
        <f t="shared" si="224"/>
        <v>0</v>
      </c>
      <c r="Z128" s="584"/>
      <c r="AA128" s="585"/>
      <c r="AB128" s="434">
        <f t="shared" si="225"/>
        <v>0</v>
      </c>
      <c r="AC128" s="435">
        <f t="shared" si="226"/>
        <v>0</v>
      </c>
      <c r="AD128" s="434">
        <f t="shared" si="227"/>
        <v>42</v>
      </c>
      <c r="AE128" s="435">
        <f t="shared" si="228"/>
        <v>61</v>
      </c>
      <c r="AF128" s="434">
        <f t="shared" si="229"/>
        <v>0</v>
      </c>
      <c r="AG128" s="435">
        <f t="shared" si="230"/>
        <v>0</v>
      </c>
      <c r="AH128" s="584">
        <v>5.0359729729729699</v>
      </c>
      <c r="AI128" s="585">
        <v>4.3346491228070203</v>
      </c>
      <c r="AJ128" s="434">
        <f t="shared" si="231"/>
        <v>186.33099999999988</v>
      </c>
      <c r="AK128" s="435">
        <f t="shared" si="232"/>
        <v>247.07500000000016</v>
      </c>
      <c r="AL128" s="584">
        <v>4.4074</v>
      </c>
      <c r="AM128" s="585">
        <v>3.72</v>
      </c>
      <c r="AN128" s="434">
        <f t="shared" si="233"/>
        <v>22.036999999999999</v>
      </c>
      <c r="AO128" s="435">
        <f t="shared" si="234"/>
        <v>14.88</v>
      </c>
      <c r="AP128" s="584"/>
      <c r="AQ128" s="585"/>
      <c r="AR128" s="434">
        <f t="shared" si="235"/>
        <v>0</v>
      </c>
      <c r="AS128" s="435">
        <f t="shared" si="236"/>
        <v>0</v>
      </c>
      <c r="AT128" s="434">
        <f t="shared" si="237"/>
        <v>4.9611428571428542</v>
      </c>
      <c r="AU128" s="435">
        <f t="shared" si="238"/>
        <v>4.2943442622950849</v>
      </c>
      <c r="AV128" s="434">
        <f t="shared" si="239"/>
        <v>208.36799999999988</v>
      </c>
      <c r="AW128" s="435">
        <f t="shared" si="240"/>
        <v>261.95500000000015</v>
      </c>
      <c r="AX128" s="584"/>
      <c r="AY128" s="585"/>
      <c r="AZ128" s="434">
        <f t="shared" si="241"/>
        <v>0</v>
      </c>
      <c r="BA128" s="435">
        <f t="shared" si="242"/>
        <v>0</v>
      </c>
      <c r="BB128" s="584"/>
      <c r="BC128" s="585"/>
      <c r="BD128" s="434">
        <f t="shared" si="243"/>
        <v>0</v>
      </c>
      <c r="BE128" s="435">
        <f t="shared" si="244"/>
        <v>0</v>
      </c>
      <c r="BF128" s="584"/>
      <c r="BG128" s="585"/>
      <c r="BH128" s="434">
        <f t="shared" si="245"/>
        <v>0</v>
      </c>
      <c r="BI128" s="435">
        <f t="shared" si="246"/>
        <v>0</v>
      </c>
      <c r="BJ128" s="434">
        <f t="shared" si="247"/>
        <v>0</v>
      </c>
      <c r="BK128" s="435">
        <f t="shared" si="248"/>
        <v>0</v>
      </c>
      <c r="BL128" s="434">
        <f t="shared" si="249"/>
        <v>0</v>
      </c>
      <c r="BM128" s="435">
        <f t="shared" si="250"/>
        <v>0</v>
      </c>
      <c r="BN128" s="584">
        <v>214</v>
      </c>
      <c r="BO128" s="585">
        <v>233</v>
      </c>
      <c r="BP128" s="434">
        <f t="shared" si="251"/>
        <v>0</v>
      </c>
      <c r="BQ128" s="435">
        <f t="shared" si="252"/>
        <v>0</v>
      </c>
      <c r="BR128" s="584">
        <v>17</v>
      </c>
      <c r="BS128" s="585">
        <v>18</v>
      </c>
      <c r="BT128" s="434">
        <f t="shared" si="253"/>
        <v>0</v>
      </c>
      <c r="BU128" s="435">
        <f t="shared" si="254"/>
        <v>0</v>
      </c>
      <c r="BV128" s="584"/>
      <c r="BW128" s="585"/>
      <c r="BX128" s="434">
        <f t="shared" si="255"/>
        <v>0</v>
      </c>
      <c r="BY128" s="435">
        <f t="shared" si="256"/>
        <v>0</v>
      </c>
      <c r="BZ128" s="434">
        <f t="shared" si="257"/>
        <v>231</v>
      </c>
      <c r="CA128" s="435">
        <f t="shared" si="258"/>
        <v>251</v>
      </c>
      <c r="CB128" s="434">
        <f t="shared" si="259"/>
        <v>0</v>
      </c>
      <c r="CC128" s="435">
        <f t="shared" si="260"/>
        <v>0</v>
      </c>
      <c r="CD128" s="584">
        <v>5.07192990654206</v>
      </c>
      <c r="CE128" s="585">
        <v>5.5657639484978496</v>
      </c>
      <c r="CF128" s="434">
        <f t="shared" si="261"/>
        <v>1085.3930000000009</v>
      </c>
      <c r="CG128" s="435">
        <f t="shared" si="262"/>
        <v>1296.822999999999</v>
      </c>
      <c r="CH128" s="584">
        <v>4.0371764705882303</v>
      </c>
      <c r="CI128" s="585">
        <v>4.2991666666666699</v>
      </c>
      <c r="CJ128" s="434">
        <f t="shared" si="263"/>
        <v>68.63199999999992</v>
      </c>
      <c r="CK128" s="435">
        <f t="shared" si="264"/>
        <v>77.385000000000062</v>
      </c>
      <c r="CL128" s="584"/>
      <c r="CM128" s="585"/>
      <c r="CN128" s="434">
        <f t="shared" si="265"/>
        <v>0</v>
      </c>
      <c r="CO128" s="435">
        <f t="shared" si="266"/>
        <v>0</v>
      </c>
      <c r="CP128" s="434">
        <f t="shared" si="267"/>
        <v>4.995779220779224</v>
      </c>
      <c r="CQ128" s="435">
        <f t="shared" si="268"/>
        <v>5.4749322709163302</v>
      </c>
      <c r="CR128" s="434">
        <f t="shared" si="269"/>
        <v>1154.0250000000008</v>
      </c>
      <c r="CS128" s="435">
        <f t="shared" si="270"/>
        <v>1374.2079999999989</v>
      </c>
      <c r="CT128" s="584"/>
      <c r="CU128" s="585"/>
      <c r="CV128" s="434">
        <f t="shared" si="271"/>
        <v>0</v>
      </c>
      <c r="CW128" s="435">
        <f t="shared" si="272"/>
        <v>0</v>
      </c>
      <c r="CX128" s="584"/>
      <c r="CY128" s="585"/>
      <c r="CZ128" s="434">
        <f t="shared" si="273"/>
        <v>0</v>
      </c>
      <c r="DA128" s="435">
        <f t="shared" si="274"/>
        <v>0</v>
      </c>
      <c r="DB128" s="584"/>
      <c r="DC128" s="585"/>
      <c r="DD128" s="434">
        <f t="shared" si="275"/>
        <v>0</v>
      </c>
      <c r="DE128" s="435">
        <f t="shared" si="276"/>
        <v>0</v>
      </c>
      <c r="DF128" s="434">
        <f t="shared" si="277"/>
        <v>0</v>
      </c>
      <c r="DG128" s="435">
        <f t="shared" si="278"/>
        <v>0</v>
      </c>
      <c r="DH128" s="434">
        <f t="shared" si="279"/>
        <v>0</v>
      </c>
      <c r="DI128" s="435">
        <f t="shared" si="280"/>
        <v>0</v>
      </c>
      <c r="DJ128" s="434">
        <f t="shared" si="281"/>
        <v>273</v>
      </c>
      <c r="DK128" s="435">
        <f t="shared" si="282"/>
        <v>312</v>
      </c>
      <c r="DL128" s="434">
        <f t="shared" si="283"/>
        <v>0</v>
      </c>
      <c r="DM128" s="435">
        <f t="shared" si="284"/>
        <v>0</v>
      </c>
      <c r="DN128" s="434">
        <f t="shared" si="285"/>
        <v>4.9904505494505518</v>
      </c>
      <c r="DO128" s="435">
        <f t="shared" si="286"/>
        <v>5.2441121794871766</v>
      </c>
      <c r="DP128" s="434">
        <f t="shared" si="287"/>
        <v>1362.3930000000007</v>
      </c>
      <c r="DQ128" s="435">
        <f t="shared" si="288"/>
        <v>1636.1629999999991</v>
      </c>
      <c r="DR128" s="434">
        <f t="shared" si="289"/>
        <v>0</v>
      </c>
      <c r="DS128" s="435">
        <f t="shared" si="290"/>
        <v>0</v>
      </c>
      <c r="DT128" s="434">
        <f t="shared" si="291"/>
        <v>0</v>
      </c>
      <c r="DU128" s="435">
        <f t="shared" si="292"/>
        <v>0</v>
      </c>
      <c r="DV128" s="584">
        <v>202</v>
      </c>
      <c r="DW128" s="585">
        <v>182</v>
      </c>
      <c r="DX128" s="434">
        <f t="shared" si="293"/>
        <v>0</v>
      </c>
      <c r="DY128" s="435">
        <f t="shared" si="294"/>
        <v>0</v>
      </c>
      <c r="DZ128" s="584">
        <v>35</v>
      </c>
      <c r="EA128" s="585">
        <v>30</v>
      </c>
      <c r="EB128" s="434">
        <f t="shared" si="295"/>
        <v>0</v>
      </c>
      <c r="EC128" s="435">
        <f t="shared" si="296"/>
        <v>0</v>
      </c>
      <c r="ED128" s="584"/>
      <c r="EE128" s="585"/>
      <c r="EF128" s="434">
        <f t="shared" si="297"/>
        <v>0</v>
      </c>
      <c r="EG128" s="435">
        <f t="shared" si="298"/>
        <v>0</v>
      </c>
      <c r="EH128" s="434">
        <f t="shared" si="299"/>
        <v>237</v>
      </c>
      <c r="EI128" s="435">
        <f t="shared" si="300"/>
        <v>212</v>
      </c>
      <c r="EJ128" s="434">
        <f t="shared" si="301"/>
        <v>0</v>
      </c>
      <c r="EK128" s="435">
        <f t="shared" si="302"/>
        <v>0</v>
      </c>
      <c r="EL128" s="584">
        <v>4.1463118811881197</v>
      </c>
      <c r="EM128" s="585">
        <v>4.0252197802197802</v>
      </c>
      <c r="EN128" s="434">
        <f t="shared" si="303"/>
        <v>837.55500000000018</v>
      </c>
      <c r="EO128" s="435">
        <f t="shared" si="304"/>
        <v>732.59</v>
      </c>
      <c r="EP128" s="584">
        <v>3.6608000000000001</v>
      </c>
      <c r="EQ128" s="585">
        <v>5.7579000000000002</v>
      </c>
      <c r="ER128" s="434">
        <f t="shared" si="305"/>
        <v>128.12800000000001</v>
      </c>
      <c r="ES128" s="435">
        <f t="shared" si="306"/>
        <v>172.73699999999999</v>
      </c>
      <c r="ET128" s="584"/>
      <c r="EU128" s="585"/>
      <c r="EV128" s="434">
        <f t="shared" si="307"/>
        <v>0</v>
      </c>
      <c r="EW128" s="435">
        <f t="shared" si="308"/>
        <v>0</v>
      </c>
      <c r="EX128" s="434">
        <f t="shared" si="309"/>
        <v>4.0746118143459924</v>
      </c>
      <c r="EY128" s="435">
        <f t="shared" si="310"/>
        <v>4.2704103773584903</v>
      </c>
      <c r="EZ128" s="434">
        <f t="shared" si="311"/>
        <v>965.68300000000022</v>
      </c>
      <c r="FA128" s="435">
        <f t="shared" si="312"/>
        <v>905.32699999999988</v>
      </c>
      <c r="FB128" s="584"/>
      <c r="FC128" s="585"/>
      <c r="FD128" s="434">
        <f t="shared" si="313"/>
        <v>0</v>
      </c>
      <c r="FE128" s="435">
        <f t="shared" si="314"/>
        <v>0</v>
      </c>
      <c r="FF128" s="584"/>
      <c r="FG128" s="585"/>
      <c r="FH128" s="434">
        <f t="shared" si="315"/>
        <v>0</v>
      </c>
      <c r="FI128" s="435">
        <f t="shared" si="316"/>
        <v>0</v>
      </c>
      <c r="FJ128" s="584"/>
      <c r="FK128" s="585"/>
      <c r="FL128" s="434">
        <f t="shared" si="317"/>
        <v>0</v>
      </c>
      <c r="FM128" s="435">
        <f t="shared" si="318"/>
        <v>0</v>
      </c>
      <c r="FN128" s="434">
        <f t="shared" si="319"/>
        <v>0</v>
      </c>
      <c r="FO128" s="435">
        <f t="shared" si="320"/>
        <v>0</v>
      </c>
      <c r="FP128" s="434">
        <f t="shared" si="321"/>
        <v>0</v>
      </c>
      <c r="FQ128" s="435">
        <f t="shared" si="322"/>
        <v>0</v>
      </c>
      <c r="FR128" s="584"/>
      <c r="FS128" s="585"/>
      <c r="FT128" s="434">
        <f t="shared" si="323"/>
        <v>0</v>
      </c>
      <c r="FU128" s="435">
        <f t="shared" si="324"/>
        <v>0</v>
      </c>
      <c r="FV128" s="584"/>
      <c r="FW128" s="585"/>
      <c r="FX128" s="434">
        <f t="shared" si="325"/>
        <v>0</v>
      </c>
      <c r="FY128" s="435">
        <f t="shared" si="326"/>
        <v>0</v>
      </c>
      <c r="FZ128" s="584"/>
      <c r="GA128" s="585"/>
      <c r="GB128" s="434">
        <f t="shared" si="327"/>
        <v>0</v>
      </c>
      <c r="GC128" s="435">
        <f t="shared" si="328"/>
        <v>0</v>
      </c>
      <c r="GD128" s="434">
        <f t="shared" si="329"/>
        <v>453</v>
      </c>
      <c r="GE128" s="435">
        <f t="shared" si="330"/>
        <v>472</v>
      </c>
      <c r="GF128" s="434">
        <f t="shared" si="331"/>
        <v>0</v>
      </c>
      <c r="GG128" s="435">
        <f t="shared" si="332"/>
        <v>0</v>
      </c>
      <c r="GH128" s="434">
        <f t="shared" si="333"/>
        <v>2109.2790000000009</v>
      </c>
      <c r="GI128" s="435">
        <f t="shared" si="334"/>
        <v>2276.4879999999994</v>
      </c>
      <c r="GJ128" s="434">
        <f t="shared" si="335"/>
        <v>0</v>
      </c>
      <c r="GK128" s="435">
        <f t="shared" si="336"/>
        <v>0</v>
      </c>
      <c r="GL128" s="434">
        <f t="shared" si="337"/>
        <v>57</v>
      </c>
      <c r="GM128" s="435">
        <f t="shared" si="338"/>
        <v>52</v>
      </c>
      <c r="GN128" s="434">
        <f t="shared" si="339"/>
        <v>0</v>
      </c>
      <c r="GO128" s="435">
        <f t="shared" si="340"/>
        <v>0</v>
      </c>
      <c r="GP128" s="434">
        <f t="shared" si="341"/>
        <v>218.79699999999994</v>
      </c>
      <c r="GQ128" s="435">
        <f t="shared" si="342"/>
        <v>265.00200000000007</v>
      </c>
      <c r="GR128" s="434">
        <f t="shared" si="343"/>
        <v>0</v>
      </c>
      <c r="GS128" s="435">
        <f t="shared" si="344"/>
        <v>0</v>
      </c>
      <c r="GT128" s="434">
        <f t="shared" si="345"/>
        <v>510</v>
      </c>
      <c r="GU128" s="435">
        <f t="shared" si="346"/>
        <v>524</v>
      </c>
      <c r="GV128" s="434">
        <f t="shared" si="347"/>
        <v>0</v>
      </c>
      <c r="GW128" s="435">
        <f t="shared" si="348"/>
        <v>0</v>
      </c>
      <c r="GX128" s="434">
        <f t="shared" si="349"/>
        <v>2328.0760000000009</v>
      </c>
      <c r="GY128" s="435">
        <f t="shared" si="350"/>
        <v>2541.4899999999993</v>
      </c>
      <c r="GZ128" s="434">
        <f t="shared" si="351"/>
        <v>0</v>
      </c>
      <c r="HA128" s="435">
        <f t="shared" si="352"/>
        <v>0</v>
      </c>
      <c r="HB128" s="434">
        <f t="shared" si="353"/>
        <v>0</v>
      </c>
      <c r="HC128" s="435">
        <f t="shared" si="354"/>
        <v>0</v>
      </c>
      <c r="HD128" s="434">
        <f t="shared" si="355"/>
        <v>0</v>
      </c>
      <c r="HE128" s="435">
        <f t="shared" si="356"/>
        <v>0</v>
      </c>
      <c r="HF128" s="434">
        <f t="shared" si="357"/>
        <v>0</v>
      </c>
      <c r="HG128" s="435">
        <f t="shared" si="358"/>
        <v>0</v>
      </c>
      <c r="HH128" s="434">
        <f t="shared" si="359"/>
        <v>0</v>
      </c>
      <c r="HI128" s="435">
        <f t="shared" si="360"/>
        <v>0</v>
      </c>
      <c r="HJ128" s="434">
        <f t="shared" si="361"/>
        <v>2328.0760000000009</v>
      </c>
      <c r="HK128" s="435">
        <f t="shared" si="362"/>
        <v>2541.4899999999989</v>
      </c>
      <c r="HL128" s="434">
        <f t="shared" si="363"/>
        <v>0</v>
      </c>
      <c r="HM128" s="435">
        <f t="shared" si="364"/>
        <v>0</v>
      </c>
    </row>
    <row r="129" spans="1:221" s="18" customFormat="1" ht="12.95" customHeight="1">
      <c r="A129" s="534" t="s">
        <v>456</v>
      </c>
      <c r="B129" s="501" t="s">
        <v>465</v>
      </c>
      <c r="C129" s="502"/>
      <c r="D129" s="503">
        <v>159416</v>
      </c>
      <c r="E129" s="503">
        <v>4</v>
      </c>
      <c r="F129" s="584">
        <v>400</v>
      </c>
      <c r="G129" s="585">
        <v>447</v>
      </c>
      <c r="H129" s="584">
        <v>0</v>
      </c>
      <c r="I129" s="585">
        <v>2</v>
      </c>
      <c r="J129" s="434">
        <f t="shared" si="217"/>
        <v>400</v>
      </c>
      <c r="K129" s="435">
        <f t="shared" si="218"/>
        <v>445</v>
      </c>
      <c r="L129" s="584">
        <v>120</v>
      </c>
      <c r="M129" s="585">
        <v>120</v>
      </c>
      <c r="N129" s="434">
        <f t="shared" si="219"/>
        <v>400</v>
      </c>
      <c r="O129" s="435">
        <f t="shared" si="220"/>
        <v>445</v>
      </c>
      <c r="P129" s="434">
        <f t="shared" si="221"/>
        <v>0</v>
      </c>
      <c r="Q129" s="435">
        <f t="shared" si="222"/>
        <v>0</v>
      </c>
      <c r="R129" s="584">
        <v>61</v>
      </c>
      <c r="S129" s="585">
        <v>62</v>
      </c>
      <c r="T129" s="599">
        <f t="shared" si="366"/>
        <v>0</v>
      </c>
      <c r="U129" s="600">
        <f t="shared" si="366"/>
        <v>0</v>
      </c>
      <c r="V129" s="584"/>
      <c r="W129" s="585">
        <v>1</v>
      </c>
      <c r="X129" s="434">
        <f t="shared" si="223"/>
        <v>0</v>
      </c>
      <c r="Y129" s="435">
        <f t="shared" si="224"/>
        <v>0</v>
      </c>
      <c r="Z129" s="584"/>
      <c r="AA129" s="585"/>
      <c r="AB129" s="434">
        <f t="shared" si="225"/>
        <v>0</v>
      </c>
      <c r="AC129" s="435">
        <f t="shared" si="226"/>
        <v>0</v>
      </c>
      <c r="AD129" s="434">
        <f t="shared" si="227"/>
        <v>61</v>
      </c>
      <c r="AE129" s="435">
        <f t="shared" si="228"/>
        <v>63</v>
      </c>
      <c r="AF129" s="434">
        <f t="shared" si="229"/>
        <v>0</v>
      </c>
      <c r="AG129" s="435">
        <f t="shared" si="230"/>
        <v>0</v>
      </c>
      <c r="AH129" s="584">
        <v>4.9157049180327901</v>
      </c>
      <c r="AI129" s="585">
        <v>4.53316129032258</v>
      </c>
      <c r="AJ129" s="434">
        <f t="shared" si="231"/>
        <v>299.85800000000017</v>
      </c>
      <c r="AK129" s="435">
        <f t="shared" si="232"/>
        <v>281.05599999999998</v>
      </c>
      <c r="AL129" s="584"/>
      <c r="AM129" s="585">
        <v>4.5620000000000003</v>
      </c>
      <c r="AN129" s="434">
        <f t="shared" si="233"/>
        <v>0</v>
      </c>
      <c r="AO129" s="435">
        <f t="shared" si="234"/>
        <v>4.5620000000000003</v>
      </c>
      <c r="AP129" s="584"/>
      <c r="AQ129" s="585"/>
      <c r="AR129" s="434">
        <f t="shared" si="235"/>
        <v>0</v>
      </c>
      <c r="AS129" s="435">
        <f t="shared" si="236"/>
        <v>0</v>
      </c>
      <c r="AT129" s="434">
        <f t="shared" si="237"/>
        <v>4.9157049180327901</v>
      </c>
      <c r="AU129" s="435">
        <f t="shared" si="238"/>
        <v>4.5336190476190472</v>
      </c>
      <c r="AV129" s="434">
        <f t="shared" si="239"/>
        <v>299.85800000000017</v>
      </c>
      <c r="AW129" s="435">
        <f t="shared" si="240"/>
        <v>285.61799999999999</v>
      </c>
      <c r="AX129" s="584"/>
      <c r="AY129" s="585"/>
      <c r="AZ129" s="434">
        <f t="shared" si="241"/>
        <v>0</v>
      </c>
      <c r="BA129" s="435">
        <f t="shared" si="242"/>
        <v>0</v>
      </c>
      <c r="BB129" s="584"/>
      <c r="BC129" s="585"/>
      <c r="BD129" s="434">
        <f t="shared" si="243"/>
        <v>0</v>
      </c>
      <c r="BE129" s="435">
        <f t="shared" si="244"/>
        <v>0</v>
      </c>
      <c r="BF129" s="584"/>
      <c r="BG129" s="585"/>
      <c r="BH129" s="434">
        <f t="shared" si="245"/>
        <v>0</v>
      </c>
      <c r="BI129" s="435">
        <f t="shared" si="246"/>
        <v>0</v>
      </c>
      <c r="BJ129" s="434">
        <f t="shared" si="247"/>
        <v>0</v>
      </c>
      <c r="BK129" s="435">
        <f t="shared" si="248"/>
        <v>0</v>
      </c>
      <c r="BL129" s="434">
        <f t="shared" si="249"/>
        <v>0</v>
      </c>
      <c r="BM129" s="435">
        <f t="shared" si="250"/>
        <v>0</v>
      </c>
      <c r="BN129" s="584">
        <v>60</v>
      </c>
      <c r="BO129" s="585">
        <v>58</v>
      </c>
      <c r="BP129" s="434">
        <f t="shared" si="251"/>
        <v>0</v>
      </c>
      <c r="BQ129" s="435">
        <f t="shared" si="252"/>
        <v>0</v>
      </c>
      <c r="BR129" s="584">
        <v>2</v>
      </c>
      <c r="BS129" s="585">
        <v>1</v>
      </c>
      <c r="BT129" s="434">
        <f t="shared" si="253"/>
        <v>0</v>
      </c>
      <c r="BU129" s="435">
        <f t="shared" si="254"/>
        <v>0</v>
      </c>
      <c r="BV129" s="584"/>
      <c r="BW129" s="585"/>
      <c r="BX129" s="434">
        <f t="shared" si="255"/>
        <v>0</v>
      </c>
      <c r="BY129" s="435">
        <f t="shared" si="256"/>
        <v>0</v>
      </c>
      <c r="BZ129" s="434">
        <f t="shared" si="257"/>
        <v>62</v>
      </c>
      <c r="CA129" s="435">
        <f t="shared" si="258"/>
        <v>59</v>
      </c>
      <c r="CB129" s="434">
        <f t="shared" si="259"/>
        <v>0</v>
      </c>
      <c r="CC129" s="435">
        <f t="shared" si="260"/>
        <v>0</v>
      </c>
      <c r="CD129" s="584">
        <v>5.7740499999999999</v>
      </c>
      <c r="CE129" s="585">
        <v>5.7386551724137904</v>
      </c>
      <c r="CF129" s="434">
        <f t="shared" si="261"/>
        <v>346.44299999999998</v>
      </c>
      <c r="CG129" s="435">
        <f t="shared" si="262"/>
        <v>332.84199999999987</v>
      </c>
      <c r="CH129" s="584">
        <v>8.7494999999999994</v>
      </c>
      <c r="CI129" s="585">
        <v>14.959</v>
      </c>
      <c r="CJ129" s="434">
        <f t="shared" si="263"/>
        <v>17.498999999999999</v>
      </c>
      <c r="CK129" s="435">
        <f t="shared" si="264"/>
        <v>14.959</v>
      </c>
      <c r="CL129" s="584"/>
      <c r="CM129" s="585"/>
      <c r="CN129" s="434">
        <f t="shared" si="265"/>
        <v>0</v>
      </c>
      <c r="CO129" s="435">
        <f t="shared" si="266"/>
        <v>0</v>
      </c>
      <c r="CP129" s="434">
        <f t="shared" si="267"/>
        <v>5.8700322580645166</v>
      </c>
      <c r="CQ129" s="435">
        <f t="shared" si="268"/>
        <v>5.8949322033898284</v>
      </c>
      <c r="CR129" s="434">
        <f t="shared" si="269"/>
        <v>363.94200000000001</v>
      </c>
      <c r="CS129" s="435">
        <f t="shared" si="270"/>
        <v>347.80099999999987</v>
      </c>
      <c r="CT129" s="584"/>
      <c r="CU129" s="585"/>
      <c r="CV129" s="434">
        <f t="shared" si="271"/>
        <v>0</v>
      </c>
      <c r="CW129" s="435">
        <f t="shared" si="272"/>
        <v>0</v>
      </c>
      <c r="CX129" s="584"/>
      <c r="CY129" s="585"/>
      <c r="CZ129" s="434">
        <f t="shared" si="273"/>
        <v>0</v>
      </c>
      <c r="DA129" s="435">
        <f t="shared" si="274"/>
        <v>0</v>
      </c>
      <c r="DB129" s="584"/>
      <c r="DC129" s="585"/>
      <c r="DD129" s="434">
        <f t="shared" si="275"/>
        <v>0</v>
      </c>
      <c r="DE129" s="435">
        <f t="shared" si="276"/>
        <v>0</v>
      </c>
      <c r="DF129" s="434">
        <f t="shared" si="277"/>
        <v>0</v>
      </c>
      <c r="DG129" s="435">
        <f t="shared" si="278"/>
        <v>0</v>
      </c>
      <c r="DH129" s="434">
        <f t="shared" si="279"/>
        <v>0</v>
      </c>
      <c r="DI129" s="435">
        <f t="shared" si="280"/>
        <v>0</v>
      </c>
      <c r="DJ129" s="434">
        <f t="shared" si="281"/>
        <v>123</v>
      </c>
      <c r="DK129" s="435">
        <f t="shared" si="282"/>
        <v>122</v>
      </c>
      <c r="DL129" s="434">
        <f t="shared" si="283"/>
        <v>0</v>
      </c>
      <c r="DM129" s="435">
        <f t="shared" si="284"/>
        <v>0</v>
      </c>
      <c r="DN129" s="434">
        <f t="shared" si="285"/>
        <v>5.3967479674796763</v>
      </c>
      <c r="DO129" s="435">
        <f t="shared" si="286"/>
        <v>5.1919590163934419</v>
      </c>
      <c r="DP129" s="434">
        <f t="shared" si="287"/>
        <v>663.80000000000018</v>
      </c>
      <c r="DQ129" s="435">
        <f t="shared" si="288"/>
        <v>633.41899999999987</v>
      </c>
      <c r="DR129" s="434">
        <f t="shared" si="289"/>
        <v>0</v>
      </c>
      <c r="DS129" s="435">
        <f t="shared" si="290"/>
        <v>0</v>
      </c>
      <c r="DT129" s="434">
        <f t="shared" si="291"/>
        <v>0</v>
      </c>
      <c r="DU129" s="435">
        <f t="shared" si="292"/>
        <v>0</v>
      </c>
      <c r="DV129" s="584">
        <v>210</v>
      </c>
      <c r="DW129" s="585">
        <v>245</v>
      </c>
      <c r="DX129" s="434">
        <f t="shared" si="293"/>
        <v>0</v>
      </c>
      <c r="DY129" s="435">
        <f t="shared" si="294"/>
        <v>0</v>
      </c>
      <c r="DZ129" s="584">
        <v>67</v>
      </c>
      <c r="EA129" s="585">
        <v>78</v>
      </c>
      <c r="EB129" s="434">
        <f t="shared" si="295"/>
        <v>0</v>
      </c>
      <c r="EC129" s="435">
        <f t="shared" si="296"/>
        <v>0</v>
      </c>
      <c r="ED129" s="584"/>
      <c r="EE129" s="585"/>
      <c r="EF129" s="434">
        <f t="shared" si="297"/>
        <v>0</v>
      </c>
      <c r="EG129" s="435">
        <f t="shared" si="298"/>
        <v>0</v>
      </c>
      <c r="EH129" s="434">
        <f t="shared" si="299"/>
        <v>277</v>
      </c>
      <c r="EI129" s="435">
        <f t="shared" si="300"/>
        <v>323</v>
      </c>
      <c r="EJ129" s="434">
        <f t="shared" si="301"/>
        <v>0</v>
      </c>
      <c r="EK129" s="435">
        <f t="shared" si="302"/>
        <v>0</v>
      </c>
      <c r="EL129" s="584">
        <v>3.4386190476190501</v>
      </c>
      <c r="EM129" s="585">
        <v>3.0962653061224499</v>
      </c>
      <c r="EN129" s="434">
        <f t="shared" si="303"/>
        <v>722.11000000000058</v>
      </c>
      <c r="EO129" s="435">
        <f t="shared" si="304"/>
        <v>758.58500000000026</v>
      </c>
      <c r="EP129" s="584">
        <v>4.67013432835821</v>
      </c>
      <c r="EQ129" s="585">
        <v>4.2700769230769202</v>
      </c>
      <c r="ER129" s="434">
        <f t="shared" si="305"/>
        <v>312.89900000000006</v>
      </c>
      <c r="ES129" s="435">
        <f t="shared" si="306"/>
        <v>333.0659999999998</v>
      </c>
      <c r="ET129" s="584"/>
      <c r="EU129" s="585"/>
      <c r="EV129" s="434">
        <f t="shared" si="307"/>
        <v>0</v>
      </c>
      <c r="EW129" s="435">
        <f t="shared" si="308"/>
        <v>0</v>
      </c>
      <c r="EX129" s="434">
        <f t="shared" si="309"/>
        <v>3.7364945848375477</v>
      </c>
      <c r="EY129" s="435">
        <f t="shared" si="310"/>
        <v>3.3797244582043344</v>
      </c>
      <c r="EZ129" s="434">
        <f t="shared" si="311"/>
        <v>1035.0090000000007</v>
      </c>
      <c r="FA129" s="435">
        <f t="shared" si="312"/>
        <v>1091.6510000000001</v>
      </c>
      <c r="FB129" s="584"/>
      <c r="FC129" s="585"/>
      <c r="FD129" s="434">
        <f t="shared" si="313"/>
        <v>0</v>
      </c>
      <c r="FE129" s="435">
        <f t="shared" si="314"/>
        <v>0</v>
      </c>
      <c r="FF129" s="584"/>
      <c r="FG129" s="585"/>
      <c r="FH129" s="434">
        <f t="shared" si="315"/>
        <v>0</v>
      </c>
      <c r="FI129" s="435">
        <f t="shared" si="316"/>
        <v>0</v>
      </c>
      <c r="FJ129" s="584"/>
      <c r="FK129" s="585"/>
      <c r="FL129" s="434">
        <f t="shared" si="317"/>
        <v>0</v>
      </c>
      <c r="FM129" s="435">
        <f t="shared" si="318"/>
        <v>0</v>
      </c>
      <c r="FN129" s="434">
        <f t="shared" si="319"/>
        <v>0</v>
      </c>
      <c r="FO129" s="435">
        <f t="shared" si="320"/>
        <v>0</v>
      </c>
      <c r="FP129" s="434">
        <f t="shared" si="321"/>
        <v>0</v>
      </c>
      <c r="FQ129" s="435">
        <f t="shared" si="322"/>
        <v>0</v>
      </c>
      <c r="FR129" s="584"/>
      <c r="FS129" s="585"/>
      <c r="FT129" s="434">
        <f t="shared" si="323"/>
        <v>0</v>
      </c>
      <c r="FU129" s="435">
        <f t="shared" si="324"/>
        <v>0</v>
      </c>
      <c r="FV129" s="584"/>
      <c r="FW129" s="585"/>
      <c r="FX129" s="434">
        <f t="shared" si="325"/>
        <v>0</v>
      </c>
      <c r="FY129" s="435">
        <f t="shared" si="326"/>
        <v>0</v>
      </c>
      <c r="FZ129" s="584"/>
      <c r="GA129" s="585"/>
      <c r="GB129" s="434">
        <f t="shared" si="327"/>
        <v>0</v>
      </c>
      <c r="GC129" s="435">
        <f t="shared" si="328"/>
        <v>0</v>
      </c>
      <c r="GD129" s="434">
        <f t="shared" si="329"/>
        <v>331</v>
      </c>
      <c r="GE129" s="435">
        <f t="shared" si="330"/>
        <v>365</v>
      </c>
      <c r="GF129" s="434">
        <f t="shared" si="331"/>
        <v>0</v>
      </c>
      <c r="GG129" s="435">
        <f t="shared" si="332"/>
        <v>0</v>
      </c>
      <c r="GH129" s="434">
        <f t="shared" si="333"/>
        <v>1368.4110000000007</v>
      </c>
      <c r="GI129" s="435">
        <f t="shared" si="334"/>
        <v>1372.4830000000002</v>
      </c>
      <c r="GJ129" s="434">
        <f t="shared" si="335"/>
        <v>0</v>
      </c>
      <c r="GK129" s="435">
        <f t="shared" si="336"/>
        <v>0</v>
      </c>
      <c r="GL129" s="434">
        <f t="shared" si="337"/>
        <v>69</v>
      </c>
      <c r="GM129" s="435">
        <f t="shared" si="338"/>
        <v>80</v>
      </c>
      <c r="GN129" s="434">
        <f t="shared" si="339"/>
        <v>0</v>
      </c>
      <c r="GO129" s="435">
        <f t="shared" si="340"/>
        <v>0</v>
      </c>
      <c r="GP129" s="434">
        <f t="shared" si="341"/>
        <v>330.39800000000008</v>
      </c>
      <c r="GQ129" s="435">
        <f t="shared" si="342"/>
        <v>352.58699999999982</v>
      </c>
      <c r="GR129" s="434">
        <f t="shared" si="343"/>
        <v>0</v>
      </c>
      <c r="GS129" s="435">
        <f t="shared" si="344"/>
        <v>0</v>
      </c>
      <c r="GT129" s="434">
        <f t="shared" si="345"/>
        <v>400</v>
      </c>
      <c r="GU129" s="435">
        <f t="shared" si="346"/>
        <v>445</v>
      </c>
      <c r="GV129" s="434">
        <f t="shared" si="347"/>
        <v>0</v>
      </c>
      <c r="GW129" s="435">
        <f t="shared" si="348"/>
        <v>0</v>
      </c>
      <c r="GX129" s="434">
        <f t="shared" si="349"/>
        <v>1698.8090000000009</v>
      </c>
      <c r="GY129" s="435">
        <f t="shared" si="350"/>
        <v>1725.07</v>
      </c>
      <c r="GZ129" s="434">
        <f t="shared" si="351"/>
        <v>0</v>
      </c>
      <c r="HA129" s="435">
        <f t="shared" si="352"/>
        <v>0</v>
      </c>
      <c r="HB129" s="434">
        <f t="shared" si="353"/>
        <v>0</v>
      </c>
      <c r="HC129" s="435">
        <f t="shared" si="354"/>
        <v>0</v>
      </c>
      <c r="HD129" s="434">
        <f t="shared" si="355"/>
        <v>0</v>
      </c>
      <c r="HE129" s="435">
        <f t="shared" si="356"/>
        <v>0</v>
      </c>
      <c r="HF129" s="434">
        <f t="shared" si="357"/>
        <v>0</v>
      </c>
      <c r="HG129" s="435">
        <f t="shared" si="358"/>
        <v>0</v>
      </c>
      <c r="HH129" s="434">
        <f t="shared" si="359"/>
        <v>0</v>
      </c>
      <c r="HI129" s="435">
        <f t="shared" si="360"/>
        <v>0</v>
      </c>
      <c r="HJ129" s="434">
        <f t="shared" si="361"/>
        <v>1698.8090000000009</v>
      </c>
      <c r="HK129" s="435">
        <f t="shared" si="362"/>
        <v>1725.07</v>
      </c>
      <c r="HL129" s="434">
        <f t="shared" si="363"/>
        <v>0</v>
      </c>
      <c r="HM129" s="435">
        <f t="shared" si="364"/>
        <v>0</v>
      </c>
    </row>
    <row r="130" spans="1:221" s="18" customFormat="1" ht="12.95" customHeight="1">
      <c r="A130" s="534" t="s">
        <v>456</v>
      </c>
      <c r="B130" s="501" t="s">
        <v>467</v>
      </c>
      <c r="C130" s="502"/>
      <c r="D130" s="503">
        <v>159966</v>
      </c>
      <c r="E130" s="503">
        <v>4</v>
      </c>
      <c r="F130" s="584">
        <v>934</v>
      </c>
      <c r="G130" s="585">
        <v>1040</v>
      </c>
      <c r="H130" s="584">
        <v>28</v>
      </c>
      <c r="I130" s="585">
        <v>23</v>
      </c>
      <c r="J130" s="434">
        <f t="shared" si="217"/>
        <v>906</v>
      </c>
      <c r="K130" s="435">
        <f t="shared" si="218"/>
        <v>1017</v>
      </c>
      <c r="L130" s="584">
        <v>120</v>
      </c>
      <c r="M130" s="585">
        <v>120</v>
      </c>
      <c r="N130" s="434">
        <f t="shared" si="219"/>
        <v>906</v>
      </c>
      <c r="O130" s="435">
        <f t="shared" si="220"/>
        <v>1017</v>
      </c>
      <c r="P130" s="434">
        <f t="shared" si="221"/>
        <v>0</v>
      </c>
      <c r="Q130" s="435">
        <f t="shared" si="222"/>
        <v>0</v>
      </c>
      <c r="R130" s="584">
        <v>218</v>
      </c>
      <c r="S130" s="585">
        <v>268</v>
      </c>
      <c r="T130" s="599">
        <f t="shared" si="366"/>
        <v>0</v>
      </c>
      <c r="U130" s="600">
        <f t="shared" si="366"/>
        <v>0</v>
      </c>
      <c r="V130" s="584">
        <v>12</v>
      </c>
      <c r="W130" s="585">
        <v>12</v>
      </c>
      <c r="X130" s="434">
        <f t="shared" si="223"/>
        <v>0</v>
      </c>
      <c r="Y130" s="435">
        <f t="shared" si="224"/>
        <v>0</v>
      </c>
      <c r="Z130" s="584"/>
      <c r="AA130" s="585"/>
      <c r="AB130" s="434">
        <f t="shared" si="225"/>
        <v>0</v>
      </c>
      <c r="AC130" s="435">
        <f t="shared" si="226"/>
        <v>0</v>
      </c>
      <c r="AD130" s="434">
        <f t="shared" si="227"/>
        <v>230</v>
      </c>
      <c r="AE130" s="435">
        <f t="shared" si="228"/>
        <v>280</v>
      </c>
      <c r="AF130" s="434">
        <f t="shared" si="229"/>
        <v>0</v>
      </c>
      <c r="AG130" s="435">
        <f t="shared" si="230"/>
        <v>0</v>
      </c>
      <c r="AH130" s="584">
        <v>4.4808669724770596</v>
      </c>
      <c r="AI130" s="585">
        <v>4.3469589552238803</v>
      </c>
      <c r="AJ130" s="434">
        <f t="shared" si="231"/>
        <v>976.82899999999904</v>
      </c>
      <c r="AK130" s="435">
        <f t="shared" si="232"/>
        <v>1164.9849999999999</v>
      </c>
      <c r="AL130" s="584">
        <v>5.7429166666666696</v>
      </c>
      <c r="AM130" s="585">
        <v>5.1254999999999997</v>
      </c>
      <c r="AN130" s="434">
        <f t="shared" si="233"/>
        <v>68.915000000000035</v>
      </c>
      <c r="AO130" s="435">
        <f t="shared" si="234"/>
        <v>61.506</v>
      </c>
      <c r="AP130" s="584"/>
      <c r="AQ130" s="585"/>
      <c r="AR130" s="434">
        <f t="shared" si="235"/>
        <v>0</v>
      </c>
      <c r="AS130" s="435">
        <f t="shared" si="236"/>
        <v>0</v>
      </c>
      <c r="AT130" s="434">
        <f t="shared" si="237"/>
        <v>4.5467130434782561</v>
      </c>
      <c r="AU130" s="435">
        <f t="shared" si="238"/>
        <v>4.380325</v>
      </c>
      <c r="AV130" s="434">
        <f t="shared" si="239"/>
        <v>1045.743999999999</v>
      </c>
      <c r="AW130" s="435">
        <f t="shared" si="240"/>
        <v>1226.491</v>
      </c>
      <c r="AX130" s="584"/>
      <c r="AY130" s="585"/>
      <c r="AZ130" s="434">
        <f t="shared" si="241"/>
        <v>0</v>
      </c>
      <c r="BA130" s="435">
        <f t="shared" si="242"/>
        <v>0</v>
      </c>
      <c r="BB130" s="584"/>
      <c r="BC130" s="585"/>
      <c r="BD130" s="434">
        <f t="shared" si="243"/>
        <v>0</v>
      </c>
      <c r="BE130" s="435">
        <f t="shared" si="244"/>
        <v>0</v>
      </c>
      <c r="BF130" s="584"/>
      <c r="BG130" s="585"/>
      <c r="BH130" s="434">
        <f t="shared" si="245"/>
        <v>0</v>
      </c>
      <c r="BI130" s="435">
        <f t="shared" si="246"/>
        <v>0</v>
      </c>
      <c r="BJ130" s="434">
        <f t="shared" si="247"/>
        <v>0</v>
      </c>
      <c r="BK130" s="435">
        <f t="shared" si="248"/>
        <v>0</v>
      </c>
      <c r="BL130" s="434">
        <f t="shared" si="249"/>
        <v>0</v>
      </c>
      <c r="BM130" s="435">
        <f t="shared" si="250"/>
        <v>0</v>
      </c>
      <c r="BN130" s="584">
        <v>337</v>
      </c>
      <c r="BO130" s="585">
        <v>365</v>
      </c>
      <c r="BP130" s="434">
        <f t="shared" si="251"/>
        <v>0</v>
      </c>
      <c r="BQ130" s="435">
        <f t="shared" si="252"/>
        <v>0</v>
      </c>
      <c r="BR130" s="584">
        <v>22</v>
      </c>
      <c r="BS130" s="585">
        <v>25</v>
      </c>
      <c r="BT130" s="434">
        <f t="shared" si="253"/>
        <v>0</v>
      </c>
      <c r="BU130" s="435">
        <f t="shared" si="254"/>
        <v>0</v>
      </c>
      <c r="BV130" s="584"/>
      <c r="BW130" s="585"/>
      <c r="BX130" s="434">
        <f t="shared" si="255"/>
        <v>0</v>
      </c>
      <c r="BY130" s="435">
        <f t="shared" si="256"/>
        <v>0</v>
      </c>
      <c r="BZ130" s="434">
        <f t="shared" si="257"/>
        <v>359</v>
      </c>
      <c r="CA130" s="435">
        <f t="shared" si="258"/>
        <v>390</v>
      </c>
      <c r="CB130" s="434">
        <f t="shared" si="259"/>
        <v>0</v>
      </c>
      <c r="CC130" s="435">
        <f t="shared" si="260"/>
        <v>0</v>
      </c>
      <c r="CD130" s="584">
        <v>5.3089169139465904</v>
      </c>
      <c r="CE130" s="585">
        <v>5.1719068493150697</v>
      </c>
      <c r="CF130" s="434">
        <f t="shared" si="261"/>
        <v>1789.1050000000009</v>
      </c>
      <c r="CG130" s="435">
        <f t="shared" si="262"/>
        <v>1887.7460000000005</v>
      </c>
      <c r="CH130" s="584">
        <v>6.7971818181818202</v>
      </c>
      <c r="CI130" s="585">
        <v>5.7647199999999996</v>
      </c>
      <c r="CJ130" s="434">
        <f t="shared" si="263"/>
        <v>149.53800000000004</v>
      </c>
      <c r="CK130" s="435">
        <f t="shared" si="264"/>
        <v>144.11799999999999</v>
      </c>
      <c r="CL130" s="584"/>
      <c r="CM130" s="585"/>
      <c r="CN130" s="434">
        <f t="shared" si="265"/>
        <v>0</v>
      </c>
      <c r="CO130" s="435">
        <f t="shared" si="266"/>
        <v>0</v>
      </c>
      <c r="CP130" s="434">
        <f t="shared" si="267"/>
        <v>5.4001197771587766</v>
      </c>
      <c r="CQ130" s="435">
        <f t="shared" si="268"/>
        <v>5.2099076923076932</v>
      </c>
      <c r="CR130" s="434">
        <f t="shared" si="269"/>
        <v>1938.6430000000007</v>
      </c>
      <c r="CS130" s="435">
        <f t="shared" si="270"/>
        <v>2031.8640000000003</v>
      </c>
      <c r="CT130" s="584"/>
      <c r="CU130" s="585"/>
      <c r="CV130" s="434">
        <f t="shared" si="271"/>
        <v>0</v>
      </c>
      <c r="CW130" s="435">
        <f t="shared" si="272"/>
        <v>0</v>
      </c>
      <c r="CX130" s="584"/>
      <c r="CY130" s="585"/>
      <c r="CZ130" s="434">
        <f t="shared" si="273"/>
        <v>0</v>
      </c>
      <c r="DA130" s="435">
        <f t="shared" si="274"/>
        <v>0</v>
      </c>
      <c r="DB130" s="584"/>
      <c r="DC130" s="585"/>
      <c r="DD130" s="434">
        <f t="shared" si="275"/>
        <v>0</v>
      </c>
      <c r="DE130" s="435">
        <f t="shared" si="276"/>
        <v>0</v>
      </c>
      <c r="DF130" s="434">
        <f t="shared" si="277"/>
        <v>0</v>
      </c>
      <c r="DG130" s="435">
        <f t="shared" si="278"/>
        <v>0</v>
      </c>
      <c r="DH130" s="434">
        <f t="shared" si="279"/>
        <v>0</v>
      </c>
      <c r="DI130" s="435">
        <f t="shared" si="280"/>
        <v>0</v>
      </c>
      <c r="DJ130" s="434">
        <f t="shared" si="281"/>
        <v>589</v>
      </c>
      <c r="DK130" s="435">
        <f t="shared" si="282"/>
        <v>670</v>
      </c>
      <c r="DL130" s="434">
        <f t="shared" si="283"/>
        <v>0</v>
      </c>
      <c r="DM130" s="435">
        <f t="shared" si="284"/>
        <v>0</v>
      </c>
      <c r="DN130" s="434">
        <f t="shared" si="285"/>
        <v>5.0668709677419352</v>
      </c>
      <c r="DO130" s="435">
        <f t="shared" si="286"/>
        <v>4.8632164179104489</v>
      </c>
      <c r="DP130" s="434">
        <f t="shared" si="287"/>
        <v>2984.3869999999997</v>
      </c>
      <c r="DQ130" s="435">
        <f t="shared" si="288"/>
        <v>3258.3550000000009</v>
      </c>
      <c r="DR130" s="434">
        <f t="shared" si="289"/>
        <v>0</v>
      </c>
      <c r="DS130" s="435">
        <f t="shared" si="290"/>
        <v>0</v>
      </c>
      <c r="DT130" s="434">
        <f t="shared" si="291"/>
        <v>0</v>
      </c>
      <c r="DU130" s="435">
        <f t="shared" si="292"/>
        <v>0</v>
      </c>
      <c r="DV130" s="584">
        <v>230</v>
      </c>
      <c r="DW130" s="585">
        <v>255</v>
      </c>
      <c r="DX130" s="434">
        <f t="shared" si="293"/>
        <v>0</v>
      </c>
      <c r="DY130" s="435">
        <f t="shared" si="294"/>
        <v>0</v>
      </c>
      <c r="DZ130" s="584">
        <v>87</v>
      </c>
      <c r="EA130" s="585">
        <v>92</v>
      </c>
      <c r="EB130" s="434">
        <f t="shared" si="295"/>
        <v>0</v>
      </c>
      <c r="EC130" s="435">
        <f t="shared" si="296"/>
        <v>0</v>
      </c>
      <c r="ED130" s="584"/>
      <c r="EE130" s="585"/>
      <c r="EF130" s="434">
        <f t="shared" si="297"/>
        <v>0</v>
      </c>
      <c r="EG130" s="435">
        <f t="shared" si="298"/>
        <v>0</v>
      </c>
      <c r="EH130" s="434">
        <f t="shared" si="299"/>
        <v>317</v>
      </c>
      <c r="EI130" s="435">
        <f t="shared" si="300"/>
        <v>347</v>
      </c>
      <c r="EJ130" s="434">
        <f t="shared" si="301"/>
        <v>0</v>
      </c>
      <c r="EK130" s="435">
        <f t="shared" si="302"/>
        <v>0</v>
      </c>
      <c r="EL130" s="584">
        <v>3.9698347826087002</v>
      </c>
      <c r="EM130" s="585">
        <v>3.7383411764705898</v>
      </c>
      <c r="EN130" s="434">
        <f t="shared" si="303"/>
        <v>913.06200000000104</v>
      </c>
      <c r="EO130" s="435">
        <f t="shared" si="304"/>
        <v>953.27700000000038</v>
      </c>
      <c r="EP130" s="584">
        <v>4.5290229885057496</v>
      </c>
      <c r="EQ130" s="585">
        <v>4.6729456521739099</v>
      </c>
      <c r="ER130" s="434">
        <f t="shared" si="305"/>
        <v>394.0250000000002</v>
      </c>
      <c r="ES130" s="435">
        <f t="shared" si="306"/>
        <v>429.91099999999972</v>
      </c>
      <c r="ET130" s="584"/>
      <c r="EU130" s="585"/>
      <c r="EV130" s="434">
        <f t="shared" si="307"/>
        <v>0</v>
      </c>
      <c r="EW130" s="435">
        <f t="shared" si="308"/>
        <v>0</v>
      </c>
      <c r="EX130" s="434">
        <f t="shared" si="309"/>
        <v>4.1233028391167235</v>
      </c>
      <c r="EY130" s="435">
        <f t="shared" si="310"/>
        <v>3.9861325648414989</v>
      </c>
      <c r="EZ130" s="434">
        <f t="shared" si="311"/>
        <v>1307.0870000000014</v>
      </c>
      <c r="FA130" s="435">
        <f t="shared" si="312"/>
        <v>1383.1880000000001</v>
      </c>
      <c r="FB130" s="584"/>
      <c r="FC130" s="585"/>
      <c r="FD130" s="434">
        <f t="shared" si="313"/>
        <v>0</v>
      </c>
      <c r="FE130" s="435">
        <f t="shared" si="314"/>
        <v>0</v>
      </c>
      <c r="FF130" s="584"/>
      <c r="FG130" s="585"/>
      <c r="FH130" s="434">
        <f t="shared" si="315"/>
        <v>0</v>
      </c>
      <c r="FI130" s="435">
        <f t="shared" si="316"/>
        <v>0</v>
      </c>
      <c r="FJ130" s="584"/>
      <c r="FK130" s="585"/>
      <c r="FL130" s="434">
        <f t="shared" si="317"/>
        <v>0</v>
      </c>
      <c r="FM130" s="435">
        <f t="shared" si="318"/>
        <v>0</v>
      </c>
      <c r="FN130" s="434">
        <f t="shared" si="319"/>
        <v>0</v>
      </c>
      <c r="FO130" s="435">
        <f t="shared" si="320"/>
        <v>0</v>
      </c>
      <c r="FP130" s="434">
        <f t="shared" si="321"/>
        <v>0</v>
      </c>
      <c r="FQ130" s="435">
        <f t="shared" si="322"/>
        <v>0</v>
      </c>
      <c r="FR130" s="584"/>
      <c r="FS130" s="585"/>
      <c r="FT130" s="434">
        <f t="shared" si="323"/>
        <v>0</v>
      </c>
      <c r="FU130" s="435">
        <f t="shared" si="324"/>
        <v>0</v>
      </c>
      <c r="FV130" s="584"/>
      <c r="FW130" s="585"/>
      <c r="FX130" s="434">
        <f t="shared" si="325"/>
        <v>0</v>
      </c>
      <c r="FY130" s="435">
        <f t="shared" si="326"/>
        <v>0</v>
      </c>
      <c r="FZ130" s="584"/>
      <c r="GA130" s="585"/>
      <c r="GB130" s="434">
        <f t="shared" si="327"/>
        <v>0</v>
      </c>
      <c r="GC130" s="435">
        <f t="shared" si="328"/>
        <v>0</v>
      </c>
      <c r="GD130" s="434">
        <f t="shared" si="329"/>
        <v>785</v>
      </c>
      <c r="GE130" s="435">
        <f t="shared" si="330"/>
        <v>888</v>
      </c>
      <c r="GF130" s="434">
        <f t="shared" si="331"/>
        <v>0</v>
      </c>
      <c r="GG130" s="435">
        <f t="shared" si="332"/>
        <v>0</v>
      </c>
      <c r="GH130" s="434">
        <f t="shared" si="333"/>
        <v>3678.996000000001</v>
      </c>
      <c r="GI130" s="435">
        <f t="shared" si="334"/>
        <v>4006.0080000000012</v>
      </c>
      <c r="GJ130" s="434">
        <f t="shared" si="335"/>
        <v>0</v>
      </c>
      <c r="GK130" s="435">
        <f t="shared" si="336"/>
        <v>0</v>
      </c>
      <c r="GL130" s="434">
        <f t="shared" si="337"/>
        <v>121</v>
      </c>
      <c r="GM130" s="435">
        <f t="shared" si="338"/>
        <v>129</v>
      </c>
      <c r="GN130" s="434">
        <f t="shared" si="339"/>
        <v>0</v>
      </c>
      <c r="GO130" s="435">
        <f t="shared" si="340"/>
        <v>0</v>
      </c>
      <c r="GP130" s="434">
        <f t="shared" si="341"/>
        <v>612.47800000000029</v>
      </c>
      <c r="GQ130" s="435">
        <f t="shared" si="342"/>
        <v>635.53499999999974</v>
      </c>
      <c r="GR130" s="434">
        <f t="shared" si="343"/>
        <v>0</v>
      </c>
      <c r="GS130" s="435">
        <f t="shared" si="344"/>
        <v>0</v>
      </c>
      <c r="GT130" s="434">
        <f t="shared" si="345"/>
        <v>906</v>
      </c>
      <c r="GU130" s="435">
        <f t="shared" si="346"/>
        <v>1017</v>
      </c>
      <c r="GV130" s="434">
        <f t="shared" si="347"/>
        <v>0</v>
      </c>
      <c r="GW130" s="435">
        <f t="shared" si="348"/>
        <v>0</v>
      </c>
      <c r="GX130" s="434">
        <f t="shared" si="349"/>
        <v>4291.4740000000011</v>
      </c>
      <c r="GY130" s="435">
        <f t="shared" si="350"/>
        <v>4641.5430000000006</v>
      </c>
      <c r="GZ130" s="434">
        <f t="shared" si="351"/>
        <v>0</v>
      </c>
      <c r="HA130" s="435">
        <f t="shared" si="352"/>
        <v>0</v>
      </c>
      <c r="HB130" s="434">
        <f t="shared" si="353"/>
        <v>0</v>
      </c>
      <c r="HC130" s="435">
        <f t="shared" si="354"/>
        <v>0</v>
      </c>
      <c r="HD130" s="434">
        <f t="shared" si="355"/>
        <v>0</v>
      </c>
      <c r="HE130" s="435">
        <f t="shared" si="356"/>
        <v>0</v>
      </c>
      <c r="HF130" s="434">
        <f t="shared" si="357"/>
        <v>0</v>
      </c>
      <c r="HG130" s="435">
        <f t="shared" si="358"/>
        <v>0</v>
      </c>
      <c r="HH130" s="434">
        <f t="shared" si="359"/>
        <v>0</v>
      </c>
      <c r="HI130" s="435">
        <f t="shared" si="360"/>
        <v>0</v>
      </c>
      <c r="HJ130" s="434">
        <f t="shared" si="361"/>
        <v>4291.4740000000011</v>
      </c>
      <c r="HK130" s="435">
        <f t="shared" si="362"/>
        <v>4641.5430000000015</v>
      </c>
      <c r="HL130" s="434">
        <f t="shared" si="363"/>
        <v>0</v>
      </c>
      <c r="HM130" s="435">
        <f t="shared" si="364"/>
        <v>0</v>
      </c>
    </row>
    <row r="131" spans="1:221" s="18" customFormat="1" ht="12.95" customHeight="1">
      <c r="A131" s="534" t="s">
        <v>456</v>
      </c>
      <c r="B131" s="501" t="s">
        <v>468</v>
      </c>
      <c r="C131" s="502"/>
      <c r="D131" s="503">
        <v>160038</v>
      </c>
      <c r="E131" s="503">
        <v>4</v>
      </c>
      <c r="F131" s="584">
        <v>1356</v>
      </c>
      <c r="G131" s="585">
        <v>1318</v>
      </c>
      <c r="H131" s="584">
        <v>28</v>
      </c>
      <c r="I131" s="585">
        <v>24</v>
      </c>
      <c r="J131" s="434">
        <f t="shared" si="217"/>
        <v>1328</v>
      </c>
      <c r="K131" s="435">
        <f t="shared" si="218"/>
        <v>1294</v>
      </c>
      <c r="L131" s="584">
        <v>120</v>
      </c>
      <c r="M131" s="585">
        <v>120</v>
      </c>
      <c r="N131" s="434">
        <f t="shared" si="219"/>
        <v>1328</v>
      </c>
      <c r="O131" s="435">
        <f t="shared" si="220"/>
        <v>1294</v>
      </c>
      <c r="P131" s="434">
        <f t="shared" si="221"/>
        <v>0</v>
      </c>
      <c r="Q131" s="435">
        <f t="shared" si="222"/>
        <v>0</v>
      </c>
      <c r="R131" s="584">
        <v>376</v>
      </c>
      <c r="S131" s="585">
        <v>378</v>
      </c>
      <c r="T131" s="599">
        <f t="shared" si="366"/>
        <v>0</v>
      </c>
      <c r="U131" s="600">
        <f t="shared" si="366"/>
        <v>0</v>
      </c>
      <c r="V131" s="584">
        <v>19</v>
      </c>
      <c r="W131" s="585">
        <v>24</v>
      </c>
      <c r="X131" s="434">
        <f t="shared" si="223"/>
        <v>0</v>
      </c>
      <c r="Y131" s="435">
        <f t="shared" si="224"/>
        <v>0</v>
      </c>
      <c r="Z131" s="584"/>
      <c r="AA131" s="585"/>
      <c r="AB131" s="434">
        <f t="shared" si="225"/>
        <v>0</v>
      </c>
      <c r="AC131" s="435">
        <f t="shared" si="226"/>
        <v>0</v>
      </c>
      <c r="AD131" s="434">
        <f t="shared" si="227"/>
        <v>395</v>
      </c>
      <c r="AE131" s="435">
        <f t="shared" si="228"/>
        <v>402</v>
      </c>
      <c r="AF131" s="434">
        <f t="shared" si="229"/>
        <v>0</v>
      </c>
      <c r="AG131" s="435">
        <f t="shared" si="230"/>
        <v>0</v>
      </c>
      <c r="AH131" s="584">
        <v>4.1685718085106398</v>
      </c>
      <c r="AI131" s="585">
        <v>4.2466560846560899</v>
      </c>
      <c r="AJ131" s="434">
        <f t="shared" si="231"/>
        <v>1567.3830000000005</v>
      </c>
      <c r="AK131" s="435">
        <f t="shared" si="232"/>
        <v>1605.2360000000019</v>
      </c>
      <c r="AL131" s="584">
        <v>3.9641578947368399</v>
      </c>
      <c r="AM131" s="585">
        <v>3.7629583333333301</v>
      </c>
      <c r="AN131" s="434">
        <f t="shared" si="233"/>
        <v>75.31899999999996</v>
      </c>
      <c r="AO131" s="435">
        <f t="shared" si="234"/>
        <v>90.310999999999922</v>
      </c>
      <c r="AP131" s="584"/>
      <c r="AQ131" s="585"/>
      <c r="AR131" s="434">
        <f t="shared" si="235"/>
        <v>0</v>
      </c>
      <c r="AS131" s="435">
        <f t="shared" si="236"/>
        <v>0</v>
      </c>
      <c r="AT131" s="434">
        <f t="shared" si="237"/>
        <v>4.1587392405063301</v>
      </c>
      <c r="AU131" s="435">
        <f t="shared" si="238"/>
        <v>4.2177786069651786</v>
      </c>
      <c r="AV131" s="434">
        <f t="shared" si="239"/>
        <v>1642.7020000000005</v>
      </c>
      <c r="AW131" s="435">
        <f t="shared" si="240"/>
        <v>1695.5470000000018</v>
      </c>
      <c r="AX131" s="584"/>
      <c r="AY131" s="585"/>
      <c r="AZ131" s="434">
        <f t="shared" si="241"/>
        <v>0</v>
      </c>
      <c r="BA131" s="435">
        <f t="shared" si="242"/>
        <v>0</v>
      </c>
      <c r="BB131" s="584"/>
      <c r="BC131" s="585"/>
      <c r="BD131" s="434">
        <f t="shared" si="243"/>
        <v>0</v>
      </c>
      <c r="BE131" s="435">
        <f t="shared" si="244"/>
        <v>0</v>
      </c>
      <c r="BF131" s="584"/>
      <c r="BG131" s="585"/>
      <c r="BH131" s="434">
        <f t="shared" si="245"/>
        <v>0</v>
      </c>
      <c r="BI131" s="435">
        <f t="shared" si="246"/>
        <v>0</v>
      </c>
      <c r="BJ131" s="434">
        <f t="shared" si="247"/>
        <v>0</v>
      </c>
      <c r="BK131" s="435">
        <f t="shared" si="248"/>
        <v>0</v>
      </c>
      <c r="BL131" s="434">
        <f t="shared" si="249"/>
        <v>0</v>
      </c>
      <c r="BM131" s="435">
        <f t="shared" si="250"/>
        <v>0</v>
      </c>
      <c r="BN131" s="584">
        <v>268</v>
      </c>
      <c r="BO131" s="585">
        <v>251</v>
      </c>
      <c r="BP131" s="434">
        <f t="shared" si="251"/>
        <v>0</v>
      </c>
      <c r="BQ131" s="435">
        <f t="shared" si="252"/>
        <v>0</v>
      </c>
      <c r="BR131" s="584">
        <v>34</v>
      </c>
      <c r="BS131" s="585">
        <v>51</v>
      </c>
      <c r="BT131" s="434">
        <f t="shared" si="253"/>
        <v>0</v>
      </c>
      <c r="BU131" s="435">
        <f t="shared" si="254"/>
        <v>0</v>
      </c>
      <c r="BV131" s="584"/>
      <c r="BW131" s="585"/>
      <c r="BX131" s="434">
        <f t="shared" si="255"/>
        <v>0</v>
      </c>
      <c r="BY131" s="435">
        <f t="shared" si="256"/>
        <v>0</v>
      </c>
      <c r="BZ131" s="434">
        <f t="shared" si="257"/>
        <v>302</v>
      </c>
      <c r="CA131" s="435">
        <f t="shared" si="258"/>
        <v>302</v>
      </c>
      <c r="CB131" s="434">
        <f t="shared" si="259"/>
        <v>0</v>
      </c>
      <c r="CC131" s="435">
        <f t="shared" si="260"/>
        <v>0</v>
      </c>
      <c r="CD131" s="584">
        <v>5.7751940298507396</v>
      </c>
      <c r="CE131" s="585">
        <v>5.8063784860557801</v>
      </c>
      <c r="CF131" s="434">
        <f t="shared" si="261"/>
        <v>1547.7519999999981</v>
      </c>
      <c r="CG131" s="435">
        <f t="shared" si="262"/>
        <v>1457.4010000000007</v>
      </c>
      <c r="CH131" s="584">
        <v>6.2421470588235302</v>
      </c>
      <c r="CI131" s="585">
        <v>5.6570588235294101</v>
      </c>
      <c r="CJ131" s="434">
        <f t="shared" si="263"/>
        <v>212.23300000000003</v>
      </c>
      <c r="CK131" s="435">
        <f t="shared" si="264"/>
        <v>288.50999999999993</v>
      </c>
      <c r="CL131" s="584"/>
      <c r="CM131" s="585"/>
      <c r="CN131" s="434">
        <f t="shared" si="265"/>
        <v>0</v>
      </c>
      <c r="CO131" s="435">
        <f t="shared" si="266"/>
        <v>0</v>
      </c>
      <c r="CP131" s="434">
        <f t="shared" si="267"/>
        <v>5.8277649006622454</v>
      </c>
      <c r="CQ131" s="435">
        <f t="shared" si="268"/>
        <v>5.7811622516556316</v>
      </c>
      <c r="CR131" s="434">
        <f t="shared" si="269"/>
        <v>1759.9849999999981</v>
      </c>
      <c r="CS131" s="435">
        <f t="shared" si="270"/>
        <v>1745.9110000000007</v>
      </c>
      <c r="CT131" s="584"/>
      <c r="CU131" s="585"/>
      <c r="CV131" s="434">
        <f t="shared" si="271"/>
        <v>0</v>
      </c>
      <c r="CW131" s="435">
        <f t="shared" si="272"/>
        <v>0</v>
      </c>
      <c r="CX131" s="584"/>
      <c r="CY131" s="585"/>
      <c r="CZ131" s="434">
        <f t="shared" si="273"/>
        <v>0</v>
      </c>
      <c r="DA131" s="435">
        <f t="shared" si="274"/>
        <v>0</v>
      </c>
      <c r="DB131" s="584"/>
      <c r="DC131" s="585"/>
      <c r="DD131" s="434">
        <f t="shared" si="275"/>
        <v>0</v>
      </c>
      <c r="DE131" s="435">
        <f t="shared" si="276"/>
        <v>0</v>
      </c>
      <c r="DF131" s="434">
        <f t="shared" si="277"/>
        <v>0</v>
      </c>
      <c r="DG131" s="435">
        <f t="shared" si="278"/>
        <v>0</v>
      </c>
      <c r="DH131" s="434">
        <f t="shared" si="279"/>
        <v>0</v>
      </c>
      <c r="DI131" s="435">
        <f t="shared" si="280"/>
        <v>0</v>
      </c>
      <c r="DJ131" s="434">
        <f t="shared" si="281"/>
        <v>697</v>
      </c>
      <c r="DK131" s="435">
        <f t="shared" si="282"/>
        <v>704</v>
      </c>
      <c r="DL131" s="434">
        <f t="shared" si="283"/>
        <v>0</v>
      </c>
      <c r="DM131" s="435">
        <f t="shared" si="284"/>
        <v>0</v>
      </c>
      <c r="DN131" s="434">
        <f t="shared" si="285"/>
        <v>4.8819038737446174</v>
      </c>
      <c r="DO131" s="435">
        <f t="shared" si="286"/>
        <v>4.8884346590909127</v>
      </c>
      <c r="DP131" s="434">
        <f t="shared" si="287"/>
        <v>3402.6869999999985</v>
      </c>
      <c r="DQ131" s="435">
        <f t="shared" si="288"/>
        <v>3441.4580000000024</v>
      </c>
      <c r="DR131" s="434">
        <f t="shared" si="289"/>
        <v>0</v>
      </c>
      <c r="DS131" s="435">
        <f t="shared" si="290"/>
        <v>0</v>
      </c>
      <c r="DT131" s="434">
        <f t="shared" si="291"/>
        <v>0</v>
      </c>
      <c r="DU131" s="435">
        <f t="shared" si="292"/>
        <v>0</v>
      </c>
      <c r="DV131" s="584">
        <v>390</v>
      </c>
      <c r="DW131" s="585">
        <v>338</v>
      </c>
      <c r="DX131" s="434">
        <f t="shared" si="293"/>
        <v>0</v>
      </c>
      <c r="DY131" s="435">
        <f t="shared" si="294"/>
        <v>0</v>
      </c>
      <c r="DZ131" s="584">
        <v>241</v>
      </c>
      <c r="EA131" s="585">
        <v>252</v>
      </c>
      <c r="EB131" s="434">
        <f t="shared" si="295"/>
        <v>0</v>
      </c>
      <c r="EC131" s="435">
        <f t="shared" si="296"/>
        <v>0</v>
      </c>
      <c r="ED131" s="584"/>
      <c r="EE131" s="585"/>
      <c r="EF131" s="434">
        <f t="shared" si="297"/>
        <v>0</v>
      </c>
      <c r="EG131" s="435">
        <f t="shared" si="298"/>
        <v>0</v>
      </c>
      <c r="EH131" s="434">
        <f t="shared" si="299"/>
        <v>631</v>
      </c>
      <c r="EI131" s="435">
        <f t="shared" si="300"/>
        <v>590</v>
      </c>
      <c r="EJ131" s="434">
        <f t="shared" si="301"/>
        <v>0</v>
      </c>
      <c r="EK131" s="435">
        <f t="shared" si="302"/>
        <v>0</v>
      </c>
      <c r="EL131" s="584">
        <v>3.8921923076923099</v>
      </c>
      <c r="EM131" s="585">
        <v>4.1459556213017699</v>
      </c>
      <c r="EN131" s="434">
        <f t="shared" si="303"/>
        <v>1517.9550000000008</v>
      </c>
      <c r="EO131" s="435">
        <f t="shared" si="304"/>
        <v>1401.3329999999983</v>
      </c>
      <c r="EP131" s="584">
        <v>4.3454979253112</v>
      </c>
      <c r="EQ131" s="585">
        <v>4.6464444444444402</v>
      </c>
      <c r="ER131" s="434">
        <f t="shared" si="305"/>
        <v>1047.2649999999992</v>
      </c>
      <c r="ES131" s="435">
        <f t="shared" si="306"/>
        <v>1170.9039999999989</v>
      </c>
      <c r="ET131" s="584"/>
      <c r="EU131" s="585"/>
      <c r="EV131" s="434">
        <f t="shared" si="307"/>
        <v>0</v>
      </c>
      <c r="EW131" s="435">
        <f t="shared" si="308"/>
        <v>0</v>
      </c>
      <c r="EX131" s="434">
        <f t="shared" si="309"/>
        <v>4.0653248811410467</v>
      </c>
      <c r="EY131" s="435">
        <f t="shared" si="310"/>
        <v>4.3597237288135551</v>
      </c>
      <c r="EZ131" s="434">
        <f t="shared" si="311"/>
        <v>2565.2200000000007</v>
      </c>
      <c r="FA131" s="435">
        <f t="shared" si="312"/>
        <v>2572.2369999999974</v>
      </c>
      <c r="FB131" s="584"/>
      <c r="FC131" s="585"/>
      <c r="FD131" s="434">
        <f t="shared" si="313"/>
        <v>0</v>
      </c>
      <c r="FE131" s="435">
        <f t="shared" si="314"/>
        <v>0</v>
      </c>
      <c r="FF131" s="584"/>
      <c r="FG131" s="585"/>
      <c r="FH131" s="434">
        <f t="shared" si="315"/>
        <v>0</v>
      </c>
      <c r="FI131" s="435">
        <f t="shared" si="316"/>
        <v>0</v>
      </c>
      <c r="FJ131" s="584"/>
      <c r="FK131" s="585"/>
      <c r="FL131" s="434">
        <f t="shared" si="317"/>
        <v>0</v>
      </c>
      <c r="FM131" s="435">
        <f t="shared" si="318"/>
        <v>0</v>
      </c>
      <c r="FN131" s="434">
        <f t="shared" si="319"/>
        <v>0</v>
      </c>
      <c r="FO131" s="435">
        <f t="shared" si="320"/>
        <v>0</v>
      </c>
      <c r="FP131" s="434">
        <f t="shared" si="321"/>
        <v>0</v>
      </c>
      <c r="FQ131" s="435">
        <f t="shared" si="322"/>
        <v>0</v>
      </c>
      <c r="FR131" s="584"/>
      <c r="FS131" s="585"/>
      <c r="FT131" s="434">
        <f t="shared" si="323"/>
        <v>0</v>
      </c>
      <c r="FU131" s="435">
        <f t="shared" si="324"/>
        <v>0</v>
      </c>
      <c r="FV131" s="584"/>
      <c r="FW131" s="585"/>
      <c r="FX131" s="434">
        <f t="shared" si="325"/>
        <v>0</v>
      </c>
      <c r="FY131" s="435">
        <f t="shared" si="326"/>
        <v>0</v>
      </c>
      <c r="FZ131" s="584"/>
      <c r="GA131" s="585"/>
      <c r="GB131" s="434">
        <f t="shared" si="327"/>
        <v>0</v>
      </c>
      <c r="GC131" s="435">
        <f t="shared" si="328"/>
        <v>0</v>
      </c>
      <c r="GD131" s="434">
        <f t="shared" si="329"/>
        <v>1034</v>
      </c>
      <c r="GE131" s="435">
        <f t="shared" si="330"/>
        <v>967</v>
      </c>
      <c r="GF131" s="434">
        <f t="shared" si="331"/>
        <v>0</v>
      </c>
      <c r="GG131" s="435">
        <f t="shared" si="332"/>
        <v>0</v>
      </c>
      <c r="GH131" s="434">
        <f t="shared" si="333"/>
        <v>4633.0899999999992</v>
      </c>
      <c r="GI131" s="435">
        <f t="shared" si="334"/>
        <v>4463.9700000000012</v>
      </c>
      <c r="GJ131" s="434">
        <f t="shared" si="335"/>
        <v>0</v>
      </c>
      <c r="GK131" s="435">
        <f t="shared" si="336"/>
        <v>0</v>
      </c>
      <c r="GL131" s="434">
        <f t="shared" si="337"/>
        <v>294</v>
      </c>
      <c r="GM131" s="435">
        <f t="shared" si="338"/>
        <v>327</v>
      </c>
      <c r="GN131" s="434">
        <f t="shared" si="339"/>
        <v>0</v>
      </c>
      <c r="GO131" s="435">
        <f t="shared" si="340"/>
        <v>0</v>
      </c>
      <c r="GP131" s="434">
        <f t="shared" si="341"/>
        <v>1334.8169999999991</v>
      </c>
      <c r="GQ131" s="435">
        <f t="shared" si="342"/>
        <v>1549.7249999999988</v>
      </c>
      <c r="GR131" s="434">
        <f t="shared" si="343"/>
        <v>0</v>
      </c>
      <c r="GS131" s="435">
        <f t="shared" si="344"/>
        <v>0</v>
      </c>
      <c r="GT131" s="434">
        <f t="shared" si="345"/>
        <v>1328</v>
      </c>
      <c r="GU131" s="435">
        <f t="shared" si="346"/>
        <v>1294</v>
      </c>
      <c r="GV131" s="434">
        <f t="shared" si="347"/>
        <v>0</v>
      </c>
      <c r="GW131" s="435">
        <f t="shared" si="348"/>
        <v>0</v>
      </c>
      <c r="GX131" s="434">
        <f t="shared" si="349"/>
        <v>5967.9069999999983</v>
      </c>
      <c r="GY131" s="435">
        <f t="shared" si="350"/>
        <v>6013.6949999999997</v>
      </c>
      <c r="GZ131" s="434">
        <f t="shared" si="351"/>
        <v>0</v>
      </c>
      <c r="HA131" s="435">
        <f t="shared" si="352"/>
        <v>0</v>
      </c>
      <c r="HB131" s="434">
        <f t="shared" si="353"/>
        <v>0</v>
      </c>
      <c r="HC131" s="435">
        <f t="shared" si="354"/>
        <v>0</v>
      </c>
      <c r="HD131" s="434">
        <f t="shared" si="355"/>
        <v>0</v>
      </c>
      <c r="HE131" s="435">
        <f t="shared" si="356"/>
        <v>0</v>
      </c>
      <c r="HF131" s="434">
        <f t="shared" si="357"/>
        <v>0</v>
      </c>
      <c r="HG131" s="435">
        <f t="shared" si="358"/>
        <v>0</v>
      </c>
      <c r="HH131" s="434">
        <f t="shared" si="359"/>
        <v>0</v>
      </c>
      <c r="HI131" s="435">
        <f t="shared" si="360"/>
        <v>0</v>
      </c>
      <c r="HJ131" s="434">
        <f t="shared" si="361"/>
        <v>5967.9069999999992</v>
      </c>
      <c r="HK131" s="435">
        <f t="shared" si="362"/>
        <v>6013.6949999999997</v>
      </c>
      <c r="HL131" s="434">
        <f t="shared" si="363"/>
        <v>0</v>
      </c>
      <c r="HM131" s="435">
        <f t="shared" si="364"/>
        <v>0</v>
      </c>
    </row>
    <row r="132" spans="1:221" s="18" customFormat="1" ht="12.95" customHeight="1">
      <c r="A132" s="534" t="s">
        <v>456</v>
      </c>
      <c r="B132" s="501" t="s">
        <v>469</v>
      </c>
      <c r="C132" s="533"/>
      <c r="D132" s="503">
        <v>160630</v>
      </c>
      <c r="E132" s="503">
        <v>5</v>
      </c>
      <c r="F132" s="584">
        <v>263</v>
      </c>
      <c r="G132" s="585">
        <v>238</v>
      </c>
      <c r="H132" s="584">
        <v>9</v>
      </c>
      <c r="I132" s="585">
        <v>4</v>
      </c>
      <c r="J132" s="434">
        <f t="shared" si="217"/>
        <v>254</v>
      </c>
      <c r="K132" s="435">
        <f t="shared" si="218"/>
        <v>234</v>
      </c>
      <c r="L132" s="584">
        <v>120</v>
      </c>
      <c r="M132" s="585">
        <v>120</v>
      </c>
      <c r="N132" s="434">
        <f t="shared" si="219"/>
        <v>254</v>
      </c>
      <c r="O132" s="435">
        <f t="shared" si="220"/>
        <v>233</v>
      </c>
      <c r="P132" s="434">
        <f t="shared" si="221"/>
        <v>0</v>
      </c>
      <c r="Q132" s="435">
        <f t="shared" si="222"/>
        <v>0</v>
      </c>
      <c r="R132" s="584">
        <v>6</v>
      </c>
      <c r="S132" s="585">
        <v>11</v>
      </c>
      <c r="T132" s="599">
        <f t="shared" si="366"/>
        <v>0</v>
      </c>
      <c r="U132" s="600">
        <f t="shared" si="366"/>
        <v>0</v>
      </c>
      <c r="V132" s="584">
        <v>2</v>
      </c>
      <c r="W132" s="585">
        <v>0</v>
      </c>
      <c r="X132" s="434">
        <f t="shared" si="223"/>
        <v>0</v>
      </c>
      <c r="Y132" s="435">
        <f t="shared" si="224"/>
        <v>0</v>
      </c>
      <c r="Z132" s="584"/>
      <c r="AA132" s="585"/>
      <c r="AB132" s="434">
        <f t="shared" si="225"/>
        <v>0</v>
      </c>
      <c r="AC132" s="435">
        <f t="shared" si="226"/>
        <v>0</v>
      </c>
      <c r="AD132" s="434">
        <f t="shared" si="227"/>
        <v>8</v>
      </c>
      <c r="AE132" s="435">
        <f t="shared" si="228"/>
        <v>11</v>
      </c>
      <c r="AF132" s="434">
        <f t="shared" si="229"/>
        <v>0</v>
      </c>
      <c r="AG132" s="435">
        <f t="shared" si="230"/>
        <v>0</v>
      </c>
      <c r="AH132" s="584">
        <v>4.3446666666666696</v>
      </c>
      <c r="AI132" s="585">
        <v>6.2771818181818198</v>
      </c>
      <c r="AJ132" s="434">
        <f t="shared" si="231"/>
        <v>26.068000000000019</v>
      </c>
      <c r="AK132" s="435">
        <f t="shared" si="232"/>
        <v>69.049000000000021</v>
      </c>
      <c r="AL132" s="584">
        <v>5.6550000000000002</v>
      </c>
      <c r="AM132" s="585"/>
      <c r="AN132" s="434">
        <f t="shared" si="233"/>
        <v>11.31</v>
      </c>
      <c r="AO132" s="435">
        <f t="shared" si="234"/>
        <v>0</v>
      </c>
      <c r="AP132" s="584"/>
      <c r="AQ132" s="585"/>
      <c r="AR132" s="434">
        <f t="shared" si="235"/>
        <v>0</v>
      </c>
      <c r="AS132" s="435">
        <f t="shared" si="236"/>
        <v>0</v>
      </c>
      <c r="AT132" s="434">
        <f t="shared" si="237"/>
        <v>4.6722500000000027</v>
      </c>
      <c r="AU132" s="435">
        <f t="shared" si="238"/>
        <v>6.2771818181818198</v>
      </c>
      <c r="AV132" s="434">
        <f t="shared" si="239"/>
        <v>37.378000000000021</v>
      </c>
      <c r="AW132" s="435">
        <f t="shared" si="240"/>
        <v>69.049000000000021</v>
      </c>
      <c r="AX132" s="584"/>
      <c r="AY132" s="585"/>
      <c r="AZ132" s="434">
        <f t="shared" si="241"/>
        <v>0</v>
      </c>
      <c r="BA132" s="435">
        <f t="shared" si="242"/>
        <v>0</v>
      </c>
      <c r="BB132" s="584"/>
      <c r="BC132" s="585"/>
      <c r="BD132" s="434">
        <f t="shared" si="243"/>
        <v>0</v>
      </c>
      <c r="BE132" s="435">
        <f t="shared" si="244"/>
        <v>0</v>
      </c>
      <c r="BF132" s="584"/>
      <c r="BG132" s="585"/>
      <c r="BH132" s="434">
        <f t="shared" si="245"/>
        <v>0</v>
      </c>
      <c r="BI132" s="435">
        <f t="shared" si="246"/>
        <v>0</v>
      </c>
      <c r="BJ132" s="434">
        <f t="shared" si="247"/>
        <v>0</v>
      </c>
      <c r="BK132" s="435">
        <f t="shared" si="248"/>
        <v>0</v>
      </c>
      <c r="BL132" s="434">
        <f t="shared" si="249"/>
        <v>0</v>
      </c>
      <c r="BM132" s="435">
        <f t="shared" si="250"/>
        <v>0</v>
      </c>
      <c r="BN132" s="584">
        <v>46</v>
      </c>
      <c r="BO132" s="585">
        <v>34</v>
      </c>
      <c r="BP132" s="434">
        <f t="shared" si="251"/>
        <v>0</v>
      </c>
      <c r="BQ132" s="435">
        <f t="shared" si="252"/>
        <v>0</v>
      </c>
      <c r="BR132" s="584">
        <v>6</v>
      </c>
      <c r="BS132" s="585">
        <v>4</v>
      </c>
      <c r="BT132" s="434">
        <f t="shared" si="253"/>
        <v>0</v>
      </c>
      <c r="BU132" s="435">
        <f t="shared" si="254"/>
        <v>0</v>
      </c>
      <c r="BV132" s="584"/>
      <c r="BW132" s="585"/>
      <c r="BX132" s="434">
        <f t="shared" si="255"/>
        <v>0</v>
      </c>
      <c r="BY132" s="435">
        <f t="shared" si="256"/>
        <v>0</v>
      </c>
      <c r="BZ132" s="434">
        <f t="shared" si="257"/>
        <v>52</v>
      </c>
      <c r="CA132" s="435">
        <f t="shared" si="258"/>
        <v>38</v>
      </c>
      <c r="CB132" s="434">
        <f t="shared" si="259"/>
        <v>0</v>
      </c>
      <c r="CC132" s="435">
        <f t="shared" si="260"/>
        <v>0</v>
      </c>
      <c r="CD132" s="584">
        <v>6.1738043478260902</v>
      </c>
      <c r="CE132" s="585">
        <v>6.9033235294117699</v>
      </c>
      <c r="CF132" s="434">
        <f t="shared" si="261"/>
        <v>283.99500000000018</v>
      </c>
      <c r="CG132" s="435">
        <f t="shared" si="262"/>
        <v>234.71300000000016</v>
      </c>
      <c r="CH132" s="584">
        <v>8.7836666666666705</v>
      </c>
      <c r="CI132" s="585">
        <v>7.8555000000000001</v>
      </c>
      <c r="CJ132" s="434">
        <f t="shared" si="263"/>
        <v>52.702000000000027</v>
      </c>
      <c r="CK132" s="435">
        <f t="shared" si="264"/>
        <v>31.422000000000001</v>
      </c>
      <c r="CL132" s="584"/>
      <c r="CM132" s="585"/>
      <c r="CN132" s="434">
        <f t="shared" si="265"/>
        <v>0</v>
      </c>
      <c r="CO132" s="435">
        <f t="shared" si="266"/>
        <v>0</v>
      </c>
      <c r="CP132" s="434">
        <f t="shared" si="267"/>
        <v>6.474942307692312</v>
      </c>
      <c r="CQ132" s="435">
        <f t="shared" si="268"/>
        <v>7.0035526315789518</v>
      </c>
      <c r="CR132" s="434">
        <f t="shared" si="269"/>
        <v>336.69700000000023</v>
      </c>
      <c r="CS132" s="435">
        <f t="shared" si="270"/>
        <v>266.13500000000016</v>
      </c>
      <c r="CT132" s="584"/>
      <c r="CU132" s="585"/>
      <c r="CV132" s="434">
        <f t="shared" si="271"/>
        <v>0</v>
      </c>
      <c r="CW132" s="435">
        <f t="shared" si="272"/>
        <v>0</v>
      </c>
      <c r="CX132" s="584"/>
      <c r="CY132" s="585"/>
      <c r="CZ132" s="434">
        <f t="shared" si="273"/>
        <v>0</v>
      </c>
      <c r="DA132" s="435">
        <f t="shared" si="274"/>
        <v>0</v>
      </c>
      <c r="DB132" s="584"/>
      <c r="DC132" s="585"/>
      <c r="DD132" s="434">
        <f t="shared" si="275"/>
        <v>0</v>
      </c>
      <c r="DE132" s="435">
        <f t="shared" si="276"/>
        <v>0</v>
      </c>
      <c r="DF132" s="434">
        <f t="shared" si="277"/>
        <v>0</v>
      </c>
      <c r="DG132" s="435">
        <f t="shared" si="278"/>
        <v>0</v>
      </c>
      <c r="DH132" s="434">
        <f t="shared" si="279"/>
        <v>0</v>
      </c>
      <c r="DI132" s="435">
        <f t="shared" si="280"/>
        <v>0</v>
      </c>
      <c r="DJ132" s="434">
        <f t="shared" si="281"/>
        <v>60</v>
      </c>
      <c r="DK132" s="435">
        <f t="shared" si="282"/>
        <v>49</v>
      </c>
      <c r="DL132" s="434">
        <f t="shared" si="283"/>
        <v>0</v>
      </c>
      <c r="DM132" s="435">
        <f t="shared" si="284"/>
        <v>0</v>
      </c>
      <c r="DN132" s="434">
        <f t="shared" si="285"/>
        <v>6.2345833333333376</v>
      </c>
      <c r="DO132" s="435">
        <f t="shared" si="286"/>
        <v>6.840489795918371</v>
      </c>
      <c r="DP132" s="434">
        <f t="shared" si="287"/>
        <v>374.07500000000027</v>
      </c>
      <c r="DQ132" s="435">
        <f t="shared" si="288"/>
        <v>335.1840000000002</v>
      </c>
      <c r="DR132" s="434">
        <f t="shared" si="289"/>
        <v>0</v>
      </c>
      <c r="DS132" s="435">
        <f t="shared" si="290"/>
        <v>0</v>
      </c>
      <c r="DT132" s="434">
        <f t="shared" si="291"/>
        <v>0</v>
      </c>
      <c r="DU132" s="435">
        <f t="shared" si="292"/>
        <v>0</v>
      </c>
      <c r="DV132" s="584">
        <v>143</v>
      </c>
      <c r="DW132" s="585">
        <v>138</v>
      </c>
      <c r="DX132" s="434">
        <f t="shared" si="293"/>
        <v>0</v>
      </c>
      <c r="DY132" s="435">
        <f t="shared" si="294"/>
        <v>0</v>
      </c>
      <c r="DZ132" s="584">
        <v>51</v>
      </c>
      <c r="EA132" s="585">
        <v>46</v>
      </c>
      <c r="EB132" s="434">
        <f t="shared" si="295"/>
        <v>0</v>
      </c>
      <c r="EC132" s="435">
        <f t="shared" si="296"/>
        <v>0</v>
      </c>
      <c r="ED132" s="584"/>
      <c r="EE132" s="585"/>
      <c r="EF132" s="434">
        <f t="shared" si="297"/>
        <v>0</v>
      </c>
      <c r="EG132" s="435">
        <f t="shared" si="298"/>
        <v>0</v>
      </c>
      <c r="EH132" s="434">
        <f t="shared" si="299"/>
        <v>194</v>
      </c>
      <c r="EI132" s="435">
        <f t="shared" si="300"/>
        <v>184</v>
      </c>
      <c r="EJ132" s="434">
        <f t="shared" si="301"/>
        <v>0</v>
      </c>
      <c r="EK132" s="435">
        <f t="shared" si="302"/>
        <v>0</v>
      </c>
      <c r="EL132" s="584">
        <v>4.1453986013986004</v>
      </c>
      <c r="EM132" s="585">
        <v>5.4431594202898497</v>
      </c>
      <c r="EN132" s="434">
        <f t="shared" si="303"/>
        <v>592.7919999999998</v>
      </c>
      <c r="EO132" s="435">
        <f t="shared" si="304"/>
        <v>751.15599999999927</v>
      </c>
      <c r="EP132" s="584">
        <v>5.8792156862745104</v>
      </c>
      <c r="EQ132" s="585">
        <v>5.75063043478261</v>
      </c>
      <c r="ER132" s="434">
        <f t="shared" si="305"/>
        <v>299.84000000000003</v>
      </c>
      <c r="ES132" s="435">
        <f t="shared" si="306"/>
        <v>264.52900000000005</v>
      </c>
      <c r="ET132" s="584"/>
      <c r="EU132" s="585"/>
      <c r="EV132" s="434">
        <f t="shared" si="307"/>
        <v>0</v>
      </c>
      <c r="EW132" s="435">
        <f t="shared" si="308"/>
        <v>0</v>
      </c>
      <c r="EX132" s="434">
        <f t="shared" si="309"/>
        <v>4.6011958762886591</v>
      </c>
      <c r="EY132" s="435">
        <f t="shared" si="310"/>
        <v>5.5200271739130393</v>
      </c>
      <c r="EZ132" s="434">
        <f t="shared" si="311"/>
        <v>892.63199999999983</v>
      </c>
      <c r="FA132" s="435">
        <f t="shared" si="312"/>
        <v>1015.6849999999993</v>
      </c>
      <c r="FB132" s="584"/>
      <c r="FC132" s="585"/>
      <c r="FD132" s="434">
        <f t="shared" si="313"/>
        <v>0</v>
      </c>
      <c r="FE132" s="435">
        <f t="shared" si="314"/>
        <v>0</v>
      </c>
      <c r="FF132" s="584"/>
      <c r="FG132" s="585"/>
      <c r="FH132" s="434">
        <f t="shared" si="315"/>
        <v>0</v>
      </c>
      <c r="FI132" s="435">
        <f t="shared" si="316"/>
        <v>0</v>
      </c>
      <c r="FJ132" s="584"/>
      <c r="FK132" s="585"/>
      <c r="FL132" s="434">
        <f t="shared" si="317"/>
        <v>0</v>
      </c>
      <c r="FM132" s="435">
        <f t="shared" si="318"/>
        <v>0</v>
      </c>
      <c r="FN132" s="434">
        <f t="shared" si="319"/>
        <v>0</v>
      </c>
      <c r="FO132" s="435">
        <f t="shared" si="320"/>
        <v>0</v>
      </c>
      <c r="FP132" s="434">
        <f t="shared" si="321"/>
        <v>0</v>
      </c>
      <c r="FQ132" s="435">
        <f t="shared" si="322"/>
        <v>0</v>
      </c>
      <c r="FR132" s="584"/>
      <c r="FS132" s="585"/>
      <c r="FT132" s="434">
        <f t="shared" si="323"/>
        <v>0</v>
      </c>
      <c r="FU132" s="435">
        <f t="shared" si="324"/>
        <v>0</v>
      </c>
      <c r="FV132" s="584"/>
      <c r="FW132" s="585"/>
      <c r="FX132" s="434">
        <f t="shared" si="325"/>
        <v>0</v>
      </c>
      <c r="FY132" s="435">
        <f t="shared" si="326"/>
        <v>0</v>
      </c>
      <c r="FZ132" s="584"/>
      <c r="GA132" s="585"/>
      <c r="GB132" s="434">
        <f t="shared" si="327"/>
        <v>0</v>
      </c>
      <c r="GC132" s="435">
        <f t="shared" si="328"/>
        <v>0</v>
      </c>
      <c r="GD132" s="434">
        <f t="shared" si="329"/>
        <v>195</v>
      </c>
      <c r="GE132" s="435">
        <f t="shared" si="330"/>
        <v>183</v>
      </c>
      <c r="GF132" s="434">
        <f t="shared" si="331"/>
        <v>0</v>
      </c>
      <c r="GG132" s="435">
        <f t="shared" si="332"/>
        <v>0</v>
      </c>
      <c r="GH132" s="434">
        <f t="shared" si="333"/>
        <v>902.85500000000002</v>
      </c>
      <c r="GI132" s="435">
        <f t="shared" si="334"/>
        <v>1054.9179999999994</v>
      </c>
      <c r="GJ132" s="434">
        <f t="shared" si="335"/>
        <v>0</v>
      </c>
      <c r="GK132" s="435">
        <f t="shared" si="336"/>
        <v>0</v>
      </c>
      <c r="GL132" s="434">
        <f t="shared" si="337"/>
        <v>59</v>
      </c>
      <c r="GM132" s="435">
        <f t="shared" si="338"/>
        <v>50</v>
      </c>
      <c r="GN132" s="434">
        <f t="shared" si="339"/>
        <v>0</v>
      </c>
      <c r="GO132" s="435">
        <f t="shared" si="340"/>
        <v>0</v>
      </c>
      <c r="GP132" s="434">
        <f t="shared" si="341"/>
        <v>363.85200000000009</v>
      </c>
      <c r="GQ132" s="435">
        <f t="shared" si="342"/>
        <v>295.95100000000008</v>
      </c>
      <c r="GR132" s="434">
        <f t="shared" si="343"/>
        <v>0</v>
      </c>
      <c r="GS132" s="435">
        <f t="shared" si="344"/>
        <v>0</v>
      </c>
      <c r="GT132" s="434">
        <f t="shared" si="345"/>
        <v>254</v>
      </c>
      <c r="GU132" s="435">
        <f t="shared" si="346"/>
        <v>233</v>
      </c>
      <c r="GV132" s="434">
        <f t="shared" si="347"/>
        <v>0</v>
      </c>
      <c r="GW132" s="435">
        <f t="shared" si="348"/>
        <v>0</v>
      </c>
      <c r="GX132" s="434">
        <f t="shared" si="349"/>
        <v>1266.7070000000001</v>
      </c>
      <c r="GY132" s="435">
        <f t="shared" si="350"/>
        <v>1350.8689999999995</v>
      </c>
      <c r="GZ132" s="434">
        <f t="shared" si="351"/>
        <v>0</v>
      </c>
      <c r="HA132" s="435">
        <f t="shared" si="352"/>
        <v>0</v>
      </c>
      <c r="HB132" s="434">
        <f t="shared" si="353"/>
        <v>0</v>
      </c>
      <c r="HC132" s="435">
        <f t="shared" si="354"/>
        <v>0</v>
      </c>
      <c r="HD132" s="434">
        <f t="shared" si="355"/>
        <v>0</v>
      </c>
      <c r="HE132" s="435">
        <f t="shared" si="356"/>
        <v>0</v>
      </c>
      <c r="HF132" s="434">
        <f t="shared" si="357"/>
        <v>0</v>
      </c>
      <c r="HG132" s="435">
        <f t="shared" si="358"/>
        <v>0</v>
      </c>
      <c r="HH132" s="434">
        <f t="shared" si="359"/>
        <v>0</v>
      </c>
      <c r="HI132" s="435">
        <f t="shared" si="360"/>
        <v>0</v>
      </c>
      <c r="HJ132" s="434">
        <f t="shared" si="361"/>
        <v>1266.7070000000001</v>
      </c>
      <c r="HK132" s="435">
        <f t="shared" si="362"/>
        <v>1350.8689999999995</v>
      </c>
      <c r="HL132" s="434">
        <f t="shared" si="363"/>
        <v>0</v>
      </c>
      <c r="HM132" s="435">
        <f t="shared" si="364"/>
        <v>0</v>
      </c>
    </row>
    <row r="133" spans="1:221" s="18" customFormat="1" ht="12.95" customHeight="1">
      <c r="A133" s="534" t="s">
        <v>456</v>
      </c>
      <c r="B133" s="501" t="s">
        <v>470</v>
      </c>
      <c r="C133" s="533"/>
      <c r="D133" s="503">
        <v>159382</v>
      </c>
      <c r="E133" s="535">
        <v>6</v>
      </c>
      <c r="F133" s="584">
        <v>443</v>
      </c>
      <c r="G133" s="585">
        <v>439</v>
      </c>
      <c r="H133" s="584">
        <v>0</v>
      </c>
      <c r="I133" s="585">
        <v>0</v>
      </c>
      <c r="J133" s="434">
        <f t="shared" si="217"/>
        <v>443</v>
      </c>
      <c r="K133" s="435">
        <f t="shared" si="218"/>
        <v>439</v>
      </c>
      <c r="L133" s="584">
        <v>120</v>
      </c>
      <c r="M133" s="585">
        <v>120</v>
      </c>
      <c r="N133" s="434">
        <f t="shared" si="219"/>
        <v>442</v>
      </c>
      <c r="O133" s="435">
        <f t="shared" si="220"/>
        <v>439</v>
      </c>
      <c r="P133" s="434">
        <f t="shared" si="221"/>
        <v>0</v>
      </c>
      <c r="Q133" s="435">
        <f t="shared" si="222"/>
        <v>0</v>
      </c>
      <c r="R133" s="584">
        <v>70</v>
      </c>
      <c r="S133" s="585">
        <v>64</v>
      </c>
      <c r="T133" s="599">
        <f t="shared" si="366"/>
        <v>0</v>
      </c>
      <c r="U133" s="600">
        <f t="shared" si="366"/>
        <v>0</v>
      </c>
      <c r="V133" s="584">
        <v>6</v>
      </c>
      <c r="W133" s="585">
        <v>0</v>
      </c>
      <c r="X133" s="434">
        <f t="shared" si="223"/>
        <v>0</v>
      </c>
      <c r="Y133" s="435">
        <f t="shared" si="224"/>
        <v>0</v>
      </c>
      <c r="Z133" s="584"/>
      <c r="AA133" s="585"/>
      <c r="AB133" s="434">
        <f t="shared" si="225"/>
        <v>0</v>
      </c>
      <c r="AC133" s="435">
        <f t="shared" si="226"/>
        <v>0</v>
      </c>
      <c r="AD133" s="434">
        <f t="shared" si="227"/>
        <v>76</v>
      </c>
      <c r="AE133" s="435">
        <f t="shared" si="228"/>
        <v>64</v>
      </c>
      <c r="AF133" s="434">
        <f t="shared" si="229"/>
        <v>0</v>
      </c>
      <c r="AG133" s="435">
        <f t="shared" si="230"/>
        <v>0</v>
      </c>
      <c r="AH133" s="584">
        <v>4.2130999999999998</v>
      </c>
      <c r="AI133" s="585">
        <v>4.8439843749999998</v>
      </c>
      <c r="AJ133" s="434">
        <f t="shared" si="231"/>
        <v>294.91699999999997</v>
      </c>
      <c r="AK133" s="435">
        <f t="shared" si="232"/>
        <v>310.01499999999999</v>
      </c>
      <c r="AL133" s="584">
        <v>5.0054999999999996</v>
      </c>
      <c r="AM133" s="585"/>
      <c r="AN133" s="434">
        <f t="shared" si="233"/>
        <v>30.032999999999998</v>
      </c>
      <c r="AO133" s="435">
        <f t="shared" si="234"/>
        <v>0</v>
      </c>
      <c r="AP133" s="584"/>
      <c r="AQ133" s="585"/>
      <c r="AR133" s="434">
        <f t="shared" si="235"/>
        <v>0</v>
      </c>
      <c r="AS133" s="435">
        <f t="shared" si="236"/>
        <v>0</v>
      </c>
      <c r="AT133" s="434">
        <f t="shared" si="237"/>
        <v>4.2756578947368418</v>
      </c>
      <c r="AU133" s="435">
        <f t="shared" si="238"/>
        <v>4.8439843749999998</v>
      </c>
      <c r="AV133" s="434">
        <f t="shared" si="239"/>
        <v>324.95</v>
      </c>
      <c r="AW133" s="435">
        <f t="shared" si="240"/>
        <v>310.01499999999999</v>
      </c>
      <c r="AX133" s="584"/>
      <c r="AY133" s="585"/>
      <c r="AZ133" s="434">
        <f t="shared" si="241"/>
        <v>0</v>
      </c>
      <c r="BA133" s="435">
        <f t="shared" si="242"/>
        <v>0</v>
      </c>
      <c r="BB133" s="584"/>
      <c r="BC133" s="585"/>
      <c r="BD133" s="434">
        <f t="shared" si="243"/>
        <v>0</v>
      </c>
      <c r="BE133" s="435">
        <f t="shared" si="244"/>
        <v>0</v>
      </c>
      <c r="BF133" s="584"/>
      <c r="BG133" s="585"/>
      <c r="BH133" s="434">
        <f t="shared" si="245"/>
        <v>0</v>
      </c>
      <c r="BI133" s="435">
        <f t="shared" si="246"/>
        <v>0</v>
      </c>
      <c r="BJ133" s="434">
        <f t="shared" si="247"/>
        <v>0</v>
      </c>
      <c r="BK133" s="435">
        <f t="shared" si="248"/>
        <v>0</v>
      </c>
      <c r="BL133" s="434">
        <f t="shared" si="249"/>
        <v>0</v>
      </c>
      <c r="BM133" s="435">
        <f t="shared" si="250"/>
        <v>0</v>
      </c>
      <c r="BN133" s="584">
        <v>60</v>
      </c>
      <c r="BO133" s="585">
        <v>59</v>
      </c>
      <c r="BP133" s="434">
        <f t="shared" si="251"/>
        <v>0</v>
      </c>
      <c r="BQ133" s="435">
        <f t="shared" si="252"/>
        <v>0</v>
      </c>
      <c r="BR133" s="584">
        <v>7</v>
      </c>
      <c r="BS133" s="585">
        <v>11</v>
      </c>
      <c r="BT133" s="434">
        <f t="shared" si="253"/>
        <v>0</v>
      </c>
      <c r="BU133" s="435">
        <f t="shared" si="254"/>
        <v>0</v>
      </c>
      <c r="BV133" s="584"/>
      <c r="BW133" s="585"/>
      <c r="BX133" s="434">
        <f t="shared" si="255"/>
        <v>0</v>
      </c>
      <c r="BY133" s="435">
        <f t="shared" si="256"/>
        <v>0</v>
      </c>
      <c r="BZ133" s="434">
        <f t="shared" si="257"/>
        <v>67</v>
      </c>
      <c r="CA133" s="435">
        <f t="shared" si="258"/>
        <v>70</v>
      </c>
      <c r="CB133" s="434">
        <f t="shared" si="259"/>
        <v>0</v>
      </c>
      <c r="CC133" s="435">
        <f t="shared" si="260"/>
        <v>0</v>
      </c>
      <c r="CD133" s="584">
        <v>5.33341666666667</v>
      </c>
      <c r="CE133" s="585">
        <v>6.5419152542372903</v>
      </c>
      <c r="CF133" s="434">
        <f t="shared" si="261"/>
        <v>320.00500000000022</v>
      </c>
      <c r="CG133" s="435">
        <f t="shared" si="262"/>
        <v>385.97300000000013</v>
      </c>
      <c r="CH133" s="584">
        <v>6.9652857142857103</v>
      </c>
      <c r="CI133" s="585">
        <v>8.62709090909091</v>
      </c>
      <c r="CJ133" s="434">
        <f t="shared" si="263"/>
        <v>48.756999999999969</v>
      </c>
      <c r="CK133" s="435">
        <f t="shared" si="264"/>
        <v>94.89800000000001</v>
      </c>
      <c r="CL133" s="584"/>
      <c r="CM133" s="585"/>
      <c r="CN133" s="434">
        <f t="shared" si="265"/>
        <v>0</v>
      </c>
      <c r="CO133" s="435">
        <f t="shared" si="266"/>
        <v>0</v>
      </c>
      <c r="CP133" s="434">
        <f t="shared" si="267"/>
        <v>5.5039104477611964</v>
      </c>
      <c r="CQ133" s="435">
        <f t="shared" si="268"/>
        <v>6.8695857142857166</v>
      </c>
      <c r="CR133" s="434">
        <f t="shared" si="269"/>
        <v>368.76200000000017</v>
      </c>
      <c r="CS133" s="435">
        <f t="shared" si="270"/>
        <v>480.87100000000015</v>
      </c>
      <c r="CT133" s="584"/>
      <c r="CU133" s="585"/>
      <c r="CV133" s="434">
        <f t="shared" si="271"/>
        <v>0</v>
      </c>
      <c r="CW133" s="435">
        <f t="shared" si="272"/>
        <v>0</v>
      </c>
      <c r="CX133" s="584"/>
      <c r="CY133" s="585"/>
      <c r="CZ133" s="434">
        <f t="shared" si="273"/>
        <v>0</v>
      </c>
      <c r="DA133" s="435">
        <f t="shared" si="274"/>
        <v>0</v>
      </c>
      <c r="DB133" s="584"/>
      <c r="DC133" s="585"/>
      <c r="DD133" s="434">
        <f t="shared" si="275"/>
        <v>0</v>
      </c>
      <c r="DE133" s="435">
        <f t="shared" si="276"/>
        <v>0</v>
      </c>
      <c r="DF133" s="434">
        <f t="shared" si="277"/>
        <v>0</v>
      </c>
      <c r="DG133" s="435">
        <f t="shared" si="278"/>
        <v>0</v>
      </c>
      <c r="DH133" s="434">
        <f t="shared" si="279"/>
        <v>0</v>
      </c>
      <c r="DI133" s="435">
        <f t="shared" si="280"/>
        <v>0</v>
      </c>
      <c r="DJ133" s="434">
        <f t="shared" si="281"/>
        <v>143</v>
      </c>
      <c r="DK133" s="435">
        <f t="shared" si="282"/>
        <v>134</v>
      </c>
      <c r="DL133" s="434">
        <f t="shared" si="283"/>
        <v>0</v>
      </c>
      <c r="DM133" s="435">
        <f t="shared" si="284"/>
        <v>0</v>
      </c>
      <c r="DN133" s="434">
        <f t="shared" si="285"/>
        <v>4.8511328671328684</v>
      </c>
      <c r="DO133" s="435">
        <f t="shared" si="286"/>
        <v>5.9021343283582102</v>
      </c>
      <c r="DP133" s="434">
        <f t="shared" si="287"/>
        <v>693.71200000000022</v>
      </c>
      <c r="DQ133" s="435">
        <f t="shared" si="288"/>
        <v>790.88600000000019</v>
      </c>
      <c r="DR133" s="434">
        <f t="shared" si="289"/>
        <v>0</v>
      </c>
      <c r="DS133" s="435">
        <f t="shared" si="290"/>
        <v>0</v>
      </c>
      <c r="DT133" s="434">
        <f t="shared" si="291"/>
        <v>0</v>
      </c>
      <c r="DU133" s="435">
        <f t="shared" si="292"/>
        <v>0</v>
      </c>
      <c r="DV133" s="584">
        <v>214</v>
      </c>
      <c r="DW133" s="585">
        <v>192</v>
      </c>
      <c r="DX133" s="434">
        <f t="shared" si="293"/>
        <v>0</v>
      </c>
      <c r="DY133" s="435">
        <f t="shared" si="294"/>
        <v>0</v>
      </c>
      <c r="DZ133" s="584">
        <v>85</v>
      </c>
      <c r="EA133" s="585">
        <v>113</v>
      </c>
      <c r="EB133" s="434">
        <f t="shared" si="295"/>
        <v>0</v>
      </c>
      <c r="EC133" s="435">
        <f t="shared" si="296"/>
        <v>0</v>
      </c>
      <c r="ED133" s="584"/>
      <c r="EE133" s="585"/>
      <c r="EF133" s="434">
        <f t="shared" si="297"/>
        <v>0</v>
      </c>
      <c r="EG133" s="435">
        <f t="shared" si="298"/>
        <v>0</v>
      </c>
      <c r="EH133" s="434">
        <f t="shared" si="299"/>
        <v>299</v>
      </c>
      <c r="EI133" s="435">
        <f t="shared" si="300"/>
        <v>305</v>
      </c>
      <c r="EJ133" s="434">
        <f t="shared" si="301"/>
        <v>0</v>
      </c>
      <c r="EK133" s="435">
        <f t="shared" si="302"/>
        <v>0</v>
      </c>
      <c r="EL133" s="584">
        <v>3.4344018691588798</v>
      </c>
      <c r="EM133" s="585">
        <v>3.2966770833333299</v>
      </c>
      <c r="EN133" s="434">
        <f t="shared" si="303"/>
        <v>734.96200000000033</v>
      </c>
      <c r="EO133" s="435">
        <f t="shared" si="304"/>
        <v>632.96199999999931</v>
      </c>
      <c r="EP133" s="584">
        <v>4.41429411764706</v>
      </c>
      <c r="EQ133" s="585">
        <v>3.91933628318584</v>
      </c>
      <c r="ER133" s="434">
        <f t="shared" si="305"/>
        <v>375.21500000000009</v>
      </c>
      <c r="ES133" s="435">
        <f t="shared" si="306"/>
        <v>442.88499999999993</v>
      </c>
      <c r="ET133" s="584"/>
      <c r="EU133" s="585"/>
      <c r="EV133" s="434">
        <f t="shared" si="307"/>
        <v>0</v>
      </c>
      <c r="EW133" s="435">
        <f t="shared" si="308"/>
        <v>0</v>
      </c>
      <c r="EX133" s="434">
        <f t="shared" si="309"/>
        <v>3.7129665551839479</v>
      </c>
      <c r="EY133" s="435">
        <f t="shared" si="310"/>
        <v>3.527367213114752</v>
      </c>
      <c r="EZ133" s="434">
        <f t="shared" si="311"/>
        <v>1110.1770000000004</v>
      </c>
      <c r="FA133" s="435">
        <f t="shared" si="312"/>
        <v>1075.8469999999993</v>
      </c>
      <c r="FB133" s="584"/>
      <c r="FC133" s="585"/>
      <c r="FD133" s="434">
        <f t="shared" si="313"/>
        <v>0</v>
      </c>
      <c r="FE133" s="435">
        <f t="shared" si="314"/>
        <v>0</v>
      </c>
      <c r="FF133" s="584"/>
      <c r="FG133" s="585"/>
      <c r="FH133" s="434">
        <f t="shared" si="315"/>
        <v>0</v>
      </c>
      <c r="FI133" s="435">
        <f t="shared" si="316"/>
        <v>0</v>
      </c>
      <c r="FJ133" s="584"/>
      <c r="FK133" s="585"/>
      <c r="FL133" s="434">
        <f t="shared" si="317"/>
        <v>0</v>
      </c>
      <c r="FM133" s="435">
        <f t="shared" si="318"/>
        <v>0</v>
      </c>
      <c r="FN133" s="434">
        <f t="shared" si="319"/>
        <v>0</v>
      </c>
      <c r="FO133" s="435">
        <f t="shared" si="320"/>
        <v>0</v>
      </c>
      <c r="FP133" s="434">
        <f t="shared" si="321"/>
        <v>0</v>
      </c>
      <c r="FQ133" s="435">
        <f t="shared" si="322"/>
        <v>0</v>
      </c>
      <c r="FR133" s="584"/>
      <c r="FS133" s="585"/>
      <c r="FT133" s="434">
        <f t="shared" si="323"/>
        <v>0</v>
      </c>
      <c r="FU133" s="435">
        <f t="shared" si="324"/>
        <v>0</v>
      </c>
      <c r="FV133" s="584"/>
      <c r="FW133" s="585"/>
      <c r="FX133" s="434">
        <f t="shared" si="325"/>
        <v>0</v>
      </c>
      <c r="FY133" s="435">
        <f t="shared" si="326"/>
        <v>0</v>
      </c>
      <c r="FZ133" s="584"/>
      <c r="GA133" s="585"/>
      <c r="GB133" s="434">
        <f t="shared" si="327"/>
        <v>0</v>
      </c>
      <c r="GC133" s="435">
        <f t="shared" si="328"/>
        <v>0</v>
      </c>
      <c r="GD133" s="434">
        <f t="shared" si="329"/>
        <v>344</v>
      </c>
      <c r="GE133" s="435">
        <f t="shared" si="330"/>
        <v>315</v>
      </c>
      <c r="GF133" s="434">
        <f t="shared" si="331"/>
        <v>0</v>
      </c>
      <c r="GG133" s="435">
        <f t="shared" si="332"/>
        <v>0</v>
      </c>
      <c r="GH133" s="434">
        <f t="shared" si="333"/>
        <v>1349.8840000000005</v>
      </c>
      <c r="GI133" s="435">
        <f t="shared" si="334"/>
        <v>1328.9499999999994</v>
      </c>
      <c r="GJ133" s="434">
        <f t="shared" si="335"/>
        <v>0</v>
      </c>
      <c r="GK133" s="435">
        <f t="shared" si="336"/>
        <v>0</v>
      </c>
      <c r="GL133" s="434">
        <f t="shared" si="337"/>
        <v>98</v>
      </c>
      <c r="GM133" s="435">
        <f t="shared" si="338"/>
        <v>124</v>
      </c>
      <c r="GN133" s="434">
        <f t="shared" si="339"/>
        <v>0</v>
      </c>
      <c r="GO133" s="435">
        <f t="shared" si="340"/>
        <v>0</v>
      </c>
      <c r="GP133" s="434">
        <f t="shared" si="341"/>
        <v>454.00500000000005</v>
      </c>
      <c r="GQ133" s="435">
        <f t="shared" si="342"/>
        <v>537.7829999999999</v>
      </c>
      <c r="GR133" s="434">
        <f t="shared" si="343"/>
        <v>0</v>
      </c>
      <c r="GS133" s="435">
        <f t="shared" si="344"/>
        <v>0</v>
      </c>
      <c r="GT133" s="434">
        <f t="shared" si="345"/>
        <v>442</v>
      </c>
      <c r="GU133" s="435">
        <f t="shared" si="346"/>
        <v>439</v>
      </c>
      <c r="GV133" s="434">
        <f t="shared" si="347"/>
        <v>0</v>
      </c>
      <c r="GW133" s="435">
        <f t="shared" si="348"/>
        <v>0</v>
      </c>
      <c r="GX133" s="434">
        <f t="shared" si="349"/>
        <v>1803.8890000000006</v>
      </c>
      <c r="GY133" s="435">
        <f t="shared" si="350"/>
        <v>1866.7329999999993</v>
      </c>
      <c r="GZ133" s="434">
        <f t="shared" si="351"/>
        <v>0</v>
      </c>
      <c r="HA133" s="435">
        <f t="shared" si="352"/>
        <v>0</v>
      </c>
      <c r="HB133" s="434">
        <f t="shared" si="353"/>
        <v>0</v>
      </c>
      <c r="HC133" s="435">
        <f t="shared" si="354"/>
        <v>0</v>
      </c>
      <c r="HD133" s="434">
        <f t="shared" si="355"/>
        <v>0</v>
      </c>
      <c r="HE133" s="435">
        <f t="shared" si="356"/>
        <v>0</v>
      </c>
      <c r="HF133" s="434">
        <f t="shared" si="357"/>
        <v>0</v>
      </c>
      <c r="HG133" s="435">
        <f t="shared" si="358"/>
        <v>0</v>
      </c>
      <c r="HH133" s="434">
        <f t="shared" si="359"/>
        <v>0</v>
      </c>
      <c r="HI133" s="435">
        <f t="shared" si="360"/>
        <v>0</v>
      </c>
      <c r="HJ133" s="434">
        <f t="shared" si="361"/>
        <v>1803.8890000000006</v>
      </c>
      <c r="HK133" s="435">
        <f t="shared" si="362"/>
        <v>1866.7329999999995</v>
      </c>
      <c r="HL133" s="434">
        <f t="shared" si="363"/>
        <v>0</v>
      </c>
      <c r="HM133" s="435">
        <f t="shared" si="364"/>
        <v>0</v>
      </c>
    </row>
    <row r="134" spans="1:221" s="18" customFormat="1" ht="12.95" customHeight="1">
      <c r="A134" s="534" t="s">
        <v>456</v>
      </c>
      <c r="B134" s="536" t="s">
        <v>471</v>
      </c>
      <c r="C134" s="537"/>
      <c r="D134" s="503">
        <v>437103</v>
      </c>
      <c r="E134" s="535">
        <v>8</v>
      </c>
      <c r="F134" s="584">
        <v>502</v>
      </c>
      <c r="G134" s="585">
        <v>560</v>
      </c>
      <c r="H134" s="584">
        <v>14</v>
      </c>
      <c r="I134" s="585">
        <v>9</v>
      </c>
      <c r="J134" s="434">
        <f t="shared" si="217"/>
        <v>488</v>
      </c>
      <c r="K134" s="435">
        <f t="shared" si="218"/>
        <v>551</v>
      </c>
      <c r="L134" s="584">
        <v>60</v>
      </c>
      <c r="M134" s="585">
        <v>60</v>
      </c>
      <c r="N134" s="434">
        <f t="shared" si="219"/>
        <v>486</v>
      </c>
      <c r="O134" s="435">
        <f t="shared" si="220"/>
        <v>546</v>
      </c>
      <c r="P134" s="434">
        <f t="shared" si="221"/>
        <v>0</v>
      </c>
      <c r="Q134" s="435">
        <f t="shared" si="222"/>
        <v>0</v>
      </c>
      <c r="R134" s="584">
        <v>30</v>
      </c>
      <c r="S134" s="585">
        <v>39</v>
      </c>
      <c r="T134" s="599">
        <f t="shared" si="366"/>
        <v>0</v>
      </c>
      <c r="U134" s="600">
        <f t="shared" si="366"/>
        <v>0</v>
      </c>
      <c r="V134" s="584">
        <v>6</v>
      </c>
      <c r="W134" s="585">
        <v>6</v>
      </c>
      <c r="X134" s="434">
        <f t="shared" si="223"/>
        <v>0</v>
      </c>
      <c r="Y134" s="435">
        <f t="shared" si="224"/>
        <v>0</v>
      </c>
      <c r="Z134" s="584"/>
      <c r="AA134" s="585"/>
      <c r="AB134" s="434">
        <f t="shared" si="225"/>
        <v>0</v>
      </c>
      <c r="AC134" s="435">
        <f t="shared" si="226"/>
        <v>0</v>
      </c>
      <c r="AD134" s="434">
        <f t="shared" si="227"/>
        <v>36</v>
      </c>
      <c r="AE134" s="435">
        <f t="shared" si="228"/>
        <v>45</v>
      </c>
      <c r="AF134" s="434">
        <f t="shared" si="229"/>
        <v>0</v>
      </c>
      <c r="AG134" s="435">
        <f t="shared" si="230"/>
        <v>0</v>
      </c>
      <c r="AH134" s="584">
        <v>4.96953333333333</v>
      </c>
      <c r="AI134" s="585">
        <v>3.6583333333333301</v>
      </c>
      <c r="AJ134" s="434">
        <f t="shared" si="231"/>
        <v>149.0859999999999</v>
      </c>
      <c r="AK134" s="435">
        <f t="shared" si="232"/>
        <v>142.67499999999987</v>
      </c>
      <c r="AL134" s="584">
        <v>3.4904999999999999</v>
      </c>
      <c r="AM134" s="585">
        <v>5.4268333333333301</v>
      </c>
      <c r="AN134" s="434">
        <f t="shared" si="233"/>
        <v>20.942999999999998</v>
      </c>
      <c r="AO134" s="435">
        <f t="shared" si="234"/>
        <v>32.560999999999979</v>
      </c>
      <c r="AP134" s="584"/>
      <c r="AQ134" s="585"/>
      <c r="AR134" s="434">
        <f t="shared" si="235"/>
        <v>0</v>
      </c>
      <c r="AS134" s="435">
        <f t="shared" si="236"/>
        <v>0</v>
      </c>
      <c r="AT134" s="434">
        <f t="shared" si="237"/>
        <v>4.7230277777777747</v>
      </c>
      <c r="AU134" s="435">
        <f t="shared" si="238"/>
        <v>3.8941333333333299</v>
      </c>
      <c r="AV134" s="434">
        <f t="shared" si="239"/>
        <v>170.02899999999988</v>
      </c>
      <c r="AW134" s="435">
        <f t="shared" si="240"/>
        <v>175.23599999999985</v>
      </c>
      <c r="AX134" s="584"/>
      <c r="AY134" s="585"/>
      <c r="AZ134" s="434">
        <f t="shared" si="241"/>
        <v>0</v>
      </c>
      <c r="BA134" s="435">
        <f t="shared" si="242"/>
        <v>0</v>
      </c>
      <c r="BB134" s="584"/>
      <c r="BC134" s="585"/>
      <c r="BD134" s="434">
        <f t="shared" si="243"/>
        <v>0</v>
      </c>
      <c r="BE134" s="435">
        <f t="shared" si="244"/>
        <v>0</v>
      </c>
      <c r="BF134" s="584"/>
      <c r="BG134" s="585"/>
      <c r="BH134" s="434">
        <f t="shared" si="245"/>
        <v>0</v>
      </c>
      <c r="BI134" s="435">
        <f t="shared" si="246"/>
        <v>0</v>
      </c>
      <c r="BJ134" s="434">
        <f t="shared" si="247"/>
        <v>0</v>
      </c>
      <c r="BK134" s="435">
        <f t="shared" si="248"/>
        <v>0</v>
      </c>
      <c r="BL134" s="434">
        <f t="shared" si="249"/>
        <v>0</v>
      </c>
      <c r="BM134" s="435">
        <f t="shared" si="250"/>
        <v>0</v>
      </c>
      <c r="BN134" s="584">
        <v>125</v>
      </c>
      <c r="BO134" s="585">
        <v>133</v>
      </c>
      <c r="BP134" s="434">
        <f t="shared" si="251"/>
        <v>0</v>
      </c>
      <c r="BQ134" s="435">
        <f t="shared" si="252"/>
        <v>0</v>
      </c>
      <c r="BR134" s="584">
        <v>39</v>
      </c>
      <c r="BS134" s="585">
        <v>39</v>
      </c>
      <c r="BT134" s="434">
        <f t="shared" si="253"/>
        <v>0</v>
      </c>
      <c r="BU134" s="435">
        <f t="shared" si="254"/>
        <v>0</v>
      </c>
      <c r="BV134" s="584"/>
      <c r="BW134" s="585"/>
      <c r="BX134" s="434">
        <f t="shared" si="255"/>
        <v>0</v>
      </c>
      <c r="BY134" s="435">
        <f t="shared" si="256"/>
        <v>0</v>
      </c>
      <c r="BZ134" s="434">
        <f t="shared" si="257"/>
        <v>164</v>
      </c>
      <c r="CA134" s="435">
        <f t="shared" si="258"/>
        <v>172</v>
      </c>
      <c r="CB134" s="434">
        <f t="shared" si="259"/>
        <v>0</v>
      </c>
      <c r="CC134" s="435">
        <f t="shared" si="260"/>
        <v>0</v>
      </c>
      <c r="CD134" s="584">
        <v>5.55572</v>
      </c>
      <c r="CE134" s="585">
        <v>5.76556390977444</v>
      </c>
      <c r="CF134" s="434">
        <f t="shared" si="261"/>
        <v>694.46500000000003</v>
      </c>
      <c r="CG134" s="435">
        <f t="shared" si="262"/>
        <v>766.8200000000005</v>
      </c>
      <c r="CH134" s="584">
        <v>6.08387179487179</v>
      </c>
      <c r="CI134" s="585">
        <v>6.8626153846153803</v>
      </c>
      <c r="CJ134" s="434">
        <f t="shared" si="263"/>
        <v>237.27099999999982</v>
      </c>
      <c r="CK134" s="435">
        <f t="shared" si="264"/>
        <v>267.64199999999983</v>
      </c>
      <c r="CL134" s="584"/>
      <c r="CM134" s="585"/>
      <c r="CN134" s="434">
        <f t="shared" si="265"/>
        <v>0</v>
      </c>
      <c r="CO134" s="435">
        <f t="shared" si="266"/>
        <v>0</v>
      </c>
      <c r="CP134" s="434">
        <f t="shared" si="267"/>
        <v>5.6813170731707308</v>
      </c>
      <c r="CQ134" s="435">
        <f t="shared" si="268"/>
        <v>6.0143139534883749</v>
      </c>
      <c r="CR134" s="434">
        <f t="shared" si="269"/>
        <v>931.73599999999988</v>
      </c>
      <c r="CS134" s="435">
        <f t="shared" si="270"/>
        <v>1034.4620000000004</v>
      </c>
      <c r="CT134" s="584"/>
      <c r="CU134" s="585"/>
      <c r="CV134" s="434">
        <f t="shared" si="271"/>
        <v>0</v>
      </c>
      <c r="CW134" s="435">
        <f t="shared" si="272"/>
        <v>0</v>
      </c>
      <c r="CX134" s="584"/>
      <c r="CY134" s="585"/>
      <c r="CZ134" s="434">
        <f t="shared" si="273"/>
        <v>0</v>
      </c>
      <c r="DA134" s="435">
        <f t="shared" si="274"/>
        <v>0</v>
      </c>
      <c r="DB134" s="584"/>
      <c r="DC134" s="585"/>
      <c r="DD134" s="434">
        <f t="shared" si="275"/>
        <v>0</v>
      </c>
      <c r="DE134" s="435">
        <f t="shared" si="276"/>
        <v>0</v>
      </c>
      <c r="DF134" s="434">
        <f t="shared" si="277"/>
        <v>0</v>
      </c>
      <c r="DG134" s="435">
        <f t="shared" si="278"/>
        <v>0</v>
      </c>
      <c r="DH134" s="434">
        <f t="shared" si="279"/>
        <v>0</v>
      </c>
      <c r="DI134" s="435">
        <f t="shared" si="280"/>
        <v>0</v>
      </c>
      <c r="DJ134" s="434">
        <f t="shared" si="281"/>
        <v>200</v>
      </c>
      <c r="DK134" s="435">
        <f t="shared" si="282"/>
        <v>217</v>
      </c>
      <c r="DL134" s="434">
        <f t="shared" si="283"/>
        <v>0</v>
      </c>
      <c r="DM134" s="435">
        <f t="shared" si="284"/>
        <v>0</v>
      </c>
      <c r="DN134" s="434">
        <f t="shared" si="285"/>
        <v>5.508824999999999</v>
      </c>
      <c r="DO134" s="435">
        <f t="shared" si="286"/>
        <v>5.5746451612903236</v>
      </c>
      <c r="DP134" s="434">
        <f t="shared" si="287"/>
        <v>1101.7649999999999</v>
      </c>
      <c r="DQ134" s="435">
        <f t="shared" si="288"/>
        <v>1209.6980000000003</v>
      </c>
      <c r="DR134" s="434">
        <f t="shared" si="289"/>
        <v>0</v>
      </c>
      <c r="DS134" s="435">
        <f t="shared" si="290"/>
        <v>0</v>
      </c>
      <c r="DT134" s="434">
        <f t="shared" si="291"/>
        <v>0</v>
      </c>
      <c r="DU134" s="435">
        <f t="shared" si="292"/>
        <v>0</v>
      </c>
      <c r="DV134" s="584">
        <v>160</v>
      </c>
      <c r="DW134" s="585">
        <v>191</v>
      </c>
      <c r="DX134" s="434">
        <f t="shared" si="293"/>
        <v>0</v>
      </c>
      <c r="DY134" s="435">
        <f t="shared" si="294"/>
        <v>0</v>
      </c>
      <c r="DZ134" s="584">
        <v>126</v>
      </c>
      <c r="EA134" s="585">
        <v>138</v>
      </c>
      <c r="EB134" s="434">
        <f t="shared" si="295"/>
        <v>0</v>
      </c>
      <c r="EC134" s="435">
        <f t="shared" si="296"/>
        <v>0</v>
      </c>
      <c r="ED134" s="584"/>
      <c r="EE134" s="585"/>
      <c r="EF134" s="434">
        <f t="shared" si="297"/>
        <v>0</v>
      </c>
      <c r="EG134" s="435">
        <f t="shared" si="298"/>
        <v>0</v>
      </c>
      <c r="EH134" s="434">
        <f t="shared" si="299"/>
        <v>286</v>
      </c>
      <c r="EI134" s="435">
        <f t="shared" si="300"/>
        <v>329</v>
      </c>
      <c r="EJ134" s="434">
        <f t="shared" si="301"/>
        <v>0</v>
      </c>
      <c r="EK134" s="435">
        <f t="shared" si="302"/>
        <v>0</v>
      </c>
      <c r="EL134" s="584">
        <v>4.4912875000000003</v>
      </c>
      <c r="EM134" s="585">
        <v>4.56142408376963</v>
      </c>
      <c r="EN134" s="434">
        <f t="shared" si="303"/>
        <v>718.60599999999999</v>
      </c>
      <c r="EO134" s="435">
        <f t="shared" si="304"/>
        <v>871.23199999999929</v>
      </c>
      <c r="EP134" s="584">
        <v>4.6414761904761903</v>
      </c>
      <c r="EQ134" s="585">
        <v>4.8494782608695699</v>
      </c>
      <c r="ER134" s="434">
        <f t="shared" si="305"/>
        <v>584.82600000000002</v>
      </c>
      <c r="ES134" s="435">
        <f t="shared" si="306"/>
        <v>669.22800000000063</v>
      </c>
      <c r="ET134" s="584"/>
      <c r="EU134" s="585"/>
      <c r="EV134" s="434">
        <f t="shared" si="307"/>
        <v>0</v>
      </c>
      <c r="EW134" s="435">
        <f t="shared" si="308"/>
        <v>0</v>
      </c>
      <c r="EX134" s="434">
        <f t="shared" si="309"/>
        <v>4.5574545454545454</v>
      </c>
      <c r="EY134" s="435">
        <f t="shared" si="310"/>
        <v>4.6822492401215809</v>
      </c>
      <c r="EZ134" s="434">
        <f t="shared" si="311"/>
        <v>1303.432</v>
      </c>
      <c r="FA134" s="435">
        <f t="shared" si="312"/>
        <v>1540.46</v>
      </c>
      <c r="FB134" s="584"/>
      <c r="FC134" s="585"/>
      <c r="FD134" s="434">
        <f t="shared" si="313"/>
        <v>0</v>
      </c>
      <c r="FE134" s="435">
        <f t="shared" si="314"/>
        <v>0</v>
      </c>
      <c r="FF134" s="584"/>
      <c r="FG134" s="585"/>
      <c r="FH134" s="434">
        <f t="shared" si="315"/>
        <v>0</v>
      </c>
      <c r="FI134" s="435">
        <f t="shared" si="316"/>
        <v>0</v>
      </c>
      <c r="FJ134" s="584"/>
      <c r="FK134" s="585"/>
      <c r="FL134" s="434">
        <f t="shared" si="317"/>
        <v>0</v>
      </c>
      <c r="FM134" s="435">
        <f t="shared" si="318"/>
        <v>0</v>
      </c>
      <c r="FN134" s="434">
        <f t="shared" si="319"/>
        <v>0</v>
      </c>
      <c r="FO134" s="435">
        <f t="shared" si="320"/>
        <v>0</v>
      </c>
      <c r="FP134" s="434">
        <f t="shared" si="321"/>
        <v>0</v>
      </c>
      <c r="FQ134" s="435">
        <f t="shared" si="322"/>
        <v>0</v>
      </c>
      <c r="FR134" s="584"/>
      <c r="FS134" s="585"/>
      <c r="FT134" s="434">
        <f t="shared" si="323"/>
        <v>0</v>
      </c>
      <c r="FU134" s="435">
        <f t="shared" si="324"/>
        <v>0</v>
      </c>
      <c r="FV134" s="584"/>
      <c r="FW134" s="585"/>
      <c r="FX134" s="434">
        <f t="shared" si="325"/>
        <v>0</v>
      </c>
      <c r="FY134" s="435">
        <f t="shared" si="326"/>
        <v>0</v>
      </c>
      <c r="FZ134" s="584"/>
      <c r="GA134" s="585"/>
      <c r="GB134" s="434">
        <f t="shared" si="327"/>
        <v>0</v>
      </c>
      <c r="GC134" s="435">
        <f t="shared" si="328"/>
        <v>0</v>
      </c>
      <c r="GD134" s="434">
        <f t="shared" si="329"/>
        <v>315</v>
      </c>
      <c r="GE134" s="435">
        <f t="shared" si="330"/>
        <v>363</v>
      </c>
      <c r="GF134" s="434">
        <f t="shared" si="331"/>
        <v>0</v>
      </c>
      <c r="GG134" s="435">
        <f t="shared" si="332"/>
        <v>0</v>
      </c>
      <c r="GH134" s="434">
        <f t="shared" si="333"/>
        <v>1562.1569999999999</v>
      </c>
      <c r="GI134" s="435">
        <f t="shared" si="334"/>
        <v>1780.7269999999996</v>
      </c>
      <c r="GJ134" s="434">
        <f t="shared" si="335"/>
        <v>0</v>
      </c>
      <c r="GK134" s="435">
        <f t="shared" si="336"/>
        <v>0</v>
      </c>
      <c r="GL134" s="434">
        <f t="shared" si="337"/>
        <v>171</v>
      </c>
      <c r="GM134" s="435">
        <f t="shared" si="338"/>
        <v>183</v>
      </c>
      <c r="GN134" s="434">
        <f t="shared" si="339"/>
        <v>0</v>
      </c>
      <c r="GO134" s="435">
        <f t="shared" si="340"/>
        <v>0</v>
      </c>
      <c r="GP134" s="434">
        <f t="shared" si="341"/>
        <v>843.03999999999985</v>
      </c>
      <c r="GQ134" s="435">
        <f t="shared" si="342"/>
        <v>969.43100000000049</v>
      </c>
      <c r="GR134" s="434">
        <f t="shared" si="343"/>
        <v>0</v>
      </c>
      <c r="GS134" s="435">
        <f t="shared" si="344"/>
        <v>0</v>
      </c>
      <c r="GT134" s="434">
        <f t="shared" si="345"/>
        <v>486</v>
      </c>
      <c r="GU134" s="435">
        <f t="shared" si="346"/>
        <v>546</v>
      </c>
      <c r="GV134" s="434">
        <f t="shared" si="347"/>
        <v>0</v>
      </c>
      <c r="GW134" s="435">
        <f t="shared" si="348"/>
        <v>0</v>
      </c>
      <c r="GX134" s="434">
        <f t="shared" si="349"/>
        <v>2405.1969999999997</v>
      </c>
      <c r="GY134" s="435">
        <f t="shared" si="350"/>
        <v>2750.1580000000004</v>
      </c>
      <c r="GZ134" s="434">
        <f t="shared" si="351"/>
        <v>0</v>
      </c>
      <c r="HA134" s="435">
        <f t="shared" si="352"/>
        <v>0</v>
      </c>
      <c r="HB134" s="434">
        <f t="shared" si="353"/>
        <v>0</v>
      </c>
      <c r="HC134" s="435">
        <f t="shared" si="354"/>
        <v>0</v>
      </c>
      <c r="HD134" s="434">
        <f t="shared" si="355"/>
        <v>0</v>
      </c>
      <c r="HE134" s="435">
        <f t="shared" si="356"/>
        <v>0</v>
      </c>
      <c r="HF134" s="434">
        <f t="shared" si="357"/>
        <v>0</v>
      </c>
      <c r="HG134" s="435">
        <f t="shared" si="358"/>
        <v>0</v>
      </c>
      <c r="HH134" s="434">
        <f t="shared" si="359"/>
        <v>0</v>
      </c>
      <c r="HI134" s="435">
        <f t="shared" si="360"/>
        <v>0</v>
      </c>
      <c r="HJ134" s="434">
        <f t="shared" si="361"/>
        <v>2405.1970000000001</v>
      </c>
      <c r="HK134" s="435">
        <f t="shared" si="362"/>
        <v>2750.1580000000004</v>
      </c>
      <c r="HL134" s="434">
        <f t="shared" si="363"/>
        <v>0</v>
      </c>
      <c r="HM134" s="435">
        <f t="shared" si="364"/>
        <v>0</v>
      </c>
    </row>
    <row r="135" spans="1:221" s="18" customFormat="1" ht="12.95" customHeight="1">
      <c r="A135" s="534" t="s">
        <v>456</v>
      </c>
      <c r="B135" s="536" t="s">
        <v>473</v>
      </c>
      <c r="C135" s="537"/>
      <c r="D135" s="503">
        <v>158662</v>
      </c>
      <c r="E135" s="535">
        <v>8</v>
      </c>
      <c r="F135" s="584">
        <v>1201</v>
      </c>
      <c r="G135" s="585">
        <v>1204</v>
      </c>
      <c r="H135" s="584">
        <v>27</v>
      </c>
      <c r="I135" s="585">
        <v>32</v>
      </c>
      <c r="J135" s="434">
        <f t="shared" si="217"/>
        <v>1174</v>
      </c>
      <c r="K135" s="435">
        <f t="shared" si="218"/>
        <v>1172</v>
      </c>
      <c r="L135" s="584">
        <v>60</v>
      </c>
      <c r="M135" s="585">
        <v>60</v>
      </c>
      <c r="N135" s="434">
        <f t="shared" si="219"/>
        <v>1174</v>
      </c>
      <c r="O135" s="435">
        <f t="shared" si="220"/>
        <v>1172</v>
      </c>
      <c r="P135" s="434">
        <f t="shared" si="221"/>
        <v>0</v>
      </c>
      <c r="Q135" s="435">
        <f t="shared" si="222"/>
        <v>0</v>
      </c>
      <c r="R135" s="584">
        <v>69</v>
      </c>
      <c r="S135" s="585">
        <v>63</v>
      </c>
      <c r="T135" s="599">
        <f t="shared" si="366"/>
        <v>0</v>
      </c>
      <c r="U135" s="600">
        <f t="shared" si="366"/>
        <v>0</v>
      </c>
      <c r="V135" s="584">
        <v>11</v>
      </c>
      <c r="W135" s="585">
        <v>10</v>
      </c>
      <c r="X135" s="434">
        <f t="shared" si="223"/>
        <v>0</v>
      </c>
      <c r="Y135" s="435">
        <f t="shared" si="224"/>
        <v>0</v>
      </c>
      <c r="Z135" s="584"/>
      <c r="AA135" s="585"/>
      <c r="AB135" s="434">
        <f t="shared" si="225"/>
        <v>0</v>
      </c>
      <c r="AC135" s="435">
        <f t="shared" si="226"/>
        <v>0</v>
      </c>
      <c r="AD135" s="434">
        <f t="shared" si="227"/>
        <v>80</v>
      </c>
      <c r="AE135" s="435">
        <f t="shared" si="228"/>
        <v>73</v>
      </c>
      <c r="AF135" s="434">
        <f t="shared" si="229"/>
        <v>0</v>
      </c>
      <c r="AG135" s="435">
        <f t="shared" si="230"/>
        <v>0</v>
      </c>
      <c r="AH135" s="584">
        <v>5.0397826086956501</v>
      </c>
      <c r="AI135" s="585">
        <v>5.13492063492063</v>
      </c>
      <c r="AJ135" s="434">
        <f t="shared" si="231"/>
        <v>347.74499999999983</v>
      </c>
      <c r="AK135" s="435">
        <f t="shared" si="232"/>
        <v>323.49999999999972</v>
      </c>
      <c r="AL135" s="584">
        <v>6.1807272727272702</v>
      </c>
      <c r="AM135" s="585">
        <v>7.6897000000000002</v>
      </c>
      <c r="AN135" s="434">
        <f t="shared" si="233"/>
        <v>67.987999999999971</v>
      </c>
      <c r="AO135" s="435">
        <f t="shared" si="234"/>
        <v>76.897000000000006</v>
      </c>
      <c r="AP135" s="584"/>
      <c r="AQ135" s="585"/>
      <c r="AR135" s="434">
        <f t="shared" si="235"/>
        <v>0</v>
      </c>
      <c r="AS135" s="435">
        <f t="shared" si="236"/>
        <v>0</v>
      </c>
      <c r="AT135" s="434">
        <f t="shared" si="237"/>
        <v>5.1966624999999977</v>
      </c>
      <c r="AU135" s="435">
        <f t="shared" si="238"/>
        <v>5.4848904109588998</v>
      </c>
      <c r="AV135" s="434">
        <f t="shared" si="239"/>
        <v>415.73299999999983</v>
      </c>
      <c r="AW135" s="435">
        <f t="shared" si="240"/>
        <v>400.39699999999971</v>
      </c>
      <c r="AX135" s="584"/>
      <c r="AY135" s="585"/>
      <c r="AZ135" s="434">
        <f t="shared" si="241"/>
        <v>0</v>
      </c>
      <c r="BA135" s="435">
        <f t="shared" si="242"/>
        <v>0</v>
      </c>
      <c r="BB135" s="584"/>
      <c r="BC135" s="585"/>
      <c r="BD135" s="434">
        <f t="shared" si="243"/>
        <v>0</v>
      </c>
      <c r="BE135" s="435">
        <f t="shared" si="244"/>
        <v>0</v>
      </c>
      <c r="BF135" s="584"/>
      <c r="BG135" s="585"/>
      <c r="BH135" s="434">
        <f t="shared" si="245"/>
        <v>0</v>
      </c>
      <c r="BI135" s="435">
        <f t="shared" si="246"/>
        <v>0</v>
      </c>
      <c r="BJ135" s="434">
        <f t="shared" si="247"/>
        <v>0</v>
      </c>
      <c r="BK135" s="435">
        <f t="shared" si="248"/>
        <v>0</v>
      </c>
      <c r="BL135" s="434">
        <f t="shared" si="249"/>
        <v>0</v>
      </c>
      <c r="BM135" s="435">
        <f t="shared" si="250"/>
        <v>0</v>
      </c>
      <c r="BN135" s="584">
        <v>247</v>
      </c>
      <c r="BO135" s="585">
        <v>239</v>
      </c>
      <c r="BP135" s="434">
        <f t="shared" si="251"/>
        <v>0</v>
      </c>
      <c r="BQ135" s="435">
        <f t="shared" si="252"/>
        <v>0</v>
      </c>
      <c r="BR135" s="584">
        <v>118</v>
      </c>
      <c r="BS135" s="585">
        <v>126</v>
      </c>
      <c r="BT135" s="434">
        <f t="shared" si="253"/>
        <v>0</v>
      </c>
      <c r="BU135" s="435">
        <f t="shared" si="254"/>
        <v>0</v>
      </c>
      <c r="BV135" s="584"/>
      <c r="BW135" s="585"/>
      <c r="BX135" s="434">
        <f t="shared" si="255"/>
        <v>0</v>
      </c>
      <c r="BY135" s="435">
        <f t="shared" si="256"/>
        <v>0</v>
      </c>
      <c r="BZ135" s="434">
        <f t="shared" si="257"/>
        <v>365</v>
      </c>
      <c r="CA135" s="435">
        <f t="shared" si="258"/>
        <v>365</v>
      </c>
      <c r="CB135" s="434">
        <f t="shared" si="259"/>
        <v>0</v>
      </c>
      <c r="CC135" s="435">
        <f t="shared" si="260"/>
        <v>0</v>
      </c>
      <c r="CD135" s="584">
        <v>7.1129554655870502</v>
      </c>
      <c r="CE135" s="585">
        <v>7.6167615062761502</v>
      </c>
      <c r="CF135" s="434">
        <f t="shared" si="261"/>
        <v>1756.9000000000015</v>
      </c>
      <c r="CG135" s="435">
        <f t="shared" si="262"/>
        <v>1820.4059999999999</v>
      </c>
      <c r="CH135" s="584">
        <v>7.41927118644068</v>
      </c>
      <c r="CI135" s="585">
        <v>7.2992619047619103</v>
      </c>
      <c r="CJ135" s="434">
        <f t="shared" si="263"/>
        <v>875.47400000000027</v>
      </c>
      <c r="CK135" s="435">
        <f t="shared" si="264"/>
        <v>919.70700000000068</v>
      </c>
      <c r="CL135" s="584"/>
      <c r="CM135" s="585"/>
      <c r="CN135" s="434">
        <f t="shared" si="265"/>
        <v>0</v>
      </c>
      <c r="CO135" s="435">
        <f t="shared" si="266"/>
        <v>0</v>
      </c>
      <c r="CP135" s="434">
        <f t="shared" si="267"/>
        <v>7.2119835616438399</v>
      </c>
      <c r="CQ135" s="435">
        <f t="shared" si="268"/>
        <v>7.5071589041095912</v>
      </c>
      <c r="CR135" s="434">
        <f t="shared" si="269"/>
        <v>2632.3740000000016</v>
      </c>
      <c r="CS135" s="435">
        <f t="shared" si="270"/>
        <v>2740.1130000000007</v>
      </c>
      <c r="CT135" s="584"/>
      <c r="CU135" s="585"/>
      <c r="CV135" s="434">
        <f t="shared" si="271"/>
        <v>0</v>
      </c>
      <c r="CW135" s="435">
        <f t="shared" si="272"/>
        <v>0</v>
      </c>
      <c r="CX135" s="584"/>
      <c r="CY135" s="585"/>
      <c r="CZ135" s="434">
        <f t="shared" si="273"/>
        <v>0</v>
      </c>
      <c r="DA135" s="435">
        <f t="shared" si="274"/>
        <v>0</v>
      </c>
      <c r="DB135" s="584"/>
      <c r="DC135" s="585"/>
      <c r="DD135" s="434">
        <f t="shared" si="275"/>
        <v>0</v>
      </c>
      <c r="DE135" s="435">
        <f t="shared" si="276"/>
        <v>0</v>
      </c>
      <c r="DF135" s="434">
        <f t="shared" si="277"/>
        <v>0</v>
      </c>
      <c r="DG135" s="435">
        <f t="shared" si="278"/>
        <v>0</v>
      </c>
      <c r="DH135" s="434">
        <f t="shared" si="279"/>
        <v>0</v>
      </c>
      <c r="DI135" s="435">
        <f t="shared" si="280"/>
        <v>0</v>
      </c>
      <c r="DJ135" s="434">
        <f t="shared" si="281"/>
        <v>445</v>
      </c>
      <c r="DK135" s="435">
        <f t="shared" si="282"/>
        <v>438</v>
      </c>
      <c r="DL135" s="434">
        <f t="shared" si="283"/>
        <v>0</v>
      </c>
      <c r="DM135" s="435">
        <f t="shared" si="284"/>
        <v>0</v>
      </c>
      <c r="DN135" s="434">
        <f t="shared" si="285"/>
        <v>6.8496786516853962</v>
      </c>
      <c r="DO135" s="435">
        <f t="shared" si="286"/>
        <v>7.1701141552511425</v>
      </c>
      <c r="DP135" s="434">
        <f t="shared" si="287"/>
        <v>3048.1070000000013</v>
      </c>
      <c r="DQ135" s="435">
        <f t="shared" si="288"/>
        <v>3140.51</v>
      </c>
      <c r="DR135" s="434">
        <f t="shared" si="289"/>
        <v>0</v>
      </c>
      <c r="DS135" s="435">
        <f t="shared" si="290"/>
        <v>0</v>
      </c>
      <c r="DT135" s="434">
        <f t="shared" si="291"/>
        <v>0</v>
      </c>
      <c r="DU135" s="435">
        <f t="shared" si="292"/>
        <v>0</v>
      </c>
      <c r="DV135" s="584">
        <v>291</v>
      </c>
      <c r="DW135" s="585">
        <v>284</v>
      </c>
      <c r="DX135" s="434">
        <f t="shared" si="293"/>
        <v>0</v>
      </c>
      <c r="DY135" s="435">
        <f t="shared" si="294"/>
        <v>0</v>
      </c>
      <c r="DZ135" s="584">
        <v>438</v>
      </c>
      <c r="EA135" s="585">
        <v>450</v>
      </c>
      <c r="EB135" s="434">
        <f t="shared" si="295"/>
        <v>0</v>
      </c>
      <c r="EC135" s="435">
        <f t="shared" si="296"/>
        <v>0</v>
      </c>
      <c r="ED135" s="584"/>
      <c r="EE135" s="585"/>
      <c r="EF135" s="434">
        <f t="shared" si="297"/>
        <v>0</v>
      </c>
      <c r="EG135" s="435">
        <f t="shared" si="298"/>
        <v>0</v>
      </c>
      <c r="EH135" s="434">
        <f t="shared" si="299"/>
        <v>729</v>
      </c>
      <c r="EI135" s="435">
        <f t="shared" si="300"/>
        <v>734</v>
      </c>
      <c r="EJ135" s="434">
        <f t="shared" si="301"/>
        <v>0</v>
      </c>
      <c r="EK135" s="435">
        <f t="shared" si="302"/>
        <v>0</v>
      </c>
      <c r="EL135" s="584">
        <v>5.2335876288659797</v>
      </c>
      <c r="EM135" s="585">
        <v>5.0722852112675998</v>
      </c>
      <c r="EN135" s="434">
        <f t="shared" si="303"/>
        <v>1522.9740000000002</v>
      </c>
      <c r="EO135" s="435">
        <f t="shared" si="304"/>
        <v>1440.5289999999984</v>
      </c>
      <c r="EP135" s="584">
        <v>5.1122100456621</v>
      </c>
      <c r="EQ135" s="585">
        <v>5.3913844444444399</v>
      </c>
      <c r="ER135" s="434">
        <f t="shared" si="305"/>
        <v>2239.1479999999997</v>
      </c>
      <c r="ES135" s="435">
        <f t="shared" si="306"/>
        <v>2426.1229999999978</v>
      </c>
      <c r="ET135" s="584"/>
      <c r="EU135" s="585"/>
      <c r="EV135" s="434">
        <f t="shared" si="307"/>
        <v>0</v>
      </c>
      <c r="EW135" s="435">
        <f t="shared" si="308"/>
        <v>0</v>
      </c>
      <c r="EX135" s="434">
        <f t="shared" si="309"/>
        <v>5.1606611796982165</v>
      </c>
      <c r="EY135" s="435">
        <f t="shared" si="310"/>
        <v>5.2679182561307849</v>
      </c>
      <c r="EZ135" s="434">
        <f t="shared" si="311"/>
        <v>3762.1219999999998</v>
      </c>
      <c r="FA135" s="435">
        <f t="shared" si="312"/>
        <v>3866.651999999996</v>
      </c>
      <c r="FB135" s="584"/>
      <c r="FC135" s="585"/>
      <c r="FD135" s="434">
        <f t="shared" si="313"/>
        <v>0</v>
      </c>
      <c r="FE135" s="435">
        <f t="shared" si="314"/>
        <v>0</v>
      </c>
      <c r="FF135" s="584"/>
      <c r="FG135" s="585"/>
      <c r="FH135" s="434">
        <f t="shared" si="315"/>
        <v>0</v>
      </c>
      <c r="FI135" s="435">
        <f t="shared" si="316"/>
        <v>0</v>
      </c>
      <c r="FJ135" s="584"/>
      <c r="FK135" s="585"/>
      <c r="FL135" s="434">
        <f t="shared" si="317"/>
        <v>0</v>
      </c>
      <c r="FM135" s="435">
        <f t="shared" si="318"/>
        <v>0</v>
      </c>
      <c r="FN135" s="434">
        <f t="shared" si="319"/>
        <v>0</v>
      </c>
      <c r="FO135" s="435">
        <f t="shared" si="320"/>
        <v>0</v>
      </c>
      <c r="FP135" s="434">
        <f t="shared" si="321"/>
        <v>0</v>
      </c>
      <c r="FQ135" s="435">
        <f t="shared" si="322"/>
        <v>0</v>
      </c>
      <c r="FR135" s="584"/>
      <c r="FS135" s="585"/>
      <c r="FT135" s="434">
        <f t="shared" si="323"/>
        <v>0</v>
      </c>
      <c r="FU135" s="435">
        <f t="shared" si="324"/>
        <v>0</v>
      </c>
      <c r="FV135" s="584"/>
      <c r="FW135" s="585"/>
      <c r="FX135" s="434">
        <f t="shared" si="325"/>
        <v>0</v>
      </c>
      <c r="FY135" s="435">
        <f t="shared" si="326"/>
        <v>0</v>
      </c>
      <c r="FZ135" s="584"/>
      <c r="GA135" s="585"/>
      <c r="GB135" s="434">
        <f t="shared" si="327"/>
        <v>0</v>
      </c>
      <c r="GC135" s="435">
        <f t="shared" si="328"/>
        <v>0</v>
      </c>
      <c r="GD135" s="434">
        <f t="shared" si="329"/>
        <v>607</v>
      </c>
      <c r="GE135" s="435">
        <f t="shared" si="330"/>
        <v>586</v>
      </c>
      <c r="GF135" s="434">
        <f t="shared" si="331"/>
        <v>0</v>
      </c>
      <c r="GG135" s="435">
        <f t="shared" si="332"/>
        <v>0</v>
      </c>
      <c r="GH135" s="434">
        <f t="shared" si="333"/>
        <v>3627.6190000000015</v>
      </c>
      <c r="GI135" s="435">
        <f t="shared" si="334"/>
        <v>3584.4349999999977</v>
      </c>
      <c r="GJ135" s="434">
        <f t="shared" si="335"/>
        <v>0</v>
      </c>
      <c r="GK135" s="435">
        <f t="shared" si="336"/>
        <v>0</v>
      </c>
      <c r="GL135" s="434">
        <f t="shared" si="337"/>
        <v>567</v>
      </c>
      <c r="GM135" s="435">
        <f t="shared" si="338"/>
        <v>586</v>
      </c>
      <c r="GN135" s="434">
        <f t="shared" si="339"/>
        <v>0</v>
      </c>
      <c r="GO135" s="435">
        <f t="shared" si="340"/>
        <v>0</v>
      </c>
      <c r="GP135" s="434">
        <f t="shared" si="341"/>
        <v>3182.6099999999997</v>
      </c>
      <c r="GQ135" s="435">
        <f t="shared" si="342"/>
        <v>3422.7269999999985</v>
      </c>
      <c r="GR135" s="434">
        <f t="shared" si="343"/>
        <v>0</v>
      </c>
      <c r="GS135" s="435">
        <f t="shared" si="344"/>
        <v>0</v>
      </c>
      <c r="GT135" s="434">
        <f t="shared" si="345"/>
        <v>1174</v>
      </c>
      <c r="GU135" s="435">
        <f t="shared" si="346"/>
        <v>1172</v>
      </c>
      <c r="GV135" s="434">
        <f t="shared" si="347"/>
        <v>0</v>
      </c>
      <c r="GW135" s="435">
        <f t="shared" si="348"/>
        <v>0</v>
      </c>
      <c r="GX135" s="434">
        <f t="shared" si="349"/>
        <v>6810.2290000000012</v>
      </c>
      <c r="GY135" s="435">
        <f t="shared" si="350"/>
        <v>7007.1619999999966</v>
      </c>
      <c r="GZ135" s="434">
        <f t="shared" si="351"/>
        <v>0</v>
      </c>
      <c r="HA135" s="435">
        <f t="shared" si="352"/>
        <v>0</v>
      </c>
      <c r="HB135" s="434">
        <f t="shared" si="353"/>
        <v>0</v>
      </c>
      <c r="HC135" s="435">
        <f t="shared" si="354"/>
        <v>0</v>
      </c>
      <c r="HD135" s="434">
        <f t="shared" si="355"/>
        <v>0</v>
      </c>
      <c r="HE135" s="435">
        <f t="shared" si="356"/>
        <v>0</v>
      </c>
      <c r="HF135" s="434">
        <f t="shared" si="357"/>
        <v>0</v>
      </c>
      <c r="HG135" s="435">
        <f t="shared" si="358"/>
        <v>0</v>
      </c>
      <c r="HH135" s="434">
        <f t="shared" si="359"/>
        <v>0</v>
      </c>
      <c r="HI135" s="435">
        <f t="shared" si="360"/>
        <v>0</v>
      </c>
      <c r="HJ135" s="434">
        <f t="shared" si="361"/>
        <v>6810.2290000000012</v>
      </c>
      <c r="HK135" s="435">
        <f t="shared" si="362"/>
        <v>7007.1619999999966</v>
      </c>
      <c r="HL135" s="434">
        <f t="shared" si="363"/>
        <v>0</v>
      </c>
      <c r="HM135" s="435">
        <f t="shared" si="364"/>
        <v>0</v>
      </c>
    </row>
    <row r="136" spans="1:221" s="18" customFormat="1" ht="12.95" customHeight="1">
      <c r="A136" s="534" t="s">
        <v>456</v>
      </c>
      <c r="B136" s="501" t="s">
        <v>472</v>
      </c>
      <c r="C136" s="502"/>
      <c r="D136" s="503">
        <v>158431</v>
      </c>
      <c r="E136" s="535">
        <v>9</v>
      </c>
      <c r="F136" s="584">
        <v>624</v>
      </c>
      <c r="G136" s="585">
        <v>629</v>
      </c>
      <c r="H136" s="584">
        <v>3</v>
      </c>
      <c r="I136" s="585">
        <v>7</v>
      </c>
      <c r="J136" s="434">
        <f t="shared" si="217"/>
        <v>621</v>
      </c>
      <c r="K136" s="435">
        <f t="shared" si="218"/>
        <v>622</v>
      </c>
      <c r="L136" s="584">
        <v>60</v>
      </c>
      <c r="M136" s="585">
        <v>60</v>
      </c>
      <c r="N136" s="434">
        <f t="shared" si="219"/>
        <v>620</v>
      </c>
      <c r="O136" s="435">
        <f t="shared" si="220"/>
        <v>620</v>
      </c>
      <c r="P136" s="434">
        <f t="shared" si="221"/>
        <v>0</v>
      </c>
      <c r="Q136" s="435">
        <f t="shared" si="222"/>
        <v>0</v>
      </c>
      <c r="R136" s="584">
        <v>49</v>
      </c>
      <c r="S136" s="585">
        <v>52</v>
      </c>
      <c r="T136" s="599">
        <f t="shared" si="366"/>
        <v>0</v>
      </c>
      <c r="U136" s="600">
        <f t="shared" si="366"/>
        <v>0</v>
      </c>
      <c r="V136" s="584">
        <v>7</v>
      </c>
      <c r="W136" s="585">
        <v>9</v>
      </c>
      <c r="X136" s="434">
        <f t="shared" si="223"/>
        <v>0</v>
      </c>
      <c r="Y136" s="435">
        <f t="shared" si="224"/>
        <v>0</v>
      </c>
      <c r="Z136" s="584"/>
      <c r="AA136" s="585"/>
      <c r="AB136" s="434">
        <f t="shared" si="225"/>
        <v>0</v>
      </c>
      <c r="AC136" s="435">
        <f t="shared" si="226"/>
        <v>0</v>
      </c>
      <c r="AD136" s="434">
        <f t="shared" si="227"/>
        <v>56</v>
      </c>
      <c r="AE136" s="435">
        <f t="shared" si="228"/>
        <v>61</v>
      </c>
      <c r="AF136" s="434">
        <f t="shared" si="229"/>
        <v>0</v>
      </c>
      <c r="AG136" s="435">
        <f t="shared" si="230"/>
        <v>0</v>
      </c>
      <c r="AH136" s="584">
        <v>4.1420000000000003</v>
      </c>
      <c r="AI136" s="585">
        <v>4.7816346153846103</v>
      </c>
      <c r="AJ136" s="434">
        <f t="shared" si="231"/>
        <v>202.95800000000003</v>
      </c>
      <c r="AK136" s="435">
        <f t="shared" si="232"/>
        <v>248.64499999999973</v>
      </c>
      <c r="AL136" s="584">
        <v>2.4504285714285698</v>
      </c>
      <c r="AM136" s="585">
        <v>4.7177777777777798</v>
      </c>
      <c r="AN136" s="434">
        <f t="shared" si="233"/>
        <v>17.152999999999988</v>
      </c>
      <c r="AO136" s="435">
        <f t="shared" si="234"/>
        <v>42.460000000000022</v>
      </c>
      <c r="AP136" s="584"/>
      <c r="AQ136" s="585"/>
      <c r="AR136" s="434">
        <f t="shared" si="235"/>
        <v>0</v>
      </c>
      <c r="AS136" s="435">
        <f t="shared" si="236"/>
        <v>0</v>
      </c>
      <c r="AT136" s="434">
        <f t="shared" si="237"/>
        <v>3.9305535714285718</v>
      </c>
      <c r="AU136" s="435">
        <f t="shared" si="238"/>
        <v>4.772213114754094</v>
      </c>
      <c r="AV136" s="434">
        <f t="shared" si="239"/>
        <v>220.11100000000002</v>
      </c>
      <c r="AW136" s="435">
        <f t="shared" si="240"/>
        <v>291.10499999999973</v>
      </c>
      <c r="AX136" s="584"/>
      <c r="AY136" s="585"/>
      <c r="AZ136" s="434">
        <f t="shared" si="241"/>
        <v>0</v>
      </c>
      <c r="BA136" s="435">
        <f t="shared" si="242"/>
        <v>0</v>
      </c>
      <c r="BB136" s="584"/>
      <c r="BC136" s="585"/>
      <c r="BD136" s="434">
        <f t="shared" si="243"/>
        <v>0</v>
      </c>
      <c r="BE136" s="435">
        <f t="shared" si="244"/>
        <v>0</v>
      </c>
      <c r="BF136" s="584"/>
      <c r="BG136" s="585"/>
      <c r="BH136" s="434">
        <f t="shared" si="245"/>
        <v>0</v>
      </c>
      <c r="BI136" s="435">
        <f t="shared" si="246"/>
        <v>0</v>
      </c>
      <c r="BJ136" s="434">
        <f t="shared" si="247"/>
        <v>0</v>
      </c>
      <c r="BK136" s="435">
        <f t="shared" si="248"/>
        <v>0</v>
      </c>
      <c r="BL136" s="434">
        <f t="shared" si="249"/>
        <v>0</v>
      </c>
      <c r="BM136" s="435">
        <f t="shared" si="250"/>
        <v>0</v>
      </c>
      <c r="BN136" s="584">
        <v>169</v>
      </c>
      <c r="BO136" s="585">
        <v>184</v>
      </c>
      <c r="BP136" s="434">
        <f t="shared" si="251"/>
        <v>0</v>
      </c>
      <c r="BQ136" s="435">
        <f t="shared" si="252"/>
        <v>0</v>
      </c>
      <c r="BR136" s="584">
        <v>51</v>
      </c>
      <c r="BS136" s="585">
        <v>37</v>
      </c>
      <c r="BT136" s="434">
        <f t="shared" si="253"/>
        <v>0</v>
      </c>
      <c r="BU136" s="435">
        <f t="shared" si="254"/>
        <v>0</v>
      </c>
      <c r="BV136" s="584"/>
      <c r="BW136" s="585"/>
      <c r="BX136" s="434">
        <f t="shared" si="255"/>
        <v>0</v>
      </c>
      <c r="BY136" s="435">
        <f t="shared" si="256"/>
        <v>0</v>
      </c>
      <c r="BZ136" s="434">
        <f t="shared" si="257"/>
        <v>220</v>
      </c>
      <c r="CA136" s="435">
        <f t="shared" si="258"/>
        <v>221</v>
      </c>
      <c r="CB136" s="434">
        <f t="shared" si="259"/>
        <v>0</v>
      </c>
      <c r="CC136" s="435">
        <f t="shared" si="260"/>
        <v>0</v>
      </c>
      <c r="CD136" s="584">
        <v>4.8536627218934898</v>
      </c>
      <c r="CE136" s="585">
        <v>5.5660380434782599</v>
      </c>
      <c r="CF136" s="434">
        <f t="shared" si="261"/>
        <v>820.26899999999978</v>
      </c>
      <c r="CG136" s="435">
        <f t="shared" si="262"/>
        <v>1024.1509999999998</v>
      </c>
      <c r="CH136" s="584">
        <v>5.3641372549019604</v>
      </c>
      <c r="CI136" s="585">
        <v>7.39783783783784</v>
      </c>
      <c r="CJ136" s="434">
        <f t="shared" si="263"/>
        <v>273.57099999999997</v>
      </c>
      <c r="CK136" s="435">
        <f t="shared" si="264"/>
        <v>273.72000000000008</v>
      </c>
      <c r="CL136" s="584"/>
      <c r="CM136" s="585"/>
      <c r="CN136" s="434">
        <f t="shared" si="265"/>
        <v>0</v>
      </c>
      <c r="CO136" s="435">
        <f t="shared" si="266"/>
        <v>0</v>
      </c>
      <c r="CP136" s="434">
        <f t="shared" si="267"/>
        <v>4.9719999999999986</v>
      </c>
      <c r="CQ136" s="435">
        <f t="shared" si="268"/>
        <v>5.8727194570135737</v>
      </c>
      <c r="CR136" s="434">
        <f t="shared" si="269"/>
        <v>1093.8399999999997</v>
      </c>
      <c r="CS136" s="435">
        <f t="shared" si="270"/>
        <v>1297.8709999999999</v>
      </c>
      <c r="CT136" s="584"/>
      <c r="CU136" s="585"/>
      <c r="CV136" s="434">
        <f t="shared" si="271"/>
        <v>0</v>
      </c>
      <c r="CW136" s="435">
        <f t="shared" si="272"/>
        <v>0</v>
      </c>
      <c r="CX136" s="584"/>
      <c r="CY136" s="585"/>
      <c r="CZ136" s="434">
        <f t="shared" si="273"/>
        <v>0</v>
      </c>
      <c r="DA136" s="435">
        <f t="shared" si="274"/>
        <v>0</v>
      </c>
      <c r="DB136" s="584"/>
      <c r="DC136" s="585"/>
      <c r="DD136" s="434">
        <f t="shared" si="275"/>
        <v>0</v>
      </c>
      <c r="DE136" s="435">
        <f t="shared" si="276"/>
        <v>0</v>
      </c>
      <c r="DF136" s="434">
        <f t="shared" si="277"/>
        <v>0</v>
      </c>
      <c r="DG136" s="435">
        <f t="shared" si="278"/>
        <v>0</v>
      </c>
      <c r="DH136" s="434">
        <f t="shared" si="279"/>
        <v>0</v>
      </c>
      <c r="DI136" s="435">
        <f t="shared" si="280"/>
        <v>0</v>
      </c>
      <c r="DJ136" s="434">
        <f t="shared" si="281"/>
        <v>276</v>
      </c>
      <c r="DK136" s="435">
        <f t="shared" si="282"/>
        <v>282</v>
      </c>
      <c r="DL136" s="434">
        <f t="shared" si="283"/>
        <v>0</v>
      </c>
      <c r="DM136" s="435">
        <f t="shared" si="284"/>
        <v>0</v>
      </c>
      <c r="DN136" s="434">
        <f t="shared" si="285"/>
        <v>4.7606920289855061</v>
      </c>
      <c r="DO136" s="435">
        <f t="shared" si="286"/>
        <v>5.6346666666666652</v>
      </c>
      <c r="DP136" s="434">
        <f t="shared" si="287"/>
        <v>1313.9509999999998</v>
      </c>
      <c r="DQ136" s="435">
        <f t="shared" si="288"/>
        <v>1588.9759999999997</v>
      </c>
      <c r="DR136" s="434">
        <f t="shared" si="289"/>
        <v>0</v>
      </c>
      <c r="DS136" s="435">
        <f t="shared" si="290"/>
        <v>0</v>
      </c>
      <c r="DT136" s="434">
        <f t="shared" si="291"/>
        <v>0</v>
      </c>
      <c r="DU136" s="435">
        <f t="shared" si="292"/>
        <v>0</v>
      </c>
      <c r="DV136" s="584">
        <v>194</v>
      </c>
      <c r="DW136" s="585">
        <v>193</v>
      </c>
      <c r="DX136" s="434">
        <f t="shared" si="293"/>
        <v>0</v>
      </c>
      <c r="DY136" s="435">
        <f t="shared" si="294"/>
        <v>0</v>
      </c>
      <c r="DZ136" s="584">
        <v>150</v>
      </c>
      <c r="EA136" s="585">
        <v>145</v>
      </c>
      <c r="EB136" s="434">
        <f t="shared" si="295"/>
        <v>0</v>
      </c>
      <c r="EC136" s="435">
        <f t="shared" si="296"/>
        <v>0</v>
      </c>
      <c r="ED136" s="584"/>
      <c r="EE136" s="585"/>
      <c r="EF136" s="434">
        <f t="shared" si="297"/>
        <v>0</v>
      </c>
      <c r="EG136" s="435">
        <f t="shared" si="298"/>
        <v>0</v>
      </c>
      <c r="EH136" s="434">
        <f t="shared" si="299"/>
        <v>344</v>
      </c>
      <c r="EI136" s="435">
        <f t="shared" si="300"/>
        <v>338</v>
      </c>
      <c r="EJ136" s="434">
        <f t="shared" si="301"/>
        <v>0</v>
      </c>
      <c r="EK136" s="435">
        <f t="shared" si="302"/>
        <v>0</v>
      </c>
      <c r="EL136" s="584">
        <v>3.59396391752577</v>
      </c>
      <c r="EM136" s="585">
        <v>3.8534611398963698</v>
      </c>
      <c r="EN136" s="434">
        <f t="shared" si="303"/>
        <v>697.22899999999936</v>
      </c>
      <c r="EO136" s="435">
        <f t="shared" si="304"/>
        <v>743.71799999999939</v>
      </c>
      <c r="EP136" s="584">
        <v>3.8028733333333302</v>
      </c>
      <c r="EQ136" s="585">
        <v>4.5435931034482797</v>
      </c>
      <c r="ER136" s="434">
        <f t="shared" si="305"/>
        <v>570.43099999999959</v>
      </c>
      <c r="ES136" s="435">
        <f t="shared" si="306"/>
        <v>658.82100000000059</v>
      </c>
      <c r="ET136" s="584"/>
      <c r="EU136" s="585"/>
      <c r="EV136" s="434">
        <f t="shared" si="307"/>
        <v>0</v>
      </c>
      <c r="EW136" s="435">
        <f t="shared" si="308"/>
        <v>0</v>
      </c>
      <c r="EX136" s="434">
        <f t="shared" si="309"/>
        <v>3.6850581395348807</v>
      </c>
      <c r="EY136" s="435">
        <f t="shared" si="310"/>
        <v>4.1495236686390529</v>
      </c>
      <c r="EZ136" s="434">
        <f t="shared" si="311"/>
        <v>1267.6599999999989</v>
      </c>
      <c r="FA136" s="435">
        <f t="shared" si="312"/>
        <v>1402.5389999999998</v>
      </c>
      <c r="FB136" s="584"/>
      <c r="FC136" s="585"/>
      <c r="FD136" s="434">
        <f t="shared" si="313"/>
        <v>0</v>
      </c>
      <c r="FE136" s="435">
        <f t="shared" si="314"/>
        <v>0</v>
      </c>
      <c r="FF136" s="584"/>
      <c r="FG136" s="585"/>
      <c r="FH136" s="434">
        <f t="shared" si="315"/>
        <v>0</v>
      </c>
      <c r="FI136" s="435">
        <f t="shared" si="316"/>
        <v>0</v>
      </c>
      <c r="FJ136" s="584"/>
      <c r="FK136" s="585"/>
      <c r="FL136" s="434">
        <f t="shared" si="317"/>
        <v>0</v>
      </c>
      <c r="FM136" s="435">
        <f t="shared" si="318"/>
        <v>0</v>
      </c>
      <c r="FN136" s="434">
        <f t="shared" si="319"/>
        <v>0</v>
      </c>
      <c r="FO136" s="435">
        <f t="shared" si="320"/>
        <v>0</v>
      </c>
      <c r="FP136" s="434">
        <f t="shared" si="321"/>
        <v>0</v>
      </c>
      <c r="FQ136" s="435">
        <f t="shared" si="322"/>
        <v>0</v>
      </c>
      <c r="FR136" s="584"/>
      <c r="FS136" s="585"/>
      <c r="FT136" s="434">
        <f t="shared" si="323"/>
        <v>0</v>
      </c>
      <c r="FU136" s="435">
        <f t="shared" si="324"/>
        <v>0</v>
      </c>
      <c r="FV136" s="584"/>
      <c r="FW136" s="585"/>
      <c r="FX136" s="434">
        <f t="shared" si="325"/>
        <v>0</v>
      </c>
      <c r="FY136" s="435">
        <f t="shared" si="326"/>
        <v>0</v>
      </c>
      <c r="FZ136" s="584"/>
      <c r="GA136" s="585"/>
      <c r="GB136" s="434">
        <f t="shared" si="327"/>
        <v>0</v>
      </c>
      <c r="GC136" s="435">
        <f t="shared" si="328"/>
        <v>0</v>
      </c>
      <c r="GD136" s="434">
        <f t="shared" si="329"/>
        <v>412</v>
      </c>
      <c r="GE136" s="435">
        <f t="shared" si="330"/>
        <v>429</v>
      </c>
      <c r="GF136" s="434">
        <f t="shared" si="331"/>
        <v>0</v>
      </c>
      <c r="GG136" s="435">
        <f t="shared" si="332"/>
        <v>0</v>
      </c>
      <c r="GH136" s="434">
        <f t="shared" si="333"/>
        <v>1720.4559999999992</v>
      </c>
      <c r="GI136" s="435">
        <f t="shared" si="334"/>
        <v>2016.513999999999</v>
      </c>
      <c r="GJ136" s="434">
        <f t="shared" si="335"/>
        <v>0</v>
      </c>
      <c r="GK136" s="435">
        <f t="shared" si="336"/>
        <v>0</v>
      </c>
      <c r="GL136" s="434">
        <f t="shared" si="337"/>
        <v>208</v>
      </c>
      <c r="GM136" s="435">
        <f t="shared" si="338"/>
        <v>191</v>
      </c>
      <c r="GN136" s="434">
        <f t="shared" si="339"/>
        <v>0</v>
      </c>
      <c r="GO136" s="435">
        <f t="shared" si="340"/>
        <v>0</v>
      </c>
      <c r="GP136" s="434">
        <f t="shared" si="341"/>
        <v>861.15499999999952</v>
      </c>
      <c r="GQ136" s="435">
        <f t="shared" si="342"/>
        <v>975.00100000000066</v>
      </c>
      <c r="GR136" s="434">
        <f t="shared" si="343"/>
        <v>0</v>
      </c>
      <c r="GS136" s="435">
        <f t="shared" si="344"/>
        <v>0</v>
      </c>
      <c r="GT136" s="434">
        <f t="shared" si="345"/>
        <v>620</v>
      </c>
      <c r="GU136" s="435">
        <f t="shared" si="346"/>
        <v>620</v>
      </c>
      <c r="GV136" s="434">
        <f t="shared" si="347"/>
        <v>0</v>
      </c>
      <c r="GW136" s="435">
        <f t="shared" si="348"/>
        <v>0</v>
      </c>
      <c r="GX136" s="434">
        <f t="shared" si="349"/>
        <v>2581.610999999999</v>
      </c>
      <c r="GY136" s="435">
        <f t="shared" si="350"/>
        <v>2991.5149999999994</v>
      </c>
      <c r="GZ136" s="434">
        <f t="shared" si="351"/>
        <v>0</v>
      </c>
      <c r="HA136" s="435">
        <f t="shared" si="352"/>
        <v>0</v>
      </c>
      <c r="HB136" s="434">
        <f t="shared" si="353"/>
        <v>0</v>
      </c>
      <c r="HC136" s="435">
        <f t="shared" si="354"/>
        <v>0</v>
      </c>
      <c r="HD136" s="434">
        <f t="shared" si="355"/>
        <v>0</v>
      </c>
      <c r="HE136" s="435">
        <f t="shared" si="356"/>
        <v>0</v>
      </c>
      <c r="HF136" s="434">
        <f t="shared" si="357"/>
        <v>0</v>
      </c>
      <c r="HG136" s="435">
        <f t="shared" si="358"/>
        <v>0</v>
      </c>
      <c r="HH136" s="434">
        <f t="shared" si="359"/>
        <v>0</v>
      </c>
      <c r="HI136" s="435">
        <f t="shared" si="360"/>
        <v>0</v>
      </c>
      <c r="HJ136" s="434">
        <f t="shared" si="361"/>
        <v>2581.610999999999</v>
      </c>
      <c r="HK136" s="435">
        <f t="shared" si="362"/>
        <v>2991.5149999999994</v>
      </c>
      <c r="HL136" s="434">
        <f t="shared" si="363"/>
        <v>0</v>
      </c>
      <c r="HM136" s="435">
        <f t="shared" si="364"/>
        <v>0</v>
      </c>
    </row>
    <row r="137" spans="1:221" s="18" customFormat="1" ht="12.95" customHeight="1">
      <c r="A137" s="534" t="s">
        <v>456</v>
      </c>
      <c r="B137" s="501" t="s">
        <v>474</v>
      </c>
      <c r="C137" s="533"/>
      <c r="D137" s="503">
        <v>483212</v>
      </c>
      <c r="E137" s="535">
        <v>9</v>
      </c>
      <c r="F137" s="584">
        <v>226</v>
      </c>
      <c r="G137" s="585">
        <v>225</v>
      </c>
      <c r="H137" s="584">
        <v>0</v>
      </c>
      <c r="I137" s="585">
        <v>0</v>
      </c>
      <c r="J137" s="434">
        <f t="shared" si="217"/>
        <v>226</v>
      </c>
      <c r="K137" s="435">
        <f t="shared" si="218"/>
        <v>225</v>
      </c>
      <c r="L137" s="584">
        <v>60</v>
      </c>
      <c r="M137" s="585">
        <v>60</v>
      </c>
      <c r="N137" s="434">
        <f t="shared" si="219"/>
        <v>226</v>
      </c>
      <c r="O137" s="435">
        <f t="shared" si="220"/>
        <v>225</v>
      </c>
      <c r="P137" s="434">
        <f t="shared" si="221"/>
        <v>0</v>
      </c>
      <c r="Q137" s="435">
        <f t="shared" si="222"/>
        <v>0</v>
      </c>
      <c r="R137" s="584">
        <v>17</v>
      </c>
      <c r="S137" s="585">
        <v>18</v>
      </c>
      <c r="T137" s="599">
        <f t="shared" si="366"/>
        <v>0</v>
      </c>
      <c r="U137" s="600">
        <f t="shared" si="366"/>
        <v>0</v>
      </c>
      <c r="V137" s="584">
        <v>2</v>
      </c>
      <c r="W137" s="585">
        <v>7</v>
      </c>
      <c r="X137" s="434">
        <f t="shared" si="223"/>
        <v>0</v>
      </c>
      <c r="Y137" s="435">
        <f t="shared" si="224"/>
        <v>0</v>
      </c>
      <c r="Z137" s="584"/>
      <c r="AA137" s="585"/>
      <c r="AB137" s="434">
        <f t="shared" si="225"/>
        <v>0</v>
      </c>
      <c r="AC137" s="435">
        <f t="shared" si="226"/>
        <v>0</v>
      </c>
      <c r="AD137" s="434">
        <f t="shared" si="227"/>
        <v>19</v>
      </c>
      <c r="AE137" s="435">
        <f t="shared" si="228"/>
        <v>25</v>
      </c>
      <c r="AF137" s="434">
        <f t="shared" si="229"/>
        <v>0</v>
      </c>
      <c r="AG137" s="435">
        <f t="shared" si="230"/>
        <v>0</v>
      </c>
      <c r="AH137" s="584">
        <v>2.9378823529411799</v>
      </c>
      <c r="AI137" s="585">
        <v>3.72488888888889</v>
      </c>
      <c r="AJ137" s="434">
        <f t="shared" si="231"/>
        <v>49.944000000000059</v>
      </c>
      <c r="AK137" s="435">
        <f t="shared" si="232"/>
        <v>67.048000000000016</v>
      </c>
      <c r="AL137" s="584">
        <v>3.5409999999999999</v>
      </c>
      <c r="AM137" s="585">
        <v>2.4145714285714299</v>
      </c>
      <c r="AN137" s="434">
        <f t="shared" si="233"/>
        <v>7.0819999999999999</v>
      </c>
      <c r="AO137" s="435">
        <f t="shared" si="234"/>
        <v>16.902000000000008</v>
      </c>
      <c r="AP137" s="584"/>
      <c r="AQ137" s="585"/>
      <c r="AR137" s="434">
        <f t="shared" si="235"/>
        <v>0</v>
      </c>
      <c r="AS137" s="435">
        <f t="shared" si="236"/>
        <v>0</v>
      </c>
      <c r="AT137" s="434">
        <f t="shared" si="237"/>
        <v>3.0013684210526348</v>
      </c>
      <c r="AU137" s="435">
        <f t="shared" si="238"/>
        <v>3.3580000000000005</v>
      </c>
      <c r="AV137" s="434">
        <f t="shared" si="239"/>
        <v>57.02600000000006</v>
      </c>
      <c r="AW137" s="435">
        <f t="shared" si="240"/>
        <v>83.950000000000017</v>
      </c>
      <c r="AX137" s="584"/>
      <c r="AY137" s="585"/>
      <c r="AZ137" s="434">
        <f t="shared" si="241"/>
        <v>0</v>
      </c>
      <c r="BA137" s="435">
        <f t="shared" si="242"/>
        <v>0</v>
      </c>
      <c r="BB137" s="584"/>
      <c r="BC137" s="585"/>
      <c r="BD137" s="434">
        <f t="shared" si="243"/>
        <v>0</v>
      </c>
      <c r="BE137" s="435">
        <f t="shared" si="244"/>
        <v>0</v>
      </c>
      <c r="BF137" s="584"/>
      <c r="BG137" s="585"/>
      <c r="BH137" s="434">
        <f t="shared" si="245"/>
        <v>0</v>
      </c>
      <c r="BI137" s="435">
        <f t="shared" si="246"/>
        <v>0</v>
      </c>
      <c r="BJ137" s="434">
        <f t="shared" si="247"/>
        <v>0</v>
      </c>
      <c r="BK137" s="435">
        <f t="shared" si="248"/>
        <v>0</v>
      </c>
      <c r="BL137" s="434">
        <f t="shared" si="249"/>
        <v>0</v>
      </c>
      <c r="BM137" s="435">
        <f t="shared" si="250"/>
        <v>0</v>
      </c>
      <c r="BN137" s="584">
        <v>57</v>
      </c>
      <c r="BO137" s="585">
        <v>63</v>
      </c>
      <c r="BP137" s="434">
        <f t="shared" si="251"/>
        <v>0</v>
      </c>
      <c r="BQ137" s="435">
        <f t="shared" si="252"/>
        <v>0</v>
      </c>
      <c r="BR137" s="584">
        <v>19</v>
      </c>
      <c r="BS137" s="585">
        <v>14</v>
      </c>
      <c r="BT137" s="434">
        <f t="shared" si="253"/>
        <v>0</v>
      </c>
      <c r="BU137" s="435">
        <f t="shared" si="254"/>
        <v>0</v>
      </c>
      <c r="BV137" s="584"/>
      <c r="BW137" s="585"/>
      <c r="BX137" s="434">
        <f t="shared" si="255"/>
        <v>0</v>
      </c>
      <c r="BY137" s="435">
        <f t="shared" si="256"/>
        <v>0</v>
      </c>
      <c r="BZ137" s="434">
        <f t="shared" si="257"/>
        <v>76</v>
      </c>
      <c r="CA137" s="435">
        <f t="shared" si="258"/>
        <v>77</v>
      </c>
      <c r="CB137" s="434">
        <f t="shared" si="259"/>
        <v>0</v>
      </c>
      <c r="CC137" s="435">
        <f t="shared" si="260"/>
        <v>0</v>
      </c>
      <c r="CD137" s="584">
        <v>4.1678245614035099</v>
      </c>
      <c r="CE137" s="585">
        <v>4.3600952380952398</v>
      </c>
      <c r="CF137" s="434">
        <f t="shared" si="261"/>
        <v>237.56600000000006</v>
      </c>
      <c r="CG137" s="435">
        <f t="shared" si="262"/>
        <v>274.68600000000009</v>
      </c>
      <c r="CH137" s="584">
        <v>6.58257894736842</v>
      </c>
      <c r="CI137" s="585">
        <v>7.1730714285714301</v>
      </c>
      <c r="CJ137" s="434">
        <f t="shared" si="263"/>
        <v>125.06899999999997</v>
      </c>
      <c r="CK137" s="435">
        <f t="shared" si="264"/>
        <v>100.42300000000002</v>
      </c>
      <c r="CL137" s="584"/>
      <c r="CM137" s="585"/>
      <c r="CN137" s="434">
        <f t="shared" si="265"/>
        <v>0</v>
      </c>
      <c r="CO137" s="435">
        <f t="shared" si="266"/>
        <v>0</v>
      </c>
      <c r="CP137" s="434">
        <f t="shared" si="267"/>
        <v>4.7715131578947378</v>
      </c>
      <c r="CQ137" s="435">
        <f t="shared" si="268"/>
        <v>4.8715454545454557</v>
      </c>
      <c r="CR137" s="434">
        <f t="shared" si="269"/>
        <v>362.6350000000001</v>
      </c>
      <c r="CS137" s="435">
        <f t="shared" si="270"/>
        <v>375.10900000000009</v>
      </c>
      <c r="CT137" s="584"/>
      <c r="CU137" s="585"/>
      <c r="CV137" s="434">
        <f t="shared" si="271"/>
        <v>0</v>
      </c>
      <c r="CW137" s="435">
        <f t="shared" si="272"/>
        <v>0</v>
      </c>
      <c r="CX137" s="584"/>
      <c r="CY137" s="585"/>
      <c r="CZ137" s="434">
        <f t="shared" si="273"/>
        <v>0</v>
      </c>
      <c r="DA137" s="435">
        <f t="shared" si="274"/>
        <v>0</v>
      </c>
      <c r="DB137" s="584"/>
      <c r="DC137" s="585"/>
      <c r="DD137" s="434">
        <f t="shared" si="275"/>
        <v>0</v>
      </c>
      <c r="DE137" s="435">
        <f t="shared" si="276"/>
        <v>0</v>
      </c>
      <c r="DF137" s="434">
        <f t="shared" si="277"/>
        <v>0</v>
      </c>
      <c r="DG137" s="435">
        <f t="shared" si="278"/>
        <v>0</v>
      </c>
      <c r="DH137" s="434">
        <f t="shared" si="279"/>
        <v>0</v>
      </c>
      <c r="DI137" s="435">
        <f t="shared" si="280"/>
        <v>0</v>
      </c>
      <c r="DJ137" s="434">
        <f t="shared" si="281"/>
        <v>95</v>
      </c>
      <c r="DK137" s="435">
        <f t="shared" si="282"/>
        <v>102</v>
      </c>
      <c r="DL137" s="434">
        <f t="shared" si="283"/>
        <v>0</v>
      </c>
      <c r="DM137" s="435">
        <f t="shared" si="284"/>
        <v>0</v>
      </c>
      <c r="DN137" s="434">
        <f t="shared" si="285"/>
        <v>4.4174842105263172</v>
      </c>
      <c r="DO137" s="435">
        <f t="shared" si="286"/>
        <v>4.5005784313725501</v>
      </c>
      <c r="DP137" s="434">
        <f t="shared" si="287"/>
        <v>419.66100000000012</v>
      </c>
      <c r="DQ137" s="435">
        <f t="shared" si="288"/>
        <v>459.05900000000008</v>
      </c>
      <c r="DR137" s="434">
        <f t="shared" si="289"/>
        <v>0</v>
      </c>
      <c r="DS137" s="435">
        <f t="shared" si="290"/>
        <v>0</v>
      </c>
      <c r="DT137" s="434">
        <f t="shared" si="291"/>
        <v>0</v>
      </c>
      <c r="DU137" s="435">
        <f t="shared" si="292"/>
        <v>0</v>
      </c>
      <c r="DV137" s="584">
        <v>84</v>
      </c>
      <c r="DW137" s="585">
        <v>71</v>
      </c>
      <c r="DX137" s="434">
        <f t="shared" si="293"/>
        <v>0</v>
      </c>
      <c r="DY137" s="435">
        <f t="shared" si="294"/>
        <v>0</v>
      </c>
      <c r="DZ137" s="584">
        <v>47</v>
      </c>
      <c r="EA137" s="585">
        <v>52</v>
      </c>
      <c r="EB137" s="434">
        <f t="shared" si="295"/>
        <v>0</v>
      </c>
      <c r="EC137" s="435">
        <f t="shared" si="296"/>
        <v>0</v>
      </c>
      <c r="ED137" s="584"/>
      <c r="EE137" s="585"/>
      <c r="EF137" s="434">
        <f t="shared" si="297"/>
        <v>0</v>
      </c>
      <c r="EG137" s="435">
        <f t="shared" si="298"/>
        <v>0</v>
      </c>
      <c r="EH137" s="434">
        <f t="shared" si="299"/>
        <v>131</v>
      </c>
      <c r="EI137" s="435">
        <f t="shared" si="300"/>
        <v>123</v>
      </c>
      <c r="EJ137" s="434">
        <f t="shared" si="301"/>
        <v>0</v>
      </c>
      <c r="EK137" s="435">
        <f t="shared" si="302"/>
        <v>0</v>
      </c>
      <c r="EL137" s="584">
        <v>3.7703809523809499</v>
      </c>
      <c r="EM137" s="585">
        <v>2.95228169014085</v>
      </c>
      <c r="EN137" s="434">
        <f t="shared" si="303"/>
        <v>316.71199999999982</v>
      </c>
      <c r="EO137" s="435">
        <f t="shared" si="304"/>
        <v>209.61200000000034</v>
      </c>
      <c r="EP137" s="584">
        <v>4.2643829787234004</v>
      </c>
      <c r="EQ137" s="585">
        <v>3.5619999999999998</v>
      </c>
      <c r="ER137" s="434">
        <f t="shared" si="305"/>
        <v>200.42599999999982</v>
      </c>
      <c r="ES137" s="435">
        <f t="shared" si="306"/>
        <v>185.22399999999999</v>
      </c>
      <c r="ET137" s="584"/>
      <c r="EU137" s="585"/>
      <c r="EV137" s="434">
        <f t="shared" si="307"/>
        <v>0</v>
      </c>
      <c r="EW137" s="435">
        <f t="shared" si="308"/>
        <v>0</v>
      </c>
      <c r="EX137" s="434">
        <f t="shared" si="309"/>
        <v>3.9476183206106845</v>
      </c>
      <c r="EY137" s="435">
        <f t="shared" si="310"/>
        <v>3.2100487804878077</v>
      </c>
      <c r="EZ137" s="434">
        <f t="shared" si="311"/>
        <v>517.13799999999969</v>
      </c>
      <c r="FA137" s="435">
        <f t="shared" si="312"/>
        <v>394.83600000000035</v>
      </c>
      <c r="FB137" s="584"/>
      <c r="FC137" s="585"/>
      <c r="FD137" s="434">
        <f t="shared" si="313"/>
        <v>0</v>
      </c>
      <c r="FE137" s="435">
        <f t="shared" si="314"/>
        <v>0</v>
      </c>
      <c r="FF137" s="584"/>
      <c r="FG137" s="585"/>
      <c r="FH137" s="434">
        <f t="shared" si="315"/>
        <v>0</v>
      </c>
      <c r="FI137" s="435">
        <f t="shared" si="316"/>
        <v>0</v>
      </c>
      <c r="FJ137" s="584"/>
      <c r="FK137" s="585"/>
      <c r="FL137" s="434">
        <f t="shared" si="317"/>
        <v>0</v>
      </c>
      <c r="FM137" s="435">
        <f t="shared" si="318"/>
        <v>0</v>
      </c>
      <c r="FN137" s="434">
        <f t="shared" si="319"/>
        <v>0</v>
      </c>
      <c r="FO137" s="435">
        <f t="shared" si="320"/>
        <v>0</v>
      </c>
      <c r="FP137" s="434">
        <f t="shared" si="321"/>
        <v>0</v>
      </c>
      <c r="FQ137" s="435">
        <f t="shared" si="322"/>
        <v>0</v>
      </c>
      <c r="FR137" s="584"/>
      <c r="FS137" s="585"/>
      <c r="FT137" s="434">
        <f t="shared" si="323"/>
        <v>0</v>
      </c>
      <c r="FU137" s="435">
        <f t="shared" si="324"/>
        <v>0</v>
      </c>
      <c r="FV137" s="584"/>
      <c r="FW137" s="585"/>
      <c r="FX137" s="434">
        <f t="shared" si="325"/>
        <v>0</v>
      </c>
      <c r="FY137" s="435">
        <f t="shared" si="326"/>
        <v>0</v>
      </c>
      <c r="FZ137" s="584"/>
      <c r="GA137" s="585"/>
      <c r="GB137" s="434">
        <f t="shared" si="327"/>
        <v>0</v>
      </c>
      <c r="GC137" s="435">
        <f t="shared" si="328"/>
        <v>0</v>
      </c>
      <c r="GD137" s="434">
        <f t="shared" si="329"/>
        <v>158</v>
      </c>
      <c r="GE137" s="435">
        <f t="shared" si="330"/>
        <v>152</v>
      </c>
      <c r="GF137" s="434">
        <f t="shared" si="331"/>
        <v>0</v>
      </c>
      <c r="GG137" s="435">
        <f t="shared" si="332"/>
        <v>0</v>
      </c>
      <c r="GH137" s="434">
        <f t="shared" si="333"/>
        <v>604.22199999999998</v>
      </c>
      <c r="GI137" s="435">
        <f t="shared" si="334"/>
        <v>551.34600000000046</v>
      </c>
      <c r="GJ137" s="434">
        <f t="shared" si="335"/>
        <v>0</v>
      </c>
      <c r="GK137" s="435">
        <f t="shared" si="336"/>
        <v>0</v>
      </c>
      <c r="GL137" s="434">
        <f t="shared" si="337"/>
        <v>68</v>
      </c>
      <c r="GM137" s="435">
        <f t="shared" si="338"/>
        <v>73</v>
      </c>
      <c r="GN137" s="434">
        <f t="shared" si="339"/>
        <v>0</v>
      </c>
      <c r="GO137" s="435">
        <f t="shared" si="340"/>
        <v>0</v>
      </c>
      <c r="GP137" s="434">
        <f t="shared" si="341"/>
        <v>332.57699999999977</v>
      </c>
      <c r="GQ137" s="435">
        <f t="shared" si="342"/>
        <v>302.54899999999998</v>
      </c>
      <c r="GR137" s="434">
        <f t="shared" si="343"/>
        <v>0</v>
      </c>
      <c r="GS137" s="435">
        <f t="shared" si="344"/>
        <v>0</v>
      </c>
      <c r="GT137" s="434">
        <f t="shared" si="345"/>
        <v>226</v>
      </c>
      <c r="GU137" s="435">
        <f t="shared" si="346"/>
        <v>225</v>
      </c>
      <c r="GV137" s="434">
        <f t="shared" si="347"/>
        <v>0</v>
      </c>
      <c r="GW137" s="435">
        <f t="shared" si="348"/>
        <v>0</v>
      </c>
      <c r="GX137" s="434">
        <f t="shared" si="349"/>
        <v>936.79899999999975</v>
      </c>
      <c r="GY137" s="435">
        <f t="shared" si="350"/>
        <v>853.89500000000044</v>
      </c>
      <c r="GZ137" s="434">
        <f t="shared" si="351"/>
        <v>0</v>
      </c>
      <c r="HA137" s="435">
        <f t="shared" si="352"/>
        <v>0</v>
      </c>
      <c r="HB137" s="434">
        <f t="shared" si="353"/>
        <v>0</v>
      </c>
      <c r="HC137" s="435">
        <f t="shared" si="354"/>
        <v>0</v>
      </c>
      <c r="HD137" s="434">
        <f t="shared" si="355"/>
        <v>0</v>
      </c>
      <c r="HE137" s="435">
        <f t="shared" si="356"/>
        <v>0</v>
      </c>
      <c r="HF137" s="434">
        <f t="shared" si="357"/>
        <v>0</v>
      </c>
      <c r="HG137" s="435">
        <f t="shared" si="358"/>
        <v>0</v>
      </c>
      <c r="HH137" s="434">
        <f t="shared" si="359"/>
        <v>0</v>
      </c>
      <c r="HI137" s="435">
        <f t="shared" si="360"/>
        <v>0</v>
      </c>
      <c r="HJ137" s="434">
        <f t="shared" si="361"/>
        <v>936.79899999999975</v>
      </c>
      <c r="HK137" s="435">
        <f t="shared" si="362"/>
        <v>853.89500000000044</v>
      </c>
      <c r="HL137" s="434">
        <f t="shared" si="363"/>
        <v>0</v>
      </c>
      <c r="HM137" s="435">
        <f t="shared" si="364"/>
        <v>0</v>
      </c>
    </row>
    <row r="138" spans="1:221" s="18" customFormat="1" ht="12.95" customHeight="1">
      <c r="A138" s="534" t="s">
        <v>456</v>
      </c>
      <c r="B138" s="501" t="s">
        <v>475</v>
      </c>
      <c r="C138" s="537"/>
      <c r="D138" s="503">
        <v>434061</v>
      </c>
      <c r="E138" s="535">
        <v>9</v>
      </c>
      <c r="F138" s="584">
        <v>631</v>
      </c>
      <c r="G138" s="585">
        <v>708</v>
      </c>
      <c r="H138" s="584">
        <v>7</v>
      </c>
      <c r="I138" s="585">
        <v>3</v>
      </c>
      <c r="J138" s="434">
        <f t="shared" ref="J138:J201" si="367">F138-H138</f>
        <v>624</v>
      </c>
      <c r="K138" s="435">
        <f t="shared" ref="K138:K201" si="368">G138-I138</f>
        <v>705</v>
      </c>
      <c r="L138" s="584">
        <v>60</v>
      </c>
      <c r="M138" s="585">
        <v>60</v>
      </c>
      <c r="N138" s="434">
        <f t="shared" ref="N138:N201" si="369">+R138+V138+Z138+BN138+BR138+BV138+DV138+DZ138+ED138+FR138</f>
        <v>623</v>
      </c>
      <c r="O138" s="435">
        <f t="shared" ref="O138:O201" si="370">+S138+W138+AA138+BO138+BS138+BW138+DW138+EA138+EE138+FS138</f>
        <v>705</v>
      </c>
      <c r="P138" s="434">
        <f t="shared" ref="P138:P201" si="371">+T138+X138+AB138+BP138+BT138+BX138+DX138+EB138+EF138+FT138</f>
        <v>0</v>
      </c>
      <c r="Q138" s="435">
        <f t="shared" ref="Q138:Q201" si="372">+U138+Y138+AC138+BQ138+BU138+BY138+DY138+EC138+EG138+FU138</f>
        <v>0</v>
      </c>
      <c r="R138" s="584">
        <v>53</v>
      </c>
      <c r="S138" s="585">
        <v>44</v>
      </c>
      <c r="T138" s="599">
        <f t="shared" si="366"/>
        <v>0</v>
      </c>
      <c r="U138" s="600">
        <f t="shared" si="366"/>
        <v>0</v>
      </c>
      <c r="V138" s="584">
        <v>13</v>
      </c>
      <c r="W138" s="585">
        <v>8</v>
      </c>
      <c r="X138" s="434">
        <f t="shared" ref="X138:X201" si="373">IF(BB138&gt;0,V138,)</f>
        <v>0</v>
      </c>
      <c r="Y138" s="435">
        <f t="shared" ref="Y138:Y201" si="374">IF(BC138&gt;0,W138,)</f>
        <v>0</v>
      </c>
      <c r="Z138" s="584"/>
      <c r="AA138" s="585"/>
      <c r="AB138" s="434">
        <f t="shared" ref="AB138:AB201" si="375">IF(BF138&gt;0,Z138,)</f>
        <v>0</v>
      </c>
      <c r="AC138" s="435">
        <f t="shared" ref="AC138:AC201" si="376">IF(BG138&gt;0,AA138,)</f>
        <v>0</v>
      </c>
      <c r="AD138" s="434">
        <f t="shared" ref="AD138:AD201" si="377">R138+V138+Z138</f>
        <v>66</v>
      </c>
      <c r="AE138" s="435">
        <f t="shared" ref="AE138:AE201" si="378">S138+W138+AA138</f>
        <v>52</v>
      </c>
      <c r="AF138" s="434">
        <f t="shared" ref="AF138:AF201" si="379">IF(BJ138&gt;0,AD138,)</f>
        <v>0</v>
      </c>
      <c r="AG138" s="435">
        <f t="shared" ref="AG138:AG201" si="380">IF(BK138&gt;0,AE138,)</f>
        <v>0</v>
      </c>
      <c r="AH138" s="584">
        <v>2.97698113207547</v>
      </c>
      <c r="AI138" s="585">
        <v>3.2800227272727298</v>
      </c>
      <c r="AJ138" s="434">
        <f t="shared" ref="AJ138:AJ201" si="381">IF(R138&gt;0,(R138*AH138),)</f>
        <v>157.77999999999992</v>
      </c>
      <c r="AK138" s="435">
        <f t="shared" ref="AK138:AK201" si="382">IF(S138&gt;0,(S138*AI138),)</f>
        <v>144.32100000000011</v>
      </c>
      <c r="AL138" s="584">
        <v>3.1797692307692298</v>
      </c>
      <c r="AM138" s="585">
        <v>4.5568749999999998</v>
      </c>
      <c r="AN138" s="434">
        <f t="shared" ref="AN138:AN201" si="383">IF(V138&gt;0,(V138*AL138),)</f>
        <v>41.336999999999989</v>
      </c>
      <c r="AO138" s="435">
        <f t="shared" ref="AO138:AO201" si="384">IF(W138&gt;0,(W138*AM138),)</f>
        <v>36.454999999999998</v>
      </c>
      <c r="AP138" s="584"/>
      <c r="AQ138" s="585"/>
      <c r="AR138" s="434">
        <f t="shared" ref="AR138:AR201" si="385">IF(Z138&gt;0,(Z138*AP138),)</f>
        <v>0</v>
      </c>
      <c r="AS138" s="435">
        <f t="shared" ref="AS138:AS201" si="386">IF(AA138&gt;0,(AA138*AQ138),)</f>
        <v>0</v>
      </c>
      <c r="AT138" s="434">
        <f t="shared" ref="AT138:AT201" si="387">IF(AD138&gt;0,((AJ138+AN138+AR138)/AD138),)</f>
        <v>3.0169242424242411</v>
      </c>
      <c r="AU138" s="435">
        <f t="shared" ref="AU138:AU201" si="388">IF(AE138&gt;0,((AK138+AO138+AS138)/AE138),)</f>
        <v>3.4764615384615407</v>
      </c>
      <c r="AV138" s="434">
        <f t="shared" ref="AV138:AV201" si="389">IF(AD138&gt;0,(AD138*AT138),)</f>
        <v>199.1169999999999</v>
      </c>
      <c r="AW138" s="435">
        <f t="shared" ref="AW138:AW201" si="390">IF(AE138&gt;0,(AE138*AU138),)</f>
        <v>180.77600000000012</v>
      </c>
      <c r="AX138" s="584"/>
      <c r="AY138" s="585"/>
      <c r="AZ138" s="434">
        <f t="shared" ref="AZ138:AZ201" si="391">IF(T138&gt;0,(T138*AX138),)</f>
        <v>0</v>
      </c>
      <c r="BA138" s="435">
        <f t="shared" ref="BA138:BA201" si="392">IF(U138&gt;0,(U138*AY138),)</f>
        <v>0</v>
      </c>
      <c r="BB138" s="584"/>
      <c r="BC138" s="585"/>
      <c r="BD138" s="434">
        <f t="shared" ref="BD138:BD201" si="393">IF(X138&gt;0,(X138*BB138),)</f>
        <v>0</v>
      </c>
      <c r="BE138" s="435">
        <f t="shared" ref="BE138:BE201" si="394">IF(Y138&gt;0,(Y138*BC138),)</f>
        <v>0</v>
      </c>
      <c r="BF138" s="584"/>
      <c r="BG138" s="585"/>
      <c r="BH138" s="434">
        <f t="shared" ref="BH138:BH201" si="395">IF(AB138&gt;0,(AB138*BF138),)</f>
        <v>0</v>
      </c>
      <c r="BI138" s="435">
        <f t="shared" ref="BI138:BI201" si="396">IF(AC138&gt;0,(AC138*BG138),)</f>
        <v>0</v>
      </c>
      <c r="BJ138" s="434">
        <f t="shared" ref="BJ138:BJ201" si="397">IF((AZ138+BD138+BH138)&gt;0,((AZ138+BD138+BH138)/AD138),)</f>
        <v>0</v>
      </c>
      <c r="BK138" s="435">
        <f t="shared" ref="BK138:BK201" si="398">IF((BA138+BE138+BI138)&gt;0,((BA138+BE138+BI138)/AE138),)</f>
        <v>0</v>
      </c>
      <c r="BL138" s="434">
        <f t="shared" ref="BL138:BL201" si="399">IF(AF138&gt;0,(AD138*BJ138),)</f>
        <v>0</v>
      </c>
      <c r="BM138" s="435">
        <f t="shared" ref="BM138:BM201" si="400">IF(AG138&gt;0,(AE138*BK138),)</f>
        <v>0</v>
      </c>
      <c r="BN138" s="584">
        <v>213</v>
      </c>
      <c r="BO138" s="585">
        <v>256</v>
      </c>
      <c r="BP138" s="434">
        <f t="shared" ref="BP138:BP201" si="401">IF(CT138&gt;0,BN138,)</f>
        <v>0</v>
      </c>
      <c r="BQ138" s="435">
        <f t="shared" ref="BQ138:BQ201" si="402">IF(CU138&gt;0,BO138,)</f>
        <v>0</v>
      </c>
      <c r="BR138" s="584">
        <v>52</v>
      </c>
      <c r="BS138" s="585">
        <v>56</v>
      </c>
      <c r="BT138" s="434">
        <f t="shared" ref="BT138:BT201" si="403">IF(CX138&gt;0,BR138,)</f>
        <v>0</v>
      </c>
      <c r="BU138" s="435">
        <f t="shared" ref="BU138:BU201" si="404">IF(CY138&gt;0,BS138,)</f>
        <v>0</v>
      </c>
      <c r="BV138" s="584"/>
      <c r="BW138" s="585"/>
      <c r="BX138" s="434">
        <f t="shared" ref="BX138:BX201" si="405">IF(DB138&gt;0,BV138,)</f>
        <v>0</v>
      </c>
      <c r="BY138" s="435">
        <f t="shared" ref="BY138:BY201" si="406">IF(DC138&gt;0,BW138,)</f>
        <v>0</v>
      </c>
      <c r="BZ138" s="434">
        <f t="shared" ref="BZ138:BZ201" si="407">BN138+BR138+BV138</f>
        <v>265</v>
      </c>
      <c r="CA138" s="435">
        <f t="shared" ref="CA138:CA201" si="408">BO138+BS138+BW138</f>
        <v>312</v>
      </c>
      <c r="CB138" s="434">
        <f t="shared" ref="CB138:CB201" si="409">IF(DF138&gt;0,BZ138,)</f>
        <v>0</v>
      </c>
      <c r="CC138" s="435">
        <f t="shared" ref="CC138:CC201" si="410">IF(DG138&gt;0,CA138,)</f>
        <v>0</v>
      </c>
      <c r="CD138" s="584">
        <v>3.72765727699531</v>
      </c>
      <c r="CE138" s="585">
        <v>3.9073984374999999</v>
      </c>
      <c r="CF138" s="434">
        <f t="shared" ref="CF138:CF201" si="411">IF(BN138&gt;0,(BN138*CD138),)</f>
        <v>793.99100000000101</v>
      </c>
      <c r="CG138" s="435">
        <f t="shared" ref="CG138:CG201" si="412">IF(BO138&gt;0,(BO138*CE138),)</f>
        <v>1000.294</v>
      </c>
      <c r="CH138" s="584">
        <v>4.9223653846153796</v>
      </c>
      <c r="CI138" s="585">
        <v>6.0433750000000002</v>
      </c>
      <c r="CJ138" s="434">
        <f t="shared" ref="CJ138:CJ201" si="413">IF(BR138&gt;0,(BR138*CH138),)</f>
        <v>255.96299999999974</v>
      </c>
      <c r="CK138" s="435">
        <f t="shared" ref="CK138:CK201" si="414">IF(BS138&gt;0,(BS138*CI138),)</f>
        <v>338.42900000000003</v>
      </c>
      <c r="CL138" s="584"/>
      <c r="CM138" s="585"/>
      <c r="CN138" s="434">
        <f t="shared" ref="CN138:CN201" si="415">IF(BV138&gt;0,(BV138*CL138),)</f>
        <v>0</v>
      </c>
      <c r="CO138" s="435">
        <f t="shared" ref="CO138:CO201" si="416">IF(BW138&gt;0,(BW138*CM138),)</f>
        <v>0</v>
      </c>
      <c r="CP138" s="434">
        <f t="shared" ref="CP138:CP201" si="417">IF(BZ138&gt;0,((CF138+CJ138+CN138)/BZ138),)</f>
        <v>3.9620905660377383</v>
      </c>
      <c r="CQ138" s="435">
        <f t="shared" ref="CQ138:CQ201" si="418">IF(CA138&gt;0,((CG138+CK138+CO138)/CA138),)</f>
        <v>4.2907788461538461</v>
      </c>
      <c r="CR138" s="434">
        <f t="shared" ref="CR138:CR201" si="419">IF(BZ138&gt;0,(BZ138*CP138),)</f>
        <v>1049.9540000000006</v>
      </c>
      <c r="CS138" s="435">
        <f t="shared" ref="CS138:CS201" si="420">IF(CA138&gt;0,(CA138*CQ138),)</f>
        <v>1338.723</v>
      </c>
      <c r="CT138" s="584"/>
      <c r="CU138" s="585"/>
      <c r="CV138" s="434">
        <f t="shared" ref="CV138:CV201" si="421">IF(BP138&gt;0,(BP138*CT138),)</f>
        <v>0</v>
      </c>
      <c r="CW138" s="435">
        <f t="shared" ref="CW138:CW201" si="422">IF(BQ138&gt;0,(BQ138*CU138),)</f>
        <v>0</v>
      </c>
      <c r="CX138" s="584"/>
      <c r="CY138" s="585"/>
      <c r="CZ138" s="434">
        <f t="shared" ref="CZ138:CZ201" si="423">IF(BT138&gt;0,(BT138*CX138),)</f>
        <v>0</v>
      </c>
      <c r="DA138" s="435">
        <f t="shared" ref="DA138:DA201" si="424">IF(BU138&gt;0,(BU138*CY138),)</f>
        <v>0</v>
      </c>
      <c r="DB138" s="584"/>
      <c r="DC138" s="585"/>
      <c r="DD138" s="434">
        <f t="shared" ref="DD138:DD201" si="425">IF(BX138&gt;0,(BX138*DB138),)</f>
        <v>0</v>
      </c>
      <c r="DE138" s="435">
        <f t="shared" ref="DE138:DE201" si="426">IF(BY138&gt;0,(BY138*DC138),)</f>
        <v>0</v>
      </c>
      <c r="DF138" s="434">
        <f t="shared" ref="DF138:DF201" si="427">IF((CV138+CZ138+DD138)&gt;0,((CV138+CZ138+DD138)/BZ138),)</f>
        <v>0</v>
      </c>
      <c r="DG138" s="435">
        <f t="shared" ref="DG138:DG201" si="428">IF((CW138+DA138+DE138)&gt;0,((CW138+DA138+DE138)/CA138),)</f>
        <v>0</v>
      </c>
      <c r="DH138" s="434">
        <f t="shared" ref="DH138:DH201" si="429">IF(CB138&gt;0,(BZ138*DF138),)</f>
        <v>0</v>
      </c>
      <c r="DI138" s="435">
        <f t="shared" ref="DI138:DI201" si="430">IF(CC138&gt;0,(CA138*DG138),)</f>
        <v>0</v>
      </c>
      <c r="DJ138" s="434">
        <f t="shared" ref="DJ138:DJ201" si="431">AD138+BZ138</f>
        <v>331</v>
      </c>
      <c r="DK138" s="435">
        <f t="shared" ref="DK138:DK201" si="432">AE138+CA138</f>
        <v>364</v>
      </c>
      <c r="DL138" s="434">
        <f t="shared" ref="DL138:DL201" si="433">AF138+CB138</f>
        <v>0</v>
      </c>
      <c r="DM138" s="435">
        <f t="shared" ref="DM138:DM201" si="434">AG138+CC138</f>
        <v>0</v>
      </c>
      <c r="DN138" s="434">
        <f t="shared" ref="DN138:DN201" si="435">IF(DJ138&gt;0,((AD138*AT138)+(BZ138*CP138))/DJ138,)</f>
        <v>3.7736283987915424</v>
      </c>
      <c r="DO138" s="435">
        <f t="shared" ref="DO138:DO201" si="436">IF(DK138&gt;0,((AE138*AU138)+(CA138*CQ138))/DK138,)</f>
        <v>4.1744478021978022</v>
      </c>
      <c r="DP138" s="434">
        <f t="shared" ref="DP138:DP201" si="437">IF(DJ138&gt;0,(DJ138*DN138),)</f>
        <v>1249.0710000000006</v>
      </c>
      <c r="DQ138" s="435">
        <f t="shared" ref="DQ138:DQ201" si="438">IF(DK138&gt;0,(DK138*DO138),)</f>
        <v>1519.499</v>
      </c>
      <c r="DR138" s="434">
        <f t="shared" ref="DR138:DR201" si="439">IF(DL138&gt;0,((AF138*BJ138)+(CB138*DF138))/DL138,)</f>
        <v>0</v>
      </c>
      <c r="DS138" s="435">
        <f t="shared" ref="DS138:DS201" si="440">IF(DM138&gt;0,((AG138*BK138)+(CC138*DG138))/DM138,)</f>
        <v>0</v>
      </c>
      <c r="DT138" s="434">
        <f t="shared" ref="DT138:DT201" si="441">IF(DL138&gt;0,(DL138*DR138),)</f>
        <v>0</v>
      </c>
      <c r="DU138" s="435">
        <f t="shared" ref="DU138:DU201" si="442">IF(DM138&gt;0,(DM138*DS138),)</f>
        <v>0</v>
      </c>
      <c r="DV138" s="584">
        <v>147</v>
      </c>
      <c r="DW138" s="585">
        <v>164</v>
      </c>
      <c r="DX138" s="434">
        <f t="shared" ref="DX138:DX201" si="443">IF(FB138&gt;0,DV138,)</f>
        <v>0</v>
      </c>
      <c r="DY138" s="435">
        <f t="shared" ref="DY138:DY201" si="444">IF(FC138&gt;0,DW138,)</f>
        <v>0</v>
      </c>
      <c r="DZ138" s="584">
        <v>145</v>
      </c>
      <c r="EA138" s="585">
        <v>177</v>
      </c>
      <c r="EB138" s="434">
        <f t="shared" ref="EB138:EB201" si="445">IF(FF138&gt;0,DZ138,)</f>
        <v>0</v>
      </c>
      <c r="EC138" s="435">
        <f t="shared" ref="EC138:EC201" si="446">IF(FG138&gt;0,EA138,)</f>
        <v>0</v>
      </c>
      <c r="ED138" s="584"/>
      <c r="EE138" s="585"/>
      <c r="EF138" s="434">
        <f t="shared" ref="EF138:EF201" si="447">IF(FJ138&gt;0,ED138,)</f>
        <v>0</v>
      </c>
      <c r="EG138" s="435">
        <f t="shared" ref="EG138:EG201" si="448">IF(FK138&gt;0,EE138,)</f>
        <v>0</v>
      </c>
      <c r="EH138" s="434">
        <f t="shared" ref="EH138:EH201" si="449">DV138+DZ138+ED138</f>
        <v>292</v>
      </c>
      <c r="EI138" s="435">
        <f t="shared" ref="EI138:EI201" si="450">DW138+EA138+EE138</f>
        <v>341</v>
      </c>
      <c r="EJ138" s="434">
        <f t="shared" ref="EJ138:EJ201" si="451">IF(FN138&gt;0,EH138,)</f>
        <v>0</v>
      </c>
      <c r="EK138" s="435">
        <f t="shared" ref="EK138:EK201" si="452">IF(FO138&gt;0,EI138,)</f>
        <v>0</v>
      </c>
      <c r="EL138" s="584">
        <v>3.0158571428571399</v>
      </c>
      <c r="EM138" s="585">
        <v>3.3611158536585402</v>
      </c>
      <c r="EN138" s="434">
        <f t="shared" ref="EN138:EN201" si="453">IF(DV138&gt;0,(DV138*EL138),)</f>
        <v>443.33099999999956</v>
      </c>
      <c r="EO138" s="435">
        <f t="shared" ref="EO138:EO201" si="454">IF(DW138&gt;0,(DW138*EM138),)</f>
        <v>551.22300000000064</v>
      </c>
      <c r="EP138" s="584">
        <v>3.83293793103448</v>
      </c>
      <c r="EQ138" s="585">
        <v>3.9135593220338998</v>
      </c>
      <c r="ER138" s="434">
        <f t="shared" ref="ER138:ER201" si="455">IF(DZ138&gt;0,(DZ138*EP138),)</f>
        <v>555.77599999999961</v>
      </c>
      <c r="ES138" s="435">
        <f t="shared" ref="ES138:ES201" si="456">IF(EA138&gt;0,(EA138*EQ138),)</f>
        <v>692.70000000000027</v>
      </c>
      <c r="ET138" s="584"/>
      <c r="EU138" s="585"/>
      <c r="EV138" s="434">
        <f t="shared" ref="EV138:EV201" si="457">IF(ED138&gt;0,(ED138*ET138),)</f>
        <v>0</v>
      </c>
      <c r="EW138" s="435">
        <f t="shared" ref="EW138:EW201" si="458">IF(EE138&gt;0,(EE138*EU138),)</f>
        <v>0</v>
      </c>
      <c r="EX138" s="434">
        <f t="shared" ref="EX138:EX201" si="459">IF(EH138&gt;0,((EN138+ER138+EV138)/EH138),)</f>
        <v>3.4215993150684905</v>
      </c>
      <c r="EY138" s="435">
        <f t="shared" ref="EY138:EY201" si="460">IF(EI138&gt;0,((EO138+ES138+EW138)/EI138),)</f>
        <v>3.6478680351906183</v>
      </c>
      <c r="EZ138" s="434">
        <f t="shared" ref="EZ138:EZ201" si="461">IF(EH138&gt;0,(EH138*EX138),)</f>
        <v>999.10699999999918</v>
      </c>
      <c r="FA138" s="435">
        <f t="shared" ref="FA138:FA201" si="462">IF(EI138&gt;0,(EI138*EY138),)</f>
        <v>1243.9230000000009</v>
      </c>
      <c r="FB138" s="584"/>
      <c r="FC138" s="585"/>
      <c r="FD138" s="434">
        <f t="shared" ref="FD138:FD201" si="463">IF(DX138&gt;0,(DX138*FB138),)</f>
        <v>0</v>
      </c>
      <c r="FE138" s="435">
        <f t="shared" ref="FE138:FE201" si="464">IF(DY138&gt;0,(DY138*FC138),)</f>
        <v>0</v>
      </c>
      <c r="FF138" s="584"/>
      <c r="FG138" s="585"/>
      <c r="FH138" s="434">
        <f t="shared" ref="FH138:FH201" si="465">IF(EB138&gt;0,(EB138*FF138),)</f>
        <v>0</v>
      </c>
      <c r="FI138" s="435">
        <f t="shared" ref="FI138:FI201" si="466">IF(EC138&gt;0,(EC138*FG138),)</f>
        <v>0</v>
      </c>
      <c r="FJ138" s="584"/>
      <c r="FK138" s="585"/>
      <c r="FL138" s="434">
        <f t="shared" ref="FL138:FL201" si="467">IF(EF138&gt;0,(EF138*FJ138),)</f>
        <v>0</v>
      </c>
      <c r="FM138" s="435">
        <f t="shared" ref="FM138:FM201" si="468">IF(EG138&gt;0,(EG138*FK138),)</f>
        <v>0</v>
      </c>
      <c r="FN138" s="434">
        <f t="shared" ref="FN138:FN201" si="469">IF((FD138+FH138+FL138)&gt;0,((FD138+FH138+FL138)/EH138),)</f>
        <v>0</v>
      </c>
      <c r="FO138" s="435">
        <f t="shared" ref="FO138:FO201" si="470">IF((FE138+FI138+FM138)&gt;0,((FE138+FI138+FM138)/EI138),)</f>
        <v>0</v>
      </c>
      <c r="FP138" s="434">
        <f t="shared" ref="FP138:FP201" si="471">IF(EH138&gt;0,(EH138*FN138),)</f>
        <v>0</v>
      </c>
      <c r="FQ138" s="435">
        <f t="shared" ref="FQ138:FQ201" si="472">IF(EI138&gt;0,(EI138*FO138),)</f>
        <v>0</v>
      </c>
      <c r="FR138" s="584"/>
      <c r="FS138" s="585"/>
      <c r="FT138" s="434">
        <f t="shared" ref="FT138:FT201" si="473">IF(FZ138&gt;0,FR138,)</f>
        <v>0</v>
      </c>
      <c r="FU138" s="435">
        <f t="shared" ref="FU138:FU201" si="474">IF(GA138&gt;0,FS138,)</f>
        <v>0</v>
      </c>
      <c r="FV138" s="584"/>
      <c r="FW138" s="585"/>
      <c r="FX138" s="434">
        <f t="shared" ref="FX138:FX201" si="475">IF(FR138&gt;0,(FR138*FV138),)</f>
        <v>0</v>
      </c>
      <c r="FY138" s="435">
        <f t="shared" ref="FY138:FY201" si="476">IF(FS138&gt;0,(FS138*FW138),)</f>
        <v>0</v>
      </c>
      <c r="FZ138" s="584"/>
      <c r="GA138" s="585"/>
      <c r="GB138" s="434">
        <f t="shared" ref="GB138:GB201" si="477">IF(FZ138&gt;0,(FR138*FZ138),)</f>
        <v>0</v>
      </c>
      <c r="GC138" s="435">
        <f t="shared" ref="GC138:GC201" si="478">IF(GA138&gt;0,(FS138*GA138),)</f>
        <v>0</v>
      </c>
      <c r="GD138" s="434">
        <f t="shared" ref="GD138:GD201" si="479">(R138+BN138+DV138)</f>
        <v>413</v>
      </c>
      <c r="GE138" s="435">
        <f t="shared" ref="GE138:GE201" si="480">(S138+BO138+DW138)</f>
        <v>464</v>
      </c>
      <c r="GF138" s="434">
        <f t="shared" ref="GF138:GF201" si="481">(T138+BP138+DX138)</f>
        <v>0</v>
      </c>
      <c r="GG138" s="435">
        <f t="shared" ref="GG138:GG201" si="482">(U138+BQ138+DY138)</f>
        <v>0</v>
      </c>
      <c r="GH138" s="434">
        <f t="shared" ref="GH138:GH201" si="483">IF(GD138&gt;0,(AJ138+CF138+EN138),)</f>
        <v>1395.1020000000003</v>
      </c>
      <c r="GI138" s="435">
        <f t="shared" ref="GI138:GI201" si="484">IF(GE138&gt;0,(AK138+CG138+EO138),)</f>
        <v>1695.8380000000006</v>
      </c>
      <c r="GJ138" s="434">
        <f t="shared" ref="GJ138:GJ201" si="485">IF(GF138&gt;0,(AZ138+CV138+FD138),)</f>
        <v>0</v>
      </c>
      <c r="GK138" s="435">
        <f t="shared" ref="GK138:GK201" si="486">IF(GG138&gt;0,(BA138+CW138+FE138),)</f>
        <v>0</v>
      </c>
      <c r="GL138" s="434">
        <f t="shared" ref="GL138:GL201" si="487">(V138+BR138+DZ138)</f>
        <v>210</v>
      </c>
      <c r="GM138" s="435">
        <f t="shared" ref="GM138:GM201" si="488">(W138+BS138+EA138)</f>
        <v>241</v>
      </c>
      <c r="GN138" s="434">
        <f t="shared" ref="GN138:GN201" si="489">(X138+BT138+EB138)</f>
        <v>0</v>
      </c>
      <c r="GO138" s="435">
        <f t="shared" ref="GO138:GO201" si="490">(Y138+BU138+EC138)</f>
        <v>0</v>
      </c>
      <c r="GP138" s="434">
        <f t="shared" ref="GP138:GP201" si="491">IF(GL138&gt;0,AN138+CJ138+ER138,)</f>
        <v>853.07599999999934</v>
      </c>
      <c r="GQ138" s="435">
        <f t="shared" ref="GQ138:GQ201" si="492">IF(GM138&gt;0,AO138+CK138+ES138,)</f>
        <v>1067.5840000000003</v>
      </c>
      <c r="GR138" s="434">
        <f t="shared" ref="GR138:GR201" si="493">IF(GN138&gt;0,BD138+CZ138+FH138,)</f>
        <v>0</v>
      </c>
      <c r="GS138" s="435">
        <f t="shared" ref="GS138:GS201" si="494">IF(GO138&gt;0,BE138+DA138+FI138,)</f>
        <v>0</v>
      </c>
      <c r="GT138" s="434">
        <f t="shared" ref="GT138:GT201" si="495">+GL138+GD138</f>
        <v>623</v>
      </c>
      <c r="GU138" s="435">
        <f t="shared" ref="GU138:GU201" si="496">+GM138+GE138</f>
        <v>705</v>
      </c>
      <c r="GV138" s="434">
        <f t="shared" ref="GV138:GV201" si="497">+GN138+GF138</f>
        <v>0</v>
      </c>
      <c r="GW138" s="435">
        <f t="shared" ref="GW138:GW201" si="498">+GO138+GG138</f>
        <v>0</v>
      </c>
      <c r="GX138" s="434">
        <f t="shared" ref="GX138:GX201" si="499">IF(GT138&gt;0,(GH138+GP138),)</f>
        <v>2248.1779999999999</v>
      </c>
      <c r="GY138" s="435">
        <f t="shared" ref="GY138:GY201" si="500">IF(GU138&gt;0,(GI138+GQ138),)</f>
        <v>2763.4220000000009</v>
      </c>
      <c r="GZ138" s="434">
        <f t="shared" ref="GZ138:GZ201" si="501">IF(GV138&gt;0,(GJ138+GR138),)</f>
        <v>0</v>
      </c>
      <c r="HA138" s="435">
        <f t="shared" ref="HA138:HA201" si="502">IF(GW138&gt;0,(GK138+GS138),)</f>
        <v>0</v>
      </c>
      <c r="HB138" s="434">
        <f t="shared" ref="HB138:HB201" si="503">(Z138+BV138+ED138)</f>
        <v>0</v>
      </c>
      <c r="HC138" s="435">
        <f t="shared" ref="HC138:HC201" si="504">(AA138+BW138+EE138)</f>
        <v>0</v>
      </c>
      <c r="HD138" s="434">
        <f t="shared" ref="HD138:HD201" si="505">(AB138+BX138+EF138)</f>
        <v>0</v>
      </c>
      <c r="HE138" s="435">
        <f t="shared" ref="HE138:HE201" si="506">(AC138+BY138+EG138)</f>
        <v>0</v>
      </c>
      <c r="HF138" s="434">
        <f t="shared" ref="HF138:HF201" si="507">IF(HB138&gt;0,(AR138+CN138+EV138),)</f>
        <v>0</v>
      </c>
      <c r="HG138" s="435">
        <f t="shared" ref="HG138:HG201" si="508">IF(HC138&gt;0,(AS138+CO138+EW138),)</f>
        <v>0</v>
      </c>
      <c r="HH138" s="434">
        <f t="shared" ref="HH138:HH201" si="509">IF(HD138&gt;0,(BH138+DD138+FL138),)</f>
        <v>0</v>
      </c>
      <c r="HI138" s="435">
        <f t="shared" ref="HI138:HI201" si="510">IF(HE138&gt;0,(BI138+DE138+FM138),)</f>
        <v>0</v>
      </c>
      <c r="HJ138" s="434">
        <f t="shared" ref="HJ138:HJ201" si="511">IF((DJ138+EH138+FR138)&gt;0,(DP138+EZ138+FX138),)</f>
        <v>2248.1779999999999</v>
      </c>
      <c r="HK138" s="435">
        <f t="shared" ref="HK138:HK201" si="512">IF((DK138+EI138+FS138)&gt;0,(DQ138+FA138+FY138),)</f>
        <v>2763.4220000000009</v>
      </c>
      <c r="HL138" s="434">
        <f t="shared" ref="HL138:HL201" si="513">IF((DL138+EJ138+FT138)&gt;0,(DT138+FP138+GB138),)</f>
        <v>0</v>
      </c>
      <c r="HM138" s="435">
        <f t="shared" ref="HM138:HM201" si="514">IF((DM138+EK138+FU138)&gt;0,(DU138+FQ138+GC138),)</f>
        <v>0</v>
      </c>
    </row>
    <row r="139" spans="1:221" s="18" customFormat="1" ht="12.95" customHeight="1">
      <c r="A139" s="534" t="s">
        <v>456</v>
      </c>
      <c r="B139" s="501" t="s">
        <v>476</v>
      </c>
      <c r="C139" s="533"/>
      <c r="D139" s="503">
        <v>160649</v>
      </c>
      <c r="E139" s="535">
        <v>9</v>
      </c>
      <c r="F139" s="584">
        <v>200</v>
      </c>
      <c r="G139" s="585">
        <v>178</v>
      </c>
      <c r="H139" s="584">
        <v>9</v>
      </c>
      <c r="I139" s="585">
        <v>5</v>
      </c>
      <c r="J139" s="434">
        <f t="shared" si="367"/>
        <v>191</v>
      </c>
      <c r="K139" s="435">
        <f t="shared" si="368"/>
        <v>173</v>
      </c>
      <c r="L139" s="584">
        <v>60</v>
      </c>
      <c r="M139" s="585">
        <v>60</v>
      </c>
      <c r="N139" s="434">
        <f t="shared" si="369"/>
        <v>191</v>
      </c>
      <c r="O139" s="435">
        <f t="shared" si="370"/>
        <v>172</v>
      </c>
      <c r="P139" s="434">
        <f t="shared" si="371"/>
        <v>0</v>
      </c>
      <c r="Q139" s="435">
        <f t="shared" si="372"/>
        <v>0</v>
      </c>
      <c r="R139" s="584">
        <v>8</v>
      </c>
      <c r="S139" s="585">
        <v>5</v>
      </c>
      <c r="T139" s="599">
        <f t="shared" si="366"/>
        <v>0</v>
      </c>
      <c r="U139" s="600">
        <f t="shared" si="366"/>
        <v>0</v>
      </c>
      <c r="V139" s="584">
        <v>5</v>
      </c>
      <c r="W139" s="585">
        <v>3</v>
      </c>
      <c r="X139" s="434">
        <f t="shared" si="373"/>
        <v>0</v>
      </c>
      <c r="Y139" s="435">
        <f t="shared" si="374"/>
        <v>0</v>
      </c>
      <c r="Z139" s="584"/>
      <c r="AA139" s="585"/>
      <c r="AB139" s="434">
        <f t="shared" si="375"/>
        <v>0</v>
      </c>
      <c r="AC139" s="435">
        <f t="shared" si="376"/>
        <v>0</v>
      </c>
      <c r="AD139" s="434">
        <f t="shared" si="377"/>
        <v>13</v>
      </c>
      <c r="AE139" s="435">
        <f t="shared" si="378"/>
        <v>8</v>
      </c>
      <c r="AF139" s="434">
        <f t="shared" si="379"/>
        <v>0</v>
      </c>
      <c r="AG139" s="435">
        <f t="shared" si="380"/>
        <v>0</v>
      </c>
      <c r="AH139" s="584">
        <v>4.9827500000000002</v>
      </c>
      <c r="AI139" s="585">
        <v>4.7994000000000003</v>
      </c>
      <c r="AJ139" s="434">
        <f t="shared" si="381"/>
        <v>39.862000000000002</v>
      </c>
      <c r="AK139" s="435">
        <f t="shared" si="382"/>
        <v>23.997</v>
      </c>
      <c r="AL139" s="584">
        <v>2.9727999999999999</v>
      </c>
      <c r="AM139" s="585">
        <v>6.6440000000000001</v>
      </c>
      <c r="AN139" s="434">
        <f t="shared" si="383"/>
        <v>14.863999999999999</v>
      </c>
      <c r="AO139" s="435">
        <f t="shared" si="384"/>
        <v>19.932000000000002</v>
      </c>
      <c r="AP139" s="584"/>
      <c r="AQ139" s="585"/>
      <c r="AR139" s="434">
        <f t="shared" si="385"/>
        <v>0</v>
      </c>
      <c r="AS139" s="435">
        <f t="shared" si="386"/>
        <v>0</v>
      </c>
      <c r="AT139" s="434">
        <f t="shared" si="387"/>
        <v>4.2096923076923076</v>
      </c>
      <c r="AU139" s="435">
        <f t="shared" si="388"/>
        <v>5.4911250000000003</v>
      </c>
      <c r="AV139" s="434">
        <f t="shared" si="389"/>
        <v>54.725999999999999</v>
      </c>
      <c r="AW139" s="435">
        <f t="shared" si="390"/>
        <v>43.929000000000002</v>
      </c>
      <c r="AX139" s="584"/>
      <c r="AY139" s="585"/>
      <c r="AZ139" s="434">
        <f t="shared" si="391"/>
        <v>0</v>
      </c>
      <c r="BA139" s="435">
        <f t="shared" si="392"/>
        <v>0</v>
      </c>
      <c r="BB139" s="584"/>
      <c r="BC139" s="585"/>
      <c r="BD139" s="434">
        <f t="shared" si="393"/>
        <v>0</v>
      </c>
      <c r="BE139" s="435">
        <f t="shared" si="394"/>
        <v>0</v>
      </c>
      <c r="BF139" s="584"/>
      <c r="BG139" s="585"/>
      <c r="BH139" s="434">
        <f t="shared" si="395"/>
        <v>0</v>
      </c>
      <c r="BI139" s="435">
        <f t="shared" si="396"/>
        <v>0</v>
      </c>
      <c r="BJ139" s="434">
        <f t="shared" si="397"/>
        <v>0</v>
      </c>
      <c r="BK139" s="435">
        <f t="shared" si="398"/>
        <v>0</v>
      </c>
      <c r="BL139" s="434">
        <f t="shared" si="399"/>
        <v>0</v>
      </c>
      <c r="BM139" s="435">
        <f t="shared" si="400"/>
        <v>0</v>
      </c>
      <c r="BN139" s="584">
        <v>65</v>
      </c>
      <c r="BO139" s="585">
        <v>44</v>
      </c>
      <c r="BP139" s="434">
        <f t="shared" si="401"/>
        <v>0</v>
      </c>
      <c r="BQ139" s="435">
        <f t="shared" si="402"/>
        <v>0</v>
      </c>
      <c r="BR139" s="584">
        <v>12</v>
      </c>
      <c r="BS139" s="585">
        <v>13</v>
      </c>
      <c r="BT139" s="434">
        <f t="shared" si="403"/>
        <v>0</v>
      </c>
      <c r="BU139" s="435">
        <f t="shared" si="404"/>
        <v>0</v>
      </c>
      <c r="BV139" s="584"/>
      <c r="BW139" s="585"/>
      <c r="BX139" s="434">
        <f t="shared" si="405"/>
        <v>0</v>
      </c>
      <c r="BY139" s="435">
        <f t="shared" si="406"/>
        <v>0</v>
      </c>
      <c r="BZ139" s="434">
        <f t="shared" si="407"/>
        <v>77</v>
      </c>
      <c r="CA139" s="435">
        <f t="shared" si="408"/>
        <v>57</v>
      </c>
      <c r="CB139" s="434">
        <f t="shared" si="409"/>
        <v>0</v>
      </c>
      <c r="CC139" s="435">
        <f t="shared" si="410"/>
        <v>0</v>
      </c>
      <c r="CD139" s="584">
        <v>5.7114000000000003</v>
      </c>
      <c r="CE139" s="585">
        <v>7.40968181818182</v>
      </c>
      <c r="CF139" s="434">
        <f t="shared" si="411"/>
        <v>371.24100000000004</v>
      </c>
      <c r="CG139" s="435">
        <f t="shared" si="412"/>
        <v>326.02600000000007</v>
      </c>
      <c r="CH139" s="584">
        <v>4.7048333333333296</v>
      </c>
      <c r="CI139" s="585">
        <v>4.4436153846153896</v>
      </c>
      <c r="CJ139" s="434">
        <f t="shared" si="413"/>
        <v>56.457999999999956</v>
      </c>
      <c r="CK139" s="435">
        <f t="shared" si="414"/>
        <v>57.767000000000067</v>
      </c>
      <c r="CL139" s="584"/>
      <c r="CM139" s="585"/>
      <c r="CN139" s="434">
        <f t="shared" si="415"/>
        <v>0</v>
      </c>
      <c r="CO139" s="435">
        <f t="shared" si="416"/>
        <v>0</v>
      </c>
      <c r="CP139" s="434">
        <f t="shared" si="417"/>
        <v>5.5545324675324679</v>
      </c>
      <c r="CQ139" s="435">
        <f t="shared" si="418"/>
        <v>6.7332105263157915</v>
      </c>
      <c r="CR139" s="434">
        <f t="shared" si="419"/>
        <v>427.69900000000001</v>
      </c>
      <c r="CS139" s="435">
        <f t="shared" si="420"/>
        <v>383.79300000000012</v>
      </c>
      <c r="CT139" s="584"/>
      <c r="CU139" s="585"/>
      <c r="CV139" s="434">
        <f t="shared" si="421"/>
        <v>0</v>
      </c>
      <c r="CW139" s="435">
        <f t="shared" si="422"/>
        <v>0</v>
      </c>
      <c r="CX139" s="584"/>
      <c r="CY139" s="585"/>
      <c r="CZ139" s="434">
        <f t="shared" si="423"/>
        <v>0</v>
      </c>
      <c r="DA139" s="435">
        <f t="shared" si="424"/>
        <v>0</v>
      </c>
      <c r="DB139" s="584"/>
      <c r="DC139" s="585"/>
      <c r="DD139" s="434">
        <f t="shared" si="425"/>
        <v>0</v>
      </c>
      <c r="DE139" s="435">
        <f t="shared" si="426"/>
        <v>0</v>
      </c>
      <c r="DF139" s="434">
        <f t="shared" si="427"/>
        <v>0</v>
      </c>
      <c r="DG139" s="435">
        <f t="shared" si="428"/>
        <v>0</v>
      </c>
      <c r="DH139" s="434">
        <f t="shared" si="429"/>
        <v>0</v>
      </c>
      <c r="DI139" s="435">
        <f t="shared" si="430"/>
        <v>0</v>
      </c>
      <c r="DJ139" s="434">
        <f t="shared" si="431"/>
        <v>90</v>
      </c>
      <c r="DK139" s="435">
        <f t="shared" si="432"/>
        <v>65</v>
      </c>
      <c r="DL139" s="434">
        <f t="shared" si="433"/>
        <v>0</v>
      </c>
      <c r="DM139" s="435">
        <f t="shared" si="434"/>
        <v>0</v>
      </c>
      <c r="DN139" s="434">
        <f t="shared" si="435"/>
        <v>5.3602777777777781</v>
      </c>
      <c r="DO139" s="435">
        <f t="shared" si="436"/>
        <v>6.5803384615384628</v>
      </c>
      <c r="DP139" s="434">
        <f t="shared" si="437"/>
        <v>482.42500000000001</v>
      </c>
      <c r="DQ139" s="435">
        <f t="shared" si="438"/>
        <v>427.72200000000009</v>
      </c>
      <c r="DR139" s="434">
        <f t="shared" si="439"/>
        <v>0</v>
      </c>
      <c r="DS139" s="435">
        <f t="shared" si="440"/>
        <v>0</v>
      </c>
      <c r="DT139" s="434">
        <f t="shared" si="441"/>
        <v>0</v>
      </c>
      <c r="DU139" s="435">
        <f t="shared" si="442"/>
        <v>0</v>
      </c>
      <c r="DV139" s="584">
        <v>60</v>
      </c>
      <c r="DW139" s="585">
        <v>58</v>
      </c>
      <c r="DX139" s="434">
        <f t="shared" si="443"/>
        <v>0</v>
      </c>
      <c r="DY139" s="435">
        <f t="shared" si="444"/>
        <v>0</v>
      </c>
      <c r="DZ139" s="584">
        <v>41</v>
      </c>
      <c r="EA139" s="585">
        <v>49</v>
      </c>
      <c r="EB139" s="434">
        <f t="shared" si="445"/>
        <v>0</v>
      </c>
      <c r="EC139" s="435">
        <f t="shared" si="446"/>
        <v>0</v>
      </c>
      <c r="ED139" s="584"/>
      <c r="EE139" s="585"/>
      <c r="EF139" s="434">
        <f t="shared" si="447"/>
        <v>0</v>
      </c>
      <c r="EG139" s="435">
        <f t="shared" si="448"/>
        <v>0</v>
      </c>
      <c r="EH139" s="434">
        <f t="shared" si="449"/>
        <v>101</v>
      </c>
      <c r="EI139" s="435">
        <f t="shared" si="450"/>
        <v>107</v>
      </c>
      <c r="EJ139" s="434">
        <f t="shared" si="451"/>
        <v>0</v>
      </c>
      <c r="EK139" s="435">
        <f t="shared" si="452"/>
        <v>0</v>
      </c>
      <c r="EL139" s="584">
        <v>5.2116333333333298</v>
      </c>
      <c r="EM139" s="585">
        <v>5.7711896551724102</v>
      </c>
      <c r="EN139" s="434">
        <f t="shared" si="453"/>
        <v>312.69799999999981</v>
      </c>
      <c r="EO139" s="435">
        <f t="shared" si="454"/>
        <v>334.72899999999981</v>
      </c>
      <c r="EP139" s="584">
        <v>4.63714634146341</v>
      </c>
      <c r="EQ139" s="585">
        <v>3.1187142857142902</v>
      </c>
      <c r="ER139" s="434">
        <f t="shared" si="455"/>
        <v>190.12299999999982</v>
      </c>
      <c r="ES139" s="435">
        <f t="shared" si="456"/>
        <v>152.81700000000023</v>
      </c>
      <c r="ET139" s="584"/>
      <c r="EU139" s="585"/>
      <c r="EV139" s="434">
        <f t="shared" si="457"/>
        <v>0</v>
      </c>
      <c r="EW139" s="435">
        <f t="shared" si="458"/>
        <v>0</v>
      </c>
      <c r="EX139" s="434">
        <f t="shared" si="459"/>
        <v>4.9784257425742542</v>
      </c>
      <c r="EY139" s="435">
        <f t="shared" si="460"/>
        <v>4.556504672897197</v>
      </c>
      <c r="EZ139" s="434">
        <f t="shared" si="461"/>
        <v>502.82099999999969</v>
      </c>
      <c r="FA139" s="435">
        <f t="shared" si="462"/>
        <v>487.54600000000005</v>
      </c>
      <c r="FB139" s="584"/>
      <c r="FC139" s="585"/>
      <c r="FD139" s="434">
        <f t="shared" si="463"/>
        <v>0</v>
      </c>
      <c r="FE139" s="435">
        <f t="shared" si="464"/>
        <v>0</v>
      </c>
      <c r="FF139" s="584"/>
      <c r="FG139" s="585"/>
      <c r="FH139" s="434">
        <f t="shared" si="465"/>
        <v>0</v>
      </c>
      <c r="FI139" s="435">
        <f t="shared" si="466"/>
        <v>0</v>
      </c>
      <c r="FJ139" s="584"/>
      <c r="FK139" s="585"/>
      <c r="FL139" s="434">
        <f t="shared" si="467"/>
        <v>0</v>
      </c>
      <c r="FM139" s="435">
        <f t="shared" si="468"/>
        <v>0</v>
      </c>
      <c r="FN139" s="434">
        <f t="shared" si="469"/>
        <v>0</v>
      </c>
      <c r="FO139" s="435">
        <f t="shared" si="470"/>
        <v>0</v>
      </c>
      <c r="FP139" s="434">
        <f t="shared" si="471"/>
        <v>0</v>
      </c>
      <c r="FQ139" s="435">
        <f t="shared" si="472"/>
        <v>0</v>
      </c>
      <c r="FR139" s="584"/>
      <c r="FS139" s="585"/>
      <c r="FT139" s="434">
        <f t="shared" si="473"/>
        <v>0</v>
      </c>
      <c r="FU139" s="435">
        <f t="shared" si="474"/>
        <v>0</v>
      </c>
      <c r="FV139" s="584"/>
      <c r="FW139" s="585"/>
      <c r="FX139" s="434">
        <f t="shared" si="475"/>
        <v>0</v>
      </c>
      <c r="FY139" s="435">
        <f t="shared" si="476"/>
        <v>0</v>
      </c>
      <c r="FZ139" s="584"/>
      <c r="GA139" s="585"/>
      <c r="GB139" s="434">
        <f t="shared" si="477"/>
        <v>0</v>
      </c>
      <c r="GC139" s="435">
        <f t="shared" si="478"/>
        <v>0</v>
      </c>
      <c r="GD139" s="434">
        <f t="shared" si="479"/>
        <v>133</v>
      </c>
      <c r="GE139" s="435">
        <f t="shared" si="480"/>
        <v>107</v>
      </c>
      <c r="GF139" s="434">
        <f t="shared" si="481"/>
        <v>0</v>
      </c>
      <c r="GG139" s="435">
        <f t="shared" si="482"/>
        <v>0</v>
      </c>
      <c r="GH139" s="434">
        <f t="shared" si="483"/>
        <v>723.80099999999993</v>
      </c>
      <c r="GI139" s="435">
        <f t="shared" si="484"/>
        <v>684.75199999999995</v>
      </c>
      <c r="GJ139" s="434">
        <f t="shared" si="485"/>
        <v>0</v>
      </c>
      <c r="GK139" s="435">
        <f t="shared" si="486"/>
        <v>0</v>
      </c>
      <c r="GL139" s="434">
        <f t="shared" si="487"/>
        <v>58</v>
      </c>
      <c r="GM139" s="435">
        <f t="shared" si="488"/>
        <v>65</v>
      </c>
      <c r="GN139" s="434">
        <f t="shared" si="489"/>
        <v>0</v>
      </c>
      <c r="GO139" s="435">
        <f t="shared" si="490"/>
        <v>0</v>
      </c>
      <c r="GP139" s="434">
        <f t="shared" si="491"/>
        <v>261.44499999999977</v>
      </c>
      <c r="GQ139" s="435">
        <f t="shared" si="492"/>
        <v>230.5160000000003</v>
      </c>
      <c r="GR139" s="434">
        <f t="shared" si="493"/>
        <v>0</v>
      </c>
      <c r="GS139" s="435">
        <f t="shared" si="494"/>
        <v>0</v>
      </c>
      <c r="GT139" s="434">
        <f t="shared" si="495"/>
        <v>191</v>
      </c>
      <c r="GU139" s="435">
        <f t="shared" si="496"/>
        <v>172</v>
      </c>
      <c r="GV139" s="434">
        <f t="shared" si="497"/>
        <v>0</v>
      </c>
      <c r="GW139" s="435">
        <f t="shared" si="498"/>
        <v>0</v>
      </c>
      <c r="GX139" s="434">
        <f t="shared" si="499"/>
        <v>985.24599999999964</v>
      </c>
      <c r="GY139" s="435">
        <f t="shared" si="500"/>
        <v>915.26800000000026</v>
      </c>
      <c r="GZ139" s="434">
        <f t="shared" si="501"/>
        <v>0</v>
      </c>
      <c r="HA139" s="435">
        <f t="shared" si="502"/>
        <v>0</v>
      </c>
      <c r="HB139" s="434">
        <f t="shared" si="503"/>
        <v>0</v>
      </c>
      <c r="HC139" s="435">
        <f t="shared" si="504"/>
        <v>0</v>
      </c>
      <c r="HD139" s="434">
        <f t="shared" si="505"/>
        <v>0</v>
      </c>
      <c r="HE139" s="435">
        <f t="shared" si="506"/>
        <v>0</v>
      </c>
      <c r="HF139" s="434">
        <f t="shared" si="507"/>
        <v>0</v>
      </c>
      <c r="HG139" s="435">
        <f t="shared" si="508"/>
        <v>0</v>
      </c>
      <c r="HH139" s="434">
        <f t="shared" si="509"/>
        <v>0</v>
      </c>
      <c r="HI139" s="435">
        <f t="shared" si="510"/>
        <v>0</v>
      </c>
      <c r="HJ139" s="434">
        <f t="shared" si="511"/>
        <v>985.24599999999964</v>
      </c>
      <c r="HK139" s="435">
        <f t="shared" si="512"/>
        <v>915.26800000000014</v>
      </c>
      <c r="HL139" s="434">
        <f t="shared" si="513"/>
        <v>0</v>
      </c>
      <c r="HM139" s="435">
        <f t="shared" si="514"/>
        <v>0</v>
      </c>
    </row>
    <row r="140" spans="1:221" s="18" customFormat="1" ht="12.95" customHeight="1">
      <c r="A140" s="534" t="s">
        <v>456</v>
      </c>
      <c r="B140" s="501" t="s">
        <v>477</v>
      </c>
      <c r="C140" s="533"/>
      <c r="D140" s="503">
        <v>159407</v>
      </c>
      <c r="E140" s="538">
        <v>9</v>
      </c>
      <c r="F140" s="584">
        <v>342</v>
      </c>
      <c r="G140" s="585">
        <v>318</v>
      </c>
      <c r="H140" s="584">
        <v>1</v>
      </c>
      <c r="I140" s="585">
        <v>2</v>
      </c>
      <c r="J140" s="434">
        <f t="shared" si="367"/>
        <v>341</v>
      </c>
      <c r="K140" s="435">
        <f t="shared" si="368"/>
        <v>316</v>
      </c>
      <c r="L140" s="584">
        <v>60</v>
      </c>
      <c r="M140" s="585">
        <v>60</v>
      </c>
      <c r="N140" s="434">
        <f t="shared" si="369"/>
        <v>341</v>
      </c>
      <c r="O140" s="435">
        <f t="shared" si="370"/>
        <v>316</v>
      </c>
      <c r="P140" s="434">
        <f t="shared" si="371"/>
        <v>0</v>
      </c>
      <c r="Q140" s="435">
        <f t="shared" si="372"/>
        <v>0</v>
      </c>
      <c r="R140" s="584">
        <v>85</v>
      </c>
      <c r="S140" s="585">
        <v>77</v>
      </c>
      <c r="T140" s="599">
        <f t="shared" si="366"/>
        <v>0</v>
      </c>
      <c r="U140" s="600">
        <f t="shared" si="366"/>
        <v>0</v>
      </c>
      <c r="V140" s="584">
        <v>10</v>
      </c>
      <c r="W140" s="585">
        <v>5</v>
      </c>
      <c r="X140" s="434">
        <f t="shared" si="373"/>
        <v>0</v>
      </c>
      <c r="Y140" s="435">
        <f t="shared" si="374"/>
        <v>0</v>
      </c>
      <c r="Z140" s="584"/>
      <c r="AA140" s="585"/>
      <c r="AB140" s="434">
        <f t="shared" si="375"/>
        <v>0</v>
      </c>
      <c r="AC140" s="435">
        <f t="shared" si="376"/>
        <v>0</v>
      </c>
      <c r="AD140" s="434">
        <f t="shared" si="377"/>
        <v>95</v>
      </c>
      <c r="AE140" s="435">
        <f t="shared" si="378"/>
        <v>82</v>
      </c>
      <c r="AF140" s="434">
        <f t="shared" si="379"/>
        <v>0</v>
      </c>
      <c r="AG140" s="435">
        <f t="shared" si="380"/>
        <v>0</v>
      </c>
      <c r="AH140" s="584">
        <v>2.9006235294117602</v>
      </c>
      <c r="AI140" s="585">
        <v>2.91620779220779</v>
      </c>
      <c r="AJ140" s="434">
        <f t="shared" si="381"/>
        <v>246.5529999999996</v>
      </c>
      <c r="AK140" s="435">
        <f t="shared" si="382"/>
        <v>224.54799999999983</v>
      </c>
      <c r="AL140" s="584">
        <v>3.1779000000000002</v>
      </c>
      <c r="AM140" s="585">
        <v>4.2427999999999999</v>
      </c>
      <c r="AN140" s="434">
        <f t="shared" si="383"/>
        <v>31.779000000000003</v>
      </c>
      <c r="AO140" s="435">
        <f t="shared" si="384"/>
        <v>21.213999999999999</v>
      </c>
      <c r="AP140" s="584"/>
      <c r="AQ140" s="585"/>
      <c r="AR140" s="434">
        <f t="shared" si="385"/>
        <v>0</v>
      </c>
      <c r="AS140" s="435">
        <f t="shared" si="386"/>
        <v>0</v>
      </c>
      <c r="AT140" s="434">
        <f t="shared" si="387"/>
        <v>2.9298105263157854</v>
      </c>
      <c r="AU140" s="435">
        <f t="shared" si="388"/>
        <v>2.9970975609756079</v>
      </c>
      <c r="AV140" s="434">
        <f t="shared" si="389"/>
        <v>278.3319999999996</v>
      </c>
      <c r="AW140" s="435">
        <f t="shared" si="390"/>
        <v>245.76199999999986</v>
      </c>
      <c r="AX140" s="584"/>
      <c r="AY140" s="585"/>
      <c r="AZ140" s="434">
        <f t="shared" si="391"/>
        <v>0</v>
      </c>
      <c r="BA140" s="435">
        <f t="shared" si="392"/>
        <v>0</v>
      </c>
      <c r="BB140" s="584"/>
      <c r="BC140" s="585"/>
      <c r="BD140" s="434">
        <f t="shared" si="393"/>
        <v>0</v>
      </c>
      <c r="BE140" s="435">
        <f t="shared" si="394"/>
        <v>0</v>
      </c>
      <c r="BF140" s="584"/>
      <c r="BG140" s="585"/>
      <c r="BH140" s="434">
        <f t="shared" si="395"/>
        <v>0</v>
      </c>
      <c r="BI140" s="435">
        <f t="shared" si="396"/>
        <v>0</v>
      </c>
      <c r="BJ140" s="434">
        <f t="shared" si="397"/>
        <v>0</v>
      </c>
      <c r="BK140" s="435">
        <f t="shared" si="398"/>
        <v>0</v>
      </c>
      <c r="BL140" s="434">
        <f t="shared" si="399"/>
        <v>0</v>
      </c>
      <c r="BM140" s="435">
        <f t="shared" si="400"/>
        <v>0</v>
      </c>
      <c r="BN140" s="584">
        <v>99</v>
      </c>
      <c r="BO140" s="585">
        <v>86</v>
      </c>
      <c r="BP140" s="434">
        <f t="shared" si="401"/>
        <v>0</v>
      </c>
      <c r="BQ140" s="435">
        <f t="shared" si="402"/>
        <v>0</v>
      </c>
      <c r="BR140" s="584">
        <v>28</v>
      </c>
      <c r="BS140" s="585">
        <v>23</v>
      </c>
      <c r="BT140" s="434">
        <f t="shared" si="403"/>
        <v>0</v>
      </c>
      <c r="BU140" s="435">
        <f t="shared" si="404"/>
        <v>0</v>
      </c>
      <c r="BV140" s="584"/>
      <c r="BW140" s="585"/>
      <c r="BX140" s="434">
        <f t="shared" si="405"/>
        <v>0</v>
      </c>
      <c r="BY140" s="435">
        <f t="shared" si="406"/>
        <v>0</v>
      </c>
      <c r="BZ140" s="434">
        <f t="shared" si="407"/>
        <v>127</v>
      </c>
      <c r="CA140" s="435">
        <f t="shared" si="408"/>
        <v>109</v>
      </c>
      <c r="CB140" s="434">
        <f t="shared" si="409"/>
        <v>0</v>
      </c>
      <c r="CC140" s="435">
        <f t="shared" si="410"/>
        <v>0</v>
      </c>
      <c r="CD140" s="584">
        <v>4.6460909090909102</v>
      </c>
      <c r="CE140" s="585">
        <v>4.04740697674419</v>
      </c>
      <c r="CF140" s="434">
        <f t="shared" si="411"/>
        <v>459.96300000000008</v>
      </c>
      <c r="CG140" s="435">
        <f t="shared" si="412"/>
        <v>348.07700000000034</v>
      </c>
      <c r="CH140" s="584">
        <v>4.6028214285714304</v>
      </c>
      <c r="CI140" s="585">
        <v>5.2843913043478299</v>
      </c>
      <c r="CJ140" s="434">
        <f t="shared" si="413"/>
        <v>128.87900000000005</v>
      </c>
      <c r="CK140" s="435">
        <f t="shared" si="414"/>
        <v>121.54100000000008</v>
      </c>
      <c r="CL140" s="584"/>
      <c r="CM140" s="585"/>
      <c r="CN140" s="434">
        <f t="shared" si="415"/>
        <v>0</v>
      </c>
      <c r="CO140" s="435">
        <f t="shared" si="416"/>
        <v>0</v>
      </c>
      <c r="CP140" s="434">
        <f t="shared" si="417"/>
        <v>4.6365511811023632</v>
      </c>
      <c r="CQ140" s="435">
        <f t="shared" si="418"/>
        <v>4.3084220183486277</v>
      </c>
      <c r="CR140" s="434">
        <f t="shared" si="419"/>
        <v>588.8420000000001</v>
      </c>
      <c r="CS140" s="435">
        <f t="shared" si="420"/>
        <v>469.61800000000039</v>
      </c>
      <c r="CT140" s="584"/>
      <c r="CU140" s="585"/>
      <c r="CV140" s="434">
        <f t="shared" si="421"/>
        <v>0</v>
      </c>
      <c r="CW140" s="435">
        <f t="shared" si="422"/>
        <v>0</v>
      </c>
      <c r="CX140" s="584"/>
      <c r="CY140" s="585"/>
      <c r="CZ140" s="434">
        <f t="shared" si="423"/>
        <v>0</v>
      </c>
      <c r="DA140" s="435">
        <f t="shared" si="424"/>
        <v>0</v>
      </c>
      <c r="DB140" s="584"/>
      <c r="DC140" s="585"/>
      <c r="DD140" s="434">
        <f t="shared" si="425"/>
        <v>0</v>
      </c>
      <c r="DE140" s="435">
        <f t="shared" si="426"/>
        <v>0</v>
      </c>
      <c r="DF140" s="434">
        <f t="shared" si="427"/>
        <v>0</v>
      </c>
      <c r="DG140" s="435">
        <f t="shared" si="428"/>
        <v>0</v>
      </c>
      <c r="DH140" s="434">
        <f t="shared" si="429"/>
        <v>0</v>
      </c>
      <c r="DI140" s="435">
        <f t="shared" si="430"/>
        <v>0</v>
      </c>
      <c r="DJ140" s="434">
        <f t="shared" si="431"/>
        <v>222</v>
      </c>
      <c r="DK140" s="435">
        <f t="shared" si="432"/>
        <v>191</v>
      </c>
      <c r="DL140" s="434">
        <f t="shared" si="433"/>
        <v>0</v>
      </c>
      <c r="DM140" s="435">
        <f t="shared" si="434"/>
        <v>0</v>
      </c>
      <c r="DN140" s="434">
        <f t="shared" si="435"/>
        <v>3.9061891891891882</v>
      </c>
      <c r="DO140" s="435">
        <f t="shared" si="436"/>
        <v>3.7454450261780114</v>
      </c>
      <c r="DP140" s="434">
        <f t="shared" si="437"/>
        <v>867.17399999999975</v>
      </c>
      <c r="DQ140" s="435">
        <f t="shared" si="438"/>
        <v>715.38000000000022</v>
      </c>
      <c r="DR140" s="434">
        <f t="shared" si="439"/>
        <v>0</v>
      </c>
      <c r="DS140" s="435">
        <f t="shared" si="440"/>
        <v>0</v>
      </c>
      <c r="DT140" s="434">
        <f t="shared" si="441"/>
        <v>0</v>
      </c>
      <c r="DU140" s="435">
        <f t="shared" si="442"/>
        <v>0</v>
      </c>
      <c r="DV140" s="584">
        <v>49</v>
      </c>
      <c r="DW140" s="585">
        <v>40</v>
      </c>
      <c r="DX140" s="434">
        <f t="shared" si="443"/>
        <v>0</v>
      </c>
      <c r="DY140" s="435">
        <f t="shared" si="444"/>
        <v>0</v>
      </c>
      <c r="DZ140" s="584">
        <v>70</v>
      </c>
      <c r="EA140" s="585">
        <v>85</v>
      </c>
      <c r="EB140" s="434">
        <f t="shared" si="445"/>
        <v>0</v>
      </c>
      <c r="EC140" s="435">
        <f t="shared" si="446"/>
        <v>0</v>
      </c>
      <c r="ED140" s="584"/>
      <c r="EE140" s="585"/>
      <c r="EF140" s="434">
        <f t="shared" si="447"/>
        <v>0</v>
      </c>
      <c r="EG140" s="435">
        <f t="shared" si="448"/>
        <v>0</v>
      </c>
      <c r="EH140" s="434">
        <f t="shared" si="449"/>
        <v>119</v>
      </c>
      <c r="EI140" s="435">
        <f t="shared" si="450"/>
        <v>125</v>
      </c>
      <c r="EJ140" s="434">
        <f t="shared" si="451"/>
        <v>0</v>
      </c>
      <c r="EK140" s="435">
        <f t="shared" si="452"/>
        <v>0</v>
      </c>
      <c r="EL140" s="584">
        <v>2.5644693877550999</v>
      </c>
      <c r="EM140" s="585">
        <v>2.7955999999999999</v>
      </c>
      <c r="EN140" s="434">
        <f t="shared" si="453"/>
        <v>125.65899999999989</v>
      </c>
      <c r="EO140" s="435">
        <f t="shared" si="454"/>
        <v>111.824</v>
      </c>
      <c r="EP140" s="584">
        <v>3.1559142857142799</v>
      </c>
      <c r="EQ140" s="585">
        <v>3.4664470588235301</v>
      </c>
      <c r="ER140" s="434">
        <f t="shared" si="455"/>
        <v>220.91399999999959</v>
      </c>
      <c r="ES140" s="435">
        <f t="shared" si="456"/>
        <v>294.64800000000008</v>
      </c>
      <c r="ET140" s="584"/>
      <c r="EU140" s="585"/>
      <c r="EV140" s="434">
        <f t="shared" si="457"/>
        <v>0</v>
      </c>
      <c r="EW140" s="435">
        <f t="shared" si="458"/>
        <v>0</v>
      </c>
      <c r="EX140" s="434">
        <f t="shared" si="459"/>
        <v>2.9123781512604996</v>
      </c>
      <c r="EY140" s="435">
        <f t="shared" si="460"/>
        <v>3.2517760000000009</v>
      </c>
      <c r="EZ140" s="434">
        <f t="shared" si="461"/>
        <v>346.57299999999947</v>
      </c>
      <c r="FA140" s="435">
        <f t="shared" si="462"/>
        <v>406.47200000000009</v>
      </c>
      <c r="FB140" s="584"/>
      <c r="FC140" s="585"/>
      <c r="FD140" s="434">
        <f t="shared" si="463"/>
        <v>0</v>
      </c>
      <c r="FE140" s="435">
        <f t="shared" si="464"/>
        <v>0</v>
      </c>
      <c r="FF140" s="584"/>
      <c r="FG140" s="585"/>
      <c r="FH140" s="434">
        <f t="shared" si="465"/>
        <v>0</v>
      </c>
      <c r="FI140" s="435">
        <f t="shared" si="466"/>
        <v>0</v>
      </c>
      <c r="FJ140" s="584"/>
      <c r="FK140" s="585"/>
      <c r="FL140" s="434">
        <f t="shared" si="467"/>
        <v>0</v>
      </c>
      <c r="FM140" s="435">
        <f t="shared" si="468"/>
        <v>0</v>
      </c>
      <c r="FN140" s="434">
        <f t="shared" si="469"/>
        <v>0</v>
      </c>
      <c r="FO140" s="435">
        <f t="shared" si="470"/>
        <v>0</v>
      </c>
      <c r="FP140" s="434">
        <f t="shared" si="471"/>
        <v>0</v>
      </c>
      <c r="FQ140" s="435">
        <f t="shared" si="472"/>
        <v>0</v>
      </c>
      <c r="FR140" s="584"/>
      <c r="FS140" s="585"/>
      <c r="FT140" s="434">
        <f t="shared" si="473"/>
        <v>0</v>
      </c>
      <c r="FU140" s="435">
        <f t="shared" si="474"/>
        <v>0</v>
      </c>
      <c r="FV140" s="584"/>
      <c r="FW140" s="585"/>
      <c r="FX140" s="434">
        <f t="shared" si="475"/>
        <v>0</v>
      </c>
      <c r="FY140" s="435">
        <f t="shared" si="476"/>
        <v>0</v>
      </c>
      <c r="FZ140" s="584"/>
      <c r="GA140" s="585"/>
      <c r="GB140" s="434">
        <f t="shared" si="477"/>
        <v>0</v>
      </c>
      <c r="GC140" s="435">
        <f t="shared" si="478"/>
        <v>0</v>
      </c>
      <c r="GD140" s="434">
        <f t="shared" si="479"/>
        <v>233</v>
      </c>
      <c r="GE140" s="435">
        <f t="shared" si="480"/>
        <v>203</v>
      </c>
      <c r="GF140" s="434">
        <f t="shared" si="481"/>
        <v>0</v>
      </c>
      <c r="GG140" s="435">
        <f t="shared" si="482"/>
        <v>0</v>
      </c>
      <c r="GH140" s="434">
        <f t="shared" si="483"/>
        <v>832.1749999999995</v>
      </c>
      <c r="GI140" s="435">
        <f t="shared" si="484"/>
        <v>684.44900000000018</v>
      </c>
      <c r="GJ140" s="434">
        <f t="shared" si="485"/>
        <v>0</v>
      </c>
      <c r="GK140" s="435">
        <f t="shared" si="486"/>
        <v>0</v>
      </c>
      <c r="GL140" s="434">
        <f t="shared" si="487"/>
        <v>108</v>
      </c>
      <c r="GM140" s="435">
        <f t="shared" si="488"/>
        <v>113</v>
      </c>
      <c r="GN140" s="434">
        <f t="shared" si="489"/>
        <v>0</v>
      </c>
      <c r="GO140" s="435">
        <f t="shared" si="490"/>
        <v>0</v>
      </c>
      <c r="GP140" s="434">
        <f t="shared" si="491"/>
        <v>381.57199999999966</v>
      </c>
      <c r="GQ140" s="435">
        <f t="shared" si="492"/>
        <v>437.40300000000013</v>
      </c>
      <c r="GR140" s="434">
        <f t="shared" si="493"/>
        <v>0</v>
      </c>
      <c r="GS140" s="435">
        <f t="shared" si="494"/>
        <v>0</v>
      </c>
      <c r="GT140" s="434">
        <f t="shared" si="495"/>
        <v>341</v>
      </c>
      <c r="GU140" s="435">
        <f t="shared" si="496"/>
        <v>316</v>
      </c>
      <c r="GV140" s="434">
        <f t="shared" si="497"/>
        <v>0</v>
      </c>
      <c r="GW140" s="435">
        <f t="shared" si="498"/>
        <v>0</v>
      </c>
      <c r="GX140" s="434">
        <f t="shared" si="499"/>
        <v>1213.7469999999992</v>
      </c>
      <c r="GY140" s="435">
        <f t="shared" si="500"/>
        <v>1121.8520000000003</v>
      </c>
      <c r="GZ140" s="434">
        <f t="shared" si="501"/>
        <v>0</v>
      </c>
      <c r="HA140" s="435">
        <f t="shared" si="502"/>
        <v>0</v>
      </c>
      <c r="HB140" s="434">
        <f t="shared" si="503"/>
        <v>0</v>
      </c>
      <c r="HC140" s="435">
        <f t="shared" si="504"/>
        <v>0</v>
      </c>
      <c r="HD140" s="434">
        <f t="shared" si="505"/>
        <v>0</v>
      </c>
      <c r="HE140" s="435">
        <f t="shared" si="506"/>
        <v>0</v>
      </c>
      <c r="HF140" s="434">
        <f t="shared" si="507"/>
        <v>0</v>
      </c>
      <c r="HG140" s="435">
        <f t="shared" si="508"/>
        <v>0</v>
      </c>
      <c r="HH140" s="434">
        <f t="shared" si="509"/>
        <v>0</v>
      </c>
      <c r="HI140" s="435">
        <f t="shared" si="510"/>
        <v>0</v>
      </c>
      <c r="HJ140" s="434">
        <f t="shared" si="511"/>
        <v>1213.7469999999992</v>
      </c>
      <c r="HK140" s="435">
        <f t="shared" si="512"/>
        <v>1121.8520000000003</v>
      </c>
      <c r="HL140" s="434">
        <f t="shared" si="513"/>
        <v>0</v>
      </c>
      <c r="HM140" s="435">
        <f t="shared" si="514"/>
        <v>0</v>
      </c>
    </row>
    <row r="141" spans="1:221" s="18" customFormat="1" ht="12.95" customHeight="1">
      <c r="A141" s="534" t="s">
        <v>456</v>
      </c>
      <c r="B141" s="501" t="s">
        <v>478</v>
      </c>
      <c r="C141" s="502"/>
      <c r="D141" s="503">
        <v>158884</v>
      </c>
      <c r="E141" s="535">
        <v>10</v>
      </c>
      <c r="F141" s="584">
        <v>194</v>
      </c>
      <c r="G141" s="585">
        <v>188</v>
      </c>
      <c r="H141" s="584">
        <v>0</v>
      </c>
      <c r="I141" s="585">
        <v>1</v>
      </c>
      <c r="J141" s="434">
        <f t="shared" si="367"/>
        <v>194</v>
      </c>
      <c r="K141" s="435">
        <f t="shared" si="368"/>
        <v>187</v>
      </c>
      <c r="L141" s="584">
        <v>60</v>
      </c>
      <c r="M141" s="585">
        <v>60</v>
      </c>
      <c r="N141" s="434">
        <f t="shared" si="369"/>
        <v>194</v>
      </c>
      <c r="O141" s="435">
        <f t="shared" si="370"/>
        <v>187</v>
      </c>
      <c r="P141" s="434">
        <f t="shared" si="371"/>
        <v>0</v>
      </c>
      <c r="Q141" s="435">
        <f t="shared" si="372"/>
        <v>0</v>
      </c>
      <c r="R141" s="584">
        <v>15</v>
      </c>
      <c r="S141" s="585">
        <v>12</v>
      </c>
      <c r="T141" s="599">
        <f t="shared" si="366"/>
        <v>0</v>
      </c>
      <c r="U141" s="600">
        <f t="shared" si="366"/>
        <v>0</v>
      </c>
      <c r="V141" s="584">
        <v>4</v>
      </c>
      <c r="W141" s="585">
        <v>1</v>
      </c>
      <c r="X141" s="434">
        <f t="shared" si="373"/>
        <v>0</v>
      </c>
      <c r="Y141" s="435">
        <f t="shared" si="374"/>
        <v>0</v>
      </c>
      <c r="Z141" s="584"/>
      <c r="AA141" s="585"/>
      <c r="AB141" s="434">
        <f t="shared" si="375"/>
        <v>0</v>
      </c>
      <c r="AC141" s="435">
        <f t="shared" si="376"/>
        <v>0</v>
      </c>
      <c r="AD141" s="434">
        <f t="shared" si="377"/>
        <v>19</v>
      </c>
      <c r="AE141" s="435">
        <f t="shared" si="378"/>
        <v>13</v>
      </c>
      <c r="AF141" s="434">
        <f t="shared" si="379"/>
        <v>0</v>
      </c>
      <c r="AG141" s="435">
        <f t="shared" si="380"/>
        <v>0</v>
      </c>
      <c r="AH141" s="584">
        <v>3.2123333333333299</v>
      </c>
      <c r="AI141" s="585">
        <v>3.3939166666666698</v>
      </c>
      <c r="AJ141" s="434">
        <f t="shared" si="381"/>
        <v>48.184999999999945</v>
      </c>
      <c r="AK141" s="435">
        <f t="shared" si="382"/>
        <v>40.727000000000039</v>
      </c>
      <c r="AL141" s="584">
        <v>2.8602500000000002</v>
      </c>
      <c r="AM141" s="585">
        <v>3.2080000000000002</v>
      </c>
      <c r="AN141" s="434">
        <f t="shared" si="383"/>
        <v>11.441000000000001</v>
      </c>
      <c r="AO141" s="435">
        <f t="shared" si="384"/>
        <v>3.2080000000000002</v>
      </c>
      <c r="AP141" s="584"/>
      <c r="AQ141" s="585"/>
      <c r="AR141" s="434">
        <f t="shared" si="385"/>
        <v>0</v>
      </c>
      <c r="AS141" s="435">
        <f t="shared" si="386"/>
        <v>0</v>
      </c>
      <c r="AT141" s="434">
        <f t="shared" si="387"/>
        <v>3.1382105263157869</v>
      </c>
      <c r="AU141" s="435">
        <f t="shared" si="388"/>
        <v>3.3796153846153874</v>
      </c>
      <c r="AV141" s="434">
        <f t="shared" si="389"/>
        <v>59.625999999999948</v>
      </c>
      <c r="AW141" s="435">
        <f t="shared" si="390"/>
        <v>43.935000000000038</v>
      </c>
      <c r="AX141" s="584"/>
      <c r="AY141" s="585"/>
      <c r="AZ141" s="434">
        <f t="shared" si="391"/>
        <v>0</v>
      </c>
      <c r="BA141" s="435">
        <f t="shared" si="392"/>
        <v>0</v>
      </c>
      <c r="BB141" s="584"/>
      <c r="BC141" s="585"/>
      <c r="BD141" s="434">
        <f t="shared" si="393"/>
        <v>0</v>
      </c>
      <c r="BE141" s="435">
        <f t="shared" si="394"/>
        <v>0</v>
      </c>
      <c r="BF141" s="584"/>
      <c r="BG141" s="585"/>
      <c r="BH141" s="434">
        <f t="shared" si="395"/>
        <v>0</v>
      </c>
      <c r="BI141" s="435">
        <f t="shared" si="396"/>
        <v>0</v>
      </c>
      <c r="BJ141" s="434">
        <f t="shared" si="397"/>
        <v>0</v>
      </c>
      <c r="BK141" s="435">
        <f t="shared" si="398"/>
        <v>0</v>
      </c>
      <c r="BL141" s="434">
        <f t="shared" si="399"/>
        <v>0</v>
      </c>
      <c r="BM141" s="435">
        <f t="shared" si="400"/>
        <v>0</v>
      </c>
      <c r="BN141" s="584">
        <v>24</v>
      </c>
      <c r="BO141" s="585">
        <v>25</v>
      </c>
      <c r="BP141" s="434">
        <f t="shared" si="401"/>
        <v>0</v>
      </c>
      <c r="BQ141" s="435">
        <f t="shared" si="402"/>
        <v>0</v>
      </c>
      <c r="BR141" s="584">
        <v>13</v>
      </c>
      <c r="BS141" s="585">
        <v>9</v>
      </c>
      <c r="BT141" s="434">
        <f t="shared" si="403"/>
        <v>0</v>
      </c>
      <c r="BU141" s="435">
        <f t="shared" si="404"/>
        <v>0</v>
      </c>
      <c r="BV141" s="584"/>
      <c r="BW141" s="585"/>
      <c r="BX141" s="434">
        <f t="shared" si="405"/>
        <v>0</v>
      </c>
      <c r="BY141" s="435">
        <f t="shared" si="406"/>
        <v>0</v>
      </c>
      <c r="BZ141" s="434">
        <f t="shared" si="407"/>
        <v>37</v>
      </c>
      <c r="CA141" s="435">
        <f t="shared" si="408"/>
        <v>34</v>
      </c>
      <c r="CB141" s="434">
        <f t="shared" si="409"/>
        <v>0</v>
      </c>
      <c r="CC141" s="435">
        <f t="shared" si="410"/>
        <v>0</v>
      </c>
      <c r="CD141" s="584">
        <v>4.7552500000000002</v>
      </c>
      <c r="CE141" s="585">
        <v>4.8738799999999998</v>
      </c>
      <c r="CF141" s="434">
        <f t="shared" si="411"/>
        <v>114.126</v>
      </c>
      <c r="CG141" s="435">
        <f t="shared" si="412"/>
        <v>121.84699999999999</v>
      </c>
      <c r="CH141" s="584">
        <v>5.3053846153846198</v>
      </c>
      <c r="CI141" s="585">
        <v>5.6662222222222196</v>
      </c>
      <c r="CJ141" s="434">
        <f t="shared" si="413"/>
        <v>68.970000000000056</v>
      </c>
      <c r="CK141" s="435">
        <f t="shared" si="414"/>
        <v>50.995999999999974</v>
      </c>
      <c r="CL141" s="584"/>
      <c r="CM141" s="585"/>
      <c r="CN141" s="434">
        <f t="shared" si="415"/>
        <v>0</v>
      </c>
      <c r="CO141" s="435">
        <f t="shared" si="416"/>
        <v>0</v>
      </c>
      <c r="CP141" s="434">
        <f t="shared" si="417"/>
        <v>4.9485405405405425</v>
      </c>
      <c r="CQ141" s="435">
        <f t="shared" si="418"/>
        <v>5.0836176470588228</v>
      </c>
      <c r="CR141" s="434">
        <f t="shared" si="419"/>
        <v>183.09600000000006</v>
      </c>
      <c r="CS141" s="435">
        <f t="shared" si="420"/>
        <v>172.84299999999996</v>
      </c>
      <c r="CT141" s="584"/>
      <c r="CU141" s="585"/>
      <c r="CV141" s="434">
        <f t="shared" si="421"/>
        <v>0</v>
      </c>
      <c r="CW141" s="435">
        <f t="shared" si="422"/>
        <v>0</v>
      </c>
      <c r="CX141" s="584"/>
      <c r="CY141" s="585"/>
      <c r="CZ141" s="434">
        <f t="shared" si="423"/>
        <v>0</v>
      </c>
      <c r="DA141" s="435">
        <f t="shared" si="424"/>
        <v>0</v>
      </c>
      <c r="DB141" s="584"/>
      <c r="DC141" s="585"/>
      <c r="DD141" s="434">
        <f t="shared" si="425"/>
        <v>0</v>
      </c>
      <c r="DE141" s="435">
        <f t="shared" si="426"/>
        <v>0</v>
      </c>
      <c r="DF141" s="434">
        <f t="shared" si="427"/>
        <v>0</v>
      </c>
      <c r="DG141" s="435">
        <f t="shared" si="428"/>
        <v>0</v>
      </c>
      <c r="DH141" s="434">
        <f t="shared" si="429"/>
        <v>0</v>
      </c>
      <c r="DI141" s="435">
        <f t="shared" si="430"/>
        <v>0</v>
      </c>
      <c r="DJ141" s="434">
        <f t="shared" si="431"/>
        <v>56</v>
      </c>
      <c r="DK141" s="435">
        <f t="shared" si="432"/>
        <v>47</v>
      </c>
      <c r="DL141" s="434">
        <f t="shared" si="433"/>
        <v>0</v>
      </c>
      <c r="DM141" s="435">
        <f t="shared" si="434"/>
        <v>0</v>
      </c>
      <c r="DN141" s="434">
        <f t="shared" si="435"/>
        <v>4.3343214285714291</v>
      </c>
      <c r="DO141" s="435">
        <f t="shared" si="436"/>
        <v>4.6122978723404255</v>
      </c>
      <c r="DP141" s="434">
        <f t="shared" si="437"/>
        <v>242.72200000000004</v>
      </c>
      <c r="DQ141" s="435">
        <f t="shared" si="438"/>
        <v>216.77799999999999</v>
      </c>
      <c r="DR141" s="434">
        <f t="shared" si="439"/>
        <v>0</v>
      </c>
      <c r="DS141" s="435">
        <f t="shared" si="440"/>
        <v>0</v>
      </c>
      <c r="DT141" s="434">
        <f t="shared" si="441"/>
        <v>0</v>
      </c>
      <c r="DU141" s="435">
        <f t="shared" si="442"/>
        <v>0</v>
      </c>
      <c r="DV141" s="584">
        <v>86</v>
      </c>
      <c r="DW141" s="585">
        <v>79</v>
      </c>
      <c r="DX141" s="434">
        <f t="shared" si="443"/>
        <v>0</v>
      </c>
      <c r="DY141" s="435">
        <f t="shared" si="444"/>
        <v>0</v>
      </c>
      <c r="DZ141" s="584">
        <v>52</v>
      </c>
      <c r="EA141" s="585">
        <v>61</v>
      </c>
      <c r="EB141" s="434">
        <f t="shared" si="445"/>
        <v>0</v>
      </c>
      <c r="EC141" s="435">
        <f t="shared" si="446"/>
        <v>0</v>
      </c>
      <c r="ED141" s="584"/>
      <c r="EE141" s="585"/>
      <c r="EF141" s="434">
        <f t="shared" si="447"/>
        <v>0</v>
      </c>
      <c r="EG141" s="435">
        <f t="shared" si="448"/>
        <v>0</v>
      </c>
      <c r="EH141" s="434">
        <f t="shared" si="449"/>
        <v>138</v>
      </c>
      <c r="EI141" s="435">
        <f t="shared" si="450"/>
        <v>140</v>
      </c>
      <c r="EJ141" s="434">
        <f t="shared" si="451"/>
        <v>0</v>
      </c>
      <c r="EK141" s="435">
        <f t="shared" si="452"/>
        <v>0</v>
      </c>
      <c r="EL141" s="584">
        <v>3.13867441860465</v>
      </c>
      <c r="EM141" s="585">
        <v>3.5541139240506299</v>
      </c>
      <c r="EN141" s="434">
        <f t="shared" si="453"/>
        <v>269.92599999999987</v>
      </c>
      <c r="EO141" s="435">
        <f t="shared" si="454"/>
        <v>280.77499999999975</v>
      </c>
      <c r="EP141" s="584">
        <v>4.1188269230769201</v>
      </c>
      <c r="EQ141" s="585">
        <v>3.7255737704917999</v>
      </c>
      <c r="ER141" s="434">
        <f t="shared" si="455"/>
        <v>214.17899999999986</v>
      </c>
      <c r="ES141" s="435">
        <f t="shared" si="456"/>
        <v>227.25999999999979</v>
      </c>
      <c r="ET141" s="584"/>
      <c r="EU141" s="585"/>
      <c r="EV141" s="434">
        <f t="shared" si="457"/>
        <v>0</v>
      </c>
      <c r="EW141" s="435">
        <f t="shared" si="458"/>
        <v>0</v>
      </c>
      <c r="EX141" s="434">
        <f t="shared" si="459"/>
        <v>3.5080072463768097</v>
      </c>
      <c r="EY141" s="435">
        <f t="shared" si="460"/>
        <v>3.6288214285714253</v>
      </c>
      <c r="EZ141" s="434">
        <f t="shared" si="461"/>
        <v>484.10499999999973</v>
      </c>
      <c r="FA141" s="435">
        <f t="shared" si="462"/>
        <v>508.03499999999957</v>
      </c>
      <c r="FB141" s="584"/>
      <c r="FC141" s="585"/>
      <c r="FD141" s="434">
        <f t="shared" si="463"/>
        <v>0</v>
      </c>
      <c r="FE141" s="435">
        <f t="shared" si="464"/>
        <v>0</v>
      </c>
      <c r="FF141" s="584"/>
      <c r="FG141" s="585"/>
      <c r="FH141" s="434">
        <f t="shared" si="465"/>
        <v>0</v>
      </c>
      <c r="FI141" s="435">
        <f t="shared" si="466"/>
        <v>0</v>
      </c>
      <c r="FJ141" s="584"/>
      <c r="FK141" s="585"/>
      <c r="FL141" s="434">
        <f t="shared" si="467"/>
        <v>0</v>
      </c>
      <c r="FM141" s="435">
        <f t="shared" si="468"/>
        <v>0</v>
      </c>
      <c r="FN141" s="434">
        <f t="shared" si="469"/>
        <v>0</v>
      </c>
      <c r="FO141" s="435">
        <f t="shared" si="470"/>
        <v>0</v>
      </c>
      <c r="FP141" s="434">
        <f t="shared" si="471"/>
        <v>0</v>
      </c>
      <c r="FQ141" s="435">
        <f t="shared" si="472"/>
        <v>0</v>
      </c>
      <c r="FR141" s="584"/>
      <c r="FS141" s="585"/>
      <c r="FT141" s="434">
        <f t="shared" si="473"/>
        <v>0</v>
      </c>
      <c r="FU141" s="435">
        <f t="shared" si="474"/>
        <v>0</v>
      </c>
      <c r="FV141" s="584"/>
      <c r="FW141" s="585"/>
      <c r="FX141" s="434">
        <f t="shared" si="475"/>
        <v>0</v>
      </c>
      <c r="FY141" s="435">
        <f t="shared" si="476"/>
        <v>0</v>
      </c>
      <c r="FZ141" s="584"/>
      <c r="GA141" s="585"/>
      <c r="GB141" s="434">
        <f t="shared" si="477"/>
        <v>0</v>
      </c>
      <c r="GC141" s="435">
        <f t="shared" si="478"/>
        <v>0</v>
      </c>
      <c r="GD141" s="434">
        <f t="shared" si="479"/>
        <v>125</v>
      </c>
      <c r="GE141" s="435">
        <f t="shared" si="480"/>
        <v>116</v>
      </c>
      <c r="GF141" s="434">
        <f t="shared" si="481"/>
        <v>0</v>
      </c>
      <c r="GG141" s="435">
        <f t="shared" si="482"/>
        <v>0</v>
      </c>
      <c r="GH141" s="434">
        <f t="shared" si="483"/>
        <v>432.23699999999985</v>
      </c>
      <c r="GI141" s="435">
        <f t="shared" si="484"/>
        <v>443.34899999999982</v>
      </c>
      <c r="GJ141" s="434">
        <f t="shared" si="485"/>
        <v>0</v>
      </c>
      <c r="GK141" s="435">
        <f t="shared" si="486"/>
        <v>0</v>
      </c>
      <c r="GL141" s="434">
        <f t="shared" si="487"/>
        <v>69</v>
      </c>
      <c r="GM141" s="435">
        <f t="shared" si="488"/>
        <v>71</v>
      </c>
      <c r="GN141" s="434">
        <f t="shared" si="489"/>
        <v>0</v>
      </c>
      <c r="GO141" s="435">
        <f t="shared" si="490"/>
        <v>0</v>
      </c>
      <c r="GP141" s="434">
        <f t="shared" si="491"/>
        <v>294.58999999999992</v>
      </c>
      <c r="GQ141" s="435">
        <f t="shared" si="492"/>
        <v>281.46399999999977</v>
      </c>
      <c r="GR141" s="434">
        <f t="shared" si="493"/>
        <v>0</v>
      </c>
      <c r="GS141" s="435">
        <f t="shared" si="494"/>
        <v>0</v>
      </c>
      <c r="GT141" s="434">
        <f t="shared" si="495"/>
        <v>194</v>
      </c>
      <c r="GU141" s="435">
        <f t="shared" si="496"/>
        <v>187</v>
      </c>
      <c r="GV141" s="434">
        <f t="shared" si="497"/>
        <v>0</v>
      </c>
      <c r="GW141" s="435">
        <f t="shared" si="498"/>
        <v>0</v>
      </c>
      <c r="GX141" s="434">
        <f t="shared" si="499"/>
        <v>726.82699999999977</v>
      </c>
      <c r="GY141" s="435">
        <f t="shared" si="500"/>
        <v>724.81299999999965</v>
      </c>
      <c r="GZ141" s="434">
        <f t="shared" si="501"/>
        <v>0</v>
      </c>
      <c r="HA141" s="435">
        <f t="shared" si="502"/>
        <v>0</v>
      </c>
      <c r="HB141" s="434">
        <f t="shared" si="503"/>
        <v>0</v>
      </c>
      <c r="HC141" s="435">
        <f t="shared" si="504"/>
        <v>0</v>
      </c>
      <c r="HD141" s="434">
        <f t="shared" si="505"/>
        <v>0</v>
      </c>
      <c r="HE141" s="435">
        <f t="shared" si="506"/>
        <v>0</v>
      </c>
      <c r="HF141" s="434">
        <f t="shared" si="507"/>
        <v>0</v>
      </c>
      <c r="HG141" s="435">
        <f t="shared" si="508"/>
        <v>0</v>
      </c>
      <c r="HH141" s="434">
        <f t="shared" si="509"/>
        <v>0</v>
      </c>
      <c r="HI141" s="435">
        <f t="shared" si="510"/>
        <v>0</v>
      </c>
      <c r="HJ141" s="434">
        <f t="shared" si="511"/>
        <v>726.82699999999977</v>
      </c>
      <c r="HK141" s="435">
        <f t="shared" si="512"/>
        <v>724.81299999999953</v>
      </c>
      <c r="HL141" s="434">
        <f t="shared" si="513"/>
        <v>0</v>
      </c>
      <c r="HM141" s="435">
        <f t="shared" si="514"/>
        <v>0</v>
      </c>
    </row>
    <row r="142" spans="1:221" s="18" customFormat="1" ht="12.95" customHeight="1">
      <c r="A142" s="534" t="s">
        <v>456</v>
      </c>
      <c r="B142" s="536" t="s">
        <v>479</v>
      </c>
      <c r="C142" s="502"/>
      <c r="D142" s="503">
        <v>436304</v>
      </c>
      <c r="E142" s="535">
        <v>10</v>
      </c>
      <c r="F142" s="584">
        <v>325</v>
      </c>
      <c r="G142" s="585">
        <v>324</v>
      </c>
      <c r="H142" s="584">
        <v>3</v>
      </c>
      <c r="I142" s="585">
        <v>0</v>
      </c>
      <c r="J142" s="434">
        <f t="shared" si="367"/>
        <v>322</v>
      </c>
      <c r="K142" s="435">
        <f t="shared" si="368"/>
        <v>324</v>
      </c>
      <c r="L142" s="584">
        <v>60</v>
      </c>
      <c r="M142" s="585">
        <v>60</v>
      </c>
      <c r="N142" s="434">
        <f t="shared" si="369"/>
        <v>318</v>
      </c>
      <c r="O142" s="435">
        <f t="shared" si="370"/>
        <v>324</v>
      </c>
      <c r="P142" s="434">
        <f t="shared" si="371"/>
        <v>0</v>
      </c>
      <c r="Q142" s="435">
        <f t="shared" si="372"/>
        <v>0</v>
      </c>
      <c r="R142" s="584">
        <v>32</v>
      </c>
      <c r="S142" s="585">
        <v>44</v>
      </c>
      <c r="T142" s="599">
        <f t="shared" si="366"/>
        <v>0</v>
      </c>
      <c r="U142" s="600">
        <f t="shared" si="366"/>
        <v>0</v>
      </c>
      <c r="V142" s="584">
        <v>11</v>
      </c>
      <c r="W142" s="585">
        <v>8</v>
      </c>
      <c r="X142" s="434">
        <f t="shared" si="373"/>
        <v>0</v>
      </c>
      <c r="Y142" s="435">
        <f t="shared" si="374"/>
        <v>0</v>
      </c>
      <c r="Z142" s="584"/>
      <c r="AA142" s="585"/>
      <c r="AB142" s="434">
        <f t="shared" si="375"/>
        <v>0</v>
      </c>
      <c r="AC142" s="435">
        <f t="shared" si="376"/>
        <v>0</v>
      </c>
      <c r="AD142" s="434">
        <f t="shared" si="377"/>
        <v>43</v>
      </c>
      <c r="AE142" s="435">
        <f t="shared" si="378"/>
        <v>52</v>
      </c>
      <c r="AF142" s="434">
        <f t="shared" si="379"/>
        <v>0</v>
      </c>
      <c r="AG142" s="435">
        <f t="shared" si="380"/>
        <v>0</v>
      </c>
      <c r="AH142" s="584">
        <v>3.50659375</v>
      </c>
      <c r="AI142" s="585">
        <v>3.0800681818181799</v>
      </c>
      <c r="AJ142" s="434">
        <f t="shared" si="381"/>
        <v>112.211</v>
      </c>
      <c r="AK142" s="435">
        <f t="shared" si="382"/>
        <v>135.52299999999991</v>
      </c>
      <c r="AL142" s="584">
        <v>3.0503636363636399</v>
      </c>
      <c r="AM142" s="585">
        <v>3.6788750000000001</v>
      </c>
      <c r="AN142" s="434">
        <f t="shared" si="383"/>
        <v>33.554000000000038</v>
      </c>
      <c r="AO142" s="435">
        <f t="shared" si="384"/>
        <v>29.431000000000001</v>
      </c>
      <c r="AP142" s="584"/>
      <c r="AQ142" s="585"/>
      <c r="AR142" s="434">
        <f t="shared" si="385"/>
        <v>0</v>
      </c>
      <c r="AS142" s="435">
        <f t="shared" si="386"/>
        <v>0</v>
      </c>
      <c r="AT142" s="434">
        <f t="shared" si="387"/>
        <v>3.3898837209302335</v>
      </c>
      <c r="AU142" s="435">
        <f t="shared" si="388"/>
        <v>3.1721923076923062</v>
      </c>
      <c r="AV142" s="434">
        <f t="shared" si="389"/>
        <v>145.76500000000004</v>
      </c>
      <c r="AW142" s="435">
        <f t="shared" si="390"/>
        <v>164.95399999999992</v>
      </c>
      <c r="AX142" s="584"/>
      <c r="AY142" s="585"/>
      <c r="AZ142" s="434">
        <f t="shared" si="391"/>
        <v>0</v>
      </c>
      <c r="BA142" s="435">
        <f t="shared" si="392"/>
        <v>0</v>
      </c>
      <c r="BB142" s="584"/>
      <c r="BC142" s="585"/>
      <c r="BD142" s="434">
        <f t="shared" si="393"/>
        <v>0</v>
      </c>
      <c r="BE142" s="435">
        <f t="shared" si="394"/>
        <v>0</v>
      </c>
      <c r="BF142" s="584"/>
      <c r="BG142" s="585"/>
      <c r="BH142" s="434">
        <f t="shared" si="395"/>
        <v>0</v>
      </c>
      <c r="BI142" s="435">
        <f t="shared" si="396"/>
        <v>0</v>
      </c>
      <c r="BJ142" s="434">
        <f t="shared" si="397"/>
        <v>0</v>
      </c>
      <c r="BK142" s="435">
        <f t="shared" si="398"/>
        <v>0</v>
      </c>
      <c r="BL142" s="434">
        <f t="shared" si="399"/>
        <v>0</v>
      </c>
      <c r="BM142" s="435">
        <f t="shared" si="400"/>
        <v>0</v>
      </c>
      <c r="BN142" s="584">
        <v>45</v>
      </c>
      <c r="BO142" s="585">
        <v>67</v>
      </c>
      <c r="BP142" s="434">
        <f t="shared" si="401"/>
        <v>0</v>
      </c>
      <c r="BQ142" s="435">
        <f t="shared" si="402"/>
        <v>0</v>
      </c>
      <c r="BR142" s="584">
        <v>11</v>
      </c>
      <c r="BS142" s="585">
        <v>12</v>
      </c>
      <c r="BT142" s="434">
        <f t="shared" si="403"/>
        <v>0</v>
      </c>
      <c r="BU142" s="435">
        <f t="shared" si="404"/>
        <v>0</v>
      </c>
      <c r="BV142" s="584"/>
      <c r="BW142" s="585"/>
      <c r="BX142" s="434">
        <f t="shared" si="405"/>
        <v>0</v>
      </c>
      <c r="BY142" s="435">
        <f t="shared" si="406"/>
        <v>0</v>
      </c>
      <c r="BZ142" s="434">
        <f t="shared" si="407"/>
        <v>56</v>
      </c>
      <c r="CA142" s="435">
        <f t="shared" si="408"/>
        <v>79</v>
      </c>
      <c r="CB142" s="434">
        <f t="shared" si="409"/>
        <v>0</v>
      </c>
      <c r="CC142" s="435">
        <f t="shared" si="410"/>
        <v>0</v>
      </c>
      <c r="CD142" s="584">
        <v>2.96851111111111</v>
      </c>
      <c r="CE142" s="585">
        <v>3.2615373134328398</v>
      </c>
      <c r="CF142" s="434">
        <f t="shared" si="411"/>
        <v>133.58299999999994</v>
      </c>
      <c r="CG142" s="435">
        <f t="shared" si="412"/>
        <v>218.52300000000028</v>
      </c>
      <c r="CH142" s="584">
        <v>4.2488181818181801</v>
      </c>
      <c r="CI142" s="585">
        <v>4.9664999999999999</v>
      </c>
      <c r="CJ142" s="434">
        <f t="shared" si="413"/>
        <v>46.736999999999981</v>
      </c>
      <c r="CK142" s="435">
        <f t="shared" si="414"/>
        <v>59.597999999999999</v>
      </c>
      <c r="CL142" s="584"/>
      <c r="CM142" s="585"/>
      <c r="CN142" s="434">
        <f t="shared" si="415"/>
        <v>0</v>
      </c>
      <c r="CO142" s="435">
        <f t="shared" si="416"/>
        <v>0</v>
      </c>
      <c r="CP142" s="434">
        <f t="shared" si="417"/>
        <v>3.2199999999999989</v>
      </c>
      <c r="CQ142" s="435">
        <f t="shared" si="418"/>
        <v>3.5205189873417755</v>
      </c>
      <c r="CR142" s="434">
        <f t="shared" si="419"/>
        <v>180.31999999999994</v>
      </c>
      <c r="CS142" s="435">
        <f t="shared" si="420"/>
        <v>278.12100000000027</v>
      </c>
      <c r="CT142" s="584"/>
      <c r="CU142" s="585"/>
      <c r="CV142" s="434">
        <f t="shared" si="421"/>
        <v>0</v>
      </c>
      <c r="CW142" s="435">
        <f t="shared" si="422"/>
        <v>0</v>
      </c>
      <c r="CX142" s="584"/>
      <c r="CY142" s="585"/>
      <c r="CZ142" s="434">
        <f t="shared" si="423"/>
        <v>0</v>
      </c>
      <c r="DA142" s="435">
        <f t="shared" si="424"/>
        <v>0</v>
      </c>
      <c r="DB142" s="584"/>
      <c r="DC142" s="585"/>
      <c r="DD142" s="434">
        <f t="shared" si="425"/>
        <v>0</v>
      </c>
      <c r="DE142" s="435">
        <f t="shared" si="426"/>
        <v>0</v>
      </c>
      <c r="DF142" s="434">
        <f t="shared" si="427"/>
        <v>0</v>
      </c>
      <c r="DG142" s="435">
        <f t="shared" si="428"/>
        <v>0</v>
      </c>
      <c r="DH142" s="434">
        <f t="shared" si="429"/>
        <v>0</v>
      </c>
      <c r="DI142" s="435">
        <f t="shared" si="430"/>
        <v>0</v>
      </c>
      <c r="DJ142" s="434">
        <f t="shared" si="431"/>
        <v>99</v>
      </c>
      <c r="DK142" s="435">
        <f t="shared" si="432"/>
        <v>131</v>
      </c>
      <c r="DL142" s="434">
        <f t="shared" si="433"/>
        <v>0</v>
      </c>
      <c r="DM142" s="435">
        <f t="shared" si="434"/>
        <v>0</v>
      </c>
      <c r="DN142" s="434">
        <f t="shared" si="435"/>
        <v>3.2937878787878785</v>
      </c>
      <c r="DO142" s="435">
        <f t="shared" si="436"/>
        <v>3.3822519083969476</v>
      </c>
      <c r="DP142" s="434">
        <f t="shared" si="437"/>
        <v>326.08499999999998</v>
      </c>
      <c r="DQ142" s="435">
        <f t="shared" si="438"/>
        <v>443.0750000000001</v>
      </c>
      <c r="DR142" s="434">
        <f t="shared" si="439"/>
        <v>0</v>
      </c>
      <c r="DS142" s="435">
        <f t="shared" si="440"/>
        <v>0</v>
      </c>
      <c r="DT142" s="434">
        <f t="shared" si="441"/>
        <v>0</v>
      </c>
      <c r="DU142" s="435">
        <f t="shared" si="442"/>
        <v>0</v>
      </c>
      <c r="DV142" s="584">
        <v>82</v>
      </c>
      <c r="DW142" s="585">
        <v>69</v>
      </c>
      <c r="DX142" s="434">
        <f t="shared" si="443"/>
        <v>0</v>
      </c>
      <c r="DY142" s="435">
        <f t="shared" si="444"/>
        <v>0</v>
      </c>
      <c r="DZ142" s="584">
        <v>137</v>
      </c>
      <c r="EA142" s="585">
        <v>124</v>
      </c>
      <c r="EB142" s="434">
        <f t="shared" si="445"/>
        <v>0</v>
      </c>
      <c r="EC142" s="435">
        <f t="shared" si="446"/>
        <v>0</v>
      </c>
      <c r="ED142" s="584"/>
      <c r="EE142" s="585"/>
      <c r="EF142" s="434">
        <f t="shared" si="447"/>
        <v>0</v>
      </c>
      <c r="EG142" s="435">
        <f t="shared" si="448"/>
        <v>0</v>
      </c>
      <c r="EH142" s="434">
        <f t="shared" si="449"/>
        <v>219</v>
      </c>
      <c r="EI142" s="435">
        <f t="shared" si="450"/>
        <v>193</v>
      </c>
      <c r="EJ142" s="434">
        <f t="shared" si="451"/>
        <v>0</v>
      </c>
      <c r="EK142" s="435">
        <f t="shared" si="452"/>
        <v>0</v>
      </c>
      <c r="EL142" s="584">
        <v>2.2006585365853701</v>
      </c>
      <c r="EM142" s="585">
        <v>2.0056231884057998</v>
      </c>
      <c r="EN142" s="434">
        <f t="shared" si="453"/>
        <v>180.45400000000035</v>
      </c>
      <c r="EO142" s="435">
        <f t="shared" si="454"/>
        <v>138.38800000000018</v>
      </c>
      <c r="EP142" s="584">
        <v>2.9947445255474499</v>
      </c>
      <c r="EQ142" s="585">
        <v>3.03049193548387</v>
      </c>
      <c r="ER142" s="434">
        <f t="shared" si="455"/>
        <v>410.28000000000065</v>
      </c>
      <c r="ES142" s="435">
        <f t="shared" si="456"/>
        <v>375.78099999999989</v>
      </c>
      <c r="ET142" s="584"/>
      <c r="EU142" s="585"/>
      <c r="EV142" s="434">
        <f t="shared" si="457"/>
        <v>0</v>
      </c>
      <c r="EW142" s="435">
        <f t="shared" si="458"/>
        <v>0</v>
      </c>
      <c r="EX142" s="434">
        <f t="shared" si="459"/>
        <v>2.6974155251141601</v>
      </c>
      <c r="EY142" s="435">
        <f t="shared" si="460"/>
        <v>2.664088082901555</v>
      </c>
      <c r="EZ142" s="434">
        <f t="shared" si="461"/>
        <v>590.73400000000106</v>
      </c>
      <c r="FA142" s="435">
        <f t="shared" si="462"/>
        <v>514.1690000000001</v>
      </c>
      <c r="FB142" s="584"/>
      <c r="FC142" s="585"/>
      <c r="FD142" s="434">
        <f t="shared" si="463"/>
        <v>0</v>
      </c>
      <c r="FE142" s="435">
        <f t="shared" si="464"/>
        <v>0</v>
      </c>
      <c r="FF142" s="584"/>
      <c r="FG142" s="585"/>
      <c r="FH142" s="434">
        <f t="shared" si="465"/>
        <v>0</v>
      </c>
      <c r="FI142" s="435">
        <f t="shared" si="466"/>
        <v>0</v>
      </c>
      <c r="FJ142" s="584"/>
      <c r="FK142" s="585"/>
      <c r="FL142" s="434">
        <f t="shared" si="467"/>
        <v>0</v>
      </c>
      <c r="FM142" s="435">
        <f t="shared" si="468"/>
        <v>0</v>
      </c>
      <c r="FN142" s="434">
        <f t="shared" si="469"/>
        <v>0</v>
      </c>
      <c r="FO142" s="435">
        <f t="shared" si="470"/>
        <v>0</v>
      </c>
      <c r="FP142" s="434">
        <f t="shared" si="471"/>
        <v>0</v>
      </c>
      <c r="FQ142" s="435">
        <f t="shared" si="472"/>
        <v>0</v>
      </c>
      <c r="FR142" s="584"/>
      <c r="FS142" s="585"/>
      <c r="FT142" s="434">
        <f t="shared" si="473"/>
        <v>0</v>
      </c>
      <c r="FU142" s="435">
        <f t="shared" si="474"/>
        <v>0</v>
      </c>
      <c r="FV142" s="584"/>
      <c r="FW142" s="585"/>
      <c r="FX142" s="434">
        <f t="shared" si="475"/>
        <v>0</v>
      </c>
      <c r="FY142" s="435">
        <f t="shared" si="476"/>
        <v>0</v>
      </c>
      <c r="FZ142" s="584"/>
      <c r="GA142" s="585"/>
      <c r="GB142" s="434">
        <f t="shared" si="477"/>
        <v>0</v>
      </c>
      <c r="GC142" s="435">
        <f t="shared" si="478"/>
        <v>0</v>
      </c>
      <c r="GD142" s="434">
        <f t="shared" si="479"/>
        <v>159</v>
      </c>
      <c r="GE142" s="435">
        <f t="shared" si="480"/>
        <v>180</v>
      </c>
      <c r="GF142" s="434">
        <f t="shared" si="481"/>
        <v>0</v>
      </c>
      <c r="GG142" s="435">
        <f t="shared" si="482"/>
        <v>0</v>
      </c>
      <c r="GH142" s="434">
        <f t="shared" si="483"/>
        <v>426.24800000000027</v>
      </c>
      <c r="GI142" s="435">
        <f t="shared" si="484"/>
        <v>492.43400000000031</v>
      </c>
      <c r="GJ142" s="434">
        <f t="shared" si="485"/>
        <v>0</v>
      </c>
      <c r="GK142" s="435">
        <f t="shared" si="486"/>
        <v>0</v>
      </c>
      <c r="GL142" s="434">
        <f t="shared" si="487"/>
        <v>159</v>
      </c>
      <c r="GM142" s="435">
        <f t="shared" si="488"/>
        <v>144</v>
      </c>
      <c r="GN142" s="434">
        <f t="shared" si="489"/>
        <v>0</v>
      </c>
      <c r="GO142" s="435">
        <f t="shared" si="490"/>
        <v>0</v>
      </c>
      <c r="GP142" s="434">
        <f t="shared" si="491"/>
        <v>490.57100000000071</v>
      </c>
      <c r="GQ142" s="435">
        <f t="shared" si="492"/>
        <v>464.80999999999989</v>
      </c>
      <c r="GR142" s="434">
        <f t="shared" si="493"/>
        <v>0</v>
      </c>
      <c r="GS142" s="435">
        <f t="shared" si="494"/>
        <v>0</v>
      </c>
      <c r="GT142" s="434">
        <f t="shared" si="495"/>
        <v>318</v>
      </c>
      <c r="GU142" s="435">
        <f t="shared" si="496"/>
        <v>324</v>
      </c>
      <c r="GV142" s="434">
        <f t="shared" si="497"/>
        <v>0</v>
      </c>
      <c r="GW142" s="435">
        <f t="shared" si="498"/>
        <v>0</v>
      </c>
      <c r="GX142" s="434">
        <f t="shared" si="499"/>
        <v>916.81900000000098</v>
      </c>
      <c r="GY142" s="435">
        <f t="shared" si="500"/>
        <v>957.24400000000014</v>
      </c>
      <c r="GZ142" s="434">
        <f t="shared" si="501"/>
        <v>0</v>
      </c>
      <c r="HA142" s="435">
        <f t="shared" si="502"/>
        <v>0</v>
      </c>
      <c r="HB142" s="434">
        <f t="shared" si="503"/>
        <v>0</v>
      </c>
      <c r="HC142" s="435">
        <f t="shared" si="504"/>
        <v>0</v>
      </c>
      <c r="HD142" s="434">
        <f t="shared" si="505"/>
        <v>0</v>
      </c>
      <c r="HE142" s="435">
        <f t="shared" si="506"/>
        <v>0</v>
      </c>
      <c r="HF142" s="434">
        <f t="shared" si="507"/>
        <v>0</v>
      </c>
      <c r="HG142" s="435">
        <f t="shared" si="508"/>
        <v>0</v>
      </c>
      <c r="HH142" s="434">
        <f t="shared" si="509"/>
        <v>0</v>
      </c>
      <c r="HI142" s="435">
        <f t="shared" si="510"/>
        <v>0</v>
      </c>
      <c r="HJ142" s="434">
        <f t="shared" si="511"/>
        <v>916.8190000000011</v>
      </c>
      <c r="HK142" s="435">
        <f t="shared" si="512"/>
        <v>957.24400000000014</v>
      </c>
      <c r="HL142" s="434">
        <f t="shared" si="513"/>
        <v>0</v>
      </c>
      <c r="HM142" s="435">
        <f t="shared" si="514"/>
        <v>0</v>
      </c>
    </row>
    <row r="143" spans="1:221">
      <c r="A143" s="443" t="s">
        <v>1206</v>
      </c>
      <c r="B143" s="451"/>
      <c r="C143" s="452"/>
      <c r="D143" s="446"/>
      <c r="E143" s="446"/>
      <c r="J143" s="434">
        <f t="shared" si="367"/>
        <v>0</v>
      </c>
      <c r="K143" s="435">
        <f t="shared" si="368"/>
        <v>0</v>
      </c>
      <c r="N143" s="434">
        <f t="shared" si="369"/>
        <v>0</v>
      </c>
      <c r="O143" s="435">
        <f t="shared" si="370"/>
        <v>0</v>
      </c>
      <c r="P143" s="434">
        <f t="shared" si="371"/>
        <v>0</v>
      </c>
      <c r="Q143" s="435">
        <f t="shared" si="372"/>
        <v>0</v>
      </c>
      <c r="T143" s="434">
        <f>IF(AX143&gt;0,R143,)</f>
        <v>0</v>
      </c>
      <c r="U143" s="435">
        <f>IF(AY143&gt;0,S143,)</f>
        <v>0</v>
      </c>
      <c r="X143" s="434">
        <f t="shared" si="373"/>
        <v>0</v>
      </c>
      <c r="Y143" s="435">
        <f t="shared" si="374"/>
        <v>0</v>
      </c>
      <c r="AB143" s="434">
        <f t="shared" si="375"/>
        <v>0</v>
      </c>
      <c r="AC143" s="435">
        <f t="shared" si="376"/>
        <v>0</v>
      </c>
      <c r="AD143" s="434">
        <f t="shared" si="377"/>
        <v>0</v>
      </c>
      <c r="AE143" s="435">
        <f t="shared" si="378"/>
        <v>0</v>
      </c>
      <c r="AF143" s="434">
        <f t="shared" si="379"/>
        <v>0</v>
      </c>
      <c r="AG143" s="435">
        <f t="shared" si="380"/>
        <v>0</v>
      </c>
      <c r="AJ143" s="434">
        <f t="shared" si="381"/>
        <v>0</v>
      </c>
      <c r="AK143" s="435">
        <f t="shared" si="382"/>
        <v>0</v>
      </c>
      <c r="AN143" s="434">
        <f t="shared" si="383"/>
        <v>0</v>
      </c>
      <c r="AO143" s="435">
        <f t="shared" si="384"/>
        <v>0</v>
      </c>
      <c r="AR143" s="434">
        <f t="shared" si="385"/>
        <v>0</v>
      </c>
      <c r="AS143" s="435">
        <f t="shared" si="386"/>
        <v>0</v>
      </c>
      <c r="AT143" s="434">
        <f t="shared" si="387"/>
        <v>0</v>
      </c>
      <c r="AU143" s="435">
        <f t="shared" si="388"/>
        <v>0</v>
      </c>
      <c r="AV143" s="434">
        <f t="shared" si="389"/>
        <v>0</v>
      </c>
      <c r="AW143" s="435">
        <f t="shared" si="390"/>
        <v>0</v>
      </c>
      <c r="AZ143" s="434">
        <f t="shared" si="391"/>
        <v>0</v>
      </c>
      <c r="BA143" s="435">
        <f t="shared" si="392"/>
        <v>0</v>
      </c>
      <c r="BD143" s="434">
        <f t="shared" si="393"/>
        <v>0</v>
      </c>
      <c r="BE143" s="435">
        <f t="shared" si="394"/>
        <v>0</v>
      </c>
      <c r="BH143" s="434">
        <f t="shared" si="395"/>
        <v>0</v>
      </c>
      <c r="BI143" s="435">
        <f t="shared" si="396"/>
        <v>0</v>
      </c>
      <c r="BJ143" s="434">
        <f t="shared" si="397"/>
        <v>0</v>
      </c>
      <c r="BK143" s="435">
        <f t="shared" si="398"/>
        <v>0</v>
      </c>
      <c r="BL143" s="434">
        <f t="shared" si="399"/>
        <v>0</v>
      </c>
      <c r="BM143" s="435">
        <f t="shared" si="400"/>
        <v>0</v>
      </c>
      <c r="BP143" s="434">
        <f t="shared" si="401"/>
        <v>0</v>
      </c>
      <c r="BQ143" s="435">
        <f t="shared" si="402"/>
        <v>0</v>
      </c>
      <c r="BT143" s="434">
        <f t="shared" si="403"/>
        <v>0</v>
      </c>
      <c r="BU143" s="435">
        <f t="shared" si="404"/>
        <v>0</v>
      </c>
      <c r="BX143" s="434">
        <f t="shared" si="405"/>
        <v>0</v>
      </c>
      <c r="BY143" s="435">
        <f t="shared" si="406"/>
        <v>0</v>
      </c>
      <c r="BZ143" s="434">
        <f t="shared" si="407"/>
        <v>0</v>
      </c>
      <c r="CA143" s="435">
        <f t="shared" si="408"/>
        <v>0</v>
      </c>
      <c r="CB143" s="434">
        <f t="shared" si="409"/>
        <v>0</v>
      </c>
      <c r="CC143" s="435">
        <f t="shared" si="410"/>
        <v>0</v>
      </c>
      <c r="CF143" s="434">
        <f t="shared" si="411"/>
        <v>0</v>
      </c>
      <c r="CG143" s="435">
        <f t="shared" si="412"/>
        <v>0</v>
      </c>
      <c r="CJ143" s="434">
        <f t="shared" si="413"/>
        <v>0</v>
      </c>
      <c r="CK143" s="435">
        <f t="shared" si="414"/>
        <v>0</v>
      </c>
      <c r="CN143" s="434">
        <f t="shared" si="415"/>
        <v>0</v>
      </c>
      <c r="CO143" s="435">
        <f t="shared" si="416"/>
        <v>0</v>
      </c>
      <c r="CP143" s="434">
        <f t="shared" si="417"/>
        <v>0</v>
      </c>
      <c r="CQ143" s="435">
        <f t="shared" si="418"/>
        <v>0</v>
      </c>
      <c r="CR143" s="434">
        <f t="shared" si="419"/>
        <v>0</v>
      </c>
      <c r="CS143" s="435">
        <f t="shared" si="420"/>
        <v>0</v>
      </c>
      <c r="CV143" s="434">
        <f t="shared" si="421"/>
        <v>0</v>
      </c>
      <c r="CW143" s="435">
        <f t="shared" si="422"/>
        <v>0</v>
      </c>
      <c r="CZ143" s="434">
        <f t="shared" si="423"/>
        <v>0</v>
      </c>
      <c r="DA143" s="435">
        <f t="shared" si="424"/>
        <v>0</v>
      </c>
      <c r="DD143" s="434">
        <f t="shared" si="425"/>
        <v>0</v>
      </c>
      <c r="DE143" s="435">
        <f t="shared" si="426"/>
        <v>0</v>
      </c>
      <c r="DF143" s="434">
        <f t="shared" si="427"/>
        <v>0</v>
      </c>
      <c r="DG143" s="435">
        <f t="shared" si="428"/>
        <v>0</v>
      </c>
      <c r="DH143" s="434">
        <f t="shared" si="429"/>
        <v>0</v>
      </c>
      <c r="DI143" s="435">
        <f t="shared" si="430"/>
        <v>0</v>
      </c>
      <c r="DJ143" s="434">
        <f t="shared" si="431"/>
        <v>0</v>
      </c>
      <c r="DK143" s="435">
        <f t="shared" si="432"/>
        <v>0</v>
      </c>
      <c r="DL143" s="434">
        <f t="shared" si="433"/>
        <v>0</v>
      </c>
      <c r="DM143" s="435">
        <f t="shared" si="434"/>
        <v>0</v>
      </c>
      <c r="DN143" s="434">
        <f t="shared" si="435"/>
        <v>0</v>
      </c>
      <c r="DO143" s="435">
        <f t="shared" si="436"/>
        <v>0</v>
      </c>
      <c r="DP143" s="434">
        <f t="shared" si="437"/>
        <v>0</v>
      </c>
      <c r="DQ143" s="435">
        <f t="shared" si="438"/>
        <v>0</v>
      </c>
      <c r="DR143" s="434">
        <f t="shared" si="439"/>
        <v>0</v>
      </c>
      <c r="DS143" s="435">
        <f t="shared" si="440"/>
        <v>0</v>
      </c>
      <c r="DT143" s="434">
        <f t="shared" si="441"/>
        <v>0</v>
      </c>
      <c r="DU143" s="435">
        <f t="shared" si="442"/>
        <v>0</v>
      </c>
      <c r="DX143" s="434">
        <f t="shared" si="443"/>
        <v>0</v>
      </c>
      <c r="DY143" s="435">
        <f t="shared" si="444"/>
        <v>0</v>
      </c>
      <c r="EB143" s="434">
        <f t="shared" si="445"/>
        <v>0</v>
      </c>
      <c r="EC143" s="435">
        <f t="shared" si="446"/>
        <v>0</v>
      </c>
      <c r="EF143" s="434">
        <f t="shared" si="447"/>
        <v>0</v>
      </c>
      <c r="EG143" s="435">
        <f t="shared" si="448"/>
        <v>0</v>
      </c>
      <c r="EH143" s="434">
        <f t="shared" si="449"/>
        <v>0</v>
      </c>
      <c r="EI143" s="435">
        <f t="shared" si="450"/>
        <v>0</v>
      </c>
      <c r="EJ143" s="434">
        <f t="shared" si="451"/>
        <v>0</v>
      </c>
      <c r="EK143" s="435">
        <f t="shared" si="452"/>
        <v>0</v>
      </c>
      <c r="EN143" s="434">
        <f t="shared" si="453"/>
        <v>0</v>
      </c>
      <c r="EO143" s="435">
        <f t="shared" si="454"/>
        <v>0</v>
      </c>
      <c r="ER143" s="434">
        <f t="shared" si="455"/>
        <v>0</v>
      </c>
      <c r="ES143" s="435">
        <f t="shared" si="456"/>
        <v>0</v>
      </c>
      <c r="EV143" s="434">
        <f t="shared" si="457"/>
        <v>0</v>
      </c>
      <c r="EW143" s="435">
        <f t="shared" si="458"/>
        <v>0</v>
      </c>
      <c r="EX143" s="434">
        <f t="shared" si="459"/>
        <v>0</v>
      </c>
      <c r="EY143" s="435">
        <f t="shared" si="460"/>
        <v>0</v>
      </c>
      <c r="EZ143" s="434">
        <f t="shared" si="461"/>
        <v>0</v>
      </c>
      <c r="FA143" s="435">
        <f t="shared" si="462"/>
        <v>0</v>
      </c>
      <c r="FD143" s="434">
        <f t="shared" si="463"/>
        <v>0</v>
      </c>
      <c r="FE143" s="435">
        <f t="shared" si="464"/>
        <v>0</v>
      </c>
      <c r="FH143" s="434">
        <f t="shared" si="465"/>
        <v>0</v>
      </c>
      <c r="FI143" s="435">
        <f t="shared" si="466"/>
        <v>0</v>
      </c>
      <c r="FL143" s="434">
        <f t="shared" si="467"/>
        <v>0</v>
      </c>
      <c r="FM143" s="435">
        <f t="shared" si="468"/>
        <v>0</v>
      </c>
      <c r="FN143" s="434">
        <f t="shared" si="469"/>
        <v>0</v>
      </c>
      <c r="FO143" s="435">
        <f t="shared" si="470"/>
        <v>0</v>
      </c>
      <c r="FP143" s="434">
        <f t="shared" si="471"/>
        <v>0</v>
      </c>
      <c r="FQ143" s="435">
        <f t="shared" si="472"/>
        <v>0</v>
      </c>
      <c r="FT143" s="434">
        <f t="shared" si="473"/>
        <v>0</v>
      </c>
      <c r="FU143" s="435">
        <f t="shared" si="474"/>
        <v>0</v>
      </c>
      <c r="FX143" s="434">
        <f t="shared" si="475"/>
        <v>0</v>
      </c>
      <c r="FY143" s="435">
        <f t="shared" si="476"/>
        <v>0</v>
      </c>
      <c r="GB143" s="434">
        <f t="shared" si="477"/>
        <v>0</v>
      </c>
      <c r="GC143" s="435">
        <f t="shared" si="478"/>
        <v>0</v>
      </c>
      <c r="GD143" s="434">
        <f t="shared" si="479"/>
        <v>0</v>
      </c>
      <c r="GE143" s="435">
        <f t="shared" si="480"/>
        <v>0</v>
      </c>
      <c r="GF143" s="434">
        <f t="shared" si="481"/>
        <v>0</v>
      </c>
      <c r="GG143" s="435">
        <f t="shared" si="482"/>
        <v>0</v>
      </c>
      <c r="GH143" s="434">
        <f t="shared" si="483"/>
        <v>0</v>
      </c>
      <c r="GI143" s="435">
        <f t="shared" si="484"/>
        <v>0</v>
      </c>
      <c r="GJ143" s="434">
        <f t="shared" si="485"/>
        <v>0</v>
      </c>
      <c r="GK143" s="435">
        <f t="shared" si="486"/>
        <v>0</v>
      </c>
      <c r="GL143" s="434">
        <f t="shared" si="487"/>
        <v>0</v>
      </c>
      <c r="GM143" s="435">
        <f t="shared" si="488"/>
        <v>0</v>
      </c>
      <c r="GN143" s="434">
        <f t="shared" si="489"/>
        <v>0</v>
      </c>
      <c r="GO143" s="435">
        <f t="shared" si="490"/>
        <v>0</v>
      </c>
      <c r="GP143" s="434">
        <f t="shared" si="491"/>
        <v>0</v>
      </c>
      <c r="GQ143" s="435">
        <f t="shared" si="492"/>
        <v>0</v>
      </c>
      <c r="GR143" s="434">
        <f t="shared" si="493"/>
        <v>0</v>
      </c>
      <c r="GS143" s="435">
        <f t="shared" si="494"/>
        <v>0</v>
      </c>
      <c r="GT143" s="434">
        <f t="shared" si="495"/>
        <v>0</v>
      </c>
      <c r="GU143" s="435">
        <f t="shared" si="496"/>
        <v>0</v>
      </c>
      <c r="GV143" s="434">
        <f t="shared" si="497"/>
        <v>0</v>
      </c>
      <c r="GW143" s="435">
        <f t="shared" si="498"/>
        <v>0</v>
      </c>
      <c r="GX143" s="434">
        <f t="shared" si="499"/>
        <v>0</v>
      </c>
      <c r="GY143" s="435">
        <f t="shared" si="500"/>
        <v>0</v>
      </c>
      <c r="GZ143" s="434">
        <f t="shared" si="501"/>
        <v>0</v>
      </c>
      <c r="HA143" s="435">
        <f t="shared" si="502"/>
        <v>0</v>
      </c>
      <c r="HB143" s="434">
        <f t="shared" si="503"/>
        <v>0</v>
      </c>
      <c r="HC143" s="435">
        <f t="shared" si="504"/>
        <v>0</v>
      </c>
      <c r="HD143" s="434">
        <f t="shared" si="505"/>
        <v>0</v>
      </c>
      <c r="HE143" s="435">
        <f t="shared" si="506"/>
        <v>0</v>
      </c>
      <c r="HF143" s="434">
        <f t="shared" si="507"/>
        <v>0</v>
      </c>
      <c r="HG143" s="435">
        <f t="shared" si="508"/>
        <v>0</v>
      </c>
      <c r="HH143" s="434">
        <f t="shared" si="509"/>
        <v>0</v>
      </c>
      <c r="HI143" s="435">
        <f t="shared" si="510"/>
        <v>0</v>
      </c>
      <c r="HJ143" s="434">
        <f t="shared" si="511"/>
        <v>0</v>
      </c>
      <c r="HK143" s="435">
        <f t="shared" si="512"/>
        <v>0</v>
      </c>
      <c r="HL143" s="434">
        <f t="shared" si="513"/>
        <v>0</v>
      </c>
      <c r="HM143" s="435">
        <f t="shared" si="514"/>
        <v>0</v>
      </c>
    </row>
    <row r="144" spans="1:221" s="18" customFormat="1" ht="13.5" customHeight="1">
      <c r="A144" s="447" t="s">
        <v>480</v>
      </c>
      <c r="B144" s="6" t="s">
        <v>481</v>
      </c>
      <c r="C144" s="539"/>
      <c r="D144" s="540">
        <v>176080</v>
      </c>
      <c r="E144" s="5">
        <v>1</v>
      </c>
      <c r="F144" s="432">
        <v>4110</v>
      </c>
      <c r="G144" s="433">
        <v>4420</v>
      </c>
      <c r="H144" s="432">
        <v>58</v>
      </c>
      <c r="I144" s="433">
        <v>64</v>
      </c>
      <c r="J144" s="434">
        <f t="shared" si="367"/>
        <v>4052</v>
      </c>
      <c r="K144" s="435">
        <f t="shared" si="368"/>
        <v>4356</v>
      </c>
      <c r="L144" s="432"/>
      <c r="M144" s="433"/>
      <c r="N144" s="434">
        <f t="shared" si="369"/>
        <v>4052</v>
      </c>
      <c r="O144" s="435">
        <f t="shared" si="370"/>
        <v>4356</v>
      </c>
      <c r="P144" s="434">
        <f t="shared" si="371"/>
        <v>0</v>
      </c>
      <c r="Q144" s="435">
        <f t="shared" si="372"/>
        <v>0</v>
      </c>
      <c r="R144" s="432">
        <v>952</v>
      </c>
      <c r="S144" s="433">
        <v>954</v>
      </c>
      <c r="T144" s="589">
        <f t="shared" ref="T144:U159" si="515">IF(AX144&gt;0,R144,)</f>
        <v>0</v>
      </c>
      <c r="U144" s="590">
        <f t="shared" si="515"/>
        <v>0</v>
      </c>
      <c r="V144" s="432"/>
      <c r="W144" s="433">
        <v>3</v>
      </c>
      <c r="X144" s="434">
        <f t="shared" si="373"/>
        <v>0</v>
      </c>
      <c r="Y144" s="435">
        <f t="shared" si="374"/>
        <v>0</v>
      </c>
      <c r="Z144" s="432"/>
      <c r="AA144" s="433"/>
      <c r="AB144" s="434">
        <f t="shared" si="375"/>
        <v>0</v>
      </c>
      <c r="AC144" s="435">
        <f t="shared" si="376"/>
        <v>0</v>
      </c>
      <c r="AD144" s="434">
        <f t="shared" si="377"/>
        <v>952</v>
      </c>
      <c r="AE144" s="435">
        <f t="shared" si="378"/>
        <v>957</v>
      </c>
      <c r="AF144" s="434">
        <f t="shared" si="379"/>
        <v>0</v>
      </c>
      <c r="AG144" s="435">
        <f t="shared" si="380"/>
        <v>0</v>
      </c>
      <c r="AH144" s="432">
        <v>4.3899999999999997</v>
      </c>
      <c r="AI144" s="433">
        <v>4.43</v>
      </c>
      <c r="AJ144" s="434">
        <f t="shared" si="381"/>
        <v>4179.28</v>
      </c>
      <c r="AK144" s="435">
        <f t="shared" si="382"/>
        <v>4226.2199999999993</v>
      </c>
      <c r="AL144" s="432"/>
      <c r="AM144" s="433">
        <v>5</v>
      </c>
      <c r="AN144" s="434">
        <f t="shared" si="383"/>
        <v>0</v>
      </c>
      <c r="AO144" s="435">
        <f t="shared" si="384"/>
        <v>15</v>
      </c>
      <c r="AP144" s="432"/>
      <c r="AQ144" s="433"/>
      <c r="AR144" s="434">
        <f t="shared" si="385"/>
        <v>0</v>
      </c>
      <c r="AS144" s="435">
        <f t="shared" si="386"/>
        <v>0</v>
      </c>
      <c r="AT144" s="434">
        <f t="shared" si="387"/>
        <v>4.3899999999999997</v>
      </c>
      <c r="AU144" s="435">
        <f t="shared" si="388"/>
        <v>4.4317868338557984</v>
      </c>
      <c r="AV144" s="434">
        <f t="shared" si="389"/>
        <v>4179.28</v>
      </c>
      <c r="AW144" s="435">
        <f t="shared" si="390"/>
        <v>4241.2199999999993</v>
      </c>
      <c r="AX144" s="432"/>
      <c r="AY144" s="433"/>
      <c r="AZ144" s="434">
        <f t="shared" si="391"/>
        <v>0</v>
      </c>
      <c r="BA144" s="435">
        <f t="shared" si="392"/>
        <v>0</v>
      </c>
      <c r="BB144" s="432"/>
      <c r="BC144" s="433"/>
      <c r="BD144" s="434">
        <f t="shared" si="393"/>
        <v>0</v>
      </c>
      <c r="BE144" s="435">
        <f t="shared" si="394"/>
        <v>0</v>
      </c>
      <c r="BF144" s="432"/>
      <c r="BG144" s="433"/>
      <c r="BH144" s="434">
        <f t="shared" si="395"/>
        <v>0</v>
      </c>
      <c r="BI144" s="435">
        <f t="shared" si="396"/>
        <v>0</v>
      </c>
      <c r="BJ144" s="434">
        <f t="shared" si="397"/>
        <v>0</v>
      </c>
      <c r="BK144" s="435">
        <f t="shared" si="398"/>
        <v>0</v>
      </c>
      <c r="BL144" s="434">
        <f t="shared" si="399"/>
        <v>0</v>
      </c>
      <c r="BM144" s="435">
        <f t="shared" si="400"/>
        <v>0</v>
      </c>
      <c r="BN144" s="432">
        <v>1420</v>
      </c>
      <c r="BO144" s="433">
        <v>1467</v>
      </c>
      <c r="BP144" s="434">
        <f t="shared" si="401"/>
        <v>0</v>
      </c>
      <c r="BQ144" s="435">
        <f t="shared" si="402"/>
        <v>0</v>
      </c>
      <c r="BR144" s="432">
        <v>5</v>
      </c>
      <c r="BS144" s="433">
        <v>1</v>
      </c>
      <c r="BT144" s="434">
        <f t="shared" si="403"/>
        <v>0</v>
      </c>
      <c r="BU144" s="435">
        <f t="shared" si="404"/>
        <v>0</v>
      </c>
      <c r="BV144" s="432"/>
      <c r="BW144" s="433"/>
      <c r="BX144" s="434">
        <f t="shared" si="405"/>
        <v>0</v>
      </c>
      <c r="BY144" s="435">
        <f t="shared" si="406"/>
        <v>0</v>
      </c>
      <c r="BZ144" s="434">
        <f t="shared" si="407"/>
        <v>1425</v>
      </c>
      <c r="CA144" s="435">
        <f t="shared" si="408"/>
        <v>1468</v>
      </c>
      <c r="CB144" s="434">
        <f t="shared" si="409"/>
        <v>0</v>
      </c>
      <c r="CC144" s="435">
        <f t="shared" si="410"/>
        <v>0</v>
      </c>
      <c r="CD144" s="432">
        <v>4.84</v>
      </c>
      <c r="CE144" s="433">
        <v>4.8600000000000003</v>
      </c>
      <c r="CF144" s="434">
        <f t="shared" si="411"/>
        <v>6872.8</v>
      </c>
      <c r="CG144" s="435">
        <f t="shared" si="412"/>
        <v>7129.6200000000008</v>
      </c>
      <c r="CH144" s="432">
        <v>6.8</v>
      </c>
      <c r="CI144" s="433">
        <v>10</v>
      </c>
      <c r="CJ144" s="434">
        <f t="shared" si="413"/>
        <v>34</v>
      </c>
      <c r="CK144" s="435">
        <f t="shared" si="414"/>
        <v>10</v>
      </c>
      <c r="CL144" s="432"/>
      <c r="CM144" s="433"/>
      <c r="CN144" s="434">
        <f t="shared" si="415"/>
        <v>0</v>
      </c>
      <c r="CO144" s="435">
        <f t="shared" si="416"/>
        <v>0</v>
      </c>
      <c r="CP144" s="434">
        <f t="shared" si="417"/>
        <v>4.8468771929824559</v>
      </c>
      <c r="CQ144" s="435">
        <f t="shared" si="418"/>
        <v>4.8635013623978205</v>
      </c>
      <c r="CR144" s="434">
        <f t="shared" si="419"/>
        <v>6906.7999999999993</v>
      </c>
      <c r="CS144" s="435">
        <f t="shared" si="420"/>
        <v>7139.6200000000008</v>
      </c>
      <c r="CT144" s="432"/>
      <c r="CU144" s="433"/>
      <c r="CV144" s="434">
        <f t="shared" si="421"/>
        <v>0</v>
      </c>
      <c r="CW144" s="435">
        <f t="shared" si="422"/>
        <v>0</v>
      </c>
      <c r="CX144" s="432"/>
      <c r="CY144" s="433"/>
      <c r="CZ144" s="434">
        <f t="shared" si="423"/>
        <v>0</v>
      </c>
      <c r="DA144" s="435">
        <f t="shared" si="424"/>
        <v>0</v>
      </c>
      <c r="DB144" s="432"/>
      <c r="DC144" s="433"/>
      <c r="DD144" s="434">
        <f t="shared" si="425"/>
        <v>0</v>
      </c>
      <c r="DE144" s="435">
        <f t="shared" si="426"/>
        <v>0</v>
      </c>
      <c r="DF144" s="434">
        <f t="shared" si="427"/>
        <v>0</v>
      </c>
      <c r="DG144" s="435">
        <f t="shared" si="428"/>
        <v>0</v>
      </c>
      <c r="DH144" s="434">
        <f t="shared" si="429"/>
        <v>0</v>
      </c>
      <c r="DI144" s="435">
        <f t="shared" si="430"/>
        <v>0</v>
      </c>
      <c r="DJ144" s="434">
        <f t="shared" si="431"/>
        <v>2377</v>
      </c>
      <c r="DK144" s="435">
        <f t="shared" si="432"/>
        <v>2425</v>
      </c>
      <c r="DL144" s="434">
        <f t="shared" si="433"/>
        <v>0</v>
      </c>
      <c r="DM144" s="435">
        <f t="shared" si="434"/>
        <v>0</v>
      </c>
      <c r="DN144" s="434">
        <f t="shared" si="435"/>
        <v>4.6638956668068987</v>
      </c>
      <c r="DO144" s="435">
        <f t="shared" si="436"/>
        <v>4.6931298969072168</v>
      </c>
      <c r="DP144" s="434">
        <f t="shared" si="437"/>
        <v>11086.079999999998</v>
      </c>
      <c r="DQ144" s="435">
        <f t="shared" si="438"/>
        <v>11380.84</v>
      </c>
      <c r="DR144" s="434">
        <f t="shared" si="439"/>
        <v>0</v>
      </c>
      <c r="DS144" s="435">
        <f t="shared" si="440"/>
        <v>0</v>
      </c>
      <c r="DT144" s="434">
        <f t="shared" si="441"/>
        <v>0</v>
      </c>
      <c r="DU144" s="435">
        <f t="shared" si="442"/>
        <v>0</v>
      </c>
      <c r="DV144" s="432">
        <v>1516</v>
      </c>
      <c r="DW144" s="433">
        <v>1724</v>
      </c>
      <c r="DX144" s="434">
        <f t="shared" si="443"/>
        <v>0</v>
      </c>
      <c r="DY144" s="435">
        <f t="shared" si="444"/>
        <v>0</v>
      </c>
      <c r="DZ144" s="432">
        <v>71</v>
      </c>
      <c r="EA144" s="433">
        <v>100</v>
      </c>
      <c r="EB144" s="434">
        <f t="shared" si="445"/>
        <v>0</v>
      </c>
      <c r="EC144" s="435">
        <f t="shared" si="446"/>
        <v>0</v>
      </c>
      <c r="ED144" s="432"/>
      <c r="EE144" s="433"/>
      <c r="EF144" s="434">
        <f t="shared" si="447"/>
        <v>0</v>
      </c>
      <c r="EG144" s="435">
        <f t="shared" si="448"/>
        <v>0</v>
      </c>
      <c r="EH144" s="434">
        <f t="shared" si="449"/>
        <v>1587</v>
      </c>
      <c r="EI144" s="435">
        <f t="shared" si="450"/>
        <v>1824</v>
      </c>
      <c r="EJ144" s="434">
        <f t="shared" si="451"/>
        <v>0</v>
      </c>
      <c r="EK144" s="435">
        <f t="shared" si="452"/>
        <v>0</v>
      </c>
      <c r="EL144" s="432">
        <v>3.37</v>
      </c>
      <c r="EM144" s="433">
        <v>3.44</v>
      </c>
      <c r="EN144" s="434">
        <f t="shared" si="453"/>
        <v>5108.92</v>
      </c>
      <c r="EO144" s="435">
        <f t="shared" si="454"/>
        <v>5930.5599999999995</v>
      </c>
      <c r="EP144" s="432">
        <v>4.62</v>
      </c>
      <c r="EQ144" s="433">
        <v>5.0199999999999996</v>
      </c>
      <c r="ER144" s="434">
        <f t="shared" si="455"/>
        <v>328.02</v>
      </c>
      <c r="ES144" s="435">
        <f t="shared" si="456"/>
        <v>501.99999999999994</v>
      </c>
      <c r="ET144" s="432"/>
      <c r="EU144" s="433"/>
      <c r="EV144" s="434">
        <f t="shared" si="457"/>
        <v>0</v>
      </c>
      <c r="EW144" s="435">
        <f t="shared" si="458"/>
        <v>0</v>
      </c>
      <c r="EX144" s="434">
        <f t="shared" si="459"/>
        <v>3.4259231253938252</v>
      </c>
      <c r="EY144" s="435">
        <f t="shared" si="460"/>
        <v>3.5266228070175436</v>
      </c>
      <c r="EZ144" s="434">
        <f t="shared" si="461"/>
        <v>5436.9400000000005</v>
      </c>
      <c r="FA144" s="435">
        <f t="shared" si="462"/>
        <v>6432.5599999999995</v>
      </c>
      <c r="FB144" s="432"/>
      <c r="FC144" s="433"/>
      <c r="FD144" s="434">
        <f t="shared" si="463"/>
        <v>0</v>
      </c>
      <c r="FE144" s="435">
        <f t="shared" si="464"/>
        <v>0</v>
      </c>
      <c r="FF144" s="432"/>
      <c r="FG144" s="433"/>
      <c r="FH144" s="434">
        <f t="shared" si="465"/>
        <v>0</v>
      </c>
      <c r="FI144" s="435">
        <f t="shared" si="466"/>
        <v>0</v>
      </c>
      <c r="FJ144" s="432"/>
      <c r="FK144" s="433"/>
      <c r="FL144" s="434">
        <f t="shared" si="467"/>
        <v>0</v>
      </c>
      <c r="FM144" s="435">
        <f t="shared" si="468"/>
        <v>0</v>
      </c>
      <c r="FN144" s="434">
        <f t="shared" si="469"/>
        <v>0</v>
      </c>
      <c r="FO144" s="435">
        <f t="shared" si="470"/>
        <v>0</v>
      </c>
      <c r="FP144" s="434">
        <f t="shared" si="471"/>
        <v>0</v>
      </c>
      <c r="FQ144" s="435">
        <f t="shared" si="472"/>
        <v>0</v>
      </c>
      <c r="FR144" s="432">
        <v>88</v>
      </c>
      <c r="FS144" s="433">
        <v>107</v>
      </c>
      <c r="FT144" s="434">
        <f t="shared" si="473"/>
        <v>0</v>
      </c>
      <c r="FU144" s="435">
        <f t="shared" si="474"/>
        <v>0</v>
      </c>
      <c r="FV144" s="432">
        <v>3.65</v>
      </c>
      <c r="FW144" s="433">
        <v>3.15</v>
      </c>
      <c r="FX144" s="434">
        <f t="shared" si="475"/>
        <v>321.2</v>
      </c>
      <c r="FY144" s="435">
        <f t="shared" si="476"/>
        <v>337.05</v>
      </c>
      <c r="FZ144" s="432"/>
      <c r="GA144" s="433"/>
      <c r="GB144" s="434">
        <f t="shared" si="477"/>
        <v>0</v>
      </c>
      <c r="GC144" s="435">
        <f t="shared" si="478"/>
        <v>0</v>
      </c>
      <c r="GD144" s="434">
        <f t="shared" si="479"/>
        <v>3888</v>
      </c>
      <c r="GE144" s="435">
        <f t="shared" si="480"/>
        <v>4145</v>
      </c>
      <c r="GF144" s="434">
        <f t="shared" si="481"/>
        <v>0</v>
      </c>
      <c r="GG144" s="435">
        <f t="shared" si="482"/>
        <v>0</v>
      </c>
      <c r="GH144" s="434">
        <f t="shared" si="483"/>
        <v>16161</v>
      </c>
      <c r="GI144" s="435">
        <f t="shared" si="484"/>
        <v>17286.400000000001</v>
      </c>
      <c r="GJ144" s="434">
        <f t="shared" si="485"/>
        <v>0</v>
      </c>
      <c r="GK144" s="435">
        <f t="shared" si="486"/>
        <v>0</v>
      </c>
      <c r="GL144" s="434">
        <f t="shared" si="487"/>
        <v>76</v>
      </c>
      <c r="GM144" s="435">
        <f t="shared" si="488"/>
        <v>104</v>
      </c>
      <c r="GN144" s="434">
        <f t="shared" si="489"/>
        <v>0</v>
      </c>
      <c r="GO144" s="435">
        <f t="shared" si="490"/>
        <v>0</v>
      </c>
      <c r="GP144" s="434">
        <f t="shared" si="491"/>
        <v>362.02</v>
      </c>
      <c r="GQ144" s="435">
        <f t="shared" si="492"/>
        <v>527</v>
      </c>
      <c r="GR144" s="434">
        <f t="shared" si="493"/>
        <v>0</v>
      </c>
      <c r="GS144" s="435">
        <f t="shared" si="494"/>
        <v>0</v>
      </c>
      <c r="GT144" s="434">
        <f t="shared" si="495"/>
        <v>3964</v>
      </c>
      <c r="GU144" s="435">
        <f t="shared" si="496"/>
        <v>4249</v>
      </c>
      <c r="GV144" s="434">
        <f t="shared" si="497"/>
        <v>0</v>
      </c>
      <c r="GW144" s="435">
        <f t="shared" si="498"/>
        <v>0</v>
      </c>
      <c r="GX144" s="434">
        <f t="shared" si="499"/>
        <v>16523.02</v>
      </c>
      <c r="GY144" s="435">
        <f t="shared" si="500"/>
        <v>17813.400000000001</v>
      </c>
      <c r="GZ144" s="434">
        <f t="shared" si="501"/>
        <v>0</v>
      </c>
      <c r="HA144" s="435">
        <f t="shared" si="502"/>
        <v>0</v>
      </c>
      <c r="HB144" s="434">
        <f t="shared" si="503"/>
        <v>0</v>
      </c>
      <c r="HC144" s="435">
        <f t="shared" si="504"/>
        <v>0</v>
      </c>
      <c r="HD144" s="434">
        <f t="shared" si="505"/>
        <v>0</v>
      </c>
      <c r="HE144" s="435">
        <f t="shared" si="506"/>
        <v>0</v>
      </c>
      <c r="HF144" s="434">
        <f t="shared" si="507"/>
        <v>0</v>
      </c>
      <c r="HG144" s="435">
        <f t="shared" si="508"/>
        <v>0</v>
      </c>
      <c r="HH144" s="434">
        <f t="shared" si="509"/>
        <v>0</v>
      </c>
      <c r="HI144" s="435">
        <f t="shared" si="510"/>
        <v>0</v>
      </c>
      <c r="HJ144" s="434">
        <f t="shared" si="511"/>
        <v>16844.219999999998</v>
      </c>
      <c r="HK144" s="435">
        <f t="shared" si="512"/>
        <v>18150.45</v>
      </c>
      <c r="HL144" s="434">
        <f t="shared" si="513"/>
        <v>0</v>
      </c>
      <c r="HM144" s="435">
        <f t="shared" si="514"/>
        <v>0</v>
      </c>
    </row>
    <row r="145" spans="1:221" s="18" customFormat="1" ht="15" customHeight="1">
      <c r="A145" s="447" t="s">
        <v>480</v>
      </c>
      <c r="B145" s="6" t="s">
        <v>484</v>
      </c>
      <c r="C145" s="541"/>
      <c r="D145" s="540">
        <v>176017</v>
      </c>
      <c r="E145" s="5">
        <v>1</v>
      </c>
      <c r="F145" s="432">
        <v>4588</v>
      </c>
      <c r="G145" s="433">
        <v>4480</v>
      </c>
      <c r="H145" s="432">
        <v>39</v>
      </c>
      <c r="I145" s="433">
        <v>58</v>
      </c>
      <c r="J145" s="434">
        <f t="shared" si="367"/>
        <v>4549</v>
      </c>
      <c r="K145" s="435">
        <f t="shared" si="368"/>
        <v>4422</v>
      </c>
      <c r="L145" s="432"/>
      <c r="M145" s="433"/>
      <c r="N145" s="434">
        <f t="shared" si="369"/>
        <v>4549</v>
      </c>
      <c r="O145" s="435">
        <f t="shared" si="370"/>
        <v>4422</v>
      </c>
      <c r="P145" s="434">
        <f t="shared" si="371"/>
        <v>0</v>
      </c>
      <c r="Q145" s="435">
        <f t="shared" si="372"/>
        <v>0</v>
      </c>
      <c r="R145" s="432">
        <v>1237</v>
      </c>
      <c r="S145" s="433">
        <v>1279</v>
      </c>
      <c r="T145" s="589">
        <f t="shared" si="515"/>
        <v>0</v>
      </c>
      <c r="U145" s="590">
        <f t="shared" si="515"/>
        <v>0</v>
      </c>
      <c r="V145" s="432">
        <v>4</v>
      </c>
      <c r="W145" s="433">
        <v>4</v>
      </c>
      <c r="X145" s="434">
        <f t="shared" si="373"/>
        <v>0</v>
      </c>
      <c r="Y145" s="435">
        <f t="shared" si="374"/>
        <v>0</v>
      </c>
      <c r="Z145" s="432"/>
      <c r="AA145" s="433"/>
      <c r="AB145" s="434">
        <f t="shared" si="375"/>
        <v>0</v>
      </c>
      <c r="AC145" s="435">
        <f t="shared" si="376"/>
        <v>0</v>
      </c>
      <c r="AD145" s="434">
        <f t="shared" si="377"/>
        <v>1241</v>
      </c>
      <c r="AE145" s="435">
        <f t="shared" si="378"/>
        <v>1283</v>
      </c>
      <c r="AF145" s="434">
        <f t="shared" si="379"/>
        <v>0</v>
      </c>
      <c r="AG145" s="435">
        <f t="shared" si="380"/>
        <v>0</v>
      </c>
      <c r="AH145" s="432">
        <v>4.3899999999999997</v>
      </c>
      <c r="AI145" s="433">
        <v>4.4000000000000004</v>
      </c>
      <c r="AJ145" s="434">
        <f t="shared" si="381"/>
        <v>5430.4299999999994</v>
      </c>
      <c r="AK145" s="435">
        <f t="shared" si="382"/>
        <v>5627.6</v>
      </c>
      <c r="AL145" s="432">
        <v>4.5999999999999996</v>
      </c>
      <c r="AM145" s="433">
        <v>5</v>
      </c>
      <c r="AN145" s="434">
        <f t="shared" si="383"/>
        <v>18.399999999999999</v>
      </c>
      <c r="AO145" s="435">
        <f t="shared" si="384"/>
        <v>20</v>
      </c>
      <c r="AP145" s="432"/>
      <c r="AQ145" s="433"/>
      <c r="AR145" s="434">
        <f t="shared" si="385"/>
        <v>0</v>
      </c>
      <c r="AS145" s="435">
        <f t="shared" si="386"/>
        <v>0</v>
      </c>
      <c r="AT145" s="434">
        <f t="shared" si="387"/>
        <v>4.3906768734891211</v>
      </c>
      <c r="AU145" s="435">
        <f t="shared" si="388"/>
        <v>4.4018706157443495</v>
      </c>
      <c r="AV145" s="434">
        <f t="shared" si="389"/>
        <v>5448.829999999999</v>
      </c>
      <c r="AW145" s="435">
        <f t="shared" si="390"/>
        <v>5647.6</v>
      </c>
      <c r="AX145" s="432"/>
      <c r="AY145" s="433"/>
      <c r="AZ145" s="434">
        <f t="shared" si="391"/>
        <v>0</v>
      </c>
      <c r="BA145" s="435">
        <f t="shared" si="392"/>
        <v>0</v>
      </c>
      <c r="BB145" s="432"/>
      <c r="BC145" s="433"/>
      <c r="BD145" s="434">
        <f t="shared" si="393"/>
        <v>0</v>
      </c>
      <c r="BE145" s="435">
        <f t="shared" si="394"/>
        <v>0</v>
      </c>
      <c r="BF145" s="432"/>
      <c r="BG145" s="433"/>
      <c r="BH145" s="434">
        <f t="shared" si="395"/>
        <v>0</v>
      </c>
      <c r="BI145" s="435">
        <f t="shared" si="396"/>
        <v>0</v>
      </c>
      <c r="BJ145" s="434">
        <f t="shared" si="397"/>
        <v>0</v>
      </c>
      <c r="BK145" s="435">
        <f t="shared" si="398"/>
        <v>0</v>
      </c>
      <c r="BL145" s="434">
        <f t="shared" si="399"/>
        <v>0</v>
      </c>
      <c r="BM145" s="435">
        <f t="shared" si="400"/>
        <v>0</v>
      </c>
      <c r="BN145" s="432">
        <v>1548</v>
      </c>
      <c r="BO145" s="433">
        <v>1430</v>
      </c>
      <c r="BP145" s="434">
        <f t="shared" si="401"/>
        <v>0</v>
      </c>
      <c r="BQ145" s="435">
        <f t="shared" si="402"/>
        <v>0</v>
      </c>
      <c r="BR145" s="432">
        <v>29</v>
      </c>
      <c r="BS145" s="433">
        <v>34</v>
      </c>
      <c r="BT145" s="434">
        <f t="shared" si="403"/>
        <v>0</v>
      </c>
      <c r="BU145" s="435">
        <f t="shared" si="404"/>
        <v>0</v>
      </c>
      <c r="BV145" s="432"/>
      <c r="BW145" s="433"/>
      <c r="BX145" s="434">
        <f t="shared" si="405"/>
        <v>0</v>
      </c>
      <c r="BY145" s="435">
        <f t="shared" si="406"/>
        <v>0</v>
      </c>
      <c r="BZ145" s="434">
        <f t="shared" si="407"/>
        <v>1577</v>
      </c>
      <c r="CA145" s="435">
        <f t="shared" si="408"/>
        <v>1464</v>
      </c>
      <c r="CB145" s="434">
        <f t="shared" si="409"/>
        <v>0</v>
      </c>
      <c r="CC145" s="435">
        <f t="shared" si="410"/>
        <v>0</v>
      </c>
      <c r="CD145" s="432">
        <v>5.01</v>
      </c>
      <c r="CE145" s="433">
        <v>4.96</v>
      </c>
      <c r="CF145" s="434">
        <f t="shared" si="411"/>
        <v>7755.48</v>
      </c>
      <c r="CG145" s="435">
        <f t="shared" si="412"/>
        <v>7092.8</v>
      </c>
      <c r="CH145" s="432">
        <v>5.59</v>
      </c>
      <c r="CI145" s="433">
        <v>5.94</v>
      </c>
      <c r="CJ145" s="434">
        <f t="shared" si="413"/>
        <v>162.10999999999999</v>
      </c>
      <c r="CK145" s="435">
        <f t="shared" si="414"/>
        <v>201.96</v>
      </c>
      <c r="CL145" s="432"/>
      <c r="CM145" s="433"/>
      <c r="CN145" s="434">
        <f t="shared" si="415"/>
        <v>0</v>
      </c>
      <c r="CO145" s="435">
        <f t="shared" si="416"/>
        <v>0</v>
      </c>
      <c r="CP145" s="434">
        <f t="shared" si="417"/>
        <v>5.0206658211794544</v>
      </c>
      <c r="CQ145" s="435">
        <f t="shared" si="418"/>
        <v>4.9827595628415304</v>
      </c>
      <c r="CR145" s="434">
        <f t="shared" si="419"/>
        <v>7917.5899999999992</v>
      </c>
      <c r="CS145" s="435">
        <f t="shared" si="420"/>
        <v>7294.76</v>
      </c>
      <c r="CT145" s="432"/>
      <c r="CU145" s="433"/>
      <c r="CV145" s="434">
        <f t="shared" si="421"/>
        <v>0</v>
      </c>
      <c r="CW145" s="435">
        <f t="shared" si="422"/>
        <v>0</v>
      </c>
      <c r="CX145" s="432"/>
      <c r="CY145" s="433"/>
      <c r="CZ145" s="434">
        <f t="shared" si="423"/>
        <v>0</v>
      </c>
      <c r="DA145" s="435">
        <f t="shared" si="424"/>
        <v>0</v>
      </c>
      <c r="DB145" s="432"/>
      <c r="DC145" s="433"/>
      <c r="DD145" s="434">
        <f t="shared" si="425"/>
        <v>0</v>
      </c>
      <c r="DE145" s="435">
        <f t="shared" si="426"/>
        <v>0</v>
      </c>
      <c r="DF145" s="434">
        <f t="shared" si="427"/>
        <v>0</v>
      </c>
      <c r="DG145" s="435">
        <f t="shared" si="428"/>
        <v>0</v>
      </c>
      <c r="DH145" s="434">
        <f t="shared" si="429"/>
        <v>0</v>
      </c>
      <c r="DI145" s="435">
        <f t="shared" si="430"/>
        <v>0</v>
      </c>
      <c r="DJ145" s="434">
        <f t="shared" si="431"/>
        <v>2818</v>
      </c>
      <c r="DK145" s="435">
        <f t="shared" si="432"/>
        <v>2747</v>
      </c>
      <c r="DL145" s="434">
        <f t="shared" si="433"/>
        <v>0</v>
      </c>
      <c r="DM145" s="435">
        <f t="shared" si="434"/>
        <v>0</v>
      </c>
      <c r="DN145" s="434">
        <f t="shared" si="435"/>
        <v>4.7432292405961665</v>
      </c>
      <c r="DO145" s="435">
        <f t="shared" si="436"/>
        <v>4.7114524936294142</v>
      </c>
      <c r="DP145" s="434">
        <f t="shared" si="437"/>
        <v>13366.419999999996</v>
      </c>
      <c r="DQ145" s="435">
        <f t="shared" si="438"/>
        <v>12942.36</v>
      </c>
      <c r="DR145" s="434">
        <f t="shared" si="439"/>
        <v>0</v>
      </c>
      <c r="DS145" s="435">
        <f t="shared" si="440"/>
        <v>0</v>
      </c>
      <c r="DT145" s="434">
        <f t="shared" si="441"/>
        <v>0</v>
      </c>
      <c r="DU145" s="435">
        <f t="shared" si="442"/>
        <v>0</v>
      </c>
      <c r="DV145" s="432">
        <v>1195</v>
      </c>
      <c r="DW145" s="433">
        <v>1195</v>
      </c>
      <c r="DX145" s="434">
        <f t="shared" si="443"/>
        <v>0</v>
      </c>
      <c r="DY145" s="435">
        <f t="shared" si="444"/>
        <v>0</v>
      </c>
      <c r="DZ145" s="432">
        <v>164</v>
      </c>
      <c r="EA145" s="433">
        <v>142</v>
      </c>
      <c r="EB145" s="434">
        <f t="shared" si="445"/>
        <v>0</v>
      </c>
      <c r="EC145" s="435">
        <f t="shared" si="446"/>
        <v>0</v>
      </c>
      <c r="ED145" s="432"/>
      <c r="EE145" s="433"/>
      <c r="EF145" s="434">
        <f t="shared" si="447"/>
        <v>0</v>
      </c>
      <c r="EG145" s="435">
        <f t="shared" si="448"/>
        <v>0</v>
      </c>
      <c r="EH145" s="434">
        <f t="shared" si="449"/>
        <v>1359</v>
      </c>
      <c r="EI145" s="435">
        <f t="shared" si="450"/>
        <v>1337</v>
      </c>
      <c r="EJ145" s="434">
        <f t="shared" si="451"/>
        <v>0</v>
      </c>
      <c r="EK145" s="435">
        <f t="shared" si="452"/>
        <v>0</v>
      </c>
      <c r="EL145" s="432">
        <v>3.32</v>
      </c>
      <c r="EM145" s="433">
        <v>3.18</v>
      </c>
      <c r="EN145" s="434">
        <f t="shared" si="453"/>
        <v>3967.3999999999996</v>
      </c>
      <c r="EO145" s="435">
        <f t="shared" si="454"/>
        <v>3800.1000000000004</v>
      </c>
      <c r="EP145" s="432">
        <v>2.37</v>
      </c>
      <c r="EQ145" s="433">
        <v>2.88</v>
      </c>
      <c r="ER145" s="434">
        <f t="shared" si="455"/>
        <v>388.68</v>
      </c>
      <c r="ES145" s="435">
        <f t="shared" si="456"/>
        <v>408.96</v>
      </c>
      <c r="ET145" s="432"/>
      <c r="EU145" s="433"/>
      <c r="EV145" s="434">
        <f t="shared" si="457"/>
        <v>0</v>
      </c>
      <c r="EW145" s="435">
        <f t="shared" si="458"/>
        <v>0</v>
      </c>
      <c r="EX145" s="434">
        <f t="shared" si="459"/>
        <v>3.2053568800588668</v>
      </c>
      <c r="EY145" s="435">
        <f t="shared" si="460"/>
        <v>3.148137621540763</v>
      </c>
      <c r="EZ145" s="434">
        <f t="shared" si="461"/>
        <v>4356.08</v>
      </c>
      <c r="FA145" s="435">
        <f t="shared" si="462"/>
        <v>4209.0600000000004</v>
      </c>
      <c r="FB145" s="432"/>
      <c r="FC145" s="433"/>
      <c r="FD145" s="434">
        <f t="shared" si="463"/>
        <v>0</v>
      </c>
      <c r="FE145" s="435">
        <f t="shared" si="464"/>
        <v>0</v>
      </c>
      <c r="FF145" s="432"/>
      <c r="FG145" s="433"/>
      <c r="FH145" s="434">
        <f t="shared" si="465"/>
        <v>0</v>
      </c>
      <c r="FI145" s="435">
        <f t="shared" si="466"/>
        <v>0</v>
      </c>
      <c r="FJ145" s="432"/>
      <c r="FK145" s="433"/>
      <c r="FL145" s="434">
        <f t="shared" si="467"/>
        <v>0</v>
      </c>
      <c r="FM145" s="435">
        <f t="shared" si="468"/>
        <v>0</v>
      </c>
      <c r="FN145" s="434">
        <f t="shared" si="469"/>
        <v>0</v>
      </c>
      <c r="FO145" s="435">
        <f t="shared" si="470"/>
        <v>0</v>
      </c>
      <c r="FP145" s="434">
        <f t="shared" si="471"/>
        <v>0</v>
      </c>
      <c r="FQ145" s="435">
        <f t="shared" si="472"/>
        <v>0</v>
      </c>
      <c r="FR145" s="432">
        <v>372</v>
      </c>
      <c r="FS145" s="433">
        <v>338</v>
      </c>
      <c r="FT145" s="434">
        <f t="shared" si="473"/>
        <v>0</v>
      </c>
      <c r="FU145" s="435">
        <f t="shared" si="474"/>
        <v>0</v>
      </c>
      <c r="FV145" s="432">
        <v>4</v>
      </c>
      <c r="FW145" s="433">
        <v>3.97</v>
      </c>
      <c r="FX145" s="434">
        <f t="shared" si="475"/>
        <v>1488</v>
      </c>
      <c r="FY145" s="435">
        <f t="shared" si="476"/>
        <v>1341.8600000000001</v>
      </c>
      <c r="FZ145" s="432"/>
      <c r="GA145" s="433"/>
      <c r="GB145" s="434">
        <f t="shared" si="477"/>
        <v>0</v>
      </c>
      <c r="GC145" s="435">
        <f t="shared" si="478"/>
        <v>0</v>
      </c>
      <c r="GD145" s="434">
        <f t="shared" si="479"/>
        <v>3980</v>
      </c>
      <c r="GE145" s="435">
        <f t="shared" si="480"/>
        <v>3904</v>
      </c>
      <c r="GF145" s="434">
        <f t="shared" si="481"/>
        <v>0</v>
      </c>
      <c r="GG145" s="435">
        <f t="shared" si="482"/>
        <v>0</v>
      </c>
      <c r="GH145" s="434">
        <f t="shared" si="483"/>
        <v>17153.309999999998</v>
      </c>
      <c r="GI145" s="435">
        <f t="shared" si="484"/>
        <v>16520.5</v>
      </c>
      <c r="GJ145" s="434">
        <f t="shared" si="485"/>
        <v>0</v>
      </c>
      <c r="GK145" s="435">
        <f t="shared" si="486"/>
        <v>0</v>
      </c>
      <c r="GL145" s="434">
        <f t="shared" si="487"/>
        <v>197</v>
      </c>
      <c r="GM145" s="435">
        <f t="shared" si="488"/>
        <v>180</v>
      </c>
      <c r="GN145" s="434">
        <f t="shared" si="489"/>
        <v>0</v>
      </c>
      <c r="GO145" s="435">
        <f t="shared" si="490"/>
        <v>0</v>
      </c>
      <c r="GP145" s="434">
        <f t="shared" si="491"/>
        <v>569.19000000000005</v>
      </c>
      <c r="GQ145" s="435">
        <f t="shared" si="492"/>
        <v>630.91999999999996</v>
      </c>
      <c r="GR145" s="434">
        <f t="shared" si="493"/>
        <v>0</v>
      </c>
      <c r="GS145" s="435">
        <f t="shared" si="494"/>
        <v>0</v>
      </c>
      <c r="GT145" s="434">
        <f t="shared" si="495"/>
        <v>4177</v>
      </c>
      <c r="GU145" s="435">
        <f t="shared" si="496"/>
        <v>4084</v>
      </c>
      <c r="GV145" s="434">
        <f t="shared" si="497"/>
        <v>0</v>
      </c>
      <c r="GW145" s="435">
        <f t="shared" si="498"/>
        <v>0</v>
      </c>
      <c r="GX145" s="434">
        <f t="shared" si="499"/>
        <v>17722.499999999996</v>
      </c>
      <c r="GY145" s="435">
        <f t="shared" si="500"/>
        <v>17151.419999999998</v>
      </c>
      <c r="GZ145" s="434">
        <f t="shared" si="501"/>
        <v>0</v>
      </c>
      <c r="HA145" s="435">
        <f t="shared" si="502"/>
        <v>0</v>
      </c>
      <c r="HB145" s="434">
        <f t="shared" si="503"/>
        <v>0</v>
      </c>
      <c r="HC145" s="435">
        <f t="shared" si="504"/>
        <v>0</v>
      </c>
      <c r="HD145" s="434">
        <f t="shared" si="505"/>
        <v>0</v>
      </c>
      <c r="HE145" s="435">
        <f t="shared" si="506"/>
        <v>0</v>
      </c>
      <c r="HF145" s="434">
        <f t="shared" si="507"/>
        <v>0</v>
      </c>
      <c r="HG145" s="435">
        <f t="shared" si="508"/>
        <v>0</v>
      </c>
      <c r="HH145" s="434">
        <f t="shared" si="509"/>
        <v>0</v>
      </c>
      <c r="HI145" s="435">
        <f t="shared" si="510"/>
        <v>0</v>
      </c>
      <c r="HJ145" s="434">
        <f t="shared" si="511"/>
        <v>19210.499999999996</v>
      </c>
      <c r="HK145" s="435">
        <f t="shared" si="512"/>
        <v>18493.280000000002</v>
      </c>
      <c r="HL145" s="434">
        <f t="shared" si="513"/>
        <v>0</v>
      </c>
      <c r="HM145" s="435">
        <f t="shared" si="514"/>
        <v>0</v>
      </c>
    </row>
    <row r="146" spans="1:221" s="18" customFormat="1" ht="12.95" customHeight="1">
      <c r="A146" s="447" t="s">
        <v>480</v>
      </c>
      <c r="B146" s="6" t="s">
        <v>482</v>
      </c>
      <c r="C146" s="539"/>
      <c r="D146" s="540">
        <v>176372</v>
      </c>
      <c r="E146" s="5">
        <v>1</v>
      </c>
      <c r="F146" s="432">
        <v>2474</v>
      </c>
      <c r="G146" s="433">
        <v>2620</v>
      </c>
      <c r="H146" s="432">
        <v>11</v>
      </c>
      <c r="I146" s="433">
        <v>12</v>
      </c>
      <c r="J146" s="434">
        <f t="shared" si="367"/>
        <v>2463</v>
      </c>
      <c r="K146" s="435">
        <f t="shared" si="368"/>
        <v>2608</v>
      </c>
      <c r="L146" s="432"/>
      <c r="M146" s="433"/>
      <c r="N146" s="434">
        <f t="shared" si="369"/>
        <v>2463</v>
      </c>
      <c r="O146" s="435">
        <f t="shared" si="370"/>
        <v>2608</v>
      </c>
      <c r="P146" s="434">
        <f t="shared" si="371"/>
        <v>0</v>
      </c>
      <c r="Q146" s="435">
        <f t="shared" si="372"/>
        <v>0</v>
      </c>
      <c r="R146" s="432">
        <v>330</v>
      </c>
      <c r="S146" s="433">
        <v>467</v>
      </c>
      <c r="T146" s="589">
        <f t="shared" si="515"/>
        <v>0</v>
      </c>
      <c r="U146" s="590">
        <f t="shared" si="515"/>
        <v>0</v>
      </c>
      <c r="V146" s="432"/>
      <c r="W146" s="433">
        <v>1</v>
      </c>
      <c r="X146" s="434">
        <f t="shared" si="373"/>
        <v>0</v>
      </c>
      <c r="Y146" s="435">
        <f t="shared" si="374"/>
        <v>0</v>
      </c>
      <c r="Z146" s="432"/>
      <c r="AA146" s="433"/>
      <c r="AB146" s="434">
        <f t="shared" si="375"/>
        <v>0</v>
      </c>
      <c r="AC146" s="435">
        <f t="shared" si="376"/>
        <v>0</v>
      </c>
      <c r="AD146" s="434">
        <f t="shared" si="377"/>
        <v>330</v>
      </c>
      <c r="AE146" s="435">
        <f t="shared" si="378"/>
        <v>468</v>
      </c>
      <c r="AF146" s="434">
        <f t="shared" si="379"/>
        <v>0</v>
      </c>
      <c r="AG146" s="435">
        <f t="shared" si="380"/>
        <v>0</v>
      </c>
      <c r="AH146" s="432">
        <v>4.2699999999999996</v>
      </c>
      <c r="AI146" s="433">
        <v>4.26</v>
      </c>
      <c r="AJ146" s="434">
        <f t="shared" si="381"/>
        <v>1409.1</v>
      </c>
      <c r="AK146" s="435">
        <f t="shared" si="382"/>
        <v>1989.4199999999998</v>
      </c>
      <c r="AL146" s="432"/>
      <c r="AM146" s="433">
        <v>10</v>
      </c>
      <c r="AN146" s="434">
        <f t="shared" si="383"/>
        <v>0</v>
      </c>
      <c r="AO146" s="435">
        <f t="shared" si="384"/>
        <v>10</v>
      </c>
      <c r="AP146" s="432"/>
      <c r="AQ146" s="433"/>
      <c r="AR146" s="434">
        <f t="shared" si="385"/>
        <v>0</v>
      </c>
      <c r="AS146" s="435">
        <f t="shared" si="386"/>
        <v>0</v>
      </c>
      <c r="AT146" s="434">
        <f t="shared" si="387"/>
        <v>4.2699999999999996</v>
      </c>
      <c r="AU146" s="435">
        <f t="shared" si="388"/>
        <v>4.2722649572649569</v>
      </c>
      <c r="AV146" s="434">
        <f t="shared" si="389"/>
        <v>1409.1</v>
      </c>
      <c r="AW146" s="435">
        <f t="shared" si="390"/>
        <v>1999.4199999999998</v>
      </c>
      <c r="AX146" s="432"/>
      <c r="AY146" s="433"/>
      <c r="AZ146" s="434">
        <f t="shared" si="391"/>
        <v>0</v>
      </c>
      <c r="BA146" s="435">
        <f t="shared" si="392"/>
        <v>0</v>
      </c>
      <c r="BB146" s="432"/>
      <c r="BC146" s="433"/>
      <c r="BD146" s="434">
        <f t="shared" si="393"/>
        <v>0</v>
      </c>
      <c r="BE146" s="435">
        <f t="shared" si="394"/>
        <v>0</v>
      </c>
      <c r="BF146" s="432"/>
      <c r="BG146" s="433"/>
      <c r="BH146" s="434">
        <f t="shared" si="395"/>
        <v>0</v>
      </c>
      <c r="BI146" s="435">
        <f t="shared" si="396"/>
        <v>0</v>
      </c>
      <c r="BJ146" s="434">
        <f t="shared" si="397"/>
        <v>0</v>
      </c>
      <c r="BK146" s="435">
        <f t="shared" si="398"/>
        <v>0</v>
      </c>
      <c r="BL146" s="434">
        <f t="shared" si="399"/>
        <v>0</v>
      </c>
      <c r="BM146" s="435">
        <f t="shared" si="400"/>
        <v>0</v>
      </c>
      <c r="BN146" s="432">
        <v>657</v>
      </c>
      <c r="BO146" s="433">
        <v>572</v>
      </c>
      <c r="BP146" s="434">
        <f t="shared" si="401"/>
        <v>0</v>
      </c>
      <c r="BQ146" s="435">
        <f t="shared" si="402"/>
        <v>0</v>
      </c>
      <c r="BR146" s="432">
        <v>10</v>
      </c>
      <c r="BS146" s="433">
        <v>2</v>
      </c>
      <c r="BT146" s="434">
        <f t="shared" si="403"/>
        <v>0</v>
      </c>
      <c r="BU146" s="435">
        <f t="shared" si="404"/>
        <v>0</v>
      </c>
      <c r="BV146" s="432"/>
      <c r="BW146" s="433"/>
      <c r="BX146" s="434">
        <f t="shared" si="405"/>
        <v>0</v>
      </c>
      <c r="BY146" s="435">
        <f t="shared" si="406"/>
        <v>0</v>
      </c>
      <c r="BZ146" s="434">
        <f t="shared" si="407"/>
        <v>667</v>
      </c>
      <c r="CA146" s="435">
        <f t="shared" si="408"/>
        <v>574</v>
      </c>
      <c r="CB146" s="434">
        <f t="shared" si="409"/>
        <v>0</v>
      </c>
      <c r="CC146" s="435">
        <f t="shared" si="410"/>
        <v>0</v>
      </c>
      <c r="CD146" s="432">
        <v>5.15</v>
      </c>
      <c r="CE146" s="433">
        <v>5.22</v>
      </c>
      <c r="CF146" s="434">
        <f t="shared" si="411"/>
        <v>3383.55</v>
      </c>
      <c r="CG146" s="435">
        <f t="shared" si="412"/>
        <v>2985.8399999999997</v>
      </c>
      <c r="CH146" s="432">
        <v>8.35</v>
      </c>
      <c r="CI146" s="433">
        <v>8</v>
      </c>
      <c r="CJ146" s="434">
        <f t="shared" si="413"/>
        <v>83.5</v>
      </c>
      <c r="CK146" s="435">
        <f t="shared" si="414"/>
        <v>16</v>
      </c>
      <c r="CL146" s="432"/>
      <c r="CM146" s="433"/>
      <c r="CN146" s="434">
        <f t="shared" si="415"/>
        <v>0</v>
      </c>
      <c r="CO146" s="435">
        <f t="shared" si="416"/>
        <v>0</v>
      </c>
      <c r="CP146" s="434">
        <f t="shared" si="417"/>
        <v>5.1979760119940028</v>
      </c>
      <c r="CQ146" s="435">
        <f t="shared" si="418"/>
        <v>5.2296864111498254</v>
      </c>
      <c r="CR146" s="434">
        <f t="shared" si="419"/>
        <v>3467.0499999999997</v>
      </c>
      <c r="CS146" s="435">
        <f t="shared" si="420"/>
        <v>3001.8399999999997</v>
      </c>
      <c r="CT146" s="432"/>
      <c r="CU146" s="433"/>
      <c r="CV146" s="434">
        <f t="shared" si="421"/>
        <v>0</v>
      </c>
      <c r="CW146" s="435">
        <f t="shared" si="422"/>
        <v>0</v>
      </c>
      <c r="CX146" s="432"/>
      <c r="CY146" s="433"/>
      <c r="CZ146" s="434">
        <f t="shared" si="423"/>
        <v>0</v>
      </c>
      <c r="DA146" s="435">
        <f t="shared" si="424"/>
        <v>0</v>
      </c>
      <c r="DB146" s="432"/>
      <c r="DC146" s="433"/>
      <c r="DD146" s="434">
        <f t="shared" si="425"/>
        <v>0</v>
      </c>
      <c r="DE146" s="435">
        <f t="shared" si="426"/>
        <v>0</v>
      </c>
      <c r="DF146" s="434">
        <f t="shared" si="427"/>
        <v>0</v>
      </c>
      <c r="DG146" s="435">
        <f t="shared" si="428"/>
        <v>0</v>
      </c>
      <c r="DH146" s="434">
        <f t="shared" si="429"/>
        <v>0</v>
      </c>
      <c r="DI146" s="435">
        <f t="shared" si="430"/>
        <v>0</v>
      </c>
      <c r="DJ146" s="434">
        <f t="shared" si="431"/>
        <v>997</v>
      </c>
      <c r="DK146" s="435">
        <f t="shared" si="432"/>
        <v>1042</v>
      </c>
      <c r="DL146" s="434">
        <f t="shared" si="433"/>
        <v>0</v>
      </c>
      <c r="DM146" s="435">
        <f t="shared" si="434"/>
        <v>0</v>
      </c>
      <c r="DN146" s="434">
        <f t="shared" si="435"/>
        <v>4.8908224674022058</v>
      </c>
      <c r="DO146" s="435">
        <f t="shared" si="436"/>
        <v>4.7996737044145865</v>
      </c>
      <c r="DP146" s="434">
        <f t="shared" si="437"/>
        <v>4876.1499999999996</v>
      </c>
      <c r="DQ146" s="435">
        <f t="shared" si="438"/>
        <v>5001.2599999999993</v>
      </c>
      <c r="DR146" s="434">
        <f t="shared" si="439"/>
        <v>0</v>
      </c>
      <c r="DS146" s="435">
        <f t="shared" si="440"/>
        <v>0</v>
      </c>
      <c r="DT146" s="434">
        <f t="shared" si="441"/>
        <v>0</v>
      </c>
      <c r="DU146" s="435">
        <f t="shared" si="442"/>
        <v>0</v>
      </c>
      <c r="DV146" s="432">
        <v>1244</v>
      </c>
      <c r="DW146" s="433">
        <v>1305</v>
      </c>
      <c r="DX146" s="434">
        <f t="shared" si="443"/>
        <v>0</v>
      </c>
      <c r="DY146" s="435">
        <f t="shared" si="444"/>
        <v>0</v>
      </c>
      <c r="DZ146" s="432">
        <v>113</v>
      </c>
      <c r="EA146" s="433">
        <v>149</v>
      </c>
      <c r="EB146" s="434">
        <f t="shared" si="445"/>
        <v>0</v>
      </c>
      <c r="EC146" s="435">
        <f t="shared" si="446"/>
        <v>0</v>
      </c>
      <c r="ED146" s="432"/>
      <c r="EE146" s="433"/>
      <c r="EF146" s="434">
        <f t="shared" si="447"/>
        <v>0</v>
      </c>
      <c r="EG146" s="435">
        <f t="shared" si="448"/>
        <v>0</v>
      </c>
      <c r="EH146" s="434">
        <f t="shared" si="449"/>
        <v>1357</v>
      </c>
      <c r="EI146" s="435">
        <f t="shared" si="450"/>
        <v>1454</v>
      </c>
      <c r="EJ146" s="434">
        <f t="shared" si="451"/>
        <v>0</v>
      </c>
      <c r="EK146" s="435">
        <f t="shared" si="452"/>
        <v>0</v>
      </c>
      <c r="EL146" s="432">
        <v>3.45</v>
      </c>
      <c r="EM146" s="433">
        <v>3.54</v>
      </c>
      <c r="EN146" s="434">
        <f t="shared" si="453"/>
        <v>4291.8</v>
      </c>
      <c r="EO146" s="435">
        <f t="shared" si="454"/>
        <v>4619.7</v>
      </c>
      <c r="EP146" s="432">
        <v>4.95</v>
      </c>
      <c r="EQ146" s="433">
        <v>4.72</v>
      </c>
      <c r="ER146" s="434">
        <f t="shared" si="455"/>
        <v>559.35</v>
      </c>
      <c r="ES146" s="435">
        <f t="shared" si="456"/>
        <v>703.28</v>
      </c>
      <c r="ET146" s="432"/>
      <c r="EU146" s="433"/>
      <c r="EV146" s="434">
        <f t="shared" si="457"/>
        <v>0</v>
      </c>
      <c r="EW146" s="435">
        <f t="shared" si="458"/>
        <v>0</v>
      </c>
      <c r="EX146" s="434">
        <f t="shared" si="459"/>
        <v>3.5749078850405311</v>
      </c>
      <c r="EY146" s="435">
        <f t="shared" si="460"/>
        <v>3.660921595598349</v>
      </c>
      <c r="EZ146" s="434">
        <f t="shared" si="461"/>
        <v>4851.1500000000005</v>
      </c>
      <c r="FA146" s="435">
        <f t="shared" si="462"/>
        <v>5322.98</v>
      </c>
      <c r="FB146" s="432"/>
      <c r="FC146" s="433"/>
      <c r="FD146" s="434">
        <f t="shared" si="463"/>
        <v>0</v>
      </c>
      <c r="FE146" s="435">
        <f t="shared" si="464"/>
        <v>0</v>
      </c>
      <c r="FF146" s="432"/>
      <c r="FG146" s="433"/>
      <c r="FH146" s="434">
        <f t="shared" si="465"/>
        <v>0</v>
      </c>
      <c r="FI146" s="435">
        <f t="shared" si="466"/>
        <v>0</v>
      </c>
      <c r="FJ146" s="432"/>
      <c r="FK146" s="433"/>
      <c r="FL146" s="434">
        <f t="shared" si="467"/>
        <v>0</v>
      </c>
      <c r="FM146" s="435">
        <f t="shared" si="468"/>
        <v>0</v>
      </c>
      <c r="FN146" s="434">
        <f t="shared" si="469"/>
        <v>0</v>
      </c>
      <c r="FO146" s="435">
        <f t="shared" si="470"/>
        <v>0</v>
      </c>
      <c r="FP146" s="434">
        <f t="shared" si="471"/>
        <v>0</v>
      </c>
      <c r="FQ146" s="435">
        <f t="shared" si="472"/>
        <v>0</v>
      </c>
      <c r="FR146" s="432">
        <v>109</v>
      </c>
      <c r="FS146" s="433">
        <v>112</v>
      </c>
      <c r="FT146" s="434">
        <f t="shared" si="473"/>
        <v>0</v>
      </c>
      <c r="FU146" s="435">
        <f t="shared" si="474"/>
        <v>0</v>
      </c>
      <c r="FV146" s="432">
        <v>4.7</v>
      </c>
      <c r="FW146" s="433">
        <v>4.53</v>
      </c>
      <c r="FX146" s="434">
        <f t="shared" si="475"/>
        <v>512.30000000000007</v>
      </c>
      <c r="FY146" s="435">
        <f t="shared" si="476"/>
        <v>507.36</v>
      </c>
      <c r="FZ146" s="432"/>
      <c r="GA146" s="433"/>
      <c r="GB146" s="434">
        <f t="shared" si="477"/>
        <v>0</v>
      </c>
      <c r="GC146" s="435">
        <f t="shared" si="478"/>
        <v>0</v>
      </c>
      <c r="GD146" s="434">
        <f t="shared" si="479"/>
        <v>2231</v>
      </c>
      <c r="GE146" s="435">
        <f t="shared" si="480"/>
        <v>2344</v>
      </c>
      <c r="GF146" s="434">
        <f t="shared" si="481"/>
        <v>0</v>
      </c>
      <c r="GG146" s="435">
        <f t="shared" si="482"/>
        <v>0</v>
      </c>
      <c r="GH146" s="434">
        <f t="shared" si="483"/>
        <v>9084.4500000000007</v>
      </c>
      <c r="GI146" s="435">
        <f t="shared" si="484"/>
        <v>9594.9599999999991</v>
      </c>
      <c r="GJ146" s="434">
        <f t="shared" si="485"/>
        <v>0</v>
      </c>
      <c r="GK146" s="435">
        <f t="shared" si="486"/>
        <v>0</v>
      </c>
      <c r="GL146" s="434">
        <f t="shared" si="487"/>
        <v>123</v>
      </c>
      <c r="GM146" s="435">
        <f t="shared" si="488"/>
        <v>152</v>
      </c>
      <c r="GN146" s="434">
        <f t="shared" si="489"/>
        <v>0</v>
      </c>
      <c r="GO146" s="435">
        <f t="shared" si="490"/>
        <v>0</v>
      </c>
      <c r="GP146" s="434">
        <f t="shared" si="491"/>
        <v>642.85</v>
      </c>
      <c r="GQ146" s="435">
        <f t="shared" si="492"/>
        <v>729.28</v>
      </c>
      <c r="GR146" s="434">
        <f t="shared" si="493"/>
        <v>0</v>
      </c>
      <c r="GS146" s="435">
        <f t="shared" si="494"/>
        <v>0</v>
      </c>
      <c r="GT146" s="434">
        <f t="shared" si="495"/>
        <v>2354</v>
      </c>
      <c r="GU146" s="435">
        <f t="shared" si="496"/>
        <v>2496</v>
      </c>
      <c r="GV146" s="434">
        <f t="shared" si="497"/>
        <v>0</v>
      </c>
      <c r="GW146" s="435">
        <f t="shared" si="498"/>
        <v>0</v>
      </c>
      <c r="GX146" s="434">
        <f t="shared" si="499"/>
        <v>9727.3000000000011</v>
      </c>
      <c r="GY146" s="435">
        <f t="shared" si="500"/>
        <v>10324.24</v>
      </c>
      <c r="GZ146" s="434">
        <f t="shared" si="501"/>
        <v>0</v>
      </c>
      <c r="HA146" s="435">
        <f t="shared" si="502"/>
        <v>0</v>
      </c>
      <c r="HB146" s="434">
        <f t="shared" si="503"/>
        <v>0</v>
      </c>
      <c r="HC146" s="435">
        <f t="shared" si="504"/>
        <v>0</v>
      </c>
      <c r="HD146" s="434">
        <f t="shared" si="505"/>
        <v>0</v>
      </c>
      <c r="HE146" s="435">
        <f t="shared" si="506"/>
        <v>0</v>
      </c>
      <c r="HF146" s="434">
        <f t="shared" si="507"/>
        <v>0</v>
      </c>
      <c r="HG146" s="435">
        <f t="shared" si="508"/>
        <v>0</v>
      </c>
      <c r="HH146" s="434">
        <f t="shared" si="509"/>
        <v>0</v>
      </c>
      <c r="HI146" s="435">
        <f t="shared" si="510"/>
        <v>0</v>
      </c>
      <c r="HJ146" s="434">
        <f t="shared" si="511"/>
        <v>10239.599999999999</v>
      </c>
      <c r="HK146" s="435">
        <f t="shared" si="512"/>
        <v>10831.599999999999</v>
      </c>
      <c r="HL146" s="434">
        <f t="shared" si="513"/>
        <v>0</v>
      </c>
      <c r="HM146" s="435">
        <f t="shared" si="514"/>
        <v>0</v>
      </c>
    </row>
    <row r="147" spans="1:221" s="18" customFormat="1" ht="12.95" customHeight="1">
      <c r="A147" s="447" t="s">
        <v>480</v>
      </c>
      <c r="B147" s="6" t="s">
        <v>483</v>
      </c>
      <c r="C147" s="539"/>
      <c r="D147" s="540">
        <v>175856</v>
      </c>
      <c r="E147" s="5">
        <v>2</v>
      </c>
      <c r="F147" s="432">
        <v>1082</v>
      </c>
      <c r="G147" s="433">
        <v>929</v>
      </c>
      <c r="H147" s="432">
        <v>6</v>
      </c>
      <c r="I147" s="433">
        <v>6</v>
      </c>
      <c r="J147" s="434">
        <f t="shared" si="367"/>
        <v>1076</v>
      </c>
      <c r="K147" s="435">
        <f t="shared" si="368"/>
        <v>923</v>
      </c>
      <c r="L147" s="432"/>
      <c r="M147" s="433"/>
      <c r="N147" s="434">
        <f t="shared" si="369"/>
        <v>1076</v>
      </c>
      <c r="O147" s="435">
        <f t="shared" si="370"/>
        <v>923</v>
      </c>
      <c r="P147" s="434">
        <f t="shared" si="371"/>
        <v>0</v>
      </c>
      <c r="Q147" s="435">
        <f t="shared" si="372"/>
        <v>0</v>
      </c>
      <c r="R147" s="432">
        <v>173</v>
      </c>
      <c r="S147" s="433">
        <v>117</v>
      </c>
      <c r="T147" s="589">
        <f t="shared" si="515"/>
        <v>0</v>
      </c>
      <c r="U147" s="590">
        <f t="shared" si="515"/>
        <v>0</v>
      </c>
      <c r="V147" s="432">
        <v>2</v>
      </c>
      <c r="W147" s="433">
        <v>2</v>
      </c>
      <c r="X147" s="434">
        <f t="shared" si="373"/>
        <v>0</v>
      </c>
      <c r="Y147" s="435">
        <f t="shared" si="374"/>
        <v>0</v>
      </c>
      <c r="Z147" s="432"/>
      <c r="AA147" s="433"/>
      <c r="AB147" s="434">
        <f t="shared" si="375"/>
        <v>0</v>
      </c>
      <c r="AC147" s="435">
        <f t="shared" si="376"/>
        <v>0</v>
      </c>
      <c r="AD147" s="434">
        <f t="shared" si="377"/>
        <v>175</v>
      </c>
      <c r="AE147" s="435">
        <f t="shared" si="378"/>
        <v>119</v>
      </c>
      <c r="AF147" s="434">
        <f t="shared" si="379"/>
        <v>0</v>
      </c>
      <c r="AG147" s="435">
        <f t="shared" si="380"/>
        <v>0</v>
      </c>
      <c r="AH147" s="432">
        <v>4.49</v>
      </c>
      <c r="AI147" s="433">
        <v>4.6500000000000004</v>
      </c>
      <c r="AJ147" s="434">
        <f t="shared" si="381"/>
        <v>776.77</v>
      </c>
      <c r="AK147" s="435">
        <f t="shared" si="382"/>
        <v>544.05000000000007</v>
      </c>
      <c r="AL147" s="432">
        <v>7.5</v>
      </c>
      <c r="AM147" s="433">
        <v>7.5</v>
      </c>
      <c r="AN147" s="434">
        <f t="shared" si="383"/>
        <v>15</v>
      </c>
      <c r="AO147" s="435">
        <f t="shared" si="384"/>
        <v>15</v>
      </c>
      <c r="AP147" s="432"/>
      <c r="AQ147" s="433"/>
      <c r="AR147" s="434">
        <f t="shared" si="385"/>
        <v>0</v>
      </c>
      <c r="AS147" s="435">
        <f t="shared" si="386"/>
        <v>0</v>
      </c>
      <c r="AT147" s="434">
        <f t="shared" si="387"/>
        <v>4.5244</v>
      </c>
      <c r="AU147" s="435">
        <f t="shared" si="388"/>
        <v>4.6978991596638657</v>
      </c>
      <c r="AV147" s="434">
        <f t="shared" si="389"/>
        <v>791.77</v>
      </c>
      <c r="AW147" s="435">
        <f t="shared" si="390"/>
        <v>559.05000000000007</v>
      </c>
      <c r="AX147" s="432"/>
      <c r="AY147" s="433"/>
      <c r="AZ147" s="434">
        <f t="shared" si="391"/>
        <v>0</v>
      </c>
      <c r="BA147" s="435">
        <f t="shared" si="392"/>
        <v>0</v>
      </c>
      <c r="BB147" s="432"/>
      <c r="BC147" s="433"/>
      <c r="BD147" s="434">
        <f t="shared" si="393"/>
        <v>0</v>
      </c>
      <c r="BE147" s="435">
        <f t="shared" si="394"/>
        <v>0</v>
      </c>
      <c r="BF147" s="432"/>
      <c r="BG147" s="433"/>
      <c r="BH147" s="434">
        <f t="shared" si="395"/>
        <v>0</v>
      </c>
      <c r="BI147" s="435">
        <f t="shared" si="396"/>
        <v>0</v>
      </c>
      <c r="BJ147" s="434">
        <f t="shared" si="397"/>
        <v>0</v>
      </c>
      <c r="BK147" s="435">
        <f t="shared" si="398"/>
        <v>0</v>
      </c>
      <c r="BL147" s="434">
        <f t="shared" si="399"/>
        <v>0</v>
      </c>
      <c r="BM147" s="435">
        <f t="shared" si="400"/>
        <v>0</v>
      </c>
      <c r="BN147" s="432">
        <v>340</v>
      </c>
      <c r="BO147" s="433">
        <v>301</v>
      </c>
      <c r="BP147" s="434">
        <f t="shared" si="401"/>
        <v>0</v>
      </c>
      <c r="BQ147" s="435">
        <f t="shared" si="402"/>
        <v>0</v>
      </c>
      <c r="BR147" s="432">
        <v>2</v>
      </c>
      <c r="BS147" s="433">
        <v>1</v>
      </c>
      <c r="BT147" s="434">
        <f t="shared" si="403"/>
        <v>0</v>
      </c>
      <c r="BU147" s="435">
        <f t="shared" si="404"/>
        <v>0</v>
      </c>
      <c r="BV147" s="432"/>
      <c r="BW147" s="433"/>
      <c r="BX147" s="434">
        <f t="shared" si="405"/>
        <v>0</v>
      </c>
      <c r="BY147" s="435">
        <f t="shared" si="406"/>
        <v>0</v>
      </c>
      <c r="BZ147" s="434">
        <f t="shared" si="407"/>
        <v>342</v>
      </c>
      <c r="CA147" s="435">
        <f t="shared" si="408"/>
        <v>302</v>
      </c>
      <c r="CB147" s="434">
        <f t="shared" si="409"/>
        <v>0</v>
      </c>
      <c r="CC147" s="435">
        <f t="shared" si="410"/>
        <v>0</v>
      </c>
      <c r="CD147" s="432">
        <v>5.45</v>
      </c>
      <c r="CE147" s="433">
        <v>5.85</v>
      </c>
      <c r="CF147" s="434">
        <f t="shared" si="411"/>
        <v>1853</v>
      </c>
      <c r="CG147" s="435">
        <f t="shared" si="412"/>
        <v>1760.85</v>
      </c>
      <c r="CH147" s="432">
        <v>10</v>
      </c>
      <c r="CI147" s="433">
        <v>10</v>
      </c>
      <c r="CJ147" s="434">
        <f t="shared" si="413"/>
        <v>20</v>
      </c>
      <c r="CK147" s="435">
        <f t="shared" si="414"/>
        <v>10</v>
      </c>
      <c r="CL147" s="432"/>
      <c r="CM147" s="433"/>
      <c r="CN147" s="434">
        <f t="shared" si="415"/>
        <v>0</v>
      </c>
      <c r="CO147" s="435">
        <f t="shared" si="416"/>
        <v>0</v>
      </c>
      <c r="CP147" s="434">
        <f t="shared" si="417"/>
        <v>5.4766081871345031</v>
      </c>
      <c r="CQ147" s="435">
        <f t="shared" si="418"/>
        <v>5.8637417218543044</v>
      </c>
      <c r="CR147" s="434">
        <f t="shared" si="419"/>
        <v>1873</v>
      </c>
      <c r="CS147" s="435">
        <f t="shared" si="420"/>
        <v>1770.85</v>
      </c>
      <c r="CT147" s="432"/>
      <c r="CU147" s="433"/>
      <c r="CV147" s="434">
        <f t="shared" si="421"/>
        <v>0</v>
      </c>
      <c r="CW147" s="435">
        <f t="shared" si="422"/>
        <v>0</v>
      </c>
      <c r="CX147" s="432"/>
      <c r="CY147" s="433"/>
      <c r="CZ147" s="434">
        <f t="shared" si="423"/>
        <v>0</v>
      </c>
      <c r="DA147" s="435">
        <f t="shared" si="424"/>
        <v>0</v>
      </c>
      <c r="DB147" s="432"/>
      <c r="DC147" s="433"/>
      <c r="DD147" s="434">
        <f t="shared" si="425"/>
        <v>0</v>
      </c>
      <c r="DE147" s="435">
        <f t="shared" si="426"/>
        <v>0</v>
      </c>
      <c r="DF147" s="434">
        <f t="shared" si="427"/>
        <v>0</v>
      </c>
      <c r="DG147" s="435">
        <f t="shared" si="428"/>
        <v>0</v>
      </c>
      <c r="DH147" s="434">
        <f t="shared" si="429"/>
        <v>0</v>
      </c>
      <c r="DI147" s="435">
        <f t="shared" si="430"/>
        <v>0</v>
      </c>
      <c r="DJ147" s="434">
        <f t="shared" si="431"/>
        <v>517</v>
      </c>
      <c r="DK147" s="435">
        <f t="shared" si="432"/>
        <v>421</v>
      </c>
      <c r="DL147" s="434">
        <f t="shared" si="433"/>
        <v>0</v>
      </c>
      <c r="DM147" s="435">
        <f t="shared" si="434"/>
        <v>0</v>
      </c>
      <c r="DN147" s="434">
        <f t="shared" si="435"/>
        <v>5.1542940038684719</v>
      </c>
      <c r="DO147" s="435">
        <f t="shared" si="436"/>
        <v>5.5342042755344423</v>
      </c>
      <c r="DP147" s="434">
        <f t="shared" si="437"/>
        <v>2664.77</v>
      </c>
      <c r="DQ147" s="435">
        <f t="shared" si="438"/>
        <v>2329.9</v>
      </c>
      <c r="DR147" s="434">
        <f t="shared" si="439"/>
        <v>0</v>
      </c>
      <c r="DS147" s="435">
        <f t="shared" si="440"/>
        <v>0</v>
      </c>
      <c r="DT147" s="434">
        <f t="shared" si="441"/>
        <v>0</v>
      </c>
      <c r="DU147" s="435">
        <f t="shared" si="442"/>
        <v>0</v>
      </c>
      <c r="DV147" s="432">
        <v>427</v>
      </c>
      <c r="DW147" s="433">
        <v>360</v>
      </c>
      <c r="DX147" s="434">
        <f t="shared" si="443"/>
        <v>0</v>
      </c>
      <c r="DY147" s="435">
        <f t="shared" si="444"/>
        <v>0</v>
      </c>
      <c r="DZ147" s="432">
        <v>34</v>
      </c>
      <c r="EA147" s="433">
        <v>46</v>
      </c>
      <c r="EB147" s="434">
        <f t="shared" si="445"/>
        <v>0</v>
      </c>
      <c r="EC147" s="435">
        <f t="shared" si="446"/>
        <v>0</v>
      </c>
      <c r="ED147" s="432"/>
      <c r="EE147" s="433"/>
      <c r="EF147" s="434">
        <f t="shared" si="447"/>
        <v>0</v>
      </c>
      <c r="EG147" s="435">
        <f t="shared" si="448"/>
        <v>0</v>
      </c>
      <c r="EH147" s="434">
        <f t="shared" si="449"/>
        <v>461</v>
      </c>
      <c r="EI147" s="435">
        <f t="shared" si="450"/>
        <v>406</v>
      </c>
      <c r="EJ147" s="434">
        <f t="shared" si="451"/>
        <v>0</v>
      </c>
      <c r="EK147" s="435">
        <f t="shared" si="452"/>
        <v>0</v>
      </c>
      <c r="EL147" s="432">
        <v>3.81</v>
      </c>
      <c r="EM147" s="433">
        <v>4.29</v>
      </c>
      <c r="EN147" s="434">
        <f t="shared" si="453"/>
        <v>1626.8700000000001</v>
      </c>
      <c r="EO147" s="435">
        <f t="shared" si="454"/>
        <v>1544.4</v>
      </c>
      <c r="EP147" s="432">
        <v>5.94</v>
      </c>
      <c r="EQ147" s="433">
        <v>5.54</v>
      </c>
      <c r="ER147" s="434">
        <f t="shared" si="455"/>
        <v>201.96</v>
      </c>
      <c r="ES147" s="435">
        <f t="shared" si="456"/>
        <v>254.84</v>
      </c>
      <c r="ET147" s="432"/>
      <c r="EU147" s="433"/>
      <c r="EV147" s="434">
        <f t="shared" si="457"/>
        <v>0</v>
      </c>
      <c r="EW147" s="435">
        <f t="shared" si="458"/>
        <v>0</v>
      </c>
      <c r="EX147" s="434">
        <f t="shared" si="459"/>
        <v>3.9670932754880699</v>
      </c>
      <c r="EY147" s="435">
        <f t="shared" si="460"/>
        <v>4.4316256157635472</v>
      </c>
      <c r="EZ147" s="434">
        <f t="shared" si="461"/>
        <v>1828.8300000000002</v>
      </c>
      <c r="FA147" s="435">
        <f t="shared" si="462"/>
        <v>1799.2400000000002</v>
      </c>
      <c r="FB147" s="432"/>
      <c r="FC147" s="433"/>
      <c r="FD147" s="434">
        <f t="shared" si="463"/>
        <v>0</v>
      </c>
      <c r="FE147" s="435">
        <f t="shared" si="464"/>
        <v>0</v>
      </c>
      <c r="FF147" s="432"/>
      <c r="FG147" s="433"/>
      <c r="FH147" s="434">
        <f t="shared" si="465"/>
        <v>0</v>
      </c>
      <c r="FI147" s="435">
        <f t="shared" si="466"/>
        <v>0</v>
      </c>
      <c r="FJ147" s="432"/>
      <c r="FK147" s="433"/>
      <c r="FL147" s="434">
        <f t="shared" si="467"/>
        <v>0</v>
      </c>
      <c r="FM147" s="435">
        <f t="shared" si="468"/>
        <v>0</v>
      </c>
      <c r="FN147" s="434">
        <f t="shared" si="469"/>
        <v>0</v>
      </c>
      <c r="FO147" s="435">
        <f t="shared" si="470"/>
        <v>0</v>
      </c>
      <c r="FP147" s="434">
        <f t="shared" si="471"/>
        <v>0</v>
      </c>
      <c r="FQ147" s="435">
        <f t="shared" si="472"/>
        <v>0</v>
      </c>
      <c r="FR147" s="432">
        <v>98</v>
      </c>
      <c r="FS147" s="433">
        <v>96</v>
      </c>
      <c r="FT147" s="434">
        <f t="shared" si="473"/>
        <v>0</v>
      </c>
      <c r="FU147" s="435">
        <f t="shared" si="474"/>
        <v>0</v>
      </c>
      <c r="FV147" s="432">
        <v>4.5199999999999996</v>
      </c>
      <c r="FW147" s="433">
        <v>3.63</v>
      </c>
      <c r="FX147" s="434">
        <f t="shared" si="475"/>
        <v>442.96</v>
      </c>
      <c r="FY147" s="435">
        <f t="shared" si="476"/>
        <v>348.48</v>
      </c>
      <c r="FZ147" s="432"/>
      <c r="GA147" s="433"/>
      <c r="GB147" s="434">
        <f t="shared" si="477"/>
        <v>0</v>
      </c>
      <c r="GC147" s="435">
        <f t="shared" si="478"/>
        <v>0</v>
      </c>
      <c r="GD147" s="434">
        <f t="shared" si="479"/>
        <v>940</v>
      </c>
      <c r="GE147" s="435">
        <f t="shared" si="480"/>
        <v>778</v>
      </c>
      <c r="GF147" s="434">
        <f t="shared" si="481"/>
        <v>0</v>
      </c>
      <c r="GG147" s="435">
        <f t="shared" si="482"/>
        <v>0</v>
      </c>
      <c r="GH147" s="434">
        <f t="shared" si="483"/>
        <v>4256.6400000000003</v>
      </c>
      <c r="GI147" s="435">
        <f t="shared" si="484"/>
        <v>3849.3</v>
      </c>
      <c r="GJ147" s="434">
        <f t="shared" si="485"/>
        <v>0</v>
      </c>
      <c r="GK147" s="435">
        <f t="shared" si="486"/>
        <v>0</v>
      </c>
      <c r="GL147" s="434">
        <f t="shared" si="487"/>
        <v>38</v>
      </c>
      <c r="GM147" s="435">
        <f t="shared" si="488"/>
        <v>49</v>
      </c>
      <c r="GN147" s="434">
        <f t="shared" si="489"/>
        <v>0</v>
      </c>
      <c r="GO147" s="435">
        <f t="shared" si="490"/>
        <v>0</v>
      </c>
      <c r="GP147" s="434">
        <f t="shared" si="491"/>
        <v>236.96</v>
      </c>
      <c r="GQ147" s="435">
        <f t="shared" si="492"/>
        <v>279.84000000000003</v>
      </c>
      <c r="GR147" s="434">
        <f t="shared" si="493"/>
        <v>0</v>
      </c>
      <c r="GS147" s="435">
        <f t="shared" si="494"/>
        <v>0</v>
      </c>
      <c r="GT147" s="434">
        <f t="shared" si="495"/>
        <v>978</v>
      </c>
      <c r="GU147" s="435">
        <f t="shared" si="496"/>
        <v>827</v>
      </c>
      <c r="GV147" s="434">
        <f t="shared" si="497"/>
        <v>0</v>
      </c>
      <c r="GW147" s="435">
        <f t="shared" si="498"/>
        <v>0</v>
      </c>
      <c r="GX147" s="434">
        <f t="shared" si="499"/>
        <v>4493.6000000000004</v>
      </c>
      <c r="GY147" s="435">
        <f t="shared" si="500"/>
        <v>4129.1400000000003</v>
      </c>
      <c r="GZ147" s="434">
        <f t="shared" si="501"/>
        <v>0</v>
      </c>
      <c r="HA147" s="435">
        <f t="shared" si="502"/>
        <v>0</v>
      </c>
      <c r="HB147" s="434">
        <f t="shared" si="503"/>
        <v>0</v>
      </c>
      <c r="HC147" s="435">
        <f t="shared" si="504"/>
        <v>0</v>
      </c>
      <c r="HD147" s="434">
        <f t="shared" si="505"/>
        <v>0</v>
      </c>
      <c r="HE147" s="435">
        <f t="shared" si="506"/>
        <v>0</v>
      </c>
      <c r="HF147" s="434">
        <f t="shared" si="507"/>
        <v>0</v>
      </c>
      <c r="HG147" s="435">
        <f t="shared" si="508"/>
        <v>0</v>
      </c>
      <c r="HH147" s="434">
        <f t="shared" si="509"/>
        <v>0</v>
      </c>
      <c r="HI147" s="435">
        <f t="shared" si="510"/>
        <v>0</v>
      </c>
      <c r="HJ147" s="434">
        <f t="shared" si="511"/>
        <v>4936.5600000000004</v>
      </c>
      <c r="HK147" s="435">
        <f t="shared" si="512"/>
        <v>4477.6200000000008</v>
      </c>
      <c r="HL147" s="434">
        <f t="shared" si="513"/>
        <v>0</v>
      </c>
      <c r="HM147" s="435">
        <f t="shared" si="514"/>
        <v>0</v>
      </c>
    </row>
    <row r="148" spans="1:221" s="18" customFormat="1" ht="12.95" customHeight="1">
      <c r="A148" s="447" t="s">
        <v>480</v>
      </c>
      <c r="B148" s="6" t="s">
        <v>485</v>
      </c>
      <c r="C148" s="539"/>
      <c r="D148" s="540">
        <v>175342</v>
      </c>
      <c r="E148" s="5">
        <v>4</v>
      </c>
      <c r="F148" s="432">
        <v>520</v>
      </c>
      <c r="G148" s="433">
        <v>565</v>
      </c>
      <c r="H148" s="432">
        <v>0</v>
      </c>
      <c r="I148" s="433">
        <v>0</v>
      </c>
      <c r="J148" s="434">
        <f t="shared" si="367"/>
        <v>520</v>
      </c>
      <c r="K148" s="435">
        <f t="shared" si="368"/>
        <v>565</v>
      </c>
      <c r="L148" s="432"/>
      <c r="M148" s="433"/>
      <c r="N148" s="434">
        <f t="shared" si="369"/>
        <v>520</v>
      </c>
      <c r="O148" s="435">
        <f t="shared" si="370"/>
        <v>565</v>
      </c>
      <c r="P148" s="434">
        <f t="shared" si="371"/>
        <v>0</v>
      </c>
      <c r="Q148" s="435">
        <f t="shared" si="372"/>
        <v>0</v>
      </c>
      <c r="R148" s="432">
        <v>43</v>
      </c>
      <c r="S148" s="433">
        <v>51</v>
      </c>
      <c r="T148" s="589">
        <f t="shared" si="515"/>
        <v>0</v>
      </c>
      <c r="U148" s="590">
        <f t="shared" si="515"/>
        <v>0</v>
      </c>
      <c r="V148" s="432">
        <v>2</v>
      </c>
      <c r="W148" s="433">
        <v>3</v>
      </c>
      <c r="X148" s="434">
        <f t="shared" si="373"/>
        <v>0</v>
      </c>
      <c r="Y148" s="435">
        <f t="shared" si="374"/>
        <v>0</v>
      </c>
      <c r="Z148" s="432"/>
      <c r="AA148" s="433"/>
      <c r="AB148" s="434">
        <f t="shared" si="375"/>
        <v>0</v>
      </c>
      <c r="AC148" s="435">
        <f t="shared" si="376"/>
        <v>0</v>
      </c>
      <c r="AD148" s="434">
        <f t="shared" si="377"/>
        <v>45</v>
      </c>
      <c r="AE148" s="435">
        <f t="shared" si="378"/>
        <v>54</v>
      </c>
      <c r="AF148" s="434">
        <f t="shared" si="379"/>
        <v>0</v>
      </c>
      <c r="AG148" s="435">
        <f t="shared" si="380"/>
        <v>0</v>
      </c>
      <c r="AH148" s="432">
        <v>5.28</v>
      </c>
      <c r="AI148" s="433">
        <v>4.7699999999999996</v>
      </c>
      <c r="AJ148" s="434">
        <f t="shared" si="381"/>
        <v>227.04000000000002</v>
      </c>
      <c r="AK148" s="435">
        <f t="shared" si="382"/>
        <v>243.26999999999998</v>
      </c>
      <c r="AL148" s="432">
        <v>3.5</v>
      </c>
      <c r="AM148" s="433">
        <v>5.33</v>
      </c>
      <c r="AN148" s="434">
        <f t="shared" si="383"/>
        <v>7</v>
      </c>
      <c r="AO148" s="435">
        <f t="shared" si="384"/>
        <v>15.99</v>
      </c>
      <c r="AP148" s="432"/>
      <c r="AQ148" s="433"/>
      <c r="AR148" s="434">
        <f t="shared" si="385"/>
        <v>0</v>
      </c>
      <c r="AS148" s="435">
        <f t="shared" si="386"/>
        <v>0</v>
      </c>
      <c r="AT148" s="434">
        <f t="shared" si="387"/>
        <v>5.2008888888888896</v>
      </c>
      <c r="AU148" s="435">
        <f t="shared" si="388"/>
        <v>4.8011111111111111</v>
      </c>
      <c r="AV148" s="434">
        <f t="shared" si="389"/>
        <v>234.04000000000002</v>
      </c>
      <c r="AW148" s="435">
        <f t="shared" si="390"/>
        <v>259.26</v>
      </c>
      <c r="AX148" s="432"/>
      <c r="AY148" s="433"/>
      <c r="AZ148" s="434">
        <f t="shared" si="391"/>
        <v>0</v>
      </c>
      <c r="BA148" s="435">
        <f t="shared" si="392"/>
        <v>0</v>
      </c>
      <c r="BB148" s="432"/>
      <c r="BC148" s="433"/>
      <c r="BD148" s="434">
        <f t="shared" si="393"/>
        <v>0</v>
      </c>
      <c r="BE148" s="435">
        <f t="shared" si="394"/>
        <v>0</v>
      </c>
      <c r="BF148" s="432"/>
      <c r="BG148" s="433"/>
      <c r="BH148" s="434">
        <f t="shared" si="395"/>
        <v>0</v>
      </c>
      <c r="BI148" s="435">
        <f t="shared" si="396"/>
        <v>0</v>
      </c>
      <c r="BJ148" s="434">
        <f t="shared" si="397"/>
        <v>0</v>
      </c>
      <c r="BK148" s="435">
        <f t="shared" si="398"/>
        <v>0</v>
      </c>
      <c r="BL148" s="434">
        <f t="shared" si="399"/>
        <v>0</v>
      </c>
      <c r="BM148" s="435">
        <f t="shared" si="400"/>
        <v>0</v>
      </c>
      <c r="BN148" s="432">
        <v>258</v>
      </c>
      <c r="BO148" s="433">
        <v>260</v>
      </c>
      <c r="BP148" s="434">
        <f t="shared" si="401"/>
        <v>0</v>
      </c>
      <c r="BQ148" s="435">
        <f t="shared" si="402"/>
        <v>0</v>
      </c>
      <c r="BR148" s="432">
        <v>21</v>
      </c>
      <c r="BS148" s="433">
        <v>9</v>
      </c>
      <c r="BT148" s="434">
        <f t="shared" si="403"/>
        <v>0</v>
      </c>
      <c r="BU148" s="435">
        <f t="shared" si="404"/>
        <v>0</v>
      </c>
      <c r="BV148" s="432"/>
      <c r="BW148" s="433"/>
      <c r="BX148" s="434">
        <f t="shared" si="405"/>
        <v>0</v>
      </c>
      <c r="BY148" s="435">
        <f t="shared" si="406"/>
        <v>0</v>
      </c>
      <c r="BZ148" s="434">
        <f t="shared" si="407"/>
        <v>279</v>
      </c>
      <c r="CA148" s="435">
        <f t="shared" si="408"/>
        <v>269</v>
      </c>
      <c r="CB148" s="434">
        <f t="shared" si="409"/>
        <v>0</v>
      </c>
      <c r="CC148" s="435">
        <f t="shared" si="410"/>
        <v>0</v>
      </c>
      <c r="CD148" s="432">
        <v>4.79</v>
      </c>
      <c r="CE148" s="433">
        <v>4.7699999999999996</v>
      </c>
      <c r="CF148" s="434">
        <f t="shared" si="411"/>
        <v>1235.82</v>
      </c>
      <c r="CG148" s="435">
        <f t="shared" si="412"/>
        <v>1240.1999999999998</v>
      </c>
      <c r="CH148" s="432">
        <v>4.62</v>
      </c>
      <c r="CI148" s="433">
        <v>5</v>
      </c>
      <c r="CJ148" s="434">
        <f t="shared" si="413"/>
        <v>97.02</v>
      </c>
      <c r="CK148" s="435">
        <f t="shared" si="414"/>
        <v>45</v>
      </c>
      <c r="CL148" s="432"/>
      <c r="CM148" s="433"/>
      <c r="CN148" s="434">
        <f t="shared" si="415"/>
        <v>0</v>
      </c>
      <c r="CO148" s="435">
        <f t="shared" si="416"/>
        <v>0</v>
      </c>
      <c r="CP148" s="434">
        <f t="shared" si="417"/>
        <v>4.7772043010752689</v>
      </c>
      <c r="CQ148" s="435">
        <f t="shared" si="418"/>
        <v>4.7776951672862449</v>
      </c>
      <c r="CR148" s="434">
        <f t="shared" si="419"/>
        <v>1332.8400000000001</v>
      </c>
      <c r="CS148" s="435">
        <f t="shared" si="420"/>
        <v>1285.1999999999998</v>
      </c>
      <c r="CT148" s="432"/>
      <c r="CU148" s="433"/>
      <c r="CV148" s="434">
        <f t="shared" si="421"/>
        <v>0</v>
      </c>
      <c r="CW148" s="435">
        <f t="shared" si="422"/>
        <v>0</v>
      </c>
      <c r="CX148" s="432"/>
      <c r="CY148" s="433"/>
      <c r="CZ148" s="434">
        <f t="shared" si="423"/>
        <v>0</v>
      </c>
      <c r="DA148" s="435">
        <f t="shared" si="424"/>
        <v>0</v>
      </c>
      <c r="DB148" s="432"/>
      <c r="DC148" s="433"/>
      <c r="DD148" s="434">
        <f t="shared" si="425"/>
        <v>0</v>
      </c>
      <c r="DE148" s="435">
        <f t="shared" si="426"/>
        <v>0</v>
      </c>
      <c r="DF148" s="434">
        <f t="shared" si="427"/>
        <v>0</v>
      </c>
      <c r="DG148" s="435">
        <f t="shared" si="428"/>
        <v>0</v>
      </c>
      <c r="DH148" s="434">
        <f t="shared" si="429"/>
        <v>0</v>
      </c>
      <c r="DI148" s="435">
        <f t="shared" si="430"/>
        <v>0</v>
      </c>
      <c r="DJ148" s="434">
        <f t="shared" si="431"/>
        <v>324</v>
      </c>
      <c r="DK148" s="435">
        <f t="shared" si="432"/>
        <v>323</v>
      </c>
      <c r="DL148" s="434">
        <f t="shared" si="433"/>
        <v>0</v>
      </c>
      <c r="DM148" s="435">
        <f t="shared" si="434"/>
        <v>0</v>
      </c>
      <c r="DN148" s="434">
        <f t="shared" si="435"/>
        <v>4.83604938271605</v>
      </c>
      <c r="DO148" s="435">
        <f t="shared" si="436"/>
        <v>4.7816099071207425</v>
      </c>
      <c r="DP148" s="434">
        <f t="shared" si="437"/>
        <v>1566.88</v>
      </c>
      <c r="DQ148" s="435">
        <f t="shared" si="438"/>
        <v>1544.4599999999998</v>
      </c>
      <c r="DR148" s="434">
        <f t="shared" si="439"/>
        <v>0</v>
      </c>
      <c r="DS148" s="435">
        <f t="shared" si="440"/>
        <v>0</v>
      </c>
      <c r="DT148" s="434">
        <f t="shared" si="441"/>
        <v>0</v>
      </c>
      <c r="DU148" s="435">
        <f t="shared" si="442"/>
        <v>0</v>
      </c>
      <c r="DV148" s="432">
        <v>113</v>
      </c>
      <c r="DW148" s="433">
        <v>111</v>
      </c>
      <c r="DX148" s="434">
        <f t="shared" si="443"/>
        <v>0</v>
      </c>
      <c r="DY148" s="435">
        <f t="shared" si="444"/>
        <v>0</v>
      </c>
      <c r="DZ148" s="432">
        <v>9</v>
      </c>
      <c r="EA148" s="433">
        <v>12</v>
      </c>
      <c r="EB148" s="434">
        <f t="shared" si="445"/>
        <v>0</v>
      </c>
      <c r="EC148" s="435">
        <f t="shared" si="446"/>
        <v>0</v>
      </c>
      <c r="ED148" s="432"/>
      <c r="EE148" s="433"/>
      <c r="EF148" s="434">
        <f t="shared" si="447"/>
        <v>0</v>
      </c>
      <c r="EG148" s="435">
        <f t="shared" si="448"/>
        <v>0</v>
      </c>
      <c r="EH148" s="434">
        <f t="shared" si="449"/>
        <v>122</v>
      </c>
      <c r="EI148" s="435">
        <f t="shared" si="450"/>
        <v>123</v>
      </c>
      <c r="EJ148" s="434">
        <f t="shared" si="451"/>
        <v>0</v>
      </c>
      <c r="EK148" s="435">
        <f t="shared" si="452"/>
        <v>0</v>
      </c>
      <c r="EL148" s="432">
        <v>3.37</v>
      </c>
      <c r="EM148" s="433">
        <v>3.5</v>
      </c>
      <c r="EN148" s="434">
        <f t="shared" si="453"/>
        <v>380.81</v>
      </c>
      <c r="EO148" s="435">
        <f t="shared" si="454"/>
        <v>388.5</v>
      </c>
      <c r="EP148" s="432">
        <v>5.28</v>
      </c>
      <c r="EQ148" s="433">
        <v>7.33</v>
      </c>
      <c r="ER148" s="434">
        <f t="shared" si="455"/>
        <v>47.52</v>
      </c>
      <c r="ES148" s="435">
        <f t="shared" si="456"/>
        <v>87.960000000000008</v>
      </c>
      <c r="ET148" s="432"/>
      <c r="EU148" s="433"/>
      <c r="EV148" s="434">
        <f t="shared" si="457"/>
        <v>0</v>
      </c>
      <c r="EW148" s="435">
        <f t="shared" si="458"/>
        <v>0</v>
      </c>
      <c r="EX148" s="434">
        <f t="shared" si="459"/>
        <v>3.510901639344262</v>
      </c>
      <c r="EY148" s="435">
        <f t="shared" si="460"/>
        <v>3.8736585365853662</v>
      </c>
      <c r="EZ148" s="434">
        <f t="shared" si="461"/>
        <v>428.33</v>
      </c>
      <c r="FA148" s="435">
        <f t="shared" si="462"/>
        <v>476.46000000000004</v>
      </c>
      <c r="FB148" s="432"/>
      <c r="FC148" s="433"/>
      <c r="FD148" s="434">
        <f t="shared" si="463"/>
        <v>0</v>
      </c>
      <c r="FE148" s="435">
        <f t="shared" si="464"/>
        <v>0</v>
      </c>
      <c r="FF148" s="432"/>
      <c r="FG148" s="433"/>
      <c r="FH148" s="434">
        <f t="shared" si="465"/>
        <v>0</v>
      </c>
      <c r="FI148" s="435">
        <f t="shared" si="466"/>
        <v>0</v>
      </c>
      <c r="FJ148" s="432"/>
      <c r="FK148" s="433"/>
      <c r="FL148" s="434">
        <f t="shared" si="467"/>
        <v>0</v>
      </c>
      <c r="FM148" s="435">
        <f t="shared" si="468"/>
        <v>0</v>
      </c>
      <c r="FN148" s="434">
        <f t="shared" si="469"/>
        <v>0</v>
      </c>
      <c r="FO148" s="435">
        <f t="shared" si="470"/>
        <v>0</v>
      </c>
      <c r="FP148" s="434">
        <f t="shared" si="471"/>
        <v>0</v>
      </c>
      <c r="FQ148" s="435">
        <f t="shared" si="472"/>
        <v>0</v>
      </c>
      <c r="FR148" s="432">
        <v>74</v>
      </c>
      <c r="FS148" s="433">
        <v>119</v>
      </c>
      <c r="FT148" s="434">
        <f t="shared" si="473"/>
        <v>0</v>
      </c>
      <c r="FU148" s="435">
        <f t="shared" si="474"/>
        <v>0</v>
      </c>
      <c r="FV148" s="432">
        <v>4.57</v>
      </c>
      <c r="FW148" s="433">
        <v>4.41</v>
      </c>
      <c r="FX148" s="434">
        <f t="shared" si="475"/>
        <v>338.18</v>
      </c>
      <c r="FY148" s="435">
        <f t="shared" si="476"/>
        <v>524.79</v>
      </c>
      <c r="FZ148" s="432"/>
      <c r="GA148" s="433"/>
      <c r="GB148" s="434">
        <f t="shared" si="477"/>
        <v>0</v>
      </c>
      <c r="GC148" s="435">
        <f t="shared" si="478"/>
        <v>0</v>
      </c>
      <c r="GD148" s="434">
        <f t="shared" si="479"/>
        <v>414</v>
      </c>
      <c r="GE148" s="435">
        <f t="shared" si="480"/>
        <v>422</v>
      </c>
      <c r="GF148" s="434">
        <f t="shared" si="481"/>
        <v>0</v>
      </c>
      <c r="GG148" s="435">
        <f t="shared" si="482"/>
        <v>0</v>
      </c>
      <c r="GH148" s="434">
        <f t="shared" si="483"/>
        <v>1843.6699999999998</v>
      </c>
      <c r="GI148" s="435">
        <f t="shared" si="484"/>
        <v>1871.9699999999998</v>
      </c>
      <c r="GJ148" s="434">
        <f t="shared" si="485"/>
        <v>0</v>
      </c>
      <c r="GK148" s="435">
        <f t="shared" si="486"/>
        <v>0</v>
      </c>
      <c r="GL148" s="434">
        <f t="shared" si="487"/>
        <v>32</v>
      </c>
      <c r="GM148" s="435">
        <f t="shared" si="488"/>
        <v>24</v>
      </c>
      <c r="GN148" s="434">
        <f t="shared" si="489"/>
        <v>0</v>
      </c>
      <c r="GO148" s="435">
        <f t="shared" si="490"/>
        <v>0</v>
      </c>
      <c r="GP148" s="434">
        <f t="shared" si="491"/>
        <v>151.54</v>
      </c>
      <c r="GQ148" s="435">
        <f t="shared" si="492"/>
        <v>148.95000000000002</v>
      </c>
      <c r="GR148" s="434">
        <f t="shared" si="493"/>
        <v>0</v>
      </c>
      <c r="GS148" s="435">
        <f t="shared" si="494"/>
        <v>0</v>
      </c>
      <c r="GT148" s="434">
        <f t="shared" si="495"/>
        <v>446</v>
      </c>
      <c r="GU148" s="435">
        <f t="shared" si="496"/>
        <v>446</v>
      </c>
      <c r="GV148" s="434">
        <f t="shared" si="497"/>
        <v>0</v>
      </c>
      <c r="GW148" s="435">
        <f t="shared" si="498"/>
        <v>0</v>
      </c>
      <c r="GX148" s="434">
        <f t="shared" si="499"/>
        <v>1995.2099999999998</v>
      </c>
      <c r="GY148" s="435">
        <f t="shared" si="500"/>
        <v>2020.9199999999998</v>
      </c>
      <c r="GZ148" s="434">
        <f t="shared" si="501"/>
        <v>0</v>
      </c>
      <c r="HA148" s="435">
        <f t="shared" si="502"/>
        <v>0</v>
      </c>
      <c r="HB148" s="434">
        <f t="shared" si="503"/>
        <v>0</v>
      </c>
      <c r="HC148" s="435">
        <f t="shared" si="504"/>
        <v>0</v>
      </c>
      <c r="HD148" s="434">
        <f t="shared" si="505"/>
        <v>0</v>
      </c>
      <c r="HE148" s="435">
        <f t="shared" si="506"/>
        <v>0</v>
      </c>
      <c r="HF148" s="434">
        <f t="shared" si="507"/>
        <v>0</v>
      </c>
      <c r="HG148" s="435">
        <f t="shared" si="508"/>
        <v>0</v>
      </c>
      <c r="HH148" s="434">
        <f t="shared" si="509"/>
        <v>0</v>
      </c>
      <c r="HI148" s="435">
        <f t="shared" si="510"/>
        <v>0</v>
      </c>
      <c r="HJ148" s="434">
        <f t="shared" si="511"/>
        <v>2333.39</v>
      </c>
      <c r="HK148" s="435">
        <f t="shared" si="512"/>
        <v>2545.71</v>
      </c>
      <c r="HL148" s="434">
        <f t="shared" si="513"/>
        <v>0</v>
      </c>
      <c r="HM148" s="435">
        <f t="shared" si="514"/>
        <v>0</v>
      </c>
    </row>
    <row r="149" spans="1:221" s="18" customFormat="1" ht="12.95" customHeight="1">
      <c r="A149" s="447" t="s">
        <v>480</v>
      </c>
      <c r="B149" s="6" t="s">
        <v>486</v>
      </c>
      <c r="C149" s="539"/>
      <c r="D149" s="540">
        <v>175616</v>
      </c>
      <c r="E149" s="5">
        <v>4</v>
      </c>
      <c r="F149" s="432">
        <v>599</v>
      </c>
      <c r="G149" s="433">
        <v>576</v>
      </c>
      <c r="H149" s="432">
        <v>1</v>
      </c>
      <c r="I149" s="433">
        <v>2</v>
      </c>
      <c r="J149" s="434">
        <f t="shared" si="367"/>
        <v>598</v>
      </c>
      <c r="K149" s="435">
        <f t="shared" si="368"/>
        <v>574</v>
      </c>
      <c r="L149" s="432"/>
      <c r="M149" s="433"/>
      <c r="N149" s="434">
        <f t="shared" si="369"/>
        <v>598</v>
      </c>
      <c r="O149" s="435">
        <f t="shared" si="370"/>
        <v>574</v>
      </c>
      <c r="P149" s="434">
        <f t="shared" si="371"/>
        <v>0</v>
      </c>
      <c r="Q149" s="435">
        <f t="shared" si="372"/>
        <v>0</v>
      </c>
      <c r="R149" s="432">
        <v>70</v>
      </c>
      <c r="S149" s="433">
        <v>69</v>
      </c>
      <c r="T149" s="589">
        <f t="shared" si="515"/>
        <v>0</v>
      </c>
      <c r="U149" s="590">
        <f t="shared" si="515"/>
        <v>0</v>
      </c>
      <c r="V149" s="432"/>
      <c r="W149" s="433"/>
      <c r="X149" s="434">
        <f t="shared" si="373"/>
        <v>0</v>
      </c>
      <c r="Y149" s="435">
        <f t="shared" si="374"/>
        <v>0</v>
      </c>
      <c r="Z149" s="432"/>
      <c r="AA149" s="433"/>
      <c r="AB149" s="434">
        <f t="shared" si="375"/>
        <v>0</v>
      </c>
      <c r="AC149" s="435">
        <f t="shared" si="376"/>
        <v>0</v>
      </c>
      <c r="AD149" s="434">
        <f t="shared" si="377"/>
        <v>70</v>
      </c>
      <c r="AE149" s="435">
        <f t="shared" si="378"/>
        <v>69</v>
      </c>
      <c r="AF149" s="434">
        <f t="shared" si="379"/>
        <v>0</v>
      </c>
      <c r="AG149" s="435">
        <f t="shared" si="380"/>
        <v>0</v>
      </c>
      <c r="AH149" s="432">
        <v>4.63</v>
      </c>
      <c r="AI149" s="433">
        <v>4.5599999999999996</v>
      </c>
      <c r="AJ149" s="434">
        <f t="shared" si="381"/>
        <v>324.09999999999997</v>
      </c>
      <c r="AK149" s="435">
        <f t="shared" si="382"/>
        <v>314.64</v>
      </c>
      <c r="AL149" s="432"/>
      <c r="AM149" s="433"/>
      <c r="AN149" s="434">
        <f t="shared" si="383"/>
        <v>0</v>
      </c>
      <c r="AO149" s="435">
        <f t="shared" si="384"/>
        <v>0</v>
      </c>
      <c r="AP149" s="432"/>
      <c r="AQ149" s="433"/>
      <c r="AR149" s="434">
        <f t="shared" si="385"/>
        <v>0</v>
      </c>
      <c r="AS149" s="435">
        <f t="shared" si="386"/>
        <v>0</v>
      </c>
      <c r="AT149" s="434">
        <f t="shared" si="387"/>
        <v>4.63</v>
      </c>
      <c r="AU149" s="435">
        <f t="shared" si="388"/>
        <v>4.5599999999999996</v>
      </c>
      <c r="AV149" s="434">
        <f t="shared" si="389"/>
        <v>324.09999999999997</v>
      </c>
      <c r="AW149" s="435">
        <f t="shared" si="390"/>
        <v>314.64</v>
      </c>
      <c r="AX149" s="432"/>
      <c r="AY149" s="433"/>
      <c r="AZ149" s="434">
        <f t="shared" si="391"/>
        <v>0</v>
      </c>
      <c r="BA149" s="435">
        <f t="shared" si="392"/>
        <v>0</v>
      </c>
      <c r="BB149" s="432"/>
      <c r="BC149" s="433"/>
      <c r="BD149" s="434">
        <f t="shared" si="393"/>
        <v>0</v>
      </c>
      <c r="BE149" s="435">
        <f t="shared" si="394"/>
        <v>0</v>
      </c>
      <c r="BF149" s="432"/>
      <c r="BG149" s="433"/>
      <c r="BH149" s="434">
        <f t="shared" si="395"/>
        <v>0</v>
      </c>
      <c r="BI149" s="435">
        <f t="shared" si="396"/>
        <v>0</v>
      </c>
      <c r="BJ149" s="434">
        <f t="shared" si="397"/>
        <v>0</v>
      </c>
      <c r="BK149" s="435">
        <f t="shared" si="398"/>
        <v>0</v>
      </c>
      <c r="BL149" s="434">
        <f t="shared" si="399"/>
        <v>0</v>
      </c>
      <c r="BM149" s="435">
        <f t="shared" si="400"/>
        <v>0</v>
      </c>
      <c r="BN149" s="432">
        <v>120</v>
      </c>
      <c r="BO149" s="433">
        <v>99</v>
      </c>
      <c r="BP149" s="434">
        <f t="shared" si="401"/>
        <v>0</v>
      </c>
      <c r="BQ149" s="435">
        <f t="shared" si="402"/>
        <v>0</v>
      </c>
      <c r="BR149" s="432">
        <v>0</v>
      </c>
      <c r="BS149" s="433"/>
      <c r="BT149" s="434">
        <f t="shared" si="403"/>
        <v>0</v>
      </c>
      <c r="BU149" s="435">
        <f t="shared" si="404"/>
        <v>0</v>
      </c>
      <c r="BV149" s="432"/>
      <c r="BW149" s="433"/>
      <c r="BX149" s="434">
        <f t="shared" si="405"/>
        <v>0</v>
      </c>
      <c r="BY149" s="435">
        <f t="shared" si="406"/>
        <v>0</v>
      </c>
      <c r="BZ149" s="434">
        <f t="shared" si="407"/>
        <v>120</v>
      </c>
      <c r="CA149" s="435">
        <f t="shared" si="408"/>
        <v>99</v>
      </c>
      <c r="CB149" s="434">
        <f t="shared" si="409"/>
        <v>0</v>
      </c>
      <c r="CC149" s="435">
        <f t="shared" si="410"/>
        <v>0</v>
      </c>
      <c r="CD149" s="432">
        <v>5.18</v>
      </c>
      <c r="CE149" s="433">
        <v>5.07</v>
      </c>
      <c r="CF149" s="434">
        <f t="shared" si="411"/>
        <v>621.59999999999991</v>
      </c>
      <c r="CG149" s="435">
        <f t="shared" si="412"/>
        <v>501.93</v>
      </c>
      <c r="CH149" s="432"/>
      <c r="CI149" s="433"/>
      <c r="CJ149" s="434">
        <f t="shared" si="413"/>
        <v>0</v>
      </c>
      <c r="CK149" s="435">
        <f t="shared" si="414"/>
        <v>0</v>
      </c>
      <c r="CL149" s="432"/>
      <c r="CM149" s="433"/>
      <c r="CN149" s="434">
        <f t="shared" si="415"/>
        <v>0</v>
      </c>
      <c r="CO149" s="435">
        <f t="shared" si="416"/>
        <v>0</v>
      </c>
      <c r="CP149" s="434">
        <f t="shared" si="417"/>
        <v>5.1799999999999988</v>
      </c>
      <c r="CQ149" s="435">
        <f t="shared" si="418"/>
        <v>5.07</v>
      </c>
      <c r="CR149" s="434">
        <f t="shared" si="419"/>
        <v>621.59999999999991</v>
      </c>
      <c r="CS149" s="435">
        <f t="shared" si="420"/>
        <v>501.93</v>
      </c>
      <c r="CT149" s="432"/>
      <c r="CU149" s="433"/>
      <c r="CV149" s="434">
        <f t="shared" si="421"/>
        <v>0</v>
      </c>
      <c r="CW149" s="435">
        <f t="shared" si="422"/>
        <v>0</v>
      </c>
      <c r="CX149" s="432"/>
      <c r="CY149" s="433"/>
      <c r="CZ149" s="434">
        <f t="shared" si="423"/>
        <v>0</v>
      </c>
      <c r="DA149" s="435">
        <f t="shared" si="424"/>
        <v>0</v>
      </c>
      <c r="DB149" s="432"/>
      <c r="DC149" s="433"/>
      <c r="DD149" s="434">
        <f t="shared" si="425"/>
        <v>0</v>
      </c>
      <c r="DE149" s="435">
        <f t="shared" si="426"/>
        <v>0</v>
      </c>
      <c r="DF149" s="434">
        <f t="shared" si="427"/>
        <v>0</v>
      </c>
      <c r="DG149" s="435">
        <f t="shared" si="428"/>
        <v>0</v>
      </c>
      <c r="DH149" s="434">
        <f t="shared" si="429"/>
        <v>0</v>
      </c>
      <c r="DI149" s="435">
        <f t="shared" si="430"/>
        <v>0</v>
      </c>
      <c r="DJ149" s="434">
        <f t="shared" si="431"/>
        <v>190</v>
      </c>
      <c r="DK149" s="435">
        <f t="shared" si="432"/>
        <v>168</v>
      </c>
      <c r="DL149" s="434">
        <f t="shared" si="433"/>
        <v>0</v>
      </c>
      <c r="DM149" s="435">
        <f t="shared" si="434"/>
        <v>0</v>
      </c>
      <c r="DN149" s="434">
        <f t="shared" si="435"/>
        <v>4.9773684210526303</v>
      </c>
      <c r="DO149" s="435">
        <f t="shared" si="436"/>
        <v>4.8605357142857137</v>
      </c>
      <c r="DP149" s="434">
        <f t="shared" si="437"/>
        <v>945.69999999999982</v>
      </c>
      <c r="DQ149" s="435">
        <f t="shared" si="438"/>
        <v>816.56999999999994</v>
      </c>
      <c r="DR149" s="434">
        <f t="shared" si="439"/>
        <v>0</v>
      </c>
      <c r="DS149" s="435">
        <f t="shared" si="440"/>
        <v>0</v>
      </c>
      <c r="DT149" s="434">
        <f t="shared" si="441"/>
        <v>0</v>
      </c>
      <c r="DU149" s="435">
        <f t="shared" si="442"/>
        <v>0</v>
      </c>
      <c r="DV149" s="432">
        <v>327</v>
      </c>
      <c r="DW149" s="433">
        <v>345</v>
      </c>
      <c r="DX149" s="434">
        <f t="shared" si="443"/>
        <v>0</v>
      </c>
      <c r="DY149" s="435">
        <f t="shared" si="444"/>
        <v>0</v>
      </c>
      <c r="DZ149" s="432">
        <v>51</v>
      </c>
      <c r="EA149" s="433">
        <v>30</v>
      </c>
      <c r="EB149" s="434">
        <f t="shared" si="445"/>
        <v>0</v>
      </c>
      <c r="EC149" s="435">
        <f t="shared" si="446"/>
        <v>0</v>
      </c>
      <c r="ED149" s="432"/>
      <c r="EE149" s="433"/>
      <c r="EF149" s="434">
        <f t="shared" si="447"/>
        <v>0</v>
      </c>
      <c r="EG149" s="435">
        <f t="shared" si="448"/>
        <v>0</v>
      </c>
      <c r="EH149" s="434">
        <f t="shared" si="449"/>
        <v>378</v>
      </c>
      <c r="EI149" s="435">
        <f t="shared" si="450"/>
        <v>375</v>
      </c>
      <c r="EJ149" s="434">
        <f t="shared" si="451"/>
        <v>0</v>
      </c>
      <c r="EK149" s="435">
        <f t="shared" si="452"/>
        <v>0</v>
      </c>
      <c r="EL149" s="432">
        <v>3.3</v>
      </c>
      <c r="EM149" s="433">
        <v>3.61</v>
      </c>
      <c r="EN149" s="434">
        <f t="shared" si="453"/>
        <v>1079.0999999999999</v>
      </c>
      <c r="EO149" s="435">
        <f t="shared" si="454"/>
        <v>1245.45</v>
      </c>
      <c r="EP149" s="432">
        <v>2.94</v>
      </c>
      <c r="EQ149" s="433">
        <v>3.88</v>
      </c>
      <c r="ER149" s="434">
        <f t="shared" si="455"/>
        <v>149.94</v>
      </c>
      <c r="ES149" s="435">
        <f t="shared" si="456"/>
        <v>116.39999999999999</v>
      </c>
      <c r="ET149" s="432"/>
      <c r="EU149" s="433"/>
      <c r="EV149" s="434">
        <f t="shared" si="457"/>
        <v>0</v>
      </c>
      <c r="EW149" s="435">
        <f t="shared" si="458"/>
        <v>0</v>
      </c>
      <c r="EX149" s="434">
        <f t="shared" si="459"/>
        <v>3.2514285714285713</v>
      </c>
      <c r="EY149" s="435">
        <f t="shared" si="460"/>
        <v>3.6316000000000002</v>
      </c>
      <c r="EZ149" s="434">
        <f t="shared" si="461"/>
        <v>1229.04</v>
      </c>
      <c r="FA149" s="435">
        <f t="shared" si="462"/>
        <v>1361.8500000000001</v>
      </c>
      <c r="FB149" s="432"/>
      <c r="FC149" s="433"/>
      <c r="FD149" s="434">
        <f t="shared" si="463"/>
        <v>0</v>
      </c>
      <c r="FE149" s="435">
        <f t="shared" si="464"/>
        <v>0</v>
      </c>
      <c r="FF149" s="432"/>
      <c r="FG149" s="433"/>
      <c r="FH149" s="434">
        <f t="shared" si="465"/>
        <v>0</v>
      </c>
      <c r="FI149" s="435">
        <f t="shared" si="466"/>
        <v>0</v>
      </c>
      <c r="FJ149" s="432"/>
      <c r="FK149" s="433"/>
      <c r="FL149" s="434">
        <f t="shared" si="467"/>
        <v>0</v>
      </c>
      <c r="FM149" s="435">
        <f t="shared" si="468"/>
        <v>0</v>
      </c>
      <c r="FN149" s="434">
        <f t="shared" si="469"/>
        <v>0</v>
      </c>
      <c r="FO149" s="435">
        <f t="shared" si="470"/>
        <v>0</v>
      </c>
      <c r="FP149" s="434">
        <f t="shared" si="471"/>
        <v>0</v>
      </c>
      <c r="FQ149" s="435">
        <f t="shared" si="472"/>
        <v>0</v>
      </c>
      <c r="FR149" s="432">
        <v>30</v>
      </c>
      <c r="FS149" s="433">
        <v>31</v>
      </c>
      <c r="FT149" s="434">
        <f t="shared" si="473"/>
        <v>0</v>
      </c>
      <c r="FU149" s="435">
        <f t="shared" si="474"/>
        <v>0</v>
      </c>
      <c r="FV149" s="432">
        <v>3.07</v>
      </c>
      <c r="FW149" s="433">
        <v>3.14</v>
      </c>
      <c r="FX149" s="434">
        <f t="shared" si="475"/>
        <v>92.1</v>
      </c>
      <c r="FY149" s="435">
        <f t="shared" si="476"/>
        <v>97.34</v>
      </c>
      <c r="FZ149" s="432"/>
      <c r="GA149" s="433"/>
      <c r="GB149" s="434">
        <f t="shared" si="477"/>
        <v>0</v>
      </c>
      <c r="GC149" s="435">
        <f t="shared" si="478"/>
        <v>0</v>
      </c>
      <c r="GD149" s="434">
        <f t="shared" si="479"/>
        <v>517</v>
      </c>
      <c r="GE149" s="435">
        <f t="shared" si="480"/>
        <v>513</v>
      </c>
      <c r="GF149" s="434">
        <f t="shared" si="481"/>
        <v>0</v>
      </c>
      <c r="GG149" s="435">
        <f t="shared" si="482"/>
        <v>0</v>
      </c>
      <c r="GH149" s="434">
        <f t="shared" si="483"/>
        <v>2024.7999999999997</v>
      </c>
      <c r="GI149" s="435">
        <f t="shared" si="484"/>
        <v>2062.02</v>
      </c>
      <c r="GJ149" s="434">
        <f t="shared" si="485"/>
        <v>0</v>
      </c>
      <c r="GK149" s="435">
        <f t="shared" si="486"/>
        <v>0</v>
      </c>
      <c r="GL149" s="434">
        <f t="shared" si="487"/>
        <v>51</v>
      </c>
      <c r="GM149" s="435">
        <f t="shared" si="488"/>
        <v>30</v>
      </c>
      <c r="GN149" s="434">
        <f t="shared" si="489"/>
        <v>0</v>
      </c>
      <c r="GO149" s="435">
        <f t="shared" si="490"/>
        <v>0</v>
      </c>
      <c r="GP149" s="434">
        <f t="shared" si="491"/>
        <v>149.94</v>
      </c>
      <c r="GQ149" s="435">
        <f t="shared" si="492"/>
        <v>116.39999999999999</v>
      </c>
      <c r="GR149" s="434">
        <f t="shared" si="493"/>
        <v>0</v>
      </c>
      <c r="GS149" s="435">
        <f t="shared" si="494"/>
        <v>0</v>
      </c>
      <c r="GT149" s="434">
        <f t="shared" si="495"/>
        <v>568</v>
      </c>
      <c r="GU149" s="435">
        <f t="shared" si="496"/>
        <v>543</v>
      </c>
      <c r="GV149" s="434">
        <f t="shared" si="497"/>
        <v>0</v>
      </c>
      <c r="GW149" s="435">
        <f t="shared" si="498"/>
        <v>0</v>
      </c>
      <c r="GX149" s="434">
        <f t="shared" si="499"/>
        <v>2174.7399999999998</v>
      </c>
      <c r="GY149" s="435">
        <f t="shared" si="500"/>
        <v>2178.42</v>
      </c>
      <c r="GZ149" s="434">
        <f t="shared" si="501"/>
        <v>0</v>
      </c>
      <c r="HA149" s="435">
        <f t="shared" si="502"/>
        <v>0</v>
      </c>
      <c r="HB149" s="434">
        <f t="shared" si="503"/>
        <v>0</v>
      </c>
      <c r="HC149" s="435">
        <f t="shared" si="504"/>
        <v>0</v>
      </c>
      <c r="HD149" s="434">
        <f t="shared" si="505"/>
        <v>0</v>
      </c>
      <c r="HE149" s="435">
        <f t="shared" si="506"/>
        <v>0</v>
      </c>
      <c r="HF149" s="434">
        <f t="shared" si="507"/>
        <v>0</v>
      </c>
      <c r="HG149" s="435">
        <f t="shared" si="508"/>
        <v>0</v>
      </c>
      <c r="HH149" s="434">
        <f t="shared" si="509"/>
        <v>0</v>
      </c>
      <c r="HI149" s="435">
        <f t="shared" si="510"/>
        <v>0</v>
      </c>
      <c r="HJ149" s="434">
        <f t="shared" si="511"/>
        <v>2266.8399999999997</v>
      </c>
      <c r="HK149" s="435">
        <f t="shared" si="512"/>
        <v>2275.7600000000002</v>
      </c>
      <c r="HL149" s="434">
        <f t="shared" si="513"/>
        <v>0</v>
      </c>
      <c r="HM149" s="435">
        <f t="shared" si="514"/>
        <v>0</v>
      </c>
    </row>
    <row r="150" spans="1:221" s="18" customFormat="1" ht="12.95" customHeight="1">
      <c r="A150" s="447" t="s">
        <v>480</v>
      </c>
      <c r="B150" s="6" t="s">
        <v>488</v>
      </c>
      <c r="C150" s="539"/>
      <c r="D150" s="5">
        <v>176035</v>
      </c>
      <c r="E150" s="5">
        <v>4</v>
      </c>
      <c r="F150" s="432">
        <v>775</v>
      </c>
      <c r="G150" s="433">
        <v>836</v>
      </c>
      <c r="H150" s="432">
        <v>1</v>
      </c>
      <c r="I150" s="433">
        <v>0</v>
      </c>
      <c r="J150" s="434">
        <f t="shared" si="367"/>
        <v>774</v>
      </c>
      <c r="K150" s="435">
        <f t="shared" si="368"/>
        <v>836</v>
      </c>
      <c r="L150" s="432"/>
      <c r="M150" s="433"/>
      <c r="N150" s="434">
        <f t="shared" si="369"/>
        <v>774</v>
      </c>
      <c r="O150" s="435">
        <f t="shared" si="370"/>
        <v>836</v>
      </c>
      <c r="P150" s="434">
        <f t="shared" si="371"/>
        <v>0</v>
      </c>
      <c r="Q150" s="435">
        <f t="shared" si="372"/>
        <v>0</v>
      </c>
      <c r="R150" s="432">
        <v>46</v>
      </c>
      <c r="S150" s="433">
        <v>52</v>
      </c>
      <c r="T150" s="589">
        <f t="shared" si="515"/>
        <v>0</v>
      </c>
      <c r="U150" s="590">
        <f t="shared" si="515"/>
        <v>0</v>
      </c>
      <c r="V150" s="432"/>
      <c r="W150" s="433"/>
      <c r="X150" s="434">
        <f t="shared" si="373"/>
        <v>0</v>
      </c>
      <c r="Y150" s="435">
        <f t="shared" si="374"/>
        <v>0</v>
      </c>
      <c r="Z150" s="432"/>
      <c r="AA150" s="433"/>
      <c r="AB150" s="434">
        <f t="shared" si="375"/>
        <v>0</v>
      </c>
      <c r="AC150" s="435">
        <f t="shared" si="376"/>
        <v>0</v>
      </c>
      <c r="AD150" s="434">
        <f t="shared" si="377"/>
        <v>46</v>
      </c>
      <c r="AE150" s="435">
        <f t="shared" si="378"/>
        <v>52</v>
      </c>
      <c r="AF150" s="434">
        <f t="shared" si="379"/>
        <v>0</v>
      </c>
      <c r="AG150" s="435">
        <f t="shared" si="380"/>
        <v>0</v>
      </c>
      <c r="AH150" s="432">
        <v>4.6399999999999997</v>
      </c>
      <c r="AI150" s="433">
        <v>4.92</v>
      </c>
      <c r="AJ150" s="434">
        <f t="shared" si="381"/>
        <v>213.44</v>
      </c>
      <c r="AK150" s="435">
        <f t="shared" si="382"/>
        <v>255.84</v>
      </c>
      <c r="AL150" s="432"/>
      <c r="AM150" s="433"/>
      <c r="AN150" s="434">
        <f t="shared" si="383"/>
        <v>0</v>
      </c>
      <c r="AO150" s="435">
        <f t="shared" si="384"/>
        <v>0</v>
      </c>
      <c r="AP150" s="432"/>
      <c r="AQ150" s="433"/>
      <c r="AR150" s="434">
        <f t="shared" si="385"/>
        <v>0</v>
      </c>
      <c r="AS150" s="435">
        <f t="shared" si="386"/>
        <v>0</v>
      </c>
      <c r="AT150" s="434">
        <f t="shared" si="387"/>
        <v>4.6399999999999997</v>
      </c>
      <c r="AU150" s="435">
        <f t="shared" si="388"/>
        <v>4.92</v>
      </c>
      <c r="AV150" s="434">
        <f t="shared" si="389"/>
        <v>213.44</v>
      </c>
      <c r="AW150" s="435">
        <f t="shared" si="390"/>
        <v>255.84</v>
      </c>
      <c r="AX150" s="432"/>
      <c r="AY150" s="433"/>
      <c r="AZ150" s="434">
        <f t="shared" si="391"/>
        <v>0</v>
      </c>
      <c r="BA150" s="435">
        <f t="shared" si="392"/>
        <v>0</v>
      </c>
      <c r="BB150" s="432"/>
      <c r="BC150" s="433"/>
      <c r="BD150" s="434">
        <f t="shared" si="393"/>
        <v>0</v>
      </c>
      <c r="BE150" s="435">
        <f t="shared" si="394"/>
        <v>0</v>
      </c>
      <c r="BF150" s="432"/>
      <c r="BG150" s="433"/>
      <c r="BH150" s="434">
        <f t="shared" si="395"/>
        <v>0</v>
      </c>
      <c r="BI150" s="435">
        <f t="shared" si="396"/>
        <v>0</v>
      </c>
      <c r="BJ150" s="434">
        <f t="shared" si="397"/>
        <v>0</v>
      </c>
      <c r="BK150" s="435">
        <f t="shared" si="398"/>
        <v>0</v>
      </c>
      <c r="BL150" s="434">
        <f t="shared" si="399"/>
        <v>0</v>
      </c>
      <c r="BM150" s="435">
        <f t="shared" si="400"/>
        <v>0</v>
      </c>
      <c r="BN150" s="432">
        <v>64</v>
      </c>
      <c r="BO150" s="433">
        <v>66</v>
      </c>
      <c r="BP150" s="434">
        <f t="shared" si="401"/>
        <v>0</v>
      </c>
      <c r="BQ150" s="435">
        <f t="shared" si="402"/>
        <v>0</v>
      </c>
      <c r="BR150" s="432"/>
      <c r="BS150" s="433"/>
      <c r="BT150" s="434">
        <f t="shared" si="403"/>
        <v>0</v>
      </c>
      <c r="BU150" s="435">
        <f t="shared" si="404"/>
        <v>0</v>
      </c>
      <c r="BV150" s="432"/>
      <c r="BW150" s="433"/>
      <c r="BX150" s="434">
        <f t="shared" si="405"/>
        <v>0</v>
      </c>
      <c r="BY150" s="435">
        <f t="shared" si="406"/>
        <v>0</v>
      </c>
      <c r="BZ150" s="434">
        <f t="shared" si="407"/>
        <v>64</v>
      </c>
      <c r="CA150" s="435">
        <f t="shared" si="408"/>
        <v>66</v>
      </c>
      <c r="CB150" s="434">
        <f t="shared" si="409"/>
        <v>0</v>
      </c>
      <c r="CC150" s="435">
        <f t="shared" si="410"/>
        <v>0</v>
      </c>
      <c r="CD150" s="432">
        <v>5.95</v>
      </c>
      <c r="CE150" s="433">
        <v>6.21</v>
      </c>
      <c r="CF150" s="434">
        <f t="shared" si="411"/>
        <v>380.8</v>
      </c>
      <c r="CG150" s="435">
        <f t="shared" si="412"/>
        <v>409.86</v>
      </c>
      <c r="CH150" s="432"/>
      <c r="CI150" s="433"/>
      <c r="CJ150" s="434">
        <f t="shared" si="413"/>
        <v>0</v>
      </c>
      <c r="CK150" s="435">
        <f t="shared" si="414"/>
        <v>0</v>
      </c>
      <c r="CL150" s="432"/>
      <c r="CM150" s="433"/>
      <c r="CN150" s="434">
        <f t="shared" si="415"/>
        <v>0</v>
      </c>
      <c r="CO150" s="435">
        <f t="shared" si="416"/>
        <v>0</v>
      </c>
      <c r="CP150" s="434">
        <f t="shared" si="417"/>
        <v>5.95</v>
      </c>
      <c r="CQ150" s="435">
        <f t="shared" si="418"/>
        <v>6.21</v>
      </c>
      <c r="CR150" s="434">
        <f t="shared" si="419"/>
        <v>380.8</v>
      </c>
      <c r="CS150" s="435">
        <f t="shared" si="420"/>
        <v>409.86</v>
      </c>
      <c r="CT150" s="432"/>
      <c r="CU150" s="433"/>
      <c r="CV150" s="434">
        <f t="shared" si="421"/>
        <v>0</v>
      </c>
      <c r="CW150" s="435">
        <f t="shared" si="422"/>
        <v>0</v>
      </c>
      <c r="CX150" s="432"/>
      <c r="CY150" s="433"/>
      <c r="CZ150" s="434">
        <f t="shared" si="423"/>
        <v>0</v>
      </c>
      <c r="DA150" s="435">
        <f t="shared" si="424"/>
        <v>0</v>
      </c>
      <c r="DB150" s="432"/>
      <c r="DC150" s="433"/>
      <c r="DD150" s="434">
        <f t="shared" si="425"/>
        <v>0</v>
      </c>
      <c r="DE150" s="435">
        <f t="shared" si="426"/>
        <v>0</v>
      </c>
      <c r="DF150" s="434">
        <f t="shared" si="427"/>
        <v>0</v>
      </c>
      <c r="DG150" s="435">
        <f t="shared" si="428"/>
        <v>0</v>
      </c>
      <c r="DH150" s="434">
        <f t="shared" si="429"/>
        <v>0</v>
      </c>
      <c r="DI150" s="435">
        <f t="shared" si="430"/>
        <v>0</v>
      </c>
      <c r="DJ150" s="434">
        <f t="shared" si="431"/>
        <v>110</v>
      </c>
      <c r="DK150" s="435">
        <f t="shared" si="432"/>
        <v>118</v>
      </c>
      <c r="DL150" s="434">
        <f t="shared" si="433"/>
        <v>0</v>
      </c>
      <c r="DM150" s="435">
        <f t="shared" si="434"/>
        <v>0</v>
      </c>
      <c r="DN150" s="434">
        <f t="shared" si="435"/>
        <v>5.402181818181818</v>
      </c>
      <c r="DO150" s="435">
        <f t="shared" si="436"/>
        <v>5.6415254237288144</v>
      </c>
      <c r="DP150" s="434">
        <f t="shared" si="437"/>
        <v>594.24</v>
      </c>
      <c r="DQ150" s="435">
        <f t="shared" si="438"/>
        <v>665.7</v>
      </c>
      <c r="DR150" s="434">
        <f t="shared" si="439"/>
        <v>0</v>
      </c>
      <c r="DS150" s="435">
        <f t="shared" si="440"/>
        <v>0</v>
      </c>
      <c r="DT150" s="434">
        <f t="shared" si="441"/>
        <v>0</v>
      </c>
      <c r="DU150" s="435">
        <f t="shared" si="442"/>
        <v>0</v>
      </c>
      <c r="DV150" s="432">
        <v>582</v>
      </c>
      <c r="DW150" s="433">
        <v>655</v>
      </c>
      <c r="DX150" s="434">
        <f t="shared" si="443"/>
        <v>0</v>
      </c>
      <c r="DY150" s="435">
        <f t="shared" si="444"/>
        <v>0</v>
      </c>
      <c r="DZ150" s="432">
        <v>46</v>
      </c>
      <c r="EA150" s="433">
        <v>48</v>
      </c>
      <c r="EB150" s="434">
        <f t="shared" si="445"/>
        <v>0</v>
      </c>
      <c r="EC150" s="435">
        <f t="shared" si="446"/>
        <v>0</v>
      </c>
      <c r="ED150" s="432"/>
      <c r="EE150" s="433"/>
      <c r="EF150" s="434">
        <f t="shared" si="447"/>
        <v>0</v>
      </c>
      <c r="EG150" s="435">
        <f t="shared" si="448"/>
        <v>0</v>
      </c>
      <c r="EH150" s="434">
        <f t="shared" si="449"/>
        <v>628</v>
      </c>
      <c r="EI150" s="435">
        <f t="shared" si="450"/>
        <v>703</v>
      </c>
      <c r="EJ150" s="434">
        <f t="shared" si="451"/>
        <v>0</v>
      </c>
      <c r="EK150" s="435">
        <f t="shared" si="452"/>
        <v>0</v>
      </c>
      <c r="EL150" s="432">
        <v>2.78</v>
      </c>
      <c r="EM150" s="433">
        <v>2.82</v>
      </c>
      <c r="EN150" s="434">
        <f t="shared" si="453"/>
        <v>1617.9599999999998</v>
      </c>
      <c r="EO150" s="435">
        <f t="shared" si="454"/>
        <v>1847.1</v>
      </c>
      <c r="EP150" s="432">
        <v>4.51</v>
      </c>
      <c r="EQ150" s="433">
        <v>4.34</v>
      </c>
      <c r="ER150" s="434">
        <f t="shared" si="455"/>
        <v>207.45999999999998</v>
      </c>
      <c r="ES150" s="435">
        <f t="shared" si="456"/>
        <v>208.32</v>
      </c>
      <c r="ET150" s="432"/>
      <c r="EU150" s="433"/>
      <c r="EV150" s="434">
        <f t="shared" si="457"/>
        <v>0</v>
      </c>
      <c r="EW150" s="435">
        <f t="shared" si="458"/>
        <v>0</v>
      </c>
      <c r="EX150" s="434">
        <f t="shared" si="459"/>
        <v>2.9067197452229299</v>
      </c>
      <c r="EY150" s="435">
        <f t="shared" si="460"/>
        <v>2.9237837837837839</v>
      </c>
      <c r="EZ150" s="434">
        <f t="shared" si="461"/>
        <v>1825.4199999999998</v>
      </c>
      <c r="FA150" s="435">
        <f t="shared" si="462"/>
        <v>2055.42</v>
      </c>
      <c r="FB150" s="432"/>
      <c r="FC150" s="433"/>
      <c r="FD150" s="434">
        <f t="shared" si="463"/>
        <v>0</v>
      </c>
      <c r="FE150" s="435">
        <f t="shared" si="464"/>
        <v>0</v>
      </c>
      <c r="FF150" s="432"/>
      <c r="FG150" s="433"/>
      <c r="FH150" s="434">
        <f t="shared" si="465"/>
        <v>0</v>
      </c>
      <c r="FI150" s="435">
        <f t="shared" si="466"/>
        <v>0</v>
      </c>
      <c r="FJ150" s="432"/>
      <c r="FK150" s="433"/>
      <c r="FL150" s="434">
        <f t="shared" si="467"/>
        <v>0</v>
      </c>
      <c r="FM150" s="435">
        <f t="shared" si="468"/>
        <v>0</v>
      </c>
      <c r="FN150" s="434">
        <f t="shared" si="469"/>
        <v>0</v>
      </c>
      <c r="FO150" s="435">
        <f t="shared" si="470"/>
        <v>0</v>
      </c>
      <c r="FP150" s="434">
        <f t="shared" si="471"/>
        <v>0</v>
      </c>
      <c r="FQ150" s="435">
        <f t="shared" si="472"/>
        <v>0</v>
      </c>
      <c r="FR150" s="432">
        <v>36</v>
      </c>
      <c r="FS150" s="433">
        <v>15</v>
      </c>
      <c r="FT150" s="434">
        <f t="shared" si="473"/>
        <v>0</v>
      </c>
      <c r="FU150" s="435">
        <f t="shared" si="474"/>
        <v>0</v>
      </c>
      <c r="FV150" s="432">
        <v>2.86</v>
      </c>
      <c r="FW150" s="433">
        <v>4.8</v>
      </c>
      <c r="FX150" s="434">
        <f t="shared" si="475"/>
        <v>102.96</v>
      </c>
      <c r="FY150" s="435">
        <f t="shared" si="476"/>
        <v>72</v>
      </c>
      <c r="FZ150" s="432"/>
      <c r="GA150" s="433"/>
      <c r="GB150" s="434">
        <f t="shared" si="477"/>
        <v>0</v>
      </c>
      <c r="GC150" s="435">
        <f t="shared" si="478"/>
        <v>0</v>
      </c>
      <c r="GD150" s="434">
        <f t="shared" si="479"/>
        <v>692</v>
      </c>
      <c r="GE150" s="435">
        <f t="shared" si="480"/>
        <v>773</v>
      </c>
      <c r="GF150" s="434">
        <f t="shared" si="481"/>
        <v>0</v>
      </c>
      <c r="GG150" s="435">
        <f t="shared" si="482"/>
        <v>0</v>
      </c>
      <c r="GH150" s="434">
        <f t="shared" si="483"/>
        <v>2212.1999999999998</v>
      </c>
      <c r="GI150" s="435">
        <f t="shared" si="484"/>
        <v>2512.8000000000002</v>
      </c>
      <c r="GJ150" s="434">
        <f t="shared" si="485"/>
        <v>0</v>
      </c>
      <c r="GK150" s="435">
        <f t="shared" si="486"/>
        <v>0</v>
      </c>
      <c r="GL150" s="434">
        <f t="shared" si="487"/>
        <v>46</v>
      </c>
      <c r="GM150" s="435">
        <f t="shared" si="488"/>
        <v>48</v>
      </c>
      <c r="GN150" s="434">
        <f t="shared" si="489"/>
        <v>0</v>
      </c>
      <c r="GO150" s="435">
        <f t="shared" si="490"/>
        <v>0</v>
      </c>
      <c r="GP150" s="434">
        <f t="shared" si="491"/>
        <v>207.45999999999998</v>
      </c>
      <c r="GQ150" s="435">
        <f t="shared" si="492"/>
        <v>208.32</v>
      </c>
      <c r="GR150" s="434">
        <f t="shared" si="493"/>
        <v>0</v>
      </c>
      <c r="GS150" s="435">
        <f t="shared" si="494"/>
        <v>0</v>
      </c>
      <c r="GT150" s="434">
        <f t="shared" si="495"/>
        <v>738</v>
      </c>
      <c r="GU150" s="435">
        <f t="shared" si="496"/>
        <v>821</v>
      </c>
      <c r="GV150" s="434">
        <f t="shared" si="497"/>
        <v>0</v>
      </c>
      <c r="GW150" s="435">
        <f t="shared" si="498"/>
        <v>0</v>
      </c>
      <c r="GX150" s="434">
        <f t="shared" si="499"/>
        <v>2419.66</v>
      </c>
      <c r="GY150" s="435">
        <f t="shared" si="500"/>
        <v>2721.1200000000003</v>
      </c>
      <c r="GZ150" s="434">
        <f t="shared" si="501"/>
        <v>0</v>
      </c>
      <c r="HA150" s="435">
        <f t="shared" si="502"/>
        <v>0</v>
      </c>
      <c r="HB150" s="434">
        <f t="shared" si="503"/>
        <v>0</v>
      </c>
      <c r="HC150" s="435">
        <f t="shared" si="504"/>
        <v>0</v>
      </c>
      <c r="HD150" s="434">
        <f t="shared" si="505"/>
        <v>0</v>
      </c>
      <c r="HE150" s="435">
        <f t="shared" si="506"/>
        <v>0</v>
      </c>
      <c r="HF150" s="434">
        <f t="shared" si="507"/>
        <v>0</v>
      </c>
      <c r="HG150" s="435">
        <f t="shared" si="508"/>
        <v>0</v>
      </c>
      <c r="HH150" s="434">
        <f t="shared" si="509"/>
        <v>0</v>
      </c>
      <c r="HI150" s="435">
        <f t="shared" si="510"/>
        <v>0</v>
      </c>
      <c r="HJ150" s="434">
        <f t="shared" si="511"/>
        <v>2522.62</v>
      </c>
      <c r="HK150" s="435">
        <f t="shared" si="512"/>
        <v>2793.12</v>
      </c>
      <c r="HL150" s="434">
        <f t="shared" si="513"/>
        <v>0</v>
      </c>
      <c r="HM150" s="435">
        <f t="shared" si="514"/>
        <v>0</v>
      </c>
    </row>
    <row r="151" spans="1:221" s="18" customFormat="1" ht="12.95" customHeight="1">
      <c r="A151" s="447" t="s">
        <v>480</v>
      </c>
      <c r="B151" s="6" t="s">
        <v>487</v>
      </c>
      <c r="C151" s="539"/>
      <c r="D151" s="540">
        <v>176044</v>
      </c>
      <c r="E151" s="5">
        <v>4</v>
      </c>
      <c r="F151" s="432">
        <v>246</v>
      </c>
      <c r="G151" s="433">
        <v>286</v>
      </c>
      <c r="H151" s="432">
        <v>10</v>
      </c>
      <c r="I151" s="433">
        <v>12</v>
      </c>
      <c r="J151" s="434">
        <f t="shared" si="367"/>
        <v>236</v>
      </c>
      <c r="K151" s="435">
        <f t="shared" si="368"/>
        <v>274</v>
      </c>
      <c r="L151" s="432"/>
      <c r="M151" s="433"/>
      <c r="N151" s="434">
        <f t="shared" si="369"/>
        <v>236</v>
      </c>
      <c r="O151" s="435">
        <f t="shared" si="370"/>
        <v>274</v>
      </c>
      <c r="P151" s="434">
        <f t="shared" si="371"/>
        <v>0</v>
      </c>
      <c r="Q151" s="435">
        <f t="shared" si="372"/>
        <v>0</v>
      </c>
      <c r="R151" s="432">
        <v>35</v>
      </c>
      <c r="S151" s="433">
        <v>42</v>
      </c>
      <c r="T151" s="589">
        <f t="shared" si="515"/>
        <v>0</v>
      </c>
      <c r="U151" s="590">
        <f t="shared" si="515"/>
        <v>0</v>
      </c>
      <c r="V151" s="432">
        <v>3</v>
      </c>
      <c r="W151" s="433">
        <v>1</v>
      </c>
      <c r="X151" s="434">
        <f t="shared" si="373"/>
        <v>0</v>
      </c>
      <c r="Y151" s="435">
        <f t="shared" si="374"/>
        <v>0</v>
      </c>
      <c r="Z151" s="432"/>
      <c r="AA151" s="433"/>
      <c r="AB151" s="434">
        <f t="shared" si="375"/>
        <v>0</v>
      </c>
      <c r="AC151" s="435">
        <f t="shared" si="376"/>
        <v>0</v>
      </c>
      <c r="AD151" s="434">
        <f t="shared" si="377"/>
        <v>38</v>
      </c>
      <c r="AE151" s="435">
        <f t="shared" si="378"/>
        <v>43</v>
      </c>
      <c r="AF151" s="434">
        <f t="shared" si="379"/>
        <v>0</v>
      </c>
      <c r="AG151" s="435">
        <f t="shared" si="380"/>
        <v>0</v>
      </c>
      <c r="AH151" s="432">
        <v>4.46</v>
      </c>
      <c r="AI151" s="433">
        <v>4.6399999999999997</v>
      </c>
      <c r="AJ151" s="434">
        <f t="shared" si="381"/>
        <v>156.1</v>
      </c>
      <c r="AK151" s="435">
        <f t="shared" si="382"/>
        <v>194.88</v>
      </c>
      <c r="AL151" s="432">
        <v>4.67</v>
      </c>
      <c r="AM151" s="433">
        <v>3</v>
      </c>
      <c r="AN151" s="434">
        <f t="shared" si="383"/>
        <v>14.01</v>
      </c>
      <c r="AO151" s="435">
        <f t="shared" si="384"/>
        <v>3</v>
      </c>
      <c r="AP151" s="432"/>
      <c r="AQ151" s="433"/>
      <c r="AR151" s="434">
        <f t="shared" si="385"/>
        <v>0</v>
      </c>
      <c r="AS151" s="435">
        <f t="shared" si="386"/>
        <v>0</v>
      </c>
      <c r="AT151" s="434">
        <f t="shared" si="387"/>
        <v>4.476578947368421</v>
      </c>
      <c r="AU151" s="435">
        <f t="shared" si="388"/>
        <v>4.6018604651162791</v>
      </c>
      <c r="AV151" s="434">
        <f t="shared" si="389"/>
        <v>170.10999999999999</v>
      </c>
      <c r="AW151" s="435">
        <f t="shared" si="390"/>
        <v>197.88</v>
      </c>
      <c r="AX151" s="432"/>
      <c r="AY151" s="433"/>
      <c r="AZ151" s="434">
        <f t="shared" si="391"/>
        <v>0</v>
      </c>
      <c r="BA151" s="435">
        <f t="shared" si="392"/>
        <v>0</v>
      </c>
      <c r="BB151" s="432"/>
      <c r="BC151" s="433"/>
      <c r="BD151" s="434">
        <f t="shared" si="393"/>
        <v>0</v>
      </c>
      <c r="BE151" s="435">
        <f t="shared" si="394"/>
        <v>0</v>
      </c>
      <c r="BF151" s="432"/>
      <c r="BG151" s="433"/>
      <c r="BH151" s="434">
        <f t="shared" si="395"/>
        <v>0</v>
      </c>
      <c r="BI151" s="435">
        <f t="shared" si="396"/>
        <v>0</v>
      </c>
      <c r="BJ151" s="434">
        <f t="shared" si="397"/>
        <v>0</v>
      </c>
      <c r="BK151" s="435">
        <f t="shared" si="398"/>
        <v>0</v>
      </c>
      <c r="BL151" s="434">
        <f t="shared" si="399"/>
        <v>0</v>
      </c>
      <c r="BM151" s="435">
        <f t="shared" si="400"/>
        <v>0</v>
      </c>
      <c r="BN151" s="432">
        <v>77</v>
      </c>
      <c r="BO151" s="433">
        <v>92</v>
      </c>
      <c r="BP151" s="434">
        <f t="shared" si="401"/>
        <v>0</v>
      </c>
      <c r="BQ151" s="435">
        <f t="shared" si="402"/>
        <v>0</v>
      </c>
      <c r="BR151" s="432"/>
      <c r="BS151" s="433"/>
      <c r="BT151" s="434">
        <f t="shared" si="403"/>
        <v>0</v>
      </c>
      <c r="BU151" s="435">
        <f t="shared" si="404"/>
        <v>0</v>
      </c>
      <c r="BV151" s="432"/>
      <c r="BW151" s="433"/>
      <c r="BX151" s="434">
        <f t="shared" si="405"/>
        <v>0</v>
      </c>
      <c r="BY151" s="435">
        <f t="shared" si="406"/>
        <v>0</v>
      </c>
      <c r="BZ151" s="434">
        <f t="shared" si="407"/>
        <v>77</v>
      </c>
      <c r="CA151" s="435">
        <f t="shared" si="408"/>
        <v>92</v>
      </c>
      <c r="CB151" s="434">
        <f t="shared" si="409"/>
        <v>0</v>
      </c>
      <c r="CC151" s="435">
        <f t="shared" si="410"/>
        <v>0</v>
      </c>
      <c r="CD151" s="432">
        <v>5.39</v>
      </c>
      <c r="CE151" s="433">
        <v>5.81</v>
      </c>
      <c r="CF151" s="434">
        <f t="shared" si="411"/>
        <v>415.03</v>
      </c>
      <c r="CG151" s="435">
        <f t="shared" si="412"/>
        <v>534.52</v>
      </c>
      <c r="CH151" s="432"/>
      <c r="CI151" s="433"/>
      <c r="CJ151" s="434">
        <f t="shared" si="413"/>
        <v>0</v>
      </c>
      <c r="CK151" s="435">
        <f t="shared" si="414"/>
        <v>0</v>
      </c>
      <c r="CL151" s="432"/>
      <c r="CM151" s="433"/>
      <c r="CN151" s="434">
        <f t="shared" si="415"/>
        <v>0</v>
      </c>
      <c r="CO151" s="435">
        <f t="shared" si="416"/>
        <v>0</v>
      </c>
      <c r="CP151" s="434">
        <f t="shared" si="417"/>
        <v>5.39</v>
      </c>
      <c r="CQ151" s="435">
        <f t="shared" si="418"/>
        <v>5.81</v>
      </c>
      <c r="CR151" s="434">
        <f t="shared" si="419"/>
        <v>415.03</v>
      </c>
      <c r="CS151" s="435">
        <f t="shared" si="420"/>
        <v>534.52</v>
      </c>
      <c r="CT151" s="432"/>
      <c r="CU151" s="433"/>
      <c r="CV151" s="434">
        <f t="shared" si="421"/>
        <v>0</v>
      </c>
      <c r="CW151" s="435">
        <f t="shared" si="422"/>
        <v>0</v>
      </c>
      <c r="CX151" s="432"/>
      <c r="CY151" s="433"/>
      <c r="CZ151" s="434">
        <f t="shared" si="423"/>
        <v>0</v>
      </c>
      <c r="DA151" s="435">
        <f t="shared" si="424"/>
        <v>0</v>
      </c>
      <c r="DB151" s="432"/>
      <c r="DC151" s="433"/>
      <c r="DD151" s="434">
        <f t="shared" si="425"/>
        <v>0</v>
      </c>
      <c r="DE151" s="435">
        <f t="shared" si="426"/>
        <v>0</v>
      </c>
      <c r="DF151" s="434">
        <f t="shared" si="427"/>
        <v>0</v>
      </c>
      <c r="DG151" s="435">
        <f t="shared" si="428"/>
        <v>0</v>
      </c>
      <c r="DH151" s="434">
        <f t="shared" si="429"/>
        <v>0</v>
      </c>
      <c r="DI151" s="435">
        <f t="shared" si="430"/>
        <v>0</v>
      </c>
      <c r="DJ151" s="434">
        <f t="shared" si="431"/>
        <v>115</v>
      </c>
      <c r="DK151" s="435">
        <f t="shared" si="432"/>
        <v>135</v>
      </c>
      <c r="DL151" s="434">
        <f t="shared" si="433"/>
        <v>0</v>
      </c>
      <c r="DM151" s="435">
        <f t="shared" si="434"/>
        <v>0</v>
      </c>
      <c r="DN151" s="434">
        <f t="shared" si="435"/>
        <v>5.0881739130434784</v>
      </c>
      <c r="DO151" s="435">
        <f t="shared" si="436"/>
        <v>5.4251851851851853</v>
      </c>
      <c r="DP151" s="434">
        <f t="shared" si="437"/>
        <v>585.14</v>
      </c>
      <c r="DQ151" s="435">
        <f t="shared" si="438"/>
        <v>732.4</v>
      </c>
      <c r="DR151" s="434">
        <f t="shared" si="439"/>
        <v>0</v>
      </c>
      <c r="DS151" s="435">
        <f t="shared" si="440"/>
        <v>0</v>
      </c>
      <c r="DT151" s="434">
        <f t="shared" si="441"/>
        <v>0</v>
      </c>
      <c r="DU151" s="435">
        <f t="shared" si="442"/>
        <v>0</v>
      </c>
      <c r="DV151" s="432">
        <v>97</v>
      </c>
      <c r="DW151" s="433">
        <v>106</v>
      </c>
      <c r="DX151" s="434">
        <f t="shared" si="443"/>
        <v>0</v>
      </c>
      <c r="DY151" s="435">
        <f t="shared" si="444"/>
        <v>0</v>
      </c>
      <c r="DZ151" s="432"/>
      <c r="EA151" s="433">
        <v>4</v>
      </c>
      <c r="EB151" s="434">
        <f t="shared" si="445"/>
        <v>0</v>
      </c>
      <c r="EC151" s="435">
        <f t="shared" si="446"/>
        <v>0</v>
      </c>
      <c r="ED151" s="432"/>
      <c r="EE151" s="433"/>
      <c r="EF151" s="434">
        <f t="shared" si="447"/>
        <v>0</v>
      </c>
      <c r="EG151" s="435">
        <f t="shared" si="448"/>
        <v>0</v>
      </c>
      <c r="EH151" s="434">
        <f t="shared" si="449"/>
        <v>97</v>
      </c>
      <c r="EI151" s="435">
        <f t="shared" si="450"/>
        <v>110</v>
      </c>
      <c r="EJ151" s="434">
        <f t="shared" si="451"/>
        <v>0</v>
      </c>
      <c r="EK151" s="435">
        <f t="shared" si="452"/>
        <v>0</v>
      </c>
      <c r="EL151" s="432">
        <v>3.75</v>
      </c>
      <c r="EM151" s="433">
        <v>3.9</v>
      </c>
      <c r="EN151" s="434">
        <f t="shared" si="453"/>
        <v>363.75</v>
      </c>
      <c r="EO151" s="435">
        <f t="shared" si="454"/>
        <v>413.4</v>
      </c>
      <c r="EP151" s="432"/>
      <c r="EQ151" s="433">
        <v>5.38</v>
      </c>
      <c r="ER151" s="434">
        <f t="shared" si="455"/>
        <v>0</v>
      </c>
      <c r="ES151" s="435">
        <f t="shared" si="456"/>
        <v>21.52</v>
      </c>
      <c r="ET151" s="432"/>
      <c r="EU151" s="433"/>
      <c r="EV151" s="434">
        <f t="shared" si="457"/>
        <v>0</v>
      </c>
      <c r="EW151" s="435">
        <f t="shared" si="458"/>
        <v>0</v>
      </c>
      <c r="EX151" s="434">
        <f t="shared" si="459"/>
        <v>3.75</v>
      </c>
      <c r="EY151" s="435">
        <f t="shared" si="460"/>
        <v>3.9538181818181815</v>
      </c>
      <c r="EZ151" s="434">
        <f t="shared" si="461"/>
        <v>363.75</v>
      </c>
      <c r="FA151" s="435">
        <f t="shared" si="462"/>
        <v>434.91999999999996</v>
      </c>
      <c r="FB151" s="432"/>
      <c r="FC151" s="433"/>
      <c r="FD151" s="434">
        <f t="shared" si="463"/>
        <v>0</v>
      </c>
      <c r="FE151" s="435">
        <f t="shared" si="464"/>
        <v>0</v>
      </c>
      <c r="FF151" s="432"/>
      <c r="FG151" s="433"/>
      <c r="FH151" s="434">
        <f t="shared" si="465"/>
        <v>0</v>
      </c>
      <c r="FI151" s="435">
        <f t="shared" si="466"/>
        <v>0</v>
      </c>
      <c r="FJ151" s="432"/>
      <c r="FK151" s="433"/>
      <c r="FL151" s="434">
        <f t="shared" si="467"/>
        <v>0</v>
      </c>
      <c r="FM151" s="435">
        <f t="shared" si="468"/>
        <v>0</v>
      </c>
      <c r="FN151" s="434">
        <f t="shared" si="469"/>
        <v>0</v>
      </c>
      <c r="FO151" s="435">
        <f t="shared" si="470"/>
        <v>0</v>
      </c>
      <c r="FP151" s="434">
        <f t="shared" si="471"/>
        <v>0</v>
      </c>
      <c r="FQ151" s="435">
        <f t="shared" si="472"/>
        <v>0</v>
      </c>
      <c r="FR151" s="432">
        <v>24</v>
      </c>
      <c r="FS151" s="433">
        <v>29</v>
      </c>
      <c r="FT151" s="434">
        <f t="shared" si="473"/>
        <v>0</v>
      </c>
      <c r="FU151" s="435">
        <f t="shared" si="474"/>
        <v>0</v>
      </c>
      <c r="FV151" s="432">
        <v>6.37</v>
      </c>
      <c r="FW151" s="433">
        <v>5.26</v>
      </c>
      <c r="FX151" s="434">
        <f t="shared" si="475"/>
        <v>152.88</v>
      </c>
      <c r="FY151" s="435">
        <f t="shared" si="476"/>
        <v>152.54</v>
      </c>
      <c r="FZ151" s="432"/>
      <c r="GA151" s="433"/>
      <c r="GB151" s="434">
        <f t="shared" si="477"/>
        <v>0</v>
      </c>
      <c r="GC151" s="435">
        <f t="shared" si="478"/>
        <v>0</v>
      </c>
      <c r="GD151" s="434">
        <f t="shared" si="479"/>
        <v>209</v>
      </c>
      <c r="GE151" s="435">
        <f t="shared" si="480"/>
        <v>240</v>
      </c>
      <c r="GF151" s="434">
        <f t="shared" si="481"/>
        <v>0</v>
      </c>
      <c r="GG151" s="435">
        <f t="shared" si="482"/>
        <v>0</v>
      </c>
      <c r="GH151" s="434">
        <f t="shared" si="483"/>
        <v>934.88</v>
      </c>
      <c r="GI151" s="435">
        <f t="shared" si="484"/>
        <v>1142.8</v>
      </c>
      <c r="GJ151" s="434">
        <f t="shared" si="485"/>
        <v>0</v>
      </c>
      <c r="GK151" s="435">
        <f t="shared" si="486"/>
        <v>0</v>
      </c>
      <c r="GL151" s="434">
        <f t="shared" si="487"/>
        <v>3</v>
      </c>
      <c r="GM151" s="435">
        <f t="shared" si="488"/>
        <v>5</v>
      </c>
      <c r="GN151" s="434">
        <f t="shared" si="489"/>
        <v>0</v>
      </c>
      <c r="GO151" s="435">
        <f t="shared" si="490"/>
        <v>0</v>
      </c>
      <c r="GP151" s="434">
        <f t="shared" si="491"/>
        <v>14.01</v>
      </c>
      <c r="GQ151" s="435">
        <f t="shared" si="492"/>
        <v>24.52</v>
      </c>
      <c r="GR151" s="434">
        <f t="shared" si="493"/>
        <v>0</v>
      </c>
      <c r="GS151" s="435">
        <f t="shared" si="494"/>
        <v>0</v>
      </c>
      <c r="GT151" s="434">
        <f t="shared" si="495"/>
        <v>212</v>
      </c>
      <c r="GU151" s="435">
        <f t="shared" si="496"/>
        <v>245</v>
      </c>
      <c r="GV151" s="434">
        <f t="shared" si="497"/>
        <v>0</v>
      </c>
      <c r="GW151" s="435">
        <f t="shared" si="498"/>
        <v>0</v>
      </c>
      <c r="GX151" s="434">
        <f t="shared" si="499"/>
        <v>948.89</v>
      </c>
      <c r="GY151" s="435">
        <f t="shared" si="500"/>
        <v>1167.32</v>
      </c>
      <c r="GZ151" s="434">
        <f t="shared" si="501"/>
        <v>0</v>
      </c>
      <c r="HA151" s="435">
        <f t="shared" si="502"/>
        <v>0</v>
      </c>
      <c r="HB151" s="434">
        <f t="shared" si="503"/>
        <v>0</v>
      </c>
      <c r="HC151" s="435">
        <f t="shared" si="504"/>
        <v>0</v>
      </c>
      <c r="HD151" s="434">
        <f t="shared" si="505"/>
        <v>0</v>
      </c>
      <c r="HE151" s="435">
        <f t="shared" si="506"/>
        <v>0</v>
      </c>
      <c r="HF151" s="434">
        <f t="shared" si="507"/>
        <v>0</v>
      </c>
      <c r="HG151" s="435">
        <f t="shared" si="508"/>
        <v>0</v>
      </c>
      <c r="HH151" s="434">
        <f t="shared" si="509"/>
        <v>0</v>
      </c>
      <c r="HI151" s="435">
        <f t="shared" si="510"/>
        <v>0</v>
      </c>
      <c r="HJ151" s="434">
        <f t="shared" si="511"/>
        <v>1101.77</v>
      </c>
      <c r="HK151" s="435">
        <f t="shared" si="512"/>
        <v>1319.86</v>
      </c>
      <c r="HL151" s="434">
        <f t="shared" si="513"/>
        <v>0</v>
      </c>
      <c r="HM151" s="435">
        <f t="shared" si="514"/>
        <v>0</v>
      </c>
    </row>
    <row r="152" spans="1:221" s="18" customFormat="1" ht="13.9" customHeight="1">
      <c r="A152" s="63" t="s">
        <v>480</v>
      </c>
      <c r="B152" s="601" t="s">
        <v>1247</v>
      </c>
      <c r="C152" s="3"/>
      <c r="D152" s="2">
        <v>175786</v>
      </c>
      <c r="E152" s="1">
        <v>8</v>
      </c>
      <c r="F152" s="432">
        <v>1727</v>
      </c>
      <c r="G152" s="433">
        <v>1781</v>
      </c>
      <c r="H152" s="432">
        <v>26</v>
      </c>
      <c r="I152" s="433">
        <v>43</v>
      </c>
      <c r="J152" s="434">
        <f t="shared" si="367"/>
        <v>1701</v>
      </c>
      <c r="K152" s="435">
        <f t="shared" si="368"/>
        <v>1738</v>
      </c>
      <c r="L152" s="432">
        <v>64</v>
      </c>
      <c r="M152" s="433">
        <v>64</v>
      </c>
      <c r="N152" s="434">
        <f t="shared" si="369"/>
        <v>1701</v>
      </c>
      <c r="O152" s="435">
        <f t="shared" si="370"/>
        <v>1738</v>
      </c>
      <c r="P152" s="434">
        <f t="shared" si="371"/>
        <v>0</v>
      </c>
      <c r="Q152" s="435">
        <f t="shared" si="372"/>
        <v>0</v>
      </c>
      <c r="R152" s="432">
        <v>269</v>
      </c>
      <c r="S152" s="433">
        <v>349</v>
      </c>
      <c r="T152" s="589">
        <f t="shared" si="515"/>
        <v>0</v>
      </c>
      <c r="U152" s="590">
        <f t="shared" si="515"/>
        <v>0</v>
      </c>
      <c r="V152" s="432">
        <v>25</v>
      </c>
      <c r="W152" s="433">
        <v>32</v>
      </c>
      <c r="X152" s="434">
        <f t="shared" si="373"/>
        <v>0</v>
      </c>
      <c r="Y152" s="435">
        <f t="shared" si="374"/>
        <v>0</v>
      </c>
      <c r="Z152" s="432"/>
      <c r="AA152" s="433"/>
      <c r="AB152" s="434">
        <f t="shared" si="375"/>
        <v>0</v>
      </c>
      <c r="AC152" s="435">
        <f t="shared" si="376"/>
        <v>0</v>
      </c>
      <c r="AD152" s="434">
        <f t="shared" si="377"/>
        <v>294</v>
      </c>
      <c r="AE152" s="435">
        <f t="shared" si="378"/>
        <v>381</v>
      </c>
      <c r="AF152" s="434">
        <f t="shared" si="379"/>
        <v>0</v>
      </c>
      <c r="AG152" s="435">
        <f t="shared" si="380"/>
        <v>0</v>
      </c>
      <c r="AH152" s="432">
        <v>3.67</v>
      </c>
      <c r="AI152" s="433">
        <v>3.88</v>
      </c>
      <c r="AJ152" s="434">
        <f t="shared" si="381"/>
        <v>987.23</v>
      </c>
      <c r="AK152" s="435">
        <f t="shared" si="382"/>
        <v>1354.12</v>
      </c>
      <c r="AL152" s="432">
        <v>4.3600000000000003</v>
      </c>
      <c r="AM152" s="433">
        <v>4</v>
      </c>
      <c r="AN152" s="434">
        <f t="shared" si="383"/>
        <v>109.00000000000001</v>
      </c>
      <c r="AO152" s="435">
        <f t="shared" si="384"/>
        <v>128</v>
      </c>
      <c r="AP152" s="432"/>
      <c r="AQ152" s="433"/>
      <c r="AR152" s="434">
        <f t="shared" si="385"/>
        <v>0</v>
      </c>
      <c r="AS152" s="435">
        <f t="shared" si="386"/>
        <v>0</v>
      </c>
      <c r="AT152" s="434">
        <f t="shared" si="387"/>
        <v>3.728673469387755</v>
      </c>
      <c r="AU152" s="435">
        <f t="shared" si="388"/>
        <v>3.8900787401574801</v>
      </c>
      <c r="AV152" s="434">
        <f t="shared" si="389"/>
        <v>1096.23</v>
      </c>
      <c r="AW152" s="435">
        <f t="shared" si="390"/>
        <v>1482.12</v>
      </c>
      <c r="AX152" s="432"/>
      <c r="AY152" s="433"/>
      <c r="AZ152" s="434">
        <f t="shared" si="391"/>
        <v>0</v>
      </c>
      <c r="BA152" s="435">
        <f t="shared" si="392"/>
        <v>0</v>
      </c>
      <c r="BB152" s="432"/>
      <c r="BC152" s="433"/>
      <c r="BD152" s="434">
        <f t="shared" si="393"/>
        <v>0</v>
      </c>
      <c r="BE152" s="435">
        <f t="shared" si="394"/>
        <v>0</v>
      </c>
      <c r="BF152" s="432"/>
      <c r="BG152" s="433"/>
      <c r="BH152" s="434">
        <f t="shared" si="395"/>
        <v>0</v>
      </c>
      <c r="BI152" s="435">
        <f t="shared" si="396"/>
        <v>0</v>
      </c>
      <c r="BJ152" s="434">
        <f t="shared" si="397"/>
        <v>0</v>
      </c>
      <c r="BK152" s="435">
        <f t="shared" si="398"/>
        <v>0</v>
      </c>
      <c r="BL152" s="434">
        <f t="shared" si="399"/>
        <v>0</v>
      </c>
      <c r="BM152" s="435">
        <f t="shared" si="400"/>
        <v>0</v>
      </c>
      <c r="BN152" s="432">
        <v>767</v>
      </c>
      <c r="BO152" s="433">
        <v>709</v>
      </c>
      <c r="BP152" s="434">
        <f t="shared" si="401"/>
        <v>0</v>
      </c>
      <c r="BQ152" s="435">
        <f t="shared" si="402"/>
        <v>0</v>
      </c>
      <c r="BR152" s="432">
        <v>73</v>
      </c>
      <c r="BS152" s="433">
        <v>41</v>
      </c>
      <c r="BT152" s="434">
        <f t="shared" si="403"/>
        <v>0</v>
      </c>
      <c r="BU152" s="435">
        <f t="shared" si="404"/>
        <v>0</v>
      </c>
      <c r="BV152" s="432"/>
      <c r="BW152" s="433"/>
      <c r="BX152" s="434">
        <f t="shared" si="405"/>
        <v>0</v>
      </c>
      <c r="BY152" s="435">
        <f t="shared" si="406"/>
        <v>0</v>
      </c>
      <c r="BZ152" s="434">
        <f t="shared" si="407"/>
        <v>840</v>
      </c>
      <c r="CA152" s="435">
        <f t="shared" si="408"/>
        <v>750</v>
      </c>
      <c r="CB152" s="434">
        <f t="shared" si="409"/>
        <v>0</v>
      </c>
      <c r="CC152" s="435">
        <f t="shared" si="410"/>
        <v>0</v>
      </c>
      <c r="CD152" s="432">
        <v>4.29</v>
      </c>
      <c r="CE152" s="433">
        <v>4.25</v>
      </c>
      <c r="CF152" s="434">
        <f t="shared" si="411"/>
        <v>3290.43</v>
      </c>
      <c r="CG152" s="435">
        <f t="shared" si="412"/>
        <v>3013.25</v>
      </c>
      <c r="CH152" s="432">
        <v>4.87</v>
      </c>
      <c r="CI152" s="433">
        <v>6.2</v>
      </c>
      <c r="CJ152" s="434">
        <f t="shared" si="413"/>
        <v>355.51</v>
      </c>
      <c r="CK152" s="435">
        <f t="shared" si="414"/>
        <v>254.20000000000002</v>
      </c>
      <c r="CL152" s="432"/>
      <c r="CM152" s="433"/>
      <c r="CN152" s="434">
        <f t="shared" si="415"/>
        <v>0</v>
      </c>
      <c r="CO152" s="435">
        <f t="shared" si="416"/>
        <v>0</v>
      </c>
      <c r="CP152" s="434">
        <f t="shared" si="417"/>
        <v>4.340404761904761</v>
      </c>
      <c r="CQ152" s="435">
        <f t="shared" si="418"/>
        <v>4.3565999999999994</v>
      </c>
      <c r="CR152" s="434">
        <f t="shared" si="419"/>
        <v>3645.9399999999991</v>
      </c>
      <c r="CS152" s="435">
        <f t="shared" si="420"/>
        <v>3267.4499999999994</v>
      </c>
      <c r="CT152" s="432"/>
      <c r="CU152" s="433"/>
      <c r="CV152" s="434">
        <f t="shared" si="421"/>
        <v>0</v>
      </c>
      <c r="CW152" s="435">
        <f t="shared" si="422"/>
        <v>0</v>
      </c>
      <c r="CX152" s="432"/>
      <c r="CY152" s="433"/>
      <c r="CZ152" s="434">
        <f t="shared" si="423"/>
        <v>0</v>
      </c>
      <c r="DA152" s="435">
        <f t="shared" si="424"/>
        <v>0</v>
      </c>
      <c r="DB152" s="432"/>
      <c r="DC152" s="433"/>
      <c r="DD152" s="434">
        <f t="shared" si="425"/>
        <v>0</v>
      </c>
      <c r="DE152" s="435">
        <f t="shared" si="426"/>
        <v>0</v>
      </c>
      <c r="DF152" s="434">
        <f t="shared" si="427"/>
        <v>0</v>
      </c>
      <c r="DG152" s="435">
        <f t="shared" si="428"/>
        <v>0</v>
      </c>
      <c r="DH152" s="434">
        <f t="shared" si="429"/>
        <v>0</v>
      </c>
      <c r="DI152" s="435">
        <f t="shared" si="430"/>
        <v>0</v>
      </c>
      <c r="DJ152" s="434">
        <f t="shared" si="431"/>
        <v>1134</v>
      </c>
      <c r="DK152" s="435">
        <f t="shared" si="432"/>
        <v>1131</v>
      </c>
      <c r="DL152" s="434">
        <f t="shared" si="433"/>
        <v>0</v>
      </c>
      <c r="DM152" s="435">
        <f t="shared" si="434"/>
        <v>0</v>
      </c>
      <c r="DN152" s="434">
        <f t="shared" si="435"/>
        <v>4.1818077601410923</v>
      </c>
      <c r="DO152" s="435">
        <f t="shared" si="436"/>
        <v>4.1994429708222807</v>
      </c>
      <c r="DP152" s="434">
        <f t="shared" si="437"/>
        <v>4742.1699999999992</v>
      </c>
      <c r="DQ152" s="435">
        <f t="shared" si="438"/>
        <v>4749.57</v>
      </c>
      <c r="DR152" s="434">
        <f t="shared" si="439"/>
        <v>0</v>
      </c>
      <c r="DS152" s="435">
        <f t="shared" si="440"/>
        <v>0</v>
      </c>
      <c r="DT152" s="434">
        <f t="shared" si="441"/>
        <v>0</v>
      </c>
      <c r="DU152" s="435">
        <f t="shared" si="442"/>
        <v>0</v>
      </c>
      <c r="DV152" s="432">
        <v>300</v>
      </c>
      <c r="DW152" s="433">
        <v>302</v>
      </c>
      <c r="DX152" s="434">
        <f t="shared" si="443"/>
        <v>0</v>
      </c>
      <c r="DY152" s="435">
        <f t="shared" si="444"/>
        <v>0</v>
      </c>
      <c r="DZ152" s="432">
        <v>135</v>
      </c>
      <c r="EA152" s="433">
        <v>146</v>
      </c>
      <c r="EB152" s="434">
        <f t="shared" si="445"/>
        <v>0</v>
      </c>
      <c r="EC152" s="435">
        <f t="shared" si="446"/>
        <v>0</v>
      </c>
      <c r="ED152" s="432"/>
      <c r="EE152" s="433"/>
      <c r="EF152" s="434">
        <f t="shared" si="447"/>
        <v>0</v>
      </c>
      <c r="EG152" s="435">
        <f t="shared" si="448"/>
        <v>0</v>
      </c>
      <c r="EH152" s="434">
        <f t="shared" si="449"/>
        <v>435</v>
      </c>
      <c r="EI152" s="435">
        <f t="shared" si="450"/>
        <v>448</v>
      </c>
      <c r="EJ152" s="434">
        <f t="shared" si="451"/>
        <v>0</v>
      </c>
      <c r="EK152" s="435">
        <f t="shared" si="452"/>
        <v>0</v>
      </c>
      <c r="EL152" s="432">
        <v>4.4800000000000004</v>
      </c>
      <c r="EM152" s="433">
        <v>3.79</v>
      </c>
      <c r="EN152" s="434">
        <f t="shared" si="453"/>
        <v>1344.0000000000002</v>
      </c>
      <c r="EO152" s="435">
        <f t="shared" si="454"/>
        <v>1144.58</v>
      </c>
      <c r="EP152" s="432">
        <v>5.5</v>
      </c>
      <c r="EQ152" s="433">
        <v>5.71</v>
      </c>
      <c r="ER152" s="434">
        <f t="shared" si="455"/>
        <v>742.5</v>
      </c>
      <c r="ES152" s="435">
        <f t="shared" si="456"/>
        <v>833.66</v>
      </c>
      <c r="ET152" s="432"/>
      <c r="EU152" s="433"/>
      <c r="EV152" s="434">
        <f t="shared" si="457"/>
        <v>0</v>
      </c>
      <c r="EW152" s="435">
        <f t="shared" si="458"/>
        <v>0</v>
      </c>
      <c r="EX152" s="434">
        <f t="shared" si="459"/>
        <v>4.796551724137931</v>
      </c>
      <c r="EY152" s="435">
        <f t="shared" si="460"/>
        <v>4.4157142857142855</v>
      </c>
      <c r="EZ152" s="434">
        <f t="shared" si="461"/>
        <v>2086.5</v>
      </c>
      <c r="FA152" s="435">
        <f t="shared" si="462"/>
        <v>1978.2399999999998</v>
      </c>
      <c r="FB152" s="432"/>
      <c r="FC152" s="433"/>
      <c r="FD152" s="434">
        <f t="shared" si="463"/>
        <v>0</v>
      </c>
      <c r="FE152" s="435">
        <f t="shared" si="464"/>
        <v>0</v>
      </c>
      <c r="FF152" s="432"/>
      <c r="FG152" s="433"/>
      <c r="FH152" s="434">
        <f t="shared" si="465"/>
        <v>0</v>
      </c>
      <c r="FI152" s="435">
        <f t="shared" si="466"/>
        <v>0</v>
      </c>
      <c r="FJ152" s="432"/>
      <c r="FK152" s="433"/>
      <c r="FL152" s="434">
        <f t="shared" si="467"/>
        <v>0</v>
      </c>
      <c r="FM152" s="435">
        <f t="shared" si="468"/>
        <v>0</v>
      </c>
      <c r="FN152" s="434">
        <f t="shared" si="469"/>
        <v>0</v>
      </c>
      <c r="FO152" s="435">
        <f t="shared" si="470"/>
        <v>0</v>
      </c>
      <c r="FP152" s="434">
        <f t="shared" si="471"/>
        <v>0</v>
      </c>
      <c r="FQ152" s="435">
        <f t="shared" si="472"/>
        <v>0</v>
      </c>
      <c r="FR152" s="432">
        <v>132</v>
      </c>
      <c r="FS152" s="433">
        <v>159</v>
      </c>
      <c r="FT152" s="434">
        <f t="shared" si="473"/>
        <v>0</v>
      </c>
      <c r="FU152" s="435">
        <f t="shared" si="474"/>
        <v>0</v>
      </c>
      <c r="FV152" s="432">
        <v>8.27</v>
      </c>
      <c r="FW152" s="433">
        <v>6.61</v>
      </c>
      <c r="FX152" s="434">
        <f t="shared" si="475"/>
        <v>1091.6399999999999</v>
      </c>
      <c r="FY152" s="435">
        <f t="shared" si="476"/>
        <v>1050.99</v>
      </c>
      <c r="FZ152" s="432"/>
      <c r="GA152" s="433"/>
      <c r="GB152" s="434">
        <f t="shared" si="477"/>
        <v>0</v>
      </c>
      <c r="GC152" s="435">
        <f t="shared" si="478"/>
        <v>0</v>
      </c>
      <c r="GD152" s="434">
        <f t="shared" si="479"/>
        <v>1336</v>
      </c>
      <c r="GE152" s="435">
        <f t="shared" si="480"/>
        <v>1360</v>
      </c>
      <c r="GF152" s="434">
        <f t="shared" si="481"/>
        <v>0</v>
      </c>
      <c r="GG152" s="435">
        <f t="shared" si="482"/>
        <v>0</v>
      </c>
      <c r="GH152" s="434">
        <f t="shared" si="483"/>
        <v>5621.66</v>
      </c>
      <c r="GI152" s="435">
        <f t="shared" si="484"/>
        <v>5511.95</v>
      </c>
      <c r="GJ152" s="434">
        <f t="shared" si="485"/>
        <v>0</v>
      </c>
      <c r="GK152" s="435">
        <f t="shared" si="486"/>
        <v>0</v>
      </c>
      <c r="GL152" s="434">
        <f t="shared" si="487"/>
        <v>233</v>
      </c>
      <c r="GM152" s="435">
        <f t="shared" si="488"/>
        <v>219</v>
      </c>
      <c r="GN152" s="434">
        <f t="shared" si="489"/>
        <v>0</v>
      </c>
      <c r="GO152" s="435">
        <f t="shared" si="490"/>
        <v>0</v>
      </c>
      <c r="GP152" s="434">
        <f t="shared" si="491"/>
        <v>1207.01</v>
      </c>
      <c r="GQ152" s="435">
        <f t="shared" si="492"/>
        <v>1215.8600000000001</v>
      </c>
      <c r="GR152" s="434">
        <f t="shared" si="493"/>
        <v>0</v>
      </c>
      <c r="GS152" s="435">
        <f t="shared" si="494"/>
        <v>0</v>
      </c>
      <c r="GT152" s="434">
        <f t="shared" si="495"/>
        <v>1569</v>
      </c>
      <c r="GU152" s="435">
        <f t="shared" si="496"/>
        <v>1579</v>
      </c>
      <c r="GV152" s="434">
        <f t="shared" si="497"/>
        <v>0</v>
      </c>
      <c r="GW152" s="435">
        <f t="shared" si="498"/>
        <v>0</v>
      </c>
      <c r="GX152" s="434">
        <f t="shared" si="499"/>
        <v>6828.67</v>
      </c>
      <c r="GY152" s="435">
        <f t="shared" si="500"/>
        <v>6727.8099999999995</v>
      </c>
      <c r="GZ152" s="434">
        <f t="shared" si="501"/>
        <v>0</v>
      </c>
      <c r="HA152" s="435">
        <f t="shared" si="502"/>
        <v>0</v>
      </c>
      <c r="HB152" s="434">
        <f t="shared" si="503"/>
        <v>0</v>
      </c>
      <c r="HC152" s="435">
        <f t="shared" si="504"/>
        <v>0</v>
      </c>
      <c r="HD152" s="434">
        <f t="shared" si="505"/>
        <v>0</v>
      </c>
      <c r="HE152" s="435">
        <f t="shared" si="506"/>
        <v>0</v>
      </c>
      <c r="HF152" s="434">
        <f t="shared" si="507"/>
        <v>0</v>
      </c>
      <c r="HG152" s="435">
        <f t="shared" si="508"/>
        <v>0</v>
      </c>
      <c r="HH152" s="434">
        <f t="shared" si="509"/>
        <v>0</v>
      </c>
      <c r="HI152" s="435">
        <f t="shared" si="510"/>
        <v>0</v>
      </c>
      <c r="HJ152" s="434">
        <f t="shared" si="511"/>
        <v>7920.3099999999995</v>
      </c>
      <c r="HK152" s="435">
        <f t="shared" si="512"/>
        <v>7778.7999999999993</v>
      </c>
      <c r="HL152" s="434">
        <f t="shared" si="513"/>
        <v>0</v>
      </c>
      <c r="HM152" s="435">
        <f t="shared" si="514"/>
        <v>0</v>
      </c>
    </row>
    <row r="153" spans="1:221">
      <c r="A153" s="63" t="s">
        <v>480</v>
      </c>
      <c r="B153" s="4" t="s">
        <v>1248</v>
      </c>
      <c r="C153" s="511"/>
      <c r="D153" s="2">
        <v>175810</v>
      </c>
      <c r="E153" s="1">
        <v>8</v>
      </c>
      <c r="F153" s="432">
        <v>1116</v>
      </c>
      <c r="G153" s="433">
        <v>1118</v>
      </c>
      <c r="H153" s="432">
        <v>18</v>
      </c>
      <c r="I153" s="433">
        <v>16</v>
      </c>
      <c r="J153" s="434">
        <f t="shared" si="367"/>
        <v>1098</v>
      </c>
      <c r="K153" s="435">
        <f t="shared" si="368"/>
        <v>1102</v>
      </c>
      <c r="L153" s="432">
        <v>64</v>
      </c>
      <c r="M153" s="433">
        <v>64</v>
      </c>
      <c r="N153" s="434">
        <f t="shared" si="369"/>
        <v>1098</v>
      </c>
      <c r="O153" s="435">
        <f t="shared" si="370"/>
        <v>1102</v>
      </c>
      <c r="P153" s="434">
        <f t="shared" si="371"/>
        <v>0</v>
      </c>
      <c r="Q153" s="435">
        <f t="shared" si="372"/>
        <v>0</v>
      </c>
      <c r="R153" s="432">
        <v>187</v>
      </c>
      <c r="S153" s="433">
        <v>179</v>
      </c>
      <c r="T153" s="589">
        <f t="shared" si="515"/>
        <v>0</v>
      </c>
      <c r="U153" s="590">
        <f t="shared" si="515"/>
        <v>0</v>
      </c>
      <c r="V153" s="432">
        <v>30</v>
      </c>
      <c r="W153" s="433">
        <v>13</v>
      </c>
      <c r="X153" s="434">
        <f t="shared" si="373"/>
        <v>0</v>
      </c>
      <c r="Y153" s="435">
        <f t="shared" si="374"/>
        <v>0</v>
      </c>
      <c r="Z153" s="432"/>
      <c r="AA153" s="433"/>
      <c r="AB153" s="434">
        <f t="shared" si="375"/>
        <v>0</v>
      </c>
      <c r="AC153" s="435">
        <f t="shared" si="376"/>
        <v>0</v>
      </c>
      <c r="AD153" s="434">
        <f t="shared" si="377"/>
        <v>217</v>
      </c>
      <c r="AE153" s="435">
        <f t="shared" si="378"/>
        <v>192</v>
      </c>
      <c r="AF153" s="434">
        <f t="shared" si="379"/>
        <v>0</v>
      </c>
      <c r="AG153" s="435">
        <f t="shared" si="380"/>
        <v>0</v>
      </c>
      <c r="AH153" s="432">
        <v>3.7</v>
      </c>
      <c r="AI153" s="433">
        <v>3.89</v>
      </c>
      <c r="AJ153" s="434">
        <f t="shared" si="381"/>
        <v>691.9</v>
      </c>
      <c r="AK153" s="435">
        <f t="shared" si="382"/>
        <v>696.31000000000006</v>
      </c>
      <c r="AL153" s="432">
        <v>4.38</v>
      </c>
      <c r="AM153" s="433">
        <v>5.96</v>
      </c>
      <c r="AN153" s="434">
        <f t="shared" si="383"/>
        <v>131.4</v>
      </c>
      <c r="AO153" s="435">
        <f t="shared" si="384"/>
        <v>77.48</v>
      </c>
      <c r="AP153" s="432"/>
      <c r="AQ153" s="433"/>
      <c r="AR153" s="434">
        <f t="shared" si="385"/>
        <v>0</v>
      </c>
      <c r="AS153" s="435">
        <f t="shared" si="386"/>
        <v>0</v>
      </c>
      <c r="AT153" s="434">
        <f t="shared" si="387"/>
        <v>3.7940092165898616</v>
      </c>
      <c r="AU153" s="435">
        <f t="shared" si="388"/>
        <v>4.0301562500000001</v>
      </c>
      <c r="AV153" s="434">
        <f t="shared" si="389"/>
        <v>823.3</v>
      </c>
      <c r="AW153" s="435">
        <f t="shared" si="390"/>
        <v>773.79</v>
      </c>
      <c r="AX153" s="432"/>
      <c r="AY153" s="433"/>
      <c r="AZ153" s="434">
        <f t="shared" si="391"/>
        <v>0</v>
      </c>
      <c r="BA153" s="435">
        <f t="shared" si="392"/>
        <v>0</v>
      </c>
      <c r="BB153" s="432"/>
      <c r="BC153" s="433"/>
      <c r="BD153" s="434">
        <f t="shared" si="393"/>
        <v>0</v>
      </c>
      <c r="BE153" s="435">
        <f t="shared" si="394"/>
        <v>0</v>
      </c>
      <c r="BF153" s="432"/>
      <c r="BG153" s="433"/>
      <c r="BH153" s="434">
        <f t="shared" si="395"/>
        <v>0</v>
      </c>
      <c r="BI153" s="435">
        <f t="shared" si="396"/>
        <v>0</v>
      </c>
      <c r="BJ153" s="434">
        <f t="shared" si="397"/>
        <v>0</v>
      </c>
      <c r="BK153" s="435">
        <f t="shared" si="398"/>
        <v>0</v>
      </c>
      <c r="BL153" s="434">
        <f t="shared" si="399"/>
        <v>0</v>
      </c>
      <c r="BM153" s="435">
        <f t="shared" si="400"/>
        <v>0</v>
      </c>
      <c r="BN153" s="432">
        <v>323</v>
      </c>
      <c r="BO153" s="433">
        <v>316</v>
      </c>
      <c r="BP153" s="434">
        <f t="shared" si="401"/>
        <v>0</v>
      </c>
      <c r="BQ153" s="435">
        <f t="shared" si="402"/>
        <v>0</v>
      </c>
      <c r="BR153" s="432">
        <v>22</v>
      </c>
      <c r="BS153" s="433">
        <v>36</v>
      </c>
      <c r="BT153" s="434">
        <f t="shared" si="403"/>
        <v>0</v>
      </c>
      <c r="BU153" s="435">
        <f t="shared" si="404"/>
        <v>0</v>
      </c>
      <c r="BV153" s="432"/>
      <c r="BW153" s="433"/>
      <c r="BX153" s="434">
        <f t="shared" si="405"/>
        <v>0</v>
      </c>
      <c r="BY153" s="435">
        <f t="shared" si="406"/>
        <v>0</v>
      </c>
      <c r="BZ153" s="434">
        <f t="shared" si="407"/>
        <v>345</v>
      </c>
      <c r="CA153" s="435">
        <f t="shared" si="408"/>
        <v>352</v>
      </c>
      <c r="CB153" s="434">
        <f t="shared" si="409"/>
        <v>0</v>
      </c>
      <c r="CC153" s="435">
        <f t="shared" si="410"/>
        <v>0</v>
      </c>
      <c r="CD153" s="432">
        <v>3.93</v>
      </c>
      <c r="CE153" s="433">
        <v>3.95</v>
      </c>
      <c r="CF153" s="434">
        <f t="shared" si="411"/>
        <v>1269.3900000000001</v>
      </c>
      <c r="CG153" s="435">
        <f t="shared" si="412"/>
        <v>1248.2</v>
      </c>
      <c r="CH153" s="432">
        <v>4.0199999999999996</v>
      </c>
      <c r="CI153" s="433">
        <v>4.5599999999999996</v>
      </c>
      <c r="CJ153" s="434">
        <f t="shared" si="413"/>
        <v>88.44</v>
      </c>
      <c r="CK153" s="435">
        <f t="shared" si="414"/>
        <v>164.16</v>
      </c>
      <c r="CL153" s="432"/>
      <c r="CM153" s="433"/>
      <c r="CN153" s="434">
        <f t="shared" si="415"/>
        <v>0</v>
      </c>
      <c r="CO153" s="435">
        <f t="shared" si="416"/>
        <v>0</v>
      </c>
      <c r="CP153" s="434">
        <f t="shared" si="417"/>
        <v>3.9357391304347829</v>
      </c>
      <c r="CQ153" s="435">
        <f t="shared" si="418"/>
        <v>4.0123863636363639</v>
      </c>
      <c r="CR153" s="434">
        <f t="shared" si="419"/>
        <v>1357.8300000000002</v>
      </c>
      <c r="CS153" s="435">
        <f t="shared" si="420"/>
        <v>1412.3600000000001</v>
      </c>
      <c r="CT153" s="432"/>
      <c r="CU153" s="433"/>
      <c r="CV153" s="434">
        <f t="shared" si="421"/>
        <v>0</v>
      </c>
      <c r="CW153" s="435">
        <f t="shared" si="422"/>
        <v>0</v>
      </c>
      <c r="CX153" s="432"/>
      <c r="CY153" s="433"/>
      <c r="CZ153" s="434">
        <f t="shared" si="423"/>
        <v>0</v>
      </c>
      <c r="DA153" s="435">
        <f t="shared" si="424"/>
        <v>0</v>
      </c>
      <c r="DB153" s="432"/>
      <c r="DC153" s="433"/>
      <c r="DD153" s="434">
        <f t="shared" si="425"/>
        <v>0</v>
      </c>
      <c r="DE153" s="435">
        <f t="shared" si="426"/>
        <v>0</v>
      </c>
      <c r="DF153" s="434">
        <f t="shared" si="427"/>
        <v>0</v>
      </c>
      <c r="DG153" s="435">
        <f t="shared" si="428"/>
        <v>0</v>
      </c>
      <c r="DH153" s="434">
        <f t="shared" si="429"/>
        <v>0</v>
      </c>
      <c r="DI153" s="435">
        <f t="shared" si="430"/>
        <v>0</v>
      </c>
      <c r="DJ153" s="434">
        <f t="shared" si="431"/>
        <v>562</v>
      </c>
      <c r="DK153" s="435">
        <f t="shared" si="432"/>
        <v>544</v>
      </c>
      <c r="DL153" s="434">
        <f t="shared" si="433"/>
        <v>0</v>
      </c>
      <c r="DM153" s="435">
        <f t="shared" si="434"/>
        <v>0</v>
      </c>
      <c r="DN153" s="434">
        <f t="shared" si="435"/>
        <v>3.8810142348754448</v>
      </c>
      <c r="DO153" s="435">
        <f t="shared" si="436"/>
        <v>4.018658088235294</v>
      </c>
      <c r="DP153" s="434">
        <f t="shared" si="437"/>
        <v>2181.13</v>
      </c>
      <c r="DQ153" s="435">
        <f t="shared" si="438"/>
        <v>2186.15</v>
      </c>
      <c r="DR153" s="434">
        <f t="shared" si="439"/>
        <v>0</v>
      </c>
      <c r="DS153" s="435">
        <f t="shared" si="440"/>
        <v>0</v>
      </c>
      <c r="DT153" s="434">
        <f t="shared" si="441"/>
        <v>0</v>
      </c>
      <c r="DU153" s="435">
        <f t="shared" si="442"/>
        <v>0</v>
      </c>
      <c r="DV153" s="432">
        <v>195</v>
      </c>
      <c r="DW153" s="433">
        <v>268</v>
      </c>
      <c r="DX153" s="434">
        <f t="shared" si="443"/>
        <v>0</v>
      </c>
      <c r="DY153" s="435">
        <f t="shared" si="444"/>
        <v>0</v>
      </c>
      <c r="DZ153" s="432">
        <v>65</v>
      </c>
      <c r="EA153" s="433">
        <v>63</v>
      </c>
      <c r="EB153" s="434">
        <f t="shared" si="445"/>
        <v>0</v>
      </c>
      <c r="EC153" s="435">
        <f t="shared" si="446"/>
        <v>0</v>
      </c>
      <c r="ED153" s="432"/>
      <c r="EE153" s="433"/>
      <c r="EF153" s="434">
        <f t="shared" si="447"/>
        <v>0</v>
      </c>
      <c r="EG153" s="435">
        <f t="shared" si="448"/>
        <v>0</v>
      </c>
      <c r="EH153" s="434">
        <f t="shared" si="449"/>
        <v>260</v>
      </c>
      <c r="EI153" s="435">
        <f t="shared" si="450"/>
        <v>331</v>
      </c>
      <c r="EJ153" s="434">
        <f t="shared" si="451"/>
        <v>0</v>
      </c>
      <c r="EK153" s="435">
        <f t="shared" si="452"/>
        <v>0</v>
      </c>
      <c r="EL153" s="432">
        <v>3.67</v>
      </c>
      <c r="EM153" s="433">
        <v>2.94</v>
      </c>
      <c r="EN153" s="434">
        <f t="shared" si="453"/>
        <v>715.65</v>
      </c>
      <c r="EO153" s="435">
        <f t="shared" si="454"/>
        <v>787.92</v>
      </c>
      <c r="EP153" s="432">
        <v>4.59</v>
      </c>
      <c r="EQ153" s="433">
        <v>4.67</v>
      </c>
      <c r="ER153" s="434">
        <f t="shared" si="455"/>
        <v>298.34999999999997</v>
      </c>
      <c r="ES153" s="435">
        <f t="shared" si="456"/>
        <v>294.20999999999998</v>
      </c>
      <c r="ET153" s="432"/>
      <c r="EU153" s="433"/>
      <c r="EV153" s="434">
        <f t="shared" si="457"/>
        <v>0</v>
      </c>
      <c r="EW153" s="435">
        <f t="shared" si="458"/>
        <v>0</v>
      </c>
      <c r="EX153" s="434">
        <f t="shared" si="459"/>
        <v>3.9</v>
      </c>
      <c r="EY153" s="435">
        <f t="shared" si="460"/>
        <v>3.2692749244712989</v>
      </c>
      <c r="EZ153" s="434">
        <f t="shared" si="461"/>
        <v>1014</v>
      </c>
      <c r="FA153" s="435">
        <f t="shared" si="462"/>
        <v>1082.1299999999999</v>
      </c>
      <c r="FB153" s="432"/>
      <c r="FC153" s="433"/>
      <c r="FD153" s="434">
        <f t="shared" si="463"/>
        <v>0</v>
      </c>
      <c r="FE153" s="435">
        <f t="shared" si="464"/>
        <v>0</v>
      </c>
      <c r="FF153" s="432"/>
      <c r="FG153" s="433"/>
      <c r="FH153" s="434">
        <f t="shared" si="465"/>
        <v>0</v>
      </c>
      <c r="FI153" s="435">
        <f t="shared" si="466"/>
        <v>0</v>
      </c>
      <c r="FJ153" s="432"/>
      <c r="FK153" s="433"/>
      <c r="FL153" s="434">
        <f t="shared" si="467"/>
        <v>0</v>
      </c>
      <c r="FM153" s="435">
        <f t="shared" si="468"/>
        <v>0</v>
      </c>
      <c r="FN153" s="434">
        <f t="shared" si="469"/>
        <v>0</v>
      </c>
      <c r="FO153" s="435">
        <f t="shared" si="470"/>
        <v>0</v>
      </c>
      <c r="FP153" s="434">
        <f t="shared" si="471"/>
        <v>0</v>
      </c>
      <c r="FQ153" s="435">
        <f t="shared" si="472"/>
        <v>0</v>
      </c>
      <c r="FR153" s="432">
        <v>276</v>
      </c>
      <c r="FS153" s="433">
        <v>227</v>
      </c>
      <c r="FT153" s="434">
        <f t="shared" si="473"/>
        <v>0</v>
      </c>
      <c r="FU153" s="435">
        <f t="shared" si="474"/>
        <v>0</v>
      </c>
      <c r="FV153" s="432">
        <v>4.37</v>
      </c>
      <c r="FW153" s="433">
        <v>5.53</v>
      </c>
      <c r="FX153" s="434">
        <f t="shared" si="475"/>
        <v>1206.1200000000001</v>
      </c>
      <c r="FY153" s="435">
        <f t="shared" si="476"/>
        <v>1255.31</v>
      </c>
      <c r="FZ153" s="432"/>
      <c r="GA153" s="433"/>
      <c r="GB153" s="434">
        <f t="shared" si="477"/>
        <v>0</v>
      </c>
      <c r="GC153" s="435">
        <f t="shared" si="478"/>
        <v>0</v>
      </c>
      <c r="GD153" s="434">
        <f t="shared" si="479"/>
        <v>705</v>
      </c>
      <c r="GE153" s="435">
        <f t="shared" si="480"/>
        <v>763</v>
      </c>
      <c r="GF153" s="434">
        <f t="shared" si="481"/>
        <v>0</v>
      </c>
      <c r="GG153" s="435">
        <f t="shared" si="482"/>
        <v>0</v>
      </c>
      <c r="GH153" s="434">
        <f t="shared" si="483"/>
        <v>2676.94</v>
      </c>
      <c r="GI153" s="435">
        <f t="shared" si="484"/>
        <v>2732.4300000000003</v>
      </c>
      <c r="GJ153" s="434">
        <f t="shared" si="485"/>
        <v>0</v>
      </c>
      <c r="GK153" s="435">
        <f t="shared" si="486"/>
        <v>0</v>
      </c>
      <c r="GL153" s="434">
        <f t="shared" si="487"/>
        <v>117</v>
      </c>
      <c r="GM153" s="435">
        <f t="shared" si="488"/>
        <v>112</v>
      </c>
      <c r="GN153" s="434">
        <f t="shared" si="489"/>
        <v>0</v>
      </c>
      <c r="GO153" s="435">
        <f t="shared" si="490"/>
        <v>0</v>
      </c>
      <c r="GP153" s="434">
        <f t="shared" si="491"/>
        <v>518.18999999999994</v>
      </c>
      <c r="GQ153" s="435">
        <f t="shared" si="492"/>
        <v>535.84999999999991</v>
      </c>
      <c r="GR153" s="434">
        <f t="shared" si="493"/>
        <v>0</v>
      </c>
      <c r="GS153" s="435">
        <f t="shared" si="494"/>
        <v>0</v>
      </c>
      <c r="GT153" s="434">
        <f t="shared" si="495"/>
        <v>822</v>
      </c>
      <c r="GU153" s="435">
        <f t="shared" si="496"/>
        <v>875</v>
      </c>
      <c r="GV153" s="434">
        <f t="shared" si="497"/>
        <v>0</v>
      </c>
      <c r="GW153" s="435">
        <f t="shared" si="498"/>
        <v>0</v>
      </c>
      <c r="GX153" s="434">
        <f t="shared" si="499"/>
        <v>3195.13</v>
      </c>
      <c r="GY153" s="435">
        <f t="shared" si="500"/>
        <v>3268.28</v>
      </c>
      <c r="GZ153" s="434">
        <f t="shared" si="501"/>
        <v>0</v>
      </c>
      <c r="HA153" s="435">
        <f t="shared" si="502"/>
        <v>0</v>
      </c>
      <c r="HB153" s="434">
        <f t="shared" si="503"/>
        <v>0</v>
      </c>
      <c r="HC153" s="435">
        <f t="shared" si="504"/>
        <v>0</v>
      </c>
      <c r="HD153" s="434">
        <f t="shared" si="505"/>
        <v>0</v>
      </c>
      <c r="HE153" s="435">
        <f t="shared" si="506"/>
        <v>0</v>
      </c>
      <c r="HF153" s="434">
        <f t="shared" si="507"/>
        <v>0</v>
      </c>
      <c r="HG153" s="435">
        <f t="shared" si="508"/>
        <v>0</v>
      </c>
      <c r="HH153" s="434">
        <f t="shared" si="509"/>
        <v>0</v>
      </c>
      <c r="HI153" s="435">
        <f t="shared" si="510"/>
        <v>0</v>
      </c>
      <c r="HJ153" s="434">
        <f t="shared" si="511"/>
        <v>4401.25</v>
      </c>
      <c r="HK153" s="435">
        <f t="shared" si="512"/>
        <v>4523.59</v>
      </c>
      <c r="HL153" s="434">
        <f t="shared" si="513"/>
        <v>0</v>
      </c>
      <c r="HM153" s="435">
        <f t="shared" si="514"/>
        <v>0</v>
      </c>
    </row>
    <row r="154" spans="1:221">
      <c r="A154" s="63" t="s">
        <v>480</v>
      </c>
      <c r="B154" s="4" t="s">
        <v>1249</v>
      </c>
      <c r="C154" s="3"/>
      <c r="D154" s="2">
        <v>176071</v>
      </c>
      <c r="E154" s="1">
        <v>8</v>
      </c>
      <c r="F154" s="432">
        <v>2715</v>
      </c>
      <c r="G154" s="433">
        <v>2135</v>
      </c>
      <c r="H154" s="432">
        <v>633</v>
      </c>
      <c r="I154" s="433">
        <v>267</v>
      </c>
      <c r="J154" s="434">
        <f t="shared" si="367"/>
        <v>2082</v>
      </c>
      <c r="K154" s="435">
        <f t="shared" si="368"/>
        <v>1868</v>
      </c>
      <c r="L154" s="432">
        <v>64</v>
      </c>
      <c r="M154" s="433">
        <v>64</v>
      </c>
      <c r="N154" s="434">
        <f t="shared" si="369"/>
        <v>2082</v>
      </c>
      <c r="O154" s="435">
        <f t="shared" si="370"/>
        <v>1868</v>
      </c>
      <c r="P154" s="434">
        <f t="shared" si="371"/>
        <v>0</v>
      </c>
      <c r="Q154" s="435">
        <f t="shared" si="372"/>
        <v>0</v>
      </c>
      <c r="R154" s="432">
        <v>287</v>
      </c>
      <c r="S154" s="433">
        <v>295</v>
      </c>
      <c r="T154" s="589">
        <f t="shared" si="515"/>
        <v>0</v>
      </c>
      <c r="U154" s="590">
        <f t="shared" si="515"/>
        <v>0</v>
      </c>
      <c r="V154" s="432">
        <v>13</v>
      </c>
      <c r="W154" s="433">
        <v>16</v>
      </c>
      <c r="X154" s="434">
        <f t="shared" si="373"/>
        <v>0</v>
      </c>
      <c r="Y154" s="435">
        <f t="shared" si="374"/>
        <v>0</v>
      </c>
      <c r="Z154" s="432"/>
      <c r="AA154" s="433"/>
      <c r="AB154" s="434">
        <f t="shared" si="375"/>
        <v>0</v>
      </c>
      <c r="AC154" s="435">
        <f t="shared" si="376"/>
        <v>0</v>
      </c>
      <c r="AD154" s="434">
        <f t="shared" si="377"/>
        <v>300</v>
      </c>
      <c r="AE154" s="435">
        <f t="shared" si="378"/>
        <v>311</v>
      </c>
      <c r="AF154" s="434">
        <f t="shared" si="379"/>
        <v>0</v>
      </c>
      <c r="AG154" s="435">
        <f t="shared" si="380"/>
        <v>0</v>
      </c>
      <c r="AH154" s="432">
        <v>3.74</v>
      </c>
      <c r="AI154" s="433">
        <v>3.64</v>
      </c>
      <c r="AJ154" s="434">
        <f t="shared" si="381"/>
        <v>1073.3800000000001</v>
      </c>
      <c r="AK154" s="435">
        <f t="shared" si="382"/>
        <v>1073.8</v>
      </c>
      <c r="AL154" s="432">
        <v>4.7300000000000004</v>
      </c>
      <c r="AM154" s="433">
        <v>3.16</v>
      </c>
      <c r="AN154" s="434">
        <f t="shared" si="383"/>
        <v>61.490000000000009</v>
      </c>
      <c r="AO154" s="435">
        <f t="shared" si="384"/>
        <v>50.56</v>
      </c>
      <c r="AP154" s="432"/>
      <c r="AQ154" s="433"/>
      <c r="AR154" s="434">
        <f t="shared" si="385"/>
        <v>0</v>
      </c>
      <c r="AS154" s="435">
        <f t="shared" si="386"/>
        <v>0</v>
      </c>
      <c r="AT154" s="434">
        <f t="shared" si="387"/>
        <v>3.7829000000000006</v>
      </c>
      <c r="AU154" s="435">
        <f t="shared" si="388"/>
        <v>3.6153054662379418</v>
      </c>
      <c r="AV154" s="434">
        <f t="shared" si="389"/>
        <v>1134.8700000000001</v>
      </c>
      <c r="AW154" s="435">
        <f t="shared" si="390"/>
        <v>1124.3599999999999</v>
      </c>
      <c r="AX154" s="432"/>
      <c r="AY154" s="433"/>
      <c r="AZ154" s="434">
        <f t="shared" si="391"/>
        <v>0</v>
      </c>
      <c r="BA154" s="435">
        <f t="shared" si="392"/>
        <v>0</v>
      </c>
      <c r="BB154" s="432"/>
      <c r="BC154" s="433"/>
      <c r="BD154" s="434">
        <f t="shared" si="393"/>
        <v>0</v>
      </c>
      <c r="BE154" s="435">
        <f t="shared" si="394"/>
        <v>0</v>
      </c>
      <c r="BF154" s="432"/>
      <c r="BG154" s="433"/>
      <c r="BH154" s="434">
        <f t="shared" si="395"/>
        <v>0</v>
      </c>
      <c r="BI154" s="435">
        <f t="shared" si="396"/>
        <v>0</v>
      </c>
      <c r="BJ154" s="434">
        <f t="shared" si="397"/>
        <v>0</v>
      </c>
      <c r="BK154" s="435">
        <f t="shared" si="398"/>
        <v>0</v>
      </c>
      <c r="BL154" s="434">
        <f t="shared" si="399"/>
        <v>0</v>
      </c>
      <c r="BM154" s="435">
        <f t="shared" si="400"/>
        <v>0</v>
      </c>
      <c r="BN154" s="432">
        <v>864</v>
      </c>
      <c r="BO154" s="433">
        <v>807</v>
      </c>
      <c r="BP154" s="434">
        <f t="shared" si="401"/>
        <v>0</v>
      </c>
      <c r="BQ154" s="435">
        <f t="shared" si="402"/>
        <v>0</v>
      </c>
      <c r="BR154" s="432">
        <v>68</v>
      </c>
      <c r="BS154" s="433">
        <v>74</v>
      </c>
      <c r="BT154" s="434">
        <f t="shared" si="403"/>
        <v>0</v>
      </c>
      <c r="BU154" s="435">
        <f t="shared" si="404"/>
        <v>0</v>
      </c>
      <c r="BV154" s="432"/>
      <c r="BW154" s="433"/>
      <c r="BX154" s="434">
        <f t="shared" si="405"/>
        <v>0</v>
      </c>
      <c r="BY154" s="435">
        <f t="shared" si="406"/>
        <v>0</v>
      </c>
      <c r="BZ154" s="434">
        <f t="shared" si="407"/>
        <v>932</v>
      </c>
      <c r="CA154" s="435">
        <f t="shared" si="408"/>
        <v>881</v>
      </c>
      <c r="CB154" s="434">
        <f t="shared" si="409"/>
        <v>0</v>
      </c>
      <c r="CC154" s="435">
        <f t="shared" si="410"/>
        <v>0</v>
      </c>
      <c r="CD154" s="432">
        <v>3.77</v>
      </c>
      <c r="CE154" s="433">
        <v>3.85</v>
      </c>
      <c r="CF154" s="434">
        <f t="shared" si="411"/>
        <v>3257.28</v>
      </c>
      <c r="CG154" s="435">
        <f t="shared" si="412"/>
        <v>3106.9500000000003</v>
      </c>
      <c r="CH154" s="432">
        <v>5.96</v>
      </c>
      <c r="CI154" s="433">
        <v>5.81</v>
      </c>
      <c r="CJ154" s="434">
        <f t="shared" si="413"/>
        <v>405.28</v>
      </c>
      <c r="CK154" s="435">
        <f t="shared" si="414"/>
        <v>429.94</v>
      </c>
      <c r="CL154" s="432"/>
      <c r="CM154" s="433"/>
      <c r="CN154" s="434">
        <f t="shared" si="415"/>
        <v>0</v>
      </c>
      <c r="CO154" s="435">
        <f t="shared" si="416"/>
        <v>0</v>
      </c>
      <c r="CP154" s="434">
        <f t="shared" si="417"/>
        <v>3.9297854077253223</v>
      </c>
      <c r="CQ154" s="435">
        <f t="shared" si="418"/>
        <v>4.0146311010215667</v>
      </c>
      <c r="CR154" s="434">
        <f t="shared" si="419"/>
        <v>3662.5600000000004</v>
      </c>
      <c r="CS154" s="435">
        <f t="shared" si="420"/>
        <v>3536.8900000000003</v>
      </c>
      <c r="CT154" s="432"/>
      <c r="CU154" s="433"/>
      <c r="CV154" s="434">
        <f t="shared" si="421"/>
        <v>0</v>
      </c>
      <c r="CW154" s="435">
        <f t="shared" si="422"/>
        <v>0</v>
      </c>
      <c r="CX154" s="432"/>
      <c r="CY154" s="433"/>
      <c r="CZ154" s="434">
        <f t="shared" si="423"/>
        <v>0</v>
      </c>
      <c r="DA154" s="435">
        <f t="shared" si="424"/>
        <v>0</v>
      </c>
      <c r="DB154" s="432"/>
      <c r="DC154" s="433"/>
      <c r="DD154" s="434">
        <f t="shared" si="425"/>
        <v>0</v>
      </c>
      <c r="DE154" s="435">
        <f t="shared" si="426"/>
        <v>0</v>
      </c>
      <c r="DF154" s="434">
        <f t="shared" si="427"/>
        <v>0</v>
      </c>
      <c r="DG154" s="435">
        <f t="shared" si="428"/>
        <v>0</v>
      </c>
      <c r="DH154" s="434">
        <f t="shared" si="429"/>
        <v>0</v>
      </c>
      <c r="DI154" s="435">
        <f t="shared" si="430"/>
        <v>0</v>
      </c>
      <c r="DJ154" s="434">
        <f t="shared" si="431"/>
        <v>1232</v>
      </c>
      <c r="DK154" s="435">
        <f t="shared" si="432"/>
        <v>1192</v>
      </c>
      <c r="DL154" s="434">
        <f t="shared" si="433"/>
        <v>0</v>
      </c>
      <c r="DM154" s="435">
        <f t="shared" si="434"/>
        <v>0</v>
      </c>
      <c r="DN154" s="434">
        <f t="shared" si="435"/>
        <v>3.8940178571428574</v>
      </c>
      <c r="DO154" s="435">
        <f t="shared" si="436"/>
        <v>3.9104446308724832</v>
      </c>
      <c r="DP154" s="434">
        <f t="shared" si="437"/>
        <v>4797.43</v>
      </c>
      <c r="DQ154" s="435">
        <f t="shared" si="438"/>
        <v>4661.25</v>
      </c>
      <c r="DR154" s="434">
        <f t="shared" si="439"/>
        <v>0</v>
      </c>
      <c r="DS154" s="435">
        <f t="shared" si="440"/>
        <v>0</v>
      </c>
      <c r="DT154" s="434">
        <f t="shared" si="441"/>
        <v>0</v>
      </c>
      <c r="DU154" s="435">
        <f t="shared" si="442"/>
        <v>0</v>
      </c>
      <c r="DV154" s="432">
        <v>458</v>
      </c>
      <c r="DW154" s="433">
        <v>353</v>
      </c>
      <c r="DX154" s="434">
        <f t="shared" si="443"/>
        <v>0</v>
      </c>
      <c r="DY154" s="435">
        <f t="shared" si="444"/>
        <v>0</v>
      </c>
      <c r="DZ154" s="432">
        <v>128</v>
      </c>
      <c r="EA154" s="433">
        <v>121</v>
      </c>
      <c r="EB154" s="434">
        <f t="shared" si="445"/>
        <v>0</v>
      </c>
      <c r="EC154" s="435">
        <f t="shared" si="446"/>
        <v>0</v>
      </c>
      <c r="ED154" s="432"/>
      <c r="EE154" s="433"/>
      <c r="EF154" s="434">
        <f t="shared" si="447"/>
        <v>0</v>
      </c>
      <c r="EG154" s="435">
        <f t="shared" si="448"/>
        <v>0</v>
      </c>
      <c r="EH154" s="434">
        <f t="shared" si="449"/>
        <v>586</v>
      </c>
      <c r="EI154" s="435">
        <f t="shared" si="450"/>
        <v>474</v>
      </c>
      <c r="EJ154" s="434">
        <f t="shared" si="451"/>
        <v>0</v>
      </c>
      <c r="EK154" s="435">
        <f t="shared" si="452"/>
        <v>0</v>
      </c>
      <c r="EL154" s="432">
        <v>3.03</v>
      </c>
      <c r="EM154" s="433">
        <v>3.35</v>
      </c>
      <c r="EN154" s="434">
        <f t="shared" si="453"/>
        <v>1387.74</v>
      </c>
      <c r="EO154" s="435">
        <f t="shared" si="454"/>
        <v>1182.55</v>
      </c>
      <c r="EP154" s="432">
        <v>4.8099999999999996</v>
      </c>
      <c r="EQ154" s="433">
        <v>4.6100000000000003</v>
      </c>
      <c r="ER154" s="434">
        <f t="shared" si="455"/>
        <v>615.67999999999995</v>
      </c>
      <c r="ES154" s="435">
        <f t="shared" si="456"/>
        <v>557.81000000000006</v>
      </c>
      <c r="ET154" s="432"/>
      <c r="EU154" s="433"/>
      <c r="EV154" s="434">
        <f t="shared" si="457"/>
        <v>0</v>
      </c>
      <c r="EW154" s="435">
        <f t="shared" si="458"/>
        <v>0</v>
      </c>
      <c r="EX154" s="434">
        <f t="shared" si="459"/>
        <v>3.4188054607508533</v>
      </c>
      <c r="EY154" s="435">
        <f t="shared" si="460"/>
        <v>3.6716455696202535</v>
      </c>
      <c r="EZ154" s="434">
        <f t="shared" si="461"/>
        <v>2003.42</v>
      </c>
      <c r="FA154" s="435">
        <f t="shared" si="462"/>
        <v>1740.3600000000001</v>
      </c>
      <c r="FB154" s="432"/>
      <c r="FC154" s="433"/>
      <c r="FD154" s="434">
        <f t="shared" si="463"/>
        <v>0</v>
      </c>
      <c r="FE154" s="435">
        <f t="shared" si="464"/>
        <v>0</v>
      </c>
      <c r="FF154" s="432"/>
      <c r="FG154" s="433"/>
      <c r="FH154" s="434">
        <f t="shared" si="465"/>
        <v>0</v>
      </c>
      <c r="FI154" s="435">
        <f t="shared" si="466"/>
        <v>0</v>
      </c>
      <c r="FJ154" s="432"/>
      <c r="FK154" s="433"/>
      <c r="FL154" s="434">
        <f t="shared" si="467"/>
        <v>0</v>
      </c>
      <c r="FM154" s="435">
        <f t="shared" si="468"/>
        <v>0</v>
      </c>
      <c r="FN154" s="434">
        <f t="shared" si="469"/>
        <v>0</v>
      </c>
      <c r="FO154" s="435">
        <f t="shared" si="470"/>
        <v>0</v>
      </c>
      <c r="FP154" s="434">
        <f t="shared" si="471"/>
        <v>0</v>
      </c>
      <c r="FQ154" s="435">
        <f t="shared" si="472"/>
        <v>0</v>
      </c>
      <c r="FR154" s="432">
        <v>264</v>
      </c>
      <c r="FS154" s="433">
        <v>202</v>
      </c>
      <c r="FT154" s="434">
        <f t="shared" si="473"/>
        <v>0</v>
      </c>
      <c r="FU154" s="435">
        <f t="shared" si="474"/>
        <v>0</v>
      </c>
      <c r="FV154" s="432">
        <v>6.72</v>
      </c>
      <c r="FW154" s="433">
        <v>7.64</v>
      </c>
      <c r="FX154" s="434">
        <f t="shared" si="475"/>
        <v>1774.08</v>
      </c>
      <c r="FY154" s="435">
        <f t="shared" si="476"/>
        <v>1543.28</v>
      </c>
      <c r="FZ154" s="432"/>
      <c r="GA154" s="433"/>
      <c r="GB154" s="434">
        <f t="shared" si="477"/>
        <v>0</v>
      </c>
      <c r="GC154" s="435">
        <f t="shared" si="478"/>
        <v>0</v>
      </c>
      <c r="GD154" s="434">
        <f t="shared" si="479"/>
        <v>1609</v>
      </c>
      <c r="GE154" s="435">
        <f t="shared" si="480"/>
        <v>1455</v>
      </c>
      <c r="GF154" s="434">
        <f t="shared" si="481"/>
        <v>0</v>
      </c>
      <c r="GG154" s="435">
        <f t="shared" si="482"/>
        <v>0</v>
      </c>
      <c r="GH154" s="434">
        <f t="shared" si="483"/>
        <v>5718.4</v>
      </c>
      <c r="GI154" s="435">
        <f t="shared" si="484"/>
        <v>5363.3</v>
      </c>
      <c r="GJ154" s="434">
        <f t="shared" si="485"/>
        <v>0</v>
      </c>
      <c r="GK154" s="435">
        <f t="shared" si="486"/>
        <v>0</v>
      </c>
      <c r="GL154" s="434">
        <f t="shared" si="487"/>
        <v>209</v>
      </c>
      <c r="GM154" s="435">
        <f t="shared" si="488"/>
        <v>211</v>
      </c>
      <c r="GN154" s="434">
        <f t="shared" si="489"/>
        <v>0</v>
      </c>
      <c r="GO154" s="435">
        <f t="shared" si="490"/>
        <v>0</v>
      </c>
      <c r="GP154" s="434">
        <f t="shared" si="491"/>
        <v>1082.4499999999998</v>
      </c>
      <c r="GQ154" s="435">
        <f t="shared" si="492"/>
        <v>1038.31</v>
      </c>
      <c r="GR154" s="434">
        <f t="shared" si="493"/>
        <v>0</v>
      </c>
      <c r="GS154" s="435">
        <f t="shared" si="494"/>
        <v>0</v>
      </c>
      <c r="GT154" s="434">
        <f t="shared" si="495"/>
        <v>1818</v>
      </c>
      <c r="GU154" s="435">
        <f t="shared" si="496"/>
        <v>1666</v>
      </c>
      <c r="GV154" s="434">
        <f t="shared" si="497"/>
        <v>0</v>
      </c>
      <c r="GW154" s="435">
        <f t="shared" si="498"/>
        <v>0</v>
      </c>
      <c r="GX154" s="434">
        <f t="shared" si="499"/>
        <v>6800.8499999999995</v>
      </c>
      <c r="GY154" s="435">
        <f t="shared" si="500"/>
        <v>6401.6100000000006</v>
      </c>
      <c r="GZ154" s="434">
        <f t="shared" si="501"/>
        <v>0</v>
      </c>
      <c r="HA154" s="435">
        <f t="shared" si="502"/>
        <v>0</v>
      </c>
      <c r="HB154" s="434">
        <f t="shared" si="503"/>
        <v>0</v>
      </c>
      <c r="HC154" s="435">
        <f t="shared" si="504"/>
        <v>0</v>
      </c>
      <c r="HD154" s="434">
        <f t="shared" si="505"/>
        <v>0</v>
      </c>
      <c r="HE154" s="435">
        <f t="shared" si="506"/>
        <v>0</v>
      </c>
      <c r="HF154" s="434">
        <f t="shared" si="507"/>
        <v>0</v>
      </c>
      <c r="HG154" s="435">
        <f t="shared" si="508"/>
        <v>0</v>
      </c>
      <c r="HH154" s="434">
        <f t="shared" si="509"/>
        <v>0</v>
      </c>
      <c r="HI154" s="435">
        <f t="shared" si="510"/>
        <v>0</v>
      </c>
      <c r="HJ154" s="434">
        <f t="shared" si="511"/>
        <v>8574.93</v>
      </c>
      <c r="HK154" s="435">
        <f t="shared" si="512"/>
        <v>7944.89</v>
      </c>
      <c r="HL154" s="434">
        <f t="shared" si="513"/>
        <v>0</v>
      </c>
      <c r="HM154" s="435">
        <f t="shared" si="514"/>
        <v>0</v>
      </c>
    </row>
    <row r="155" spans="1:221">
      <c r="A155" s="63" t="s">
        <v>480</v>
      </c>
      <c r="B155" s="4" t="s">
        <v>1250</v>
      </c>
      <c r="C155" s="3"/>
      <c r="D155" s="2">
        <v>176178</v>
      </c>
      <c r="E155" s="1">
        <v>8</v>
      </c>
      <c r="F155" s="432">
        <v>1113</v>
      </c>
      <c r="G155" s="433">
        <v>1045</v>
      </c>
      <c r="H155" s="432">
        <v>0</v>
      </c>
      <c r="I155" s="433">
        <v>6</v>
      </c>
      <c r="J155" s="434">
        <f t="shared" si="367"/>
        <v>1113</v>
      </c>
      <c r="K155" s="435">
        <f t="shared" si="368"/>
        <v>1039</v>
      </c>
      <c r="L155" s="432">
        <v>64</v>
      </c>
      <c r="M155" s="433">
        <v>64</v>
      </c>
      <c r="N155" s="434">
        <f t="shared" si="369"/>
        <v>1113</v>
      </c>
      <c r="O155" s="435">
        <f t="shared" si="370"/>
        <v>1039</v>
      </c>
      <c r="P155" s="434">
        <f t="shared" si="371"/>
        <v>0</v>
      </c>
      <c r="Q155" s="435">
        <f t="shared" si="372"/>
        <v>0</v>
      </c>
      <c r="R155" s="432">
        <v>213</v>
      </c>
      <c r="S155" s="433">
        <v>230</v>
      </c>
      <c r="T155" s="589">
        <f t="shared" si="515"/>
        <v>0</v>
      </c>
      <c r="U155" s="590">
        <f t="shared" si="515"/>
        <v>0</v>
      </c>
      <c r="V155" s="432">
        <v>11</v>
      </c>
      <c r="W155" s="433">
        <v>10</v>
      </c>
      <c r="X155" s="434">
        <f t="shared" si="373"/>
        <v>0</v>
      </c>
      <c r="Y155" s="435">
        <f t="shared" si="374"/>
        <v>0</v>
      </c>
      <c r="Z155" s="432"/>
      <c r="AA155" s="433"/>
      <c r="AB155" s="434">
        <f t="shared" si="375"/>
        <v>0</v>
      </c>
      <c r="AC155" s="435">
        <f t="shared" si="376"/>
        <v>0</v>
      </c>
      <c r="AD155" s="434">
        <f t="shared" si="377"/>
        <v>224</v>
      </c>
      <c r="AE155" s="435">
        <f t="shared" si="378"/>
        <v>240</v>
      </c>
      <c r="AF155" s="434">
        <f t="shared" si="379"/>
        <v>0</v>
      </c>
      <c r="AG155" s="435">
        <f t="shared" si="380"/>
        <v>0</v>
      </c>
      <c r="AH155" s="432">
        <v>3.47</v>
      </c>
      <c r="AI155" s="433">
        <v>3.55</v>
      </c>
      <c r="AJ155" s="434">
        <f t="shared" si="381"/>
        <v>739.11</v>
      </c>
      <c r="AK155" s="435">
        <f t="shared" si="382"/>
        <v>816.5</v>
      </c>
      <c r="AL155" s="432">
        <v>4.55</v>
      </c>
      <c r="AM155" s="433">
        <v>4.3</v>
      </c>
      <c r="AN155" s="434">
        <f t="shared" si="383"/>
        <v>50.05</v>
      </c>
      <c r="AO155" s="435">
        <f t="shared" si="384"/>
        <v>43</v>
      </c>
      <c r="AP155" s="432"/>
      <c r="AQ155" s="433"/>
      <c r="AR155" s="434">
        <f t="shared" si="385"/>
        <v>0</v>
      </c>
      <c r="AS155" s="435">
        <f t="shared" si="386"/>
        <v>0</v>
      </c>
      <c r="AT155" s="434">
        <f t="shared" si="387"/>
        <v>3.5230357142857143</v>
      </c>
      <c r="AU155" s="435">
        <f t="shared" si="388"/>
        <v>3.5812499999999998</v>
      </c>
      <c r="AV155" s="434">
        <f t="shared" si="389"/>
        <v>789.16</v>
      </c>
      <c r="AW155" s="435">
        <f t="shared" si="390"/>
        <v>859.5</v>
      </c>
      <c r="AX155" s="432"/>
      <c r="AY155" s="433"/>
      <c r="AZ155" s="434">
        <f t="shared" si="391"/>
        <v>0</v>
      </c>
      <c r="BA155" s="435">
        <f t="shared" si="392"/>
        <v>0</v>
      </c>
      <c r="BB155" s="432"/>
      <c r="BC155" s="433"/>
      <c r="BD155" s="434">
        <f t="shared" si="393"/>
        <v>0</v>
      </c>
      <c r="BE155" s="435">
        <f t="shared" si="394"/>
        <v>0</v>
      </c>
      <c r="BF155" s="432"/>
      <c r="BG155" s="433"/>
      <c r="BH155" s="434">
        <f t="shared" si="395"/>
        <v>0</v>
      </c>
      <c r="BI155" s="435">
        <f t="shared" si="396"/>
        <v>0</v>
      </c>
      <c r="BJ155" s="434">
        <f t="shared" si="397"/>
        <v>0</v>
      </c>
      <c r="BK155" s="435">
        <f t="shared" si="398"/>
        <v>0</v>
      </c>
      <c r="BL155" s="434">
        <f t="shared" si="399"/>
        <v>0</v>
      </c>
      <c r="BM155" s="435">
        <f t="shared" si="400"/>
        <v>0</v>
      </c>
      <c r="BN155" s="432">
        <v>528</v>
      </c>
      <c r="BO155" s="433">
        <v>478</v>
      </c>
      <c r="BP155" s="434">
        <f t="shared" si="401"/>
        <v>0</v>
      </c>
      <c r="BQ155" s="435">
        <f t="shared" si="402"/>
        <v>0</v>
      </c>
      <c r="BR155" s="432">
        <v>29</v>
      </c>
      <c r="BS155" s="433">
        <v>16</v>
      </c>
      <c r="BT155" s="434">
        <f t="shared" si="403"/>
        <v>0</v>
      </c>
      <c r="BU155" s="435">
        <f t="shared" si="404"/>
        <v>0</v>
      </c>
      <c r="BV155" s="432"/>
      <c r="BW155" s="433"/>
      <c r="BX155" s="434">
        <f t="shared" si="405"/>
        <v>0</v>
      </c>
      <c r="BY155" s="435">
        <f t="shared" si="406"/>
        <v>0</v>
      </c>
      <c r="BZ155" s="434">
        <f t="shared" si="407"/>
        <v>557</v>
      </c>
      <c r="CA155" s="435">
        <f t="shared" si="408"/>
        <v>494</v>
      </c>
      <c r="CB155" s="434">
        <f t="shared" si="409"/>
        <v>0</v>
      </c>
      <c r="CC155" s="435">
        <f t="shared" si="410"/>
        <v>0</v>
      </c>
      <c r="CD155" s="432">
        <v>3.6</v>
      </c>
      <c r="CE155" s="433">
        <v>3.52</v>
      </c>
      <c r="CF155" s="434">
        <f t="shared" si="411"/>
        <v>1900.8</v>
      </c>
      <c r="CG155" s="435">
        <f t="shared" si="412"/>
        <v>1682.56</v>
      </c>
      <c r="CH155" s="432">
        <v>5.09</v>
      </c>
      <c r="CI155" s="433">
        <v>4.41</v>
      </c>
      <c r="CJ155" s="434">
        <f t="shared" si="413"/>
        <v>147.60999999999999</v>
      </c>
      <c r="CK155" s="435">
        <f t="shared" si="414"/>
        <v>70.56</v>
      </c>
      <c r="CL155" s="432"/>
      <c r="CM155" s="433"/>
      <c r="CN155" s="434">
        <f t="shared" si="415"/>
        <v>0</v>
      </c>
      <c r="CO155" s="435">
        <f t="shared" si="416"/>
        <v>0</v>
      </c>
      <c r="CP155" s="434">
        <f t="shared" si="417"/>
        <v>3.6775763016157987</v>
      </c>
      <c r="CQ155" s="435">
        <f t="shared" si="418"/>
        <v>3.5488259109311739</v>
      </c>
      <c r="CR155" s="434">
        <f t="shared" si="419"/>
        <v>2048.41</v>
      </c>
      <c r="CS155" s="435">
        <f t="shared" si="420"/>
        <v>1753.12</v>
      </c>
      <c r="CT155" s="432"/>
      <c r="CU155" s="433"/>
      <c r="CV155" s="434">
        <f t="shared" si="421"/>
        <v>0</v>
      </c>
      <c r="CW155" s="435">
        <f t="shared" si="422"/>
        <v>0</v>
      </c>
      <c r="CX155" s="432"/>
      <c r="CY155" s="433"/>
      <c r="CZ155" s="434">
        <f t="shared" si="423"/>
        <v>0</v>
      </c>
      <c r="DA155" s="435">
        <f t="shared" si="424"/>
        <v>0</v>
      </c>
      <c r="DB155" s="432"/>
      <c r="DC155" s="433"/>
      <c r="DD155" s="434">
        <f t="shared" si="425"/>
        <v>0</v>
      </c>
      <c r="DE155" s="435">
        <f t="shared" si="426"/>
        <v>0</v>
      </c>
      <c r="DF155" s="434">
        <f t="shared" si="427"/>
        <v>0</v>
      </c>
      <c r="DG155" s="435">
        <f t="shared" si="428"/>
        <v>0</v>
      </c>
      <c r="DH155" s="434">
        <f t="shared" si="429"/>
        <v>0</v>
      </c>
      <c r="DI155" s="435">
        <f t="shared" si="430"/>
        <v>0</v>
      </c>
      <c r="DJ155" s="434">
        <f t="shared" si="431"/>
        <v>781</v>
      </c>
      <c r="DK155" s="435">
        <f t="shared" si="432"/>
        <v>734</v>
      </c>
      <c r="DL155" s="434">
        <f t="shared" si="433"/>
        <v>0</v>
      </c>
      <c r="DM155" s="435">
        <f t="shared" si="434"/>
        <v>0</v>
      </c>
      <c r="DN155" s="434">
        <f t="shared" si="435"/>
        <v>3.6332522407170291</v>
      </c>
      <c r="DO155" s="435">
        <f t="shared" si="436"/>
        <v>3.5594277929155314</v>
      </c>
      <c r="DP155" s="434">
        <f t="shared" si="437"/>
        <v>2837.5699999999997</v>
      </c>
      <c r="DQ155" s="435">
        <f t="shared" si="438"/>
        <v>2612.62</v>
      </c>
      <c r="DR155" s="434">
        <f t="shared" si="439"/>
        <v>0</v>
      </c>
      <c r="DS155" s="435">
        <f t="shared" si="440"/>
        <v>0</v>
      </c>
      <c r="DT155" s="434">
        <f t="shared" si="441"/>
        <v>0</v>
      </c>
      <c r="DU155" s="435">
        <f t="shared" si="442"/>
        <v>0</v>
      </c>
      <c r="DV155" s="432">
        <v>190</v>
      </c>
      <c r="DW155" s="433">
        <v>188</v>
      </c>
      <c r="DX155" s="434">
        <f t="shared" si="443"/>
        <v>0</v>
      </c>
      <c r="DY155" s="435">
        <f t="shared" si="444"/>
        <v>0</v>
      </c>
      <c r="DZ155" s="432">
        <v>55</v>
      </c>
      <c r="EA155" s="433">
        <v>51</v>
      </c>
      <c r="EB155" s="434">
        <f t="shared" si="445"/>
        <v>0</v>
      </c>
      <c r="EC155" s="435">
        <f t="shared" si="446"/>
        <v>0</v>
      </c>
      <c r="ED155" s="432"/>
      <c r="EE155" s="433"/>
      <c r="EF155" s="434">
        <f t="shared" si="447"/>
        <v>0</v>
      </c>
      <c r="EG155" s="435">
        <f t="shared" si="448"/>
        <v>0</v>
      </c>
      <c r="EH155" s="434">
        <f t="shared" si="449"/>
        <v>245</v>
      </c>
      <c r="EI155" s="435">
        <f t="shared" si="450"/>
        <v>239</v>
      </c>
      <c r="EJ155" s="434">
        <f t="shared" si="451"/>
        <v>0</v>
      </c>
      <c r="EK155" s="435">
        <f t="shared" si="452"/>
        <v>0</v>
      </c>
      <c r="EL155" s="432">
        <v>3.24</v>
      </c>
      <c r="EM155" s="433">
        <v>2.99</v>
      </c>
      <c r="EN155" s="434">
        <f t="shared" si="453"/>
        <v>615.6</v>
      </c>
      <c r="EO155" s="435">
        <f t="shared" si="454"/>
        <v>562.12</v>
      </c>
      <c r="EP155" s="432">
        <v>3.96</v>
      </c>
      <c r="EQ155" s="433">
        <v>5.0999999999999996</v>
      </c>
      <c r="ER155" s="434">
        <f t="shared" si="455"/>
        <v>217.8</v>
      </c>
      <c r="ES155" s="435">
        <f t="shared" si="456"/>
        <v>260.09999999999997</v>
      </c>
      <c r="ET155" s="432"/>
      <c r="EU155" s="433"/>
      <c r="EV155" s="434">
        <f t="shared" si="457"/>
        <v>0</v>
      </c>
      <c r="EW155" s="435">
        <f t="shared" si="458"/>
        <v>0</v>
      </c>
      <c r="EX155" s="434">
        <f t="shared" si="459"/>
        <v>3.4016326530612249</v>
      </c>
      <c r="EY155" s="435">
        <f t="shared" si="460"/>
        <v>3.4402510460251046</v>
      </c>
      <c r="EZ155" s="434">
        <f t="shared" si="461"/>
        <v>833.40000000000009</v>
      </c>
      <c r="FA155" s="435">
        <f t="shared" si="462"/>
        <v>822.22</v>
      </c>
      <c r="FB155" s="432"/>
      <c r="FC155" s="433"/>
      <c r="FD155" s="434">
        <f t="shared" si="463"/>
        <v>0</v>
      </c>
      <c r="FE155" s="435">
        <f t="shared" si="464"/>
        <v>0</v>
      </c>
      <c r="FF155" s="432"/>
      <c r="FG155" s="433"/>
      <c r="FH155" s="434">
        <f t="shared" si="465"/>
        <v>0</v>
      </c>
      <c r="FI155" s="435">
        <f t="shared" si="466"/>
        <v>0</v>
      </c>
      <c r="FJ155" s="432"/>
      <c r="FK155" s="433"/>
      <c r="FL155" s="434">
        <f t="shared" si="467"/>
        <v>0</v>
      </c>
      <c r="FM155" s="435">
        <f t="shared" si="468"/>
        <v>0</v>
      </c>
      <c r="FN155" s="434">
        <f t="shared" si="469"/>
        <v>0</v>
      </c>
      <c r="FO155" s="435">
        <f t="shared" si="470"/>
        <v>0</v>
      </c>
      <c r="FP155" s="434">
        <f t="shared" si="471"/>
        <v>0</v>
      </c>
      <c r="FQ155" s="435">
        <f t="shared" si="472"/>
        <v>0</v>
      </c>
      <c r="FR155" s="432">
        <v>87</v>
      </c>
      <c r="FS155" s="433">
        <v>66</v>
      </c>
      <c r="FT155" s="434">
        <f t="shared" si="473"/>
        <v>0</v>
      </c>
      <c r="FU155" s="435">
        <f t="shared" si="474"/>
        <v>0</v>
      </c>
      <c r="FV155" s="432">
        <v>7.2</v>
      </c>
      <c r="FW155" s="433">
        <v>8.48</v>
      </c>
      <c r="FX155" s="434">
        <f t="shared" si="475"/>
        <v>626.4</v>
      </c>
      <c r="FY155" s="435">
        <f t="shared" si="476"/>
        <v>559.68000000000006</v>
      </c>
      <c r="FZ155" s="432"/>
      <c r="GA155" s="433"/>
      <c r="GB155" s="434">
        <f t="shared" si="477"/>
        <v>0</v>
      </c>
      <c r="GC155" s="435">
        <f t="shared" si="478"/>
        <v>0</v>
      </c>
      <c r="GD155" s="434">
        <f t="shared" si="479"/>
        <v>931</v>
      </c>
      <c r="GE155" s="435">
        <f t="shared" si="480"/>
        <v>896</v>
      </c>
      <c r="GF155" s="434">
        <f t="shared" si="481"/>
        <v>0</v>
      </c>
      <c r="GG155" s="435">
        <f t="shared" si="482"/>
        <v>0</v>
      </c>
      <c r="GH155" s="434">
        <f t="shared" si="483"/>
        <v>3255.5099999999998</v>
      </c>
      <c r="GI155" s="435">
        <f t="shared" si="484"/>
        <v>3061.18</v>
      </c>
      <c r="GJ155" s="434">
        <f t="shared" si="485"/>
        <v>0</v>
      </c>
      <c r="GK155" s="435">
        <f t="shared" si="486"/>
        <v>0</v>
      </c>
      <c r="GL155" s="434">
        <f t="shared" si="487"/>
        <v>95</v>
      </c>
      <c r="GM155" s="435">
        <f t="shared" si="488"/>
        <v>77</v>
      </c>
      <c r="GN155" s="434">
        <f t="shared" si="489"/>
        <v>0</v>
      </c>
      <c r="GO155" s="435">
        <f t="shared" si="490"/>
        <v>0</v>
      </c>
      <c r="GP155" s="434">
        <f t="shared" si="491"/>
        <v>415.46</v>
      </c>
      <c r="GQ155" s="435">
        <f t="shared" si="492"/>
        <v>373.65999999999997</v>
      </c>
      <c r="GR155" s="434">
        <f t="shared" si="493"/>
        <v>0</v>
      </c>
      <c r="GS155" s="435">
        <f t="shared" si="494"/>
        <v>0</v>
      </c>
      <c r="GT155" s="434">
        <f t="shared" si="495"/>
        <v>1026</v>
      </c>
      <c r="GU155" s="435">
        <f t="shared" si="496"/>
        <v>973</v>
      </c>
      <c r="GV155" s="434">
        <f t="shared" si="497"/>
        <v>0</v>
      </c>
      <c r="GW155" s="435">
        <f t="shared" si="498"/>
        <v>0</v>
      </c>
      <c r="GX155" s="434">
        <f t="shared" si="499"/>
        <v>3670.97</v>
      </c>
      <c r="GY155" s="435">
        <f t="shared" si="500"/>
        <v>3434.8399999999997</v>
      </c>
      <c r="GZ155" s="434">
        <f t="shared" si="501"/>
        <v>0</v>
      </c>
      <c r="HA155" s="435">
        <f t="shared" si="502"/>
        <v>0</v>
      </c>
      <c r="HB155" s="434">
        <f t="shared" si="503"/>
        <v>0</v>
      </c>
      <c r="HC155" s="435">
        <f t="shared" si="504"/>
        <v>0</v>
      </c>
      <c r="HD155" s="434">
        <f t="shared" si="505"/>
        <v>0</v>
      </c>
      <c r="HE155" s="435">
        <f t="shared" si="506"/>
        <v>0</v>
      </c>
      <c r="HF155" s="434">
        <f t="shared" si="507"/>
        <v>0</v>
      </c>
      <c r="HG155" s="435">
        <f t="shared" si="508"/>
        <v>0</v>
      </c>
      <c r="HH155" s="434">
        <f t="shared" si="509"/>
        <v>0</v>
      </c>
      <c r="HI155" s="435">
        <f t="shared" si="510"/>
        <v>0</v>
      </c>
      <c r="HJ155" s="434">
        <f t="shared" si="511"/>
        <v>4297.37</v>
      </c>
      <c r="HK155" s="435">
        <f t="shared" si="512"/>
        <v>3994.5200000000004</v>
      </c>
      <c r="HL155" s="434">
        <f t="shared" si="513"/>
        <v>0</v>
      </c>
      <c r="HM155" s="435">
        <f t="shared" si="514"/>
        <v>0</v>
      </c>
    </row>
    <row r="156" spans="1:221">
      <c r="A156" s="63" t="s">
        <v>480</v>
      </c>
      <c r="B156" s="4" t="s">
        <v>1251</v>
      </c>
      <c r="C156" s="3"/>
      <c r="D156" s="2">
        <v>175573</v>
      </c>
      <c r="E156" s="1">
        <v>9</v>
      </c>
      <c r="F156" s="432">
        <v>627</v>
      </c>
      <c r="G156" s="433">
        <v>620</v>
      </c>
      <c r="H156" s="432">
        <v>8</v>
      </c>
      <c r="I156" s="433">
        <v>12</v>
      </c>
      <c r="J156" s="434">
        <f t="shared" si="367"/>
        <v>619</v>
      </c>
      <c r="K156" s="435">
        <f t="shared" si="368"/>
        <v>608</v>
      </c>
      <c r="L156" s="432">
        <v>64</v>
      </c>
      <c r="M156" s="433">
        <v>64</v>
      </c>
      <c r="N156" s="434">
        <f t="shared" si="369"/>
        <v>619</v>
      </c>
      <c r="O156" s="435">
        <f t="shared" si="370"/>
        <v>608</v>
      </c>
      <c r="P156" s="434">
        <f t="shared" si="371"/>
        <v>0</v>
      </c>
      <c r="Q156" s="435">
        <f t="shared" si="372"/>
        <v>0</v>
      </c>
      <c r="R156" s="432">
        <v>132</v>
      </c>
      <c r="S156" s="433">
        <v>124</v>
      </c>
      <c r="T156" s="589">
        <f t="shared" si="515"/>
        <v>0</v>
      </c>
      <c r="U156" s="590">
        <f t="shared" si="515"/>
        <v>0</v>
      </c>
      <c r="V156" s="432">
        <v>12</v>
      </c>
      <c r="W156" s="433">
        <v>10</v>
      </c>
      <c r="X156" s="434">
        <f t="shared" si="373"/>
        <v>0</v>
      </c>
      <c r="Y156" s="435">
        <f t="shared" si="374"/>
        <v>0</v>
      </c>
      <c r="Z156" s="432"/>
      <c r="AA156" s="433"/>
      <c r="AB156" s="434">
        <f t="shared" si="375"/>
        <v>0</v>
      </c>
      <c r="AC156" s="435">
        <f t="shared" si="376"/>
        <v>0</v>
      </c>
      <c r="AD156" s="434">
        <f t="shared" si="377"/>
        <v>144</v>
      </c>
      <c r="AE156" s="435">
        <f t="shared" si="378"/>
        <v>134</v>
      </c>
      <c r="AF156" s="434">
        <f t="shared" si="379"/>
        <v>0</v>
      </c>
      <c r="AG156" s="435">
        <f t="shared" si="380"/>
        <v>0</v>
      </c>
      <c r="AH156" s="432">
        <v>3.47</v>
      </c>
      <c r="AI156" s="433">
        <v>3.69</v>
      </c>
      <c r="AJ156" s="434">
        <f t="shared" si="381"/>
        <v>458.04</v>
      </c>
      <c r="AK156" s="435">
        <f t="shared" si="382"/>
        <v>457.56</v>
      </c>
      <c r="AL156" s="432">
        <v>4.25</v>
      </c>
      <c r="AM156" s="433">
        <v>4.55</v>
      </c>
      <c r="AN156" s="434">
        <f t="shared" si="383"/>
        <v>51</v>
      </c>
      <c r="AO156" s="435">
        <f t="shared" si="384"/>
        <v>45.5</v>
      </c>
      <c r="AP156" s="432"/>
      <c r="AQ156" s="433"/>
      <c r="AR156" s="434">
        <f t="shared" si="385"/>
        <v>0</v>
      </c>
      <c r="AS156" s="435">
        <f t="shared" si="386"/>
        <v>0</v>
      </c>
      <c r="AT156" s="434">
        <f t="shared" si="387"/>
        <v>3.5350000000000001</v>
      </c>
      <c r="AU156" s="435">
        <f t="shared" si="388"/>
        <v>3.7541791044776121</v>
      </c>
      <c r="AV156" s="434">
        <f t="shared" si="389"/>
        <v>509.04</v>
      </c>
      <c r="AW156" s="435">
        <f t="shared" si="390"/>
        <v>503.06</v>
      </c>
      <c r="AX156" s="432"/>
      <c r="AY156" s="433"/>
      <c r="AZ156" s="434">
        <f t="shared" si="391"/>
        <v>0</v>
      </c>
      <c r="BA156" s="435">
        <f t="shared" si="392"/>
        <v>0</v>
      </c>
      <c r="BB156" s="432"/>
      <c r="BC156" s="433"/>
      <c r="BD156" s="434">
        <f t="shared" si="393"/>
        <v>0</v>
      </c>
      <c r="BE156" s="435">
        <f t="shared" si="394"/>
        <v>0</v>
      </c>
      <c r="BF156" s="432"/>
      <c r="BG156" s="433"/>
      <c r="BH156" s="434">
        <f t="shared" si="395"/>
        <v>0</v>
      </c>
      <c r="BI156" s="435">
        <f t="shared" si="396"/>
        <v>0</v>
      </c>
      <c r="BJ156" s="434">
        <f t="shared" si="397"/>
        <v>0</v>
      </c>
      <c r="BK156" s="435">
        <f t="shared" si="398"/>
        <v>0</v>
      </c>
      <c r="BL156" s="434">
        <f t="shared" si="399"/>
        <v>0</v>
      </c>
      <c r="BM156" s="435">
        <f t="shared" si="400"/>
        <v>0</v>
      </c>
      <c r="BN156" s="432">
        <v>250</v>
      </c>
      <c r="BO156" s="433">
        <v>242</v>
      </c>
      <c r="BP156" s="434">
        <f t="shared" si="401"/>
        <v>0</v>
      </c>
      <c r="BQ156" s="435">
        <f t="shared" si="402"/>
        <v>0</v>
      </c>
      <c r="BR156" s="432">
        <v>6</v>
      </c>
      <c r="BS156" s="433">
        <v>11</v>
      </c>
      <c r="BT156" s="434">
        <f t="shared" si="403"/>
        <v>0</v>
      </c>
      <c r="BU156" s="435">
        <f t="shared" si="404"/>
        <v>0</v>
      </c>
      <c r="BV156" s="432"/>
      <c r="BW156" s="433"/>
      <c r="BX156" s="434">
        <f t="shared" si="405"/>
        <v>0</v>
      </c>
      <c r="BY156" s="435">
        <f t="shared" si="406"/>
        <v>0</v>
      </c>
      <c r="BZ156" s="434">
        <f t="shared" si="407"/>
        <v>256</v>
      </c>
      <c r="CA156" s="435">
        <f t="shared" si="408"/>
        <v>253</v>
      </c>
      <c r="CB156" s="434">
        <f t="shared" si="409"/>
        <v>0</v>
      </c>
      <c r="CC156" s="435">
        <f t="shared" si="410"/>
        <v>0</v>
      </c>
      <c r="CD156" s="432">
        <v>3.32</v>
      </c>
      <c r="CE156" s="433">
        <v>3.3</v>
      </c>
      <c r="CF156" s="434">
        <f t="shared" si="411"/>
        <v>830</v>
      </c>
      <c r="CG156" s="435">
        <f t="shared" si="412"/>
        <v>798.59999999999991</v>
      </c>
      <c r="CH156" s="432">
        <v>3.33</v>
      </c>
      <c r="CI156" s="433">
        <v>4.2300000000000004</v>
      </c>
      <c r="CJ156" s="434">
        <f t="shared" si="413"/>
        <v>19.98</v>
      </c>
      <c r="CK156" s="435">
        <f t="shared" si="414"/>
        <v>46.53</v>
      </c>
      <c r="CL156" s="432"/>
      <c r="CM156" s="433"/>
      <c r="CN156" s="434">
        <f t="shared" si="415"/>
        <v>0</v>
      </c>
      <c r="CO156" s="435">
        <f t="shared" si="416"/>
        <v>0</v>
      </c>
      <c r="CP156" s="434">
        <f t="shared" si="417"/>
        <v>3.3202343750000001</v>
      </c>
      <c r="CQ156" s="435">
        <f t="shared" si="418"/>
        <v>3.3404347826086953</v>
      </c>
      <c r="CR156" s="434">
        <f t="shared" si="419"/>
        <v>849.98</v>
      </c>
      <c r="CS156" s="435">
        <f t="shared" si="420"/>
        <v>845.12999999999988</v>
      </c>
      <c r="CT156" s="432"/>
      <c r="CU156" s="433"/>
      <c r="CV156" s="434">
        <f t="shared" si="421"/>
        <v>0</v>
      </c>
      <c r="CW156" s="435">
        <f t="shared" si="422"/>
        <v>0</v>
      </c>
      <c r="CX156" s="432"/>
      <c r="CY156" s="433"/>
      <c r="CZ156" s="434">
        <f t="shared" si="423"/>
        <v>0</v>
      </c>
      <c r="DA156" s="435">
        <f t="shared" si="424"/>
        <v>0</v>
      </c>
      <c r="DB156" s="432"/>
      <c r="DC156" s="433"/>
      <c r="DD156" s="434">
        <f t="shared" si="425"/>
        <v>0</v>
      </c>
      <c r="DE156" s="435">
        <f t="shared" si="426"/>
        <v>0</v>
      </c>
      <c r="DF156" s="434">
        <f t="shared" si="427"/>
        <v>0</v>
      </c>
      <c r="DG156" s="435">
        <f t="shared" si="428"/>
        <v>0</v>
      </c>
      <c r="DH156" s="434">
        <f t="shared" si="429"/>
        <v>0</v>
      </c>
      <c r="DI156" s="435">
        <f t="shared" si="430"/>
        <v>0</v>
      </c>
      <c r="DJ156" s="434">
        <f t="shared" si="431"/>
        <v>400</v>
      </c>
      <c r="DK156" s="435">
        <f t="shared" si="432"/>
        <v>387</v>
      </c>
      <c r="DL156" s="434">
        <f t="shared" si="433"/>
        <v>0</v>
      </c>
      <c r="DM156" s="435">
        <f t="shared" si="434"/>
        <v>0</v>
      </c>
      <c r="DN156" s="434">
        <f t="shared" si="435"/>
        <v>3.3975499999999998</v>
      </c>
      <c r="DO156" s="435">
        <f t="shared" si="436"/>
        <v>3.4836950904392761</v>
      </c>
      <c r="DP156" s="434">
        <f t="shared" si="437"/>
        <v>1359.02</v>
      </c>
      <c r="DQ156" s="435">
        <f t="shared" si="438"/>
        <v>1348.1899999999998</v>
      </c>
      <c r="DR156" s="434">
        <f t="shared" si="439"/>
        <v>0</v>
      </c>
      <c r="DS156" s="435">
        <f t="shared" si="440"/>
        <v>0</v>
      </c>
      <c r="DT156" s="434">
        <f t="shared" si="441"/>
        <v>0</v>
      </c>
      <c r="DU156" s="435">
        <f t="shared" si="442"/>
        <v>0</v>
      </c>
      <c r="DV156" s="432">
        <v>127</v>
      </c>
      <c r="DW156" s="433">
        <v>133</v>
      </c>
      <c r="DX156" s="434">
        <f t="shared" si="443"/>
        <v>0</v>
      </c>
      <c r="DY156" s="435">
        <f t="shared" si="444"/>
        <v>0</v>
      </c>
      <c r="DZ156" s="432">
        <v>17</v>
      </c>
      <c r="EA156" s="433">
        <v>17</v>
      </c>
      <c r="EB156" s="434">
        <f t="shared" si="445"/>
        <v>0</v>
      </c>
      <c r="EC156" s="435">
        <f t="shared" si="446"/>
        <v>0</v>
      </c>
      <c r="ED156" s="432"/>
      <c r="EE156" s="433"/>
      <c r="EF156" s="434">
        <f t="shared" si="447"/>
        <v>0</v>
      </c>
      <c r="EG156" s="435">
        <f t="shared" si="448"/>
        <v>0</v>
      </c>
      <c r="EH156" s="434">
        <f t="shared" si="449"/>
        <v>144</v>
      </c>
      <c r="EI156" s="435">
        <f t="shared" si="450"/>
        <v>150</v>
      </c>
      <c r="EJ156" s="434">
        <f t="shared" si="451"/>
        <v>0</v>
      </c>
      <c r="EK156" s="435">
        <f t="shared" si="452"/>
        <v>0</v>
      </c>
      <c r="EL156" s="432">
        <v>2.74</v>
      </c>
      <c r="EM156" s="433">
        <v>2.82</v>
      </c>
      <c r="EN156" s="434">
        <f t="shared" si="453"/>
        <v>347.98</v>
      </c>
      <c r="EO156" s="435">
        <f t="shared" si="454"/>
        <v>375.06</v>
      </c>
      <c r="EP156" s="432">
        <v>5.03</v>
      </c>
      <c r="EQ156" s="433">
        <v>5.79</v>
      </c>
      <c r="ER156" s="434">
        <f t="shared" si="455"/>
        <v>85.51</v>
      </c>
      <c r="ES156" s="435">
        <f t="shared" si="456"/>
        <v>98.43</v>
      </c>
      <c r="ET156" s="432"/>
      <c r="EU156" s="433"/>
      <c r="EV156" s="434">
        <f t="shared" si="457"/>
        <v>0</v>
      </c>
      <c r="EW156" s="435">
        <f t="shared" si="458"/>
        <v>0</v>
      </c>
      <c r="EX156" s="434">
        <f t="shared" si="459"/>
        <v>3.0103472222222223</v>
      </c>
      <c r="EY156" s="435">
        <f t="shared" si="460"/>
        <v>3.1566000000000001</v>
      </c>
      <c r="EZ156" s="434">
        <f t="shared" si="461"/>
        <v>433.49</v>
      </c>
      <c r="FA156" s="435">
        <f t="shared" si="462"/>
        <v>473.49</v>
      </c>
      <c r="FB156" s="432"/>
      <c r="FC156" s="433"/>
      <c r="FD156" s="434">
        <f t="shared" si="463"/>
        <v>0</v>
      </c>
      <c r="FE156" s="435">
        <f t="shared" si="464"/>
        <v>0</v>
      </c>
      <c r="FF156" s="432"/>
      <c r="FG156" s="433"/>
      <c r="FH156" s="434">
        <f t="shared" si="465"/>
        <v>0</v>
      </c>
      <c r="FI156" s="435">
        <f t="shared" si="466"/>
        <v>0</v>
      </c>
      <c r="FJ156" s="432"/>
      <c r="FK156" s="433"/>
      <c r="FL156" s="434">
        <f t="shared" si="467"/>
        <v>0</v>
      </c>
      <c r="FM156" s="435">
        <f t="shared" si="468"/>
        <v>0</v>
      </c>
      <c r="FN156" s="434">
        <f t="shared" si="469"/>
        <v>0</v>
      </c>
      <c r="FO156" s="435">
        <f t="shared" si="470"/>
        <v>0</v>
      </c>
      <c r="FP156" s="434">
        <f t="shared" si="471"/>
        <v>0</v>
      </c>
      <c r="FQ156" s="435">
        <f t="shared" si="472"/>
        <v>0</v>
      </c>
      <c r="FR156" s="432">
        <v>75</v>
      </c>
      <c r="FS156" s="433">
        <v>71</v>
      </c>
      <c r="FT156" s="434">
        <f t="shared" si="473"/>
        <v>0</v>
      </c>
      <c r="FU156" s="435">
        <f t="shared" si="474"/>
        <v>0</v>
      </c>
      <c r="FV156" s="432">
        <v>7.32</v>
      </c>
      <c r="FW156" s="433">
        <v>7.24</v>
      </c>
      <c r="FX156" s="434">
        <f t="shared" si="475"/>
        <v>549</v>
      </c>
      <c r="FY156" s="435">
        <f t="shared" si="476"/>
        <v>514.04</v>
      </c>
      <c r="FZ156" s="432"/>
      <c r="GA156" s="433"/>
      <c r="GB156" s="434">
        <f t="shared" si="477"/>
        <v>0</v>
      </c>
      <c r="GC156" s="435">
        <f t="shared" si="478"/>
        <v>0</v>
      </c>
      <c r="GD156" s="434">
        <f t="shared" si="479"/>
        <v>509</v>
      </c>
      <c r="GE156" s="435">
        <f t="shared" si="480"/>
        <v>499</v>
      </c>
      <c r="GF156" s="434">
        <f t="shared" si="481"/>
        <v>0</v>
      </c>
      <c r="GG156" s="435">
        <f t="shared" si="482"/>
        <v>0</v>
      </c>
      <c r="GH156" s="434">
        <f t="shared" si="483"/>
        <v>1636.02</v>
      </c>
      <c r="GI156" s="435">
        <f t="shared" si="484"/>
        <v>1631.2199999999998</v>
      </c>
      <c r="GJ156" s="434">
        <f t="shared" si="485"/>
        <v>0</v>
      </c>
      <c r="GK156" s="435">
        <f t="shared" si="486"/>
        <v>0</v>
      </c>
      <c r="GL156" s="434">
        <f t="shared" si="487"/>
        <v>35</v>
      </c>
      <c r="GM156" s="435">
        <f t="shared" si="488"/>
        <v>38</v>
      </c>
      <c r="GN156" s="434">
        <f t="shared" si="489"/>
        <v>0</v>
      </c>
      <c r="GO156" s="435">
        <f t="shared" si="490"/>
        <v>0</v>
      </c>
      <c r="GP156" s="434">
        <f t="shared" si="491"/>
        <v>156.49</v>
      </c>
      <c r="GQ156" s="435">
        <f t="shared" si="492"/>
        <v>190.46</v>
      </c>
      <c r="GR156" s="434">
        <f t="shared" si="493"/>
        <v>0</v>
      </c>
      <c r="GS156" s="435">
        <f t="shared" si="494"/>
        <v>0</v>
      </c>
      <c r="GT156" s="434">
        <f t="shared" si="495"/>
        <v>544</v>
      </c>
      <c r="GU156" s="435">
        <f t="shared" si="496"/>
        <v>537</v>
      </c>
      <c r="GV156" s="434">
        <f t="shared" si="497"/>
        <v>0</v>
      </c>
      <c r="GW156" s="435">
        <f t="shared" si="498"/>
        <v>0</v>
      </c>
      <c r="GX156" s="434">
        <f t="shared" si="499"/>
        <v>1792.51</v>
      </c>
      <c r="GY156" s="435">
        <f t="shared" si="500"/>
        <v>1821.6799999999998</v>
      </c>
      <c r="GZ156" s="434">
        <f t="shared" si="501"/>
        <v>0</v>
      </c>
      <c r="HA156" s="435">
        <f t="shared" si="502"/>
        <v>0</v>
      </c>
      <c r="HB156" s="434">
        <f t="shared" si="503"/>
        <v>0</v>
      </c>
      <c r="HC156" s="435">
        <f t="shared" si="504"/>
        <v>0</v>
      </c>
      <c r="HD156" s="434">
        <f t="shared" si="505"/>
        <v>0</v>
      </c>
      <c r="HE156" s="435">
        <f t="shared" si="506"/>
        <v>0</v>
      </c>
      <c r="HF156" s="434">
        <f t="shared" si="507"/>
        <v>0</v>
      </c>
      <c r="HG156" s="435">
        <f t="shared" si="508"/>
        <v>0</v>
      </c>
      <c r="HH156" s="434">
        <f t="shared" si="509"/>
        <v>0</v>
      </c>
      <c r="HI156" s="435">
        <f t="shared" si="510"/>
        <v>0</v>
      </c>
      <c r="HJ156" s="434">
        <f t="shared" si="511"/>
        <v>2341.5100000000002</v>
      </c>
      <c r="HK156" s="435">
        <f t="shared" si="512"/>
        <v>2335.7199999999998</v>
      </c>
      <c r="HL156" s="434">
        <f t="shared" si="513"/>
        <v>0</v>
      </c>
      <c r="HM156" s="435">
        <f t="shared" si="514"/>
        <v>0</v>
      </c>
    </row>
    <row r="157" spans="1:221">
      <c r="A157" s="63" t="s">
        <v>480</v>
      </c>
      <c r="B157" s="4" t="s">
        <v>1252</v>
      </c>
      <c r="C157" s="3"/>
      <c r="D157" s="2">
        <v>175643</v>
      </c>
      <c r="E157" s="1">
        <v>9</v>
      </c>
      <c r="F157" s="432">
        <v>448</v>
      </c>
      <c r="G157" s="433">
        <v>457</v>
      </c>
      <c r="H157" s="432">
        <v>7</v>
      </c>
      <c r="I157" s="433">
        <v>5</v>
      </c>
      <c r="J157" s="434">
        <f t="shared" si="367"/>
        <v>441</v>
      </c>
      <c r="K157" s="435">
        <f t="shared" si="368"/>
        <v>452</v>
      </c>
      <c r="L157" s="432">
        <v>64</v>
      </c>
      <c r="M157" s="433">
        <v>64</v>
      </c>
      <c r="N157" s="434">
        <f t="shared" si="369"/>
        <v>441</v>
      </c>
      <c r="O157" s="435">
        <f t="shared" si="370"/>
        <v>452</v>
      </c>
      <c r="P157" s="434">
        <f t="shared" si="371"/>
        <v>0</v>
      </c>
      <c r="Q157" s="435">
        <f t="shared" si="372"/>
        <v>0</v>
      </c>
      <c r="R157" s="432">
        <v>125</v>
      </c>
      <c r="S157" s="433">
        <v>168</v>
      </c>
      <c r="T157" s="589">
        <f t="shared" si="515"/>
        <v>0</v>
      </c>
      <c r="U157" s="590">
        <f t="shared" si="515"/>
        <v>0</v>
      </c>
      <c r="V157" s="432">
        <v>9</v>
      </c>
      <c r="W157" s="433">
        <v>5</v>
      </c>
      <c r="X157" s="434">
        <f t="shared" si="373"/>
        <v>0</v>
      </c>
      <c r="Y157" s="435">
        <f t="shared" si="374"/>
        <v>0</v>
      </c>
      <c r="Z157" s="432"/>
      <c r="AA157" s="433"/>
      <c r="AB157" s="434">
        <f t="shared" si="375"/>
        <v>0</v>
      </c>
      <c r="AC157" s="435">
        <f t="shared" si="376"/>
        <v>0</v>
      </c>
      <c r="AD157" s="434">
        <f t="shared" si="377"/>
        <v>134</v>
      </c>
      <c r="AE157" s="435">
        <f t="shared" si="378"/>
        <v>173</v>
      </c>
      <c r="AF157" s="434">
        <f t="shared" si="379"/>
        <v>0</v>
      </c>
      <c r="AG157" s="435">
        <f t="shared" si="380"/>
        <v>0</v>
      </c>
      <c r="AH157" s="432">
        <v>3.36</v>
      </c>
      <c r="AI157" s="433">
        <v>3.29</v>
      </c>
      <c r="AJ157" s="434">
        <f t="shared" si="381"/>
        <v>420</v>
      </c>
      <c r="AK157" s="435">
        <f t="shared" si="382"/>
        <v>552.72</v>
      </c>
      <c r="AL157" s="432">
        <v>3.33</v>
      </c>
      <c r="AM157" s="433">
        <v>3.6</v>
      </c>
      <c r="AN157" s="434">
        <f t="shared" si="383"/>
        <v>29.97</v>
      </c>
      <c r="AO157" s="435">
        <f t="shared" si="384"/>
        <v>18</v>
      </c>
      <c r="AP157" s="432"/>
      <c r="AQ157" s="433"/>
      <c r="AR157" s="434">
        <f t="shared" si="385"/>
        <v>0</v>
      </c>
      <c r="AS157" s="435">
        <f t="shared" si="386"/>
        <v>0</v>
      </c>
      <c r="AT157" s="434">
        <f t="shared" si="387"/>
        <v>3.3579850746268658</v>
      </c>
      <c r="AU157" s="435">
        <f t="shared" si="388"/>
        <v>3.2989595375722547</v>
      </c>
      <c r="AV157" s="434">
        <f t="shared" si="389"/>
        <v>449.97</v>
      </c>
      <c r="AW157" s="435">
        <f t="shared" si="390"/>
        <v>570.72</v>
      </c>
      <c r="AX157" s="432"/>
      <c r="AY157" s="433"/>
      <c r="AZ157" s="434">
        <f t="shared" si="391"/>
        <v>0</v>
      </c>
      <c r="BA157" s="435">
        <f t="shared" si="392"/>
        <v>0</v>
      </c>
      <c r="BB157" s="432"/>
      <c r="BC157" s="433"/>
      <c r="BD157" s="434">
        <f t="shared" si="393"/>
        <v>0</v>
      </c>
      <c r="BE157" s="435">
        <f t="shared" si="394"/>
        <v>0</v>
      </c>
      <c r="BF157" s="432"/>
      <c r="BG157" s="433"/>
      <c r="BH157" s="434">
        <f t="shared" si="395"/>
        <v>0</v>
      </c>
      <c r="BI157" s="435">
        <f t="shared" si="396"/>
        <v>0</v>
      </c>
      <c r="BJ157" s="434">
        <f t="shared" si="397"/>
        <v>0</v>
      </c>
      <c r="BK157" s="435">
        <f t="shared" si="398"/>
        <v>0</v>
      </c>
      <c r="BL157" s="434">
        <f t="shared" si="399"/>
        <v>0</v>
      </c>
      <c r="BM157" s="435">
        <f t="shared" si="400"/>
        <v>0</v>
      </c>
      <c r="BN157" s="432">
        <v>171</v>
      </c>
      <c r="BO157" s="433">
        <v>150</v>
      </c>
      <c r="BP157" s="434">
        <f t="shared" si="401"/>
        <v>0</v>
      </c>
      <c r="BQ157" s="435">
        <f t="shared" si="402"/>
        <v>0</v>
      </c>
      <c r="BR157" s="432">
        <v>12</v>
      </c>
      <c r="BS157" s="433">
        <v>15</v>
      </c>
      <c r="BT157" s="434">
        <f t="shared" si="403"/>
        <v>0</v>
      </c>
      <c r="BU157" s="435">
        <f t="shared" si="404"/>
        <v>0</v>
      </c>
      <c r="BV157" s="432"/>
      <c r="BW157" s="433"/>
      <c r="BX157" s="434">
        <f t="shared" si="405"/>
        <v>0</v>
      </c>
      <c r="BY157" s="435">
        <f t="shared" si="406"/>
        <v>0</v>
      </c>
      <c r="BZ157" s="434">
        <f t="shared" si="407"/>
        <v>183</v>
      </c>
      <c r="CA157" s="435">
        <f t="shared" si="408"/>
        <v>165</v>
      </c>
      <c r="CB157" s="434">
        <f t="shared" si="409"/>
        <v>0</v>
      </c>
      <c r="CC157" s="435">
        <f t="shared" si="410"/>
        <v>0</v>
      </c>
      <c r="CD157" s="432">
        <v>3.42</v>
      </c>
      <c r="CE157" s="433">
        <v>3.47</v>
      </c>
      <c r="CF157" s="434">
        <f t="shared" si="411"/>
        <v>584.81999999999994</v>
      </c>
      <c r="CG157" s="435">
        <f t="shared" si="412"/>
        <v>520.5</v>
      </c>
      <c r="CH157" s="432">
        <v>5.04</v>
      </c>
      <c r="CI157" s="433">
        <v>4.2699999999999996</v>
      </c>
      <c r="CJ157" s="434">
        <f t="shared" si="413"/>
        <v>60.480000000000004</v>
      </c>
      <c r="CK157" s="435">
        <f t="shared" si="414"/>
        <v>64.05</v>
      </c>
      <c r="CL157" s="432"/>
      <c r="CM157" s="433"/>
      <c r="CN157" s="434">
        <f t="shared" si="415"/>
        <v>0</v>
      </c>
      <c r="CO157" s="435">
        <f t="shared" si="416"/>
        <v>0</v>
      </c>
      <c r="CP157" s="434">
        <f t="shared" si="417"/>
        <v>3.526229508196721</v>
      </c>
      <c r="CQ157" s="435">
        <f t="shared" si="418"/>
        <v>3.5427272727272725</v>
      </c>
      <c r="CR157" s="434">
        <f t="shared" si="419"/>
        <v>645.29999999999995</v>
      </c>
      <c r="CS157" s="435">
        <f t="shared" si="420"/>
        <v>584.54999999999995</v>
      </c>
      <c r="CT157" s="432"/>
      <c r="CU157" s="433"/>
      <c r="CV157" s="434">
        <f t="shared" si="421"/>
        <v>0</v>
      </c>
      <c r="CW157" s="435">
        <f t="shared" si="422"/>
        <v>0</v>
      </c>
      <c r="CX157" s="432"/>
      <c r="CY157" s="433"/>
      <c r="CZ157" s="434">
        <f t="shared" si="423"/>
        <v>0</v>
      </c>
      <c r="DA157" s="435">
        <f t="shared" si="424"/>
        <v>0</v>
      </c>
      <c r="DB157" s="432"/>
      <c r="DC157" s="433"/>
      <c r="DD157" s="434">
        <f t="shared" si="425"/>
        <v>0</v>
      </c>
      <c r="DE157" s="435">
        <f t="shared" si="426"/>
        <v>0</v>
      </c>
      <c r="DF157" s="434">
        <f t="shared" si="427"/>
        <v>0</v>
      </c>
      <c r="DG157" s="435">
        <f t="shared" si="428"/>
        <v>0</v>
      </c>
      <c r="DH157" s="434">
        <f t="shared" si="429"/>
        <v>0</v>
      </c>
      <c r="DI157" s="435">
        <f t="shared" si="430"/>
        <v>0</v>
      </c>
      <c r="DJ157" s="434">
        <f t="shared" si="431"/>
        <v>317</v>
      </c>
      <c r="DK157" s="435">
        <f t="shared" si="432"/>
        <v>338</v>
      </c>
      <c r="DL157" s="434">
        <f t="shared" si="433"/>
        <v>0</v>
      </c>
      <c r="DM157" s="435">
        <f t="shared" si="434"/>
        <v>0</v>
      </c>
      <c r="DN157" s="434">
        <f t="shared" si="435"/>
        <v>3.4551104100946373</v>
      </c>
      <c r="DO157" s="435">
        <f t="shared" si="436"/>
        <v>3.417958579881657</v>
      </c>
      <c r="DP157" s="434">
        <f t="shared" si="437"/>
        <v>1095.27</v>
      </c>
      <c r="DQ157" s="435">
        <f t="shared" si="438"/>
        <v>1155.27</v>
      </c>
      <c r="DR157" s="434">
        <f t="shared" si="439"/>
        <v>0</v>
      </c>
      <c r="DS157" s="435">
        <f t="shared" si="440"/>
        <v>0</v>
      </c>
      <c r="DT157" s="434">
        <f t="shared" si="441"/>
        <v>0</v>
      </c>
      <c r="DU157" s="435">
        <f t="shared" si="442"/>
        <v>0</v>
      </c>
      <c r="DV157" s="432">
        <v>43</v>
      </c>
      <c r="DW157" s="433">
        <v>38</v>
      </c>
      <c r="DX157" s="434">
        <f t="shared" si="443"/>
        <v>0</v>
      </c>
      <c r="DY157" s="435">
        <f t="shared" si="444"/>
        <v>0</v>
      </c>
      <c r="DZ157" s="432">
        <v>18</v>
      </c>
      <c r="EA157" s="433">
        <v>19</v>
      </c>
      <c r="EB157" s="434">
        <f t="shared" si="445"/>
        <v>0</v>
      </c>
      <c r="EC157" s="435">
        <f t="shared" si="446"/>
        <v>0</v>
      </c>
      <c r="ED157" s="432"/>
      <c r="EE157" s="433"/>
      <c r="EF157" s="434">
        <f t="shared" si="447"/>
        <v>0</v>
      </c>
      <c r="EG157" s="435">
        <f t="shared" si="448"/>
        <v>0</v>
      </c>
      <c r="EH157" s="434">
        <f t="shared" si="449"/>
        <v>61</v>
      </c>
      <c r="EI157" s="435">
        <f t="shared" si="450"/>
        <v>57</v>
      </c>
      <c r="EJ157" s="434">
        <f t="shared" si="451"/>
        <v>0</v>
      </c>
      <c r="EK157" s="435">
        <f t="shared" si="452"/>
        <v>0</v>
      </c>
      <c r="EL157" s="432">
        <v>3.58</v>
      </c>
      <c r="EM157" s="433">
        <v>3.93</v>
      </c>
      <c r="EN157" s="434">
        <f t="shared" si="453"/>
        <v>153.94</v>
      </c>
      <c r="EO157" s="435">
        <f t="shared" si="454"/>
        <v>149.34</v>
      </c>
      <c r="EP157" s="432">
        <v>5.31</v>
      </c>
      <c r="EQ157" s="433">
        <v>3.26</v>
      </c>
      <c r="ER157" s="434">
        <f t="shared" si="455"/>
        <v>95.58</v>
      </c>
      <c r="ES157" s="435">
        <f t="shared" si="456"/>
        <v>61.94</v>
      </c>
      <c r="ET157" s="432"/>
      <c r="EU157" s="433"/>
      <c r="EV157" s="434">
        <f t="shared" si="457"/>
        <v>0</v>
      </c>
      <c r="EW157" s="435">
        <f t="shared" si="458"/>
        <v>0</v>
      </c>
      <c r="EX157" s="434">
        <f t="shared" si="459"/>
        <v>4.0904918032786881</v>
      </c>
      <c r="EY157" s="435">
        <f t="shared" si="460"/>
        <v>3.7066666666666666</v>
      </c>
      <c r="EZ157" s="434">
        <f t="shared" si="461"/>
        <v>249.51999999999998</v>
      </c>
      <c r="FA157" s="435">
        <f t="shared" si="462"/>
        <v>211.28</v>
      </c>
      <c r="FB157" s="432"/>
      <c r="FC157" s="433"/>
      <c r="FD157" s="434">
        <f t="shared" si="463"/>
        <v>0</v>
      </c>
      <c r="FE157" s="435">
        <f t="shared" si="464"/>
        <v>0</v>
      </c>
      <c r="FF157" s="432"/>
      <c r="FG157" s="433"/>
      <c r="FH157" s="434">
        <f t="shared" si="465"/>
        <v>0</v>
      </c>
      <c r="FI157" s="435">
        <f t="shared" si="466"/>
        <v>0</v>
      </c>
      <c r="FJ157" s="432"/>
      <c r="FK157" s="433"/>
      <c r="FL157" s="434">
        <f t="shared" si="467"/>
        <v>0</v>
      </c>
      <c r="FM157" s="435">
        <f t="shared" si="468"/>
        <v>0</v>
      </c>
      <c r="FN157" s="434">
        <f t="shared" si="469"/>
        <v>0</v>
      </c>
      <c r="FO157" s="435">
        <f t="shared" si="470"/>
        <v>0</v>
      </c>
      <c r="FP157" s="434">
        <f t="shared" si="471"/>
        <v>0</v>
      </c>
      <c r="FQ157" s="435">
        <f t="shared" si="472"/>
        <v>0</v>
      </c>
      <c r="FR157" s="432">
        <v>63</v>
      </c>
      <c r="FS157" s="433">
        <v>57</v>
      </c>
      <c r="FT157" s="434">
        <f t="shared" si="473"/>
        <v>0</v>
      </c>
      <c r="FU157" s="435">
        <f t="shared" si="474"/>
        <v>0</v>
      </c>
      <c r="FV157" s="432">
        <v>4.0599999999999996</v>
      </c>
      <c r="FW157" s="433">
        <v>3.72</v>
      </c>
      <c r="FX157" s="434">
        <f t="shared" si="475"/>
        <v>255.77999999999997</v>
      </c>
      <c r="FY157" s="435">
        <f t="shared" si="476"/>
        <v>212.04000000000002</v>
      </c>
      <c r="FZ157" s="432"/>
      <c r="GA157" s="433"/>
      <c r="GB157" s="434">
        <f t="shared" si="477"/>
        <v>0</v>
      </c>
      <c r="GC157" s="435">
        <f t="shared" si="478"/>
        <v>0</v>
      </c>
      <c r="GD157" s="434">
        <f t="shared" si="479"/>
        <v>339</v>
      </c>
      <c r="GE157" s="435">
        <f t="shared" si="480"/>
        <v>356</v>
      </c>
      <c r="GF157" s="434">
        <f t="shared" si="481"/>
        <v>0</v>
      </c>
      <c r="GG157" s="435">
        <f t="shared" si="482"/>
        <v>0</v>
      </c>
      <c r="GH157" s="434">
        <f t="shared" si="483"/>
        <v>1158.76</v>
      </c>
      <c r="GI157" s="435">
        <f t="shared" si="484"/>
        <v>1222.56</v>
      </c>
      <c r="GJ157" s="434">
        <f t="shared" si="485"/>
        <v>0</v>
      </c>
      <c r="GK157" s="435">
        <f t="shared" si="486"/>
        <v>0</v>
      </c>
      <c r="GL157" s="434">
        <f t="shared" si="487"/>
        <v>39</v>
      </c>
      <c r="GM157" s="435">
        <f t="shared" si="488"/>
        <v>39</v>
      </c>
      <c r="GN157" s="434">
        <f t="shared" si="489"/>
        <v>0</v>
      </c>
      <c r="GO157" s="435">
        <f t="shared" si="490"/>
        <v>0</v>
      </c>
      <c r="GP157" s="434">
        <f t="shared" si="491"/>
        <v>186.03</v>
      </c>
      <c r="GQ157" s="435">
        <f t="shared" si="492"/>
        <v>143.99</v>
      </c>
      <c r="GR157" s="434">
        <f t="shared" si="493"/>
        <v>0</v>
      </c>
      <c r="GS157" s="435">
        <f t="shared" si="494"/>
        <v>0</v>
      </c>
      <c r="GT157" s="434">
        <f t="shared" si="495"/>
        <v>378</v>
      </c>
      <c r="GU157" s="435">
        <f t="shared" si="496"/>
        <v>395</v>
      </c>
      <c r="GV157" s="434">
        <f t="shared" si="497"/>
        <v>0</v>
      </c>
      <c r="GW157" s="435">
        <f t="shared" si="498"/>
        <v>0</v>
      </c>
      <c r="GX157" s="434">
        <f t="shared" si="499"/>
        <v>1344.79</v>
      </c>
      <c r="GY157" s="435">
        <f t="shared" si="500"/>
        <v>1366.55</v>
      </c>
      <c r="GZ157" s="434">
        <f t="shared" si="501"/>
        <v>0</v>
      </c>
      <c r="HA157" s="435">
        <f t="shared" si="502"/>
        <v>0</v>
      </c>
      <c r="HB157" s="434">
        <f t="shared" si="503"/>
        <v>0</v>
      </c>
      <c r="HC157" s="435">
        <f t="shared" si="504"/>
        <v>0</v>
      </c>
      <c r="HD157" s="434">
        <f t="shared" si="505"/>
        <v>0</v>
      </c>
      <c r="HE157" s="435">
        <f t="shared" si="506"/>
        <v>0</v>
      </c>
      <c r="HF157" s="434">
        <f t="shared" si="507"/>
        <v>0</v>
      </c>
      <c r="HG157" s="435">
        <f t="shared" si="508"/>
        <v>0</v>
      </c>
      <c r="HH157" s="434">
        <f t="shared" si="509"/>
        <v>0</v>
      </c>
      <c r="HI157" s="435">
        <f t="shared" si="510"/>
        <v>0</v>
      </c>
      <c r="HJ157" s="434">
        <f t="shared" si="511"/>
        <v>1600.57</v>
      </c>
      <c r="HK157" s="435">
        <f t="shared" si="512"/>
        <v>1578.59</v>
      </c>
      <c r="HL157" s="434">
        <f t="shared" si="513"/>
        <v>0</v>
      </c>
      <c r="HM157" s="435">
        <f t="shared" si="514"/>
        <v>0</v>
      </c>
    </row>
    <row r="158" spans="1:221">
      <c r="A158" s="63" t="s">
        <v>480</v>
      </c>
      <c r="B158" s="4" t="s">
        <v>1253</v>
      </c>
      <c r="C158" s="3"/>
      <c r="D158" s="2">
        <v>175652</v>
      </c>
      <c r="E158" s="1">
        <v>9</v>
      </c>
      <c r="F158" s="432">
        <v>815</v>
      </c>
      <c r="G158" s="433">
        <v>752</v>
      </c>
      <c r="H158" s="432">
        <v>32</v>
      </c>
      <c r="I158" s="433">
        <v>19</v>
      </c>
      <c r="J158" s="434">
        <f t="shared" si="367"/>
        <v>783</v>
      </c>
      <c r="K158" s="435">
        <f t="shared" si="368"/>
        <v>733</v>
      </c>
      <c r="L158" s="432">
        <v>64</v>
      </c>
      <c r="M158" s="433">
        <v>64</v>
      </c>
      <c r="N158" s="434">
        <f t="shared" si="369"/>
        <v>783</v>
      </c>
      <c r="O158" s="435">
        <f t="shared" si="370"/>
        <v>733</v>
      </c>
      <c r="P158" s="434">
        <f t="shared" si="371"/>
        <v>0</v>
      </c>
      <c r="Q158" s="435">
        <f t="shared" si="372"/>
        <v>0</v>
      </c>
      <c r="R158" s="432">
        <v>121</v>
      </c>
      <c r="S158" s="433">
        <v>160</v>
      </c>
      <c r="T158" s="589">
        <f t="shared" si="515"/>
        <v>0</v>
      </c>
      <c r="U158" s="590">
        <f t="shared" si="515"/>
        <v>0</v>
      </c>
      <c r="V158" s="432">
        <v>9</v>
      </c>
      <c r="W158" s="433">
        <v>8</v>
      </c>
      <c r="X158" s="434">
        <f t="shared" si="373"/>
        <v>0</v>
      </c>
      <c r="Y158" s="435">
        <f t="shared" si="374"/>
        <v>0</v>
      </c>
      <c r="Z158" s="432"/>
      <c r="AA158" s="433"/>
      <c r="AB158" s="434">
        <f t="shared" si="375"/>
        <v>0</v>
      </c>
      <c r="AC158" s="435">
        <f t="shared" si="376"/>
        <v>0</v>
      </c>
      <c r="AD158" s="434">
        <f t="shared" si="377"/>
        <v>130</v>
      </c>
      <c r="AE158" s="435">
        <f t="shared" si="378"/>
        <v>168</v>
      </c>
      <c r="AF158" s="434">
        <f t="shared" si="379"/>
        <v>0</v>
      </c>
      <c r="AG158" s="435">
        <f t="shared" si="380"/>
        <v>0</v>
      </c>
      <c r="AH158" s="432">
        <v>3.34</v>
      </c>
      <c r="AI158" s="433">
        <v>3.29</v>
      </c>
      <c r="AJ158" s="434">
        <f t="shared" si="381"/>
        <v>404.14</v>
      </c>
      <c r="AK158" s="435">
        <f t="shared" si="382"/>
        <v>526.4</v>
      </c>
      <c r="AL158" s="432">
        <v>3.11</v>
      </c>
      <c r="AM158" s="433">
        <v>5.38</v>
      </c>
      <c r="AN158" s="434">
        <f t="shared" si="383"/>
        <v>27.99</v>
      </c>
      <c r="AO158" s="435">
        <f t="shared" si="384"/>
        <v>43.04</v>
      </c>
      <c r="AP158" s="432"/>
      <c r="AQ158" s="433"/>
      <c r="AR158" s="434">
        <f t="shared" si="385"/>
        <v>0</v>
      </c>
      <c r="AS158" s="435">
        <f t="shared" si="386"/>
        <v>0</v>
      </c>
      <c r="AT158" s="434">
        <f t="shared" si="387"/>
        <v>3.3240769230769232</v>
      </c>
      <c r="AU158" s="435">
        <f t="shared" si="388"/>
        <v>3.3895238095238094</v>
      </c>
      <c r="AV158" s="434">
        <f t="shared" si="389"/>
        <v>432.13</v>
      </c>
      <c r="AW158" s="435">
        <f t="shared" si="390"/>
        <v>569.43999999999994</v>
      </c>
      <c r="AX158" s="432"/>
      <c r="AY158" s="433"/>
      <c r="AZ158" s="434">
        <f t="shared" si="391"/>
        <v>0</v>
      </c>
      <c r="BA158" s="435">
        <f t="shared" si="392"/>
        <v>0</v>
      </c>
      <c r="BB158" s="432"/>
      <c r="BC158" s="433"/>
      <c r="BD158" s="434">
        <f t="shared" si="393"/>
        <v>0</v>
      </c>
      <c r="BE158" s="435">
        <f t="shared" si="394"/>
        <v>0</v>
      </c>
      <c r="BF158" s="432"/>
      <c r="BG158" s="433"/>
      <c r="BH158" s="434">
        <f t="shared" si="395"/>
        <v>0</v>
      </c>
      <c r="BI158" s="435">
        <f t="shared" si="396"/>
        <v>0</v>
      </c>
      <c r="BJ158" s="434">
        <f t="shared" si="397"/>
        <v>0</v>
      </c>
      <c r="BK158" s="435">
        <f t="shared" si="398"/>
        <v>0</v>
      </c>
      <c r="BL158" s="434">
        <f t="shared" si="399"/>
        <v>0</v>
      </c>
      <c r="BM158" s="435">
        <f t="shared" si="400"/>
        <v>0</v>
      </c>
      <c r="BN158" s="432">
        <v>289</v>
      </c>
      <c r="BO158" s="433">
        <v>250</v>
      </c>
      <c r="BP158" s="434">
        <f t="shared" si="401"/>
        <v>0</v>
      </c>
      <c r="BQ158" s="435">
        <f t="shared" si="402"/>
        <v>0</v>
      </c>
      <c r="BR158" s="432">
        <v>18</v>
      </c>
      <c r="BS158" s="433">
        <v>10</v>
      </c>
      <c r="BT158" s="434">
        <f t="shared" si="403"/>
        <v>0</v>
      </c>
      <c r="BU158" s="435">
        <f t="shared" si="404"/>
        <v>0</v>
      </c>
      <c r="BV158" s="432"/>
      <c r="BW158" s="433"/>
      <c r="BX158" s="434">
        <f t="shared" si="405"/>
        <v>0</v>
      </c>
      <c r="BY158" s="435">
        <f t="shared" si="406"/>
        <v>0</v>
      </c>
      <c r="BZ158" s="434">
        <f t="shared" si="407"/>
        <v>307</v>
      </c>
      <c r="CA158" s="435">
        <f t="shared" si="408"/>
        <v>260</v>
      </c>
      <c r="CB158" s="434">
        <f t="shared" si="409"/>
        <v>0</v>
      </c>
      <c r="CC158" s="435">
        <f t="shared" si="410"/>
        <v>0</v>
      </c>
      <c r="CD158" s="432">
        <v>3.59</v>
      </c>
      <c r="CE158" s="433">
        <v>3.76</v>
      </c>
      <c r="CF158" s="434">
        <f t="shared" si="411"/>
        <v>1037.51</v>
      </c>
      <c r="CG158" s="435">
        <f t="shared" si="412"/>
        <v>940</v>
      </c>
      <c r="CH158" s="432">
        <v>9.25</v>
      </c>
      <c r="CI158" s="433">
        <v>8.3000000000000007</v>
      </c>
      <c r="CJ158" s="434">
        <f t="shared" si="413"/>
        <v>166.5</v>
      </c>
      <c r="CK158" s="435">
        <f t="shared" si="414"/>
        <v>83</v>
      </c>
      <c r="CL158" s="432"/>
      <c r="CM158" s="433"/>
      <c r="CN158" s="434">
        <f t="shared" si="415"/>
        <v>0</v>
      </c>
      <c r="CO158" s="435">
        <f t="shared" si="416"/>
        <v>0</v>
      </c>
      <c r="CP158" s="434">
        <f t="shared" si="417"/>
        <v>3.9218566775244299</v>
      </c>
      <c r="CQ158" s="435">
        <f t="shared" si="418"/>
        <v>3.9346153846153844</v>
      </c>
      <c r="CR158" s="434">
        <f t="shared" si="419"/>
        <v>1204.01</v>
      </c>
      <c r="CS158" s="435">
        <f t="shared" si="420"/>
        <v>1023</v>
      </c>
      <c r="CT158" s="432"/>
      <c r="CU158" s="433"/>
      <c r="CV158" s="434">
        <f t="shared" si="421"/>
        <v>0</v>
      </c>
      <c r="CW158" s="435">
        <f t="shared" si="422"/>
        <v>0</v>
      </c>
      <c r="CX158" s="432"/>
      <c r="CY158" s="433"/>
      <c r="CZ158" s="434">
        <f t="shared" si="423"/>
        <v>0</v>
      </c>
      <c r="DA158" s="435">
        <f t="shared" si="424"/>
        <v>0</v>
      </c>
      <c r="DB158" s="432"/>
      <c r="DC158" s="433"/>
      <c r="DD158" s="434">
        <f t="shared" si="425"/>
        <v>0</v>
      </c>
      <c r="DE158" s="435">
        <f t="shared" si="426"/>
        <v>0</v>
      </c>
      <c r="DF158" s="434">
        <f t="shared" si="427"/>
        <v>0</v>
      </c>
      <c r="DG158" s="435">
        <f t="shared" si="428"/>
        <v>0</v>
      </c>
      <c r="DH158" s="434">
        <f t="shared" si="429"/>
        <v>0</v>
      </c>
      <c r="DI158" s="435">
        <f t="shared" si="430"/>
        <v>0</v>
      </c>
      <c r="DJ158" s="434">
        <f t="shared" si="431"/>
        <v>437</v>
      </c>
      <c r="DK158" s="435">
        <f t="shared" si="432"/>
        <v>428</v>
      </c>
      <c r="DL158" s="434">
        <f t="shared" si="433"/>
        <v>0</v>
      </c>
      <c r="DM158" s="435">
        <f t="shared" si="434"/>
        <v>0</v>
      </c>
      <c r="DN158" s="434">
        <f t="shared" si="435"/>
        <v>3.7440274599542329</v>
      </c>
      <c r="DO158" s="435">
        <f t="shared" si="436"/>
        <v>3.7206542056074769</v>
      </c>
      <c r="DP158" s="434">
        <f t="shared" si="437"/>
        <v>1636.1399999999999</v>
      </c>
      <c r="DQ158" s="435">
        <f t="shared" si="438"/>
        <v>1592.44</v>
      </c>
      <c r="DR158" s="434">
        <f t="shared" si="439"/>
        <v>0</v>
      </c>
      <c r="DS158" s="435">
        <f t="shared" si="440"/>
        <v>0</v>
      </c>
      <c r="DT158" s="434">
        <f t="shared" si="441"/>
        <v>0</v>
      </c>
      <c r="DU158" s="435">
        <f t="shared" si="442"/>
        <v>0</v>
      </c>
      <c r="DV158" s="432">
        <v>207</v>
      </c>
      <c r="DW158" s="433">
        <v>186</v>
      </c>
      <c r="DX158" s="434">
        <f t="shared" si="443"/>
        <v>0</v>
      </c>
      <c r="DY158" s="435">
        <f t="shared" si="444"/>
        <v>0</v>
      </c>
      <c r="DZ158" s="432">
        <v>34</v>
      </c>
      <c r="EA158" s="433">
        <v>27</v>
      </c>
      <c r="EB158" s="434">
        <f t="shared" si="445"/>
        <v>0</v>
      </c>
      <c r="EC158" s="435">
        <f t="shared" si="446"/>
        <v>0</v>
      </c>
      <c r="ED158" s="432"/>
      <c r="EE158" s="433"/>
      <c r="EF158" s="434">
        <f t="shared" si="447"/>
        <v>0</v>
      </c>
      <c r="EG158" s="435">
        <f t="shared" si="448"/>
        <v>0</v>
      </c>
      <c r="EH158" s="434">
        <f t="shared" si="449"/>
        <v>241</v>
      </c>
      <c r="EI158" s="435">
        <f t="shared" si="450"/>
        <v>213</v>
      </c>
      <c r="EJ158" s="434">
        <f t="shared" si="451"/>
        <v>0</v>
      </c>
      <c r="EK158" s="435">
        <f t="shared" si="452"/>
        <v>0</v>
      </c>
      <c r="EL158" s="432">
        <v>3.15</v>
      </c>
      <c r="EM158" s="433">
        <v>3.41</v>
      </c>
      <c r="EN158" s="434">
        <f t="shared" si="453"/>
        <v>652.04999999999995</v>
      </c>
      <c r="EO158" s="435">
        <f t="shared" si="454"/>
        <v>634.26</v>
      </c>
      <c r="EP158" s="432">
        <v>4.21</v>
      </c>
      <c r="EQ158" s="433">
        <v>5.35</v>
      </c>
      <c r="ER158" s="434">
        <f t="shared" si="455"/>
        <v>143.13999999999999</v>
      </c>
      <c r="ES158" s="435">
        <f t="shared" si="456"/>
        <v>144.44999999999999</v>
      </c>
      <c r="ET158" s="432"/>
      <c r="EU158" s="433"/>
      <c r="EV158" s="434">
        <f t="shared" si="457"/>
        <v>0</v>
      </c>
      <c r="EW158" s="435">
        <f t="shared" si="458"/>
        <v>0</v>
      </c>
      <c r="EX158" s="434">
        <f t="shared" si="459"/>
        <v>3.2995435684647298</v>
      </c>
      <c r="EY158" s="435">
        <f t="shared" si="460"/>
        <v>3.6559154929577469</v>
      </c>
      <c r="EZ158" s="434">
        <f t="shared" si="461"/>
        <v>795.18999999999994</v>
      </c>
      <c r="FA158" s="435">
        <f t="shared" si="462"/>
        <v>778.71</v>
      </c>
      <c r="FB158" s="432"/>
      <c r="FC158" s="433"/>
      <c r="FD158" s="434">
        <f t="shared" si="463"/>
        <v>0</v>
      </c>
      <c r="FE158" s="435">
        <f t="shared" si="464"/>
        <v>0</v>
      </c>
      <c r="FF158" s="432"/>
      <c r="FG158" s="433"/>
      <c r="FH158" s="434">
        <f t="shared" si="465"/>
        <v>0</v>
      </c>
      <c r="FI158" s="435">
        <f t="shared" si="466"/>
        <v>0</v>
      </c>
      <c r="FJ158" s="432"/>
      <c r="FK158" s="433"/>
      <c r="FL158" s="434">
        <f t="shared" si="467"/>
        <v>0</v>
      </c>
      <c r="FM158" s="435">
        <f t="shared" si="468"/>
        <v>0</v>
      </c>
      <c r="FN158" s="434">
        <f t="shared" si="469"/>
        <v>0</v>
      </c>
      <c r="FO158" s="435">
        <f t="shared" si="470"/>
        <v>0</v>
      </c>
      <c r="FP158" s="434">
        <f t="shared" si="471"/>
        <v>0</v>
      </c>
      <c r="FQ158" s="435">
        <f t="shared" si="472"/>
        <v>0</v>
      </c>
      <c r="FR158" s="432">
        <v>105</v>
      </c>
      <c r="FS158" s="433">
        <v>92</v>
      </c>
      <c r="FT158" s="434">
        <f t="shared" si="473"/>
        <v>0</v>
      </c>
      <c r="FU158" s="435">
        <f t="shared" si="474"/>
        <v>0</v>
      </c>
      <c r="FV158" s="432">
        <v>6.03</v>
      </c>
      <c r="FW158" s="433">
        <v>6.13</v>
      </c>
      <c r="FX158" s="434">
        <f t="shared" si="475"/>
        <v>633.15</v>
      </c>
      <c r="FY158" s="435">
        <f t="shared" si="476"/>
        <v>563.96</v>
      </c>
      <c r="FZ158" s="432"/>
      <c r="GA158" s="433"/>
      <c r="GB158" s="434">
        <f t="shared" si="477"/>
        <v>0</v>
      </c>
      <c r="GC158" s="435">
        <f t="shared" si="478"/>
        <v>0</v>
      </c>
      <c r="GD158" s="434">
        <f t="shared" si="479"/>
        <v>617</v>
      </c>
      <c r="GE158" s="435">
        <f t="shared" si="480"/>
        <v>596</v>
      </c>
      <c r="GF158" s="434">
        <f t="shared" si="481"/>
        <v>0</v>
      </c>
      <c r="GG158" s="435">
        <f t="shared" si="482"/>
        <v>0</v>
      </c>
      <c r="GH158" s="434">
        <f t="shared" si="483"/>
        <v>2093.6999999999998</v>
      </c>
      <c r="GI158" s="435">
        <f t="shared" si="484"/>
        <v>2100.66</v>
      </c>
      <c r="GJ158" s="434">
        <f t="shared" si="485"/>
        <v>0</v>
      </c>
      <c r="GK158" s="435">
        <f t="shared" si="486"/>
        <v>0</v>
      </c>
      <c r="GL158" s="434">
        <f t="shared" si="487"/>
        <v>61</v>
      </c>
      <c r="GM158" s="435">
        <f t="shared" si="488"/>
        <v>45</v>
      </c>
      <c r="GN158" s="434">
        <f t="shared" si="489"/>
        <v>0</v>
      </c>
      <c r="GO158" s="435">
        <f t="shared" si="490"/>
        <v>0</v>
      </c>
      <c r="GP158" s="434">
        <f t="shared" si="491"/>
        <v>337.63</v>
      </c>
      <c r="GQ158" s="435">
        <f t="shared" si="492"/>
        <v>270.49</v>
      </c>
      <c r="GR158" s="434">
        <f t="shared" si="493"/>
        <v>0</v>
      </c>
      <c r="GS158" s="435">
        <f t="shared" si="494"/>
        <v>0</v>
      </c>
      <c r="GT158" s="434">
        <f t="shared" si="495"/>
        <v>678</v>
      </c>
      <c r="GU158" s="435">
        <f t="shared" si="496"/>
        <v>641</v>
      </c>
      <c r="GV158" s="434">
        <f t="shared" si="497"/>
        <v>0</v>
      </c>
      <c r="GW158" s="435">
        <f t="shared" si="498"/>
        <v>0</v>
      </c>
      <c r="GX158" s="434">
        <f t="shared" si="499"/>
        <v>2431.33</v>
      </c>
      <c r="GY158" s="435">
        <f t="shared" si="500"/>
        <v>2371.1499999999996</v>
      </c>
      <c r="GZ158" s="434">
        <f t="shared" si="501"/>
        <v>0</v>
      </c>
      <c r="HA158" s="435">
        <f t="shared" si="502"/>
        <v>0</v>
      </c>
      <c r="HB158" s="434">
        <f t="shared" si="503"/>
        <v>0</v>
      </c>
      <c r="HC158" s="435">
        <f t="shared" si="504"/>
        <v>0</v>
      </c>
      <c r="HD158" s="434">
        <f t="shared" si="505"/>
        <v>0</v>
      </c>
      <c r="HE158" s="435">
        <f t="shared" si="506"/>
        <v>0</v>
      </c>
      <c r="HF158" s="434">
        <f t="shared" si="507"/>
        <v>0</v>
      </c>
      <c r="HG158" s="435">
        <f t="shared" si="508"/>
        <v>0</v>
      </c>
      <c r="HH158" s="434">
        <f t="shared" si="509"/>
        <v>0</v>
      </c>
      <c r="HI158" s="435">
        <f t="shared" si="510"/>
        <v>0</v>
      </c>
      <c r="HJ158" s="434">
        <f t="shared" si="511"/>
        <v>3064.48</v>
      </c>
      <c r="HK158" s="435">
        <f t="shared" si="512"/>
        <v>2935.11</v>
      </c>
      <c r="HL158" s="434">
        <f t="shared" si="513"/>
        <v>0</v>
      </c>
      <c r="HM158" s="435">
        <f t="shared" si="514"/>
        <v>0</v>
      </c>
    </row>
    <row r="159" spans="1:221">
      <c r="A159" s="63" t="s">
        <v>480</v>
      </c>
      <c r="B159" s="4" t="s">
        <v>1254</v>
      </c>
      <c r="C159" s="511"/>
      <c r="D159" s="2">
        <v>175829</v>
      </c>
      <c r="E159" s="602">
        <v>9</v>
      </c>
      <c r="F159" s="432">
        <v>1047</v>
      </c>
      <c r="G159" s="433">
        <v>1099</v>
      </c>
      <c r="H159" s="432">
        <v>19</v>
      </c>
      <c r="I159" s="433">
        <v>15</v>
      </c>
      <c r="J159" s="434">
        <f t="shared" si="367"/>
        <v>1028</v>
      </c>
      <c r="K159" s="435">
        <f t="shared" si="368"/>
        <v>1084</v>
      </c>
      <c r="L159" s="432">
        <v>63</v>
      </c>
      <c r="M159" s="433">
        <v>63</v>
      </c>
      <c r="N159" s="434">
        <f t="shared" si="369"/>
        <v>1028</v>
      </c>
      <c r="O159" s="435">
        <f t="shared" si="370"/>
        <v>1084</v>
      </c>
      <c r="P159" s="434">
        <f t="shared" si="371"/>
        <v>0</v>
      </c>
      <c r="Q159" s="435">
        <f t="shared" si="372"/>
        <v>0</v>
      </c>
      <c r="R159" s="432">
        <v>283</v>
      </c>
      <c r="S159" s="433">
        <v>284</v>
      </c>
      <c r="T159" s="589">
        <f t="shared" si="515"/>
        <v>0</v>
      </c>
      <c r="U159" s="590">
        <f t="shared" si="515"/>
        <v>0</v>
      </c>
      <c r="V159" s="432">
        <v>6</v>
      </c>
      <c r="W159" s="433">
        <v>6</v>
      </c>
      <c r="X159" s="434">
        <f t="shared" si="373"/>
        <v>0</v>
      </c>
      <c r="Y159" s="435">
        <f t="shared" si="374"/>
        <v>0</v>
      </c>
      <c r="Z159" s="432"/>
      <c r="AA159" s="433"/>
      <c r="AB159" s="434">
        <f t="shared" si="375"/>
        <v>0</v>
      </c>
      <c r="AC159" s="435">
        <f t="shared" si="376"/>
        <v>0</v>
      </c>
      <c r="AD159" s="434">
        <f t="shared" si="377"/>
        <v>289</v>
      </c>
      <c r="AE159" s="435">
        <f t="shared" si="378"/>
        <v>290</v>
      </c>
      <c r="AF159" s="434">
        <f t="shared" si="379"/>
        <v>0</v>
      </c>
      <c r="AG159" s="435">
        <f t="shared" si="380"/>
        <v>0</v>
      </c>
      <c r="AH159" s="432">
        <v>3.76</v>
      </c>
      <c r="AI159" s="433">
        <v>3.74</v>
      </c>
      <c r="AJ159" s="434">
        <f t="shared" si="381"/>
        <v>1064.08</v>
      </c>
      <c r="AK159" s="435">
        <f t="shared" si="382"/>
        <v>1062.1600000000001</v>
      </c>
      <c r="AL159" s="432">
        <v>3.33</v>
      </c>
      <c r="AM159" s="433">
        <v>3</v>
      </c>
      <c r="AN159" s="434">
        <f t="shared" si="383"/>
        <v>19.98</v>
      </c>
      <c r="AO159" s="435">
        <f t="shared" si="384"/>
        <v>18</v>
      </c>
      <c r="AP159" s="432"/>
      <c r="AQ159" s="433"/>
      <c r="AR159" s="434">
        <f t="shared" si="385"/>
        <v>0</v>
      </c>
      <c r="AS159" s="435">
        <f t="shared" si="386"/>
        <v>0</v>
      </c>
      <c r="AT159" s="434">
        <f t="shared" si="387"/>
        <v>3.7510726643598615</v>
      </c>
      <c r="AU159" s="435">
        <f t="shared" si="388"/>
        <v>3.7246896551724142</v>
      </c>
      <c r="AV159" s="434">
        <f t="shared" si="389"/>
        <v>1084.06</v>
      </c>
      <c r="AW159" s="435">
        <f t="shared" si="390"/>
        <v>1080.1600000000001</v>
      </c>
      <c r="AX159" s="432"/>
      <c r="AY159" s="433"/>
      <c r="AZ159" s="434">
        <f t="shared" si="391"/>
        <v>0</v>
      </c>
      <c r="BA159" s="435">
        <f t="shared" si="392"/>
        <v>0</v>
      </c>
      <c r="BB159" s="432"/>
      <c r="BC159" s="433"/>
      <c r="BD159" s="434">
        <f t="shared" si="393"/>
        <v>0</v>
      </c>
      <c r="BE159" s="435">
        <f t="shared" si="394"/>
        <v>0</v>
      </c>
      <c r="BF159" s="432"/>
      <c r="BG159" s="433"/>
      <c r="BH159" s="434">
        <f t="shared" si="395"/>
        <v>0</v>
      </c>
      <c r="BI159" s="435">
        <f t="shared" si="396"/>
        <v>0</v>
      </c>
      <c r="BJ159" s="434">
        <f t="shared" si="397"/>
        <v>0</v>
      </c>
      <c r="BK159" s="435">
        <f t="shared" si="398"/>
        <v>0</v>
      </c>
      <c r="BL159" s="434">
        <f t="shared" si="399"/>
        <v>0</v>
      </c>
      <c r="BM159" s="435">
        <f t="shared" si="400"/>
        <v>0</v>
      </c>
      <c r="BN159" s="432">
        <v>520</v>
      </c>
      <c r="BO159" s="433">
        <v>538</v>
      </c>
      <c r="BP159" s="434">
        <f t="shared" si="401"/>
        <v>0</v>
      </c>
      <c r="BQ159" s="435">
        <f t="shared" si="402"/>
        <v>0</v>
      </c>
      <c r="BR159" s="432">
        <v>21</v>
      </c>
      <c r="BS159" s="433">
        <v>26</v>
      </c>
      <c r="BT159" s="434">
        <f t="shared" si="403"/>
        <v>0</v>
      </c>
      <c r="BU159" s="435">
        <f t="shared" si="404"/>
        <v>0</v>
      </c>
      <c r="BV159" s="432"/>
      <c r="BW159" s="433"/>
      <c r="BX159" s="434">
        <f t="shared" si="405"/>
        <v>0</v>
      </c>
      <c r="BY159" s="435">
        <f t="shared" si="406"/>
        <v>0</v>
      </c>
      <c r="BZ159" s="434">
        <f t="shared" si="407"/>
        <v>541</v>
      </c>
      <c r="CA159" s="435">
        <f t="shared" si="408"/>
        <v>564</v>
      </c>
      <c r="CB159" s="434">
        <f t="shared" si="409"/>
        <v>0</v>
      </c>
      <c r="CC159" s="435">
        <f t="shared" si="410"/>
        <v>0</v>
      </c>
      <c r="CD159" s="432">
        <v>3.86</v>
      </c>
      <c r="CE159" s="433">
        <v>3.82</v>
      </c>
      <c r="CF159" s="434">
        <f t="shared" si="411"/>
        <v>2007.2</v>
      </c>
      <c r="CG159" s="435">
        <f t="shared" si="412"/>
        <v>2055.16</v>
      </c>
      <c r="CH159" s="432">
        <v>7.55</v>
      </c>
      <c r="CI159" s="433">
        <v>6.33</v>
      </c>
      <c r="CJ159" s="434">
        <f t="shared" si="413"/>
        <v>158.54999999999998</v>
      </c>
      <c r="CK159" s="435">
        <f t="shared" si="414"/>
        <v>164.58</v>
      </c>
      <c r="CL159" s="432"/>
      <c r="CM159" s="433"/>
      <c r="CN159" s="434">
        <f t="shared" si="415"/>
        <v>0</v>
      </c>
      <c r="CO159" s="435">
        <f t="shared" si="416"/>
        <v>0</v>
      </c>
      <c r="CP159" s="434">
        <f t="shared" si="417"/>
        <v>4.0032347504621075</v>
      </c>
      <c r="CQ159" s="435">
        <f t="shared" si="418"/>
        <v>3.9357092198581558</v>
      </c>
      <c r="CR159" s="434">
        <f t="shared" si="419"/>
        <v>2165.75</v>
      </c>
      <c r="CS159" s="435">
        <f t="shared" si="420"/>
        <v>2219.7399999999998</v>
      </c>
      <c r="CT159" s="432"/>
      <c r="CU159" s="433"/>
      <c r="CV159" s="434">
        <f t="shared" si="421"/>
        <v>0</v>
      </c>
      <c r="CW159" s="435">
        <f t="shared" si="422"/>
        <v>0</v>
      </c>
      <c r="CX159" s="432"/>
      <c r="CY159" s="433"/>
      <c r="CZ159" s="434">
        <f t="shared" si="423"/>
        <v>0</v>
      </c>
      <c r="DA159" s="435">
        <f t="shared" si="424"/>
        <v>0</v>
      </c>
      <c r="DB159" s="432"/>
      <c r="DC159" s="433"/>
      <c r="DD159" s="434">
        <f t="shared" si="425"/>
        <v>0</v>
      </c>
      <c r="DE159" s="435">
        <f t="shared" si="426"/>
        <v>0</v>
      </c>
      <c r="DF159" s="434">
        <f t="shared" si="427"/>
        <v>0</v>
      </c>
      <c r="DG159" s="435">
        <f t="shared" si="428"/>
        <v>0</v>
      </c>
      <c r="DH159" s="434">
        <f t="shared" si="429"/>
        <v>0</v>
      </c>
      <c r="DI159" s="435">
        <f t="shared" si="430"/>
        <v>0</v>
      </c>
      <c r="DJ159" s="434">
        <f t="shared" si="431"/>
        <v>830</v>
      </c>
      <c r="DK159" s="435">
        <f t="shared" si="432"/>
        <v>854</v>
      </c>
      <c r="DL159" s="434">
        <f t="shared" si="433"/>
        <v>0</v>
      </c>
      <c r="DM159" s="435">
        <f t="shared" si="434"/>
        <v>0</v>
      </c>
      <c r="DN159" s="434">
        <f t="shared" si="435"/>
        <v>3.915433734939759</v>
      </c>
      <c r="DO159" s="435">
        <f t="shared" si="436"/>
        <v>3.8640515222482432</v>
      </c>
      <c r="DP159" s="434">
        <f t="shared" si="437"/>
        <v>3249.81</v>
      </c>
      <c r="DQ159" s="435">
        <f t="shared" si="438"/>
        <v>3299.8999999999996</v>
      </c>
      <c r="DR159" s="434">
        <f t="shared" si="439"/>
        <v>0</v>
      </c>
      <c r="DS159" s="435">
        <f t="shared" si="440"/>
        <v>0</v>
      </c>
      <c r="DT159" s="434">
        <f t="shared" si="441"/>
        <v>0</v>
      </c>
      <c r="DU159" s="435">
        <f t="shared" si="442"/>
        <v>0</v>
      </c>
      <c r="DV159" s="432">
        <v>110</v>
      </c>
      <c r="DW159" s="433">
        <v>132</v>
      </c>
      <c r="DX159" s="434">
        <f t="shared" si="443"/>
        <v>0</v>
      </c>
      <c r="DY159" s="435">
        <f t="shared" si="444"/>
        <v>0</v>
      </c>
      <c r="DZ159" s="432">
        <v>44</v>
      </c>
      <c r="EA159" s="433">
        <v>49</v>
      </c>
      <c r="EB159" s="434">
        <f t="shared" si="445"/>
        <v>0</v>
      </c>
      <c r="EC159" s="435">
        <f t="shared" si="446"/>
        <v>0</v>
      </c>
      <c r="ED159" s="432"/>
      <c r="EE159" s="433"/>
      <c r="EF159" s="434">
        <f t="shared" si="447"/>
        <v>0</v>
      </c>
      <c r="EG159" s="435">
        <f t="shared" si="448"/>
        <v>0</v>
      </c>
      <c r="EH159" s="434">
        <f t="shared" si="449"/>
        <v>154</v>
      </c>
      <c r="EI159" s="435">
        <f t="shared" si="450"/>
        <v>181</v>
      </c>
      <c r="EJ159" s="434">
        <f t="shared" si="451"/>
        <v>0</v>
      </c>
      <c r="EK159" s="435">
        <f t="shared" si="452"/>
        <v>0</v>
      </c>
      <c r="EL159" s="432">
        <v>4.3099999999999996</v>
      </c>
      <c r="EM159" s="433">
        <v>3.88</v>
      </c>
      <c r="EN159" s="434">
        <f t="shared" si="453"/>
        <v>474.09999999999997</v>
      </c>
      <c r="EO159" s="435">
        <f t="shared" si="454"/>
        <v>512.16</v>
      </c>
      <c r="EP159" s="432">
        <v>5.75</v>
      </c>
      <c r="EQ159" s="433">
        <v>4.38</v>
      </c>
      <c r="ER159" s="434">
        <f t="shared" si="455"/>
        <v>253</v>
      </c>
      <c r="ES159" s="435">
        <f t="shared" si="456"/>
        <v>214.62</v>
      </c>
      <c r="ET159" s="432"/>
      <c r="EU159" s="433"/>
      <c r="EV159" s="434">
        <f t="shared" si="457"/>
        <v>0</v>
      </c>
      <c r="EW159" s="435">
        <f t="shared" si="458"/>
        <v>0</v>
      </c>
      <c r="EX159" s="434">
        <f t="shared" si="459"/>
        <v>4.7214285714285706</v>
      </c>
      <c r="EY159" s="435">
        <f t="shared" si="460"/>
        <v>4.0153591160220996</v>
      </c>
      <c r="EZ159" s="434">
        <f t="shared" si="461"/>
        <v>727.09999999999991</v>
      </c>
      <c r="FA159" s="435">
        <f t="shared" si="462"/>
        <v>726.78</v>
      </c>
      <c r="FB159" s="432"/>
      <c r="FC159" s="433"/>
      <c r="FD159" s="434">
        <f t="shared" si="463"/>
        <v>0</v>
      </c>
      <c r="FE159" s="435">
        <f t="shared" si="464"/>
        <v>0</v>
      </c>
      <c r="FF159" s="432"/>
      <c r="FG159" s="433"/>
      <c r="FH159" s="434">
        <f t="shared" si="465"/>
        <v>0</v>
      </c>
      <c r="FI159" s="435">
        <f t="shared" si="466"/>
        <v>0</v>
      </c>
      <c r="FJ159" s="432"/>
      <c r="FK159" s="433"/>
      <c r="FL159" s="434">
        <f t="shared" si="467"/>
        <v>0</v>
      </c>
      <c r="FM159" s="435">
        <f t="shared" si="468"/>
        <v>0</v>
      </c>
      <c r="FN159" s="434">
        <f t="shared" si="469"/>
        <v>0</v>
      </c>
      <c r="FO159" s="435">
        <f t="shared" si="470"/>
        <v>0</v>
      </c>
      <c r="FP159" s="434">
        <f t="shared" si="471"/>
        <v>0</v>
      </c>
      <c r="FQ159" s="435">
        <f t="shared" si="472"/>
        <v>0</v>
      </c>
      <c r="FR159" s="432">
        <v>44</v>
      </c>
      <c r="FS159" s="433">
        <v>49</v>
      </c>
      <c r="FT159" s="434">
        <f t="shared" si="473"/>
        <v>0</v>
      </c>
      <c r="FU159" s="435">
        <f t="shared" si="474"/>
        <v>0</v>
      </c>
      <c r="FV159" s="432">
        <v>9.6</v>
      </c>
      <c r="FW159" s="433">
        <v>9.4700000000000006</v>
      </c>
      <c r="FX159" s="434">
        <f t="shared" si="475"/>
        <v>422.4</v>
      </c>
      <c r="FY159" s="435">
        <f t="shared" si="476"/>
        <v>464.03000000000003</v>
      </c>
      <c r="FZ159" s="432"/>
      <c r="GA159" s="433"/>
      <c r="GB159" s="434">
        <f t="shared" si="477"/>
        <v>0</v>
      </c>
      <c r="GC159" s="435">
        <f t="shared" si="478"/>
        <v>0</v>
      </c>
      <c r="GD159" s="434">
        <f t="shared" si="479"/>
        <v>913</v>
      </c>
      <c r="GE159" s="435">
        <f t="shared" si="480"/>
        <v>954</v>
      </c>
      <c r="GF159" s="434">
        <f t="shared" si="481"/>
        <v>0</v>
      </c>
      <c r="GG159" s="435">
        <f t="shared" si="482"/>
        <v>0</v>
      </c>
      <c r="GH159" s="434">
        <f t="shared" si="483"/>
        <v>3545.3799999999997</v>
      </c>
      <c r="GI159" s="435">
        <f t="shared" si="484"/>
        <v>3629.4799999999996</v>
      </c>
      <c r="GJ159" s="434">
        <f t="shared" si="485"/>
        <v>0</v>
      </c>
      <c r="GK159" s="435">
        <f t="shared" si="486"/>
        <v>0</v>
      </c>
      <c r="GL159" s="434">
        <f t="shared" si="487"/>
        <v>71</v>
      </c>
      <c r="GM159" s="435">
        <f t="shared" si="488"/>
        <v>81</v>
      </c>
      <c r="GN159" s="434">
        <f t="shared" si="489"/>
        <v>0</v>
      </c>
      <c r="GO159" s="435">
        <f t="shared" si="490"/>
        <v>0</v>
      </c>
      <c r="GP159" s="434">
        <f t="shared" si="491"/>
        <v>431.53</v>
      </c>
      <c r="GQ159" s="435">
        <f t="shared" si="492"/>
        <v>397.20000000000005</v>
      </c>
      <c r="GR159" s="434">
        <f t="shared" si="493"/>
        <v>0</v>
      </c>
      <c r="GS159" s="435">
        <f t="shared" si="494"/>
        <v>0</v>
      </c>
      <c r="GT159" s="434">
        <f t="shared" si="495"/>
        <v>984</v>
      </c>
      <c r="GU159" s="435">
        <f t="shared" si="496"/>
        <v>1035</v>
      </c>
      <c r="GV159" s="434">
        <f t="shared" si="497"/>
        <v>0</v>
      </c>
      <c r="GW159" s="435">
        <f t="shared" si="498"/>
        <v>0</v>
      </c>
      <c r="GX159" s="434">
        <f t="shared" si="499"/>
        <v>3976.91</v>
      </c>
      <c r="GY159" s="435">
        <f t="shared" si="500"/>
        <v>4026.6799999999994</v>
      </c>
      <c r="GZ159" s="434">
        <f t="shared" si="501"/>
        <v>0</v>
      </c>
      <c r="HA159" s="435">
        <f t="shared" si="502"/>
        <v>0</v>
      </c>
      <c r="HB159" s="434">
        <f t="shared" si="503"/>
        <v>0</v>
      </c>
      <c r="HC159" s="435">
        <f t="shared" si="504"/>
        <v>0</v>
      </c>
      <c r="HD159" s="434">
        <f t="shared" si="505"/>
        <v>0</v>
      </c>
      <c r="HE159" s="435">
        <f t="shared" si="506"/>
        <v>0</v>
      </c>
      <c r="HF159" s="434">
        <f t="shared" si="507"/>
        <v>0</v>
      </c>
      <c r="HG159" s="435">
        <f t="shared" si="508"/>
        <v>0</v>
      </c>
      <c r="HH159" s="434">
        <f t="shared" si="509"/>
        <v>0</v>
      </c>
      <c r="HI159" s="435">
        <f t="shared" si="510"/>
        <v>0</v>
      </c>
      <c r="HJ159" s="434">
        <f t="shared" si="511"/>
        <v>4399.3099999999995</v>
      </c>
      <c r="HK159" s="435">
        <f t="shared" si="512"/>
        <v>4490.7099999999991</v>
      </c>
      <c r="HL159" s="434">
        <f t="shared" si="513"/>
        <v>0</v>
      </c>
      <c r="HM159" s="435">
        <f t="shared" si="514"/>
        <v>0</v>
      </c>
    </row>
    <row r="160" spans="1:221">
      <c r="A160" s="63" t="s">
        <v>480</v>
      </c>
      <c r="B160" s="4" t="s">
        <v>1255</v>
      </c>
      <c r="C160" s="3"/>
      <c r="D160" s="2">
        <v>175883</v>
      </c>
      <c r="E160" s="1">
        <v>9</v>
      </c>
      <c r="F160" s="432">
        <v>847</v>
      </c>
      <c r="G160" s="433">
        <v>745</v>
      </c>
      <c r="H160" s="432">
        <v>3</v>
      </c>
      <c r="I160" s="433">
        <v>5</v>
      </c>
      <c r="J160" s="434">
        <f t="shared" si="367"/>
        <v>844</v>
      </c>
      <c r="K160" s="435">
        <f t="shared" si="368"/>
        <v>740</v>
      </c>
      <c r="L160" s="432">
        <v>64</v>
      </c>
      <c r="M160" s="433">
        <v>64</v>
      </c>
      <c r="N160" s="434">
        <f t="shared" si="369"/>
        <v>844</v>
      </c>
      <c r="O160" s="435">
        <f t="shared" si="370"/>
        <v>740</v>
      </c>
      <c r="P160" s="434">
        <f t="shared" si="371"/>
        <v>0</v>
      </c>
      <c r="Q160" s="435">
        <f t="shared" si="372"/>
        <v>0</v>
      </c>
      <c r="R160" s="432">
        <v>164</v>
      </c>
      <c r="S160" s="433">
        <v>160</v>
      </c>
      <c r="T160" s="589">
        <f t="shared" ref="T160:U175" si="516">IF(AX160&gt;0,R160,)</f>
        <v>0</v>
      </c>
      <c r="U160" s="590">
        <f t="shared" si="516"/>
        <v>0</v>
      </c>
      <c r="V160" s="432">
        <v>15</v>
      </c>
      <c r="W160" s="433">
        <v>15</v>
      </c>
      <c r="X160" s="434">
        <f t="shared" si="373"/>
        <v>0</v>
      </c>
      <c r="Y160" s="435">
        <f t="shared" si="374"/>
        <v>0</v>
      </c>
      <c r="Z160" s="432"/>
      <c r="AA160" s="433"/>
      <c r="AB160" s="434">
        <f t="shared" si="375"/>
        <v>0</v>
      </c>
      <c r="AC160" s="435">
        <f t="shared" si="376"/>
        <v>0</v>
      </c>
      <c r="AD160" s="434">
        <f t="shared" si="377"/>
        <v>179</v>
      </c>
      <c r="AE160" s="435">
        <f t="shared" si="378"/>
        <v>175</v>
      </c>
      <c r="AF160" s="434">
        <f t="shared" si="379"/>
        <v>0</v>
      </c>
      <c r="AG160" s="435">
        <f t="shared" si="380"/>
        <v>0</v>
      </c>
      <c r="AH160" s="432">
        <v>3.61</v>
      </c>
      <c r="AI160" s="433">
        <v>3.58</v>
      </c>
      <c r="AJ160" s="434">
        <f t="shared" si="381"/>
        <v>592.04</v>
      </c>
      <c r="AK160" s="435">
        <f t="shared" si="382"/>
        <v>572.79999999999995</v>
      </c>
      <c r="AL160" s="432">
        <v>3.83</v>
      </c>
      <c r="AM160" s="433">
        <v>3.97</v>
      </c>
      <c r="AN160" s="434">
        <f t="shared" si="383"/>
        <v>57.45</v>
      </c>
      <c r="AO160" s="435">
        <f t="shared" si="384"/>
        <v>59.550000000000004</v>
      </c>
      <c r="AP160" s="432"/>
      <c r="AQ160" s="433"/>
      <c r="AR160" s="434">
        <f t="shared" si="385"/>
        <v>0</v>
      </c>
      <c r="AS160" s="435">
        <f t="shared" si="386"/>
        <v>0</v>
      </c>
      <c r="AT160" s="434">
        <f t="shared" si="387"/>
        <v>3.6284357541899444</v>
      </c>
      <c r="AU160" s="435">
        <f t="shared" si="388"/>
        <v>3.613428571428571</v>
      </c>
      <c r="AV160" s="434">
        <f t="shared" si="389"/>
        <v>649.49</v>
      </c>
      <c r="AW160" s="435">
        <f t="shared" si="390"/>
        <v>632.34999999999991</v>
      </c>
      <c r="AX160" s="432"/>
      <c r="AY160" s="433"/>
      <c r="AZ160" s="434">
        <f t="shared" si="391"/>
        <v>0</v>
      </c>
      <c r="BA160" s="435">
        <f t="shared" si="392"/>
        <v>0</v>
      </c>
      <c r="BB160" s="432"/>
      <c r="BC160" s="433"/>
      <c r="BD160" s="434">
        <f t="shared" si="393"/>
        <v>0</v>
      </c>
      <c r="BE160" s="435">
        <f t="shared" si="394"/>
        <v>0</v>
      </c>
      <c r="BF160" s="432"/>
      <c r="BG160" s="433"/>
      <c r="BH160" s="434">
        <f t="shared" si="395"/>
        <v>0</v>
      </c>
      <c r="BI160" s="435">
        <f t="shared" si="396"/>
        <v>0</v>
      </c>
      <c r="BJ160" s="434">
        <f t="shared" si="397"/>
        <v>0</v>
      </c>
      <c r="BK160" s="435">
        <f t="shared" si="398"/>
        <v>0</v>
      </c>
      <c r="BL160" s="434">
        <f t="shared" si="399"/>
        <v>0</v>
      </c>
      <c r="BM160" s="435">
        <f t="shared" si="400"/>
        <v>0</v>
      </c>
      <c r="BN160" s="432">
        <v>369</v>
      </c>
      <c r="BO160" s="433">
        <v>272</v>
      </c>
      <c r="BP160" s="434">
        <f t="shared" si="401"/>
        <v>0</v>
      </c>
      <c r="BQ160" s="435">
        <f t="shared" si="402"/>
        <v>0</v>
      </c>
      <c r="BR160" s="432">
        <v>24</v>
      </c>
      <c r="BS160" s="433">
        <v>20</v>
      </c>
      <c r="BT160" s="434">
        <f t="shared" si="403"/>
        <v>0</v>
      </c>
      <c r="BU160" s="435">
        <f t="shared" si="404"/>
        <v>0</v>
      </c>
      <c r="BV160" s="432"/>
      <c r="BW160" s="433"/>
      <c r="BX160" s="434">
        <f t="shared" si="405"/>
        <v>0</v>
      </c>
      <c r="BY160" s="435">
        <f t="shared" si="406"/>
        <v>0</v>
      </c>
      <c r="BZ160" s="434">
        <f t="shared" si="407"/>
        <v>393</v>
      </c>
      <c r="CA160" s="435">
        <f t="shared" si="408"/>
        <v>292</v>
      </c>
      <c r="CB160" s="434">
        <f t="shared" si="409"/>
        <v>0</v>
      </c>
      <c r="CC160" s="435">
        <f t="shared" si="410"/>
        <v>0</v>
      </c>
      <c r="CD160" s="432">
        <v>3.31</v>
      </c>
      <c r="CE160" s="433">
        <v>4.0599999999999996</v>
      </c>
      <c r="CF160" s="434">
        <f t="shared" si="411"/>
        <v>1221.3900000000001</v>
      </c>
      <c r="CG160" s="435">
        <f t="shared" si="412"/>
        <v>1104.32</v>
      </c>
      <c r="CH160" s="432">
        <v>2.92</v>
      </c>
      <c r="CI160" s="433">
        <v>4.78</v>
      </c>
      <c r="CJ160" s="434">
        <f t="shared" si="413"/>
        <v>70.08</v>
      </c>
      <c r="CK160" s="435">
        <f t="shared" si="414"/>
        <v>95.600000000000009</v>
      </c>
      <c r="CL160" s="432"/>
      <c r="CM160" s="433"/>
      <c r="CN160" s="434">
        <f t="shared" si="415"/>
        <v>0</v>
      </c>
      <c r="CO160" s="435">
        <f t="shared" si="416"/>
        <v>0</v>
      </c>
      <c r="CP160" s="434">
        <f t="shared" si="417"/>
        <v>3.2861832061068701</v>
      </c>
      <c r="CQ160" s="435">
        <f t="shared" si="418"/>
        <v>4.1093150684931503</v>
      </c>
      <c r="CR160" s="434">
        <f t="shared" si="419"/>
        <v>1291.47</v>
      </c>
      <c r="CS160" s="435">
        <f t="shared" si="420"/>
        <v>1199.9199999999998</v>
      </c>
      <c r="CT160" s="432"/>
      <c r="CU160" s="433"/>
      <c r="CV160" s="434">
        <f t="shared" si="421"/>
        <v>0</v>
      </c>
      <c r="CW160" s="435">
        <f t="shared" si="422"/>
        <v>0</v>
      </c>
      <c r="CX160" s="432"/>
      <c r="CY160" s="433"/>
      <c r="CZ160" s="434">
        <f t="shared" si="423"/>
        <v>0</v>
      </c>
      <c r="DA160" s="435">
        <f t="shared" si="424"/>
        <v>0</v>
      </c>
      <c r="DB160" s="432"/>
      <c r="DC160" s="433"/>
      <c r="DD160" s="434">
        <f t="shared" si="425"/>
        <v>0</v>
      </c>
      <c r="DE160" s="435">
        <f t="shared" si="426"/>
        <v>0</v>
      </c>
      <c r="DF160" s="434">
        <f t="shared" si="427"/>
        <v>0</v>
      </c>
      <c r="DG160" s="435">
        <f t="shared" si="428"/>
        <v>0</v>
      </c>
      <c r="DH160" s="434">
        <f t="shared" si="429"/>
        <v>0</v>
      </c>
      <c r="DI160" s="435">
        <f t="shared" si="430"/>
        <v>0</v>
      </c>
      <c r="DJ160" s="434">
        <f t="shared" si="431"/>
        <v>572</v>
      </c>
      <c r="DK160" s="435">
        <f t="shared" si="432"/>
        <v>467</v>
      </c>
      <c r="DL160" s="434">
        <f t="shared" si="433"/>
        <v>0</v>
      </c>
      <c r="DM160" s="435">
        <f t="shared" si="434"/>
        <v>0</v>
      </c>
      <c r="DN160" s="434">
        <f t="shared" si="435"/>
        <v>3.3932867132867135</v>
      </c>
      <c r="DO160" s="435">
        <f t="shared" si="436"/>
        <v>3.9234903640256955</v>
      </c>
      <c r="DP160" s="434">
        <f t="shared" si="437"/>
        <v>1940.96</v>
      </c>
      <c r="DQ160" s="435">
        <f t="shared" si="438"/>
        <v>1832.2699999999998</v>
      </c>
      <c r="DR160" s="434">
        <f t="shared" si="439"/>
        <v>0</v>
      </c>
      <c r="DS160" s="435">
        <f t="shared" si="440"/>
        <v>0</v>
      </c>
      <c r="DT160" s="434">
        <f t="shared" si="441"/>
        <v>0</v>
      </c>
      <c r="DU160" s="435">
        <f t="shared" si="442"/>
        <v>0</v>
      </c>
      <c r="DV160" s="432">
        <v>212</v>
      </c>
      <c r="DW160" s="433">
        <v>217</v>
      </c>
      <c r="DX160" s="434">
        <f t="shared" si="443"/>
        <v>0</v>
      </c>
      <c r="DY160" s="435">
        <f t="shared" si="444"/>
        <v>0</v>
      </c>
      <c r="DZ160" s="432">
        <v>31</v>
      </c>
      <c r="EA160" s="433">
        <v>25</v>
      </c>
      <c r="EB160" s="434">
        <f t="shared" si="445"/>
        <v>0</v>
      </c>
      <c r="EC160" s="435">
        <f t="shared" si="446"/>
        <v>0</v>
      </c>
      <c r="ED160" s="432"/>
      <c r="EE160" s="433"/>
      <c r="EF160" s="434">
        <f t="shared" si="447"/>
        <v>0</v>
      </c>
      <c r="EG160" s="435">
        <f t="shared" si="448"/>
        <v>0</v>
      </c>
      <c r="EH160" s="434">
        <f t="shared" si="449"/>
        <v>243</v>
      </c>
      <c r="EI160" s="435">
        <f t="shared" si="450"/>
        <v>242</v>
      </c>
      <c r="EJ160" s="434">
        <f t="shared" si="451"/>
        <v>0</v>
      </c>
      <c r="EK160" s="435">
        <f t="shared" si="452"/>
        <v>0</v>
      </c>
      <c r="EL160" s="432">
        <v>2.83</v>
      </c>
      <c r="EM160" s="433">
        <v>2.76</v>
      </c>
      <c r="EN160" s="434">
        <f t="shared" si="453"/>
        <v>599.96</v>
      </c>
      <c r="EO160" s="435">
        <f t="shared" si="454"/>
        <v>598.91999999999996</v>
      </c>
      <c r="EP160" s="432">
        <v>3.35</v>
      </c>
      <c r="EQ160" s="433">
        <v>4.9400000000000004</v>
      </c>
      <c r="ER160" s="434">
        <f t="shared" si="455"/>
        <v>103.85000000000001</v>
      </c>
      <c r="ES160" s="435">
        <f t="shared" si="456"/>
        <v>123.50000000000001</v>
      </c>
      <c r="ET160" s="432"/>
      <c r="EU160" s="433"/>
      <c r="EV160" s="434">
        <f t="shared" si="457"/>
        <v>0</v>
      </c>
      <c r="EW160" s="435">
        <f t="shared" si="458"/>
        <v>0</v>
      </c>
      <c r="EX160" s="434">
        <f t="shared" si="459"/>
        <v>2.8963374485596711</v>
      </c>
      <c r="EY160" s="435">
        <f t="shared" si="460"/>
        <v>2.9852066115702476</v>
      </c>
      <c r="EZ160" s="434">
        <f t="shared" si="461"/>
        <v>703.81000000000006</v>
      </c>
      <c r="FA160" s="435">
        <f t="shared" si="462"/>
        <v>722.42</v>
      </c>
      <c r="FB160" s="432"/>
      <c r="FC160" s="433"/>
      <c r="FD160" s="434">
        <f t="shared" si="463"/>
        <v>0</v>
      </c>
      <c r="FE160" s="435">
        <f t="shared" si="464"/>
        <v>0</v>
      </c>
      <c r="FF160" s="432"/>
      <c r="FG160" s="433"/>
      <c r="FH160" s="434">
        <f t="shared" si="465"/>
        <v>0</v>
      </c>
      <c r="FI160" s="435">
        <f t="shared" si="466"/>
        <v>0</v>
      </c>
      <c r="FJ160" s="432"/>
      <c r="FK160" s="433"/>
      <c r="FL160" s="434">
        <f t="shared" si="467"/>
        <v>0</v>
      </c>
      <c r="FM160" s="435">
        <f t="shared" si="468"/>
        <v>0</v>
      </c>
      <c r="FN160" s="434">
        <f t="shared" si="469"/>
        <v>0</v>
      </c>
      <c r="FO160" s="435">
        <f t="shared" si="470"/>
        <v>0</v>
      </c>
      <c r="FP160" s="434">
        <f t="shared" si="471"/>
        <v>0</v>
      </c>
      <c r="FQ160" s="435">
        <f t="shared" si="472"/>
        <v>0</v>
      </c>
      <c r="FR160" s="432">
        <v>29</v>
      </c>
      <c r="FS160" s="433">
        <v>31</v>
      </c>
      <c r="FT160" s="434">
        <f t="shared" si="473"/>
        <v>0</v>
      </c>
      <c r="FU160" s="435">
        <f t="shared" si="474"/>
        <v>0</v>
      </c>
      <c r="FV160" s="432">
        <v>4.84</v>
      </c>
      <c r="FW160" s="433">
        <v>6.69</v>
      </c>
      <c r="FX160" s="434">
        <f t="shared" si="475"/>
        <v>140.35999999999999</v>
      </c>
      <c r="FY160" s="435">
        <f t="shared" si="476"/>
        <v>207.39000000000001</v>
      </c>
      <c r="FZ160" s="432"/>
      <c r="GA160" s="433"/>
      <c r="GB160" s="434">
        <f t="shared" si="477"/>
        <v>0</v>
      </c>
      <c r="GC160" s="435">
        <f t="shared" si="478"/>
        <v>0</v>
      </c>
      <c r="GD160" s="434">
        <f t="shared" si="479"/>
        <v>745</v>
      </c>
      <c r="GE160" s="435">
        <f t="shared" si="480"/>
        <v>649</v>
      </c>
      <c r="GF160" s="434">
        <f t="shared" si="481"/>
        <v>0</v>
      </c>
      <c r="GG160" s="435">
        <f t="shared" si="482"/>
        <v>0</v>
      </c>
      <c r="GH160" s="434">
        <f t="shared" si="483"/>
        <v>2413.3900000000003</v>
      </c>
      <c r="GI160" s="435">
        <f t="shared" si="484"/>
        <v>2276.04</v>
      </c>
      <c r="GJ160" s="434">
        <f t="shared" si="485"/>
        <v>0</v>
      </c>
      <c r="GK160" s="435">
        <f t="shared" si="486"/>
        <v>0</v>
      </c>
      <c r="GL160" s="434">
        <f t="shared" si="487"/>
        <v>70</v>
      </c>
      <c r="GM160" s="435">
        <f t="shared" si="488"/>
        <v>60</v>
      </c>
      <c r="GN160" s="434">
        <f t="shared" si="489"/>
        <v>0</v>
      </c>
      <c r="GO160" s="435">
        <f t="shared" si="490"/>
        <v>0</v>
      </c>
      <c r="GP160" s="434">
        <f t="shared" si="491"/>
        <v>231.38</v>
      </c>
      <c r="GQ160" s="435">
        <f t="shared" si="492"/>
        <v>278.65000000000003</v>
      </c>
      <c r="GR160" s="434">
        <f t="shared" si="493"/>
        <v>0</v>
      </c>
      <c r="GS160" s="435">
        <f t="shared" si="494"/>
        <v>0</v>
      </c>
      <c r="GT160" s="434">
        <f t="shared" si="495"/>
        <v>815</v>
      </c>
      <c r="GU160" s="435">
        <f t="shared" si="496"/>
        <v>709</v>
      </c>
      <c r="GV160" s="434">
        <f t="shared" si="497"/>
        <v>0</v>
      </c>
      <c r="GW160" s="435">
        <f t="shared" si="498"/>
        <v>0</v>
      </c>
      <c r="GX160" s="434">
        <f t="shared" si="499"/>
        <v>2644.7700000000004</v>
      </c>
      <c r="GY160" s="435">
        <f t="shared" si="500"/>
        <v>2554.69</v>
      </c>
      <c r="GZ160" s="434">
        <f t="shared" si="501"/>
        <v>0</v>
      </c>
      <c r="HA160" s="435">
        <f t="shared" si="502"/>
        <v>0</v>
      </c>
      <c r="HB160" s="434">
        <f t="shared" si="503"/>
        <v>0</v>
      </c>
      <c r="HC160" s="435">
        <f t="shared" si="504"/>
        <v>0</v>
      </c>
      <c r="HD160" s="434">
        <f t="shared" si="505"/>
        <v>0</v>
      </c>
      <c r="HE160" s="435">
        <f t="shared" si="506"/>
        <v>0</v>
      </c>
      <c r="HF160" s="434">
        <f t="shared" si="507"/>
        <v>0</v>
      </c>
      <c r="HG160" s="435">
        <f t="shared" si="508"/>
        <v>0</v>
      </c>
      <c r="HH160" s="434">
        <f t="shared" si="509"/>
        <v>0</v>
      </c>
      <c r="HI160" s="435">
        <f t="shared" si="510"/>
        <v>0</v>
      </c>
      <c r="HJ160" s="434">
        <f t="shared" si="511"/>
        <v>2785.13</v>
      </c>
      <c r="HK160" s="435">
        <f t="shared" si="512"/>
        <v>2762.0799999999995</v>
      </c>
      <c r="HL160" s="434">
        <f t="shared" si="513"/>
        <v>0</v>
      </c>
      <c r="HM160" s="435">
        <f t="shared" si="514"/>
        <v>0</v>
      </c>
    </row>
    <row r="161" spans="1:221">
      <c r="A161" s="63" t="s">
        <v>480</v>
      </c>
      <c r="B161" s="4" t="s">
        <v>1256</v>
      </c>
      <c r="C161" s="3"/>
      <c r="D161" s="2">
        <v>175935</v>
      </c>
      <c r="E161" s="1">
        <v>9</v>
      </c>
      <c r="F161" s="432">
        <v>507</v>
      </c>
      <c r="G161" s="433">
        <v>490</v>
      </c>
      <c r="H161" s="432">
        <v>5</v>
      </c>
      <c r="I161" s="433">
        <v>3</v>
      </c>
      <c r="J161" s="434">
        <f t="shared" si="367"/>
        <v>502</v>
      </c>
      <c r="K161" s="435">
        <f t="shared" si="368"/>
        <v>487</v>
      </c>
      <c r="L161" s="432">
        <v>62</v>
      </c>
      <c r="M161" s="433">
        <v>62</v>
      </c>
      <c r="N161" s="434">
        <f t="shared" si="369"/>
        <v>502</v>
      </c>
      <c r="O161" s="435">
        <f t="shared" si="370"/>
        <v>487</v>
      </c>
      <c r="P161" s="434">
        <f t="shared" si="371"/>
        <v>0</v>
      </c>
      <c r="Q161" s="435">
        <f t="shared" si="372"/>
        <v>0</v>
      </c>
      <c r="R161" s="432">
        <v>52</v>
      </c>
      <c r="S161" s="433">
        <v>67</v>
      </c>
      <c r="T161" s="589">
        <f t="shared" si="516"/>
        <v>0</v>
      </c>
      <c r="U161" s="590">
        <f t="shared" si="516"/>
        <v>0</v>
      </c>
      <c r="V161" s="432">
        <v>16</v>
      </c>
      <c r="W161" s="433">
        <v>8</v>
      </c>
      <c r="X161" s="434">
        <f t="shared" si="373"/>
        <v>0</v>
      </c>
      <c r="Y161" s="435">
        <f t="shared" si="374"/>
        <v>0</v>
      </c>
      <c r="Z161" s="432"/>
      <c r="AA161" s="433"/>
      <c r="AB161" s="434">
        <f t="shared" si="375"/>
        <v>0</v>
      </c>
      <c r="AC161" s="435">
        <f t="shared" si="376"/>
        <v>0</v>
      </c>
      <c r="AD161" s="434">
        <f t="shared" si="377"/>
        <v>68</v>
      </c>
      <c r="AE161" s="435">
        <f t="shared" si="378"/>
        <v>75</v>
      </c>
      <c r="AF161" s="434">
        <f t="shared" si="379"/>
        <v>0</v>
      </c>
      <c r="AG161" s="435">
        <f t="shared" si="380"/>
        <v>0</v>
      </c>
      <c r="AH161" s="432">
        <v>3.63</v>
      </c>
      <c r="AI161" s="433">
        <v>3.8</v>
      </c>
      <c r="AJ161" s="434">
        <f t="shared" si="381"/>
        <v>188.76</v>
      </c>
      <c r="AK161" s="435">
        <f t="shared" si="382"/>
        <v>254.6</v>
      </c>
      <c r="AL161" s="432">
        <v>4.97</v>
      </c>
      <c r="AM161" s="433">
        <v>5.44</v>
      </c>
      <c r="AN161" s="434">
        <f t="shared" si="383"/>
        <v>79.52</v>
      </c>
      <c r="AO161" s="435">
        <f t="shared" si="384"/>
        <v>43.52</v>
      </c>
      <c r="AP161" s="432"/>
      <c r="AQ161" s="433"/>
      <c r="AR161" s="434">
        <f t="shared" si="385"/>
        <v>0</v>
      </c>
      <c r="AS161" s="435">
        <f t="shared" si="386"/>
        <v>0</v>
      </c>
      <c r="AT161" s="434">
        <f t="shared" si="387"/>
        <v>3.9452941176470584</v>
      </c>
      <c r="AU161" s="435">
        <f t="shared" si="388"/>
        <v>3.9749333333333334</v>
      </c>
      <c r="AV161" s="434">
        <f t="shared" si="389"/>
        <v>268.27999999999997</v>
      </c>
      <c r="AW161" s="435">
        <f t="shared" si="390"/>
        <v>298.12</v>
      </c>
      <c r="AX161" s="432"/>
      <c r="AY161" s="433"/>
      <c r="AZ161" s="434">
        <f t="shared" si="391"/>
        <v>0</v>
      </c>
      <c r="BA161" s="435">
        <f t="shared" si="392"/>
        <v>0</v>
      </c>
      <c r="BB161" s="432"/>
      <c r="BC161" s="433"/>
      <c r="BD161" s="434">
        <f t="shared" si="393"/>
        <v>0</v>
      </c>
      <c r="BE161" s="435">
        <f t="shared" si="394"/>
        <v>0</v>
      </c>
      <c r="BF161" s="432"/>
      <c r="BG161" s="433"/>
      <c r="BH161" s="434">
        <f t="shared" si="395"/>
        <v>0</v>
      </c>
      <c r="BI161" s="435">
        <f t="shared" si="396"/>
        <v>0</v>
      </c>
      <c r="BJ161" s="434">
        <f t="shared" si="397"/>
        <v>0</v>
      </c>
      <c r="BK161" s="435">
        <f t="shared" si="398"/>
        <v>0</v>
      </c>
      <c r="BL161" s="434">
        <f t="shared" si="399"/>
        <v>0</v>
      </c>
      <c r="BM161" s="435">
        <f t="shared" si="400"/>
        <v>0</v>
      </c>
      <c r="BN161" s="432">
        <v>169</v>
      </c>
      <c r="BO161" s="433">
        <v>169</v>
      </c>
      <c r="BP161" s="434">
        <f t="shared" si="401"/>
        <v>0</v>
      </c>
      <c r="BQ161" s="435">
        <f t="shared" si="402"/>
        <v>0</v>
      </c>
      <c r="BR161" s="432">
        <v>13</v>
      </c>
      <c r="BS161" s="433">
        <v>11</v>
      </c>
      <c r="BT161" s="434">
        <f t="shared" si="403"/>
        <v>0</v>
      </c>
      <c r="BU161" s="435">
        <f t="shared" si="404"/>
        <v>0</v>
      </c>
      <c r="BV161" s="432"/>
      <c r="BW161" s="433"/>
      <c r="BX161" s="434">
        <f t="shared" si="405"/>
        <v>0</v>
      </c>
      <c r="BY161" s="435">
        <f t="shared" si="406"/>
        <v>0</v>
      </c>
      <c r="BZ161" s="434">
        <f t="shared" si="407"/>
        <v>182</v>
      </c>
      <c r="CA161" s="435">
        <f t="shared" si="408"/>
        <v>180</v>
      </c>
      <c r="CB161" s="434">
        <f t="shared" si="409"/>
        <v>0</v>
      </c>
      <c r="CC161" s="435">
        <f t="shared" si="410"/>
        <v>0</v>
      </c>
      <c r="CD161" s="432">
        <v>3.55</v>
      </c>
      <c r="CE161" s="433">
        <v>3.57</v>
      </c>
      <c r="CF161" s="434">
        <f t="shared" si="411"/>
        <v>599.94999999999993</v>
      </c>
      <c r="CG161" s="435">
        <f t="shared" si="412"/>
        <v>603.32999999999993</v>
      </c>
      <c r="CH161" s="432">
        <v>7.77</v>
      </c>
      <c r="CI161" s="433">
        <v>6.64</v>
      </c>
      <c r="CJ161" s="434">
        <f t="shared" si="413"/>
        <v>101.00999999999999</v>
      </c>
      <c r="CK161" s="435">
        <f t="shared" si="414"/>
        <v>73.039999999999992</v>
      </c>
      <c r="CL161" s="432"/>
      <c r="CM161" s="433"/>
      <c r="CN161" s="434">
        <f t="shared" si="415"/>
        <v>0</v>
      </c>
      <c r="CO161" s="435">
        <f t="shared" si="416"/>
        <v>0</v>
      </c>
      <c r="CP161" s="434">
        <f t="shared" si="417"/>
        <v>3.851428571428571</v>
      </c>
      <c r="CQ161" s="435">
        <f t="shared" si="418"/>
        <v>3.7576111111111103</v>
      </c>
      <c r="CR161" s="434">
        <f t="shared" si="419"/>
        <v>700.95999999999992</v>
      </c>
      <c r="CS161" s="435">
        <f t="shared" si="420"/>
        <v>676.36999999999989</v>
      </c>
      <c r="CT161" s="432"/>
      <c r="CU161" s="433"/>
      <c r="CV161" s="434">
        <f t="shared" si="421"/>
        <v>0</v>
      </c>
      <c r="CW161" s="435">
        <f t="shared" si="422"/>
        <v>0</v>
      </c>
      <c r="CX161" s="432"/>
      <c r="CY161" s="433"/>
      <c r="CZ161" s="434">
        <f t="shared" si="423"/>
        <v>0</v>
      </c>
      <c r="DA161" s="435">
        <f t="shared" si="424"/>
        <v>0</v>
      </c>
      <c r="DB161" s="432"/>
      <c r="DC161" s="433"/>
      <c r="DD161" s="434">
        <f t="shared" si="425"/>
        <v>0</v>
      </c>
      <c r="DE161" s="435">
        <f t="shared" si="426"/>
        <v>0</v>
      </c>
      <c r="DF161" s="434">
        <f t="shared" si="427"/>
        <v>0</v>
      </c>
      <c r="DG161" s="435">
        <f t="shared" si="428"/>
        <v>0</v>
      </c>
      <c r="DH161" s="434">
        <f t="shared" si="429"/>
        <v>0</v>
      </c>
      <c r="DI161" s="435">
        <f t="shared" si="430"/>
        <v>0</v>
      </c>
      <c r="DJ161" s="434">
        <f t="shared" si="431"/>
        <v>250</v>
      </c>
      <c r="DK161" s="435">
        <f t="shared" si="432"/>
        <v>255</v>
      </c>
      <c r="DL161" s="434">
        <f t="shared" si="433"/>
        <v>0</v>
      </c>
      <c r="DM161" s="435">
        <f t="shared" si="434"/>
        <v>0</v>
      </c>
      <c r="DN161" s="434">
        <f t="shared" si="435"/>
        <v>3.8769599999999995</v>
      </c>
      <c r="DO161" s="435">
        <f t="shared" si="436"/>
        <v>3.8215294117647054</v>
      </c>
      <c r="DP161" s="434">
        <f t="shared" si="437"/>
        <v>969.2399999999999</v>
      </c>
      <c r="DQ161" s="435">
        <f t="shared" si="438"/>
        <v>974.4899999999999</v>
      </c>
      <c r="DR161" s="434">
        <f t="shared" si="439"/>
        <v>0</v>
      </c>
      <c r="DS161" s="435">
        <f t="shared" si="440"/>
        <v>0</v>
      </c>
      <c r="DT161" s="434">
        <f t="shared" si="441"/>
        <v>0</v>
      </c>
      <c r="DU161" s="435">
        <f t="shared" si="442"/>
        <v>0</v>
      </c>
      <c r="DV161" s="432">
        <v>78</v>
      </c>
      <c r="DW161" s="433">
        <v>120</v>
      </c>
      <c r="DX161" s="434">
        <f t="shared" si="443"/>
        <v>0</v>
      </c>
      <c r="DY161" s="435">
        <f t="shared" si="444"/>
        <v>0</v>
      </c>
      <c r="DZ161" s="432">
        <v>23</v>
      </c>
      <c r="EA161" s="433">
        <v>42</v>
      </c>
      <c r="EB161" s="434">
        <f t="shared" si="445"/>
        <v>0</v>
      </c>
      <c r="EC161" s="435">
        <f t="shared" si="446"/>
        <v>0</v>
      </c>
      <c r="ED161" s="432"/>
      <c r="EE161" s="433"/>
      <c r="EF161" s="434">
        <f t="shared" si="447"/>
        <v>0</v>
      </c>
      <c r="EG161" s="435">
        <f t="shared" si="448"/>
        <v>0</v>
      </c>
      <c r="EH161" s="434">
        <f t="shared" si="449"/>
        <v>101</v>
      </c>
      <c r="EI161" s="435">
        <f t="shared" si="450"/>
        <v>162</v>
      </c>
      <c r="EJ161" s="434">
        <f t="shared" si="451"/>
        <v>0</v>
      </c>
      <c r="EK161" s="435">
        <f t="shared" si="452"/>
        <v>0</v>
      </c>
      <c r="EL161" s="432">
        <v>3</v>
      </c>
      <c r="EM161" s="433">
        <v>3.35</v>
      </c>
      <c r="EN161" s="434">
        <f t="shared" si="453"/>
        <v>234</v>
      </c>
      <c r="EO161" s="435">
        <f t="shared" si="454"/>
        <v>402</v>
      </c>
      <c r="EP161" s="432">
        <v>3.93</v>
      </c>
      <c r="EQ161" s="433">
        <v>4.08</v>
      </c>
      <c r="ER161" s="434">
        <f t="shared" si="455"/>
        <v>90.39</v>
      </c>
      <c r="ES161" s="435">
        <f t="shared" si="456"/>
        <v>171.36</v>
      </c>
      <c r="ET161" s="432"/>
      <c r="EU161" s="433"/>
      <c r="EV161" s="434">
        <f t="shared" si="457"/>
        <v>0</v>
      </c>
      <c r="EW161" s="435">
        <f t="shared" si="458"/>
        <v>0</v>
      </c>
      <c r="EX161" s="434">
        <f t="shared" si="459"/>
        <v>3.2117821782178217</v>
      </c>
      <c r="EY161" s="435">
        <f t="shared" si="460"/>
        <v>3.5392592592592593</v>
      </c>
      <c r="EZ161" s="434">
        <f t="shared" si="461"/>
        <v>324.39</v>
      </c>
      <c r="FA161" s="435">
        <f t="shared" si="462"/>
        <v>573.36</v>
      </c>
      <c r="FB161" s="432"/>
      <c r="FC161" s="433"/>
      <c r="FD161" s="434">
        <f t="shared" si="463"/>
        <v>0</v>
      </c>
      <c r="FE161" s="435">
        <f t="shared" si="464"/>
        <v>0</v>
      </c>
      <c r="FF161" s="432"/>
      <c r="FG161" s="433"/>
      <c r="FH161" s="434">
        <f t="shared" si="465"/>
        <v>0</v>
      </c>
      <c r="FI161" s="435">
        <f t="shared" si="466"/>
        <v>0</v>
      </c>
      <c r="FJ161" s="432"/>
      <c r="FK161" s="433"/>
      <c r="FL161" s="434">
        <f t="shared" si="467"/>
        <v>0</v>
      </c>
      <c r="FM161" s="435">
        <f t="shared" si="468"/>
        <v>0</v>
      </c>
      <c r="FN161" s="434">
        <f t="shared" si="469"/>
        <v>0</v>
      </c>
      <c r="FO161" s="435">
        <f t="shared" si="470"/>
        <v>0</v>
      </c>
      <c r="FP161" s="434">
        <f t="shared" si="471"/>
        <v>0</v>
      </c>
      <c r="FQ161" s="435">
        <f t="shared" si="472"/>
        <v>0</v>
      </c>
      <c r="FR161" s="432">
        <v>151</v>
      </c>
      <c r="FS161" s="433">
        <v>70</v>
      </c>
      <c r="FT161" s="434">
        <f t="shared" si="473"/>
        <v>0</v>
      </c>
      <c r="FU161" s="435">
        <f t="shared" si="474"/>
        <v>0</v>
      </c>
      <c r="FV161" s="432">
        <v>5.91</v>
      </c>
      <c r="FW161" s="433">
        <v>7.36</v>
      </c>
      <c r="FX161" s="434">
        <f t="shared" si="475"/>
        <v>892.41</v>
      </c>
      <c r="FY161" s="435">
        <f t="shared" si="476"/>
        <v>515.20000000000005</v>
      </c>
      <c r="FZ161" s="432"/>
      <c r="GA161" s="433"/>
      <c r="GB161" s="434">
        <f t="shared" si="477"/>
        <v>0</v>
      </c>
      <c r="GC161" s="435">
        <f t="shared" si="478"/>
        <v>0</v>
      </c>
      <c r="GD161" s="434">
        <f t="shared" si="479"/>
        <v>299</v>
      </c>
      <c r="GE161" s="435">
        <f t="shared" si="480"/>
        <v>356</v>
      </c>
      <c r="GF161" s="434">
        <f t="shared" si="481"/>
        <v>0</v>
      </c>
      <c r="GG161" s="435">
        <f t="shared" si="482"/>
        <v>0</v>
      </c>
      <c r="GH161" s="434">
        <f t="shared" si="483"/>
        <v>1022.7099999999999</v>
      </c>
      <c r="GI161" s="435">
        <f t="shared" si="484"/>
        <v>1259.9299999999998</v>
      </c>
      <c r="GJ161" s="434">
        <f t="shared" si="485"/>
        <v>0</v>
      </c>
      <c r="GK161" s="435">
        <f t="shared" si="486"/>
        <v>0</v>
      </c>
      <c r="GL161" s="434">
        <f t="shared" si="487"/>
        <v>52</v>
      </c>
      <c r="GM161" s="435">
        <f t="shared" si="488"/>
        <v>61</v>
      </c>
      <c r="GN161" s="434">
        <f t="shared" si="489"/>
        <v>0</v>
      </c>
      <c r="GO161" s="435">
        <f t="shared" si="490"/>
        <v>0</v>
      </c>
      <c r="GP161" s="434">
        <f t="shared" si="491"/>
        <v>270.91999999999996</v>
      </c>
      <c r="GQ161" s="435">
        <f t="shared" si="492"/>
        <v>287.92</v>
      </c>
      <c r="GR161" s="434">
        <f t="shared" si="493"/>
        <v>0</v>
      </c>
      <c r="GS161" s="435">
        <f t="shared" si="494"/>
        <v>0</v>
      </c>
      <c r="GT161" s="434">
        <f t="shared" si="495"/>
        <v>351</v>
      </c>
      <c r="GU161" s="435">
        <f t="shared" si="496"/>
        <v>417</v>
      </c>
      <c r="GV161" s="434">
        <f t="shared" si="497"/>
        <v>0</v>
      </c>
      <c r="GW161" s="435">
        <f t="shared" si="498"/>
        <v>0</v>
      </c>
      <c r="GX161" s="434">
        <f t="shared" si="499"/>
        <v>1293.6299999999999</v>
      </c>
      <c r="GY161" s="435">
        <f t="shared" si="500"/>
        <v>1547.85</v>
      </c>
      <c r="GZ161" s="434">
        <f t="shared" si="501"/>
        <v>0</v>
      </c>
      <c r="HA161" s="435">
        <f t="shared" si="502"/>
        <v>0</v>
      </c>
      <c r="HB161" s="434">
        <f t="shared" si="503"/>
        <v>0</v>
      </c>
      <c r="HC161" s="435">
        <f t="shared" si="504"/>
        <v>0</v>
      </c>
      <c r="HD161" s="434">
        <f t="shared" si="505"/>
        <v>0</v>
      </c>
      <c r="HE161" s="435">
        <f t="shared" si="506"/>
        <v>0</v>
      </c>
      <c r="HF161" s="434">
        <f t="shared" si="507"/>
        <v>0</v>
      </c>
      <c r="HG161" s="435">
        <f t="shared" si="508"/>
        <v>0</v>
      </c>
      <c r="HH161" s="434">
        <f t="shared" si="509"/>
        <v>0</v>
      </c>
      <c r="HI161" s="435">
        <f t="shared" si="510"/>
        <v>0</v>
      </c>
      <c r="HJ161" s="434">
        <f t="shared" si="511"/>
        <v>2186.04</v>
      </c>
      <c r="HK161" s="435">
        <f t="shared" si="512"/>
        <v>2063.0500000000002</v>
      </c>
      <c r="HL161" s="434">
        <f t="shared" si="513"/>
        <v>0</v>
      </c>
      <c r="HM161" s="435">
        <f t="shared" si="514"/>
        <v>0</v>
      </c>
    </row>
    <row r="162" spans="1:221">
      <c r="A162" s="63" t="s">
        <v>480</v>
      </c>
      <c r="B162" s="4" t="s">
        <v>1257</v>
      </c>
      <c r="C162" s="3"/>
      <c r="D162" s="2">
        <v>176008</v>
      </c>
      <c r="E162" s="1">
        <v>9</v>
      </c>
      <c r="F162" s="432">
        <v>406</v>
      </c>
      <c r="G162" s="433">
        <v>384</v>
      </c>
      <c r="H162" s="432">
        <v>26</v>
      </c>
      <c r="I162" s="433">
        <v>49</v>
      </c>
      <c r="J162" s="434">
        <f t="shared" si="367"/>
        <v>380</v>
      </c>
      <c r="K162" s="435">
        <f t="shared" si="368"/>
        <v>335</v>
      </c>
      <c r="L162" s="432">
        <v>62</v>
      </c>
      <c r="M162" s="433">
        <v>62</v>
      </c>
      <c r="N162" s="434">
        <f t="shared" si="369"/>
        <v>380</v>
      </c>
      <c r="O162" s="435">
        <f t="shared" si="370"/>
        <v>335</v>
      </c>
      <c r="P162" s="434">
        <f t="shared" si="371"/>
        <v>0</v>
      </c>
      <c r="Q162" s="435">
        <f t="shared" si="372"/>
        <v>0</v>
      </c>
      <c r="R162" s="432">
        <v>35</v>
      </c>
      <c r="S162" s="433">
        <v>43</v>
      </c>
      <c r="T162" s="589">
        <f t="shared" si="516"/>
        <v>0</v>
      </c>
      <c r="U162" s="590">
        <f t="shared" si="516"/>
        <v>0</v>
      </c>
      <c r="V162" s="432">
        <v>7</v>
      </c>
      <c r="W162" s="433">
        <v>6</v>
      </c>
      <c r="X162" s="434">
        <f t="shared" si="373"/>
        <v>0</v>
      </c>
      <c r="Y162" s="435">
        <f t="shared" si="374"/>
        <v>0</v>
      </c>
      <c r="Z162" s="432"/>
      <c r="AA162" s="433"/>
      <c r="AB162" s="434">
        <f t="shared" si="375"/>
        <v>0</v>
      </c>
      <c r="AC162" s="435">
        <f t="shared" si="376"/>
        <v>0</v>
      </c>
      <c r="AD162" s="434">
        <f t="shared" si="377"/>
        <v>42</v>
      </c>
      <c r="AE162" s="435">
        <f t="shared" si="378"/>
        <v>49</v>
      </c>
      <c r="AF162" s="434">
        <f t="shared" si="379"/>
        <v>0</v>
      </c>
      <c r="AG162" s="435">
        <f t="shared" si="380"/>
        <v>0</v>
      </c>
      <c r="AH162" s="432">
        <v>3.73</v>
      </c>
      <c r="AI162" s="433">
        <v>3.8</v>
      </c>
      <c r="AJ162" s="434">
        <f t="shared" si="381"/>
        <v>130.55000000000001</v>
      </c>
      <c r="AK162" s="435">
        <f t="shared" si="382"/>
        <v>163.4</v>
      </c>
      <c r="AL162" s="432">
        <v>7.36</v>
      </c>
      <c r="AM162" s="433">
        <v>6.83</v>
      </c>
      <c r="AN162" s="434">
        <f t="shared" si="383"/>
        <v>51.52</v>
      </c>
      <c r="AO162" s="435">
        <f t="shared" si="384"/>
        <v>40.980000000000004</v>
      </c>
      <c r="AP162" s="432"/>
      <c r="AQ162" s="433"/>
      <c r="AR162" s="434">
        <f t="shared" si="385"/>
        <v>0</v>
      </c>
      <c r="AS162" s="435">
        <f t="shared" si="386"/>
        <v>0</v>
      </c>
      <c r="AT162" s="434">
        <f t="shared" si="387"/>
        <v>4.3350000000000009</v>
      </c>
      <c r="AU162" s="435">
        <f t="shared" si="388"/>
        <v>4.1710204081632654</v>
      </c>
      <c r="AV162" s="434">
        <f t="shared" si="389"/>
        <v>182.07000000000005</v>
      </c>
      <c r="AW162" s="435">
        <f t="shared" si="390"/>
        <v>204.38</v>
      </c>
      <c r="AX162" s="432"/>
      <c r="AY162" s="433"/>
      <c r="AZ162" s="434">
        <f t="shared" si="391"/>
        <v>0</v>
      </c>
      <c r="BA162" s="435">
        <f t="shared" si="392"/>
        <v>0</v>
      </c>
      <c r="BB162" s="432"/>
      <c r="BC162" s="433"/>
      <c r="BD162" s="434">
        <f t="shared" si="393"/>
        <v>0</v>
      </c>
      <c r="BE162" s="435">
        <f t="shared" si="394"/>
        <v>0</v>
      </c>
      <c r="BF162" s="432"/>
      <c r="BG162" s="433"/>
      <c r="BH162" s="434">
        <f t="shared" si="395"/>
        <v>0</v>
      </c>
      <c r="BI162" s="435">
        <f t="shared" si="396"/>
        <v>0</v>
      </c>
      <c r="BJ162" s="434">
        <f t="shared" si="397"/>
        <v>0</v>
      </c>
      <c r="BK162" s="435">
        <f t="shared" si="398"/>
        <v>0</v>
      </c>
      <c r="BL162" s="434">
        <f t="shared" si="399"/>
        <v>0</v>
      </c>
      <c r="BM162" s="435">
        <f t="shared" si="400"/>
        <v>0</v>
      </c>
      <c r="BN162" s="432">
        <v>155</v>
      </c>
      <c r="BO162" s="433">
        <v>137</v>
      </c>
      <c r="BP162" s="434">
        <f t="shared" si="401"/>
        <v>0</v>
      </c>
      <c r="BQ162" s="435">
        <f t="shared" si="402"/>
        <v>0</v>
      </c>
      <c r="BR162" s="432">
        <v>2</v>
      </c>
      <c r="BS162" s="433">
        <v>3</v>
      </c>
      <c r="BT162" s="434">
        <f t="shared" si="403"/>
        <v>0</v>
      </c>
      <c r="BU162" s="435">
        <f t="shared" si="404"/>
        <v>0</v>
      </c>
      <c r="BV162" s="432"/>
      <c r="BW162" s="433"/>
      <c r="BX162" s="434">
        <f t="shared" si="405"/>
        <v>0</v>
      </c>
      <c r="BY162" s="435">
        <f t="shared" si="406"/>
        <v>0</v>
      </c>
      <c r="BZ162" s="434">
        <f t="shared" si="407"/>
        <v>157</v>
      </c>
      <c r="CA162" s="435">
        <f t="shared" si="408"/>
        <v>140</v>
      </c>
      <c r="CB162" s="434">
        <f t="shared" si="409"/>
        <v>0</v>
      </c>
      <c r="CC162" s="435">
        <f t="shared" si="410"/>
        <v>0</v>
      </c>
      <c r="CD162" s="432">
        <v>3.05</v>
      </c>
      <c r="CE162" s="433">
        <v>3.47</v>
      </c>
      <c r="CF162" s="434">
        <f t="shared" si="411"/>
        <v>472.75</v>
      </c>
      <c r="CG162" s="435">
        <f t="shared" si="412"/>
        <v>475.39000000000004</v>
      </c>
      <c r="CH162" s="432">
        <v>6.25</v>
      </c>
      <c r="CI162" s="433">
        <v>8</v>
      </c>
      <c r="CJ162" s="434">
        <f t="shared" si="413"/>
        <v>12.5</v>
      </c>
      <c r="CK162" s="435">
        <f t="shared" si="414"/>
        <v>24</v>
      </c>
      <c r="CL162" s="432"/>
      <c r="CM162" s="433"/>
      <c r="CN162" s="434">
        <f t="shared" si="415"/>
        <v>0</v>
      </c>
      <c r="CO162" s="435">
        <f t="shared" si="416"/>
        <v>0</v>
      </c>
      <c r="CP162" s="434">
        <f t="shared" si="417"/>
        <v>3.0907643312101909</v>
      </c>
      <c r="CQ162" s="435">
        <f t="shared" si="418"/>
        <v>3.5670714285714289</v>
      </c>
      <c r="CR162" s="434">
        <f t="shared" si="419"/>
        <v>485.24999999999994</v>
      </c>
      <c r="CS162" s="435">
        <f t="shared" si="420"/>
        <v>499.39000000000004</v>
      </c>
      <c r="CT162" s="432"/>
      <c r="CU162" s="433"/>
      <c r="CV162" s="434">
        <f t="shared" si="421"/>
        <v>0</v>
      </c>
      <c r="CW162" s="435">
        <f t="shared" si="422"/>
        <v>0</v>
      </c>
      <c r="CX162" s="432"/>
      <c r="CY162" s="433"/>
      <c r="CZ162" s="434">
        <f t="shared" si="423"/>
        <v>0</v>
      </c>
      <c r="DA162" s="435">
        <f t="shared" si="424"/>
        <v>0</v>
      </c>
      <c r="DB162" s="432"/>
      <c r="DC162" s="433"/>
      <c r="DD162" s="434">
        <f t="shared" si="425"/>
        <v>0</v>
      </c>
      <c r="DE162" s="435">
        <f t="shared" si="426"/>
        <v>0</v>
      </c>
      <c r="DF162" s="434">
        <f t="shared" si="427"/>
        <v>0</v>
      </c>
      <c r="DG162" s="435">
        <f t="shared" si="428"/>
        <v>0</v>
      </c>
      <c r="DH162" s="434">
        <f t="shared" si="429"/>
        <v>0</v>
      </c>
      <c r="DI162" s="435">
        <f t="shared" si="430"/>
        <v>0</v>
      </c>
      <c r="DJ162" s="434">
        <f t="shared" si="431"/>
        <v>199</v>
      </c>
      <c r="DK162" s="435">
        <f t="shared" si="432"/>
        <v>189</v>
      </c>
      <c r="DL162" s="434">
        <f t="shared" si="433"/>
        <v>0</v>
      </c>
      <c r="DM162" s="435">
        <f t="shared" si="434"/>
        <v>0</v>
      </c>
      <c r="DN162" s="434">
        <f t="shared" si="435"/>
        <v>3.353366834170854</v>
      </c>
      <c r="DO162" s="435">
        <f t="shared" si="436"/>
        <v>3.7236507936507937</v>
      </c>
      <c r="DP162" s="434">
        <f t="shared" si="437"/>
        <v>667.31999999999994</v>
      </c>
      <c r="DQ162" s="435">
        <f t="shared" si="438"/>
        <v>703.77</v>
      </c>
      <c r="DR162" s="434">
        <f t="shared" si="439"/>
        <v>0</v>
      </c>
      <c r="DS162" s="435">
        <f t="shared" si="440"/>
        <v>0</v>
      </c>
      <c r="DT162" s="434">
        <f t="shared" si="441"/>
        <v>0</v>
      </c>
      <c r="DU162" s="435">
        <f t="shared" si="442"/>
        <v>0</v>
      </c>
      <c r="DV162" s="432">
        <v>89</v>
      </c>
      <c r="DW162" s="433">
        <v>65</v>
      </c>
      <c r="DX162" s="434">
        <f t="shared" si="443"/>
        <v>0</v>
      </c>
      <c r="DY162" s="435">
        <f t="shared" si="444"/>
        <v>0</v>
      </c>
      <c r="DZ162" s="432">
        <v>37</v>
      </c>
      <c r="EA162" s="433">
        <v>26</v>
      </c>
      <c r="EB162" s="434">
        <f t="shared" si="445"/>
        <v>0</v>
      </c>
      <c r="EC162" s="435">
        <f t="shared" si="446"/>
        <v>0</v>
      </c>
      <c r="ED162" s="432"/>
      <c r="EE162" s="433"/>
      <c r="EF162" s="434">
        <f t="shared" si="447"/>
        <v>0</v>
      </c>
      <c r="EG162" s="435">
        <f t="shared" si="448"/>
        <v>0</v>
      </c>
      <c r="EH162" s="434">
        <f t="shared" si="449"/>
        <v>126</v>
      </c>
      <c r="EI162" s="435">
        <f t="shared" si="450"/>
        <v>91</v>
      </c>
      <c r="EJ162" s="434">
        <f t="shared" si="451"/>
        <v>0</v>
      </c>
      <c r="EK162" s="435">
        <f t="shared" si="452"/>
        <v>0</v>
      </c>
      <c r="EL162" s="432">
        <v>3.09</v>
      </c>
      <c r="EM162" s="433">
        <v>2.79</v>
      </c>
      <c r="EN162" s="434">
        <f t="shared" si="453"/>
        <v>275.01</v>
      </c>
      <c r="EO162" s="435">
        <f t="shared" si="454"/>
        <v>181.35</v>
      </c>
      <c r="EP162" s="432">
        <v>4.46</v>
      </c>
      <c r="EQ162" s="433">
        <v>4.5</v>
      </c>
      <c r="ER162" s="434">
        <f t="shared" si="455"/>
        <v>165.02</v>
      </c>
      <c r="ES162" s="435">
        <f t="shared" si="456"/>
        <v>117</v>
      </c>
      <c r="ET162" s="432"/>
      <c r="EU162" s="433"/>
      <c r="EV162" s="434">
        <f t="shared" si="457"/>
        <v>0</v>
      </c>
      <c r="EW162" s="435">
        <f t="shared" si="458"/>
        <v>0</v>
      </c>
      <c r="EX162" s="434">
        <f t="shared" si="459"/>
        <v>3.4923015873015872</v>
      </c>
      <c r="EY162" s="435">
        <f t="shared" si="460"/>
        <v>3.2785714285714289</v>
      </c>
      <c r="EZ162" s="434">
        <f t="shared" si="461"/>
        <v>440.03</v>
      </c>
      <c r="FA162" s="435">
        <f t="shared" si="462"/>
        <v>298.35000000000002</v>
      </c>
      <c r="FB162" s="432"/>
      <c r="FC162" s="433"/>
      <c r="FD162" s="434">
        <f t="shared" si="463"/>
        <v>0</v>
      </c>
      <c r="FE162" s="435">
        <f t="shared" si="464"/>
        <v>0</v>
      </c>
      <c r="FF162" s="432"/>
      <c r="FG162" s="433"/>
      <c r="FH162" s="434">
        <f t="shared" si="465"/>
        <v>0</v>
      </c>
      <c r="FI162" s="435">
        <f t="shared" si="466"/>
        <v>0</v>
      </c>
      <c r="FJ162" s="432"/>
      <c r="FK162" s="433"/>
      <c r="FL162" s="434">
        <f t="shared" si="467"/>
        <v>0</v>
      </c>
      <c r="FM162" s="435">
        <f t="shared" si="468"/>
        <v>0</v>
      </c>
      <c r="FN162" s="434">
        <f t="shared" si="469"/>
        <v>0</v>
      </c>
      <c r="FO162" s="435">
        <f t="shared" si="470"/>
        <v>0</v>
      </c>
      <c r="FP162" s="434">
        <f t="shared" si="471"/>
        <v>0</v>
      </c>
      <c r="FQ162" s="435">
        <f t="shared" si="472"/>
        <v>0</v>
      </c>
      <c r="FR162" s="432">
        <v>55</v>
      </c>
      <c r="FS162" s="433">
        <v>55</v>
      </c>
      <c r="FT162" s="434">
        <f t="shared" si="473"/>
        <v>0</v>
      </c>
      <c r="FU162" s="435">
        <f t="shared" si="474"/>
        <v>0</v>
      </c>
      <c r="FV162" s="432">
        <v>4.9000000000000004</v>
      </c>
      <c r="FW162" s="433">
        <v>5.68</v>
      </c>
      <c r="FX162" s="434">
        <f t="shared" si="475"/>
        <v>269.5</v>
      </c>
      <c r="FY162" s="435">
        <f t="shared" si="476"/>
        <v>312.39999999999998</v>
      </c>
      <c r="FZ162" s="432"/>
      <c r="GA162" s="433"/>
      <c r="GB162" s="434">
        <f t="shared" si="477"/>
        <v>0</v>
      </c>
      <c r="GC162" s="435">
        <f t="shared" si="478"/>
        <v>0</v>
      </c>
      <c r="GD162" s="434">
        <f t="shared" si="479"/>
        <v>279</v>
      </c>
      <c r="GE162" s="435">
        <f t="shared" si="480"/>
        <v>245</v>
      </c>
      <c r="GF162" s="434">
        <f t="shared" si="481"/>
        <v>0</v>
      </c>
      <c r="GG162" s="435">
        <f t="shared" si="482"/>
        <v>0</v>
      </c>
      <c r="GH162" s="434">
        <f t="shared" si="483"/>
        <v>878.31</v>
      </c>
      <c r="GI162" s="435">
        <f t="shared" si="484"/>
        <v>820.1400000000001</v>
      </c>
      <c r="GJ162" s="434">
        <f t="shared" si="485"/>
        <v>0</v>
      </c>
      <c r="GK162" s="435">
        <f t="shared" si="486"/>
        <v>0</v>
      </c>
      <c r="GL162" s="434">
        <f t="shared" si="487"/>
        <v>46</v>
      </c>
      <c r="GM162" s="435">
        <f t="shared" si="488"/>
        <v>35</v>
      </c>
      <c r="GN162" s="434">
        <f t="shared" si="489"/>
        <v>0</v>
      </c>
      <c r="GO162" s="435">
        <f t="shared" si="490"/>
        <v>0</v>
      </c>
      <c r="GP162" s="434">
        <f t="shared" si="491"/>
        <v>229.04000000000002</v>
      </c>
      <c r="GQ162" s="435">
        <f t="shared" si="492"/>
        <v>181.98000000000002</v>
      </c>
      <c r="GR162" s="434">
        <f t="shared" si="493"/>
        <v>0</v>
      </c>
      <c r="GS162" s="435">
        <f t="shared" si="494"/>
        <v>0</v>
      </c>
      <c r="GT162" s="434">
        <f t="shared" si="495"/>
        <v>325</v>
      </c>
      <c r="GU162" s="435">
        <f t="shared" si="496"/>
        <v>280</v>
      </c>
      <c r="GV162" s="434">
        <f t="shared" si="497"/>
        <v>0</v>
      </c>
      <c r="GW162" s="435">
        <f t="shared" si="498"/>
        <v>0</v>
      </c>
      <c r="GX162" s="434">
        <f t="shared" si="499"/>
        <v>1107.3499999999999</v>
      </c>
      <c r="GY162" s="435">
        <f t="shared" si="500"/>
        <v>1002.1200000000001</v>
      </c>
      <c r="GZ162" s="434">
        <f t="shared" si="501"/>
        <v>0</v>
      </c>
      <c r="HA162" s="435">
        <f t="shared" si="502"/>
        <v>0</v>
      </c>
      <c r="HB162" s="434">
        <f t="shared" si="503"/>
        <v>0</v>
      </c>
      <c r="HC162" s="435">
        <f t="shared" si="504"/>
        <v>0</v>
      </c>
      <c r="HD162" s="434">
        <f t="shared" si="505"/>
        <v>0</v>
      </c>
      <c r="HE162" s="435">
        <f t="shared" si="506"/>
        <v>0</v>
      </c>
      <c r="HF162" s="434">
        <f t="shared" si="507"/>
        <v>0</v>
      </c>
      <c r="HG162" s="435">
        <f t="shared" si="508"/>
        <v>0</v>
      </c>
      <c r="HH162" s="434">
        <f t="shared" si="509"/>
        <v>0</v>
      </c>
      <c r="HI162" s="435">
        <f t="shared" si="510"/>
        <v>0</v>
      </c>
      <c r="HJ162" s="434">
        <f t="shared" si="511"/>
        <v>1376.85</v>
      </c>
      <c r="HK162" s="435">
        <f t="shared" si="512"/>
        <v>1314.52</v>
      </c>
      <c r="HL162" s="434">
        <f t="shared" si="513"/>
        <v>0</v>
      </c>
      <c r="HM162" s="435">
        <f t="shared" si="514"/>
        <v>0</v>
      </c>
    </row>
    <row r="163" spans="1:221">
      <c r="A163" s="63" t="s">
        <v>480</v>
      </c>
      <c r="B163" s="4" t="s">
        <v>1258</v>
      </c>
      <c r="C163" s="3"/>
      <c r="D163" s="2">
        <v>176169</v>
      </c>
      <c r="E163" s="1">
        <v>9</v>
      </c>
      <c r="F163" s="432">
        <v>775</v>
      </c>
      <c r="G163" s="433">
        <v>674</v>
      </c>
      <c r="H163" s="432">
        <v>30</v>
      </c>
      <c r="I163" s="433">
        <v>28</v>
      </c>
      <c r="J163" s="434">
        <f t="shared" si="367"/>
        <v>745</v>
      </c>
      <c r="K163" s="435">
        <f t="shared" si="368"/>
        <v>646</v>
      </c>
      <c r="L163" s="432">
        <v>63</v>
      </c>
      <c r="M163" s="433">
        <v>63</v>
      </c>
      <c r="N163" s="434">
        <f t="shared" si="369"/>
        <v>745</v>
      </c>
      <c r="O163" s="435">
        <f t="shared" si="370"/>
        <v>646</v>
      </c>
      <c r="P163" s="434">
        <f t="shared" si="371"/>
        <v>0</v>
      </c>
      <c r="Q163" s="435">
        <f t="shared" si="372"/>
        <v>0</v>
      </c>
      <c r="R163" s="432">
        <v>228</v>
      </c>
      <c r="S163" s="433">
        <v>212</v>
      </c>
      <c r="T163" s="589">
        <f t="shared" si="516"/>
        <v>0</v>
      </c>
      <c r="U163" s="590">
        <f t="shared" si="516"/>
        <v>0</v>
      </c>
      <c r="V163" s="432">
        <v>6</v>
      </c>
      <c r="W163" s="433">
        <v>5</v>
      </c>
      <c r="X163" s="434">
        <f t="shared" si="373"/>
        <v>0</v>
      </c>
      <c r="Y163" s="435">
        <f t="shared" si="374"/>
        <v>0</v>
      </c>
      <c r="Z163" s="432"/>
      <c r="AA163" s="433"/>
      <c r="AB163" s="434">
        <f t="shared" si="375"/>
        <v>0</v>
      </c>
      <c r="AC163" s="435">
        <f t="shared" si="376"/>
        <v>0</v>
      </c>
      <c r="AD163" s="434">
        <f t="shared" si="377"/>
        <v>234</v>
      </c>
      <c r="AE163" s="435">
        <f t="shared" si="378"/>
        <v>217</v>
      </c>
      <c r="AF163" s="434">
        <f t="shared" si="379"/>
        <v>0</v>
      </c>
      <c r="AG163" s="435">
        <f t="shared" si="380"/>
        <v>0</v>
      </c>
      <c r="AH163" s="432">
        <v>3.72</v>
      </c>
      <c r="AI163" s="433">
        <v>3.94</v>
      </c>
      <c r="AJ163" s="434">
        <f t="shared" si="381"/>
        <v>848.16000000000008</v>
      </c>
      <c r="AK163" s="435">
        <f t="shared" si="382"/>
        <v>835.28</v>
      </c>
      <c r="AL163" s="432">
        <v>3.33</v>
      </c>
      <c r="AM163" s="433">
        <v>3.4</v>
      </c>
      <c r="AN163" s="434">
        <f t="shared" si="383"/>
        <v>19.98</v>
      </c>
      <c r="AO163" s="435">
        <f t="shared" si="384"/>
        <v>17</v>
      </c>
      <c r="AP163" s="432"/>
      <c r="AQ163" s="433"/>
      <c r="AR163" s="434">
        <f t="shared" si="385"/>
        <v>0</v>
      </c>
      <c r="AS163" s="435">
        <f t="shared" si="386"/>
        <v>0</v>
      </c>
      <c r="AT163" s="434">
        <f t="shared" si="387"/>
        <v>3.7100000000000004</v>
      </c>
      <c r="AU163" s="435">
        <f t="shared" si="388"/>
        <v>3.927557603686636</v>
      </c>
      <c r="AV163" s="434">
        <f t="shared" si="389"/>
        <v>868.1400000000001</v>
      </c>
      <c r="AW163" s="435">
        <f t="shared" si="390"/>
        <v>852.28</v>
      </c>
      <c r="AX163" s="432"/>
      <c r="AY163" s="433"/>
      <c r="AZ163" s="434">
        <f t="shared" si="391"/>
        <v>0</v>
      </c>
      <c r="BA163" s="435">
        <f t="shared" si="392"/>
        <v>0</v>
      </c>
      <c r="BB163" s="432"/>
      <c r="BC163" s="433"/>
      <c r="BD163" s="434">
        <f t="shared" si="393"/>
        <v>0</v>
      </c>
      <c r="BE163" s="435">
        <f t="shared" si="394"/>
        <v>0</v>
      </c>
      <c r="BF163" s="432"/>
      <c r="BG163" s="433"/>
      <c r="BH163" s="434">
        <f t="shared" si="395"/>
        <v>0</v>
      </c>
      <c r="BI163" s="435">
        <f t="shared" si="396"/>
        <v>0</v>
      </c>
      <c r="BJ163" s="434">
        <f t="shared" si="397"/>
        <v>0</v>
      </c>
      <c r="BK163" s="435">
        <f t="shared" si="398"/>
        <v>0</v>
      </c>
      <c r="BL163" s="434">
        <f t="shared" si="399"/>
        <v>0</v>
      </c>
      <c r="BM163" s="435">
        <f t="shared" si="400"/>
        <v>0</v>
      </c>
      <c r="BN163" s="432">
        <v>364</v>
      </c>
      <c r="BO163" s="433">
        <v>321</v>
      </c>
      <c r="BP163" s="434">
        <f t="shared" si="401"/>
        <v>0</v>
      </c>
      <c r="BQ163" s="435">
        <f t="shared" si="402"/>
        <v>0</v>
      </c>
      <c r="BR163" s="432">
        <v>14</v>
      </c>
      <c r="BS163" s="433">
        <v>12</v>
      </c>
      <c r="BT163" s="434">
        <f t="shared" si="403"/>
        <v>0</v>
      </c>
      <c r="BU163" s="435">
        <f t="shared" si="404"/>
        <v>0</v>
      </c>
      <c r="BV163" s="432"/>
      <c r="BW163" s="433"/>
      <c r="BX163" s="434">
        <f t="shared" si="405"/>
        <v>0</v>
      </c>
      <c r="BY163" s="435">
        <f t="shared" si="406"/>
        <v>0</v>
      </c>
      <c r="BZ163" s="434">
        <f t="shared" si="407"/>
        <v>378</v>
      </c>
      <c r="CA163" s="435">
        <f t="shared" si="408"/>
        <v>333</v>
      </c>
      <c r="CB163" s="434">
        <f t="shared" si="409"/>
        <v>0</v>
      </c>
      <c r="CC163" s="435">
        <f t="shared" si="410"/>
        <v>0</v>
      </c>
      <c r="CD163" s="432">
        <v>3.76</v>
      </c>
      <c r="CE163" s="433">
        <v>3.82</v>
      </c>
      <c r="CF163" s="434">
        <f t="shared" si="411"/>
        <v>1368.6399999999999</v>
      </c>
      <c r="CG163" s="435">
        <f t="shared" si="412"/>
        <v>1226.22</v>
      </c>
      <c r="CH163" s="432">
        <v>6.46</v>
      </c>
      <c r="CI163" s="433">
        <v>4.04</v>
      </c>
      <c r="CJ163" s="434">
        <f t="shared" si="413"/>
        <v>90.44</v>
      </c>
      <c r="CK163" s="435">
        <f t="shared" si="414"/>
        <v>48.480000000000004</v>
      </c>
      <c r="CL163" s="432"/>
      <c r="CM163" s="433"/>
      <c r="CN163" s="434">
        <f t="shared" si="415"/>
        <v>0</v>
      </c>
      <c r="CO163" s="435">
        <f t="shared" si="416"/>
        <v>0</v>
      </c>
      <c r="CP163" s="434">
        <f t="shared" si="417"/>
        <v>3.86</v>
      </c>
      <c r="CQ163" s="435">
        <f t="shared" si="418"/>
        <v>3.8279279279279281</v>
      </c>
      <c r="CR163" s="434">
        <f t="shared" si="419"/>
        <v>1459.08</v>
      </c>
      <c r="CS163" s="435">
        <f t="shared" si="420"/>
        <v>1274.7</v>
      </c>
      <c r="CT163" s="432"/>
      <c r="CU163" s="433"/>
      <c r="CV163" s="434">
        <f t="shared" si="421"/>
        <v>0</v>
      </c>
      <c r="CW163" s="435">
        <f t="shared" si="422"/>
        <v>0</v>
      </c>
      <c r="CX163" s="432"/>
      <c r="CY163" s="433"/>
      <c r="CZ163" s="434">
        <f t="shared" si="423"/>
        <v>0</v>
      </c>
      <c r="DA163" s="435">
        <f t="shared" si="424"/>
        <v>0</v>
      </c>
      <c r="DB163" s="432"/>
      <c r="DC163" s="433"/>
      <c r="DD163" s="434">
        <f t="shared" si="425"/>
        <v>0</v>
      </c>
      <c r="DE163" s="435">
        <f t="shared" si="426"/>
        <v>0</v>
      </c>
      <c r="DF163" s="434">
        <f t="shared" si="427"/>
        <v>0</v>
      </c>
      <c r="DG163" s="435">
        <f t="shared" si="428"/>
        <v>0</v>
      </c>
      <c r="DH163" s="434">
        <f t="shared" si="429"/>
        <v>0</v>
      </c>
      <c r="DI163" s="435">
        <f t="shared" si="430"/>
        <v>0</v>
      </c>
      <c r="DJ163" s="434">
        <f t="shared" si="431"/>
        <v>612</v>
      </c>
      <c r="DK163" s="435">
        <f t="shared" si="432"/>
        <v>550</v>
      </c>
      <c r="DL163" s="434">
        <f t="shared" si="433"/>
        <v>0</v>
      </c>
      <c r="DM163" s="435">
        <f t="shared" si="434"/>
        <v>0</v>
      </c>
      <c r="DN163" s="434">
        <f t="shared" si="435"/>
        <v>3.8026470588235299</v>
      </c>
      <c r="DO163" s="435">
        <f t="shared" si="436"/>
        <v>3.8672363636363638</v>
      </c>
      <c r="DP163" s="434">
        <f t="shared" si="437"/>
        <v>2327.2200000000003</v>
      </c>
      <c r="DQ163" s="435">
        <f t="shared" si="438"/>
        <v>2126.98</v>
      </c>
      <c r="DR163" s="434">
        <f t="shared" si="439"/>
        <v>0</v>
      </c>
      <c r="DS163" s="435">
        <f t="shared" si="440"/>
        <v>0</v>
      </c>
      <c r="DT163" s="434">
        <f t="shared" si="441"/>
        <v>0</v>
      </c>
      <c r="DU163" s="435">
        <f t="shared" si="442"/>
        <v>0</v>
      </c>
      <c r="DV163" s="432">
        <v>77</v>
      </c>
      <c r="DW163" s="433">
        <v>70</v>
      </c>
      <c r="DX163" s="434">
        <f t="shared" si="443"/>
        <v>0</v>
      </c>
      <c r="DY163" s="435">
        <f t="shared" si="444"/>
        <v>0</v>
      </c>
      <c r="DZ163" s="432">
        <v>25</v>
      </c>
      <c r="EA163" s="433">
        <v>14</v>
      </c>
      <c r="EB163" s="434">
        <f t="shared" si="445"/>
        <v>0</v>
      </c>
      <c r="EC163" s="435">
        <f t="shared" si="446"/>
        <v>0</v>
      </c>
      <c r="ED163" s="432"/>
      <c r="EE163" s="433"/>
      <c r="EF163" s="434">
        <f t="shared" si="447"/>
        <v>0</v>
      </c>
      <c r="EG163" s="435">
        <f t="shared" si="448"/>
        <v>0</v>
      </c>
      <c r="EH163" s="434">
        <f t="shared" si="449"/>
        <v>102</v>
      </c>
      <c r="EI163" s="435">
        <f t="shared" si="450"/>
        <v>84</v>
      </c>
      <c r="EJ163" s="434">
        <f t="shared" si="451"/>
        <v>0</v>
      </c>
      <c r="EK163" s="435">
        <f t="shared" si="452"/>
        <v>0</v>
      </c>
      <c r="EL163" s="432">
        <v>3.55</v>
      </c>
      <c r="EM163" s="433">
        <v>3.15</v>
      </c>
      <c r="EN163" s="434">
        <f t="shared" si="453"/>
        <v>273.34999999999997</v>
      </c>
      <c r="EO163" s="435">
        <f t="shared" si="454"/>
        <v>220.5</v>
      </c>
      <c r="EP163" s="432">
        <v>6.14</v>
      </c>
      <c r="EQ163" s="433">
        <v>4.04</v>
      </c>
      <c r="ER163" s="434">
        <f t="shared" si="455"/>
        <v>153.5</v>
      </c>
      <c r="ES163" s="435">
        <f t="shared" si="456"/>
        <v>56.56</v>
      </c>
      <c r="ET163" s="432"/>
      <c r="EU163" s="433"/>
      <c r="EV163" s="434">
        <f t="shared" si="457"/>
        <v>0</v>
      </c>
      <c r="EW163" s="435">
        <f t="shared" si="458"/>
        <v>0</v>
      </c>
      <c r="EX163" s="434">
        <f t="shared" si="459"/>
        <v>4.1848039215686272</v>
      </c>
      <c r="EY163" s="435">
        <f t="shared" si="460"/>
        <v>3.2983333333333333</v>
      </c>
      <c r="EZ163" s="434">
        <f t="shared" si="461"/>
        <v>426.84999999999997</v>
      </c>
      <c r="FA163" s="435">
        <f t="shared" si="462"/>
        <v>277.06</v>
      </c>
      <c r="FB163" s="432"/>
      <c r="FC163" s="433"/>
      <c r="FD163" s="434">
        <f t="shared" si="463"/>
        <v>0</v>
      </c>
      <c r="FE163" s="435">
        <f t="shared" si="464"/>
        <v>0</v>
      </c>
      <c r="FF163" s="432"/>
      <c r="FG163" s="433"/>
      <c r="FH163" s="434">
        <f t="shared" si="465"/>
        <v>0</v>
      </c>
      <c r="FI163" s="435">
        <f t="shared" si="466"/>
        <v>0</v>
      </c>
      <c r="FJ163" s="432"/>
      <c r="FK163" s="433"/>
      <c r="FL163" s="434">
        <f t="shared" si="467"/>
        <v>0</v>
      </c>
      <c r="FM163" s="435">
        <f t="shared" si="468"/>
        <v>0</v>
      </c>
      <c r="FN163" s="434">
        <f t="shared" si="469"/>
        <v>0</v>
      </c>
      <c r="FO163" s="435">
        <f t="shared" si="470"/>
        <v>0</v>
      </c>
      <c r="FP163" s="434">
        <f t="shared" si="471"/>
        <v>0</v>
      </c>
      <c r="FQ163" s="435">
        <f t="shared" si="472"/>
        <v>0</v>
      </c>
      <c r="FR163" s="432">
        <v>31</v>
      </c>
      <c r="FS163" s="433">
        <v>12</v>
      </c>
      <c r="FT163" s="434">
        <f t="shared" si="473"/>
        <v>0</v>
      </c>
      <c r="FU163" s="435">
        <f t="shared" si="474"/>
        <v>0</v>
      </c>
      <c r="FV163" s="432">
        <v>8.73</v>
      </c>
      <c r="FW163" s="433">
        <v>9.9600000000000009</v>
      </c>
      <c r="FX163" s="434">
        <f t="shared" si="475"/>
        <v>270.63</v>
      </c>
      <c r="FY163" s="435">
        <f t="shared" si="476"/>
        <v>119.52000000000001</v>
      </c>
      <c r="FZ163" s="432"/>
      <c r="GA163" s="433"/>
      <c r="GB163" s="434">
        <f t="shared" si="477"/>
        <v>0</v>
      </c>
      <c r="GC163" s="435">
        <f t="shared" si="478"/>
        <v>0</v>
      </c>
      <c r="GD163" s="434">
        <f t="shared" si="479"/>
        <v>669</v>
      </c>
      <c r="GE163" s="435">
        <f t="shared" si="480"/>
        <v>603</v>
      </c>
      <c r="GF163" s="434">
        <f t="shared" si="481"/>
        <v>0</v>
      </c>
      <c r="GG163" s="435">
        <f t="shared" si="482"/>
        <v>0</v>
      </c>
      <c r="GH163" s="434">
        <f t="shared" si="483"/>
        <v>2490.15</v>
      </c>
      <c r="GI163" s="435">
        <f t="shared" si="484"/>
        <v>2282</v>
      </c>
      <c r="GJ163" s="434">
        <f t="shared" si="485"/>
        <v>0</v>
      </c>
      <c r="GK163" s="435">
        <f t="shared" si="486"/>
        <v>0</v>
      </c>
      <c r="GL163" s="434">
        <f t="shared" si="487"/>
        <v>45</v>
      </c>
      <c r="GM163" s="435">
        <f t="shared" si="488"/>
        <v>31</v>
      </c>
      <c r="GN163" s="434">
        <f t="shared" si="489"/>
        <v>0</v>
      </c>
      <c r="GO163" s="435">
        <f t="shared" si="490"/>
        <v>0</v>
      </c>
      <c r="GP163" s="434">
        <f t="shared" si="491"/>
        <v>263.92</v>
      </c>
      <c r="GQ163" s="435">
        <f t="shared" si="492"/>
        <v>122.04</v>
      </c>
      <c r="GR163" s="434">
        <f t="shared" si="493"/>
        <v>0</v>
      </c>
      <c r="GS163" s="435">
        <f t="shared" si="494"/>
        <v>0</v>
      </c>
      <c r="GT163" s="434">
        <f t="shared" si="495"/>
        <v>714</v>
      </c>
      <c r="GU163" s="435">
        <f t="shared" si="496"/>
        <v>634</v>
      </c>
      <c r="GV163" s="434">
        <f t="shared" si="497"/>
        <v>0</v>
      </c>
      <c r="GW163" s="435">
        <f t="shared" si="498"/>
        <v>0</v>
      </c>
      <c r="GX163" s="434">
        <f t="shared" si="499"/>
        <v>2754.07</v>
      </c>
      <c r="GY163" s="435">
        <f t="shared" si="500"/>
        <v>2404.04</v>
      </c>
      <c r="GZ163" s="434">
        <f t="shared" si="501"/>
        <v>0</v>
      </c>
      <c r="HA163" s="435">
        <f t="shared" si="502"/>
        <v>0</v>
      </c>
      <c r="HB163" s="434">
        <f t="shared" si="503"/>
        <v>0</v>
      </c>
      <c r="HC163" s="435">
        <f t="shared" si="504"/>
        <v>0</v>
      </c>
      <c r="HD163" s="434">
        <f t="shared" si="505"/>
        <v>0</v>
      </c>
      <c r="HE163" s="435">
        <f t="shared" si="506"/>
        <v>0</v>
      </c>
      <c r="HF163" s="434">
        <f t="shared" si="507"/>
        <v>0</v>
      </c>
      <c r="HG163" s="435">
        <f t="shared" si="508"/>
        <v>0</v>
      </c>
      <c r="HH163" s="434">
        <f t="shared" si="509"/>
        <v>0</v>
      </c>
      <c r="HI163" s="435">
        <f t="shared" si="510"/>
        <v>0</v>
      </c>
      <c r="HJ163" s="434">
        <f t="shared" si="511"/>
        <v>3024.7000000000003</v>
      </c>
      <c r="HK163" s="435">
        <f t="shared" si="512"/>
        <v>2523.56</v>
      </c>
      <c r="HL163" s="434">
        <f t="shared" si="513"/>
        <v>0</v>
      </c>
      <c r="HM163" s="435">
        <f t="shared" si="514"/>
        <v>0</v>
      </c>
    </row>
    <row r="164" spans="1:221">
      <c r="A164" s="63" t="s">
        <v>480</v>
      </c>
      <c r="B164" s="4" t="s">
        <v>1259</v>
      </c>
      <c r="C164" s="3"/>
      <c r="D164" s="2">
        <v>176239</v>
      </c>
      <c r="E164" s="2">
        <v>9</v>
      </c>
      <c r="F164" s="432">
        <v>972</v>
      </c>
      <c r="G164" s="433">
        <v>1058</v>
      </c>
      <c r="H164" s="432">
        <v>59</v>
      </c>
      <c r="I164" s="433">
        <v>54</v>
      </c>
      <c r="J164" s="434">
        <f t="shared" si="367"/>
        <v>913</v>
      </c>
      <c r="K164" s="435">
        <f t="shared" si="368"/>
        <v>1004</v>
      </c>
      <c r="L164" s="432">
        <v>64</v>
      </c>
      <c r="M164" s="433">
        <v>64</v>
      </c>
      <c r="N164" s="434">
        <f t="shared" si="369"/>
        <v>913</v>
      </c>
      <c r="O164" s="435">
        <f t="shared" si="370"/>
        <v>1004</v>
      </c>
      <c r="P164" s="434">
        <f t="shared" si="371"/>
        <v>0</v>
      </c>
      <c r="Q164" s="435">
        <f t="shared" si="372"/>
        <v>0</v>
      </c>
      <c r="R164" s="432">
        <v>169</v>
      </c>
      <c r="S164" s="433">
        <v>205</v>
      </c>
      <c r="T164" s="589">
        <f t="shared" si="516"/>
        <v>0</v>
      </c>
      <c r="U164" s="590">
        <f t="shared" si="516"/>
        <v>0</v>
      </c>
      <c r="V164" s="432">
        <v>18</v>
      </c>
      <c r="W164" s="433">
        <v>10</v>
      </c>
      <c r="X164" s="434">
        <f t="shared" si="373"/>
        <v>0</v>
      </c>
      <c r="Y164" s="435">
        <f t="shared" si="374"/>
        <v>0</v>
      </c>
      <c r="Z164" s="432"/>
      <c r="AA164" s="433"/>
      <c r="AB164" s="434">
        <f t="shared" si="375"/>
        <v>0</v>
      </c>
      <c r="AC164" s="435">
        <f t="shared" si="376"/>
        <v>0</v>
      </c>
      <c r="AD164" s="434">
        <f t="shared" si="377"/>
        <v>187</v>
      </c>
      <c r="AE164" s="435">
        <f t="shared" si="378"/>
        <v>215</v>
      </c>
      <c r="AF164" s="434">
        <f t="shared" si="379"/>
        <v>0</v>
      </c>
      <c r="AG164" s="435">
        <f t="shared" si="380"/>
        <v>0</v>
      </c>
      <c r="AH164" s="432">
        <v>3.3</v>
      </c>
      <c r="AI164" s="433">
        <v>3.55</v>
      </c>
      <c r="AJ164" s="434">
        <f t="shared" si="381"/>
        <v>557.69999999999993</v>
      </c>
      <c r="AK164" s="435">
        <f t="shared" si="382"/>
        <v>727.75</v>
      </c>
      <c r="AL164" s="432">
        <v>3.89</v>
      </c>
      <c r="AM164" s="433">
        <v>4.0999999999999996</v>
      </c>
      <c r="AN164" s="434">
        <f t="shared" si="383"/>
        <v>70.02</v>
      </c>
      <c r="AO164" s="435">
        <f t="shared" si="384"/>
        <v>41</v>
      </c>
      <c r="AP164" s="432"/>
      <c r="AQ164" s="433"/>
      <c r="AR164" s="434">
        <f t="shared" si="385"/>
        <v>0</v>
      </c>
      <c r="AS164" s="435">
        <f t="shared" si="386"/>
        <v>0</v>
      </c>
      <c r="AT164" s="434">
        <f t="shared" si="387"/>
        <v>3.3567914438502671</v>
      </c>
      <c r="AU164" s="435">
        <f t="shared" si="388"/>
        <v>3.5755813953488373</v>
      </c>
      <c r="AV164" s="434">
        <f t="shared" si="389"/>
        <v>627.71999999999991</v>
      </c>
      <c r="AW164" s="435">
        <f t="shared" si="390"/>
        <v>768.75</v>
      </c>
      <c r="AX164" s="432"/>
      <c r="AY164" s="433"/>
      <c r="AZ164" s="434">
        <f t="shared" si="391"/>
        <v>0</v>
      </c>
      <c r="BA164" s="435">
        <f t="shared" si="392"/>
        <v>0</v>
      </c>
      <c r="BB164" s="432"/>
      <c r="BC164" s="433"/>
      <c r="BD164" s="434">
        <f t="shared" si="393"/>
        <v>0</v>
      </c>
      <c r="BE164" s="435">
        <f t="shared" si="394"/>
        <v>0</v>
      </c>
      <c r="BF164" s="432"/>
      <c r="BG164" s="433"/>
      <c r="BH164" s="434">
        <f t="shared" si="395"/>
        <v>0</v>
      </c>
      <c r="BI164" s="435">
        <f t="shared" si="396"/>
        <v>0</v>
      </c>
      <c r="BJ164" s="434">
        <f t="shared" si="397"/>
        <v>0</v>
      </c>
      <c r="BK164" s="435">
        <f t="shared" si="398"/>
        <v>0</v>
      </c>
      <c r="BL164" s="434">
        <f t="shared" si="399"/>
        <v>0</v>
      </c>
      <c r="BM164" s="435">
        <f t="shared" si="400"/>
        <v>0</v>
      </c>
      <c r="BN164" s="432">
        <v>332</v>
      </c>
      <c r="BO164" s="433">
        <v>340</v>
      </c>
      <c r="BP164" s="434">
        <f t="shared" si="401"/>
        <v>0</v>
      </c>
      <c r="BQ164" s="435">
        <f t="shared" si="402"/>
        <v>0</v>
      </c>
      <c r="BR164" s="432">
        <v>18</v>
      </c>
      <c r="BS164" s="433">
        <v>19</v>
      </c>
      <c r="BT164" s="434">
        <f t="shared" si="403"/>
        <v>0</v>
      </c>
      <c r="BU164" s="435">
        <f t="shared" si="404"/>
        <v>0</v>
      </c>
      <c r="BV164" s="432"/>
      <c r="BW164" s="433"/>
      <c r="BX164" s="434">
        <f t="shared" si="405"/>
        <v>0</v>
      </c>
      <c r="BY164" s="435">
        <f t="shared" si="406"/>
        <v>0</v>
      </c>
      <c r="BZ164" s="434">
        <f t="shared" si="407"/>
        <v>350</v>
      </c>
      <c r="CA164" s="435">
        <f t="shared" si="408"/>
        <v>359</v>
      </c>
      <c r="CB164" s="434">
        <f t="shared" si="409"/>
        <v>0</v>
      </c>
      <c r="CC164" s="435">
        <f t="shared" si="410"/>
        <v>0</v>
      </c>
      <c r="CD164" s="432">
        <v>3.56</v>
      </c>
      <c r="CE164" s="433">
        <v>3.52</v>
      </c>
      <c r="CF164" s="434">
        <f t="shared" si="411"/>
        <v>1181.92</v>
      </c>
      <c r="CG164" s="435">
        <f t="shared" si="412"/>
        <v>1196.8</v>
      </c>
      <c r="CH164" s="432">
        <v>6.06</v>
      </c>
      <c r="CI164" s="433">
        <v>6.55</v>
      </c>
      <c r="CJ164" s="434">
        <f t="shared" si="413"/>
        <v>109.08</v>
      </c>
      <c r="CK164" s="435">
        <f t="shared" si="414"/>
        <v>124.45</v>
      </c>
      <c r="CL164" s="432"/>
      <c r="CM164" s="433"/>
      <c r="CN164" s="434">
        <f t="shared" si="415"/>
        <v>0</v>
      </c>
      <c r="CO164" s="435">
        <f t="shared" si="416"/>
        <v>0</v>
      </c>
      <c r="CP164" s="434">
        <f t="shared" si="417"/>
        <v>3.6885714285714286</v>
      </c>
      <c r="CQ164" s="435">
        <f t="shared" si="418"/>
        <v>3.6803621169916436</v>
      </c>
      <c r="CR164" s="434">
        <f t="shared" si="419"/>
        <v>1291</v>
      </c>
      <c r="CS164" s="435">
        <f t="shared" si="420"/>
        <v>1321.25</v>
      </c>
      <c r="CT164" s="432"/>
      <c r="CU164" s="433"/>
      <c r="CV164" s="434">
        <f t="shared" si="421"/>
        <v>0</v>
      </c>
      <c r="CW164" s="435">
        <f t="shared" si="422"/>
        <v>0</v>
      </c>
      <c r="CX164" s="432"/>
      <c r="CY164" s="433"/>
      <c r="CZ164" s="434">
        <f t="shared" si="423"/>
        <v>0</v>
      </c>
      <c r="DA164" s="435">
        <f t="shared" si="424"/>
        <v>0</v>
      </c>
      <c r="DB164" s="432"/>
      <c r="DC164" s="433"/>
      <c r="DD164" s="434">
        <f t="shared" si="425"/>
        <v>0</v>
      </c>
      <c r="DE164" s="435">
        <f t="shared" si="426"/>
        <v>0</v>
      </c>
      <c r="DF164" s="434">
        <f t="shared" si="427"/>
        <v>0</v>
      </c>
      <c r="DG164" s="435">
        <f t="shared" si="428"/>
        <v>0</v>
      </c>
      <c r="DH164" s="434">
        <f t="shared" si="429"/>
        <v>0</v>
      </c>
      <c r="DI164" s="435">
        <f t="shared" si="430"/>
        <v>0</v>
      </c>
      <c r="DJ164" s="434">
        <f t="shared" si="431"/>
        <v>537</v>
      </c>
      <c r="DK164" s="435">
        <f t="shared" si="432"/>
        <v>574</v>
      </c>
      <c r="DL164" s="434">
        <f t="shared" si="433"/>
        <v>0</v>
      </c>
      <c r="DM164" s="435">
        <f t="shared" si="434"/>
        <v>0</v>
      </c>
      <c r="DN164" s="434">
        <f t="shared" si="435"/>
        <v>3.573035381750465</v>
      </c>
      <c r="DO164" s="435">
        <f t="shared" si="436"/>
        <v>3.6411149825783973</v>
      </c>
      <c r="DP164" s="434">
        <f t="shared" si="437"/>
        <v>1918.7199999999998</v>
      </c>
      <c r="DQ164" s="435">
        <f t="shared" si="438"/>
        <v>2090</v>
      </c>
      <c r="DR164" s="434">
        <f t="shared" si="439"/>
        <v>0</v>
      </c>
      <c r="DS164" s="435">
        <f t="shared" si="440"/>
        <v>0</v>
      </c>
      <c r="DT164" s="434">
        <f t="shared" si="441"/>
        <v>0</v>
      </c>
      <c r="DU164" s="435">
        <f t="shared" si="442"/>
        <v>0</v>
      </c>
      <c r="DV164" s="432">
        <v>234</v>
      </c>
      <c r="DW164" s="433">
        <v>224</v>
      </c>
      <c r="DX164" s="434">
        <f t="shared" si="443"/>
        <v>0</v>
      </c>
      <c r="DY164" s="435">
        <f t="shared" si="444"/>
        <v>0</v>
      </c>
      <c r="DZ164" s="432">
        <v>42</v>
      </c>
      <c r="EA164" s="433">
        <v>85</v>
      </c>
      <c r="EB164" s="434">
        <f t="shared" si="445"/>
        <v>0</v>
      </c>
      <c r="EC164" s="435">
        <f t="shared" si="446"/>
        <v>0</v>
      </c>
      <c r="ED164" s="432"/>
      <c r="EE164" s="433"/>
      <c r="EF164" s="434">
        <f t="shared" si="447"/>
        <v>0</v>
      </c>
      <c r="EG164" s="435">
        <f t="shared" si="448"/>
        <v>0</v>
      </c>
      <c r="EH164" s="434">
        <f t="shared" si="449"/>
        <v>276</v>
      </c>
      <c r="EI164" s="435">
        <f t="shared" si="450"/>
        <v>309</v>
      </c>
      <c r="EJ164" s="434">
        <f t="shared" si="451"/>
        <v>0</v>
      </c>
      <c r="EK164" s="435">
        <f t="shared" si="452"/>
        <v>0</v>
      </c>
      <c r="EL164" s="432">
        <v>2.96</v>
      </c>
      <c r="EM164" s="433">
        <v>3.13</v>
      </c>
      <c r="EN164" s="434">
        <f t="shared" si="453"/>
        <v>692.64</v>
      </c>
      <c r="EO164" s="435">
        <f t="shared" si="454"/>
        <v>701.12</v>
      </c>
      <c r="EP164" s="432">
        <v>4.79</v>
      </c>
      <c r="EQ164" s="433">
        <v>5.04</v>
      </c>
      <c r="ER164" s="434">
        <f t="shared" si="455"/>
        <v>201.18</v>
      </c>
      <c r="ES164" s="435">
        <f t="shared" si="456"/>
        <v>428.4</v>
      </c>
      <c r="ET164" s="432"/>
      <c r="EU164" s="433"/>
      <c r="EV164" s="434">
        <f t="shared" si="457"/>
        <v>0</v>
      </c>
      <c r="EW164" s="435">
        <f t="shared" si="458"/>
        <v>0</v>
      </c>
      <c r="EX164" s="434">
        <f t="shared" si="459"/>
        <v>3.2384782608695648</v>
      </c>
      <c r="EY164" s="435">
        <f t="shared" si="460"/>
        <v>3.6554045307443364</v>
      </c>
      <c r="EZ164" s="434">
        <f t="shared" si="461"/>
        <v>893.81999999999994</v>
      </c>
      <c r="FA164" s="435">
        <f t="shared" si="462"/>
        <v>1129.52</v>
      </c>
      <c r="FB164" s="432"/>
      <c r="FC164" s="433"/>
      <c r="FD164" s="434">
        <f t="shared" si="463"/>
        <v>0</v>
      </c>
      <c r="FE164" s="435">
        <f t="shared" si="464"/>
        <v>0</v>
      </c>
      <c r="FF164" s="432"/>
      <c r="FG164" s="433"/>
      <c r="FH164" s="434">
        <f t="shared" si="465"/>
        <v>0</v>
      </c>
      <c r="FI164" s="435">
        <f t="shared" si="466"/>
        <v>0</v>
      </c>
      <c r="FJ164" s="432"/>
      <c r="FK164" s="433"/>
      <c r="FL164" s="434">
        <f t="shared" si="467"/>
        <v>0</v>
      </c>
      <c r="FM164" s="435">
        <f t="shared" si="468"/>
        <v>0</v>
      </c>
      <c r="FN164" s="434">
        <f t="shared" si="469"/>
        <v>0</v>
      </c>
      <c r="FO164" s="435">
        <f t="shared" si="470"/>
        <v>0</v>
      </c>
      <c r="FP164" s="434">
        <f t="shared" si="471"/>
        <v>0</v>
      </c>
      <c r="FQ164" s="435">
        <f t="shared" si="472"/>
        <v>0</v>
      </c>
      <c r="FR164" s="432">
        <v>100</v>
      </c>
      <c r="FS164" s="433">
        <v>121</v>
      </c>
      <c r="FT164" s="434">
        <f t="shared" si="473"/>
        <v>0</v>
      </c>
      <c r="FU164" s="435">
        <f t="shared" si="474"/>
        <v>0</v>
      </c>
      <c r="FV164" s="432">
        <v>4.25</v>
      </c>
      <c r="FW164" s="433">
        <v>4.87</v>
      </c>
      <c r="FX164" s="434">
        <f t="shared" si="475"/>
        <v>425</v>
      </c>
      <c r="FY164" s="435">
        <f t="shared" si="476"/>
        <v>589.27</v>
      </c>
      <c r="FZ164" s="432"/>
      <c r="GA164" s="433"/>
      <c r="GB164" s="434">
        <f t="shared" si="477"/>
        <v>0</v>
      </c>
      <c r="GC164" s="435">
        <f t="shared" si="478"/>
        <v>0</v>
      </c>
      <c r="GD164" s="434">
        <f t="shared" si="479"/>
        <v>735</v>
      </c>
      <c r="GE164" s="435">
        <f t="shared" si="480"/>
        <v>769</v>
      </c>
      <c r="GF164" s="434">
        <f t="shared" si="481"/>
        <v>0</v>
      </c>
      <c r="GG164" s="435">
        <f t="shared" si="482"/>
        <v>0</v>
      </c>
      <c r="GH164" s="434">
        <f t="shared" si="483"/>
        <v>2432.2599999999998</v>
      </c>
      <c r="GI164" s="435">
        <f t="shared" si="484"/>
        <v>2625.67</v>
      </c>
      <c r="GJ164" s="434">
        <f t="shared" si="485"/>
        <v>0</v>
      </c>
      <c r="GK164" s="435">
        <f t="shared" si="486"/>
        <v>0</v>
      </c>
      <c r="GL164" s="434">
        <f t="shared" si="487"/>
        <v>78</v>
      </c>
      <c r="GM164" s="435">
        <f t="shared" si="488"/>
        <v>114</v>
      </c>
      <c r="GN164" s="434">
        <f t="shared" si="489"/>
        <v>0</v>
      </c>
      <c r="GO164" s="435">
        <f t="shared" si="490"/>
        <v>0</v>
      </c>
      <c r="GP164" s="434">
        <f t="shared" si="491"/>
        <v>380.28</v>
      </c>
      <c r="GQ164" s="435">
        <f t="shared" si="492"/>
        <v>593.84999999999991</v>
      </c>
      <c r="GR164" s="434">
        <f t="shared" si="493"/>
        <v>0</v>
      </c>
      <c r="GS164" s="435">
        <f t="shared" si="494"/>
        <v>0</v>
      </c>
      <c r="GT164" s="434">
        <f t="shared" si="495"/>
        <v>813</v>
      </c>
      <c r="GU164" s="435">
        <f t="shared" si="496"/>
        <v>883</v>
      </c>
      <c r="GV164" s="434">
        <f t="shared" si="497"/>
        <v>0</v>
      </c>
      <c r="GW164" s="435">
        <f t="shared" si="498"/>
        <v>0</v>
      </c>
      <c r="GX164" s="434">
        <f t="shared" si="499"/>
        <v>2812.54</v>
      </c>
      <c r="GY164" s="435">
        <f t="shared" si="500"/>
        <v>3219.52</v>
      </c>
      <c r="GZ164" s="434">
        <f t="shared" si="501"/>
        <v>0</v>
      </c>
      <c r="HA164" s="435">
        <f t="shared" si="502"/>
        <v>0</v>
      </c>
      <c r="HB164" s="434">
        <f t="shared" si="503"/>
        <v>0</v>
      </c>
      <c r="HC164" s="435">
        <f t="shared" si="504"/>
        <v>0</v>
      </c>
      <c r="HD164" s="434">
        <f t="shared" si="505"/>
        <v>0</v>
      </c>
      <c r="HE164" s="435">
        <f t="shared" si="506"/>
        <v>0</v>
      </c>
      <c r="HF164" s="434">
        <f t="shared" si="507"/>
        <v>0</v>
      </c>
      <c r="HG164" s="435">
        <f t="shared" si="508"/>
        <v>0</v>
      </c>
      <c r="HH164" s="434">
        <f t="shared" si="509"/>
        <v>0</v>
      </c>
      <c r="HI164" s="435">
        <f t="shared" si="510"/>
        <v>0</v>
      </c>
      <c r="HJ164" s="434">
        <f t="shared" si="511"/>
        <v>3237.54</v>
      </c>
      <c r="HK164" s="435">
        <f t="shared" si="512"/>
        <v>3808.79</v>
      </c>
      <c r="HL164" s="434">
        <f t="shared" si="513"/>
        <v>0</v>
      </c>
      <c r="HM164" s="435">
        <f t="shared" si="514"/>
        <v>0</v>
      </c>
    </row>
    <row r="165" spans="1:221">
      <c r="A165" s="63" t="s">
        <v>480</v>
      </c>
      <c r="B165" s="4" t="s">
        <v>1260</v>
      </c>
      <c r="C165" s="3"/>
      <c r="D165" s="2">
        <v>175519</v>
      </c>
      <c r="E165" s="2">
        <v>10</v>
      </c>
      <c r="F165" s="432">
        <v>217</v>
      </c>
      <c r="G165" s="433">
        <v>237</v>
      </c>
      <c r="H165" s="432">
        <v>2</v>
      </c>
      <c r="I165" s="433">
        <v>1</v>
      </c>
      <c r="J165" s="434">
        <f t="shared" si="367"/>
        <v>215</v>
      </c>
      <c r="K165" s="435">
        <f t="shared" si="368"/>
        <v>236</v>
      </c>
      <c r="L165" s="432">
        <v>65</v>
      </c>
      <c r="M165" s="433">
        <v>65</v>
      </c>
      <c r="N165" s="434">
        <f t="shared" si="369"/>
        <v>215</v>
      </c>
      <c r="O165" s="435">
        <f t="shared" si="370"/>
        <v>236</v>
      </c>
      <c r="P165" s="434">
        <f t="shared" si="371"/>
        <v>0</v>
      </c>
      <c r="Q165" s="435">
        <f t="shared" si="372"/>
        <v>0</v>
      </c>
      <c r="R165" s="432">
        <v>53</v>
      </c>
      <c r="S165" s="433">
        <v>44</v>
      </c>
      <c r="T165" s="589">
        <f t="shared" si="516"/>
        <v>0</v>
      </c>
      <c r="U165" s="590">
        <f t="shared" si="516"/>
        <v>0</v>
      </c>
      <c r="V165" s="432">
        <v>1</v>
      </c>
      <c r="W165" s="433">
        <v>3</v>
      </c>
      <c r="X165" s="434">
        <f t="shared" si="373"/>
        <v>0</v>
      </c>
      <c r="Y165" s="435">
        <f t="shared" si="374"/>
        <v>0</v>
      </c>
      <c r="Z165" s="432"/>
      <c r="AA165" s="433"/>
      <c r="AB165" s="434">
        <f t="shared" si="375"/>
        <v>0</v>
      </c>
      <c r="AC165" s="435">
        <f t="shared" si="376"/>
        <v>0</v>
      </c>
      <c r="AD165" s="434">
        <f t="shared" si="377"/>
        <v>54</v>
      </c>
      <c r="AE165" s="435">
        <f t="shared" si="378"/>
        <v>47</v>
      </c>
      <c r="AF165" s="434">
        <f t="shared" si="379"/>
        <v>0</v>
      </c>
      <c r="AG165" s="435">
        <f t="shared" si="380"/>
        <v>0</v>
      </c>
      <c r="AH165" s="432">
        <v>3.9</v>
      </c>
      <c r="AI165" s="433">
        <v>4.25</v>
      </c>
      <c r="AJ165" s="434">
        <f t="shared" si="381"/>
        <v>206.7</v>
      </c>
      <c r="AK165" s="435">
        <f t="shared" si="382"/>
        <v>187</v>
      </c>
      <c r="AL165" s="432">
        <v>3</v>
      </c>
      <c r="AM165" s="433">
        <v>5.33</v>
      </c>
      <c r="AN165" s="434">
        <f t="shared" si="383"/>
        <v>3</v>
      </c>
      <c r="AO165" s="435">
        <f t="shared" si="384"/>
        <v>15.99</v>
      </c>
      <c r="AP165" s="432"/>
      <c r="AQ165" s="433"/>
      <c r="AR165" s="434">
        <f t="shared" si="385"/>
        <v>0</v>
      </c>
      <c r="AS165" s="435">
        <f t="shared" si="386"/>
        <v>0</v>
      </c>
      <c r="AT165" s="434">
        <f t="shared" si="387"/>
        <v>3.8833333333333333</v>
      </c>
      <c r="AU165" s="435">
        <f t="shared" si="388"/>
        <v>4.3189361702127664</v>
      </c>
      <c r="AV165" s="434">
        <f t="shared" si="389"/>
        <v>209.7</v>
      </c>
      <c r="AW165" s="435">
        <f t="shared" si="390"/>
        <v>202.99</v>
      </c>
      <c r="AX165" s="432"/>
      <c r="AY165" s="433"/>
      <c r="AZ165" s="434">
        <f t="shared" si="391"/>
        <v>0</v>
      </c>
      <c r="BA165" s="435">
        <f t="shared" si="392"/>
        <v>0</v>
      </c>
      <c r="BB165" s="432"/>
      <c r="BC165" s="433"/>
      <c r="BD165" s="434">
        <f t="shared" si="393"/>
        <v>0</v>
      </c>
      <c r="BE165" s="435">
        <f t="shared" si="394"/>
        <v>0</v>
      </c>
      <c r="BF165" s="432"/>
      <c r="BG165" s="433"/>
      <c r="BH165" s="434">
        <f t="shared" si="395"/>
        <v>0</v>
      </c>
      <c r="BI165" s="435">
        <f t="shared" si="396"/>
        <v>0</v>
      </c>
      <c r="BJ165" s="434">
        <f t="shared" si="397"/>
        <v>0</v>
      </c>
      <c r="BK165" s="435">
        <f t="shared" si="398"/>
        <v>0</v>
      </c>
      <c r="BL165" s="434">
        <f t="shared" si="399"/>
        <v>0</v>
      </c>
      <c r="BM165" s="435">
        <f t="shared" si="400"/>
        <v>0</v>
      </c>
      <c r="BN165" s="432">
        <v>85</v>
      </c>
      <c r="BO165" s="433">
        <v>107</v>
      </c>
      <c r="BP165" s="434">
        <f t="shared" si="401"/>
        <v>0</v>
      </c>
      <c r="BQ165" s="435">
        <f t="shared" si="402"/>
        <v>0</v>
      </c>
      <c r="BR165" s="432">
        <v>9</v>
      </c>
      <c r="BS165" s="433">
        <v>9</v>
      </c>
      <c r="BT165" s="434">
        <f t="shared" si="403"/>
        <v>0</v>
      </c>
      <c r="BU165" s="435">
        <f t="shared" si="404"/>
        <v>0</v>
      </c>
      <c r="BV165" s="432"/>
      <c r="BW165" s="433"/>
      <c r="BX165" s="434">
        <f t="shared" si="405"/>
        <v>0</v>
      </c>
      <c r="BY165" s="435">
        <f t="shared" si="406"/>
        <v>0</v>
      </c>
      <c r="BZ165" s="434">
        <f t="shared" si="407"/>
        <v>94</v>
      </c>
      <c r="CA165" s="435">
        <f t="shared" si="408"/>
        <v>116</v>
      </c>
      <c r="CB165" s="434">
        <f t="shared" si="409"/>
        <v>0</v>
      </c>
      <c r="CC165" s="435">
        <f t="shared" si="410"/>
        <v>0</v>
      </c>
      <c r="CD165" s="432">
        <v>3.35</v>
      </c>
      <c r="CE165" s="433">
        <v>3.88</v>
      </c>
      <c r="CF165" s="434">
        <f t="shared" si="411"/>
        <v>284.75</v>
      </c>
      <c r="CG165" s="435">
        <f t="shared" si="412"/>
        <v>415.15999999999997</v>
      </c>
      <c r="CH165" s="432">
        <v>8.44</v>
      </c>
      <c r="CI165" s="433">
        <v>7.17</v>
      </c>
      <c r="CJ165" s="434">
        <f t="shared" si="413"/>
        <v>75.959999999999994</v>
      </c>
      <c r="CK165" s="435">
        <f t="shared" si="414"/>
        <v>64.53</v>
      </c>
      <c r="CL165" s="432"/>
      <c r="CM165" s="433"/>
      <c r="CN165" s="434">
        <f t="shared" si="415"/>
        <v>0</v>
      </c>
      <c r="CO165" s="435">
        <f t="shared" si="416"/>
        <v>0</v>
      </c>
      <c r="CP165" s="434">
        <f t="shared" si="417"/>
        <v>3.8373404255319148</v>
      </c>
      <c r="CQ165" s="435">
        <f t="shared" si="418"/>
        <v>4.1352586206896547</v>
      </c>
      <c r="CR165" s="434">
        <f t="shared" si="419"/>
        <v>360.71</v>
      </c>
      <c r="CS165" s="435">
        <f t="shared" si="420"/>
        <v>479.68999999999994</v>
      </c>
      <c r="CT165" s="432"/>
      <c r="CU165" s="433"/>
      <c r="CV165" s="434">
        <f t="shared" si="421"/>
        <v>0</v>
      </c>
      <c r="CW165" s="435">
        <f t="shared" si="422"/>
        <v>0</v>
      </c>
      <c r="CX165" s="432"/>
      <c r="CY165" s="433"/>
      <c r="CZ165" s="434">
        <f t="shared" si="423"/>
        <v>0</v>
      </c>
      <c r="DA165" s="435">
        <f t="shared" si="424"/>
        <v>0</v>
      </c>
      <c r="DB165" s="432"/>
      <c r="DC165" s="433"/>
      <c r="DD165" s="434">
        <f t="shared" si="425"/>
        <v>0</v>
      </c>
      <c r="DE165" s="435">
        <f t="shared" si="426"/>
        <v>0</v>
      </c>
      <c r="DF165" s="434">
        <f t="shared" si="427"/>
        <v>0</v>
      </c>
      <c r="DG165" s="435">
        <f t="shared" si="428"/>
        <v>0</v>
      </c>
      <c r="DH165" s="434">
        <f t="shared" si="429"/>
        <v>0</v>
      </c>
      <c r="DI165" s="435">
        <f t="shared" si="430"/>
        <v>0</v>
      </c>
      <c r="DJ165" s="434">
        <f t="shared" si="431"/>
        <v>148</v>
      </c>
      <c r="DK165" s="435">
        <f t="shared" si="432"/>
        <v>163</v>
      </c>
      <c r="DL165" s="434">
        <f t="shared" si="433"/>
        <v>0</v>
      </c>
      <c r="DM165" s="435">
        <f t="shared" si="434"/>
        <v>0</v>
      </c>
      <c r="DN165" s="434">
        <f t="shared" si="435"/>
        <v>3.8541216216216214</v>
      </c>
      <c r="DO165" s="435">
        <f t="shared" si="436"/>
        <v>4.1882208588957051</v>
      </c>
      <c r="DP165" s="434">
        <f t="shared" si="437"/>
        <v>570.41</v>
      </c>
      <c r="DQ165" s="435">
        <f t="shared" si="438"/>
        <v>682.68</v>
      </c>
      <c r="DR165" s="434">
        <f t="shared" si="439"/>
        <v>0</v>
      </c>
      <c r="DS165" s="435">
        <f t="shared" si="440"/>
        <v>0</v>
      </c>
      <c r="DT165" s="434">
        <f t="shared" si="441"/>
        <v>0</v>
      </c>
      <c r="DU165" s="435">
        <f t="shared" si="442"/>
        <v>0</v>
      </c>
      <c r="DV165" s="432">
        <v>33</v>
      </c>
      <c r="DW165" s="433">
        <v>35</v>
      </c>
      <c r="DX165" s="434">
        <f t="shared" si="443"/>
        <v>0</v>
      </c>
      <c r="DY165" s="435">
        <f t="shared" si="444"/>
        <v>0</v>
      </c>
      <c r="DZ165" s="432">
        <v>13</v>
      </c>
      <c r="EA165" s="433">
        <v>12</v>
      </c>
      <c r="EB165" s="434">
        <f t="shared" si="445"/>
        <v>0</v>
      </c>
      <c r="EC165" s="435">
        <f t="shared" si="446"/>
        <v>0</v>
      </c>
      <c r="ED165" s="432"/>
      <c r="EE165" s="433"/>
      <c r="EF165" s="434">
        <f t="shared" si="447"/>
        <v>0</v>
      </c>
      <c r="EG165" s="435">
        <f t="shared" si="448"/>
        <v>0</v>
      </c>
      <c r="EH165" s="434">
        <f t="shared" si="449"/>
        <v>46</v>
      </c>
      <c r="EI165" s="435">
        <f t="shared" si="450"/>
        <v>47</v>
      </c>
      <c r="EJ165" s="434">
        <f t="shared" si="451"/>
        <v>0</v>
      </c>
      <c r="EK165" s="435">
        <f t="shared" si="452"/>
        <v>0</v>
      </c>
      <c r="EL165" s="432">
        <v>3.2</v>
      </c>
      <c r="EM165" s="433">
        <v>3.2</v>
      </c>
      <c r="EN165" s="434">
        <f t="shared" si="453"/>
        <v>105.60000000000001</v>
      </c>
      <c r="EO165" s="435">
        <f t="shared" si="454"/>
        <v>112</v>
      </c>
      <c r="EP165" s="432">
        <v>2</v>
      </c>
      <c r="EQ165" s="433">
        <v>1.46</v>
      </c>
      <c r="ER165" s="434">
        <f t="shared" si="455"/>
        <v>26</v>
      </c>
      <c r="ES165" s="435">
        <f t="shared" si="456"/>
        <v>17.52</v>
      </c>
      <c r="ET165" s="432"/>
      <c r="EU165" s="433"/>
      <c r="EV165" s="434">
        <f t="shared" si="457"/>
        <v>0</v>
      </c>
      <c r="EW165" s="435">
        <f t="shared" si="458"/>
        <v>0</v>
      </c>
      <c r="EX165" s="434">
        <f t="shared" si="459"/>
        <v>2.8608695652173917</v>
      </c>
      <c r="EY165" s="435">
        <f t="shared" si="460"/>
        <v>2.7557446808510639</v>
      </c>
      <c r="EZ165" s="434">
        <f t="shared" si="461"/>
        <v>131.60000000000002</v>
      </c>
      <c r="FA165" s="435">
        <f t="shared" si="462"/>
        <v>129.52000000000001</v>
      </c>
      <c r="FB165" s="432"/>
      <c r="FC165" s="433"/>
      <c r="FD165" s="434">
        <f t="shared" si="463"/>
        <v>0</v>
      </c>
      <c r="FE165" s="435">
        <f t="shared" si="464"/>
        <v>0</v>
      </c>
      <c r="FF165" s="432"/>
      <c r="FG165" s="433"/>
      <c r="FH165" s="434">
        <f t="shared" si="465"/>
        <v>0</v>
      </c>
      <c r="FI165" s="435">
        <f t="shared" si="466"/>
        <v>0</v>
      </c>
      <c r="FJ165" s="432"/>
      <c r="FK165" s="433"/>
      <c r="FL165" s="434">
        <f t="shared" si="467"/>
        <v>0</v>
      </c>
      <c r="FM165" s="435">
        <f t="shared" si="468"/>
        <v>0</v>
      </c>
      <c r="FN165" s="434">
        <f t="shared" si="469"/>
        <v>0</v>
      </c>
      <c r="FO165" s="435">
        <f t="shared" si="470"/>
        <v>0</v>
      </c>
      <c r="FP165" s="434">
        <f t="shared" si="471"/>
        <v>0</v>
      </c>
      <c r="FQ165" s="435">
        <f t="shared" si="472"/>
        <v>0</v>
      </c>
      <c r="FR165" s="432">
        <v>21</v>
      </c>
      <c r="FS165" s="433">
        <v>26</v>
      </c>
      <c r="FT165" s="434">
        <f t="shared" si="473"/>
        <v>0</v>
      </c>
      <c r="FU165" s="435">
        <f t="shared" si="474"/>
        <v>0</v>
      </c>
      <c r="FV165" s="432">
        <v>7.52</v>
      </c>
      <c r="FW165" s="433">
        <v>7.63</v>
      </c>
      <c r="FX165" s="434">
        <f t="shared" si="475"/>
        <v>157.91999999999999</v>
      </c>
      <c r="FY165" s="435">
        <f t="shared" si="476"/>
        <v>198.38</v>
      </c>
      <c r="FZ165" s="432"/>
      <c r="GA165" s="433"/>
      <c r="GB165" s="434">
        <f t="shared" si="477"/>
        <v>0</v>
      </c>
      <c r="GC165" s="435">
        <f t="shared" si="478"/>
        <v>0</v>
      </c>
      <c r="GD165" s="434">
        <f t="shared" si="479"/>
        <v>171</v>
      </c>
      <c r="GE165" s="435">
        <f t="shared" si="480"/>
        <v>186</v>
      </c>
      <c r="GF165" s="434">
        <f t="shared" si="481"/>
        <v>0</v>
      </c>
      <c r="GG165" s="435">
        <f t="shared" si="482"/>
        <v>0</v>
      </c>
      <c r="GH165" s="434">
        <f t="shared" si="483"/>
        <v>597.04999999999995</v>
      </c>
      <c r="GI165" s="435">
        <f t="shared" si="484"/>
        <v>714.16</v>
      </c>
      <c r="GJ165" s="434">
        <f t="shared" si="485"/>
        <v>0</v>
      </c>
      <c r="GK165" s="435">
        <f t="shared" si="486"/>
        <v>0</v>
      </c>
      <c r="GL165" s="434">
        <f t="shared" si="487"/>
        <v>23</v>
      </c>
      <c r="GM165" s="435">
        <f t="shared" si="488"/>
        <v>24</v>
      </c>
      <c r="GN165" s="434">
        <f t="shared" si="489"/>
        <v>0</v>
      </c>
      <c r="GO165" s="435">
        <f t="shared" si="490"/>
        <v>0</v>
      </c>
      <c r="GP165" s="434">
        <f t="shared" si="491"/>
        <v>104.96</v>
      </c>
      <c r="GQ165" s="435">
        <f t="shared" si="492"/>
        <v>98.039999999999992</v>
      </c>
      <c r="GR165" s="434">
        <f t="shared" si="493"/>
        <v>0</v>
      </c>
      <c r="GS165" s="435">
        <f t="shared" si="494"/>
        <v>0</v>
      </c>
      <c r="GT165" s="434">
        <f t="shared" si="495"/>
        <v>194</v>
      </c>
      <c r="GU165" s="435">
        <f t="shared" si="496"/>
        <v>210</v>
      </c>
      <c r="GV165" s="434">
        <f t="shared" si="497"/>
        <v>0</v>
      </c>
      <c r="GW165" s="435">
        <f t="shared" si="498"/>
        <v>0</v>
      </c>
      <c r="GX165" s="434">
        <f t="shared" si="499"/>
        <v>702.01</v>
      </c>
      <c r="GY165" s="435">
        <f t="shared" si="500"/>
        <v>812.19999999999993</v>
      </c>
      <c r="GZ165" s="434">
        <f t="shared" si="501"/>
        <v>0</v>
      </c>
      <c r="HA165" s="435">
        <f t="shared" si="502"/>
        <v>0</v>
      </c>
      <c r="HB165" s="434">
        <f t="shared" si="503"/>
        <v>0</v>
      </c>
      <c r="HC165" s="435">
        <f t="shared" si="504"/>
        <v>0</v>
      </c>
      <c r="HD165" s="434">
        <f t="shared" si="505"/>
        <v>0</v>
      </c>
      <c r="HE165" s="435">
        <f t="shared" si="506"/>
        <v>0</v>
      </c>
      <c r="HF165" s="434">
        <f t="shared" si="507"/>
        <v>0</v>
      </c>
      <c r="HG165" s="435">
        <f t="shared" si="508"/>
        <v>0</v>
      </c>
      <c r="HH165" s="434">
        <f t="shared" si="509"/>
        <v>0</v>
      </c>
      <c r="HI165" s="435">
        <f t="shared" si="510"/>
        <v>0</v>
      </c>
      <c r="HJ165" s="434">
        <f t="shared" si="511"/>
        <v>859.93</v>
      </c>
      <c r="HK165" s="435">
        <f t="shared" si="512"/>
        <v>1010.5799999999999</v>
      </c>
      <c r="HL165" s="434">
        <f t="shared" si="513"/>
        <v>0</v>
      </c>
      <c r="HM165" s="435">
        <f t="shared" si="514"/>
        <v>0</v>
      </c>
    </row>
    <row r="166" spans="1:221">
      <c r="A166" s="63" t="s">
        <v>480</v>
      </c>
      <c r="B166" s="4" t="s">
        <v>1261</v>
      </c>
      <c r="C166" s="3"/>
      <c r="D166" s="2">
        <v>176354</v>
      </c>
      <c r="E166" s="2">
        <v>10</v>
      </c>
      <c r="F166" s="432">
        <v>420</v>
      </c>
      <c r="G166" s="433">
        <v>465</v>
      </c>
      <c r="H166" s="432">
        <v>12</v>
      </c>
      <c r="I166" s="433">
        <v>6</v>
      </c>
      <c r="J166" s="434">
        <f t="shared" si="367"/>
        <v>408</v>
      </c>
      <c r="K166" s="435">
        <f t="shared" si="368"/>
        <v>459</v>
      </c>
      <c r="L166" s="432">
        <v>64</v>
      </c>
      <c r="M166" s="433">
        <v>64</v>
      </c>
      <c r="N166" s="434">
        <f t="shared" si="369"/>
        <v>408</v>
      </c>
      <c r="O166" s="435">
        <f t="shared" si="370"/>
        <v>459</v>
      </c>
      <c r="P166" s="434">
        <f t="shared" si="371"/>
        <v>0</v>
      </c>
      <c r="Q166" s="435">
        <f t="shared" si="372"/>
        <v>0</v>
      </c>
      <c r="R166" s="432">
        <v>62</v>
      </c>
      <c r="S166" s="433">
        <v>73</v>
      </c>
      <c r="T166" s="589">
        <f t="shared" si="516"/>
        <v>0</v>
      </c>
      <c r="U166" s="590">
        <f t="shared" si="516"/>
        <v>0</v>
      </c>
      <c r="V166" s="432">
        <v>2</v>
      </c>
      <c r="W166" s="433">
        <v>4</v>
      </c>
      <c r="X166" s="434">
        <f t="shared" si="373"/>
        <v>0</v>
      </c>
      <c r="Y166" s="435">
        <f t="shared" si="374"/>
        <v>0</v>
      </c>
      <c r="Z166" s="432"/>
      <c r="AA166" s="433"/>
      <c r="AB166" s="434">
        <f t="shared" si="375"/>
        <v>0</v>
      </c>
      <c r="AC166" s="435">
        <f t="shared" si="376"/>
        <v>0</v>
      </c>
      <c r="AD166" s="434">
        <f t="shared" si="377"/>
        <v>64</v>
      </c>
      <c r="AE166" s="435">
        <f t="shared" si="378"/>
        <v>77</v>
      </c>
      <c r="AF166" s="434">
        <f t="shared" si="379"/>
        <v>0</v>
      </c>
      <c r="AG166" s="435">
        <f t="shared" si="380"/>
        <v>0</v>
      </c>
      <c r="AH166" s="432">
        <v>3.55</v>
      </c>
      <c r="AI166" s="433">
        <v>3.41</v>
      </c>
      <c r="AJ166" s="434">
        <f t="shared" si="381"/>
        <v>220.1</v>
      </c>
      <c r="AK166" s="435">
        <f t="shared" si="382"/>
        <v>248.93</v>
      </c>
      <c r="AL166" s="432">
        <v>7</v>
      </c>
      <c r="AM166" s="433">
        <v>4.13</v>
      </c>
      <c r="AN166" s="434">
        <f t="shared" si="383"/>
        <v>14</v>
      </c>
      <c r="AO166" s="435">
        <f t="shared" si="384"/>
        <v>16.52</v>
      </c>
      <c r="AP166" s="432"/>
      <c r="AQ166" s="433"/>
      <c r="AR166" s="434">
        <f t="shared" si="385"/>
        <v>0</v>
      </c>
      <c r="AS166" s="435">
        <f t="shared" si="386"/>
        <v>0</v>
      </c>
      <c r="AT166" s="434">
        <f t="shared" si="387"/>
        <v>3.6578124999999999</v>
      </c>
      <c r="AU166" s="435">
        <f t="shared" si="388"/>
        <v>3.4474025974025975</v>
      </c>
      <c r="AV166" s="434">
        <f t="shared" si="389"/>
        <v>234.1</v>
      </c>
      <c r="AW166" s="435">
        <f t="shared" si="390"/>
        <v>265.45</v>
      </c>
      <c r="AX166" s="432"/>
      <c r="AY166" s="433"/>
      <c r="AZ166" s="434">
        <f t="shared" si="391"/>
        <v>0</v>
      </c>
      <c r="BA166" s="435">
        <f t="shared" si="392"/>
        <v>0</v>
      </c>
      <c r="BB166" s="432"/>
      <c r="BC166" s="433"/>
      <c r="BD166" s="434">
        <f t="shared" si="393"/>
        <v>0</v>
      </c>
      <c r="BE166" s="435">
        <f t="shared" si="394"/>
        <v>0</v>
      </c>
      <c r="BF166" s="432"/>
      <c r="BG166" s="433"/>
      <c r="BH166" s="434">
        <f t="shared" si="395"/>
        <v>0</v>
      </c>
      <c r="BI166" s="435">
        <f t="shared" si="396"/>
        <v>0</v>
      </c>
      <c r="BJ166" s="434">
        <f t="shared" si="397"/>
        <v>0</v>
      </c>
      <c r="BK166" s="435">
        <f t="shared" si="398"/>
        <v>0</v>
      </c>
      <c r="BL166" s="434">
        <f t="shared" si="399"/>
        <v>0</v>
      </c>
      <c r="BM166" s="435">
        <f t="shared" si="400"/>
        <v>0</v>
      </c>
      <c r="BN166" s="432">
        <v>212</v>
      </c>
      <c r="BO166" s="433">
        <v>233</v>
      </c>
      <c r="BP166" s="434">
        <f t="shared" si="401"/>
        <v>0</v>
      </c>
      <c r="BQ166" s="435">
        <f t="shared" si="402"/>
        <v>0</v>
      </c>
      <c r="BR166" s="432">
        <v>9</v>
      </c>
      <c r="BS166" s="433">
        <v>10</v>
      </c>
      <c r="BT166" s="434">
        <f t="shared" si="403"/>
        <v>0</v>
      </c>
      <c r="BU166" s="435">
        <f t="shared" si="404"/>
        <v>0</v>
      </c>
      <c r="BV166" s="432"/>
      <c r="BW166" s="433"/>
      <c r="BX166" s="434">
        <f t="shared" si="405"/>
        <v>0</v>
      </c>
      <c r="BY166" s="435">
        <f t="shared" si="406"/>
        <v>0</v>
      </c>
      <c r="BZ166" s="434">
        <f t="shared" si="407"/>
        <v>221</v>
      </c>
      <c r="CA166" s="435">
        <f t="shared" si="408"/>
        <v>243</v>
      </c>
      <c r="CB166" s="434">
        <f t="shared" si="409"/>
        <v>0</v>
      </c>
      <c r="CC166" s="435">
        <f t="shared" si="410"/>
        <v>0</v>
      </c>
      <c r="CD166" s="432">
        <v>3.28</v>
      </c>
      <c r="CE166" s="433">
        <v>3.2</v>
      </c>
      <c r="CF166" s="434">
        <f t="shared" si="411"/>
        <v>695.36</v>
      </c>
      <c r="CG166" s="435">
        <f t="shared" si="412"/>
        <v>745.6</v>
      </c>
      <c r="CH166" s="432">
        <v>4.8899999999999997</v>
      </c>
      <c r="CI166" s="433">
        <v>4.6500000000000004</v>
      </c>
      <c r="CJ166" s="434">
        <f t="shared" si="413"/>
        <v>44.01</v>
      </c>
      <c r="CK166" s="435">
        <f t="shared" si="414"/>
        <v>46.5</v>
      </c>
      <c r="CL166" s="432"/>
      <c r="CM166" s="433"/>
      <c r="CN166" s="434">
        <f t="shared" si="415"/>
        <v>0</v>
      </c>
      <c r="CO166" s="435">
        <f t="shared" si="416"/>
        <v>0</v>
      </c>
      <c r="CP166" s="434">
        <f t="shared" si="417"/>
        <v>3.3455656108597287</v>
      </c>
      <c r="CQ166" s="435">
        <f t="shared" si="418"/>
        <v>3.2596707818930044</v>
      </c>
      <c r="CR166" s="434">
        <f t="shared" si="419"/>
        <v>739.37</v>
      </c>
      <c r="CS166" s="435">
        <f t="shared" si="420"/>
        <v>792.1</v>
      </c>
      <c r="CT166" s="432"/>
      <c r="CU166" s="433"/>
      <c r="CV166" s="434">
        <f t="shared" si="421"/>
        <v>0</v>
      </c>
      <c r="CW166" s="435">
        <f t="shared" si="422"/>
        <v>0</v>
      </c>
      <c r="CX166" s="432"/>
      <c r="CY166" s="433"/>
      <c r="CZ166" s="434">
        <f t="shared" si="423"/>
        <v>0</v>
      </c>
      <c r="DA166" s="435">
        <f t="shared" si="424"/>
        <v>0</v>
      </c>
      <c r="DB166" s="432"/>
      <c r="DC166" s="433"/>
      <c r="DD166" s="434">
        <f t="shared" si="425"/>
        <v>0</v>
      </c>
      <c r="DE166" s="435">
        <f t="shared" si="426"/>
        <v>0</v>
      </c>
      <c r="DF166" s="434">
        <f t="shared" si="427"/>
        <v>0</v>
      </c>
      <c r="DG166" s="435">
        <f t="shared" si="428"/>
        <v>0</v>
      </c>
      <c r="DH166" s="434">
        <f t="shared" si="429"/>
        <v>0</v>
      </c>
      <c r="DI166" s="435">
        <f t="shared" si="430"/>
        <v>0</v>
      </c>
      <c r="DJ166" s="434">
        <f t="shared" si="431"/>
        <v>285</v>
      </c>
      <c r="DK166" s="435">
        <f t="shared" si="432"/>
        <v>320</v>
      </c>
      <c r="DL166" s="434">
        <f t="shared" si="433"/>
        <v>0</v>
      </c>
      <c r="DM166" s="435">
        <f t="shared" si="434"/>
        <v>0</v>
      </c>
      <c r="DN166" s="434">
        <f t="shared" si="435"/>
        <v>3.4156842105263161</v>
      </c>
      <c r="DO166" s="435">
        <f t="shared" si="436"/>
        <v>3.3048437499999999</v>
      </c>
      <c r="DP166" s="434">
        <f t="shared" si="437"/>
        <v>973.47000000000014</v>
      </c>
      <c r="DQ166" s="435">
        <f t="shared" si="438"/>
        <v>1057.55</v>
      </c>
      <c r="DR166" s="434">
        <f t="shared" si="439"/>
        <v>0</v>
      </c>
      <c r="DS166" s="435">
        <f t="shared" si="440"/>
        <v>0</v>
      </c>
      <c r="DT166" s="434">
        <f t="shared" si="441"/>
        <v>0</v>
      </c>
      <c r="DU166" s="435">
        <f t="shared" si="442"/>
        <v>0</v>
      </c>
      <c r="DV166" s="432">
        <v>63</v>
      </c>
      <c r="DW166" s="433">
        <v>77</v>
      </c>
      <c r="DX166" s="434">
        <f t="shared" si="443"/>
        <v>0</v>
      </c>
      <c r="DY166" s="435">
        <f t="shared" si="444"/>
        <v>0</v>
      </c>
      <c r="DZ166" s="432">
        <v>42</v>
      </c>
      <c r="EA166" s="433">
        <v>45</v>
      </c>
      <c r="EB166" s="434">
        <f t="shared" si="445"/>
        <v>0</v>
      </c>
      <c r="EC166" s="435">
        <f t="shared" si="446"/>
        <v>0</v>
      </c>
      <c r="ED166" s="432"/>
      <c r="EE166" s="433"/>
      <c r="EF166" s="434">
        <f t="shared" si="447"/>
        <v>0</v>
      </c>
      <c r="EG166" s="435">
        <f t="shared" si="448"/>
        <v>0</v>
      </c>
      <c r="EH166" s="434">
        <f t="shared" si="449"/>
        <v>105</v>
      </c>
      <c r="EI166" s="435">
        <f t="shared" si="450"/>
        <v>122</v>
      </c>
      <c r="EJ166" s="434">
        <f t="shared" si="451"/>
        <v>0</v>
      </c>
      <c r="EK166" s="435">
        <f t="shared" si="452"/>
        <v>0</v>
      </c>
      <c r="EL166" s="432">
        <v>2.94</v>
      </c>
      <c r="EM166" s="433">
        <v>2.98</v>
      </c>
      <c r="EN166" s="434">
        <f t="shared" si="453"/>
        <v>185.22</v>
      </c>
      <c r="EO166" s="435">
        <f t="shared" si="454"/>
        <v>229.46</v>
      </c>
      <c r="EP166" s="432">
        <v>3.8</v>
      </c>
      <c r="EQ166" s="433">
        <v>3.71</v>
      </c>
      <c r="ER166" s="434">
        <f t="shared" si="455"/>
        <v>159.6</v>
      </c>
      <c r="ES166" s="435">
        <f t="shared" si="456"/>
        <v>166.95</v>
      </c>
      <c r="ET166" s="432"/>
      <c r="EU166" s="433"/>
      <c r="EV166" s="434">
        <f t="shared" si="457"/>
        <v>0</v>
      </c>
      <c r="EW166" s="435">
        <f t="shared" si="458"/>
        <v>0</v>
      </c>
      <c r="EX166" s="434">
        <f t="shared" si="459"/>
        <v>3.2839999999999998</v>
      </c>
      <c r="EY166" s="435">
        <f t="shared" si="460"/>
        <v>3.2492622950819667</v>
      </c>
      <c r="EZ166" s="434">
        <f t="shared" si="461"/>
        <v>344.82</v>
      </c>
      <c r="FA166" s="435">
        <f t="shared" si="462"/>
        <v>396.40999999999997</v>
      </c>
      <c r="FB166" s="432"/>
      <c r="FC166" s="433"/>
      <c r="FD166" s="434">
        <f t="shared" si="463"/>
        <v>0</v>
      </c>
      <c r="FE166" s="435">
        <f t="shared" si="464"/>
        <v>0</v>
      </c>
      <c r="FF166" s="432"/>
      <c r="FG166" s="433"/>
      <c r="FH166" s="434">
        <f t="shared" si="465"/>
        <v>0</v>
      </c>
      <c r="FI166" s="435">
        <f t="shared" si="466"/>
        <v>0</v>
      </c>
      <c r="FJ166" s="432"/>
      <c r="FK166" s="433"/>
      <c r="FL166" s="434">
        <f t="shared" si="467"/>
        <v>0</v>
      </c>
      <c r="FM166" s="435">
        <f t="shared" si="468"/>
        <v>0</v>
      </c>
      <c r="FN166" s="434">
        <f t="shared" si="469"/>
        <v>0</v>
      </c>
      <c r="FO166" s="435">
        <f t="shared" si="470"/>
        <v>0</v>
      </c>
      <c r="FP166" s="434">
        <f t="shared" si="471"/>
        <v>0</v>
      </c>
      <c r="FQ166" s="435">
        <f t="shared" si="472"/>
        <v>0</v>
      </c>
      <c r="FR166" s="432">
        <v>18</v>
      </c>
      <c r="FS166" s="433">
        <v>17</v>
      </c>
      <c r="FT166" s="434">
        <f t="shared" si="473"/>
        <v>0</v>
      </c>
      <c r="FU166" s="435">
        <f t="shared" si="474"/>
        <v>0</v>
      </c>
      <c r="FV166" s="432">
        <v>5.44</v>
      </c>
      <c r="FW166" s="433">
        <v>6.09</v>
      </c>
      <c r="FX166" s="434">
        <f t="shared" si="475"/>
        <v>97.92</v>
      </c>
      <c r="FY166" s="435">
        <f t="shared" si="476"/>
        <v>103.53</v>
      </c>
      <c r="FZ166" s="432"/>
      <c r="GA166" s="433"/>
      <c r="GB166" s="434">
        <f t="shared" si="477"/>
        <v>0</v>
      </c>
      <c r="GC166" s="435">
        <f t="shared" si="478"/>
        <v>0</v>
      </c>
      <c r="GD166" s="434">
        <f t="shared" si="479"/>
        <v>337</v>
      </c>
      <c r="GE166" s="435">
        <f t="shared" si="480"/>
        <v>383</v>
      </c>
      <c r="GF166" s="434">
        <f t="shared" si="481"/>
        <v>0</v>
      </c>
      <c r="GG166" s="435">
        <f t="shared" si="482"/>
        <v>0</v>
      </c>
      <c r="GH166" s="434">
        <f t="shared" si="483"/>
        <v>1100.68</v>
      </c>
      <c r="GI166" s="435">
        <f t="shared" si="484"/>
        <v>1223.99</v>
      </c>
      <c r="GJ166" s="434">
        <f t="shared" si="485"/>
        <v>0</v>
      </c>
      <c r="GK166" s="435">
        <f t="shared" si="486"/>
        <v>0</v>
      </c>
      <c r="GL166" s="434">
        <f t="shared" si="487"/>
        <v>53</v>
      </c>
      <c r="GM166" s="435">
        <f t="shared" si="488"/>
        <v>59</v>
      </c>
      <c r="GN166" s="434">
        <f t="shared" si="489"/>
        <v>0</v>
      </c>
      <c r="GO166" s="435">
        <f t="shared" si="490"/>
        <v>0</v>
      </c>
      <c r="GP166" s="434">
        <f t="shared" si="491"/>
        <v>217.60999999999999</v>
      </c>
      <c r="GQ166" s="435">
        <f t="shared" si="492"/>
        <v>229.96999999999997</v>
      </c>
      <c r="GR166" s="434">
        <f t="shared" si="493"/>
        <v>0</v>
      </c>
      <c r="GS166" s="435">
        <f t="shared" si="494"/>
        <v>0</v>
      </c>
      <c r="GT166" s="434">
        <f t="shared" si="495"/>
        <v>390</v>
      </c>
      <c r="GU166" s="435">
        <f t="shared" si="496"/>
        <v>442</v>
      </c>
      <c r="GV166" s="434">
        <f t="shared" si="497"/>
        <v>0</v>
      </c>
      <c r="GW166" s="435">
        <f t="shared" si="498"/>
        <v>0</v>
      </c>
      <c r="GX166" s="434">
        <f t="shared" si="499"/>
        <v>1318.29</v>
      </c>
      <c r="GY166" s="435">
        <f t="shared" si="500"/>
        <v>1453.96</v>
      </c>
      <c r="GZ166" s="434">
        <f t="shared" si="501"/>
        <v>0</v>
      </c>
      <c r="HA166" s="435">
        <f t="shared" si="502"/>
        <v>0</v>
      </c>
      <c r="HB166" s="434">
        <f t="shared" si="503"/>
        <v>0</v>
      </c>
      <c r="HC166" s="435">
        <f t="shared" si="504"/>
        <v>0</v>
      </c>
      <c r="HD166" s="434">
        <f t="shared" si="505"/>
        <v>0</v>
      </c>
      <c r="HE166" s="435">
        <f t="shared" si="506"/>
        <v>0</v>
      </c>
      <c r="HF166" s="434">
        <f t="shared" si="507"/>
        <v>0</v>
      </c>
      <c r="HG166" s="435">
        <f t="shared" si="508"/>
        <v>0</v>
      </c>
      <c r="HH166" s="434">
        <f t="shared" si="509"/>
        <v>0</v>
      </c>
      <c r="HI166" s="435">
        <f t="shared" si="510"/>
        <v>0</v>
      </c>
      <c r="HJ166" s="434">
        <f t="shared" si="511"/>
        <v>1416.2100000000003</v>
      </c>
      <c r="HK166" s="435">
        <f t="shared" si="512"/>
        <v>1557.49</v>
      </c>
      <c r="HL166" s="434">
        <f t="shared" si="513"/>
        <v>0</v>
      </c>
      <c r="HM166" s="435">
        <f t="shared" si="514"/>
        <v>0</v>
      </c>
    </row>
    <row r="167" spans="1:221" s="18" customFormat="1" ht="15">
      <c r="A167" s="543" t="s">
        <v>489</v>
      </c>
      <c r="B167" s="544" t="s">
        <v>490</v>
      </c>
      <c r="C167" s="545"/>
      <c r="D167" s="546">
        <v>199193</v>
      </c>
      <c r="E167" s="546">
        <v>1</v>
      </c>
      <c r="F167" s="432">
        <v>5991</v>
      </c>
      <c r="G167" s="433">
        <v>6377</v>
      </c>
      <c r="H167" s="432">
        <v>432</v>
      </c>
      <c r="I167" s="433">
        <v>404</v>
      </c>
      <c r="J167" s="434">
        <f t="shared" si="367"/>
        <v>5559</v>
      </c>
      <c r="K167" s="435">
        <f t="shared" si="368"/>
        <v>5973</v>
      </c>
      <c r="L167" s="432">
        <v>120</v>
      </c>
      <c r="M167" s="433"/>
      <c r="N167" s="434">
        <f t="shared" si="369"/>
        <v>5559</v>
      </c>
      <c r="O167" s="435">
        <f t="shared" si="370"/>
        <v>5973</v>
      </c>
      <c r="P167" s="434">
        <f t="shared" si="371"/>
        <v>5559</v>
      </c>
      <c r="Q167" s="435">
        <f t="shared" si="372"/>
        <v>5973</v>
      </c>
      <c r="R167" s="432">
        <v>52</v>
      </c>
      <c r="S167" s="433">
        <v>56</v>
      </c>
      <c r="T167" s="589">
        <f t="shared" si="516"/>
        <v>52</v>
      </c>
      <c r="U167" s="590">
        <f t="shared" si="516"/>
        <v>56</v>
      </c>
      <c r="V167" s="432">
        <v>1</v>
      </c>
      <c r="W167" s="433">
        <v>5</v>
      </c>
      <c r="X167" s="434">
        <f t="shared" si="373"/>
        <v>1</v>
      </c>
      <c r="Y167" s="435">
        <f t="shared" si="374"/>
        <v>5</v>
      </c>
      <c r="Z167" s="432">
        <v>3</v>
      </c>
      <c r="AA167" s="433">
        <v>2</v>
      </c>
      <c r="AB167" s="434">
        <f t="shared" si="375"/>
        <v>3</v>
      </c>
      <c r="AC167" s="435">
        <f t="shared" si="376"/>
        <v>2</v>
      </c>
      <c r="AD167" s="434">
        <f t="shared" si="377"/>
        <v>56</v>
      </c>
      <c r="AE167" s="435">
        <f t="shared" si="378"/>
        <v>63</v>
      </c>
      <c r="AF167" s="434">
        <f t="shared" si="379"/>
        <v>56</v>
      </c>
      <c r="AG167" s="435">
        <f t="shared" si="380"/>
        <v>63</v>
      </c>
      <c r="AH167" s="432">
        <v>4.3</v>
      </c>
      <c r="AI167" s="433">
        <v>3.7</v>
      </c>
      <c r="AJ167" s="434">
        <f t="shared" si="381"/>
        <v>223.6</v>
      </c>
      <c r="AK167" s="435">
        <f t="shared" si="382"/>
        <v>207.20000000000002</v>
      </c>
      <c r="AL167" s="432">
        <v>6</v>
      </c>
      <c r="AM167" s="433">
        <v>1.4</v>
      </c>
      <c r="AN167" s="434">
        <f t="shared" si="383"/>
        <v>6</v>
      </c>
      <c r="AO167" s="435">
        <f t="shared" si="384"/>
        <v>7</v>
      </c>
      <c r="AP167" s="432">
        <v>2.7</v>
      </c>
      <c r="AQ167" s="433">
        <v>1.5</v>
      </c>
      <c r="AR167" s="434">
        <f t="shared" si="385"/>
        <v>8.1000000000000014</v>
      </c>
      <c r="AS167" s="435">
        <f t="shared" si="386"/>
        <v>3</v>
      </c>
      <c r="AT167" s="434">
        <f t="shared" si="387"/>
        <v>4.2446428571428569</v>
      </c>
      <c r="AU167" s="435">
        <f t="shared" si="388"/>
        <v>3.4476190476190478</v>
      </c>
      <c r="AV167" s="434">
        <f t="shared" si="389"/>
        <v>237.7</v>
      </c>
      <c r="AW167" s="435">
        <f t="shared" si="390"/>
        <v>217.20000000000002</v>
      </c>
      <c r="AX167" s="432">
        <v>152</v>
      </c>
      <c r="AY167" s="433">
        <v>137</v>
      </c>
      <c r="AZ167" s="434">
        <f t="shared" si="391"/>
        <v>7904</v>
      </c>
      <c r="BA167" s="435">
        <f t="shared" si="392"/>
        <v>7672</v>
      </c>
      <c r="BB167" s="432">
        <v>84</v>
      </c>
      <c r="BC167" s="433">
        <v>35</v>
      </c>
      <c r="BD167" s="434">
        <f t="shared" si="393"/>
        <v>84</v>
      </c>
      <c r="BE167" s="435">
        <f t="shared" si="394"/>
        <v>175</v>
      </c>
      <c r="BF167" s="432">
        <v>22</v>
      </c>
      <c r="BG167" s="433">
        <v>22</v>
      </c>
      <c r="BH167" s="434">
        <f t="shared" si="395"/>
        <v>66</v>
      </c>
      <c r="BI167" s="435">
        <f t="shared" si="396"/>
        <v>44</v>
      </c>
      <c r="BJ167" s="434">
        <f t="shared" si="397"/>
        <v>143.82142857142858</v>
      </c>
      <c r="BK167" s="435">
        <f t="shared" si="398"/>
        <v>125.25396825396825</v>
      </c>
      <c r="BL167" s="434">
        <f t="shared" si="399"/>
        <v>8054.0000000000009</v>
      </c>
      <c r="BM167" s="435">
        <f t="shared" si="400"/>
        <v>7891</v>
      </c>
      <c r="BN167" s="432">
        <v>3933</v>
      </c>
      <c r="BO167" s="433">
        <v>4335</v>
      </c>
      <c r="BP167" s="434">
        <f t="shared" si="401"/>
        <v>3933</v>
      </c>
      <c r="BQ167" s="435">
        <f t="shared" si="402"/>
        <v>4335</v>
      </c>
      <c r="BR167" s="432">
        <v>12</v>
      </c>
      <c r="BS167" s="433">
        <v>41</v>
      </c>
      <c r="BT167" s="434">
        <f t="shared" si="403"/>
        <v>12</v>
      </c>
      <c r="BU167" s="435">
        <f t="shared" si="404"/>
        <v>41</v>
      </c>
      <c r="BV167" s="432">
        <v>65</v>
      </c>
      <c r="BW167" s="433">
        <v>29</v>
      </c>
      <c r="BX167" s="434">
        <f t="shared" si="405"/>
        <v>65</v>
      </c>
      <c r="BY167" s="435">
        <f t="shared" si="406"/>
        <v>29</v>
      </c>
      <c r="BZ167" s="434">
        <f t="shared" si="407"/>
        <v>4010</v>
      </c>
      <c r="CA167" s="435">
        <f t="shared" si="408"/>
        <v>4405</v>
      </c>
      <c r="CB167" s="434">
        <f t="shared" si="409"/>
        <v>4010</v>
      </c>
      <c r="CC167" s="435">
        <f t="shared" si="410"/>
        <v>4405</v>
      </c>
      <c r="CD167" s="432">
        <v>4.4000000000000004</v>
      </c>
      <c r="CE167" s="433">
        <v>4.4000000000000004</v>
      </c>
      <c r="CF167" s="434">
        <f t="shared" si="411"/>
        <v>17305.2</v>
      </c>
      <c r="CG167" s="435">
        <f t="shared" si="412"/>
        <v>19074</v>
      </c>
      <c r="CH167" s="432">
        <v>5.6</v>
      </c>
      <c r="CI167" s="433">
        <v>2.2000000000000002</v>
      </c>
      <c r="CJ167" s="434">
        <f t="shared" si="413"/>
        <v>67.199999999999989</v>
      </c>
      <c r="CK167" s="435">
        <f t="shared" si="414"/>
        <v>90.2</v>
      </c>
      <c r="CL167" s="432">
        <v>3.4</v>
      </c>
      <c r="CM167" s="433">
        <v>1.2</v>
      </c>
      <c r="CN167" s="434">
        <f t="shared" si="415"/>
        <v>221</v>
      </c>
      <c r="CO167" s="435">
        <f t="shared" si="416"/>
        <v>34.799999999999997</v>
      </c>
      <c r="CP167" s="434">
        <f t="shared" si="417"/>
        <v>4.3873815461346641</v>
      </c>
      <c r="CQ167" s="435">
        <f t="shared" si="418"/>
        <v>4.358456299659478</v>
      </c>
      <c r="CR167" s="434">
        <f t="shared" si="419"/>
        <v>17593.400000000001</v>
      </c>
      <c r="CS167" s="435">
        <f t="shared" si="420"/>
        <v>19199</v>
      </c>
      <c r="CT167" s="432">
        <v>135</v>
      </c>
      <c r="CU167" s="433">
        <v>132</v>
      </c>
      <c r="CV167" s="434">
        <f t="shared" si="421"/>
        <v>530955</v>
      </c>
      <c r="CW167" s="435">
        <f t="shared" si="422"/>
        <v>572220</v>
      </c>
      <c r="CX167" s="432">
        <v>88</v>
      </c>
      <c r="CY167" s="433">
        <v>39</v>
      </c>
      <c r="CZ167" s="434">
        <f t="shared" si="423"/>
        <v>1056</v>
      </c>
      <c r="DA167" s="435">
        <f t="shared" si="424"/>
        <v>1599</v>
      </c>
      <c r="DB167" s="432">
        <v>34</v>
      </c>
      <c r="DC167" s="433">
        <v>21</v>
      </c>
      <c r="DD167" s="434">
        <f t="shared" si="425"/>
        <v>2210</v>
      </c>
      <c r="DE167" s="435">
        <f t="shared" si="426"/>
        <v>609</v>
      </c>
      <c r="DF167" s="434">
        <f t="shared" si="427"/>
        <v>133.22219451371572</v>
      </c>
      <c r="DG167" s="435">
        <f t="shared" si="428"/>
        <v>130.40363223609535</v>
      </c>
      <c r="DH167" s="434">
        <f t="shared" si="429"/>
        <v>534221</v>
      </c>
      <c r="DI167" s="435">
        <f t="shared" si="430"/>
        <v>574428</v>
      </c>
      <c r="DJ167" s="434">
        <f t="shared" si="431"/>
        <v>4066</v>
      </c>
      <c r="DK167" s="435">
        <f t="shared" si="432"/>
        <v>4468</v>
      </c>
      <c r="DL167" s="434">
        <f t="shared" si="433"/>
        <v>4066</v>
      </c>
      <c r="DM167" s="435">
        <f t="shared" si="434"/>
        <v>4468</v>
      </c>
      <c r="DN167" s="434">
        <f t="shared" si="435"/>
        <v>4.3854156419085104</v>
      </c>
      <c r="DO167" s="435">
        <f t="shared" si="436"/>
        <v>4.3456132497761866</v>
      </c>
      <c r="DP167" s="434">
        <f t="shared" si="437"/>
        <v>17831.100000000002</v>
      </c>
      <c r="DQ167" s="435">
        <f t="shared" si="438"/>
        <v>19416.2</v>
      </c>
      <c r="DR167" s="434">
        <f t="shared" si="439"/>
        <v>133.36817511067389</v>
      </c>
      <c r="DS167" s="435">
        <f t="shared" si="440"/>
        <v>130.33102059086841</v>
      </c>
      <c r="DT167" s="434">
        <f t="shared" si="441"/>
        <v>542275</v>
      </c>
      <c r="DU167" s="435">
        <f t="shared" si="442"/>
        <v>582319</v>
      </c>
      <c r="DV167" s="432">
        <v>1375</v>
      </c>
      <c r="DW167" s="433">
        <v>1400</v>
      </c>
      <c r="DX167" s="434">
        <f t="shared" si="443"/>
        <v>1375</v>
      </c>
      <c r="DY167" s="435">
        <f t="shared" si="444"/>
        <v>1400</v>
      </c>
      <c r="DZ167" s="432">
        <v>113</v>
      </c>
      <c r="EA167" s="433">
        <v>103</v>
      </c>
      <c r="EB167" s="434">
        <f t="shared" si="445"/>
        <v>113</v>
      </c>
      <c r="EC167" s="435">
        <f t="shared" si="446"/>
        <v>103</v>
      </c>
      <c r="ED167" s="432">
        <v>5</v>
      </c>
      <c r="EE167" s="433">
        <v>2</v>
      </c>
      <c r="EF167" s="434">
        <f t="shared" si="447"/>
        <v>5</v>
      </c>
      <c r="EG167" s="435">
        <f t="shared" si="448"/>
        <v>2</v>
      </c>
      <c r="EH167" s="434">
        <f t="shared" si="449"/>
        <v>1493</v>
      </c>
      <c r="EI167" s="435">
        <f t="shared" si="450"/>
        <v>1505</v>
      </c>
      <c r="EJ167" s="434">
        <f t="shared" si="451"/>
        <v>1493</v>
      </c>
      <c r="EK167" s="435">
        <f t="shared" si="452"/>
        <v>1505</v>
      </c>
      <c r="EL167" s="432">
        <v>3.1</v>
      </c>
      <c r="EM167" s="433">
        <v>3.1</v>
      </c>
      <c r="EN167" s="434">
        <f t="shared" si="453"/>
        <v>4262.5</v>
      </c>
      <c r="EO167" s="435">
        <f t="shared" si="454"/>
        <v>4340</v>
      </c>
      <c r="EP167" s="432">
        <v>3.3</v>
      </c>
      <c r="EQ167" s="433">
        <v>3.5</v>
      </c>
      <c r="ER167" s="434">
        <f t="shared" si="455"/>
        <v>372.9</v>
      </c>
      <c r="ES167" s="435">
        <f t="shared" si="456"/>
        <v>360.5</v>
      </c>
      <c r="ET167" s="432">
        <v>5</v>
      </c>
      <c r="EU167" s="433">
        <v>1</v>
      </c>
      <c r="EV167" s="434">
        <f t="shared" si="457"/>
        <v>25</v>
      </c>
      <c r="EW167" s="435">
        <f t="shared" si="458"/>
        <v>2</v>
      </c>
      <c r="EX167" s="434">
        <f t="shared" si="459"/>
        <v>3.1215003348961821</v>
      </c>
      <c r="EY167" s="435">
        <f t="shared" si="460"/>
        <v>3.1245847176079735</v>
      </c>
      <c r="EZ167" s="434">
        <f t="shared" si="461"/>
        <v>4660.3999999999996</v>
      </c>
      <c r="FA167" s="435">
        <f t="shared" si="462"/>
        <v>4702.5</v>
      </c>
      <c r="FB167" s="432">
        <v>85</v>
      </c>
      <c r="FC167" s="433">
        <v>85</v>
      </c>
      <c r="FD167" s="434">
        <f t="shared" si="463"/>
        <v>116875</v>
      </c>
      <c r="FE167" s="435">
        <f t="shared" si="464"/>
        <v>119000</v>
      </c>
      <c r="FF167" s="432">
        <v>70</v>
      </c>
      <c r="FG167" s="433">
        <v>72</v>
      </c>
      <c r="FH167" s="434">
        <f t="shared" si="465"/>
        <v>7910</v>
      </c>
      <c r="FI167" s="435">
        <f t="shared" si="466"/>
        <v>7416</v>
      </c>
      <c r="FJ167" s="432">
        <v>85</v>
      </c>
      <c r="FK167" s="433">
        <v>8</v>
      </c>
      <c r="FL167" s="434">
        <f t="shared" si="467"/>
        <v>425</v>
      </c>
      <c r="FM167" s="435">
        <f t="shared" si="468"/>
        <v>16</v>
      </c>
      <c r="FN167" s="434">
        <f t="shared" si="469"/>
        <v>83.864701942397858</v>
      </c>
      <c r="FO167" s="435">
        <f t="shared" si="470"/>
        <v>84.007973421926906</v>
      </c>
      <c r="FP167" s="434">
        <f t="shared" si="471"/>
        <v>125210</v>
      </c>
      <c r="FQ167" s="435">
        <f t="shared" si="472"/>
        <v>126432</v>
      </c>
      <c r="FR167" s="432">
        <v>0</v>
      </c>
      <c r="FS167" s="433">
        <v>0</v>
      </c>
      <c r="FT167" s="434">
        <f t="shared" si="473"/>
        <v>0</v>
      </c>
      <c r="FU167" s="435">
        <f t="shared" si="474"/>
        <v>0</v>
      </c>
      <c r="FV167" s="432">
        <v>0</v>
      </c>
      <c r="FW167" s="433">
        <v>0</v>
      </c>
      <c r="FX167" s="434">
        <f t="shared" si="475"/>
        <v>0</v>
      </c>
      <c r="FY167" s="435">
        <f t="shared" si="476"/>
        <v>0</v>
      </c>
      <c r="FZ167" s="432">
        <v>0</v>
      </c>
      <c r="GA167" s="433">
        <v>0</v>
      </c>
      <c r="GB167" s="434">
        <f t="shared" si="477"/>
        <v>0</v>
      </c>
      <c r="GC167" s="435">
        <f t="shared" si="478"/>
        <v>0</v>
      </c>
      <c r="GD167" s="434">
        <f t="shared" si="479"/>
        <v>5360</v>
      </c>
      <c r="GE167" s="435">
        <f t="shared" si="480"/>
        <v>5791</v>
      </c>
      <c r="GF167" s="434">
        <f t="shared" si="481"/>
        <v>5360</v>
      </c>
      <c r="GG167" s="435">
        <f t="shared" si="482"/>
        <v>5791</v>
      </c>
      <c r="GH167" s="434">
        <f t="shared" si="483"/>
        <v>21791.3</v>
      </c>
      <c r="GI167" s="435">
        <f t="shared" si="484"/>
        <v>23621.200000000001</v>
      </c>
      <c r="GJ167" s="434">
        <f t="shared" si="485"/>
        <v>655734</v>
      </c>
      <c r="GK167" s="435">
        <f t="shared" si="486"/>
        <v>698892</v>
      </c>
      <c r="GL167" s="434">
        <f t="shared" si="487"/>
        <v>126</v>
      </c>
      <c r="GM167" s="435">
        <f t="shared" si="488"/>
        <v>149</v>
      </c>
      <c r="GN167" s="434">
        <f t="shared" si="489"/>
        <v>126</v>
      </c>
      <c r="GO167" s="435">
        <f t="shared" si="490"/>
        <v>149</v>
      </c>
      <c r="GP167" s="434">
        <f t="shared" si="491"/>
        <v>446.09999999999997</v>
      </c>
      <c r="GQ167" s="435">
        <f t="shared" si="492"/>
        <v>457.7</v>
      </c>
      <c r="GR167" s="434">
        <f t="shared" si="493"/>
        <v>9050</v>
      </c>
      <c r="GS167" s="435">
        <f t="shared" si="494"/>
        <v>9190</v>
      </c>
      <c r="GT167" s="434">
        <f t="shared" si="495"/>
        <v>5486</v>
      </c>
      <c r="GU167" s="435">
        <f t="shared" si="496"/>
        <v>5940</v>
      </c>
      <c r="GV167" s="434">
        <f t="shared" si="497"/>
        <v>5486</v>
      </c>
      <c r="GW167" s="435">
        <f t="shared" si="498"/>
        <v>5940</v>
      </c>
      <c r="GX167" s="434">
        <f t="shared" si="499"/>
        <v>22237.399999999998</v>
      </c>
      <c r="GY167" s="435">
        <f t="shared" si="500"/>
        <v>24078.9</v>
      </c>
      <c r="GZ167" s="434">
        <f t="shared" si="501"/>
        <v>664784</v>
      </c>
      <c r="HA167" s="435">
        <f t="shared" si="502"/>
        <v>708082</v>
      </c>
      <c r="HB167" s="434">
        <f t="shared" si="503"/>
        <v>73</v>
      </c>
      <c r="HC167" s="435">
        <f t="shared" si="504"/>
        <v>33</v>
      </c>
      <c r="HD167" s="434">
        <f t="shared" si="505"/>
        <v>73</v>
      </c>
      <c r="HE167" s="435">
        <f t="shared" si="506"/>
        <v>33</v>
      </c>
      <c r="HF167" s="434">
        <f t="shared" si="507"/>
        <v>254.1</v>
      </c>
      <c r="HG167" s="435">
        <f t="shared" si="508"/>
        <v>39.799999999999997</v>
      </c>
      <c r="HH167" s="434">
        <f t="shared" si="509"/>
        <v>2701</v>
      </c>
      <c r="HI167" s="435">
        <f t="shared" si="510"/>
        <v>669</v>
      </c>
      <c r="HJ167" s="434">
        <f t="shared" si="511"/>
        <v>22491.5</v>
      </c>
      <c r="HK167" s="435">
        <f t="shared" si="512"/>
        <v>24118.7</v>
      </c>
      <c r="HL167" s="434">
        <f t="shared" si="513"/>
        <v>667485</v>
      </c>
      <c r="HM167" s="435">
        <f t="shared" si="514"/>
        <v>708751</v>
      </c>
    </row>
    <row r="168" spans="1:221" s="18" customFormat="1" ht="12.95" customHeight="1">
      <c r="A168" s="543" t="s">
        <v>489</v>
      </c>
      <c r="B168" s="544" t="s">
        <v>491</v>
      </c>
      <c r="C168" s="545"/>
      <c r="D168" s="546">
        <v>199120</v>
      </c>
      <c r="E168" s="546">
        <v>1</v>
      </c>
      <c r="F168" s="432">
        <v>4828</v>
      </c>
      <c r="G168" s="433">
        <v>4951</v>
      </c>
      <c r="H168" s="432">
        <v>0</v>
      </c>
      <c r="I168" s="433">
        <v>0</v>
      </c>
      <c r="J168" s="434">
        <f t="shared" si="367"/>
        <v>4828</v>
      </c>
      <c r="K168" s="435">
        <f t="shared" si="368"/>
        <v>4951</v>
      </c>
      <c r="L168" s="432">
        <v>120</v>
      </c>
      <c r="M168" s="433"/>
      <c r="N168" s="434">
        <f t="shared" si="369"/>
        <v>4828</v>
      </c>
      <c r="O168" s="435">
        <f t="shared" si="370"/>
        <v>4951</v>
      </c>
      <c r="P168" s="434">
        <f t="shared" si="371"/>
        <v>4828</v>
      </c>
      <c r="Q168" s="435">
        <f t="shared" si="372"/>
        <v>4950</v>
      </c>
      <c r="R168" s="432">
        <v>60</v>
      </c>
      <c r="S168" s="433">
        <v>15</v>
      </c>
      <c r="T168" s="589">
        <f t="shared" si="516"/>
        <v>60</v>
      </c>
      <c r="U168" s="590">
        <f t="shared" si="516"/>
        <v>15</v>
      </c>
      <c r="V168" s="432">
        <v>0</v>
      </c>
      <c r="W168" s="433">
        <v>0</v>
      </c>
      <c r="X168" s="434">
        <f t="shared" si="373"/>
        <v>0</v>
      </c>
      <c r="Y168" s="435">
        <f t="shared" si="374"/>
        <v>0</v>
      </c>
      <c r="Z168" s="432">
        <v>0</v>
      </c>
      <c r="AA168" s="433">
        <v>0</v>
      </c>
      <c r="AB168" s="434">
        <f t="shared" si="375"/>
        <v>0</v>
      </c>
      <c r="AC168" s="435">
        <f t="shared" si="376"/>
        <v>0</v>
      </c>
      <c r="AD168" s="434">
        <f t="shared" si="377"/>
        <v>60</v>
      </c>
      <c r="AE168" s="435">
        <f t="shared" si="378"/>
        <v>15</v>
      </c>
      <c r="AF168" s="434">
        <f t="shared" si="379"/>
        <v>60</v>
      </c>
      <c r="AG168" s="435">
        <f t="shared" si="380"/>
        <v>15</v>
      </c>
      <c r="AH168" s="432">
        <v>5</v>
      </c>
      <c r="AI168" s="433">
        <v>3.9</v>
      </c>
      <c r="AJ168" s="434">
        <f t="shared" si="381"/>
        <v>300</v>
      </c>
      <c r="AK168" s="435">
        <f t="shared" si="382"/>
        <v>58.5</v>
      </c>
      <c r="AL168" s="432">
        <v>0</v>
      </c>
      <c r="AM168" s="433">
        <v>0</v>
      </c>
      <c r="AN168" s="434">
        <f t="shared" si="383"/>
        <v>0</v>
      </c>
      <c r="AO168" s="435">
        <f t="shared" si="384"/>
        <v>0</v>
      </c>
      <c r="AP168" s="432">
        <v>0</v>
      </c>
      <c r="AQ168" s="433">
        <v>0</v>
      </c>
      <c r="AR168" s="434">
        <f t="shared" si="385"/>
        <v>0</v>
      </c>
      <c r="AS168" s="435">
        <f t="shared" si="386"/>
        <v>0</v>
      </c>
      <c r="AT168" s="434">
        <f t="shared" si="387"/>
        <v>5</v>
      </c>
      <c r="AU168" s="435">
        <f t="shared" si="388"/>
        <v>3.9</v>
      </c>
      <c r="AV168" s="434">
        <f t="shared" si="389"/>
        <v>300</v>
      </c>
      <c r="AW168" s="435">
        <f t="shared" si="390"/>
        <v>58.5</v>
      </c>
      <c r="AX168" s="432">
        <v>133</v>
      </c>
      <c r="AY168" s="433">
        <v>124</v>
      </c>
      <c r="AZ168" s="434">
        <f t="shared" si="391"/>
        <v>7980</v>
      </c>
      <c r="BA168" s="435">
        <f t="shared" si="392"/>
        <v>1860</v>
      </c>
      <c r="BB168" s="432">
        <v>0</v>
      </c>
      <c r="BC168" s="433">
        <v>0</v>
      </c>
      <c r="BD168" s="434">
        <f t="shared" si="393"/>
        <v>0</v>
      </c>
      <c r="BE168" s="435">
        <f t="shared" si="394"/>
        <v>0</v>
      </c>
      <c r="BF168" s="432">
        <v>0</v>
      </c>
      <c r="BG168" s="433">
        <v>0</v>
      </c>
      <c r="BH168" s="434">
        <f t="shared" si="395"/>
        <v>0</v>
      </c>
      <c r="BI168" s="435">
        <f t="shared" si="396"/>
        <v>0</v>
      </c>
      <c r="BJ168" s="434">
        <f t="shared" si="397"/>
        <v>133</v>
      </c>
      <c r="BK168" s="435">
        <f t="shared" si="398"/>
        <v>124</v>
      </c>
      <c r="BL168" s="434">
        <f t="shared" si="399"/>
        <v>7980</v>
      </c>
      <c r="BM168" s="435">
        <f t="shared" si="400"/>
        <v>1860</v>
      </c>
      <c r="BN168" s="432">
        <v>3984</v>
      </c>
      <c r="BO168" s="433">
        <v>4171</v>
      </c>
      <c r="BP168" s="434">
        <f t="shared" si="401"/>
        <v>3984</v>
      </c>
      <c r="BQ168" s="435">
        <f t="shared" si="402"/>
        <v>4171</v>
      </c>
      <c r="BR168" s="432">
        <v>4</v>
      </c>
      <c r="BS168" s="433">
        <v>16</v>
      </c>
      <c r="BT168" s="434">
        <f t="shared" si="403"/>
        <v>4</v>
      </c>
      <c r="BU168" s="435">
        <f t="shared" si="404"/>
        <v>16</v>
      </c>
      <c r="BV168" s="432">
        <v>16</v>
      </c>
      <c r="BW168" s="433">
        <v>1</v>
      </c>
      <c r="BX168" s="434">
        <f t="shared" si="405"/>
        <v>16</v>
      </c>
      <c r="BY168" s="435">
        <f t="shared" si="406"/>
        <v>0</v>
      </c>
      <c r="BZ168" s="434">
        <f t="shared" si="407"/>
        <v>4004</v>
      </c>
      <c r="CA168" s="435">
        <f t="shared" si="408"/>
        <v>4188</v>
      </c>
      <c r="CB168" s="434">
        <f t="shared" si="409"/>
        <v>4004</v>
      </c>
      <c r="CC168" s="435">
        <f t="shared" si="410"/>
        <v>4188</v>
      </c>
      <c r="CD168" s="432">
        <v>4.2</v>
      </c>
      <c r="CE168" s="433">
        <v>4.2</v>
      </c>
      <c r="CF168" s="434">
        <f t="shared" si="411"/>
        <v>16732.8</v>
      </c>
      <c r="CG168" s="435">
        <f t="shared" si="412"/>
        <v>17518.2</v>
      </c>
      <c r="CH168" s="432">
        <v>5.8</v>
      </c>
      <c r="CI168" s="433">
        <v>4.5</v>
      </c>
      <c r="CJ168" s="434">
        <f t="shared" si="413"/>
        <v>23.2</v>
      </c>
      <c r="CK168" s="435">
        <f t="shared" si="414"/>
        <v>72</v>
      </c>
      <c r="CL168" s="432">
        <v>4.5</v>
      </c>
      <c r="CM168" s="433">
        <v>0</v>
      </c>
      <c r="CN168" s="434">
        <f t="shared" si="415"/>
        <v>72</v>
      </c>
      <c r="CO168" s="435">
        <f t="shared" si="416"/>
        <v>0</v>
      </c>
      <c r="CP168" s="434">
        <f t="shared" si="417"/>
        <v>4.2027972027972025</v>
      </c>
      <c r="CQ168" s="435">
        <f t="shared" si="418"/>
        <v>4.2001432664756448</v>
      </c>
      <c r="CR168" s="434">
        <f t="shared" si="419"/>
        <v>16828</v>
      </c>
      <c r="CS168" s="435">
        <f t="shared" si="420"/>
        <v>17590.2</v>
      </c>
      <c r="CT168" s="432">
        <v>118</v>
      </c>
      <c r="CU168" s="433">
        <v>117</v>
      </c>
      <c r="CV168" s="434">
        <f t="shared" si="421"/>
        <v>470112</v>
      </c>
      <c r="CW168" s="435">
        <f t="shared" si="422"/>
        <v>488007</v>
      </c>
      <c r="CX168" s="432">
        <v>122</v>
      </c>
      <c r="CY168" s="433">
        <v>99</v>
      </c>
      <c r="CZ168" s="434">
        <f t="shared" si="423"/>
        <v>488</v>
      </c>
      <c r="DA168" s="435">
        <f t="shared" si="424"/>
        <v>1584</v>
      </c>
      <c r="DB168" s="432">
        <v>83</v>
      </c>
      <c r="DC168" s="433">
        <v>0</v>
      </c>
      <c r="DD168" s="434">
        <f t="shared" si="425"/>
        <v>1328</v>
      </c>
      <c r="DE168" s="435">
        <f t="shared" si="426"/>
        <v>0</v>
      </c>
      <c r="DF168" s="434">
        <f t="shared" si="427"/>
        <v>117.86413586413586</v>
      </c>
      <c r="DG168" s="435">
        <f t="shared" si="428"/>
        <v>116.90329512893983</v>
      </c>
      <c r="DH168" s="434">
        <f t="shared" si="429"/>
        <v>471928</v>
      </c>
      <c r="DI168" s="435">
        <f t="shared" si="430"/>
        <v>489591</v>
      </c>
      <c r="DJ168" s="434">
        <f t="shared" si="431"/>
        <v>4064</v>
      </c>
      <c r="DK168" s="435">
        <f t="shared" si="432"/>
        <v>4203</v>
      </c>
      <c r="DL168" s="434">
        <f t="shared" si="433"/>
        <v>4064</v>
      </c>
      <c r="DM168" s="435">
        <f t="shared" si="434"/>
        <v>4203</v>
      </c>
      <c r="DN168" s="434">
        <f t="shared" si="435"/>
        <v>4.2145669291338583</v>
      </c>
      <c r="DO168" s="435">
        <f t="shared" si="436"/>
        <v>4.1990720913633117</v>
      </c>
      <c r="DP168" s="434">
        <f t="shared" si="437"/>
        <v>17128</v>
      </c>
      <c r="DQ168" s="435">
        <f t="shared" si="438"/>
        <v>17648.7</v>
      </c>
      <c r="DR168" s="434">
        <f t="shared" si="439"/>
        <v>118.08759842519684</v>
      </c>
      <c r="DS168" s="435">
        <f t="shared" si="440"/>
        <v>116.92862241256246</v>
      </c>
      <c r="DT168" s="434">
        <f t="shared" si="441"/>
        <v>479908</v>
      </c>
      <c r="DU168" s="435">
        <f t="shared" si="442"/>
        <v>491451</v>
      </c>
      <c r="DV168" s="432">
        <v>742</v>
      </c>
      <c r="DW168" s="433">
        <v>738</v>
      </c>
      <c r="DX168" s="434">
        <f t="shared" si="443"/>
        <v>742</v>
      </c>
      <c r="DY168" s="435">
        <f t="shared" si="444"/>
        <v>738</v>
      </c>
      <c r="DZ168" s="432">
        <v>3</v>
      </c>
      <c r="EA168" s="433">
        <v>7</v>
      </c>
      <c r="EB168" s="434">
        <f t="shared" si="445"/>
        <v>3</v>
      </c>
      <c r="EC168" s="435">
        <f t="shared" si="446"/>
        <v>7</v>
      </c>
      <c r="ED168" s="432">
        <v>7</v>
      </c>
      <c r="EE168" s="433">
        <v>3</v>
      </c>
      <c r="EF168" s="434">
        <f t="shared" si="447"/>
        <v>7</v>
      </c>
      <c r="EG168" s="435">
        <f t="shared" si="448"/>
        <v>3</v>
      </c>
      <c r="EH168" s="434">
        <f t="shared" si="449"/>
        <v>752</v>
      </c>
      <c r="EI168" s="435">
        <f t="shared" si="450"/>
        <v>748</v>
      </c>
      <c r="EJ168" s="434">
        <f t="shared" si="451"/>
        <v>752</v>
      </c>
      <c r="EK168" s="435">
        <f t="shared" si="452"/>
        <v>748</v>
      </c>
      <c r="EL168" s="432">
        <v>2.9</v>
      </c>
      <c r="EM168" s="433">
        <v>3</v>
      </c>
      <c r="EN168" s="434">
        <f t="shared" si="453"/>
        <v>2151.7999999999997</v>
      </c>
      <c r="EO168" s="435">
        <f t="shared" si="454"/>
        <v>2214</v>
      </c>
      <c r="EP168" s="432">
        <v>2.2000000000000002</v>
      </c>
      <c r="EQ168" s="433">
        <v>5.0999999999999996</v>
      </c>
      <c r="ER168" s="434">
        <f t="shared" si="455"/>
        <v>6.6000000000000005</v>
      </c>
      <c r="ES168" s="435">
        <f t="shared" si="456"/>
        <v>35.699999999999996</v>
      </c>
      <c r="ET168" s="432">
        <v>3.7</v>
      </c>
      <c r="EU168" s="433">
        <v>0</v>
      </c>
      <c r="EV168" s="434">
        <f t="shared" si="457"/>
        <v>25.900000000000002</v>
      </c>
      <c r="EW168" s="435">
        <f t="shared" si="458"/>
        <v>0</v>
      </c>
      <c r="EX168" s="434">
        <f t="shared" si="459"/>
        <v>2.9046542553191488</v>
      </c>
      <c r="EY168" s="435">
        <f t="shared" si="460"/>
        <v>3.0076203208556147</v>
      </c>
      <c r="EZ168" s="434">
        <f t="shared" si="461"/>
        <v>2184.2999999999997</v>
      </c>
      <c r="FA168" s="435">
        <f t="shared" si="462"/>
        <v>2249.6999999999998</v>
      </c>
      <c r="FB168" s="432">
        <v>77</v>
      </c>
      <c r="FC168" s="433">
        <v>78</v>
      </c>
      <c r="FD168" s="434">
        <f t="shared" si="463"/>
        <v>57134</v>
      </c>
      <c r="FE168" s="435">
        <f t="shared" si="464"/>
        <v>57564</v>
      </c>
      <c r="FF168" s="432">
        <v>57</v>
      </c>
      <c r="FG168" s="433">
        <v>78</v>
      </c>
      <c r="FH168" s="434">
        <f t="shared" si="465"/>
        <v>171</v>
      </c>
      <c r="FI168" s="435">
        <f t="shared" si="466"/>
        <v>546</v>
      </c>
      <c r="FJ168" s="432">
        <v>58</v>
      </c>
      <c r="FK168" s="433">
        <v>36</v>
      </c>
      <c r="FL168" s="434">
        <f t="shared" si="467"/>
        <v>406</v>
      </c>
      <c r="FM168" s="435">
        <f t="shared" si="468"/>
        <v>108</v>
      </c>
      <c r="FN168" s="434">
        <f t="shared" si="469"/>
        <v>76.743351063829792</v>
      </c>
      <c r="FO168" s="435">
        <f t="shared" si="470"/>
        <v>77.831550802139034</v>
      </c>
      <c r="FP168" s="434">
        <f t="shared" si="471"/>
        <v>57711</v>
      </c>
      <c r="FQ168" s="435">
        <f t="shared" si="472"/>
        <v>58218</v>
      </c>
      <c r="FR168" s="432">
        <v>12</v>
      </c>
      <c r="FS168" s="433">
        <v>0</v>
      </c>
      <c r="FT168" s="434">
        <f t="shared" si="473"/>
        <v>12</v>
      </c>
      <c r="FU168" s="435">
        <f t="shared" si="474"/>
        <v>0</v>
      </c>
      <c r="FV168" s="432">
        <v>4.9000000000000004</v>
      </c>
      <c r="FW168" s="433">
        <v>0</v>
      </c>
      <c r="FX168" s="434">
        <f t="shared" si="475"/>
        <v>58.800000000000004</v>
      </c>
      <c r="FY168" s="435">
        <f t="shared" si="476"/>
        <v>0</v>
      </c>
      <c r="FZ168" s="432">
        <v>92.1</v>
      </c>
      <c r="GA168" s="433">
        <v>0</v>
      </c>
      <c r="GB168" s="434">
        <f t="shared" si="477"/>
        <v>1105.1999999999998</v>
      </c>
      <c r="GC168" s="435">
        <f t="shared" si="478"/>
        <v>0</v>
      </c>
      <c r="GD168" s="434">
        <f t="shared" si="479"/>
        <v>4786</v>
      </c>
      <c r="GE168" s="435">
        <f t="shared" si="480"/>
        <v>4924</v>
      </c>
      <c r="GF168" s="434">
        <f t="shared" si="481"/>
        <v>4786</v>
      </c>
      <c r="GG168" s="435">
        <f t="shared" si="482"/>
        <v>4924</v>
      </c>
      <c r="GH168" s="434">
        <f t="shared" si="483"/>
        <v>19184.599999999999</v>
      </c>
      <c r="GI168" s="435">
        <f t="shared" si="484"/>
        <v>19790.7</v>
      </c>
      <c r="GJ168" s="434">
        <f t="shared" si="485"/>
        <v>535226</v>
      </c>
      <c r="GK168" s="435">
        <f t="shared" si="486"/>
        <v>547431</v>
      </c>
      <c r="GL168" s="434">
        <f t="shared" si="487"/>
        <v>7</v>
      </c>
      <c r="GM168" s="435">
        <f t="shared" si="488"/>
        <v>23</v>
      </c>
      <c r="GN168" s="434">
        <f t="shared" si="489"/>
        <v>7</v>
      </c>
      <c r="GO168" s="435">
        <f t="shared" si="490"/>
        <v>23</v>
      </c>
      <c r="GP168" s="434">
        <f t="shared" si="491"/>
        <v>29.8</v>
      </c>
      <c r="GQ168" s="435">
        <f t="shared" si="492"/>
        <v>107.69999999999999</v>
      </c>
      <c r="GR168" s="434">
        <f t="shared" si="493"/>
        <v>659</v>
      </c>
      <c r="GS168" s="435">
        <f t="shared" si="494"/>
        <v>2130</v>
      </c>
      <c r="GT168" s="434">
        <f t="shared" si="495"/>
        <v>4793</v>
      </c>
      <c r="GU168" s="435">
        <f t="shared" si="496"/>
        <v>4947</v>
      </c>
      <c r="GV168" s="434">
        <f t="shared" si="497"/>
        <v>4793</v>
      </c>
      <c r="GW168" s="435">
        <f t="shared" si="498"/>
        <v>4947</v>
      </c>
      <c r="GX168" s="434">
        <f t="shared" si="499"/>
        <v>19214.399999999998</v>
      </c>
      <c r="GY168" s="435">
        <f t="shared" si="500"/>
        <v>19898.400000000001</v>
      </c>
      <c r="GZ168" s="434">
        <f t="shared" si="501"/>
        <v>535885</v>
      </c>
      <c r="HA168" s="435">
        <f t="shared" si="502"/>
        <v>549561</v>
      </c>
      <c r="HB168" s="434">
        <f t="shared" si="503"/>
        <v>23</v>
      </c>
      <c r="HC168" s="435">
        <f t="shared" si="504"/>
        <v>4</v>
      </c>
      <c r="HD168" s="434">
        <f t="shared" si="505"/>
        <v>23</v>
      </c>
      <c r="HE168" s="435">
        <f t="shared" si="506"/>
        <v>3</v>
      </c>
      <c r="HF168" s="434">
        <f t="shared" si="507"/>
        <v>97.9</v>
      </c>
      <c r="HG168" s="435">
        <f t="shared" si="508"/>
        <v>0</v>
      </c>
      <c r="HH168" s="434">
        <f t="shared" si="509"/>
        <v>1734</v>
      </c>
      <c r="HI168" s="435">
        <f t="shared" si="510"/>
        <v>108</v>
      </c>
      <c r="HJ168" s="434">
        <f t="shared" si="511"/>
        <v>19371.099999999999</v>
      </c>
      <c r="HK168" s="435">
        <f t="shared" si="512"/>
        <v>19898.400000000001</v>
      </c>
      <c r="HL168" s="434">
        <f t="shared" si="513"/>
        <v>538724.19999999995</v>
      </c>
      <c r="HM168" s="435">
        <f t="shared" si="514"/>
        <v>549669</v>
      </c>
    </row>
    <row r="169" spans="1:221" s="18" customFormat="1" ht="12.95" customHeight="1">
      <c r="A169" s="543" t="s">
        <v>489</v>
      </c>
      <c r="B169" s="544" t="s">
        <v>492</v>
      </c>
      <c r="C169" s="547"/>
      <c r="D169" s="546">
        <v>199139</v>
      </c>
      <c r="E169" s="546">
        <v>1</v>
      </c>
      <c r="F169" s="432">
        <v>5781</v>
      </c>
      <c r="G169" s="433">
        <v>6133</v>
      </c>
      <c r="H169" s="432">
        <v>196</v>
      </c>
      <c r="I169" s="433">
        <v>231</v>
      </c>
      <c r="J169" s="434">
        <f t="shared" si="367"/>
        <v>5585</v>
      </c>
      <c r="K169" s="435">
        <f t="shared" si="368"/>
        <v>5902</v>
      </c>
      <c r="L169" s="432">
        <v>120</v>
      </c>
      <c r="M169" s="433"/>
      <c r="N169" s="434">
        <f t="shared" si="369"/>
        <v>5585</v>
      </c>
      <c r="O169" s="435">
        <f t="shared" si="370"/>
        <v>5902</v>
      </c>
      <c r="P169" s="434">
        <f t="shared" si="371"/>
        <v>5585</v>
      </c>
      <c r="Q169" s="435">
        <f t="shared" si="372"/>
        <v>5902</v>
      </c>
      <c r="R169" s="432">
        <v>3</v>
      </c>
      <c r="S169" s="433">
        <v>12</v>
      </c>
      <c r="T169" s="589">
        <f t="shared" si="516"/>
        <v>3</v>
      </c>
      <c r="U169" s="590">
        <f t="shared" si="516"/>
        <v>12</v>
      </c>
      <c r="V169" s="432">
        <v>0</v>
      </c>
      <c r="W169" s="433">
        <v>1</v>
      </c>
      <c r="X169" s="434">
        <f t="shared" si="373"/>
        <v>0</v>
      </c>
      <c r="Y169" s="435">
        <f t="shared" si="374"/>
        <v>1</v>
      </c>
      <c r="Z169" s="432">
        <v>0</v>
      </c>
      <c r="AA169" s="433">
        <v>0</v>
      </c>
      <c r="AB169" s="434">
        <f t="shared" si="375"/>
        <v>0</v>
      </c>
      <c r="AC169" s="435">
        <f t="shared" si="376"/>
        <v>0</v>
      </c>
      <c r="AD169" s="434">
        <f t="shared" si="377"/>
        <v>3</v>
      </c>
      <c r="AE169" s="435">
        <f t="shared" si="378"/>
        <v>13</v>
      </c>
      <c r="AF169" s="434">
        <f t="shared" si="379"/>
        <v>3</v>
      </c>
      <c r="AG169" s="435">
        <f t="shared" si="380"/>
        <v>13</v>
      </c>
      <c r="AH169" s="432">
        <v>8.3000000000000007</v>
      </c>
      <c r="AI169" s="433">
        <v>2.6</v>
      </c>
      <c r="AJ169" s="434">
        <f t="shared" si="381"/>
        <v>24.900000000000002</v>
      </c>
      <c r="AK169" s="435">
        <f t="shared" si="382"/>
        <v>31.200000000000003</v>
      </c>
      <c r="AL169" s="432">
        <v>0</v>
      </c>
      <c r="AM169" s="433">
        <v>3.5</v>
      </c>
      <c r="AN169" s="434">
        <f t="shared" si="383"/>
        <v>0</v>
      </c>
      <c r="AO169" s="435">
        <f t="shared" si="384"/>
        <v>3.5</v>
      </c>
      <c r="AP169" s="432">
        <v>0</v>
      </c>
      <c r="AQ169" s="433">
        <v>0</v>
      </c>
      <c r="AR169" s="434">
        <f t="shared" si="385"/>
        <v>0</v>
      </c>
      <c r="AS169" s="435">
        <f t="shared" si="386"/>
        <v>0</v>
      </c>
      <c r="AT169" s="434">
        <f t="shared" si="387"/>
        <v>8.3000000000000007</v>
      </c>
      <c r="AU169" s="435">
        <f t="shared" si="388"/>
        <v>2.6692307692307695</v>
      </c>
      <c r="AV169" s="434">
        <f t="shared" si="389"/>
        <v>24.900000000000002</v>
      </c>
      <c r="AW169" s="435">
        <f t="shared" si="390"/>
        <v>34.700000000000003</v>
      </c>
      <c r="AX169" s="432">
        <v>178</v>
      </c>
      <c r="AY169" s="433">
        <v>90</v>
      </c>
      <c r="AZ169" s="434">
        <f t="shared" si="391"/>
        <v>534</v>
      </c>
      <c r="BA169" s="435">
        <f t="shared" si="392"/>
        <v>1080</v>
      </c>
      <c r="BB169" s="432">
        <v>0</v>
      </c>
      <c r="BC169" s="433">
        <v>73</v>
      </c>
      <c r="BD169" s="434">
        <f t="shared" si="393"/>
        <v>0</v>
      </c>
      <c r="BE169" s="435">
        <f t="shared" si="394"/>
        <v>73</v>
      </c>
      <c r="BF169" s="432">
        <v>0</v>
      </c>
      <c r="BG169" s="433">
        <v>0</v>
      </c>
      <c r="BH169" s="434">
        <f t="shared" si="395"/>
        <v>0</v>
      </c>
      <c r="BI169" s="435">
        <f t="shared" si="396"/>
        <v>0</v>
      </c>
      <c r="BJ169" s="434">
        <f t="shared" si="397"/>
        <v>178</v>
      </c>
      <c r="BK169" s="435">
        <f t="shared" si="398"/>
        <v>88.692307692307693</v>
      </c>
      <c r="BL169" s="434">
        <f t="shared" si="399"/>
        <v>534</v>
      </c>
      <c r="BM169" s="435">
        <f t="shared" si="400"/>
        <v>1153</v>
      </c>
      <c r="BN169" s="432">
        <v>2704</v>
      </c>
      <c r="BO169" s="433">
        <v>2825</v>
      </c>
      <c r="BP169" s="434">
        <f t="shared" si="401"/>
        <v>2704</v>
      </c>
      <c r="BQ169" s="435">
        <f t="shared" si="402"/>
        <v>2825</v>
      </c>
      <c r="BR169" s="432">
        <v>13</v>
      </c>
      <c r="BS169" s="433">
        <v>12</v>
      </c>
      <c r="BT169" s="434">
        <f t="shared" si="403"/>
        <v>13</v>
      </c>
      <c r="BU169" s="435">
        <f t="shared" si="404"/>
        <v>12</v>
      </c>
      <c r="BV169" s="432">
        <v>20</v>
      </c>
      <c r="BW169" s="433">
        <v>0</v>
      </c>
      <c r="BX169" s="434">
        <f t="shared" si="405"/>
        <v>20</v>
      </c>
      <c r="BY169" s="435">
        <f t="shared" si="406"/>
        <v>0</v>
      </c>
      <c r="BZ169" s="434">
        <f t="shared" si="407"/>
        <v>2737</v>
      </c>
      <c r="CA169" s="435">
        <f t="shared" si="408"/>
        <v>2837</v>
      </c>
      <c r="CB169" s="434">
        <f t="shared" si="409"/>
        <v>2737</v>
      </c>
      <c r="CC169" s="435">
        <f t="shared" si="410"/>
        <v>2837</v>
      </c>
      <c r="CD169" s="432">
        <v>4.5999999999999996</v>
      </c>
      <c r="CE169" s="433">
        <v>4.5</v>
      </c>
      <c r="CF169" s="434">
        <f t="shared" si="411"/>
        <v>12438.4</v>
      </c>
      <c r="CG169" s="435">
        <f t="shared" si="412"/>
        <v>12712.5</v>
      </c>
      <c r="CH169" s="432">
        <v>5.2</v>
      </c>
      <c r="CI169" s="433">
        <v>4.7</v>
      </c>
      <c r="CJ169" s="434">
        <f t="shared" si="413"/>
        <v>67.600000000000009</v>
      </c>
      <c r="CK169" s="435">
        <f t="shared" si="414"/>
        <v>56.400000000000006</v>
      </c>
      <c r="CL169" s="432">
        <v>5.8</v>
      </c>
      <c r="CM169" s="433">
        <v>0</v>
      </c>
      <c r="CN169" s="434">
        <f t="shared" si="415"/>
        <v>116</v>
      </c>
      <c r="CO169" s="435">
        <f t="shared" si="416"/>
        <v>0</v>
      </c>
      <c r="CP169" s="434">
        <f t="shared" si="417"/>
        <v>4.6116185604676652</v>
      </c>
      <c r="CQ169" s="435">
        <f t="shared" si="418"/>
        <v>4.5008459640465279</v>
      </c>
      <c r="CR169" s="434">
        <f t="shared" si="419"/>
        <v>12622</v>
      </c>
      <c r="CS169" s="435">
        <f t="shared" si="420"/>
        <v>12768.9</v>
      </c>
      <c r="CT169" s="432">
        <v>129</v>
      </c>
      <c r="CU169" s="433">
        <v>126</v>
      </c>
      <c r="CV169" s="434">
        <f t="shared" si="421"/>
        <v>348816</v>
      </c>
      <c r="CW169" s="435">
        <f t="shared" si="422"/>
        <v>355950</v>
      </c>
      <c r="CX169" s="432">
        <v>100</v>
      </c>
      <c r="CY169" s="433">
        <v>106</v>
      </c>
      <c r="CZ169" s="434">
        <f t="shared" si="423"/>
        <v>1300</v>
      </c>
      <c r="DA169" s="435">
        <f t="shared" si="424"/>
        <v>1272</v>
      </c>
      <c r="DB169" s="432">
        <v>151</v>
      </c>
      <c r="DC169" s="433">
        <v>0</v>
      </c>
      <c r="DD169" s="434">
        <f t="shared" si="425"/>
        <v>3020</v>
      </c>
      <c r="DE169" s="435">
        <f t="shared" si="426"/>
        <v>0</v>
      </c>
      <c r="DF169" s="434">
        <f t="shared" si="427"/>
        <v>129.02301790281331</v>
      </c>
      <c r="DG169" s="435">
        <f t="shared" si="428"/>
        <v>125.9154035953472</v>
      </c>
      <c r="DH169" s="434">
        <f t="shared" si="429"/>
        <v>353136</v>
      </c>
      <c r="DI169" s="435">
        <f t="shared" si="430"/>
        <v>357222</v>
      </c>
      <c r="DJ169" s="434">
        <f t="shared" si="431"/>
        <v>2740</v>
      </c>
      <c r="DK169" s="435">
        <f t="shared" si="432"/>
        <v>2850</v>
      </c>
      <c r="DL169" s="434">
        <f t="shared" si="433"/>
        <v>2740</v>
      </c>
      <c r="DM169" s="435">
        <f t="shared" si="434"/>
        <v>2850</v>
      </c>
      <c r="DN169" s="434">
        <f t="shared" si="435"/>
        <v>4.6156569343065694</v>
      </c>
      <c r="DO169" s="435">
        <f t="shared" si="436"/>
        <v>4.4924912280701754</v>
      </c>
      <c r="DP169" s="434">
        <f t="shared" si="437"/>
        <v>12646.9</v>
      </c>
      <c r="DQ169" s="435">
        <f t="shared" si="438"/>
        <v>12803.6</v>
      </c>
      <c r="DR169" s="434">
        <f t="shared" si="439"/>
        <v>129.07664233576642</v>
      </c>
      <c r="DS169" s="435">
        <f t="shared" si="440"/>
        <v>125.74561403508773</v>
      </c>
      <c r="DT169" s="434">
        <f t="shared" si="441"/>
        <v>353670</v>
      </c>
      <c r="DU169" s="435">
        <f t="shared" si="442"/>
        <v>358375</v>
      </c>
      <c r="DV169" s="432">
        <v>2392</v>
      </c>
      <c r="DW169" s="433">
        <v>2592</v>
      </c>
      <c r="DX169" s="434">
        <f t="shared" si="443"/>
        <v>2392</v>
      </c>
      <c r="DY169" s="435">
        <f t="shared" si="444"/>
        <v>2592</v>
      </c>
      <c r="DZ169" s="432">
        <v>445</v>
      </c>
      <c r="EA169" s="433">
        <v>459</v>
      </c>
      <c r="EB169" s="434">
        <f t="shared" si="445"/>
        <v>445</v>
      </c>
      <c r="EC169" s="435">
        <f t="shared" si="446"/>
        <v>459</v>
      </c>
      <c r="ED169" s="432">
        <v>8</v>
      </c>
      <c r="EE169" s="433">
        <v>1</v>
      </c>
      <c r="EF169" s="434">
        <f t="shared" si="447"/>
        <v>8</v>
      </c>
      <c r="EG169" s="435">
        <f t="shared" si="448"/>
        <v>1</v>
      </c>
      <c r="EH169" s="434">
        <f t="shared" si="449"/>
        <v>2845</v>
      </c>
      <c r="EI169" s="435">
        <f t="shared" si="450"/>
        <v>3052</v>
      </c>
      <c r="EJ169" s="434">
        <f t="shared" si="451"/>
        <v>2845</v>
      </c>
      <c r="EK169" s="435">
        <f t="shared" si="452"/>
        <v>3052</v>
      </c>
      <c r="EL169" s="432">
        <v>3.5</v>
      </c>
      <c r="EM169" s="433">
        <v>3.5</v>
      </c>
      <c r="EN169" s="434">
        <f t="shared" si="453"/>
        <v>8372</v>
      </c>
      <c r="EO169" s="435">
        <f t="shared" si="454"/>
        <v>9072</v>
      </c>
      <c r="EP169" s="432">
        <v>3.5</v>
      </c>
      <c r="EQ169" s="433">
        <v>3.7</v>
      </c>
      <c r="ER169" s="434">
        <f t="shared" si="455"/>
        <v>1557.5</v>
      </c>
      <c r="ES169" s="435">
        <f t="shared" si="456"/>
        <v>1698.3000000000002</v>
      </c>
      <c r="ET169" s="432">
        <v>5.7</v>
      </c>
      <c r="EU169" s="433">
        <v>0</v>
      </c>
      <c r="EV169" s="434">
        <f t="shared" si="457"/>
        <v>45.6</v>
      </c>
      <c r="EW169" s="435">
        <f t="shared" si="458"/>
        <v>0</v>
      </c>
      <c r="EX169" s="434">
        <f t="shared" si="459"/>
        <v>3.5061862917398945</v>
      </c>
      <c r="EY169" s="435">
        <f t="shared" si="460"/>
        <v>3.5289318479685452</v>
      </c>
      <c r="EZ169" s="434">
        <f t="shared" si="461"/>
        <v>9975.1</v>
      </c>
      <c r="FA169" s="435">
        <f t="shared" si="462"/>
        <v>10770.3</v>
      </c>
      <c r="FB169" s="432">
        <v>90</v>
      </c>
      <c r="FC169" s="433">
        <v>88</v>
      </c>
      <c r="FD169" s="434">
        <f t="shared" si="463"/>
        <v>215280</v>
      </c>
      <c r="FE169" s="435">
        <f t="shared" si="464"/>
        <v>228096</v>
      </c>
      <c r="FF169" s="432">
        <v>65</v>
      </c>
      <c r="FG169" s="433">
        <v>68</v>
      </c>
      <c r="FH169" s="434">
        <f t="shared" si="465"/>
        <v>28925</v>
      </c>
      <c r="FI169" s="435">
        <f t="shared" si="466"/>
        <v>31212</v>
      </c>
      <c r="FJ169" s="432">
        <v>120</v>
      </c>
      <c r="FK169" s="433">
        <v>80</v>
      </c>
      <c r="FL169" s="434">
        <f t="shared" si="467"/>
        <v>960</v>
      </c>
      <c r="FM169" s="435">
        <f t="shared" si="468"/>
        <v>80</v>
      </c>
      <c r="FN169" s="434">
        <f t="shared" si="469"/>
        <v>86.17398945518454</v>
      </c>
      <c r="FO169" s="435">
        <f t="shared" si="470"/>
        <v>84.989515072083876</v>
      </c>
      <c r="FP169" s="434">
        <f t="shared" si="471"/>
        <v>245165.00000000003</v>
      </c>
      <c r="FQ169" s="435">
        <f t="shared" si="472"/>
        <v>259388</v>
      </c>
      <c r="FR169" s="432">
        <v>0</v>
      </c>
      <c r="FS169" s="433">
        <v>0</v>
      </c>
      <c r="FT169" s="434">
        <f t="shared" si="473"/>
        <v>0</v>
      </c>
      <c r="FU169" s="435">
        <f t="shared" si="474"/>
        <v>0</v>
      </c>
      <c r="FV169" s="432">
        <v>0</v>
      </c>
      <c r="FW169" s="433">
        <v>0</v>
      </c>
      <c r="FX169" s="434">
        <f t="shared" si="475"/>
        <v>0</v>
      </c>
      <c r="FY169" s="435">
        <f t="shared" si="476"/>
        <v>0</v>
      </c>
      <c r="FZ169" s="432">
        <v>0</v>
      </c>
      <c r="GA169" s="433">
        <v>0</v>
      </c>
      <c r="GB169" s="434">
        <f t="shared" si="477"/>
        <v>0</v>
      </c>
      <c r="GC169" s="435">
        <f t="shared" si="478"/>
        <v>0</v>
      </c>
      <c r="GD169" s="434">
        <f t="shared" si="479"/>
        <v>5099</v>
      </c>
      <c r="GE169" s="435">
        <f t="shared" si="480"/>
        <v>5429</v>
      </c>
      <c r="GF169" s="434">
        <f t="shared" si="481"/>
        <v>5099</v>
      </c>
      <c r="GG169" s="435">
        <f t="shared" si="482"/>
        <v>5429</v>
      </c>
      <c r="GH169" s="434">
        <f t="shared" si="483"/>
        <v>20835.3</v>
      </c>
      <c r="GI169" s="435">
        <f t="shared" si="484"/>
        <v>21815.7</v>
      </c>
      <c r="GJ169" s="434">
        <f t="shared" si="485"/>
        <v>564630</v>
      </c>
      <c r="GK169" s="435">
        <f t="shared" si="486"/>
        <v>585126</v>
      </c>
      <c r="GL169" s="434">
        <f t="shared" si="487"/>
        <v>458</v>
      </c>
      <c r="GM169" s="435">
        <f t="shared" si="488"/>
        <v>472</v>
      </c>
      <c r="GN169" s="434">
        <f t="shared" si="489"/>
        <v>458</v>
      </c>
      <c r="GO169" s="435">
        <f t="shared" si="490"/>
        <v>472</v>
      </c>
      <c r="GP169" s="434">
        <f t="shared" si="491"/>
        <v>1625.1</v>
      </c>
      <c r="GQ169" s="435">
        <f t="shared" si="492"/>
        <v>1758.2000000000003</v>
      </c>
      <c r="GR169" s="434">
        <f t="shared" si="493"/>
        <v>30225</v>
      </c>
      <c r="GS169" s="435">
        <f t="shared" si="494"/>
        <v>32557</v>
      </c>
      <c r="GT169" s="434">
        <f t="shared" si="495"/>
        <v>5557</v>
      </c>
      <c r="GU169" s="435">
        <f t="shared" si="496"/>
        <v>5901</v>
      </c>
      <c r="GV169" s="434">
        <f t="shared" si="497"/>
        <v>5557</v>
      </c>
      <c r="GW169" s="435">
        <f t="shared" si="498"/>
        <v>5901</v>
      </c>
      <c r="GX169" s="434">
        <f t="shared" si="499"/>
        <v>22460.399999999998</v>
      </c>
      <c r="GY169" s="435">
        <f t="shared" si="500"/>
        <v>23573.9</v>
      </c>
      <c r="GZ169" s="434">
        <f t="shared" si="501"/>
        <v>594855</v>
      </c>
      <c r="HA169" s="435">
        <f t="shared" si="502"/>
        <v>617683</v>
      </c>
      <c r="HB169" s="434">
        <f t="shared" si="503"/>
        <v>28</v>
      </c>
      <c r="HC169" s="435">
        <f t="shared" si="504"/>
        <v>1</v>
      </c>
      <c r="HD169" s="434">
        <f t="shared" si="505"/>
        <v>28</v>
      </c>
      <c r="HE169" s="435">
        <f t="shared" si="506"/>
        <v>1</v>
      </c>
      <c r="HF169" s="434">
        <f t="shared" si="507"/>
        <v>161.6</v>
      </c>
      <c r="HG169" s="435">
        <f t="shared" si="508"/>
        <v>0</v>
      </c>
      <c r="HH169" s="434">
        <f t="shared" si="509"/>
        <v>3980</v>
      </c>
      <c r="HI169" s="435">
        <f t="shared" si="510"/>
        <v>80</v>
      </c>
      <c r="HJ169" s="434">
        <f t="shared" si="511"/>
        <v>22622</v>
      </c>
      <c r="HK169" s="435">
        <f t="shared" si="512"/>
        <v>23573.9</v>
      </c>
      <c r="HL169" s="434">
        <f t="shared" si="513"/>
        <v>598835</v>
      </c>
      <c r="HM169" s="435">
        <f t="shared" si="514"/>
        <v>617763</v>
      </c>
    </row>
    <row r="170" spans="1:221" s="18" customFormat="1" ht="12.95" customHeight="1">
      <c r="A170" s="543" t="s">
        <v>489</v>
      </c>
      <c r="B170" s="544" t="s">
        <v>493</v>
      </c>
      <c r="C170" s="545"/>
      <c r="D170" s="546">
        <v>199148</v>
      </c>
      <c r="E170" s="546">
        <v>1</v>
      </c>
      <c r="F170" s="432">
        <v>3528</v>
      </c>
      <c r="G170" s="433">
        <v>3554</v>
      </c>
      <c r="H170" s="432">
        <v>30</v>
      </c>
      <c r="I170" s="433">
        <v>29</v>
      </c>
      <c r="J170" s="434">
        <f t="shared" si="367"/>
        <v>3498</v>
      </c>
      <c r="K170" s="435">
        <f t="shared" si="368"/>
        <v>3525</v>
      </c>
      <c r="L170" s="432">
        <v>120</v>
      </c>
      <c r="M170" s="433"/>
      <c r="N170" s="434">
        <f t="shared" si="369"/>
        <v>3498</v>
      </c>
      <c r="O170" s="435">
        <f t="shared" si="370"/>
        <v>3525</v>
      </c>
      <c r="P170" s="434">
        <f t="shared" si="371"/>
        <v>3498</v>
      </c>
      <c r="Q170" s="435">
        <f t="shared" si="372"/>
        <v>3525</v>
      </c>
      <c r="R170" s="432">
        <v>15</v>
      </c>
      <c r="S170" s="433">
        <v>22</v>
      </c>
      <c r="T170" s="589">
        <f t="shared" si="516"/>
        <v>15</v>
      </c>
      <c r="U170" s="590">
        <f t="shared" si="516"/>
        <v>22</v>
      </c>
      <c r="V170" s="432">
        <v>2</v>
      </c>
      <c r="W170" s="433">
        <v>0</v>
      </c>
      <c r="X170" s="434">
        <f t="shared" si="373"/>
        <v>2</v>
      </c>
      <c r="Y170" s="435">
        <f t="shared" si="374"/>
        <v>0</v>
      </c>
      <c r="Z170" s="432">
        <v>0</v>
      </c>
      <c r="AA170" s="433">
        <v>0</v>
      </c>
      <c r="AB170" s="434">
        <f t="shared" si="375"/>
        <v>0</v>
      </c>
      <c r="AC170" s="435">
        <f t="shared" si="376"/>
        <v>0</v>
      </c>
      <c r="AD170" s="434">
        <f t="shared" si="377"/>
        <v>17</v>
      </c>
      <c r="AE170" s="435">
        <f t="shared" si="378"/>
        <v>22</v>
      </c>
      <c r="AF170" s="434">
        <f t="shared" si="379"/>
        <v>17</v>
      </c>
      <c r="AG170" s="435">
        <f t="shared" si="380"/>
        <v>22</v>
      </c>
      <c r="AH170" s="432">
        <v>4.8</v>
      </c>
      <c r="AI170" s="433">
        <v>4.0999999999999996</v>
      </c>
      <c r="AJ170" s="434">
        <f t="shared" si="381"/>
        <v>72</v>
      </c>
      <c r="AK170" s="435">
        <f t="shared" si="382"/>
        <v>90.199999999999989</v>
      </c>
      <c r="AL170" s="432">
        <v>10</v>
      </c>
      <c r="AM170" s="433">
        <v>0</v>
      </c>
      <c r="AN170" s="434">
        <f t="shared" si="383"/>
        <v>20</v>
      </c>
      <c r="AO170" s="435">
        <f t="shared" si="384"/>
        <v>0</v>
      </c>
      <c r="AP170" s="432">
        <v>0</v>
      </c>
      <c r="AQ170" s="433">
        <v>0</v>
      </c>
      <c r="AR170" s="434">
        <f t="shared" si="385"/>
        <v>0</v>
      </c>
      <c r="AS170" s="435">
        <f t="shared" si="386"/>
        <v>0</v>
      </c>
      <c r="AT170" s="434">
        <f t="shared" si="387"/>
        <v>5.4117647058823533</v>
      </c>
      <c r="AU170" s="435">
        <f t="shared" si="388"/>
        <v>4.0999999999999996</v>
      </c>
      <c r="AV170" s="434">
        <f t="shared" si="389"/>
        <v>92</v>
      </c>
      <c r="AW170" s="435">
        <f t="shared" si="390"/>
        <v>90.199999999999989</v>
      </c>
      <c r="AX170" s="432">
        <v>138</v>
      </c>
      <c r="AY170" s="433">
        <v>139</v>
      </c>
      <c r="AZ170" s="434">
        <f t="shared" si="391"/>
        <v>2070</v>
      </c>
      <c r="BA170" s="435">
        <f t="shared" si="392"/>
        <v>3058</v>
      </c>
      <c r="BB170" s="432">
        <v>108</v>
      </c>
      <c r="BC170" s="433">
        <v>0</v>
      </c>
      <c r="BD170" s="434">
        <f t="shared" si="393"/>
        <v>216</v>
      </c>
      <c r="BE170" s="435">
        <f t="shared" si="394"/>
        <v>0</v>
      </c>
      <c r="BF170" s="432">
        <v>0</v>
      </c>
      <c r="BG170" s="433">
        <v>0</v>
      </c>
      <c r="BH170" s="434">
        <f t="shared" si="395"/>
        <v>0</v>
      </c>
      <c r="BI170" s="435">
        <f t="shared" si="396"/>
        <v>0</v>
      </c>
      <c r="BJ170" s="434">
        <f t="shared" si="397"/>
        <v>134.47058823529412</v>
      </c>
      <c r="BK170" s="435">
        <f t="shared" si="398"/>
        <v>139</v>
      </c>
      <c r="BL170" s="434">
        <f t="shared" si="399"/>
        <v>2286</v>
      </c>
      <c r="BM170" s="435">
        <f t="shared" si="400"/>
        <v>3058</v>
      </c>
      <c r="BN170" s="432">
        <v>1790</v>
      </c>
      <c r="BO170" s="433">
        <v>1828</v>
      </c>
      <c r="BP170" s="434">
        <f t="shared" si="401"/>
        <v>1790</v>
      </c>
      <c r="BQ170" s="435">
        <f t="shared" si="402"/>
        <v>1828</v>
      </c>
      <c r="BR170" s="432">
        <v>7</v>
      </c>
      <c r="BS170" s="433">
        <v>9</v>
      </c>
      <c r="BT170" s="434">
        <f t="shared" si="403"/>
        <v>7</v>
      </c>
      <c r="BU170" s="435">
        <f t="shared" si="404"/>
        <v>9</v>
      </c>
      <c r="BV170" s="432">
        <v>15</v>
      </c>
      <c r="BW170" s="433">
        <v>0</v>
      </c>
      <c r="BX170" s="434">
        <f t="shared" si="405"/>
        <v>15</v>
      </c>
      <c r="BY170" s="435">
        <f t="shared" si="406"/>
        <v>0</v>
      </c>
      <c r="BZ170" s="434">
        <f t="shared" si="407"/>
        <v>1812</v>
      </c>
      <c r="CA170" s="435">
        <f t="shared" si="408"/>
        <v>1837</v>
      </c>
      <c r="CB170" s="434">
        <f t="shared" si="409"/>
        <v>1812</v>
      </c>
      <c r="CC170" s="435">
        <f t="shared" si="410"/>
        <v>1837</v>
      </c>
      <c r="CD170" s="432">
        <v>4.7</v>
      </c>
      <c r="CE170" s="433">
        <v>4.7</v>
      </c>
      <c r="CF170" s="434">
        <f t="shared" si="411"/>
        <v>8413</v>
      </c>
      <c r="CG170" s="435">
        <f t="shared" si="412"/>
        <v>8591.6</v>
      </c>
      <c r="CH170" s="432">
        <v>5.4</v>
      </c>
      <c r="CI170" s="433">
        <v>6.8</v>
      </c>
      <c r="CJ170" s="434">
        <f t="shared" si="413"/>
        <v>37.800000000000004</v>
      </c>
      <c r="CK170" s="435">
        <f t="shared" si="414"/>
        <v>61.199999999999996</v>
      </c>
      <c r="CL170" s="432">
        <v>5.4</v>
      </c>
      <c r="CM170" s="433">
        <v>0</v>
      </c>
      <c r="CN170" s="434">
        <f t="shared" si="415"/>
        <v>81</v>
      </c>
      <c r="CO170" s="435">
        <f t="shared" si="416"/>
        <v>0</v>
      </c>
      <c r="CP170" s="434">
        <f t="shared" si="417"/>
        <v>4.7084988962472405</v>
      </c>
      <c r="CQ170" s="435">
        <f t="shared" si="418"/>
        <v>4.7102885138813289</v>
      </c>
      <c r="CR170" s="434">
        <f t="shared" si="419"/>
        <v>8531.7999999999993</v>
      </c>
      <c r="CS170" s="435">
        <f t="shared" si="420"/>
        <v>8652.8000000000011</v>
      </c>
      <c r="CT170" s="432">
        <v>129</v>
      </c>
      <c r="CU170" s="433">
        <v>131</v>
      </c>
      <c r="CV170" s="434">
        <f t="shared" si="421"/>
        <v>230910</v>
      </c>
      <c r="CW170" s="435">
        <f t="shared" si="422"/>
        <v>239468</v>
      </c>
      <c r="CX170" s="432">
        <v>118</v>
      </c>
      <c r="CY170" s="433">
        <v>127</v>
      </c>
      <c r="CZ170" s="434">
        <f t="shared" si="423"/>
        <v>826</v>
      </c>
      <c r="DA170" s="435">
        <f t="shared" si="424"/>
        <v>1143</v>
      </c>
      <c r="DB170" s="432">
        <v>129</v>
      </c>
      <c r="DC170" s="433">
        <v>0</v>
      </c>
      <c r="DD170" s="434">
        <f t="shared" si="425"/>
        <v>1935</v>
      </c>
      <c r="DE170" s="435">
        <f t="shared" si="426"/>
        <v>0</v>
      </c>
      <c r="DF170" s="434">
        <f t="shared" si="427"/>
        <v>128.95750551876381</v>
      </c>
      <c r="DG170" s="435">
        <f t="shared" si="428"/>
        <v>130.98040283070222</v>
      </c>
      <c r="DH170" s="434">
        <f t="shared" si="429"/>
        <v>233671.00000000003</v>
      </c>
      <c r="DI170" s="435">
        <f t="shared" si="430"/>
        <v>240610.99999999997</v>
      </c>
      <c r="DJ170" s="434">
        <f t="shared" si="431"/>
        <v>1829</v>
      </c>
      <c r="DK170" s="435">
        <f t="shared" si="432"/>
        <v>1859</v>
      </c>
      <c r="DL170" s="434">
        <f t="shared" si="433"/>
        <v>1829</v>
      </c>
      <c r="DM170" s="435">
        <f t="shared" si="434"/>
        <v>1859</v>
      </c>
      <c r="DN170" s="434">
        <f t="shared" si="435"/>
        <v>4.7150355385456528</v>
      </c>
      <c r="DO170" s="435">
        <f t="shared" si="436"/>
        <v>4.7030661646046275</v>
      </c>
      <c r="DP170" s="434">
        <f t="shared" si="437"/>
        <v>8623.7999999999993</v>
      </c>
      <c r="DQ170" s="435">
        <f t="shared" si="438"/>
        <v>8743.0000000000018</v>
      </c>
      <c r="DR170" s="434">
        <f t="shared" si="439"/>
        <v>129.00874794969931</v>
      </c>
      <c r="DS170" s="435">
        <f t="shared" si="440"/>
        <v>131.07530930607851</v>
      </c>
      <c r="DT170" s="434">
        <f t="shared" si="441"/>
        <v>235957.00000000003</v>
      </c>
      <c r="DU170" s="435">
        <f t="shared" si="442"/>
        <v>243668.99999999994</v>
      </c>
      <c r="DV170" s="432">
        <v>1317</v>
      </c>
      <c r="DW170" s="433">
        <v>1343</v>
      </c>
      <c r="DX170" s="434">
        <f t="shared" si="443"/>
        <v>1317</v>
      </c>
      <c r="DY170" s="435">
        <f t="shared" si="444"/>
        <v>1343</v>
      </c>
      <c r="DZ170" s="432">
        <v>325</v>
      </c>
      <c r="EA170" s="433">
        <v>323</v>
      </c>
      <c r="EB170" s="434">
        <f t="shared" si="445"/>
        <v>325</v>
      </c>
      <c r="EC170" s="435">
        <f t="shared" si="446"/>
        <v>323</v>
      </c>
      <c r="ED170" s="432">
        <v>20</v>
      </c>
      <c r="EE170" s="433">
        <v>0</v>
      </c>
      <c r="EF170" s="434">
        <f t="shared" si="447"/>
        <v>20</v>
      </c>
      <c r="EG170" s="435">
        <f t="shared" si="448"/>
        <v>0</v>
      </c>
      <c r="EH170" s="434">
        <f t="shared" si="449"/>
        <v>1662</v>
      </c>
      <c r="EI170" s="435">
        <f t="shared" si="450"/>
        <v>1666</v>
      </c>
      <c r="EJ170" s="434">
        <f t="shared" si="451"/>
        <v>1662</v>
      </c>
      <c r="EK170" s="435">
        <f t="shared" si="452"/>
        <v>1666</v>
      </c>
      <c r="EL170" s="432">
        <v>3.6</v>
      </c>
      <c r="EM170" s="433">
        <v>3.6</v>
      </c>
      <c r="EN170" s="434">
        <f t="shared" si="453"/>
        <v>4741.2</v>
      </c>
      <c r="EO170" s="435">
        <f t="shared" si="454"/>
        <v>4834.8</v>
      </c>
      <c r="EP170" s="432">
        <v>3.8</v>
      </c>
      <c r="EQ170" s="433">
        <v>3.8</v>
      </c>
      <c r="ER170" s="434">
        <f t="shared" si="455"/>
        <v>1235</v>
      </c>
      <c r="ES170" s="435">
        <f t="shared" si="456"/>
        <v>1227.3999999999999</v>
      </c>
      <c r="ET170" s="432">
        <v>4.4000000000000004</v>
      </c>
      <c r="EU170" s="433">
        <v>0</v>
      </c>
      <c r="EV170" s="434">
        <f t="shared" si="457"/>
        <v>88</v>
      </c>
      <c r="EW170" s="435">
        <f t="shared" si="458"/>
        <v>0</v>
      </c>
      <c r="EX170" s="434">
        <f t="shared" si="459"/>
        <v>3.6487364620938627</v>
      </c>
      <c r="EY170" s="435">
        <f t="shared" si="460"/>
        <v>3.6387755102040815</v>
      </c>
      <c r="EZ170" s="434">
        <f t="shared" si="461"/>
        <v>6064.2</v>
      </c>
      <c r="FA170" s="435">
        <f t="shared" si="462"/>
        <v>6062.2</v>
      </c>
      <c r="FB170" s="432">
        <v>89</v>
      </c>
      <c r="FC170" s="433">
        <v>88</v>
      </c>
      <c r="FD170" s="434">
        <f t="shared" si="463"/>
        <v>117213</v>
      </c>
      <c r="FE170" s="435">
        <f t="shared" si="464"/>
        <v>118184</v>
      </c>
      <c r="FF170" s="432">
        <v>64</v>
      </c>
      <c r="FG170" s="433">
        <v>63</v>
      </c>
      <c r="FH170" s="434">
        <f t="shared" si="465"/>
        <v>20800</v>
      </c>
      <c r="FI170" s="435">
        <f t="shared" si="466"/>
        <v>20349</v>
      </c>
      <c r="FJ170" s="432">
        <v>100</v>
      </c>
      <c r="FK170" s="433">
        <v>0</v>
      </c>
      <c r="FL170" s="434">
        <f t="shared" si="467"/>
        <v>2000</v>
      </c>
      <c r="FM170" s="435">
        <f t="shared" si="468"/>
        <v>0</v>
      </c>
      <c r="FN170" s="434">
        <f t="shared" si="469"/>
        <v>84.24368231046931</v>
      </c>
      <c r="FO170" s="435">
        <f t="shared" si="470"/>
        <v>83.15306122448979</v>
      </c>
      <c r="FP170" s="434">
        <f t="shared" si="471"/>
        <v>140013</v>
      </c>
      <c r="FQ170" s="435">
        <f t="shared" si="472"/>
        <v>138533</v>
      </c>
      <c r="FR170" s="432">
        <v>7</v>
      </c>
      <c r="FS170" s="433">
        <v>0</v>
      </c>
      <c r="FT170" s="434">
        <f t="shared" si="473"/>
        <v>7</v>
      </c>
      <c r="FU170" s="435">
        <f t="shared" si="474"/>
        <v>0</v>
      </c>
      <c r="FV170" s="432">
        <v>6.3</v>
      </c>
      <c r="FW170" s="433">
        <v>0</v>
      </c>
      <c r="FX170" s="434">
        <f t="shared" si="475"/>
        <v>44.1</v>
      </c>
      <c r="FY170" s="435">
        <f t="shared" si="476"/>
        <v>0</v>
      </c>
      <c r="FZ170" s="432">
        <v>132.30000000000001</v>
      </c>
      <c r="GA170" s="433">
        <v>0</v>
      </c>
      <c r="GB170" s="434">
        <f t="shared" si="477"/>
        <v>926.10000000000014</v>
      </c>
      <c r="GC170" s="435">
        <f t="shared" si="478"/>
        <v>0</v>
      </c>
      <c r="GD170" s="434">
        <f t="shared" si="479"/>
        <v>3122</v>
      </c>
      <c r="GE170" s="435">
        <f t="shared" si="480"/>
        <v>3193</v>
      </c>
      <c r="GF170" s="434">
        <f t="shared" si="481"/>
        <v>3122</v>
      </c>
      <c r="GG170" s="435">
        <f t="shared" si="482"/>
        <v>3193</v>
      </c>
      <c r="GH170" s="434">
        <f t="shared" si="483"/>
        <v>13226.2</v>
      </c>
      <c r="GI170" s="435">
        <f t="shared" si="484"/>
        <v>13516.600000000002</v>
      </c>
      <c r="GJ170" s="434">
        <f t="shared" si="485"/>
        <v>350193</v>
      </c>
      <c r="GK170" s="435">
        <f t="shared" si="486"/>
        <v>360710</v>
      </c>
      <c r="GL170" s="434">
        <f t="shared" si="487"/>
        <v>334</v>
      </c>
      <c r="GM170" s="435">
        <f t="shared" si="488"/>
        <v>332</v>
      </c>
      <c r="GN170" s="434">
        <f t="shared" si="489"/>
        <v>334</v>
      </c>
      <c r="GO170" s="435">
        <f t="shared" si="490"/>
        <v>332</v>
      </c>
      <c r="GP170" s="434">
        <f t="shared" si="491"/>
        <v>1292.8</v>
      </c>
      <c r="GQ170" s="435">
        <f t="shared" si="492"/>
        <v>1288.5999999999999</v>
      </c>
      <c r="GR170" s="434">
        <f t="shared" si="493"/>
        <v>21842</v>
      </c>
      <c r="GS170" s="435">
        <f t="shared" si="494"/>
        <v>21492</v>
      </c>
      <c r="GT170" s="434">
        <f t="shared" si="495"/>
        <v>3456</v>
      </c>
      <c r="GU170" s="435">
        <f t="shared" si="496"/>
        <v>3525</v>
      </c>
      <c r="GV170" s="434">
        <f t="shared" si="497"/>
        <v>3456</v>
      </c>
      <c r="GW170" s="435">
        <f t="shared" si="498"/>
        <v>3525</v>
      </c>
      <c r="GX170" s="434">
        <f t="shared" si="499"/>
        <v>14519</v>
      </c>
      <c r="GY170" s="435">
        <f t="shared" si="500"/>
        <v>14805.200000000003</v>
      </c>
      <c r="GZ170" s="434">
        <f t="shared" si="501"/>
        <v>372035</v>
      </c>
      <c r="HA170" s="435">
        <f t="shared" si="502"/>
        <v>382202</v>
      </c>
      <c r="HB170" s="434">
        <f t="shared" si="503"/>
        <v>35</v>
      </c>
      <c r="HC170" s="435">
        <f t="shared" si="504"/>
        <v>0</v>
      </c>
      <c r="HD170" s="434">
        <f t="shared" si="505"/>
        <v>35</v>
      </c>
      <c r="HE170" s="435">
        <f t="shared" si="506"/>
        <v>0</v>
      </c>
      <c r="HF170" s="434">
        <f t="shared" si="507"/>
        <v>169</v>
      </c>
      <c r="HG170" s="435">
        <f t="shared" si="508"/>
        <v>0</v>
      </c>
      <c r="HH170" s="434">
        <f t="shared" si="509"/>
        <v>3935</v>
      </c>
      <c r="HI170" s="435">
        <f t="shared" si="510"/>
        <v>0</v>
      </c>
      <c r="HJ170" s="434">
        <f t="shared" si="511"/>
        <v>14732.1</v>
      </c>
      <c r="HK170" s="435">
        <f t="shared" si="512"/>
        <v>14805.2</v>
      </c>
      <c r="HL170" s="434">
        <f t="shared" si="513"/>
        <v>376896.1</v>
      </c>
      <c r="HM170" s="435">
        <f t="shared" si="514"/>
        <v>382201.99999999994</v>
      </c>
    </row>
    <row r="171" spans="1:221" s="18" customFormat="1" ht="12.95" customHeight="1">
      <c r="A171" s="543" t="s">
        <v>489</v>
      </c>
      <c r="B171" s="544" t="s">
        <v>494</v>
      </c>
      <c r="C171" s="547"/>
      <c r="D171" s="546">
        <v>198464</v>
      </c>
      <c r="E171" s="546">
        <v>2</v>
      </c>
      <c r="F171" s="432">
        <v>5173</v>
      </c>
      <c r="G171" s="433">
        <v>5101</v>
      </c>
      <c r="H171" s="432">
        <v>155</v>
      </c>
      <c r="I171" s="433">
        <v>162</v>
      </c>
      <c r="J171" s="434">
        <f t="shared" si="367"/>
        <v>5018</v>
      </c>
      <c r="K171" s="435">
        <f t="shared" si="368"/>
        <v>4939</v>
      </c>
      <c r="L171" s="432">
        <v>120</v>
      </c>
      <c r="M171" s="433"/>
      <c r="N171" s="434">
        <f t="shared" si="369"/>
        <v>5018</v>
      </c>
      <c r="O171" s="435">
        <f t="shared" si="370"/>
        <v>4939</v>
      </c>
      <c r="P171" s="434">
        <f t="shared" si="371"/>
        <v>5018</v>
      </c>
      <c r="Q171" s="435">
        <f t="shared" si="372"/>
        <v>4939</v>
      </c>
      <c r="R171" s="432">
        <v>14</v>
      </c>
      <c r="S171" s="433">
        <v>13</v>
      </c>
      <c r="T171" s="589">
        <f t="shared" si="516"/>
        <v>14</v>
      </c>
      <c r="U171" s="590">
        <f t="shared" si="516"/>
        <v>13</v>
      </c>
      <c r="V171" s="432">
        <v>1</v>
      </c>
      <c r="W171" s="433">
        <v>0</v>
      </c>
      <c r="X171" s="434">
        <f t="shared" si="373"/>
        <v>1</v>
      </c>
      <c r="Y171" s="435">
        <f t="shared" si="374"/>
        <v>0</v>
      </c>
      <c r="Z171" s="432">
        <v>0</v>
      </c>
      <c r="AA171" s="433">
        <v>0</v>
      </c>
      <c r="AB171" s="434">
        <f t="shared" si="375"/>
        <v>0</v>
      </c>
      <c r="AC171" s="435">
        <f t="shared" si="376"/>
        <v>0</v>
      </c>
      <c r="AD171" s="434">
        <f t="shared" si="377"/>
        <v>15</v>
      </c>
      <c r="AE171" s="435">
        <f t="shared" si="378"/>
        <v>13</v>
      </c>
      <c r="AF171" s="434">
        <f t="shared" si="379"/>
        <v>15</v>
      </c>
      <c r="AG171" s="435">
        <f t="shared" si="380"/>
        <v>13</v>
      </c>
      <c r="AH171" s="432">
        <v>3.9</v>
      </c>
      <c r="AI171" s="433">
        <v>4</v>
      </c>
      <c r="AJ171" s="434">
        <f t="shared" si="381"/>
        <v>54.6</v>
      </c>
      <c r="AK171" s="435">
        <f t="shared" si="382"/>
        <v>52</v>
      </c>
      <c r="AL171" s="432">
        <v>6</v>
      </c>
      <c r="AM171" s="433">
        <v>0</v>
      </c>
      <c r="AN171" s="434">
        <f t="shared" si="383"/>
        <v>6</v>
      </c>
      <c r="AO171" s="435">
        <f t="shared" si="384"/>
        <v>0</v>
      </c>
      <c r="AP171" s="432">
        <v>0</v>
      </c>
      <c r="AQ171" s="433">
        <v>0</v>
      </c>
      <c r="AR171" s="434">
        <f t="shared" si="385"/>
        <v>0</v>
      </c>
      <c r="AS171" s="435">
        <f t="shared" si="386"/>
        <v>0</v>
      </c>
      <c r="AT171" s="434">
        <f t="shared" si="387"/>
        <v>4.04</v>
      </c>
      <c r="AU171" s="435">
        <f t="shared" si="388"/>
        <v>4</v>
      </c>
      <c r="AV171" s="434">
        <f t="shared" si="389"/>
        <v>60.6</v>
      </c>
      <c r="AW171" s="435">
        <f t="shared" si="390"/>
        <v>52</v>
      </c>
      <c r="AX171" s="432">
        <v>121</v>
      </c>
      <c r="AY171" s="433">
        <v>123</v>
      </c>
      <c r="AZ171" s="434">
        <f t="shared" si="391"/>
        <v>1694</v>
      </c>
      <c r="BA171" s="435">
        <f t="shared" si="392"/>
        <v>1599</v>
      </c>
      <c r="BB171" s="432">
        <v>56</v>
      </c>
      <c r="BC171" s="433">
        <v>0</v>
      </c>
      <c r="BD171" s="434">
        <f t="shared" si="393"/>
        <v>56</v>
      </c>
      <c r="BE171" s="435">
        <f t="shared" si="394"/>
        <v>0</v>
      </c>
      <c r="BF171" s="432">
        <v>0</v>
      </c>
      <c r="BG171" s="433">
        <v>0</v>
      </c>
      <c r="BH171" s="434">
        <f t="shared" si="395"/>
        <v>0</v>
      </c>
      <c r="BI171" s="435">
        <f t="shared" si="396"/>
        <v>0</v>
      </c>
      <c r="BJ171" s="434">
        <f t="shared" si="397"/>
        <v>116.66666666666667</v>
      </c>
      <c r="BK171" s="435">
        <f t="shared" si="398"/>
        <v>123</v>
      </c>
      <c r="BL171" s="434">
        <f t="shared" si="399"/>
        <v>1750</v>
      </c>
      <c r="BM171" s="435">
        <f t="shared" si="400"/>
        <v>1599</v>
      </c>
      <c r="BN171" s="432">
        <v>3141</v>
      </c>
      <c r="BO171" s="433">
        <v>3008</v>
      </c>
      <c r="BP171" s="434">
        <f t="shared" si="401"/>
        <v>3141</v>
      </c>
      <c r="BQ171" s="435">
        <f t="shared" si="402"/>
        <v>3008</v>
      </c>
      <c r="BR171" s="432">
        <v>37</v>
      </c>
      <c r="BS171" s="433">
        <v>39</v>
      </c>
      <c r="BT171" s="434">
        <f t="shared" si="403"/>
        <v>37</v>
      </c>
      <c r="BU171" s="435">
        <f t="shared" si="404"/>
        <v>39</v>
      </c>
      <c r="BV171" s="432">
        <v>15</v>
      </c>
      <c r="BW171" s="433">
        <v>1</v>
      </c>
      <c r="BX171" s="434">
        <f t="shared" si="405"/>
        <v>15</v>
      </c>
      <c r="BY171" s="435">
        <f t="shared" si="406"/>
        <v>1</v>
      </c>
      <c r="BZ171" s="434">
        <f t="shared" si="407"/>
        <v>3193</v>
      </c>
      <c r="CA171" s="435">
        <f t="shared" si="408"/>
        <v>3048</v>
      </c>
      <c r="CB171" s="434">
        <f t="shared" si="409"/>
        <v>3193</v>
      </c>
      <c r="CC171" s="435">
        <f t="shared" si="410"/>
        <v>3048</v>
      </c>
      <c r="CD171" s="432">
        <v>4.8</v>
      </c>
      <c r="CE171" s="433">
        <v>4.7</v>
      </c>
      <c r="CF171" s="434">
        <f t="shared" si="411"/>
        <v>15076.8</v>
      </c>
      <c r="CG171" s="435">
        <f t="shared" si="412"/>
        <v>14137.6</v>
      </c>
      <c r="CH171" s="432">
        <v>5.0999999999999996</v>
      </c>
      <c r="CI171" s="433">
        <v>4.7</v>
      </c>
      <c r="CJ171" s="434">
        <f t="shared" si="413"/>
        <v>188.7</v>
      </c>
      <c r="CK171" s="435">
        <f t="shared" si="414"/>
        <v>183.3</v>
      </c>
      <c r="CL171" s="432">
        <v>5.7</v>
      </c>
      <c r="CM171" s="433">
        <v>0</v>
      </c>
      <c r="CN171" s="434">
        <f t="shared" si="415"/>
        <v>85.5</v>
      </c>
      <c r="CO171" s="435">
        <f t="shared" si="416"/>
        <v>0</v>
      </c>
      <c r="CP171" s="434">
        <f t="shared" si="417"/>
        <v>4.8077043532727846</v>
      </c>
      <c r="CQ171" s="435">
        <f t="shared" si="418"/>
        <v>4.6984580052493436</v>
      </c>
      <c r="CR171" s="434">
        <f t="shared" si="419"/>
        <v>15351.000000000002</v>
      </c>
      <c r="CS171" s="435">
        <f t="shared" si="420"/>
        <v>14320.9</v>
      </c>
      <c r="CT171" s="432">
        <v>133</v>
      </c>
      <c r="CU171" s="433">
        <v>132</v>
      </c>
      <c r="CV171" s="434">
        <f t="shared" si="421"/>
        <v>417753</v>
      </c>
      <c r="CW171" s="435">
        <f t="shared" si="422"/>
        <v>397056</v>
      </c>
      <c r="CX171" s="432">
        <v>82</v>
      </c>
      <c r="CY171" s="433">
        <v>67</v>
      </c>
      <c r="CZ171" s="434">
        <f t="shared" si="423"/>
        <v>3034</v>
      </c>
      <c r="DA171" s="435">
        <f t="shared" si="424"/>
        <v>2613</v>
      </c>
      <c r="DB171" s="432">
        <v>137</v>
      </c>
      <c r="DC171" s="433">
        <v>128</v>
      </c>
      <c r="DD171" s="434">
        <f t="shared" si="425"/>
        <v>2055</v>
      </c>
      <c r="DE171" s="435">
        <f t="shared" si="426"/>
        <v>128</v>
      </c>
      <c r="DF171" s="434">
        <f t="shared" si="427"/>
        <v>132.4278108362042</v>
      </c>
      <c r="DG171" s="435">
        <f t="shared" si="428"/>
        <v>131.16699475065616</v>
      </c>
      <c r="DH171" s="434">
        <f t="shared" si="429"/>
        <v>422842</v>
      </c>
      <c r="DI171" s="435">
        <f t="shared" si="430"/>
        <v>399797</v>
      </c>
      <c r="DJ171" s="434">
        <f t="shared" si="431"/>
        <v>3208</v>
      </c>
      <c r="DK171" s="435">
        <f t="shared" si="432"/>
        <v>3061</v>
      </c>
      <c r="DL171" s="434">
        <f t="shared" si="433"/>
        <v>3208</v>
      </c>
      <c r="DM171" s="435">
        <f t="shared" si="434"/>
        <v>3061</v>
      </c>
      <c r="DN171" s="434">
        <f t="shared" si="435"/>
        <v>4.8041147132169586</v>
      </c>
      <c r="DO171" s="435">
        <f t="shared" si="436"/>
        <v>4.6954916693890887</v>
      </c>
      <c r="DP171" s="434">
        <f t="shared" si="437"/>
        <v>15411.600000000004</v>
      </c>
      <c r="DQ171" s="435">
        <f t="shared" si="438"/>
        <v>14372.9</v>
      </c>
      <c r="DR171" s="434">
        <f t="shared" si="439"/>
        <v>132.35411471321694</v>
      </c>
      <c r="DS171" s="435">
        <f t="shared" si="440"/>
        <v>131.13230970271152</v>
      </c>
      <c r="DT171" s="434">
        <f t="shared" si="441"/>
        <v>424591.99999999994</v>
      </c>
      <c r="DU171" s="435">
        <f t="shared" si="442"/>
        <v>401396</v>
      </c>
      <c r="DV171" s="432">
        <v>1403</v>
      </c>
      <c r="DW171" s="433">
        <v>1420</v>
      </c>
      <c r="DX171" s="434">
        <f t="shared" si="443"/>
        <v>1403</v>
      </c>
      <c r="DY171" s="435">
        <f t="shared" si="444"/>
        <v>1420</v>
      </c>
      <c r="DZ171" s="432">
        <v>394</v>
      </c>
      <c r="EA171" s="433">
        <v>458</v>
      </c>
      <c r="EB171" s="434">
        <f t="shared" si="445"/>
        <v>394</v>
      </c>
      <c r="EC171" s="435">
        <f t="shared" si="446"/>
        <v>458</v>
      </c>
      <c r="ED171" s="432">
        <v>7</v>
      </c>
      <c r="EE171" s="433">
        <v>0</v>
      </c>
      <c r="EF171" s="434">
        <f t="shared" si="447"/>
        <v>7</v>
      </c>
      <c r="EG171" s="435">
        <f t="shared" si="448"/>
        <v>0</v>
      </c>
      <c r="EH171" s="434">
        <f t="shared" si="449"/>
        <v>1804</v>
      </c>
      <c r="EI171" s="435">
        <f t="shared" si="450"/>
        <v>1878</v>
      </c>
      <c r="EJ171" s="434">
        <f t="shared" si="451"/>
        <v>1804</v>
      </c>
      <c r="EK171" s="435">
        <f t="shared" si="452"/>
        <v>1878</v>
      </c>
      <c r="EL171" s="432">
        <v>3.5</v>
      </c>
      <c r="EM171" s="433">
        <v>3.5</v>
      </c>
      <c r="EN171" s="434">
        <f t="shared" si="453"/>
        <v>4910.5</v>
      </c>
      <c r="EO171" s="435">
        <f t="shared" si="454"/>
        <v>4970</v>
      </c>
      <c r="EP171" s="432">
        <v>4.2</v>
      </c>
      <c r="EQ171" s="433">
        <v>4.0999999999999996</v>
      </c>
      <c r="ER171" s="434">
        <f t="shared" si="455"/>
        <v>1654.8000000000002</v>
      </c>
      <c r="ES171" s="435">
        <f t="shared" si="456"/>
        <v>1877.7999999999997</v>
      </c>
      <c r="ET171" s="432">
        <v>4.5999999999999996</v>
      </c>
      <c r="EU171" s="433">
        <v>0</v>
      </c>
      <c r="EV171" s="434">
        <f t="shared" si="457"/>
        <v>32.199999999999996</v>
      </c>
      <c r="EW171" s="435">
        <f t="shared" si="458"/>
        <v>0</v>
      </c>
      <c r="EX171" s="434">
        <f t="shared" si="459"/>
        <v>3.6571507760532151</v>
      </c>
      <c r="EY171" s="435">
        <f t="shared" si="460"/>
        <v>3.6463258785942489</v>
      </c>
      <c r="EZ171" s="434">
        <f t="shared" si="461"/>
        <v>6597.5</v>
      </c>
      <c r="FA171" s="435">
        <f t="shared" si="462"/>
        <v>6847.7999999999993</v>
      </c>
      <c r="FB171" s="432">
        <v>90</v>
      </c>
      <c r="FC171" s="433">
        <v>89</v>
      </c>
      <c r="FD171" s="434">
        <f t="shared" si="463"/>
        <v>126270</v>
      </c>
      <c r="FE171" s="435">
        <f t="shared" si="464"/>
        <v>126380</v>
      </c>
      <c r="FF171" s="432">
        <v>71</v>
      </c>
      <c r="FG171" s="433">
        <v>71</v>
      </c>
      <c r="FH171" s="434">
        <f t="shared" si="465"/>
        <v>27974</v>
      </c>
      <c r="FI171" s="435">
        <f t="shared" si="466"/>
        <v>32518</v>
      </c>
      <c r="FJ171" s="432">
        <v>99</v>
      </c>
      <c r="FK171" s="433">
        <v>0</v>
      </c>
      <c r="FL171" s="434">
        <f t="shared" si="467"/>
        <v>693</v>
      </c>
      <c r="FM171" s="435">
        <f t="shared" si="468"/>
        <v>0</v>
      </c>
      <c r="FN171" s="434">
        <f t="shared" si="469"/>
        <v>85.88525498891353</v>
      </c>
      <c r="FO171" s="435">
        <f t="shared" si="470"/>
        <v>84.610223642172528</v>
      </c>
      <c r="FP171" s="434">
        <f t="shared" si="471"/>
        <v>154937</v>
      </c>
      <c r="FQ171" s="435">
        <f t="shared" si="472"/>
        <v>158898</v>
      </c>
      <c r="FR171" s="432">
        <v>6</v>
      </c>
      <c r="FS171" s="433">
        <v>0</v>
      </c>
      <c r="FT171" s="434">
        <f t="shared" si="473"/>
        <v>6</v>
      </c>
      <c r="FU171" s="435">
        <f t="shared" si="474"/>
        <v>0</v>
      </c>
      <c r="FV171" s="432">
        <v>6.1</v>
      </c>
      <c r="FW171" s="433">
        <v>0</v>
      </c>
      <c r="FX171" s="434">
        <f t="shared" si="475"/>
        <v>36.599999999999994</v>
      </c>
      <c r="FY171" s="435">
        <f t="shared" si="476"/>
        <v>0</v>
      </c>
      <c r="FZ171" s="432">
        <v>81.5</v>
      </c>
      <c r="GA171" s="433">
        <v>0</v>
      </c>
      <c r="GB171" s="434">
        <f t="shared" si="477"/>
        <v>489</v>
      </c>
      <c r="GC171" s="435">
        <f t="shared" si="478"/>
        <v>0</v>
      </c>
      <c r="GD171" s="434">
        <f t="shared" si="479"/>
        <v>4558</v>
      </c>
      <c r="GE171" s="435">
        <f t="shared" si="480"/>
        <v>4441</v>
      </c>
      <c r="GF171" s="434">
        <f t="shared" si="481"/>
        <v>4558</v>
      </c>
      <c r="GG171" s="435">
        <f t="shared" si="482"/>
        <v>4441</v>
      </c>
      <c r="GH171" s="434">
        <f t="shared" si="483"/>
        <v>20041.900000000001</v>
      </c>
      <c r="GI171" s="435">
        <f t="shared" si="484"/>
        <v>19159.599999999999</v>
      </c>
      <c r="GJ171" s="434">
        <f t="shared" si="485"/>
        <v>545717</v>
      </c>
      <c r="GK171" s="435">
        <f t="shared" si="486"/>
        <v>525035</v>
      </c>
      <c r="GL171" s="434">
        <f t="shared" si="487"/>
        <v>432</v>
      </c>
      <c r="GM171" s="435">
        <f t="shared" si="488"/>
        <v>497</v>
      </c>
      <c r="GN171" s="434">
        <f t="shared" si="489"/>
        <v>432</v>
      </c>
      <c r="GO171" s="435">
        <f t="shared" si="490"/>
        <v>497</v>
      </c>
      <c r="GP171" s="434">
        <f t="shared" si="491"/>
        <v>1849.5000000000002</v>
      </c>
      <c r="GQ171" s="435">
        <f t="shared" si="492"/>
        <v>2061.1</v>
      </c>
      <c r="GR171" s="434">
        <f t="shared" si="493"/>
        <v>31064</v>
      </c>
      <c r="GS171" s="435">
        <f t="shared" si="494"/>
        <v>35131</v>
      </c>
      <c r="GT171" s="434">
        <f t="shared" si="495"/>
        <v>4990</v>
      </c>
      <c r="GU171" s="435">
        <f t="shared" si="496"/>
        <v>4938</v>
      </c>
      <c r="GV171" s="434">
        <f t="shared" si="497"/>
        <v>4990</v>
      </c>
      <c r="GW171" s="435">
        <f t="shared" si="498"/>
        <v>4938</v>
      </c>
      <c r="GX171" s="434">
        <f t="shared" si="499"/>
        <v>21891.4</v>
      </c>
      <c r="GY171" s="435">
        <f t="shared" si="500"/>
        <v>21220.699999999997</v>
      </c>
      <c r="GZ171" s="434">
        <f t="shared" si="501"/>
        <v>576781</v>
      </c>
      <c r="HA171" s="435">
        <f t="shared" si="502"/>
        <v>560166</v>
      </c>
      <c r="HB171" s="434">
        <f t="shared" si="503"/>
        <v>22</v>
      </c>
      <c r="HC171" s="435">
        <f t="shared" si="504"/>
        <v>1</v>
      </c>
      <c r="HD171" s="434">
        <f t="shared" si="505"/>
        <v>22</v>
      </c>
      <c r="HE171" s="435">
        <f t="shared" si="506"/>
        <v>1</v>
      </c>
      <c r="HF171" s="434">
        <f t="shared" si="507"/>
        <v>117.69999999999999</v>
      </c>
      <c r="HG171" s="435">
        <f t="shared" si="508"/>
        <v>0</v>
      </c>
      <c r="HH171" s="434">
        <f t="shared" si="509"/>
        <v>2748</v>
      </c>
      <c r="HI171" s="435">
        <f t="shared" si="510"/>
        <v>128</v>
      </c>
      <c r="HJ171" s="434">
        <f t="shared" si="511"/>
        <v>22045.700000000004</v>
      </c>
      <c r="HK171" s="435">
        <f t="shared" si="512"/>
        <v>21220.699999999997</v>
      </c>
      <c r="HL171" s="434">
        <f t="shared" si="513"/>
        <v>580018</v>
      </c>
      <c r="HM171" s="435">
        <f t="shared" si="514"/>
        <v>560294</v>
      </c>
    </row>
    <row r="172" spans="1:221" s="18" customFormat="1" ht="12.95" customHeight="1">
      <c r="A172" s="543" t="s">
        <v>489</v>
      </c>
      <c r="B172" s="544" t="s">
        <v>495</v>
      </c>
      <c r="C172" s="545"/>
      <c r="D172" s="546">
        <v>197869</v>
      </c>
      <c r="E172" s="546">
        <v>3</v>
      </c>
      <c r="F172" s="432">
        <v>4163</v>
      </c>
      <c r="G172" s="433">
        <v>4213</v>
      </c>
      <c r="H172" s="432">
        <v>45</v>
      </c>
      <c r="I172" s="433">
        <v>31</v>
      </c>
      <c r="J172" s="434">
        <f t="shared" si="367"/>
        <v>4118</v>
      </c>
      <c r="K172" s="435">
        <f t="shared" si="368"/>
        <v>4182</v>
      </c>
      <c r="L172" s="432">
        <v>120</v>
      </c>
      <c r="M172" s="433"/>
      <c r="N172" s="434">
        <f t="shared" si="369"/>
        <v>4118</v>
      </c>
      <c r="O172" s="435">
        <f t="shared" si="370"/>
        <v>4182</v>
      </c>
      <c r="P172" s="434">
        <f t="shared" si="371"/>
        <v>4118</v>
      </c>
      <c r="Q172" s="435">
        <f t="shared" si="372"/>
        <v>4182</v>
      </c>
      <c r="R172" s="432">
        <v>0</v>
      </c>
      <c r="S172" s="433">
        <v>2</v>
      </c>
      <c r="T172" s="589">
        <f t="shared" si="516"/>
        <v>0</v>
      </c>
      <c r="U172" s="590">
        <f t="shared" si="516"/>
        <v>2</v>
      </c>
      <c r="V172" s="432">
        <v>1</v>
      </c>
      <c r="W172" s="433">
        <v>0</v>
      </c>
      <c r="X172" s="434">
        <f t="shared" si="373"/>
        <v>1</v>
      </c>
      <c r="Y172" s="435">
        <f t="shared" si="374"/>
        <v>0</v>
      </c>
      <c r="Z172" s="432">
        <v>0</v>
      </c>
      <c r="AA172" s="433">
        <v>0</v>
      </c>
      <c r="AB172" s="434">
        <f t="shared" si="375"/>
        <v>0</v>
      </c>
      <c r="AC172" s="435">
        <f t="shared" si="376"/>
        <v>0</v>
      </c>
      <c r="AD172" s="434">
        <f t="shared" si="377"/>
        <v>1</v>
      </c>
      <c r="AE172" s="435">
        <f t="shared" si="378"/>
        <v>2</v>
      </c>
      <c r="AF172" s="434">
        <f t="shared" si="379"/>
        <v>1</v>
      </c>
      <c r="AG172" s="435">
        <f t="shared" si="380"/>
        <v>2</v>
      </c>
      <c r="AH172" s="432">
        <v>0</v>
      </c>
      <c r="AI172" s="433">
        <v>7.3</v>
      </c>
      <c r="AJ172" s="434">
        <f t="shared" si="381"/>
        <v>0</v>
      </c>
      <c r="AK172" s="435">
        <f t="shared" si="382"/>
        <v>14.6</v>
      </c>
      <c r="AL172" s="432">
        <v>2</v>
      </c>
      <c r="AM172" s="433">
        <v>0</v>
      </c>
      <c r="AN172" s="434">
        <f t="shared" si="383"/>
        <v>2</v>
      </c>
      <c r="AO172" s="435">
        <f t="shared" si="384"/>
        <v>0</v>
      </c>
      <c r="AP172" s="432">
        <v>0</v>
      </c>
      <c r="AQ172" s="433">
        <v>0</v>
      </c>
      <c r="AR172" s="434">
        <f t="shared" si="385"/>
        <v>0</v>
      </c>
      <c r="AS172" s="435">
        <f t="shared" si="386"/>
        <v>0</v>
      </c>
      <c r="AT172" s="434">
        <f t="shared" si="387"/>
        <v>2</v>
      </c>
      <c r="AU172" s="435">
        <f t="shared" si="388"/>
        <v>7.3</v>
      </c>
      <c r="AV172" s="434">
        <f t="shared" si="389"/>
        <v>2</v>
      </c>
      <c r="AW172" s="435">
        <f t="shared" si="390"/>
        <v>14.6</v>
      </c>
      <c r="AX172" s="432">
        <v>0</v>
      </c>
      <c r="AY172" s="433">
        <v>132</v>
      </c>
      <c r="AZ172" s="434">
        <f t="shared" si="391"/>
        <v>0</v>
      </c>
      <c r="BA172" s="435">
        <f t="shared" si="392"/>
        <v>264</v>
      </c>
      <c r="BB172" s="432">
        <v>44</v>
      </c>
      <c r="BC172" s="433">
        <v>0</v>
      </c>
      <c r="BD172" s="434">
        <f t="shared" si="393"/>
        <v>44</v>
      </c>
      <c r="BE172" s="435">
        <f t="shared" si="394"/>
        <v>0</v>
      </c>
      <c r="BF172" s="432">
        <v>0</v>
      </c>
      <c r="BG172" s="433">
        <v>0</v>
      </c>
      <c r="BH172" s="434">
        <f t="shared" si="395"/>
        <v>0</v>
      </c>
      <c r="BI172" s="435">
        <f t="shared" si="396"/>
        <v>0</v>
      </c>
      <c r="BJ172" s="434">
        <f t="shared" si="397"/>
        <v>44</v>
      </c>
      <c r="BK172" s="435">
        <f t="shared" si="398"/>
        <v>132</v>
      </c>
      <c r="BL172" s="434">
        <f t="shared" si="399"/>
        <v>44</v>
      </c>
      <c r="BM172" s="435">
        <f t="shared" si="400"/>
        <v>264</v>
      </c>
      <c r="BN172" s="432">
        <v>2544</v>
      </c>
      <c r="BO172" s="433">
        <v>2698</v>
      </c>
      <c r="BP172" s="434">
        <f t="shared" si="401"/>
        <v>2544</v>
      </c>
      <c r="BQ172" s="435">
        <f t="shared" si="402"/>
        <v>2698</v>
      </c>
      <c r="BR172" s="432">
        <v>4</v>
      </c>
      <c r="BS172" s="433">
        <v>1</v>
      </c>
      <c r="BT172" s="434">
        <f t="shared" si="403"/>
        <v>4</v>
      </c>
      <c r="BU172" s="435">
        <f t="shared" si="404"/>
        <v>1</v>
      </c>
      <c r="BV172" s="432">
        <v>1</v>
      </c>
      <c r="BW172" s="433">
        <v>0</v>
      </c>
      <c r="BX172" s="434">
        <f t="shared" si="405"/>
        <v>1</v>
      </c>
      <c r="BY172" s="435">
        <f t="shared" si="406"/>
        <v>0</v>
      </c>
      <c r="BZ172" s="434">
        <f t="shared" si="407"/>
        <v>2549</v>
      </c>
      <c r="CA172" s="435">
        <f t="shared" si="408"/>
        <v>2699</v>
      </c>
      <c r="CB172" s="434">
        <f t="shared" si="409"/>
        <v>2549</v>
      </c>
      <c r="CC172" s="435">
        <f t="shared" si="410"/>
        <v>2699</v>
      </c>
      <c r="CD172" s="432">
        <v>4.5</v>
      </c>
      <c r="CE172" s="433">
        <v>4.5</v>
      </c>
      <c r="CF172" s="434">
        <f t="shared" si="411"/>
        <v>11448</v>
      </c>
      <c r="CG172" s="435">
        <f t="shared" si="412"/>
        <v>12141</v>
      </c>
      <c r="CH172" s="432">
        <v>5.3</v>
      </c>
      <c r="CI172" s="433">
        <v>4</v>
      </c>
      <c r="CJ172" s="434">
        <f t="shared" si="413"/>
        <v>21.2</v>
      </c>
      <c r="CK172" s="435">
        <f t="shared" si="414"/>
        <v>4</v>
      </c>
      <c r="CL172" s="432">
        <v>5</v>
      </c>
      <c r="CM172" s="433">
        <v>0</v>
      </c>
      <c r="CN172" s="434">
        <f t="shared" si="415"/>
        <v>5</v>
      </c>
      <c r="CO172" s="435">
        <f t="shared" si="416"/>
        <v>0</v>
      </c>
      <c r="CP172" s="434">
        <f t="shared" si="417"/>
        <v>4.5014515496273049</v>
      </c>
      <c r="CQ172" s="435">
        <f t="shared" si="418"/>
        <v>4.499814746202297</v>
      </c>
      <c r="CR172" s="434">
        <f t="shared" si="419"/>
        <v>11474.2</v>
      </c>
      <c r="CS172" s="435">
        <f t="shared" si="420"/>
        <v>12145</v>
      </c>
      <c r="CT172" s="432">
        <v>130</v>
      </c>
      <c r="CU172" s="433">
        <v>128</v>
      </c>
      <c r="CV172" s="434">
        <f t="shared" si="421"/>
        <v>330720</v>
      </c>
      <c r="CW172" s="435">
        <f t="shared" si="422"/>
        <v>345344</v>
      </c>
      <c r="CX172" s="432">
        <v>110</v>
      </c>
      <c r="CY172" s="433">
        <v>109</v>
      </c>
      <c r="CZ172" s="434">
        <f t="shared" si="423"/>
        <v>440</v>
      </c>
      <c r="DA172" s="435">
        <f t="shared" si="424"/>
        <v>109</v>
      </c>
      <c r="DB172" s="432">
        <v>153</v>
      </c>
      <c r="DC172" s="433">
        <v>0</v>
      </c>
      <c r="DD172" s="434">
        <f t="shared" si="425"/>
        <v>153</v>
      </c>
      <c r="DE172" s="435">
        <f t="shared" si="426"/>
        <v>0</v>
      </c>
      <c r="DF172" s="434">
        <f t="shared" si="427"/>
        <v>129.97763828952532</v>
      </c>
      <c r="DG172" s="435">
        <f t="shared" si="428"/>
        <v>127.99296035568729</v>
      </c>
      <c r="DH172" s="434">
        <f t="shared" si="429"/>
        <v>331313.00000000006</v>
      </c>
      <c r="DI172" s="435">
        <f t="shared" si="430"/>
        <v>345453</v>
      </c>
      <c r="DJ172" s="434">
        <f t="shared" si="431"/>
        <v>2550</v>
      </c>
      <c r="DK172" s="435">
        <f t="shared" si="432"/>
        <v>2701</v>
      </c>
      <c r="DL172" s="434">
        <f t="shared" si="433"/>
        <v>2550</v>
      </c>
      <c r="DM172" s="435">
        <f t="shared" si="434"/>
        <v>2701</v>
      </c>
      <c r="DN172" s="434">
        <f t="shared" si="435"/>
        <v>4.5004705882352942</v>
      </c>
      <c r="DO172" s="435">
        <f t="shared" si="436"/>
        <v>4.5018881895594225</v>
      </c>
      <c r="DP172" s="434">
        <f t="shared" si="437"/>
        <v>11476.2</v>
      </c>
      <c r="DQ172" s="435">
        <f t="shared" si="438"/>
        <v>12159.6</v>
      </c>
      <c r="DR172" s="434">
        <f t="shared" si="439"/>
        <v>129.94392156862747</v>
      </c>
      <c r="DS172" s="435">
        <f t="shared" si="440"/>
        <v>127.9959274342836</v>
      </c>
      <c r="DT172" s="434">
        <f t="shared" si="441"/>
        <v>331357.00000000006</v>
      </c>
      <c r="DU172" s="435">
        <f t="shared" si="442"/>
        <v>345717</v>
      </c>
      <c r="DV172" s="432">
        <v>1370</v>
      </c>
      <c r="DW172" s="433">
        <v>1333</v>
      </c>
      <c r="DX172" s="434">
        <f t="shared" si="443"/>
        <v>1370</v>
      </c>
      <c r="DY172" s="435">
        <f t="shared" si="444"/>
        <v>1333</v>
      </c>
      <c r="DZ172" s="432">
        <v>195</v>
      </c>
      <c r="EA172" s="433">
        <v>148</v>
      </c>
      <c r="EB172" s="434">
        <f t="shared" si="445"/>
        <v>195</v>
      </c>
      <c r="EC172" s="435">
        <f t="shared" si="446"/>
        <v>148</v>
      </c>
      <c r="ED172" s="432">
        <v>3</v>
      </c>
      <c r="EE172" s="433">
        <v>0</v>
      </c>
      <c r="EF172" s="434">
        <f t="shared" si="447"/>
        <v>3</v>
      </c>
      <c r="EG172" s="435">
        <f t="shared" si="448"/>
        <v>0</v>
      </c>
      <c r="EH172" s="434">
        <f t="shared" si="449"/>
        <v>1568</v>
      </c>
      <c r="EI172" s="435">
        <f t="shared" si="450"/>
        <v>1481</v>
      </c>
      <c r="EJ172" s="434">
        <f t="shared" si="451"/>
        <v>1568</v>
      </c>
      <c r="EK172" s="435">
        <f t="shared" si="452"/>
        <v>1481</v>
      </c>
      <c r="EL172" s="432">
        <v>3.4</v>
      </c>
      <c r="EM172" s="433">
        <v>3.4</v>
      </c>
      <c r="EN172" s="434">
        <f t="shared" si="453"/>
        <v>4658</v>
      </c>
      <c r="EO172" s="435">
        <f t="shared" si="454"/>
        <v>4532.2</v>
      </c>
      <c r="EP172" s="432">
        <v>2.8</v>
      </c>
      <c r="EQ172" s="433">
        <v>2.9</v>
      </c>
      <c r="ER172" s="434">
        <f t="shared" si="455"/>
        <v>546</v>
      </c>
      <c r="ES172" s="435">
        <f t="shared" si="456"/>
        <v>429.2</v>
      </c>
      <c r="ET172" s="432">
        <v>5.2</v>
      </c>
      <c r="EU172" s="433">
        <v>0</v>
      </c>
      <c r="EV172" s="434">
        <f t="shared" si="457"/>
        <v>15.600000000000001</v>
      </c>
      <c r="EW172" s="435">
        <f t="shared" si="458"/>
        <v>0</v>
      </c>
      <c r="EX172" s="434">
        <f t="shared" si="459"/>
        <v>3.3288265306122451</v>
      </c>
      <c r="EY172" s="435">
        <f t="shared" si="460"/>
        <v>3.3500337609723156</v>
      </c>
      <c r="EZ172" s="434">
        <f t="shared" si="461"/>
        <v>5219.6000000000004</v>
      </c>
      <c r="FA172" s="435">
        <f t="shared" si="462"/>
        <v>4961.3999999999996</v>
      </c>
      <c r="FB172" s="432">
        <v>89</v>
      </c>
      <c r="FC172" s="433">
        <v>90</v>
      </c>
      <c r="FD172" s="434">
        <f t="shared" si="463"/>
        <v>121930</v>
      </c>
      <c r="FE172" s="435">
        <f t="shared" si="464"/>
        <v>119970</v>
      </c>
      <c r="FF172" s="432">
        <v>45</v>
      </c>
      <c r="FG172" s="433">
        <v>47</v>
      </c>
      <c r="FH172" s="434">
        <f t="shared" si="465"/>
        <v>8775</v>
      </c>
      <c r="FI172" s="435">
        <f t="shared" si="466"/>
        <v>6956</v>
      </c>
      <c r="FJ172" s="432">
        <v>125</v>
      </c>
      <c r="FK172" s="433">
        <v>0</v>
      </c>
      <c r="FL172" s="434">
        <f t="shared" si="467"/>
        <v>375</v>
      </c>
      <c r="FM172" s="435">
        <f t="shared" si="468"/>
        <v>0</v>
      </c>
      <c r="FN172" s="434">
        <f t="shared" si="469"/>
        <v>83.59693877551021</v>
      </c>
      <c r="FO172" s="435">
        <f t="shared" si="470"/>
        <v>85.702903443619178</v>
      </c>
      <c r="FP172" s="434">
        <f t="shared" si="471"/>
        <v>131080</v>
      </c>
      <c r="FQ172" s="435">
        <f t="shared" si="472"/>
        <v>126926</v>
      </c>
      <c r="FR172" s="432">
        <v>0</v>
      </c>
      <c r="FS172" s="433">
        <v>0</v>
      </c>
      <c r="FT172" s="434">
        <f t="shared" si="473"/>
        <v>0</v>
      </c>
      <c r="FU172" s="435">
        <f t="shared" si="474"/>
        <v>0</v>
      </c>
      <c r="FV172" s="432">
        <v>0</v>
      </c>
      <c r="FW172" s="433">
        <v>0</v>
      </c>
      <c r="FX172" s="434">
        <f t="shared" si="475"/>
        <v>0</v>
      </c>
      <c r="FY172" s="435">
        <f t="shared" si="476"/>
        <v>0</v>
      </c>
      <c r="FZ172" s="432">
        <v>0</v>
      </c>
      <c r="GA172" s="433">
        <v>0</v>
      </c>
      <c r="GB172" s="434">
        <f t="shared" si="477"/>
        <v>0</v>
      </c>
      <c r="GC172" s="435">
        <f t="shared" si="478"/>
        <v>0</v>
      </c>
      <c r="GD172" s="434">
        <f t="shared" si="479"/>
        <v>3914</v>
      </c>
      <c r="GE172" s="435">
        <f t="shared" si="480"/>
        <v>4033</v>
      </c>
      <c r="GF172" s="434">
        <f t="shared" si="481"/>
        <v>3914</v>
      </c>
      <c r="GG172" s="435">
        <f t="shared" si="482"/>
        <v>4033</v>
      </c>
      <c r="GH172" s="434">
        <f t="shared" si="483"/>
        <v>16106</v>
      </c>
      <c r="GI172" s="435">
        <f t="shared" si="484"/>
        <v>16687.8</v>
      </c>
      <c r="GJ172" s="434">
        <f t="shared" si="485"/>
        <v>452650</v>
      </c>
      <c r="GK172" s="435">
        <f t="shared" si="486"/>
        <v>465578</v>
      </c>
      <c r="GL172" s="434">
        <f t="shared" si="487"/>
        <v>200</v>
      </c>
      <c r="GM172" s="435">
        <f t="shared" si="488"/>
        <v>149</v>
      </c>
      <c r="GN172" s="434">
        <f t="shared" si="489"/>
        <v>200</v>
      </c>
      <c r="GO172" s="435">
        <f t="shared" si="490"/>
        <v>149</v>
      </c>
      <c r="GP172" s="434">
        <f t="shared" si="491"/>
        <v>569.20000000000005</v>
      </c>
      <c r="GQ172" s="435">
        <f t="shared" si="492"/>
        <v>433.2</v>
      </c>
      <c r="GR172" s="434">
        <f t="shared" si="493"/>
        <v>9259</v>
      </c>
      <c r="GS172" s="435">
        <f t="shared" si="494"/>
        <v>7065</v>
      </c>
      <c r="GT172" s="434">
        <f t="shared" si="495"/>
        <v>4114</v>
      </c>
      <c r="GU172" s="435">
        <f t="shared" si="496"/>
        <v>4182</v>
      </c>
      <c r="GV172" s="434">
        <f t="shared" si="497"/>
        <v>4114</v>
      </c>
      <c r="GW172" s="435">
        <f t="shared" si="498"/>
        <v>4182</v>
      </c>
      <c r="GX172" s="434">
        <f t="shared" si="499"/>
        <v>16675.2</v>
      </c>
      <c r="GY172" s="435">
        <f t="shared" si="500"/>
        <v>17121</v>
      </c>
      <c r="GZ172" s="434">
        <f t="shared" si="501"/>
        <v>461909</v>
      </c>
      <c r="HA172" s="435">
        <f t="shared" si="502"/>
        <v>472643</v>
      </c>
      <c r="HB172" s="434">
        <f t="shared" si="503"/>
        <v>4</v>
      </c>
      <c r="HC172" s="435">
        <f t="shared" si="504"/>
        <v>0</v>
      </c>
      <c r="HD172" s="434">
        <f t="shared" si="505"/>
        <v>4</v>
      </c>
      <c r="HE172" s="435">
        <f t="shared" si="506"/>
        <v>0</v>
      </c>
      <c r="HF172" s="434">
        <f t="shared" si="507"/>
        <v>20.6</v>
      </c>
      <c r="HG172" s="435">
        <f t="shared" si="508"/>
        <v>0</v>
      </c>
      <c r="HH172" s="434">
        <f t="shared" si="509"/>
        <v>528</v>
      </c>
      <c r="HI172" s="435">
        <f t="shared" si="510"/>
        <v>0</v>
      </c>
      <c r="HJ172" s="434">
        <f t="shared" si="511"/>
        <v>16695.800000000003</v>
      </c>
      <c r="HK172" s="435">
        <f t="shared" si="512"/>
        <v>17121</v>
      </c>
      <c r="HL172" s="434">
        <f t="shared" si="513"/>
        <v>462437.00000000006</v>
      </c>
      <c r="HM172" s="435">
        <f t="shared" si="514"/>
        <v>472643</v>
      </c>
    </row>
    <row r="173" spans="1:221" s="18" customFormat="1" ht="12.95" customHeight="1">
      <c r="A173" s="543" t="s">
        <v>489</v>
      </c>
      <c r="B173" s="603" t="s">
        <v>496</v>
      </c>
      <c r="C173" s="603" t="s">
        <v>1262</v>
      </c>
      <c r="D173" s="546">
        <v>199102</v>
      </c>
      <c r="E173" s="604">
        <v>2</v>
      </c>
      <c r="F173" s="432">
        <v>1941</v>
      </c>
      <c r="G173" s="433">
        <v>2107</v>
      </c>
      <c r="H173" s="432">
        <v>2</v>
      </c>
      <c r="I173" s="433">
        <v>2</v>
      </c>
      <c r="J173" s="434">
        <f t="shared" si="367"/>
        <v>1939</v>
      </c>
      <c r="K173" s="435">
        <f t="shared" si="368"/>
        <v>2105</v>
      </c>
      <c r="L173" s="432">
        <v>120</v>
      </c>
      <c r="M173" s="433"/>
      <c r="N173" s="434">
        <f t="shared" si="369"/>
        <v>1939</v>
      </c>
      <c r="O173" s="435">
        <f t="shared" si="370"/>
        <v>2105</v>
      </c>
      <c r="P173" s="434">
        <f t="shared" si="371"/>
        <v>1939</v>
      </c>
      <c r="Q173" s="435">
        <f t="shared" si="372"/>
        <v>2105</v>
      </c>
      <c r="R173" s="432">
        <v>21</v>
      </c>
      <c r="S173" s="433">
        <v>0</v>
      </c>
      <c r="T173" s="589">
        <f t="shared" si="516"/>
        <v>21</v>
      </c>
      <c r="U173" s="590">
        <f t="shared" si="516"/>
        <v>0</v>
      </c>
      <c r="V173" s="432">
        <v>0</v>
      </c>
      <c r="W173" s="433">
        <v>0</v>
      </c>
      <c r="X173" s="434">
        <f t="shared" si="373"/>
        <v>0</v>
      </c>
      <c r="Y173" s="435">
        <f t="shared" si="374"/>
        <v>0</v>
      </c>
      <c r="Z173" s="432">
        <v>1</v>
      </c>
      <c r="AA173" s="433">
        <v>0</v>
      </c>
      <c r="AB173" s="434">
        <f t="shared" si="375"/>
        <v>1</v>
      </c>
      <c r="AC173" s="435">
        <f t="shared" si="376"/>
        <v>0</v>
      </c>
      <c r="AD173" s="434">
        <f t="shared" si="377"/>
        <v>22</v>
      </c>
      <c r="AE173" s="435">
        <f t="shared" si="378"/>
        <v>0</v>
      </c>
      <c r="AF173" s="434">
        <f t="shared" si="379"/>
        <v>22</v>
      </c>
      <c r="AG173" s="435">
        <f t="shared" si="380"/>
        <v>0</v>
      </c>
      <c r="AH173" s="432">
        <v>4.9000000000000004</v>
      </c>
      <c r="AI173" s="433">
        <v>0</v>
      </c>
      <c r="AJ173" s="434">
        <f t="shared" si="381"/>
        <v>102.9</v>
      </c>
      <c r="AK173" s="435">
        <f t="shared" si="382"/>
        <v>0</v>
      </c>
      <c r="AL173" s="432">
        <v>0</v>
      </c>
      <c r="AM173" s="433">
        <v>0</v>
      </c>
      <c r="AN173" s="434">
        <f t="shared" si="383"/>
        <v>0</v>
      </c>
      <c r="AO173" s="435">
        <f t="shared" si="384"/>
        <v>0</v>
      </c>
      <c r="AP173" s="432">
        <v>5</v>
      </c>
      <c r="AQ173" s="433">
        <v>0</v>
      </c>
      <c r="AR173" s="434">
        <f t="shared" si="385"/>
        <v>5</v>
      </c>
      <c r="AS173" s="435">
        <f t="shared" si="386"/>
        <v>0</v>
      </c>
      <c r="AT173" s="434">
        <f t="shared" si="387"/>
        <v>4.9045454545454552</v>
      </c>
      <c r="AU173" s="435">
        <f t="shared" si="388"/>
        <v>0</v>
      </c>
      <c r="AV173" s="434">
        <f t="shared" si="389"/>
        <v>107.90000000000002</v>
      </c>
      <c r="AW173" s="435">
        <f t="shared" si="390"/>
        <v>0</v>
      </c>
      <c r="AX173" s="432">
        <v>146</v>
      </c>
      <c r="AY173" s="433">
        <v>0</v>
      </c>
      <c r="AZ173" s="434">
        <f t="shared" si="391"/>
        <v>3066</v>
      </c>
      <c r="BA173" s="435">
        <f t="shared" si="392"/>
        <v>0</v>
      </c>
      <c r="BB173" s="432">
        <v>0</v>
      </c>
      <c r="BC173" s="433">
        <v>0</v>
      </c>
      <c r="BD173" s="434">
        <f t="shared" si="393"/>
        <v>0</v>
      </c>
      <c r="BE173" s="435">
        <f t="shared" si="394"/>
        <v>0</v>
      </c>
      <c r="BF173" s="432">
        <v>174</v>
      </c>
      <c r="BG173" s="433">
        <v>0</v>
      </c>
      <c r="BH173" s="434">
        <f t="shared" si="395"/>
        <v>174</v>
      </c>
      <c r="BI173" s="435">
        <f t="shared" si="396"/>
        <v>0</v>
      </c>
      <c r="BJ173" s="434">
        <f t="shared" si="397"/>
        <v>147.27272727272728</v>
      </c>
      <c r="BK173" s="435">
        <f t="shared" si="398"/>
        <v>0</v>
      </c>
      <c r="BL173" s="434">
        <f t="shared" si="399"/>
        <v>3240</v>
      </c>
      <c r="BM173" s="435">
        <f t="shared" si="400"/>
        <v>0</v>
      </c>
      <c r="BN173" s="432">
        <v>1257</v>
      </c>
      <c r="BO173" s="433">
        <v>1389</v>
      </c>
      <c r="BP173" s="434">
        <f t="shared" si="401"/>
        <v>1257</v>
      </c>
      <c r="BQ173" s="435">
        <f t="shared" si="402"/>
        <v>1389</v>
      </c>
      <c r="BR173" s="432">
        <v>5</v>
      </c>
      <c r="BS173" s="433">
        <v>5</v>
      </c>
      <c r="BT173" s="434">
        <f t="shared" si="403"/>
        <v>5</v>
      </c>
      <c r="BU173" s="435">
        <f t="shared" si="404"/>
        <v>5</v>
      </c>
      <c r="BV173" s="432">
        <v>6</v>
      </c>
      <c r="BW173" s="433">
        <v>0</v>
      </c>
      <c r="BX173" s="434">
        <f t="shared" si="405"/>
        <v>6</v>
      </c>
      <c r="BY173" s="435">
        <f t="shared" si="406"/>
        <v>0</v>
      </c>
      <c r="BZ173" s="434">
        <f t="shared" si="407"/>
        <v>1268</v>
      </c>
      <c r="CA173" s="435">
        <f t="shared" si="408"/>
        <v>1394</v>
      </c>
      <c r="CB173" s="434">
        <f t="shared" si="409"/>
        <v>1268</v>
      </c>
      <c r="CC173" s="435">
        <f t="shared" si="410"/>
        <v>1394</v>
      </c>
      <c r="CD173" s="432">
        <v>5</v>
      </c>
      <c r="CE173" s="433">
        <v>4.9000000000000004</v>
      </c>
      <c r="CF173" s="434">
        <f t="shared" si="411"/>
        <v>6285</v>
      </c>
      <c r="CG173" s="435">
        <f t="shared" si="412"/>
        <v>6806.1</v>
      </c>
      <c r="CH173" s="432">
        <v>6.2</v>
      </c>
      <c r="CI173" s="433">
        <v>6.9</v>
      </c>
      <c r="CJ173" s="434">
        <f t="shared" si="413"/>
        <v>31</v>
      </c>
      <c r="CK173" s="435">
        <f t="shared" si="414"/>
        <v>34.5</v>
      </c>
      <c r="CL173" s="432">
        <v>5.8</v>
      </c>
      <c r="CM173" s="433">
        <v>0</v>
      </c>
      <c r="CN173" s="434">
        <f t="shared" si="415"/>
        <v>34.799999999999997</v>
      </c>
      <c r="CO173" s="435">
        <f t="shared" si="416"/>
        <v>0</v>
      </c>
      <c r="CP173" s="434">
        <f t="shared" si="417"/>
        <v>5.0085173501577289</v>
      </c>
      <c r="CQ173" s="435">
        <f t="shared" si="418"/>
        <v>4.9071736011477762</v>
      </c>
      <c r="CR173" s="434">
        <f t="shared" si="419"/>
        <v>6350.8</v>
      </c>
      <c r="CS173" s="435">
        <f t="shared" si="420"/>
        <v>6840.6</v>
      </c>
      <c r="CT173" s="432">
        <v>139</v>
      </c>
      <c r="CU173" s="433">
        <v>136</v>
      </c>
      <c r="CV173" s="434">
        <f t="shared" si="421"/>
        <v>174723</v>
      </c>
      <c r="CW173" s="435">
        <f t="shared" si="422"/>
        <v>188904</v>
      </c>
      <c r="CX173" s="432">
        <v>141</v>
      </c>
      <c r="CY173" s="433">
        <v>146</v>
      </c>
      <c r="CZ173" s="434">
        <f t="shared" si="423"/>
        <v>705</v>
      </c>
      <c r="DA173" s="435">
        <f t="shared" si="424"/>
        <v>730</v>
      </c>
      <c r="DB173" s="432">
        <v>128</v>
      </c>
      <c r="DC173" s="433">
        <v>0</v>
      </c>
      <c r="DD173" s="434">
        <f t="shared" si="425"/>
        <v>768</v>
      </c>
      <c r="DE173" s="435">
        <f t="shared" si="426"/>
        <v>0</v>
      </c>
      <c r="DF173" s="434">
        <f t="shared" si="427"/>
        <v>138.9558359621451</v>
      </c>
      <c r="DG173" s="435">
        <f t="shared" si="428"/>
        <v>136.03586800573888</v>
      </c>
      <c r="DH173" s="434">
        <f t="shared" si="429"/>
        <v>176196</v>
      </c>
      <c r="DI173" s="435">
        <f t="shared" si="430"/>
        <v>189634</v>
      </c>
      <c r="DJ173" s="434">
        <f t="shared" si="431"/>
        <v>1290</v>
      </c>
      <c r="DK173" s="435">
        <f t="shared" si="432"/>
        <v>1394</v>
      </c>
      <c r="DL173" s="434">
        <f t="shared" si="433"/>
        <v>1290</v>
      </c>
      <c r="DM173" s="435">
        <f t="shared" si="434"/>
        <v>1394</v>
      </c>
      <c r="DN173" s="434">
        <f t="shared" si="435"/>
        <v>5.0067441860465118</v>
      </c>
      <c r="DO173" s="435">
        <f t="shared" si="436"/>
        <v>4.9071736011477762</v>
      </c>
      <c r="DP173" s="434">
        <f t="shared" si="437"/>
        <v>6458.7</v>
      </c>
      <c r="DQ173" s="435">
        <f t="shared" si="438"/>
        <v>6840.6</v>
      </c>
      <c r="DR173" s="434">
        <f t="shared" si="439"/>
        <v>139.09767441860464</v>
      </c>
      <c r="DS173" s="435">
        <f t="shared" si="440"/>
        <v>136.03586800573888</v>
      </c>
      <c r="DT173" s="434">
        <f t="shared" si="441"/>
        <v>179436</v>
      </c>
      <c r="DU173" s="435">
        <f t="shared" si="442"/>
        <v>189634</v>
      </c>
      <c r="DV173" s="432">
        <v>568</v>
      </c>
      <c r="DW173" s="433">
        <v>630</v>
      </c>
      <c r="DX173" s="434">
        <f t="shared" si="443"/>
        <v>568</v>
      </c>
      <c r="DY173" s="435">
        <f t="shared" si="444"/>
        <v>630</v>
      </c>
      <c r="DZ173" s="432">
        <v>73</v>
      </c>
      <c r="EA173" s="433">
        <v>81</v>
      </c>
      <c r="EB173" s="434">
        <f t="shared" si="445"/>
        <v>73</v>
      </c>
      <c r="EC173" s="435">
        <f t="shared" si="446"/>
        <v>81</v>
      </c>
      <c r="ED173" s="432">
        <v>5</v>
      </c>
      <c r="EE173" s="433">
        <v>0</v>
      </c>
      <c r="EF173" s="434">
        <f t="shared" si="447"/>
        <v>5</v>
      </c>
      <c r="EG173" s="435">
        <f t="shared" si="448"/>
        <v>0</v>
      </c>
      <c r="EH173" s="434">
        <f t="shared" si="449"/>
        <v>646</v>
      </c>
      <c r="EI173" s="435">
        <f t="shared" si="450"/>
        <v>711</v>
      </c>
      <c r="EJ173" s="434">
        <f t="shared" si="451"/>
        <v>646</v>
      </c>
      <c r="EK173" s="435">
        <f t="shared" si="452"/>
        <v>711</v>
      </c>
      <c r="EL173" s="432">
        <v>3.7</v>
      </c>
      <c r="EM173" s="433">
        <v>3.7</v>
      </c>
      <c r="EN173" s="434">
        <f t="shared" si="453"/>
        <v>2101.6</v>
      </c>
      <c r="EO173" s="435">
        <f t="shared" si="454"/>
        <v>2331</v>
      </c>
      <c r="EP173" s="432">
        <v>4</v>
      </c>
      <c r="EQ173" s="433">
        <v>4.0999999999999996</v>
      </c>
      <c r="ER173" s="434">
        <f t="shared" si="455"/>
        <v>292</v>
      </c>
      <c r="ES173" s="435">
        <f t="shared" si="456"/>
        <v>332.09999999999997</v>
      </c>
      <c r="ET173" s="432">
        <v>7.6</v>
      </c>
      <c r="EU173" s="433">
        <v>0</v>
      </c>
      <c r="EV173" s="434">
        <f t="shared" si="457"/>
        <v>38</v>
      </c>
      <c r="EW173" s="435">
        <f t="shared" si="458"/>
        <v>0</v>
      </c>
      <c r="EX173" s="434">
        <f t="shared" si="459"/>
        <v>3.7640866873065013</v>
      </c>
      <c r="EY173" s="435">
        <f t="shared" si="460"/>
        <v>3.7455696202531645</v>
      </c>
      <c r="EZ173" s="434">
        <f t="shared" si="461"/>
        <v>2431.6</v>
      </c>
      <c r="FA173" s="435">
        <f t="shared" si="462"/>
        <v>2663.1</v>
      </c>
      <c r="FB173" s="432">
        <v>101</v>
      </c>
      <c r="FC173" s="433">
        <v>99</v>
      </c>
      <c r="FD173" s="434">
        <f t="shared" si="463"/>
        <v>57368</v>
      </c>
      <c r="FE173" s="435">
        <f t="shared" si="464"/>
        <v>62370</v>
      </c>
      <c r="FF173" s="432">
        <v>69</v>
      </c>
      <c r="FG173" s="433">
        <v>74</v>
      </c>
      <c r="FH173" s="434">
        <f t="shared" si="465"/>
        <v>5037</v>
      </c>
      <c r="FI173" s="435">
        <f t="shared" si="466"/>
        <v>5994</v>
      </c>
      <c r="FJ173" s="432">
        <v>108</v>
      </c>
      <c r="FK173" s="433">
        <v>0</v>
      </c>
      <c r="FL173" s="434">
        <f t="shared" si="467"/>
        <v>540</v>
      </c>
      <c r="FM173" s="435">
        <f t="shared" si="468"/>
        <v>0</v>
      </c>
      <c r="FN173" s="434">
        <f t="shared" si="469"/>
        <v>97.438080495356033</v>
      </c>
      <c r="FO173" s="435">
        <f t="shared" si="470"/>
        <v>96.151898734177209</v>
      </c>
      <c r="FP173" s="434">
        <f t="shared" si="471"/>
        <v>62945</v>
      </c>
      <c r="FQ173" s="435">
        <f t="shared" si="472"/>
        <v>68364</v>
      </c>
      <c r="FR173" s="432">
        <v>3</v>
      </c>
      <c r="FS173" s="433">
        <v>0</v>
      </c>
      <c r="FT173" s="434">
        <f t="shared" si="473"/>
        <v>3</v>
      </c>
      <c r="FU173" s="435">
        <f t="shared" si="474"/>
        <v>0</v>
      </c>
      <c r="FV173" s="432">
        <v>7.8</v>
      </c>
      <c r="FW173" s="433">
        <v>0</v>
      </c>
      <c r="FX173" s="434">
        <f t="shared" si="475"/>
        <v>23.4</v>
      </c>
      <c r="FY173" s="435">
        <f t="shared" si="476"/>
        <v>0</v>
      </c>
      <c r="FZ173" s="432">
        <v>137.69999999999999</v>
      </c>
      <c r="GA173" s="433">
        <v>0</v>
      </c>
      <c r="GB173" s="434">
        <f t="shared" si="477"/>
        <v>413.09999999999997</v>
      </c>
      <c r="GC173" s="435">
        <f t="shared" si="478"/>
        <v>0</v>
      </c>
      <c r="GD173" s="434">
        <f t="shared" si="479"/>
        <v>1846</v>
      </c>
      <c r="GE173" s="435">
        <f t="shared" si="480"/>
        <v>2019</v>
      </c>
      <c r="GF173" s="434">
        <f t="shared" si="481"/>
        <v>1846</v>
      </c>
      <c r="GG173" s="435">
        <f t="shared" si="482"/>
        <v>2019</v>
      </c>
      <c r="GH173" s="434">
        <f t="shared" si="483"/>
        <v>8489.5</v>
      </c>
      <c r="GI173" s="435">
        <f t="shared" si="484"/>
        <v>9137.1</v>
      </c>
      <c r="GJ173" s="434">
        <f t="shared" si="485"/>
        <v>235157</v>
      </c>
      <c r="GK173" s="435">
        <f t="shared" si="486"/>
        <v>251274</v>
      </c>
      <c r="GL173" s="434">
        <f t="shared" si="487"/>
        <v>78</v>
      </c>
      <c r="GM173" s="435">
        <f t="shared" si="488"/>
        <v>86</v>
      </c>
      <c r="GN173" s="434">
        <f t="shared" si="489"/>
        <v>78</v>
      </c>
      <c r="GO173" s="435">
        <f t="shared" si="490"/>
        <v>86</v>
      </c>
      <c r="GP173" s="434">
        <f t="shared" si="491"/>
        <v>323</v>
      </c>
      <c r="GQ173" s="435">
        <f t="shared" si="492"/>
        <v>366.59999999999997</v>
      </c>
      <c r="GR173" s="434">
        <f t="shared" si="493"/>
        <v>5742</v>
      </c>
      <c r="GS173" s="435">
        <f t="shared" si="494"/>
        <v>6724</v>
      </c>
      <c r="GT173" s="434">
        <f t="shared" si="495"/>
        <v>1924</v>
      </c>
      <c r="GU173" s="435">
        <f t="shared" si="496"/>
        <v>2105</v>
      </c>
      <c r="GV173" s="434">
        <f t="shared" si="497"/>
        <v>1924</v>
      </c>
      <c r="GW173" s="435">
        <f t="shared" si="498"/>
        <v>2105</v>
      </c>
      <c r="GX173" s="434">
        <f t="shared" si="499"/>
        <v>8812.5</v>
      </c>
      <c r="GY173" s="435">
        <f t="shared" si="500"/>
        <v>9503.7000000000007</v>
      </c>
      <c r="GZ173" s="434">
        <f t="shared" si="501"/>
        <v>240899</v>
      </c>
      <c r="HA173" s="435">
        <f t="shared" si="502"/>
        <v>257998</v>
      </c>
      <c r="HB173" s="434">
        <f t="shared" si="503"/>
        <v>12</v>
      </c>
      <c r="HC173" s="435">
        <f t="shared" si="504"/>
        <v>0</v>
      </c>
      <c r="HD173" s="434">
        <f t="shared" si="505"/>
        <v>12</v>
      </c>
      <c r="HE173" s="435">
        <f t="shared" si="506"/>
        <v>0</v>
      </c>
      <c r="HF173" s="434">
        <f t="shared" si="507"/>
        <v>77.8</v>
      </c>
      <c r="HG173" s="435">
        <f t="shared" si="508"/>
        <v>0</v>
      </c>
      <c r="HH173" s="434">
        <f t="shared" si="509"/>
        <v>1482</v>
      </c>
      <c r="HI173" s="435">
        <f t="shared" si="510"/>
        <v>0</v>
      </c>
      <c r="HJ173" s="434">
        <f t="shared" si="511"/>
        <v>8913.6999999999989</v>
      </c>
      <c r="HK173" s="435">
        <f t="shared" si="512"/>
        <v>9503.7000000000007</v>
      </c>
      <c r="HL173" s="434">
        <f t="shared" si="513"/>
        <v>242794.1</v>
      </c>
      <c r="HM173" s="435">
        <f t="shared" si="514"/>
        <v>257998</v>
      </c>
    </row>
    <row r="174" spans="1:221" s="18" customFormat="1" ht="12.95" customHeight="1">
      <c r="A174" s="543" t="s">
        <v>489</v>
      </c>
      <c r="B174" s="544" t="s">
        <v>497</v>
      </c>
      <c r="C174" s="545"/>
      <c r="D174" s="546">
        <v>199157</v>
      </c>
      <c r="E174" s="546">
        <v>3</v>
      </c>
      <c r="F174" s="432">
        <v>1098</v>
      </c>
      <c r="G174" s="433">
        <v>1030</v>
      </c>
      <c r="H174" s="432">
        <v>5</v>
      </c>
      <c r="I174" s="433">
        <v>6</v>
      </c>
      <c r="J174" s="434">
        <f t="shared" si="367"/>
        <v>1093</v>
      </c>
      <c r="K174" s="435">
        <f t="shared" si="368"/>
        <v>1024</v>
      </c>
      <c r="L174" s="432">
        <v>120</v>
      </c>
      <c r="M174" s="433"/>
      <c r="N174" s="434">
        <f t="shared" si="369"/>
        <v>1093</v>
      </c>
      <c r="O174" s="435">
        <f t="shared" si="370"/>
        <v>1024</v>
      </c>
      <c r="P174" s="434">
        <f t="shared" si="371"/>
        <v>1093</v>
      </c>
      <c r="Q174" s="435">
        <f t="shared" si="372"/>
        <v>1024</v>
      </c>
      <c r="R174" s="432">
        <v>9</v>
      </c>
      <c r="S174" s="433">
        <v>0</v>
      </c>
      <c r="T174" s="589">
        <f t="shared" si="516"/>
        <v>9</v>
      </c>
      <c r="U174" s="590">
        <f t="shared" si="516"/>
        <v>0</v>
      </c>
      <c r="V174" s="432">
        <v>0</v>
      </c>
      <c r="W174" s="433">
        <v>0</v>
      </c>
      <c r="X174" s="434">
        <f t="shared" si="373"/>
        <v>0</v>
      </c>
      <c r="Y174" s="435">
        <f t="shared" si="374"/>
        <v>0</v>
      </c>
      <c r="Z174" s="432">
        <v>0</v>
      </c>
      <c r="AA174" s="433">
        <v>0</v>
      </c>
      <c r="AB174" s="434">
        <f t="shared" si="375"/>
        <v>0</v>
      </c>
      <c r="AC174" s="435">
        <f t="shared" si="376"/>
        <v>0</v>
      </c>
      <c r="AD174" s="434">
        <f t="shared" si="377"/>
        <v>9</v>
      </c>
      <c r="AE174" s="435">
        <f t="shared" si="378"/>
        <v>0</v>
      </c>
      <c r="AF174" s="434">
        <f t="shared" si="379"/>
        <v>9</v>
      </c>
      <c r="AG174" s="435">
        <f t="shared" si="380"/>
        <v>0</v>
      </c>
      <c r="AH174" s="432">
        <v>4.7</v>
      </c>
      <c r="AI174" s="433">
        <v>0</v>
      </c>
      <c r="AJ174" s="434">
        <f t="shared" si="381"/>
        <v>42.300000000000004</v>
      </c>
      <c r="AK174" s="435">
        <f t="shared" si="382"/>
        <v>0</v>
      </c>
      <c r="AL174" s="432">
        <v>0</v>
      </c>
      <c r="AM174" s="433">
        <v>0</v>
      </c>
      <c r="AN174" s="434">
        <f t="shared" si="383"/>
        <v>0</v>
      </c>
      <c r="AO174" s="435">
        <f t="shared" si="384"/>
        <v>0</v>
      </c>
      <c r="AP174" s="432">
        <v>0</v>
      </c>
      <c r="AQ174" s="433">
        <v>0</v>
      </c>
      <c r="AR174" s="434">
        <f t="shared" si="385"/>
        <v>0</v>
      </c>
      <c r="AS174" s="435">
        <f t="shared" si="386"/>
        <v>0</v>
      </c>
      <c r="AT174" s="434">
        <f t="shared" si="387"/>
        <v>4.7</v>
      </c>
      <c r="AU174" s="435">
        <f t="shared" si="388"/>
        <v>0</v>
      </c>
      <c r="AV174" s="434">
        <f t="shared" si="389"/>
        <v>42.300000000000004</v>
      </c>
      <c r="AW174" s="435">
        <f t="shared" si="390"/>
        <v>0</v>
      </c>
      <c r="AX174" s="432">
        <v>164</v>
      </c>
      <c r="AY174" s="433">
        <v>0</v>
      </c>
      <c r="AZ174" s="434">
        <f t="shared" si="391"/>
        <v>1476</v>
      </c>
      <c r="BA174" s="435">
        <f t="shared" si="392"/>
        <v>0</v>
      </c>
      <c r="BB174" s="432">
        <v>0</v>
      </c>
      <c r="BC174" s="433">
        <v>0</v>
      </c>
      <c r="BD174" s="434">
        <f t="shared" si="393"/>
        <v>0</v>
      </c>
      <c r="BE174" s="435">
        <f t="shared" si="394"/>
        <v>0</v>
      </c>
      <c r="BF174" s="432">
        <v>0</v>
      </c>
      <c r="BG174" s="433">
        <v>0</v>
      </c>
      <c r="BH174" s="434">
        <f t="shared" si="395"/>
        <v>0</v>
      </c>
      <c r="BI174" s="435">
        <f t="shared" si="396"/>
        <v>0</v>
      </c>
      <c r="BJ174" s="434">
        <f t="shared" si="397"/>
        <v>164</v>
      </c>
      <c r="BK174" s="435">
        <f t="shared" si="398"/>
        <v>0</v>
      </c>
      <c r="BL174" s="434">
        <f t="shared" si="399"/>
        <v>1476</v>
      </c>
      <c r="BM174" s="435">
        <f t="shared" si="400"/>
        <v>0</v>
      </c>
      <c r="BN174" s="432">
        <v>625</v>
      </c>
      <c r="BO174" s="433">
        <v>575</v>
      </c>
      <c r="BP174" s="434">
        <f t="shared" si="401"/>
        <v>625</v>
      </c>
      <c r="BQ174" s="435">
        <f t="shared" si="402"/>
        <v>575</v>
      </c>
      <c r="BR174" s="432">
        <v>2</v>
      </c>
      <c r="BS174" s="433">
        <v>2</v>
      </c>
      <c r="BT174" s="434">
        <f t="shared" si="403"/>
        <v>2</v>
      </c>
      <c r="BU174" s="435">
        <f t="shared" si="404"/>
        <v>2</v>
      </c>
      <c r="BV174" s="432">
        <v>7</v>
      </c>
      <c r="BW174" s="433">
        <v>0</v>
      </c>
      <c r="BX174" s="434">
        <f t="shared" si="405"/>
        <v>7</v>
      </c>
      <c r="BY174" s="435">
        <f t="shared" si="406"/>
        <v>0</v>
      </c>
      <c r="BZ174" s="434">
        <f t="shared" si="407"/>
        <v>634</v>
      </c>
      <c r="CA174" s="435">
        <f t="shared" si="408"/>
        <v>577</v>
      </c>
      <c r="CB174" s="434">
        <f t="shared" si="409"/>
        <v>634</v>
      </c>
      <c r="CC174" s="435">
        <f t="shared" si="410"/>
        <v>577</v>
      </c>
      <c r="CD174" s="432">
        <v>5</v>
      </c>
      <c r="CE174" s="433">
        <v>4.8</v>
      </c>
      <c r="CF174" s="434">
        <f t="shared" si="411"/>
        <v>3125</v>
      </c>
      <c r="CG174" s="435">
        <f t="shared" si="412"/>
        <v>2760</v>
      </c>
      <c r="CH174" s="432">
        <v>5.3</v>
      </c>
      <c r="CI174" s="433">
        <v>7.5</v>
      </c>
      <c r="CJ174" s="434">
        <f t="shared" si="413"/>
        <v>10.6</v>
      </c>
      <c r="CK174" s="435">
        <f t="shared" si="414"/>
        <v>15</v>
      </c>
      <c r="CL174" s="432">
        <v>5.6</v>
      </c>
      <c r="CM174" s="433">
        <v>0</v>
      </c>
      <c r="CN174" s="434">
        <f t="shared" si="415"/>
        <v>39.199999999999996</v>
      </c>
      <c r="CO174" s="435">
        <f t="shared" si="416"/>
        <v>0</v>
      </c>
      <c r="CP174" s="434">
        <f t="shared" si="417"/>
        <v>5.0075709779179807</v>
      </c>
      <c r="CQ174" s="435">
        <f t="shared" si="418"/>
        <v>4.8093587521663776</v>
      </c>
      <c r="CR174" s="434">
        <f t="shared" si="419"/>
        <v>3174.7999999999997</v>
      </c>
      <c r="CS174" s="435">
        <f t="shared" si="420"/>
        <v>2775</v>
      </c>
      <c r="CT174" s="432">
        <v>139</v>
      </c>
      <c r="CU174" s="433">
        <v>137</v>
      </c>
      <c r="CV174" s="434">
        <f t="shared" si="421"/>
        <v>86875</v>
      </c>
      <c r="CW174" s="435">
        <f t="shared" si="422"/>
        <v>78775</v>
      </c>
      <c r="CX174" s="432">
        <v>155</v>
      </c>
      <c r="CY174" s="433">
        <v>120</v>
      </c>
      <c r="CZ174" s="434">
        <f t="shared" si="423"/>
        <v>310</v>
      </c>
      <c r="DA174" s="435">
        <f t="shared" si="424"/>
        <v>240</v>
      </c>
      <c r="DB174" s="432">
        <v>140</v>
      </c>
      <c r="DC174" s="433">
        <v>0</v>
      </c>
      <c r="DD174" s="434">
        <f t="shared" si="425"/>
        <v>980</v>
      </c>
      <c r="DE174" s="435">
        <f t="shared" si="426"/>
        <v>0</v>
      </c>
      <c r="DF174" s="434">
        <f t="shared" si="427"/>
        <v>139.06151419558358</v>
      </c>
      <c r="DG174" s="435">
        <f t="shared" si="428"/>
        <v>136.94107452339688</v>
      </c>
      <c r="DH174" s="434">
        <f t="shared" si="429"/>
        <v>88164.999999999985</v>
      </c>
      <c r="DI174" s="435">
        <f t="shared" si="430"/>
        <v>79015</v>
      </c>
      <c r="DJ174" s="434">
        <f t="shared" si="431"/>
        <v>643</v>
      </c>
      <c r="DK174" s="435">
        <f t="shared" si="432"/>
        <v>577</v>
      </c>
      <c r="DL174" s="434">
        <f t="shared" si="433"/>
        <v>643</v>
      </c>
      <c r="DM174" s="435">
        <f t="shared" si="434"/>
        <v>577</v>
      </c>
      <c r="DN174" s="434">
        <f t="shared" si="435"/>
        <v>5.0032659409020219</v>
      </c>
      <c r="DO174" s="435">
        <f t="shared" si="436"/>
        <v>4.8093587521663776</v>
      </c>
      <c r="DP174" s="434">
        <f t="shared" si="437"/>
        <v>3217.1</v>
      </c>
      <c r="DQ174" s="435">
        <f t="shared" si="438"/>
        <v>2775</v>
      </c>
      <c r="DR174" s="434">
        <f t="shared" si="439"/>
        <v>139.41057542768272</v>
      </c>
      <c r="DS174" s="435">
        <f t="shared" si="440"/>
        <v>136.94107452339688</v>
      </c>
      <c r="DT174" s="434">
        <f t="shared" si="441"/>
        <v>89640.999999999985</v>
      </c>
      <c r="DU174" s="435">
        <f t="shared" si="442"/>
        <v>79015</v>
      </c>
      <c r="DV174" s="432">
        <v>371</v>
      </c>
      <c r="DW174" s="433">
        <v>366</v>
      </c>
      <c r="DX174" s="434">
        <f t="shared" si="443"/>
        <v>371</v>
      </c>
      <c r="DY174" s="435">
        <f t="shared" si="444"/>
        <v>366</v>
      </c>
      <c r="DZ174" s="432">
        <v>77</v>
      </c>
      <c r="EA174" s="433">
        <v>81</v>
      </c>
      <c r="EB174" s="434">
        <f t="shared" si="445"/>
        <v>77</v>
      </c>
      <c r="EC174" s="435">
        <f t="shared" si="446"/>
        <v>81</v>
      </c>
      <c r="ED174" s="432">
        <v>2</v>
      </c>
      <c r="EE174" s="433">
        <v>0</v>
      </c>
      <c r="EF174" s="434">
        <f t="shared" si="447"/>
        <v>2</v>
      </c>
      <c r="EG174" s="435">
        <f t="shared" si="448"/>
        <v>0</v>
      </c>
      <c r="EH174" s="434">
        <f t="shared" si="449"/>
        <v>450</v>
      </c>
      <c r="EI174" s="435">
        <f t="shared" si="450"/>
        <v>447</v>
      </c>
      <c r="EJ174" s="434">
        <f t="shared" si="451"/>
        <v>450</v>
      </c>
      <c r="EK174" s="435">
        <f t="shared" si="452"/>
        <v>447</v>
      </c>
      <c r="EL174" s="432">
        <v>3.5</v>
      </c>
      <c r="EM174" s="433">
        <v>3.5</v>
      </c>
      <c r="EN174" s="434">
        <f t="shared" si="453"/>
        <v>1298.5</v>
      </c>
      <c r="EO174" s="435">
        <f t="shared" si="454"/>
        <v>1281</v>
      </c>
      <c r="EP174" s="432">
        <v>4.7</v>
      </c>
      <c r="EQ174" s="433">
        <v>3.8</v>
      </c>
      <c r="ER174" s="434">
        <f t="shared" si="455"/>
        <v>361.90000000000003</v>
      </c>
      <c r="ES174" s="435">
        <f t="shared" si="456"/>
        <v>307.8</v>
      </c>
      <c r="ET174" s="432">
        <v>3.5</v>
      </c>
      <c r="EU174" s="433">
        <v>0</v>
      </c>
      <c r="EV174" s="434">
        <f t="shared" si="457"/>
        <v>7</v>
      </c>
      <c r="EW174" s="435">
        <f t="shared" si="458"/>
        <v>0</v>
      </c>
      <c r="EX174" s="434">
        <f t="shared" si="459"/>
        <v>3.7053333333333334</v>
      </c>
      <c r="EY174" s="435">
        <f t="shared" si="460"/>
        <v>3.5543624161073826</v>
      </c>
      <c r="EZ174" s="434">
        <f t="shared" si="461"/>
        <v>1667.4</v>
      </c>
      <c r="FA174" s="435">
        <f t="shared" si="462"/>
        <v>1588.8</v>
      </c>
      <c r="FB174" s="432">
        <v>91</v>
      </c>
      <c r="FC174" s="433">
        <v>91</v>
      </c>
      <c r="FD174" s="434">
        <f t="shared" si="463"/>
        <v>33761</v>
      </c>
      <c r="FE174" s="435">
        <f t="shared" si="464"/>
        <v>33306</v>
      </c>
      <c r="FF174" s="432">
        <v>81</v>
      </c>
      <c r="FG174" s="433">
        <v>75</v>
      </c>
      <c r="FH174" s="434">
        <f t="shared" si="465"/>
        <v>6237</v>
      </c>
      <c r="FI174" s="435">
        <f t="shared" si="466"/>
        <v>6075</v>
      </c>
      <c r="FJ174" s="432">
        <v>111</v>
      </c>
      <c r="FK174" s="433">
        <v>0</v>
      </c>
      <c r="FL174" s="434">
        <f t="shared" si="467"/>
        <v>222</v>
      </c>
      <c r="FM174" s="435">
        <f t="shared" si="468"/>
        <v>0</v>
      </c>
      <c r="FN174" s="434">
        <f t="shared" si="469"/>
        <v>89.37777777777778</v>
      </c>
      <c r="FO174" s="435">
        <f t="shared" si="470"/>
        <v>88.100671140939596</v>
      </c>
      <c r="FP174" s="434">
        <f t="shared" si="471"/>
        <v>40220</v>
      </c>
      <c r="FQ174" s="435">
        <f t="shared" si="472"/>
        <v>39381</v>
      </c>
      <c r="FR174" s="432">
        <v>0</v>
      </c>
      <c r="FS174" s="433">
        <v>0</v>
      </c>
      <c r="FT174" s="434">
        <f t="shared" si="473"/>
        <v>0</v>
      </c>
      <c r="FU174" s="435">
        <f t="shared" si="474"/>
        <v>0</v>
      </c>
      <c r="FV174" s="432">
        <v>0</v>
      </c>
      <c r="FW174" s="433">
        <v>0</v>
      </c>
      <c r="FX174" s="434">
        <f t="shared" si="475"/>
        <v>0</v>
      </c>
      <c r="FY174" s="435">
        <f t="shared" si="476"/>
        <v>0</v>
      </c>
      <c r="FZ174" s="432">
        <v>0</v>
      </c>
      <c r="GA174" s="433">
        <v>0</v>
      </c>
      <c r="GB174" s="434">
        <f t="shared" si="477"/>
        <v>0</v>
      </c>
      <c r="GC174" s="435">
        <f t="shared" si="478"/>
        <v>0</v>
      </c>
      <c r="GD174" s="434">
        <f t="shared" si="479"/>
        <v>1005</v>
      </c>
      <c r="GE174" s="435">
        <f t="shared" si="480"/>
        <v>941</v>
      </c>
      <c r="GF174" s="434">
        <f t="shared" si="481"/>
        <v>1005</v>
      </c>
      <c r="GG174" s="435">
        <f t="shared" si="482"/>
        <v>941</v>
      </c>
      <c r="GH174" s="434">
        <f t="shared" si="483"/>
        <v>4465.8</v>
      </c>
      <c r="GI174" s="435">
        <f t="shared" si="484"/>
        <v>4041</v>
      </c>
      <c r="GJ174" s="434">
        <f t="shared" si="485"/>
        <v>122112</v>
      </c>
      <c r="GK174" s="435">
        <f t="shared" si="486"/>
        <v>112081</v>
      </c>
      <c r="GL174" s="434">
        <f t="shared" si="487"/>
        <v>79</v>
      </c>
      <c r="GM174" s="435">
        <f t="shared" si="488"/>
        <v>83</v>
      </c>
      <c r="GN174" s="434">
        <f t="shared" si="489"/>
        <v>79</v>
      </c>
      <c r="GO174" s="435">
        <f t="shared" si="490"/>
        <v>83</v>
      </c>
      <c r="GP174" s="434">
        <f t="shared" si="491"/>
        <v>372.50000000000006</v>
      </c>
      <c r="GQ174" s="435">
        <f t="shared" si="492"/>
        <v>322.8</v>
      </c>
      <c r="GR174" s="434">
        <f t="shared" si="493"/>
        <v>6547</v>
      </c>
      <c r="GS174" s="435">
        <f t="shared" si="494"/>
        <v>6315</v>
      </c>
      <c r="GT174" s="434">
        <f t="shared" si="495"/>
        <v>1084</v>
      </c>
      <c r="GU174" s="435">
        <f t="shared" si="496"/>
        <v>1024</v>
      </c>
      <c r="GV174" s="434">
        <f t="shared" si="497"/>
        <v>1084</v>
      </c>
      <c r="GW174" s="435">
        <f t="shared" si="498"/>
        <v>1024</v>
      </c>
      <c r="GX174" s="434">
        <f t="shared" si="499"/>
        <v>4838.3</v>
      </c>
      <c r="GY174" s="435">
        <f t="shared" si="500"/>
        <v>4363.8</v>
      </c>
      <c r="GZ174" s="434">
        <f t="shared" si="501"/>
        <v>128659</v>
      </c>
      <c r="HA174" s="435">
        <f t="shared" si="502"/>
        <v>118396</v>
      </c>
      <c r="HB174" s="434">
        <f t="shared" si="503"/>
        <v>9</v>
      </c>
      <c r="HC174" s="435">
        <f t="shared" si="504"/>
        <v>0</v>
      </c>
      <c r="HD174" s="434">
        <f t="shared" si="505"/>
        <v>9</v>
      </c>
      <c r="HE174" s="435">
        <f t="shared" si="506"/>
        <v>0</v>
      </c>
      <c r="HF174" s="434">
        <f t="shared" si="507"/>
        <v>46.199999999999996</v>
      </c>
      <c r="HG174" s="435">
        <f t="shared" si="508"/>
        <v>0</v>
      </c>
      <c r="HH174" s="434">
        <f t="shared" si="509"/>
        <v>1202</v>
      </c>
      <c r="HI174" s="435">
        <f t="shared" si="510"/>
        <v>0</v>
      </c>
      <c r="HJ174" s="434">
        <f t="shared" si="511"/>
        <v>4884.5</v>
      </c>
      <c r="HK174" s="435">
        <f t="shared" si="512"/>
        <v>4363.8</v>
      </c>
      <c r="HL174" s="434">
        <f t="shared" si="513"/>
        <v>129860.99999999999</v>
      </c>
      <c r="HM174" s="435">
        <f t="shared" si="514"/>
        <v>118396</v>
      </c>
    </row>
    <row r="175" spans="1:221" s="18" customFormat="1" ht="12.95" customHeight="1">
      <c r="A175" s="543" t="s">
        <v>489</v>
      </c>
      <c r="B175" s="544" t="s">
        <v>498</v>
      </c>
      <c r="C175" s="545"/>
      <c r="D175" s="546">
        <v>199218</v>
      </c>
      <c r="E175" s="546">
        <v>3</v>
      </c>
      <c r="F175" s="432">
        <v>3826</v>
      </c>
      <c r="G175" s="433">
        <v>3913</v>
      </c>
      <c r="H175" s="432">
        <v>53</v>
      </c>
      <c r="I175" s="433">
        <v>49</v>
      </c>
      <c r="J175" s="434">
        <f t="shared" si="367"/>
        <v>3773</v>
      </c>
      <c r="K175" s="435">
        <f t="shared" si="368"/>
        <v>3864</v>
      </c>
      <c r="L175" s="432">
        <v>120</v>
      </c>
      <c r="M175" s="433"/>
      <c r="N175" s="434">
        <f t="shared" si="369"/>
        <v>3773</v>
      </c>
      <c r="O175" s="435">
        <f t="shared" si="370"/>
        <v>3864</v>
      </c>
      <c r="P175" s="434">
        <f t="shared" si="371"/>
        <v>3773</v>
      </c>
      <c r="Q175" s="435">
        <f t="shared" si="372"/>
        <v>3864</v>
      </c>
      <c r="R175" s="432">
        <v>13</v>
      </c>
      <c r="S175" s="433">
        <v>2</v>
      </c>
      <c r="T175" s="589">
        <f t="shared" si="516"/>
        <v>13</v>
      </c>
      <c r="U175" s="590">
        <f t="shared" si="516"/>
        <v>2</v>
      </c>
      <c r="V175" s="432">
        <v>0</v>
      </c>
      <c r="W175" s="433">
        <v>0</v>
      </c>
      <c r="X175" s="434">
        <f t="shared" si="373"/>
        <v>0</v>
      </c>
      <c r="Y175" s="435">
        <f t="shared" si="374"/>
        <v>0</v>
      </c>
      <c r="Z175" s="432">
        <v>0</v>
      </c>
      <c r="AA175" s="433">
        <v>0</v>
      </c>
      <c r="AB175" s="434">
        <f t="shared" si="375"/>
        <v>0</v>
      </c>
      <c r="AC175" s="435">
        <f t="shared" si="376"/>
        <v>0</v>
      </c>
      <c r="AD175" s="434">
        <f t="shared" si="377"/>
        <v>13</v>
      </c>
      <c r="AE175" s="435">
        <f t="shared" si="378"/>
        <v>2</v>
      </c>
      <c r="AF175" s="434">
        <f t="shared" si="379"/>
        <v>13</v>
      </c>
      <c r="AG175" s="435">
        <f t="shared" si="380"/>
        <v>2</v>
      </c>
      <c r="AH175" s="432">
        <v>3.7</v>
      </c>
      <c r="AI175" s="433">
        <v>3</v>
      </c>
      <c r="AJ175" s="434">
        <f t="shared" si="381"/>
        <v>48.1</v>
      </c>
      <c r="AK175" s="435">
        <f t="shared" si="382"/>
        <v>6</v>
      </c>
      <c r="AL175" s="432">
        <v>0</v>
      </c>
      <c r="AM175" s="433">
        <v>0</v>
      </c>
      <c r="AN175" s="434">
        <f t="shared" si="383"/>
        <v>0</v>
      </c>
      <c r="AO175" s="435">
        <f t="shared" si="384"/>
        <v>0</v>
      </c>
      <c r="AP175" s="432">
        <v>0</v>
      </c>
      <c r="AQ175" s="433">
        <v>0</v>
      </c>
      <c r="AR175" s="434">
        <f t="shared" si="385"/>
        <v>0</v>
      </c>
      <c r="AS175" s="435">
        <f t="shared" si="386"/>
        <v>0</v>
      </c>
      <c r="AT175" s="434">
        <f t="shared" si="387"/>
        <v>3.7</v>
      </c>
      <c r="AU175" s="435">
        <f t="shared" si="388"/>
        <v>3</v>
      </c>
      <c r="AV175" s="434">
        <f t="shared" si="389"/>
        <v>48.1</v>
      </c>
      <c r="AW175" s="435">
        <f t="shared" si="390"/>
        <v>6</v>
      </c>
      <c r="AX175" s="432">
        <v>140</v>
      </c>
      <c r="AY175" s="433">
        <v>130</v>
      </c>
      <c r="AZ175" s="434">
        <f t="shared" si="391"/>
        <v>1820</v>
      </c>
      <c r="BA175" s="435">
        <f t="shared" si="392"/>
        <v>260</v>
      </c>
      <c r="BB175" s="432">
        <v>0</v>
      </c>
      <c r="BC175" s="433">
        <v>0</v>
      </c>
      <c r="BD175" s="434">
        <f t="shared" si="393"/>
        <v>0</v>
      </c>
      <c r="BE175" s="435">
        <f t="shared" si="394"/>
        <v>0</v>
      </c>
      <c r="BF175" s="432">
        <v>0</v>
      </c>
      <c r="BG175" s="433">
        <v>0</v>
      </c>
      <c r="BH175" s="434">
        <f t="shared" si="395"/>
        <v>0</v>
      </c>
      <c r="BI175" s="435">
        <f t="shared" si="396"/>
        <v>0</v>
      </c>
      <c r="BJ175" s="434">
        <f t="shared" si="397"/>
        <v>140</v>
      </c>
      <c r="BK175" s="435">
        <f t="shared" si="398"/>
        <v>130</v>
      </c>
      <c r="BL175" s="434">
        <f t="shared" si="399"/>
        <v>1820</v>
      </c>
      <c r="BM175" s="435">
        <f t="shared" si="400"/>
        <v>260</v>
      </c>
      <c r="BN175" s="432">
        <v>1775</v>
      </c>
      <c r="BO175" s="433">
        <v>1794</v>
      </c>
      <c r="BP175" s="434">
        <f t="shared" si="401"/>
        <v>1775</v>
      </c>
      <c r="BQ175" s="435">
        <f t="shared" si="402"/>
        <v>1794</v>
      </c>
      <c r="BR175" s="432">
        <v>2</v>
      </c>
      <c r="BS175" s="433">
        <v>4</v>
      </c>
      <c r="BT175" s="434">
        <f t="shared" si="403"/>
        <v>2</v>
      </c>
      <c r="BU175" s="435">
        <f t="shared" si="404"/>
        <v>4</v>
      </c>
      <c r="BV175" s="432">
        <v>4</v>
      </c>
      <c r="BW175" s="433">
        <v>0</v>
      </c>
      <c r="BX175" s="434">
        <f t="shared" si="405"/>
        <v>4</v>
      </c>
      <c r="BY175" s="435">
        <f t="shared" si="406"/>
        <v>0</v>
      </c>
      <c r="BZ175" s="434">
        <f t="shared" si="407"/>
        <v>1781</v>
      </c>
      <c r="CA175" s="435">
        <f t="shared" si="408"/>
        <v>1798</v>
      </c>
      <c r="CB175" s="434">
        <f t="shared" si="409"/>
        <v>1781</v>
      </c>
      <c r="CC175" s="435">
        <f t="shared" si="410"/>
        <v>1798</v>
      </c>
      <c r="CD175" s="432">
        <v>4.4000000000000004</v>
      </c>
      <c r="CE175" s="433">
        <v>4.5</v>
      </c>
      <c r="CF175" s="434">
        <f t="shared" si="411"/>
        <v>7810.0000000000009</v>
      </c>
      <c r="CG175" s="435">
        <f t="shared" si="412"/>
        <v>8073</v>
      </c>
      <c r="CH175" s="432">
        <v>4.5</v>
      </c>
      <c r="CI175" s="433">
        <v>5.8</v>
      </c>
      <c r="CJ175" s="434">
        <f t="shared" si="413"/>
        <v>9</v>
      </c>
      <c r="CK175" s="435">
        <f t="shared" si="414"/>
        <v>23.2</v>
      </c>
      <c r="CL175" s="432">
        <v>4.8</v>
      </c>
      <c r="CM175" s="433">
        <v>0</v>
      </c>
      <c r="CN175" s="434">
        <f t="shared" si="415"/>
        <v>19.2</v>
      </c>
      <c r="CO175" s="435">
        <f t="shared" si="416"/>
        <v>0</v>
      </c>
      <c r="CP175" s="434">
        <f t="shared" si="417"/>
        <v>4.4010106681639529</v>
      </c>
      <c r="CQ175" s="435">
        <f t="shared" si="418"/>
        <v>4.5028921023359283</v>
      </c>
      <c r="CR175" s="434">
        <f t="shared" si="419"/>
        <v>7838.2</v>
      </c>
      <c r="CS175" s="435">
        <f t="shared" si="420"/>
        <v>8096.1999999999989</v>
      </c>
      <c r="CT175" s="432">
        <v>125</v>
      </c>
      <c r="CU175" s="433">
        <v>125</v>
      </c>
      <c r="CV175" s="434">
        <f t="shared" si="421"/>
        <v>221875</v>
      </c>
      <c r="CW175" s="435">
        <f t="shared" si="422"/>
        <v>224250</v>
      </c>
      <c r="CX175" s="432">
        <v>105</v>
      </c>
      <c r="CY175" s="433">
        <v>89</v>
      </c>
      <c r="CZ175" s="434">
        <f t="shared" si="423"/>
        <v>210</v>
      </c>
      <c r="DA175" s="435">
        <f t="shared" si="424"/>
        <v>356</v>
      </c>
      <c r="DB175" s="432">
        <v>132</v>
      </c>
      <c r="DC175" s="433">
        <v>0</v>
      </c>
      <c r="DD175" s="434">
        <f t="shared" si="425"/>
        <v>528</v>
      </c>
      <c r="DE175" s="435">
        <f t="shared" si="426"/>
        <v>0</v>
      </c>
      <c r="DF175" s="434">
        <f t="shared" si="427"/>
        <v>124.99326221224031</v>
      </c>
      <c r="DG175" s="435">
        <f t="shared" si="428"/>
        <v>124.91991101223581</v>
      </c>
      <c r="DH175" s="434">
        <f t="shared" si="429"/>
        <v>222613</v>
      </c>
      <c r="DI175" s="435">
        <f t="shared" si="430"/>
        <v>224606</v>
      </c>
      <c r="DJ175" s="434">
        <f t="shared" si="431"/>
        <v>1794</v>
      </c>
      <c r="DK175" s="435">
        <f t="shared" si="432"/>
        <v>1800</v>
      </c>
      <c r="DL175" s="434">
        <f t="shared" si="433"/>
        <v>1794</v>
      </c>
      <c r="DM175" s="435">
        <f t="shared" si="434"/>
        <v>1800</v>
      </c>
      <c r="DN175" s="434">
        <f t="shared" si="435"/>
        <v>4.3959308807134896</v>
      </c>
      <c r="DO175" s="435">
        <f t="shared" si="436"/>
        <v>4.5012222222222213</v>
      </c>
      <c r="DP175" s="434">
        <f t="shared" si="437"/>
        <v>7886.3</v>
      </c>
      <c r="DQ175" s="435">
        <f t="shared" si="438"/>
        <v>8102.199999999998</v>
      </c>
      <c r="DR175" s="434">
        <f t="shared" si="439"/>
        <v>125.10200668896321</v>
      </c>
      <c r="DS175" s="435">
        <f t="shared" si="440"/>
        <v>124.92555555555556</v>
      </c>
      <c r="DT175" s="434">
        <f t="shared" si="441"/>
        <v>224433</v>
      </c>
      <c r="DU175" s="435">
        <f t="shared" si="442"/>
        <v>224866</v>
      </c>
      <c r="DV175" s="432">
        <v>1397</v>
      </c>
      <c r="DW175" s="433">
        <v>1497</v>
      </c>
      <c r="DX175" s="434">
        <f t="shared" si="443"/>
        <v>1397</v>
      </c>
      <c r="DY175" s="435">
        <f t="shared" si="444"/>
        <v>1497</v>
      </c>
      <c r="DZ175" s="432">
        <v>432</v>
      </c>
      <c r="EA175" s="433">
        <v>567</v>
      </c>
      <c r="EB175" s="434">
        <f t="shared" si="445"/>
        <v>432</v>
      </c>
      <c r="EC175" s="435">
        <f t="shared" si="446"/>
        <v>567</v>
      </c>
      <c r="ED175" s="432">
        <v>150</v>
      </c>
      <c r="EE175" s="433">
        <v>0</v>
      </c>
      <c r="EF175" s="434">
        <f t="shared" si="447"/>
        <v>150</v>
      </c>
      <c r="EG175" s="435">
        <f t="shared" si="448"/>
        <v>0</v>
      </c>
      <c r="EH175" s="434">
        <f t="shared" si="449"/>
        <v>1979</v>
      </c>
      <c r="EI175" s="435">
        <f t="shared" si="450"/>
        <v>2064</v>
      </c>
      <c r="EJ175" s="434">
        <f t="shared" si="451"/>
        <v>1979</v>
      </c>
      <c r="EK175" s="435">
        <f t="shared" si="452"/>
        <v>2064</v>
      </c>
      <c r="EL175" s="432">
        <v>3.2</v>
      </c>
      <c r="EM175" s="433">
        <v>3.1</v>
      </c>
      <c r="EN175" s="434">
        <f t="shared" si="453"/>
        <v>4470.4000000000005</v>
      </c>
      <c r="EO175" s="435">
        <f t="shared" si="454"/>
        <v>4640.7</v>
      </c>
      <c r="EP175" s="432">
        <v>3</v>
      </c>
      <c r="EQ175" s="433">
        <v>2.9</v>
      </c>
      <c r="ER175" s="434">
        <f t="shared" si="455"/>
        <v>1296</v>
      </c>
      <c r="ES175" s="435">
        <f t="shared" si="456"/>
        <v>1644.3</v>
      </c>
      <c r="ET175" s="432">
        <v>2.7</v>
      </c>
      <c r="EU175" s="433">
        <v>0</v>
      </c>
      <c r="EV175" s="434">
        <f t="shared" si="457"/>
        <v>405</v>
      </c>
      <c r="EW175" s="435">
        <f t="shared" si="458"/>
        <v>0</v>
      </c>
      <c r="EX175" s="434">
        <f t="shared" si="459"/>
        <v>3.1184436584133404</v>
      </c>
      <c r="EY175" s="435">
        <f t="shared" si="460"/>
        <v>3.0450581395348837</v>
      </c>
      <c r="EZ175" s="434">
        <f t="shared" si="461"/>
        <v>6171.4000000000005</v>
      </c>
      <c r="FA175" s="435">
        <f t="shared" si="462"/>
        <v>6285</v>
      </c>
      <c r="FB175" s="432">
        <v>82</v>
      </c>
      <c r="FC175" s="433">
        <v>79</v>
      </c>
      <c r="FD175" s="434">
        <f t="shared" si="463"/>
        <v>114554</v>
      </c>
      <c r="FE175" s="435">
        <f t="shared" si="464"/>
        <v>118263</v>
      </c>
      <c r="FF175" s="432">
        <v>51</v>
      </c>
      <c r="FG175" s="433">
        <v>47</v>
      </c>
      <c r="FH175" s="434">
        <f t="shared" si="465"/>
        <v>22032</v>
      </c>
      <c r="FI175" s="435">
        <f t="shared" si="466"/>
        <v>26649</v>
      </c>
      <c r="FJ175" s="432">
        <v>43</v>
      </c>
      <c r="FK175" s="433">
        <v>0</v>
      </c>
      <c r="FL175" s="434">
        <f t="shared" si="467"/>
        <v>6450</v>
      </c>
      <c r="FM175" s="435">
        <f t="shared" si="468"/>
        <v>0</v>
      </c>
      <c r="FN175" s="434">
        <f t="shared" si="469"/>
        <v>72.27690752905508</v>
      </c>
      <c r="FO175" s="435">
        <f t="shared" si="470"/>
        <v>70.20930232558139</v>
      </c>
      <c r="FP175" s="434">
        <f t="shared" si="471"/>
        <v>143036</v>
      </c>
      <c r="FQ175" s="435">
        <f t="shared" si="472"/>
        <v>144912</v>
      </c>
      <c r="FR175" s="432">
        <v>0</v>
      </c>
      <c r="FS175" s="433">
        <v>0</v>
      </c>
      <c r="FT175" s="434">
        <f t="shared" si="473"/>
        <v>0</v>
      </c>
      <c r="FU175" s="435">
        <f t="shared" si="474"/>
        <v>0</v>
      </c>
      <c r="FV175" s="432">
        <v>0</v>
      </c>
      <c r="FW175" s="433">
        <v>0</v>
      </c>
      <c r="FX175" s="434">
        <f t="shared" si="475"/>
        <v>0</v>
      </c>
      <c r="FY175" s="435">
        <f t="shared" si="476"/>
        <v>0</v>
      </c>
      <c r="FZ175" s="432">
        <v>0</v>
      </c>
      <c r="GA175" s="433">
        <v>0</v>
      </c>
      <c r="GB175" s="434">
        <f t="shared" si="477"/>
        <v>0</v>
      </c>
      <c r="GC175" s="435">
        <f t="shared" si="478"/>
        <v>0</v>
      </c>
      <c r="GD175" s="434">
        <f t="shared" si="479"/>
        <v>3185</v>
      </c>
      <c r="GE175" s="435">
        <f t="shared" si="480"/>
        <v>3293</v>
      </c>
      <c r="GF175" s="434">
        <f t="shared" si="481"/>
        <v>3185</v>
      </c>
      <c r="GG175" s="435">
        <f t="shared" si="482"/>
        <v>3293</v>
      </c>
      <c r="GH175" s="434">
        <f t="shared" si="483"/>
        <v>12328.500000000002</v>
      </c>
      <c r="GI175" s="435">
        <f t="shared" si="484"/>
        <v>12719.7</v>
      </c>
      <c r="GJ175" s="434">
        <f t="shared" si="485"/>
        <v>338249</v>
      </c>
      <c r="GK175" s="435">
        <f t="shared" si="486"/>
        <v>342773</v>
      </c>
      <c r="GL175" s="434">
        <f t="shared" si="487"/>
        <v>434</v>
      </c>
      <c r="GM175" s="435">
        <f t="shared" si="488"/>
        <v>571</v>
      </c>
      <c r="GN175" s="434">
        <f t="shared" si="489"/>
        <v>434</v>
      </c>
      <c r="GO175" s="435">
        <f t="shared" si="490"/>
        <v>571</v>
      </c>
      <c r="GP175" s="434">
        <f t="shared" si="491"/>
        <v>1305</v>
      </c>
      <c r="GQ175" s="435">
        <f t="shared" si="492"/>
        <v>1667.5</v>
      </c>
      <c r="GR175" s="434">
        <f t="shared" si="493"/>
        <v>22242</v>
      </c>
      <c r="GS175" s="435">
        <f t="shared" si="494"/>
        <v>27005</v>
      </c>
      <c r="GT175" s="434">
        <f t="shared" si="495"/>
        <v>3619</v>
      </c>
      <c r="GU175" s="435">
        <f t="shared" si="496"/>
        <v>3864</v>
      </c>
      <c r="GV175" s="434">
        <f t="shared" si="497"/>
        <v>3619</v>
      </c>
      <c r="GW175" s="435">
        <f t="shared" si="498"/>
        <v>3864</v>
      </c>
      <c r="GX175" s="434">
        <f t="shared" si="499"/>
        <v>13633.500000000002</v>
      </c>
      <c r="GY175" s="435">
        <f t="shared" si="500"/>
        <v>14387.2</v>
      </c>
      <c r="GZ175" s="434">
        <f t="shared" si="501"/>
        <v>360491</v>
      </c>
      <c r="HA175" s="435">
        <f t="shared" si="502"/>
        <v>369778</v>
      </c>
      <c r="HB175" s="434">
        <f t="shared" si="503"/>
        <v>154</v>
      </c>
      <c r="HC175" s="435">
        <f t="shared" si="504"/>
        <v>0</v>
      </c>
      <c r="HD175" s="434">
        <f t="shared" si="505"/>
        <v>154</v>
      </c>
      <c r="HE175" s="435">
        <f t="shared" si="506"/>
        <v>0</v>
      </c>
      <c r="HF175" s="434">
        <f t="shared" si="507"/>
        <v>424.2</v>
      </c>
      <c r="HG175" s="435">
        <f t="shared" si="508"/>
        <v>0</v>
      </c>
      <c r="HH175" s="434">
        <f t="shared" si="509"/>
        <v>6978</v>
      </c>
      <c r="HI175" s="435">
        <f t="shared" si="510"/>
        <v>0</v>
      </c>
      <c r="HJ175" s="434">
        <f t="shared" si="511"/>
        <v>14057.7</v>
      </c>
      <c r="HK175" s="435">
        <f t="shared" si="512"/>
        <v>14387.199999999997</v>
      </c>
      <c r="HL175" s="434">
        <f t="shared" si="513"/>
        <v>367469</v>
      </c>
      <c r="HM175" s="435">
        <f t="shared" si="514"/>
        <v>369778</v>
      </c>
    </row>
    <row r="176" spans="1:221" s="18" customFormat="1" ht="12.95" customHeight="1">
      <c r="A176" s="543" t="s">
        <v>489</v>
      </c>
      <c r="B176" s="544" t="s">
        <v>499</v>
      </c>
      <c r="C176" s="545"/>
      <c r="D176" s="546">
        <v>200004</v>
      </c>
      <c r="E176" s="546">
        <v>3</v>
      </c>
      <c r="F176" s="432">
        <v>2217</v>
      </c>
      <c r="G176" s="433">
        <v>2337</v>
      </c>
      <c r="H176" s="432">
        <v>95</v>
      </c>
      <c r="I176" s="433">
        <v>85</v>
      </c>
      <c r="J176" s="434">
        <f t="shared" si="367"/>
        <v>2122</v>
      </c>
      <c r="K176" s="435">
        <f t="shared" si="368"/>
        <v>2252</v>
      </c>
      <c r="L176" s="432">
        <v>120</v>
      </c>
      <c r="M176" s="433"/>
      <c r="N176" s="434">
        <f t="shared" si="369"/>
        <v>2122</v>
      </c>
      <c r="O176" s="435">
        <f t="shared" si="370"/>
        <v>2252</v>
      </c>
      <c r="P176" s="434">
        <f t="shared" si="371"/>
        <v>2122</v>
      </c>
      <c r="Q176" s="435">
        <f t="shared" si="372"/>
        <v>2252</v>
      </c>
      <c r="R176" s="432">
        <v>5</v>
      </c>
      <c r="S176" s="433">
        <v>0</v>
      </c>
      <c r="T176" s="589">
        <f t="shared" ref="T176:U191" si="517">IF(AX176&gt;0,R176,)</f>
        <v>5</v>
      </c>
      <c r="U176" s="590">
        <f t="shared" si="517"/>
        <v>0</v>
      </c>
      <c r="V176" s="432">
        <v>0</v>
      </c>
      <c r="W176" s="433">
        <v>0</v>
      </c>
      <c r="X176" s="434">
        <f t="shared" si="373"/>
        <v>0</v>
      </c>
      <c r="Y176" s="435">
        <f t="shared" si="374"/>
        <v>0</v>
      </c>
      <c r="Z176" s="432">
        <v>0</v>
      </c>
      <c r="AA176" s="433">
        <v>0</v>
      </c>
      <c r="AB176" s="434">
        <f t="shared" si="375"/>
        <v>0</v>
      </c>
      <c r="AC176" s="435">
        <f t="shared" si="376"/>
        <v>0</v>
      </c>
      <c r="AD176" s="434">
        <f t="shared" si="377"/>
        <v>5</v>
      </c>
      <c r="AE176" s="435">
        <f t="shared" si="378"/>
        <v>0</v>
      </c>
      <c r="AF176" s="434">
        <f t="shared" si="379"/>
        <v>5</v>
      </c>
      <c r="AG176" s="435">
        <f t="shared" si="380"/>
        <v>0</v>
      </c>
      <c r="AH176" s="432">
        <v>5</v>
      </c>
      <c r="AI176" s="433">
        <v>0</v>
      </c>
      <c r="AJ176" s="434">
        <f t="shared" si="381"/>
        <v>25</v>
      </c>
      <c r="AK176" s="435">
        <f t="shared" si="382"/>
        <v>0</v>
      </c>
      <c r="AL176" s="432">
        <v>0</v>
      </c>
      <c r="AM176" s="433">
        <v>0</v>
      </c>
      <c r="AN176" s="434">
        <f t="shared" si="383"/>
        <v>0</v>
      </c>
      <c r="AO176" s="435">
        <f t="shared" si="384"/>
        <v>0</v>
      </c>
      <c r="AP176" s="432">
        <v>0</v>
      </c>
      <c r="AQ176" s="433">
        <v>0</v>
      </c>
      <c r="AR176" s="434">
        <f t="shared" si="385"/>
        <v>0</v>
      </c>
      <c r="AS176" s="435">
        <f t="shared" si="386"/>
        <v>0</v>
      </c>
      <c r="AT176" s="434">
        <f t="shared" si="387"/>
        <v>5</v>
      </c>
      <c r="AU176" s="435">
        <f t="shared" si="388"/>
        <v>0</v>
      </c>
      <c r="AV176" s="434">
        <f t="shared" si="389"/>
        <v>25</v>
      </c>
      <c r="AW176" s="435">
        <f t="shared" si="390"/>
        <v>0</v>
      </c>
      <c r="AX176" s="432">
        <v>137</v>
      </c>
      <c r="AY176" s="433">
        <v>0</v>
      </c>
      <c r="AZ176" s="434">
        <f t="shared" si="391"/>
        <v>685</v>
      </c>
      <c r="BA176" s="435">
        <f t="shared" si="392"/>
        <v>0</v>
      </c>
      <c r="BB176" s="432">
        <v>0</v>
      </c>
      <c r="BC176" s="433">
        <v>0</v>
      </c>
      <c r="BD176" s="434">
        <f t="shared" si="393"/>
        <v>0</v>
      </c>
      <c r="BE176" s="435">
        <f t="shared" si="394"/>
        <v>0</v>
      </c>
      <c r="BF176" s="432">
        <v>0</v>
      </c>
      <c r="BG176" s="433">
        <v>0</v>
      </c>
      <c r="BH176" s="434">
        <f t="shared" si="395"/>
        <v>0</v>
      </c>
      <c r="BI176" s="435">
        <f t="shared" si="396"/>
        <v>0</v>
      </c>
      <c r="BJ176" s="434">
        <f t="shared" si="397"/>
        <v>137</v>
      </c>
      <c r="BK176" s="435">
        <f t="shared" si="398"/>
        <v>0</v>
      </c>
      <c r="BL176" s="434">
        <f t="shared" si="399"/>
        <v>685</v>
      </c>
      <c r="BM176" s="435">
        <f t="shared" si="400"/>
        <v>0</v>
      </c>
      <c r="BN176" s="432">
        <v>1186</v>
      </c>
      <c r="BO176" s="433">
        <v>1250</v>
      </c>
      <c r="BP176" s="434">
        <f t="shared" si="401"/>
        <v>1186</v>
      </c>
      <c r="BQ176" s="435">
        <f t="shared" si="402"/>
        <v>1250</v>
      </c>
      <c r="BR176" s="432">
        <v>8</v>
      </c>
      <c r="BS176" s="433">
        <v>10</v>
      </c>
      <c r="BT176" s="434">
        <f t="shared" si="403"/>
        <v>8</v>
      </c>
      <c r="BU176" s="435">
        <f t="shared" si="404"/>
        <v>10</v>
      </c>
      <c r="BV176" s="432">
        <v>1</v>
      </c>
      <c r="BW176" s="433">
        <v>0</v>
      </c>
      <c r="BX176" s="434">
        <f t="shared" si="405"/>
        <v>1</v>
      </c>
      <c r="BY176" s="435">
        <f t="shared" si="406"/>
        <v>0</v>
      </c>
      <c r="BZ176" s="434">
        <f t="shared" si="407"/>
        <v>1195</v>
      </c>
      <c r="CA176" s="435">
        <f t="shared" si="408"/>
        <v>1260</v>
      </c>
      <c r="CB176" s="434">
        <f t="shared" si="409"/>
        <v>1195</v>
      </c>
      <c r="CC176" s="435">
        <f t="shared" si="410"/>
        <v>1260</v>
      </c>
      <c r="CD176" s="432">
        <v>4.4000000000000004</v>
      </c>
      <c r="CE176" s="433">
        <v>4.4000000000000004</v>
      </c>
      <c r="CF176" s="434">
        <f t="shared" si="411"/>
        <v>5218.4000000000005</v>
      </c>
      <c r="CG176" s="435">
        <f t="shared" si="412"/>
        <v>5500</v>
      </c>
      <c r="CH176" s="432">
        <v>4.9000000000000004</v>
      </c>
      <c r="CI176" s="433">
        <v>4.0999999999999996</v>
      </c>
      <c r="CJ176" s="434">
        <f t="shared" si="413"/>
        <v>39.200000000000003</v>
      </c>
      <c r="CK176" s="435">
        <f t="shared" si="414"/>
        <v>41</v>
      </c>
      <c r="CL176" s="432">
        <v>6</v>
      </c>
      <c r="CM176" s="433">
        <v>0</v>
      </c>
      <c r="CN176" s="434">
        <f t="shared" si="415"/>
        <v>6</v>
      </c>
      <c r="CO176" s="435">
        <f t="shared" si="416"/>
        <v>0</v>
      </c>
      <c r="CP176" s="434">
        <f t="shared" si="417"/>
        <v>4.4046861924686196</v>
      </c>
      <c r="CQ176" s="435">
        <f t="shared" si="418"/>
        <v>4.397619047619048</v>
      </c>
      <c r="CR176" s="434">
        <f t="shared" si="419"/>
        <v>5263.6</v>
      </c>
      <c r="CS176" s="435">
        <f t="shared" si="420"/>
        <v>5541.0000000000009</v>
      </c>
      <c r="CT176" s="432">
        <v>128</v>
      </c>
      <c r="CU176" s="433">
        <v>126</v>
      </c>
      <c r="CV176" s="434">
        <f t="shared" si="421"/>
        <v>151808</v>
      </c>
      <c r="CW176" s="435">
        <f t="shared" si="422"/>
        <v>157500</v>
      </c>
      <c r="CX176" s="432">
        <v>43</v>
      </c>
      <c r="CY176" s="433">
        <v>46</v>
      </c>
      <c r="CZ176" s="434">
        <f t="shared" si="423"/>
        <v>344</v>
      </c>
      <c r="DA176" s="435">
        <f t="shared" si="424"/>
        <v>460</v>
      </c>
      <c r="DB176" s="432">
        <v>117</v>
      </c>
      <c r="DC176" s="433">
        <v>0</v>
      </c>
      <c r="DD176" s="434">
        <f t="shared" si="425"/>
        <v>117</v>
      </c>
      <c r="DE176" s="435">
        <f t="shared" si="426"/>
        <v>0</v>
      </c>
      <c r="DF176" s="434">
        <f t="shared" si="427"/>
        <v>127.42175732217574</v>
      </c>
      <c r="DG176" s="435">
        <f t="shared" si="428"/>
        <v>125.36507936507937</v>
      </c>
      <c r="DH176" s="434">
        <f t="shared" si="429"/>
        <v>152269</v>
      </c>
      <c r="DI176" s="435">
        <f t="shared" si="430"/>
        <v>157960</v>
      </c>
      <c r="DJ176" s="434">
        <f t="shared" si="431"/>
        <v>1200</v>
      </c>
      <c r="DK176" s="435">
        <f t="shared" si="432"/>
        <v>1260</v>
      </c>
      <c r="DL176" s="434">
        <f t="shared" si="433"/>
        <v>1200</v>
      </c>
      <c r="DM176" s="435">
        <f t="shared" si="434"/>
        <v>1260</v>
      </c>
      <c r="DN176" s="434">
        <f t="shared" si="435"/>
        <v>4.4071666666666669</v>
      </c>
      <c r="DO176" s="435">
        <f t="shared" si="436"/>
        <v>4.397619047619048</v>
      </c>
      <c r="DP176" s="434">
        <f t="shared" si="437"/>
        <v>5288.6</v>
      </c>
      <c r="DQ176" s="435">
        <f t="shared" si="438"/>
        <v>5541.0000000000009</v>
      </c>
      <c r="DR176" s="434">
        <f t="shared" si="439"/>
        <v>127.46166666666667</v>
      </c>
      <c r="DS176" s="435">
        <f t="shared" si="440"/>
        <v>125.36507936507937</v>
      </c>
      <c r="DT176" s="434">
        <f t="shared" si="441"/>
        <v>152954</v>
      </c>
      <c r="DU176" s="435">
        <f t="shared" si="442"/>
        <v>157960</v>
      </c>
      <c r="DV176" s="432">
        <v>650</v>
      </c>
      <c r="DW176" s="433">
        <v>704</v>
      </c>
      <c r="DX176" s="434">
        <f t="shared" si="443"/>
        <v>650</v>
      </c>
      <c r="DY176" s="435">
        <f t="shared" si="444"/>
        <v>704</v>
      </c>
      <c r="DZ176" s="432">
        <v>267</v>
      </c>
      <c r="EA176" s="433">
        <v>288</v>
      </c>
      <c r="EB176" s="434">
        <f t="shared" si="445"/>
        <v>267</v>
      </c>
      <c r="EC176" s="435">
        <f t="shared" si="446"/>
        <v>288</v>
      </c>
      <c r="ED176" s="432">
        <v>1</v>
      </c>
      <c r="EE176" s="433">
        <v>0</v>
      </c>
      <c r="EF176" s="434">
        <f t="shared" si="447"/>
        <v>1</v>
      </c>
      <c r="EG176" s="435">
        <f t="shared" si="448"/>
        <v>0</v>
      </c>
      <c r="EH176" s="434">
        <f t="shared" si="449"/>
        <v>918</v>
      </c>
      <c r="EI176" s="435">
        <f t="shared" si="450"/>
        <v>992</v>
      </c>
      <c r="EJ176" s="434">
        <f t="shared" si="451"/>
        <v>918</v>
      </c>
      <c r="EK176" s="435">
        <f t="shared" si="452"/>
        <v>992</v>
      </c>
      <c r="EL176" s="432">
        <v>3.1</v>
      </c>
      <c r="EM176" s="433">
        <v>3.2</v>
      </c>
      <c r="EN176" s="434">
        <f t="shared" si="453"/>
        <v>2015</v>
      </c>
      <c r="EO176" s="435">
        <f t="shared" si="454"/>
        <v>2252.8000000000002</v>
      </c>
      <c r="EP176" s="432">
        <v>3.5</v>
      </c>
      <c r="EQ176" s="433">
        <v>3.9</v>
      </c>
      <c r="ER176" s="434">
        <f t="shared" si="455"/>
        <v>934.5</v>
      </c>
      <c r="ES176" s="435">
        <f t="shared" si="456"/>
        <v>1123.2</v>
      </c>
      <c r="ET176" s="432">
        <v>2</v>
      </c>
      <c r="EU176" s="433">
        <v>0</v>
      </c>
      <c r="EV176" s="434">
        <f t="shared" si="457"/>
        <v>2</v>
      </c>
      <c r="EW176" s="435">
        <f t="shared" si="458"/>
        <v>0</v>
      </c>
      <c r="EX176" s="434">
        <f t="shared" si="459"/>
        <v>3.2151416122004357</v>
      </c>
      <c r="EY176" s="435">
        <f t="shared" si="460"/>
        <v>3.403225806451613</v>
      </c>
      <c r="EZ176" s="434">
        <f t="shared" si="461"/>
        <v>2951.5</v>
      </c>
      <c r="FA176" s="435">
        <f t="shared" si="462"/>
        <v>3376</v>
      </c>
      <c r="FB176" s="432">
        <v>80</v>
      </c>
      <c r="FC176" s="433">
        <v>80</v>
      </c>
      <c r="FD176" s="434">
        <f t="shared" si="463"/>
        <v>52000</v>
      </c>
      <c r="FE176" s="435">
        <f t="shared" si="464"/>
        <v>56320</v>
      </c>
      <c r="FF176" s="432">
        <v>54</v>
      </c>
      <c r="FG176" s="433">
        <v>56</v>
      </c>
      <c r="FH176" s="434">
        <f t="shared" si="465"/>
        <v>14418</v>
      </c>
      <c r="FI176" s="435">
        <f t="shared" si="466"/>
        <v>16128</v>
      </c>
      <c r="FJ176" s="432">
        <v>92</v>
      </c>
      <c r="FK176" s="433">
        <v>0</v>
      </c>
      <c r="FL176" s="434">
        <f t="shared" si="467"/>
        <v>92</v>
      </c>
      <c r="FM176" s="435">
        <f t="shared" si="468"/>
        <v>0</v>
      </c>
      <c r="FN176" s="434">
        <f t="shared" si="469"/>
        <v>72.450980392156865</v>
      </c>
      <c r="FO176" s="435">
        <f t="shared" si="470"/>
        <v>73.032258064516128</v>
      </c>
      <c r="FP176" s="434">
        <f t="shared" si="471"/>
        <v>66510</v>
      </c>
      <c r="FQ176" s="435">
        <f t="shared" si="472"/>
        <v>72448</v>
      </c>
      <c r="FR176" s="432">
        <v>4</v>
      </c>
      <c r="FS176" s="433">
        <v>0</v>
      </c>
      <c r="FT176" s="434">
        <f t="shared" si="473"/>
        <v>4</v>
      </c>
      <c r="FU176" s="435">
        <f t="shared" si="474"/>
        <v>0</v>
      </c>
      <c r="FV176" s="432">
        <v>8.6</v>
      </c>
      <c r="FW176" s="433">
        <v>0</v>
      </c>
      <c r="FX176" s="434">
        <f t="shared" si="475"/>
        <v>34.4</v>
      </c>
      <c r="FY176" s="435">
        <f t="shared" si="476"/>
        <v>0</v>
      </c>
      <c r="FZ176" s="432">
        <v>93.3</v>
      </c>
      <c r="GA176" s="433">
        <v>0</v>
      </c>
      <c r="GB176" s="434">
        <f t="shared" si="477"/>
        <v>373.2</v>
      </c>
      <c r="GC176" s="435">
        <f t="shared" si="478"/>
        <v>0</v>
      </c>
      <c r="GD176" s="434">
        <f t="shared" si="479"/>
        <v>1841</v>
      </c>
      <c r="GE176" s="435">
        <f t="shared" si="480"/>
        <v>1954</v>
      </c>
      <c r="GF176" s="434">
        <f t="shared" si="481"/>
        <v>1841</v>
      </c>
      <c r="GG176" s="435">
        <f t="shared" si="482"/>
        <v>1954</v>
      </c>
      <c r="GH176" s="434">
        <f t="shared" si="483"/>
        <v>7258.4000000000005</v>
      </c>
      <c r="GI176" s="435">
        <f t="shared" si="484"/>
        <v>7752.8</v>
      </c>
      <c r="GJ176" s="434">
        <f t="shared" si="485"/>
        <v>204493</v>
      </c>
      <c r="GK176" s="435">
        <f t="shared" si="486"/>
        <v>213820</v>
      </c>
      <c r="GL176" s="434">
        <f t="shared" si="487"/>
        <v>275</v>
      </c>
      <c r="GM176" s="435">
        <f t="shared" si="488"/>
        <v>298</v>
      </c>
      <c r="GN176" s="434">
        <f t="shared" si="489"/>
        <v>275</v>
      </c>
      <c r="GO176" s="435">
        <f t="shared" si="490"/>
        <v>298</v>
      </c>
      <c r="GP176" s="434">
        <f t="shared" si="491"/>
        <v>973.7</v>
      </c>
      <c r="GQ176" s="435">
        <f t="shared" si="492"/>
        <v>1164.2</v>
      </c>
      <c r="GR176" s="434">
        <f t="shared" si="493"/>
        <v>14762</v>
      </c>
      <c r="GS176" s="435">
        <f t="shared" si="494"/>
        <v>16588</v>
      </c>
      <c r="GT176" s="434">
        <f t="shared" si="495"/>
        <v>2116</v>
      </c>
      <c r="GU176" s="435">
        <f t="shared" si="496"/>
        <v>2252</v>
      </c>
      <c r="GV176" s="434">
        <f t="shared" si="497"/>
        <v>2116</v>
      </c>
      <c r="GW176" s="435">
        <f t="shared" si="498"/>
        <v>2252</v>
      </c>
      <c r="GX176" s="434">
        <f t="shared" si="499"/>
        <v>8232.1</v>
      </c>
      <c r="GY176" s="435">
        <f t="shared" si="500"/>
        <v>8917</v>
      </c>
      <c r="GZ176" s="434">
        <f t="shared" si="501"/>
        <v>219255</v>
      </c>
      <c r="HA176" s="435">
        <f t="shared" si="502"/>
        <v>230408</v>
      </c>
      <c r="HB176" s="434">
        <f t="shared" si="503"/>
        <v>2</v>
      </c>
      <c r="HC176" s="435">
        <f t="shared" si="504"/>
        <v>0</v>
      </c>
      <c r="HD176" s="434">
        <f t="shared" si="505"/>
        <v>2</v>
      </c>
      <c r="HE176" s="435">
        <f t="shared" si="506"/>
        <v>0</v>
      </c>
      <c r="HF176" s="434">
        <f t="shared" si="507"/>
        <v>8</v>
      </c>
      <c r="HG176" s="435">
        <f t="shared" si="508"/>
        <v>0</v>
      </c>
      <c r="HH176" s="434">
        <f t="shared" si="509"/>
        <v>209</v>
      </c>
      <c r="HI176" s="435">
        <f t="shared" si="510"/>
        <v>0</v>
      </c>
      <c r="HJ176" s="434">
        <f t="shared" si="511"/>
        <v>8274.5</v>
      </c>
      <c r="HK176" s="435">
        <f t="shared" si="512"/>
        <v>8917</v>
      </c>
      <c r="HL176" s="434">
        <f t="shared" si="513"/>
        <v>219837.2</v>
      </c>
      <c r="HM176" s="435">
        <f t="shared" si="514"/>
        <v>230408</v>
      </c>
    </row>
    <row r="177" spans="1:221" s="18" customFormat="1" ht="12.95" customHeight="1">
      <c r="A177" s="543" t="s">
        <v>489</v>
      </c>
      <c r="B177" s="544" t="s">
        <v>500</v>
      </c>
      <c r="C177" s="545"/>
      <c r="D177" s="546">
        <v>198543</v>
      </c>
      <c r="E177" s="546">
        <v>4</v>
      </c>
      <c r="F177" s="432">
        <v>1049</v>
      </c>
      <c r="G177" s="433">
        <v>1062</v>
      </c>
      <c r="H177" s="432">
        <v>4</v>
      </c>
      <c r="I177" s="433">
        <v>1</v>
      </c>
      <c r="J177" s="434">
        <f t="shared" si="367"/>
        <v>1045</v>
      </c>
      <c r="K177" s="435">
        <f t="shared" si="368"/>
        <v>1061</v>
      </c>
      <c r="L177" s="432">
        <v>120</v>
      </c>
      <c r="M177" s="433"/>
      <c r="N177" s="434">
        <f t="shared" si="369"/>
        <v>1045</v>
      </c>
      <c r="O177" s="435">
        <f t="shared" si="370"/>
        <v>1061</v>
      </c>
      <c r="P177" s="434">
        <f t="shared" si="371"/>
        <v>1045</v>
      </c>
      <c r="Q177" s="435">
        <f t="shared" si="372"/>
        <v>1061</v>
      </c>
      <c r="R177" s="432">
        <v>24</v>
      </c>
      <c r="S177" s="433">
        <v>0</v>
      </c>
      <c r="T177" s="589">
        <f t="shared" si="517"/>
        <v>24</v>
      </c>
      <c r="U177" s="590">
        <f t="shared" si="517"/>
        <v>0</v>
      </c>
      <c r="V177" s="432">
        <v>0</v>
      </c>
      <c r="W177" s="433">
        <v>0</v>
      </c>
      <c r="X177" s="434">
        <f t="shared" si="373"/>
        <v>0</v>
      </c>
      <c r="Y177" s="435">
        <f t="shared" si="374"/>
        <v>0</v>
      </c>
      <c r="Z177" s="432">
        <v>0</v>
      </c>
      <c r="AA177" s="433">
        <v>0</v>
      </c>
      <c r="AB177" s="434">
        <f t="shared" si="375"/>
        <v>0</v>
      </c>
      <c r="AC177" s="435">
        <f t="shared" si="376"/>
        <v>0</v>
      </c>
      <c r="AD177" s="434">
        <f t="shared" si="377"/>
        <v>24</v>
      </c>
      <c r="AE177" s="435">
        <f t="shared" si="378"/>
        <v>0</v>
      </c>
      <c r="AF177" s="434">
        <f t="shared" si="379"/>
        <v>24</v>
      </c>
      <c r="AG177" s="435">
        <f t="shared" si="380"/>
        <v>0</v>
      </c>
      <c r="AH177" s="432">
        <v>3.7</v>
      </c>
      <c r="AI177" s="433">
        <v>0</v>
      </c>
      <c r="AJ177" s="434">
        <f t="shared" si="381"/>
        <v>88.800000000000011</v>
      </c>
      <c r="AK177" s="435">
        <f t="shared" si="382"/>
        <v>0</v>
      </c>
      <c r="AL177" s="432">
        <v>0</v>
      </c>
      <c r="AM177" s="433">
        <v>0</v>
      </c>
      <c r="AN177" s="434">
        <f t="shared" si="383"/>
        <v>0</v>
      </c>
      <c r="AO177" s="435">
        <f t="shared" si="384"/>
        <v>0</v>
      </c>
      <c r="AP177" s="432">
        <v>0</v>
      </c>
      <c r="AQ177" s="433">
        <v>0</v>
      </c>
      <c r="AR177" s="434">
        <f t="shared" si="385"/>
        <v>0</v>
      </c>
      <c r="AS177" s="435">
        <f t="shared" si="386"/>
        <v>0</v>
      </c>
      <c r="AT177" s="434">
        <f t="shared" si="387"/>
        <v>3.7000000000000006</v>
      </c>
      <c r="AU177" s="435">
        <f t="shared" si="388"/>
        <v>0</v>
      </c>
      <c r="AV177" s="434">
        <f t="shared" si="389"/>
        <v>88.800000000000011</v>
      </c>
      <c r="AW177" s="435">
        <f t="shared" si="390"/>
        <v>0</v>
      </c>
      <c r="AX177" s="432">
        <v>156</v>
      </c>
      <c r="AY177" s="433">
        <v>0</v>
      </c>
      <c r="AZ177" s="434">
        <f t="shared" si="391"/>
        <v>3744</v>
      </c>
      <c r="BA177" s="435">
        <f t="shared" si="392"/>
        <v>0</v>
      </c>
      <c r="BB177" s="432">
        <v>0</v>
      </c>
      <c r="BC177" s="433">
        <v>0</v>
      </c>
      <c r="BD177" s="434">
        <f t="shared" si="393"/>
        <v>0</v>
      </c>
      <c r="BE177" s="435">
        <f t="shared" si="394"/>
        <v>0</v>
      </c>
      <c r="BF177" s="432">
        <v>0</v>
      </c>
      <c r="BG177" s="433">
        <v>0</v>
      </c>
      <c r="BH177" s="434">
        <f t="shared" si="395"/>
        <v>0</v>
      </c>
      <c r="BI177" s="435">
        <f t="shared" si="396"/>
        <v>0</v>
      </c>
      <c r="BJ177" s="434">
        <f t="shared" si="397"/>
        <v>156</v>
      </c>
      <c r="BK177" s="435">
        <f t="shared" si="398"/>
        <v>0</v>
      </c>
      <c r="BL177" s="434">
        <f t="shared" si="399"/>
        <v>3744</v>
      </c>
      <c r="BM177" s="435">
        <f t="shared" si="400"/>
        <v>0</v>
      </c>
      <c r="BN177" s="432">
        <v>283</v>
      </c>
      <c r="BO177" s="433">
        <v>272</v>
      </c>
      <c r="BP177" s="434">
        <f t="shared" si="401"/>
        <v>283</v>
      </c>
      <c r="BQ177" s="435">
        <f t="shared" si="402"/>
        <v>272</v>
      </c>
      <c r="BR177" s="432">
        <v>2</v>
      </c>
      <c r="BS177" s="433">
        <v>23</v>
      </c>
      <c r="BT177" s="434">
        <f t="shared" si="403"/>
        <v>2</v>
      </c>
      <c r="BU177" s="435">
        <f t="shared" si="404"/>
        <v>23</v>
      </c>
      <c r="BV177" s="432">
        <v>0</v>
      </c>
      <c r="BW177" s="433">
        <v>0</v>
      </c>
      <c r="BX177" s="434">
        <f t="shared" si="405"/>
        <v>0</v>
      </c>
      <c r="BY177" s="435">
        <f t="shared" si="406"/>
        <v>0</v>
      </c>
      <c r="BZ177" s="434">
        <f t="shared" si="407"/>
        <v>285</v>
      </c>
      <c r="CA177" s="435">
        <f t="shared" si="408"/>
        <v>295</v>
      </c>
      <c r="CB177" s="434">
        <f t="shared" si="409"/>
        <v>285</v>
      </c>
      <c r="CC177" s="435">
        <f t="shared" si="410"/>
        <v>295</v>
      </c>
      <c r="CD177" s="432">
        <v>5</v>
      </c>
      <c r="CE177" s="433">
        <v>5.4</v>
      </c>
      <c r="CF177" s="434">
        <f t="shared" si="411"/>
        <v>1415</v>
      </c>
      <c r="CG177" s="435">
        <f t="shared" si="412"/>
        <v>1468.8000000000002</v>
      </c>
      <c r="CH177" s="432">
        <v>8</v>
      </c>
      <c r="CI177" s="433">
        <v>6.3</v>
      </c>
      <c r="CJ177" s="434">
        <f t="shared" si="413"/>
        <v>16</v>
      </c>
      <c r="CK177" s="435">
        <f t="shared" si="414"/>
        <v>144.9</v>
      </c>
      <c r="CL177" s="432">
        <v>0</v>
      </c>
      <c r="CM177" s="433">
        <v>0</v>
      </c>
      <c r="CN177" s="434">
        <f t="shared" si="415"/>
        <v>0</v>
      </c>
      <c r="CO177" s="435">
        <f t="shared" si="416"/>
        <v>0</v>
      </c>
      <c r="CP177" s="434">
        <f t="shared" si="417"/>
        <v>5.0210526315789474</v>
      </c>
      <c r="CQ177" s="435">
        <f t="shared" si="418"/>
        <v>5.4701694915254251</v>
      </c>
      <c r="CR177" s="434">
        <f t="shared" si="419"/>
        <v>1431</v>
      </c>
      <c r="CS177" s="435">
        <f t="shared" si="420"/>
        <v>1613.7000000000005</v>
      </c>
      <c r="CT177" s="432">
        <v>141</v>
      </c>
      <c r="CU177" s="433">
        <v>147</v>
      </c>
      <c r="CV177" s="434">
        <f t="shared" si="421"/>
        <v>39903</v>
      </c>
      <c r="CW177" s="435">
        <f t="shared" si="422"/>
        <v>39984</v>
      </c>
      <c r="CX177" s="432">
        <v>146</v>
      </c>
      <c r="CY177" s="433">
        <v>154</v>
      </c>
      <c r="CZ177" s="434">
        <f t="shared" si="423"/>
        <v>292</v>
      </c>
      <c r="DA177" s="435">
        <f t="shared" si="424"/>
        <v>3542</v>
      </c>
      <c r="DB177" s="432">
        <v>0</v>
      </c>
      <c r="DC177" s="433">
        <v>0</v>
      </c>
      <c r="DD177" s="434">
        <f t="shared" si="425"/>
        <v>0</v>
      </c>
      <c r="DE177" s="435">
        <f t="shared" si="426"/>
        <v>0</v>
      </c>
      <c r="DF177" s="434">
        <f t="shared" si="427"/>
        <v>141.03508771929825</v>
      </c>
      <c r="DG177" s="435">
        <f t="shared" si="428"/>
        <v>147.5457627118644</v>
      </c>
      <c r="DH177" s="434">
        <f t="shared" si="429"/>
        <v>40195</v>
      </c>
      <c r="DI177" s="435">
        <f t="shared" si="430"/>
        <v>43526</v>
      </c>
      <c r="DJ177" s="434">
        <f t="shared" si="431"/>
        <v>309</v>
      </c>
      <c r="DK177" s="435">
        <f t="shared" si="432"/>
        <v>295</v>
      </c>
      <c r="DL177" s="434">
        <f t="shared" si="433"/>
        <v>309</v>
      </c>
      <c r="DM177" s="435">
        <f t="shared" si="434"/>
        <v>295</v>
      </c>
      <c r="DN177" s="434">
        <f t="shared" si="435"/>
        <v>4.9184466019417474</v>
      </c>
      <c r="DO177" s="435">
        <f t="shared" si="436"/>
        <v>5.4701694915254251</v>
      </c>
      <c r="DP177" s="434">
        <f t="shared" si="437"/>
        <v>1519.8</v>
      </c>
      <c r="DQ177" s="435">
        <f t="shared" si="438"/>
        <v>1613.7000000000005</v>
      </c>
      <c r="DR177" s="434">
        <f t="shared" si="439"/>
        <v>142.19741100323625</v>
      </c>
      <c r="DS177" s="435">
        <f t="shared" si="440"/>
        <v>147.5457627118644</v>
      </c>
      <c r="DT177" s="434">
        <f t="shared" si="441"/>
        <v>43939</v>
      </c>
      <c r="DU177" s="435">
        <f t="shared" si="442"/>
        <v>43526</v>
      </c>
      <c r="DV177" s="432">
        <v>473</v>
      </c>
      <c r="DW177" s="433">
        <v>517</v>
      </c>
      <c r="DX177" s="434">
        <f t="shared" si="443"/>
        <v>473</v>
      </c>
      <c r="DY177" s="435">
        <f t="shared" si="444"/>
        <v>517</v>
      </c>
      <c r="DZ177" s="432">
        <v>231</v>
      </c>
      <c r="EA177" s="433">
        <v>249</v>
      </c>
      <c r="EB177" s="434">
        <f t="shared" si="445"/>
        <v>231</v>
      </c>
      <c r="EC177" s="435">
        <f t="shared" si="446"/>
        <v>249</v>
      </c>
      <c r="ED177" s="432">
        <v>28</v>
      </c>
      <c r="EE177" s="433">
        <v>0</v>
      </c>
      <c r="EF177" s="434">
        <f t="shared" si="447"/>
        <v>28</v>
      </c>
      <c r="EG177" s="435">
        <f t="shared" si="448"/>
        <v>0</v>
      </c>
      <c r="EH177" s="434">
        <f t="shared" si="449"/>
        <v>732</v>
      </c>
      <c r="EI177" s="435">
        <f t="shared" si="450"/>
        <v>766</v>
      </c>
      <c r="EJ177" s="434">
        <f t="shared" si="451"/>
        <v>732</v>
      </c>
      <c r="EK177" s="435">
        <f t="shared" si="452"/>
        <v>766</v>
      </c>
      <c r="EL177" s="432">
        <v>3.3</v>
      </c>
      <c r="EM177" s="433">
        <v>3.4</v>
      </c>
      <c r="EN177" s="434">
        <f t="shared" si="453"/>
        <v>1560.8999999999999</v>
      </c>
      <c r="EO177" s="435">
        <f t="shared" si="454"/>
        <v>1757.8</v>
      </c>
      <c r="EP177" s="432">
        <v>3.8</v>
      </c>
      <c r="EQ177" s="433">
        <v>3.8</v>
      </c>
      <c r="ER177" s="434">
        <f t="shared" si="455"/>
        <v>877.8</v>
      </c>
      <c r="ES177" s="435">
        <f t="shared" si="456"/>
        <v>946.19999999999993</v>
      </c>
      <c r="ET177" s="432">
        <v>3.7</v>
      </c>
      <c r="EU177" s="433">
        <v>0</v>
      </c>
      <c r="EV177" s="434">
        <f t="shared" si="457"/>
        <v>103.60000000000001</v>
      </c>
      <c r="EW177" s="435">
        <f t="shared" si="458"/>
        <v>0</v>
      </c>
      <c r="EX177" s="434">
        <f t="shared" si="459"/>
        <v>3.4730874316939886</v>
      </c>
      <c r="EY177" s="435">
        <f t="shared" si="460"/>
        <v>3.5300261096605743</v>
      </c>
      <c r="EZ177" s="434">
        <f t="shared" si="461"/>
        <v>2542.2999999999997</v>
      </c>
      <c r="FA177" s="435">
        <f t="shared" si="462"/>
        <v>2704</v>
      </c>
      <c r="FB177" s="432">
        <v>79</v>
      </c>
      <c r="FC177" s="433">
        <v>81</v>
      </c>
      <c r="FD177" s="434">
        <f t="shared" si="463"/>
        <v>37367</v>
      </c>
      <c r="FE177" s="435">
        <f t="shared" si="464"/>
        <v>41877</v>
      </c>
      <c r="FF177" s="432">
        <v>63</v>
      </c>
      <c r="FG177" s="433">
        <v>62</v>
      </c>
      <c r="FH177" s="434">
        <f t="shared" si="465"/>
        <v>14553</v>
      </c>
      <c r="FI177" s="435">
        <f t="shared" si="466"/>
        <v>15438</v>
      </c>
      <c r="FJ177" s="432">
        <v>71</v>
      </c>
      <c r="FK177" s="433">
        <v>0</v>
      </c>
      <c r="FL177" s="434">
        <f t="shared" si="467"/>
        <v>1988</v>
      </c>
      <c r="FM177" s="435">
        <f t="shared" si="468"/>
        <v>0</v>
      </c>
      <c r="FN177" s="434">
        <f t="shared" si="469"/>
        <v>73.644808743169392</v>
      </c>
      <c r="FO177" s="435">
        <f t="shared" si="470"/>
        <v>74.823759791122711</v>
      </c>
      <c r="FP177" s="434">
        <f t="shared" si="471"/>
        <v>53907.999999999993</v>
      </c>
      <c r="FQ177" s="435">
        <f t="shared" si="472"/>
        <v>57315</v>
      </c>
      <c r="FR177" s="432">
        <v>4</v>
      </c>
      <c r="FS177" s="433">
        <v>0</v>
      </c>
      <c r="FT177" s="434">
        <f t="shared" si="473"/>
        <v>4</v>
      </c>
      <c r="FU177" s="435">
        <f t="shared" si="474"/>
        <v>0</v>
      </c>
      <c r="FV177" s="432">
        <v>3.6</v>
      </c>
      <c r="FW177" s="433">
        <v>0</v>
      </c>
      <c r="FX177" s="434">
        <f t="shared" si="475"/>
        <v>14.4</v>
      </c>
      <c r="FY177" s="435">
        <f t="shared" si="476"/>
        <v>0</v>
      </c>
      <c r="FZ177" s="432">
        <v>95.5</v>
      </c>
      <c r="GA177" s="433">
        <v>0</v>
      </c>
      <c r="GB177" s="434">
        <f t="shared" si="477"/>
        <v>382</v>
      </c>
      <c r="GC177" s="435">
        <f t="shared" si="478"/>
        <v>0</v>
      </c>
      <c r="GD177" s="434">
        <f t="shared" si="479"/>
        <v>780</v>
      </c>
      <c r="GE177" s="435">
        <f t="shared" si="480"/>
        <v>789</v>
      </c>
      <c r="GF177" s="434">
        <f t="shared" si="481"/>
        <v>780</v>
      </c>
      <c r="GG177" s="435">
        <f t="shared" si="482"/>
        <v>789</v>
      </c>
      <c r="GH177" s="434">
        <f t="shared" si="483"/>
        <v>3064.7</v>
      </c>
      <c r="GI177" s="435">
        <f t="shared" si="484"/>
        <v>3226.6000000000004</v>
      </c>
      <c r="GJ177" s="434">
        <f t="shared" si="485"/>
        <v>81014</v>
      </c>
      <c r="GK177" s="435">
        <f t="shared" si="486"/>
        <v>81861</v>
      </c>
      <c r="GL177" s="434">
        <f t="shared" si="487"/>
        <v>233</v>
      </c>
      <c r="GM177" s="435">
        <f t="shared" si="488"/>
        <v>272</v>
      </c>
      <c r="GN177" s="434">
        <f t="shared" si="489"/>
        <v>233</v>
      </c>
      <c r="GO177" s="435">
        <f t="shared" si="490"/>
        <v>272</v>
      </c>
      <c r="GP177" s="434">
        <f t="shared" si="491"/>
        <v>893.8</v>
      </c>
      <c r="GQ177" s="435">
        <f t="shared" si="492"/>
        <v>1091.0999999999999</v>
      </c>
      <c r="GR177" s="434">
        <f t="shared" si="493"/>
        <v>14845</v>
      </c>
      <c r="GS177" s="435">
        <f t="shared" si="494"/>
        <v>18980</v>
      </c>
      <c r="GT177" s="434">
        <f t="shared" si="495"/>
        <v>1013</v>
      </c>
      <c r="GU177" s="435">
        <f t="shared" si="496"/>
        <v>1061</v>
      </c>
      <c r="GV177" s="434">
        <f t="shared" si="497"/>
        <v>1013</v>
      </c>
      <c r="GW177" s="435">
        <f t="shared" si="498"/>
        <v>1061</v>
      </c>
      <c r="GX177" s="434">
        <f t="shared" si="499"/>
        <v>3958.5</v>
      </c>
      <c r="GY177" s="435">
        <f t="shared" si="500"/>
        <v>4317.7000000000007</v>
      </c>
      <c r="GZ177" s="434">
        <f t="shared" si="501"/>
        <v>95859</v>
      </c>
      <c r="HA177" s="435">
        <f t="shared" si="502"/>
        <v>100841</v>
      </c>
      <c r="HB177" s="434">
        <f t="shared" si="503"/>
        <v>28</v>
      </c>
      <c r="HC177" s="435">
        <f t="shared" si="504"/>
        <v>0</v>
      </c>
      <c r="HD177" s="434">
        <f t="shared" si="505"/>
        <v>28</v>
      </c>
      <c r="HE177" s="435">
        <f t="shared" si="506"/>
        <v>0</v>
      </c>
      <c r="HF177" s="434">
        <f t="shared" si="507"/>
        <v>103.60000000000001</v>
      </c>
      <c r="HG177" s="435">
        <f t="shared" si="508"/>
        <v>0</v>
      </c>
      <c r="HH177" s="434">
        <f t="shared" si="509"/>
        <v>1988</v>
      </c>
      <c r="HI177" s="435">
        <f t="shared" si="510"/>
        <v>0</v>
      </c>
      <c r="HJ177" s="434">
        <f t="shared" si="511"/>
        <v>4076.4999999999995</v>
      </c>
      <c r="HK177" s="435">
        <f t="shared" si="512"/>
        <v>4317.7000000000007</v>
      </c>
      <c r="HL177" s="434">
        <f t="shared" si="513"/>
        <v>98229</v>
      </c>
      <c r="HM177" s="435">
        <f t="shared" si="514"/>
        <v>100841</v>
      </c>
    </row>
    <row r="178" spans="1:221" s="18" customFormat="1" ht="12.95" customHeight="1">
      <c r="A178" s="543" t="s">
        <v>489</v>
      </c>
      <c r="B178" s="544" t="s">
        <v>501</v>
      </c>
      <c r="C178" s="545"/>
      <c r="D178" s="546">
        <v>199281</v>
      </c>
      <c r="E178" s="546">
        <v>5</v>
      </c>
      <c r="F178" s="432">
        <v>1071</v>
      </c>
      <c r="G178" s="433">
        <v>1336</v>
      </c>
      <c r="H178" s="432">
        <v>4</v>
      </c>
      <c r="I178" s="433">
        <v>8</v>
      </c>
      <c r="J178" s="434">
        <f t="shared" si="367"/>
        <v>1067</v>
      </c>
      <c r="K178" s="435">
        <f t="shared" si="368"/>
        <v>1328</v>
      </c>
      <c r="L178" s="432">
        <v>120</v>
      </c>
      <c r="M178" s="433"/>
      <c r="N178" s="434">
        <f t="shared" si="369"/>
        <v>1067</v>
      </c>
      <c r="O178" s="435">
        <f t="shared" si="370"/>
        <v>1328</v>
      </c>
      <c r="P178" s="434">
        <f t="shared" si="371"/>
        <v>1067</v>
      </c>
      <c r="Q178" s="435">
        <f t="shared" si="372"/>
        <v>1328</v>
      </c>
      <c r="R178" s="432">
        <v>1</v>
      </c>
      <c r="S178" s="433">
        <v>1</v>
      </c>
      <c r="T178" s="589">
        <f t="shared" si="517"/>
        <v>1</v>
      </c>
      <c r="U178" s="590">
        <f t="shared" si="517"/>
        <v>1</v>
      </c>
      <c r="V178" s="432">
        <v>0</v>
      </c>
      <c r="W178" s="433">
        <v>0</v>
      </c>
      <c r="X178" s="434">
        <f t="shared" si="373"/>
        <v>0</v>
      </c>
      <c r="Y178" s="435">
        <f t="shared" si="374"/>
        <v>0</v>
      </c>
      <c r="Z178" s="432">
        <v>0</v>
      </c>
      <c r="AA178" s="433">
        <v>0</v>
      </c>
      <c r="AB178" s="434">
        <f t="shared" si="375"/>
        <v>0</v>
      </c>
      <c r="AC178" s="435">
        <f t="shared" si="376"/>
        <v>0</v>
      </c>
      <c r="AD178" s="434">
        <f t="shared" si="377"/>
        <v>1</v>
      </c>
      <c r="AE178" s="435">
        <f t="shared" si="378"/>
        <v>1</v>
      </c>
      <c r="AF178" s="434">
        <f t="shared" si="379"/>
        <v>1</v>
      </c>
      <c r="AG178" s="435">
        <f t="shared" si="380"/>
        <v>1</v>
      </c>
      <c r="AH178" s="432">
        <v>2</v>
      </c>
      <c r="AI178" s="433">
        <v>2</v>
      </c>
      <c r="AJ178" s="434">
        <f t="shared" si="381"/>
        <v>2</v>
      </c>
      <c r="AK178" s="435">
        <f t="shared" si="382"/>
        <v>2</v>
      </c>
      <c r="AL178" s="432">
        <v>0</v>
      </c>
      <c r="AM178" s="433">
        <v>0</v>
      </c>
      <c r="AN178" s="434">
        <f t="shared" si="383"/>
        <v>0</v>
      </c>
      <c r="AO178" s="435">
        <f t="shared" si="384"/>
        <v>0</v>
      </c>
      <c r="AP178" s="432">
        <v>0</v>
      </c>
      <c r="AQ178" s="433">
        <v>0</v>
      </c>
      <c r="AR178" s="434">
        <f t="shared" si="385"/>
        <v>0</v>
      </c>
      <c r="AS178" s="435">
        <f t="shared" si="386"/>
        <v>0</v>
      </c>
      <c r="AT178" s="434">
        <f t="shared" si="387"/>
        <v>2</v>
      </c>
      <c r="AU178" s="435">
        <f t="shared" si="388"/>
        <v>2</v>
      </c>
      <c r="AV178" s="434">
        <f t="shared" si="389"/>
        <v>2</v>
      </c>
      <c r="AW178" s="435">
        <f t="shared" si="390"/>
        <v>2</v>
      </c>
      <c r="AX178" s="432">
        <v>57</v>
      </c>
      <c r="AY178" s="433">
        <v>63</v>
      </c>
      <c r="AZ178" s="434">
        <f t="shared" si="391"/>
        <v>57</v>
      </c>
      <c r="BA178" s="435">
        <f t="shared" si="392"/>
        <v>63</v>
      </c>
      <c r="BB178" s="432">
        <v>0</v>
      </c>
      <c r="BC178" s="433">
        <v>0</v>
      </c>
      <c r="BD178" s="434">
        <f t="shared" si="393"/>
        <v>0</v>
      </c>
      <c r="BE178" s="435">
        <f t="shared" si="394"/>
        <v>0</v>
      </c>
      <c r="BF178" s="432">
        <v>0</v>
      </c>
      <c r="BG178" s="433">
        <v>0</v>
      </c>
      <c r="BH178" s="434">
        <f t="shared" si="395"/>
        <v>0</v>
      </c>
      <c r="BI178" s="435">
        <f t="shared" si="396"/>
        <v>0</v>
      </c>
      <c r="BJ178" s="434">
        <f t="shared" si="397"/>
        <v>57</v>
      </c>
      <c r="BK178" s="435">
        <f t="shared" si="398"/>
        <v>63</v>
      </c>
      <c r="BL178" s="434">
        <f t="shared" si="399"/>
        <v>57</v>
      </c>
      <c r="BM178" s="435">
        <f t="shared" si="400"/>
        <v>63</v>
      </c>
      <c r="BN178" s="432">
        <v>545</v>
      </c>
      <c r="BO178" s="433">
        <v>631</v>
      </c>
      <c r="BP178" s="434">
        <f t="shared" si="401"/>
        <v>545</v>
      </c>
      <c r="BQ178" s="435">
        <f t="shared" si="402"/>
        <v>631</v>
      </c>
      <c r="BR178" s="432">
        <v>6</v>
      </c>
      <c r="BS178" s="433">
        <v>8</v>
      </c>
      <c r="BT178" s="434">
        <f t="shared" si="403"/>
        <v>6</v>
      </c>
      <c r="BU178" s="435">
        <f t="shared" si="404"/>
        <v>8</v>
      </c>
      <c r="BV178" s="432">
        <v>9</v>
      </c>
      <c r="BW178" s="433">
        <v>0</v>
      </c>
      <c r="BX178" s="434">
        <f t="shared" si="405"/>
        <v>9</v>
      </c>
      <c r="BY178" s="435">
        <f t="shared" si="406"/>
        <v>0</v>
      </c>
      <c r="BZ178" s="434">
        <f t="shared" si="407"/>
        <v>560</v>
      </c>
      <c r="CA178" s="435">
        <f t="shared" si="408"/>
        <v>639</v>
      </c>
      <c r="CB178" s="434">
        <f t="shared" si="409"/>
        <v>560</v>
      </c>
      <c r="CC178" s="435">
        <f t="shared" si="410"/>
        <v>639</v>
      </c>
      <c r="CD178" s="432">
        <v>4.8</v>
      </c>
      <c r="CE178" s="433">
        <v>5</v>
      </c>
      <c r="CF178" s="434">
        <f t="shared" si="411"/>
        <v>2616</v>
      </c>
      <c r="CG178" s="435">
        <f t="shared" si="412"/>
        <v>3155</v>
      </c>
      <c r="CH178" s="432">
        <v>4.5</v>
      </c>
      <c r="CI178" s="433">
        <v>6.4</v>
      </c>
      <c r="CJ178" s="434">
        <f t="shared" si="413"/>
        <v>27</v>
      </c>
      <c r="CK178" s="435">
        <f t="shared" si="414"/>
        <v>51.2</v>
      </c>
      <c r="CL178" s="432">
        <v>5.5</v>
      </c>
      <c r="CM178" s="433">
        <v>0</v>
      </c>
      <c r="CN178" s="434">
        <f t="shared" si="415"/>
        <v>49.5</v>
      </c>
      <c r="CO178" s="435">
        <f t="shared" si="416"/>
        <v>0</v>
      </c>
      <c r="CP178" s="434">
        <f t="shared" si="417"/>
        <v>4.8080357142857144</v>
      </c>
      <c r="CQ178" s="435">
        <f t="shared" si="418"/>
        <v>5.0175273865414711</v>
      </c>
      <c r="CR178" s="434">
        <f t="shared" si="419"/>
        <v>2692.5</v>
      </c>
      <c r="CS178" s="435">
        <f t="shared" si="420"/>
        <v>3206.2000000000003</v>
      </c>
      <c r="CT178" s="432">
        <v>134</v>
      </c>
      <c r="CU178" s="433">
        <v>133</v>
      </c>
      <c r="CV178" s="434">
        <f t="shared" si="421"/>
        <v>73030</v>
      </c>
      <c r="CW178" s="435">
        <f t="shared" si="422"/>
        <v>83923</v>
      </c>
      <c r="CX178" s="432">
        <v>73</v>
      </c>
      <c r="CY178" s="433">
        <v>124</v>
      </c>
      <c r="CZ178" s="434">
        <f t="shared" si="423"/>
        <v>438</v>
      </c>
      <c r="DA178" s="435">
        <f t="shared" si="424"/>
        <v>992</v>
      </c>
      <c r="DB178" s="432">
        <v>148</v>
      </c>
      <c r="DC178" s="433">
        <v>0</v>
      </c>
      <c r="DD178" s="434">
        <f t="shared" si="425"/>
        <v>1332</v>
      </c>
      <c r="DE178" s="435">
        <f t="shared" si="426"/>
        <v>0</v>
      </c>
      <c r="DF178" s="434">
        <f t="shared" si="427"/>
        <v>133.57142857142858</v>
      </c>
      <c r="DG178" s="435">
        <f t="shared" si="428"/>
        <v>132.88732394366198</v>
      </c>
      <c r="DH178" s="434">
        <f t="shared" si="429"/>
        <v>74800</v>
      </c>
      <c r="DI178" s="435">
        <f t="shared" si="430"/>
        <v>84915</v>
      </c>
      <c r="DJ178" s="434">
        <f t="shared" si="431"/>
        <v>561</v>
      </c>
      <c r="DK178" s="435">
        <f t="shared" si="432"/>
        <v>640</v>
      </c>
      <c r="DL178" s="434">
        <f t="shared" si="433"/>
        <v>561</v>
      </c>
      <c r="DM178" s="435">
        <f t="shared" si="434"/>
        <v>640</v>
      </c>
      <c r="DN178" s="434">
        <f t="shared" si="435"/>
        <v>4.8030303030303028</v>
      </c>
      <c r="DO178" s="435">
        <f t="shared" si="436"/>
        <v>5.0128125000000008</v>
      </c>
      <c r="DP178" s="434">
        <f t="shared" si="437"/>
        <v>2694.5</v>
      </c>
      <c r="DQ178" s="435">
        <f t="shared" si="438"/>
        <v>3208.2000000000007</v>
      </c>
      <c r="DR178" s="434">
        <f t="shared" si="439"/>
        <v>133.4349376114082</v>
      </c>
      <c r="DS178" s="435">
        <f t="shared" si="440"/>
        <v>132.77812499999999</v>
      </c>
      <c r="DT178" s="434">
        <f t="shared" si="441"/>
        <v>74857</v>
      </c>
      <c r="DU178" s="435">
        <f t="shared" si="442"/>
        <v>84978</v>
      </c>
      <c r="DV178" s="432">
        <v>385</v>
      </c>
      <c r="DW178" s="433">
        <v>531</v>
      </c>
      <c r="DX178" s="434">
        <f t="shared" si="443"/>
        <v>385</v>
      </c>
      <c r="DY178" s="435">
        <f t="shared" si="444"/>
        <v>531</v>
      </c>
      <c r="DZ178" s="432">
        <v>108</v>
      </c>
      <c r="EA178" s="433">
        <v>157</v>
      </c>
      <c r="EB178" s="434">
        <f t="shared" si="445"/>
        <v>108</v>
      </c>
      <c r="EC178" s="435">
        <f t="shared" si="446"/>
        <v>157</v>
      </c>
      <c r="ED178" s="432">
        <v>3</v>
      </c>
      <c r="EE178" s="433">
        <v>0</v>
      </c>
      <c r="EF178" s="434">
        <f t="shared" si="447"/>
        <v>3</v>
      </c>
      <c r="EG178" s="435">
        <f t="shared" si="448"/>
        <v>0</v>
      </c>
      <c r="EH178" s="434">
        <f t="shared" si="449"/>
        <v>496</v>
      </c>
      <c r="EI178" s="435">
        <f t="shared" si="450"/>
        <v>688</v>
      </c>
      <c r="EJ178" s="434">
        <f t="shared" si="451"/>
        <v>496</v>
      </c>
      <c r="EK178" s="435">
        <f t="shared" si="452"/>
        <v>688</v>
      </c>
      <c r="EL178" s="432">
        <v>3.3</v>
      </c>
      <c r="EM178" s="433">
        <v>3.3</v>
      </c>
      <c r="EN178" s="434">
        <f t="shared" si="453"/>
        <v>1270.5</v>
      </c>
      <c r="EO178" s="435">
        <f t="shared" si="454"/>
        <v>1752.3</v>
      </c>
      <c r="EP178" s="432">
        <v>4.5999999999999996</v>
      </c>
      <c r="EQ178" s="433">
        <v>4.0999999999999996</v>
      </c>
      <c r="ER178" s="434">
        <f t="shared" si="455"/>
        <v>496.79999999999995</v>
      </c>
      <c r="ES178" s="435">
        <f t="shared" si="456"/>
        <v>643.69999999999993</v>
      </c>
      <c r="ET178" s="432">
        <v>4.3</v>
      </c>
      <c r="EU178" s="433">
        <v>0</v>
      </c>
      <c r="EV178" s="434">
        <f t="shared" si="457"/>
        <v>12.899999999999999</v>
      </c>
      <c r="EW178" s="435">
        <f t="shared" si="458"/>
        <v>0</v>
      </c>
      <c r="EX178" s="434">
        <f t="shared" si="459"/>
        <v>3.5891129032258067</v>
      </c>
      <c r="EY178" s="435">
        <f t="shared" si="460"/>
        <v>3.4825581395348837</v>
      </c>
      <c r="EZ178" s="434">
        <f t="shared" si="461"/>
        <v>1780.2</v>
      </c>
      <c r="FA178" s="435">
        <f t="shared" si="462"/>
        <v>2396</v>
      </c>
      <c r="FB178" s="432">
        <v>83</v>
      </c>
      <c r="FC178" s="433">
        <v>83</v>
      </c>
      <c r="FD178" s="434">
        <f t="shared" si="463"/>
        <v>31955</v>
      </c>
      <c r="FE178" s="435">
        <f t="shared" si="464"/>
        <v>44073</v>
      </c>
      <c r="FF178" s="432">
        <v>72</v>
      </c>
      <c r="FG178" s="433">
        <v>67</v>
      </c>
      <c r="FH178" s="434">
        <f t="shared" si="465"/>
        <v>7776</v>
      </c>
      <c r="FI178" s="435">
        <f t="shared" si="466"/>
        <v>10519</v>
      </c>
      <c r="FJ178" s="432">
        <v>76</v>
      </c>
      <c r="FK178" s="433">
        <v>0</v>
      </c>
      <c r="FL178" s="434">
        <f t="shared" si="467"/>
        <v>228</v>
      </c>
      <c r="FM178" s="435">
        <f t="shared" si="468"/>
        <v>0</v>
      </c>
      <c r="FN178" s="434">
        <f t="shared" si="469"/>
        <v>80.5625</v>
      </c>
      <c r="FO178" s="435">
        <f t="shared" si="470"/>
        <v>79.348837209302332</v>
      </c>
      <c r="FP178" s="434">
        <f t="shared" si="471"/>
        <v>39959</v>
      </c>
      <c r="FQ178" s="435">
        <f t="shared" si="472"/>
        <v>54592.000000000007</v>
      </c>
      <c r="FR178" s="432">
        <v>10</v>
      </c>
      <c r="FS178" s="433">
        <v>0</v>
      </c>
      <c r="FT178" s="434">
        <f t="shared" si="473"/>
        <v>10</v>
      </c>
      <c r="FU178" s="435">
        <f t="shared" si="474"/>
        <v>0</v>
      </c>
      <c r="FV178" s="432">
        <v>4</v>
      </c>
      <c r="FW178" s="433">
        <v>0</v>
      </c>
      <c r="FX178" s="434">
        <f t="shared" si="475"/>
        <v>40</v>
      </c>
      <c r="FY178" s="435">
        <f t="shared" si="476"/>
        <v>0</v>
      </c>
      <c r="FZ178" s="432">
        <v>64.400000000000006</v>
      </c>
      <c r="GA178" s="433">
        <v>0</v>
      </c>
      <c r="GB178" s="434">
        <f t="shared" si="477"/>
        <v>644</v>
      </c>
      <c r="GC178" s="435">
        <f t="shared" si="478"/>
        <v>0</v>
      </c>
      <c r="GD178" s="434">
        <f t="shared" si="479"/>
        <v>931</v>
      </c>
      <c r="GE178" s="435">
        <f t="shared" si="480"/>
        <v>1163</v>
      </c>
      <c r="GF178" s="434">
        <f t="shared" si="481"/>
        <v>931</v>
      </c>
      <c r="GG178" s="435">
        <f t="shared" si="482"/>
        <v>1163</v>
      </c>
      <c r="GH178" s="434">
        <f t="shared" si="483"/>
        <v>3888.5</v>
      </c>
      <c r="GI178" s="435">
        <f t="shared" si="484"/>
        <v>4909.3</v>
      </c>
      <c r="GJ178" s="434">
        <f t="shared" si="485"/>
        <v>105042</v>
      </c>
      <c r="GK178" s="435">
        <f t="shared" si="486"/>
        <v>128059</v>
      </c>
      <c r="GL178" s="434">
        <f t="shared" si="487"/>
        <v>114</v>
      </c>
      <c r="GM178" s="435">
        <f t="shared" si="488"/>
        <v>165</v>
      </c>
      <c r="GN178" s="434">
        <f t="shared" si="489"/>
        <v>114</v>
      </c>
      <c r="GO178" s="435">
        <f t="shared" si="490"/>
        <v>165</v>
      </c>
      <c r="GP178" s="434">
        <f t="shared" si="491"/>
        <v>523.79999999999995</v>
      </c>
      <c r="GQ178" s="435">
        <f t="shared" si="492"/>
        <v>694.9</v>
      </c>
      <c r="GR178" s="434">
        <f t="shared" si="493"/>
        <v>8214</v>
      </c>
      <c r="GS178" s="435">
        <f t="shared" si="494"/>
        <v>11511</v>
      </c>
      <c r="GT178" s="434">
        <f t="shared" si="495"/>
        <v>1045</v>
      </c>
      <c r="GU178" s="435">
        <f t="shared" si="496"/>
        <v>1328</v>
      </c>
      <c r="GV178" s="434">
        <f t="shared" si="497"/>
        <v>1045</v>
      </c>
      <c r="GW178" s="435">
        <f t="shared" si="498"/>
        <v>1328</v>
      </c>
      <c r="GX178" s="434">
        <f t="shared" si="499"/>
        <v>4412.3</v>
      </c>
      <c r="GY178" s="435">
        <f t="shared" si="500"/>
        <v>5604.2</v>
      </c>
      <c r="GZ178" s="434">
        <f t="shared" si="501"/>
        <v>113256</v>
      </c>
      <c r="HA178" s="435">
        <f t="shared" si="502"/>
        <v>139570</v>
      </c>
      <c r="HB178" s="434">
        <f t="shared" si="503"/>
        <v>12</v>
      </c>
      <c r="HC178" s="435">
        <f t="shared" si="504"/>
        <v>0</v>
      </c>
      <c r="HD178" s="434">
        <f t="shared" si="505"/>
        <v>12</v>
      </c>
      <c r="HE178" s="435">
        <f t="shared" si="506"/>
        <v>0</v>
      </c>
      <c r="HF178" s="434">
        <f t="shared" si="507"/>
        <v>62.4</v>
      </c>
      <c r="HG178" s="435">
        <f t="shared" si="508"/>
        <v>0</v>
      </c>
      <c r="HH178" s="434">
        <f t="shared" si="509"/>
        <v>1560</v>
      </c>
      <c r="HI178" s="435">
        <f t="shared" si="510"/>
        <v>0</v>
      </c>
      <c r="HJ178" s="434">
        <f t="shared" si="511"/>
        <v>4514.7</v>
      </c>
      <c r="HK178" s="435">
        <f t="shared" si="512"/>
        <v>5604.2000000000007</v>
      </c>
      <c r="HL178" s="434">
        <f t="shared" si="513"/>
        <v>115460</v>
      </c>
      <c r="HM178" s="435">
        <f t="shared" si="514"/>
        <v>139570</v>
      </c>
    </row>
    <row r="179" spans="1:221" s="18" customFormat="1" ht="12.95" customHeight="1">
      <c r="A179" s="543" t="s">
        <v>489</v>
      </c>
      <c r="B179" s="544" t="s">
        <v>502</v>
      </c>
      <c r="C179" s="545"/>
      <c r="D179" s="546">
        <v>199999</v>
      </c>
      <c r="E179" s="546">
        <v>5</v>
      </c>
      <c r="F179" s="432">
        <v>1027</v>
      </c>
      <c r="G179" s="433">
        <v>983</v>
      </c>
      <c r="H179" s="432">
        <v>1</v>
      </c>
      <c r="I179" s="433">
        <v>0</v>
      </c>
      <c r="J179" s="434">
        <f t="shared" si="367"/>
        <v>1026</v>
      </c>
      <c r="K179" s="435">
        <f t="shared" si="368"/>
        <v>983</v>
      </c>
      <c r="L179" s="432">
        <v>120</v>
      </c>
      <c r="M179" s="433"/>
      <c r="N179" s="434">
        <f t="shared" si="369"/>
        <v>1026</v>
      </c>
      <c r="O179" s="435">
        <f t="shared" si="370"/>
        <v>983</v>
      </c>
      <c r="P179" s="434">
        <f t="shared" si="371"/>
        <v>1026</v>
      </c>
      <c r="Q179" s="435">
        <f t="shared" si="372"/>
        <v>983</v>
      </c>
      <c r="R179" s="432">
        <v>0</v>
      </c>
      <c r="S179" s="433">
        <v>0</v>
      </c>
      <c r="T179" s="589">
        <f t="shared" si="517"/>
        <v>0</v>
      </c>
      <c r="U179" s="590">
        <f t="shared" si="517"/>
        <v>0</v>
      </c>
      <c r="V179" s="432">
        <v>0</v>
      </c>
      <c r="W179" s="433">
        <v>0</v>
      </c>
      <c r="X179" s="434">
        <f t="shared" si="373"/>
        <v>0</v>
      </c>
      <c r="Y179" s="435">
        <f t="shared" si="374"/>
        <v>0</v>
      </c>
      <c r="Z179" s="432">
        <v>0</v>
      </c>
      <c r="AA179" s="433">
        <v>0</v>
      </c>
      <c r="AB179" s="434">
        <f t="shared" si="375"/>
        <v>0</v>
      </c>
      <c r="AC179" s="435">
        <f t="shared" si="376"/>
        <v>0</v>
      </c>
      <c r="AD179" s="434">
        <f t="shared" si="377"/>
        <v>0</v>
      </c>
      <c r="AE179" s="435">
        <f t="shared" si="378"/>
        <v>0</v>
      </c>
      <c r="AF179" s="434">
        <f t="shared" si="379"/>
        <v>0</v>
      </c>
      <c r="AG179" s="435">
        <f t="shared" si="380"/>
        <v>0</v>
      </c>
      <c r="AH179" s="432">
        <v>0</v>
      </c>
      <c r="AI179" s="433">
        <v>0</v>
      </c>
      <c r="AJ179" s="434">
        <f t="shared" si="381"/>
        <v>0</v>
      </c>
      <c r="AK179" s="435">
        <f t="shared" si="382"/>
        <v>0</v>
      </c>
      <c r="AL179" s="432">
        <v>0</v>
      </c>
      <c r="AM179" s="433">
        <v>0</v>
      </c>
      <c r="AN179" s="434">
        <f t="shared" si="383"/>
        <v>0</v>
      </c>
      <c r="AO179" s="435">
        <f t="shared" si="384"/>
        <v>0</v>
      </c>
      <c r="AP179" s="432">
        <v>0</v>
      </c>
      <c r="AQ179" s="433">
        <v>0</v>
      </c>
      <c r="AR179" s="434">
        <f t="shared" si="385"/>
        <v>0</v>
      </c>
      <c r="AS179" s="435">
        <f t="shared" si="386"/>
        <v>0</v>
      </c>
      <c r="AT179" s="434">
        <f t="shared" si="387"/>
        <v>0</v>
      </c>
      <c r="AU179" s="435">
        <f t="shared" si="388"/>
        <v>0</v>
      </c>
      <c r="AV179" s="434">
        <f t="shared" si="389"/>
        <v>0</v>
      </c>
      <c r="AW179" s="435">
        <f t="shared" si="390"/>
        <v>0</v>
      </c>
      <c r="AX179" s="432">
        <v>0</v>
      </c>
      <c r="AY179" s="433">
        <v>0</v>
      </c>
      <c r="AZ179" s="434">
        <f t="shared" si="391"/>
        <v>0</v>
      </c>
      <c r="BA179" s="435">
        <f t="shared" si="392"/>
        <v>0</v>
      </c>
      <c r="BB179" s="432">
        <v>0</v>
      </c>
      <c r="BC179" s="433">
        <v>0</v>
      </c>
      <c r="BD179" s="434">
        <f t="shared" si="393"/>
        <v>0</v>
      </c>
      <c r="BE179" s="435">
        <f t="shared" si="394"/>
        <v>0</v>
      </c>
      <c r="BF179" s="432">
        <v>0</v>
      </c>
      <c r="BG179" s="433">
        <v>0</v>
      </c>
      <c r="BH179" s="434">
        <f t="shared" si="395"/>
        <v>0</v>
      </c>
      <c r="BI179" s="435">
        <f t="shared" si="396"/>
        <v>0</v>
      </c>
      <c r="BJ179" s="434">
        <f t="shared" si="397"/>
        <v>0</v>
      </c>
      <c r="BK179" s="435">
        <f t="shared" si="398"/>
        <v>0</v>
      </c>
      <c r="BL179" s="434">
        <f t="shared" si="399"/>
        <v>0</v>
      </c>
      <c r="BM179" s="435">
        <f t="shared" si="400"/>
        <v>0</v>
      </c>
      <c r="BN179" s="432">
        <v>519</v>
      </c>
      <c r="BO179" s="433">
        <v>467</v>
      </c>
      <c r="BP179" s="434">
        <f t="shared" si="401"/>
        <v>519</v>
      </c>
      <c r="BQ179" s="435">
        <f t="shared" si="402"/>
        <v>467</v>
      </c>
      <c r="BR179" s="432">
        <v>9</v>
      </c>
      <c r="BS179" s="433">
        <v>8</v>
      </c>
      <c r="BT179" s="434">
        <f t="shared" si="403"/>
        <v>9</v>
      </c>
      <c r="BU179" s="435">
        <f t="shared" si="404"/>
        <v>8</v>
      </c>
      <c r="BV179" s="432">
        <v>7</v>
      </c>
      <c r="BW179" s="433">
        <v>0</v>
      </c>
      <c r="BX179" s="434">
        <f t="shared" si="405"/>
        <v>7</v>
      </c>
      <c r="BY179" s="435">
        <f t="shared" si="406"/>
        <v>0</v>
      </c>
      <c r="BZ179" s="434">
        <f t="shared" si="407"/>
        <v>535</v>
      </c>
      <c r="CA179" s="435">
        <f t="shared" si="408"/>
        <v>475</v>
      </c>
      <c r="CB179" s="434">
        <f t="shared" si="409"/>
        <v>535</v>
      </c>
      <c r="CC179" s="435">
        <f t="shared" si="410"/>
        <v>475</v>
      </c>
      <c r="CD179" s="432">
        <v>4.5999999999999996</v>
      </c>
      <c r="CE179" s="433">
        <v>4.5999999999999996</v>
      </c>
      <c r="CF179" s="434">
        <f t="shared" si="411"/>
        <v>2387.3999999999996</v>
      </c>
      <c r="CG179" s="435">
        <f t="shared" si="412"/>
        <v>2148.1999999999998</v>
      </c>
      <c r="CH179" s="432">
        <v>5.4</v>
      </c>
      <c r="CI179" s="433">
        <v>5.0999999999999996</v>
      </c>
      <c r="CJ179" s="434">
        <f t="shared" si="413"/>
        <v>48.6</v>
      </c>
      <c r="CK179" s="435">
        <f t="shared" si="414"/>
        <v>40.799999999999997</v>
      </c>
      <c r="CL179" s="432">
        <v>5.0999999999999996</v>
      </c>
      <c r="CM179" s="433">
        <v>0</v>
      </c>
      <c r="CN179" s="434">
        <f t="shared" si="415"/>
        <v>35.699999999999996</v>
      </c>
      <c r="CO179" s="435">
        <f t="shared" si="416"/>
        <v>0</v>
      </c>
      <c r="CP179" s="434">
        <f t="shared" si="417"/>
        <v>4.6199999999999992</v>
      </c>
      <c r="CQ179" s="435">
        <f t="shared" si="418"/>
        <v>4.608421052631579</v>
      </c>
      <c r="CR179" s="434">
        <f t="shared" si="419"/>
        <v>2471.6999999999994</v>
      </c>
      <c r="CS179" s="435">
        <f t="shared" si="420"/>
        <v>2189</v>
      </c>
      <c r="CT179" s="432">
        <v>129</v>
      </c>
      <c r="CU179" s="433">
        <v>129</v>
      </c>
      <c r="CV179" s="434">
        <f t="shared" si="421"/>
        <v>66951</v>
      </c>
      <c r="CW179" s="435">
        <f t="shared" si="422"/>
        <v>60243</v>
      </c>
      <c r="CX179" s="432">
        <v>82</v>
      </c>
      <c r="CY179" s="433">
        <v>67</v>
      </c>
      <c r="CZ179" s="434">
        <f t="shared" si="423"/>
        <v>738</v>
      </c>
      <c r="DA179" s="435">
        <f t="shared" si="424"/>
        <v>536</v>
      </c>
      <c r="DB179" s="432">
        <v>141</v>
      </c>
      <c r="DC179" s="433">
        <v>0</v>
      </c>
      <c r="DD179" s="434">
        <f t="shared" si="425"/>
        <v>987</v>
      </c>
      <c r="DE179" s="435">
        <f t="shared" si="426"/>
        <v>0</v>
      </c>
      <c r="DF179" s="434">
        <f t="shared" si="427"/>
        <v>128.36635514018693</v>
      </c>
      <c r="DG179" s="435">
        <f t="shared" si="428"/>
        <v>127.95578947368421</v>
      </c>
      <c r="DH179" s="434">
        <f t="shared" si="429"/>
        <v>68676</v>
      </c>
      <c r="DI179" s="435">
        <f t="shared" si="430"/>
        <v>60779</v>
      </c>
      <c r="DJ179" s="434">
        <f t="shared" si="431"/>
        <v>535</v>
      </c>
      <c r="DK179" s="435">
        <f t="shared" si="432"/>
        <v>475</v>
      </c>
      <c r="DL179" s="434">
        <f t="shared" si="433"/>
        <v>535</v>
      </c>
      <c r="DM179" s="435">
        <f t="shared" si="434"/>
        <v>475</v>
      </c>
      <c r="DN179" s="434">
        <f t="shared" si="435"/>
        <v>4.6199999999999992</v>
      </c>
      <c r="DO179" s="435">
        <f t="shared" si="436"/>
        <v>4.608421052631579</v>
      </c>
      <c r="DP179" s="434">
        <f t="shared" si="437"/>
        <v>2471.6999999999994</v>
      </c>
      <c r="DQ179" s="435">
        <f t="shared" si="438"/>
        <v>2189</v>
      </c>
      <c r="DR179" s="434">
        <f t="shared" si="439"/>
        <v>128.36635514018693</v>
      </c>
      <c r="DS179" s="435">
        <f t="shared" si="440"/>
        <v>127.95578947368421</v>
      </c>
      <c r="DT179" s="434">
        <f t="shared" si="441"/>
        <v>68676</v>
      </c>
      <c r="DU179" s="435">
        <f t="shared" si="442"/>
        <v>60779</v>
      </c>
      <c r="DV179" s="432">
        <v>215</v>
      </c>
      <c r="DW179" s="433">
        <v>296</v>
      </c>
      <c r="DX179" s="434">
        <f t="shared" si="443"/>
        <v>215</v>
      </c>
      <c r="DY179" s="435">
        <f t="shared" si="444"/>
        <v>296</v>
      </c>
      <c r="DZ179" s="432">
        <v>187</v>
      </c>
      <c r="EA179" s="433">
        <v>212</v>
      </c>
      <c r="EB179" s="434">
        <f t="shared" si="445"/>
        <v>187</v>
      </c>
      <c r="EC179" s="435">
        <f t="shared" si="446"/>
        <v>212</v>
      </c>
      <c r="ED179" s="432">
        <v>4</v>
      </c>
      <c r="EE179" s="433">
        <v>0</v>
      </c>
      <c r="EF179" s="434">
        <f t="shared" si="447"/>
        <v>4</v>
      </c>
      <c r="EG179" s="435">
        <f t="shared" si="448"/>
        <v>0</v>
      </c>
      <c r="EH179" s="434">
        <f t="shared" si="449"/>
        <v>406</v>
      </c>
      <c r="EI179" s="435">
        <f t="shared" si="450"/>
        <v>508</v>
      </c>
      <c r="EJ179" s="434">
        <f t="shared" si="451"/>
        <v>406</v>
      </c>
      <c r="EK179" s="435">
        <f t="shared" si="452"/>
        <v>508</v>
      </c>
      <c r="EL179" s="432">
        <v>3.4</v>
      </c>
      <c r="EM179" s="433">
        <v>3.2</v>
      </c>
      <c r="EN179" s="434">
        <f t="shared" si="453"/>
        <v>731</v>
      </c>
      <c r="EO179" s="435">
        <f t="shared" si="454"/>
        <v>947.2</v>
      </c>
      <c r="EP179" s="432">
        <v>2.7</v>
      </c>
      <c r="EQ179" s="433">
        <v>2.8</v>
      </c>
      <c r="ER179" s="434">
        <f t="shared" si="455"/>
        <v>504.90000000000003</v>
      </c>
      <c r="ES179" s="435">
        <f t="shared" si="456"/>
        <v>593.59999999999991</v>
      </c>
      <c r="ET179" s="432">
        <v>4.5</v>
      </c>
      <c r="EU179" s="433">
        <v>0</v>
      </c>
      <c r="EV179" s="434">
        <f t="shared" si="457"/>
        <v>18</v>
      </c>
      <c r="EW179" s="435">
        <f t="shared" si="458"/>
        <v>0</v>
      </c>
      <c r="EX179" s="434">
        <f t="shared" si="459"/>
        <v>3.0884236453201974</v>
      </c>
      <c r="EY179" s="435">
        <f t="shared" si="460"/>
        <v>3.033070866141732</v>
      </c>
      <c r="EZ179" s="434">
        <f t="shared" si="461"/>
        <v>1253.9000000000001</v>
      </c>
      <c r="FA179" s="435">
        <f t="shared" si="462"/>
        <v>1540.8</v>
      </c>
      <c r="FB179" s="432">
        <v>82</v>
      </c>
      <c r="FC179" s="433">
        <v>79</v>
      </c>
      <c r="FD179" s="434">
        <f t="shared" si="463"/>
        <v>17630</v>
      </c>
      <c r="FE179" s="435">
        <f t="shared" si="464"/>
        <v>23384</v>
      </c>
      <c r="FF179" s="432">
        <v>46</v>
      </c>
      <c r="FG179" s="433">
        <v>48</v>
      </c>
      <c r="FH179" s="434">
        <f t="shared" si="465"/>
        <v>8602</v>
      </c>
      <c r="FI179" s="435">
        <f t="shared" si="466"/>
        <v>10176</v>
      </c>
      <c r="FJ179" s="432">
        <v>103</v>
      </c>
      <c r="FK179" s="433">
        <v>0</v>
      </c>
      <c r="FL179" s="434">
        <f t="shared" si="467"/>
        <v>412</v>
      </c>
      <c r="FM179" s="435">
        <f t="shared" si="468"/>
        <v>0</v>
      </c>
      <c r="FN179" s="434">
        <f t="shared" si="469"/>
        <v>65.625615763546804</v>
      </c>
      <c r="FO179" s="435">
        <f t="shared" si="470"/>
        <v>66.062992125984252</v>
      </c>
      <c r="FP179" s="434">
        <f t="shared" si="471"/>
        <v>26644.000000000004</v>
      </c>
      <c r="FQ179" s="435">
        <f t="shared" si="472"/>
        <v>33560</v>
      </c>
      <c r="FR179" s="432">
        <v>85</v>
      </c>
      <c r="FS179" s="433">
        <v>0</v>
      </c>
      <c r="FT179" s="434">
        <f t="shared" si="473"/>
        <v>85</v>
      </c>
      <c r="FU179" s="435">
        <f t="shared" si="474"/>
        <v>0</v>
      </c>
      <c r="FV179" s="432">
        <v>1.6</v>
      </c>
      <c r="FW179" s="433">
        <v>0</v>
      </c>
      <c r="FX179" s="434">
        <f t="shared" si="475"/>
        <v>136</v>
      </c>
      <c r="FY179" s="435">
        <f t="shared" si="476"/>
        <v>0</v>
      </c>
      <c r="FZ179" s="432">
        <v>56.4</v>
      </c>
      <c r="GA179" s="433">
        <v>0</v>
      </c>
      <c r="GB179" s="434">
        <f t="shared" si="477"/>
        <v>4794</v>
      </c>
      <c r="GC179" s="435">
        <f t="shared" si="478"/>
        <v>0</v>
      </c>
      <c r="GD179" s="434">
        <f t="shared" si="479"/>
        <v>734</v>
      </c>
      <c r="GE179" s="435">
        <f t="shared" si="480"/>
        <v>763</v>
      </c>
      <c r="GF179" s="434">
        <f t="shared" si="481"/>
        <v>734</v>
      </c>
      <c r="GG179" s="435">
        <f t="shared" si="482"/>
        <v>763</v>
      </c>
      <c r="GH179" s="434">
        <f t="shared" si="483"/>
        <v>3118.3999999999996</v>
      </c>
      <c r="GI179" s="435">
        <f t="shared" si="484"/>
        <v>3095.3999999999996</v>
      </c>
      <c r="GJ179" s="434">
        <f t="shared" si="485"/>
        <v>84581</v>
      </c>
      <c r="GK179" s="435">
        <f t="shared" si="486"/>
        <v>83627</v>
      </c>
      <c r="GL179" s="434">
        <f t="shared" si="487"/>
        <v>196</v>
      </c>
      <c r="GM179" s="435">
        <f t="shared" si="488"/>
        <v>220</v>
      </c>
      <c r="GN179" s="434">
        <f t="shared" si="489"/>
        <v>196</v>
      </c>
      <c r="GO179" s="435">
        <f t="shared" si="490"/>
        <v>220</v>
      </c>
      <c r="GP179" s="434">
        <f t="shared" si="491"/>
        <v>553.5</v>
      </c>
      <c r="GQ179" s="435">
        <f t="shared" si="492"/>
        <v>634.39999999999986</v>
      </c>
      <c r="GR179" s="434">
        <f t="shared" si="493"/>
        <v>9340</v>
      </c>
      <c r="GS179" s="435">
        <f t="shared" si="494"/>
        <v>10712</v>
      </c>
      <c r="GT179" s="434">
        <f t="shared" si="495"/>
        <v>930</v>
      </c>
      <c r="GU179" s="435">
        <f t="shared" si="496"/>
        <v>983</v>
      </c>
      <c r="GV179" s="434">
        <f t="shared" si="497"/>
        <v>930</v>
      </c>
      <c r="GW179" s="435">
        <f t="shared" si="498"/>
        <v>983</v>
      </c>
      <c r="GX179" s="434">
        <f t="shared" si="499"/>
        <v>3671.8999999999996</v>
      </c>
      <c r="GY179" s="435">
        <f t="shared" si="500"/>
        <v>3729.7999999999993</v>
      </c>
      <c r="GZ179" s="434">
        <f t="shared" si="501"/>
        <v>93921</v>
      </c>
      <c r="HA179" s="435">
        <f t="shared" si="502"/>
        <v>94339</v>
      </c>
      <c r="HB179" s="434">
        <f t="shared" si="503"/>
        <v>11</v>
      </c>
      <c r="HC179" s="435">
        <f t="shared" si="504"/>
        <v>0</v>
      </c>
      <c r="HD179" s="434">
        <f t="shared" si="505"/>
        <v>11</v>
      </c>
      <c r="HE179" s="435">
        <f t="shared" si="506"/>
        <v>0</v>
      </c>
      <c r="HF179" s="434">
        <f t="shared" si="507"/>
        <v>53.699999999999996</v>
      </c>
      <c r="HG179" s="435">
        <f t="shared" si="508"/>
        <v>0</v>
      </c>
      <c r="HH179" s="434">
        <f t="shared" si="509"/>
        <v>1399</v>
      </c>
      <c r="HI179" s="435">
        <f t="shared" si="510"/>
        <v>0</v>
      </c>
      <c r="HJ179" s="434">
        <f t="shared" si="511"/>
        <v>3861.5999999999995</v>
      </c>
      <c r="HK179" s="435">
        <f t="shared" si="512"/>
        <v>3729.8</v>
      </c>
      <c r="HL179" s="434">
        <f t="shared" si="513"/>
        <v>100114</v>
      </c>
      <c r="HM179" s="435">
        <f t="shared" si="514"/>
        <v>94339</v>
      </c>
    </row>
    <row r="180" spans="1:221" s="18" customFormat="1" ht="12.95" customHeight="1">
      <c r="A180" s="543" t="s">
        <v>489</v>
      </c>
      <c r="B180" s="544" t="s">
        <v>503</v>
      </c>
      <c r="C180" s="545"/>
      <c r="D180" s="546">
        <v>198507</v>
      </c>
      <c r="E180" s="546">
        <v>6</v>
      </c>
      <c r="F180" s="432">
        <v>214</v>
      </c>
      <c r="G180" s="433">
        <v>300</v>
      </c>
      <c r="H180" s="432">
        <v>0</v>
      </c>
      <c r="I180" s="433">
        <v>0</v>
      </c>
      <c r="J180" s="434">
        <f t="shared" si="367"/>
        <v>214</v>
      </c>
      <c r="K180" s="435">
        <f t="shared" si="368"/>
        <v>300</v>
      </c>
      <c r="L180" s="432">
        <v>120</v>
      </c>
      <c r="M180" s="433"/>
      <c r="N180" s="434">
        <f t="shared" si="369"/>
        <v>214</v>
      </c>
      <c r="O180" s="435">
        <f t="shared" si="370"/>
        <v>300</v>
      </c>
      <c r="P180" s="434">
        <f t="shared" si="371"/>
        <v>214</v>
      </c>
      <c r="Q180" s="435">
        <f t="shared" si="372"/>
        <v>300</v>
      </c>
      <c r="R180" s="432">
        <v>1</v>
      </c>
      <c r="S180" s="433">
        <v>0</v>
      </c>
      <c r="T180" s="589">
        <f t="shared" si="517"/>
        <v>1</v>
      </c>
      <c r="U180" s="590">
        <f t="shared" si="517"/>
        <v>0</v>
      </c>
      <c r="V180" s="432">
        <v>0</v>
      </c>
      <c r="W180" s="433">
        <v>0</v>
      </c>
      <c r="X180" s="434">
        <f t="shared" si="373"/>
        <v>0</v>
      </c>
      <c r="Y180" s="435">
        <f t="shared" si="374"/>
        <v>0</v>
      </c>
      <c r="Z180" s="432">
        <v>0</v>
      </c>
      <c r="AA180" s="433">
        <v>0</v>
      </c>
      <c r="AB180" s="434">
        <f t="shared" si="375"/>
        <v>0</v>
      </c>
      <c r="AC180" s="435">
        <f t="shared" si="376"/>
        <v>0</v>
      </c>
      <c r="AD180" s="434">
        <f t="shared" si="377"/>
        <v>1</v>
      </c>
      <c r="AE180" s="435">
        <f t="shared" si="378"/>
        <v>0</v>
      </c>
      <c r="AF180" s="434">
        <f t="shared" si="379"/>
        <v>1</v>
      </c>
      <c r="AG180" s="435">
        <f t="shared" si="380"/>
        <v>0</v>
      </c>
      <c r="AH180" s="432">
        <v>5</v>
      </c>
      <c r="AI180" s="433">
        <v>0</v>
      </c>
      <c r="AJ180" s="434">
        <f t="shared" si="381"/>
        <v>5</v>
      </c>
      <c r="AK180" s="435">
        <f t="shared" si="382"/>
        <v>0</v>
      </c>
      <c r="AL180" s="432">
        <v>0</v>
      </c>
      <c r="AM180" s="433">
        <v>0</v>
      </c>
      <c r="AN180" s="434">
        <f t="shared" si="383"/>
        <v>0</v>
      </c>
      <c r="AO180" s="435">
        <f t="shared" si="384"/>
        <v>0</v>
      </c>
      <c r="AP180" s="432">
        <v>0</v>
      </c>
      <c r="AQ180" s="433">
        <v>0</v>
      </c>
      <c r="AR180" s="434">
        <f t="shared" si="385"/>
        <v>0</v>
      </c>
      <c r="AS180" s="435">
        <f t="shared" si="386"/>
        <v>0</v>
      </c>
      <c r="AT180" s="434">
        <f t="shared" si="387"/>
        <v>5</v>
      </c>
      <c r="AU180" s="435">
        <f t="shared" si="388"/>
        <v>0</v>
      </c>
      <c r="AV180" s="434">
        <f t="shared" si="389"/>
        <v>5</v>
      </c>
      <c r="AW180" s="435">
        <f t="shared" si="390"/>
        <v>0</v>
      </c>
      <c r="AX180" s="432">
        <v>130</v>
      </c>
      <c r="AY180" s="433">
        <v>0</v>
      </c>
      <c r="AZ180" s="434">
        <f t="shared" si="391"/>
        <v>130</v>
      </c>
      <c r="BA180" s="435">
        <f t="shared" si="392"/>
        <v>0</v>
      </c>
      <c r="BB180" s="432">
        <v>0</v>
      </c>
      <c r="BC180" s="433">
        <v>0</v>
      </c>
      <c r="BD180" s="434">
        <f t="shared" si="393"/>
        <v>0</v>
      </c>
      <c r="BE180" s="435">
        <f t="shared" si="394"/>
        <v>0</v>
      </c>
      <c r="BF180" s="432">
        <v>0</v>
      </c>
      <c r="BG180" s="433">
        <v>0</v>
      </c>
      <c r="BH180" s="434">
        <f t="shared" si="395"/>
        <v>0</v>
      </c>
      <c r="BI180" s="435">
        <f t="shared" si="396"/>
        <v>0</v>
      </c>
      <c r="BJ180" s="434">
        <f t="shared" si="397"/>
        <v>130</v>
      </c>
      <c r="BK180" s="435">
        <f t="shared" si="398"/>
        <v>0</v>
      </c>
      <c r="BL180" s="434">
        <f t="shared" si="399"/>
        <v>130</v>
      </c>
      <c r="BM180" s="435">
        <f t="shared" si="400"/>
        <v>0</v>
      </c>
      <c r="BN180" s="432">
        <v>110</v>
      </c>
      <c r="BO180" s="433">
        <v>184</v>
      </c>
      <c r="BP180" s="434">
        <f t="shared" si="401"/>
        <v>110</v>
      </c>
      <c r="BQ180" s="435">
        <f t="shared" si="402"/>
        <v>184</v>
      </c>
      <c r="BR180" s="432">
        <v>0</v>
      </c>
      <c r="BS180" s="433">
        <v>0</v>
      </c>
      <c r="BT180" s="434">
        <f t="shared" si="403"/>
        <v>0</v>
      </c>
      <c r="BU180" s="435">
        <f t="shared" si="404"/>
        <v>0</v>
      </c>
      <c r="BV180" s="432">
        <v>1</v>
      </c>
      <c r="BW180" s="433">
        <v>0</v>
      </c>
      <c r="BX180" s="434">
        <f t="shared" si="405"/>
        <v>1</v>
      </c>
      <c r="BY180" s="435">
        <f t="shared" si="406"/>
        <v>0</v>
      </c>
      <c r="BZ180" s="434">
        <f t="shared" si="407"/>
        <v>111</v>
      </c>
      <c r="CA180" s="435">
        <f t="shared" si="408"/>
        <v>184</v>
      </c>
      <c r="CB180" s="434">
        <f t="shared" si="409"/>
        <v>111</v>
      </c>
      <c r="CC180" s="435">
        <f t="shared" si="410"/>
        <v>184</v>
      </c>
      <c r="CD180" s="432">
        <v>5</v>
      </c>
      <c r="CE180" s="433">
        <v>4.9000000000000004</v>
      </c>
      <c r="CF180" s="434">
        <f t="shared" si="411"/>
        <v>550</v>
      </c>
      <c r="CG180" s="435">
        <f t="shared" si="412"/>
        <v>901.6</v>
      </c>
      <c r="CH180" s="432">
        <v>0</v>
      </c>
      <c r="CI180" s="433">
        <v>0</v>
      </c>
      <c r="CJ180" s="434">
        <f t="shared" si="413"/>
        <v>0</v>
      </c>
      <c r="CK180" s="435">
        <f t="shared" si="414"/>
        <v>0</v>
      </c>
      <c r="CL180" s="432">
        <v>5</v>
      </c>
      <c r="CM180" s="433">
        <v>0</v>
      </c>
      <c r="CN180" s="434">
        <f t="shared" si="415"/>
        <v>5</v>
      </c>
      <c r="CO180" s="435">
        <f t="shared" si="416"/>
        <v>0</v>
      </c>
      <c r="CP180" s="434">
        <f t="shared" si="417"/>
        <v>5</v>
      </c>
      <c r="CQ180" s="435">
        <f t="shared" si="418"/>
        <v>4.9000000000000004</v>
      </c>
      <c r="CR180" s="434">
        <f t="shared" si="419"/>
        <v>555</v>
      </c>
      <c r="CS180" s="435">
        <f t="shared" si="420"/>
        <v>901.6</v>
      </c>
      <c r="CT180" s="432">
        <v>143</v>
      </c>
      <c r="CU180" s="433">
        <v>134</v>
      </c>
      <c r="CV180" s="434">
        <f t="shared" si="421"/>
        <v>15730</v>
      </c>
      <c r="CW180" s="435">
        <f t="shared" si="422"/>
        <v>24656</v>
      </c>
      <c r="CX180" s="432">
        <v>0</v>
      </c>
      <c r="CY180" s="433">
        <v>0</v>
      </c>
      <c r="CZ180" s="434">
        <f t="shared" si="423"/>
        <v>0</v>
      </c>
      <c r="DA180" s="435">
        <f t="shared" si="424"/>
        <v>0</v>
      </c>
      <c r="DB180" s="432">
        <v>155</v>
      </c>
      <c r="DC180" s="433">
        <v>0</v>
      </c>
      <c r="DD180" s="434">
        <f t="shared" si="425"/>
        <v>155</v>
      </c>
      <c r="DE180" s="435">
        <f t="shared" si="426"/>
        <v>0</v>
      </c>
      <c r="DF180" s="434">
        <f t="shared" si="427"/>
        <v>143.1081081081081</v>
      </c>
      <c r="DG180" s="435">
        <f t="shared" si="428"/>
        <v>134</v>
      </c>
      <c r="DH180" s="434">
        <f t="shared" si="429"/>
        <v>15884.999999999998</v>
      </c>
      <c r="DI180" s="435">
        <f t="shared" si="430"/>
        <v>24656</v>
      </c>
      <c r="DJ180" s="434">
        <f t="shared" si="431"/>
        <v>112</v>
      </c>
      <c r="DK180" s="435">
        <f t="shared" si="432"/>
        <v>184</v>
      </c>
      <c r="DL180" s="434">
        <f t="shared" si="433"/>
        <v>112</v>
      </c>
      <c r="DM180" s="435">
        <f t="shared" si="434"/>
        <v>184</v>
      </c>
      <c r="DN180" s="434">
        <f t="shared" si="435"/>
        <v>5</v>
      </c>
      <c r="DO180" s="435">
        <f t="shared" si="436"/>
        <v>4.9000000000000004</v>
      </c>
      <c r="DP180" s="434">
        <f t="shared" si="437"/>
        <v>560</v>
      </c>
      <c r="DQ180" s="435">
        <f t="shared" si="438"/>
        <v>901.6</v>
      </c>
      <c r="DR180" s="434">
        <f t="shared" si="439"/>
        <v>142.99107142857142</v>
      </c>
      <c r="DS180" s="435">
        <f t="shared" si="440"/>
        <v>134</v>
      </c>
      <c r="DT180" s="434">
        <f t="shared" si="441"/>
        <v>16014.999999999998</v>
      </c>
      <c r="DU180" s="435">
        <f t="shared" si="442"/>
        <v>24656</v>
      </c>
      <c r="DV180" s="432">
        <v>96</v>
      </c>
      <c r="DW180" s="433">
        <v>104</v>
      </c>
      <c r="DX180" s="434">
        <f t="shared" si="443"/>
        <v>96</v>
      </c>
      <c r="DY180" s="435">
        <f t="shared" si="444"/>
        <v>104</v>
      </c>
      <c r="DZ180" s="432">
        <v>6</v>
      </c>
      <c r="EA180" s="433">
        <v>12</v>
      </c>
      <c r="EB180" s="434">
        <f t="shared" si="445"/>
        <v>6</v>
      </c>
      <c r="EC180" s="435">
        <f t="shared" si="446"/>
        <v>12</v>
      </c>
      <c r="ED180" s="432">
        <v>0</v>
      </c>
      <c r="EE180" s="433">
        <v>0</v>
      </c>
      <c r="EF180" s="434">
        <f t="shared" si="447"/>
        <v>0</v>
      </c>
      <c r="EG180" s="435">
        <f t="shared" si="448"/>
        <v>0</v>
      </c>
      <c r="EH180" s="434">
        <f t="shared" si="449"/>
        <v>102</v>
      </c>
      <c r="EI180" s="435">
        <f t="shared" si="450"/>
        <v>116</v>
      </c>
      <c r="EJ180" s="434">
        <f t="shared" si="451"/>
        <v>102</v>
      </c>
      <c r="EK180" s="435">
        <f t="shared" si="452"/>
        <v>116</v>
      </c>
      <c r="EL180" s="432">
        <v>3.6</v>
      </c>
      <c r="EM180" s="433">
        <v>3.2</v>
      </c>
      <c r="EN180" s="434">
        <f t="shared" si="453"/>
        <v>345.6</v>
      </c>
      <c r="EO180" s="435">
        <f t="shared" si="454"/>
        <v>332.8</v>
      </c>
      <c r="EP180" s="432">
        <v>5.2</v>
      </c>
      <c r="EQ180" s="433">
        <v>4.8</v>
      </c>
      <c r="ER180" s="434">
        <f t="shared" si="455"/>
        <v>31.200000000000003</v>
      </c>
      <c r="ES180" s="435">
        <f t="shared" si="456"/>
        <v>57.599999999999994</v>
      </c>
      <c r="ET180" s="432">
        <v>0</v>
      </c>
      <c r="EU180" s="433">
        <v>0</v>
      </c>
      <c r="EV180" s="434">
        <f t="shared" si="457"/>
        <v>0</v>
      </c>
      <c r="EW180" s="435">
        <f t="shared" si="458"/>
        <v>0</v>
      </c>
      <c r="EX180" s="434">
        <f t="shared" si="459"/>
        <v>3.6941176470588237</v>
      </c>
      <c r="EY180" s="435">
        <f t="shared" si="460"/>
        <v>3.36551724137931</v>
      </c>
      <c r="EZ180" s="434">
        <f t="shared" si="461"/>
        <v>376.8</v>
      </c>
      <c r="FA180" s="435">
        <f t="shared" si="462"/>
        <v>390.4</v>
      </c>
      <c r="FB180" s="432">
        <v>93</v>
      </c>
      <c r="FC180" s="433">
        <v>83</v>
      </c>
      <c r="FD180" s="434">
        <f t="shared" si="463"/>
        <v>8928</v>
      </c>
      <c r="FE180" s="435">
        <f t="shared" si="464"/>
        <v>8632</v>
      </c>
      <c r="FF180" s="432">
        <v>95</v>
      </c>
      <c r="FG180" s="433">
        <v>79</v>
      </c>
      <c r="FH180" s="434">
        <f t="shared" si="465"/>
        <v>570</v>
      </c>
      <c r="FI180" s="435">
        <f t="shared" si="466"/>
        <v>948</v>
      </c>
      <c r="FJ180" s="432">
        <v>0</v>
      </c>
      <c r="FK180" s="433">
        <v>0</v>
      </c>
      <c r="FL180" s="434">
        <f t="shared" si="467"/>
        <v>0</v>
      </c>
      <c r="FM180" s="435">
        <f t="shared" si="468"/>
        <v>0</v>
      </c>
      <c r="FN180" s="434">
        <f t="shared" si="469"/>
        <v>93.117647058823536</v>
      </c>
      <c r="FO180" s="435">
        <f t="shared" si="470"/>
        <v>82.58620689655173</v>
      </c>
      <c r="FP180" s="434">
        <f t="shared" si="471"/>
        <v>9498</v>
      </c>
      <c r="FQ180" s="435">
        <f t="shared" si="472"/>
        <v>9580</v>
      </c>
      <c r="FR180" s="432">
        <v>0</v>
      </c>
      <c r="FS180" s="433">
        <v>0</v>
      </c>
      <c r="FT180" s="434">
        <f t="shared" si="473"/>
        <v>0</v>
      </c>
      <c r="FU180" s="435">
        <f t="shared" si="474"/>
        <v>0</v>
      </c>
      <c r="FV180" s="432">
        <v>0</v>
      </c>
      <c r="FW180" s="433">
        <v>0</v>
      </c>
      <c r="FX180" s="434">
        <f t="shared" si="475"/>
        <v>0</v>
      </c>
      <c r="FY180" s="435">
        <f t="shared" si="476"/>
        <v>0</v>
      </c>
      <c r="FZ180" s="432">
        <v>0</v>
      </c>
      <c r="GA180" s="433">
        <v>0</v>
      </c>
      <c r="GB180" s="434">
        <f t="shared" si="477"/>
        <v>0</v>
      </c>
      <c r="GC180" s="435">
        <f t="shared" si="478"/>
        <v>0</v>
      </c>
      <c r="GD180" s="434">
        <f t="shared" si="479"/>
        <v>207</v>
      </c>
      <c r="GE180" s="435">
        <f t="shared" si="480"/>
        <v>288</v>
      </c>
      <c r="GF180" s="434">
        <f t="shared" si="481"/>
        <v>207</v>
      </c>
      <c r="GG180" s="435">
        <f t="shared" si="482"/>
        <v>288</v>
      </c>
      <c r="GH180" s="434">
        <f t="shared" si="483"/>
        <v>900.6</v>
      </c>
      <c r="GI180" s="435">
        <f t="shared" si="484"/>
        <v>1234.4000000000001</v>
      </c>
      <c r="GJ180" s="434">
        <f t="shared" si="485"/>
        <v>24788</v>
      </c>
      <c r="GK180" s="435">
        <f t="shared" si="486"/>
        <v>33288</v>
      </c>
      <c r="GL180" s="434">
        <f t="shared" si="487"/>
        <v>6</v>
      </c>
      <c r="GM180" s="435">
        <f t="shared" si="488"/>
        <v>12</v>
      </c>
      <c r="GN180" s="434">
        <f t="shared" si="489"/>
        <v>6</v>
      </c>
      <c r="GO180" s="435">
        <f t="shared" si="490"/>
        <v>12</v>
      </c>
      <c r="GP180" s="434">
        <f t="shared" si="491"/>
        <v>31.200000000000003</v>
      </c>
      <c r="GQ180" s="435">
        <f t="shared" si="492"/>
        <v>57.599999999999994</v>
      </c>
      <c r="GR180" s="434">
        <f t="shared" si="493"/>
        <v>570</v>
      </c>
      <c r="GS180" s="435">
        <f t="shared" si="494"/>
        <v>948</v>
      </c>
      <c r="GT180" s="434">
        <f t="shared" si="495"/>
        <v>213</v>
      </c>
      <c r="GU180" s="435">
        <f t="shared" si="496"/>
        <v>300</v>
      </c>
      <c r="GV180" s="434">
        <f t="shared" si="497"/>
        <v>213</v>
      </c>
      <c r="GW180" s="435">
        <f t="shared" si="498"/>
        <v>300</v>
      </c>
      <c r="GX180" s="434">
        <f t="shared" si="499"/>
        <v>931.80000000000007</v>
      </c>
      <c r="GY180" s="435">
        <f t="shared" si="500"/>
        <v>1292</v>
      </c>
      <c r="GZ180" s="434">
        <f t="shared" si="501"/>
        <v>25358</v>
      </c>
      <c r="HA180" s="435">
        <f t="shared" si="502"/>
        <v>34236</v>
      </c>
      <c r="HB180" s="434">
        <f t="shared" si="503"/>
        <v>1</v>
      </c>
      <c r="HC180" s="435">
        <f t="shared" si="504"/>
        <v>0</v>
      </c>
      <c r="HD180" s="434">
        <f t="shared" si="505"/>
        <v>1</v>
      </c>
      <c r="HE180" s="435">
        <f t="shared" si="506"/>
        <v>0</v>
      </c>
      <c r="HF180" s="434">
        <f t="shared" si="507"/>
        <v>5</v>
      </c>
      <c r="HG180" s="435">
        <f t="shared" si="508"/>
        <v>0</v>
      </c>
      <c r="HH180" s="434">
        <f t="shared" si="509"/>
        <v>155</v>
      </c>
      <c r="HI180" s="435">
        <f t="shared" si="510"/>
        <v>0</v>
      </c>
      <c r="HJ180" s="434">
        <f t="shared" si="511"/>
        <v>936.8</v>
      </c>
      <c r="HK180" s="435">
        <f t="shared" si="512"/>
        <v>1292</v>
      </c>
      <c r="HL180" s="434">
        <f t="shared" si="513"/>
        <v>25513</v>
      </c>
      <c r="HM180" s="435">
        <f t="shared" si="514"/>
        <v>34236</v>
      </c>
    </row>
    <row r="181" spans="1:221" s="18" customFormat="1" ht="12.95" customHeight="1">
      <c r="A181" s="543" t="s">
        <v>489</v>
      </c>
      <c r="B181" s="544" t="s">
        <v>504</v>
      </c>
      <c r="C181" s="545"/>
      <c r="D181" s="546">
        <v>199111</v>
      </c>
      <c r="E181" s="546">
        <v>6</v>
      </c>
      <c r="F181" s="432">
        <v>785</v>
      </c>
      <c r="G181" s="433">
        <v>733</v>
      </c>
      <c r="H181" s="432">
        <v>17</v>
      </c>
      <c r="I181" s="433">
        <v>19</v>
      </c>
      <c r="J181" s="434">
        <f t="shared" si="367"/>
        <v>768</v>
      </c>
      <c r="K181" s="435">
        <f t="shared" si="368"/>
        <v>714</v>
      </c>
      <c r="L181" s="432">
        <v>120</v>
      </c>
      <c r="M181" s="433"/>
      <c r="N181" s="434">
        <f t="shared" si="369"/>
        <v>768</v>
      </c>
      <c r="O181" s="435">
        <f t="shared" si="370"/>
        <v>714</v>
      </c>
      <c r="P181" s="434">
        <f t="shared" si="371"/>
        <v>768</v>
      </c>
      <c r="Q181" s="435">
        <f t="shared" si="372"/>
        <v>714</v>
      </c>
      <c r="R181" s="432">
        <v>5</v>
      </c>
      <c r="S181" s="433">
        <v>0</v>
      </c>
      <c r="T181" s="589">
        <f t="shared" si="517"/>
        <v>5</v>
      </c>
      <c r="U181" s="590">
        <f t="shared" si="517"/>
        <v>0</v>
      </c>
      <c r="V181" s="432">
        <v>0</v>
      </c>
      <c r="W181" s="433">
        <v>0</v>
      </c>
      <c r="X181" s="434">
        <f t="shared" si="373"/>
        <v>0</v>
      </c>
      <c r="Y181" s="435">
        <f t="shared" si="374"/>
        <v>0</v>
      </c>
      <c r="Z181" s="432">
        <v>0</v>
      </c>
      <c r="AA181" s="433">
        <v>0</v>
      </c>
      <c r="AB181" s="434">
        <f t="shared" si="375"/>
        <v>0</v>
      </c>
      <c r="AC181" s="435">
        <f t="shared" si="376"/>
        <v>0</v>
      </c>
      <c r="AD181" s="434">
        <f t="shared" si="377"/>
        <v>5</v>
      </c>
      <c r="AE181" s="435">
        <f t="shared" si="378"/>
        <v>0</v>
      </c>
      <c r="AF181" s="434">
        <f t="shared" si="379"/>
        <v>5</v>
      </c>
      <c r="AG181" s="435">
        <f t="shared" si="380"/>
        <v>0</v>
      </c>
      <c r="AH181" s="432">
        <v>4</v>
      </c>
      <c r="AI181" s="433">
        <v>0</v>
      </c>
      <c r="AJ181" s="434">
        <f t="shared" si="381"/>
        <v>20</v>
      </c>
      <c r="AK181" s="435">
        <f t="shared" si="382"/>
        <v>0</v>
      </c>
      <c r="AL181" s="432">
        <v>0</v>
      </c>
      <c r="AM181" s="433">
        <v>0</v>
      </c>
      <c r="AN181" s="434">
        <f t="shared" si="383"/>
        <v>0</v>
      </c>
      <c r="AO181" s="435">
        <f t="shared" si="384"/>
        <v>0</v>
      </c>
      <c r="AP181" s="432">
        <v>0</v>
      </c>
      <c r="AQ181" s="433">
        <v>0</v>
      </c>
      <c r="AR181" s="434">
        <f t="shared" si="385"/>
        <v>0</v>
      </c>
      <c r="AS181" s="435">
        <f t="shared" si="386"/>
        <v>0</v>
      </c>
      <c r="AT181" s="434">
        <f t="shared" si="387"/>
        <v>4</v>
      </c>
      <c r="AU181" s="435">
        <f t="shared" si="388"/>
        <v>0</v>
      </c>
      <c r="AV181" s="434">
        <f t="shared" si="389"/>
        <v>20</v>
      </c>
      <c r="AW181" s="435">
        <f t="shared" si="390"/>
        <v>0</v>
      </c>
      <c r="AX181" s="432">
        <v>117</v>
      </c>
      <c r="AY181" s="433">
        <v>0</v>
      </c>
      <c r="AZ181" s="434">
        <f t="shared" si="391"/>
        <v>585</v>
      </c>
      <c r="BA181" s="435">
        <f t="shared" si="392"/>
        <v>0</v>
      </c>
      <c r="BB181" s="432">
        <v>0</v>
      </c>
      <c r="BC181" s="433">
        <v>0</v>
      </c>
      <c r="BD181" s="434">
        <f t="shared" si="393"/>
        <v>0</v>
      </c>
      <c r="BE181" s="435">
        <f t="shared" si="394"/>
        <v>0</v>
      </c>
      <c r="BF181" s="432">
        <v>0</v>
      </c>
      <c r="BG181" s="433">
        <v>0</v>
      </c>
      <c r="BH181" s="434">
        <f t="shared" si="395"/>
        <v>0</v>
      </c>
      <c r="BI181" s="435">
        <f t="shared" si="396"/>
        <v>0</v>
      </c>
      <c r="BJ181" s="434">
        <f t="shared" si="397"/>
        <v>117</v>
      </c>
      <c r="BK181" s="435">
        <f t="shared" si="398"/>
        <v>0</v>
      </c>
      <c r="BL181" s="434">
        <f t="shared" si="399"/>
        <v>585</v>
      </c>
      <c r="BM181" s="435">
        <f t="shared" si="400"/>
        <v>0</v>
      </c>
      <c r="BN181" s="432">
        <v>431</v>
      </c>
      <c r="BO181" s="433">
        <v>395</v>
      </c>
      <c r="BP181" s="434">
        <f t="shared" si="401"/>
        <v>431</v>
      </c>
      <c r="BQ181" s="435">
        <f t="shared" si="402"/>
        <v>395</v>
      </c>
      <c r="BR181" s="432">
        <v>0</v>
      </c>
      <c r="BS181" s="433">
        <v>1</v>
      </c>
      <c r="BT181" s="434">
        <f t="shared" si="403"/>
        <v>0</v>
      </c>
      <c r="BU181" s="435">
        <f t="shared" si="404"/>
        <v>1</v>
      </c>
      <c r="BV181" s="432">
        <v>3</v>
      </c>
      <c r="BW181" s="433">
        <v>0</v>
      </c>
      <c r="BX181" s="434">
        <f t="shared" si="405"/>
        <v>3</v>
      </c>
      <c r="BY181" s="435">
        <f t="shared" si="406"/>
        <v>0</v>
      </c>
      <c r="BZ181" s="434">
        <f t="shared" si="407"/>
        <v>434</v>
      </c>
      <c r="CA181" s="435">
        <f t="shared" si="408"/>
        <v>396</v>
      </c>
      <c r="CB181" s="434">
        <f t="shared" si="409"/>
        <v>434</v>
      </c>
      <c r="CC181" s="435">
        <f t="shared" si="410"/>
        <v>396</v>
      </c>
      <c r="CD181" s="432">
        <v>4.4000000000000004</v>
      </c>
      <c r="CE181" s="433">
        <v>4.4000000000000004</v>
      </c>
      <c r="CF181" s="434">
        <f t="shared" si="411"/>
        <v>1896.4</v>
      </c>
      <c r="CG181" s="435">
        <f t="shared" si="412"/>
        <v>1738.0000000000002</v>
      </c>
      <c r="CH181" s="432">
        <v>0</v>
      </c>
      <c r="CI181" s="433">
        <v>6</v>
      </c>
      <c r="CJ181" s="434">
        <f t="shared" si="413"/>
        <v>0</v>
      </c>
      <c r="CK181" s="435">
        <f t="shared" si="414"/>
        <v>6</v>
      </c>
      <c r="CL181" s="432">
        <v>6.7</v>
      </c>
      <c r="CM181" s="433">
        <v>0</v>
      </c>
      <c r="CN181" s="434">
        <f t="shared" si="415"/>
        <v>20.100000000000001</v>
      </c>
      <c r="CO181" s="435">
        <f t="shared" si="416"/>
        <v>0</v>
      </c>
      <c r="CP181" s="434">
        <f t="shared" si="417"/>
        <v>4.4158986175115205</v>
      </c>
      <c r="CQ181" s="435">
        <f t="shared" si="418"/>
        <v>4.4040404040404049</v>
      </c>
      <c r="CR181" s="434">
        <f t="shared" si="419"/>
        <v>1916.4999999999998</v>
      </c>
      <c r="CS181" s="435">
        <f t="shared" si="420"/>
        <v>1744.0000000000002</v>
      </c>
      <c r="CT181" s="432">
        <v>123</v>
      </c>
      <c r="CU181" s="433">
        <v>122</v>
      </c>
      <c r="CV181" s="434">
        <f t="shared" si="421"/>
        <v>53013</v>
      </c>
      <c r="CW181" s="435">
        <f t="shared" si="422"/>
        <v>48190</v>
      </c>
      <c r="CX181" s="432">
        <v>0</v>
      </c>
      <c r="CY181" s="433">
        <v>132</v>
      </c>
      <c r="CZ181" s="434">
        <f t="shared" si="423"/>
        <v>0</v>
      </c>
      <c r="DA181" s="435">
        <f t="shared" si="424"/>
        <v>132</v>
      </c>
      <c r="DB181" s="432">
        <v>120</v>
      </c>
      <c r="DC181" s="433">
        <v>0</v>
      </c>
      <c r="DD181" s="434">
        <f t="shared" si="425"/>
        <v>360</v>
      </c>
      <c r="DE181" s="435">
        <f t="shared" si="426"/>
        <v>0</v>
      </c>
      <c r="DF181" s="434">
        <f t="shared" si="427"/>
        <v>122.97926267281106</v>
      </c>
      <c r="DG181" s="435">
        <f t="shared" si="428"/>
        <v>122.02525252525253</v>
      </c>
      <c r="DH181" s="434">
        <f t="shared" si="429"/>
        <v>53373</v>
      </c>
      <c r="DI181" s="435">
        <f t="shared" si="430"/>
        <v>48322</v>
      </c>
      <c r="DJ181" s="434">
        <f t="shared" si="431"/>
        <v>439</v>
      </c>
      <c r="DK181" s="435">
        <f t="shared" si="432"/>
        <v>396</v>
      </c>
      <c r="DL181" s="434">
        <f t="shared" si="433"/>
        <v>439</v>
      </c>
      <c r="DM181" s="435">
        <f t="shared" si="434"/>
        <v>396</v>
      </c>
      <c r="DN181" s="434">
        <f t="shared" si="435"/>
        <v>4.4111617312072884</v>
      </c>
      <c r="DO181" s="435">
        <f t="shared" si="436"/>
        <v>4.4040404040404049</v>
      </c>
      <c r="DP181" s="434">
        <f t="shared" si="437"/>
        <v>1936.4999999999995</v>
      </c>
      <c r="DQ181" s="435">
        <f t="shared" si="438"/>
        <v>1744.0000000000002</v>
      </c>
      <c r="DR181" s="434">
        <f t="shared" si="439"/>
        <v>122.91116173120729</v>
      </c>
      <c r="DS181" s="435">
        <f t="shared" si="440"/>
        <v>122.02525252525253</v>
      </c>
      <c r="DT181" s="434">
        <f t="shared" si="441"/>
        <v>53958</v>
      </c>
      <c r="DU181" s="435">
        <f t="shared" si="442"/>
        <v>48322</v>
      </c>
      <c r="DV181" s="432">
        <v>262</v>
      </c>
      <c r="DW181" s="433">
        <v>284</v>
      </c>
      <c r="DX181" s="434">
        <f t="shared" si="443"/>
        <v>262</v>
      </c>
      <c r="DY181" s="435">
        <f t="shared" si="444"/>
        <v>284</v>
      </c>
      <c r="DZ181" s="432">
        <v>56</v>
      </c>
      <c r="EA181" s="433">
        <v>34</v>
      </c>
      <c r="EB181" s="434">
        <f t="shared" si="445"/>
        <v>56</v>
      </c>
      <c r="EC181" s="435">
        <f t="shared" si="446"/>
        <v>34</v>
      </c>
      <c r="ED181" s="432">
        <v>1</v>
      </c>
      <c r="EE181" s="433">
        <v>0</v>
      </c>
      <c r="EF181" s="434">
        <f t="shared" si="447"/>
        <v>1</v>
      </c>
      <c r="EG181" s="435">
        <f t="shared" si="448"/>
        <v>0</v>
      </c>
      <c r="EH181" s="434">
        <f t="shared" si="449"/>
        <v>319</v>
      </c>
      <c r="EI181" s="435">
        <f t="shared" si="450"/>
        <v>318</v>
      </c>
      <c r="EJ181" s="434">
        <f t="shared" si="451"/>
        <v>319</v>
      </c>
      <c r="EK181" s="435">
        <f t="shared" si="452"/>
        <v>318</v>
      </c>
      <c r="EL181" s="432">
        <v>3.4</v>
      </c>
      <c r="EM181" s="433">
        <v>3.4</v>
      </c>
      <c r="EN181" s="434">
        <f t="shared" si="453"/>
        <v>890.8</v>
      </c>
      <c r="EO181" s="435">
        <f t="shared" si="454"/>
        <v>965.6</v>
      </c>
      <c r="EP181" s="432">
        <v>4.2</v>
      </c>
      <c r="EQ181" s="433">
        <v>4</v>
      </c>
      <c r="ER181" s="434">
        <f t="shared" si="455"/>
        <v>235.20000000000002</v>
      </c>
      <c r="ES181" s="435">
        <f t="shared" si="456"/>
        <v>136</v>
      </c>
      <c r="ET181" s="432">
        <v>4.5</v>
      </c>
      <c r="EU181" s="433">
        <v>0</v>
      </c>
      <c r="EV181" s="434">
        <f t="shared" si="457"/>
        <v>4.5</v>
      </c>
      <c r="EW181" s="435">
        <f t="shared" si="458"/>
        <v>0</v>
      </c>
      <c r="EX181" s="434">
        <f t="shared" si="459"/>
        <v>3.5438871473354232</v>
      </c>
      <c r="EY181" s="435">
        <f t="shared" si="460"/>
        <v>3.4641509433962261</v>
      </c>
      <c r="EZ181" s="434">
        <f t="shared" si="461"/>
        <v>1130.5</v>
      </c>
      <c r="FA181" s="435">
        <f t="shared" si="462"/>
        <v>1101.5999999999999</v>
      </c>
      <c r="FB181" s="432">
        <v>88</v>
      </c>
      <c r="FC181" s="433">
        <v>85</v>
      </c>
      <c r="FD181" s="434">
        <f t="shared" si="463"/>
        <v>23056</v>
      </c>
      <c r="FE181" s="435">
        <f t="shared" si="464"/>
        <v>24140</v>
      </c>
      <c r="FF181" s="432">
        <v>77</v>
      </c>
      <c r="FG181" s="433">
        <v>74</v>
      </c>
      <c r="FH181" s="434">
        <f t="shared" si="465"/>
        <v>4312</v>
      </c>
      <c r="FI181" s="435">
        <f t="shared" si="466"/>
        <v>2516</v>
      </c>
      <c r="FJ181" s="432">
        <v>113</v>
      </c>
      <c r="FK181" s="433">
        <v>0</v>
      </c>
      <c r="FL181" s="434">
        <f t="shared" si="467"/>
        <v>113</v>
      </c>
      <c r="FM181" s="435">
        <f t="shared" si="468"/>
        <v>0</v>
      </c>
      <c r="FN181" s="434">
        <f t="shared" si="469"/>
        <v>86.147335423197489</v>
      </c>
      <c r="FO181" s="435">
        <f t="shared" si="470"/>
        <v>83.823899371069189</v>
      </c>
      <c r="FP181" s="434">
        <f t="shared" si="471"/>
        <v>27481</v>
      </c>
      <c r="FQ181" s="435">
        <f t="shared" si="472"/>
        <v>26656.000000000004</v>
      </c>
      <c r="FR181" s="432">
        <v>10</v>
      </c>
      <c r="FS181" s="433">
        <v>0</v>
      </c>
      <c r="FT181" s="434">
        <f t="shared" si="473"/>
        <v>10</v>
      </c>
      <c r="FU181" s="435">
        <f t="shared" si="474"/>
        <v>0</v>
      </c>
      <c r="FV181" s="432">
        <v>3.6</v>
      </c>
      <c r="FW181" s="433">
        <v>0</v>
      </c>
      <c r="FX181" s="434">
        <f t="shared" si="475"/>
        <v>36</v>
      </c>
      <c r="FY181" s="435">
        <f t="shared" si="476"/>
        <v>0</v>
      </c>
      <c r="FZ181" s="432">
        <v>84.8</v>
      </c>
      <c r="GA181" s="433">
        <v>0</v>
      </c>
      <c r="GB181" s="434">
        <f t="shared" si="477"/>
        <v>848</v>
      </c>
      <c r="GC181" s="435">
        <f t="shared" si="478"/>
        <v>0</v>
      </c>
      <c r="GD181" s="434">
        <f t="shared" si="479"/>
        <v>698</v>
      </c>
      <c r="GE181" s="435">
        <f t="shared" si="480"/>
        <v>679</v>
      </c>
      <c r="GF181" s="434">
        <f t="shared" si="481"/>
        <v>698</v>
      </c>
      <c r="GG181" s="435">
        <f t="shared" si="482"/>
        <v>679</v>
      </c>
      <c r="GH181" s="434">
        <f t="shared" si="483"/>
        <v>2807.2</v>
      </c>
      <c r="GI181" s="435">
        <f t="shared" si="484"/>
        <v>2703.6000000000004</v>
      </c>
      <c r="GJ181" s="434">
        <f t="shared" si="485"/>
        <v>76654</v>
      </c>
      <c r="GK181" s="435">
        <f t="shared" si="486"/>
        <v>72330</v>
      </c>
      <c r="GL181" s="434">
        <f t="shared" si="487"/>
        <v>56</v>
      </c>
      <c r="GM181" s="435">
        <f t="shared" si="488"/>
        <v>35</v>
      </c>
      <c r="GN181" s="434">
        <f t="shared" si="489"/>
        <v>56</v>
      </c>
      <c r="GO181" s="435">
        <f t="shared" si="490"/>
        <v>35</v>
      </c>
      <c r="GP181" s="434">
        <f t="shared" si="491"/>
        <v>235.20000000000002</v>
      </c>
      <c r="GQ181" s="435">
        <f t="shared" si="492"/>
        <v>142</v>
      </c>
      <c r="GR181" s="434">
        <f t="shared" si="493"/>
        <v>4312</v>
      </c>
      <c r="GS181" s="435">
        <f t="shared" si="494"/>
        <v>2648</v>
      </c>
      <c r="GT181" s="434">
        <f t="shared" si="495"/>
        <v>754</v>
      </c>
      <c r="GU181" s="435">
        <f t="shared" si="496"/>
        <v>714</v>
      </c>
      <c r="GV181" s="434">
        <f t="shared" si="497"/>
        <v>754</v>
      </c>
      <c r="GW181" s="435">
        <f t="shared" si="498"/>
        <v>714</v>
      </c>
      <c r="GX181" s="434">
        <f t="shared" si="499"/>
        <v>3042.3999999999996</v>
      </c>
      <c r="GY181" s="435">
        <f t="shared" si="500"/>
        <v>2845.6000000000004</v>
      </c>
      <c r="GZ181" s="434">
        <f t="shared" si="501"/>
        <v>80966</v>
      </c>
      <c r="HA181" s="435">
        <f t="shared" si="502"/>
        <v>74978</v>
      </c>
      <c r="HB181" s="434">
        <f t="shared" si="503"/>
        <v>4</v>
      </c>
      <c r="HC181" s="435">
        <f t="shared" si="504"/>
        <v>0</v>
      </c>
      <c r="HD181" s="434">
        <f t="shared" si="505"/>
        <v>4</v>
      </c>
      <c r="HE181" s="435">
        <f t="shared" si="506"/>
        <v>0</v>
      </c>
      <c r="HF181" s="434">
        <f t="shared" si="507"/>
        <v>24.6</v>
      </c>
      <c r="HG181" s="435">
        <f t="shared" si="508"/>
        <v>0</v>
      </c>
      <c r="HH181" s="434">
        <f t="shared" si="509"/>
        <v>473</v>
      </c>
      <c r="HI181" s="435">
        <f t="shared" si="510"/>
        <v>0</v>
      </c>
      <c r="HJ181" s="434">
        <f t="shared" si="511"/>
        <v>3102.9999999999995</v>
      </c>
      <c r="HK181" s="435">
        <f t="shared" si="512"/>
        <v>2845.6000000000004</v>
      </c>
      <c r="HL181" s="434">
        <f t="shared" si="513"/>
        <v>82287</v>
      </c>
      <c r="HM181" s="435">
        <f t="shared" si="514"/>
        <v>74978</v>
      </c>
    </row>
    <row r="182" spans="1:221" s="18" customFormat="1" ht="12.95" customHeight="1">
      <c r="A182" s="548" t="s">
        <v>489</v>
      </c>
      <c r="B182" s="544" t="s">
        <v>1020</v>
      </c>
      <c r="C182" s="545"/>
      <c r="D182" s="546">
        <v>199184</v>
      </c>
      <c r="E182" s="546">
        <v>15</v>
      </c>
      <c r="F182" s="432">
        <v>223</v>
      </c>
      <c r="G182" s="433">
        <v>179</v>
      </c>
      <c r="H182" s="432">
        <v>0</v>
      </c>
      <c r="I182" s="433">
        <v>0</v>
      </c>
      <c r="J182" s="434">
        <f t="shared" si="367"/>
        <v>223</v>
      </c>
      <c r="K182" s="435">
        <f t="shared" si="368"/>
        <v>179</v>
      </c>
      <c r="L182" s="432">
        <v>120</v>
      </c>
      <c r="M182" s="433"/>
      <c r="N182" s="434">
        <f t="shared" si="369"/>
        <v>223</v>
      </c>
      <c r="O182" s="435">
        <f t="shared" si="370"/>
        <v>179</v>
      </c>
      <c r="P182" s="434">
        <f t="shared" si="371"/>
        <v>223</v>
      </c>
      <c r="Q182" s="435">
        <f t="shared" si="372"/>
        <v>179</v>
      </c>
      <c r="R182" s="432">
        <v>1</v>
      </c>
      <c r="S182" s="433">
        <v>0</v>
      </c>
      <c r="T182" s="589">
        <f t="shared" si="517"/>
        <v>1</v>
      </c>
      <c r="U182" s="590">
        <f t="shared" si="517"/>
        <v>0</v>
      </c>
      <c r="V182" s="432">
        <v>0</v>
      </c>
      <c r="W182" s="433">
        <v>0</v>
      </c>
      <c r="X182" s="434">
        <f t="shared" si="373"/>
        <v>0</v>
      </c>
      <c r="Y182" s="435">
        <f t="shared" si="374"/>
        <v>0</v>
      </c>
      <c r="Z182" s="432">
        <v>0</v>
      </c>
      <c r="AA182" s="433">
        <v>0</v>
      </c>
      <c r="AB182" s="434">
        <f t="shared" si="375"/>
        <v>0</v>
      </c>
      <c r="AC182" s="435">
        <f t="shared" si="376"/>
        <v>0</v>
      </c>
      <c r="AD182" s="434">
        <f t="shared" si="377"/>
        <v>1</v>
      </c>
      <c r="AE182" s="435">
        <f t="shared" si="378"/>
        <v>0</v>
      </c>
      <c r="AF182" s="434">
        <f t="shared" si="379"/>
        <v>1</v>
      </c>
      <c r="AG182" s="435">
        <f t="shared" si="380"/>
        <v>0</v>
      </c>
      <c r="AH182" s="432">
        <v>4</v>
      </c>
      <c r="AI182" s="433">
        <v>0</v>
      </c>
      <c r="AJ182" s="434">
        <f t="shared" si="381"/>
        <v>4</v>
      </c>
      <c r="AK182" s="435">
        <f t="shared" si="382"/>
        <v>0</v>
      </c>
      <c r="AL182" s="432">
        <v>0</v>
      </c>
      <c r="AM182" s="433">
        <v>0</v>
      </c>
      <c r="AN182" s="434">
        <f t="shared" si="383"/>
        <v>0</v>
      </c>
      <c r="AO182" s="435">
        <f t="shared" si="384"/>
        <v>0</v>
      </c>
      <c r="AP182" s="432">
        <v>0</v>
      </c>
      <c r="AQ182" s="433">
        <v>0</v>
      </c>
      <c r="AR182" s="434">
        <f t="shared" si="385"/>
        <v>0</v>
      </c>
      <c r="AS182" s="435">
        <f t="shared" si="386"/>
        <v>0</v>
      </c>
      <c r="AT182" s="434">
        <f t="shared" si="387"/>
        <v>4</v>
      </c>
      <c r="AU182" s="435">
        <f t="shared" si="388"/>
        <v>0</v>
      </c>
      <c r="AV182" s="434">
        <f t="shared" si="389"/>
        <v>4</v>
      </c>
      <c r="AW182" s="435">
        <f t="shared" si="390"/>
        <v>0</v>
      </c>
      <c r="AX182" s="432">
        <v>123</v>
      </c>
      <c r="AY182" s="433">
        <v>0</v>
      </c>
      <c r="AZ182" s="434">
        <f t="shared" si="391"/>
        <v>123</v>
      </c>
      <c r="BA182" s="435">
        <f t="shared" si="392"/>
        <v>0</v>
      </c>
      <c r="BB182" s="432">
        <v>0</v>
      </c>
      <c r="BC182" s="433">
        <v>0</v>
      </c>
      <c r="BD182" s="434">
        <f t="shared" si="393"/>
        <v>0</v>
      </c>
      <c r="BE182" s="435">
        <f t="shared" si="394"/>
        <v>0</v>
      </c>
      <c r="BF182" s="432">
        <v>0</v>
      </c>
      <c r="BG182" s="433">
        <v>0</v>
      </c>
      <c r="BH182" s="434">
        <f t="shared" si="395"/>
        <v>0</v>
      </c>
      <c r="BI182" s="435">
        <f t="shared" si="396"/>
        <v>0</v>
      </c>
      <c r="BJ182" s="434">
        <f t="shared" si="397"/>
        <v>123</v>
      </c>
      <c r="BK182" s="435">
        <f t="shared" si="398"/>
        <v>0</v>
      </c>
      <c r="BL182" s="434">
        <f t="shared" si="399"/>
        <v>123</v>
      </c>
      <c r="BM182" s="435">
        <f t="shared" si="400"/>
        <v>0</v>
      </c>
      <c r="BN182" s="432">
        <v>178</v>
      </c>
      <c r="BO182" s="433">
        <v>141</v>
      </c>
      <c r="BP182" s="434">
        <f t="shared" si="401"/>
        <v>178</v>
      </c>
      <c r="BQ182" s="435">
        <f t="shared" si="402"/>
        <v>141</v>
      </c>
      <c r="BR182" s="432">
        <v>0</v>
      </c>
      <c r="BS182" s="433">
        <v>0</v>
      </c>
      <c r="BT182" s="434">
        <f t="shared" si="403"/>
        <v>0</v>
      </c>
      <c r="BU182" s="435">
        <f t="shared" si="404"/>
        <v>0</v>
      </c>
      <c r="BV182" s="432">
        <v>0</v>
      </c>
      <c r="BW182" s="433">
        <v>0</v>
      </c>
      <c r="BX182" s="434">
        <f t="shared" si="405"/>
        <v>0</v>
      </c>
      <c r="BY182" s="435">
        <f t="shared" si="406"/>
        <v>0</v>
      </c>
      <c r="BZ182" s="434">
        <f t="shared" si="407"/>
        <v>178</v>
      </c>
      <c r="CA182" s="435">
        <f t="shared" si="408"/>
        <v>141</v>
      </c>
      <c r="CB182" s="434">
        <f t="shared" si="409"/>
        <v>178</v>
      </c>
      <c r="CC182" s="435">
        <f t="shared" si="410"/>
        <v>141</v>
      </c>
      <c r="CD182" s="432">
        <v>4.0999999999999996</v>
      </c>
      <c r="CE182" s="433">
        <v>4.0999999999999996</v>
      </c>
      <c r="CF182" s="434">
        <f t="shared" si="411"/>
        <v>729.8</v>
      </c>
      <c r="CG182" s="435">
        <f t="shared" si="412"/>
        <v>578.09999999999991</v>
      </c>
      <c r="CH182" s="432">
        <v>0</v>
      </c>
      <c r="CI182" s="433">
        <v>0</v>
      </c>
      <c r="CJ182" s="434">
        <f t="shared" si="413"/>
        <v>0</v>
      </c>
      <c r="CK182" s="435">
        <f t="shared" si="414"/>
        <v>0</v>
      </c>
      <c r="CL182" s="432">
        <v>0</v>
      </c>
      <c r="CM182" s="433">
        <v>0</v>
      </c>
      <c r="CN182" s="434">
        <f t="shared" si="415"/>
        <v>0</v>
      </c>
      <c r="CO182" s="435">
        <f t="shared" si="416"/>
        <v>0</v>
      </c>
      <c r="CP182" s="434">
        <f t="shared" si="417"/>
        <v>4.0999999999999996</v>
      </c>
      <c r="CQ182" s="435">
        <f t="shared" si="418"/>
        <v>4.0999999999999996</v>
      </c>
      <c r="CR182" s="434">
        <f t="shared" si="419"/>
        <v>729.8</v>
      </c>
      <c r="CS182" s="435">
        <f t="shared" si="420"/>
        <v>578.09999999999991</v>
      </c>
      <c r="CT182" s="432">
        <v>127</v>
      </c>
      <c r="CU182" s="433">
        <v>123</v>
      </c>
      <c r="CV182" s="434">
        <f t="shared" si="421"/>
        <v>22606</v>
      </c>
      <c r="CW182" s="435">
        <f t="shared" si="422"/>
        <v>17343</v>
      </c>
      <c r="CX182" s="432">
        <v>0</v>
      </c>
      <c r="CY182" s="433">
        <v>0</v>
      </c>
      <c r="CZ182" s="434">
        <f t="shared" si="423"/>
        <v>0</v>
      </c>
      <c r="DA182" s="435">
        <f t="shared" si="424"/>
        <v>0</v>
      </c>
      <c r="DB182" s="432">
        <v>0</v>
      </c>
      <c r="DC182" s="433">
        <v>0</v>
      </c>
      <c r="DD182" s="434">
        <f t="shared" si="425"/>
        <v>0</v>
      </c>
      <c r="DE182" s="435">
        <f t="shared" si="426"/>
        <v>0</v>
      </c>
      <c r="DF182" s="434">
        <f t="shared" si="427"/>
        <v>127</v>
      </c>
      <c r="DG182" s="435">
        <f t="shared" si="428"/>
        <v>123</v>
      </c>
      <c r="DH182" s="434">
        <f t="shared" si="429"/>
        <v>22606</v>
      </c>
      <c r="DI182" s="435">
        <f t="shared" si="430"/>
        <v>17343</v>
      </c>
      <c r="DJ182" s="434">
        <f t="shared" si="431"/>
        <v>179</v>
      </c>
      <c r="DK182" s="435">
        <f t="shared" si="432"/>
        <v>141</v>
      </c>
      <c r="DL182" s="434">
        <f t="shared" si="433"/>
        <v>179</v>
      </c>
      <c r="DM182" s="435">
        <f t="shared" si="434"/>
        <v>141</v>
      </c>
      <c r="DN182" s="434">
        <f t="shared" si="435"/>
        <v>4.0994413407821231</v>
      </c>
      <c r="DO182" s="435">
        <f t="shared" si="436"/>
        <v>4.0999999999999996</v>
      </c>
      <c r="DP182" s="434">
        <f t="shared" si="437"/>
        <v>733.80000000000007</v>
      </c>
      <c r="DQ182" s="435">
        <f t="shared" si="438"/>
        <v>578.09999999999991</v>
      </c>
      <c r="DR182" s="434">
        <f t="shared" si="439"/>
        <v>126.97765363128492</v>
      </c>
      <c r="DS182" s="435">
        <f t="shared" si="440"/>
        <v>123</v>
      </c>
      <c r="DT182" s="434">
        <f t="shared" si="441"/>
        <v>22729</v>
      </c>
      <c r="DU182" s="435">
        <f t="shared" si="442"/>
        <v>17343</v>
      </c>
      <c r="DV182" s="432">
        <v>44</v>
      </c>
      <c r="DW182" s="433">
        <v>38</v>
      </c>
      <c r="DX182" s="434">
        <f t="shared" si="443"/>
        <v>44</v>
      </c>
      <c r="DY182" s="435">
        <f t="shared" si="444"/>
        <v>38</v>
      </c>
      <c r="DZ182" s="432">
        <v>0</v>
      </c>
      <c r="EA182" s="433">
        <v>0</v>
      </c>
      <c r="EB182" s="434">
        <f t="shared" si="445"/>
        <v>0</v>
      </c>
      <c r="EC182" s="435">
        <f t="shared" si="446"/>
        <v>0</v>
      </c>
      <c r="ED182" s="432">
        <v>0</v>
      </c>
      <c r="EE182" s="433">
        <v>0</v>
      </c>
      <c r="EF182" s="434">
        <f t="shared" si="447"/>
        <v>0</v>
      </c>
      <c r="EG182" s="435">
        <f t="shared" si="448"/>
        <v>0</v>
      </c>
      <c r="EH182" s="434">
        <f t="shared" si="449"/>
        <v>44</v>
      </c>
      <c r="EI182" s="435">
        <f t="shared" si="450"/>
        <v>38</v>
      </c>
      <c r="EJ182" s="434">
        <f t="shared" si="451"/>
        <v>44</v>
      </c>
      <c r="EK182" s="435">
        <f t="shared" si="452"/>
        <v>38</v>
      </c>
      <c r="EL182" s="432">
        <v>4.0999999999999996</v>
      </c>
      <c r="EM182" s="433">
        <v>4</v>
      </c>
      <c r="EN182" s="434">
        <f t="shared" si="453"/>
        <v>180.39999999999998</v>
      </c>
      <c r="EO182" s="435">
        <f t="shared" si="454"/>
        <v>152</v>
      </c>
      <c r="EP182" s="432">
        <v>0</v>
      </c>
      <c r="EQ182" s="433">
        <v>0</v>
      </c>
      <c r="ER182" s="434">
        <f t="shared" si="455"/>
        <v>0</v>
      </c>
      <c r="ES182" s="435">
        <f t="shared" si="456"/>
        <v>0</v>
      </c>
      <c r="ET182" s="432">
        <v>0</v>
      </c>
      <c r="EU182" s="433">
        <v>0</v>
      </c>
      <c r="EV182" s="434">
        <f t="shared" si="457"/>
        <v>0</v>
      </c>
      <c r="EW182" s="435">
        <f t="shared" si="458"/>
        <v>0</v>
      </c>
      <c r="EX182" s="434">
        <f t="shared" si="459"/>
        <v>4.0999999999999996</v>
      </c>
      <c r="EY182" s="435">
        <f t="shared" si="460"/>
        <v>4</v>
      </c>
      <c r="EZ182" s="434">
        <f t="shared" si="461"/>
        <v>180.39999999999998</v>
      </c>
      <c r="FA182" s="435">
        <f t="shared" si="462"/>
        <v>152</v>
      </c>
      <c r="FB182" s="432">
        <v>112</v>
      </c>
      <c r="FC182" s="433">
        <v>104</v>
      </c>
      <c r="FD182" s="434">
        <f t="shared" si="463"/>
        <v>4928</v>
      </c>
      <c r="FE182" s="435">
        <f t="shared" si="464"/>
        <v>3952</v>
      </c>
      <c r="FF182" s="432">
        <v>0</v>
      </c>
      <c r="FG182" s="433">
        <v>0</v>
      </c>
      <c r="FH182" s="434">
        <f t="shared" si="465"/>
        <v>0</v>
      </c>
      <c r="FI182" s="435">
        <f t="shared" si="466"/>
        <v>0</v>
      </c>
      <c r="FJ182" s="432">
        <v>0</v>
      </c>
      <c r="FK182" s="433">
        <v>0</v>
      </c>
      <c r="FL182" s="434">
        <f t="shared" si="467"/>
        <v>0</v>
      </c>
      <c r="FM182" s="435">
        <f t="shared" si="468"/>
        <v>0</v>
      </c>
      <c r="FN182" s="434">
        <f t="shared" si="469"/>
        <v>112</v>
      </c>
      <c r="FO182" s="435">
        <f t="shared" si="470"/>
        <v>104</v>
      </c>
      <c r="FP182" s="434">
        <f t="shared" si="471"/>
        <v>4928</v>
      </c>
      <c r="FQ182" s="435">
        <f t="shared" si="472"/>
        <v>3952</v>
      </c>
      <c r="FR182" s="432">
        <v>0</v>
      </c>
      <c r="FS182" s="433">
        <v>0</v>
      </c>
      <c r="FT182" s="434">
        <f t="shared" si="473"/>
        <v>0</v>
      </c>
      <c r="FU182" s="435">
        <f t="shared" si="474"/>
        <v>0</v>
      </c>
      <c r="FV182" s="432">
        <v>0</v>
      </c>
      <c r="FW182" s="433">
        <v>0</v>
      </c>
      <c r="FX182" s="434">
        <f t="shared" si="475"/>
        <v>0</v>
      </c>
      <c r="FY182" s="435">
        <f t="shared" si="476"/>
        <v>0</v>
      </c>
      <c r="FZ182" s="432">
        <v>0</v>
      </c>
      <c r="GA182" s="433">
        <v>0</v>
      </c>
      <c r="GB182" s="434">
        <f t="shared" si="477"/>
        <v>0</v>
      </c>
      <c r="GC182" s="435">
        <f t="shared" si="478"/>
        <v>0</v>
      </c>
      <c r="GD182" s="434">
        <f t="shared" si="479"/>
        <v>223</v>
      </c>
      <c r="GE182" s="435">
        <f t="shared" si="480"/>
        <v>179</v>
      </c>
      <c r="GF182" s="434">
        <f t="shared" si="481"/>
        <v>223</v>
      </c>
      <c r="GG182" s="435">
        <f t="shared" si="482"/>
        <v>179</v>
      </c>
      <c r="GH182" s="434">
        <f t="shared" si="483"/>
        <v>914.19999999999993</v>
      </c>
      <c r="GI182" s="435">
        <f t="shared" si="484"/>
        <v>730.09999999999991</v>
      </c>
      <c r="GJ182" s="434">
        <f t="shared" si="485"/>
        <v>27657</v>
      </c>
      <c r="GK182" s="435">
        <f t="shared" si="486"/>
        <v>21295</v>
      </c>
      <c r="GL182" s="434">
        <f t="shared" si="487"/>
        <v>0</v>
      </c>
      <c r="GM182" s="435">
        <f t="shared" si="488"/>
        <v>0</v>
      </c>
      <c r="GN182" s="434">
        <f t="shared" si="489"/>
        <v>0</v>
      </c>
      <c r="GO182" s="435">
        <f t="shared" si="490"/>
        <v>0</v>
      </c>
      <c r="GP182" s="434">
        <f t="shared" si="491"/>
        <v>0</v>
      </c>
      <c r="GQ182" s="435">
        <f t="shared" si="492"/>
        <v>0</v>
      </c>
      <c r="GR182" s="434">
        <f t="shared" si="493"/>
        <v>0</v>
      </c>
      <c r="GS182" s="435">
        <f t="shared" si="494"/>
        <v>0</v>
      </c>
      <c r="GT182" s="434">
        <f t="shared" si="495"/>
        <v>223</v>
      </c>
      <c r="GU182" s="435">
        <f t="shared" si="496"/>
        <v>179</v>
      </c>
      <c r="GV182" s="434">
        <f t="shared" si="497"/>
        <v>223</v>
      </c>
      <c r="GW182" s="435">
        <f t="shared" si="498"/>
        <v>179</v>
      </c>
      <c r="GX182" s="434">
        <f t="shared" si="499"/>
        <v>914.19999999999993</v>
      </c>
      <c r="GY182" s="435">
        <f t="shared" si="500"/>
        <v>730.09999999999991</v>
      </c>
      <c r="GZ182" s="434">
        <f t="shared" si="501"/>
        <v>27657</v>
      </c>
      <c r="HA182" s="435">
        <f t="shared" si="502"/>
        <v>21295</v>
      </c>
      <c r="HB182" s="434">
        <f t="shared" si="503"/>
        <v>0</v>
      </c>
      <c r="HC182" s="435">
        <f t="shared" si="504"/>
        <v>0</v>
      </c>
      <c r="HD182" s="434">
        <f t="shared" si="505"/>
        <v>0</v>
      </c>
      <c r="HE182" s="435">
        <f t="shared" si="506"/>
        <v>0</v>
      </c>
      <c r="HF182" s="434">
        <f t="shared" si="507"/>
        <v>0</v>
      </c>
      <c r="HG182" s="435">
        <f t="shared" si="508"/>
        <v>0</v>
      </c>
      <c r="HH182" s="434">
        <f t="shared" si="509"/>
        <v>0</v>
      </c>
      <c r="HI182" s="435">
        <f t="shared" si="510"/>
        <v>0</v>
      </c>
      <c r="HJ182" s="434">
        <f t="shared" si="511"/>
        <v>914.2</v>
      </c>
      <c r="HK182" s="435">
        <f t="shared" si="512"/>
        <v>730.09999999999991</v>
      </c>
      <c r="HL182" s="434">
        <f t="shared" si="513"/>
        <v>27657</v>
      </c>
      <c r="HM182" s="435">
        <f t="shared" si="514"/>
        <v>21295</v>
      </c>
    </row>
    <row r="183" spans="1:221" s="18" customFormat="1" ht="15.75" customHeight="1">
      <c r="A183" s="516" t="s">
        <v>489</v>
      </c>
      <c r="B183" s="517" t="s">
        <v>506</v>
      </c>
      <c r="C183" s="549" t="s">
        <v>1263</v>
      </c>
      <c r="D183" s="500">
        <v>197887</v>
      </c>
      <c r="E183" s="524">
        <v>8</v>
      </c>
      <c r="F183" s="605">
        <v>864</v>
      </c>
      <c r="G183" s="606">
        <v>870</v>
      </c>
      <c r="H183" s="605">
        <v>14</v>
      </c>
      <c r="I183" s="606">
        <v>23</v>
      </c>
      <c r="J183" s="434">
        <f t="shared" si="367"/>
        <v>850</v>
      </c>
      <c r="K183" s="435">
        <f t="shared" si="368"/>
        <v>847</v>
      </c>
      <c r="L183" s="584"/>
      <c r="M183" s="585"/>
      <c r="N183" s="434">
        <f t="shared" si="369"/>
        <v>850</v>
      </c>
      <c r="O183" s="435">
        <f t="shared" si="370"/>
        <v>847</v>
      </c>
      <c r="P183" s="434">
        <f t="shared" si="371"/>
        <v>0</v>
      </c>
      <c r="Q183" s="435">
        <f t="shared" si="372"/>
        <v>0</v>
      </c>
      <c r="R183" s="605">
        <v>5</v>
      </c>
      <c r="S183" s="606">
        <v>9</v>
      </c>
      <c r="T183" s="434">
        <f t="shared" si="517"/>
        <v>0</v>
      </c>
      <c r="U183" s="435">
        <f t="shared" si="517"/>
        <v>0</v>
      </c>
      <c r="V183" s="605">
        <v>227</v>
      </c>
      <c r="W183" s="606">
        <v>235</v>
      </c>
      <c r="X183" s="434">
        <f t="shared" si="373"/>
        <v>0</v>
      </c>
      <c r="Y183" s="435">
        <f t="shared" si="374"/>
        <v>0</v>
      </c>
      <c r="Z183" s="584"/>
      <c r="AA183" s="585"/>
      <c r="AB183" s="434">
        <f t="shared" si="375"/>
        <v>0</v>
      </c>
      <c r="AC183" s="435">
        <f t="shared" si="376"/>
        <v>0</v>
      </c>
      <c r="AD183" s="434">
        <f t="shared" si="377"/>
        <v>232</v>
      </c>
      <c r="AE183" s="435">
        <f t="shared" si="378"/>
        <v>244</v>
      </c>
      <c r="AF183" s="434">
        <f t="shared" si="379"/>
        <v>0</v>
      </c>
      <c r="AG183" s="435">
        <f t="shared" si="380"/>
        <v>0</v>
      </c>
      <c r="AH183" s="605">
        <v>3.6666666666666701</v>
      </c>
      <c r="AI183" s="607">
        <v>3.9629629629629601</v>
      </c>
      <c r="AJ183" s="434">
        <f t="shared" si="381"/>
        <v>18.33333333333335</v>
      </c>
      <c r="AK183" s="435">
        <f t="shared" si="382"/>
        <v>35.666666666666643</v>
      </c>
      <c r="AL183" s="605">
        <v>5.8492753623188403</v>
      </c>
      <c r="AM183" s="607">
        <v>6.2002801120448199</v>
      </c>
      <c r="AN183" s="434">
        <f t="shared" si="383"/>
        <v>1327.7855072463767</v>
      </c>
      <c r="AO183" s="435">
        <f t="shared" si="384"/>
        <v>1457.0658263305327</v>
      </c>
      <c r="AP183" s="584"/>
      <c r="AQ183" s="585"/>
      <c r="AR183" s="434">
        <f t="shared" si="385"/>
        <v>0</v>
      </c>
      <c r="AS183" s="435">
        <f t="shared" si="386"/>
        <v>0</v>
      </c>
      <c r="AT183" s="434">
        <f t="shared" si="387"/>
        <v>5.8022363818090943</v>
      </c>
      <c r="AU183" s="435">
        <f t="shared" si="388"/>
        <v>6.1177561188409815</v>
      </c>
      <c r="AV183" s="434">
        <f t="shared" si="389"/>
        <v>1346.11884057971</v>
      </c>
      <c r="AW183" s="435">
        <f t="shared" si="390"/>
        <v>1492.7324929971994</v>
      </c>
      <c r="AX183" s="584"/>
      <c r="AY183" s="585"/>
      <c r="AZ183" s="434">
        <f t="shared" si="391"/>
        <v>0</v>
      </c>
      <c r="BA183" s="435">
        <f t="shared" si="392"/>
        <v>0</v>
      </c>
      <c r="BB183" s="584"/>
      <c r="BC183" s="585"/>
      <c r="BD183" s="434">
        <f t="shared" si="393"/>
        <v>0</v>
      </c>
      <c r="BE183" s="435">
        <f t="shared" si="394"/>
        <v>0</v>
      </c>
      <c r="BF183" s="584"/>
      <c r="BG183" s="585"/>
      <c r="BH183" s="434">
        <f t="shared" si="395"/>
        <v>0</v>
      </c>
      <c r="BI183" s="435">
        <f t="shared" si="396"/>
        <v>0</v>
      </c>
      <c r="BJ183" s="434">
        <f t="shared" si="397"/>
        <v>0</v>
      </c>
      <c r="BK183" s="435">
        <f t="shared" si="398"/>
        <v>0</v>
      </c>
      <c r="BL183" s="434">
        <f t="shared" si="399"/>
        <v>0</v>
      </c>
      <c r="BM183" s="435">
        <f t="shared" si="400"/>
        <v>0</v>
      </c>
      <c r="BN183" s="605">
        <v>182</v>
      </c>
      <c r="BO183" s="606">
        <v>204</v>
      </c>
      <c r="BP183" s="434">
        <f t="shared" si="401"/>
        <v>0</v>
      </c>
      <c r="BQ183" s="435">
        <f t="shared" si="402"/>
        <v>0</v>
      </c>
      <c r="BR183" s="605">
        <v>284</v>
      </c>
      <c r="BS183" s="606">
        <v>256</v>
      </c>
      <c r="BT183" s="434">
        <f t="shared" si="403"/>
        <v>0</v>
      </c>
      <c r="BU183" s="435">
        <f t="shared" si="404"/>
        <v>0</v>
      </c>
      <c r="BV183" s="584"/>
      <c r="BW183" s="585"/>
      <c r="BX183" s="434">
        <f t="shared" si="405"/>
        <v>0</v>
      </c>
      <c r="BY183" s="435">
        <f t="shared" si="406"/>
        <v>0</v>
      </c>
      <c r="BZ183" s="434">
        <f t="shared" si="407"/>
        <v>466</v>
      </c>
      <c r="CA183" s="435">
        <f t="shared" si="408"/>
        <v>460</v>
      </c>
      <c r="CB183" s="434">
        <f t="shared" si="409"/>
        <v>0</v>
      </c>
      <c r="CC183" s="435">
        <f t="shared" si="410"/>
        <v>0</v>
      </c>
      <c r="CD183" s="605">
        <v>3.6177536231884102</v>
      </c>
      <c r="CE183" s="607">
        <v>4.3191153238546596</v>
      </c>
      <c r="CF183" s="434">
        <f t="shared" si="411"/>
        <v>658.43115942029067</v>
      </c>
      <c r="CG183" s="435">
        <f t="shared" si="412"/>
        <v>881.09952606635056</v>
      </c>
      <c r="CH183" s="605">
        <v>4.9756944444444402</v>
      </c>
      <c r="CI183" s="607">
        <v>4.5789473684210504</v>
      </c>
      <c r="CJ183" s="434">
        <f t="shared" si="413"/>
        <v>1413.097222222221</v>
      </c>
      <c r="CK183" s="435">
        <f t="shared" si="414"/>
        <v>1172.2105263157889</v>
      </c>
      <c r="CL183" s="584"/>
      <c r="CM183" s="585"/>
      <c r="CN183" s="434">
        <f t="shared" si="415"/>
        <v>0</v>
      </c>
      <c r="CO183" s="435">
        <f t="shared" si="416"/>
        <v>0</v>
      </c>
      <c r="CP183" s="434">
        <f t="shared" si="417"/>
        <v>4.4453398747693385</v>
      </c>
      <c r="CQ183" s="435">
        <f t="shared" si="418"/>
        <v>4.4637175051785638</v>
      </c>
      <c r="CR183" s="434">
        <f t="shared" si="419"/>
        <v>2071.5283816425117</v>
      </c>
      <c r="CS183" s="435">
        <f t="shared" si="420"/>
        <v>2053.3100523821395</v>
      </c>
      <c r="CT183" s="584"/>
      <c r="CU183" s="585"/>
      <c r="CV183" s="434">
        <f t="shared" si="421"/>
        <v>0</v>
      </c>
      <c r="CW183" s="435">
        <f t="shared" si="422"/>
        <v>0</v>
      </c>
      <c r="CX183" s="584"/>
      <c r="CY183" s="585"/>
      <c r="CZ183" s="434">
        <f t="shared" si="423"/>
        <v>0</v>
      </c>
      <c r="DA183" s="435">
        <f t="shared" si="424"/>
        <v>0</v>
      </c>
      <c r="DB183" s="584"/>
      <c r="DC183" s="585"/>
      <c r="DD183" s="434">
        <f t="shared" si="425"/>
        <v>0</v>
      </c>
      <c r="DE183" s="435">
        <f t="shared" si="426"/>
        <v>0</v>
      </c>
      <c r="DF183" s="434">
        <f t="shared" si="427"/>
        <v>0</v>
      </c>
      <c r="DG183" s="435">
        <f t="shared" si="428"/>
        <v>0</v>
      </c>
      <c r="DH183" s="434">
        <f t="shared" si="429"/>
        <v>0</v>
      </c>
      <c r="DI183" s="435">
        <f t="shared" si="430"/>
        <v>0</v>
      </c>
      <c r="DJ183" s="434">
        <f t="shared" si="431"/>
        <v>698</v>
      </c>
      <c r="DK183" s="435">
        <f t="shared" si="432"/>
        <v>704</v>
      </c>
      <c r="DL183" s="434">
        <f t="shared" si="433"/>
        <v>0</v>
      </c>
      <c r="DM183" s="435">
        <f t="shared" si="434"/>
        <v>0</v>
      </c>
      <c r="DN183" s="434">
        <f t="shared" si="435"/>
        <v>4.8963427252467362</v>
      </c>
      <c r="DO183" s="435">
        <f t="shared" si="436"/>
        <v>5.0369922519592878</v>
      </c>
      <c r="DP183" s="434">
        <f t="shared" si="437"/>
        <v>3417.6472222222219</v>
      </c>
      <c r="DQ183" s="435">
        <f t="shared" si="438"/>
        <v>3546.0425453793387</v>
      </c>
      <c r="DR183" s="434">
        <f t="shared" si="439"/>
        <v>0</v>
      </c>
      <c r="DS183" s="435">
        <f t="shared" si="440"/>
        <v>0</v>
      </c>
      <c r="DT183" s="434">
        <f t="shared" si="441"/>
        <v>0</v>
      </c>
      <c r="DU183" s="435">
        <f t="shared" si="442"/>
        <v>0</v>
      </c>
      <c r="DV183" s="605">
        <v>67</v>
      </c>
      <c r="DW183" s="606">
        <v>68</v>
      </c>
      <c r="DX183" s="434">
        <f t="shared" si="443"/>
        <v>0</v>
      </c>
      <c r="DY183" s="435">
        <f t="shared" si="444"/>
        <v>0</v>
      </c>
      <c r="DZ183" s="605">
        <v>85</v>
      </c>
      <c r="EA183" s="606">
        <v>75</v>
      </c>
      <c r="EB183" s="434">
        <f t="shared" si="445"/>
        <v>0</v>
      </c>
      <c r="EC183" s="435">
        <f t="shared" si="446"/>
        <v>0</v>
      </c>
      <c r="ED183" s="584"/>
      <c r="EE183" s="585"/>
      <c r="EF183" s="434">
        <f t="shared" si="447"/>
        <v>0</v>
      </c>
      <c r="EG183" s="435">
        <f t="shared" si="448"/>
        <v>0</v>
      </c>
      <c r="EH183" s="434">
        <f t="shared" si="449"/>
        <v>152</v>
      </c>
      <c r="EI183" s="435">
        <f t="shared" si="450"/>
        <v>143</v>
      </c>
      <c r="EJ183" s="434">
        <f t="shared" si="451"/>
        <v>0</v>
      </c>
      <c r="EK183" s="435">
        <f t="shared" si="452"/>
        <v>0</v>
      </c>
      <c r="EL183" s="605">
        <v>2.5392156862745101</v>
      </c>
      <c r="EM183" s="607">
        <v>3.22857142857143</v>
      </c>
      <c r="EN183" s="434">
        <f t="shared" si="453"/>
        <v>170.12745098039218</v>
      </c>
      <c r="EO183" s="435">
        <f t="shared" si="454"/>
        <v>219.54285714285723</v>
      </c>
      <c r="EP183" s="605">
        <v>3.26893939393939</v>
      </c>
      <c r="EQ183" s="607">
        <v>3.53070175438596</v>
      </c>
      <c r="ER183" s="434">
        <f t="shared" si="455"/>
        <v>277.85984848484816</v>
      </c>
      <c r="ES183" s="435">
        <f t="shared" si="456"/>
        <v>264.802631578947</v>
      </c>
      <c r="ET183" s="584"/>
      <c r="EU183" s="585"/>
      <c r="EV183" s="434">
        <f t="shared" si="457"/>
        <v>0</v>
      </c>
      <c r="EW183" s="435">
        <f t="shared" si="458"/>
        <v>0</v>
      </c>
      <c r="EX183" s="434">
        <f t="shared" si="459"/>
        <v>2.9472848649028967</v>
      </c>
      <c r="EY183" s="435">
        <f t="shared" si="460"/>
        <v>3.3870313896629667</v>
      </c>
      <c r="EZ183" s="434">
        <f t="shared" si="461"/>
        <v>447.98729946524031</v>
      </c>
      <c r="FA183" s="435">
        <f t="shared" si="462"/>
        <v>484.34548872180426</v>
      </c>
      <c r="FB183" s="584"/>
      <c r="FC183" s="585"/>
      <c r="FD183" s="434">
        <f t="shared" si="463"/>
        <v>0</v>
      </c>
      <c r="FE183" s="435">
        <f t="shared" si="464"/>
        <v>0</v>
      </c>
      <c r="FF183" s="584"/>
      <c r="FG183" s="585"/>
      <c r="FH183" s="434">
        <f t="shared" si="465"/>
        <v>0</v>
      </c>
      <c r="FI183" s="435">
        <f t="shared" si="466"/>
        <v>0</v>
      </c>
      <c r="FJ183" s="584"/>
      <c r="FK183" s="585"/>
      <c r="FL183" s="434">
        <f t="shared" si="467"/>
        <v>0</v>
      </c>
      <c r="FM183" s="435">
        <f t="shared" si="468"/>
        <v>0</v>
      </c>
      <c r="FN183" s="434">
        <f t="shared" si="469"/>
        <v>0</v>
      </c>
      <c r="FO183" s="435">
        <f t="shared" si="470"/>
        <v>0</v>
      </c>
      <c r="FP183" s="434">
        <f t="shared" si="471"/>
        <v>0</v>
      </c>
      <c r="FQ183" s="435">
        <f t="shared" si="472"/>
        <v>0</v>
      </c>
      <c r="FR183" s="584"/>
      <c r="FS183" s="585"/>
      <c r="FT183" s="434">
        <f t="shared" si="473"/>
        <v>0</v>
      </c>
      <c r="FU183" s="435">
        <f t="shared" si="474"/>
        <v>0</v>
      </c>
      <c r="FV183" s="584"/>
      <c r="FW183" s="585"/>
      <c r="FX183" s="434">
        <f t="shared" si="475"/>
        <v>0</v>
      </c>
      <c r="FY183" s="435">
        <f t="shared" si="476"/>
        <v>0</v>
      </c>
      <c r="FZ183" s="584"/>
      <c r="GA183" s="585"/>
      <c r="GB183" s="434">
        <f t="shared" si="477"/>
        <v>0</v>
      </c>
      <c r="GC183" s="435">
        <f t="shared" si="478"/>
        <v>0</v>
      </c>
      <c r="GD183" s="434">
        <f t="shared" si="479"/>
        <v>254</v>
      </c>
      <c r="GE183" s="435">
        <f t="shared" si="480"/>
        <v>281</v>
      </c>
      <c r="GF183" s="434">
        <f t="shared" si="481"/>
        <v>0</v>
      </c>
      <c r="GG183" s="435">
        <f t="shared" si="482"/>
        <v>0</v>
      </c>
      <c r="GH183" s="434">
        <f t="shared" si="483"/>
        <v>846.89194373401619</v>
      </c>
      <c r="GI183" s="435">
        <f t="shared" si="484"/>
        <v>1136.3090498758745</v>
      </c>
      <c r="GJ183" s="434">
        <f t="shared" si="485"/>
        <v>0</v>
      </c>
      <c r="GK183" s="435">
        <f t="shared" si="486"/>
        <v>0</v>
      </c>
      <c r="GL183" s="434">
        <f t="shared" si="487"/>
        <v>596</v>
      </c>
      <c r="GM183" s="435">
        <f t="shared" si="488"/>
        <v>566</v>
      </c>
      <c r="GN183" s="434">
        <f t="shared" si="489"/>
        <v>0</v>
      </c>
      <c r="GO183" s="435">
        <f t="shared" si="490"/>
        <v>0</v>
      </c>
      <c r="GP183" s="434">
        <f t="shared" si="491"/>
        <v>3018.742577953446</v>
      </c>
      <c r="GQ183" s="435">
        <f t="shared" si="492"/>
        <v>2894.0789842252684</v>
      </c>
      <c r="GR183" s="434">
        <f t="shared" si="493"/>
        <v>0</v>
      </c>
      <c r="GS183" s="435">
        <f t="shared" si="494"/>
        <v>0</v>
      </c>
      <c r="GT183" s="434">
        <f t="shared" si="495"/>
        <v>850</v>
      </c>
      <c r="GU183" s="435">
        <f t="shared" si="496"/>
        <v>847</v>
      </c>
      <c r="GV183" s="434">
        <f t="shared" si="497"/>
        <v>0</v>
      </c>
      <c r="GW183" s="435">
        <f t="shared" si="498"/>
        <v>0</v>
      </c>
      <c r="GX183" s="434">
        <f t="shared" si="499"/>
        <v>3865.6345216874624</v>
      </c>
      <c r="GY183" s="435">
        <f t="shared" si="500"/>
        <v>4030.3880341011427</v>
      </c>
      <c r="GZ183" s="434">
        <f t="shared" si="501"/>
        <v>0</v>
      </c>
      <c r="HA183" s="435">
        <f t="shared" si="502"/>
        <v>0</v>
      </c>
      <c r="HB183" s="434">
        <f t="shared" si="503"/>
        <v>0</v>
      </c>
      <c r="HC183" s="435">
        <f t="shared" si="504"/>
        <v>0</v>
      </c>
      <c r="HD183" s="434">
        <f t="shared" si="505"/>
        <v>0</v>
      </c>
      <c r="HE183" s="435">
        <f t="shared" si="506"/>
        <v>0</v>
      </c>
      <c r="HF183" s="434">
        <f t="shared" si="507"/>
        <v>0</v>
      </c>
      <c r="HG183" s="435">
        <f t="shared" si="508"/>
        <v>0</v>
      </c>
      <c r="HH183" s="434">
        <f t="shared" si="509"/>
        <v>0</v>
      </c>
      <c r="HI183" s="435">
        <f t="shared" si="510"/>
        <v>0</v>
      </c>
      <c r="HJ183" s="434">
        <f t="shared" si="511"/>
        <v>3865.6345216874624</v>
      </c>
      <c r="HK183" s="435">
        <f t="shared" si="512"/>
        <v>4030.3880341011427</v>
      </c>
      <c r="HL183" s="434">
        <f t="shared" si="513"/>
        <v>0</v>
      </c>
      <c r="HM183" s="435">
        <f t="shared" si="514"/>
        <v>0</v>
      </c>
    </row>
    <row r="184" spans="1:221" s="18" customFormat="1" ht="15" customHeight="1">
      <c r="A184" s="516" t="s">
        <v>489</v>
      </c>
      <c r="B184" s="517" t="s">
        <v>512</v>
      </c>
      <c r="C184" s="549"/>
      <c r="D184" s="500">
        <v>198154</v>
      </c>
      <c r="E184" s="524">
        <v>8</v>
      </c>
      <c r="F184" s="605">
        <v>1493</v>
      </c>
      <c r="G184" s="606">
        <v>1380</v>
      </c>
      <c r="H184" s="605">
        <v>87</v>
      </c>
      <c r="I184" s="606">
        <v>52</v>
      </c>
      <c r="J184" s="434">
        <f t="shared" si="367"/>
        <v>1406</v>
      </c>
      <c r="K184" s="435">
        <f t="shared" si="368"/>
        <v>1328</v>
      </c>
      <c r="L184" s="584"/>
      <c r="M184" s="585"/>
      <c r="N184" s="434">
        <f t="shared" si="369"/>
        <v>1406</v>
      </c>
      <c r="O184" s="435">
        <f t="shared" si="370"/>
        <v>1328</v>
      </c>
      <c r="P184" s="434">
        <f t="shared" si="371"/>
        <v>0</v>
      </c>
      <c r="Q184" s="435">
        <f t="shared" si="372"/>
        <v>0</v>
      </c>
      <c r="R184" s="605">
        <v>13</v>
      </c>
      <c r="S184" s="606">
        <v>16</v>
      </c>
      <c r="T184" s="434">
        <f t="shared" si="517"/>
        <v>0</v>
      </c>
      <c r="U184" s="435">
        <f t="shared" si="517"/>
        <v>0</v>
      </c>
      <c r="V184" s="605">
        <v>246</v>
      </c>
      <c r="W184" s="606">
        <v>251</v>
      </c>
      <c r="X184" s="434">
        <f t="shared" si="373"/>
        <v>0</v>
      </c>
      <c r="Y184" s="435">
        <f t="shared" si="374"/>
        <v>0</v>
      </c>
      <c r="Z184" s="584"/>
      <c r="AA184" s="585"/>
      <c r="AB184" s="434">
        <f t="shared" si="375"/>
        <v>0</v>
      </c>
      <c r="AC184" s="435">
        <f t="shared" si="376"/>
        <v>0</v>
      </c>
      <c r="AD184" s="434">
        <f t="shared" si="377"/>
        <v>259</v>
      </c>
      <c r="AE184" s="435">
        <f t="shared" si="378"/>
        <v>267</v>
      </c>
      <c r="AF184" s="434">
        <f t="shared" si="379"/>
        <v>0</v>
      </c>
      <c r="AG184" s="435">
        <f t="shared" si="380"/>
        <v>0</v>
      </c>
      <c r="AH184" s="605">
        <v>2.9487179487179498</v>
      </c>
      <c r="AI184" s="607">
        <v>1.9666666666666699</v>
      </c>
      <c r="AJ184" s="434">
        <f t="shared" si="381"/>
        <v>38.33333333333335</v>
      </c>
      <c r="AK184" s="435">
        <f t="shared" si="382"/>
        <v>31.466666666666718</v>
      </c>
      <c r="AL184" s="605">
        <v>4.10824108241082</v>
      </c>
      <c r="AM184" s="607">
        <v>4.0700389105058399</v>
      </c>
      <c r="AN184" s="434">
        <f t="shared" si="383"/>
        <v>1010.6273062730617</v>
      </c>
      <c r="AO184" s="435">
        <f t="shared" si="384"/>
        <v>1021.5797665369658</v>
      </c>
      <c r="AP184" s="584"/>
      <c r="AQ184" s="585"/>
      <c r="AR184" s="434">
        <f t="shared" si="385"/>
        <v>0</v>
      </c>
      <c r="AS184" s="435">
        <f t="shared" si="386"/>
        <v>0</v>
      </c>
      <c r="AT184" s="434">
        <f t="shared" si="387"/>
        <v>4.050041079561371</v>
      </c>
      <c r="AU184" s="435">
        <f t="shared" si="388"/>
        <v>3.9439941318488114</v>
      </c>
      <c r="AV184" s="434">
        <f t="shared" si="389"/>
        <v>1048.960639606395</v>
      </c>
      <c r="AW184" s="435">
        <f t="shared" si="390"/>
        <v>1053.0464332036327</v>
      </c>
      <c r="AX184" s="584"/>
      <c r="AY184" s="585"/>
      <c r="AZ184" s="434">
        <f t="shared" si="391"/>
        <v>0</v>
      </c>
      <c r="BA184" s="435">
        <f t="shared" si="392"/>
        <v>0</v>
      </c>
      <c r="BB184" s="584"/>
      <c r="BC184" s="585"/>
      <c r="BD184" s="434">
        <f t="shared" si="393"/>
        <v>0</v>
      </c>
      <c r="BE184" s="435">
        <f t="shared" si="394"/>
        <v>0</v>
      </c>
      <c r="BF184" s="584"/>
      <c r="BG184" s="585"/>
      <c r="BH184" s="434">
        <f t="shared" si="395"/>
        <v>0</v>
      </c>
      <c r="BI184" s="435">
        <f t="shared" si="396"/>
        <v>0</v>
      </c>
      <c r="BJ184" s="434">
        <f t="shared" si="397"/>
        <v>0</v>
      </c>
      <c r="BK184" s="435">
        <f t="shared" si="398"/>
        <v>0</v>
      </c>
      <c r="BL184" s="434">
        <f t="shared" si="399"/>
        <v>0</v>
      </c>
      <c r="BM184" s="435">
        <f t="shared" si="400"/>
        <v>0</v>
      </c>
      <c r="BN184" s="605">
        <v>578</v>
      </c>
      <c r="BO184" s="606">
        <v>519</v>
      </c>
      <c r="BP184" s="434">
        <f t="shared" si="401"/>
        <v>0</v>
      </c>
      <c r="BQ184" s="435">
        <f t="shared" si="402"/>
        <v>0</v>
      </c>
      <c r="BR184" s="605">
        <v>307</v>
      </c>
      <c r="BS184" s="606">
        <v>296</v>
      </c>
      <c r="BT184" s="434">
        <f t="shared" si="403"/>
        <v>0</v>
      </c>
      <c r="BU184" s="435">
        <f t="shared" si="404"/>
        <v>0</v>
      </c>
      <c r="BV184" s="584"/>
      <c r="BW184" s="585"/>
      <c r="BX184" s="434">
        <f t="shared" si="405"/>
        <v>0</v>
      </c>
      <c r="BY184" s="435">
        <f t="shared" si="406"/>
        <v>0</v>
      </c>
      <c r="BZ184" s="434">
        <f t="shared" si="407"/>
        <v>885</v>
      </c>
      <c r="CA184" s="435">
        <f t="shared" si="408"/>
        <v>815</v>
      </c>
      <c r="CB184" s="434">
        <f t="shared" si="409"/>
        <v>0</v>
      </c>
      <c r="CC184" s="435">
        <f t="shared" si="410"/>
        <v>0</v>
      </c>
      <c r="CD184" s="605">
        <v>3.6747967479674801</v>
      </c>
      <c r="CE184" s="607">
        <v>3.6006172839506201</v>
      </c>
      <c r="CF184" s="434">
        <f t="shared" si="411"/>
        <v>2124.0325203252037</v>
      </c>
      <c r="CG184" s="435">
        <f t="shared" si="412"/>
        <v>1868.7203703703717</v>
      </c>
      <c r="CH184" s="605">
        <v>4.97492163009405</v>
      </c>
      <c r="CI184" s="607">
        <v>4.8640350877192997</v>
      </c>
      <c r="CJ184" s="434">
        <f t="shared" si="413"/>
        <v>1527.3009404388733</v>
      </c>
      <c r="CK184" s="435">
        <f t="shared" si="414"/>
        <v>1439.7543859649127</v>
      </c>
      <c r="CL184" s="584"/>
      <c r="CM184" s="585"/>
      <c r="CN184" s="434">
        <f t="shared" si="415"/>
        <v>0</v>
      </c>
      <c r="CO184" s="435">
        <f t="shared" si="416"/>
        <v>0</v>
      </c>
      <c r="CP184" s="434">
        <f t="shared" si="417"/>
        <v>4.1258005206373758</v>
      </c>
      <c r="CQ184" s="435">
        <f t="shared" si="418"/>
        <v>4.0594782286322504</v>
      </c>
      <c r="CR184" s="434">
        <f t="shared" si="419"/>
        <v>3651.3334607640777</v>
      </c>
      <c r="CS184" s="435">
        <f t="shared" si="420"/>
        <v>3308.4747563352839</v>
      </c>
      <c r="CT184" s="584"/>
      <c r="CU184" s="585"/>
      <c r="CV184" s="434">
        <f t="shared" si="421"/>
        <v>0</v>
      </c>
      <c r="CW184" s="435">
        <f t="shared" si="422"/>
        <v>0</v>
      </c>
      <c r="CX184" s="584"/>
      <c r="CY184" s="585"/>
      <c r="CZ184" s="434">
        <f t="shared" si="423"/>
        <v>0</v>
      </c>
      <c r="DA184" s="435">
        <f t="shared" si="424"/>
        <v>0</v>
      </c>
      <c r="DB184" s="584"/>
      <c r="DC184" s="585"/>
      <c r="DD184" s="434">
        <f t="shared" si="425"/>
        <v>0</v>
      </c>
      <c r="DE184" s="435">
        <f t="shared" si="426"/>
        <v>0</v>
      </c>
      <c r="DF184" s="434">
        <f t="shared" si="427"/>
        <v>0</v>
      </c>
      <c r="DG184" s="435">
        <f t="shared" si="428"/>
        <v>0</v>
      </c>
      <c r="DH184" s="434">
        <f t="shared" si="429"/>
        <v>0</v>
      </c>
      <c r="DI184" s="435">
        <f t="shared" si="430"/>
        <v>0</v>
      </c>
      <c r="DJ184" s="434">
        <f t="shared" si="431"/>
        <v>1144</v>
      </c>
      <c r="DK184" s="435">
        <f t="shared" si="432"/>
        <v>1082</v>
      </c>
      <c r="DL184" s="434">
        <f t="shared" si="433"/>
        <v>0</v>
      </c>
      <c r="DM184" s="435">
        <f t="shared" si="434"/>
        <v>0</v>
      </c>
      <c r="DN184" s="434">
        <f t="shared" si="435"/>
        <v>4.1086486891350287</v>
      </c>
      <c r="DO184" s="435">
        <f t="shared" si="436"/>
        <v>4.0309807666718269</v>
      </c>
      <c r="DP184" s="434">
        <f t="shared" si="437"/>
        <v>4700.2941003704727</v>
      </c>
      <c r="DQ184" s="435">
        <f t="shared" si="438"/>
        <v>4361.5211895389166</v>
      </c>
      <c r="DR184" s="434">
        <f t="shared" si="439"/>
        <v>0</v>
      </c>
      <c r="DS184" s="435">
        <f t="shared" si="440"/>
        <v>0</v>
      </c>
      <c r="DT184" s="434">
        <f t="shared" si="441"/>
        <v>0</v>
      </c>
      <c r="DU184" s="435">
        <f t="shared" si="442"/>
        <v>0</v>
      </c>
      <c r="DV184" s="605">
        <v>165</v>
      </c>
      <c r="DW184" s="606">
        <v>158</v>
      </c>
      <c r="DX184" s="434">
        <f t="shared" si="443"/>
        <v>0</v>
      </c>
      <c r="DY184" s="435">
        <f t="shared" si="444"/>
        <v>0</v>
      </c>
      <c r="DZ184" s="605">
        <v>97</v>
      </c>
      <c r="EA184" s="606">
        <v>88</v>
      </c>
      <c r="EB184" s="434">
        <f t="shared" si="445"/>
        <v>0</v>
      </c>
      <c r="EC184" s="435">
        <f t="shared" si="446"/>
        <v>0</v>
      </c>
      <c r="ED184" s="584"/>
      <c r="EE184" s="585"/>
      <c r="EF184" s="434">
        <f t="shared" si="447"/>
        <v>0</v>
      </c>
      <c r="EG184" s="435">
        <f t="shared" si="448"/>
        <v>0</v>
      </c>
      <c r="EH184" s="434">
        <f t="shared" si="449"/>
        <v>262</v>
      </c>
      <c r="EI184" s="435">
        <f t="shared" si="450"/>
        <v>246</v>
      </c>
      <c r="EJ184" s="434">
        <f t="shared" si="451"/>
        <v>0</v>
      </c>
      <c r="EK184" s="435">
        <f t="shared" si="452"/>
        <v>0</v>
      </c>
      <c r="EL184" s="605">
        <v>2.9375</v>
      </c>
      <c r="EM184" s="607">
        <v>2.9723865877711999</v>
      </c>
      <c r="EN184" s="434">
        <f t="shared" si="453"/>
        <v>484.6875</v>
      </c>
      <c r="EO184" s="435">
        <f t="shared" si="454"/>
        <v>469.63708086784959</v>
      </c>
      <c r="EP184" s="605">
        <v>3.0606060606060601</v>
      </c>
      <c r="EQ184" s="607">
        <v>2.8592592592592601</v>
      </c>
      <c r="ER184" s="434">
        <f t="shared" si="455"/>
        <v>296.87878787878782</v>
      </c>
      <c r="ES184" s="435">
        <f t="shared" si="456"/>
        <v>251.61481481481488</v>
      </c>
      <c r="ET184" s="584"/>
      <c r="EU184" s="585"/>
      <c r="EV184" s="434">
        <f t="shared" si="457"/>
        <v>0</v>
      </c>
      <c r="EW184" s="435">
        <f t="shared" si="458"/>
        <v>0</v>
      </c>
      <c r="EX184" s="434">
        <f t="shared" si="459"/>
        <v>2.9830774346518618</v>
      </c>
      <c r="EY184" s="435">
        <f t="shared" si="460"/>
        <v>2.9319182751327824</v>
      </c>
      <c r="EZ184" s="434">
        <f t="shared" si="461"/>
        <v>781.56628787878776</v>
      </c>
      <c r="FA184" s="435">
        <f t="shared" si="462"/>
        <v>721.25189568266444</v>
      </c>
      <c r="FB184" s="584"/>
      <c r="FC184" s="585"/>
      <c r="FD184" s="434">
        <f t="shared" si="463"/>
        <v>0</v>
      </c>
      <c r="FE184" s="435">
        <f t="shared" si="464"/>
        <v>0</v>
      </c>
      <c r="FF184" s="584"/>
      <c r="FG184" s="585"/>
      <c r="FH184" s="434">
        <f t="shared" si="465"/>
        <v>0</v>
      </c>
      <c r="FI184" s="435">
        <f t="shared" si="466"/>
        <v>0</v>
      </c>
      <c r="FJ184" s="584"/>
      <c r="FK184" s="585"/>
      <c r="FL184" s="434">
        <f t="shared" si="467"/>
        <v>0</v>
      </c>
      <c r="FM184" s="435">
        <f t="shared" si="468"/>
        <v>0</v>
      </c>
      <c r="FN184" s="434">
        <f t="shared" si="469"/>
        <v>0</v>
      </c>
      <c r="FO184" s="435">
        <f t="shared" si="470"/>
        <v>0</v>
      </c>
      <c r="FP184" s="434">
        <f t="shared" si="471"/>
        <v>0</v>
      </c>
      <c r="FQ184" s="435">
        <f t="shared" si="472"/>
        <v>0</v>
      </c>
      <c r="FR184" s="584"/>
      <c r="FS184" s="585"/>
      <c r="FT184" s="434">
        <f t="shared" si="473"/>
        <v>0</v>
      </c>
      <c r="FU184" s="435">
        <f t="shared" si="474"/>
        <v>0</v>
      </c>
      <c r="FV184" s="584"/>
      <c r="FW184" s="585"/>
      <c r="FX184" s="434">
        <f t="shared" si="475"/>
        <v>0</v>
      </c>
      <c r="FY184" s="435">
        <f t="shared" si="476"/>
        <v>0</v>
      </c>
      <c r="FZ184" s="584"/>
      <c r="GA184" s="585"/>
      <c r="GB184" s="434">
        <f t="shared" si="477"/>
        <v>0</v>
      </c>
      <c r="GC184" s="435">
        <f t="shared" si="478"/>
        <v>0</v>
      </c>
      <c r="GD184" s="434">
        <f t="shared" si="479"/>
        <v>756</v>
      </c>
      <c r="GE184" s="435">
        <f t="shared" si="480"/>
        <v>693</v>
      </c>
      <c r="GF184" s="434">
        <f t="shared" si="481"/>
        <v>0</v>
      </c>
      <c r="GG184" s="435">
        <f t="shared" si="482"/>
        <v>0</v>
      </c>
      <c r="GH184" s="434">
        <f t="shared" si="483"/>
        <v>2647.0533536585372</v>
      </c>
      <c r="GI184" s="435">
        <f t="shared" si="484"/>
        <v>2369.8241179048882</v>
      </c>
      <c r="GJ184" s="434">
        <f t="shared" si="485"/>
        <v>0</v>
      </c>
      <c r="GK184" s="435">
        <f t="shared" si="486"/>
        <v>0</v>
      </c>
      <c r="GL184" s="434">
        <f t="shared" si="487"/>
        <v>650</v>
      </c>
      <c r="GM184" s="435">
        <f t="shared" si="488"/>
        <v>635</v>
      </c>
      <c r="GN184" s="434">
        <f t="shared" si="489"/>
        <v>0</v>
      </c>
      <c r="GO184" s="435">
        <f t="shared" si="490"/>
        <v>0</v>
      </c>
      <c r="GP184" s="434">
        <f t="shared" si="491"/>
        <v>2834.8070345907231</v>
      </c>
      <c r="GQ184" s="435">
        <f t="shared" si="492"/>
        <v>2712.9489673166936</v>
      </c>
      <c r="GR184" s="434">
        <f t="shared" si="493"/>
        <v>0</v>
      </c>
      <c r="GS184" s="435">
        <f t="shared" si="494"/>
        <v>0</v>
      </c>
      <c r="GT184" s="434">
        <f t="shared" si="495"/>
        <v>1406</v>
      </c>
      <c r="GU184" s="435">
        <f t="shared" si="496"/>
        <v>1328</v>
      </c>
      <c r="GV184" s="434">
        <f t="shared" si="497"/>
        <v>0</v>
      </c>
      <c r="GW184" s="435">
        <f t="shared" si="498"/>
        <v>0</v>
      </c>
      <c r="GX184" s="434">
        <f t="shared" si="499"/>
        <v>5481.8603882492607</v>
      </c>
      <c r="GY184" s="435">
        <f t="shared" si="500"/>
        <v>5082.7730852215818</v>
      </c>
      <c r="GZ184" s="434">
        <f t="shared" si="501"/>
        <v>0</v>
      </c>
      <c r="HA184" s="435">
        <f t="shared" si="502"/>
        <v>0</v>
      </c>
      <c r="HB184" s="434">
        <f t="shared" si="503"/>
        <v>0</v>
      </c>
      <c r="HC184" s="435">
        <f t="shared" si="504"/>
        <v>0</v>
      </c>
      <c r="HD184" s="434">
        <f t="shared" si="505"/>
        <v>0</v>
      </c>
      <c r="HE184" s="435">
        <f t="shared" si="506"/>
        <v>0</v>
      </c>
      <c r="HF184" s="434">
        <f t="shared" si="507"/>
        <v>0</v>
      </c>
      <c r="HG184" s="435">
        <f t="shared" si="508"/>
        <v>0</v>
      </c>
      <c r="HH184" s="434">
        <f t="shared" si="509"/>
        <v>0</v>
      </c>
      <c r="HI184" s="435">
        <f t="shared" si="510"/>
        <v>0</v>
      </c>
      <c r="HJ184" s="434">
        <f t="shared" si="511"/>
        <v>5481.8603882492607</v>
      </c>
      <c r="HK184" s="435">
        <f t="shared" si="512"/>
        <v>5082.7730852215809</v>
      </c>
      <c r="HL184" s="434">
        <f t="shared" si="513"/>
        <v>0</v>
      </c>
      <c r="HM184" s="435">
        <f t="shared" si="514"/>
        <v>0</v>
      </c>
    </row>
    <row r="185" spans="1:221" s="18" customFormat="1" ht="15" customHeight="1">
      <c r="A185" s="516" t="s">
        <v>489</v>
      </c>
      <c r="B185" s="517" t="s">
        <v>516</v>
      </c>
      <c r="C185" s="549"/>
      <c r="D185" s="500">
        <v>198260</v>
      </c>
      <c r="E185" s="524">
        <v>8</v>
      </c>
      <c r="F185" s="605">
        <v>2393</v>
      </c>
      <c r="G185" s="606">
        <v>2552</v>
      </c>
      <c r="H185" s="605">
        <v>34</v>
      </c>
      <c r="I185" s="606">
        <v>67</v>
      </c>
      <c r="J185" s="434">
        <f t="shared" si="367"/>
        <v>2359</v>
      </c>
      <c r="K185" s="435">
        <f t="shared" si="368"/>
        <v>2485</v>
      </c>
      <c r="L185" s="584"/>
      <c r="M185" s="585"/>
      <c r="N185" s="434">
        <f t="shared" si="369"/>
        <v>2359</v>
      </c>
      <c r="O185" s="435">
        <f t="shared" si="370"/>
        <v>2485</v>
      </c>
      <c r="P185" s="434">
        <f t="shared" si="371"/>
        <v>0</v>
      </c>
      <c r="Q185" s="435">
        <f t="shared" si="372"/>
        <v>0</v>
      </c>
      <c r="R185" s="605">
        <v>69</v>
      </c>
      <c r="S185" s="606">
        <v>99</v>
      </c>
      <c r="T185" s="434">
        <f t="shared" si="517"/>
        <v>0</v>
      </c>
      <c r="U185" s="435">
        <f t="shared" si="517"/>
        <v>0</v>
      </c>
      <c r="V185" s="605">
        <v>369</v>
      </c>
      <c r="W185" s="606">
        <v>323</v>
      </c>
      <c r="X185" s="434">
        <f t="shared" si="373"/>
        <v>0</v>
      </c>
      <c r="Y185" s="435">
        <f t="shared" si="374"/>
        <v>0</v>
      </c>
      <c r="Z185" s="584"/>
      <c r="AA185" s="585"/>
      <c r="AB185" s="434">
        <f t="shared" si="375"/>
        <v>0</v>
      </c>
      <c r="AC185" s="435">
        <f t="shared" si="376"/>
        <v>0</v>
      </c>
      <c r="AD185" s="434">
        <f t="shared" si="377"/>
        <v>438</v>
      </c>
      <c r="AE185" s="435">
        <f t="shared" si="378"/>
        <v>422</v>
      </c>
      <c r="AF185" s="434">
        <f t="shared" si="379"/>
        <v>0</v>
      </c>
      <c r="AG185" s="435">
        <f t="shared" si="380"/>
        <v>0</v>
      </c>
      <c r="AH185" s="605">
        <v>1.7619047619047601</v>
      </c>
      <c r="AI185" s="607">
        <v>1.8350168350168301</v>
      </c>
      <c r="AJ185" s="434">
        <f t="shared" si="381"/>
        <v>121.57142857142844</v>
      </c>
      <c r="AK185" s="435">
        <f t="shared" si="382"/>
        <v>181.66666666666617</v>
      </c>
      <c r="AL185" s="605">
        <v>2.86666666666666</v>
      </c>
      <c r="AM185" s="607">
        <v>3.0353535353535301</v>
      </c>
      <c r="AN185" s="434">
        <f t="shared" si="383"/>
        <v>1057.7999999999975</v>
      </c>
      <c r="AO185" s="435">
        <f t="shared" si="384"/>
        <v>980.41919191919021</v>
      </c>
      <c r="AP185" s="584"/>
      <c r="AQ185" s="585"/>
      <c r="AR185" s="434">
        <f t="shared" si="385"/>
        <v>0</v>
      </c>
      <c r="AS185" s="435">
        <f t="shared" si="386"/>
        <v>0</v>
      </c>
      <c r="AT185" s="434">
        <f t="shared" si="387"/>
        <v>2.6926288323548535</v>
      </c>
      <c r="AU185" s="435">
        <f t="shared" si="388"/>
        <v>2.7537579587342567</v>
      </c>
      <c r="AV185" s="434">
        <f t="shared" si="389"/>
        <v>1179.3714285714259</v>
      </c>
      <c r="AW185" s="435">
        <f t="shared" si="390"/>
        <v>1162.0858585858564</v>
      </c>
      <c r="AX185" s="584"/>
      <c r="AY185" s="585"/>
      <c r="AZ185" s="434">
        <f t="shared" si="391"/>
        <v>0</v>
      </c>
      <c r="BA185" s="435">
        <f t="shared" si="392"/>
        <v>0</v>
      </c>
      <c r="BB185" s="584"/>
      <c r="BC185" s="585"/>
      <c r="BD185" s="434">
        <f t="shared" si="393"/>
        <v>0</v>
      </c>
      <c r="BE185" s="435">
        <f t="shared" si="394"/>
        <v>0</v>
      </c>
      <c r="BF185" s="584"/>
      <c r="BG185" s="585"/>
      <c r="BH185" s="434">
        <f t="shared" si="395"/>
        <v>0</v>
      </c>
      <c r="BI185" s="435">
        <f t="shared" si="396"/>
        <v>0</v>
      </c>
      <c r="BJ185" s="434">
        <f t="shared" si="397"/>
        <v>0</v>
      </c>
      <c r="BK185" s="435">
        <f t="shared" si="398"/>
        <v>0</v>
      </c>
      <c r="BL185" s="434">
        <f t="shared" si="399"/>
        <v>0</v>
      </c>
      <c r="BM185" s="435">
        <f t="shared" si="400"/>
        <v>0</v>
      </c>
      <c r="BN185" s="605">
        <v>795</v>
      </c>
      <c r="BO185" s="606">
        <v>832</v>
      </c>
      <c r="BP185" s="434">
        <f t="shared" si="401"/>
        <v>0</v>
      </c>
      <c r="BQ185" s="435">
        <f t="shared" si="402"/>
        <v>0</v>
      </c>
      <c r="BR185" s="605">
        <v>854</v>
      </c>
      <c r="BS185" s="606">
        <v>962</v>
      </c>
      <c r="BT185" s="434">
        <f t="shared" si="403"/>
        <v>0</v>
      </c>
      <c r="BU185" s="435">
        <f t="shared" si="404"/>
        <v>0</v>
      </c>
      <c r="BV185" s="584"/>
      <c r="BW185" s="585"/>
      <c r="BX185" s="434">
        <f t="shared" si="405"/>
        <v>0</v>
      </c>
      <c r="BY185" s="435">
        <f t="shared" si="406"/>
        <v>0</v>
      </c>
      <c r="BZ185" s="434">
        <f t="shared" si="407"/>
        <v>1649</v>
      </c>
      <c r="CA185" s="435">
        <f t="shared" si="408"/>
        <v>1794</v>
      </c>
      <c r="CB185" s="434">
        <f t="shared" si="409"/>
        <v>0</v>
      </c>
      <c r="CC185" s="435">
        <f t="shared" si="410"/>
        <v>0</v>
      </c>
      <c r="CD185" s="605">
        <v>3.5176421751764102</v>
      </c>
      <c r="CE185" s="607">
        <v>3.2361927144535798</v>
      </c>
      <c r="CF185" s="434">
        <f t="shared" si="411"/>
        <v>2796.525529265246</v>
      </c>
      <c r="CG185" s="435">
        <f t="shared" si="412"/>
        <v>2692.5123384253784</v>
      </c>
      <c r="CH185" s="605">
        <v>4.8232380952381098</v>
      </c>
      <c r="CI185" s="607">
        <v>4.7855454238433</v>
      </c>
      <c r="CJ185" s="434">
        <f t="shared" si="413"/>
        <v>4119.0453333333453</v>
      </c>
      <c r="CK185" s="435">
        <f t="shared" si="414"/>
        <v>4603.6946977372545</v>
      </c>
      <c r="CL185" s="584"/>
      <c r="CM185" s="585"/>
      <c r="CN185" s="434">
        <f t="shared" si="415"/>
        <v>0</v>
      </c>
      <c r="CO185" s="435">
        <f t="shared" si="416"/>
        <v>0</v>
      </c>
      <c r="CP185" s="434">
        <f t="shared" si="417"/>
        <v>4.1937967632496012</v>
      </c>
      <c r="CQ185" s="435">
        <f t="shared" si="418"/>
        <v>4.0670050368799515</v>
      </c>
      <c r="CR185" s="434">
        <f t="shared" si="419"/>
        <v>6915.5708625985926</v>
      </c>
      <c r="CS185" s="435">
        <f t="shared" si="420"/>
        <v>7296.2070361626329</v>
      </c>
      <c r="CT185" s="584"/>
      <c r="CU185" s="585"/>
      <c r="CV185" s="434">
        <f t="shared" si="421"/>
        <v>0</v>
      </c>
      <c r="CW185" s="435">
        <f t="shared" si="422"/>
        <v>0</v>
      </c>
      <c r="CX185" s="584"/>
      <c r="CY185" s="585"/>
      <c r="CZ185" s="434">
        <f t="shared" si="423"/>
        <v>0</v>
      </c>
      <c r="DA185" s="435">
        <f t="shared" si="424"/>
        <v>0</v>
      </c>
      <c r="DB185" s="584"/>
      <c r="DC185" s="585"/>
      <c r="DD185" s="434">
        <f t="shared" si="425"/>
        <v>0</v>
      </c>
      <c r="DE185" s="435">
        <f t="shared" si="426"/>
        <v>0</v>
      </c>
      <c r="DF185" s="434">
        <f t="shared" si="427"/>
        <v>0</v>
      </c>
      <c r="DG185" s="435">
        <f t="shared" si="428"/>
        <v>0</v>
      </c>
      <c r="DH185" s="434">
        <f t="shared" si="429"/>
        <v>0</v>
      </c>
      <c r="DI185" s="435">
        <f t="shared" si="430"/>
        <v>0</v>
      </c>
      <c r="DJ185" s="434">
        <f t="shared" si="431"/>
        <v>2087</v>
      </c>
      <c r="DK185" s="435">
        <f t="shared" si="432"/>
        <v>2216</v>
      </c>
      <c r="DL185" s="434">
        <f t="shared" si="433"/>
        <v>0</v>
      </c>
      <c r="DM185" s="435">
        <f t="shared" si="434"/>
        <v>0</v>
      </c>
      <c r="DN185" s="434">
        <f t="shared" si="435"/>
        <v>3.8787457073167313</v>
      </c>
      <c r="DO185" s="435">
        <f t="shared" si="436"/>
        <v>3.8169191763305457</v>
      </c>
      <c r="DP185" s="434">
        <f t="shared" si="437"/>
        <v>8094.9422911700185</v>
      </c>
      <c r="DQ185" s="435">
        <f t="shared" si="438"/>
        <v>8458.2928947484888</v>
      </c>
      <c r="DR185" s="434">
        <f t="shared" si="439"/>
        <v>0</v>
      </c>
      <c r="DS185" s="435">
        <f t="shared" si="440"/>
        <v>0</v>
      </c>
      <c r="DT185" s="434">
        <f t="shared" si="441"/>
        <v>0</v>
      </c>
      <c r="DU185" s="435">
        <f t="shared" si="442"/>
        <v>0</v>
      </c>
      <c r="DV185" s="605">
        <v>124</v>
      </c>
      <c r="DW185" s="606">
        <v>121</v>
      </c>
      <c r="DX185" s="434">
        <f t="shared" si="443"/>
        <v>0</v>
      </c>
      <c r="DY185" s="435">
        <f t="shared" si="444"/>
        <v>0</v>
      </c>
      <c r="DZ185" s="605">
        <v>148</v>
      </c>
      <c r="EA185" s="606">
        <v>148</v>
      </c>
      <c r="EB185" s="434">
        <f t="shared" si="445"/>
        <v>0</v>
      </c>
      <c r="EC185" s="435">
        <f t="shared" si="446"/>
        <v>0</v>
      </c>
      <c r="ED185" s="584"/>
      <c r="EE185" s="585"/>
      <c r="EF185" s="434">
        <f t="shared" si="447"/>
        <v>0</v>
      </c>
      <c r="EG185" s="435">
        <f t="shared" si="448"/>
        <v>0</v>
      </c>
      <c r="EH185" s="434">
        <f t="shared" si="449"/>
        <v>272</v>
      </c>
      <c r="EI185" s="435">
        <f t="shared" si="450"/>
        <v>269</v>
      </c>
      <c r="EJ185" s="434">
        <f t="shared" si="451"/>
        <v>0</v>
      </c>
      <c r="EK185" s="435">
        <f t="shared" si="452"/>
        <v>0</v>
      </c>
      <c r="EL185" s="605">
        <v>2.2962962962962998</v>
      </c>
      <c r="EM185" s="607">
        <v>2.9875621890547301</v>
      </c>
      <c r="EN185" s="434">
        <f t="shared" si="453"/>
        <v>284.74074074074116</v>
      </c>
      <c r="EO185" s="435">
        <f t="shared" si="454"/>
        <v>361.49502487562233</v>
      </c>
      <c r="EP185" s="605">
        <v>3.46085011185682</v>
      </c>
      <c r="EQ185" s="607">
        <v>3.8013245033112599</v>
      </c>
      <c r="ER185" s="434">
        <f t="shared" si="455"/>
        <v>512.20581655480942</v>
      </c>
      <c r="ES185" s="435">
        <f t="shared" si="456"/>
        <v>562.59602649006649</v>
      </c>
      <c r="ET185" s="584"/>
      <c r="EU185" s="585"/>
      <c r="EV185" s="434">
        <f t="shared" si="457"/>
        <v>0</v>
      </c>
      <c r="EW185" s="435">
        <f t="shared" si="458"/>
        <v>0</v>
      </c>
      <c r="EX185" s="434">
        <f t="shared" si="459"/>
        <v>2.9299505782924653</v>
      </c>
      <c r="EY185" s="435">
        <f t="shared" si="460"/>
        <v>3.4352827188315569</v>
      </c>
      <c r="EZ185" s="434">
        <f t="shared" si="461"/>
        <v>796.94655729555052</v>
      </c>
      <c r="FA185" s="435">
        <f t="shared" si="462"/>
        <v>924.09105136568883</v>
      </c>
      <c r="FB185" s="584"/>
      <c r="FC185" s="585"/>
      <c r="FD185" s="434">
        <f t="shared" si="463"/>
        <v>0</v>
      </c>
      <c r="FE185" s="435">
        <f t="shared" si="464"/>
        <v>0</v>
      </c>
      <c r="FF185" s="584"/>
      <c r="FG185" s="585"/>
      <c r="FH185" s="434">
        <f t="shared" si="465"/>
        <v>0</v>
      </c>
      <c r="FI185" s="435">
        <f t="shared" si="466"/>
        <v>0</v>
      </c>
      <c r="FJ185" s="584"/>
      <c r="FK185" s="585"/>
      <c r="FL185" s="434">
        <f t="shared" si="467"/>
        <v>0</v>
      </c>
      <c r="FM185" s="435">
        <f t="shared" si="468"/>
        <v>0</v>
      </c>
      <c r="FN185" s="434">
        <f t="shared" si="469"/>
        <v>0</v>
      </c>
      <c r="FO185" s="435">
        <f t="shared" si="470"/>
        <v>0</v>
      </c>
      <c r="FP185" s="434">
        <f t="shared" si="471"/>
        <v>0</v>
      </c>
      <c r="FQ185" s="435">
        <f t="shared" si="472"/>
        <v>0</v>
      </c>
      <c r="FR185" s="584"/>
      <c r="FS185" s="585"/>
      <c r="FT185" s="434">
        <f t="shared" si="473"/>
        <v>0</v>
      </c>
      <c r="FU185" s="435">
        <f t="shared" si="474"/>
        <v>0</v>
      </c>
      <c r="FV185" s="584"/>
      <c r="FW185" s="585"/>
      <c r="FX185" s="434">
        <f t="shared" si="475"/>
        <v>0</v>
      </c>
      <c r="FY185" s="435">
        <f t="shared" si="476"/>
        <v>0</v>
      </c>
      <c r="FZ185" s="584"/>
      <c r="GA185" s="585"/>
      <c r="GB185" s="434">
        <f t="shared" si="477"/>
        <v>0</v>
      </c>
      <c r="GC185" s="435">
        <f t="shared" si="478"/>
        <v>0</v>
      </c>
      <c r="GD185" s="434">
        <f t="shared" si="479"/>
        <v>988</v>
      </c>
      <c r="GE185" s="435">
        <f t="shared" si="480"/>
        <v>1052</v>
      </c>
      <c r="GF185" s="434">
        <f t="shared" si="481"/>
        <v>0</v>
      </c>
      <c r="GG185" s="435">
        <f t="shared" si="482"/>
        <v>0</v>
      </c>
      <c r="GH185" s="434">
        <f t="shared" si="483"/>
        <v>3202.8376985774157</v>
      </c>
      <c r="GI185" s="435">
        <f t="shared" si="484"/>
        <v>3235.6740299676667</v>
      </c>
      <c r="GJ185" s="434">
        <f t="shared" si="485"/>
        <v>0</v>
      </c>
      <c r="GK185" s="435">
        <f t="shared" si="486"/>
        <v>0</v>
      </c>
      <c r="GL185" s="434">
        <f t="shared" si="487"/>
        <v>1371</v>
      </c>
      <c r="GM185" s="435">
        <f t="shared" si="488"/>
        <v>1433</v>
      </c>
      <c r="GN185" s="434">
        <f t="shared" si="489"/>
        <v>0</v>
      </c>
      <c r="GO185" s="435">
        <f t="shared" si="490"/>
        <v>0</v>
      </c>
      <c r="GP185" s="434">
        <f t="shared" si="491"/>
        <v>5689.0511498881524</v>
      </c>
      <c r="GQ185" s="435">
        <f t="shared" si="492"/>
        <v>6146.7099161465112</v>
      </c>
      <c r="GR185" s="434">
        <f t="shared" si="493"/>
        <v>0</v>
      </c>
      <c r="GS185" s="435">
        <f t="shared" si="494"/>
        <v>0</v>
      </c>
      <c r="GT185" s="434">
        <f t="shared" si="495"/>
        <v>2359</v>
      </c>
      <c r="GU185" s="435">
        <f t="shared" si="496"/>
        <v>2485</v>
      </c>
      <c r="GV185" s="434">
        <f t="shared" si="497"/>
        <v>0</v>
      </c>
      <c r="GW185" s="435">
        <f t="shared" si="498"/>
        <v>0</v>
      </c>
      <c r="GX185" s="434">
        <f t="shared" si="499"/>
        <v>8891.888848465569</v>
      </c>
      <c r="GY185" s="435">
        <f t="shared" si="500"/>
        <v>9382.3839461141779</v>
      </c>
      <c r="GZ185" s="434">
        <f t="shared" si="501"/>
        <v>0</v>
      </c>
      <c r="HA185" s="435">
        <f t="shared" si="502"/>
        <v>0</v>
      </c>
      <c r="HB185" s="434">
        <f t="shared" si="503"/>
        <v>0</v>
      </c>
      <c r="HC185" s="435">
        <f t="shared" si="504"/>
        <v>0</v>
      </c>
      <c r="HD185" s="434">
        <f t="shared" si="505"/>
        <v>0</v>
      </c>
      <c r="HE185" s="435">
        <f t="shared" si="506"/>
        <v>0</v>
      </c>
      <c r="HF185" s="434">
        <f t="shared" si="507"/>
        <v>0</v>
      </c>
      <c r="HG185" s="435">
        <f t="shared" si="508"/>
        <v>0</v>
      </c>
      <c r="HH185" s="434">
        <f t="shared" si="509"/>
        <v>0</v>
      </c>
      <c r="HI185" s="435">
        <f t="shared" si="510"/>
        <v>0</v>
      </c>
      <c r="HJ185" s="434">
        <f t="shared" si="511"/>
        <v>8891.888848465569</v>
      </c>
      <c r="HK185" s="435">
        <f t="shared" si="512"/>
        <v>9382.3839461141779</v>
      </c>
      <c r="HL185" s="434">
        <f t="shared" si="513"/>
        <v>0</v>
      </c>
      <c r="HM185" s="435">
        <f t="shared" si="514"/>
        <v>0</v>
      </c>
    </row>
    <row r="186" spans="1:221" s="18" customFormat="1" ht="15" customHeight="1">
      <c r="A186" s="516" t="s">
        <v>489</v>
      </c>
      <c r="B186" s="517" t="s">
        <v>522</v>
      </c>
      <c r="C186" s="549"/>
      <c r="D186" s="500">
        <v>198534</v>
      </c>
      <c r="E186" s="524">
        <v>8</v>
      </c>
      <c r="F186" s="605">
        <v>1650</v>
      </c>
      <c r="G186" s="606">
        <v>1898</v>
      </c>
      <c r="H186" s="605">
        <v>91</v>
      </c>
      <c r="I186" s="606">
        <v>128</v>
      </c>
      <c r="J186" s="434">
        <f t="shared" si="367"/>
        <v>1559</v>
      </c>
      <c r="K186" s="435">
        <f t="shared" si="368"/>
        <v>1770</v>
      </c>
      <c r="L186" s="584"/>
      <c r="M186" s="585"/>
      <c r="N186" s="434">
        <f t="shared" si="369"/>
        <v>1559</v>
      </c>
      <c r="O186" s="435">
        <f t="shared" si="370"/>
        <v>1770</v>
      </c>
      <c r="P186" s="434">
        <f t="shared" si="371"/>
        <v>0</v>
      </c>
      <c r="Q186" s="435">
        <f t="shared" si="372"/>
        <v>0</v>
      </c>
      <c r="R186" s="605">
        <v>3</v>
      </c>
      <c r="S186" s="606">
        <v>6</v>
      </c>
      <c r="T186" s="434">
        <f t="shared" si="517"/>
        <v>0</v>
      </c>
      <c r="U186" s="435">
        <f t="shared" si="517"/>
        <v>0</v>
      </c>
      <c r="V186" s="605">
        <v>130</v>
      </c>
      <c r="W186" s="606">
        <v>170</v>
      </c>
      <c r="X186" s="434">
        <f t="shared" si="373"/>
        <v>0</v>
      </c>
      <c r="Y186" s="435">
        <f t="shared" si="374"/>
        <v>0</v>
      </c>
      <c r="Z186" s="584"/>
      <c r="AA186" s="585"/>
      <c r="AB186" s="434">
        <f t="shared" si="375"/>
        <v>0</v>
      </c>
      <c r="AC186" s="435">
        <f t="shared" si="376"/>
        <v>0</v>
      </c>
      <c r="AD186" s="434">
        <f t="shared" si="377"/>
        <v>133</v>
      </c>
      <c r="AE186" s="435">
        <f t="shared" si="378"/>
        <v>176</v>
      </c>
      <c r="AF186" s="434">
        <f t="shared" si="379"/>
        <v>0</v>
      </c>
      <c r="AG186" s="435">
        <f t="shared" si="380"/>
        <v>0</v>
      </c>
      <c r="AH186" s="605">
        <v>2.8888888888888902</v>
      </c>
      <c r="AI186" s="607">
        <v>2.1666666666666701</v>
      </c>
      <c r="AJ186" s="434">
        <f t="shared" si="381"/>
        <v>8.6666666666666714</v>
      </c>
      <c r="AK186" s="435">
        <f t="shared" si="382"/>
        <v>13.000000000000021</v>
      </c>
      <c r="AL186" s="605">
        <v>5.2686567164179099</v>
      </c>
      <c r="AM186" s="607">
        <v>4.70809792843691</v>
      </c>
      <c r="AN186" s="434">
        <f t="shared" si="383"/>
        <v>684.92537313432831</v>
      </c>
      <c r="AO186" s="435">
        <f t="shared" si="384"/>
        <v>800.37664783427465</v>
      </c>
      <c r="AP186" s="584"/>
      <c r="AQ186" s="585"/>
      <c r="AR186" s="434">
        <f t="shared" si="385"/>
        <v>0</v>
      </c>
      <c r="AS186" s="435">
        <f t="shared" si="386"/>
        <v>0</v>
      </c>
      <c r="AT186" s="434">
        <f t="shared" si="387"/>
        <v>5.2149777428646233</v>
      </c>
      <c r="AU186" s="435">
        <f t="shared" si="388"/>
        <v>4.6214582263311064</v>
      </c>
      <c r="AV186" s="434">
        <f t="shared" si="389"/>
        <v>693.59203980099494</v>
      </c>
      <c r="AW186" s="435">
        <f t="shared" si="390"/>
        <v>813.37664783427476</v>
      </c>
      <c r="AX186" s="584"/>
      <c r="AY186" s="585"/>
      <c r="AZ186" s="434">
        <f t="shared" si="391"/>
        <v>0</v>
      </c>
      <c r="BA186" s="435">
        <f t="shared" si="392"/>
        <v>0</v>
      </c>
      <c r="BB186" s="584"/>
      <c r="BC186" s="585"/>
      <c r="BD186" s="434">
        <f t="shared" si="393"/>
        <v>0</v>
      </c>
      <c r="BE186" s="435">
        <f t="shared" si="394"/>
        <v>0</v>
      </c>
      <c r="BF186" s="584"/>
      <c r="BG186" s="585"/>
      <c r="BH186" s="434">
        <f t="shared" si="395"/>
        <v>0</v>
      </c>
      <c r="BI186" s="435">
        <f t="shared" si="396"/>
        <v>0</v>
      </c>
      <c r="BJ186" s="434">
        <f t="shared" si="397"/>
        <v>0</v>
      </c>
      <c r="BK186" s="435">
        <f t="shared" si="398"/>
        <v>0</v>
      </c>
      <c r="BL186" s="434">
        <f t="shared" si="399"/>
        <v>0</v>
      </c>
      <c r="BM186" s="435">
        <f t="shared" si="400"/>
        <v>0</v>
      </c>
      <c r="BN186" s="605">
        <v>488</v>
      </c>
      <c r="BO186" s="606">
        <v>566</v>
      </c>
      <c r="BP186" s="434">
        <f t="shared" si="401"/>
        <v>0</v>
      </c>
      <c r="BQ186" s="435">
        <f t="shared" si="402"/>
        <v>0</v>
      </c>
      <c r="BR186" s="605">
        <v>714</v>
      </c>
      <c r="BS186" s="606">
        <v>763</v>
      </c>
      <c r="BT186" s="434">
        <f t="shared" si="403"/>
        <v>0</v>
      </c>
      <c r="BU186" s="435">
        <f t="shared" si="404"/>
        <v>0</v>
      </c>
      <c r="BV186" s="584"/>
      <c r="BW186" s="585"/>
      <c r="BX186" s="434">
        <f t="shared" si="405"/>
        <v>0</v>
      </c>
      <c r="BY186" s="435">
        <f t="shared" si="406"/>
        <v>0</v>
      </c>
      <c r="BZ186" s="434">
        <f t="shared" si="407"/>
        <v>1202</v>
      </c>
      <c r="CA186" s="435">
        <f t="shared" si="408"/>
        <v>1329</v>
      </c>
      <c r="CB186" s="434">
        <f t="shared" si="409"/>
        <v>0</v>
      </c>
      <c r="CC186" s="435">
        <f t="shared" si="410"/>
        <v>0</v>
      </c>
      <c r="CD186" s="605">
        <v>3.85281385281385</v>
      </c>
      <c r="CE186" s="607">
        <v>4.1436314363143598</v>
      </c>
      <c r="CF186" s="434">
        <f t="shared" si="411"/>
        <v>1880.1731601731587</v>
      </c>
      <c r="CG186" s="435">
        <f t="shared" si="412"/>
        <v>2345.2953929539276</v>
      </c>
      <c r="CH186" s="605">
        <v>4.4248541947061399</v>
      </c>
      <c r="CI186" s="607">
        <v>4.8331288343558301</v>
      </c>
      <c r="CJ186" s="434">
        <f t="shared" si="413"/>
        <v>3159.3458950201839</v>
      </c>
      <c r="CK186" s="435">
        <f t="shared" si="414"/>
        <v>3687.6773006134981</v>
      </c>
      <c r="CL186" s="584"/>
      <c r="CM186" s="585"/>
      <c r="CN186" s="434">
        <f t="shared" si="415"/>
        <v>0</v>
      </c>
      <c r="CO186" s="435">
        <f t="shared" si="416"/>
        <v>0</v>
      </c>
      <c r="CP186" s="434">
        <f t="shared" si="417"/>
        <v>4.1926115267831472</v>
      </c>
      <c r="CQ186" s="435">
        <f t="shared" si="418"/>
        <v>4.5394828394036315</v>
      </c>
      <c r="CR186" s="434">
        <f t="shared" si="419"/>
        <v>5039.5190551933429</v>
      </c>
      <c r="CS186" s="435">
        <f t="shared" si="420"/>
        <v>6032.9726935674262</v>
      </c>
      <c r="CT186" s="584"/>
      <c r="CU186" s="585"/>
      <c r="CV186" s="434">
        <f t="shared" si="421"/>
        <v>0</v>
      </c>
      <c r="CW186" s="435">
        <f t="shared" si="422"/>
        <v>0</v>
      </c>
      <c r="CX186" s="584"/>
      <c r="CY186" s="585"/>
      <c r="CZ186" s="434">
        <f t="shared" si="423"/>
        <v>0</v>
      </c>
      <c r="DA186" s="435">
        <f t="shared" si="424"/>
        <v>0</v>
      </c>
      <c r="DB186" s="584"/>
      <c r="DC186" s="585"/>
      <c r="DD186" s="434">
        <f t="shared" si="425"/>
        <v>0</v>
      </c>
      <c r="DE186" s="435">
        <f t="shared" si="426"/>
        <v>0</v>
      </c>
      <c r="DF186" s="434">
        <f t="shared" si="427"/>
        <v>0</v>
      </c>
      <c r="DG186" s="435">
        <f t="shared" si="428"/>
        <v>0</v>
      </c>
      <c r="DH186" s="434">
        <f t="shared" si="429"/>
        <v>0</v>
      </c>
      <c r="DI186" s="435">
        <f t="shared" si="430"/>
        <v>0</v>
      </c>
      <c r="DJ186" s="434">
        <f t="shared" si="431"/>
        <v>1335</v>
      </c>
      <c r="DK186" s="435">
        <f t="shared" si="432"/>
        <v>1505</v>
      </c>
      <c r="DL186" s="434">
        <f t="shared" si="433"/>
        <v>0</v>
      </c>
      <c r="DM186" s="435">
        <f t="shared" si="434"/>
        <v>0</v>
      </c>
      <c r="DN186" s="434">
        <f t="shared" si="435"/>
        <v>4.2944652396961329</v>
      </c>
      <c r="DO186" s="435">
        <f t="shared" si="436"/>
        <v>4.5490693298350173</v>
      </c>
      <c r="DP186" s="434">
        <f t="shared" si="437"/>
        <v>5733.1110949943377</v>
      </c>
      <c r="DQ186" s="435">
        <f t="shared" si="438"/>
        <v>6846.3493414017012</v>
      </c>
      <c r="DR186" s="434">
        <f t="shared" si="439"/>
        <v>0</v>
      </c>
      <c r="DS186" s="435">
        <f t="shared" si="440"/>
        <v>0</v>
      </c>
      <c r="DT186" s="434">
        <f t="shared" si="441"/>
        <v>0</v>
      </c>
      <c r="DU186" s="435">
        <f t="shared" si="442"/>
        <v>0</v>
      </c>
      <c r="DV186" s="605">
        <v>103</v>
      </c>
      <c r="DW186" s="606">
        <v>122</v>
      </c>
      <c r="DX186" s="434">
        <f t="shared" si="443"/>
        <v>0</v>
      </c>
      <c r="DY186" s="435">
        <f t="shared" si="444"/>
        <v>0</v>
      </c>
      <c r="DZ186" s="605">
        <v>121</v>
      </c>
      <c r="EA186" s="606">
        <v>143</v>
      </c>
      <c r="EB186" s="434">
        <f t="shared" si="445"/>
        <v>0</v>
      </c>
      <c r="EC186" s="435">
        <f t="shared" si="446"/>
        <v>0</v>
      </c>
      <c r="ED186" s="584"/>
      <c r="EE186" s="585"/>
      <c r="EF186" s="434">
        <f t="shared" si="447"/>
        <v>0</v>
      </c>
      <c r="EG186" s="435">
        <f t="shared" si="448"/>
        <v>0</v>
      </c>
      <c r="EH186" s="434">
        <f t="shared" si="449"/>
        <v>224</v>
      </c>
      <c r="EI186" s="435">
        <f t="shared" si="450"/>
        <v>265</v>
      </c>
      <c r="EJ186" s="434">
        <f t="shared" si="451"/>
        <v>0</v>
      </c>
      <c r="EK186" s="435">
        <f t="shared" si="452"/>
        <v>0</v>
      </c>
      <c r="EL186" s="605">
        <v>3.4063492063492</v>
      </c>
      <c r="EM186" s="607">
        <v>3.2189054726368198</v>
      </c>
      <c r="EN186" s="434">
        <f t="shared" si="453"/>
        <v>350.85396825396759</v>
      </c>
      <c r="EO186" s="435">
        <f t="shared" si="454"/>
        <v>392.70646766169205</v>
      </c>
      <c r="EP186" s="605">
        <v>3.8042328042328002</v>
      </c>
      <c r="EQ186" s="607">
        <v>3.8675496688741702</v>
      </c>
      <c r="ER186" s="434">
        <f t="shared" si="455"/>
        <v>460.31216931216881</v>
      </c>
      <c r="ES186" s="435">
        <f t="shared" si="456"/>
        <v>553.05960264900637</v>
      </c>
      <c r="ET186" s="584"/>
      <c r="EU186" s="585"/>
      <c r="EV186" s="434">
        <f t="shared" si="457"/>
        <v>0</v>
      </c>
      <c r="EW186" s="435">
        <f t="shared" si="458"/>
        <v>0</v>
      </c>
      <c r="EX186" s="434">
        <f t="shared" si="459"/>
        <v>3.621277399848823</v>
      </c>
      <c r="EY186" s="435">
        <f t="shared" si="460"/>
        <v>3.5689285672101825</v>
      </c>
      <c r="EZ186" s="434">
        <f t="shared" si="461"/>
        <v>811.1661375661364</v>
      </c>
      <c r="FA186" s="435">
        <f t="shared" si="462"/>
        <v>945.76607031069841</v>
      </c>
      <c r="FB186" s="584"/>
      <c r="FC186" s="585"/>
      <c r="FD186" s="434">
        <f t="shared" si="463"/>
        <v>0</v>
      </c>
      <c r="FE186" s="435">
        <f t="shared" si="464"/>
        <v>0</v>
      </c>
      <c r="FF186" s="584"/>
      <c r="FG186" s="585"/>
      <c r="FH186" s="434">
        <f t="shared" si="465"/>
        <v>0</v>
      </c>
      <c r="FI186" s="435">
        <f t="shared" si="466"/>
        <v>0</v>
      </c>
      <c r="FJ186" s="584"/>
      <c r="FK186" s="585"/>
      <c r="FL186" s="434">
        <f t="shared" si="467"/>
        <v>0</v>
      </c>
      <c r="FM186" s="435">
        <f t="shared" si="468"/>
        <v>0</v>
      </c>
      <c r="FN186" s="434">
        <f t="shared" si="469"/>
        <v>0</v>
      </c>
      <c r="FO186" s="435">
        <f t="shared" si="470"/>
        <v>0</v>
      </c>
      <c r="FP186" s="434">
        <f t="shared" si="471"/>
        <v>0</v>
      </c>
      <c r="FQ186" s="435">
        <f t="shared" si="472"/>
        <v>0</v>
      </c>
      <c r="FR186" s="584"/>
      <c r="FS186" s="585"/>
      <c r="FT186" s="434">
        <f t="shared" si="473"/>
        <v>0</v>
      </c>
      <c r="FU186" s="435">
        <f t="shared" si="474"/>
        <v>0</v>
      </c>
      <c r="FV186" s="584"/>
      <c r="FW186" s="585"/>
      <c r="FX186" s="434">
        <f t="shared" si="475"/>
        <v>0</v>
      </c>
      <c r="FY186" s="435">
        <f t="shared" si="476"/>
        <v>0</v>
      </c>
      <c r="FZ186" s="584"/>
      <c r="GA186" s="585"/>
      <c r="GB186" s="434">
        <f t="shared" si="477"/>
        <v>0</v>
      </c>
      <c r="GC186" s="435">
        <f t="shared" si="478"/>
        <v>0</v>
      </c>
      <c r="GD186" s="434">
        <f t="shared" si="479"/>
        <v>594</v>
      </c>
      <c r="GE186" s="435">
        <f t="shared" si="480"/>
        <v>694</v>
      </c>
      <c r="GF186" s="434">
        <f t="shared" si="481"/>
        <v>0</v>
      </c>
      <c r="GG186" s="435">
        <f t="shared" si="482"/>
        <v>0</v>
      </c>
      <c r="GH186" s="434">
        <f t="shared" si="483"/>
        <v>2239.6937950937931</v>
      </c>
      <c r="GI186" s="435">
        <f t="shared" si="484"/>
        <v>2751.0018606156195</v>
      </c>
      <c r="GJ186" s="434">
        <f t="shared" si="485"/>
        <v>0</v>
      </c>
      <c r="GK186" s="435">
        <f t="shared" si="486"/>
        <v>0</v>
      </c>
      <c r="GL186" s="434">
        <f t="shared" si="487"/>
        <v>965</v>
      </c>
      <c r="GM186" s="435">
        <f t="shared" si="488"/>
        <v>1076</v>
      </c>
      <c r="GN186" s="434">
        <f t="shared" si="489"/>
        <v>0</v>
      </c>
      <c r="GO186" s="435">
        <f t="shared" si="490"/>
        <v>0</v>
      </c>
      <c r="GP186" s="434">
        <f t="shared" si="491"/>
        <v>4304.5834374666811</v>
      </c>
      <c r="GQ186" s="435">
        <f t="shared" si="492"/>
        <v>5041.1135510967797</v>
      </c>
      <c r="GR186" s="434">
        <f t="shared" si="493"/>
        <v>0</v>
      </c>
      <c r="GS186" s="435">
        <f t="shared" si="494"/>
        <v>0</v>
      </c>
      <c r="GT186" s="434">
        <f t="shared" si="495"/>
        <v>1559</v>
      </c>
      <c r="GU186" s="435">
        <f t="shared" si="496"/>
        <v>1770</v>
      </c>
      <c r="GV186" s="434">
        <f t="shared" si="497"/>
        <v>0</v>
      </c>
      <c r="GW186" s="435">
        <f t="shared" si="498"/>
        <v>0</v>
      </c>
      <c r="GX186" s="434">
        <f t="shared" si="499"/>
        <v>6544.2772325604747</v>
      </c>
      <c r="GY186" s="435">
        <f t="shared" si="500"/>
        <v>7792.1154117123988</v>
      </c>
      <c r="GZ186" s="434">
        <f t="shared" si="501"/>
        <v>0</v>
      </c>
      <c r="HA186" s="435">
        <f t="shared" si="502"/>
        <v>0</v>
      </c>
      <c r="HB186" s="434">
        <f t="shared" si="503"/>
        <v>0</v>
      </c>
      <c r="HC186" s="435">
        <f t="shared" si="504"/>
        <v>0</v>
      </c>
      <c r="HD186" s="434">
        <f t="shared" si="505"/>
        <v>0</v>
      </c>
      <c r="HE186" s="435">
        <f t="shared" si="506"/>
        <v>0</v>
      </c>
      <c r="HF186" s="434">
        <f t="shared" si="507"/>
        <v>0</v>
      </c>
      <c r="HG186" s="435">
        <f t="shared" si="508"/>
        <v>0</v>
      </c>
      <c r="HH186" s="434">
        <f t="shared" si="509"/>
        <v>0</v>
      </c>
      <c r="HI186" s="435">
        <f t="shared" si="510"/>
        <v>0</v>
      </c>
      <c r="HJ186" s="434">
        <f t="shared" si="511"/>
        <v>6544.2772325604737</v>
      </c>
      <c r="HK186" s="435">
        <f t="shared" si="512"/>
        <v>7792.1154117123997</v>
      </c>
      <c r="HL186" s="434">
        <f t="shared" si="513"/>
        <v>0</v>
      </c>
      <c r="HM186" s="435">
        <f t="shared" si="514"/>
        <v>0</v>
      </c>
    </row>
    <row r="187" spans="1:221" s="18" customFormat="1" ht="15" customHeight="1">
      <c r="A187" s="516" t="s">
        <v>489</v>
      </c>
      <c r="B187" s="517" t="s">
        <v>523</v>
      </c>
      <c r="C187" s="549"/>
      <c r="D187" s="500">
        <v>198552</v>
      </c>
      <c r="E187" s="524">
        <v>8</v>
      </c>
      <c r="F187" s="605">
        <v>1217</v>
      </c>
      <c r="G187" s="606">
        <v>1160</v>
      </c>
      <c r="H187" s="605">
        <v>14</v>
      </c>
      <c r="I187" s="606">
        <v>10</v>
      </c>
      <c r="J187" s="434">
        <f t="shared" si="367"/>
        <v>1203</v>
      </c>
      <c r="K187" s="435">
        <f t="shared" si="368"/>
        <v>1150</v>
      </c>
      <c r="L187" s="584"/>
      <c r="M187" s="585"/>
      <c r="N187" s="434">
        <f t="shared" si="369"/>
        <v>1203</v>
      </c>
      <c r="O187" s="435">
        <f t="shared" si="370"/>
        <v>1150</v>
      </c>
      <c r="P187" s="434">
        <f t="shared" si="371"/>
        <v>0</v>
      </c>
      <c r="Q187" s="435">
        <f t="shared" si="372"/>
        <v>0</v>
      </c>
      <c r="R187" s="605">
        <v>7</v>
      </c>
      <c r="S187" s="606">
        <v>12</v>
      </c>
      <c r="T187" s="434">
        <f t="shared" si="517"/>
        <v>0</v>
      </c>
      <c r="U187" s="435">
        <f t="shared" si="517"/>
        <v>0</v>
      </c>
      <c r="V187" s="605">
        <v>172</v>
      </c>
      <c r="W187" s="606">
        <v>161</v>
      </c>
      <c r="X187" s="434">
        <f t="shared" si="373"/>
        <v>0</v>
      </c>
      <c r="Y187" s="435">
        <f t="shared" si="374"/>
        <v>0</v>
      </c>
      <c r="Z187" s="584"/>
      <c r="AA187" s="585"/>
      <c r="AB187" s="434">
        <f t="shared" si="375"/>
        <v>0</v>
      </c>
      <c r="AC187" s="435">
        <f t="shared" si="376"/>
        <v>0</v>
      </c>
      <c r="AD187" s="434">
        <f t="shared" si="377"/>
        <v>179</v>
      </c>
      <c r="AE187" s="435">
        <f t="shared" si="378"/>
        <v>173</v>
      </c>
      <c r="AF187" s="434">
        <f t="shared" si="379"/>
        <v>0</v>
      </c>
      <c r="AG187" s="435">
        <f t="shared" si="380"/>
        <v>0</v>
      </c>
      <c r="AH187" s="605">
        <v>1.47619047619048</v>
      </c>
      <c r="AI187" s="607">
        <v>2</v>
      </c>
      <c r="AJ187" s="434">
        <f t="shared" si="381"/>
        <v>10.333333333333361</v>
      </c>
      <c r="AK187" s="435">
        <f t="shared" si="382"/>
        <v>24</v>
      </c>
      <c r="AL187" s="605">
        <v>4.45714285714286</v>
      </c>
      <c r="AM187" s="607">
        <v>4.5637860082304602</v>
      </c>
      <c r="AN187" s="434">
        <f t="shared" si="383"/>
        <v>766.62857142857195</v>
      </c>
      <c r="AO187" s="435">
        <f t="shared" si="384"/>
        <v>734.7695473251041</v>
      </c>
      <c r="AP187" s="584"/>
      <c r="AQ187" s="585"/>
      <c r="AR187" s="434">
        <f t="shared" si="385"/>
        <v>0</v>
      </c>
      <c r="AS187" s="435">
        <f t="shared" si="386"/>
        <v>0</v>
      </c>
      <c r="AT187" s="434">
        <f t="shared" si="387"/>
        <v>4.3405693003458401</v>
      </c>
      <c r="AU187" s="435">
        <f t="shared" si="388"/>
        <v>4.3859511406075384</v>
      </c>
      <c r="AV187" s="434">
        <f t="shared" si="389"/>
        <v>776.96190476190543</v>
      </c>
      <c r="AW187" s="435">
        <f t="shared" si="390"/>
        <v>758.7695473251041</v>
      </c>
      <c r="AX187" s="584"/>
      <c r="AY187" s="585"/>
      <c r="AZ187" s="434">
        <f t="shared" si="391"/>
        <v>0</v>
      </c>
      <c r="BA187" s="435">
        <f t="shared" si="392"/>
        <v>0</v>
      </c>
      <c r="BB187" s="584"/>
      <c r="BC187" s="585"/>
      <c r="BD187" s="434">
        <f t="shared" si="393"/>
        <v>0</v>
      </c>
      <c r="BE187" s="435">
        <f t="shared" si="394"/>
        <v>0</v>
      </c>
      <c r="BF187" s="584"/>
      <c r="BG187" s="585"/>
      <c r="BH187" s="434">
        <f t="shared" si="395"/>
        <v>0</v>
      </c>
      <c r="BI187" s="435">
        <f t="shared" si="396"/>
        <v>0</v>
      </c>
      <c r="BJ187" s="434">
        <f t="shared" si="397"/>
        <v>0</v>
      </c>
      <c r="BK187" s="435">
        <f t="shared" si="398"/>
        <v>0</v>
      </c>
      <c r="BL187" s="434">
        <f t="shared" si="399"/>
        <v>0</v>
      </c>
      <c r="BM187" s="435">
        <f t="shared" si="400"/>
        <v>0</v>
      </c>
      <c r="BN187" s="605">
        <v>473</v>
      </c>
      <c r="BO187" s="606">
        <v>424</v>
      </c>
      <c r="BP187" s="434">
        <f t="shared" si="401"/>
        <v>0</v>
      </c>
      <c r="BQ187" s="435">
        <f t="shared" si="402"/>
        <v>0</v>
      </c>
      <c r="BR187" s="605">
        <v>316</v>
      </c>
      <c r="BS187" s="606">
        <v>318</v>
      </c>
      <c r="BT187" s="434">
        <f t="shared" si="403"/>
        <v>0</v>
      </c>
      <c r="BU187" s="435">
        <f t="shared" si="404"/>
        <v>0</v>
      </c>
      <c r="BV187" s="584"/>
      <c r="BW187" s="585"/>
      <c r="BX187" s="434">
        <f t="shared" si="405"/>
        <v>0</v>
      </c>
      <c r="BY187" s="435">
        <f t="shared" si="406"/>
        <v>0</v>
      </c>
      <c r="BZ187" s="434">
        <f t="shared" si="407"/>
        <v>789</v>
      </c>
      <c r="CA187" s="435">
        <f t="shared" si="408"/>
        <v>742</v>
      </c>
      <c r="CB187" s="434">
        <f t="shared" si="409"/>
        <v>0</v>
      </c>
      <c r="CC187" s="435">
        <f t="shared" si="410"/>
        <v>0</v>
      </c>
      <c r="CD187" s="605">
        <v>3.8875000000000002</v>
      </c>
      <c r="CE187" s="607">
        <v>3.8515928515928501</v>
      </c>
      <c r="CF187" s="434">
        <f t="shared" si="411"/>
        <v>1838.7875000000001</v>
      </c>
      <c r="CG187" s="435">
        <f t="shared" si="412"/>
        <v>1633.0753690753684</v>
      </c>
      <c r="CH187" s="605">
        <v>5.2767295597484303</v>
      </c>
      <c r="CI187" s="607">
        <v>5.1956521739130404</v>
      </c>
      <c r="CJ187" s="434">
        <f t="shared" si="413"/>
        <v>1667.446540880504</v>
      </c>
      <c r="CK187" s="435">
        <f t="shared" si="414"/>
        <v>1652.2173913043468</v>
      </c>
      <c r="CL187" s="584"/>
      <c r="CM187" s="585"/>
      <c r="CN187" s="434">
        <f t="shared" si="415"/>
        <v>0</v>
      </c>
      <c r="CO187" s="435">
        <f t="shared" si="416"/>
        <v>0</v>
      </c>
      <c r="CP187" s="434">
        <f t="shared" si="417"/>
        <v>4.4438961227889786</v>
      </c>
      <c r="CQ187" s="435">
        <f t="shared" si="418"/>
        <v>4.4276182754443605</v>
      </c>
      <c r="CR187" s="434">
        <f t="shared" si="419"/>
        <v>3506.2340408805039</v>
      </c>
      <c r="CS187" s="435">
        <f t="shared" si="420"/>
        <v>3285.2927603797157</v>
      </c>
      <c r="CT187" s="584"/>
      <c r="CU187" s="585"/>
      <c r="CV187" s="434">
        <f t="shared" si="421"/>
        <v>0</v>
      </c>
      <c r="CW187" s="435">
        <f t="shared" si="422"/>
        <v>0</v>
      </c>
      <c r="CX187" s="584"/>
      <c r="CY187" s="585"/>
      <c r="CZ187" s="434">
        <f t="shared" si="423"/>
        <v>0</v>
      </c>
      <c r="DA187" s="435">
        <f t="shared" si="424"/>
        <v>0</v>
      </c>
      <c r="DB187" s="584"/>
      <c r="DC187" s="585"/>
      <c r="DD187" s="434">
        <f t="shared" si="425"/>
        <v>0</v>
      </c>
      <c r="DE187" s="435">
        <f t="shared" si="426"/>
        <v>0</v>
      </c>
      <c r="DF187" s="434">
        <f t="shared" si="427"/>
        <v>0</v>
      </c>
      <c r="DG187" s="435">
        <f t="shared" si="428"/>
        <v>0</v>
      </c>
      <c r="DH187" s="434">
        <f t="shared" si="429"/>
        <v>0</v>
      </c>
      <c r="DI187" s="435">
        <f t="shared" si="430"/>
        <v>0</v>
      </c>
      <c r="DJ187" s="434">
        <f t="shared" si="431"/>
        <v>968</v>
      </c>
      <c r="DK187" s="435">
        <f t="shared" si="432"/>
        <v>915</v>
      </c>
      <c r="DL187" s="434">
        <f t="shared" si="433"/>
        <v>0</v>
      </c>
      <c r="DM187" s="435">
        <f t="shared" si="434"/>
        <v>0</v>
      </c>
      <c r="DN187" s="434">
        <f t="shared" si="435"/>
        <v>4.4247892000438114</v>
      </c>
      <c r="DO187" s="435">
        <f t="shared" si="436"/>
        <v>4.419740226999803</v>
      </c>
      <c r="DP187" s="434">
        <f t="shared" si="437"/>
        <v>4283.1959456424092</v>
      </c>
      <c r="DQ187" s="435">
        <f t="shared" si="438"/>
        <v>4044.0623077048199</v>
      </c>
      <c r="DR187" s="434">
        <f t="shared" si="439"/>
        <v>0</v>
      </c>
      <c r="DS187" s="435">
        <f t="shared" si="440"/>
        <v>0</v>
      </c>
      <c r="DT187" s="434">
        <f t="shared" si="441"/>
        <v>0</v>
      </c>
      <c r="DU187" s="435">
        <f t="shared" si="442"/>
        <v>0</v>
      </c>
      <c r="DV187" s="605">
        <v>112</v>
      </c>
      <c r="DW187" s="606">
        <v>91</v>
      </c>
      <c r="DX187" s="434">
        <f t="shared" si="443"/>
        <v>0</v>
      </c>
      <c r="DY187" s="435">
        <f t="shared" si="444"/>
        <v>0</v>
      </c>
      <c r="DZ187" s="605">
        <v>123</v>
      </c>
      <c r="EA187" s="606">
        <v>144</v>
      </c>
      <c r="EB187" s="434">
        <f t="shared" si="445"/>
        <v>0</v>
      </c>
      <c r="EC187" s="435">
        <f t="shared" si="446"/>
        <v>0</v>
      </c>
      <c r="ED187" s="584"/>
      <c r="EE187" s="585"/>
      <c r="EF187" s="434">
        <f t="shared" si="447"/>
        <v>0</v>
      </c>
      <c r="EG187" s="435">
        <f t="shared" si="448"/>
        <v>0</v>
      </c>
      <c r="EH187" s="434">
        <f t="shared" si="449"/>
        <v>235</v>
      </c>
      <c r="EI187" s="435">
        <f t="shared" si="450"/>
        <v>235</v>
      </c>
      <c r="EJ187" s="434">
        <f t="shared" si="451"/>
        <v>0</v>
      </c>
      <c r="EK187" s="435">
        <f t="shared" si="452"/>
        <v>0</v>
      </c>
      <c r="EL187" s="605">
        <v>2.8731563421828898</v>
      </c>
      <c r="EM187" s="607">
        <v>2.9377289377289402</v>
      </c>
      <c r="EN187" s="434">
        <f t="shared" si="453"/>
        <v>321.79351032448369</v>
      </c>
      <c r="EO187" s="435">
        <f t="shared" si="454"/>
        <v>267.33333333333354</v>
      </c>
      <c r="EP187" s="605">
        <v>3.4327956989247301</v>
      </c>
      <c r="EQ187" s="607">
        <v>3.4328703703703698</v>
      </c>
      <c r="ER187" s="434">
        <f t="shared" si="455"/>
        <v>422.23387096774178</v>
      </c>
      <c r="ES187" s="435">
        <f t="shared" si="456"/>
        <v>494.33333333333326</v>
      </c>
      <c r="ET187" s="584"/>
      <c r="EU187" s="585"/>
      <c r="EV187" s="434">
        <f t="shared" si="457"/>
        <v>0</v>
      </c>
      <c r="EW187" s="435">
        <f t="shared" si="458"/>
        <v>0</v>
      </c>
      <c r="EX187" s="434">
        <f t="shared" si="459"/>
        <v>3.1660739629456405</v>
      </c>
      <c r="EY187" s="435">
        <f t="shared" si="460"/>
        <v>3.2411347517730498</v>
      </c>
      <c r="EZ187" s="434">
        <f t="shared" si="461"/>
        <v>744.02738129222553</v>
      </c>
      <c r="FA187" s="435">
        <f t="shared" si="462"/>
        <v>761.66666666666674</v>
      </c>
      <c r="FB187" s="584"/>
      <c r="FC187" s="585"/>
      <c r="FD187" s="434">
        <f t="shared" si="463"/>
        <v>0</v>
      </c>
      <c r="FE187" s="435">
        <f t="shared" si="464"/>
        <v>0</v>
      </c>
      <c r="FF187" s="584"/>
      <c r="FG187" s="585"/>
      <c r="FH187" s="434">
        <f t="shared" si="465"/>
        <v>0</v>
      </c>
      <c r="FI187" s="435">
        <f t="shared" si="466"/>
        <v>0</v>
      </c>
      <c r="FJ187" s="584"/>
      <c r="FK187" s="585"/>
      <c r="FL187" s="434">
        <f t="shared" si="467"/>
        <v>0</v>
      </c>
      <c r="FM187" s="435">
        <f t="shared" si="468"/>
        <v>0</v>
      </c>
      <c r="FN187" s="434">
        <f t="shared" si="469"/>
        <v>0</v>
      </c>
      <c r="FO187" s="435">
        <f t="shared" si="470"/>
        <v>0</v>
      </c>
      <c r="FP187" s="434">
        <f t="shared" si="471"/>
        <v>0</v>
      </c>
      <c r="FQ187" s="435">
        <f t="shared" si="472"/>
        <v>0</v>
      </c>
      <c r="FR187" s="584"/>
      <c r="FS187" s="585"/>
      <c r="FT187" s="434">
        <f t="shared" si="473"/>
        <v>0</v>
      </c>
      <c r="FU187" s="435">
        <f t="shared" si="474"/>
        <v>0</v>
      </c>
      <c r="FV187" s="584"/>
      <c r="FW187" s="585"/>
      <c r="FX187" s="434">
        <f t="shared" si="475"/>
        <v>0</v>
      </c>
      <c r="FY187" s="435">
        <f t="shared" si="476"/>
        <v>0</v>
      </c>
      <c r="FZ187" s="584"/>
      <c r="GA187" s="585"/>
      <c r="GB187" s="434">
        <f t="shared" si="477"/>
        <v>0</v>
      </c>
      <c r="GC187" s="435">
        <f t="shared" si="478"/>
        <v>0</v>
      </c>
      <c r="GD187" s="434">
        <f t="shared" si="479"/>
        <v>592</v>
      </c>
      <c r="GE187" s="435">
        <f t="shared" si="480"/>
        <v>527</v>
      </c>
      <c r="GF187" s="434">
        <f t="shared" si="481"/>
        <v>0</v>
      </c>
      <c r="GG187" s="435">
        <f t="shared" si="482"/>
        <v>0</v>
      </c>
      <c r="GH187" s="434">
        <f t="shared" si="483"/>
        <v>2170.914343657817</v>
      </c>
      <c r="GI187" s="435">
        <f t="shared" si="484"/>
        <v>1924.4087024087019</v>
      </c>
      <c r="GJ187" s="434">
        <f t="shared" si="485"/>
        <v>0</v>
      </c>
      <c r="GK187" s="435">
        <f t="shared" si="486"/>
        <v>0</v>
      </c>
      <c r="GL187" s="434">
        <f t="shared" si="487"/>
        <v>611</v>
      </c>
      <c r="GM187" s="435">
        <f t="shared" si="488"/>
        <v>623</v>
      </c>
      <c r="GN187" s="434">
        <f t="shared" si="489"/>
        <v>0</v>
      </c>
      <c r="GO187" s="435">
        <f t="shared" si="490"/>
        <v>0</v>
      </c>
      <c r="GP187" s="434">
        <f t="shared" si="491"/>
        <v>2856.3089832768178</v>
      </c>
      <c r="GQ187" s="435">
        <f t="shared" si="492"/>
        <v>2881.3202719627843</v>
      </c>
      <c r="GR187" s="434">
        <f t="shared" si="493"/>
        <v>0</v>
      </c>
      <c r="GS187" s="435">
        <f t="shared" si="494"/>
        <v>0</v>
      </c>
      <c r="GT187" s="434">
        <f t="shared" si="495"/>
        <v>1203</v>
      </c>
      <c r="GU187" s="435">
        <f t="shared" si="496"/>
        <v>1150</v>
      </c>
      <c r="GV187" s="434">
        <f t="shared" si="497"/>
        <v>0</v>
      </c>
      <c r="GW187" s="435">
        <f t="shared" si="498"/>
        <v>0</v>
      </c>
      <c r="GX187" s="434">
        <f t="shared" si="499"/>
        <v>5027.2233269346343</v>
      </c>
      <c r="GY187" s="435">
        <f t="shared" si="500"/>
        <v>4805.7289743714864</v>
      </c>
      <c r="GZ187" s="434">
        <f t="shared" si="501"/>
        <v>0</v>
      </c>
      <c r="HA187" s="435">
        <f t="shared" si="502"/>
        <v>0</v>
      </c>
      <c r="HB187" s="434">
        <f t="shared" si="503"/>
        <v>0</v>
      </c>
      <c r="HC187" s="435">
        <f t="shared" si="504"/>
        <v>0</v>
      </c>
      <c r="HD187" s="434">
        <f t="shared" si="505"/>
        <v>0</v>
      </c>
      <c r="HE187" s="435">
        <f t="shared" si="506"/>
        <v>0</v>
      </c>
      <c r="HF187" s="434">
        <f t="shared" si="507"/>
        <v>0</v>
      </c>
      <c r="HG187" s="435">
        <f t="shared" si="508"/>
        <v>0</v>
      </c>
      <c r="HH187" s="434">
        <f t="shared" si="509"/>
        <v>0</v>
      </c>
      <c r="HI187" s="435">
        <f t="shared" si="510"/>
        <v>0</v>
      </c>
      <c r="HJ187" s="434">
        <f t="shared" si="511"/>
        <v>5027.2233269346343</v>
      </c>
      <c r="HK187" s="435">
        <f t="shared" si="512"/>
        <v>4805.7289743714864</v>
      </c>
      <c r="HL187" s="434">
        <f t="shared" si="513"/>
        <v>0</v>
      </c>
      <c r="HM187" s="435">
        <f t="shared" si="514"/>
        <v>0</v>
      </c>
    </row>
    <row r="188" spans="1:221" s="18" customFormat="1" ht="15" customHeight="1">
      <c r="A188" s="516" t="s">
        <v>489</v>
      </c>
      <c r="B188" s="517" t="s">
        <v>525</v>
      </c>
      <c r="C188" s="549"/>
      <c r="D188" s="500">
        <v>198622</v>
      </c>
      <c r="E188" s="524">
        <v>8</v>
      </c>
      <c r="F188" s="605">
        <v>1312</v>
      </c>
      <c r="G188" s="606">
        <v>1562</v>
      </c>
      <c r="H188" s="605">
        <v>42</v>
      </c>
      <c r="I188" s="606">
        <v>97</v>
      </c>
      <c r="J188" s="434">
        <f t="shared" si="367"/>
        <v>1270</v>
      </c>
      <c r="K188" s="435">
        <f t="shared" si="368"/>
        <v>1465</v>
      </c>
      <c r="L188" s="584"/>
      <c r="M188" s="585"/>
      <c r="N188" s="434">
        <f t="shared" si="369"/>
        <v>1270</v>
      </c>
      <c r="O188" s="435">
        <f t="shared" si="370"/>
        <v>1465</v>
      </c>
      <c r="P188" s="434">
        <f t="shared" si="371"/>
        <v>0</v>
      </c>
      <c r="Q188" s="435">
        <f t="shared" si="372"/>
        <v>0</v>
      </c>
      <c r="R188" s="605">
        <v>6</v>
      </c>
      <c r="S188" s="606">
        <v>25</v>
      </c>
      <c r="T188" s="434">
        <f t="shared" si="517"/>
        <v>0</v>
      </c>
      <c r="U188" s="435">
        <f t="shared" si="517"/>
        <v>0</v>
      </c>
      <c r="V188" s="605">
        <v>110</v>
      </c>
      <c r="W188" s="606">
        <v>145</v>
      </c>
      <c r="X188" s="434">
        <f t="shared" si="373"/>
        <v>0</v>
      </c>
      <c r="Y188" s="435">
        <f t="shared" si="374"/>
        <v>0</v>
      </c>
      <c r="Z188" s="584"/>
      <c r="AA188" s="585"/>
      <c r="AB188" s="434">
        <f t="shared" si="375"/>
        <v>0</v>
      </c>
      <c r="AC188" s="435">
        <f t="shared" si="376"/>
        <v>0</v>
      </c>
      <c r="AD188" s="434">
        <f t="shared" si="377"/>
        <v>116</v>
      </c>
      <c r="AE188" s="435">
        <f t="shared" si="378"/>
        <v>170</v>
      </c>
      <c r="AF188" s="434">
        <f t="shared" si="379"/>
        <v>0</v>
      </c>
      <c r="AG188" s="435">
        <f t="shared" si="380"/>
        <v>0</v>
      </c>
      <c r="AH188" s="605">
        <v>2.2777777777777799</v>
      </c>
      <c r="AI188" s="607">
        <v>3.9358974358974401</v>
      </c>
      <c r="AJ188" s="434">
        <f t="shared" si="381"/>
        <v>13.666666666666679</v>
      </c>
      <c r="AK188" s="435">
        <f t="shared" si="382"/>
        <v>98.397435897435997</v>
      </c>
      <c r="AL188" s="605">
        <v>3.6980056980057001</v>
      </c>
      <c r="AM188" s="607">
        <v>3.5308641975308599</v>
      </c>
      <c r="AN188" s="434">
        <f t="shared" si="383"/>
        <v>406.78062678062702</v>
      </c>
      <c r="AO188" s="435">
        <f t="shared" si="384"/>
        <v>511.97530864197466</v>
      </c>
      <c r="AP188" s="584"/>
      <c r="AQ188" s="585"/>
      <c r="AR188" s="434">
        <f t="shared" si="385"/>
        <v>0</v>
      </c>
      <c r="AS188" s="435">
        <f t="shared" si="386"/>
        <v>0</v>
      </c>
      <c r="AT188" s="434">
        <f t="shared" si="387"/>
        <v>3.6245456331663251</v>
      </c>
      <c r="AU188" s="435">
        <f t="shared" si="388"/>
        <v>3.5904279090553568</v>
      </c>
      <c r="AV188" s="434">
        <f t="shared" si="389"/>
        <v>420.4472934472937</v>
      </c>
      <c r="AW188" s="435">
        <f t="shared" si="390"/>
        <v>610.37274453941063</v>
      </c>
      <c r="AX188" s="584"/>
      <c r="AY188" s="585"/>
      <c r="AZ188" s="434">
        <f t="shared" si="391"/>
        <v>0</v>
      </c>
      <c r="BA188" s="435">
        <f t="shared" si="392"/>
        <v>0</v>
      </c>
      <c r="BB188" s="584"/>
      <c r="BC188" s="585"/>
      <c r="BD188" s="434">
        <f t="shared" si="393"/>
        <v>0</v>
      </c>
      <c r="BE188" s="435">
        <f t="shared" si="394"/>
        <v>0</v>
      </c>
      <c r="BF188" s="584"/>
      <c r="BG188" s="585"/>
      <c r="BH188" s="434">
        <f t="shared" si="395"/>
        <v>0</v>
      </c>
      <c r="BI188" s="435">
        <f t="shared" si="396"/>
        <v>0</v>
      </c>
      <c r="BJ188" s="434">
        <f t="shared" si="397"/>
        <v>0</v>
      </c>
      <c r="BK188" s="435">
        <f t="shared" si="398"/>
        <v>0</v>
      </c>
      <c r="BL188" s="434">
        <f t="shared" si="399"/>
        <v>0</v>
      </c>
      <c r="BM188" s="435">
        <f t="shared" si="400"/>
        <v>0</v>
      </c>
      <c r="BN188" s="605">
        <v>508</v>
      </c>
      <c r="BO188" s="606">
        <v>546</v>
      </c>
      <c r="BP188" s="434">
        <f t="shared" si="401"/>
        <v>0</v>
      </c>
      <c r="BQ188" s="435">
        <f t="shared" si="402"/>
        <v>0</v>
      </c>
      <c r="BR188" s="605">
        <v>358</v>
      </c>
      <c r="BS188" s="606">
        <v>420</v>
      </c>
      <c r="BT188" s="434">
        <f t="shared" si="403"/>
        <v>0</v>
      </c>
      <c r="BU188" s="435">
        <f t="shared" si="404"/>
        <v>0</v>
      </c>
      <c r="BV188" s="584"/>
      <c r="BW188" s="585"/>
      <c r="BX188" s="434">
        <f t="shared" si="405"/>
        <v>0</v>
      </c>
      <c r="BY188" s="435">
        <f t="shared" si="406"/>
        <v>0</v>
      </c>
      <c r="BZ188" s="434">
        <f t="shared" si="407"/>
        <v>866</v>
      </c>
      <c r="CA188" s="435">
        <f t="shared" si="408"/>
        <v>966</v>
      </c>
      <c r="CB188" s="434">
        <f t="shared" si="409"/>
        <v>0</v>
      </c>
      <c r="CC188" s="435">
        <f t="shared" si="410"/>
        <v>0</v>
      </c>
      <c r="CD188" s="605">
        <v>3.8265895953757201</v>
      </c>
      <c r="CE188" s="607">
        <v>3.8480138169257398</v>
      </c>
      <c r="CF188" s="434">
        <f t="shared" si="411"/>
        <v>1943.9075144508658</v>
      </c>
      <c r="CG188" s="435">
        <f t="shared" si="412"/>
        <v>2101.0155440414542</v>
      </c>
      <c r="CH188" s="605">
        <v>5.7235772357723604</v>
      </c>
      <c r="CI188" s="607">
        <v>5.2892376681614302</v>
      </c>
      <c r="CJ188" s="434">
        <f t="shared" si="413"/>
        <v>2049.0406504065049</v>
      </c>
      <c r="CK188" s="435">
        <f t="shared" si="414"/>
        <v>2221.4798206278006</v>
      </c>
      <c r="CL188" s="584"/>
      <c r="CM188" s="585"/>
      <c r="CN188" s="434">
        <f t="shared" si="415"/>
        <v>0</v>
      </c>
      <c r="CO188" s="435">
        <f t="shared" si="416"/>
        <v>0</v>
      </c>
      <c r="CP188" s="434">
        <f t="shared" si="417"/>
        <v>4.6107946476413062</v>
      </c>
      <c r="CQ188" s="435">
        <f t="shared" si="418"/>
        <v>4.4746328826803881</v>
      </c>
      <c r="CR188" s="434">
        <f t="shared" si="419"/>
        <v>3992.948164857371</v>
      </c>
      <c r="CS188" s="435">
        <f t="shared" si="420"/>
        <v>4322.4953646692547</v>
      </c>
      <c r="CT188" s="584"/>
      <c r="CU188" s="585"/>
      <c r="CV188" s="434">
        <f t="shared" si="421"/>
        <v>0</v>
      </c>
      <c r="CW188" s="435">
        <f t="shared" si="422"/>
        <v>0</v>
      </c>
      <c r="CX188" s="584"/>
      <c r="CY188" s="585"/>
      <c r="CZ188" s="434">
        <f t="shared" si="423"/>
        <v>0</v>
      </c>
      <c r="DA188" s="435">
        <f t="shared" si="424"/>
        <v>0</v>
      </c>
      <c r="DB188" s="584"/>
      <c r="DC188" s="585"/>
      <c r="DD188" s="434">
        <f t="shared" si="425"/>
        <v>0</v>
      </c>
      <c r="DE188" s="435">
        <f t="shared" si="426"/>
        <v>0</v>
      </c>
      <c r="DF188" s="434">
        <f t="shared" si="427"/>
        <v>0</v>
      </c>
      <c r="DG188" s="435">
        <f t="shared" si="428"/>
        <v>0</v>
      </c>
      <c r="DH188" s="434">
        <f t="shared" si="429"/>
        <v>0</v>
      </c>
      <c r="DI188" s="435">
        <f t="shared" si="430"/>
        <v>0</v>
      </c>
      <c r="DJ188" s="434">
        <f t="shared" si="431"/>
        <v>982</v>
      </c>
      <c r="DK188" s="435">
        <f t="shared" si="432"/>
        <v>1136</v>
      </c>
      <c r="DL188" s="434">
        <f t="shared" si="433"/>
        <v>0</v>
      </c>
      <c r="DM188" s="435">
        <f t="shared" si="434"/>
        <v>0</v>
      </c>
      <c r="DN188" s="434">
        <f t="shared" si="435"/>
        <v>4.4942927273978253</v>
      </c>
      <c r="DO188" s="435">
        <f t="shared" si="436"/>
        <v>4.3423134764160789</v>
      </c>
      <c r="DP188" s="434">
        <f t="shared" si="437"/>
        <v>4413.3954583046643</v>
      </c>
      <c r="DQ188" s="435">
        <f t="shared" si="438"/>
        <v>4932.8681092086654</v>
      </c>
      <c r="DR188" s="434">
        <f t="shared" si="439"/>
        <v>0</v>
      </c>
      <c r="DS188" s="435">
        <f t="shared" si="440"/>
        <v>0</v>
      </c>
      <c r="DT188" s="434">
        <f t="shared" si="441"/>
        <v>0</v>
      </c>
      <c r="DU188" s="435">
        <f t="shared" si="442"/>
        <v>0</v>
      </c>
      <c r="DV188" s="605">
        <v>145</v>
      </c>
      <c r="DW188" s="606">
        <v>187</v>
      </c>
      <c r="DX188" s="434">
        <f t="shared" si="443"/>
        <v>0</v>
      </c>
      <c r="DY188" s="435">
        <f t="shared" si="444"/>
        <v>0</v>
      </c>
      <c r="DZ188" s="605">
        <v>143</v>
      </c>
      <c r="EA188" s="606">
        <v>142</v>
      </c>
      <c r="EB188" s="434">
        <f t="shared" si="445"/>
        <v>0</v>
      </c>
      <c r="EC188" s="435">
        <f t="shared" si="446"/>
        <v>0</v>
      </c>
      <c r="ED188" s="584"/>
      <c r="EE188" s="585"/>
      <c r="EF188" s="434">
        <f t="shared" si="447"/>
        <v>0</v>
      </c>
      <c r="EG188" s="435">
        <f t="shared" si="448"/>
        <v>0</v>
      </c>
      <c r="EH188" s="434">
        <f t="shared" si="449"/>
        <v>288</v>
      </c>
      <c r="EI188" s="435">
        <f t="shared" si="450"/>
        <v>329</v>
      </c>
      <c r="EJ188" s="434">
        <f t="shared" si="451"/>
        <v>0</v>
      </c>
      <c r="EK188" s="435">
        <f t="shared" si="452"/>
        <v>0</v>
      </c>
      <c r="EL188" s="605">
        <v>2.60606060606061</v>
      </c>
      <c r="EM188" s="607">
        <v>2.9270315091210599</v>
      </c>
      <c r="EN188" s="434">
        <f t="shared" si="453"/>
        <v>377.87878787878844</v>
      </c>
      <c r="EO188" s="435">
        <f t="shared" si="454"/>
        <v>547.35489220563818</v>
      </c>
      <c r="EP188" s="605">
        <v>3.35827664399093</v>
      </c>
      <c r="EQ188" s="607">
        <v>3.7301587301587298</v>
      </c>
      <c r="ER188" s="434">
        <f t="shared" si="455"/>
        <v>480.23356009070301</v>
      </c>
      <c r="ES188" s="435">
        <f t="shared" si="456"/>
        <v>529.68253968253964</v>
      </c>
      <c r="ET188" s="584"/>
      <c r="EU188" s="585"/>
      <c r="EV188" s="434">
        <f t="shared" si="457"/>
        <v>0</v>
      </c>
      <c r="EW188" s="435">
        <f t="shared" si="458"/>
        <v>0</v>
      </c>
      <c r="EX188" s="434">
        <f t="shared" si="459"/>
        <v>2.9795567637829565</v>
      </c>
      <c r="EY188" s="435">
        <f t="shared" si="460"/>
        <v>3.2736700057391421</v>
      </c>
      <c r="EZ188" s="434">
        <f t="shared" si="461"/>
        <v>858.11234796949145</v>
      </c>
      <c r="FA188" s="435">
        <f t="shared" si="462"/>
        <v>1077.0374318881777</v>
      </c>
      <c r="FB188" s="584"/>
      <c r="FC188" s="585"/>
      <c r="FD188" s="434">
        <f t="shared" si="463"/>
        <v>0</v>
      </c>
      <c r="FE188" s="435">
        <f t="shared" si="464"/>
        <v>0</v>
      </c>
      <c r="FF188" s="584"/>
      <c r="FG188" s="585"/>
      <c r="FH188" s="434">
        <f t="shared" si="465"/>
        <v>0</v>
      </c>
      <c r="FI188" s="435">
        <f t="shared" si="466"/>
        <v>0</v>
      </c>
      <c r="FJ188" s="584"/>
      <c r="FK188" s="585"/>
      <c r="FL188" s="434">
        <f t="shared" si="467"/>
        <v>0</v>
      </c>
      <c r="FM188" s="435">
        <f t="shared" si="468"/>
        <v>0</v>
      </c>
      <c r="FN188" s="434">
        <f t="shared" si="469"/>
        <v>0</v>
      </c>
      <c r="FO188" s="435">
        <f t="shared" si="470"/>
        <v>0</v>
      </c>
      <c r="FP188" s="434">
        <f t="shared" si="471"/>
        <v>0</v>
      </c>
      <c r="FQ188" s="435">
        <f t="shared" si="472"/>
        <v>0</v>
      </c>
      <c r="FR188" s="584"/>
      <c r="FS188" s="585"/>
      <c r="FT188" s="434">
        <f t="shared" si="473"/>
        <v>0</v>
      </c>
      <c r="FU188" s="435">
        <f t="shared" si="474"/>
        <v>0</v>
      </c>
      <c r="FV188" s="584"/>
      <c r="FW188" s="585"/>
      <c r="FX188" s="434">
        <f t="shared" si="475"/>
        <v>0</v>
      </c>
      <c r="FY188" s="435">
        <f t="shared" si="476"/>
        <v>0</v>
      </c>
      <c r="FZ188" s="584"/>
      <c r="GA188" s="585"/>
      <c r="GB188" s="434">
        <f t="shared" si="477"/>
        <v>0</v>
      </c>
      <c r="GC188" s="435">
        <f t="shared" si="478"/>
        <v>0</v>
      </c>
      <c r="GD188" s="434">
        <f t="shared" si="479"/>
        <v>659</v>
      </c>
      <c r="GE188" s="435">
        <f t="shared" si="480"/>
        <v>758</v>
      </c>
      <c r="GF188" s="434">
        <f t="shared" si="481"/>
        <v>0</v>
      </c>
      <c r="GG188" s="435">
        <f t="shared" si="482"/>
        <v>0</v>
      </c>
      <c r="GH188" s="434">
        <f t="shared" si="483"/>
        <v>2335.452968996321</v>
      </c>
      <c r="GI188" s="435">
        <f t="shared" si="484"/>
        <v>2746.7678721445282</v>
      </c>
      <c r="GJ188" s="434">
        <f t="shared" si="485"/>
        <v>0</v>
      </c>
      <c r="GK188" s="435">
        <f t="shared" si="486"/>
        <v>0</v>
      </c>
      <c r="GL188" s="434">
        <f t="shared" si="487"/>
        <v>611</v>
      </c>
      <c r="GM188" s="435">
        <f t="shared" si="488"/>
        <v>707</v>
      </c>
      <c r="GN188" s="434">
        <f t="shared" si="489"/>
        <v>0</v>
      </c>
      <c r="GO188" s="435">
        <f t="shared" si="490"/>
        <v>0</v>
      </c>
      <c r="GP188" s="434">
        <f t="shared" si="491"/>
        <v>2936.0548372778353</v>
      </c>
      <c r="GQ188" s="435">
        <f t="shared" si="492"/>
        <v>3263.1376689523149</v>
      </c>
      <c r="GR188" s="434">
        <f t="shared" si="493"/>
        <v>0</v>
      </c>
      <c r="GS188" s="435">
        <f t="shared" si="494"/>
        <v>0</v>
      </c>
      <c r="GT188" s="434">
        <f t="shared" si="495"/>
        <v>1270</v>
      </c>
      <c r="GU188" s="435">
        <f t="shared" si="496"/>
        <v>1465</v>
      </c>
      <c r="GV188" s="434">
        <f t="shared" si="497"/>
        <v>0</v>
      </c>
      <c r="GW188" s="435">
        <f t="shared" si="498"/>
        <v>0</v>
      </c>
      <c r="GX188" s="434">
        <f t="shared" si="499"/>
        <v>5271.5078062741559</v>
      </c>
      <c r="GY188" s="435">
        <f t="shared" si="500"/>
        <v>6009.9055410968431</v>
      </c>
      <c r="GZ188" s="434">
        <f t="shared" si="501"/>
        <v>0</v>
      </c>
      <c r="HA188" s="435">
        <f t="shared" si="502"/>
        <v>0</v>
      </c>
      <c r="HB188" s="434">
        <f t="shared" si="503"/>
        <v>0</v>
      </c>
      <c r="HC188" s="435">
        <f t="shared" si="504"/>
        <v>0</v>
      </c>
      <c r="HD188" s="434">
        <f t="shared" si="505"/>
        <v>0</v>
      </c>
      <c r="HE188" s="435">
        <f t="shared" si="506"/>
        <v>0</v>
      </c>
      <c r="HF188" s="434">
        <f t="shared" si="507"/>
        <v>0</v>
      </c>
      <c r="HG188" s="435">
        <f t="shared" si="508"/>
        <v>0</v>
      </c>
      <c r="HH188" s="434">
        <f t="shared" si="509"/>
        <v>0</v>
      </c>
      <c r="HI188" s="435">
        <f t="shared" si="510"/>
        <v>0</v>
      </c>
      <c r="HJ188" s="434">
        <f t="shared" si="511"/>
        <v>5271.5078062741559</v>
      </c>
      <c r="HK188" s="435">
        <f t="shared" si="512"/>
        <v>6009.9055410968431</v>
      </c>
      <c r="HL188" s="434">
        <f t="shared" si="513"/>
        <v>0</v>
      </c>
      <c r="HM188" s="435">
        <f t="shared" si="514"/>
        <v>0</v>
      </c>
    </row>
    <row r="189" spans="1:221" s="18" customFormat="1" ht="15" customHeight="1">
      <c r="A189" s="516" t="s">
        <v>489</v>
      </c>
      <c r="B189" s="517" t="s">
        <v>540</v>
      </c>
      <c r="C189" s="549"/>
      <c r="D189" s="500">
        <v>199333</v>
      </c>
      <c r="E189" s="524">
        <v>8</v>
      </c>
      <c r="F189" s="605">
        <v>1218</v>
      </c>
      <c r="G189" s="606">
        <v>1264</v>
      </c>
      <c r="H189" s="605">
        <v>82</v>
      </c>
      <c r="I189" s="606">
        <v>75</v>
      </c>
      <c r="J189" s="434">
        <f t="shared" si="367"/>
        <v>1136</v>
      </c>
      <c r="K189" s="435">
        <f t="shared" si="368"/>
        <v>1189</v>
      </c>
      <c r="L189" s="584"/>
      <c r="M189" s="585"/>
      <c r="N189" s="434">
        <f t="shared" si="369"/>
        <v>1136</v>
      </c>
      <c r="O189" s="435">
        <f t="shared" si="370"/>
        <v>1189</v>
      </c>
      <c r="P189" s="434">
        <f t="shared" si="371"/>
        <v>0</v>
      </c>
      <c r="Q189" s="435">
        <f t="shared" si="372"/>
        <v>0</v>
      </c>
      <c r="R189" s="605">
        <v>18</v>
      </c>
      <c r="S189" s="606">
        <v>21</v>
      </c>
      <c r="T189" s="434">
        <f t="shared" si="517"/>
        <v>0</v>
      </c>
      <c r="U189" s="435">
        <f t="shared" si="517"/>
        <v>0</v>
      </c>
      <c r="V189" s="605">
        <v>183</v>
      </c>
      <c r="W189" s="606">
        <v>248</v>
      </c>
      <c r="X189" s="434">
        <f t="shared" si="373"/>
        <v>0</v>
      </c>
      <c r="Y189" s="435">
        <f t="shared" si="374"/>
        <v>0</v>
      </c>
      <c r="Z189" s="584"/>
      <c r="AA189" s="585"/>
      <c r="AB189" s="434">
        <f t="shared" si="375"/>
        <v>0</v>
      </c>
      <c r="AC189" s="435">
        <f t="shared" si="376"/>
        <v>0</v>
      </c>
      <c r="AD189" s="434">
        <f t="shared" si="377"/>
        <v>201</v>
      </c>
      <c r="AE189" s="435">
        <f t="shared" si="378"/>
        <v>269</v>
      </c>
      <c r="AF189" s="434">
        <f t="shared" si="379"/>
        <v>0</v>
      </c>
      <c r="AG189" s="435">
        <f t="shared" si="380"/>
        <v>0</v>
      </c>
      <c r="AH189" s="605">
        <v>2.2916666666666701</v>
      </c>
      <c r="AI189" s="607">
        <v>1.89333333333333</v>
      </c>
      <c r="AJ189" s="434">
        <f t="shared" si="381"/>
        <v>41.250000000000064</v>
      </c>
      <c r="AK189" s="435">
        <f t="shared" si="382"/>
        <v>39.759999999999927</v>
      </c>
      <c r="AL189" s="605">
        <v>4.1904761904761996</v>
      </c>
      <c r="AM189" s="607">
        <v>4.1177944862155398</v>
      </c>
      <c r="AN189" s="434">
        <f t="shared" si="383"/>
        <v>766.85714285714448</v>
      </c>
      <c r="AO189" s="435">
        <f t="shared" si="384"/>
        <v>1021.2130325814538</v>
      </c>
      <c r="AP189" s="584"/>
      <c r="AQ189" s="585"/>
      <c r="AR189" s="434">
        <f t="shared" si="385"/>
        <v>0</v>
      </c>
      <c r="AS189" s="435">
        <f t="shared" si="386"/>
        <v>0</v>
      </c>
      <c r="AT189" s="434">
        <f t="shared" si="387"/>
        <v>4.0204335465529581</v>
      </c>
      <c r="AU189" s="435">
        <f t="shared" si="388"/>
        <v>3.9441376675890472</v>
      </c>
      <c r="AV189" s="434">
        <f t="shared" si="389"/>
        <v>808.10714285714459</v>
      </c>
      <c r="AW189" s="435">
        <f t="shared" si="390"/>
        <v>1060.9730325814537</v>
      </c>
      <c r="AX189" s="584"/>
      <c r="AY189" s="585"/>
      <c r="AZ189" s="434">
        <f t="shared" si="391"/>
        <v>0</v>
      </c>
      <c r="BA189" s="435">
        <f t="shared" si="392"/>
        <v>0</v>
      </c>
      <c r="BB189" s="584"/>
      <c r="BC189" s="585"/>
      <c r="BD189" s="434">
        <f t="shared" si="393"/>
        <v>0</v>
      </c>
      <c r="BE189" s="435">
        <f t="shared" si="394"/>
        <v>0</v>
      </c>
      <c r="BF189" s="584"/>
      <c r="BG189" s="585"/>
      <c r="BH189" s="434">
        <f t="shared" si="395"/>
        <v>0</v>
      </c>
      <c r="BI189" s="435">
        <f t="shared" si="396"/>
        <v>0</v>
      </c>
      <c r="BJ189" s="434">
        <f t="shared" si="397"/>
        <v>0</v>
      </c>
      <c r="BK189" s="435">
        <f t="shared" si="398"/>
        <v>0</v>
      </c>
      <c r="BL189" s="434">
        <f t="shared" si="399"/>
        <v>0</v>
      </c>
      <c r="BM189" s="435">
        <f t="shared" si="400"/>
        <v>0</v>
      </c>
      <c r="BN189" s="605">
        <v>385</v>
      </c>
      <c r="BO189" s="606">
        <v>362</v>
      </c>
      <c r="BP189" s="434">
        <f t="shared" si="401"/>
        <v>0</v>
      </c>
      <c r="BQ189" s="435">
        <f t="shared" si="402"/>
        <v>0</v>
      </c>
      <c r="BR189" s="605">
        <v>205</v>
      </c>
      <c r="BS189" s="606">
        <v>171</v>
      </c>
      <c r="BT189" s="434">
        <f t="shared" si="403"/>
        <v>0</v>
      </c>
      <c r="BU189" s="435">
        <f t="shared" si="404"/>
        <v>0</v>
      </c>
      <c r="BV189" s="584"/>
      <c r="BW189" s="585"/>
      <c r="BX189" s="434">
        <f t="shared" si="405"/>
        <v>0</v>
      </c>
      <c r="BY189" s="435">
        <f t="shared" si="406"/>
        <v>0</v>
      </c>
      <c r="BZ189" s="434">
        <f t="shared" si="407"/>
        <v>590</v>
      </c>
      <c r="CA189" s="435">
        <f t="shared" si="408"/>
        <v>533</v>
      </c>
      <c r="CB189" s="434">
        <f t="shared" si="409"/>
        <v>0</v>
      </c>
      <c r="CC189" s="435">
        <f t="shared" si="410"/>
        <v>0</v>
      </c>
      <c r="CD189" s="605">
        <v>4.4983660130718901</v>
      </c>
      <c r="CE189" s="607">
        <v>4.5916230366492101</v>
      </c>
      <c r="CF189" s="434">
        <f t="shared" si="411"/>
        <v>1731.8709150326777</v>
      </c>
      <c r="CG189" s="435">
        <f t="shared" si="412"/>
        <v>1662.167539267014</v>
      </c>
      <c r="CH189" s="605">
        <v>5.8666666666666698</v>
      </c>
      <c r="CI189" s="607">
        <v>6.3483992467043304</v>
      </c>
      <c r="CJ189" s="434">
        <f t="shared" si="413"/>
        <v>1202.6666666666672</v>
      </c>
      <c r="CK189" s="435">
        <f t="shared" si="414"/>
        <v>1085.5762711864404</v>
      </c>
      <c r="CL189" s="584"/>
      <c r="CM189" s="585"/>
      <c r="CN189" s="434">
        <f t="shared" si="415"/>
        <v>0</v>
      </c>
      <c r="CO189" s="435">
        <f t="shared" si="416"/>
        <v>0</v>
      </c>
      <c r="CP189" s="434">
        <f t="shared" si="417"/>
        <v>4.9737925113548211</v>
      </c>
      <c r="CQ189" s="435">
        <f t="shared" si="418"/>
        <v>5.1552416706443802</v>
      </c>
      <c r="CR189" s="434">
        <f t="shared" si="419"/>
        <v>2934.5375816993446</v>
      </c>
      <c r="CS189" s="435">
        <f t="shared" si="420"/>
        <v>2747.7438104534544</v>
      </c>
      <c r="CT189" s="584"/>
      <c r="CU189" s="585"/>
      <c r="CV189" s="434">
        <f t="shared" si="421"/>
        <v>0</v>
      </c>
      <c r="CW189" s="435">
        <f t="shared" si="422"/>
        <v>0</v>
      </c>
      <c r="CX189" s="584"/>
      <c r="CY189" s="585"/>
      <c r="CZ189" s="434">
        <f t="shared" si="423"/>
        <v>0</v>
      </c>
      <c r="DA189" s="435">
        <f t="shared" si="424"/>
        <v>0</v>
      </c>
      <c r="DB189" s="584"/>
      <c r="DC189" s="585"/>
      <c r="DD189" s="434">
        <f t="shared" si="425"/>
        <v>0</v>
      </c>
      <c r="DE189" s="435">
        <f t="shared" si="426"/>
        <v>0</v>
      </c>
      <c r="DF189" s="434">
        <f t="shared" si="427"/>
        <v>0</v>
      </c>
      <c r="DG189" s="435">
        <f t="shared" si="428"/>
        <v>0</v>
      </c>
      <c r="DH189" s="434">
        <f t="shared" si="429"/>
        <v>0</v>
      </c>
      <c r="DI189" s="435">
        <f t="shared" si="430"/>
        <v>0</v>
      </c>
      <c r="DJ189" s="434">
        <f t="shared" si="431"/>
        <v>791</v>
      </c>
      <c r="DK189" s="435">
        <f t="shared" si="432"/>
        <v>802</v>
      </c>
      <c r="DL189" s="434">
        <f t="shared" si="433"/>
        <v>0</v>
      </c>
      <c r="DM189" s="435">
        <f t="shared" si="434"/>
        <v>0</v>
      </c>
      <c r="DN189" s="434">
        <f t="shared" si="435"/>
        <v>4.7315356821194552</v>
      </c>
      <c r="DO189" s="435">
        <f t="shared" si="436"/>
        <v>4.7490234950559955</v>
      </c>
      <c r="DP189" s="434">
        <f t="shared" si="437"/>
        <v>3742.6447245564891</v>
      </c>
      <c r="DQ189" s="435">
        <f t="shared" si="438"/>
        <v>3808.7168430349084</v>
      </c>
      <c r="DR189" s="434">
        <f t="shared" si="439"/>
        <v>0</v>
      </c>
      <c r="DS189" s="435">
        <f t="shared" si="440"/>
        <v>0</v>
      </c>
      <c r="DT189" s="434">
        <f t="shared" si="441"/>
        <v>0</v>
      </c>
      <c r="DU189" s="435">
        <f t="shared" si="442"/>
        <v>0</v>
      </c>
      <c r="DV189" s="605">
        <v>218</v>
      </c>
      <c r="DW189" s="606">
        <v>230</v>
      </c>
      <c r="DX189" s="434">
        <f t="shared" si="443"/>
        <v>0</v>
      </c>
      <c r="DY189" s="435">
        <f t="shared" si="444"/>
        <v>0</v>
      </c>
      <c r="DZ189" s="605">
        <v>127</v>
      </c>
      <c r="EA189" s="606">
        <v>157</v>
      </c>
      <c r="EB189" s="434">
        <f t="shared" si="445"/>
        <v>0</v>
      </c>
      <c r="EC189" s="435">
        <f t="shared" si="446"/>
        <v>0</v>
      </c>
      <c r="ED189" s="584"/>
      <c r="EE189" s="585"/>
      <c r="EF189" s="434">
        <f t="shared" si="447"/>
        <v>0</v>
      </c>
      <c r="EG189" s="435">
        <f t="shared" si="448"/>
        <v>0</v>
      </c>
      <c r="EH189" s="434">
        <f t="shared" si="449"/>
        <v>345</v>
      </c>
      <c r="EI189" s="435">
        <f t="shared" si="450"/>
        <v>387</v>
      </c>
      <c r="EJ189" s="434">
        <f t="shared" si="451"/>
        <v>0</v>
      </c>
      <c r="EK189" s="435">
        <f t="shared" si="452"/>
        <v>0</v>
      </c>
      <c r="EL189" s="605">
        <v>2.6019283746556501</v>
      </c>
      <c r="EM189" s="607">
        <v>2.7506775067750699</v>
      </c>
      <c r="EN189" s="434">
        <f t="shared" si="453"/>
        <v>567.22038567493166</v>
      </c>
      <c r="EO189" s="435">
        <f t="shared" si="454"/>
        <v>632.65582655826609</v>
      </c>
      <c r="EP189" s="605">
        <v>3.3884711779448602</v>
      </c>
      <c r="EQ189" s="607">
        <v>3.35912698412699</v>
      </c>
      <c r="ER189" s="434">
        <f t="shared" si="455"/>
        <v>430.33583959899727</v>
      </c>
      <c r="ES189" s="435">
        <f t="shared" si="456"/>
        <v>527.38293650793742</v>
      </c>
      <c r="ET189" s="584"/>
      <c r="EU189" s="585"/>
      <c r="EV189" s="434">
        <f t="shared" si="457"/>
        <v>0</v>
      </c>
      <c r="EW189" s="435">
        <f t="shared" si="458"/>
        <v>0</v>
      </c>
      <c r="EX189" s="434">
        <f t="shared" si="459"/>
        <v>2.8914673196345766</v>
      </c>
      <c r="EY189" s="435">
        <f t="shared" si="460"/>
        <v>2.9975161836336008</v>
      </c>
      <c r="EZ189" s="434">
        <f t="shared" si="461"/>
        <v>997.55622527392893</v>
      </c>
      <c r="FA189" s="435">
        <f t="shared" si="462"/>
        <v>1160.0387630662035</v>
      </c>
      <c r="FB189" s="584"/>
      <c r="FC189" s="585"/>
      <c r="FD189" s="434">
        <f t="shared" si="463"/>
        <v>0</v>
      </c>
      <c r="FE189" s="435">
        <f t="shared" si="464"/>
        <v>0</v>
      </c>
      <c r="FF189" s="584"/>
      <c r="FG189" s="585"/>
      <c r="FH189" s="434">
        <f t="shared" si="465"/>
        <v>0</v>
      </c>
      <c r="FI189" s="435">
        <f t="shared" si="466"/>
        <v>0</v>
      </c>
      <c r="FJ189" s="584"/>
      <c r="FK189" s="585"/>
      <c r="FL189" s="434">
        <f t="shared" si="467"/>
        <v>0</v>
      </c>
      <c r="FM189" s="435">
        <f t="shared" si="468"/>
        <v>0</v>
      </c>
      <c r="FN189" s="434">
        <f t="shared" si="469"/>
        <v>0</v>
      </c>
      <c r="FO189" s="435">
        <f t="shared" si="470"/>
        <v>0</v>
      </c>
      <c r="FP189" s="434">
        <f t="shared" si="471"/>
        <v>0</v>
      </c>
      <c r="FQ189" s="435">
        <f t="shared" si="472"/>
        <v>0</v>
      </c>
      <c r="FR189" s="584"/>
      <c r="FS189" s="585"/>
      <c r="FT189" s="434">
        <f t="shared" si="473"/>
        <v>0</v>
      </c>
      <c r="FU189" s="435">
        <f t="shared" si="474"/>
        <v>0</v>
      </c>
      <c r="FV189" s="584"/>
      <c r="FW189" s="585"/>
      <c r="FX189" s="434">
        <f t="shared" si="475"/>
        <v>0</v>
      </c>
      <c r="FY189" s="435">
        <f t="shared" si="476"/>
        <v>0</v>
      </c>
      <c r="FZ189" s="584"/>
      <c r="GA189" s="585"/>
      <c r="GB189" s="434">
        <f t="shared" si="477"/>
        <v>0</v>
      </c>
      <c r="GC189" s="435">
        <f t="shared" si="478"/>
        <v>0</v>
      </c>
      <c r="GD189" s="434">
        <f t="shared" si="479"/>
        <v>621</v>
      </c>
      <c r="GE189" s="435">
        <f t="shared" si="480"/>
        <v>613</v>
      </c>
      <c r="GF189" s="434">
        <f t="shared" si="481"/>
        <v>0</v>
      </c>
      <c r="GG189" s="435">
        <f t="shared" si="482"/>
        <v>0</v>
      </c>
      <c r="GH189" s="434">
        <f t="shared" si="483"/>
        <v>2340.3413007076092</v>
      </c>
      <c r="GI189" s="435">
        <f t="shared" si="484"/>
        <v>2334.58336582528</v>
      </c>
      <c r="GJ189" s="434">
        <f t="shared" si="485"/>
        <v>0</v>
      </c>
      <c r="GK189" s="435">
        <f t="shared" si="486"/>
        <v>0</v>
      </c>
      <c r="GL189" s="434">
        <f t="shared" si="487"/>
        <v>515</v>
      </c>
      <c r="GM189" s="435">
        <f t="shared" si="488"/>
        <v>576</v>
      </c>
      <c r="GN189" s="434">
        <f t="shared" si="489"/>
        <v>0</v>
      </c>
      <c r="GO189" s="435">
        <f t="shared" si="490"/>
        <v>0</v>
      </c>
      <c r="GP189" s="434">
        <f t="shared" si="491"/>
        <v>2399.8596491228091</v>
      </c>
      <c r="GQ189" s="435">
        <f t="shared" si="492"/>
        <v>2634.1722402758314</v>
      </c>
      <c r="GR189" s="434">
        <f t="shared" si="493"/>
        <v>0</v>
      </c>
      <c r="GS189" s="435">
        <f t="shared" si="494"/>
        <v>0</v>
      </c>
      <c r="GT189" s="434">
        <f t="shared" si="495"/>
        <v>1136</v>
      </c>
      <c r="GU189" s="435">
        <f t="shared" si="496"/>
        <v>1189</v>
      </c>
      <c r="GV189" s="434">
        <f t="shared" si="497"/>
        <v>0</v>
      </c>
      <c r="GW189" s="435">
        <f t="shared" si="498"/>
        <v>0</v>
      </c>
      <c r="GX189" s="434">
        <f t="shared" si="499"/>
        <v>4740.2009498304178</v>
      </c>
      <c r="GY189" s="435">
        <f t="shared" si="500"/>
        <v>4968.755606101111</v>
      </c>
      <c r="GZ189" s="434">
        <f t="shared" si="501"/>
        <v>0</v>
      </c>
      <c r="HA189" s="435">
        <f t="shared" si="502"/>
        <v>0</v>
      </c>
      <c r="HB189" s="434">
        <f t="shared" si="503"/>
        <v>0</v>
      </c>
      <c r="HC189" s="435">
        <f t="shared" si="504"/>
        <v>0</v>
      </c>
      <c r="HD189" s="434">
        <f t="shared" si="505"/>
        <v>0</v>
      </c>
      <c r="HE189" s="435">
        <f t="shared" si="506"/>
        <v>0</v>
      </c>
      <c r="HF189" s="434">
        <f t="shared" si="507"/>
        <v>0</v>
      </c>
      <c r="HG189" s="435">
        <f t="shared" si="508"/>
        <v>0</v>
      </c>
      <c r="HH189" s="434">
        <f t="shared" si="509"/>
        <v>0</v>
      </c>
      <c r="HI189" s="435">
        <f t="shared" si="510"/>
        <v>0</v>
      </c>
      <c r="HJ189" s="434">
        <f t="shared" si="511"/>
        <v>4740.2009498304178</v>
      </c>
      <c r="HK189" s="435">
        <f t="shared" si="512"/>
        <v>4968.7556061011119</v>
      </c>
      <c r="HL189" s="434">
        <f t="shared" si="513"/>
        <v>0</v>
      </c>
      <c r="HM189" s="435">
        <f t="shared" si="514"/>
        <v>0</v>
      </c>
    </row>
    <row r="190" spans="1:221" s="18" customFormat="1" ht="15" customHeight="1">
      <c r="A190" s="516" t="s">
        <v>489</v>
      </c>
      <c r="B190" s="517" t="s">
        <v>546</v>
      </c>
      <c r="C190" s="549" t="s">
        <v>1263</v>
      </c>
      <c r="D190" s="500">
        <v>199494</v>
      </c>
      <c r="E190" s="524">
        <v>8</v>
      </c>
      <c r="F190" s="605">
        <v>939</v>
      </c>
      <c r="G190" s="606">
        <v>915</v>
      </c>
      <c r="H190" s="605">
        <v>39</v>
      </c>
      <c r="I190" s="606">
        <v>39</v>
      </c>
      <c r="J190" s="434">
        <f t="shared" si="367"/>
        <v>900</v>
      </c>
      <c r="K190" s="435">
        <f t="shared" si="368"/>
        <v>876</v>
      </c>
      <c r="L190" s="584"/>
      <c r="M190" s="585"/>
      <c r="N190" s="434">
        <f t="shared" si="369"/>
        <v>900</v>
      </c>
      <c r="O190" s="435">
        <f t="shared" si="370"/>
        <v>876</v>
      </c>
      <c r="P190" s="434">
        <f t="shared" si="371"/>
        <v>0</v>
      </c>
      <c r="Q190" s="435">
        <f t="shared" si="372"/>
        <v>0</v>
      </c>
      <c r="R190" s="605">
        <v>14</v>
      </c>
      <c r="S190" s="606">
        <v>18</v>
      </c>
      <c r="T190" s="434">
        <f t="shared" si="517"/>
        <v>0</v>
      </c>
      <c r="U190" s="435">
        <f t="shared" si="517"/>
        <v>0</v>
      </c>
      <c r="V190" s="605">
        <v>233</v>
      </c>
      <c r="W190" s="606">
        <v>240</v>
      </c>
      <c r="X190" s="434">
        <f t="shared" si="373"/>
        <v>0</v>
      </c>
      <c r="Y190" s="435">
        <f t="shared" si="374"/>
        <v>0</v>
      </c>
      <c r="Z190" s="584"/>
      <c r="AA190" s="585"/>
      <c r="AB190" s="434">
        <f t="shared" si="375"/>
        <v>0</v>
      </c>
      <c r="AC190" s="435">
        <f t="shared" si="376"/>
        <v>0</v>
      </c>
      <c r="AD190" s="434">
        <f t="shared" si="377"/>
        <v>247</v>
      </c>
      <c r="AE190" s="435">
        <f t="shared" si="378"/>
        <v>258</v>
      </c>
      <c r="AF190" s="434">
        <f t="shared" si="379"/>
        <v>0</v>
      </c>
      <c r="AG190" s="435">
        <f t="shared" si="380"/>
        <v>0</v>
      </c>
      <c r="AH190" s="605">
        <v>1.6428571428571399</v>
      </c>
      <c r="AI190" s="607">
        <v>1.7833333333333301</v>
      </c>
      <c r="AJ190" s="434">
        <f t="shared" si="381"/>
        <v>22.999999999999957</v>
      </c>
      <c r="AK190" s="435">
        <f t="shared" si="382"/>
        <v>32.099999999999945</v>
      </c>
      <c r="AL190" s="605">
        <v>3.9313725490196099</v>
      </c>
      <c r="AM190" s="607">
        <v>3.97742363877822</v>
      </c>
      <c r="AN190" s="434">
        <f t="shared" si="383"/>
        <v>916.00980392156907</v>
      </c>
      <c r="AO190" s="435">
        <f t="shared" si="384"/>
        <v>954.58167330677281</v>
      </c>
      <c r="AP190" s="584"/>
      <c r="AQ190" s="585"/>
      <c r="AR190" s="434">
        <f t="shared" si="385"/>
        <v>0</v>
      </c>
      <c r="AS190" s="435">
        <f t="shared" si="386"/>
        <v>0</v>
      </c>
      <c r="AT190" s="434">
        <f t="shared" si="387"/>
        <v>3.8016591251885385</v>
      </c>
      <c r="AU190" s="435">
        <f t="shared" si="388"/>
        <v>3.8243475709564834</v>
      </c>
      <c r="AV190" s="434">
        <f t="shared" si="389"/>
        <v>939.00980392156907</v>
      </c>
      <c r="AW190" s="435">
        <f t="shared" si="390"/>
        <v>986.68167330677272</v>
      </c>
      <c r="AX190" s="584"/>
      <c r="AY190" s="585"/>
      <c r="AZ190" s="434">
        <f t="shared" si="391"/>
        <v>0</v>
      </c>
      <c r="BA190" s="435">
        <f t="shared" si="392"/>
        <v>0</v>
      </c>
      <c r="BB190" s="584"/>
      <c r="BC190" s="585"/>
      <c r="BD190" s="434">
        <f t="shared" si="393"/>
        <v>0</v>
      </c>
      <c r="BE190" s="435">
        <f t="shared" si="394"/>
        <v>0</v>
      </c>
      <c r="BF190" s="584"/>
      <c r="BG190" s="585"/>
      <c r="BH190" s="434">
        <f t="shared" si="395"/>
        <v>0</v>
      </c>
      <c r="BI190" s="435">
        <f t="shared" si="396"/>
        <v>0</v>
      </c>
      <c r="BJ190" s="434">
        <f t="shared" si="397"/>
        <v>0</v>
      </c>
      <c r="BK190" s="435">
        <f t="shared" si="398"/>
        <v>0</v>
      </c>
      <c r="BL190" s="434">
        <f t="shared" si="399"/>
        <v>0</v>
      </c>
      <c r="BM190" s="435">
        <f t="shared" si="400"/>
        <v>0</v>
      </c>
      <c r="BN190" s="605">
        <v>347</v>
      </c>
      <c r="BO190" s="606">
        <v>270</v>
      </c>
      <c r="BP190" s="434">
        <f t="shared" si="401"/>
        <v>0</v>
      </c>
      <c r="BQ190" s="435">
        <f t="shared" si="402"/>
        <v>0</v>
      </c>
      <c r="BR190" s="605">
        <v>189</v>
      </c>
      <c r="BS190" s="606">
        <v>184</v>
      </c>
      <c r="BT190" s="434">
        <f t="shared" si="403"/>
        <v>0</v>
      </c>
      <c r="BU190" s="435">
        <f t="shared" si="404"/>
        <v>0</v>
      </c>
      <c r="BV190" s="584"/>
      <c r="BW190" s="585"/>
      <c r="BX190" s="434">
        <f t="shared" si="405"/>
        <v>0</v>
      </c>
      <c r="BY190" s="435">
        <f t="shared" si="406"/>
        <v>0</v>
      </c>
      <c r="BZ190" s="434">
        <f t="shared" si="407"/>
        <v>536</v>
      </c>
      <c r="CA190" s="435">
        <f t="shared" si="408"/>
        <v>454</v>
      </c>
      <c r="CB190" s="434">
        <f t="shared" si="409"/>
        <v>0</v>
      </c>
      <c r="CC190" s="435">
        <f t="shared" si="410"/>
        <v>0</v>
      </c>
      <c r="CD190" s="605">
        <v>4.1876138433515502</v>
      </c>
      <c r="CE190" s="607">
        <v>4.3148148148148202</v>
      </c>
      <c r="CF190" s="434">
        <f t="shared" si="411"/>
        <v>1453.1020036429879</v>
      </c>
      <c r="CG190" s="435">
        <f t="shared" si="412"/>
        <v>1165.0000000000014</v>
      </c>
      <c r="CH190" s="605">
        <v>5.98484848484848</v>
      </c>
      <c r="CI190" s="607">
        <v>5.7145390070922</v>
      </c>
      <c r="CJ190" s="434">
        <f t="shared" si="413"/>
        <v>1131.1363636363626</v>
      </c>
      <c r="CK190" s="435">
        <f t="shared" si="414"/>
        <v>1051.4751773049647</v>
      </c>
      <c r="CL190" s="584"/>
      <c r="CM190" s="585"/>
      <c r="CN190" s="434">
        <f t="shared" si="415"/>
        <v>0</v>
      </c>
      <c r="CO190" s="435">
        <f t="shared" si="416"/>
        <v>0</v>
      </c>
      <c r="CP190" s="434">
        <f t="shared" si="417"/>
        <v>4.8213402374614747</v>
      </c>
      <c r="CQ190" s="435">
        <f t="shared" si="418"/>
        <v>4.8821039147686482</v>
      </c>
      <c r="CR190" s="434">
        <f t="shared" si="419"/>
        <v>2584.2383672793503</v>
      </c>
      <c r="CS190" s="435">
        <f t="shared" si="420"/>
        <v>2216.4751773049661</v>
      </c>
      <c r="CT190" s="584"/>
      <c r="CU190" s="585"/>
      <c r="CV190" s="434">
        <f t="shared" si="421"/>
        <v>0</v>
      </c>
      <c r="CW190" s="435">
        <f t="shared" si="422"/>
        <v>0</v>
      </c>
      <c r="CX190" s="584"/>
      <c r="CY190" s="585"/>
      <c r="CZ190" s="434">
        <f t="shared" si="423"/>
        <v>0</v>
      </c>
      <c r="DA190" s="435">
        <f t="shared" si="424"/>
        <v>0</v>
      </c>
      <c r="DB190" s="584"/>
      <c r="DC190" s="585"/>
      <c r="DD190" s="434">
        <f t="shared" si="425"/>
        <v>0</v>
      </c>
      <c r="DE190" s="435">
        <f t="shared" si="426"/>
        <v>0</v>
      </c>
      <c r="DF190" s="434">
        <f t="shared" si="427"/>
        <v>0</v>
      </c>
      <c r="DG190" s="435">
        <f t="shared" si="428"/>
        <v>0</v>
      </c>
      <c r="DH190" s="434">
        <f t="shared" si="429"/>
        <v>0</v>
      </c>
      <c r="DI190" s="435">
        <f t="shared" si="430"/>
        <v>0</v>
      </c>
      <c r="DJ190" s="434">
        <f t="shared" si="431"/>
        <v>783</v>
      </c>
      <c r="DK190" s="435">
        <f t="shared" si="432"/>
        <v>712</v>
      </c>
      <c r="DL190" s="434">
        <f t="shared" si="433"/>
        <v>0</v>
      </c>
      <c r="DM190" s="435">
        <f t="shared" si="434"/>
        <v>0</v>
      </c>
      <c r="DN190" s="434">
        <f t="shared" si="435"/>
        <v>4.4996783795669471</v>
      </c>
      <c r="DO190" s="435">
        <f t="shared" si="436"/>
        <v>4.4988158014209816</v>
      </c>
      <c r="DP190" s="434">
        <f t="shared" si="437"/>
        <v>3523.2481712009194</v>
      </c>
      <c r="DQ190" s="435">
        <f t="shared" si="438"/>
        <v>3203.1568506117387</v>
      </c>
      <c r="DR190" s="434">
        <f t="shared" si="439"/>
        <v>0</v>
      </c>
      <c r="DS190" s="435">
        <f t="shared" si="440"/>
        <v>0</v>
      </c>
      <c r="DT190" s="434">
        <f t="shared" si="441"/>
        <v>0</v>
      </c>
      <c r="DU190" s="435">
        <f t="shared" si="442"/>
        <v>0</v>
      </c>
      <c r="DV190" s="605">
        <v>49</v>
      </c>
      <c r="DW190" s="606">
        <v>64</v>
      </c>
      <c r="DX190" s="434">
        <f t="shared" si="443"/>
        <v>0</v>
      </c>
      <c r="DY190" s="435">
        <f t="shared" si="444"/>
        <v>0</v>
      </c>
      <c r="DZ190" s="605">
        <v>68</v>
      </c>
      <c r="EA190" s="606">
        <v>100</v>
      </c>
      <c r="EB190" s="434">
        <f t="shared" si="445"/>
        <v>0</v>
      </c>
      <c r="EC190" s="435">
        <f t="shared" si="446"/>
        <v>0</v>
      </c>
      <c r="ED190" s="584"/>
      <c r="EE190" s="585"/>
      <c r="EF190" s="434">
        <f t="shared" si="447"/>
        <v>0</v>
      </c>
      <c r="EG190" s="435">
        <f t="shared" si="448"/>
        <v>0</v>
      </c>
      <c r="EH190" s="434">
        <f t="shared" si="449"/>
        <v>117</v>
      </c>
      <c r="EI190" s="435">
        <f t="shared" si="450"/>
        <v>164</v>
      </c>
      <c r="EJ190" s="434">
        <f t="shared" si="451"/>
        <v>0</v>
      </c>
      <c r="EK190" s="435">
        <f t="shared" si="452"/>
        <v>0</v>
      </c>
      <c r="EL190" s="605">
        <v>2.68553459119497</v>
      </c>
      <c r="EM190" s="607">
        <v>3.4</v>
      </c>
      <c r="EN190" s="434">
        <f t="shared" si="453"/>
        <v>131.59119496855354</v>
      </c>
      <c r="EO190" s="435">
        <f t="shared" si="454"/>
        <v>217.6</v>
      </c>
      <c r="EP190" s="605">
        <v>3.1666666666666701</v>
      </c>
      <c r="EQ190" s="607">
        <v>3.0161812297734598</v>
      </c>
      <c r="ER190" s="434">
        <f t="shared" si="455"/>
        <v>215.33333333333357</v>
      </c>
      <c r="ES190" s="435">
        <f t="shared" si="456"/>
        <v>301.61812297734599</v>
      </c>
      <c r="ET190" s="584"/>
      <c r="EU190" s="585"/>
      <c r="EV190" s="434">
        <f t="shared" si="457"/>
        <v>0</v>
      </c>
      <c r="EW190" s="435">
        <f t="shared" si="458"/>
        <v>0</v>
      </c>
      <c r="EX190" s="434">
        <f t="shared" si="459"/>
        <v>2.9651669085631376</v>
      </c>
      <c r="EY190" s="435">
        <f t="shared" si="460"/>
        <v>3.1659641644960121</v>
      </c>
      <c r="EZ190" s="434">
        <f t="shared" si="461"/>
        <v>346.92452830188711</v>
      </c>
      <c r="FA190" s="435">
        <f t="shared" si="462"/>
        <v>519.21812297734596</v>
      </c>
      <c r="FB190" s="584"/>
      <c r="FC190" s="585"/>
      <c r="FD190" s="434">
        <f t="shared" si="463"/>
        <v>0</v>
      </c>
      <c r="FE190" s="435">
        <f t="shared" si="464"/>
        <v>0</v>
      </c>
      <c r="FF190" s="584"/>
      <c r="FG190" s="585"/>
      <c r="FH190" s="434">
        <f t="shared" si="465"/>
        <v>0</v>
      </c>
      <c r="FI190" s="435">
        <f t="shared" si="466"/>
        <v>0</v>
      </c>
      <c r="FJ190" s="584"/>
      <c r="FK190" s="585"/>
      <c r="FL190" s="434">
        <f t="shared" si="467"/>
        <v>0</v>
      </c>
      <c r="FM190" s="435">
        <f t="shared" si="468"/>
        <v>0</v>
      </c>
      <c r="FN190" s="434">
        <f t="shared" si="469"/>
        <v>0</v>
      </c>
      <c r="FO190" s="435">
        <f t="shared" si="470"/>
        <v>0</v>
      </c>
      <c r="FP190" s="434">
        <f t="shared" si="471"/>
        <v>0</v>
      </c>
      <c r="FQ190" s="435">
        <f t="shared" si="472"/>
        <v>0</v>
      </c>
      <c r="FR190" s="584"/>
      <c r="FS190" s="585"/>
      <c r="FT190" s="434">
        <f t="shared" si="473"/>
        <v>0</v>
      </c>
      <c r="FU190" s="435">
        <f t="shared" si="474"/>
        <v>0</v>
      </c>
      <c r="FV190" s="584"/>
      <c r="FW190" s="585"/>
      <c r="FX190" s="434">
        <f t="shared" si="475"/>
        <v>0</v>
      </c>
      <c r="FY190" s="435">
        <f t="shared" si="476"/>
        <v>0</v>
      </c>
      <c r="FZ190" s="584"/>
      <c r="GA190" s="585"/>
      <c r="GB190" s="434">
        <f t="shared" si="477"/>
        <v>0</v>
      </c>
      <c r="GC190" s="435">
        <f t="shared" si="478"/>
        <v>0</v>
      </c>
      <c r="GD190" s="434">
        <f t="shared" si="479"/>
        <v>410</v>
      </c>
      <c r="GE190" s="435">
        <f t="shared" si="480"/>
        <v>352</v>
      </c>
      <c r="GF190" s="434">
        <f t="shared" si="481"/>
        <v>0</v>
      </c>
      <c r="GG190" s="435">
        <f t="shared" si="482"/>
        <v>0</v>
      </c>
      <c r="GH190" s="434">
        <f t="shared" si="483"/>
        <v>1607.6931986115414</v>
      </c>
      <c r="GI190" s="435">
        <f t="shared" si="484"/>
        <v>1414.7000000000012</v>
      </c>
      <c r="GJ190" s="434">
        <f t="shared" si="485"/>
        <v>0</v>
      </c>
      <c r="GK190" s="435">
        <f t="shared" si="486"/>
        <v>0</v>
      </c>
      <c r="GL190" s="434">
        <f t="shared" si="487"/>
        <v>490</v>
      </c>
      <c r="GM190" s="435">
        <f t="shared" si="488"/>
        <v>524</v>
      </c>
      <c r="GN190" s="434">
        <f t="shared" si="489"/>
        <v>0</v>
      </c>
      <c r="GO190" s="435">
        <f t="shared" si="490"/>
        <v>0</v>
      </c>
      <c r="GP190" s="434">
        <f t="shared" si="491"/>
        <v>2262.4795008912652</v>
      </c>
      <c r="GQ190" s="435">
        <f t="shared" si="492"/>
        <v>2307.6749735890835</v>
      </c>
      <c r="GR190" s="434">
        <f t="shared" si="493"/>
        <v>0</v>
      </c>
      <c r="GS190" s="435">
        <f t="shared" si="494"/>
        <v>0</v>
      </c>
      <c r="GT190" s="434">
        <f t="shared" si="495"/>
        <v>900</v>
      </c>
      <c r="GU190" s="435">
        <f t="shared" si="496"/>
        <v>876</v>
      </c>
      <c r="GV190" s="434">
        <f t="shared" si="497"/>
        <v>0</v>
      </c>
      <c r="GW190" s="435">
        <f t="shared" si="498"/>
        <v>0</v>
      </c>
      <c r="GX190" s="434">
        <f t="shared" si="499"/>
        <v>3870.1726995028066</v>
      </c>
      <c r="GY190" s="435">
        <f t="shared" si="500"/>
        <v>3722.3749735890847</v>
      </c>
      <c r="GZ190" s="434">
        <f t="shared" si="501"/>
        <v>0</v>
      </c>
      <c r="HA190" s="435">
        <f t="shared" si="502"/>
        <v>0</v>
      </c>
      <c r="HB190" s="434">
        <f t="shared" si="503"/>
        <v>0</v>
      </c>
      <c r="HC190" s="435">
        <f t="shared" si="504"/>
        <v>0</v>
      </c>
      <c r="HD190" s="434">
        <f t="shared" si="505"/>
        <v>0</v>
      </c>
      <c r="HE190" s="435">
        <f t="shared" si="506"/>
        <v>0</v>
      </c>
      <c r="HF190" s="434">
        <f t="shared" si="507"/>
        <v>0</v>
      </c>
      <c r="HG190" s="435">
        <f t="shared" si="508"/>
        <v>0</v>
      </c>
      <c r="HH190" s="434">
        <f t="shared" si="509"/>
        <v>0</v>
      </c>
      <c r="HI190" s="435">
        <f t="shared" si="510"/>
        <v>0</v>
      </c>
      <c r="HJ190" s="434">
        <f t="shared" si="511"/>
        <v>3870.1726995028066</v>
      </c>
      <c r="HK190" s="435">
        <f t="shared" si="512"/>
        <v>3722.3749735890847</v>
      </c>
      <c r="HL190" s="434">
        <f t="shared" si="513"/>
        <v>0</v>
      </c>
      <c r="HM190" s="435">
        <f t="shared" si="514"/>
        <v>0</v>
      </c>
    </row>
    <row r="191" spans="1:221" s="18" customFormat="1" ht="15" customHeight="1">
      <c r="A191" s="516" t="s">
        <v>489</v>
      </c>
      <c r="B191" s="517" t="s">
        <v>556</v>
      </c>
      <c r="C191" s="549"/>
      <c r="D191" s="500">
        <v>199856</v>
      </c>
      <c r="E191" s="524">
        <v>8</v>
      </c>
      <c r="F191" s="605">
        <v>2913</v>
      </c>
      <c r="G191" s="606">
        <v>3127</v>
      </c>
      <c r="H191" s="605">
        <v>150</v>
      </c>
      <c r="I191" s="606">
        <v>164</v>
      </c>
      <c r="J191" s="434">
        <f t="shared" si="367"/>
        <v>2763</v>
      </c>
      <c r="K191" s="435">
        <f t="shared" si="368"/>
        <v>2963</v>
      </c>
      <c r="L191" s="584"/>
      <c r="M191" s="585"/>
      <c r="N191" s="434">
        <f t="shared" si="369"/>
        <v>2763</v>
      </c>
      <c r="O191" s="435">
        <f t="shared" si="370"/>
        <v>2963</v>
      </c>
      <c r="P191" s="434">
        <f t="shared" si="371"/>
        <v>0</v>
      </c>
      <c r="Q191" s="435">
        <f t="shared" si="372"/>
        <v>0</v>
      </c>
      <c r="R191" s="605">
        <v>16</v>
      </c>
      <c r="S191" s="606">
        <v>11</v>
      </c>
      <c r="T191" s="434">
        <f t="shared" si="517"/>
        <v>0</v>
      </c>
      <c r="U191" s="435">
        <f t="shared" si="517"/>
        <v>0</v>
      </c>
      <c r="V191" s="605">
        <v>172</v>
      </c>
      <c r="W191" s="606">
        <v>264</v>
      </c>
      <c r="X191" s="434">
        <f t="shared" si="373"/>
        <v>0</v>
      </c>
      <c r="Y191" s="435">
        <f t="shared" si="374"/>
        <v>0</v>
      </c>
      <c r="Z191" s="584"/>
      <c r="AA191" s="585"/>
      <c r="AB191" s="434">
        <f t="shared" si="375"/>
        <v>0</v>
      </c>
      <c r="AC191" s="435">
        <f t="shared" si="376"/>
        <v>0</v>
      </c>
      <c r="AD191" s="434">
        <f t="shared" si="377"/>
        <v>188</v>
      </c>
      <c r="AE191" s="435">
        <f t="shared" si="378"/>
        <v>275</v>
      </c>
      <c r="AF191" s="434">
        <f t="shared" si="379"/>
        <v>0</v>
      </c>
      <c r="AG191" s="435">
        <f t="shared" si="380"/>
        <v>0</v>
      </c>
      <c r="AH191" s="605">
        <v>1.8888888888888899</v>
      </c>
      <c r="AI191" s="607">
        <v>2.84848484848485</v>
      </c>
      <c r="AJ191" s="434">
        <f t="shared" si="381"/>
        <v>30.222222222222239</v>
      </c>
      <c r="AK191" s="435">
        <f t="shared" si="382"/>
        <v>31.33333333333335</v>
      </c>
      <c r="AL191" s="605">
        <v>3.5543071161048698</v>
      </c>
      <c r="AM191" s="607">
        <v>3.30935251798561</v>
      </c>
      <c r="AN191" s="434">
        <f t="shared" si="383"/>
        <v>611.3408239700376</v>
      </c>
      <c r="AO191" s="435">
        <f t="shared" si="384"/>
        <v>873.66906474820109</v>
      </c>
      <c r="AP191" s="584"/>
      <c r="AQ191" s="585"/>
      <c r="AR191" s="434">
        <f t="shared" si="385"/>
        <v>0</v>
      </c>
      <c r="AS191" s="435">
        <f t="shared" si="386"/>
        <v>0</v>
      </c>
      <c r="AT191" s="434">
        <f t="shared" si="387"/>
        <v>3.4125693946396805</v>
      </c>
      <c r="AU191" s="435">
        <f t="shared" si="388"/>
        <v>3.2909178112055799</v>
      </c>
      <c r="AV191" s="434">
        <f t="shared" si="389"/>
        <v>641.56304619225989</v>
      </c>
      <c r="AW191" s="435">
        <f t="shared" si="390"/>
        <v>905.00239808153447</v>
      </c>
      <c r="AX191" s="584"/>
      <c r="AY191" s="585"/>
      <c r="AZ191" s="434">
        <f t="shared" si="391"/>
        <v>0</v>
      </c>
      <c r="BA191" s="435">
        <f t="shared" si="392"/>
        <v>0</v>
      </c>
      <c r="BB191" s="584"/>
      <c r="BC191" s="585"/>
      <c r="BD191" s="434">
        <f t="shared" si="393"/>
        <v>0</v>
      </c>
      <c r="BE191" s="435">
        <f t="shared" si="394"/>
        <v>0</v>
      </c>
      <c r="BF191" s="584"/>
      <c r="BG191" s="585"/>
      <c r="BH191" s="434">
        <f t="shared" si="395"/>
        <v>0</v>
      </c>
      <c r="BI191" s="435">
        <f t="shared" si="396"/>
        <v>0</v>
      </c>
      <c r="BJ191" s="434">
        <f t="shared" si="397"/>
        <v>0</v>
      </c>
      <c r="BK191" s="435">
        <f t="shared" si="398"/>
        <v>0</v>
      </c>
      <c r="BL191" s="434">
        <f t="shared" si="399"/>
        <v>0</v>
      </c>
      <c r="BM191" s="435">
        <f t="shared" si="400"/>
        <v>0</v>
      </c>
      <c r="BN191" s="605">
        <v>1223</v>
      </c>
      <c r="BO191" s="606">
        <v>1305</v>
      </c>
      <c r="BP191" s="434">
        <f t="shared" si="401"/>
        <v>0</v>
      </c>
      <c r="BQ191" s="435">
        <f t="shared" si="402"/>
        <v>0</v>
      </c>
      <c r="BR191" s="605">
        <v>916</v>
      </c>
      <c r="BS191" s="606">
        <v>959</v>
      </c>
      <c r="BT191" s="434">
        <f t="shared" si="403"/>
        <v>0</v>
      </c>
      <c r="BU191" s="435">
        <f t="shared" si="404"/>
        <v>0</v>
      </c>
      <c r="BV191" s="584"/>
      <c r="BW191" s="585"/>
      <c r="BX191" s="434">
        <f t="shared" si="405"/>
        <v>0</v>
      </c>
      <c r="BY191" s="435">
        <f t="shared" si="406"/>
        <v>0</v>
      </c>
      <c r="BZ191" s="434">
        <f t="shared" si="407"/>
        <v>2139</v>
      </c>
      <c r="CA191" s="435">
        <f t="shared" si="408"/>
        <v>2264</v>
      </c>
      <c r="CB191" s="434">
        <f t="shared" si="409"/>
        <v>0</v>
      </c>
      <c r="CC191" s="435">
        <f t="shared" si="410"/>
        <v>0</v>
      </c>
      <c r="CD191" s="605">
        <v>3.3086038124677901</v>
      </c>
      <c r="CE191" s="607">
        <v>3.3470517448856798</v>
      </c>
      <c r="CF191" s="434">
        <f t="shared" si="411"/>
        <v>4046.4224626481073</v>
      </c>
      <c r="CG191" s="435">
        <f t="shared" si="412"/>
        <v>4367.902527075812</v>
      </c>
      <c r="CH191" s="605">
        <v>4.8246164574616399</v>
      </c>
      <c r="CI191" s="607">
        <v>4.9764744864148502</v>
      </c>
      <c r="CJ191" s="434">
        <f t="shared" si="413"/>
        <v>4419.348675034862</v>
      </c>
      <c r="CK191" s="435">
        <f t="shared" si="414"/>
        <v>4772.4390324718415</v>
      </c>
      <c r="CL191" s="584"/>
      <c r="CM191" s="585"/>
      <c r="CN191" s="434">
        <f t="shared" si="415"/>
        <v>0</v>
      </c>
      <c r="CO191" s="435">
        <f t="shared" si="416"/>
        <v>0</v>
      </c>
      <c r="CP191" s="434">
        <f t="shared" si="417"/>
        <v>3.9578172686689896</v>
      </c>
      <c r="CQ191" s="435">
        <f t="shared" si="418"/>
        <v>4.0372533390228158</v>
      </c>
      <c r="CR191" s="434">
        <f t="shared" si="419"/>
        <v>8465.7711376829684</v>
      </c>
      <c r="CS191" s="435">
        <f t="shared" si="420"/>
        <v>9140.3415595476545</v>
      </c>
      <c r="CT191" s="584"/>
      <c r="CU191" s="585"/>
      <c r="CV191" s="434">
        <f t="shared" si="421"/>
        <v>0</v>
      </c>
      <c r="CW191" s="435">
        <f t="shared" si="422"/>
        <v>0</v>
      </c>
      <c r="CX191" s="584"/>
      <c r="CY191" s="585"/>
      <c r="CZ191" s="434">
        <f t="shared" si="423"/>
        <v>0</v>
      </c>
      <c r="DA191" s="435">
        <f t="shared" si="424"/>
        <v>0</v>
      </c>
      <c r="DB191" s="584"/>
      <c r="DC191" s="585"/>
      <c r="DD191" s="434">
        <f t="shared" si="425"/>
        <v>0</v>
      </c>
      <c r="DE191" s="435">
        <f t="shared" si="426"/>
        <v>0</v>
      </c>
      <c r="DF191" s="434">
        <f t="shared" si="427"/>
        <v>0</v>
      </c>
      <c r="DG191" s="435">
        <f t="shared" si="428"/>
        <v>0</v>
      </c>
      <c r="DH191" s="434">
        <f t="shared" si="429"/>
        <v>0</v>
      </c>
      <c r="DI191" s="435">
        <f t="shared" si="430"/>
        <v>0</v>
      </c>
      <c r="DJ191" s="434">
        <f t="shared" si="431"/>
        <v>2327</v>
      </c>
      <c r="DK191" s="435">
        <f t="shared" si="432"/>
        <v>2539</v>
      </c>
      <c r="DL191" s="434">
        <f t="shared" si="433"/>
        <v>0</v>
      </c>
      <c r="DM191" s="435">
        <f t="shared" si="434"/>
        <v>0</v>
      </c>
      <c r="DN191" s="434">
        <f t="shared" si="435"/>
        <v>3.9137663016223581</v>
      </c>
      <c r="DO191" s="435">
        <f t="shared" si="436"/>
        <v>3.9564174705116932</v>
      </c>
      <c r="DP191" s="434">
        <f t="shared" si="437"/>
        <v>9107.3341838752276</v>
      </c>
      <c r="DQ191" s="435">
        <f t="shared" si="438"/>
        <v>10045.343957629189</v>
      </c>
      <c r="DR191" s="434">
        <f t="shared" si="439"/>
        <v>0</v>
      </c>
      <c r="DS191" s="435">
        <f t="shared" si="440"/>
        <v>0</v>
      </c>
      <c r="DT191" s="434">
        <f t="shared" si="441"/>
        <v>0</v>
      </c>
      <c r="DU191" s="435">
        <f t="shared" si="442"/>
        <v>0</v>
      </c>
      <c r="DV191" s="605">
        <v>216</v>
      </c>
      <c r="DW191" s="606">
        <v>206</v>
      </c>
      <c r="DX191" s="434">
        <f t="shared" si="443"/>
        <v>0</v>
      </c>
      <c r="DY191" s="435">
        <f t="shared" si="444"/>
        <v>0</v>
      </c>
      <c r="DZ191" s="605">
        <v>220</v>
      </c>
      <c r="EA191" s="606">
        <v>218</v>
      </c>
      <c r="EB191" s="434">
        <f t="shared" si="445"/>
        <v>0</v>
      </c>
      <c r="EC191" s="435">
        <f t="shared" si="446"/>
        <v>0</v>
      </c>
      <c r="ED191" s="584"/>
      <c r="EE191" s="585"/>
      <c r="EF191" s="434">
        <f t="shared" si="447"/>
        <v>0</v>
      </c>
      <c r="EG191" s="435">
        <f t="shared" si="448"/>
        <v>0</v>
      </c>
      <c r="EH191" s="434">
        <f t="shared" si="449"/>
        <v>436</v>
      </c>
      <c r="EI191" s="435">
        <f t="shared" si="450"/>
        <v>424</v>
      </c>
      <c r="EJ191" s="434">
        <f t="shared" si="451"/>
        <v>0</v>
      </c>
      <c r="EK191" s="435">
        <f t="shared" si="452"/>
        <v>0</v>
      </c>
      <c r="EL191" s="605">
        <v>3.0200286123032898</v>
      </c>
      <c r="EM191" s="607">
        <v>2.95890410958904</v>
      </c>
      <c r="EN191" s="434">
        <f t="shared" si="453"/>
        <v>652.3261802575106</v>
      </c>
      <c r="EO191" s="435">
        <f t="shared" si="454"/>
        <v>609.53424657534219</v>
      </c>
      <c r="EP191" s="605">
        <v>3.6937321937321901</v>
      </c>
      <c r="EQ191" s="607">
        <v>3.9720998531571201</v>
      </c>
      <c r="ER191" s="434">
        <f t="shared" si="455"/>
        <v>812.62108262108177</v>
      </c>
      <c r="ES191" s="435">
        <f t="shared" si="456"/>
        <v>865.91776798825219</v>
      </c>
      <c r="ET191" s="584"/>
      <c r="EU191" s="585"/>
      <c r="EV191" s="434">
        <f t="shared" si="457"/>
        <v>0</v>
      </c>
      <c r="EW191" s="435">
        <f t="shared" si="458"/>
        <v>0</v>
      </c>
      <c r="EX191" s="434">
        <f t="shared" si="459"/>
        <v>3.3599707864187902</v>
      </c>
      <c r="EY191" s="435">
        <f t="shared" si="460"/>
        <v>3.4798396569896091</v>
      </c>
      <c r="EZ191" s="434">
        <f t="shared" si="461"/>
        <v>1464.9472628785925</v>
      </c>
      <c r="FA191" s="435">
        <f t="shared" si="462"/>
        <v>1475.4520145635943</v>
      </c>
      <c r="FB191" s="584"/>
      <c r="FC191" s="585"/>
      <c r="FD191" s="434">
        <f t="shared" si="463"/>
        <v>0</v>
      </c>
      <c r="FE191" s="435">
        <f t="shared" si="464"/>
        <v>0</v>
      </c>
      <c r="FF191" s="584"/>
      <c r="FG191" s="585"/>
      <c r="FH191" s="434">
        <f t="shared" si="465"/>
        <v>0</v>
      </c>
      <c r="FI191" s="435">
        <f t="shared" si="466"/>
        <v>0</v>
      </c>
      <c r="FJ191" s="584"/>
      <c r="FK191" s="585"/>
      <c r="FL191" s="434">
        <f t="shared" si="467"/>
        <v>0</v>
      </c>
      <c r="FM191" s="435">
        <f t="shared" si="468"/>
        <v>0</v>
      </c>
      <c r="FN191" s="434">
        <f t="shared" si="469"/>
        <v>0</v>
      </c>
      <c r="FO191" s="435">
        <f t="shared" si="470"/>
        <v>0</v>
      </c>
      <c r="FP191" s="434">
        <f t="shared" si="471"/>
        <v>0</v>
      </c>
      <c r="FQ191" s="435">
        <f t="shared" si="472"/>
        <v>0</v>
      </c>
      <c r="FR191" s="584"/>
      <c r="FS191" s="585"/>
      <c r="FT191" s="434">
        <f t="shared" si="473"/>
        <v>0</v>
      </c>
      <c r="FU191" s="435">
        <f t="shared" si="474"/>
        <v>0</v>
      </c>
      <c r="FV191" s="584"/>
      <c r="FW191" s="585"/>
      <c r="FX191" s="434">
        <f t="shared" si="475"/>
        <v>0</v>
      </c>
      <c r="FY191" s="435">
        <f t="shared" si="476"/>
        <v>0</v>
      </c>
      <c r="FZ191" s="584"/>
      <c r="GA191" s="585"/>
      <c r="GB191" s="434">
        <f t="shared" si="477"/>
        <v>0</v>
      </c>
      <c r="GC191" s="435">
        <f t="shared" si="478"/>
        <v>0</v>
      </c>
      <c r="GD191" s="434">
        <f t="shared" si="479"/>
        <v>1455</v>
      </c>
      <c r="GE191" s="435">
        <f t="shared" si="480"/>
        <v>1522</v>
      </c>
      <c r="GF191" s="434">
        <f t="shared" si="481"/>
        <v>0</v>
      </c>
      <c r="GG191" s="435">
        <f t="shared" si="482"/>
        <v>0</v>
      </c>
      <c r="GH191" s="434">
        <f t="shared" si="483"/>
        <v>4728.9708651278397</v>
      </c>
      <c r="GI191" s="435">
        <f t="shared" si="484"/>
        <v>5008.770106984487</v>
      </c>
      <c r="GJ191" s="434">
        <f t="shared" si="485"/>
        <v>0</v>
      </c>
      <c r="GK191" s="435">
        <f t="shared" si="486"/>
        <v>0</v>
      </c>
      <c r="GL191" s="434">
        <f t="shared" si="487"/>
        <v>1308</v>
      </c>
      <c r="GM191" s="435">
        <f t="shared" si="488"/>
        <v>1441</v>
      </c>
      <c r="GN191" s="434">
        <f t="shared" si="489"/>
        <v>0</v>
      </c>
      <c r="GO191" s="435">
        <f t="shared" si="490"/>
        <v>0</v>
      </c>
      <c r="GP191" s="434">
        <f t="shared" si="491"/>
        <v>5843.3105816259813</v>
      </c>
      <c r="GQ191" s="435">
        <f t="shared" si="492"/>
        <v>6512.0258652082948</v>
      </c>
      <c r="GR191" s="434">
        <f t="shared" si="493"/>
        <v>0</v>
      </c>
      <c r="GS191" s="435">
        <f t="shared" si="494"/>
        <v>0</v>
      </c>
      <c r="GT191" s="434">
        <f t="shared" si="495"/>
        <v>2763</v>
      </c>
      <c r="GU191" s="435">
        <f t="shared" si="496"/>
        <v>2963</v>
      </c>
      <c r="GV191" s="434">
        <f t="shared" si="497"/>
        <v>0</v>
      </c>
      <c r="GW191" s="435">
        <f t="shared" si="498"/>
        <v>0</v>
      </c>
      <c r="GX191" s="434">
        <f t="shared" si="499"/>
        <v>10572.281446753821</v>
      </c>
      <c r="GY191" s="435">
        <f t="shared" si="500"/>
        <v>11520.795972192782</v>
      </c>
      <c r="GZ191" s="434">
        <f t="shared" si="501"/>
        <v>0</v>
      </c>
      <c r="HA191" s="435">
        <f t="shared" si="502"/>
        <v>0</v>
      </c>
      <c r="HB191" s="434">
        <f t="shared" si="503"/>
        <v>0</v>
      </c>
      <c r="HC191" s="435">
        <f t="shared" si="504"/>
        <v>0</v>
      </c>
      <c r="HD191" s="434">
        <f t="shared" si="505"/>
        <v>0</v>
      </c>
      <c r="HE191" s="435">
        <f t="shared" si="506"/>
        <v>0</v>
      </c>
      <c r="HF191" s="434">
        <f t="shared" si="507"/>
        <v>0</v>
      </c>
      <c r="HG191" s="435">
        <f t="shared" si="508"/>
        <v>0</v>
      </c>
      <c r="HH191" s="434">
        <f t="shared" si="509"/>
        <v>0</v>
      </c>
      <c r="HI191" s="435">
        <f t="shared" si="510"/>
        <v>0</v>
      </c>
      <c r="HJ191" s="434">
        <f t="shared" si="511"/>
        <v>10572.281446753819</v>
      </c>
      <c r="HK191" s="435">
        <f t="shared" si="512"/>
        <v>11520.795972192784</v>
      </c>
      <c r="HL191" s="434">
        <f t="shared" si="513"/>
        <v>0</v>
      </c>
      <c r="HM191" s="435">
        <f t="shared" si="514"/>
        <v>0</v>
      </c>
    </row>
    <row r="192" spans="1:221" s="18" customFormat="1" ht="15" customHeight="1">
      <c r="A192" s="516" t="s">
        <v>489</v>
      </c>
      <c r="B192" s="517" t="s">
        <v>505</v>
      </c>
      <c r="C192" s="549"/>
      <c r="D192" s="500">
        <v>199786</v>
      </c>
      <c r="E192" s="524">
        <v>9</v>
      </c>
      <c r="F192" s="605">
        <v>585</v>
      </c>
      <c r="G192" s="606">
        <v>610</v>
      </c>
      <c r="H192" s="605">
        <v>22</v>
      </c>
      <c r="I192" s="606">
        <v>20</v>
      </c>
      <c r="J192" s="434">
        <f t="shared" si="367"/>
        <v>563</v>
      </c>
      <c r="K192" s="435">
        <f t="shared" si="368"/>
        <v>590</v>
      </c>
      <c r="L192" s="584"/>
      <c r="M192" s="585"/>
      <c r="N192" s="434">
        <f t="shared" si="369"/>
        <v>563</v>
      </c>
      <c r="O192" s="435">
        <f t="shared" si="370"/>
        <v>590</v>
      </c>
      <c r="P192" s="434">
        <f t="shared" si="371"/>
        <v>0</v>
      </c>
      <c r="Q192" s="435">
        <f t="shared" si="372"/>
        <v>0</v>
      </c>
      <c r="R192" s="605">
        <v>20</v>
      </c>
      <c r="S192" s="606">
        <v>39</v>
      </c>
      <c r="T192" s="434">
        <f t="shared" ref="T192:U223" si="518">IF(AX192&gt;0,R192,)</f>
        <v>0</v>
      </c>
      <c r="U192" s="435">
        <f t="shared" si="518"/>
        <v>0</v>
      </c>
      <c r="V192" s="605">
        <v>138</v>
      </c>
      <c r="W192" s="606">
        <v>146</v>
      </c>
      <c r="X192" s="434">
        <f t="shared" si="373"/>
        <v>0</v>
      </c>
      <c r="Y192" s="435">
        <f t="shared" si="374"/>
        <v>0</v>
      </c>
      <c r="Z192" s="584"/>
      <c r="AA192" s="585"/>
      <c r="AB192" s="434">
        <f t="shared" si="375"/>
        <v>0</v>
      </c>
      <c r="AC192" s="435">
        <f t="shared" si="376"/>
        <v>0</v>
      </c>
      <c r="AD192" s="434">
        <f t="shared" si="377"/>
        <v>158</v>
      </c>
      <c r="AE192" s="435">
        <f t="shared" si="378"/>
        <v>185</v>
      </c>
      <c r="AF192" s="434">
        <f t="shared" si="379"/>
        <v>0</v>
      </c>
      <c r="AG192" s="435">
        <f t="shared" si="380"/>
        <v>0</v>
      </c>
      <c r="AH192" s="605">
        <v>1.7166666666666699</v>
      </c>
      <c r="AI192" s="607">
        <v>2.1626016260162602</v>
      </c>
      <c r="AJ192" s="434">
        <f t="shared" si="381"/>
        <v>34.3333333333334</v>
      </c>
      <c r="AK192" s="435">
        <f t="shared" si="382"/>
        <v>84.341463414634148</v>
      </c>
      <c r="AL192" s="605">
        <v>4.25</v>
      </c>
      <c r="AM192" s="607">
        <v>4.3622222222222202</v>
      </c>
      <c r="AN192" s="434">
        <f t="shared" si="383"/>
        <v>586.5</v>
      </c>
      <c r="AO192" s="435">
        <f t="shared" si="384"/>
        <v>636.88444444444417</v>
      </c>
      <c r="AP192" s="584"/>
      <c r="AQ192" s="585"/>
      <c r="AR192" s="434">
        <f t="shared" si="385"/>
        <v>0</v>
      </c>
      <c r="AS192" s="435">
        <f t="shared" si="386"/>
        <v>0</v>
      </c>
      <c r="AT192" s="434">
        <f t="shared" si="387"/>
        <v>3.9293248945147683</v>
      </c>
      <c r="AU192" s="435">
        <f t="shared" si="388"/>
        <v>3.8985184208598831</v>
      </c>
      <c r="AV192" s="434">
        <f t="shared" si="389"/>
        <v>620.83333333333337</v>
      </c>
      <c r="AW192" s="435">
        <f t="shared" si="390"/>
        <v>721.22590785907835</v>
      </c>
      <c r="AX192" s="584"/>
      <c r="AY192" s="585"/>
      <c r="AZ192" s="434">
        <f t="shared" si="391"/>
        <v>0</v>
      </c>
      <c r="BA192" s="435">
        <f t="shared" si="392"/>
        <v>0</v>
      </c>
      <c r="BB192" s="584"/>
      <c r="BC192" s="585"/>
      <c r="BD192" s="434">
        <f t="shared" si="393"/>
        <v>0</v>
      </c>
      <c r="BE192" s="435">
        <f t="shared" si="394"/>
        <v>0</v>
      </c>
      <c r="BF192" s="584"/>
      <c r="BG192" s="585"/>
      <c r="BH192" s="434">
        <f t="shared" si="395"/>
        <v>0</v>
      </c>
      <c r="BI192" s="435">
        <f t="shared" si="396"/>
        <v>0</v>
      </c>
      <c r="BJ192" s="434">
        <f t="shared" si="397"/>
        <v>0</v>
      </c>
      <c r="BK192" s="435">
        <f t="shared" si="398"/>
        <v>0</v>
      </c>
      <c r="BL192" s="434">
        <f t="shared" si="399"/>
        <v>0</v>
      </c>
      <c r="BM192" s="435">
        <f t="shared" si="400"/>
        <v>0</v>
      </c>
      <c r="BN192" s="605">
        <v>213</v>
      </c>
      <c r="BO192" s="606">
        <v>197</v>
      </c>
      <c r="BP192" s="434">
        <f t="shared" si="401"/>
        <v>0</v>
      </c>
      <c r="BQ192" s="435">
        <f t="shared" si="402"/>
        <v>0</v>
      </c>
      <c r="BR192" s="605">
        <v>111</v>
      </c>
      <c r="BS192" s="606">
        <v>129</v>
      </c>
      <c r="BT192" s="434">
        <f t="shared" si="403"/>
        <v>0</v>
      </c>
      <c r="BU192" s="435">
        <f t="shared" si="404"/>
        <v>0</v>
      </c>
      <c r="BV192" s="584"/>
      <c r="BW192" s="585"/>
      <c r="BX192" s="434">
        <f t="shared" si="405"/>
        <v>0</v>
      </c>
      <c r="BY192" s="435">
        <f t="shared" si="406"/>
        <v>0</v>
      </c>
      <c r="BZ192" s="434">
        <f t="shared" si="407"/>
        <v>324</v>
      </c>
      <c r="CA192" s="435">
        <f t="shared" si="408"/>
        <v>326</v>
      </c>
      <c r="CB192" s="434">
        <f t="shared" si="409"/>
        <v>0</v>
      </c>
      <c r="CC192" s="435">
        <f t="shared" si="410"/>
        <v>0</v>
      </c>
      <c r="CD192" s="605">
        <v>4.1195814648729403</v>
      </c>
      <c r="CE192" s="607">
        <v>3.9836601307189601</v>
      </c>
      <c r="CF192" s="434">
        <f t="shared" si="411"/>
        <v>877.47085201793629</v>
      </c>
      <c r="CG192" s="435">
        <f t="shared" si="412"/>
        <v>784.78104575163513</v>
      </c>
      <c r="CH192" s="605">
        <v>6.0086956521739099</v>
      </c>
      <c r="CI192" s="607">
        <v>5.0373134328358198</v>
      </c>
      <c r="CJ192" s="434">
        <f t="shared" si="413"/>
        <v>666.96521739130401</v>
      </c>
      <c r="CK192" s="435">
        <f t="shared" si="414"/>
        <v>649.81343283582078</v>
      </c>
      <c r="CL192" s="584"/>
      <c r="CM192" s="585"/>
      <c r="CN192" s="434">
        <f t="shared" si="415"/>
        <v>0</v>
      </c>
      <c r="CO192" s="435">
        <f t="shared" si="416"/>
        <v>0</v>
      </c>
      <c r="CP192" s="434">
        <f t="shared" si="417"/>
        <v>4.7667779920038278</v>
      </c>
      <c r="CQ192" s="435">
        <f t="shared" si="418"/>
        <v>4.4005965600842201</v>
      </c>
      <c r="CR192" s="434">
        <f t="shared" si="419"/>
        <v>1544.4360694092402</v>
      </c>
      <c r="CS192" s="435">
        <f t="shared" si="420"/>
        <v>1434.5944785874558</v>
      </c>
      <c r="CT192" s="584"/>
      <c r="CU192" s="585"/>
      <c r="CV192" s="434">
        <f t="shared" si="421"/>
        <v>0</v>
      </c>
      <c r="CW192" s="435">
        <f t="shared" si="422"/>
        <v>0</v>
      </c>
      <c r="CX192" s="584"/>
      <c r="CY192" s="585"/>
      <c r="CZ192" s="434">
        <f t="shared" si="423"/>
        <v>0</v>
      </c>
      <c r="DA192" s="435">
        <f t="shared" si="424"/>
        <v>0</v>
      </c>
      <c r="DB192" s="584"/>
      <c r="DC192" s="585"/>
      <c r="DD192" s="434">
        <f t="shared" si="425"/>
        <v>0</v>
      </c>
      <c r="DE192" s="435">
        <f t="shared" si="426"/>
        <v>0</v>
      </c>
      <c r="DF192" s="434">
        <f t="shared" si="427"/>
        <v>0</v>
      </c>
      <c r="DG192" s="435">
        <f t="shared" si="428"/>
        <v>0</v>
      </c>
      <c r="DH192" s="434">
        <f t="shared" si="429"/>
        <v>0</v>
      </c>
      <c r="DI192" s="435">
        <f t="shared" si="430"/>
        <v>0</v>
      </c>
      <c r="DJ192" s="434">
        <f t="shared" si="431"/>
        <v>482</v>
      </c>
      <c r="DK192" s="435">
        <f t="shared" si="432"/>
        <v>511</v>
      </c>
      <c r="DL192" s="434">
        <f t="shared" si="433"/>
        <v>0</v>
      </c>
      <c r="DM192" s="435">
        <f t="shared" si="434"/>
        <v>0</v>
      </c>
      <c r="DN192" s="434">
        <f t="shared" si="435"/>
        <v>4.492260171665091</v>
      </c>
      <c r="DO192" s="435">
        <f t="shared" si="436"/>
        <v>4.2188265879579925</v>
      </c>
      <c r="DP192" s="434">
        <f t="shared" si="437"/>
        <v>2165.2694027425737</v>
      </c>
      <c r="DQ192" s="435">
        <f t="shared" si="438"/>
        <v>2155.820386446534</v>
      </c>
      <c r="DR192" s="434">
        <f t="shared" si="439"/>
        <v>0</v>
      </c>
      <c r="DS192" s="435">
        <f t="shared" si="440"/>
        <v>0</v>
      </c>
      <c r="DT192" s="434">
        <f t="shared" si="441"/>
        <v>0</v>
      </c>
      <c r="DU192" s="435">
        <f t="shared" si="442"/>
        <v>0</v>
      </c>
      <c r="DV192" s="605">
        <v>33</v>
      </c>
      <c r="DW192" s="606">
        <v>39</v>
      </c>
      <c r="DX192" s="434">
        <f t="shared" si="443"/>
        <v>0</v>
      </c>
      <c r="DY192" s="435">
        <f t="shared" si="444"/>
        <v>0</v>
      </c>
      <c r="DZ192" s="605">
        <v>48</v>
      </c>
      <c r="EA192" s="606">
        <v>40</v>
      </c>
      <c r="EB192" s="434">
        <f t="shared" si="445"/>
        <v>0</v>
      </c>
      <c r="EC192" s="435">
        <f t="shared" si="446"/>
        <v>0</v>
      </c>
      <c r="ED192" s="584"/>
      <c r="EE192" s="585"/>
      <c r="EF192" s="434">
        <f t="shared" si="447"/>
        <v>0</v>
      </c>
      <c r="EG192" s="435">
        <f t="shared" si="448"/>
        <v>0</v>
      </c>
      <c r="EH192" s="434">
        <f t="shared" si="449"/>
        <v>81</v>
      </c>
      <c r="EI192" s="435">
        <f t="shared" si="450"/>
        <v>79</v>
      </c>
      <c r="EJ192" s="434">
        <f t="shared" si="451"/>
        <v>0</v>
      </c>
      <c r="EK192" s="435">
        <f t="shared" si="452"/>
        <v>0</v>
      </c>
      <c r="EL192" s="605">
        <v>3.2156862745098</v>
      </c>
      <c r="EM192" s="607">
        <v>3.0406504065040698</v>
      </c>
      <c r="EN192" s="434">
        <f t="shared" si="453"/>
        <v>106.11764705882341</v>
      </c>
      <c r="EO192" s="435">
        <f t="shared" si="454"/>
        <v>118.58536585365873</v>
      </c>
      <c r="EP192" s="605">
        <v>3.9319727891156502</v>
      </c>
      <c r="EQ192" s="607">
        <v>4.69166666666667</v>
      </c>
      <c r="ER192" s="434">
        <f t="shared" si="455"/>
        <v>188.73469387755119</v>
      </c>
      <c r="ES192" s="435">
        <f t="shared" si="456"/>
        <v>187.6666666666668</v>
      </c>
      <c r="ET192" s="584"/>
      <c r="EU192" s="585"/>
      <c r="EV192" s="434">
        <f t="shared" si="457"/>
        <v>0</v>
      </c>
      <c r="EW192" s="435">
        <f t="shared" si="458"/>
        <v>0</v>
      </c>
      <c r="EX192" s="434">
        <f t="shared" si="459"/>
        <v>3.6401523572391929</v>
      </c>
      <c r="EY192" s="435">
        <f t="shared" si="460"/>
        <v>3.8766080065863995</v>
      </c>
      <c r="EZ192" s="434">
        <f t="shared" si="461"/>
        <v>294.85234093637462</v>
      </c>
      <c r="FA192" s="435">
        <f t="shared" si="462"/>
        <v>306.25203252032554</v>
      </c>
      <c r="FB192" s="584"/>
      <c r="FC192" s="585"/>
      <c r="FD192" s="434">
        <f t="shared" si="463"/>
        <v>0</v>
      </c>
      <c r="FE192" s="435">
        <f t="shared" si="464"/>
        <v>0</v>
      </c>
      <c r="FF192" s="584"/>
      <c r="FG192" s="585"/>
      <c r="FH192" s="434">
        <f t="shared" si="465"/>
        <v>0</v>
      </c>
      <c r="FI192" s="435">
        <f t="shared" si="466"/>
        <v>0</v>
      </c>
      <c r="FJ192" s="584"/>
      <c r="FK192" s="585"/>
      <c r="FL192" s="434">
        <f t="shared" si="467"/>
        <v>0</v>
      </c>
      <c r="FM192" s="435">
        <f t="shared" si="468"/>
        <v>0</v>
      </c>
      <c r="FN192" s="434">
        <f t="shared" si="469"/>
        <v>0</v>
      </c>
      <c r="FO192" s="435">
        <f t="shared" si="470"/>
        <v>0</v>
      </c>
      <c r="FP192" s="434">
        <f t="shared" si="471"/>
        <v>0</v>
      </c>
      <c r="FQ192" s="435">
        <f t="shared" si="472"/>
        <v>0</v>
      </c>
      <c r="FR192" s="584"/>
      <c r="FS192" s="585"/>
      <c r="FT192" s="434">
        <f t="shared" si="473"/>
        <v>0</v>
      </c>
      <c r="FU192" s="435">
        <f t="shared" si="474"/>
        <v>0</v>
      </c>
      <c r="FV192" s="584"/>
      <c r="FW192" s="585"/>
      <c r="FX192" s="434">
        <f t="shared" si="475"/>
        <v>0</v>
      </c>
      <c r="FY192" s="435">
        <f t="shared" si="476"/>
        <v>0</v>
      </c>
      <c r="FZ192" s="584"/>
      <c r="GA192" s="585"/>
      <c r="GB192" s="434">
        <f t="shared" si="477"/>
        <v>0</v>
      </c>
      <c r="GC192" s="435">
        <f t="shared" si="478"/>
        <v>0</v>
      </c>
      <c r="GD192" s="434">
        <f t="shared" si="479"/>
        <v>266</v>
      </c>
      <c r="GE192" s="435">
        <f t="shared" si="480"/>
        <v>275</v>
      </c>
      <c r="GF192" s="434">
        <f t="shared" si="481"/>
        <v>0</v>
      </c>
      <c r="GG192" s="435">
        <f t="shared" si="482"/>
        <v>0</v>
      </c>
      <c r="GH192" s="434">
        <f t="shared" si="483"/>
        <v>1017.9218324100931</v>
      </c>
      <c r="GI192" s="435">
        <f t="shared" si="484"/>
        <v>987.707875019928</v>
      </c>
      <c r="GJ192" s="434">
        <f t="shared" si="485"/>
        <v>0</v>
      </c>
      <c r="GK192" s="435">
        <f t="shared" si="486"/>
        <v>0</v>
      </c>
      <c r="GL192" s="434">
        <f t="shared" si="487"/>
        <v>297</v>
      </c>
      <c r="GM192" s="435">
        <f t="shared" si="488"/>
        <v>315</v>
      </c>
      <c r="GN192" s="434">
        <f t="shared" si="489"/>
        <v>0</v>
      </c>
      <c r="GO192" s="435">
        <f t="shared" si="490"/>
        <v>0</v>
      </c>
      <c r="GP192" s="434">
        <f t="shared" si="491"/>
        <v>1442.1999112688554</v>
      </c>
      <c r="GQ192" s="435">
        <f t="shared" si="492"/>
        <v>1474.3645439469317</v>
      </c>
      <c r="GR192" s="434">
        <f t="shared" si="493"/>
        <v>0</v>
      </c>
      <c r="GS192" s="435">
        <f t="shared" si="494"/>
        <v>0</v>
      </c>
      <c r="GT192" s="434">
        <f t="shared" si="495"/>
        <v>563</v>
      </c>
      <c r="GU192" s="435">
        <f t="shared" si="496"/>
        <v>590</v>
      </c>
      <c r="GV192" s="434">
        <f t="shared" si="497"/>
        <v>0</v>
      </c>
      <c r="GW192" s="435">
        <f t="shared" si="498"/>
        <v>0</v>
      </c>
      <c r="GX192" s="434">
        <f t="shared" si="499"/>
        <v>2460.1217436789484</v>
      </c>
      <c r="GY192" s="435">
        <f t="shared" si="500"/>
        <v>2462.0724189668599</v>
      </c>
      <c r="GZ192" s="434">
        <f t="shared" si="501"/>
        <v>0</v>
      </c>
      <c r="HA192" s="435">
        <f t="shared" si="502"/>
        <v>0</v>
      </c>
      <c r="HB192" s="434">
        <f t="shared" si="503"/>
        <v>0</v>
      </c>
      <c r="HC192" s="435">
        <f t="shared" si="504"/>
        <v>0</v>
      </c>
      <c r="HD192" s="434">
        <f t="shared" si="505"/>
        <v>0</v>
      </c>
      <c r="HE192" s="435">
        <f t="shared" si="506"/>
        <v>0</v>
      </c>
      <c r="HF192" s="434">
        <f t="shared" si="507"/>
        <v>0</v>
      </c>
      <c r="HG192" s="435">
        <f t="shared" si="508"/>
        <v>0</v>
      </c>
      <c r="HH192" s="434">
        <f t="shared" si="509"/>
        <v>0</v>
      </c>
      <c r="HI192" s="435">
        <f t="shared" si="510"/>
        <v>0</v>
      </c>
      <c r="HJ192" s="434">
        <f t="shared" si="511"/>
        <v>2460.1217436789484</v>
      </c>
      <c r="HK192" s="435">
        <f t="shared" si="512"/>
        <v>2462.0724189668595</v>
      </c>
      <c r="HL192" s="434">
        <f t="shared" si="513"/>
        <v>0</v>
      </c>
      <c r="HM192" s="435">
        <f t="shared" si="514"/>
        <v>0</v>
      </c>
    </row>
    <row r="193" spans="1:221" s="18" customFormat="1" ht="15" customHeight="1">
      <c r="A193" s="516" t="s">
        <v>489</v>
      </c>
      <c r="B193" s="517" t="s">
        <v>511</v>
      </c>
      <c r="C193" s="549"/>
      <c r="D193" s="500">
        <v>198118</v>
      </c>
      <c r="E193" s="524">
        <v>9</v>
      </c>
      <c r="F193" s="605">
        <v>670</v>
      </c>
      <c r="G193" s="606">
        <v>933</v>
      </c>
      <c r="H193" s="605">
        <v>125</v>
      </c>
      <c r="I193" s="606">
        <v>100</v>
      </c>
      <c r="J193" s="434">
        <f t="shared" si="367"/>
        <v>545</v>
      </c>
      <c r="K193" s="435">
        <f t="shared" si="368"/>
        <v>833</v>
      </c>
      <c r="L193" s="584"/>
      <c r="M193" s="585"/>
      <c r="N193" s="434">
        <f t="shared" si="369"/>
        <v>545</v>
      </c>
      <c r="O193" s="435">
        <f t="shared" si="370"/>
        <v>833</v>
      </c>
      <c r="P193" s="434">
        <f t="shared" si="371"/>
        <v>0</v>
      </c>
      <c r="Q193" s="435">
        <f t="shared" si="372"/>
        <v>0</v>
      </c>
      <c r="R193" s="605">
        <v>12</v>
      </c>
      <c r="S193" s="606">
        <v>8</v>
      </c>
      <c r="T193" s="434">
        <f t="shared" si="518"/>
        <v>0</v>
      </c>
      <c r="U193" s="435">
        <f t="shared" si="518"/>
        <v>0</v>
      </c>
      <c r="V193" s="605">
        <v>173</v>
      </c>
      <c r="W193" s="606">
        <v>339</v>
      </c>
      <c r="X193" s="434">
        <f t="shared" si="373"/>
        <v>0</v>
      </c>
      <c r="Y193" s="435">
        <f t="shared" si="374"/>
        <v>0</v>
      </c>
      <c r="Z193" s="584"/>
      <c r="AA193" s="585"/>
      <c r="AB193" s="434">
        <f t="shared" si="375"/>
        <v>0</v>
      </c>
      <c r="AC193" s="435">
        <f t="shared" si="376"/>
        <v>0</v>
      </c>
      <c r="AD193" s="434">
        <f t="shared" si="377"/>
        <v>185</v>
      </c>
      <c r="AE193" s="435">
        <f t="shared" si="378"/>
        <v>347</v>
      </c>
      <c r="AF193" s="434">
        <f t="shared" si="379"/>
        <v>0</v>
      </c>
      <c r="AG193" s="435">
        <f t="shared" si="380"/>
        <v>0</v>
      </c>
      <c r="AH193" s="605">
        <v>2.07407407407407</v>
      </c>
      <c r="AI193" s="607">
        <v>1.8333333333333299</v>
      </c>
      <c r="AJ193" s="434">
        <f t="shared" si="381"/>
        <v>24.88888888888884</v>
      </c>
      <c r="AK193" s="435">
        <f t="shared" si="382"/>
        <v>14.666666666666639</v>
      </c>
      <c r="AL193" s="605">
        <v>4.3741496598639404</v>
      </c>
      <c r="AM193" s="607">
        <v>4.8807017543859699</v>
      </c>
      <c r="AN193" s="434">
        <f t="shared" si="383"/>
        <v>756.72789115646174</v>
      </c>
      <c r="AO193" s="435">
        <f t="shared" si="384"/>
        <v>1654.5578947368438</v>
      </c>
      <c r="AP193" s="584"/>
      <c r="AQ193" s="585"/>
      <c r="AR193" s="434">
        <f t="shared" si="385"/>
        <v>0</v>
      </c>
      <c r="AS193" s="435">
        <f t="shared" si="386"/>
        <v>0</v>
      </c>
      <c r="AT193" s="434">
        <f t="shared" si="387"/>
        <v>4.2249555678127058</v>
      </c>
      <c r="AU193" s="435">
        <f t="shared" si="388"/>
        <v>4.8104454219121342</v>
      </c>
      <c r="AV193" s="434">
        <f t="shared" si="389"/>
        <v>781.61678004535054</v>
      </c>
      <c r="AW193" s="435">
        <f t="shared" si="390"/>
        <v>1669.2245614035105</v>
      </c>
      <c r="AX193" s="584"/>
      <c r="AY193" s="585"/>
      <c r="AZ193" s="434">
        <f t="shared" si="391"/>
        <v>0</v>
      </c>
      <c r="BA193" s="435">
        <f t="shared" si="392"/>
        <v>0</v>
      </c>
      <c r="BB193" s="584"/>
      <c r="BC193" s="585"/>
      <c r="BD193" s="434">
        <f t="shared" si="393"/>
        <v>0</v>
      </c>
      <c r="BE193" s="435">
        <f t="shared" si="394"/>
        <v>0</v>
      </c>
      <c r="BF193" s="584"/>
      <c r="BG193" s="585"/>
      <c r="BH193" s="434">
        <f t="shared" si="395"/>
        <v>0</v>
      </c>
      <c r="BI193" s="435">
        <f t="shared" si="396"/>
        <v>0</v>
      </c>
      <c r="BJ193" s="434">
        <f t="shared" si="397"/>
        <v>0</v>
      </c>
      <c r="BK193" s="435">
        <f t="shared" si="398"/>
        <v>0</v>
      </c>
      <c r="BL193" s="434">
        <f t="shared" si="399"/>
        <v>0</v>
      </c>
      <c r="BM193" s="435">
        <f t="shared" si="400"/>
        <v>0</v>
      </c>
      <c r="BN193" s="605">
        <v>155</v>
      </c>
      <c r="BO193" s="606">
        <v>197</v>
      </c>
      <c r="BP193" s="434">
        <f t="shared" si="401"/>
        <v>0</v>
      </c>
      <c r="BQ193" s="435">
        <f t="shared" si="402"/>
        <v>0</v>
      </c>
      <c r="BR193" s="605">
        <v>86</v>
      </c>
      <c r="BS193" s="606">
        <v>115</v>
      </c>
      <c r="BT193" s="434">
        <f t="shared" si="403"/>
        <v>0</v>
      </c>
      <c r="BU193" s="435">
        <f t="shared" si="404"/>
        <v>0</v>
      </c>
      <c r="BV193" s="584"/>
      <c r="BW193" s="585"/>
      <c r="BX193" s="434">
        <f t="shared" si="405"/>
        <v>0</v>
      </c>
      <c r="BY193" s="435">
        <f t="shared" si="406"/>
        <v>0</v>
      </c>
      <c r="BZ193" s="434">
        <f t="shared" si="407"/>
        <v>241</v>
      </c>
      <c r="CA193" s="435">
        <f t="shared" si="408"/>
        <v>312</v>
      </c>
      <c r="CB193" s="434">
        <f t="shared" si="409"/>
        <v>0</v>
      </c>
      <c r="CC193" s="435">
        <f t="shared" si="410"/>
        <v>0</v>
      </c>
      <c r="CD193" s="605">
        <v>4.7216117216117199</v>
      </c>
      <c r="CE193" s="607">
        <v>4.7907324364723403</v>
      </c>
      <c r="CF193" s="434">
        <f t="shared" si="411"/>
        <v>731.84981684981653</v>
      </c>
      <c r="CG193" s="435">
        <f t="shared" si="412"/>
        <v>943.77428998505104</v>
      </c>
      <c r="CH193" s="605">
        <v>5.6035087719298202</v>
      </c>
      <c r="CI193" s="607">
        <v>5.3682795698924703</v>
      </c>
      <c r="CJ193" s="434">
        <f t="shared" si="413"/>
        <v>481.90175438596452</v>
      </c>
      <c r="CK193" s="435">
        <f t="shared" si="414"/>
        <v>617.35215053763409</v>
      </c>
      <c r="CL193" s="584"/>
      <c r="CM193" s="585"/>
      <c r="CN193" s="434">
        <f t="shared" si="415"/>
        <v>0</v>
      </c>
      <c r="CO193" s="435">
        <f t="shared" si="416"/>
        <v>0</v>
      </c>
      <c r="CP193" s="434">
        <f t="shared" si="417"/>
        <v>5.0363135735924525</v>
      </c>
      <c r="CQ193" s="435">
        <f t="shared" si="418"/>
        <v>5.0036103862906582</v>
      </c>
      <c r="CR193" s="434">
        <f t="shared" si="419"/>
        <v>1213.7515712357811</v>
      </c>
      <c r="CS193" s="435">
        <f t="shared" si="420"/>
        <v>1561.1264405226855</v>
      </c>
      <c r="CT193" s="584"/>
      <c r="CU193" s="585"/>
      <c r="CV193" s="434">
        <f t="shared" si="421"/>
        <v>0</v>
      </c>
      <c r="CW193" s="435">
        <f t="shared" si="422"/>
        <v>0</v>
      </c>
      <c r="CX193" s="584"/>
      <c r="CY193" s="585"/>
      <c r="CZ193" s="434">
        <f t="shared" si="423"/>
        <v>0</v>
      </c>
      <c r="DA193" s="435">
        <f t="shared" si="424"/>
        <v>0</v>
      </c>
      <c r="DB193" s="584"/>
      <c r="DC193" s="585"/>
      <c r="DD193" s="434">
        <f t="shared" si="425"/>
        <v>0</v>
      </c>
      <c r="DE193" s="435">
        <f t="shared" si="426"/>
        <v>0</v>
      </c>
      <c r="DF193" s="434">
        <f t="shared" si="427"/>
        <v>0</v>
      </c>
      <c r="DG193" s="435">
        <f t="shared" si="428"/>
        <v>0</v>
      </c>
      <c r="DH193" s="434">
        <f t="shared" si="429"/>
        <v>0</v>
      </c>
      <c r="DI193" s="435">
        <f t="shared" si="430"/>
        <v>0</v>
      </c>
      <c r="DJ193" s="434">
        <f t="shared" si="431"/>
        <v>426</v>
      </c>
      <c r="DK193" s="435">
        <f t="shared" si="432"/>
        <v>659</v>
      </c>
      <c r="DL193" s="434">
        <f t="shared" si="433"/>
        <v>0</v>
      </c>
      <c r="DM193" s="435">
        <f t="shared" si="434"/>
        <v>0</v>
      </c>
      <c r="DN193" s="434">
        <f t="shared" si="435"/>
        <v>4.6839632659181492</v>
      </c>
      <c r="DO193" s="435">
        <f t="shared" si="436"/>
        <v>4.9018983337271562</v>
      </c>
      <c r="DP193" s="434">
        <f t="shared" si="437"/>
        <v>1995.3683512811315</v>
      </c>
      <c r="DQ193" s="435">
        <f t="shared" si="438"/>
        <v>3230.3510019261957</v>
      </c>
      <c r="DR193" s="434">
        <f t="shared" si="439"/>
        <v>0</v>
      </c>
      <c r="DS193" s="435">
        <f t="shared" si="440"/>
        <v>0</v>
      </c>
      <c r="DT193" s="434">
        <f t="shared" si="441"/>
        <v>0</v>
      </c>
      <c r="DU193" s="435">
        <f t="shared" si="442"/>
        <v>0</v>
      </c>
      <c r="DV193" s="605">
        <v>55</v>
      </c>
      <c r="DW193" s="606">
        <v>80</v>
      </c>
      <c r="DX193" s="434">
        <f t="shared" si="443"/>
        <v>0</v>
      </c>
      <c r="DY193" s="435">
        <f t="shared" si="444"/>
        <v>0</v>
      </c>
      <c r="DZ193" s="605">
        <v>64</v>
      </c>
      <c r="EA193" s="606">
        <v>94</v>
      </c>
      <c r="EB193" s="434">
        <f t="shared" si="445"/>
        <v>0</v>
      </c>
      <c r="EC193" s="435">
        <f t="shared" si="446"/>
        <v>0</v>
      </c>
      <c r="ED193" s="584"/>
      <c r="EE193" s="585"/>
      <c r="EF193" s="434">
        <f t="shared" si="447"/>
        <v>0</v>
      </c>
      <c r="EG193" s="435">
        <f t="shared" si="448"/>
        <v>0</v>
      </c>
      <c r="EH193" s="434">
        <f t="shared" si="449"/>
        <v>119</v>
      </c>
      <c r="EI193" s="435">
        <f t="shared" si="450"/>
        <v>174</v>
      </c>
      <c r="EJ193" s="434">
        <f t="shared" si="451"/>
        <v>0</v>
      </c>
      <c r="EK193" s="435">
        <f t="shared" si="452"/>
        <v>0</v>
      </c>
      <c r="EL193" s="605">
        <v>2.4293785310734499</v>
      </c>
      <c r="EM193" s="607">
        <v>3.1814814814814798</v>
      </c>
      <c r="EN193" s="434">
        <f t="shared" si="453"/>
        <v>133.61581920903976</v>
      </c>
      <c r="EO193" s="435">
        <f t="shared" si="454"/>
        <v>254.51851851851839</v>
      </c>
      <c r="EP193" s="605">
        <v>2.3708920187793399</v>
      </c>
      <c r="EQ193" s="607">
        <v>2.81172839506173</v>
      </c>
      <c r="ER193" s="434">
        <f t="shared" si="455"/>
        <v>151.73708920187775</v>
      </c>
      <c r="ES193" s="435">
        <f t="shared" si="456"/>
        <v>264.3024691358026</v>
      </c>
      <c r="ET193" s="584"/>
      <c r="EU193" s="585"/>
      <c r="EV193" s="434">
        <f t="shared" si="457"/>
        <v>0</v>
      </c>
      <c r="EW193" s="435">
        <f t="shared" si="458"/>
        <v>0</v>
      </c>
      <c r="EX193" s="434">
        <f t="shared" si="459"/>
        <v>2.3979236000917439</v>
      </c>
      <c r="EY193" s="435">
        <f t="shared" si="460"/>
        <v>2.981729814105293</v>
      </c>
      <c r="EZ193" s="434">
        <f t="shared" si="461"/>
        <v>285.35290841091751</v>
      </c>
      <c r="FA193" s="435">
        <f t="shared" si="462"/>
        <v>518.82098765432102</v>
      </c>
      <c r="FB193" s="584"/>
      <c r="FC193" s="585"/>
      <c r="FD193" s="434">
        <f t="shared" si="463"/>
        <v>0</v>
      </c>
      <c r="FE193" s="435">
        <f t="shared" si="464"/>
        <v>0</v>
      </c>
      <c r="FF193" s="584"/>
      <c r="FG193" s="585"/>
      <c r="FH193" s="434">
        <f t="shared" si="465"/>
        <v>0</v>
      </c>
      <c r="FI193" s="435">
        <f t="shared" si="466"/>
        <v>0</v>
      </c>
      <c r="FJ193" s="584"/>
      <c r="FK193" s="585"/>
      <c r="FL193" s="434">
        <f t="shared" si="467"/>
        <v>0</v>
      </c>
      <c r="FM193" s="435">
        <f t="shared" si="468"/>
        <v>0</v>
      </c>
      <c r="FN193" s="434">
        <f t="shared" si="469"/>
        <v>0</v>
      </c>
      <c r="FO193" s="435">
        <f t="shared" si="470"/>
        <v>0</v>
      </c>
      <c r="FP193" s="434">
        <f t="shared" si="471"/>
        <v>0</v>
      </c>
      <c r="FQ193" s="435">
        <f t="shared" si="472"/>
        <v>0</v>
      </c>
      <c r="FR193" s="584"/>
      <c r="FS193" s="585"/>
      <c r="FT193" s="434">
        <f t="shared" si="473"/>
        <v>0</v>
      </c>
      <c r="FU193" s="435">
        <f t="shared" si="474"/>
        <v>0</v>
      </c>
      <c r="FV193" s="584"/>
      <c r="FW193" s="585"/>
      <c r="FX193" s="434">
        <f t="shared" si="475"/>
        <v>0</v>
      </c>
      <c r="FY193" s="435">
        <f t="shared" si="476"/>
        <v>0</v>
      </c>
      <c r="FZ193" s="584"/>
      <c r="GA193" s="585"/>
      <c r="GB193" s="434">
        <f t="shared" si="477"/>
        <v>0</v>
      </c>
      <c r="GC193" s="435">
        <f t="shared" si="478"/>
        <v>0</v>
      </c>
      <c r="GD193" s="434">
        <f t="shared" si="479"/>
        <v>222</v>
      </c>
      <c r="GE193" s="435">
        <f t="shared" si="480"/>
        <v>285</v>
      </c>
      <c r="GF193" s="434">
        <f t="shared" si="481"/>
        <v>0</v>
      </c>
      <c r="GG193" s="435">
        <f t="shared" si="482"/>
        <v>0</v>
      </c>
      <c r="GH193" s="434">
        <f t="shared" si="483"/>
        <v>890.35452494774506</v>
      </c>
      <c r="GI193" s="435">
        <f t="shared" si="484"/>
        <v>1212.9594751702361</v>
      </c>
      <c r="GJ193" s="434">
        <f t="shared" si="485"/>
        <v>0</v>
      </c>
      <c r="GK193" s="435">
        <f t="shared" si="486"/>
        <v>0</v>
      </c>
      <c r="GL193" s="434">
        <f t="shared" si="487"/>
        <v>323</v>
      </c>
      <c r="GM193" s="435">
        <f t="shared" si="488"/>
        <v>548</v>
      </c>
      <c r="GN193" s="434">
        <f t="shared" si="489"/>
        <v>0</v>
      </c>
      <c r="GO193" s="435">
        <f t="shared" si="490"/>
        <v>0</v>
      </c>
      <c r="GP193" s="434">
        <f t="shared" si="491"/>
        <v>1390.366734744304</v>
      </c>
      <c r="GQ193" s="435">
        <f t="shared" si="492"/>
        <v>2536.2125144102806</v>
      </c>
      <c r="GR193" s="434">
        <f t="shared" si="493"/>
        <v>0</v>
      </c>
      <c r="GS193" s="435">
        <f t="shared" si="494"/>
        <v>0</v>
      </c>
      <c r="GT193" s="434">
        <f t="shared" si="495"/>
        <v>545</v>
      </c>
      <c r="GU193" s="435">
        <f t="shared" si="496"/>
        <v>833</v>
      </c>
      <c r="GV193" s="434">
        <f t="shared" si="497"/>
        <v>0</v>
      </c>
      <c r="GW193" s="435">
        <f t="shared" si="498"/>
        <v>0</v>
      </c>
      <c r="GX193" s="434">
        <f t="shared" si="499"/>
        <v>2280.721259692049</v>
      </c>
      <c r="GY193" s="435">
        <f t="shared" si="500"/>
        <v>3749.1719895805168</v>
      </c>
      <c r="GZ193" s="434">
        <f t="shared" si="501"/>
        <v>0</v>
      </c>
      <c r="HA193" s="435">
        <f t="shared" si="502"/>
        <v>0</v>
      </c>
      <c r="HB193" s="434">
        <f t="shared" si="503"/>
        <v>0</v>
      </c>
      <c r="HC193" s="435">
        <f t="shared" si="504"/>
        <v>0</v>
      </c>
      <c r="HD193" s="434">
        <f t="shared" si="505"/>
        <v>0</v>
      </c>
      <c r="HE193" s="435">
        <f t="shared" si="506"/>
        <v>0</v>
      </c>
      <c r="HF193" s="434">
        <f t="shared" si="507"/>
        <v>0</v>
      </c>
      <c r="HG193" s="435">
        <f t="shared" si="508"/>
        <v>0</v>
      </c>
      <c r="HH193" s="434">
        <f t="shared" si="509"/>
        <v>0</v>
      </c>
      <c r="HI193" s="435">
        <f t="shared" si="510"/>
        <v>0</v>
      </c>
      <c r="HJ193" s="434">
        <f t="shared" si="511"/>
        <v>2280.721259692049</v>
      </c>
      <c r="HK193" s="435">
        <f t="shared" si="512"/>
        <v>3749.1719895805168</v>
      </c>
      <c r="HL193" s="434">
        <f t="shared" si="513"/>
        <v>0</v>
      </c>
      <c r="HM193" s="435">
        <f t="shared" si="514"/>
        <v>0</v>
      </c>
    </row>
    <row r="194" spans="1:221" s="18" customFormat="1" ht="15" customHeight="1">
      <c r="A194" s="516" t="s">
        <v>489</v>
      </c>
      <c r="B194" s="517" t="s">
        <v>514</v>
      </c>
      <c r="C194" s="549"/>
      <c r="D194" s="500">
        <v>198233</v>
      </c>
      <c r="E194" s="524">
        <v>9</v>
      </c>
      <c r="F194" s="605">
        <v>680</v>
      </c>
      <c r="G194" s="606">
        <v>736</v>
      </c>
      <c r="H194" s="605">
        <v>19</v>
      </c>
      <c r="I194" s="606">
        <v>21</v>
      </c>
      <c r="J194" s="434">
        <f t="shared" si="367"/>
        <v>661</v>
      </c>
      <c r="K194" s="435">
        <f t="shared" si="368"/>
        <v>715</v>
      </c>
      <c r="L194" s="584"/>
      <c r="M194" s="585"/>
      <c r="N194" s="434">
        <f t="shared" si="369"/>
        <v>661</v>
      </c>
      <c r="O194" s="435">
        <f t="shared" si="370"/>
        <v>715</v>
      </c>
      <c r="P194" s="434">
        <f t="shared" si="371"/>
        <v>0</v>
      </c>
      <c r="Q194" s="435">
        <f t="shared" si="372"/>
        <v>0</v>
      </c>
      <c r="R194" s="605">
        <v>4</v>
      </c>
      <c r="S194" s="606">
        <v>7</v>
      </c>
      <c r="T194" s="434">
        <f t="shared" si="518"/>
        <v>0</v>
      </c>
      <c r="U194" s="435">
        <f t="shared" si="518"/>
        <v>0</v>
      </c>
      <c r="V194" s="605">
        <v>178</v>
      </c>
      <c r="W194" s="606">
        <v>240</v>
      </c>
      <c r="X194" s="434">
        <f t="shared" si="373"/>
        <v>0</v>
      </c>
      <c r="Y194" s="435">
        <f t="shared" si="374"/>
        <v>0</v>
      </c>
      <c r="Z194" s="584"/>
      <c r="AA194" s="585"/>
      <c r="AB194" s="434">
        <f t="shared" si="375"/>
        <v>0</v>
      </c>
      <c r="AC194" s="435">
        <f t="shared" si="376"/>
        <v>0</v>
      </c>
      <c r="AD194" s="434">
        <f t="shared" si="377"/>
        <v>182</v>
      </c>
      <c r="AE194" s="435">
        <f t="shared" si="378"/>
        <v>247</v>
      </c>
      <c r="AF194" s="434">
        <f t="shared" si="379"/>
        <v>0</v>
      </c>
      <c r="AG194" s="435">
        <f t="shared" si="380"/>
        <v>0</v>
      </c>
      <c r="AH194" s="605">
        <v>3.0833333333333299</v>
      </c>
      <c r="AI194" s="607">
        <v>2.3703703703703698</v>
      </c>
      <c r="AJ194" s="434">
        <f t="shared" si="381"/>
        <v>12.33333333333332</v>
      </c>
      <c r="AK194" s="435">
        <f t="shared" si="382"/>
        <v>16.592592592592588</v>
      </c>
      <c r="AL194" s="605">
        <v>4.1564245810055898</v>
      </c>
      <c r="AM194" s="607">
        <v>4.0877192982456103</v>
      </c>
      <c r="AN194" s="434">
        <f t="shared" si="383"/>
        <v>739.84357541899499</v>
      </c>
      <c r="AO194" s="435">
        <f t="shared" si="384"/>
        <v>981.05263157894649</v>
      </c>
      <c r="AP194" s="584"/>
      <c r="AQ194" s="585"/>
      <c r="AR194" s="434">
        <f t="shared" si="385"/>
        <v>0</v>
      </c>
      <c r="AS194" s="435">
        <f t="shared" si="386"/>
        <v>0</v>
      </c>
      <c r="AT194" s="434">
        <f t="shared" si="387"/>
        <v>4.1328401579798264</v>
      </c>
      <c r="AU194" s="435">
        <f t="shared" si="388"/>
        <v>4.0390494905730332</v>
      </c>
      <c r="AV194" s="434">
        <f t="shared" si="389"/>
        <v>752.17690875232836</v>
      </c>
      <c r="AW194" s="435">
        <f t="shared" si="390"/>
        <v>997.64522417153921</v>
      </c>
      <c r="AX194" s="584"/>
      <c r="AY194" s="585"/>
      <c r="AZ194" s="434">
        <f t="shared" si="391"/>
        <v>0</v>
      </c>
      <c r="BA194" s="435">
        <f t="shared" si="392"/>
        <v>0</v>
      </c>
      <c r="BB194" s="584"/>
      <c r="BC194" s="585"/>
      <c r="BD194" s="434">
        <f t="shared" si="393"/>
        <v>0</v>
      </c>
      <c r="BE194" s="435">
        <f t="shared" si="394"/>
        <v>0</v>
      </c>
      <c r="BF194" s="584"/>
      <c r="BG194" s="585"/>
      <c r="BH194" s="434">
        <f t="shared" si="395"/>
        <v>0</v>
      </c>
      <c r="BI194" s="435">
        <f t="shared" si="396"/>
        <v>0</v>
      </c>
      <c r="BJ194" s="434">
        <f t="shared" si="397"/>
        <v>0</v>
      </c>
      <c r="BK194" s="435">
        <f t="shared" si="398"/>
        <v>0</v>
      </c>
      <c r="BL194" s="434">
        <f t="shared" si="399"/>
        <v>0</v>
      </c>
      <c r="BM194" s="435">
        <f t="shared" si="400"/>
        <v>0</v>
      </c>
      <c r="BN194" s="605">
        <v>247</v>
      </c>
      <c r="BO194" s="606">
        <v>219</v>
      </c>
      <c r="BP194" s="434">
        <f t="shared" si="401"/>
        <v>0</v>
      </c>
      <c r="BQ194" s="435">
        <f t="shared" si="402"/>
        <v>0</v>
      </c>
      <c r="BR194" s="605">
        <v>116</v>
      </c>
      <c r="BS194" s="606">
        <v>110</v>
      </c>
      <c r="BT194" s="434">
        <f t="shared" si="403"/>
        <v>0</v>
      </c>
      <c r="BU194" s="435">
        <f t="shared" si="404"/>
        <v>0</v>
      </c>
      <c r="BV194" s="584"/>
      <c r="BW194" s="585"/>
      <c r="BX194" s="434">
        <f t="shared" si="405"/>
        <v>0</v>
      </c>
      <c r="BY194" s="435">
        <f t="shared" si="406"/>
        <v>0</v>
      </c>
      <c r="BZ194" s="434">
        <f t="shared" si="407"/>
        <v>363</v>
      </c>
      <c r="CA194" s="435">
        <f t="shared" si="408"/>
        <v>329</v>
      </c>
      <c r="CB194" s="434">
        <f t="shared" si="409"/>
        <v>0</v>
      </c>
      <c r="CC194" s="435">
        <f t="shared" si="410"/>
        <v>0</v>
      </c>
      <c r="CD194" s="605">
        <v>3.52713178294574</v>
      </c>
      <c r="CE194" s="607">
        <v>3.34523809523809</v>
      </c>
      <c r="CF194" s="434">
        <f t="shared" si="411"/>
        <v>871.20155038759776</v>
      </c>
      <c r="CG194" s="435">
        <f t="shared" si="412"/>
        <v>732.60714285714175</v>
      </c>
      <c r="CH194" s="605">
        <v>5.6937669376693796</v>
      </c>
      <c r="CI194" s="607">
        <v>6.1315789473684204</v>
      </c>
      <c r="CJ194" s="434">
        <f t="shared" si="413"/>
        <v>660.47696476964802</v>
      </c>
      <c r="CK194" s="435">
        <f t="shared" si="414"/>
        <v>674.47368421052624</v>
      </c>
      <c r="CL194" s="584"/>
      <c r="CM194" s="585"/>
      <c r="CN194" s="434">
        <f t="shared" si="415"/>
        <v>0</v>
      </c>
      <c r="CO194" s="435">
        <f t="shared" si="416"/>
        <v>0</v>
      </c>
      <c r="CP194" s="434">
        <f t="shared" si="417"/>
        <v>4.2195000417554978</v>
      </c>
      <c r="CQ194" s="435">
        <f t="shared" si="418"/>
        <v>4.2768414196585649</v>
      </c>
      <c r="CR194" s="434">
        <f t="shared" si="419"/>
        <v>1531.6785151572458</v>
      </c>
      <c r="CS194" s="435">
        <f t="shared" si="420"/>
        <v>1407.0808270676678</v>
      </c>
      <c r="CT194" s="584"/>
      <c r="CU194" s="585"/>
      <c r="CV194" s="434">
        <f t="shared" si="421"/>
        <v>0</v>
      </c>
      <c r="CW194" s="435">
        <f t="shared" si="422"/>
        <v>0</v>
      </c>
      <c r="CX194" s="584"/>
      <c r="CY194" s="585"/>
      <c r="CZ194" s="434">
        <f t="shared" si="423"/>
        <v>0</v>
      </c>
      <c r="DA194" s="435">
        <f t="shared" si="424"/>
        <v>0</v>
      </c>
      <c r="DB194" s="584"/>
      <c r="DC194" s="585"/>
      <c r="DD194" s="434">
        <f t="shared" si="425"/>
        <v>0</v>
      </c>
      <c r="DE194" s="435">
        <f t="shared" si="426"/>
        <v>0</v>
      </c>
      <c r="DF194" s="434">
        <f t="shared" si="427"/>
        <v>0</v>
      </c>
      <c r="DG194" s="435">
        <f t="shared" si="428"/>
        <v>0</v>
      </c>
      <c r="DH194" s="434">
        <f t="shared" si="429"/>
        <v>0</v>
      </c>
      <c r="DI194" s="435">
        <f t="shared" si="430"/>
        <v>0</v>
      </c>
      <c r="DJ194" s="434">
        <f t="shared" si="431"/>
        <v>545</v>
      </c>
      <c r="DK194" s="435">
        <f t="shared" si="432"/>
        <v>576</v>
      </c>
      <c r="DL194" s="434">
        <f t="shared" si="433"/>
        <v>0</v>
      </c>
      <c r="DM194" s="435">
        <f t="shared" si="434"/>
        <v>0</v>
      </c>
      <c r="DN194" s="434">
        <f t="shared" si="435"/>
        <v>4.1905604108432559</v>
      </c>
      <c r="DO194" s="435">
        <f t="shared" si="436"/>
        <v>4.1748716167347339</v>
      </c>
      <c r="DP194" s="434">
        <f t="shared" si="437"/>
        <v>2283.8554239095743</v>
      </c>
      <c r="DQ194" s="435">
        <f t="shared" si="438"/>
        <v>2404.7260512392068</v>
      </c>
      <c r="DR194" s="434">
        <f t="shared" si="439"/>
        <v>0</v>
      </c>
      <c r="DS194" s="435">
        <f t="shared" si="440"/>
        <v>0</v>
      </c>
      <c r="DT194" s="434">
        <f t="shared" si="441"/>
        <v>0</v>
      </c>
      <c r="DU194" s="435">
        <f t="shared" si="442"/>
        <v>0</v>
      </c>
      <c r="DV194" s="605">
        <v>61</v>
      </c>
      <c r="DW194" s="606">
        <v>71</v>
      </c>
      <c r="DX194" s="434">
        <f t="shared" si="443"/>
        <v>0</v>
      </c>
      <c r="DY194" s="435">
        <f t="shared" si="444"/>
        <v>0</v>
      </c>
      <c r="DZ194" s="605">
        <v>55</v>
      </c>
      <c r="EA194" s="606">
        <v>68</v>
      </c>
      <c r="EB194" s="434">
        <f t="shared" si="445"/>
        <v>0</v>
      </c>
      <c r="EC194" s="435">
        <f t="shared" si="446"/>
        <v>0</v>
      </c>
      <c r="ED194" s="584"/>
      <c r="EE194" s="585"/>
      <c r="EF194" s="434">
        <f t="shared" si="447"/>
        <v>0</v>
      </c>
      <c r="EG194" s="435">
        <f t="shared" si="448"/>
        <v>0</v>
      </c>
      <c r="EH194" s="434">
        <f t="shared" si="449"/>
        <v>116</v>
      </c>
      <c r="EI194" s="435">
        <f t="shared" si="450"/>
        <v>139</v>
      </c>
      <c r="EJ194" s="434">
        <f t="shared" si="451"/>
        <v>0</v>
      </c>
      <c r="EK194" s="435">
        <f t="shared" si="452"/>
        <v>0</v>
      </c>
      <c r="EL194" s="605">
        <v>2.5355191256830598</v>
      </c>
      <c r="EM194" s="607">
        <v>2.22072072072072</v>
      </c>
      <c r="EN194" s="434">
        <f t="shared" si="453"/>
        <v>154.66666666666666</v>
      </c>
      <c r="EO194" s="435">
        <f t="shared" si="454"/>
        <v>157.67117117117112</v>
      </c>
      <c r="EP194" s="605">
        <v>3.6181818181818199</v>
      </c>
      <c r="EQ194" s="607">
        <v>3.3039215686274499</v>
      </c>
      <c r="ER194" s="434">
        <f t="shared" si="455"/>
        <v>199.00000000000009</v>
      </c>
      <c r="ES194" s="435">
        <f t="shared" si="456"/>
        <v>224.6666666666666</v>
      </c>
      <c r="ET194" s="584"/>
      <c r="EU194" s="585"/>
      <c r="EV194" s="434">
        <f t="shared" si="457"/>
        <v>0</v>
      </c>
      <c r="EW194" s="435">
        <f t="shared" si="458"/>
        <v>0</v>
      </c>
      <c r="EX194" s="434">
        <f t="shared" si="459"/>
        <v>3.0488505747126444</v>
      </c>
      <c r="EY194" s="435">
        <f t="shared" si="460"/>
        <v>2.7506319268909185</v>
      </c>
      <c r="EZ194" s="434">
        <f t="shared" si="461"/>
        <v>353.66666666666674</v>
      </c>
      <c r="FA194" s="435">
        <f t="shared" si="462"/>
        <v>382.3378378378377</v>
      </c>
      <c r="FB194" s="584"/>
      <c r="FC194" s="585"/>
      <c r="FD194" s="434">
        <f t="shared" si="463"/>
        <v>0</v>
      </c>
      <c r="FE194" s="435">
        <f t="shared" si="464"/>
        <v>0</v>
      </c>
      <c r="FF194" s="584"/>
      <c r="FG194" s="585"/>
      <c r="FH194" s="434">
        <f t="shared" si="465"/>
        <v>0</v>
      </c>
      <c r="FI194" s="435">
        <f t="shared" si="466"/>
        <v>0</v>
      </c>
      <c r="FJ194" s="584"/>
      <c r="FK194" s="585"/>
      <c r="FL194" s="434">
        <f t="shared" si="467"/>
        <v>0</v>
      </c>
      <c r="FM194" s="435">
        <f t="shared" si="468"/>
        <v>0</v>
      </c>
      <c r="FN194" s="434">
        <f t="shared" si="469"/>
        <v>0</v>
      </c>
      <c r="FO194" s="435">
        <f t="shared" si="470"/>
        <v>0</v>
      </c>
      <c r="FP194" s="434">
        <f t="shared" si="471"/>
        <v>0</v>
      </c>
      <c r="FQ194" s="435">
        <f t="shared" si="472"/>
        <v>0</v>
      </c>
      <c r="FR194" s="584"/>
      <c r="FS194" s="585"/>
      <c r="FT194" s="434">
        <f t="shared" si="473"/>
        <v>0</v>
      </c>
      <c r="FU194" s="435">
        <f t="shared" si="474"/>
        <v>0</v>
      </c>
      <c r="FV194" s="584"/>
      <c r="FW194" s="585"/>
      <c r="FX194" s="434">
        <f t="shared" si="475"/>
        <v>0</v>
      </c>
      <c r="FY194" s="435">
        <f t="shared" si="476"/>
        <v>0</v>
      </c>
      <c r="FZ194" s="584"/>
      <c r="GA194" s="585"/>
      <c r="GB194" s="434">
        <f t="shared" si="477"/>
        <v>0</v>
      </c>
      <c r="GC194" s="435">
        <f t="shared" si="478"/>
        <v>0</v>
      </c>
      <c r="GD194" s="434">
        <f t="shared" si="479"/>
        <v>312</v>
      </c>
      <c r="GE194" s="435">
        <f t="shared" si="480"/>
        <v>297</v>
      </c>
      <c r="GF194" s="434">
        <f t="shared" si="481"/>
        <v>0</v>
      </c>
      <c r="GG194" s="435">
        <f t="shared" si="482"/>
        <v>0</v>
      </c>
      <c r="GH194" s="434">
        <f t="shared" si="483"/>
        <v>1038.2015503875978</v>
      </c>
      <c r="GI194" s="435">
        <f t="shared" si="484"/>
        <v>906.87090662090554</v>
      </c>
      <c r="GJ194" s="434">
        <f t="shared" si="485"/>
        <v>0</v>
      </c>
      <c r="GK194" s="435">
        <f t="shared" si="486"/>
        <v>0</v>
      </c>
      <c r="GL194" s="434">
        <f t="shared" si="487"/>
        <v>349</v>
      </c>
      <c r="GM194" s="435">
        <f t="shared" si="488"/>
        <v>418</v>
      </c>
      <c r="GN194" s="434">
        <f t="shared" si="489"/>
        <v>0</v>
      </c>
      <c r="GO194" s="435">
        <f t="shared" si="490"/>
        <v>0</v>
      </c>
      <c r="GP194" s="434">
        <f t="shared" si="491"/>
        <v>1599.320540188643</v>
      </c>
      <c r="GQ194" s="435">
        <f t="shared" si="492"/>
        <v>1880.1929824561394</v>
      </c>
      <c r="GR194" s="434">
        <f t="shared" si="493"/>
        <v>0</v>
      </c>
      <c r="GS194" s="435">
        <f t="shared" si="494"/>
        <v>0</v>
      </c>
      <c r="GT194" s="434">
        <f t="shared" si="495"/>
        <v>661</v>
      </c>
      <c r="GU194" s="435">
        <f t="shared" si="496"/>
        <v>715</v>
      </c>
      <c r="GV194" s="434">
        <f t="shared" si="497"/>
        <v>0</v>
      </c>
      <c r="GW194" s="435">
        <f t="shared" si="498"/>
        <v>0</v>
      </c>
      <c r="GX194" s="434">
        <f t="shared" si="499"/>
        <v>2637.5220905762408</v>
      </c>
      <c r="GY194" s="435">
        <f t="shared" si="500"/>
        <v>2787.0638890770451</v>
      </c>
      <c r="GZ194" s="434">
        <f t="shared" si="501"/>
        <v>0</v>
      </c>
      <c r="HA194" s="435">
        <f t="shared" si="502"/>
        <v>0</v>
      </c>
      <c r="HB194" s="434">
        <f t="shared" si="503"/>
        <v>0</v>
      </c>
      <c r="HC194" s="435">
        <f t="shared" si="504"/>
        <v>0</v>
      </c>
      <c r="HD194" s="434">
        <f t="shared" si="505"/>
        <v>0</v>
      </c>
      <c r="HE194" s="435">
        <f t="shared" si="506"/>
        <v>0</v>
      </c>
      <c r="HF194" s="434">
        <f t="shared" si="507"/>
        <v>0</v>
      </c>
      <c r="HG194" s="435">
        <f t="shared" si="508"/>
        <v>0</v>
      </c>
      <c r="HH194" s="434">
        <f t="shared" si="509"/>
        <v>0</v>
      </c>
      <c r="HI194" s="435">
        <f t="shared" si="510"/>
        <v>0</v>
      </c>
      <c r="HJ194" s="434">
        <f t="shared" si="511"/>
        <v>2637.5220905762408</v>
      </c>
      <c r="HK194" s="435">
        <f t="shared" si="512"/>
        <v>2787.0638890770442</v>
      </c>
      <c r="HL194" s="434">
        <f t="shared" si="513"/>
        <v>0</v>
      </c>
      <c r="HM194" s="435">
        <f t="shared" si="514"/>
        <v>0</v>
      </c>
    </row>
    <row r="195" spans="1:221" s="18" customFormat="1" ht="15" customHeight="1">
      <c r="A195" s="516" t="s">
        <v>489</v>
      </c>
      <c r="B195" s="517" t="s">
        <v>515</v>
      </c>
      <c r="C195" s="549"/>
      <c r="D195" s="500">
        <v>198251</v>
      </c>
      <c r="E195" s="524">
        <v>9</v>
      </c>
      <c r="F195" s="605">
        <v>550</v>
      </c>
      <c r="G195" s="606">
        <v>554</v>
      </c>
      <c r="H195" s="605">
        <v>22</v>
      </c>
      <c r="I195" s="606">
        <v>11</v>
      </c>
      <c r="J195" s="434">
        <f t="shared" si="367"/>
        <v>528</v>
      </c>
      <c r="K195" s="435">
        <f t="shared" si="368"/>
        <v>543</v>
      </c>
      <c r="L195" s="584"/>
      <c r="M195" s="585"/>
      <c r="N195" s="434">
        <f t="shared" si="369"/>
        <v>528</v>
      </c>
      <c r="O195" s="435">
        <f t="shared" si="370"/>
        <v>543</v>
      </c>
      <c r="P195" s="434">
        <f t="shared" si="371"/>
        <v>0</v>
      </c>
      <c r="Q195" s="435">
        <f t="shared" si="372"/>
        <v>0</v>
      </c>
      <c r="R195" s="605">
        <v>5</v>
      </c>
      <c r="S195" s="606">
        <v>11</v>
      </c>
      <c r="T195" s="434">
        <f t="shared" si="518"/>
        <v>0</v>
      </c>
      <c r="U195" s="435">
        <f t="shared" si="518"/>
        <v>0</v>
      </c>
      <c r="V195" s="605">
        <v>199</v>
      </c>
      <c r="W195" s="606">
        <v>229</v>
      </c>
      <c r="X195" s="434">
        <f t="shared" si="373"/>
        <v>0</v>
      </c>
      <c r="Y195" s="435">
        <f t="shared" si="374"/>
        <v>0</v>
      </c>
      <c r="Z195" s="584"/>
      <c r="AA195" s="585"/>
      <c r="AB195" s="434">
        <f t="shared" si="375"/>
        <v>0</v>
      </c>
      <c r="AC195" s="435">
        <f t="shared" si="376"/>
        <v>0</v>
      </c>
      <c r="AD195" s="434">
        <f t="shared" si="377"/>
        <v>204</v>
      </c>
      <c r="AE195" s="435">
        <f t="shared" si="378"/>
        <v>240</v>
      </c>
      <c r="AF195" s="434">
        <f t="shared" si="379"/>
        <v>0</v>
      </c>
      <c r="AG195" s="435">
        <f t="shared" si="380"/>
        <v>0</v>
      </c>
      <c r="AH195" s="605">
        <v>3.06666666666667</v>
      </c>
      <c r="AI195" s="607">
        <v>3.0909090909090899</v>
      </c>
      <c r="AJ195" s="434">
        <f t="shared" si="381"/>
        <v>15.33333333333335</v>
      </c>
      <c r="AK195" s="435">
        <f t="shared" si="382"/>
        <v>33.999999999999986</v>
      </c>
      <c r="AL195" s="605">
        <v>3.9492063492063498</v>
      </c>
      <c r="AM195" s="607">
        <v>3.9290780141843999</v>
      </c>
      <c r="AN195" s="434">
        <f t="shared" si="383"/>
        <v>785.89206349206358</v>
      </c>
      <c r="AO195" s="435">
        <f t="shared" si="384"/>
        <v>899.75886524822761</v>
      </c>
      <c r="AP195" s="584"/>
      <c r="AQ195" s="585"/>
      <c r="AR195" s="434">
        <f t="shared" si="385"/>
        <v>0</v>
      </c>
      <c r="AS195" s="435">
        <f t="shared" si="386"/>
        <v>0</v>
      </c>
      <c r="AT195" s="434">
        <f t="shared" si="387"/>
        <v>3.927575474634299</v>
      </c>
      <c r="AU195" s="435">
        <f t="shared" si="388"/>
        <v>3.8906619385342815</v>
      </c>
      <c r="AV195" s="434">
        <f t="shared" si="389"/>
        <v>801.22539682539696</v>
      </c>
      <c r="AW195" s="435">
        <f t="shared" si="390"/>
        <v>933.75886524822761</v>
      </c>
      <c r="AX195" s="584"/>
      <c r="AY195" s="585"/>
      <c r="AZ195" s="434">
        <f t="shared" si="391"/>
        <v>0</v>
      </c>
      <c r="BA195" s="435">
        <f t="shared" si="392"/>
        <v>0</v>
      </c>
      <c r="BB195" s="584"/>
      <c r="BC195" s="585"/>
      <c r="BD195" s="434">
        <f t="shared" si="393"/>
        <v>0</v>
      </c>
      <c r="BE195" s="435">
        <f t="shared" si="394"/>
        <v>0</v>
      </c>
      <c r="BF195" s="584"/>
      <c r="BG195" s="585"/>
      <c r="BH195" s="434">
        <f t="shared" si="395"/>
        <v>0</v>
      </c>
      <c r="BI195" s="435">
        <f t="shared" si="396"/>
        <v>0</v>
      </c>
      <c r="BJ195" s="434">
        <f t="shared" si="397"/>
        <v>0</v>
      </c>
      <c r="BK195" s="435">
        <f t="shared" si="398"/>
        <v>0</v>
      </c>
      <c r="BL195" s="434">
        <f t="shared" si="399"/>
        <v>0</v>
      </c>
      <c r="BM195" s="435">
        <f t="shared" si="400"/>
        <v>0</v>
      </c>
      <c r="BN195" s="605">
        <v>146</v>
      </c>
      <c r="BO195" s="606">
        <v>141</v>
      </c>
      <c r="BP195" s="434">
        <f t="shared" si="401"/>
        <v>0</v>
      </c>
      <c r="BQ195" s="435">
        <f t="shared" si="402"/>
        <v>0</v>
      </c>
      <c r="BR195" s="605">
        <v>92</v>
      </c>
      <c r="BS195" s="606">
        <v>66</v>
      </c>
      <c r="BT195" s="434">
        <f t="shared" si="403"/>
        <v>0</v>
      </c>
      <c r="BU195" s="435">
        <f t="shared" si="404"/>
        <v>0</v>
      </c>
      <c r="BV195" s="584"/>
      <c r="BW195" s="585"/>
      <c r="BX195" s="434">
        <f t="shared" si="405"/>
        <v>0</v>
      </c>
      <c r="BY195" s="435">
        <f t="shared" si="406"/>
        <v>0</v>
      </c>
      <c r="BZ195" s="434">
        <f t="shared" si="407"/>
        <v>238</v>
      </c>
      <c r="CA195" s="435">
        <f t="shared" si="408"/>
        <v>207</v>
      </c>
      <c r="CB195" s="434">
        <f t="shared" si="409"/>
        <v>0</v>
      </c>
      <c r="CC195" s="435">
        <f t="shared" si="410"/>
        <v>0</v>
      </c>
      <c r="CD195" s="605">
        <v>4.14718614718615</v>
      </c>
      <c r="CE195" s="607">
        <v>3.5990675990676002</v>
      </c>
      <c r="CF195" s="434">
        <f t="shared" si="411"/>
        <v>605.48917748917791</v>
      </c>
      <c r="CG195" s="435">
        <f t="shared" si="412"/>
        <v>507.46853146853164</v>
      </c>
      <c r="CH195" s="605">
        <v>4.7192982456140404</v>
      </c>
      <c r="CI195" s="607">
        <v>5.1352657004830897</v>
      </c>
      <c r="CJ195" s="434">
        <f t="shared" si="413"/>
        <v>434.17543859649174</v>
      </c>
      <c r="CK195" s="435">
        <f t="shared" si="414"/>
        <v>338.92753623188395</v>
      </c>
      <c r="CL195" s="584"/>
      <c r="CM195" s="585"/>
      <c r="CN195" s="434">
        <f t="shared" si="415"/>
        <v>0</v>
      </c>
      <c r="CO195" s="435">
        <f t="shared" si="416"/>
        <v>0</v>
      </c>
      <c r="CP195" s="434">
        <f t="shared" si="417"/>
        <v>4.3683387230490318</v>
      </c>
      <c r="CQ195" s="435">
        <f t="shared" si="418"/>
        <v>4.0888698922725393</v>
      </c>
      <c r="CR195" s="434">
        <f t="shared" si="419"/>
        <v>1039.6646160856696</v>
      </c>
      <c r="CS195" s="435">
        <f t="shared" si="420"/>
        <v>846.39606770041564</v>
      </c>
      <c r="CT195" s="584"/>
      <c r="CU195" s="585"/>
      <c r="CV195" s="434">
        <f t="shared" si="421"/>
        <v>0</v>
      </c>
      <c r="CW195" s="435">
        <f t="shared" si="422"/>
        <v>0</v>
      </c>
      <c r="CX195" s="584"/>
      <c r="CY195" s="585"/>
      <c r="CZ195" s="434">
        <f t="shared" si="423"/>
        <v>0</v>
      </c>
      <c r="DA195" s="435">
        <f t="shared" si="424"/>
        <v>0</v>
      </c>
      <c r="DB195" s="584"/>
      <c r="DC195" s="585"/>
      <c r="DD195" s="434">
        <f t="shared" si="425"/>
        <v>0</v>
      </c>
      <c r="DE195" s="435">
        <f t="shared" si="426"/>
        <v>0</v>
      </c>
      <c r="DF195" s="434">
        <f t="shared" si="427"/>
        <v>0</v>
      </c>
      <c r="DG195" s="435">
        <f t="shared" si="428"/>
        <v>0</v>
      </c>
      <c r="DH195" s="434">
        <f t="shared" si="429"/>
        <v>0</v>
      </c>
      <c r="DI195" s="435">
        <f t="shared" si="430"/>
        <v>0</v>
      </c>
      <c r="DJ195" s="434">
        <f t="shared" si="431"/>
        <v>442</v>
      </c>
      <c r="DK195" s="435">
        <f t="shared" si="432"/>
        <v>447</v>
      </c>
      <c r="DL195" s="434">
        <f t="shared" si="433"/>
        <v>0</v>
      </c>
      <c r="DM195" s="435">
        <f t="shared" si="434"/>
        <v>0</v>
      </c>
      <c r="DN195" s="434">
        <f t="shared" si="435"/>
        <v>4.1649095314730014</v>
      </c>
      <c r="DO195" s="435">
        <f t="shared" si="436"/>
        <v>3.9824495144264951</v>
      </c>
      <c r="DP195" s="434">
        <f t="shared" si="437"/>
        <v>1840.8900129110666</v>
      </c>
      <c r="DQ195" s="435">
        <f t="shared" si="438"/>
        <v>1780.1549329486434</v>
      </c>
      <c r="DR195" s="434">
        <f t="shared" si="439"/>
        <v>0</v>
      </c>
      <c r="DS195" s="435">
        <f t="shared" si="440"/>
        <v>0</v>
      </c>
      <c r="DT195" s="434">
        <f t="shared" si="441"/>
        <v>0</v>
      </c>
      <c r="DU195" s="435">
        <f t="shared" si="442"/>
        <v>0</v>
      </c>
      <c r="DV195" s="605">
        <v>42</v>
      </c>
      <c r="DW195" s="606">
        <v>50</v>
      </c>
      <c r="DX195" s="434">
        <f t="shared" si="443"/>
        <v>0</v>
      </c>
      <c r="DY195" s="435">
        <f t="shared" si="444"/>
        <v>0</v>
      </c>
      <c r="DZ195" s="605">
        <v>44</v>
      </c>
      <c r="EA195" s="606">
        <v>46</v>
      </c>
      <c r="EB195" s="434">
        <f t="shared" si="445"/>
        <v>0</v>
      </c>
      <c r="EC195" s="435">
        <f t="shared" si="446"/>
        <v>0</v>
      </c>
      <c r="ED195" s="584"/>
      <c r="EE195" s="585"/>
      <c r="EF195" s="434">
        <f t="shared" si="447"/>
        <v>0</v>
      </c>
      <c r="EG195" s="435">
        <f t="shared" si="448"/>
        <v>0</v>
      </c>
      <c r="EH195" s="434">
        <f t="shared" si="449"/>
        <v>86</v>
      </c>
      <c r="EI195" s="435">
        <f t="shared" si="450"/>
        <v>96</v>
      </c>
      <c r="EJ195" s="434">
        <f t="shared" si="451"/>
        <v>0</v>
      </c>
      <c r="EK195" s="435">
        <f t="shared" si="452"/>
        <v>0</v>
      </c>
      <c r="EL195" s="605">
        <v>2.86507936507937</v>
      </c>
      <c r="EM195" s="607">
        <v>2.5</v>
      </c>
      <c r="EN195" s="434">
        <f t="shared" si="453"/>
        <v>120.33333333333354</v>
      </c>
      <c r="EO195" s="435">
        <f t="shared" si="454"/>
        <v>125</v>
      </c>
      <c r="EP195" s="605">
        <v>2.8409090909090899</v>
      </c>
      <c r="EQ195" s="607">
        <v>3.86956521739131</v>
      </c>
      <c r="ER195" s="434">
        <f t="shared" si="455"/>
        <v>124.99999999999996</v>
      </c>
      <c r="ES195" s="435">
        <f t="shared" si="456"/>
        <v>178.00000000000026</v>
      </c>
      <c r="ET195" s="584"/>
      <c r="EU195" s="585"/>
      <c r="EV195" s="434">
        <f t="shared" si="457"/>
        <v>0</v>
      </c>
      <c r="EW195" s="435">
        <f t="shared" si="458"/>
        <v>0</v>
      </c>
      <c r="EX195" s="434">
        <f t="shared" si="459"/>
        <v>2.8527131782945756</v>
      </c>
      <c r="EY195" s="435">
        <f t="shared" si="460"/>
        <v>3.1562500000000022</v>
      </c>
      <c r="EZ195" s="434">
        <f t="shared" si="461"/>
        <v>245.33333333333351</v>
      </c>
      <c r="FA195" s="435">
        <f t="shared" si="462"/>
        <v>303.00000000000023</v>
      </c>
      <c r="FB195" s="584"/>
      <c r="FC195" s="585"/>
      <c r="FD195" s="434">
        <f t="shared" si="463"/>
        <v>0</v>
      </c>
      <c r="FE195" s="435">
        <f t="shared" si="464"/>
        <v>0</v>
      </c>
      <c r="FF195" s="584"/>
      <c r="FG195" s="585"/>
      <c r="FH195" s="434">
        <f t="shared" si="465"/>
        <v>0</v>
      </c>
      <c r="FI195" s="435">
        <f t="shared" si="466"/>
        <v>0</v>
      </c>
      <c r="FJ195" s="584"/>
      <c r="FK195" s="585"/>
      <c r="FL195" s="434">
        <f t="shared" si="467"/>
        <v>0</v>
      </c>
      <c r="FM195" s="435">
        <f t="shared" si="468"/>
        <v>0</v>
      </c>
      <c r="FN195" s="434">
        <f t="shared" si="469"/>
        <v>0</v>
      </c>
      <c r="FO195" s="435">
        <f t="shared" si="470"/>
        <v>0</v>
      </c>
      <c r="FP195" s="434">
        <f t="shared" si="471"/>
        <v>0</v>
      </c>
      <c r="FQ195" s="435">
        <f t="shared" si="472"/>
        <v>0</v>
      </c>
      <c r="FR195" s="584"/>
      <c r="FS195" s="585"/>
      <c r="FT195" s="434">
        <f t="shared" si="473"/>
        <v>0</v>
      </c>
      <c r="FU195" s="435">
        <f t="shared" si="474"/>
        <v>0</v>
      </c>
      <c r="FV195" s="584"/>
      <c r="FW195" s="585"/>
      <c r="FX195" s="434">
        <f t="shared" si="475"/>
        <v>0</v>
      </c>
      <c r="FY195" s="435">
        <f t="shared" si="476"/>
        <v>0</v>
      </c>
      <c r="FZ195" s="584"/>
      <c r="GA195" s="585"/>
      <c r="GB195" s="434">
        <f t="shared" si="477"/>
        <v>0</v>
      </c>
      <c r="GC195" s="435">
        <f t="shared" si="478"/>
        <v>0</v>
      </c>
      <c r="GD195" s="434">
        <f t="shared" si="479"/>
        <v>193</v>
      </c>
      <c r="GE195" s="435">
        <f t="shared" si="480"/>
        <v>202</v>
      </c>
      <c r="GF195" s="434">
        <f t="shared" si="481"/>
        <v>0</v>
      </c>
      <c r="GG195" s="435">
        <f t="shared" si="482"/>
        <v>0</v>
      </c>
      <c r="GH195" s="434">
        <f t="shared" si="483"/>
        <v>741.15584415584476</v>
      </c>
      <c r="GI195" s="435">
        <f t="shared" si="484"/>
        <v>666.46853146853164</v>
      </c>
      <c r="GJ195" s="434">
        <f t="shared" si="485"/>
        <v>0</v>
      </c>
      <c r="GK195" s="435">
        <f t="shared" si="486"/>
        <v>0</v>
      </c>
      <c r="GL195" s="434">
        <f t="shared" si="487"/>
        <v>335</v>
      </c>
      <c r="GM195" s="435">
        <f t="shared" si="488"/>
        <v>341</v>
      </c>
      <c r="GN195" s="434">
        <f t="shared" si="489"/>
        <v>0</v>
      </c>
      <c r="GO195" s="435">
        <f t="shared" si="490"/>
        <v>0</v>
      </c>
      <c r="GP195" s="434">
        <f t="shared" si="491"/>
        <v>1345.0675020885553</v>
      </c>
      <c r="GQ195" s="435">
        <f t="shared" si="492"/>
        <v>1416.6864014801117</v>
      </c>
      <c r="GR195" s="434">
        <f t="shared" si="493"/>
        <v>0</v>
      </c>
      <c r="GS195" s="435">
        <f t="shared" si="494"/>
        <v>0</v>
      </c>
      <c r="GT195" s="434">
        <f t="shared" si="495"/>
        <v>528</v>
      </c>
      <c r="GU195" s="435">
        <f t="shared" si="496"/>
        <v>543</v>
      </c>
      <c r="GV195" s="434">
        <f t="shared" si="497"/>
        <v>0</v>
      </c>
      <c r="GW195" s="435">
        <f t="shared" si="498"/>
        <v>0</v>
      </c>
      <c r="GX195" s="434">
        <f t="shared" si="499"/>
        <v>2086.2233462444001</v>
      </c>
      <c r="GY195" s="435">
        <f t="shared" si="500"/>
        <v>2083.1549329486434</v>
      </c>
      <c r="GZ195" s="434">
        <f t="shared" si="501"/>
        <v>0</v>
      </c>
      <c r="HA195" s="435">
        <f t="shared" si="502"/>
        <v>0</v>
      </c>
      <c r="HB195" s="434">
        <f t="shared" si="503"/>
        <v>0</v>
      </c>
      <c r="HC195" s="435">
        <f t="shared" si="504"/>
        <v>0</v>
      </c>
      <c r="HD195" s="434">
        <f t="shared" si="505"/>
        <v>0</v>
      </c>
      <c r="HE195" s="435">
        <f t="shared" si="506"/>
        <v>0</v>
      </c>
      <c r="HF195" s="434">
        <f t="shared" si="507"/>
        <v>0</v>
      </c>
      <c r="HG195" s="435">
        <f t="shared" si="508"/>
        <v>0</v>
      </c>
      <c r="HH195" s="434">
        <f t="shared" si="509"/>
        <v>0</v>
      </c>
      <c r="HI195" s="435">
        <f t="shared" si="510"/>
        <v>0</v>
      </c>
      <c r="HJ195" s="434">
        <f t="shared" si="511"/>
        <v>2086.2233462444001</v>
      </c>
      <c r="HK195" s="435">
        <f t="shared" si="512"/>
        <v>2083.1549329486434</v>
      </c>
      <c r="HL195" s="434">
        <f t="shared" si="513"/>
        <v>0</v>
      </c>
      <c r="HM195" s="435">
        <f t="shared" si="514"/>
        <v>0</v>
      </c>
    </row>
    <row r="196" spans="1:221" s="18" customFormat="1" ht="15" customHeight="1">
      <c r="A196" s="516" t="s">
        <v>489</v>
      </c>
      <c r="B196" s="517" t="s">
        <v>517</v>
      </c>
      <c r="C196" s="549"/>
      <c r="D196" s="500">
        <v>198321</v>
      </c>
      <c r="E196" s="524">
        <v>9</v>
      </c>
      <c r="F196" s="605">
        <v>363</v>
      </c>
      <c r="G196" s="606">
        <v>398</v>
      </c>
      <c r="H196" s="605">
        <v>28</v>
      </c>
      <c r="I196" s="606">
        <v>26</v>
      </c>
      <c r="J196" s="434">
        <f t="shared" si="367"/>
        <v>335</v>
      </c>
      <c r="K196" s="435">
        <f t="shared" si="368"/>
        <v>372</v>
      </c>
      <c r="L196" s="584"/>
      <c r="M196" s="585"/>
      <c r="N196" s="434">
        <f t="shared" si="369"/>
        <v>335</v>
      </c>
      <c r="O196" s="435">
        <f t="shared" si="370"/>
        <v>372</v>
      </c>
      <c r="P196" s="434">
        <f t="shared" si="371"/>
        <v>0</v>
      </c>
      <c r="Q196" s="435">
        <f t="shared" si="372"/>
        <v>0</v>
      </c>
      <c r="R196" s="605">
        <v>27</v>
      </c>
      <c r="S196" s="606">
        <v>47</v>
      </c>
      <c r="T196" s="434">
        <f t="shared" si="518"/>
        <v>0</v>
      </c>
      <c r="U196" s="435">
        <f t="shared" si="518"/>
        <v>0</v>
      </c>
      <c r="V196" s="605">
        <v>115</v>
      </c>
      <c r="W196" s="606">
        <v>116</v>
      </c>
      <c r="X196" s="434">
        <f t="shared" si="373"/>
        <v>0</v>
      </c>
      <c r="Y196" s="435">
        <f t="shared" si="374"/>
        <v>0</v>
      </c>
      <c r="Z196" s="584"/>
      <c r="AA196" s="585"/>
      <c r="AB196" s="434">
        <f t="shared" si="375"/>
        <v>0</v>
      </c>
      <c r="AC196" s="435">
        <f t="shared" si="376"/>
        <v>0</v>
      </c>
      <c r="AD196" s="434">
        <f t="shared" si="377"/>
        <v>142</v>
      </c>
      <c r="AE196" s="435">
        <f t="shared" si="378"/>
        <v>163</v>
      </c>
      <c r="AF196" s="434">
        <f t="shared" si="379"/>
        <v>0</v>
      </c>
      <c r="AG196" s="435">
        <f t="shared" si="380"/>
        <v>0</v>
      </c>
      <c r="AH196" s="605">
        <v>2.15476190476191</v>
      </c>
      <c r="AI196" s="607">
        <v>1.9432624113475201</v>
      </c>
      <c r="AJ196" s="434">
        <f t="shared" si="381"/>
        <v>58.178571428571573</v>
      </c>
      <c r="AK196" s="435">
        <f t="shared" si="382"/>
        <v>91.333333333333442</v>
      </c>
      <c r="AL196" s="605">
        <v>4.8826666666666698</v>
      </c>
      <c r="AM196" s="607">
        <v>5.2751322751322798</v>
      </c>
      <c r="AN196" s="434">
        <f t="shared" si="383"/>
        <v>561.506666666667</v>
      </c>
      <c r="AO196" s="435">
        <f t="shared" si="384"/>
        <v>611.91534391534447</v>
      </c>
      <c r="AP196" s="584"/>
      <c r="AQ196" s="585"/>
      <c r="AR196" s="434">
        <f t="shared" si="385"/>
        <v>0</v>
      </c>
      <c r="AS196" s="435">
        <f t="shared" si="386"/>
        <v>0</v>
      </c>
      <c r="AT196" s="434">
        <f t="shared" si="387"/>
        <v>4.3639805499664686</v>
      </c>
      <c r="AU196" s="435">
        <f t="shared" si="388"/>
        <v>4.3144090628753249</v>
      </c>
      <c r="AV196" s="434">
        <f t="shared" si="389"/>
        <v>619.68523809523856</v>
      </c>
      <c r="AW196" s="435">
        <f t="shared" si="390"/>
        <v>703.24867724867795</v>
      </c>
      <c r="AX196" s="584"/>
      <c r="AY196" s="585"/>
      <c r="AZ196" s="434">
        <f t="shared" si="391"/>
        <v>0</v>
      </c>
      <c r="BA196" s="435">
        <f t="shared" si="392"/>
        <v>0</v>
      </c>
      <c r="BB196" s="584"/>
      <c r="BC196" s="585"/>
      <c r="BD196" s="434">
        <f t="shared" si="393"/>
        <v>0</v>
      </c>
      <c r="BE196" s="435">
        <f t="shared" si="394"/>
        <v>0</v>
      </c>
      <c r="BF196" s="584"/>
      <c r="BG196" s="585"/>
      <c r="BH196" s="434">
        <f t="shared" si="395"/>
        <v>0</v>
      </c>
      <c r="BI196" s="435">
        <f t="shared" si="396"/>
        <v>0</v>
      </c>
      <c r="BJ196" s="434">
        <f t="shared" si="397"/>
        <v>0</v>
      </c>
      <c r="BK196" s="435">
        <f t="shared" si="398"/>
        <v>0</v>
      </c>
      <c r="BL196" s="434">
        <f t="shared" si="399"/>
        <v>0</v>
      </c>
      <c r="BM196" s="435">
        <f t="shared" si="400"/>
        <v>0</v>
      </c>
      <c r="BN196" s="605">
        <v>75</v>
      </c>
      <c r="BO196" s="606">
        <v>72</v>
      </c>
      <c r="BP196" s="434">
        <f t="shared" si="401"/>
        <v>0</v>
      </c>
      <c r="BQ196" s="435">
        <f t="shared" si="402"/>
        <v>0</v>
      </c>
      <c r="BR196" s="605">
        <v>58</v>
      </c>
      <c r="BS196" s="606">
        <v>50</v>
      </c>
      <c r="BT196" s="434">
        <f t="shared" si="403"/>
        <v>0</v>
      </c>
      <c r="BU196" s="435">
        <f t="shared" si="404"/>
        <v>0</v>
      </c>
      <c r="BV196" s="584"/>
      <c r="BW196" s="585"/>
      <c r="BX196" s="434">
        <f t="shared" si="405"/>
        <v>0</v>
      </c>
      <c r="BY196" s="435">
        <f t="shared" si="406"/>
        <v>0</v>
      </c>
      <c r="BZ196" s="434">
        <f t="shared" si="407"/>
        <v>133</v>
      </c>
      <c r="CA196" s="435">
        <f t="shared" si="408"/>
        <v>122</v>
      </c>
      <c r="CB196" s="434">
        <f t="shared" si="409"/>
        <v>0</v>
      </c>
      <c r="CC196" s="435">
        <f t="shared" si="410"/>
        <v>0</v>
      </c>
      <c r="CD196" s="605">
        <v>5.1666666666666696</v>
      </c>
      <c r="CE196" s="607">
        <v>4.7835497835497804</v>
      </c>
      <c r="CF196" s="434">
        <f t="shared" si="411"/>
        <v>387.50000000000023</v>
      </c>
      <c r="CG196" s="435">
        <f t="shared" si="412"/>
        <v>344.41558441558419</v>
      </c>
      <c r="CH196" s="605">
        <v>5.30054644808743</v>
      </c>
      <c r="CI196" s="607">
        <v>5.3647798742138404</v>
      </c>
      <c r="CJ196" s="434">
        <f t="shared" si="413"/>
        <v>307.43169398907094</v>
      </c>
      <c r="CK196" s="435">
        <f t="shared" si="414"/>
        <v>268.238993710692</v>
      </c>
      <c r="CL196" s="584"/>
      <c r="CM196" s="585"/>
      <c r="CN196" s="434">
        <f t="shared" si="415"/>
        <v>0</v>
      </c>
      <c r="CO196" s="435">
        <f t="shared" si="416"/>
        <v>0</v>
      </c>
      <c r="CP196" s="434">
        <f t="shared" si="417"/>
        <v>5.2250503307448959</v>
      </c>
      <c r="CQ196" s="435">
        <f t="shared" si="418"/>
        <v>5.0217588371006245</v>
      </c>
      <c r="CR196" s="434">
        <f t="shared" si="419"/>
        <v>694.93169398907116</v>
      </c>
      <c r="CS196" s="435">
        <f t="shared" si="420"/>
        <v>612.65457812627619</v>
      </c>
      <c r="CT196" s="584"/>
      <c r="CU196" s="585"/>
      <c r="CV196" s="434">
        <f t="shared" si="421"/>
        <v>0</v>
      </c>
      <c r="CW196" s="435">
        <f t="shared" si="422"/>
        <v>0</v>
      </c>
      <c r="CX196" s="584"/>
      <c r="CY196" s="585"/>
      <c r="CZ196" s="434">
        <f t="shared" si="423"/>
        <v>0</v>
      </c>
      <c r="DA196" s="435">
        <f t="shared" si="424"/>
        <v>0</v>
      </c>
      <c r="DB196" s="584"/>
      <c r="DC196" s="585"/>
      <c r="DD196" s="434">
        <f t="shared" si="425"/>
        <v>0</v>
      </c>
      <c r="DE196" s="435">
        <f t="shared" si="426"/>
        <v>0</v>
      </c>
      <c r="DF196" s="434">
        <f t="shared" si="427"/>
        <v>0</v>
      </c>
      <c r="DG196" s="435">
        <f t="shared" si="428"/>
        <v>0</v>
      </c>
      <c r="DH196" s="434">
        <f t="shared" si="429"/>
        <v>0</v>
      </c>
      <c r="DI196" s="435">
        <f t="shared" si="430"/>
        <v>0</v>
      </c>
      <c r="DJ196" s="434">
        <f t="shared" si="431"/>
        <v>275</v>
      </c>
      <c r="DK196" s="435">
        <f t="shared" si="432"/>
        <v>285</v>
      </c>
      <c r="DL196" s="434">
        <f t="shared" si="433"/>
        <v>0</v>
      </c>
      <c r="DM196" s="435">
        <f t="shared" si="434"/>
        <v>0</v>
      </c>
      <c r="DN196" s="434">
        <f t="shared" si="435"/>
        <v>4.7804252075793077</v>
      </c>
      <c r="DO196" s="435">
        <f t="shared" si="436"/>
        <v>4.6172044048244008</v>
      </c>
      <c r="DP196" s="434">
        <f t="shared" si="437"/>
        <v>1314.6169320843096</v>
      </c>
      <c r="DQ196" s="435">
        <f t="shared" si="438"/>
        <v>1315.9032553749541</v>
      </c>
      <c r="DR196" s="434">
        <f t="shared" si="439"/>
        <v>0</v>
      </c>
      <c r="DS196" s="435">
        <f t="shared" si="440"/>
        <v>0</v>
      </c>
      <c r="DT196" s="434">
        <f t="shared" si="441"/>
        <v>0</v>
      </c>
      <c r="DU196" s="435">
        <f t="shared" si="442"/>
        <v>0</v>
      </c>
      <c r="DV196" s="605">
        <v>26</v>
      </c>
      <c r="DW196" s="606">
        <v>34</v>
      </c>
      <c r="DX196" s="434">
        <f t="shared" si="443"/>
        <v>0</v>
      </c>
      <c r="DY196" s="435">
        <f t="shared" si="444"/>
        <v>0</v>
      </c>
      <c r="DZ196" s="605">
        <v>34</v>
      </c>
      <c r="EA196" s="606">
        <v>53</v>
      </c>
      <c r="EB196" s="434">
        <f t="shared" si="445"/>
        <v>0</v>
      </c>
      <c r="EC196" s="435">
        <f t="shared" si="446"/>
        <v>0</v>
      </c>
      <c r="ED196" s="584"/>
      <c r="EE196" s="585"/>
      <c r="EF196" s="434">
        <f t="shared" si="447"/>
        <v>0</v>
      </c>
      <c r="EG196" s="435">
        <f t="shared" si="448"/>
        <v>0</v>
      </c>
      <c r="EH196" s="434">
        <f t="shared" si="449"/>
        <v>60</v>
      </c>
      <c r="EI196" s="435">
        <f t="shared" si="450"/>
        <v>87</v>
      </c>
      <c r="EJ196" s="434">
        <f t="shared" si="451"/>
        <v>0</v>
      </c>
      <c r="EK196" s="435">
        <f t="shared" si="452"/>
        <v>0</v>
      </c>
      <c r="EL196" s="605">
        <v>3.0967741935483901</v>
      </c>
      <c r="EM196" s="607">
        <v>3.0526315789473699</v>
      </c>
      <c r="EN196" s="434">
        <f t="shared" si="453"/>
        <v>80.516129032258149</v>
      </c>
      <c r="EO196" s="435">
        <f t="shared" si="454"/>
        <v>103.78947368421058</v>
      </c>
      <c r="EP196" s="605">
        <v>3.4629629629629601</v>
      </c>
      <c r="EQ196" s="607">
        <v>2.5847953216374302</v>
      </c>
      <c r="ER196" s="434">
        <f t="shared" si="455"/>
        <v>117.74074074074065</v>
      </c>
      <c r="ES196" s="435">
        <f t="shared" si="456"/>
        <v>136.9941520467838</v>
      </c>
      <c r="ET196" s="584"/>
      <c r="EU196" s="585"/>
      <c r="EV196" s="434">
        <f t="shared" si="457"/>
        <v>0</v>
      </c>
      <c r="EW196" s="435">
        <f t="shared" si="458"/>
        <v>0</v>
      </c>
      <c r="EX196" s="434">
        <f t="shared" si="459"/>
        <v>3.3042811628833135</v>
      </c>
      <c r="EY196" s="435">
        <f t="shared" si="460"/>
        <v>2.7676278819654527</v>
      </c>
      <c r="EZ196" s="434">
        <f t="shared" si="461"/>
        <v>198.25686977299881</v>
      </c>
      <c r="FA196" s="435">
        <f t="shared" si="462"/>
        <v>240.7836257309944</v>
      </c>
      <c r="FB196" s="584"/>
      <c r="FC196" s="585"/>
      <c r="FD196" s="434">
        <f t="shared" si="463"/>
        <v>0</v>
      </c>
      <c r="FE196" s="435">
        <f t="shared" si="464"/>
        <v>0</v>
      </c>
      <c r="FF196" s="584"/>
      <c r="FG196" s="585"/>
      <c r="FH196" s="434">
        <f t="shared" si="465"/>
        <v>0</v>
      </c>
      <c r="FI196" s="435">
        <f t="shared" si="466"/>
        <v>0</v>
      </c>
      <c r="FJ196" s="584"/>
      <c r="FK196" s="585"/>
      <c r="FL196" s="434">
        <f t="shared" si="467"/>
        <v>0</v>
      </c>
      <c r="FM196" s="435">
        <f t="shared" si="468"/>
        <v>0</v>
      </c>
      <c r="FN196" s="434">
        <f t="shared" si="469"/>
        <v>0</v>
      </c>
      <c r="FO196" s="435">
        <f t="shared" si="470"/>
        <v>0</v>
      </c>
      <c r="FP196" s="434">
        <f t="shared" si="471"/>
        <v>0</v>
      </c>
      <c r="FQ196" s="435">
        <f t="shared" si="472"/>
        <v>0</v>
      </c>
      <c r="FR196" s="584"/>
      <c r="FS196" s="585"/>
      <c r="FT196" s="434">
        <f t="shared" si="473"/>
        <v>0</v>
      </c>
      <c r="FU196" s="435">
        <f t="shared" si="474"/>
        <v>0</v>
      </c>
      <c r="FV196" s="584"/>
      <c r="FW196" s="585"/>
      <c r="FX196" s="434">
        <f t="shared" si="475"/>
        <v>0</v>
      </c>
      <c r="FY196" s="435">
        <f t="shared" si="476"/>
        <v>0</v>
      </c>
      <c r="FZ196" s="584"/>
      <c r="GA196" s="585"/>
      <c r="GB196" s="434">
        <f t="shared" si="477"/>
        <v>0</v>
      </c>
      <c r="GC196" s="435">
        <f t="shared" si="478"/>
        <v>0</v>
      </c>
      <c r="GD196" s="434">
        <f t="shared" si="479"/>
        <v>128</v>
      </c>
      <c r="GE196" s="435">
        <f t="shared" si="480"/>
        <v>153</v>
      </c>
      <c r="GF196" s="434">
        <f t="shared" si="481"/>
        <v>0</v>
      </c>
      <c r="GG196" s="435">
        <f t="shared" si="482"/>
        <v>0</v>
      </c>
      <c r="GH196" s="434">
        <f t="shared" si="483"/>
        <v>526.19470046082995</v>
      </c>
      <c r="GI196" s="435">
        <f t="shared" si="484"/>
        <v>539.53839143312825</v>
      </c>
      <c r="GJ196" s="434">
        <f t="shared" si="485"/>
        <v>0</v>
      </c>
      <c r="GK196" s="435">
        <f t="shared" si="486"/>
        <v>0</v>
      </c>
      <c r="GL196" s="434">
        <f t="shared" si="487"/>
        <v>207</v>
      </c>
      <c r="GM196" s="435">
        <f t="shared" si="488"/>
        <v>219</v>
      </c>
      <c r="GN196" s="434">
        <f t="shared" si="489"/>
        <v>0</v>
      </c>
      <c r="GO196" s="435">
        <f t="shared" si="490"/>
        <v>0</v>
      </c>
      <c r="GP196" s="434">
        <f t="shared" si="491"/>
        <v>986.67910139647859</v>
      </c>
      <c r="GQ196" s="435">
        <f t="shared" si="492"/>
        <v>1017.1484896728203</v>
      </c>
      <c r="GR196" s="434">
        <f t="shared" si="493"/>
        <v>0</v>
      </c>
      <c r="GS196" s="435">
        <f t="shared" si="494"/>
        <v>0</v>
      </c>
      <c r="GT196" s="434">
        <f t="shared" si="495"/>
        <v>335</v>
      </c>
      <c r="GU196" s="435">
        <f t="shared" si="496"/>
        <v>372</v>
      </c>
      <c r="GV196" s="434">
        <f t="shared" si="497"/>
        <v>0</v>
      </c>
      <c r="GW196" s="435">
        <f t="shared" si="498"/>
        <v>0</v>
      </c>
      <c r="GX196" s="434">
        <f t="shared" si="499"/>
        <v>1512.8738018573085</v>
      </c>
      <c r="GY196" s="435">
        <f t="shared" si="500"/>
        <v>1556.6868811059485</v>
      </c>
      <c r="GZ196" s="434">
        <f t="shared" si="501"/>
        <v>0</v>
      </c>
      <c r="HA196" s="435">
        <f t="shared" si="502"/>
        <v>0</v>
      </c>
      <c r="HB196" s="434">
        <f t="shared" si="503"/>
        <v>0</v>
      </c>
      <c r="HC196" s="435">
        <f t="shared" si="504"/>
        <v>0</v>
      </c>
      <c r="HD196" s="434">
        <f t="shared" si="505"/>
        <v>0</v>
      </c>
      <c r="HE196" s="435">
        <f t="shared" si="506"/>
        <v>0</v>
      </c>
      <c r="HF196" s="434">
        <f t="shared" si="507"/>
        <v>0</v>
      </c>
      <c r="HG196" s="435">
        <f t="shared" si="508"/>
        <v>0</v>
      </c>
      <c r="HH196" s="434">
        <f t="shared" si="509"/>
        <v>0</v>
      </c>
      <c r="HI196" s="435">
        <f t="shared" si="510"/>
        <v>0</v>
      </c>
      <c r="HJ196" s="434">
        <f t="shared" si="511"/>
        <v>1512.8738018573085</v>
      </c>
      <c r="HK196" s="435">
        <f t="shared" si="512"/>
        <v>1556.6868811059485</v>
      </c>
      <c r="HL196" s="434">
        <f t="shared" si="513"/>
        <v>0</v>
      </c>
      <c r="HM196" s="435">
        <f t="shared" si="514"/>
        <v>0</v>
      </c>
    </row>
    <row r="197" spans="1:221" s="18" customFormat="1" ht="15" customHeight="1">
      <c r="A197" s="516" t="s">
        <v>489</v>
      </c>
      <c r="B197" s="550" t="s">
        <v>518</v>
      </c>
      <c r="C197" s="551"/>
      <c r="D197" s="500">
        <v>198330</v>
      </c>
      <c r="E197" s="524">
        <v>9</v>
      </c>
      <c r="F197" s="605">
        <v>669</v>
      </c>
      <c r="G197" s="606">
        <v>620</v>
      </c>
      <c r="H197" s="605">
        <v>22</v>
      </c>
      <c r="I197" s="606">
        <v>13</v>
      </c>
      <c r="J197" s="434">
        <f t="shared" si="367"/>
        <v>647</v>
      </c>
      <c r="K197" s="435">
        <f t="shared" si="368"/>
        <v>607</v>
      </c>
      <c r="L197" s="584"/>
      <c r="M197" s="585"/>
      <c r="N197" s="434">
        <f t="shared" si="369"/>
        <v>647</v>
      </c>
      <c r="O197" s="435">
        <f t="shared" si="370"/>
        <v>607</v>
      </c>
      <c r="P197" s="434">
        <f t="shared" si="371"/>
        <v>0</v>
      </c>
      <c r="Q197" s="435">
        <f t="shared" si="372"/>
        <v>0</v>
      </c>
      <c r="R197" s="605">
        <v>0</v>
      </c>
      <c r="S197" s="606">
        <v>1</v>
      </c>
      <c r="T197" s="434">
        <f t="shared" si="518"/>
        <v>0</v>
      </c>
      <c r="U197" s="435">
        <f t="shared" si="518"/>
        <v>0</v>
      </c>
      <c r="V197" s="605">
        <v>29</v>
      </c>
      <c r="W197" s="606">
        <v>85</v>
      </c>
      <c r="X197" s="434">
        <f t="shared" si="373"/>
        <v>0</v>
      </c>
      <c r="Y197" s="435">
        <f t="shared" si="374"/>
        <v>0</v>
      </c>
      <c r="Z197" s="584"/>
      <c r="AA197" s="585"/>
      <c r="AB197" s="434">
        <f t="shared" si="375"/>
        <v>0</v>
      </c>
      <c r="AC197" s="435">
        <f t="shared" si="376"/>
        <v>0</v>
      </c>
      <c r="AD197" s="434">
        <f t="shared" si="377"/>
        <v>29</v>
      </c>
      <c r="AE197" s="435">
        <f t="shared" si="378"/>
        <v>86</v>
      </c>
      <c r="AF197" s="434">
        <f t="shared" si="379"/>
        <v>0</v>
      </c>
      <c r="AG197" s="435">
        <f t="shared" si="380"/>
        <v>0</v>
      </c>
      <c r="AH197" s="605"/>
      <c r="AI197" s="607">
        <v>1.3333333333333299</v>
      </c>
      <c r="AJ197" s="434">
        <f t="shared" si="381"/>
        <v>0</v>
      </c>
      <c r="AK197" s="435">
        <f t="shared" si="382"/>
        <v>1.3333333333333299</v>
      </c>
      <c r="AL197" s="605">
        <v>4.2777777777777803</v>
      </c>
      <c r="AM197" s="607">
        <v>3.2980392156862699</v>
      </c>
      <c r="AN197" s="434">
        <f t="shared" si="383"/>
        <v>124.05555555555563</v>
      </c>
      <c r="AO197" s="435">
        <f t="shared" si="384"/>
        <v>280.33333333333292</v>
      </c>
      <c r="AP197" s="584"/>
      <c r="AQ197" s="585"/>
      <c r="AR197" s="434">
        <f t="shared" si="385"/>
        <v>0</v>
      </c>
      <c r="AS197" s="435">
        <f t="shared" si="386"/>
        <v>0</v>
      </c>
      <c r="AT197" s="434">
        <f t="shared" si="387"/>
        <v>4.2777777777777803</v>
      </c>
      <c r="AU197" s="435">
        <f t="shared" si="388"/>
        <v>3.2751937984496071</v>
      </c>
      <c r="AV197" s="434">
        <f t="shared" si="389"/>
        <v>124.05555555555563</v>
      </c>
      <c r="AW197" s="435">
        <f t="shared" si="390"/>
        <v>281.66666666666623</v>
      </c>
      <c r="AX197" s="584"/>
      <c r="AY197" s="585"/>
      <c r="AZ197" s="434">
        <f t="shared" si="391"/>
        <v>0</v>
      </c>
      <c r="BA197" s="435">
        <f t="shared" si="392"/>
        <v>0</v>
      </c>
      <c r="BB197" s="584"/>
      <c r="BC197" s="585"/>
      <c r="BD197" s="434">
        <f t="shared" si="393"/>
        <v>0</v>
      </c>
      <c r="BE197" s="435">
        <f t="shared" si="394"/>
        <v>0</v>
      </c>
      <c r="BF197" s="584"/>
      <c r="BG197" s="585"/>
      <c r="BH197" s="434">
        <f t="shared" si="395"/>
        <v>0</v>
      </c>
      <c r="BI197" s="435">
        <f t="shared" si="396"/>
        <v>0</v>
      </c>
      <c r="BJ197" s="434">
        <f t="shared" si="397"/>
        <v>0</v>
      </c>
      <c r="BK197" s="435">
        <f t="shared" si="398"/>
        <v>0</v>
      </c>
      <c r="BL197" s="434">
        <f t="shared" si="399"/>
        <v>0</v>
      </c>
      <c r="BM197" s="435">
        <f t="shared" si="400"/>
        <v>0</v>
      </c>
      <c r="BN197" s="605">
        <v>334</v>
      </c>
      <c r="BO197" s="606">
        <v>295</v>
      </c>
      <c r="BP197" s="434">
        <f t="shared" si="401"/>
        <v>0</v>
      </c>
      <c r="BQ197" s="435">
        <f t="shared" si="402"/>
        <v>0</v>
      </c>
      <c r="BR197" s="605">
        <v>230</v>
      </c>
      <c r="BS197" s="606">
        <v>175</v>
      </c>
      <c r="BT197" s="434">
        <f t="shared" si="403"/>
        <v>0</v>
      </c>
      <c r="BU197" s="435">
        <f t="shared" si="404"/>
        <v>0</v>
      </c>
      <c r="BV197" s="584"/>
      <c r="BW197" s="585"/>
      <c r="BX197" s="434">
        <f t="shared" si="405"/>
        <v>0</v>
      </c>
      <c r="BY197" s="435">
        <f t="shared" si="406"/>
        <v>0</v>
      </c>
      <c r="BZ197" s="434">
        <f t="shared" si="407"/>
        <v>564</v>
      </c>
      <c r="CA197" s="435">
        <f t="shared" si="408"/>
        <v>470</v>
      </c>
      <c r="CB197" s="434">
        <f t="shared" si="409"/>
        <v>0</v>
      </c>
      <c r="CC197" s="435">
        <f t="shared" si="410"/>
        <v>0</v>
      </c>
      <c r="CD197" s="605">
        <v>3.47714285714286</v>
      </c>
      <c r="CE197" s="607">
        <v>3.6255555555555601</v>
      </c>
      <c r="CF197" s="434">
        <f t="shared" si="411"/>
        <v>1161.3657142857153</v>
      </c>
      <c r="CG197" s="435">
        <f t="shared" si="412"/>
        <v>1069.5388888888901</v>
      </c>
      <c r="CH197" s="605">
        <v>4.4316239316239399</v>
      </c>
      <c r="CI197" s="607">
        <v>4.2641165755919896</v>
      </c>
      <c r="CJ197" s="434">
        <f t="shared" si="413"/>
        <v>1019.2735042735062</v>
      </c>
      <c r="CK197" s="435">
        <f t="shared" si="414"/>
        <v>746.22040072859818</v>
      </c>
      <c r="CL197" s="584"/>
      <c r="CM197" s="585"/>
      <c r="CN197" s="434">
        <f t="shared" si="415"/>
        <v>0</v>
      </c>
      <c r="CO197" s="435">
        <f t="shared" si="416"/>
        <v>0</v>
      </c>
      <c r="CP197" s="434">
        <f t="shared" si="417"/>
        <v>3.8663815931901087</v>
      </c>
      <c r="CQ197" s="435">
        <f t="shared" si="418"/>
        <v>3.8633176374840179</v>
      </c>
      <c r="CR197" s="434">
        <f t="shared" si="419"/>
        <v>2180.6392185592213</v>
      </c>
      <c r="CS197" s="435">
        <f t="shared" si="420"/>
        <v>1815.7592896174883</v>
      </c>
      <c r="CT197" s="584"/>
      <c r="CU197" s="585"/>
      <c r="CV197" s="434">
        <f t="shared" si="421"/>
        <v>0</v>
      </c>
      <c r="CW197" s="435">
        <f t="shared" si="422"/>
        <v>0</v>
      </c>
      <c r="CX197" s="584"/>
      <c r="CY197" s="585"/>
      <c r="CZ197" s="434">
        <f t="shared" si="423"/>
        <v>0</v>
      </c>
      <c r="DA197" s="435">
        <f t="shared" si="424"/>
        <v>0</v>
      </c>
      <c r="DB197" s="584"/>
      <c r="DC197" s="585"/>
      <c r="DD197" s="434">
        <f t="shared" si="425"/>
        <v>0</v>
      </c>
      <c r="DE197" s="435">
        <f t="shared" si="426"/>
        <v>0</v>
      </c>
      <c r="DF197" s="434">
        <f t="shared" si="427"/>
        <v>0</v>
      </c>
      <c r="DG197" s="435">
        <f t="shared" si="428"/>
        <v>0</v>
      </c>
      <c r="DH197" s="434">
        <f t="shared" si="429"/>
        <v>0</v>
      </c>
      <c r="DI197" s="435">
        <f t="shared" si="430"/>
        <v>0</v>
      </c>
      <c r="DJ197" s="434">
        <f t="shared" si="431"/>
        <v>593</v>
      </c>
      <c r="DK197" s="435">
        <f t="shared" si="432"/>
        <v>556</v>
      </c>
      <c r="DL197" s="434">
        <f t="shared" si="433"/>
        <v>0</v>
      </c>
      <c r="DM197" s="435">
        <f t="shared" si="434"/>
        <v>0</v>
      </c>
      <c r="DN197" s="434">
        <f t="shared" si="435"/>
        <v>3.8865004622508885</v>
      </c>
      <c r="DO197" s="435">
        <f t="shared" si="436"/>
        <v>3.7723488422376876</v>
      </c>
      <c r="DP197" s="434">
        <f t="shared" si="437"/>
        <v>2304.6947741147769</v>
      </c>
      <c r="DQ197" s="435">
        <f t="shared" si="438"/>
        <v>2097.4259562841544</v>
      </c>
      <c r="DR197" s="434">
        <f t="shared" si="439"/>
        <v>0</v>
      </c>
      <c r="DS197" s="435">
        <f t="shared" si="440"/>
        <v>0</v>
      </c>
      <c r="DT197" s="434">
        <f t="shared" si="441"/>
        <v>0</v>
      </c>
      <c r="DU197" s="435">
        <f t="shared" si="442"/>
        <v>0</v>
      </c>
      <c r="DV197" s="605">
        <v>34</v>
      </c>
      <c r="DW197" s="606">
        <v>28</v>
      </c>
      <c r="DX197" s="434">
        <f t="shared" si="443"/>
        <v>0</v>
      </c>
      <c r="DY197" s="435">
        <f t="shared" si="444"/>
        <v>0</v>
      </c>
      <c r="DZ197" s="605">
        <v>20</v>
      </c>
      <c r="EA197" s="606">
        <v>23</v>
      </c>
      <c r="EB197" s="434">
        <f t="shared" si="445"/>
        <v>0</v>
      </c>
      <c r="EC197" s="435">
        <f t="shared" si="446"/>
        <v>0</v>
      </c>
      <c r="ED197" s="584"/>
      <c r="EE197" s="585"/>
      <c r="EF197" s="434">
        <f t="shared" si="447"/>
        <v>0</v>
      </c>
      <c r="EG197" s="435">
        <f t="shared" si="448"/>
        <v>0</v>
      </c>
      <c r="EH197" s="434">
        <f t="shared" si="449"/>
        <v>54</v>
      </c>
      <c r="EI197" s="435">
        <f t="shared" si="450"/>
        <v>51</v>
      </c>
      <c r="EJ197" s="434">
        <f t="shared" si="451"/>
        <v>0</v>
      </c>
      <c r="EK197" s="435">
        <f t="shared" si="452"/>
        <v>0</v>
      </c>
      <c r="EL197" s="605">
        <v>2.0857142857142899</v>
      </c>
      <c r="EM197" s="607">
        <v>2.3928571428571401</v>
      </c>
      <c r="EN197" s="434">
        <f t="shared" si="453"/>
        <v>70.914285714285853</v>
      </c>
      <c r="EO197" s="435">
        <f t="shared" si="454"/>
        <v>66.999999999999929</v>
      </c>
      <c r="EP197" s="605">
        <v>3.15</v>
      </c>
      <c r="EQ197" s="607">
        <v>4.3478260869565197</v>
      </c>
      <c r="ER197" s="434">
        <f t="shared" si="455"/>
        <v>63</v>
      </c>
      <c r="ES197" s="435">
        <f t="shared" si="456"/>
        <v>99.999999999999957</v>
      </c>
      <c r="ET197" s="584"/>
      <c r="EU197" s="585"/>
      <c r="EV197" s="434">
        <f t="shared" si="457"/>
        <v>0</v>
      </c>
      <c r="EW197" s="435">
        <f t="shared" si="458"/>
        <v>0</v>
      </c>
      <c r="EX197" s="434">
        <f t="shared" si="459"/>
        <v>2.4798941798941825</v>
      </c>
      <c r="EY197" s="435">
        <f t="shared" si="460"/>
        <v>3.2745098039215663</v>
      </c>
      <c r="EZ197" s="434">
        <f t="shared" si="461"/>
        <v>133.91428571428585</v>
      </c>
      <c r="FA197" s="435">
        <f t="shared" si="462"/>
        <v>166.99999999999989</v>
      </c>
      <c r="FB197" s="584"/>
      <c r="FC197" s="585"/>
      <c r="FD197" s="434">
        <f t="shared" si="463"/>
        <v>0</v>
      </c>
      <c r="FE197" s="435">
        <f t="shared" si="464"/>
        <v>0</v>
      </c>
      <c r="FF197" s="584"/>
      <c r="FG197" s="585"/>
      <c r="FH197" s="434">
        <f t="shared" si="465"/>
        <v>0</v>
      </c>
      <c r="FI197" s="435">
        <f t="shared" si="466"/>
        <v>0</v>
      </c>
      <c r="FJ197" s="584"/>
      <c r="FK197" s="585"/>
      <c r="FL197" s="434">
        <f t="shared" si="467"/>
        <v>0</v>
      </c>
      <c r="FM197" s="435">
        <f t="shared" si="468"/>
        <v>0</v>
      </c>
      <c r="FN197" s="434">
        <f t="shared" si="469"/>
        <v>0</v>
      </c>
      <c r="FO197" s="435">
        <f t="shared" si="470"/>
        <v>0</v>
      </c>
      <c r="FP197" s="434">
        <f t="shared" si="471"/>
        <v>0</v>
      </c>
      <c r="FQ197" s="435">
        <f t="shared" si="472"/>
        <v>0</v>
      </c>
      <c r="FR197" s="584"/>
      <c r="FS197" s="585"/>
      <c r="FT197" s="434">
        <f t="shared" si="473"/>
        <v>0</v>
      </c>
      <c r="FU197" s="435">
        <f t="shared" si="474"/>
        <v>0</v>
      </c>
      <c r="FV197" s="584"/>
      <c r="FW197" s="585"/>
      <c r="FX197" s="434">
        <f t="shared" si="475"/>
        <v>0</v>
      </c>
      <c r="FY197" s="435">
        <f t="shared" si="476"/>
        <v>0</v>
      </c>
      <c r="FZ197" s="584"/>
      <c r="GA197" s="585"/>
      <c r="GB197" s="434">
        <f t="shared" si="477"/>
        <v>0</v>
      </c>
      <c r="GC197" s="435">
        <f t="shared" si="478"/>
        <v>0</v>
      </c>
      <c r="GD197" s="434">
        <f t="shared" si="479"/>
        <v>368</v>
      </c>
      <c r="GE197" s="435">
        <f t="shared" si="480"/>
        <v>324</v>
      </c>
      <c r="GF197" s="434">
        <f t="shared" si="481"/>
        <v>0</v>
      </c>
      <c r="GG197" s="435">
        <f t="shared" si="482"/>
        <v>0</v>
      </c>
      <c r="GH197" s="434">
        <f t="shared" si="483"/>
        <v>1232.2800000000011</v>
      </c>
      <c r="GI197" s="435">
        <f t="shared" si="484"/>
        <v>1137.8722222222234</v>
      </c>
      <c r="GJ197" s="434">
        <f t="shared" si="485"/>
        <v>0</v>
      </c>
      <c r="GK197" s="435">
        <f t="shared" si="486"/>
        <v>0</v>
      </c>
      <c r="GL197" s="434">
        <f t="shared" si="487"/>
        <v>279</v>
      </c>
      <c r="GM197" s="435">
        <f t="shared" si="488"/>
        <v>283</v>
      </c>
      <c r="GN197" s="434">
        <f t="shared" si="489"/>
        <v>0</v>
      </c>
      <c r="GO197" s="435">
        <f t="shared" si="490"/>
        <v>0</v>
      </c>
      <c r="GP197" s="434">
        <f t="shared" si="491"/>
        <v>1206.3290598290619</v>
      </c>
      <c r="GQ197" s="435">
        <f t="shared" si="492"/>
        <v>1126.5537340619312</v>
      </c>
      <c r="GR197" s="434">
        <f t="shared" si="493"/>
        <v>0</v>
      </c>
      <c r="GS197" s="435">
        <f t="shared" si="494"/>
        <v>0</v>
      </c>
      <c r="GT197" s="434">
        <f t="shared" si="495"/>
        <v>647</v>
      </c>
      <c r="GU197" s="435">
        <f t="shared" si="496"/>
        <v>607</v>
      </c>
      <c r="GV197" s="434">
        <f t="shared" si="497"/>
        <v>0</v>
      </c>
      <c r="GW197" s="435">
        <f t="shared" si="498"/>
        <v>0</v>
      </c>
      <c r="GX197" s="434">
        <f t="shared" si="499"/>
        <v>2438.609059829063</v>
      </c>
      <c r="GY197" s="435">
        <f t="shared" si="500"/>
        <v>2264.4259562841544</v>
      </c>
      <c r="GZ197" s="434">
        <f t="shared" si="501"/>
        <v>0</v>
      </c>
      <c r="HA197" s="435">
        <f t="shared" si="502"/>
        <v>0</v>
      </c>
      <c r="HB197" s="434">
        <f t="shared" si="503"/>
        <v>0</v>
      </c>
      <c r="HC197" s="435">
        <f t="shared" si="504"/>
        <v>0</v>
      </c>
      <c r="HD197" s="434">
        <f t="shared" si="505"/>
        <v>0</v>
      </c>
      <c r="HE197" s="435">
        <f t="shared" si="506"/>
        <v>0</v>
      </c>
      <c r="HF197" s="434">
        <f t="shared" si="507"/>
        <v>0</v>
      </c>
      <c r="HG197" s="435">
        <f t="shared" si="508"/>
        <v>0</v>
      </c>
      <c r="HH197" s="434">
        <f t="shared" si="509"/>
        <v>0</v>
      </c>
      <c r="HI197" s="435">
        <f t="shared" si="510"/>
        <v>0</v>
      </c>
      <c r="HJ197" s="434">
        <f t="shared" si="511"/>
        <v>2438.609059829063</v>
      </c>
      <c r="HK197" s="435">
        <f t="shared" si="512"/>
        <v>2264.4259562841544</v>
      </c>
      <c r="HL197" s="434">
        <f t="shared" si="513"/>
        <v>0</v>
      </c>
      <c r="HM197" s="435">
        <f t="shared" si="514"/>
        <v>0</v>
      </c>
    </row>
    <row r="198" spans="1:221" s="18" customFormat="1" ht="15" customHeight="1">
      <c r="A198" s="516" t="s">
        <v>489</v>
      </c>
      <c r="B198" s="517" t="s">
        <v>519</v>
      </c>
      <c r="C198" s="549"/>
      <c r="D198" s="500">
        <v>198367</v>
      </c>
      <c r="E198" s="524">
        <v>9</v>
      </c>
      <c r="F198" s="605">
        <v>702</v>
      </c>
      <c r="G198" s="606">
        <v>710</v>
      </c>
      <c r="H198" s="605">
        <v>162</v>
      </c>
      <c r="I198" s="606">
        <v>169</v>
      </c>
      <c r="J198" s="434">
        <f t="shared" si="367"/>
        <v>540</v>
      </c>
      <c r="K198" s="435">
        <f t="shared" si="368"/>
        <v>541</v>
      </c>
      <c r="L198" s="584"/>
      <c r="M198" s="585"/>
      <c r="N198" s="434">
        <f t="shared" si="369"/>
        <v>540</v>
      </c>
      <c r="O198" s="435">
        <f t="shared" si="370"/>
        <v>541</v>
      </c>
      <c r="P198" s="434">
        <f t="shared" si="371"/>
        <v>0</v>
      </c>
      <c r="Q198" s="435">
        <f t="shared" si="372"/>
        <v>0</v>
      </c>
      <c r="R198" s="605">
        <v>4</v>
      </c>
      <c r="S198" s="606">
        <v>4</v>
      </c>
      <c r="T198" s="434">
        <f t="shared" si="518"/>
        <v>0</v>
      </c>
      <c r="U198" s="435">
        <f t="shared" si="518"/>
        <v>0</v>
      </c>
      <c r="V198" s="605">
        <v>125</v>
      </c>
      <c r="W198" s="606">
        <v>136</v>
      </c>
      <c r="X198" s="434">
        <f t="shared" si="373"/>
        <v>0</v>
      </c>
      <c r="Y198" s="435">
        <f t="shared" si="374"/>
        <v>0</v>
      </c>
      <c r="Z198" s="584"/>
      <c r="AA198" s="585"/>
      <c r="AB198" s="434">
        <f t="shared" si="375"/>
        <v>0</v>
      </c>
      <c r="AC198" s="435">
        <f t="shared" si="376"/>
        <v>0</v>
      </c>
      <c r="AD198" s="434">
        <f t="shared" si="377"/>
        <v>129</v>
      </c>
      <c r="AE198" s="435">
        <f t="shared" si="378"/>
        <v>140</v>
      </c>
      <c r="AF198" s="434">
        <f t="shared" si="379"/>
        <v>0</v>
      </c>
      <c r="AG198" s="435">
        <f t="shared" si="380"/>
        <v>0</v>
      </c>
      <c r="AH198" s="605">
        <v>5.8333333333333304</v>
      </c>
      <c r="AI198" s="607">
        <v>2.3333333333333299</v>
      </c>
      <c r="AJ198" s="434">
        <f t="shared" si="381"/>
        <v>23.333333333333321</v>
      </c>
      <c r="AK198" s="435">
        <f t="shared" si="382"/>
        <v>9.3333333333333197</v>
      </c>
      <c r="AL198" s="605">
        <v>4.2179487179487198</v>
      </c>
      <c r="AM198" s="607">
        <v>4.1275045537340604</v>
      </c>
      <c r="AN198" s="434">
        <f t="shared" si="383"/>
        <v>527.24358974358995</v>
      </c>
      <c r="AO198" s="435">
        <f t="shared" si="384"/>
        <v>561.34061930783218</v>
      </c>
      <c r="AP198" s="584"/>
      <c r="AQ198" s="585"/>
      <c r="AR198" s="434">
        <f t="shared" si="385"/>
        <v>0</v>
      </c>
      <c r="AS198" s="435">
        <f t="shared" si="386"/>
        <v>0</v>
      </c>
      <c r="AT198" s="434">
        <f t="shared" si="387"/>
        <v>4.2680381633870024</v>
      </c>
      <c r="AU198" s="435">
        <f t="shared" si="388"/>
        <v>4.0762425188654685</v>
      </c>
      <c r="AV198" s="434">
        <f t="shared" si="389"/>
        <v>550.57692307692332</v>
      </c>
      <c r="AW198" s="435">
        <f t="shared" si="390"/>
        <v>570.67395264116556</v>
      </c>
      <c r="AX198" s="584"/>
      <c r="AY198" s="585"/>
      <c r="AZ198" s="434">
        <f t="shared" si="391"/>
        <v>0</v>
      </c>
      <c r="BA198" s="435">
        <f t="shared" si="392"/>
        <v>0</v>
      </c>
      <c r="BB198" s="584"/>
      <c r="BC198" s="585"/>
      <c r="BD198" s="434">
        <f t="shared" si="393"/>
        <v>0</v>
      </c>
      <c r="BE198" s="435">
        <f t="shared" si="394"/>
        <v>0</v>
      </c>
      <c r="BF198" s="584"/>
      <c r="BG198" s="585"/>
      <c r="BH198" s="434">
        <f t="shared" si="395"/>
        <v>0</v>
      </c>
      <c r="BI198" s="435">
        <f t="shared" si="396"/>
        <v>0</v>
      </c>
      <c r="BJ198" s="434">
        <f t="shared" si="397"/>
        <v>0</v>
      </c>
      <c r="BK198" s="435">
        <f t="shared" si="398"/>
        <v>0</v>
      </c>
      <c r="BL198" s="434">
        <f t="shared" si="399"/>
        <v>0</v>
      </c>
      <c r="BM198" s="435">
        <f t="shared" si="400"/>
        <v>0</v>
      </c>
      <c r="BN198" s="605">
        <v>166</v>
      </c>
      <c r="BO198" s="606">
        <v>157</v>
      </c>
      <c r="BP198" s="434">
        <f t="shared" si="401"/>
        <v>0</v>
      </c>
      <c r="BQ198" s="435">
        <f t="shared" si="402"/>
        <v>0</v>
      </c>
      <c r="BR198" s="605">
        <v>157</v>
      </c>
      <c r="BS198" s="606">
        <v>139</v>
      </c>
      <c r="BT198" s="434">
        <f t="shared" si="403"/>
        <v>0</v>
      </c>
      <c r="BU198" s="435">
        <f t="shared" si="404"/>
        <v>0</v>
      </c>
      <c r="BV198" s="584"/>
      <c r="BW198" s="585"/>
      <c r="BX198" s="434">
        <f t="shared" si="405"/>
        <v>0</v>
      </c>
      <c r="BY198" s="435">
        <f t="shared" si="406"/>
        <v>0</v>
      </c>
      <c r="BZ198" s="434">
        <f t="shared" si="407"/>
        <v>323</v>
      </c>
      <c r="CA198" s="435">
        <f t="shared" si="408"/>
        <v>296</v>
      </c>
      <c r="CB198" s="434">
        <f t="shared" si="409"/>
        <v>0</v>
      </c>
      <c r="CC198" s="435">
        <f t="shared" si="410"/>
        <v>0</v>
      </c>
      <c r="CD198" s="605">
        <v>4.1308980213089797</v>
      </c>
      <c r="CE198" s="607">
        <v>3.6482334869431599</v>
      </c>
      <c r="CF198" s="434">
        <f t="shared" si="411"/>
        <v>685.72907153729057</v>
      </c>
      <c r="CG198" s="435">
        <f t="shared" si="412"/>
        <v>572.77265745007605</v>
      </c>
      <c r="CH198" s="605">
        <v>5.0304487179487198</v>
      </c>
      <c r="CI198" s="607">
        <v>4.70019723865878</v>
      </c>
      <c r="CJ198" s="434">
        <f t="shared" si="413"/>
        <v>789.78044871794907</v>
      </c>
      <c r="CK198" s="435">
        <f t="shared" si="414"/>
        <v>653.32741617357044</v>
      </c>
      <c r="CL198" s="584"/>
      <c r="CM198" s="585"/>
      <c r="CN198" s="434">
        <f t="shared" si="415"/>
        <v>0</v>
      </c>
      <c r="CO198" s="435">
        <f t="shared" si="416"/>
        <v>0</v>
      </c>
      <c r="CP198" s="434">
        <f t="shared" si="417"/>
        <v>4.5681409295827855</v>
      </c>
      <c r="CQ198" s="435">
        <f t="shared" si="418"/>
        <v>4.142229978458265</v>
      </c>
      <c r="CR198" s="434">
        <f t="shared" si="419"/>
        <v>1475.5095202552397</v>
      </c>
      <c r="CS198" s="435">
        <f t="shared" si="420"/>
        <v>1226.1000736236465</v>
      </c>
      <c r="CT198" s="584"/>
      <c r="CU198" s="585"/>
      <c r="CV198" s="434">
        <f t="shared" si="421"/>
        <v>0</v>
      </c>
      <c r="CW198" s="435">
        <f t="shared" si="422"/>
        <v>0</v>
      </c>
      <c r="CX198" s="584"/>
      <c r="CY198" s="585"/>
      <c r="CZ198" s="434">
        <f t="shared" si="423"/>
        <v>0</v>
      </c>
      <c r="DA198" s="435">
        <f t="shared" si="424"/>
        <v>0</v>
      </c>
      <c r="DB198" s="584"/>
      <c r="DC198" s="585"/>
      <c r="DD198" s="434">
        <f t="shared" si="425"/>
        <v>0</v>
      </c>
      <c r="DE198" s="435">
        <f t="shared" si="426"/>
        <v>0</v>
      </c>
      <c r="DF198" s="434">
        <f t="shared" si="427"/>
        <v>0</v>
      </c>
      <c r="DG198" s="435">
        <f t="shared" si="428"/>
        <v>0</v>
      </c>
      <c r="DH198" s="434">
        <f t="shared" si="429"/>
        <v>0</v>
      </c>
      <c r="DI198" s="435">
        <f t="shared" si="430"/>
        <v>0</v>
      </c>
      <c r="DJ198" s="434">
        <f t="shared" si="431"/>
        <v>452</v>
      </c>
      <c r="DK198" s="435">
        <f t="shared" si="432"/>
        <v>436</v>
      </c>
      <c r="DL198" s="434">
        <f t="shared" si="433"/>
        <v>0</v>
      </c>
      <c r="DM198" s="435">
        <f t="shared" si="434"/>
        <v>0</v>
      </c>
      <c r="DN198" s="434">
        <f t="shared" si="435"/>
        <v>4.4824921312658477</v>
      </c>
      <c r="DO198" s="435">
        <f t="shared" si="436"/>
        <v>4.1210413446440644</v>
      </c>
      <c r="DP198" s="434">
        <f t="shared" si="437"/>
        <v>2026.0864433321631</v>
      </c>
      <c r="DQ198" s="435">
        <f t="shared" si="438"/>
        <v>1796.7740262648122</v>
      </c>
      <c r="DR198" s="434">
        <f t="shared" si="439"/>
        <v>0</v>
      </c>
      <c r="DS198" s="435">
        <f t="shared" si="440"/>
        <v>0</v>
      </c>
      <c r="DT198" s="434">
        <f t="shared" si="441"/>
        <v>0</v>
      </c>
      <c r="DU198" s="435">
        <f t="shared" si="442"/>
        <v>0</v>
      </c>
      <c r="DV198" s="605">
        <v>36</v>
      </c>
      <c r="DW198" s="606">
        <v>41</v>
      </c>
      <c r="DX198" s="434">
        <f t="shared" si="443"/>
        <v>0</v>
      </c>
      <c r="DY198" s="435">
        <f t="shared" si="444"/>
        <v>0</v>
      </c>
      <c r="DZ198" s="605">
        <v>52</v>
      </c>
      <c r="EA198" s="606">
        <v>64</v>
      </c>
      <c r="EB198" s="434">
        <f t="shared" si="445"/>
        <v>0</v>
      </c>
      <c r="EC198" s="435">
        <f t="shared" si="446"/>
        <v>0</v>
      </c>
      <c r="ED198" s="584"/>
      <c r="EE198" s="585"/>
      <c r="EF198" s="434">
        <f t="shared" si="447"/>
        <v>0</v>
      </c>
      <c r="EG198" s="435">
        <f t="shared" si="448"/>
        <v>0</v>
      </c>
      <c r="EH198" s="434">
        <f t="shared" si="449"/>
        <v>88</v>
      </c>
      <c r="EI198" s="435">
        <f t="shared" si="450"/>
        <v>105</v>
      </c>
      <c r="EJ198" s="434">
        <f t="shared" si="451"/>
        <v>0</v>
      </c>
      <c r="EK198" s="435">
        <f t="shared" si="452"/>
        <v>0</v>
      </c>
      <c r="EL198" s="605">
        <v>2.8439716312056702</v>
      </c>
      <c r="EM198" s="607">
        <v>1.7894736842105301</v>
      </c>
      <c r="EN198" s="434">
        <f t="shared" si="453"/>
        <v>102.38297872340412</v>
      </c>
      <c r="EO198" s="435">
        <f t="shared" si="454"/>
        <v>73.368421052631732</v>
      </c>
      <c r="EP198" s="605">
        <v>2.7401960784313699</v>
      </c>
      <c r="EQ198" s="607">
        <v>2.68376068376068</v>
      </c>
      <c r="ER198" s="434">
        <f t="shared" si="455"/>
        <v>142.49019607843124</v>
      </c>
      <c r="ES198" s="435">
        <f t="shared" si="456"/>
        <v>171.76068376068352</v>
      </c>
      <c r="ET198" s="584"/>
      <c r="EU198" s="585"/>
      <c r="EV198" s="434">
        <f t="shared" si="457"/>
        <v>0</v>
      </c>
      <c r="EW198" s="435">
        <f t="shared" si="458"/>
        <v>0</v>
      </c>
      <c r="EX198" s="434">
        <f t="shared" si="459"/>
        <v>2.7826497136572201</v>
      </c>
      <c r="EY198" s="435">
        <f t="shared" si="460"/>
        <v>2.3345629029839547</v>
      </c>
      <c r="EZ198" s="434">
        <f t="shared" si="461"/>
        <v>244.87317480183538</v>
      </c>
      <c r="FA198" s="435">
        <f t="shared" si="462"/>
        <v>245.12910481331525</v>
      </c>
      <c r="FB198" s="584"/>
      <c r="FC198" s="585"/>
      <c r="FD198" s="434">
        <f t="shared" si="463"/>
        <v>0</v>
      </c>
      <c r="FE198" s="435">
        <f t="shared" si="464"/>
        <v>0</v>
      </c>
      <c r="FF198" s="584"/>
      <c r="FG198" s="585"/>
      <c r="FH198" s="434">
        <f t="shared" si="465"/>
        <v>0</v>
      </c>
      <c r="FI198" s="435">
        <f t="shared" si="466"/>
        <v>0</v>
      </c>
      <c r="FJ198" s="584"/>
      <c r="FK198" s="585"/>
      <c r="FL198" s="434">
        <f t="shared" si="467"/>
        <v>0</v>
      </c>
      <c r="FM198" s="435">
        <f t="shared" si="468"/>
        <v>0</v>
      </c>
      <c r="FN198" s="434">
        <f t="shared" si="469"/>
        <v>0</v>
      </c>
      <c r="FO198" s="435">
        <f t="shared" si="470"/>
        <v>0</v>
      </c>
      <c r="FP198" s="434">
        <f t="shared" si="471"/>
        <v>0</v>
      </c>
      <c r="FQ198" s="435">
        <f t="shared" si="472"/>
        <v>0</v>
      </c>
      <c r="FR198" s="584"/>
      <c r="FS198" s="585"/>
      <c r="FT198" s="434">
        <f t="shared" si="473"/>
        <v>0</v>
      </c>
      <c r="FU198" s="435">
        <f t="shared" si="474"/>
        <v>0</v>
      </c>
      <c r="FV198" s="584"/>
      <c r="FW198" s="585"/>
      <c r="FX198" s="434">
        <f t="shared" si="475"/>
        <v>0</v>
      </c>
      <c r="FY198" s="435">
        <f t="shared" si="476"/>
        <v>0</v>
      </c>
      <c r="FZ198" s="584"/>
      <c r="GA198" s="585"/>
      <c r="GB198" s="434">
        <f t="shared" si="477"/>
        <v>0</v>
      </c>
      <c r="GC198" s="435">
        <f t="shared" si="478"/>
        <v>0</v>
      </c>
      <c r="GD198" s="434">
        <f t="shared" si="479"/>
        <v>206</v>
      </c>
      <c r="GE198" s="435">
        <f t="shared" si="480"/>
        <v>202</v>
      </c>
      <c r="GF198" s="434">
        <f t="shared" si="481"/>
        <v>0</v>
      </c>
      <c r="GG198" s="435">
        <f t="shared" si="482"/>
        <v>0</v>
      </c>
      <c r="GH198" s="434">
        <f t="shared" si="483"/>
        <v>811.44538359402804</v>
      </c>
      <c r="GI198" s="435">
        <f t="shared" si="484"/>
        <v>655.4744118360411</v>
      </c>
      <c r="GJ198" s="434">
        <f t="shared" si="485"/>
        <v>0</v>
      </c>
      <c r="GK198" s="435">
        <f t="shared" si="486"/>
        <v>0</v>
      </c>
      <c r="GL198" s="434">
        <f t="shared" si="487"/>
        <v>334</v>
      </c>
      <c r="GM198" s="435">
        <f t="shared" si="488"/>
        <v>339</v>
      </c>
      <c r="GN198" s="434">
        <f t="shared" si="489"/>
        <v>0</v>
      </c>
      <c r="GO198" s="435">
        <f t="shared" si="490"/>
        <v>0</v>
      </c>
      <c r="GP198" s="434">
        <f t="shared" si="491"/>
        <v>1459.5142345399702</v>
      </c>
      <c r="GQ198" s="435">
        <f t="shared" si="492"/>
        <v>1386.4287192420861</v>
      </c>
      <c r="GR198" s="434">
        <f t="shared" si="493"/>
        <v>0</v>
      </c>
      <c r="GS198" s="435">
        <f t="shared" si="494"/>
        <v>0</v>
      </c>
      <c r="GT198" s="434">
        <f t="shared" si="495"/>
        <v>540</v>
      </c>
      <c r="GU198" s="435">
        <f t="shared" si="496"/>
        <v>541</v>
      </c>
      <c r="GV198" s="434">
        <f t="shared" si="497"/>
        <v>0</v>
      </c>
      <c r="GW198" s="435">
        <f t="shared" si="498"/>
        <v>0</v>
      </c>
      <c r="GX198" s="434">
        <f t="shared" si="499"/>
        <v>2270.9596181339984</v>
      </c>
      <c r="GY198" s="435">
        <f t="shared" si="500"/>
        <v>2041.9031310781272</v>
      </c>
      <c r="GZ198" s="434">
        <f t="shared" si="501"/>
        <v>0</v>
      </c>
      <c r="HA198" s="435">
        <f t="shared" si="502"/>
        <v>0</v>
      </c>
      <c r="HB198" s="434">
        <f t="shared" si="503"/>
        <v>0</v>
      </c>
      <c r="HC198" s="435">
        <f t="shared" si="504"/>
        <v>0</v>
      </c>
      <c r="HD198" s="434">
        <f t="shared" si="505"/>
        <v>0</v>
      </c>
      <c r="HE198" s="435">
        <f t="shared" si="506"/>
        <v>0</v>
      </c>
      <c r="HF198" s="434">
        <f t="shared" si="507"/>
        <v>0</v>
      </c>
      <c r="HG198" s="435">
        <f t="shared" si="508"/>
        <v>0</v>
      </c>
      <c r="HH198" s="434">
        <f t="shared" si="509"/>
        <v>0</v>
      </c>
      <c r="HI198" s="435">
        <f t="shared" si="510"/>
        <v>0</v>
      </c>
      <c r="HJ198" s="434">
        <f t="shared" si="511"/>
        <v>2270.9596181339984</v>
      </c>
      <c r="HK198" s="435">
        <f t="shared" si="512"/>
        <v>2041.9031310781274</v>
      </c>
      <c r="HL198" s="434">
        <f t="shared" si="513"/>
        <v>0</v>
      </c>
      <c r="HM198" s="435">
        <f t="shared" si="514"/>
        <v>0</v>
      </c>
    </row>
    <row r="199" spans="1:221" s="18" customFormat="1" ht="15" customHeight="1">
      <c r="A199" s="516" t="s">
        <v>489</v>
      </c>
      <c r="B199" s="517" t="s">
        <v>1184</v>
      </c>
      <c r="C199" s="549" t="s">
        <v>1264</v>
      </c>
      <c r="D199" s="500">
        <v>198376</v>
      </c>
      <c r="E199" s="524">
        <v>9</v>
      </c>
      <c r="F199" s="605">
        <v>538</v>
      </c>
      <c r="G199" s="606">
        <v>1184</v>
      </c>
      <c r="H199" s="605">
        <v>6</v>
      </c>
      <c r="I199" s="606">
        <v>601</v>
      </c>
      <c r="J199" s="434">
        <f t="shared" si="367"/>
        <v>532</v>
      </c>
      <c r="K199" s="435">
        <f t="shared" si="368"/>
        <v>583</v>
      </c>
      <c r="L199" s="584"/>
      <c r="M199" s="585"/>
      <c r="N199" s="434">
        <f t="shared" si="369"/>
        <v>532</v>
      </c>
      <c r="O199" s="435">
        <f t="shared" si="370"/>
        <v>583</v>
      </c>
      <c r="P199" s="434">
        <f t="shared" si="371"/>
        <v>0</v>
      </c>
      <c r="Q199" s="435">
        <f t="shared" si="372"/>
        <v>0</v>
      </c>
      <c r="R199" s="605">
        <v>24</v>
      </c>
      <c r="S199" s="606">
        <v>31</v>
      </c>
      <c r="T199" s="434">
        <f t="shared" si="518"/>
        <v>0</v>
      </c>
      <c r="U199" s="435">
        <f t="shared" si="518"/>
        <v>0</v>
      </c>
      <c r="V199" s="605">
        <v>139</v>
      </c>
      <c r="W199" s="606">
        <v>123</v>
      </c>
      <c r="X199" s="434">
        <f t="shared" si="373"/>
        <v>0</v>
      </c>
      <c r="Y199" s="435">
        <f t="shared" si="374"/>
        <v>0</v>
      </c>
      <c r="Z199" s="584"/>
      <c r="AA199" s="585"/>
      <c r="AB199" s="434">
        <f t="shared" si="375"/>
        <v>0</v>
      </c>
      <c r="AC199" s="435">
        <f t="shared" si="376"/>
        <v>0</v>
      </c>
      <c r="AD199" s="434">
        <f t="shared" si="377"/>
        <v>163</v>
      </c>
      <c r="AE199" s="435">
        <f t="shared" si="378"/>
        <v>154</v>
      </c>
      <c r="AF199" s="434">
        <f t="shared" si="379"/>
        <v>0</v>
      </c>
      <c r="AG199" s="435">
        <f t="shared" si="380"/>
        <v>0</v>
      </c>
      <c r="AH199" s="605">
        <v>2.2361111111111098</v>
      </c>
      <c r="AI199" s="607">
        <v>2.8282828282828301</v>
      </c>
      <c r="AJ199" s="434">
        <f t="shared" si="381"/>
        <v>53.666666666666636</v>
      </c>
      <c r="AK199" s="435">
        <f t="shared" si="382"/>
        <v>87.676767676767739</v>
      </c>
      <c r="AL199" s="605">
        <v>3.9952038369304601</v>
      </c>
      <c r="AM199" s="607">
        <v>3.5880758807588098</v>
      </c>
      <c r="AN199" s="434">
        <f t="shared" si="383"/>
        <v>555.33333333333394</v>
      </c>
      <c r="AO199" s="435">
        <f t="shared" si="384"/>
        <v>441.3333333333336</v>
      </c>
      <c r="AP199" s="584"/>
      <c r="AQ199" s="585"/>
      <c r="AR199" s="434">
        <f t="shared" si="385"/>
        <v>0</v>
      </c>
      <c r="AS199" s="435">
        <f t="shared" si="386"/>
        <v>0</v>
      </c>
      <c r="AT199" s="434">
        <f t="shared" si="387"/>
        <v>3.7361963190184082</v>
      </c>
      <c r="AU199" s="435">
        <f t="shared" si="388"/>
        <v>3.4351305260396194</v>
      </c>
      <c r="AV199" s="434">
        <f t="shared" si="389"/>
        <v>609.00000000000057</v>
      </c>
      <c r="AW199" s="435">
        <f t="shared" si="390"/>
        <v>529.01010101010138</v>
      </c>
      <c r="AX199" s="584"/>
      <c r="AY199" s="585"/>
      <c r="AZ199" s="434">
        <f t="shared" si="391"/>
        <v>0</v>
      </c>
      <c r="BA199" s="435">
        <f t="shared" si="392"/>
        <v>0</v>
      </c>
      <c r="BB199" s="584"/>
      <c r="BC199" s="585"/>
      <c r="BD199" s="434">
        <f t="shared" si="393"/>
        <v>0</v>
      </c>
      <c r="BE199" s="435">
        <f t="shared" si="394"/>
        <v>0</v>
      </c>
      <c r="BF199" s="584"/>
      <c r="BG199" s="585"/>
      <c r="BH199" s="434">
        <f t="shared" si="395"/>
        <v>0</v>
      </c>
      <c r="BI199" s="435">
        <f t="shared" si="396"/>
        <v>0</v>
      </c>
      <c r="BJ199" s="434">
        <f t="shared" si="397"/>
        <v>0</v>
      </c>
      <c r="BK199" s="435">
        <f t="shared" si="398"/>
        <v>0</v>
      </c>
      <c r="BL199" s="434">
        <f t="shared" si="399"/>
        <v>0</v>
      </c>
      <c r="BM199" s="435">
        <f t="shared" si="400"/>
        <v>0</v>
      </c>
      <c r="BN199" s="605">
        <v>149</v>
      </c>
      <c r="BO199" s="606">
        <v>164</v>
      </c>
      <c r="BP199" s="434">
        <f t="shared" si="401"/>
        <v>0</v>
      </c>
      <c r="BQ199" s="435">
        <f t="shared" si="402"/>
        <v>0</v>
      </c>
      <c r="BR199" s="605">
        <v>96</v>
      </c>
      <c r="BS199" s="606">
        <v>95</v>
      </c>
      <c r="BT199" s="434">
        <f t="shared" si="403"/>
        <v>0</v>
      </c>
      <c r="BU199" s="435">
        <f t="shared" si="404"/>
        <v>0</v>
      </c>
      <c r="BV199" s="584"/>
      <c r="BW199" s="585"/>
      <c r="BX199" s="434">
        <f t="shared" si="405"/>
        <v>0</v>
      </c>
      <c r="BY199" s="435">
        <f t="shared" si="406"/>
        <v>0</v>
      </c>
      <c r="BZ199" s="434">
        <f t="shared" si="407"/>
        <v>245</v>
      </c>
      <c r="CA199" s="435">
        <f t="shared" si="408"/>
        <v>259</v>
      </c>
      <c r="CB199" s="434">
        <f t="shared" si="409"/>
        <v>0</v>
      </c>
      <c r="CC199" s="435">
        <f t="shared" si="410"/>
        <v>0</v>
      </c>
      <c r="CD199" s="605">
        <v>3.54746136865342</v>
      </c>
      <c r="CE199" s="607">
        <v>3.3033932135728499</v>
      </c>
      <c r="CF199" s="434">
        <f t="shared" si="411"/>
        <v>528.57174392935963</v>
      </c>
      <c r="CG199" s="435">
        <f t="shared" si="412"/>
        <v>541.75648702594742</v>
      </c>
      <c r="CH199" s="605">
        <v>4.7176870748299304</v>
      </c>
      <c r="CI199" s="607">
        <v>5.2302405498281797</v>
      </c>
      <c r="CJ199" s="434">
        <f t="shared" si="413"/>
        <v>452.89795918367332</v>
      </c>
      <c r="CK199" s="435">
        <f t="shared" si="414"/>
        <v>496.87285223367707</v>
      </c>
      <c r="CL199" s="584"/>
      <c r="CM199" s="585"/>
      <c r="CN199" s="434">
        <f t="shared" si="415"/>
        <v>0</v>
      </c>
      <c r="CO199" s="435">
        <f t="shared" si="416"/>
        <v>0</v>
      </c>
      <c r="CP199" s="434">
        <f t="shared" si="417"/>
        <v>4.0059987882164609</v>
      </c>
      <c r="CQ199" s="435">
        <f t="shared" si="418"/>
        <v>4.010151889033299</v>
      </c>
      <c r="CR199" s="434">
        <f t="shared" si="419"/>
        <v>981.46970311303289</v>
      </c>
      <c r="CS199" s="435">
        <f t="shared" si="420"/>
        <v>1038.6293392596244</v>
      </c>
      <c r="CT199" s="584"/>
      <c r="CU199" s="585"/>
      <c r="CV199" s="434">
        <f t="shared" si="421"/>
        <v>0</v>
      </c>
      <c r="CW199" s="435">
        <f t="shared" si="422"/>
        <v>0</v>
      </c>
      <c r="CX199" s="584"/>
      <c r="CY199" s="585"/>
      <c r="CZ199" s="434">
        <f t="shared" si="423"/>
        <v>0</v>
      </c>
      <c r="DA199" s="435">
        <f t="shared" si="424"/>
        <v>0</v>
      </c>
      <c r="DB199" s="584"/>
      <c r="DC199" s="585"/>
      <c r="DD199" s="434">
        <f t="shared" si="425"/>
        <v>0</v>
      </c>
      <c r="DE199" s="435">
        <f t="shared" si="426"/>
        <v>0</v>
      </c>
      <c r="DF199" s="434">
        <f t="shared" si="427"/>
        <v>0</v>
      </c>
      <c r="DG199" s="435">
        <f t="shared" si="428"/>
        <v>0</v>
      </c>
      <c r="DH199" s="434">
        <f t="shared" si="429"/>
        <v>0</v>
      </c>
      <c r="DI199" s="435">
        <f t="shared" si="430"/>
        <v>0</v>
      </c>
      <c r="DJ199" s="434">
        <f t="shared" si="431"/>
        <v>408</v>
      </c>
      <c r="DK199" s="435">
        <f t="shared" si="432"/>
        <v>413</v>
      </c>
      <c r="DL199" s="434">
        <f t="shared" si="433"/>
        <v>0</v>
      </c>
      <c r="DM199" s="435">
        <f t="shared" si="434"/>
        <v>0</v>
      </c>
      <c r="DN199" s="434">
        <f t="shared" si="435"/>
        <v>3.8982100566495923</v>
      </c>
      <c r="DO199" s="435">
        <f t="shared" si="436"/>
        <v>3.7957371435102321</v>
      </c>
      <c r="DP199" s="434">
        <f t="shared" si="437"/>
        <v>1590.4697031130336</v>
      </c>
      <c r="DQ199" s="435">
        <f t="shared" si="438"/>
        <v>1567.6394402697258</v>
      </c>
      <c r="DR199" s="434">
        <f t="shared" si="439"/>
        <v>0</v>
      </c>
      <c r="DS199" s="435">
        <f t="shared" si="440"/>
        <v>0</v>
      </c>
      <c r="DT199" s="434">
        <f t="shared" si="441"/>
        <v>0</v>
      </c>
      <c r="DU199" s="435">
        <f t="shared" si="442"/>
        <v>0</v>
      </c>
      <c r="DV199" s="605">
        <v>41</v>
      </c>
      <c r="DW199" s="606">
        <v>55</v>
      </c>
      <c r="DX199" s="434">
        <f t="shared" si="443"/>
        <v>0</v>
      </c>
      <c r="DY199" s="435">
        <f t="shared" si="444"/>
        <v>0</v>
      </c>
      <c r="DZ199" s="605">
        <v>83</v>
      </c>
      <c r="EA199" s="606">
        <v>115</v>
      </c>
      <c r="EB199" s="434">
        <f t="shared" si="445"/>
        <v>0</v>
      </c>
      <c r="EC199" s="435">
        <f t="shared" si="446"/>
        <v>0</v>
      </c>
      <c r="ED199" s="584"/>
      <c r="EE199" s="585"/>
      <c r="EF199" s="434">
        <f t="shared" si="447"/>
        <v>0</v>
      </c>
      <c r="EG199" s="435">
        <f t="shared" si="448"/>
        <v>0</v>
      </c>
      <c r="EH199" s="434">
        <f t="shared" si="449"/>
        <v>124</v>
      </c>
      <c r="EI199" s="435">
        <f t="shared" si="450"/>
        <v>170</v>
      </c>
      <c r="EJ199" s="434">
        <f t="shared" si="451"/>
        <v>0</v>
      </c>
      <c r="EK199" s="435">
        <f t="shared" si="452"/>
        <v>0</v>
      </c>
      <c r="EL199" s="605">
        <v>3.0542635658914699</v>
      </c>
      <c r="EM199" s="607">
        <v>2.7261904761904701</v>
      </c>
      <c r="EN199" s="434">
        <f t="shared" si="453"/>
        <v>125.22480620155027</v>
      </c>
      <c r="EO199" s="435">
        <f t="shared" si="454"/>
        <v>149.94047619047586</v>
      </c>
      <c r="EP199" s="605">
        <v>2.8714859437751001</v>
      </c>
      <c r="EQ199" s="607">
        <v>3.4798850574712699</v>
      </c>
      <c r="ER199" s="434">
        <f t="shared" si="455"/>
        <v>238.33333333333331</v>
      </c>
      <c r="ES199" s="435">
        <f t="shared" si="456"/>
        <v>400.18678160919603</v>
      </c>
      <c r="ET199" s="584"/>
      <c r="EU199" s="585"/>
      <c r="EV199" s="434">
        <f t="shared" si="457"/>
        <v>0</v>
      </c>
      <c r="EW199" s="435">
        <f t="shared" si="458"/>
        <v>0</v>
      </c>
      <c r="EX199" s="434">
        <f t="shared" si="459"/>
        <v>2.9319204801200289</v>
      </c>
      <c r="EY199" s="435">
        <f t="shared" si="460"/>
        <v>3.2360426929392467</v>
      </c>
      <c r="EZ199" s="434">
        <f t="shared" si="461"/>
        <v>363.55813953488359</v>
      </c>
      <c r="FA199" s="435">
        <f t="shared" si="462"/>
        <v>550.12725779967195</v>
      </c>
      <c r="FB199" s="584"/>
      <c r="FC199" s="585"/>
      <c r="FD199" s="434">
        <f t="shared" si="463"/>
        <v>0</v>
      </c>
      <c r="FE199" s="435">
        <f t="shared" si="464"/>
        <v>0</v>
      </c>
      <c r="FF199" s="584"/>
      <c r="FG199" s="585"/>
      <c r="FH199" s="434">
        <f t="shared" si="465"/>
        <v>0</v>
      </c>
      <c r="FI199" s="435">
        <f t="shared" si="466"/>
        <v>0</v>
      </c>
      <c r="FJ199" s="584"/>
      <c r="FK199" s="585"/>
      <c r="FL199" s="434">
        <f t="shared" si="467"/>
        <v>0</v>
      </c>
      <c r="FM199" s="435">
        <f t="shared" si="468"/>
        <v>0</v>
      </c>
      <c r="FN199" s="434">
        <f t="shared" si="469"/>
        <v>0</v>
      </c>
      <c r="FO199" s="435">
        <f t="shared" si="470"/>
        <v>0</v>
      </c>
      <c r="FP199" s="434">
        <f t="shared" si="471"/>
        <v>0</v>
      </c>
      <c r="FQ199" s="435">
        <f t="shared" si="472"/>
        <v>0</v>
      </c>
      <c r="FR199" s="584"/>
      <c r="FS199" s="585"/>
      <c r="FT199" s="434">
        <f t="shared" si="473"/>
        <v>0</v>
      </c>
      <c r="FU199" s="435">
        <f t="shared" si="474"/>
        <v>0</v>
      </c>
      <c r="FV199" s="584"/>
      <c r="FW199" s="585"/>
      <c r="FX199" s="434">
        <f t="shared" si="475"/>
        <v>0</v>
      </c>
      <c r="FY199" s="435">
        <f t="shared" si="476"/>
        <v>0</v>
      </c>
      <c r="FZ199" s="584"/>
      <c r="GA199" s="585"/>
      <c r="GB199" s="434">
        <f t="shared" si="477"/>
        <v>0</v>
      </c>
      <c r="GC199" s="435">
        <f t="shared" si="478"/>
        <v>0</v>
      </c>
      <c r="GD199" s="434">
        <f t="shared" si="479"/>
        <v>214</v>
      </c>
      <c r="GE199" s="435">
        <f t="shared" si="480"/>
        <v>250</v>
      </c>
      <c r="GF199" s="434">
        <f t="shared" si="481"/>
        <v>0</v>
      </c>
      <c r="GG199" s="435">
        <f t="shared" si="482"/>
        <v>0</v>
      </c>
      <c r="GH199" s="434">
        <f t="shared" si="483"/>
        <v>707.46321679757648</v>
      </c>
      <c r="GI199" s="435">
        <f t="shared" si="484"/>
        <v>779.37373089319112</v>
      </c>
      <c r="GJ199" s="434">
        <f t="shared" si="485"/>
        <v>0</v>
      </c>
      <c r="GK199" s="435">
        <f t="shared" si="486"/>
        <v>0</v>
      </c>
      <c r="GL199" s="434">
        <f t="shared" si="487"/>
        <v>318</v>
      </c>
      <c r="GM199" s="435">
        <f t="shared" si="488"/>
        <v>333</v>
      </c>
      <c r="GN199" s="434">
        <f t="shared" si="489"/>
        <v>0</v>
      </c>
      <c r="GO199" s="435">
        <f t="shared" si="490"/>
        <v>0</v>
      </c>
      <c r="GP199" s="434">
        <f t="shared" si="491"/>
        <v>1246.5646258503405</v>
      </c>
      <c r="GQ199" s="435">
        <f t="shared" si="492"/>
        <v>1338.3929671762066</v>
      </c>
      <c r="GR199" s="434">
        <f t="shared" si="493"/>
        <v>0</v>
      </c>
      <c r="GS199" s="435">
        <f t="shared" si="494"/>
        <v>0</v>
      </c>
      <c r="GT199" s="434">
        <f t="shared" si="495"/>
        <v>532</v>
      </c>
      <c r="GU199" s="435">
        <f t="shared" si="496"/>
        <v>583</v>
      </c>
      <c r="GV199" s="434">
        <f t="shared" si="497"/>
        <v>0</v>
      </c>
      <c r="GW199" s="435">
        <f t="shared" si="498"/>
        <v>0</v>
      </c>
      <c r="GX199" s="434">
        <f t="shared" si="499"/>
        <v>1954.0278426479169</v>
      </c>
      <c r="GY199" s="435">
        <f t="shared" si="500"/>
        <v>2117.7666980693975</v>
      </c>
      <c r="GZ199" s="434">
        <f t="shared" si="501"/>
        <v>0</v>
      </c>
      <c r="HA199" s="435">
        <f t="shared" si="502"/>
        <v>0</v>
      </c>
      <c r="HB199" s="434">
        <f t="shared" si="503"/>
        <v>0</v>
      </c>
      <c r="HC199" s="435">
        <f t="shared" si="504"/>
        <v>0</v>
      </c>
      <c r="HD199" s="434">
        <f t="shared" si="505"/>
        <v>0</v>
      </c>
      <c r="HE199" s="435">
        <f t="shared" si="506"/>
        <v>0</v>
      </c>
      <c r="HF199" s="434">
        <f t="shared" si="507"/>
        <v>0</v>
      </c>
      <c r="HG199" s="435">
        <f t="shared" si="508"/>
        <v>0</v>
      </c>
      <c r="HH199" s="434">
        <f t="shared" si="509"/>
        <v>0</v>
      </c>
      <c r="HI199" s="435">
        <f t="shared" si="510"/>
        <v>0</v>
      </c>
      <c r="HJ199" s="434">
        <f t="shared" si="511"/>
        <v>1954.0278426479172</v>
      </c>
      <c r="HK199" s="435">
        <f t="shared" si="512"/>
        <v>2117.7666980693975</v>
      </c>
      <c r="HL199" s="434">
        <f t="shared" si="513"/>
        <v>0</v>
      </c>
      <c r="HM199" s="435">
        <f t="shared" si="514"/>
        <v>0</v>
      </c>
    </row>
    <row r="200" spans="1:221" s="18" customFormat="1" ht="15" customHeight="1">
      <c r="A200" s="516" t="s">
        <v>489</v>
      </c>
      <c r="B200" s="517" t="s">
        <v>520</v>
      </c>
      <c r="C200" s="549"/>
      <c r="D200" s="500">
        <v>198455</v>
      </c>
      <c r="E200" s="524">
        <v>9</v>
      </c>
      <c r="F200" s="605">
        <v>574</v>
      </c>
      <c r="G200" s="606">
        <v>650</v>
      </c>
      <c r="H200" s="605">
        <v>13</v>
      </c>
      <c r="I200" s="606">
        <v>35</v>
      </c>
      <c r="J200" s="434">
        <f t="shared" si="367"/>
        <v>561</v>
      </c>
      <c r="K200" s="435">
        <f t="shared" si="368"/>
        <v>615</v>
      </c>
      <c r="L200" s="584"/>
      <c r="M200" s="585"/>
      <c r="N200" s="434">
        <f t="shared" si="369"/>
        <v>561</v>
      </c>
      <c r="O200" s="435">
        <f t="shared" si="370"/>
        <v>615</v>
      </c>
      <c r="P200" s="434">
        <f t="shared" si="371"/>
        <v>0</v>
      </c>
      <c r="Q200" s="435">
        <f t="shared" si="372"/>
        <v>0</v>
      </c>
      <c r="R200" s="605">
        <v>22</v>
      </c>
      <c r="S200" s="606">
        <v>21</v>
      </c>
      <c r="T200" s="434">
        <f t="shared" si="518"/>
        <v>0</v>
      </c>
      <c r="U200" s="435">
        <f t="shared" si="518"/>
        <v>0</v>
      </c>
      <c r="V200" s="605">
        <v>76</v>
      </c>
      <c r="W200" s="606">
        <v>89</v>
      </c>
      <c r="X200" s="434">
        <f t="shared" si="373"/>
        <v>0</v>
      </c>
      <c r="Y200" s="435">
        <f t="shared" si="374"/>
        <v>0</v>
      </c>
      <c r="Z200" s="584"/>
      <c r="AA200" s="585"/>
      <c r="AB200" s="434">
        <f t="shared" si="375"/>
        <v>0</v>
      </c>
      <c r="AC200" s="435">
        <f t="shared" si="376"/>
        <v>0</v>
      </c>
      <c r="AD200" s="434">
        <f t="shared" si="377"/>
        <v>98</v>
      </c>
      <c r="AE200" s="435">
        <f t="shared" si="378"/>
        <v>110</v>
      </c>
      <c r="AF200" s="434">
        <f t="shared" si="379"/>
        <v>0</v>
      </c>
      <c r="AG200" s="435">
        <f t="shared" si="380"/>
        <v>0</v>
      </c>
      <c r="AH200" s="605">
        <v>1.77272727272727</v>
      </c>
      <c r="AI200" s="607">
        <v>1.9545454545454499</v>
      </c>
      <c r="AJ200" s="434">
        <f t="shared" si="381"/>
        <v>38.999999999999943</v>
      </c>
      <c r="AK200" s="435">
        <f t="shared" si="382"/>
        <v>41.045454545454447</v>
      </c>
      <c r="AL200" s="605">
        <v>3.28571428571429</v>
      </c>
      <c r="AM200" s="607">
        <v>3.2561403508771898</v>
      </c>
      <c r="AN200" s="434">
        <f t="shared" si="383"/>
        <v>249.71428571428604</v>
      </c>
      <c r="AO200" s="435">
        <f t="shared" si="384"/>
        <v>289.7964912280699</v>
      </c>
      <c r="AP200" s="584"/>
      <c r="AQ200" s="585"/>
      <c r="AR200" s="434">
        <f t="shared" si="385"/>
        <v>0</v>
      </c>
      <c r="AS200" s="435">
        <f t="shared" si="386"/>
        <v>0</v>
      </c>
      <c r="AT200" s="434">
        <f t="shared" si="387"/>
        <v>2.946064139941694</v>
      </c>
      <c r="AU200" s="435">
        <f t="shared" si="388"/>
        <v>3.0076540524865849</v>
      </c>
      <c r="AV200" s="434">
        <f t="shared" si="389"/>
        <v>288.71428571428601</v>
      </c>
      <c r="AW200" s="435">
        <f t="shared" si="390"/>
        <v>330.84194577352434</v>
      </c>
      <c r="AX200" s="584"/>
      <c r="AY200" s="585"/>
      <c r="AZ200" s="434">
        <f t="shared" si="391"/>
        <v>0</v>
      </c>
      <c r="BA200" s="435">
        <f t="shared" si="392"/>
        <v>0</v>
      </c>
      <c r="BB200" s="584"/>
      <c r="BC200" s="585"/>
      <c r="BD200" s="434">
        <f t="shared" si="393"/>
        <v>0</v>
      </c>
      <c r="BE200" s="435">
        <f t="shared" si="394"/>
        <v>0</v>
      </c>
      <c r="BF200" s="584"/>
      <c r="BG200" s="585"/>
      <c r="BH200" s="434">
        <f t="shared" si="395"/>
        <v>0</v>
      </c>
      <c r="BI200" s="435">
        <f t="shared" si="396"/>
        <v>0</v>
      </c>
      <c r="BJ200" s="434">
        <f t="shared" si="397"/>
        <v>0</v>
      </c>
      <c r="BK200" s="435">
        <f t="shared" si="398"/>
        <v>0</v>
      </c>
      <c r="BL200" s="434">
        <f t="shared" si="399"/>
        <v>0</v>
      </c>
      <c r="BM200" s="435">
        <f t="shared" si="400"/>
        <v>0</v>
      </c>
      <c r="BN200" s="605">
        <v>134</v>
      </c>
      <c r="BO200" s="606">
        <v>163</v>
      </c>
      <c r="BP200" s="434">
        <f t="shared" si="401"/>
        <v>0</v>
      </c>
      <c r="BQ200" s="435">
        <f t="shared" si="402"/>
        <v>0</v>
      </c>
      <c r="BR200" s="605">
        <v>224</v>
      </c>
      <c r="BS200" s="606">
        <v>218</v>
      </c>
      <c r="BT200" s="434">
        <f t="shared" si="403"/>
        <v>0</v>
      </c>
      <c r="BU200" s="435">
        <f t="shared" si="404"/>
        <v>0</v>
      </c>
      <c r="BV200" s="584"/>
      <c r="BW200" s="585"/>
      <c r="BX200" s="434">
        <f t="shared" si="405"/>
        <v>0</v>
      </c>
      <c r="BY200" s="435">
        <f t="shared" si="406"/>
        <v>0</v>
      </c>
      <c r="BZ200" s="434">
        <f t="shared" si="407"/>
        <v>358</v>
      </c>
      <c r="CA200" s="435">
        <f t="shared" si="408"/>
        <v>381</v>
      </c>
      <c r="CB200" s="434">
        <f t="shared" si="409"/>
        <v>0</v>
      </c>
      <c r="CC200" s="435">
        <f t="shared" si="410"/>
        <v>0</v>
      </c>
      <c r="CD200" s="605">
        <v>3.38405797101449</v>
      </c>
      <c r="CE200" s="607">
        <v>4.2260536398467501</v>
      </c>
      <c r="CF200" s="434">
        <f t="shared" si="411"/>
        <v>453.46376811594166</v>
      </c>
      <c r="CG200" s="435">
        <f t="shared" si="412"/>
        <v>688.84674329502025</v>
      </c>
      <c r="CH200" s="605">
        <v>4.7758620689655196</v>
      </c>
      <c r="CI200" s="607">
        <v>5.5364806866952803</v>
      </c>
      <c r="CJ200" s="434">
        <f t="shared" si="413"/>
        <v>1069.7931034482763</v>
      </c>
      <c r="CK200" s="435">
        <f t="shared" si="414"/>
        <v>1206.952789699571</v>
      </c>
      <c r="CL200" s="584"/>
      <c r="CM200" s="585"/>
      <c r="CN200" s="434">
        <f t="shared" si="415"/>
        <v>0</v>
      </c>
      <c r="CO200" s="435">
        <f t="shared" si="416"/>
        <v>0</v>
      </c>
      <c r="CP200" s="434">
        <f t="shared" si="417"/>
        <v>4.2549074624698822</v>
      </c>
      <c r="CQ200" s="435">
        <f t="shared" si="418"/>
        <v>4.9758517926367221</v>
      </c>
      <c r="CR200" s="434">
        <f t="shared" si="419"/>
        <v>1523.2568715642178</v>
      </c>
      <c r="CS200" s="435">
        <f t="shared" si="420"/>
        <v>1895.7995329945911</v>
      </c>
      <c r="CT200" s="584"/>
      <c r="CU200" s="585"/>
      <c r="CV200" s="434">
        <f t="shared" si="421"/>
        <v>0</v>
      </c>
      <c r="CW200" s="435">
        <f t="shared" si="422"/>
        <v>0</v>
      </c>
      <c r="CX200" s="584"/>
      <c r="CY200" s="585"/>
      <c r="CZ200" s="434">
        <f t="shared" si="423"/>
        <v>0</v>
      </c>
      <c r="DA200" s="435">
        <f t="shared" si="424"/>
        <v>0</v>
      </c>
      <c r="DB200" s="584"/>
      <c r="DC200" s="585"/>
      <c r="DD200" s="434">
        <f t="shared" si="425"/>
        <v>0</v>
      </c>
      <c r="DE200" s="435">
        <f t="shared" si="426"/>
        <v>0</v>
      </c>
      <c r="DF200" s="434">
        <f t="shared" si="427"/>
        <v>0</v>
      </c>
      <c r="DG200" s="435">
        <f t="shared" si="428"/>
        <v>0</v>
      </c>
      <c r="DH200" s="434">
        <f t="shared" si="429"/>
        <v>0</v>
      </c>
      <c r="DI200" s="435">
        <f t="shared" si="430"/>
        <v>0</v>
      </c>
      <c r="DJ200" s="434">
        <f t="shared" si="431"/>
        <v>456</v>
      </c>
      <c r="DK200" s="435">
        <f t="shared" si="432"/>
        <v>491</v>
      </c>
      <c r="DL200" s="434">
        <f t="shared" si="433"/>
        <v>0</v>
      </c>
      <c r="DM200" s="435">
        <f t="shared" si="434"/>
        <v>0</v>
      </c>
      <c r="DN200" s="434">
        <f t="shared" si="435"/>
        <v>3.9736209589440872</v>
      </c>
      <c r="DO200" s="435">
        <f t="shared" si="436"/>
        <v>4.5349113620531885</v>
      </c>
      <c r="DP200" s="434">
        <f t="shared" si="437"/>
        <v>1811.9711572785038</v>
      </c>
      <c r="DQ200" s="435">
        <f t="shared" si="438"/>
        <v>2226.6414787681156</v>
      </c>
      <c r="DR200" s="434">
        <f t="shared" si="439"/>
        <v>0</v>
      </c>
      <c r="DS200" s="435">
        <f t="shared" si="440"/>
        <v>0</v>
      </c>
      <c r="DT200" s="434">
        <f t="shared" si="441"/>
        <v>0</v>
      </c>
      <c r="DU200" s="435">
        <f t="shared" si="442"/>
        <v>0</v>
      </c>
      <c r="DV200" s="605">
        <v>22</v>
      </c>
      <c r="DW200" s="606">
        <v>45</v>
      </c>
      <c r="DX200" s="434">
        <f t="shared" si="443"/>
        <v>0</v>
      </c>
      <c r="DY200" s="435">
        <f t="shared" si="444"/>
        <v>0</v>
      </c>
      <c r="DZ200" s="605">
        <v>83</v>
      </c>
      <c r="EA200" s="606">
        <v>79</v>
      </c>
      <c r="EB200" s="434">
        <f t="shared" si="445"/>
        <v>0</v>
      </c>
      <c r="EC200" s="435">
        <f t="shared" si="446"/>
        <v>0</v>
      </c>
      <c r="ED200" s="584"/>
      <c r="EE200" s="585"/>
      <c r="EF200" s="434">
        <f t="shared" si="447"/>
        <v>0</v>
      </c>
      <c r="EG200" s="435">
        <f t="shared" si="448"/>
        <v>0</v>
      </c>
      <c r="EH200" s="434">
        <f t="shared" si="449"/>
        <v>105</v>
      </c>
      <c r="EI200" s="435">
        <f t="shared" si="450"/>
        <v>124</v>
      </c>
      <c r="EJ200" s="434">
        <f t="shared" si="451"/>
        <v>0</v>
      </c>
      <c r="EK200" s="435">
        <f t="shared" si="452"/>
        <v>0</v>
      </c>
      <c r="EL200" s="605">
        <v>4.01515151515152</v>
      </c>
      <c r="EM200" s="607">
        <v>3.0362318840579698</v>
      </c>
      <c r="EN200" s="434">
        <f t="shared" si="453"/>
        <v>88.333333333333442</v>
      </c>
      <c r="EO200" s="435">
        <f t="shared" si="454"/>
        <v>136.63043478260863</v>
      </c>
      <c r="EP200" s="605">
        <v>3.6546184738955798</v>
      </c>
      <c r="EQ200" s="607">
        <v>3.31666666666667</v>
      </c>
      <c r="ER200" s="434">
        <f t="shared" si="455"/>
        <v>303.33333333333314</v>
      </c>
      <c r="ES200" s="435">
        <f t="shared" si="456"/>
        <v>262.01666666666694</v>
      </c>
      <c r="ET200" s="584"/>
      <c r="EU200" s="585"/>
      <c r="EV200" s="434">
        <f t="shared" si="457"/>
        <v>0</v>
      </c>
      <c r="EW200" s="435">
        <f t="shared" si="458"/>
        <v>0</v>
      </c>
      <c r="EX200" s="434">
        <f t="shared" si="459"/>
        <v>3.7301587301587293</v>
      </c>
      <c r="EY200" s="435">
        <f t="shared" si="460"/>
        <v>3.2148959794296417</v>
      </c>
      <c r="EZ200" s="434">
        <f t="shared" si="461"/>
        <v>391.66666666666657</v>
      </c>
      <c r="FA200" s="435">
        <f t="shared" si="462"/>
        <v>398.64710144927557</v>
      </c>
      <c r="FB200" s="584"/>
      <c r="FC200" s="585"/>
      <c r="FD200" s="434">
        <f t="shared" si="463"/>
        <v>0</v>
      </c>
      <c r="FE200" s="435">
        <f t="shared" si="464"/>
        <v>0</v>
      </c>
      <c r="FF200" s="584"/>
      <c r="FG200" s="585"/>
      <c r="FH200" s="434">
        <f t="shared" si="465"/>
        <v>0</v>
      </c>
      <c r="FI200" s="435">
        <f t="shared" si="466"/>
        <v>0</v>
      </c>
      <c r="FJ200" s="584"/>
      <c r="FK200" s="585"/>
      <c r="FL200" s="434">
        <f t="shared" si="467"/>
        <v>0</v>
      </c>
      <c r="FM200" s="435">
        <f t="shared" si="468"/>
        <v>0</v>
      </c>
      <c r="FN200" s="434">
        <f t="shared" si="469"/>
        <v>0</v>
      </c>
      <c r="FO200" s="435">
        <f t="shared" si="470"/>
        <v>0</v>
      </c>
      <c r="FP200" s="434">
        <f t="shared" si="471"/>
        <v>0</v>
      </c>
      <c r="FQ200" s="435">
        <f t="shared" si="472"/>
        <v>0</v>
      </c>
      <c r="FR200" s="584"/>
      <c r="FS200" s="585"/>
      <c r="FT200" s="434">
        <f t="shared" si="473"/>
        <v>0</v>
      </c>
      <c r="FU200" s="435">
        <f t="shared" si="474"/>
        <v>0</v>
      </c>
      <c r="FV200" s="584"/>
      <c r="FW200" s="585"/>
      <c r="FX200" s="434">
        <f t="shared" si="475"/>
        <v>0</v>
      </c>
      <c r="FY200" s="435">
        <f t="shared" si="476"/>
        <v>0</v>
      </c>
      <c r="FZ200" s="584"/>
      <c r="GA200" s="585"/>
      <c r="GB200" s="434">
        <f t="shared" si="477"/>
        <v>0</v>
      </c>
      <c r="GC200" s="435">
        <f t="shared" si="478"/>
        <v>0</v>
      </c>
      <c r="GD200" s="434">
        <f t="shared" si="479"/>
        <v>178</v>
      </c>
      <c r="GE200" s="435">
        <f t="shared" si="480"/>
        <v>229</v>
      </c>
      <c r="GF200" s="434">
        <f t="shared" si="481"/>
        <v>0</v>
      </c>
      <c r="GG200" s="435">
        <f t="shared" si="482"/>
        <v>0</v>
      </c>
      <c r="GH200" s="434">
        <f t="shared" si="483"/>
        <v>580.79710144927503</v>
      </c>
      <c r="GI200" s="435">
        <f t="shared" si="484"/>
        <v>866.52263262308327</v>
      </c>
      <c r="GJ200" s="434">
        <f t="shared" si="485"/>
        <v>0</v>
      </c>
      <c r="GK200" s="435">
        <f t="shared" si="486"/>
        <v>0</v>
      </c>
      <c r="GL200" s="434">
        <f t="shared" si="487"/>
        <v>383</v>
      </c>
      <c r="GM200" s="435">
        <f t="shared" si="488"/>
        <v>386</v>
      </c>
      <c r="GN200" s="434">
        <f t="shared" si="489"/>
        <v>0</v>
      </c>
      <c r="GO200" s="435">
        <f t="shared" si="490"/>
        <v>0</v>
      </c>
      <c r="GP200" s="434">
        <f t="shared" si="491"/>
        <v>1622.8407224958955</v>
      </c>
      <c r="GQ200" s="435">
        <f t="shared" si="492"/>
        <v>1758.7659475943078</v>
      </c>
      <c r="GR200" s="434">
        <f t="shared" si="493"/>
        <v>0</v>
      </c>
      <c r="GS200" s="435">
        <f t="shared" si="494"/>
        <v>0</v>
      </c>
      <c r="GT200" s="434">
        <f t="shared" si="495"/>
        <v>561</v>
      </c>
      <c r="GU200" s="435">
        <f t="shared" si="496"/>
        <v>615</v>
      </c>
      <c r="GV200" s="434">
        <f t="shared" si="497"/>
        <v>0</v>
      </c>
      <c r="GW200" s="435">
        <f t="shared" si="498"/>
        <v>0</v>
      </c>
      <c r="GX200" s="434">
        <f t="shared" si="499"/>
        <v>2203.6378239451706</v>
      </c>
      <c r="GY200" s="435">
        <f t="shared" si="500"/>
        <v>2625.288580217391</v>
      </c>
      <c r="GZ200" s="434">
        <f t="shared" si="501"/>
        <v>0</v>
      </c>
      <c r="HA200" s="435">
        <f t="shared" si="502"/>
        <v>0</v>
      </c>
      <c r="HB200" s="434">
        <f t="shared" si="503"/>
        <v>0</v>
      </c>
      <c r="HC200" s="435">
        <f t="shared" si="504"/>
        <v>0</v>
      </c>
      <c r="HD200" s="434">
        <f t="shared" si="505"/>
        <v>0</v>
      </c>
      <c r="HE200" s="435">
        <f t="shared" si="506"/>
        <v>0</v>
      </c>
      <c r="HF200" s="434">
        <f t="shared" si="507"/>
        <v>0</v>
      </c>
      <c r="HG200" s="435">
        <f t="shared" si="508"/>
        <v>0</v>
      </c>
      <c r="HH200" s="434">
        <f t="shared" si="509"/>
        <v>0</v>
      </c>
      <c r="HI200" s="435">
        <f t="shared" si="510"/>
        <v>0</v>
      </c>
      <c r="HJ200" s="434">
        <f t="shared" si="511"/>
        <v>2203.6378239451706</v>
      </c>
      <c r="HK200" s="435">
        <f t="shared" si="512"/>
        <v>2625.288580217391</v>
      </c>
      <c r="HL200" s="434">
        <f t="shared" si="513"/>
        <v>0</v>
      </c>
      <c r="HM200" s="435">
        <f t="shared" si="514"/>
        <v>0</v>
      </c>
    </row>
    <row r="201" spans="1:221" s="18" customFormat="1" ht="15" customHeight="1">
      <c r="A201" s="516" t="s">
        <v>489</v>
      </c>
      <c r="B201" s="517" t="s">
        <v>524</v>
      </c>
      <c r="C201" s="549"/>
      <c r="D201" s="500">
        <v>198570</v>
      </c>
      <c r="E201" s="524">
        <v>9</v>
      </c>
      <c r="F201" s="605">
        <v>831</v>
      </c>
      <c r="G201" s="606">
        <v>758</v>
      </c>
      <c r="H201" s="605">
        <v>65</v>
      </c>
      <c r="I201" s="606">
        <v>46</v>
      </c>
      <c r="J201" s="434">
        <f t="shared" si="367"/>
        <v>766</v>
      </c>
      <c r="K201" s="435">
        <f t="shared" si="368"/>
        <v>712</v>
      </c>
      <c r="L201" s="584"/>
      <c r="M201" s="585"/>
      <c r="N201" s="434">
        <f t="shared" si="369"/>
        <v>766</v>
      </c>
      <c r="O201" s="435">
        <f t="shared" si="370"/>
        <v>712</v>
      </c>
      <c r="P201" s="434">
        <f t="shared" si="371"/>
        <v>0</v>
      </c>
      <c r="Q201" s="435">
        <f t="shared" si="372"/>
        <v>0</v>
      </c>
      <c r="R201" s="605">
        <v>3</v>
      </c>
      <c r="S201" s="606">
        <v>10</v>
      </c>
      <c r="T201" s="434">
        <f t="shared" si="518"/>
        <v>0</v>
      </c>
      <c r="U201" s="435">
        <f t="shared" si="518"/>
        <v>0</v>
      </c>
      <c r="V201" s="605">
        <v>198</v>
      </c>
      <c r="W201" s="606">
        <v>167</v>
      </c>
      <c r="X201" s="434">
        <f t="shared" si="373"/>
        <v>0</v>
      </c>
      <c r="Y201" s="435">
        <f t="shared" si="374"/>
        <v>0</v>
      </c>
      <c r="Z201" s="584"/>
      <c r="AA201" s="585"/>
      <c r="AB201" s="434">
        <f t="shared" si="375"/>
        <v>0</v>
      </c>
      <c r="AC201" s="435">
        <f t="shared" si="376"/>
        <v>0</v>
      </c>
      <c r="AD201" s="434">
        <f t="shared" si="377"/>
        <v>201</v>
      </c>
      <c r="AE201" s="435">
        <f t="shared" si="378"/>
        <v>177</v>
      </c>
      <c r="AF201" s="434">
        <f t="shared" si="379"/>
        <v>0</v>
      </c>
      <c r="AG201" s="435">
        <f t="shared" si="380"/>
        <v>0</v>
      </c>
      <c r="AH201" s="605">
        <v>2.25</v>
      </c>
      <c r="AI201" s="607">
        <v>3.8666666666666698</v>
      </c>
      <c r="AJ201" s="434">
        <f t="shared" si="381"/>
        <v>6.75</v>
      </c>
      <c r="AK201" s="435">
        <f t="shared" si="382"/>
        <v>38.6666666666667</v>
      </c>
      <c r="AL201" s="605">
        <v>4.5800865800865802</v>
      </c>
      <c r="AM201" s="607">
        <v>4.0019047619047603</v>
      </c>
      <c r="AN201" s="434">
        <f t="shared" si="383"/>
        <v>906.85714285714289</v>
      </c>
      <c r="AO201" s="435">
        <f t="shared" si="384"/>
        <v>668.318095238095</v>
      </c>
      <c r="AP201" s="584"/>
      <c r="AQ201" s="585"/>
      <c r="AR201" s="434">
        <f t="shared" si="385"/>
        <v>0</v>
      </c>
      <c r="AS201" s="435">
        <f t="shared" si="386"/>
        <v>0</v>
      </c>
      <c r="AT201" s="434">
        <f t="shared" si="387"/>
        <v>4.545309168443497</v>
      </c>
      <c r="AU201" s="435">
        <f t="shared" si="388"/>
        <v>3.9942641915523263</v>
      </c>
      <c r="AV201" s="434">
        <f t="shared" si="389"/>
        <v>913.60714285714289</v>
      </c>
      <c r="AW201" s="435">
        <f t="shared" si="390"/>
        <v>706.98476190476174</v>
      </c>
      <c r="AX201" s="584"/>
      <c r="AY201" s="585"/>
      <c r="AZ201" s="434">
        <f t="shared" si="391"/>
        <v>0</v>
      </c>
      <c r="BA201" s="435">
        <f t="shared" si="392"/>
        <v>0</v>
      </c>
      <c r="BB201" s="584"/>
      <c r="BC201" s="585"/>
      <c r="BD201" s="434">
        <f t="shared" si="393"/>
        <v>0</v>
      </c>
      <c r="BE201" s="435">
        <f t="shared" si="394"/>
        <v>0</v>
      </c>
      <c r="BF201" s="584"/>
      <c r="BG201" s="585"/>
      <c r="BH201" s="434">
        <f t="shared" si="395"/>
        <v>0</v>
      </c>
      <c r="BI201" s="435">
        <f t="shared" si="396"/>
        <v>0</v>
      </c>
      <c r="BJ201" s="434">
        <f t="shared" si="397"/>
        <v>0</v>
      </c>
      <c r="BK201" s="435">
        <f t="shared" si="398"/>
        <v>0</v>
      </c>
      <c r="BL201" s="434">
        <f t="shared" si="399"/>
        <v>0</v>
      </c>
      <c r="BM201" s="435">
        <f t="shared" si="400"/>
        <v>0</v>
      </c>
      <c r="BN201" s="605">
        <v>279</v>
      </c>
      <c r="BO201" s="606">
        <v>243</v>
      </c>
      <c r="BP201" s="434">
        <f t="shared" si="401"/>
        <v>0</v>
      </c>
      <c r="BQ201" s="435">
        <f t="shared" si="402"/>
        <v>0</v>
      </c>
      <c r="BR201" s="605">
        <v>155</v>
      </c>
      <c r="BS201" s="606">
        <v>170</v>
      </c>
      <c r="BT201" s="434">
        <f t="shared" si="403"/>
        <v>0</v>
      </c>
      <c r="BU201" s="435">
        <f t="shared" si="404"/>
        <v>0</v>
      </c>
      <c r="BV201" s="584"/>
      <c r="BW201" s="585"/>
      <c r="BX201" s="434">
        <f t="shared" si="405"/>
        <v>0</v>
      </c>
      <c r="BY201" s="435">
        <f t="shared" si="406"/>
        <v>0</v>
      </c>
      <c r="BZ201" s="434">
        <f t="shared" si="407"/>
        <v>434</v>
      </c>
      <c r="CA201" s="435">
        <f t="shared" si="408"/>
        <v>413</v>
      </c>
      <c r="CB201" s="434">
        <f t="shared" si="409"/>
        <v>0</v>
      </c>
      <c r="CC201" s="435">
        <f t="shared" si="410"/>
        <v>0</v>
      </c>
      <c r="CD201" s="605">
        <v>4.5858585858585803</v>
      </c>
      <c r="CE201" s="607">
        <v>4.4930291508238298</v>
      </c>
      <c r="CF201" s="434">
        <f t="shared" si="411"/>
        <v>1279.4545454545439</v>
      </c>
      <c r="CG201" s="435">
        <f t="shared" si="412"/>
        <v>1091.8060836501907</v>
      </c>
      <c r="CH201" s="605">
        <v>6.4383838383838397</v>
      </c>
      <c r="CI201" s="607">
        <v>6.36481481481482</v>
      </c>
      <c r="CJ201" s="434">
        <f t="shared" si="413"/>
        <v>997.94949494949515</v>
      </c>
      <c r="CK201" s="435">
        <f t="shared" si="414"/>
        <v>1082.0185185185194</v>
      </c>
      <c r="CL201" s="584"/>
      <c r="CM201" s="585"/>
      <c r="CN201" s="434">
        <f t="shared" si="415"/>
        <v>0</v>
      </c>
      <c r="CO201" s="435">
        <f t="shared" si="416"/>
        <v>0</v>
      </c>
      <c r="CP201" s="434">
        <f t="shared" si="417"/>
        <v>5.2474747474747439</v>
      </c>
      <c r="CQ201" s="435">
        <f t="shared" si="418"/>
        <v>5.2634978260743583</v>
      </c>
      <c r="CR201" s="434">
        <f t="shared" si="419"/>
        <v>2277.4040404040388</v>
      </c>
      <c r="CS201" s="435">
        <f t="shared" si="420"/>
        <v>2173.82460216871</v>
      </c>
      <c r="CT201" s="584"/>
      <c r="CU201" s="585"/>
      <c r="CV201" s="434">
        <f t="shared" si="421"/>
        <v>0</v>
      </c>
      <c r="CW201" s="435">
        <f t="shared" si="422"/>
        <v>0</v>
      </c>
      <c r="CX201" s="584"/>
      <c r="CY201" s="585"/>
      <c r="CZ201" s="434">
        <f t="shared" si="423"/>
        <v>0</v>
      </c>
      <c r="DA201" s="435">
        <f t="shared" si="424"/>
        <v>0</v>
      </c>
      <c r="DB201" s="584"/>
      <c r="DC201" s="585"/>
      <c r="DD201" s="434">
        <f t="shared" si="425"/>
        <v>0</v>
      </c>
      <c r="DE201" s="435">
        <f t="shared" si="426"/>
        <v>0</v>
      </c>
      <c r="DF201" s="434">
        <f t="shared" si="427"/>
        <v>0</v>
      </c>
      <c r="DG201" s="435">
        <f t="shared" si="428"/>
        <v>0</v>
      </c>
      <c r="DH201" s="434">
        <f t="shared" si="429"/>
        <v>0</v>
      </c>
      <c r="DI201" s="435">
        <f t="shared" si="430"/>
        <v>0</v>
      </c>
      <c r="DJ201" s="434">
        <f t="shared" si="431"/>
        <v>635</v>
      </c>
      <c r="DK201" s="435">
        <f t="shared" si="432"/>
        <v>590</v>
      </c>
      <c r="DL201" s="434">
        <f t="shared" si="433"/>
        <v>0</v>
      </c>
      <c r="DM201" s="435">
        <f t="shared" si="434"/>
        <v>0</v>
      </c>
      <c r="DN201" s="434">
        <f t="shared" si="435"/>
        <v>5.0252144618286332</v>
      </c>
      <c r="DO201" s="435">
        <f t="shared" si="436"/>
        <v>4.882727735717749</v>
      </c>
      <c r="DP201" s="434">
        <f t="shared" si="437"/>
        <v>3191.0111832611819</v>
      </c>
      <c r="DQ201" s="435">
        <f t="shared" si="438"/>
        <v>2880.8093640734719</v>
      </c>
      <c r="DR201" s="434">
        <f t="shared" si="439"/>
        <v>0</v>
      </c>
      <c r="DS201" s="435">
        <f t="shared" si="440"/>
        <v>0</v>
      </c>
      <c r="DT201" s="434">
        <f t="shared" si="441"/>
        <v>0</v>
      </c>
      <c r="DU201" s="435">
        <f t="shared" si="442"/>
        <v>0</v>
      </c>
      <c r="DV201" s="605">
        <v>58</v>
      </c>
      <c r="DW201" s="606">
        <v>57</v>
      </c>
      <c r="DX201" s="434">
        <f t="shared" si="443"/>
        <v>0</v>
      </c>
      <c r="DY201" s="435">
        <f t="shared" si="444"/>
        <v>0</v>
      </c>
      <c r="DZ201" s="605">
        <v>73</v>
      </c>
      <c r="EA201" s="606">
        <v>65</v>
      </c>
      <c r="EB201" s="434">
        <f t="shared" si="445"/>
        <v>0</v>
      </c>
      <c r="EC201" s="435">
        <f t="shared" si="446"/>
        <v>0</v>
      </c>
      <c r="ED201" s="584"/>
      <c r="EE201" s="585"/>
      <c r="EF201" s="434">
        <f t="shared" si="447"/>
        <v>0</v>
      </c>
      <c r="EG201" s="435">
        <f t="shared" si="448"/>
        <v>0</v>
      </c>
      <c r="EH201" s="434">
        <f t="shared" si="449"/>
        <v>131</v>
      </c>
      <c r="EI201" s="435">
        <f t="shared" si="450"/>
        <v>122</v>
      </c>
      <c r="EJ201" s="434">
        <f t="shared" si="451"/>
        <v>0</v>
      </c>
      <c r="EK201" s="435">
        <f t="shared" si="452"/>
        <v>0</v>
      </c>
      <c r="EL201" s="605">
        <v>2.8418079096045199</v>
      </c>
      <c r="EM201" s="607">
        <v>2.8548387096774199</v>
      </c>
      <c r="EN201" s="434">
        <f t="shared" si="453"/>
        <v>164.82485875706215</v>
      </c>
      <c r="EO201" s="435">
        <f t="shared" si="454"/>
        <v>162.72580645161293</v>
      </c>
      <c r="EP201" s="605">
        <v>3.2977777777777799</v>
      </c>
      <c r="EQ201" s="607">
        <v>3.5245098039215699</v>
      </c>
      <c r="ER201" s="434">
        <f t="shared" si="455"/>
        <v>240.73777777777792</v>
      </c>
      <c r="ES201" s="435">
        <f t="shared" si="456"/>
        <v>229.09313725490205</v>
      </c>
      <c r="ET201" s="584"/>
      <c r="EU201" s="585"/>
      <c r="EV201" s="434">
        <f t="shared" si="457"/>
        <v>0</v>
      </c>
      <c r="EW201" s="435">
        <f t="shared" si="458"/>
        <v>0</v>
      </c>
      <c r="EX201" s="434">
        <f t="shared" si="459"/>
        <v>3.0958979888155729</v>
      </c>
      <c r="EY201" s="435">
        <f t="shared" si="460"/>
        <v>3.2116306861189754</v>
      </c>
      <c r="EZ201" s="434">
        <f t="shared" si="461"/>
        <v>405.56263653484007</v>
      </c>
      <c r="FA201" s="435">
        <f t="shared" si="462"/>
        <v>391.81894370651497</v>
      </c>
      <c r="FB201" s="584"/>
      <c r="FC201" s="585"/>
      <c r="FD201" s="434">
        <f t="shared" si="463"/>
        <v>0</v>
      </c>
      <c r="FE201" s="435">
        <f t="shared" si="464"/>
        <v>0</v>
      </c>
      <c r="FF201" s="584"/>
      <c r="FG201" s="585"/>
      <c r="FH201" s="434">
        <f t="shared" si="465"/>
        <v>0</v>
      </c>
      <c r="FI201" s="435">
        <f t="shared" si="466"/>
        <v>0</v>
      </c>
      <c r="FJ201" s="584"/>
      <c r="FK201" s="585"/>
      <c r="FL201" s="434">
        <f t="shared" si="467"/>
        <v>0</v>
      </c>
      <c r="FM201" s="435">
        <f t="shared" si="468"/>
        <v>0</v>
      </c>
      <c r="FN201" s="434">
        <f t="shared" si="469"/>
        <v>0</v>
      </c>
      <c r="FO201" s="435">
        <f t="shared" si="470"/>
        <v>0</v>
      </c>
      <c r="FP201" s="434">
        <f t="shared" si="471"/>
        <v>0</v>
      </c>
      <c r="FQ201" s="435">
        <f t="shared" si="472"/>
        <v>0</v>
      </c>
      <c r="FR201" s="584"/>
      <c r="FS201" s="585"/>
      <c r="FT201" s="434">
        <f t="shared" si="473"/>
        <v>0</v>
      </c>
      <c r="FU201" s="435">
        <f t="shared" si="474"/>
        <v>0</v>
      </c>
      <c r="FV201" s="584"/>
      <c r="FW201" s="585"/>
      <c r="FX201" s="434">
        <f t="shared" si="475"/>
        <v>0</v>
      </c>
      <c r="FY201" s="435">
        <f t="shared" si="476"/>
        <v>0</v>
      </c>
      <c r="FZ201" s="584"/>
      <c r="GA201" s="585"/>
      <c r="GB201" s="434">
        <f t="shared" si="477"/>
        <v>0</v>
      </c>
      <c r="GC201" s="435">
        <f t="shared" si="478"/>
        <v>0</v>
      </c>
      <c r="GD201" s="434">
        <f t="shared" si="479"/>
        <v>340</v>
      </c>
      <c r="GE201" s="435">
        <f t="shared" si="480"/>
        <v>310</v>
      </c>
      <c r="GF201" s="434">
        <f t="shared" si="481"/>
        <v>0</v>
      </c>
      <c r="GG201" s="435">
        <f t="shared" si="482"/>
        <v>0</v>
      </c>
      <c r="GH201" s="434">
        <f t="shared" si="483"/>
        <v>1451.0294042116061</v>
      </c>
      <c r="GI201" s="435">
        <f t="shared" si="484"/>
        <v>1293.1985567684703</v>
      </c>
      <c r="GJ201" s="434">
        <f t="shared" si="485"/>
        <v>0</v>
      </c>
      <c r="GK201" s="435">
        <f t="shared" si="486"/>
        <v>0</v>
      </c>
      <c r="GL201" s="434">
        <f t="shared" si="487"/>
        <v>426</v>
      </c>
      <c r="GM201" s="435">
        <f t="shared" si="488"/>
        <v>402</v>
      </c>
      <c r="GN201" s="434">
        <f t="shared" si="489"/>
        <v>0</v>
      </c>
      <c r="GO201" s="435">
        <f t="shared" si="490"/>
        <v>0</v>
      </c>
      <c r="GP201" s="434">
        <f t="shared" si="491"/>
        <v>2145.5444155844161</v>
      </c>
      <c r="GQ201" s="435">
        <f t="shared" si="492"/>
        <v>1979.4297510115166</v>
      </c>
      <c r="GR201" s="434">
        <f t="shared" si="493"/>
        <v>0</v>
      </c>
      <c r="GS201" s="435">
        <f t="shared" si="494"/>
        <v>0</v>
      </c>
      <c r="GT201" s="434">
        <f t="shared" si="495"/>
        <v>766</v>
      </c>
      <c r="GU201" s="435">
        <f t="shared" si="496"/>
        <v>712</v>
      </c>
      <c r="GV201" s="434">
        <f t="shared" si="497"/>
        <v>0</v>
      </c>
      <c r="GW201" s="435">
        <f t="shared" si="498"/>
        <v>0</v>
      </c>
      <c r="GX201" s="434">
        <f t="shared" si="499"/>
        <v>3596.5738197960222</v>
      </c>
      <c r="GY201" s="435">
        <f t="shared" si="500"/>
        <v>3272.6283077799872</v>
      </c>
      <c r="GZ201" s="434">
        <f t="shared" si="501"/>
        <v>0</v>
      </c>
      <c r="HA201" s="435">
        <f t="shared" si="502"/>
        <v>0</v>
      </c>
      <c r="HB201" s="434">
        <f t="shared" si="503"/>
        <v>0</v>
      </c>
      <c r="HC201" s="435">
        <f t="shared" si="504"/>
        <v>0</v>
      </c>
      <c r="HD201" s="434">
        <f t="shared" si="505"/>
        <v>0</v>
      </c>
      <c r="HE201" s="435">
        <f t="shared" si="506"/>
        <v>0</v>
      </c>
      <c r="HF201" s="434">
        <f t="shared" si="507"/>
        <v>0</v>
      </c>
      <c r="HG201" s="435">
        <f t="shared" si="508"/>
        <v>0</v>
      </c>
      <c r="HH201" s="434">
        <f t="shared" si="509"/>
        <v>0</v>
      </c>
      <c r="HI201" s="435">
        <f t="shared" si="510"/>
        <v>0</v>
      </c>
      <c r="HJ201" s="434">
        <f t="shared" si="511"/>
        <v>3596.5738197960218</v>
      </c>
      <c r="HK201" s="435">
        <f t="shared" si="512"/>
        <v>3272.6283077799867</v>
      </c>
      <c r="HL201" s="434">
        <f t="shared" si="513"/>
        <v>0</v>
      </c>
      <c r="HM201" s="435">
        <f t="shared" si="514"/>
        <v>0</v>
      </c>
    </row>
    <row r="202" spans="1:221" s="18" customFormat="1" ht="15" customHeight="1">
      <c r="A202" s="516" t="s">
        <v>489</v>
      </c>
      <c r="B202" s="517" t="s">
        <v>530</v>
      </c>
      <c r="C202" s="549"/>
      <c r="D202" s="500">
        <v>198774</v>
      </c>
      <c r="E202" s="524">
        <v>9</v>
      </c>
      <c r="F202" s="605">
        <v>618</v>
      </c>
      <c r="G202" s="606">
        <v>713</v>
      </c>
      <c r="H202" s="605">
        <v>54</v>
      </c>
      <c r="I202" s="606">
        <v>80</v>
      </c>
      <c r="J202" s="434">
        <f t="shared" ref="J202:J265" si="519">F202-H202</f>
        <v>564</v>
      </c>
      <c r="K202" s="435">
        <f t="shared" ref="K202:K265" si="520">G202-I202</f>
        <v>633</v>
      </c>
      <c r="L202" s="584"/>
      <c r="M202" s="585"/>
      <c r="N202" s="434">
        <f t="shared" ref="N202:N265" si="521">+R202+V202+Z202+BN202+BR202+BV202+DV202+DZ202+ED202+FR202</f>
        <v>564</v>
      </c>
      <c r="O202" s="435">
        <f t="shared" ref="O202:O265" si="522">+S202+W202+AA202+BO202+BS202+BW202+DW202+EA202+EE202+FS202</f>
        <v>633</v>
      </c>
      <c r="P202" s="434">
        <f t="shared" ref="P202:P265" si="523">+T202+X202+AB202+BP202+BT202+BX202+DX202+EB202+EF202+FT202</f>
        <v>0</v>
      </c>
      <c r="Q202" s="435">
        <f t="shared" ref="Q202:Q265" si="524">+U202+Y202+AC202+BQ202+BU202+BY202+DY202+EC202+EG202+FU202</f>
        <v>0</v>
      </c>
      <c r="R202" s="605">
        <v>14</v>
      </c>
      <c r="S202" s="606">
        <v>18</v>
      </c>
      <c r="T202" s="434">
        <f t="shared" si="518"/>
        <v>0</v>
      </c>
      <c r="U202" s="435">
        <f t="shared" si="518"/>
        <v>0</v>
      </c>
      <c r="V202" s="605">
        <v>175</v>
      </c>
      <c r="W202" s="606">
        <v>217</v>
      </c>
      <c r="X202" s="434">
        <f t="shared" ref="X202:X265" si="525">IF(BB202&gt;0,V202,)</f>
        <v>0</v>
      </c>
      <c r="Y202" s="435">
        <f t="shared" ref="Y202:Y265" si="526">IF(BC202&gt;0,W202,)</f>
        <v>0</v>
      </c>
      <c r="Z202" s="584"/>
      <c r="AA202" s="585"/>
      <c r="AB202" s="434">
        <f t="shared" ref="AB202:AB265" si="527">IF(BF202&gt;0,Z202,)</f>
        <v>0</v>
      </c>
      <c r="AC202" s="435">
        <f t="shared" ref="AC202:AC265" si="528">IF(BG202&gt;0,AA202,)</f>
        <v>0</v>
      </c>
      <c r="AD202" s="434">
        <f t="shared" ref="AD202:AD265" si="529">R202+V202+Z202</f>
        <v>189</v>
      </c>
      <c r="AE202" s="435">
        <f t="shared" ref="AE202:AE265" si="530">S202+W202+AA202</f>
        <v>235</v>
      </c>
      <c r="AF202" s="434">
        <f t="shared" ref="AF202:AF265" si="531">IF(BJ202&gt;0,AD202,)</f>
        <v>0</v>
      </c>
      <c r="AG202" s="435">
        <f t="shared" ref="AG202:AG265" si="532">IF(BK202&gt;0,AE202,)</f>
        <v>0</v>
      </c>
      <c r="AH202" s="605">
        <v>4.1875</v>
      </c>
      <c r="AI202" s="607">
        <v>3.2361111111111098</v>
      </c>
      <c r="AJ202" s="434">
        <f t="shared" ref="AJ202:AJ265" si="533">IF(R202&gt;0,(R202*AH202),)</f>
        <v>58.625</v>
      </c>
      <c r="AK202" s="435">
        <f t="shared" ref="AK202:AK265" si="534">IF(S202&gt;0,(S202*AI202),)</f>
        <v>58.249999999999979</v>
      </c>
      <c r="AL202" s="605">
        <v>4.4438775510203996</v>
      </c>
      <c r="AM202" s="607">
        <v>4.2853333333333303</v>
      </c>
      <c r="AN202" s="434">
        <f t="shared" ref="AN202:AN265" si="535">IF(V202&gt;0,(V202*AL202),)</f>
        <v>777.67857142856997</v>
      </c>
      <c r="AO202" s="435">
        <f t="shared" ref="AO202:AO265" si="536">IF(W202&gt;0,(W202*AM202),)</f>
        <v>929.91733333333264</v>
      </c>
      <c r="AP202" s="584"/>
      <c r="AQ202" s="585"/>
      <c r="AR202" s="434">
        <f t="shared" ref="AR202:AR265" si="537">IF(Z202&gt;0,(Z202*AP202),)</f>
        <v>0</v>
      </c>
      <c r="AS202" s="435">
        <f t="shared" ref="AS202:AS265" si="538">IF(AA202&gt;0,(AA202*AQ202),)</f>
        <v>0</v>
      </c>
      <c r="AT202" s="434">
        <f t="shared" ref="AT202:AT265" si="539">IF(AD202&gt;0,((AJ202+AN202+AR202)/AD202),)</f>
        <v>4.424886621315185</v>
      </c>
      <c r="AU202" s="435">
        <f t="shared" ref="AU202:AU265" si="540">IF(AE202&gt;0,((AK202+AO202+AS202)/AE202),)</f>
        <v>4.2049673758865218</v>
      </c>
      <c r="AV202" s="434">
        <f t="shared" ref="AV202:AV265" si="541">IF(AD202&gt;0,(AD202*AT202),)</f>
        <v>836.30357142856997</v>
      </c>
      <c r="AW202" s="435">
        <f t="shared" ref="AW202:AW265" si="542">IF(AE202&gt;0,(AE202*AU202),)</f>
        <v>988.16733333333264</v>
      </c>
      <c r="AX202" s="584"/>
      <c r="AY202" s="585"/>
      <c r="AZ202" s="434">
        <f t="shared" ref="AZ202:AZ265" si="543">IF(T202&gt;0,(T202*AX202),)</f>
        <v>0</v>
      </c>
      <c r="BA202" s="435">
        <f t="shared" ref="BA202:BA265" si="544">IF(U202&gt;0,(U202*AY202),)</f>
        <v>0</v>
      </c>
      <c r="BB202" s="584"/>
      <c r="BC202" s="585"/>
      <c r="BD202" s="434">
        <f t="shared" ref="BD202:BD265" si="545">IF(X202&gt;0,(X202*BB202),)</f>
        <v>0</v>
      </c>
      <c r="BE202" s="435">
        <f t="shared" ref="BE202:BE265" si="546">IF(Y202&gt;0,(Y202*BC202),)</f>
        <v>0</v>
      </c>
      <c r="BF202" s="584"/>
      <c r="BG202" s="585"/>
      <c r="BH202" s="434">
        <f t="shared" ref="BH202:BH265" si="547">IF(AB202&gt;0,(AB202*BF202),)</f>
        <v>0</v>
      </c>
      <c r="BI202" s="435">
        <f t="shared" ref="BI202:BI265" si="548">IF(AC202&gt;0,(AC202*BG202),)</f>
        <v>0</v>
      </c>
      <c r="BJ202" s="434">
        <f t="shared" ref="BJ202:BJ265" si="549">IF((AZ202+BD202+BH202)&gt;0,((AZ202+BD202+BH202)/AD202),)</f>
        <v>0</v>
      </c>
      <c r="BK202" s="435">
        <f t="shared" ref="BK202:BK265" si="550">IF((BA202+BE202+BI202)&gt;0,((BA202+BE202+BI202)/AE202),)</f>
        <v>0</v>
      </c>
      <c r="BL202" s="434">
        <f t="shared" ref="BL202:BL265" si="551">IF(AF202&gt;0,(AD202*BJ202),)</f>
        <v>0</v>
      </c>
      <c r="BM202" s="435">
        <f t="shared" ref="BM202:BM265" si="552">IF(AG202&gt;0,(AE202*BK202),)</f>
        <v>0</v>
      </c>
      <c r="BN202" s="605">
        <v>160</v>
      </c>
      <c r="BO202" s="606">
        <v>186</v>
      </c>
      <c r="BP202" s="434">
        <f t="shared" ref="BP202:BP265" si="553">IF(CT202&gt;0,BN202,)</f>
        <v>0</v>
      </c>
      <c r="BQ202" s="435">
        <f t="shared" ref="BQ202:BQ265" si="554">IF(CU202&gt;0,BO202,)</f>
        <v>0</v>
      </c>
      <c r="BR202" s="605">
        <v>99</v>
      </c>
      <c r="BS202" s="606">
        <v>85</v>
      </c>
      <c r="BT202" s="434">
        <f t="shared" ref="BT202:BT265" si="555">IF(CX202&gt;0,BR202,)</f>
        <v>0</v>
      </c>
      <c r="BU202" s="435">
        <f t="shared" ref="BU202:BU265" si="556">IF(CY202&gt;0,BS202,)</f>
        <v>0</v>
      </c>
      <c r="BV202" s="584"/>
      <c r="BW202" s="585"/>
      <c r="BX202" s="434">
        <f t="shared" ref="BX202:BX265" si="557">IF(DB202&gt;0,BV202,)</f>
        <v>0</v>
      </c>
      <c r="BY202" s="435">
        <f t="shared" ref="BY202:BY265" si="558">IF(DC202&gt;0,BW202,)</f>
        <v>0</v>
      </c>
      <c r="BZ202" s="434">
        <f t="shared" ref="BZ202:BZ265" si="559">BN202+BR202+BV202</f>
        <v>259</v>
      </c>
      <c r="CA202" s="435">
        <f t="shared" ref="CA202:CA265" si="560">BO202+BS202+BW202</f>
        <v>271</v>
      </c>
      <c r="CB202" s="434">
        <f t="shared" ref="CB202:CB265" si="561">IF(DF202&gt;0,BZ202,)</f>
        <v>0</v>
      </c>
      <c r="CC202" s="435">
        <f t="shared" ref="CC202:CC265" si="562">IF(DG202&gt;0,CA202,)</f>
        <v>0</v>
      </c>
      <c r="CD202" s="605">
        <v>3.22156862745098</v>
      </c>
      <c r="CE202" s="607">
        <v>3.38025889967638</v>
      </c>
      <c r="CF202" s="434">
        <f t="shared" ref="CF202:CF265" si="563">IF(BN202&gt;0,(BN202*CD202),)</f>
        <v>515.45098039215679</v>
      </c>
      <c r="CG202" s="435">
        <f t="shared" ref="CG202:CG265" si="564">IF(BO202&gt;0,(BO202*CE202),)</f>
        <v>628.72815533980668</v>
      </c>
      <c r="CH202" s="605">
        <v>5.46428571428571</v>
      </c>
      <c r="CI202" s="607">
        <v>5.2222222222222197</v>
      </c>
      <c r="CJ202" s="434">
        <f t="shared" ref="CJ202:CJ265" si="565">IF(BR202&gt;0,(BR202*CH202),)</f>
        <v>540.96428571428532</v>
      </c>
      <c r="CK202" s="435">
        <f t="shared" ref="CK202:CK265" si="566">IF(BS202&gt;0,(BS202*CI202),)</f>
        <v>443.88888888888869</v>
      </c>
      <c r="CL202" s="584"/>
      <c r="CM202" s="585"/>
      <c r="CN202" s="434">
        <f t="shared" ref="CN202:CN265" si="567">IF(BV202&gt;0,(BV202*CL202),)</f>
        <v>0</v>
      </c>
      <c r="CO202" s="435">
        <f t="shared" ref="CO202:CO265" si="568">IF(BW202&gt;0,(BW202*CM202),)</f>
        <v>0</v>
      </c>
      <c r="CP202" s="434">
        <f t="shared" ref="CP202:CP265" si="569">IF(BZ202&gt;0,((CF202+CJ202+CN202)/BZ202),)</f>
        <v>4.0788234212603944</v>
      </c>
      <c r="CQ202" s="435">
        <f t="shared" ref="CQ202:CQ265" si="570">IF(CA202&gt;0,((CG202+CK202+CO202)/CA202),)</f>
        <v>3.9579964731686172</v>
      </c>
      <c r="CR202" s="434">
        <f t="shared" ref="CR202:CR265" si="571">IF(BZ202&gt;0,(BZ202*CP202),)</f>
        <v>1056.4152661064422</v>
      </c>
      <c r="CS202" s="435">
        <f t="shared" ref="CS202:CS265" si="572">IF(CA202&gt;0,(CA202*CQ202),)</f>
        <v>1072.6170442286952</v>
      </c>
      <c r="CT202" s="584"/>
      <c r="CU202" s="585"/>
      <c r="CV202" s="434">
        <f t="shared" ref="CV202:CV265" si="573">IF(BP202&gt;0,(BP202*CT202),)</f>
        <v>0</v>
      </c>
      <c r="CW202" s="435">
        <f t="shared" ref="CW202:CW265" si="574">IF(BQ202&gt;0,(BQ202*CU202),)</f>
        <v>0</v>
      </c>
      <c r="CX202" s="584"/>
      <c r="CY202" s="585"/>
      <c r="CZ202" s="434">
        <f t="shared" ref="CZ202:CZ265" si="575">IF(BT202&gt;0,(BT202*CX202),)</f>
        <v>0</v>
      </c>
      <c r="DA202" s="435">
        <f t="shared" ref="DA202:DA265" si="576">IF(BU202&gt;0,(BU202*CY202),)</f>
        <v>0</v>
      </c>
      <c r="DB202" s="584"/>
      <c r="DC202" s="585"/>
      <c r="DD202" s="434">
        <f t="shared" ref="DD202:DD265" si="577">IF(BX202&gt;0,(BX202*DB202),)</f>
        <v>0</v>
      </c>
      <c r="DE202" s="435">
        <f t="shared" ref="DE202:DE265" si="578">IF(BY202&gt;0,(BY202*DC202),)</f>
        <v>0</v>
      </c>
      <c r="DF202" s="434">
        <f t="shared" ref="DF202:DF265" si="579">IF((CV202+CZ202+DD202)&gt;0,((CV202+CZ202+DD202)/BZ202),)</f>
        <v>0</v>
      </c>
      <c r="DG202" s="435">
        <f t="shared" ref="DG202:DG265" si="580">IF((CW202+DA202+DE202)&gt;0,((CW202+DA202+DE202)/CA202),)</f>
        <v>0</v>
      </c>
      <c r="DH202" s="434">
        <f t="shared" ref="DH202:DH265" si="581">IF(CB202&gt;0,(BZ202*DF202),)</f>
        <v>0</v>
      </c>
      <c r="DI202" s="435">
        <f t="shared" ref="DI202:DI265" si="582">IF(CC202&gt;0,(CA202*DG202),)</f>
        <v>0</v>
      </c>
      <c r="DJ202" s="434">
        <f t="shared" ref="DJ202:DJ265" si="583">AD202+BZ202</f>
        <v>448</v>
      </c>
      <c r="DK202" s="435">
        <f t="shared" ref="DK202:DK265" si="584">AE202+CA202</f>
        <v>506</v>
      </c>
      <c r="DL202" s="434">
        <f t="shared" ref="DL202:DL265" si="585">AF202+CB202</f>
        <v>0</v>
      </c>
      <c r="DM202" s="435">
        <f t="shared" ref="DM202:DM265" si="586">AG202+CC202</f>
        <v>0</v>
      </c>
      <c r="DN202" s="434">
        <f t="shared" ref="DN202:DN265" si="587">IF(DJ202&gt;0,((AD202*AT202)+(BZ202*CP202))/DJ202,)</f>
        <v>4.2248188337835098</v>
      </c>
      <c r="DO202" s="435">
        <f t="shared" ref="DO202:DO265" si="588">IF(DK202&gt;0,((AE202*AU202)+(CA202*CQ202))/DK202,)</f>
        <v>4.0726963983439282</v>
      </c>
      <c r="DP202" s="434">
        <f t="shared" ref="DP202:DP265" si="589">IF(DJ202&gt;0,(DJ202*DN202),)</f>
        <v>1892.7188375350124</v>
      </c>
      <c r="DQ202" s="435">
        <f t="shared" ref="DQ202:DQ265" si="590">IF(DK202&gt;0,(DK202*DO202),)</f>
        <v>2060.7843775620277</v>
      </c>
      <c r="DR202" s="434">
        <f t="shared" ref="DR202:DR265" si="591">IF(DL202&gt;0,((AF202*BJ202)+(CB202*DF202))/DL202,)</f>
        <v>0</v>
      </c>
      <c r="DS202" s="435">
        <f t="shared" ref="DS202:DS265" si="592">IF(DM202&gt;0,((AG202*BK202)+(CC202*DG202))/DM202,)</f>
        <v>0</v>
      </c>
      <c r="DT202" s="434">
        <f t="shared" ref="DT202:DT265" si="593">IF(DL202&gt;0,(DL202*DR202),)</f>
        <v>0</v>
      </c>
      <c r="DU202" s="435">
        <f t="shared" ref="DU202:DU265" si="594">IF(DM202&gt;0,(DM202*DS202),)</f>
        <v>0</v>
      </c>
      <c r="DV202" s="605">
        <v>56</v>
      </c>
      <c r="DW202" s="606">
        <v>52</v>
      </c>
      <c r="DX202" s="434">
        <f t="shared" ref="DX202:DX265" si="595">IF(FB202&gt;0,DV202,)</f>
        <v>0</v>
      </c>
      <c r="DY202" s="435">
        <f t="shared" ref="DY202:DY265" si="596">IF(FC202&gt;0,DW202,)</f>
        <v>0</v>
      </c>
      <c r="DZ202" s="605">
        <v>60</v>
      </c>
      <c r="EA202" s="606">
        <v>75</v>
      </c>
      <c r="EB202" s="434">
        <f t="shared" ref="EB202:EB265" si="597">IF(FF202&gt;0,DZ202,)</f>
        <v>0</v>
      </c>
      <c r="EC202" s="435">
        <f t="shared" ref="EC202:EC265" si="598">IF(FG202&gt;0,EA202,)</f>
        <v>0</v>
      </c>
      <c r="ED202" s="584"/>
      <c r="EE202" s="585"/>
      <c r="EF202" s="434">
        <f t="shared" ref="EF202:EF265" si="599">IF(FJ202&gt;0,ED202,)</f>
        <v>0</v>
      </c>
      <c r="EG202" s="435">
        <f t="shared" ref="EG202:EG265" si="600">IF(FK202&gt;0,EE202,)</f>
        <v>0</v>
      </c>
      <c r="EH202" s="434">
        <f t="shared" ref="EH202:EH265" si="601">DV202+DZ202+ED202</f>
        <v>116</v>
      </c>
      <c r="EI202" s="435">
        <f t="shared" ref="EI202:EI265" si="602">DW202+EA202+EE202</f>
        <v>127</v>
      </c>
      <c r="EJ202" s="434">
        <f t="shared" ref="EJ202:EJ265" si="603">IF(FN202&gt;0,EH202,)</f>
        <v>0</v>
      </c>
      <c r="EK202" s="435">
        <f t="shared" ref="EK202:EK265" si="604">IF(FO202&gt;0,EI202,)</f>
        <v>0</v>
      </c>
      <c r="EL202" s="605">
        <v>2.4207650273224002</v>
      </c>
      <c r="EM202" s="607">
        <v>2.2611111111111102</v>
      </c>
      <c r="EN202" s="434">
        <f t="shared" ref="EN202:EN265" si="605">IF(DV202&gt;0,(DV202*EL202),)</f>
        <v>135.56284153005441</v>
      </c>
      <c r="EO202" s="435">
        <f t="shared" ref="EO202:EO265" si="606">IF(DW202&gt;0,(DW202*EM202),)</f>
        <v>117.57777777777773</v>
      </c>
      <c r="EP202" s="605">
        <v>3.36507936507937</v>
      </c>
      <c r="EQ202" s="607">
        <v>2.8624999999999998</v>
      </c>
      <c r="ER202" s="434">
        <f t="shared" ref="ER202:ER265" si="607">IF(DZ202&gt;0,(DZ202*EP202),)</f>
        <v>201.90476190476221</v>
      </c>
      <c r="ES202" s="435">
        <f t="shared" ref="ES202:ES265" si="608">IF(EA202&gt;0,(EA202*EQ202),)</f>
        <v>214.6875</v>
      </c>
      <c r="ET202" s="584"/>
      <c r="EU202" s="585"/>
      <c r="EV202" s="434">
        <f t="shared" ref="EV202:EV265" si="609">IF(ED202&gt;0,(ED202*ET202),)</f>
        <v>0</v>
      </c>
      <c r="EW202" s="435">
        <f t="shared" ref="EW202:EW265" si="610">IF(EE202&gt;0,(EE202*EU202),)</f>
        <v>0</v>
      </c>
      <c r="EX202" s="434">
        <f t="shared" ref="EX202:EX265" si="611">IF(EH202&gt;0,((EN202+ER202+EV202)/EH202),)</f>
        <v>2.9092034778863503</v>
      </c>
      <c r="EY202" s="435">
        <f t="shared" ref="EY202:EY265" si="612">IF(EI202&gt;0,((EO202+ES202+EW202)/EI202),)</f>
        <v>2.6162620297462813</v>
      </c>
      <c r="EZ202" s="434">
        <f t="shared" ref="EZ202:EZ265" si="613">IF(EH202&gt;0,(EH202*EX202),)</f>
        <v>337.46760343481662</v>
      </c>
      <c r="FA202" s="435">
        <f t="shared" ref="FA202:FA265" si="614">IF(EI202&gt;0,(EI202*EY202),)</f>
        <v>332.26527777777773</v>
      </c>
      <c r="FB202" s="584"/>
      <c r="FC202" s="585"/>
      <c r="FD202" s="434">
        <f t="shared" ref="FD202:FD265" si="615">IF(DX202&gt;0,(DX202*FB202),)</f>
        <v>0</v>
      </c>
      <c r="FE202" s="435">
        <f t="shared" ref="FE202:FE265" si="616">IF(DY202&gt;0,(DY202*FC202),)</f>
        <v>0</v>
      </c>
      <c r="FF202" s="584"/>
      <c r="FG202" s="585"/>
      <c r="FH202" s="434">
        <f t="shared" ref="FH202:FH265" si="617">IF(EB202&gt;0,(EB202*FF202),)</f>
        <v>0</v>
      </c>
      <c r="FI202" s="435">
        <f t="shared" ref="FI202:FI265" si="618">IF(EC202&gt;0,(EC202*FG202),)</f>
        <v>0</v>
      </c>
      <c r="FJ202" s="584"/>
      <c r="FK202" s="585"/>
      <c r="FL202" s="434">
        <f t="shared" ref="FL202:FL265" si="619">IF(EF202&gt;0,(EF202*FJ202),)</f>
        <v>0</v>
      </c>
      <c r="FM202" s="435">
        <f t="shared" ref="FM202:FM265" si="620">IF(EG202&gt;0,(EG202*FK202),)</f>
        <v>0</v>
      </c>
      <c r="FN202" s="434">
        <f t="shared" ref="FN202:FN265" si="621">IF((FD202+FH202+FL202)&gt;0,((FD202+FH202+FL202)/EH202),)</f>
        <v>0</v>
      </c>
      <c r="FO202" s="435">
        <f t="shared" ref="FO202:FO265" si="622">IF((FE202+FI202+FM202)&gt;0,((FE202+FI202+FM202)/EI202),)</f>
        <v>0</v>
      </c>
      <c r="FP202" s="434">
        <f t="shared" ref="FP202:FP265" si="623">IF(EH202&gt;0,(EH202*FN202),)</f>
        <v>0</v>
      </c>
      <c r="FQ202" s="435">
        <f t="shared" ref="FQ202:FQ265" si="624">IF(EI202&gt;0,(EI202*FO202),)</f>
        <v>0</v>
      </c>
      <c r="FR202" s="584"/>
      <c r="FS202" s="585"/>
      <c r="FT202" s="434">
        <f t="shared" ref="FT202:FT265" si="625">IF(FZ202&gt;0,FR202,)</f>
        <v>0</v>
      </c>
      <c r="FU202" s="435">
        <f t="shared" ref="FU202:FU265" si="626">IF(GA202&gt;0,FS202,)</f>
        <v>0</v>
      </c>
      <c r="FV202" s="584"/>
      <c r="FW202" s="585"/>
      <c r="FX202" s="434">
        <f t="shared" ref="FX202:FX265" si="627">IF(FR202&gt;0,(FR202*FV202),)</f>
        <v>0</v>
      </c>
      <c r="FY202" s="435">
        <f t="shared" ref="FY202:FY265" si="628">IF(FS202&gt;0,(FS202*FW202),)</f>
        <v>0</v>
      </c>
      <c r="FZ202" s="584"/>
      <c r="GA202" s="585"/>
      <c r="GB202" s="434">
        <f t="shared" ref="GB202:GB265" si="629">IF(FZ202&gt;0,(FR202*FZ202),)</f>
        <v>0</v>
      </c>
      <c r="GC202" s="435">
        <f t="shared" ref="GC202:GC265" si="630">IF(GA202&gt;0,(FS202*GA202),)</f>
        <v>0</v>
      </c>
      <c r="GD202" s="434">
        <f t="shared" ref="GD202:GD265" si="631">(R202+BN202+DV202)</f>
        <v>230</v>
      </c>
      <c r="GE202" s="435">
        <f t="shared" ref="GE202:GE265" si="632">(S202+BO202+DW202)</f>
        <v>256</v>
      </c>
      <c r="GF202" s="434">
        <f t="shared" ref="GF202:GF265" si="633">(T202+BP202+DX202)</f>
        <v>0</v>
      </c>
      <c r="GG202" s="435">
        <f t="shared" ref="GG202:GG265" si="634">(U202+BQ202+DY202)</f>
        <v>0</v>
      </c>
      <c r="GH202" s="434">
        <f t="shared" ref="GH202:GH265" si="635">IF(GD202&gt;0,(AJ202+CF202+EN202),)</f>
        <v>709.63882192221126</v>
      </c>
      <c r="GI202" s="435">
        <f t="shared" ref="GI202:GI265" si="636">IF(GE202&gt;0,(AK202+CG202+EO202),)</f>
        <v>804.55593311758435</v>
      </c>
      <c r="GJ202" s="434">
        <f t="shared" ref="GJ202:GJ265" si="637">IF(GF202&gt;0,(AZ202+CV202+FD202),)</f>
        <v>0</v>
      </c>
      <c r="GK202" s="435">
        <f t="shared" ref="GK202:GK265" si="638">IF(GG202&gt;0,(BA202+CW202+FE202),)</f>
        <v>0</v>
      </c>
      <c r="GL202" s="434">
        <f t="shared" ref="GL202:GL265" si="639">(V202+BR202+DZ202)</f>
        <v>334</v>
      </c>
      <c r="GM202" s="435">
        <f t="shared" ref="GM202:GM265" si="640">(W202+BS202+EA202)</f>
        <v>377</v>
      </c>
      <c r="GN202" s="434">
        <f t="shared" ref="GN202:GN265" si="641">(X202+BT202+EB202)</f>
        <v>0</v>
      </c>
      <c r="GO202" s="435">
        <f t="shared" ref="GO202:GO265" si="642">(Y202+BU202+EC202)</f>
        <v>0</v>
      </c>
      <c r="GP202" s="434">
        <f t="shared" ref="GP202:GP265" si="643">IF(GL202&gt;0,AN202+CJ202+ER202,)</f>
        <v>1520.5476190476174</v>
      </c>
      <c r="GQ202" s="435">
        <f t="shared" ref="GQ202:GQ265" si="644">IF(GM202&gt;0,AO202+CK202+ES202,)</f>
        <v>1588.4937222222213</v>
      </c>
      <c r="GR202" s="434">
        <f t="shared" ref="GR202:GR265" si="645">IF(GN202&gt;0,BD202+CZ202+FH202,)</f>
        <v>0</v>
      </c>
      <c r="GS202" s="435">
        <f t="shared" ref="GS202:GS265" si="646">IF(GO202&gt;0,BE202+DA202+FI202,)</f>
        <v>0</v>
      </c>
      <c r="GT202" s="434">
        <f t="shared" ref="GT202:GT265" si="647">+GL202+GD202</f>
        <v>564</v>
      </c>
      <c r="GU202" s="435">
        <f t="shared" ref="GU202:GU265" si="648">+GM202+GE202</f>
        <v>633</v>
      </c>
      <c r="GV202" s="434">
        <f t="shared" ref="GV202:GV265" si="649">+GN202+GF202</f>
        <v>0</v>
      </c>
      <c r="GW202" s="435">
        <f t="shared" ref="GW202:GW265" si="650">+GO202+GG202</f>
        <v>0</v>
      </c>
      <c r="GX202" s="434">
        <f t="shared" ref="GX202:GX265" si="651">IF(GT202&gt;0,(GH202+GP202),)</f>
        <v>2230.1864409698287</v>
      </c>
      <c r="GY202" s="435">
        <f t="shared" ref="GY202:GY265" si="652">IF(GU202&gt;0,(GI202+GQ202),)</f>
        <v>2393.0496553398057</v>
      </c>
      <c r="GZ202" s="434">
        <f t="shared" ref="GZ202:GZ265" si="653">IF(GV202&gt;0,(GJ202+GR202),)</f>
        <v>0</v>
      </c>
      <c r="HA202" s="435">
        <f t="shared" ref="HA202:HA265" si="654">IF(GW202&gt;0,(GK202+GS202),)</f>
        <v>0</v>
      </c>
      <c r="HB202" s="434">
        <f t="shared" ref="HB202:HB265" si="655">(Z202+BV202+ED202)</f>
        <v>0</v>
      </c>
      <c r="HC202" s="435">
        <f t="shared" ref="HC202:HC265" si="656">(AA202+BW202+EE202)</f>
        <v>0</v>
      </c>
      <c r="HD202" s="434">
        <f t="shared" ref="HD202:HD265" si="657">(AB202+BX202+EF202)</f>
        <v>0</v>
      </c>
      <c r="HE202" s="435">
        <f t="shared" ref="HE202:HE265" si="658">(AC202+BY202+EG202)</f>
        <v>0</v>
      </c>
      <c r="HF202" s="434">
        <f t="shared" ref="HF202:HF265" si="659">IF(HB202&gt;0,(AR202+CN202+EV202),)</f>
        <v>0</v>
      </c>
      <c r="HG202" s="435">
        <f t="shared" ref="HG202:HG265" si="660">IF(HC202&gt;0,(AS202+CO202+EW202),)</f>
        <v>0</v>
      </c>
      <c r="HH202" s="434">
        <f t="shared" ref="HH202:HH265" si="661">IF(HD202&gt;0,(BH202+DD202+FL202),)</f>
        <v>0</v>
      </c>
      <c r="HI202" s="435">
        <f t="shared" ref="HI202:HI265" si="662">IF(HE202&gt;0,(BI202+DE202+FM202),)</f>
        <v>0</v>
      </c>
      <c r="HJ202" s="434">
        <f t="shared" ref="HJ202:HJ265" si="663">IF((DJ202+EH202+FR202)&gt;0,(DP202+EZ202+FX202),)</f>
        <v>2230.1864409698292</v>
      </c>
      <c r="HK202" s="435">
        <f t="shared" ref="HK202:HK265" si="664">IF((DK202+EI202+FS202)&gt;0,(DQ202+FA202+FY202),)</f>
        <v>2393.0496553398052</v>
      </c>
      <c r="HL202" s="434">
        <f t="shared" ref="HL202:HL265" si="665">IF((DL202+EJ202+FT202)&gt;0,(DT202+FP202+GB202),)</f>
        <v>0</v>
      </c>
      <c r="HM202" s="435">
        <f t="shared" ref="HM202:HM265" si="666">IF((DM202+EK202+FU202)&gt;0,(DU202+FQ202+GC202),)</f>
        <v>0</v>
      </c>
    </row>
    <row r="203" spans="1:221" s="18" customFormat="1" ht="15" customHeight="1">
      <c r="A203" s="516" t="s">
        <v>489</v>
      </c>
      <c r="B203" s="517" t="s">
        <v>531</v>
      </c>
      <c r="C203" s="549"/>
      <c r="D203" s="500">
        <v>198817</v>
      </c>
      <c r="E203" s="524">
        <v>9</v>
      </c>
      <c r="F203" s="605">
        <v>428</v>
      </c>
      <c r="G203" s="606">
        <v>453</v>
      </c>
      <c r="H203" s="605">
        <v>51</v>
      </c>
      <c r="I203" s="606">
        <v>36</v>
      </c>
      <c r="J203" s="434">
        <f t="shared" si="519"/>
        <v>377</v>
      </c>
      <c r="K203" s="435">
        <f t="shared" si="520"/>
        <v>417</v>
      </c>
      <c r="L203" s="584"/>
      <c r="M203" s="585"/>
      <c r="N203" s="434">
        <f t="shared" si="521"/>
        <v>377</v>
      </c>
      <c r="O203" s="435">
        <f t="shared" si="522"/>
        <v>417</v>
      </c>
      <c r="P203" s="434">
        <f t="shared" si="523"/>
        <v>0</v>
      </c>
      <c r="Q203" s="435">
        <f t="shared" si="524"/>
        <v>0</v>
      </c>
      <c r="R203" s="605">
        <v>17</v>
      </c>
      <c r="S203" s="606">
        <v>31</v>
      </c>
      <c r="T203" s="434">
        <f t="shared" si="518"/>
        <v>0</v>
      </c>
      <c r="U203" s="435">
        <f t="shared" si="518"/>
        <v>0</v>
      </c>
      <c r="V203" s="605">
        <v>144</v>
      </c>
      <c r="W203" s="606">
        <v>144</v>
      </c>
      <c r="X203" s="434">
        <f t="shared" si="525"/>
        <v>0</v>
      </c>
      <c r="Y203" s="435">
        <f t="shared" si="526"/>
        <v>0</v>
      </c>
      <c r="Z203" s="584"/>
      <c r="AA203" s="585"/>
      <c r="AB203" s="434">
        <f t="shared" si="527"/>
        <v>0</v>
      </c>
      <c r="AC203" s="435">
        <f t="shared" si="528"/>
        <v>0</v>
      </c>
      <c r="AD203" s="434">
        <f t="shared" si="529"/>
        <v>161</v>
      </c>
      <c r="AE203" s="435">
        <f t="shared" si="530"/>
        <v>175</v>
      </c>
      <c r="AF203" s="434">
        <f t="shared" si="531"/>
        <v>0</v>
      </c>
      <c r="AG203" s="435">
        <f t="shared" si="532"/>
        <v>0</v>
      </c>
      <c r="AH203" s="605">
        <v>1.9696969696969699</v>
      </c>
      <c r="AI203" s="607">
        <v>2.25</v>
      </c>
      <c r="AJ203" s="434">
        <f t="shared" si="533"/>
        <v>33.484848484848492</v>
      </c>
      <c r="AK203" s="435">
        <f t="shared" si="534"/>
        <v>69.75</v>
      </c>
      <c r="AL203" s="605">
        <v>3.6310861423221001</v>
      </c>
      <c r="AM203" s="607">
        <v>3.9578313253011999</v>
      </c>
      <c r="AN203" s="434">
        <f t="shared" si="535"/>
        <v>522.87640449438243</v>
      </c>
      <c r="AO203" s="435">
        <f t="shared" si="536"/>
        <v>569.92771084337278</v>
      </c>
      <c r="AP203" s="584"/>
      <c r="AQ203" s="585"/>
      <c r="AR203" s="434">
        <f t="shared" si="537"/>
        <v>0</v>
      </c>
      <c r="AS203" s="435">
        <f t="shared" si="538"/>
        <v>0</v>
      </c>
      <c r="AT203" s="434">
        <f t="shared" si="539"/>
        <v>3.4556599563927386</v>
      </c>
      <c r="AU203" s="435">
        <f t="shared" si="540"/>
        <v>3.6553012048192732</v>
      </c>
      <c r="AV203" s="434">
        <f t="shared" si="541"/>
        <v>556.36125297923093</v>
      </c>
      <c r="AW203" s="435">
        <f t="shared" si="542"/>
        <v>639.67771084337278</v>
      </c>
      <c r="AX203" s="584"/>
      <c r="AY203" s="585"/>
      <c r="AZ203" s="434">
        <f t="shared" si="543"/>
        <v>0</v>
      </c>
      <c r="BA203" s="435">
        <f t="shared" si="544"/>
        <v>0</v>
      </c>
      <c r="BB203" s="584"/>
      <c r="BC203" s="585"/>
      <c r="BD203" s="434">
        <f t="shared" si="545"/>
        <v>0</v>
      </c>
      <c r="BE203" s="435">
        <f t="shared" si="546"/>
        <v>0</v>
      </c>
      <c r="BF203" s="584"/>
      <c r="BG203" s="585"/>
      <c r="BH203" s="434">
        <f t="shared" si="547"/>
        <v>0</v>
      </c>
      <c r="BI203" s="435">
        <f t="shared" si="548"/>
        <v>0</v>
      </c>
      <c r="BJ203" s="434">
        <f t="shared" si="549"/>
        <v>0</v>
      </c>
      <c r="BK203" s="435">
        <f t="shared" si="550"/>
        <v>0</v>
      </c>
      <c r="BL203" s="434">
        <f t="shared" si="551"/>
        <v>0</v>
      </c>
      <c r="BM203" s="435">
        <f t="shared" si="552"/>
        <v>0</v>
      </c>
      <c r="BN203" s="605">
        <v>90</v>
      </c>
      <c r="BO203" s="606">
        <v>73</v>
      </c>
      <c r="BP203" s="434">
        <f t="shared" si="553"/>
        <v>0</v>
      </c>
      <c r="BQ203" s="435">
        <f t="shared" si="554"/>
        <v>0</v>
      </c>
      <c r="BR203" s="605">
        <v>50</v>
      </c>
      <c r="BS203" s="606">
        <v>67</v>
      </c>
      <c r="BT203" s="434">
        <f t="shared" si="555"/>
        <v>0</v>
      </c>
      <c r="BU203" s="435">
        <f t="shared" si="556"/>
        <v>0</v>
      </c>
      <c r="BV203" s="584"/>
      <c r="BW203" s="585"/>
      <c r="BX203" s="434">
        <f t="shared" si="557"/>
        <v>0</v>
      </c>
      <c r="BY203" s="435">
        <f t="shared" si="558"/>
        <v>0</v>
      </c>
      <c r="BZ203" s="434">
        <f t="shared" si="559"/>
        <v>140</v>
      </c>
      <c r="CA203" s="435">
        <f t="shared" si="560"/>
        <v>140</v>
      </c>
      <c r="CB203" s="434">
        <f t="shared" si="561"/>
        <v>0</v>
      </c>
      <c r="CC203" s="435">
        <f t="shared" si="562"/>
        <v>0</v>
      </c>
      <c r="CD203" s="605">
        <v>4.39930555555555</v>
      </c>
      <c r="CE203" s="607">
        <v>5.8584474885844804</v>
      </c>
      <c r="CF203" s="434">
        <f t="shared" si="563"/>
        <v>395.93749999999949</v>
      </c>
      <c r="CG203" s="435">
        <f t="shared" si="564"/>
        <v>427.66666666666708</v>
      </c>
      <c r="CH203" s="605">
        <v>5.7672955974842797</v>
      </c>
      <c r="CI203" s="607">
        <v>4.9047619047618998</v>
      </c>
      <c r="CJ203" s="434">
        <f t="shared" si="565"/>
        <v>288.36477987421398</v>
      </c>
      <c r="CK203" s="435">
        <f t="shared" si="566"/>
        <v>328.61904761904731</v>
      </c>
      <c r="CL203" s="584"/>
      <c r="CM203" s="585"/>
      <c r="CN203" s="434">
        <f t="shared" si="567"/>
        <v>0</v>
      </c>
      <c r="CO203" s="435">
        <f t="shared" si="568"/>
        <v>0</v>
      </c>
      <c r="CP203" s="434">
        <f t="shared" si="569"/>
        <v>4.887873427672953</v>
      </c>
      <c r="CQ203" s="435">
        <f t="shared" si="570"/>
        <v>5.4020408163265321</v>
      </c>
      <c r="CR203" s="434">
        <f t="shared" si="571"/>
        <v>684.30227987421347</v>
      </c>
      <c r="CS203" s="435">
        <f t="shared" si="572"/>
        <v>756.28571428571445</v>
      </c>
      <c r="CT203" s="584"/>
      <c r="CU203" s="585"/>
      <c r="CV203" s="434">
        <f t="shared" si="573"/>
        <v>0</v>
      </c>
      <c r="CW203" s="435">
        <f t="shared" si="574"/>
        <v>0</v>
      </c>
      <c r="CX203" s="584"/>
      <c r="CY203" s="585"/>
      <c r="CZ203" s="434">
        <f t="shared" si="575"/>
        <v>0</v>
      </c>
      <c r="DA203" s="435">
        <f t="shared" si="576"/>
        <v>0</v>
      </c>
      <c r="DB203" s="584"/>
      <c r="DC203" s="585"/>
      <c r="DD203" s="434">
        <f t="shared" si="577"/>
        <v>0</v>
      </c>
      <c r="DE203" s="435">
        <f t="shared" si="578"/>
        <v>0</v>
      </c>
      <c r="DF203" s="434">
        <f t="shared" si="579"/>
        <v>0</v>
      </c>
      <c r="DG203" s="435">
        <f t="shared" si="580"/>
        <v>0</v>
      </c>
      <c r="DH203" s="434">
        <f t="shared" si="581"/>
        <v>0</v>
      </c>
      <c r="DI203" s="435">
        <f t="shared" si="582"/>
        <v>0</v>
      </c>
      <c r="DJ203" s="434">
        <f t="shared" si="583"/>
        <v>301</v>
      </c>
      <c r="DK203" s="435">
        <f t="shared" si="584"/>
        <v>315</v>
      </c>
      <c r="DL203" s="434">
        <f t="shared" si="585"/>
        <v>0</v>
      </c>
      <c r="DM203" s="435">
        <f t="shared" si="586"/>
        <v>0</v>
      </c>
      <c r="DN203" s="434">
        <f t="shared" si="587"/>
        <v>4.121805756988187</v>
      </c>
      <c r="DO203" s="435">
        <f t="shared" si="588"/>
        <v>4.4316299210447214</v>
      </c>
      <c r="DP203" s="434">
        <f t="shared" si="589"/>
        <v>1240.6635328534442</v>
      </c>
      <c r="DQ203" s="435">
        <f t="shared" si="590"/>
        <v>1395.9634251290872</v>
      </c>
      <c r="DR203" s="434">
        <f t="shared" si="591"/>
        <v>0</v>
      </c>
      <c r="DS203" s="435">
        <f t="shared" si="592"/>
        <v>0</v>
      </c>
      <c r="DT203" s="434">
        <f t="shared" si="593"/>
        <v>0</v>
      </c>
      <c r="DU203" s="435">
        <f t="shared" si="594"/>
        <v>0</v>
      </c>
      <c r="DV203" s="605">
        <v>27</v>
      </c>
      <c r="DW203" s="606">
        <v>46</v>
      </c>
      <c r="DX203" s="434">
        <f t="shared" si="595"/>
        <v>0</v>
      </c>
      <c r="DY203" s="435">
        <f t="shared" si="596"/>
        <v>0</v>
      </c>
      <c r="DZ203" s="605">
        <v>49</v>
      </c>
      <c r="EA203" s="606">
        <v>56</v>
      </c>
      <c r="EB203" s="434">
        <f t="shared" si="597"/>
        <v>0</v>
      </c>
      <c r="EC203" s="435">
        <f t="shared" si="598"/>
        <v>0</v>
      </c>
      <c r="ED203" s="584"/>
      <c r="EE203" s="585"/>
      <c r="EF203" s="434">
        <f t="shared" si="599"/>
        <v>0</v>
      </c>
      <c r="EG203" s="435">
        <f t="shared" si="600"/>
        <v>0</v>
      </c>
      <c r="EH203" s="434">
        <f t="shared" si="601"/>
        <v>76</v>
      </c>
      <c r="EI203" s="435">
        <f t="shared" si="602"/>
        <v>102</v>
      </c>
      <c r="EJ203" s="434">
        <f t="shared" si="603"/>
        <v>0</v>
      </c>
      <c r="EK203" s="435">
        <f t="shared" si="604"/>
        <v>0</v>
      </c>
      <c r="EL203" s="605">
        <v>3.0476190476190501</v>
      </c>
      <c r="EM203" s="607">
        <v>2.375</v>
      </c>
      <c r="EN203" s="434">
        <f t="shared" si="605"/>
        <v>82.285714285714349</v>
      </c>
      <c r="EO203" s="435">
        <f t="shared" si="606"/>
        <v>109.25</v>
      </c>
      <c r="EP203" s="605">
        <v>3.0784313725490202</v>
      </c>
      <c r="EQ203" s="607">
        <v>3.40476190476191</v>
      </c>
      <c r="ER203" s="434">
        <f t="shared" si="607"/>
        <v>150.84313725490199</v>
      </c>
      <c r="ES203" s="435">
        <f t="shared" si="608"/>
        <v>190.66666666666697</v>
      </c>
      <c r="ET203" s="584"/>
      <c r="EU203" s="585"/>
      <c r="EV203" s="434">
        <f t="shared" si="609"/>
        <v>0</v>
      </c>
      <c r="EW203" s="435">
        <f t="shared" si="610"/>
        <v>0</v>
      </c>
      <c r="EX203" s="434">
        <f t="shared" si="611"/>
        <v>3.0674848886923201</v>
      </c>
      <c r="EY203" s="435">
        <f t="shared" si="612"/>
        <v>2.9403594771241859</v>
      </c>
      <c r="EZ203" s="434">
        <f t="shared" si="613"/>
        <v>233.12885154061632</v>
      </c>
      <c r="FA203" s="435">
        <f t="shared" si="614"/>
        <v>299.91666666666697</v>
      </c>
      <c r="FB203" s="584"/>
      <c r="FC203" s="585"/>
      <c r="FD203" s="434">
        <f t="shared" si="615"/>
        <v>0</v>
      </c>
      <c r="FE203" s="435">
        <f t="shared" si="616"/>
        <v>0</v>
      </c>
      <c r="FF203" s="584"/>
      <c r="FG203" s="585"/>
      <c r="FH203" s="434">
        <f t="shared" si="617"/>
        <v>0</v>
      </c>
      <c r="FI203" s="435">
        <f t="shared" si="618"/>
        <v>0</v>
      </c>
      <c r="FJ203" s="584"/>
      <c r="FK203" s="585"/>
      <c r="FL203" s="434">
        <f t="shared" si="619"/>
        <v>0</v>
      </c>
      <c r="FM203" s="435">
        <f t="shared" si="620"/>
        <v>0</v>
      </c>
      <c r="FN203" s="434">
        <f t="shared" si="621"/>
        <v>0</v>
      </c>
      <c r="FO203" s="435">
        <f t="shared" si="622"/>
        <v>0</v>
      </c>
      <c r="FP203" s="434">
        <f t="shared" si="623"/>
        <v>0</v>
      </c>
      <c r="FQ203" s="435">
        <f t="shared" si="624"/>
        <v>0</v>
      </c>
      <c r="FR203" s="584"/>
      <c r="FS203" s="585"/>
      <c r="FT203" s="434">
        <f t="shared" si="625"/>
        <v>0</v>
      </c>
      <c r="FU203" s="435">
        <f t="shared" si="626"/>
        <v>0</v>
      </c>
      <c r="FV203" s="584"/>
      <c r="FW203" s="585"/>
      <c r="FX203" s="434">
        <f t="shared" si="627"/>
        <v>0</v>
      </c>
      <c r="FY203" s="435">
        <f t="shared" si="628"/>
        <v>0</v>
      </c>
      <c r="FZ203" s="584"/>
      <c r="GA203" s="585"/>
      <c r="GB203" s="434">
        <f t="shared" si="629"/>
        <v>0</v>
      </c>
      <c r="GC203" s="435">
        <f t="shared" si="630"/>
        <v>0</v>
      </c>
      <c r="GD203" s="434">
        <f t="shared" si="631"/>
        <v>134</v>
      </c>
      <c r="GE203" s="435">
        <f t="shared" si="632"/>
        <v>150</v>
      </c>
      <c r="GF203" s="434">
        <f t="shared" si="633"/>
        <v>0</v>
      </c>
      <c r="GG203" s="435">
        <f t="shared" si="634"/>
        <v>0</v>
      </c>
      <c r="GH203" s="434">
        <f t="shared" si="635"/>
        <v>511.70806277056232</v>
      </c>
      <c r="GI203" s="435">
        <f t="shared" si="636"/>
        <v>606.66666666666708</v>
      </c>
      <c r="GJ203" s="434">
        <f t="shared" si="637"/>
        <v>0</v>
      </c>
      <c r="GK203" s="435">
        <f t="shared" si="638"/>
        <v>0</v>
      </c>
      <c r="GL203" s="434">
        <f t="shared" si="639"/>
        <v>243</v>
      </c>
      <c r="GM203" s="435">
        <f t="shared" si="640"/>
        <v>267</v>
      </c>
      <c r="GN203" s="434">
        <f t="shared" si="641"/>
        <v>0</v>
      </c>
      <c r="GO203" s="435">
        <f t="shared" si="642"/>
        <v>0</v>
      </c>
      <c r="GP203" s="434">
        <f t="shared" si="643"/>
        <v>962.08432162349834</v>
      </c>
      <c r="GQ203" s="435">
        <f t="shared" si="644"/>
        <v>1089.213425129087</v>
      </c>
      <c r="GR203" s="434">
        <f t="shared" si="645"/>
        <v>0</v>
      </c>
      <c r="GS203" s="435">
        <f t="shared" si="646"/>
        <v>0</v>
      </c>
      <c r="GT203" s="434">
        <f t="shared" si="647"/>
        <v>377</v>
      </c>
      <c r="GU203" s="435">
        <f t="shared" si="648"/>
        <v>417</v>
      </c>
      <c r="GV203" s="434">
        <f t="shared" si="649"/>
        <v>0</v>
      </c>
      <c r="GW203" s="435">
        <f t="shared" si="650"/>
        <v>0</v>
      </c>
      <c r="GX203" s="434">
        <f t="shared" si="651"/>
        <v>1473.7923843940607</v>
      </c>
      <c r="GY203" s="435">
        <f t="shared" si="652"/>
        <v>1695.8800917957542</v>
      </c>
      <c r="GZ203" s="434">
        <f t="shared" si="653"/>
        <v>0</v>
      </c>
      <c r="HA203" s="435">
        <f t="shared" si="654"/>
        <v>0</v>
      </c>
      <c r="HB203" s="434">
        <f t="shared" si="655"/>
        <v>0</v>
      </c>
      <c r="HC203" s="435">
        <f t="shared" si="656"/>
        <v>0</v>
      </c>
      <c r="HD203" s="434">
        <f t="shared" si="657"/>
        <v>0</v>
      </c>
      <c r="HE203" s="435">
        <f t="shared" si="658"/>
        <v>0</v>
      </c>
      <c r="HF203" s="434">
        <f t="shared" si="659"/>
        <v>0</v>
      </c>
      <c r="HG203" s="435">
        <f t="shared" si="660"/>
        <v>0</v>
      </c>
      <c r="HH203" s="434">
        <f t="shared" si="661"/>
        <v>0</v>
      </c>
      <c r="HI203" s="435">
        <f t="shared" si="662"/>
        <v>0</v>
      </c>
      <c r="HJ203" s="434">
        <f t="shared" si="663"/>
        <v>1473.7923843940605</v>
      </c>
      <c r="HK203" s="435">
        <f t="shared" si="664"/>
        <v>1695.8800917957542</v>
      </c>
      <c r="HL203" s="434">
        <f t="shared" si="665"/>
        <v>0</v>
      </c>
      <c r="HM203" s="435">
        <f t="shared" si="666"/>
        <v>0</v>
      </c>
    </row>
    <row r="204" spans="1:221" s="18" customFormat="1" ht="15" customHeight="1">
      <c r="A204" s="516" t="s">
        <v>489</v>
      </c>
      <c r="B204" s="517" t="s">
        <v>535</v>
      </c>
      <c r="C204" s="549"/>
      <c r="D204" s="500">
        <v>198987</v>
      </c>
      <c r="E204" s="524">
        <v>9</v>
      </c>
      <c r="F204" s="605">
        <v>449</v>
      </c>
      <c r="G204" s="606">
        <v>428</v>
      </c>
      <c r="H204" s="605">
        <v>14</v>
      </c>
      <c r="I204" s="606">
        <v>12</v>
      </c>
      <c r="J204" s="434">
        <f t="shared" si="519"/>
        <v>435</v>
      </c>
      <c r="K204" s="435">
        <f t="shared" si="520"/>
        <v>416</v>
      </c>
      <c r="L204" s="584"/>
      <c r="M204" s="585"/>
      <c r="N204" s="434">
        <f t="shared" si="521"/>
        <v>435</v>
      </c>
      <c r="O204" s="435">
        <f t="shared" si="522"/>
        <v>416</v>
      </c>
      <c r="P204" s="434">
        <f t="shared" si="523"/>
        <v>0</v>
      </c>
      <c r="Q204" s="435">
        <f t="shared" si="524"/>
        <v>0</v>
      </c>
      <c r="R204" s="605">
        <v>4</v>
      </c>
      <c r="S204" s="606">
        <v>8</v>
      </c>
      <c r="T204" s="434">
        <f t="shared" si="518"/>
        <v>0</v>
      </c>
      <c r="U204" s="435">
        <f t="shared" si="518"/>
        <v>0</v>
      </c>
      <c r="V204" s="605">
        <v>151</v>
      </c>
      <c r="W204" s="606">
        <v>156</v>
      </c>
      <c r="X204" s="434">
        <f t="shared" si="525"/>
        <v>0</v>
      </c>
      <c r="Y204" s="435">
        <f t="shared" si="526"/>
        <v>0</v>
      </c>
      <c r="Z204" s="584"/>
      <c r="AA204" s="585"/>
      <c r="AB204" s="434">
        <f t="shared" si="527"/>
        <v>0</v>
      </c>
      <c r="AC204" s="435">
        <f t="shared" si="528"/>
        <v>0</v>
      </c>
      <c r="AD204" s="434">
        <f t="shared" si="529"/>
        <v>155</v>
      </c>
      <c r="AE204" s="435">
        <f t="shared" si="530"/>
        <v>164</v>
      </c>
      <c r="AF204" s="434">
        <f t="shared" si="531"/>
        <v>0</v>
      </c>
      <c r="AG204" s="435">
        <f t="shared" si="532"/>
        <v>0</v>
      </c>
      <c r="AH204" s="605">
        <v>3</v>
      </c>
      <c r="AI204" s="607">
        <v>2.75</v>
      </c>
      <c r="AJ204" s="434">
        <f t="shared" si="533"/>
        <v>12</v>
      </c>
      <c r="AK204" s="435">
        <f t="shared" si="534"/>
        <v>22</v>
      </c>
      <c r="AL204" s="605">
        <v>4.3974358974358996</v>
      </c>
      <c r="AM204" s="607">
        <v>4.22153209109731</v>
      </c>
      <c r="AN204" s="434">
        <f t="shared" si="535"/>
        <v>664.01282051282078</v>
      </c>
      <c r="AO204" s="435">
        <f t="shared" si="536"/>
        <v>658.5590062111803</v>
      </c>
      <c r="AP204" s="584"/>
      <c r="AQ204" s="585"/>
      <c r="AR204" s="434">
        <f t="shared" si="537"/>
        <v>0</v>
      </c>
      <c r="AS204" s="435">
        <f t="shared" si="538"/>
        <v>0</v>
      </c>
      <c r="AT204" s="434">
        <f t="shared" si="539"/>
        <v>4.3613730355665856</v>
      </c>
      <c r="AU204" s="435">
        <f t="shared" si="540"/>
        <v>4.1497500378730505</v>
      </c>
      <c r="AV204" s="434">
        <f t="shared" si="541"/>
        <v>676.01282051282078</v>
      </c>
      <c r="AW204" s="435">
        <f t="shared" si="542"/>
        <v>680.5590062111803</v>
      </c>
      <c r="AX204" s="584"/>
      <c r="AY204" s="585"/>
      <c r="AZ204" s="434">
        <f t="shared" si="543"/>
        <v>0</v>
      </c>
      <c r="BA204" s="435">
        <f t="shared" si="544"/>
        <v>0</v>
      </c>
      <c r="BB204" s="584"/>
      <c r="BC204" s="585"/>
      <c r="BD204" s="434">
        <f t="shared" si="545"/>
        <v>0</v>
      </c>
      <c r="BE204" s="435">
        <f t="shared" si="546"/>
        <v>0</v>
      </c>
      <c r="BF204" s="584"/>
      <c r="BG204" s="585"/>
      <c r="BH204" s="434">
        <f t="shared" si="547"/>
        <v>0</v>
      </c>
      <c r="BI204" s="435">
        <f t="shared" si="548"/>
        <v>0</v>
      </c>
      <c r="BJ204" s="434">
        <f t="shared" si="549"/>
        <v>0</v>
      </c>
      <c r="BK204" s="435">
        <f t="shared" si="550"/>
        <v>0</v>
      </c>
      <c r="BL204" s="434">
        <f t="shared" si="551"/>
        <v>0</v>
      </c>
      <c r="BM204" s="435">
        <f t="shared" si="552"/>
        <v>0</v>
      </c>
      <c r="BN204" s="605">
        <v>153</v>
      </c>
      <c r="BO204" s="606">
        <v>116</v>
      </c>
      <c r="BP204" s="434">
        <f t="shared" si="553"/>
        <v>0</v>
      </c>
      <c r="BQ204" s="435">
        <f t="shared" si="554"/>
        <v>0</v>
      </c>
      <c r="BR204" s="605">
        <v>84</v>
      </c>
      <c r="BS204" s="606">
        <v>86</v>
      </c>
      <c r="BT204" s="434">
        <f t="shared" si="555"/>
        <v>0</v>
      </c>
      <c r="BU204" s="435">
        <f t="shared" si="556"/>
        <v>0</v>
      </c>
      <c r="BV204" s="584"/>
      <c r="BW204" s="585"/>
      <c r="BX204" s="434">
        <f t="shared" si="557"/>
        <v>0</v>
      </c>
      <c r="BY204" s="435">
        <f t="shared" si="558"/>
        <v>0</v>
      </c>
      <c r="BZ204" s="434">
        <f t="shared" si="559"/>
        <v>237</v>
      </c>
      <c r="CA204" s="435">
        <f t="shared" si="560"/>
        <v>202</v>
      </c>
      <c r="CB204" s="434">
        <f t="shared" si="561"/>
        <v>0</v>
      </c>
      <c r="CC204" s="435">
        <f t="shared" si="562"/>
        <v>0</v>
      </c>
      <c r="CD204" s="605">
        <v>3.4318658280922398</v>
      </c>
      <c r="CE204" s="607">
        <v>3.9316939890710398</v>
      </c>
      <c r="CF204" s="434">
        <f t="shared" si="563"/>
        <v>525.07547169811266</v>
      </c>
      <c r="CG204" s="435">
        <f t="shared" si="564"/>
        <v>456.07650273224061</v>
      </c>
      <c r="CH204" s="605">
        <v>5.4274509803921598</v>
      </c>
      <c r="CI204" s="607">
        <v>5.6628352490421499</v>
      </c>
      <c r="CJ204" s="434">
        <f t="shared" si="565"/>
        <v>455.90588235294143</v>
      </c>
      <c r="CK204" s="435">
        <f t="shared" si="566"/>
        <v>487.00383141762489</v>
      </c>
      <c r="CL204" s="584"/>
      <c r="CM204" s="585"/>
      <c r="CN204" s="434">
        <f t="shared" si="567"/>
        <v>0</v>
      </c>
      <c r="CO204" s="435">
        <f t="shared" si="568"/>
        <v>0</v>
      </c>
      <c r="CP204" s="434">
        <f t="shared" si="569"/>
        <v>4.1391618314390461</v>
      </c>
      <c r="CQ204" s="435">
        <f t="shared" si="570"/>
        <v>4.6687145254943836</v>
      </c>
      <c r="CR204" s="434">
        <f t="shared" si="571"/>
        <v>980.98135405105393</v>
      </c>
      <c r="CS204" s="435">
        <f t="shared" si="572"/>
        <v>943.08033414986551</v>
      </c>
      <c r="CT204" s="584"/>
      <c r="CU204" s="585"/>
      <c r="CV204" s="434">
        <f t="shared" si="573"/>
        <v>0</v>
      </c>
      <c r="CW204" s="435">
        <f t="shared" si="574"/>
        <v>0</v>
      </c>
      <c r="CX204" s="584"/>
      <c r="CY204" s="585"/>
      <c r="CZ204" s="434">
        <f t="shared" si="575"/>
        <v>0</v>
      </c>
      <c r="DA204" s="435">
        <f t="shared" si="576"/>
        <v>0</v>
      </c>
      <c r="DB204" s="584"/>
      <c r="DC204" s="585"/>
      <c r="DD204" s="434">
        <f t="shared" si="577"/>
        <v>0</v>
      </c>
      <c r="DE204" s="435">
        <f t="shared" si="578"/>
        <v>0</v>
      </c>
      <c r="DF204" s="434">
        <f t="shared" si="579"/>
        <v>0</v>
      </c>
      <c r="DG204" s="435">
        <f t="shared" si="580"/>
        <v>0</v>
      </c>
      <c r="DH204" s="434">
        <f t="shared" si="581"/>
        <v>0</v>
      </c>
      <c r="DI204" s="435">
        <f t="shared" si="582"/>
        <v>0</v>
      </c>
      <c r="DJ204" s="434">
        <f t="shared" si="583"/>
        <v>392</v>
      </c>
      <c r="DK204" s="435">
        <f t="shared" si="584"/>
        <v>366</v>
      </c>
      <c r="DL204" s="434">
        <f t="shared" si="585"/>
        <v>0</v>
      </c>
      <c r="DM204" s="435">
        <f t="shared" si="586"/>
        <v>0</v>
      </c>
      <c r="DN204" s="434">
        <f t="shared" si="587"/>
        <v>4.2270259555200891</v>
      </c>
      <c r="DO204" s="435">
        <f t="shared" si="588"/>
        <v>4.4361730610957535</v>
      </c>
      <c r="DP204" s="434">
        <f t="shared" si="589"/>
        <v>1656.9941745638748</v>
      </c>
      <c r="DQ204" s="435">
        <f t="shared" si="590"/>
        <v>1623.6393403610457</v>
      </c>
      <c r="DR204" s="434">
        <f t="shared" si="591"/>
        <v>0</v>
      </c>
      <c r="DS204" s="435">
        <f t="shared" si="592"/>
        <v>0</v>
      </c>
      <c r="DT204" s="434">
        <f t="shared" si="593"/>
        <v>0</v>
      </c>
      <c r="DU204" s="435">
        <f t="shared" si="594"/>
        <v>0</v>
      </c>
      <c r="DV204" s="605">
        <v>20</v>
      </c>
      <c r="DW204" s="606">
        <v>20</v>
      </c>
      <c r="DX204" s="434">
        <f t="shared" si="595"/>
        <v>0</v>
      </c>
      <c r="DY204" s="435">
        <f t="shared" si="596"/>
        <v>0</v>
      </c>
      <c r="DZ204" s="605">
        <v>23</v>
      </c>
      <c r="EA204" s="606">
        <v>30</v>
      </c>
      <c r="EB204" s="434">
        <f t="shared" si="597"/>
        <v>0</v>
      </c>
      <c r="EC204" s="435">
        <f t="shared" si="598"/>
        <v>0</v>
      </c>
      <c r="ED204" s="584"/>
      <c r="EE204" s="585"/>
      <c r="EF204" s="434">
        <f t="shared" si="599"/>
        <v>0</v>
      </c>
      <c r="EG204" s="435">
        <f t="shared" si="600"/>
        <v>0</v>
      </c>
      <c r="EH204" s="434">
        <f t="shared" si="601"/>
        <v>43</v>
      </c>
      <c r="EI204" s="435">
        <f t="shared" si="602"/>
        <v>50</v>
      </c>
      <c r="EJ204" s="434">
        <f t="shared" si="603"/>
        <v>0</v>
      </c>
      <c r="EK204" s="435">
        <f t="shared" si="604"/>
        <v>0</v>
      </c>
      <c r="EL204" s="605">
        <v>2.17460317460317</v>
      </c>
      <c r="EM204" s="607">
        <v>3.2333333333333298</v>
      </c>
      <c r="EN204" s="434">
        <f t="shared" si="605"/>
        <v>43.492063492063401</v>
      </c>
      <c r="EO204" s="435">
        <f t="shared" si="606"/>
        <v>64.6666666666666</v>
      </c>
      <c r="EP204" s="605">
        <v>4.5</v>
      </c>
      <c r="EQ204" s="607">
        <v>3.74444444444444</v>
      </c>
      <c r="ER204" s="434">
        <f t="shared" si="607"/>
        <v>103.5</v>
      </c>
      <c r="ES204" s="435">
        <f t="shared" si="608"/>
        <v>112.3333333333332</v>
      </c>
      <c r="ET204" s="584"/>
      <c r="EU204" s="585"/>
      <c r="EV204" s="434">
        <f t="shared" si="609"/>
        <v>0</v>
      </c>
      <c r="EW204" s="435">
        <f t="shared" si="610"/>
        <v>0</v>
      </c>
      <c r="EX204" s="434">
        <f t="shared" si="611"/>
        <v>3.418420081210777</v>
      </c>
      <c r="EY204" s="435">
        <f t="shared" si="612"/>
        <v>3.539999999999996</v>
      </c>
      <c r="EZ204" s="434">
        <f t="shared" si="613"/>
        <v>146.99206349206341</v>
      </c>
      <c r="FA204" s="435">
        <f t="shared" si="614"/>
        <v>176.9999999999998</v>
      </c>
      <c r="FB204" s="584"/>
      <c r="FC204" s="585"/>
      <c r="FD204" s="434">
        <f t="shared" si="615"/>
        <v>0</v>
      </c>
      <c r="FE204" s="435">
        <f t="shared" si="616"/>
        <v>0</v>
      </c>
      <c r="FF204" s="584"/>
      <c r="FG204" s="585"/>
      <c r="FH204" s="434">
        <f t="shared" si="617"/>
        <v>0</v>
      </c>
      <c r="FI204" s="435">
        <f t="shared" si="618"/>
        <v>0</v>
      </c>
      <c r="FJ204" s="584"/>
      <c r="FK204" s="585"/>
      <c r="FL204" s="434">
        <f t="shared" si="619"/>
        <v>0</v>
      </c>
      <c r="FM204" s="435">
        <f t="shared" si="620"/>
        <v>0</v>
      </c>
      <c r="FN204" s="434">
        <f t="shared" si="621"/>
        <v>0</v>
      </c>
      <c r="FO204" s="435">
        <f t="shared" si="622"/>
        <v>0</v>
      </c>
      <c r="FP204" s="434">
        <f t="shared" si="623"/>
        <v>0</v>
      </c>
      <c r="FQ204" s="435">
        <f t="shared" si="624"/>
        <v>0</v>
      </c>
      <c r="FR204" s="584"/>
      <c r="FS204" s="585"/>
      <c r="FT204" s="434">
        <f t="shared" si="625"/>
        <v>0</v>
      </c>
      <c r="FU204" s="435">
        <f t="shared" si="626"/>
        <v>0</v>
      </c>
      <c r="FV204" s="584"/>
      <c r="FW204" s="585"/>
      <c r="FX204" s="434">
        <f t="shared" si="627"/>
        <v>0</v>
      </c>
      <c r="FY204" s="435">
        <f t="shared" si="628"/>
        <v>0</v>
      </c>
      <c r="FZ204" s="584"/>
      <c r="GA204" s="585"/>
      <c r="GB204" s="434">
        <f t="shared" si="629"/>
        <v>0</v>
      </c>
      <c r="GC204" s="435">
        <f t="shared" si="630"/>
        <v>0</v>
      </c>
      <c r="GD204" s="434">
        <f t="shared" si="631"/>
        <v>177</v>
      </c>
      <c r="GE204" s="435">
        <f t="shared" si="632"/>
        <v>144</v>
      </c>
      <c r="GF204" s="434">
        <f t="shared" si="633"/>
        <v>0</v>
      </c>
      <c r="GG204" s="435">
        <f t="shared" si="634"/>
        <v>0</v>
      </c>
      <c r="GH204" s="434">
        <f t="shared" si="635"/>
        <v>580.56753519017605</v>
      </c>
      <c r="GI204" s="435">
        <f t="shared" si="636"/>
        <v>542.74316939890718</v>
      </c>
      <c r="GJ204" s="434">
        <f t="shared" si="637"/>
        <v>0</v>
      </c>
      <c r="GK204" s="435">
        <f t="shared" si="638"/>
        <v>0</v>
      </c>
      <c r="GL204" s="434">
        <f t="shared" si="639"/>
        <v>258</v>
      </c>
      <c r="GM204" s="435">
        <f t="shared" si="640"/>
        <v>272</v>
      </c>
      <c r="GN204" s="434">
        <f t="shared" si="641"/>
        <v>0</v>
      </c>
      <c r="GO204" s="435">
        <f t="shared" si="642"/>
        <v>0</v>
      </c>
      <c r="GP204" s="434">
        <f t="shared" si="643"/>
        <v>1223.4187028657623</v>
      </c>
      <c r="GQ204" s="435">
        <f t="shared" si="644"/>
        <v>1257.8961709621385</v>
      </c>
      <c r="GR204" s="434">
        <f t="shared" si="645"/>
        <v>0</v>
      </c>
      <c r="GS204" s="435">
        <f t="shared" si="646"/>
        <v>0</v>
      </c>
      <c r="GT204" s="434">
        <f t="shared" si="647"/>
        <v>435</v>
      </c>
      <c r="GU204" s="435">
        <f t="shared" si="648"/>
        <v>416</v>
      </c>
      <c r="GV204" s="434">
        <f t="shared" si="649"/>
        <v>0</v>
      </c>
      <c r="GW204" s="435">
        <f t="shared" si="650"/>
        <v>0</v>
      </c>
      <c r="GX204" s="434">
        <f t="shared" si="651"/>
        <v>1803.9862380559384</v>
      </c>
      <c r="GY204" s="435">
        <f t="shared" si="652"/>
        <v>1800.6393403610457</v>
      </c>
      <c r="GZ204" s="434">
        <f t="shared" si="653"/>
        <v>0</v>
      </c>
      <c r="HA204" s="435">
        <f t="shared" si="654"/>
        <v>0</v>
      </c>
      <c r="HB204" s="434">
        <f t="shared" si="655"/>
        <v>0</v>
      </c>
      <c r="HC204" s="435">
        <f t="shared" si="656"/>
        <v>0</v>
      </c>
      <c r="HD204" s="434">
        <f t="shared" si="657"/>
        <v>0</v>
      </c>
      <c r="HE204" s="435">
        <f t="shared" si="658"/>
        <v>0</v>
      </c>
      <c r="HF204" s="434">
        <f t="shared" si="659"/>
        <v>0</v>
      </c>
      <c r="HG204" s="435">
        <f t="shared" si="660"/>
        <v>0</v>
      </c>
      <c r="HH204" s="434">
        <f t="shared" si="661"/>
        <v>0</v>
      </c>
      <c r="HI204" s="435">
        <f t="shared" si="662"/>
        <v>0</v>
      </c>
      <c r="HJ204" s="434">
        <f t="shared" si="663"/>
        <v>1803.9862380559382</v>
      </c>
      <c r="HK204" s="435">
        <f t="shared" si="664"/>
        <v>1800.6393403610455</v>
      </c>
      <c r="HL204" s="434">
        <f t="shared" si="665"/>
        <v>0</v>
      </c>
      <c r="HM204" s="435">
        <f t="shared" si="666"/>
        <v>0</v>
      </c>
    </row>
    <row r="205" spans="1:221" s="18" customFormat="1" ht="15" customHeight="1">
      <c r="A205" s="516" t="s">
        <v>489</v>
      </c>
      <c r="B205" s="517" t="s">
        <v>537</v>
      </c>
      <c r="C205" s="549"/>
      <c r="D205" s="500">
        <v>199087</v>
      </c>
      <c r="E205" s="524">
        <v>9</v>
      </c>
      <c r="F205" s="605">
        <v>438</v>
      </c>
      <c r="G205" s="606">
        <v>344</v>
      </c>
      <c r="H205" s="605">
        <v>51</v>
      </c>
      <c r="I205" s="606">
        <v>31</v>
      </c>
      <c r="J205" s="434">
        <f t="shared" si="519"/>
        <v>387</v>
      </c>
      <c r="K205" s="435">
        <f t="shared" si="520"/>
        <v>313</v>
      </c>
      <c r="L205" s="584"/>
      <c r="M205" s="585"/>
      <c r="N205" s="434">
        <f t="shared" si="521"/>
        <v>387</v>
      </c>
      <c r="O205" s="435">
        <f t="shared" si="522"/>
        <v>313</v>
      </c>
      <c r="P205" s="434">
        <f t="shared" si="523"/>
        <v>0</v>
      </c>
      <c r="Q205" s="435">
        <f t="shared" si="524"/>
        <v>0</v>
      </c>
      <c r="R205" s="605">
        <v>2</v>
      </c>
      <c r="S205" s="606">
        <v>2</v>
      </c>
      <c r="T205" s="434">
        <f t="shared" si="518"/>
        <v>0</v>
      </c>
      <c r="U205" s="435">
        <f t="shared" si="518"/>
        <v>0</v>
      </c>
      <c r="V205" s="605">
        <v>93</v>
      </c>
      <c r="W205" s="606">
        <v>104</v>
      </c>
      <c r="X205" s="434">
        <f t="shared" si="525"/>
        <v>0</v>
      </c>
      <c r="Y205" s="435">
        <f t="shared" si="526"/>
        <v>0</v>
      </c>
      <c r="Z205" s="584"/>
      <c r="AA205" s="585"/>
      <c r="AB205" s="434">
        <f t="shared" si="527"/>
        <v>0</v>
      </c>
      <c r="AC205" s="435">
        <f t="shared" si="528"/>
        <v>0</v>
      </c>
      <c r="AD205" s="434">
        <f t="shared" si="529"/>
        <v>95</v>
      </c>
      <c r="AE205" s="435">
        <f t="shared" si="530"/>
        <v>106</v>
      </c>
      <c r="AF205" s="434">
        <f t="shared" si="531"/>
        <v>0</v>
      </c>
      <c r="AG205" s="435">
        <f t="shared" si="532"/>
        <v>0</v>
      </c>
      <c r="AH205" s="605">
        <v>5.5</v>
      </c>
      <c r="AI205" s="607">
        <v>4.8333333333333304</v>
      </c>
      <c r="AJ205" s="434">
        <f t="shared" si="533"/>
        <v>11</v>
      </c>
      <c r="AK205" s="435">
        <f t="shared" si="534"/>
        <v>9.6666666666666607</v>
      </c>
      <c r="AL205" s="605">
        <v>4.7630208333333304</v>
      </c>
      <c r="AM205" s="607">
        <v>4.8879551820728304</v>
      </c>
      <c r="AN205" s="434">
        <f t="shared" si="535"/>
        <v>442.96093749999972</v>
      </c>
      <c r="AO205" s="435">
        <f t="shared" si="536"/>
        <v>508.34733893557438</v>
      </c>
      <c r="AP205" s="584"/>
      <c r="AQ205" s="585"/>
      <c r="AR205" s="434">
        <f t="shared" si="537"/>
        <v>0</v>
      </c>
      <c r="AS205" s="435">
        <f t="shared" si="538"/>
        <v>0</v>
      </c>
      <c r="AT205" s="434">
        <f t="shared" si="539"/>
        <v>4.7785361842105232</v>
      </c>
      <c r="AU205" s="435">
        <f t="shared" si="540"/>
        <v>4.8869245811532167</v>
      </c>
      <c r="AV205" s="434">
        <f t="shared" si="541"/>
        <v>453.96093749999972</v>
      </c>
      <c r="AW205" s="435">
        <f t="shared" si="542"/>
        <v>518.01400560224101</v>
      </c>
      <c r="AX205" s="584"/>
      <c r="AY205" s="585"/>
      <c r="AZ205" s="434">
        <f t="shared" si="543"/>
        <v>0</v>
      </c>
      <c r="BA205" s="435">
        <f t="shared" si="544"/>
        <v>0</v>
      </c>
      <c r="BB205" s="584"/>
      <c r="BC205" s="585"/>
      <c r="BD205" s="434">
        <f t="shared" si="545"/>
        <v>0</v>
      </c>
      <c r="BE205" s="435">
        <f t="shared" si="546"/>
        <v>0</v>
      </c>
      <c r="BF205" s="584"/>
      <c r="BG205" s="585"/>
      <c r="BH205" s="434">
        <f t="shared" si="547"/>
        <v>0</v>
      </c>
      <c r="BI205" s="435">
        <f t="shared" si="548"/>
        <v>0</v>
      </c>
      <c r="BJ205" s="434">
        <f t="shared" si="549"/>
        <v>0</v>
      </c>
      <c r="BK205" s="435">
        <f t="shared" si="550"/>
        <v>0</v>
      </c>
      <c r="BL205" s="434">
        <f t="shared" si="551"/>
        <v>0</v>
      </c>
      <c r="BM205" s="435">
        <f t="shared" si="552"/>
        <v>0</v>
      </c>
      <c r="BN205" s="605">
        <v>116</v>
      </c>
      <c r="BO205" s="606">
        <v>91</v>
      </c>
      <c r="BP205" s="434">
        <f t="shared" si="553"/>
        <v>0</v>
      </c>
      <c r="BQ205" s="435">
        <f t="shared" si="554"/>
        <v>0</v>
      </c>
      <c r="BR205" s="605">
        <v>80</v>
      </c>
      <c r="BS205" s="606">
        <v>43</v>
      </c>
      <c r="BT205" s="434">
        <f t="shared" si="555"/>
        <v>0</v>
      </c>
      <c r="BU205" s="435">
        <f t="shared" si="556"/>
        <v>0</v>
      </c>
      <c r="BV205" s="584"/>
      <c r="BW205" s="585"/>
      <c r="BX205" s="434">
        <f t="shared" si="557"/>
        <v>0</v>
      </c>
      <c r="BY205" s="435">
        <f t="shared" si="558"/>
        <v>0</v>
      </c>
      <c r="BZ205" s="434">
        <f t="shared" si="559"/>
        <v>196</v>
      </c>
      <c r="CA205" s="435">
        <f t="shared" si="560"/>
        <v>134</v>
      </c>
      <c r="CB205" s="434">
        <f t="shared" si="561"/>
        <v>0</v>
      </c>
      <c r="CC205" s="435">
        <f t="shared" si="562"/>
        <v>0</v>
      </c>
      <c r="CD205" s="605">
        <v>3.90933333333333</v>
      </c>
      <c r="CE205" s="607">
        <v>3.9111111111111101</v>
      </c>
      <c r="CF205" s="434">
        <f t="shared" si="563"/>
        <v>453.48266666666626</v>
      </c>
      <c r="CG205" s="435">
        <f t="shared" si="564"/>
        <v>355.91111111111104</v>
      </c>
      <c r="CH205" s="605">
        <v>5.9718875502008002</v>
      </c>
      <c r="CI205" s="607">
        <v>4.3030303030303001</v>
      </c>
      <c r="CJ205" s="434">
        <f t="shared" si="565"/>
        <v>477.75100401606403</v>
      </c>
      <c r="CK205" s="435">
        <f t="shared" si="566"/>
        <v>185.03030303030292</v>
      </c>
      <c r="CL205" s="584"/>
      <c r="CM205" s="585"/>
      <c r="CN205" s="434">
        <f t="shared" si="567"/>
        <v>0</v>
      </c>
      <c r="CO205" s="435">
        <f t="shared" si="568"/>
        <v>0</v>
      </c>
      <c r="CP205" s="434">
        <f t="shared" si="569"/>
        <v>4.7511921973608686</v>
      </c>
      <c r="CQ205" s="435">
        <f t="shared" si="570"/>
        <v>4.0368762249359245</v>
      </c>
      <c r="CR205" s="434">
        <f t="shared" si="571"/>
        <v>931.23367068273024</v>
      </c>
      <c r="CS205" s="435">
        <f t="shared" si="572"/>
        <v>540.94141414141393</v>
      </c>
      <c r="CT205" s="584"/>
      <c r="CU205" s="585"/>
      <c r="CV205" s="434">
        <f t="shared" si="573"/>
        <v>0</v>
      </c>
      <c r="CW205" s="435">
        <f t="shared" si="574"/>
        <v>0</v>
      </c>
      <c r="CX205" s="584"/>
      <c r="CY205" s="585"/>
      <c r="CZ205" s="434">
        <f t="shared" si="575"/>
        <v>0</v>
      </c>
      <c r="DA205" s="435">
        <f t="shared" si="576"/>
        <v>0</v>
      </c>
      <c r="DB205" s="584"/>
      <c r="DC205" s="585"/>
      <c r="DD205" s="434">
        <f t="shared" si="577"/>
        <v>0</v>
      </c>
      <c r="DE205" s="435">
        <f t="shared" si="578"/>
        <v>0</v>
      </c>
      <c r="DF205" s="434">
        <f t="shared" si="579"/>
        <v>0</v>
      </c>
      <c r="DG205" s="435">
        <f t="shared" si="580"/>
        <v>0</v>
      </c>
      <c r="DH205" s="434">
        <f t="shared" si="581"/>
        <v>0</v>
      </c>
      <c r="DI205" s="435">
        <f t="shared" si="582"/>
        <v>0</v>
      </c>
      <c r="DJ205" s="434">
        <f t="shared" si="583"/>
        <v>291</v>
      </c>
      <c r="DK205" s="435">
        <f t="shared" si="584"/>
        <v>240</v>
      </c>
      <c r="DL205" s="434">
        <f t="shared" si="585"/>
        <v>0</v>
      </c>
      <c r="DM205" s="435">
        <f t="shared" si="586"/>
        <v>0</v>
      </c>
      <c r="DN205" s="434">
        <f t="shared" si="587"/>
        <v>4.7601189284629895</v>
      </c>
      <c r="DO205" s="435">
        <f t="shared" si="588"/>
        <v>4.4123142489318958</v>
      </c>
      <c r="DP205" s="434">
        <f t="shared" si="589"/>
        <v>1385.19460818273</v>
      </c>
      <c r="DQ205" s="435">
        <f t="shared" si="590"/>
        <v>1058.9554197436551</v>
      </c>
      <c r="DR205" s="434">
        <f t="shared" si="591"/>
        <v>0</v>
      </c>
      <c r="DS205" s="435">
        <f t="shared" si="592"/>
        <v>0</v>
      </c>
      <c r="DT205" s="434">
        <f t="shared" si="593"/>
        <v>0</v>
      </c>
      <c r="DU205" s="435">
        <f t="shared" si="594"/>
        <v>0</v>
      </c>
      <c r="DV205" s="605">
        <v>46</v>
      </c>
      <c r="DW205" s="606">
        <v>27</v>
      </c>
      <c r="DX205" s="434">
        <f t="shared" si="595"/>
        <v>0</v>
      </c>
      <c r="DY205" s="435">
        <f t="shared" si="596"/>
        <v>0</v>
      </c>
      <c r="DZ205" s="605">
        <v>50</v>
      </c>
      <c r="EA205" s="606">
        <v>46</v>
      </c>
      <c r="EB205" s="434">
        <f t="shared" si="597"/>
        <v>0</v>
      </c>
      <c r="EC205" s="435">
        <f t="shared" si="598"/>
        <v>0</v>
      </c>
      <c r="ED205" s="584"/>
      <c r="EE205" s="585"/>
      <c r="EF205" s="434">
        <f t="shared" si="599"/>
        <v>0</v>
      </c>
      <c r="EG205" s="435">
        <f t="shared" si="600"/>
        <v>0</v>
      </c>
      <c r="EH205" s="434">
        <f t="shared" si="601"/>
        <v>96</v>
      </c>
      <c r="EI205" s="435">
        <f t="shared" si="602"/>
        <v>73</v>
      </c>
      <c r="EJ205" s="434">
        <f t="shared" si="603"/>
        <v>0</v>
      </c>
      <c r="EK205" s="435">
        <f t="shared" si="604"/>
        <v>0</v>
      </c>
      <c r="EL205" s="605">
        <v>2.9583333333333299</v>
      </c>
      <c r="EM205" s="607">
        <v>2.1428571428571401</v>
      </c>
      <c r="EN205" s="434">
        <f t="shared" si="605"/>
        <v>136.08333333333317</v>
      </c>
      <c r="EO205" s="435">
        <f t="shared" si="606"/>
        <v>57.857142857142783</v>
      </c>
      <c r="EP205" s="605">
        <v>2.9935897435897401</v>
      </c>
      <c r="EQ205" s="607">
        <v>2.97101449275362</v>
      </c>
      <c r="ER205" s="434">
        <f t="shared" si="607"/>
        <v>149.67948717948701</v>
      </c>
      <c r="ES205" s="435">
        <f t="shared" si="608"/>
        <v>136.66666666666652</v>
      </c>
      <c r="ET205" s="584"/>
      <c r="EU205" s="585"/>
      <c r="EV205" s="434">
        <f t="shared" si="609"/>
        <v>0</v>
      </c>
      <c r="EW205" s="435">
        <f t="shared" si="610"/>
        <v>0</v>
      </c>
      <c r="EX205" s="434">
        <f t="shared" si="611"/>
        <v>2.9766960470085437</v>
      </c>
      <c r="EY205" s="435">
        <f t="shared" si="612"/>
        <v>2.6647097195042369</v>
      </c>
      <c r="EZ205" s="434">
        <f t="shared" si="613"/>
        <v>285.76282051282021</v>
      </c>
      <c r="FA205" s="435">
        <f t="shared" si="614"/>
        <v>194.52380952380929</v>
      </c>
      <c r="FB205" s="584"/>
      <c r="FC205" s="585"/>
      <c r="FD205" s="434">
        <f t="shared" si="615"/>
        <v>0</v>
      </c>
      <c r="FE205" s="435">
        <f t="shared" si="616"/>
        <v>0</v>
      </c>
      <c r="FF205" s="584"/>
      <c r="FG205" s="585"/>
      <c r="FH205" s="434">
        <f t="shared" si="617"/>
        <v>0</v>
      </c>
      <c r="FI205" s="435">
        <f t="shared" si="618"/>
        <v>0</v>
      </c>
      <c r="FJ205" s="584"/>
      <c r="FK205" s="585"/>
      <c r="FL205" s="434">
        <f t="shared" si="619"/>
        <v>0</v>
      </c>
      <c r="FM205" s="435">
        <f t="shared" si="620"/>
        <v>0</v>
      </c>
      <c r="FN205" s="434">
        <f t="shared" si="621"/>
        <v>0</v>
      </c>
      <c r="FO205" s="435">
        <f t="shared" si="622"/>
        <v>0</v>
      </c>
      <c r="FP205" s="434">
        <f t="shared" si="623"/>
        <v>0</v>
      </c>
      <c r="FQ205" s="435">
        <f t="shared" si="624"/>
        <v>0</v>
      </c>
      <c r="FR205" s="584"/>
      <c r="FS205" s="585"/>
      <c r="FT205" s="434">
        <f t="shared" si="625"/>
        <v>0</v>
      </c>
      <c r="FU205" s="435">
        <f t="shared" si="626"/>
        <v>0</v>
      </c>
      <c r="FV205" s="584"/>
      <c r="FW205" s="585"/>
      <c r="FX205" s="434">
        <f t="shared" si="627"/>
        <v>0</v>
      </c>
      <c r="FY205" s="435">
        <f t="shared" si="628"/>
        <v>0</v>
      </c>
      <c r="FZ205" s="584"/>
      <c r="GA205" s="585"/>
      <c r="GB205" s="434">
        <f t="shared" si="629"/>
        <v>0</v>
      </c>
      <c r="GC205" s="435">
        <f t="shared" si="630"/>
        <v>0</v>
      </c>
      <c r="GD205" s="434">
        <f t="shared" si="631"/>
        <v>164</v>
      </c>
      <c r="GE205" s="435">
        <f t="shared" si="632"/>
        <v>120</v>
      </c>
      <c r="GF205" s="434">
        <f t="shared" si="633"/>
        <v>0</v>
      </c>
      <c r="GG205" s="435">
        <f t="shared" si="634"/>
        <v>0</v>
      </c>
      <c r="GH205" s="434">
        <f t="shared" si="635"/>
        <v>600.56599999999946</v>
      </c>
      <c r="GI205" s="435">
        <f t="shared" si="636"/>
        <v>423.4349206349205</v>
      </c>
      <c r="GJ205" s="434">
        <f t="shared" si="637"/>
        <v>0</v>
      </c>
      <c r="GK205" s="435">
        <f t="shared" si="638"/>
        <v>0</v>
      </c>
      <c r="GL205" s="434">
        <f t="shared" si="639"/>
        <v>223</v>
      </c>
      <c r="GM205" s="435">
        <f t="shared" si="640"/>
        <v>193</v>
      </c>
      <c r="GN205" s="434">
        <f t="shared" si="641"/>
        <v>0</v>
      </c>
      <c r="GO205" s="435">
        <f t="shared" si="642"/>
        <v>0</v>
      </c>
      <c r="GP205" s="434">
        <f t="shared" si="643"/>
        <v>1070.3914286955508</v>
      </c>
      <c r="GQ205" s="435">
        <f t="shared" si="644"/>
        <v>830.04430863254379</v>
      </c>
      <c r="GR205" s="434">
        <f t="shared" si="645"/>
        <v>0</v>
      </c>
      <c r="GS205" s="435">
        <f t="shared" si="646"/>
        <v>0</v>
      </c>
      <c r="GT205" s="434">
        <f t="shared" si="647"/>
        <v>387</v>
      </c>
      <c r="GU205" s="435">
        <f t="shared" si="648"/>
        <v>313</v>
      </c>
      <c r="GV205" s="434">
        <f t="shared" si="649"/>
        <v>0</v>
      </c>
      <c r="GW205" s="435">
        <f t="shared" si="650"/>
        <v>0</v>
      </c>
      <c r="GX205" s="434">
        <f t="shared" si="651"/>
        <v>1670.9574286955503</v>
      </c>
      <c r="GY205" s="435">
        <f t="shared" si="652"/>
        <v>1253.4792292674642</v>
      </c>
      <c r="GZ205" s="434">
        <f t="shared" si="653"/>
        <v>0</v>
      </c>
      <c r="HA205" s="435">
        <f t="shared" si="654"/>
        <v>0</v>
      </c>
      <c r="HB205" s="434">
        <f t="shared" si="655"/>
        <v>0</v>
      </c>
      <c r="HC205" s="435">
        <f t="shared" si="656"/>
        <v>0</v>
      </c>
      <c r="HD205" s="434">
        <f t="shared" si="657"/>
        <v>0</v>
      </c>
      <c r="HE205" s="435">
        <f t="shared" si="658"/>
        <v>0</v>
      </c>
      <c r="HF205" s="434">
        <f t="shared" si="659"/>
        <v>0</v>
      </c>
      <c r="HG205" s="435">
        <f t="shared" si="660"/>
        <v>0</v>
      </c>
      <c r="HH205" s="434">
        <f t="shared" si="661"/>
        <v>0</v>
      </c>
      <c r="HI205" s="435">
        <f t="shared" si="662"/>
        <v>0</v>
      </c>
      <c r="HJ205" s="434">
        <f t="shared" si="663"/>
        <v>1670.9574286955503</v>
      </c>
      <c r="HK205" s="435">
        <f t="shared" si="664"/>
        <v>1253.4792292674642</v>
      </c>
      <c r="HL205" s="434">
        <f t="shared" si="665"/>
        <v>0</v>
      </c>
      <c r="HM205" s="435">
        <f t="shared" si="666"/>
        <v>0</v>
      </c>
    </row>
    <row r="206" spans="1:221" s="18" customFormat="1" ht="15" customHeight="1">
      <c r="A206" s="516" t="s">
        <v>489</v>
      </c>
      <c r="B206" s="517" t="s">
        <v>541</v>
      </c>
      <c r="C206" s="549" t="s">
        <v>1246</v>
      </c>
      <c r="D206" s="500">
        <v>199421</v>
      </c>
      <c r="E206" s="524">
        <v>9</v>
      </c>
      <c r="F206" s="605">
        <v>390</v>
      </c>
      <c r="G206" s="606">
        <v>462</v>
      </c>
      <c r="H206" s="605">
        <v>29</v>
      </c>
      <c r="I206" s="606">
        <v>43</v>
      </c>
      <c r="J206" s="434">
        <f t="shared" si="519"/>
        <v>361</v>
      </c>
      <c r="K206" s="435">
        <f t="shared" si="520"/>
        <v>419</v>
      </c>
      <c r="L206" s="584"/>
      <c r="M206" s="585"/>
      <c r="N206" s="434">
        <f t="shared" si="521"/>
        <v>361</v>
      </c>
      <c r="O206" s="435">
        <f t="shared" si="522"/>
        <v>419</v>
      </c>
      <c r="P206" s="434">
        <f t="shared" si="523"/>
        <v>0</v>
      </c>
      <c r="Q206" s="435">
        <f t="shared" si="524"/>
        <v>0</v>
      </c>
      <c r="R206" s="605">
        <v>3</v>
      </c>
      <c r="S206" s="606">
        <v>6</v>
      </c>
      <c r="T206" s="434">
        <f t="shared" si="518"/>
        <v>0</v>
      </c>
      <c r="U206" s="435">
        <f t="shared" si="518"/>
        <v>0</v>
      </c>
      <c r="V206" s="605">
        <v>121</v>
      </c>
      <c r="W206" s="606">
        <v>157</v>
      </c>
      <c r="X206" s="434">
        <f t="shared" si="525"/>
        <v>0</v>
      </c>
      <c r="Y206" s="435">
        <f t="shared" si="526"/>
        <v>0</v>
      </c>
      <c r="Z206" s="584"/>
      <c r="AA206" s="585"/>
      <c r="AB206" s="434">
        <f t="shared" si="527"/>
        <v>0</v>
      </c>
      <c r="AC206" s="435">
        <f t="shared" si="528"/>
        <v>0</v>
      </c>
      <c r="AD206" s="434">
        <f t="shared" si="529"/>
        <v>124</v>
      </c>
      <c r="AE206" s="435">
        <f t="shared" si="530"/>
        <v>163</v>
      </c>
      <c r="AF206" s="434">
        <f t="shared" si="531"/>
        <v>0</v>
      </c>
      <c r="AG206" s="435">
        <f t="shared" si="532"/>
        <v>0</v>
      </c>
      <c r="AH206" s="605">
        <v>1.2222222222222201</v>
      </c>
      <c r="AI206" s="607">
        <v>1.61904761904762</v>
      </c>
      <c r="AJ206" s="434">
        <f t="shared" si="533"/>
        <v>3.6666666666666603</v>
      </c>
      <c r="AK206" s="435">
        <f t="shared" si="534"/>
        <v>9.7142857142857189</v>
      </c>
      <c r="AL206" s="605">
        <v>4.6535433070866103</v>
      </c>
      <c r="AM206" s="607">
        <v>3.7597765363128399</v>
      </c>
      <c r="AN206" s="434">
        <f t="shared" si="535"/>
        <v>563.07874015747984</v>
      </c>
      <c r="AO206" s="435">
        <f t="shared" si="536"/>
        <v>590.28491620111583</v>
      </c>
      <c r="AP206" s="584"/>
      <c r="AQ206" s="585"/>
      <c r="AR206" s="434">
        <f t="shared" si="537"/>
        <v>0</v>
      </c>
      <c r="AS206" s="435">
        <f t="shared" si="538"/>
        <v>0</v>
      </c>
      <c r="AT206" s="434">
        <f t="shared" si="539"/>
        <v>4.5705274743882782</v>
      </c>
      <c r="AU206" s="435">
        <f t="shared" si="540"/>
        <v>3.6809766988674939</v>
      </c>
      <c r="AV206" s="434">
        <f t="shared" si="541"/>
        <v>566.74540682414647</v>
      </c>
      <c r="AW206" s="435">
        <f t="shared" si="542"/>
        <v>599.9992019154015</v>
      </c>
      <c r="AX206" s="584"/>
      <c r="AY206" s="585"/>
      <c r="AZ206" s="434">
        <f t="shared" si="543"/>
        <v>0</v>
      </c>
      <c r="BA206" s="435">
        <f t="shared" si="544"/>
        <v>0</v>
      </c>
      <c r="BB206" s="584"/>
      <c r="BC206" s="585"/>
      <c r="BD206" s="434">
        <f t="shared" si="545"/>
        <v>0</v>
      </c>
      <c r="BE206" s="435">
        <f t="shared" si="546"/>
        <v>0</v>
      </c>
      <c r="BF206" s="584"/>
      <c r="BG206" s="585"/>
      <c r="BH206" s="434">
        <f t="shared" si="547"/>
        <v>0</v>
      </c>
      <c r="BI206" s="435">
        <f t="shared" si="548"/>
        <v>0</v>
      </c>
      <c r="BJ206" s="434">
        <f t="shared" si="549"/>
        <v>0</v>
      </c>
      <c r="BK206" s="435">
        <f t="shared" si="550"/>
        <v>0</v>
      </c>
      <c r="BL206" s="434">
        <f t="shared" si="551"/>
        <v>0</v>
      </c>
      <c r="BM206" s="435">
        <f t="shared" si="552"/>
        <v>0</v>
      </c>
      <c r="BN206" s="605">
        <v>111</v>
      </c>
      <c r="BO206" s="606">
        <v>117</v>
      </c>
      <c r="BP206" s="434">
        <f t="shared" si="553"/>
        <v>0</v>
      </c>
      <c r="BQ206" s="435">
        <f t="shared" si="554"/>
        <v>0</v>
      </c>
      <c r="BR206" s="605">
        <v>76</v>
      </c>
      <c r="BS206" s="606">
        <v>90</v>
      </c>
      <c r="BT206" s="434">
        <f t="shared" si="555"/>
        <v>0</v>
      </c>
      <c r="BU206" s="435">
        <f t="shared" si="556"/>
        <v>0</v>
      </c>
      <c r="BV206" s="584"/>
      <c r="BW206" s="585"/>
      <c r="BX206" s="434">
        <f t="shared" si="557"/>
        <v>0</v>
      </c>
      <c r="BY206" s="435">
        <f t="shared" si="558"/>
        <v>0</v>
      </c>
      <c r="BZ206" s="434">
        <f t="shared" si="559"/>
        <v>187</v>
      </c>
      <c r="CA206" s="435">
        <f t="shared" si="560"/>
        <v>207</v>
      </c>
      <c r="CB206" s="434">
        <f t="shared" si="561"/>
        <v>0</v>
      </c>
      <c r="CC206" s="435">
        <f t="shared" si="562"/>
        <v>0</v>
      </c>
      <c r="CD206" s="605">
        <v>3.4398907103825098</v>
      </c>
      <c r="CE206" s="607">
        <v>3.8763440860215099</v>
      </c>
      <c r="CF206" s="434">
        <f t="shared" si="563"/>
        <v>381.82786885245861</v>
      </c>
      <c r="CG206" s="435">
        <f t="shared" si="564"/>
        <v>453.53225806451667</v>
      </c>
      <c r="CH206" s="605">
        <v>6.3662551440329196</v>
      </c>
      <c r="CI206" s="607">
        <v>5.6111111111111098</v>
      </c>
      <c r="CJ206" s="434">
        <f t="shared" si="565"/>
        <v>483.83539094650189</v>
      </c>
      <c r="CK206" s="435">
        <f t="shared" si="566"/>
        <v>504.99999999999989</v>
      </c>
      <c r="CL206" s="584"/>
      <c r="CM206" s="585"/>
      <c r="CN206" s="434">
        <f t="shared" si="567"/>
        <v>0</v>
      </c>
      <c r="CO206" s="435">
        <f t="shared" si="568"/>
        <v>0</v>
      </c>
      <c r="CP206" s="434">
        <f t="shared" si="569"/>
        <v>4.6292152930425701</v>
      </c>
      <c r="CQ206" s="435">
        <f t="shared" si="570"/>
        <v>4.6305906186691619</v>
      </c>
      <c r="CR206" s="434">
        <f t="shared" si="571"/>
        <v>865.66325979896055</v>
      </c>
      <c r="CS206" s="435">
        <f t="shared" si="572"/>
        <v>958.53225806451655</v>
      </c>
      <c r="CT206" s="584"/>
      <c r="CU206" s="585"/>
      <c r="CV206" s="434">
        <f t="shared" si="573"/>
        <v>0</v>
      </c>
      <c r="CW206" s="435">
        <f t="shared" si="574"/>
        <v>0</v>
      </c>
      <c r="CX206" s="584"/>
      <c r="CY206" s="585"/>
      <c r="CZ206" s="434">
        <f t="shared" si="575"/>
        <v>0</v>
      </c>
      <c r="DA206" s="435">
        <f t="shared" si="576"/>
        <v>0</v>
      </c>
      <c r="DB206" s="584"/>
      <c r="DC206" s="585"/>
      <c r="DD206" s="434">
        <f t="shared" si="577"/>
        <v>0</v>
      </c>
      <c r="DE206" s="435">
        <f t="shared" si="578"/>
        <v>0</v>
      </c>
      <c r="DF206" s="434">
        <f t="shared" si="579"/>
        <v>0</v>
      </c>
      <c r="DG206" s="435">
        <f t="shared" si="580"/>
        <v>0</v>
      </c>
      <c r="DH206" s="434">
        <f t="shared" si="581"/>
        <v>0</v>
      </c>
      <c r="DI206" s="435">
        <f t="shared" si="582"/>
        <v>0</v>
      </c>
      <c r="DJ206" s="434">
        <f t="shared" si="583"/>
        <v>311</v>
      </c>
      <c r="DK206" s="435">
        <f t="shared" si="584"/>
        <v>370</v>
      </c>
      <c r="DL206" s="434">
        <f t="shared" si="585"/>
        <v>0</v>
      </c>
      <c r="DM206" s="435">
        <f t="shared" si="586"/>
        <v>0</v>
      </c>
      <c r="DN206" s="434">
        <f t="shared" si="587"/>
        <v>4.6058156483058097</v>
      </c>
      <c r="DO206" s="435">
        <f t="shared" si="588"/>
        <v>4.2122471891349136</v>
      </c>
      <c r="DP206" s="434">
        <f t="shared" si="589"/>
        <v>1432.4086666231069</v>
      </c>
      <c r="DQ206" s="435">
        <f t="shared" si="590"/>
        <v>1558.5314599799181</v>
      </c>
      <c r="DR206" s="434">
        <f t="shared" si="591"/>
        <v>0</v>
      </c>
      <c r="DS206" s="435">
        <f t="shared" si="592"/>
        <v>0</v>
      </c>
      <c r="DT206" s="434">
        <f t="shared" si="593"/>
        <v>0</v>
      </c>
      <c r="DU206" s="435">
        <f t="shared" si="594"/>
        <v>0</v>
      </c>
      <c r="DV206" s="605">
        <v>27</v>
      </c>
      <c r="DW206" s="606">
        <v>26</v>
      </c>
      <c r="DX206" s="434">
        <f t="shared" si="595"/>
        <v>0</v>
      </c>
      <c r="DY206" s="435">
        <f t="shared" si="596"/>
        <v>0</v>
      </c>
      <c r="DZ206" s="605">
        <v>23</v>
      </c>
      <c r="EA206" s="606">
        <v>23</v>
      </c>
      <c r="EB206" s="434">
        <f t="shared" si="597"/>
        <v>0</v>
      </c>
      <c r="EC206" s="435">
        <f t="shared" si="598"/>
        <v>0</v>
      </c>
      <c r="ED206" s="584"/>
      <c r="EE206" s="585"/>
      <c r="EF206" s="434">
        <f t="shared" si="599"/>
        <v>0</v>
      </c>
      <c r="EG206" s="435">
        <f t="shared" si="600"/>
        <v>0</v>
      </c>
      <c r="EH206" s="434">
        <f t="shared" si="601"/>
        <v>50</v>
      </c>
      <c r="EI206" s="435">
        <f t="shared" si="602"/>
        <v>49</v>
      </c>
      <c r="EJ206" s="434">
        <f t="shared" si="603"/>
        <v>0</v>
      </c>
      <c r="EK206" s="435">
        <f t="shared" si="604"/>
        <v>0</v>
      </c>
      <c r="EL206" s="605">
        <v>2.9666666666666699</v>
      </c>
      <c r="EM206" s="607">
        <v>3.0595238095238102</v>
      </c>
      <c r="EN206" s="434">
        <f t="shared" si="605"/>
        <v>80.100000000000094</v>
      </c>
      <c r="EO206" s="435">
        <f t="shared" si="606"/>
        <v>79.547619047619065</v>
      </c>
      <c r="EP206" s="605">
        <v>3.4691358024691401</v>
      </c>
      <c r="EQ206" s="607">
        <v>2.63095238095238</v>
      </c>
      <c r="ER206" s="434">
        <f t="shared" si="607"/>
        <v>79.790123456790226</v>
      </c>
      <c r="ES206" s="435">
        <f t="shared" si="608"/>
        <v>60.511904761904738</v>
      </c>
      <c r="ET206" s="584"/>
      <c r="EU206" s="585"/>
      <c r="EV206" s="434">
        <f t="shared" si="609"/>
        <v>0</v>
      </c>
      <c r="EW206" s="435">
        <f t="shared" si="610"/>
        <v>0</v>
      </c>
      <c r="EX206" s="434">
        <f t="shared" si="611"/>
        <v>3.1978024691358065</v>
      </c>
      <c r="EY206" s="435">
        <f t="shared" si="612"/>
        <v>2.8583576287657917</v>
      </c>
      <c r="EZ206" s="434">
        <f t="shared" si="613"/>
        <v>159.89012345679032</v>
      </c>
      <c r="FA206" s="435">
        <f t="shared" si="614"/>
        <v>140.0595238095238</v>
      </c>
      <c r="FB206" s="584"/>
      <c r="FC206" s="585"/>
      <c r="FD206" s="434">
        <f t="shared" si="615"/>
        <v>0</v>
      </c>
      <c r="FE206" s="435">
        <f t="shared" si="616"/>
        <v>0</v>
      </c>
      <c r="FF206" s="584"/>
      <c r="FG206" s="585"/>
      <c r="FH206" s="434">
        <f t="shared" si="617"/>
        <v>0</v>
      </c>
      <c r="FI206" s="435">
        <f t="shared" si="618"/>
        <v>0</v>
      </c>
      <c r="FJ206" s="584"/>
      <c r="FK206" s="585"/>
      <c r="FL206" s="434">
        <f t="shared" si="619"/>
        <v>0</v>
      </c>
      <c r="FM206" s="435">
        <f t="shared" si="620"/>
        <v>0</v>
      </c>
      <c r="FN206" s="434">
        <f t="shared" si="621"/>
        <v>0</v>
      </c>
      <c r="FO206" s="435">
        <f t="shared" si="622"/>
        <v>0</v>
      </c>
      <c r="FP206" s="434">
        <f t="shared" si="623"/>
        <v>0</v>
      </c>
      <c r="FQ206" s="435">
        <f t="shared" si="624"/>
        <v>0</v>
      </c>
      <c r="FR206" s="584"/>
      <c r="FS206" s="585"/>
      <c r="FT206" s="434">
        <f t="shared" si="625"/>
        <v>0</v>
      </c>
      <c r="FU206" s="435">
        <f t="shared" si="626"/>
        <v>0</v>
      </c>
      <c r="FV206" s="584"/>
      <c r="FW206" s="585"/>
      <c r="FX206" s="434">
        <f t="shared" si="627"/>
        <v>0</v>
      </c>
      <c r="FY206" s="435">
        <f t="shared" si="628"/>
        <v>0</v>
      </c>
      <c r="FZ206" s="584"/>
      <c r="GA206" s="585"/>
      <c r="GB206" s="434">
        <f t="shared" si="629"/>
        <v>0</v>
      </c>
      <c r="GC206" s="435">
        <f t="shared" si="630"/>
        <v>0</v>
      </c>
      <c r="GD206" s="434">
        <f t="shared" si="631"/>
        <v>141</v>
      </c>
      <c r="GE206" s="435">
        <f t="shared" si="632"/>
        <v>149</v>
      </c>
      <c r="GF206" s="434">
        <f t="shared" si="633"/>
        <v>0</v>
      </c>
      <c r="GG206" s="435">
        <f t="shared" si="634"/>
        <v>0</v>
      </c>
      <c r="GH206" s="434">
        <f t="shared" si="635"/>
        <v>465.59453551912537</v>
      </c>
      <c r="GI206" s="435">
        <f t="shared" si="636"/>
        <v>542.79416282642148</v>
      </c>
      <c r="GJ206" s="434">
        <f t="shared" si="637"/>
        <v>0</v>
      </c>
      <c r="GK206" s="435">
        <f t="shared" si="638"/>
        <v>0</v>
      </c>
      <c r="GL206" s="434">
        <f t="shared" si="639"/>
        <v>220</v>
      </c>
      <c r="GM206" s="435">
        <f t="shared" si="640"/>
        <v>270</v>
      </c>
      <c r="GN206" s="434">
        <f t="shared" si="641"/>
        <v>0</v>
      </c>
      <c r="GO206" s="435">
        <f t="shared" si="642"/>
        <v>0</v>
      </c>
      <c r="GP206" s="434">
        <f t="shared" si="643"/>
        <v>1126.7042545607719</v>
      </c>
      <c r="GQ206" s="435">
        <f t="shared" si="644"/>
        <v>1155.7968209630205</v>
      </c>
      <c r="GR206" s="434">
        <f t="shared" si="645"/>
        <v>0</v>
      </c>
      <c r="GS206" s="435">
        <f t="shared" si="646"/>
        <v>0</v>
      </c>
      <c r="GT206" s="434">
        <f t="shared" si="647"/>
        <v>361</v>
      </c>
      <c r="GU206" s="435">
        <f t="shared" si="648"/>
        <v>419</v>
      </c>
      <c r="GV206" s="434">
        <f t="shared" si="649"/>
        <v>0</v>
      </c>
      <c r="GW206" s="435">
        <f t="shared" si="650"/>
        <v>0</v>
      </c>
      <c r="GX206" s="434">
        <f t="shared" si="651"/>
        <v>1592.2987900798973</v>
      </c>
      <c r="GY206" s="435">
        <f t="shared" si="652"/>
        <v>1698.5909837894419</v>
      </c>
      <c r="GZ206" s="434">
        <f t="shared" si="653"/>
        <v>0</v>
      </c>
      <c r="HA206" s="435">
        <f t="shared" si="654"/>
        <v>0</v>
      </c>
      <c r="HB206" s="434">
        <f t="shared" si="655"/>
        <v>0</v>
      </c>
      <c r="HC206" s="435">
        <f t="shared" si="656"/>
        <v>0</v>
      </c>
      <c r="HD206" s="434">
        <f t="shared" si="657"/>
        <v>0</v>
      </c>
      <c r="HE206" s="435">
        <f t="shared" si="658"/>
        <v>0</v>
      </c>
      <c r="HF206" s="434">
        <f t="shared" si="659"/>
        <v>0</v>
      </c>
      <c r="HG206" s="435">
        <f t="shared" si="660"/>
        <v>0</v>
      </c>
      <c r="HH206" s="434">
        <f t="shared" si="661"/>
        <v>0</v>
      </c>
      <c r="HI206" s="435">
        <f t="shared" si="662"/>
        <v>0</v>
      </c>
      <c r="HJ206" s="434">
        <f t="shared" si="663"/>
        <v>1592.2987900798971</v>
      </c>
      <c r="HK206" s="435">
        <f t="shared" si="664"/>
        <v>1698.5909837894419</v>
      </c>
      <c r="HL206" s="434">
        <f t="shared" si="665"/>
        <v>0</v>
      </c>
      <c r="HM206" s="435">
        <f t="shared" si="666"/>
        <v>0</v>
      </c>
    </row>
    <row r="207" spans="1:221" s="18" customFormat="1" ht="15" customHeight="1">
      <c r="A207" s="516" t="s">
        <v>489</v>
      </c>
      <c r="B207" s="517" t="s">
        <v>542</v>
      </c>
      <c r="C207" s="549" t="s">
        <v>1246</v>
      </c>
      <c r="D207" s="500">
        <v>199449</v>
      </c>
      <c r="E207" s="524">
        <v>9</v>
      </c>
      <c r="F207" s="605">
        <v>397</v>
      </c>
      <c r="G207" s="606">
        <v>355</v>
      </c>
      <c r="H207" s="605">
        <v>5</v>
      </c>
      <c r="I207" s="606">
        <v>8</v>
      </c>
      <c r="J207" s="434">
        <f t="shared" si="519"/>
        <v>392</v>
      </c>
      <c r="K207" s="435">
        <f t="shared" si="520"/>
        <v>347</v>
      </c>
      <c r="L207" s="584"/>
      <c r="M207" s="585"/>
      <c r="N207" s="434">
        <f t="shared" si="521"/>
        <v>392</v>
      </c>
      <c r="O207" s="435">
        <f t="shared" si="522"/>
        <v>347</v>
      </c>
      <c r="P207" s="434">
        <f t="shared" si="523"/>
        <v>0</v>
      </c>
      <c r="Q207" s="435">
        <f t="shared" si="524"/>
        <v>0</v>
      </c>
      <c r="R207" s="605">
        <v>10</v>
      </c>
      <c r="S207" s="606">
        <v>12</v>
      </c>
      <c r="T207" s="434">
        <f t="shared" si="518"/>
        <v>0</v>
      </c>
      <c r="U207" s="435">
        <f t="shared" si="518"/>
        <v>0</v>
      </c>
      <c r="V207" s="605">
        <v>185</v>
      </c>
      <c r="W207" s="606">
        <v>156</v>
      </c>
      <c r="X207" s="434">
        <f t="shared" si="525"/>
        <v>0</v>
      </c>
      <c r="Y207" s="435">
        <f t="shared" si="526"/>
        <v>0</v>
      </c>
      <c r="Z207" s="584"/>
      <c r="AA207" s="585"/>
      <c r="AB207" s="434">
        <f t="shared" si="527"/>
        <v>0</v>
      </c>
      <c r="AC207" s="435">
        <f t="shared" si="528"/>
        <v>0</v>
      </c>
      <c r="AD207" s="434">
        <f t="shared" si="529"/>
        <v>195</v>
      </c>
      <c r="AE207" s="435">
        <f t="shared" si="530"/>
        <v>168</v>
      </c>
      <c r="AF207" s="434">
        <f t="shared" si="531"/>
        <v>0</v>
      </c>
      <c r="AG207" s="435">
        <f t="shared" si="532"/>
        <v>0</v>
      </c>
      <c r="AH207" s="605">
        <v>1.7</v>
      </c>
      <c r="AI207" s="607">
        <v>1.5952380952381</v>
      </c>
      <c r="AJ207" s="434">
        <f t="shared" si="533"/>
        <v>17</v>
      </c>
      <c r="AK207" s="435">
        <f t="shared" si="534"/>
        <v>19.142857142857199</v>
      </c>
      <c r="AL207" s="605">
        <v>4.0904255319149003</v>
      </c>
      <c r="AM207" s="607">
        <v>3.6877637130801699</v>
      </c>
      <c r="AN207" s="434">
        <f t="shared" si="535"/>
        <v>756.72872340425658</v>
      </c>
      <c r="AO207" s="435">
        <f t="shared" si="536"/>
        <v>575.29113924050648</v>
      </c>
      <c r="AP207" s="584"/>
      <c r="AQ207" s="585"/>
      <c r="AR207" s="434">
        <f t="shared" si="537"/>
        <v>0</v>
      </c>
      <c r="AS207" s="435">
        <f t="shared" si="538"/>
        <v>0</v>
      </c>
      <c r="AT207" s="434">
        <f t="shared" si="539"/>
        <v>3.967839607201316</v>
      </c>
      <c r="AU207" s="435">
        <f t="shared" si="540"/>
        <v>3.5382975975200219</v>
      </c>
      <c r="AV207" s="434">
        <f t="shared" si="541"/>
        <v>773.72872340425658</v>
      </c>
      <c r="AW207" s="435">
        <f t="shared" si="542"/>
        <v>594.43399638336371</v>
      </c>
      <c r="AX207" s="584"/>
      <c r="AY207" s="585"/>
      <c r="AZ207" s="434">
        <f t="shared" si="543"/>
        <v>0</v>
      </c>
      <c r="BA207" s="435">
        <f t="shared" si="544"/>
        <v>0</v>
      </c>
      <c r="BB207" s="584"/>
      <c r="BC207" s="585"/>
      <c r="BD207" s="434">
        <f t="shared" si="545"/>
        <v>0</v>
      </c>
      <c r="BE207" s="435">
        <f t="shared" si="546"/>
        <v>0</v>
      </c>
      <c r="BF207" s="584"/>
      <c r="BG207" s="585"/>
      <c r="BH207" s="434">
        <f t="shared" si="547"/>
        <v>0</v>
      </c>
      <c r="BI207" s="435">
        <f t="shared" si="548"/>
        <v>0</v>
      </c>
      <c r="BJ207" s="434">
        <f t="shared" si="549"/>
        <v>0</v>
      </c>
      <c r="BK207" s="435">
        <f t="shared" si="550"/>
        <v>0</v>
      </c>
      <c r="BL207" s="434">
        <f t="shared" si="551"/>
        <v>0</v>
      </c>
      <c r="BM207" s="435">
        <f t="shared" si="552"/>
        <v>0</v>
      </c>
      <c r="BN207" s="605">
        <v>90</v>
      </c>
      <c r="BO207" s="606">
        <v>55</v>
      </c>
      <c r="BP207" s="434">
        <f t="shared" si="553"/>
        <v>0</v>
      </c>
      <c r="BQ207" s="435">
        <f t="shared" si="554"/>
        <v>0</v>
      </c>
      <c r="BR207" s="605">
        <v>47</v>
      </c>
      <c r="BS207" s="606">
        <v>55</v>
      </c>
      <c r="BT207" s="434">
        <f t="shared" si="555"/>
        <v>0</v>
      </c>
      <c r="BU207" s="435">
        <f t="shared" si="556"/>
        <v>0</v>
      </c>
      <c r="BV207" s="584"/>
      <c r="BW207" s="585"/>
      <c r="BX207" s="434">
        <f t="shared" si="557"/>
        <v>0</v>
      </c>
      <c r="BY207" s="435">
        <f t="shared" si="558"/>
        <v>0</v>
      </c>
      <c r="BZ207" s="434">
        <f t="shared" si="559"/>
        <v>137</v>
      </c>
      <c r="CA207" s="435">
        <f t="shared" si="560"/>
        <v>110</v>
      </c>
      <c r="CB207" s="434">
        <f t="shared" si="561"/>
        <v>0</v>
      </c>
      <c r="CC207" s="435">
        <f t="shared" si="562"/>
        <v>0</v>
      </c>
      <c r="CD207" s="605">
        <v>4.3736263736263696</v>
      </c>
      <c r="CE207" s="607">
        <v>4.9393939393939403</v>
      </c>
      <c r="CF207" s="434">
        <f t="shared" si="563"/>
        <v>393.62637362637327</v>
      </c>
      <c r="CG207" s="435">
        <f t="shared" si="564"/>
        <v>271.66666666666674</v>
      </c>
      <c r="CH207" s="605">
        <v>6.3611111111111098</v>
      </c>
      <c r="CI207" s="607">
        <v>7.4655172413793096</v>
      </c>
      <c r="CJ207" s="434">
        <f t="shared" si="565"/>
        <v>298.97222222222217</v>
      </c>
      <c r="CK207" s="435">
        <f t="shared" si="566"/>
        <v>410.60344827586204</v>
      </c>
      <c r="CL207" s="584"/>
      <c r="CM207" s="585"/>
      <c r="CN207" s="434">
        <f t="shared" si="567"/>
        <v>0</v>
      </c>
      <c r="CO207" s="435">
        <f t="shared" si="568"/>
        <v>0</v>
      </c>
      <c r="CP207" s="434">
        <f t="shared" si="569"/>
        <v>5.0554642032744193</v>
      </c>
      <c r="CQ207" s="435">
        <f t="shared" si="570"/>
        <v>6.2024555903866254</v>
      </c>
      <c r="CR207" s="434">
        <f t="shared" si="571"/>
        <v>692.59859584859544</v>
      </c>
      <c r="CS207" s="435">
        <f t="shared" si="572"/>
        <v>682.27011494252883</v>
      </c>
      <c r="CT207" s="584"/>
      <c r="CU207" s="585"/>
      <c r="CV207" s="434">
        <f t="shared" si="573"/>
        <v>0</v>
      </c>
      <c r="CW207" s="435">
        <f t="shared" si="574"/>
        <v>0</v>
      </c>
      <c r="CX207" s="584"/>
      <c r="CY207" s="585"/>
      <c r="CZ207" s="434">
        <f t="shared" si="575"/>
        <v>0</v>
      </c>
      <c r="DA207" s="435">
        <f t="shared" si="576"/>
        <v>0</v>
      </c>
      <c r="DB207" s="584"/>
      <c r="DC207" s="585"/>
      <c r="DD207" s="434">
        <f t="shared" si="577"/>
        <v>0</v>
      </c>
      <c r="DE207" s="435">
        <f t="shared" si="578"/>
        <v>0</v>
      </c>
      <c r="DF207" s="434">
        <f t="shared" si="579"/>
        <v>0</v>
      </c>
      <c r="DG207" s="435">
        <f t="shared" si="580"/>
        <v>0</v>
      </c>
      <c r="DH207" s="434">
        <f t="shared" si="581"/>
        <v>0</v>
      </c>
      <c r="DI207" s="435">
        <f t="shared" si="582"/>
        <v>0</v>
      </c>
      <c r="DJ207" s="434">
        <f t="shared" si="583"/>
        <v>332</v>
      </c>
      <c r="DK207" s="435">
        <f t="shared" si="584"/>
        <v>278</v>
      </c>
      <c r="DL207" s="434">
        <f t="shared" si="585"/>
        <v>0</v>
      </c>
      <c r="DM207" s="435">
        <f t="shared" si="586"/>
        <v>0</v>
      </c>
      <c r="DN207" s="434">
        <f t="shared" si="587"/>
        <v>4.4166485519664214</v>
      </c>
      <c r="DO207" s="435">
        <f t="shared" si="588"/>
        <v>4.5924608321075269</v>
      </c>
      <c r="DP207" s="434">
        <f t="shared" si="589"/>
        <v>1466.3273192528518</v>
      </c>
      <c r="DQ207" s="435">
        <f t="shared" si="590"/>
        <v>1276.7041113258924</v>
      </c>
      <c r="DR207" s="434">
        <f t="shared" si="591"/>
        <v>0</v>
      </c>
      <c r="DS207" s="435">
        <f t="shared" si="592"/>
        <v>0</v>
      </c>
      <c r="DT207" s="434">
        <f t="shared" si="593"/>
        <v>0</v>
      </c>
      <c r="DU207" s="435">
        <f t="shared" si="594"/>
        <v>0</v>
      </c>
      <c r="DV207" s="605">
        <v>30</v>
      </c>
      <c r="DW207" s="606">
        <v>29</v>
      </c>
      <c r="DX207" s="434">
        <f t="shared" si="595"/>
        <v>0</v>
      </c>
      <c r="DY207" s="435">
        <f t="shared" si="596"/>
        <v>0</v>
      </c>
      <c r="DZ207" s="605">
        <v>30</v>
      </c>
      <c r="EA207" s="606">
        <v>40</v>
      </c>
      <c r="EB207" s="434">
        <f t="shared" si="597"/>
        <v>0</v>
      </c>
      <c r="EC207" s="435">
        <f t="shared" si="598"/>
        <v>0</v>
      </c>
      <c r="ED207" s="584"/>
      <c r="EE207" s="585"/>
      <c r="EF207" s="434">
        <f t="shared" si="599"/>
        <v>0</v>
      </c>
      <c r="EG207" s="435">
        <f t="shared" si="600"/>
        <v>0</v>
      </c>
      <c r="EH207" s="434">
        <f t="shared" si="601"/>
        <v>60</v>
      </c>
      <c r="EI207" s="435">
        <f t="shared" si="602"/>
        <v>69</v>
      </c>
      <c r="EJ207" s="434">
        <f t="shared" si="603"/>
        <v>0</v>
      </c>
      <c r="EK207" s="435">
        <f t="shared" si="604"/>
        <v>0</v>
      </c>
      <c r="EL207" s="605">
        <v>2.5</v>
      </c>
      <c r="EM207" s="607">
        <v>3.26436781609195</v>
      </c>
      <c r="EN207" s="434">
        <f t="shared" si="605"/>
        <v>75</v>
      </c>
      <c r="EO207" s="435">
        <f t="shared" si="606"/>
        <v>94.666666666666558</v>
      </c>
      <c r="EP207" s="605">
        <v>5.3</v>
      </c>
      <c r="EQ207" s="607">
        <v>2.4634146341463401</v>
      </c>
      <c r="ER207" s="434">
        <f t="shared" si="607"/>
        <v>159</v>
      </c>
      <c r="ES207" s="435">
        <f t="shared" si="608"/>
        <v>98.536585365853597</v>
      </c>
      <c r="ET207" s="584"/>
      <c r="EU207" s="585"/>
      <c r="EV207" s="434">
        <f t="shared" si="609"/>
        <v>0</v>
      </c>
      <c r="EW207" s="435">
        <f t="shared" si="610"/>
        <v>0</v>
      </c>
      <c r="EX207" s="434">
        <f t="shared" si="611"/>
        <v>3.9</v>
      </c>
      <c r="EY207" s="435">
        <f t="shared" si="612"/>
        <v>2.8000471309060888</v>
      </c>
      <c r="EZ207" s="434">
        <f t="shared" si="613"/>
        <v>234</v>
      </c>
      <c r="FA207" s="435">
        <f t="shared" si="614"/>
        <v>193.20325203252014</v>
      </c>
      <c r="FB207" s="584"/>
      <c r="FC207" s="585"/>
      <c r="FD207" s="434">
        <f t="shared" si="615"/>
        <v>0</v>
      </c>
      <c r="FE207" s="435">
        <f t="shared" si="616"/>
        <v>0</v>
      </c>
      <c r="FF207" s="584"/>
      <c r="FG207" s="585"/>
      <c r="FH207" s="434">
        <f t="shared" si="617"/>
        <v>0</v>
      </c>
      <c r="FI207" s="435">
        <f t="shared" si="618"/>
        <v>0</v>
      </c>
      <c r="FJ207" s="584"/>
      <c r="FK207" s="585"/>
      <c r="FL207" s="434">
        <f t="shared" si="619"/>
        <v>0</v>
      </c>
      <c r="FM207" s="435">
        <f t="shared" si="620"/>
        <v>0</v>
      </c>
      <c r="FN207" s="434">
        <f t="shared" si="621"/>
        <v>0</v>
      </c>
      <c r="FO207" s="435">
        <f t="shared" si="622"/>
        <v>0</v>
      </c>
      <c r="FP207" s="434">
        <f t="shared" si="623"/>
        <v>0</v>
      </c>
      <c r="FQ207" s="435">
        <f t="shared" si="624"/>
        <v>0</v>
      </c>
      <c r="FR207" s="584"/>
      <c r="FS207" s="585"/>
      <c r="FT207" s="434">
        <f t="shared" si="625"/>
        <v>0</v>
      </c>
      <c r="FU207" s="435">
        <f t="shared" si="626"/>
        <v>0</v>
      </c>
      <c r="FV207" s="584"/>
      <c r="FW207" s="585"/>
      <c r="FX207" s="434">
        <f t="shared" si="627"/>
        <v>0</v>
      </c>
      <c r="FY207" s="435">
        <f t="shared" si="628"/>
        <v>0</v>
      </c>
      <c r="FZ207" s="584"/>
      <c r="GA207" s="585"/>
      <c r="GB207" s="434">
        <f t="shared" si="629"/>
        <v>0</v>
      </c>
      <c r="GC207" s="435">
        <f t="shared" si="630"/>
        <v>0</v>
      </c>
      <c r="GD207" s="434">
        <f t="shared" si="631"/>
        <v>130</v>
      </c>
      <c r="GE207" s="435">
        <f t="shared" si="632"/>
        <v>96</v>
      </c>
      <c r="GF207" s="434">
        <f t="shared" si="633"/>
        <v>0</v>
      </c>
      <c r="GG207" s="435">
        <f t="shared" si="634"/>
        <v>0</v>
      </c>
      <c r="GH207" s="434">
        <f t="shared" si="635"/>
        <v>485.62637362637327</v>
      </c>
      <c r="GI207" s="435">
        <f t="shared" si="636"/>
        <v>385.47619047619054</v>
      </c>
      <c r="GJ207" s="434">
        <f t="shared" si="637"/>
        <v>0</v>
      </c>
      <c r="GK207" s="435">
        <f t="shared" si="638"/>
        <v>0</v>
      </c>
      <c r="GL207" s="434">
        <f t="shared" si="639"/>
        <v>262</v>
      </c>
      <c r="GM207" s="435">
        <f t="shared" si="640"/>
        <v>251</v>
      </c>
      <c r="GN207" s="434">
        <f t="shared" si="641"/>
        <v>0</v>
      </c>
      <c r="GO207" s="435">
        <f t="shared" si="642"/>
        <v>0</v>
      </c>
      <c r="GP207" s="434">
        <f t="shared" si="643"/>
        <v>1214.7009456264786</v>
      </c>
      <c r="GQ207" s="435">
        <f t="shared" si="644"/>
        <v>1084.4311728822222</v>
      </c>
      <c r="GR207" s="434">
        <f t="shared" si="645"/>
        <v>0</v>
      </c>
      <c r="GS207" s="435">
        <f t="shared" si="646"/>
        <v>0</v>
      </c>
      <c r="GT207" s="434">
        <f t="shared" si="647"/>
        <v>392</v>
      </c>
      <c r="GU207" s="435">
        <f t="shared" si="648"/>
        <v>347</v>
      </c>
      <c r="GV207" s="434">
        <f t="shared" si="649"/>
        <v>0</v>
      </c>
      <c r="GW207" s="435">
        <f t="shared" si="650"/>
        <v>0</v>
      </c>
      <c r="GX207" s="434">
        <f t="shared" si="651"/>
        <v>1700.3273192528518</v>
      </c>
      <c r="GY207" s="435">
        <f t="shared" si="652"/>
        <v>1469.9073633584128</v>
      </c>
      <c r="GZ207" s="434">
        <f t="shared" si="653"/>
        <v>0</v>
      </c>
      <c r="HA207" s="435">
        <f t="shared" si="654"/>
        <v>0</v>
      </c>
      <c r="HB207" s="434">
        <f t="shared" si="655"/>
        <v>0</v>
      </c>
      <c r="HC207" s="435">
        <f t="shared" si="656"/>
        <v>0</v>
      </c>
      <c r="HD207" s="434">
        <f t="shared" si="657"/>
        <v>0</v>
      </c>
      <c r="HE207" s="435">
        <f t="shared" si="658"/>
        <v>0</v>
      </c>
      <c r="HF207" s="434">
        <f t="shared" si="659"/>
        <v>0</v>
      </c>
      <c r="HG207" s="435">
        <f t="shared" si="660"/>
        <v>0</v>
      </c>
      <c r="HH207" s="434">
        <f t="shared" si="661"/>
        <v>0</v>
      </c>
      <c r="HI207" s="435">
        <f t="shared" si="662"/>
        <v>0</v>
      </c>
      <c r="HJ207" s="434">
        <f t="shared" si="663"/>
        <v>1700.3273192528518</v>
      </c>
      <c r="HK207" s="435">
        <f t="shared" si="664"/>
        <v>1469.9073633584126</v>
      </c>
      <c r="HL207" s="434">
        <f t="shared" si="665"/>
        <v>0</v>
      </c>
      <c r="HM207" s="435">
        <f t="shared" si="666"/>
        <v>0</v>
      </c>
    </row>
    <row r="208" spans="1:221" s="18" customFormat="1" ht="15" customHeight="1">
      <c r="A208" s="516" t="s">
        <v>489</v>
      </c>
      <c r="B208" s="517" t="s">
        <v>548</v>
      </c>
      <c r="C208" s="549"/>
      <c r="D208" s="500">
        <v>199634</v>
      </c>
      <c r="E208" s="524">
        <v>9</v>
      </c>
      <c r="F208" s="605">
        <v>633</v>
      </c>
      <c r="G208" s="606">
        <v>614</v>
      </c>
      <c r="H208" s="605">
        <v>23</v>
      </c>
      <c r="I208" s="606">
        <v>15</v>
      </c>
      <c r="J208" s="434">
        <f t="shared" si="519"/>
        <v>610</v>
      </c>
      <c r="K208" s="435">
        <f t="shared" si="520"/>
        <v>599</v>
      </c>
      <c r="L208" s="584"/>
      <c r="M208" s="585"/>
      <c r="N208" s="434">
        <f t="shared" si="521"/>
        <v>610</v>
      </c>
      <c r="O208" s="435">
        <f t="shared" si="522"/>
        <v>599</v>
      </c>
      <c r="P208" s="434">
        <f t="shared" si="523"/>
        <v>0</v>
      </c>
      <c r="Q208" s="435">
        <f t="shared" si="524"/>
        <v>0</v>
      </c>
      <c r="R208" s="605">
        <v>6</v>
      </c>
      <c r="S208" s="606">
        <v>5</v>
      </c>
      <c r="T208" s="434">
        <f t="shared" si="518"/>
        <v>0</v>
      </c>
      <c r="U208" s="435">
        <f t="shared" si="518"/>
        <v>0</v>
      </c>
      <c r="V208" s="605">
        <v>252</v>
      </c>
      <c r="W208" s="606">
        <v>242</v>
      </c>
      <c r="X208" s="434">
        <f t="shared" si="525"/>
        <v>0</v>
      </c>
      <c r="Y208" s="435">
        <f t="shared" si="526"/>
        <v>0</v>
      </c>
      <c r="Z208" s="584"/>
      <c r="AA208" s="585"/>
      <c r="AB208" s="434">
        <f t="shared" si="527"/>
        <v>0</v>
      </c>
      <c r="AC208" s="435">
        <f t="shared" si="528"/>
        <v>0</v>
      </c>
      <c r="AD208" s="434">
        <f t="shared" si="529"/>
        <v>258</v>
      </c>
      <c r="AE208" s="435">
        <f t="shared" si="530"/>
        <v>247</v>
      </c>
      <c r="AF208" s="434">
        <f t="shared" si="531"/>
        <v>0</v>
      </c>
      <c r="AG208" s="435">
        <f t="shared" si="532"/>
        <v>0</v>
      </c>
      <c r="AH208" s="605">
        <v>2.3333333333333299</v>
      </c>
      <c r="AI208" s="607">
        <v>2.4666666666666699</v>
      </c>
      <c r="AJ208" s="434">
        <f t="shared" si="533"/>
        <v>13.999999999999979</v>
      </c>
      <c r="AK208" s="435">
        <f t="shared" si="534"/>
        <v>12.33333333333335</v>
      </c>
      <c r="AL208" s="605">
        <v>3.8756410256410199</v>
      </c>
      <c r="AM208" s="607">
        <v>3.8455284552845499</v>
      </c>
      <c r="AN208" s="434">
        <f t="shared" si="535"/>
        <v>976.66153846153702</v>
      </c>
      <c r="AO208" s="435">
        <f t="shared" si="536"/>
        <v>930.61788617886111</v>
      </c>
      <c r="AP208" s="584"/>
      <c r="AQ208" s="585"/>
      <c r="AR208" s="434">
        <f t="shared" si="537"/>
        <v>0</v>
      </c>
      <c r="AS208" s="435">
        <f t="shared" si="538"/>
        <v>0</v>
      </c>
      <c r="AT208" s="434">
        <f t="shared" si="539"/>
        <v>3.8397734048896783</v>
      </c>
      <c r="AU208" s="435">
        <f t="shared" si="540"/>
        <v>3.8176162733287224</v>
      </c>
      <c r="AV208" s="434">
        <f t="shared" si="541"/>
        <v>990.66153846153702</v>
      </c>
      <c r="AW208" s="435">
        <f t="shared" si="542"/>
        <v>942.95121951219448</v>
      </c>
      <c r="AX208" s="584"/>
      <c r="AY208" s="585"/>
      <c r="AZ208" s="434">
        <f t="shared" si="543"/>
        <v>0</v>
      </c>
      <c r="BA208" s="435">
        <f t="shared" si="544"/>
        <v>0</v>
      </c>
      <c r="BB208" s="584"/>
      <c r="BC208" s="585"/>
      <c r="BD208" s="434">
        <f t="shared" si="545"/>
        <v>0</v>
      </c>
      <c r="BE208" s="435">
        <f t="shared" si="546"/>
        <v>0</v>
      </c>
      <c r="BF208" s="584"/>
      <c r="BG208" s="585"/>
      <c r="BH208" s="434">
        <f t="shared" si="547"/>
        <v>0</v>
      </c>
      <c r="BI208" s="435">
        <f t="shared" si="548"/>
        <v>0</v>
      </c>
      <c r="BJ208" s="434">
        <f t="shared" si="549"/>
        <v>0</v>
      </c>
      <c r="BK208" s="435">
        <f t="shared" si="550"/>
        <v>0</v>
      </c>
      <c r="BL208" s="434">
        <f t="shared" si="551"/>
        <v>0</v>
      </c>
      <c r="BM208" s="435">
        <f t="shared" si="552"/>
        <v>0</v>
      </c>
      <c r="BN208" s="605">
        <v>153</v>
      </c>
      <c r="BO208" s="606">
        <v>133</v>
      </c>
      <c r="BP208" s="434">
        <f t="shared" si="553"/>
        <v>0</v>
      </c>
      <c r="BQ208" s="435">
        <f t="shared" si="554"/>
        <v>0</v>
      </c>
      <c r="BR208" s="605">
        <v>102</v>
      </c>
      <c r="BS208" s="606">
        <v>112</v>
      </c>
      <c r="BT208" s="434">
        <f t="shared" si="555"/>
        <v>0</v>
      </c>
      <c r="BU208" s="435">
        <f t="shared" si="556"/>
        <v>0</v>
      </c>
      <c r="BV208" s="584"/>
      <c r="BW208" s="585"/>
      <c r="BX208" s="434">
        <f t="shared" si="557"/>
        <v>0</v>
      </c>
      <c r="BY208" s="435">
        <f t="shared" si="558"/>
        <v>0</v>
      </c>
      <c r="BZ208" s="434">
        <f t="shared" si="559"/>
        <v>255</v>
      </c>
      <c r="CA208" s="435">
        <f t="shared" si="560"/>
        <v>245</v>
      </c>
      <c r="CB208" s="434">
        <f t="shared" si="561"/>
        <v>0</v>
      </c>
      <c r="CC208" s="435">
        <f t="shared" si="562"/>
        <v>0</v>
      </c>
      <c r="CD208" s="605">
        <v>3.75949367088608</v>
      </c>
      <c r="CE208" s="607">
        <v>3.99026763990268</v>
      </c>
      <c r="CF208" s="434">
        <f t="shared" si="563"/>
        <v>575.20253164557028</v>
      </c>
      <c r="CG208" s="435">
        <f t="shared" si="564"/>
        <v>530.70559610705641</v>
      </c>
      <c r="CH208" s="605">
        <v>4.60606060606061</v>
      </c>
      <c r="CI208" s="607">
        <v>5.2719298245613997</v>
      </c>
      <c r="CJ208" s="434">
        <f t="shared" si="565"/>
        <v>469.81818181818221</v>
      </c>
      <c r="CK208" s="435">
        <f t="shared" si="566"/>
        <v>590.45614035087681</v>
      </c>
      <c r="CL208" s="584"/>
      <c r="CM208" s="585"/>
      <c r="CN208" s="434">
        <f t="shared" si="567"/>
        <v>0</v>
      </c>
      <c r="CO208" s="435">
        <f t="shared" si="568"/>
        <v>0</v>
      </c>
      <c r="CP208" s="434">
        <f t="shared" si="569"/>
        <v>4.0981204449558923</v>
      </c>
      <c r="CQ208" s="435">
        <f t="shared" si="570"/>
        <v>4.5761703528895241</v>
      </c>
      <c r="CR208" s="434">
        <f t="shared" si="571"/>
        <v>1045.0207134637526</v>
      </c>
      <c r="CS208" s="435">
        <f t="shared" si="572"/>
        <v>1121.1617364579333</v>
      </c>
      <c r="CT208" s="584"/>
      <c r="CU208" s="585"/>
      <c r="CV208" s="434">
        <f t="shared" si="573"/>
        <v>0</v>
      </c>
      <c r="CW208" s="435">
        <f t="shared" si="574"/>
        <v>0</v>
      </c>
      <c r="CX208" s="584"/>
      <c r="CY208" s="585"/>
      <c r="CZ208" s="434">
        <f t="shared" si="575"/>
        <v>0</v>
      </c>
      <c r="DA208" s="435">
        <f t="shared" si="576"/>
        <v>0</v>
      </c>
      <c r="DB208" s="584"/>
      <c r="DC208" s="585"/>
      <c r="DD208" s="434">
        <f t="shared" si="577"/>
        <v>0</v>
      </c>
      <c r="DE208" s="435">
        <f t="shared" si="578"/>
        <v>0</v>
      </c>
      <c r="DF208" s="434">
        <f t="shared" si="579"/>
        <v>0</v>
      </c>
      <c r="DG208" s="435">
        <f t="shared" si="580"/>
        <v>0</v>
      </c>
      <c r="DH208" s="434">
        <f t="shared" si="581"/>
        <v>0</v>
      </c>
      <c r="DI208" s="435">
        <f t="shared" si="582"/>
        <v>0</v>
      </c>
      <c r="DJ208" s="434">
        <f t="shared" si="583"/>
        <v>513</v>
      </c>
      <c r="DK208" s="435">
        <f t="shared" si="584"/>
        <v>492</v>
      </c>
      <c r="DL208" s="434">
        <f t="shared" si="585"/>
        <v>0</v>
      </c>
      <c r="DM208" s="435">
        <f t="shared" si="586"/>
        <v>0</v>
      </c>
      <c r="DN208" s="434">
        <f t="shared" si="587"/>
        <v>3.9681915242208374</v>
      </c>
      <c r="DO208" s="435">
        <f t="shared" si="588"/>
        <v>4.1953515365246492</v>
      </c>
      <c r="DP208" s="434">
        <f t="shared" si="589"/>
        <v>2035.6822519252896</v>
      </c>
      <c r="DQ208" s="435">
        <f t="shared" si="590"/>
        <v>2064.1129559701276</v>
      </c>
      <c r="DR208" s="434">
        <f t="shared" si="591"/>
        <v>0</v>
      </c>
      <c r="DS208" s="435">
        <f t="shared" si="592"/>
        <v>0</v>
      </c>
      <c r="DT208" s="434">
        <f t="shared" si="593"/>
        <v>0</v>
      </c>
      <c r="DU208" s="435">
        <f t="shared" si="594"/>
        <v>0</v>
      </c>
      <c r="DV208" s="605">
        <v>47</v>
      </c>
      <c r="DW208" s="606">
        <v>53</v>
      </c>
      <c r="DX208" s="434">
        <f t="shared" si="595"/>
        <v>0</v>
      </c>
      <c r="DY208" s="435">
        <f t="shared" si="596"/>
        <v>0</v>
      </c>
      <c r="DZ208" s="605">
        <v>50</v>
      </c>
      <c r="EA208" s="606">
        <v>54</v>
      </c>
      <c r="EB208" s="434">
        <f t="shared" si="597"/>
        <v>0</v>
      </c>
      <c r="EC208" s="435">
        <f t="shared" si="598"/>
        <v>0</v>
      </c>
      <c r="ED208" s="584"/>
      <c r="EE208" s="585"/>
      <c r="EF208" s="434">
        <f t="shared" si="599"/>
        <v>0</v>
      </c>
      <c r="EG208" s="435">
        <f t="shared" si="600"/>
        <v>0</v>
      </c>
      <c r="EH208" s="434">
        <f t="shared" si="601"/>
        <v>97</v>
      </c>
      <c r="EI208" s="435">
        <f t="shared" si="602"/>
        <v>107</v>
      </c>
      <c r="EJ208" s="434">
        <f t="shared" si="603"/>
        <v>0</v>
      </c>
      <c r="EK208" s="435">
        <f t="shared" si="604"/>
        <v>0</v>
      </c>
      <c r="EL208" s="605">
        <v>2.8911564625850299</v>
      </c>
      <c r="EM208" s="607">
        <v>2.5090909090909101</v>
      </c>
      <c r="EN208" s="434">
        <f t="shared" si="605"/>
        <v>135.8843537414964</v>
      </c>
      <c r="EO208" s="435">
        <f t="shared" si="606"/>
        <v>132.98181818181823</v>
      </c>
      <c r="EP208" s="605">
        <v>3.5933333333333302</v>
      </c>
      <c r="EQ208" s="607">
        <v>3.8362573099415198</v>
      </c>
      <c r="ER208" s="434">
        <f t="shared" si="607"/>
        <v>179.66666666666652</v>
      </c>
      <c r="ES208" s="435">
        <f t="shared" si="608"/>
        <v>207.15789473684208</v>
      </c>
      <c r="ET208" s="584"/>
      <c r="EU208" s="585"/>
      <c r="EV208" s="434">
        <f t="shared" si="609"/>
        <v>0</v>
      </c>
      <c r="EW208" s="435">
        <f t="shared" si="610"/>
        <v>0</v>
      </c>
      <c r="EX208" s="434">
        <f t="shared" si="611"/>
        <v>3.2531033031769372</v>
      </c>
      <c r="EY208" s="435">
        <f t="shared" si="612"/>
        <v>3.1788758216697222</v>
      </c>
      <c r="EZ208" s="434">
        <f t="shared" si="613"/>
        <v>315.55102040816291</v>
      </c>
      <c r="FA208" s="435">
        <f t="shared" si="614"/>
        <v>340.13971291866028</v>
      </c>
      <c r="FB208" s="584"/>
      <c r="FC208" s="585"/>
      <c r="FD208" s="434">
        <f t="shared" si="615"/>
        <v>0</v>
      </c>
      <c r="FE208" s="435">
        <f t="shared" si="616"/>
        <v>0</v>
      </c>
      <c r="FF208" s="584"/>
      <c r="FG208" s="585"/>
      <c r="FH208" s="434">
        <f t="shared" si="617"/>
        <v>0</v>
      </c>
      <c r="FI208" s="435">
        <f t="shared" si="618"/>
        <v>0</v>
      </c>
      <c r="FJ208" s="584"/>
      <c r="FK208" s="585"/>
      <c r="FL208" s="434">
        <f t="shared" si="619"/>
        <v>0</v>
      </c>
      <c r="FM208" s="435">
        <f t="shared" si="620"/>
        <v>0</v>
      </c>
      <c r="FN208" s="434">
        <f t="shared" si="621"/>
        <v>0</v>
      </c>
      <c r="FO208" s="435">
        <f t="shared" si="622"/>
        <v>0</v>
      </c>
      <c r="FP208" s="434">
        <f t="shared" si="623"/>
        <v>0</v>
      </c>
      <c r="FQ208" s="435">
        <f t="shared" si="624"/>
        <v>0</v>
      </c>
      <c r="FR208" s="584"/>
      <c r="FS208" s="585"/>
      <c r="FT208" s="434">
        <f t="shared" si="625"/>
        <v>0</v>
      </c>
      <c r="FU208" s="435">
        <f t="shared" si="626"/>
        <v>0</v>
      </c>
      <c r="FV208" s="584"/>
      <c r="FW208" s="585"/>
      <c r="FX208" s="434">
        <f t="shared" si="627"/>
        <v>0</v>
      </c>
      <c r="FY208" s="435">
        <f t="shared" si="628"/>
        <v>0</v>
      </c>
      <c r="FZ208" s="584"/>
      <c r="GA208" s="585"/>
      <c r="GB208" s="434">
        <f t="shared" si="629"/>
        <v>0</v>
      </c>
      <c r="GC208" s="435">
        <f t="shared" si="630"/>
        <v>0</v>
      </c>
      <c r="GD208" s="434">
        <f t="shared" si="631"/>
        <v>206</v>
      </c>
      <c r="GE208" s="435">
        <f t="shared" si="632"/>
        <v>191</v>
      </c>
      <c r="GF208" s="434">
        <f t="shared" si="633"/>
        <v>0</v>
      </c>
      <c r="GG208" s="435">
        <f t="shared" si="634"/>
        <v>0</v>
      </c>
      <c r="GH208" s="434">
        <f t="shared" si="635"/>
        <v>725.08688538706667</v>
      </c>
      <c r="GI208" s="435">
        <f t="shared" si="636"/>
        <v>676.02074762220798</v>
      </c>
      <c r="GJ208" s="434">
        <f t="shared" si="637"/>
        <v>0</v>
      </c>
      <c r="GK208" s="435">
        <f t="shared" si="638"/>
        <v>0</v>
      </c>
      <c r="GL208" s="434">
        <f t="shared" si="639"/>
        <v>404</v>
      </c>
      <c r="GM208" s="435">
        <f t="shared" si="640"/>
        <v>408</v>
      </c>
      <c r="GN208" s="434">
        <f t="shared" si="641"/>
        <v>0</v>
      </c>
      <c r="GO208" s="435">
        <f t="shared" si="642"/>
        <v>0</v>
      </c>
      <c r="GP208" s="434">
        <f t="shared" si="643"/>
        <v>1626.1463869463857</v>
      </c>
      <c r="GQ208" s="435">
        <f t="shared" si="644"/>
        <v>1728.23192126658</v>
      </c>
      <c r="GR208" s="434">
        <f t="shared" si="645"/>
        <v>0</v>
      </c>
      <c r="GS208" s="435">
        <f t="shared" si="646"/>
        <v>0</v>
      </c>
      <c r="GT208" s="434">
        <f t="shared" si="647"/>
        <v>610</v>
      </c>
      <c r="GU208" s="435">
        <f t="shared" si="648"/>
        <v>599</v>
      </c>
      <c r="GV208" s="434">
        <f t="shared" si="649"/>
        <v>0</v>
      </c>
      <c r="GW208" s="435">
        <f t="shared" si="650"/>
        <v>0</v>
      </c>
      <c r="GX208" s="434">
        <f t="shared" si="651"/>
        <v>2351.2332723334525</v>
      </c>
      <c r="GY208" s="435">
        <f t="shared" si="652"/>
        <v>2404.2526688887879</v>
      </c>
      <c r="GZ208" s="434">
        <f t="shared" si="653"/>
        <v>0</v>
      </c>
      <c r="HA208" s="435">
        <f t="shared" si="654"/>
        <v>0</v>
      </c>
      <c r="HB208" s="434">
        <f t="shared" si="655"/>
        <v>0</v>
      </c>
      <c r="HC208" s="435">
        <f t="shared" si="656"/>
        <v>0</v>
      </c>
      <c r="HD208" s="434">
        <f t="shared" si="657"/>
        <v>0</v>
      </c>
      <c r="HE208" s="435">
        <f t="shared" si="658"/>
        <v>0</v>
      </c>
      <c r="HF208" s="434">
        <f t="shared" si="659"/>
        <v>0</v>
      </c>
      <c r="HG208" s="435">
        <f t="shared" si="660"/>
        <v>0</v>
      </c>
      <c r="HH208" s="434">
        <f t="shared" si="661"/>
        <v>0</v>
      </c>
      <c r="HI208" s="435">
        <f t="shared" si="662"/>
        <v>0</v>
      </c>
      <c r="HJ208" s="434">
        <f t="shared" si="663"/>
        <v>2351.2332723334525</v>
      </c>
      <c r="HK208" s="435">
        <f t="shared" si="664"/>
        <v>2404.2526688887879</v>
      </c>
      <c r="HL208" s="434">
        <f t="shared" si="665"/>
        <v>0</v>
      </c>
      <c r="HM208" s="435">
        <f t="shared" si="666"/>
        <v>0</v>
      </c>
    </row>
    <row r="209" spans="1:221" s="18" customFormat="1" ht="15" customHeight="1">
      <c r="A209" s="516" t="s">
        <v>489</v>
      </c>
      <c r="B209" s="517" t="s">
        <v>549</v>
      </c>
      <c r="C209" s="549"/>
      <c r="D209" s="500">
        <v>197850</v>
      </c>
      <c r="E209" s="524">
        <v>9</v>
      </c>
      <c r="F209" s="605">
        <v>290</v>
      </c>
      <c r="G209" s="606">
        <v>273</v>
      </c>
      <c r="H209" s="605">
        <v>8</v>
      </c>
      <c r="I209" s="606">
        <v>7</v>
      </c>
      <c r="J209" s="434">
        <f t="shared" si="519"/>
        <v>282</v>
      </c>
      <c r="K209" s="435">
        <f t="shared" si="520"/>
        <v>266</v>
      </c>
      <c r="L209" s="584"/>
      <c r="M209" s="585"/>
      <c r="N209" s="434">
        <f t="shared" si="521"/>
        <v>282</v>
      </c>
      <c r="O209" s="435">
        <f t="shared" si="522"/>
        <v>266</v>
      </c>
      <c r="P209" s="434">
        <f t="shared" si="523"/>
        <v>0</v>
      </c>
      <c r="Q209" s="435">
        <f t="shared" si="524"/>
        <v>0</v>
      </c>
      <c r="R209" s="605">
        <v>13</v>
      </c>
      <c r="S209" s="606">
        <v>18</v>
      </c>
      <c r="T209" s="434">
        <f t="shared" si="518"/>
        <v>0</v>
      </c>
      <c r="U209" s="435">
        <f t="shared" si="518"/>
        <v>0</v>
      </c>
      <c r="V209" s="605">
        <v>127</v>
      </c>
      <c r="W209" s="606">
        <v>116</v>
      </c>
      <c r="X209" s="434">
        <f t="shared" si="525"/>
        <v>0</v>
      </c>
      <c r="Y209" s="435">
        <f t="shared" si="526"/>
        <v>0</v>
      </c>
      <c r="Z209" s="584"/>
      <c r="AA209" s="585"/>
      <c r="AB209" s="434">
        <f t="shared" si="527"/>
        <v>0</v>
      </c>
      <c r="AC209" s="435">
        <f t="shared" si="528"/>
        <v>0</v>
      </c>
      <c r="AD209" s="434">
        <f t="shared" si="529"/>
        <v>140</v>
      </c>
      <c r="AE209" s="435">
        <f t="shared" si="530"/>
        <v>134</v>
      </c>
      <c r="AF209" s="434">
        <f t="shared" si="531"/>
        <v>0</v>
      </c>
      <c r="AG209" s="435">
        <f t="shared" si="532"/>
        <v>0</v>
      </c>
      <c r="AH209" s="605">
        <v>1.6923076923076901</v>
      </c>
      <c r="AI209" s="607">
        <v>1.56666666666667</v>
      </c>
      <c r="AJ209" s="434">
        <f t="shared" si="533"/>
        <v>21.999999999999972</v>
      </c>
      <c r="AK209" s="435">
        <f t="shared" si="534"/>
        <v>28.20000000000006</v>
      </c>
      <c r="AL209" s="605">
        <v>4.3456790123456797</v>
      </c>
      <c r="AM209" s="607">
        <v>3.9579831932773102</v>
      </c>
      <c r="AN209" s="434">
        <f t="shared" si="535"/>
        <v>551.90123456790127</v>
      </c>
      <c r="AO209" s="435">
        <f t="shared" si="536"/>
        <v>459.12605042016799</v>
      </c>
      <c r="AP209" s="584"/>
      <c r="AQ209" s="585"/>
      <c r="AR209" s="434">
        <f t="shared" si="537"/>
        <v>0</v>
      </c>
      <c r="AS209" s="435">
        <f t="shared" si="538"/>
        <v>0</v>
      </c>
      <c r="AT209" s="434">
        <f t="shared" si="539"/>
        <v>4.0992945326278658</v>
      </c>
      <c r="AU209" s="435">
        <f t="shared" si="540"/>
        <v>3.6367615702997615</v>
      </c>
      <c r="AV209" s="434">
        <f t="shared" si="541"/>
        <v>573.90123456790116</v>
      </c>
      <c r="AW209" s="435">
        <f t="shared" si="542"/>
        <v>487.32605042016803</v>
      </c>
      <c r="AX209" s="584"/>
      <c r="AY209" s="585"/>
      <c r="AZ209" s="434">
        <f t="shared" si="543"/>
        <v>0</v>
      </c>
      <c r="BA209" s="435">
        <f t="shared" si="544"/>
        <v>0</v>
      </c>
      <c r="BB209" s="584"/>
      <c r="BC209" s="585"/>
      <c r="BD209" s="434">
        <f t="shared" si="545"/>
        <v>0</v>
      </c>
      <c r="BE209" s="435">
        <f t="shared" si="546"/>
        <v>0</v>
      </c>
      <c r="BF209" s="584"/>
      <c r="BG209" s="585"/>
      <c r="BH209" s="434">
        <f t="shared" si="547"/>
        <v>0</v>
      </c>
      <c r="BI209" s="435">
        <f t="shared" si="548"/>
        <v>0</v>
      </c>
      <c r="BJ209" s="434">
        <f t="shared" si="549"/>
        <v>0</v>
      </c>
      <c r="BK209" s="435">
        <f t="shared" si="550"/>
        <v>0</v>
      </c>
      <c r="BL209" s="434">
        <f t="shared" si="551"/>
        <v>0</v>
      </c>
      <c r="BM209" s="435">
        <f t="shared" si="552"/>
        <v>0</v>
      </c>
      <c r="BN209" s="605">
        <v>56</v>
      </c>
      <c r="BO209" s="606">
        <v>45</v>
      </c>
      <c r="BP209" s="434">
        <f t="shared" si="553"/>
        <v>0</v>
      </c>
      <c r="BQ209" s="435">
        <f t="shared" si="554"/>
        <v>0</v>
      </c>
      <c r="BR209" s="605">
        <v>56</v>
      </c>
      <c r="BS209" s="606">
        <v>52</v>
      </c>
      <c r="BT209" s="434">
        <f t="shared" si="555"/>
        <v>0</v>
      </c>
      <c r="BU209" s="435">
        <f t="shared" si="556"/>
        <v>0</v>
      </c>
      <c r="BV209" s="584"/>
      <c r="BW209" s="585"/>
      <c r="BX209" s="434">
        <f t="shared" si="557"/>
        <v>0</v>
      </c>
      <c r="BY209" s="435">
        <f t="shared" si="558"/>
        <v>0</v>
      </c>
      <c r="BZ209" s="434">
        <f t="shared" si="559"/>
        <v>112</v>
      </c>
      <c r="CA209" s="435">
        <f t="shared" si="560"/>
        <v>97</v>
      </c>
      <c r="CB209" s="434">
        <f t="shared" si="561"/>
        <v>0</v>
      </c>
      <c r="CC209" s="435">
        <f t="shared" si="562"/>
        <v>0</v>
      </c>
      <c r="CD209" s="605">
        <v>4.8988095238095202</v>
      </c>
      <c r="CE209" s="607">
        <v>3.97101449275362</v>
      </c>
      <c r="CF209" s="434">
        <f t="shared" si="563"/>
        <v>274.33333333333314</v>
      </c>
      <c r="CG209" s="435">
        <f t="shared" si="564"/>
        <v>178.69565217391289</v>
      </c>
      <c r="CH209" s="605">
        <v>5.7678571428571397</v>
      </c>
      <c r="CI209" s="607">
        <v>5.2264150943396199</v>
      </c>
      <c r="CJ209" s="434">
        <f t="shared" si="565"/>
        <v>322.99999999999983</v>
      </c>
      <c r="CK209" s="435">
        <f t="shared" si="566"/>
        <v>271.77358490566024</v>
      </c>
      <c r="CL209" s="584"/>
      <c r="CM209" s="585"/>
      <c r="CN209" s="434">
        <f t="shared" si="567"/>
        <v>0</v>
      </c>
      <c r="CO209" s="435">
        <f t="shared" si="568"/>
        <v>0</v>
      </c>
      <c r="CP209" s="434">
        <f t="shared" si="569"/>
        <v>5.3333333333333304</v>
      </c>
      <c r="CQ209" s="435">
        <f t="shared" si="570"/>
        <v>4.6440127533976607</v>
      </c>
      <c r="CR209" s="434">
        <f t="shared" si="571"/>
        <v>597.33333333333303</v>
      </c>
      <c r="CS209" s="435">
        <f t="shared" si="572"/>
        <v>450.46923707957308</v>
      </c>
      <c r="CT209" s="584"/>
      <c r="CU209" s="585"/>
      <c r="CV209" s="434">
        <f t="shared" si="573"/>
        <v>0</v>
      </c>
      <c r="CW209" s="435">
        <f t="shared" si="574"/>
        <v>0</v>
      </c>
      <c r="CX209" s="584"/>
      <c r="CY209" s="585"/>
      <c r="CZ209" s="434">
        <f t="shared" si="575"/>
        <v>0</v>
      </c>
      <c r="DA209" s="435">
        <f t="shared" si="576"/>
        <v>0</v>
      </c>
      <c r="DB209" s="584"/>
      <c r="DC209" s="585"/>
      <c r="DD209" s="434">
        <f t="shared" si="577"/>
        <v>0</v>
      </c>
      <c r="DE209" s="435">
        <f t="shared" si="578"/>
        <v>0</v>
      </c>
      <c r="DF209" s="434">
        <f t="shared" si="579"/>
        <v>0</v>
      </c>
      <c r="DG209" s="435">
        <f t="shared" si="580"/>
        <v>0</v>
      </c>
      <c r="DH209" s="434">
        <f t="shared" si="581"/>
        <v>0</v>
      </c>
      <c r="DI209" s="435">
        <f t="shared" si="582"/>
        <v>0</v>
      </c>
      <c r="DJ209" s="434">
        <f t="shared" si="583"/>
        <v>252</v>
      </c>
      <c r="DK209" s="435">
        <f t="shared" si="584"/>
        <v>231</v>
      </c>
      <c r="DL209" s="434">
        <f t="shared" si="585"/>
        <v>0</v>
      </c>
      <c r="DM209" s="435">
        <f t="shared" si="586"/>
        <v>0</v>
      </c>
      <c r="DN209" s="434">
        <f t="shared" si="587"/>
        <v>4.6477562218302948</v>
      </c>
      <c r="DO209" s="435">
        <f t="shared" si="588"/>
        <v>4.0597198593062389</v>
      </c>
      <c r="DP209" s="434">
        <f t="shared" si="589"/>
        <v>1171.2345679012342</v>
      </c>
      <c r="DQ209" s="435">
        <f t="shared" si="590"/>
        <v>937.79528749974122</v>
      </c>
      <c r="DR209" s="434">
        <f t="shared" si="591"/>
        <v>0</v>
      </c>
      <c r="DS209" s="435">
        <f t="shared" si="592"/>
        <v>0</v>
      </c>
      <c r="DT209" s="434">
        <f t="shared" si="593"/>
        <v>0</v>
      </c>
      <c r="DU209" s="435">
        <f t="shared" si="594"/>
        <v>0</v>
      </c>
      <c r="DV209" s="605">
        <v>7</v>
      </c>
      <c r="DW209" s="606">
        <v>11</v>
      </c>
      <c r="DX209" s="434">
        <f t="shared" si="595"/>
        <v>0</v>
      </c>
      <c r="DY209" s="435">
        <f t="shared" si="596"/>
        <v>0</v>
      </c>
      <c r="DZ209" s="605">
        <v>23</v>
      </c>
      <c r="EA209" s="606">
        <v>24</v>
      </c>
      <c r="EB209" s="434">
        <f t="shared" si="597"/>
        <v>0</v>
      </c>
      <c r="EC209" s="435">
        <f t="shared" si="598"/>
        <v>0</v>
      </c>
      <c r="ED209" s="584"/>
      <c r="EE209" s="585"/>
      <c r="EF209" s="434">
        <f t="shared" si="599"/>
        <v>0</v>
      </c>
      <c r="EG209" s="435">
        <f t="shared" si="600"/>
        <v>0</v>
      </c>
      <c r="EH209" s="434">
        <f t="shared" si="601"/>
        <v>30</v>
      </c>
      <c r="EI209" s="435">
        <f t="shared" si="602"/>
        <v>35</v>
      </c>
      <c r="EJ209" s="434">
        <f t="shared" si="603"/>
        <v>0</v>
      </c>
      <c r="EK209" s="435">
        <f t="shared" si="604"/>
        <v>0</v>
      </c>
      <c r="EL209" s="605">
        <v>4</v>
      </c>
      <c r="EM209" s="607">
        <v>3.7272727272727302</v>
      </c>
      <c r="EN209" s="434">
        <f t="shared" si="605"/>
        <v>28</v>
      </c>
      <c r="EO209" s="435">
        <f t="shared" si="606"/>
        <v>41.000000000000028</v>
      </c>
      <c r="EP209" s="605">
        <v>3.4057971014492798</v>
      </c>
      <c r="EQ209" s="607">
        <v>3.0138888888888902</v>
      </c>
      <c r="ER209" s="434">
        <f t="shared" si="607"/>
        <v>78.333333333333442</v>
      </c>
      <c r="ES209" s="435">
        <f t="shared" si="608"/>
        <v>72.333333333333371</v>
      </c>
      <c r="ET209" s="584"/>
      <c r="EU209" s="585"/>
      <c r="EV209" s="434">
        <f t="shared" si="609"/>
        <v>0</v>
      </c>
      <c r="EW209" s="435">
        <f t="shared" si="610"/>
        <v>0</v>
      </c>
      <c r="EX209" s="434">
        <f t="shared" si="611"/>
        <v>3.5444444444444483</v>
      </c>
      <c r="EY209" s="435">
        <f t="shared" si="612"/>
        <v>3.2380952380952399</v>
      </c>
      <c r="EZ209" s="434">
        <f t="shared" si="613"/>
        <v>106.33333333333344</v>
      </c>
      <c r="FA209" s="435">
        <f t="shared" si="614"/>
        <v>113.3333333333334</v>
      </c>
      <c r="FB209" s="584"/>
      <c r="FC209" s="585"/>
      <c r="FD209" s="434">
        <f t="shared" si="615"/>
        <v>0</v>
      </c>
      <c r="FE209" s="435">
        <f t="shared" si="616"/>
        <v>0</v>
      </c>
      <c r="FF209" s="584"/>
      <c r="FG209" s="585"/>
      <c r="FH209" s="434">
        <f t="shared" si="617"/>
        <v>0</v>
      </c>
      <c r="FI209" s="435">
        <f t="shared" si="618"/>
        <v>0</v>
      </c>
      <c r="FJ209" s="584"/>
      <c r="FK209" s="585"/>
      <c r="FL209" s="434">
        <f t="shared" si="619"/>
        <v>0</v>
      </c>
      <c r="FM209" s="435">
        <f t="shared" si="620"/>
        <v>0</v>
      </c>
      <c r="FN209" s="434">
        <f t="shared" si="621"/>
        <v>0</v>
      </c>
      <c r="FO209" s="435">
        <f t="shared" si="622"/>
        <v>0</v>
      </c>
      <c r="FP209" s="434">
        <f t="shared" si="623"/>
        <v>0</v>
      </c>
      <c r="FQ209" s="435">
        <f t="shared" si="624"/>
        <v>0</v>
      </c>
      <c r="FR209" s="584"/>
      <c r="FS209" s="585"/>
      <c r="FT209" s="434">
        <f t="shared" si="625"/>
        <v>0</v>
      </c>
      <c r="FU209" s="435">
        <f t="shared" si="626"/>
        <v>0</v>
      </c>
      <c r="FV209" s="584"/>
      <c r="FW209" s="585"/>
      <c r="FX209" s="434">
        <f t="shared" si="627"/>
        <v>0</v>
      </c>
      <c r="FY209" s="435">
        <f t="shared" si="628"/>
        <v>0</v>
      </c>
      <c r="FZ209" s="584"/>
      <c r="GA209" s="585"/>
      <c r="GB209" s="434">
        <f t="shared" si="629"/>
        <v>0</v>
      </c>
      <c r="GC209" s="435">
        <f t="shared" si="630"/>
        <v>0</v>
      </c>
      <c r="GD209" s="434">
        <f t="shared" si="631"/>
        <v>76</v>
      </c>
      <c r="GE209" s="435">
        <f t="shared" si="632"/>
        <v>74</v>
      </c>
      <c r="GF209" s="434">
        <f t="shared" si="633"/>
        <v>0</v>
      </c>
      <c r="GG209" s="435">
        <f t="shared" si="634"/>
        <v>0</v>
      </c>
      <c r="GH209" s="434">
        <f t="shared" si="635"/>
        <v>324.33333333333314</v>
      </c>
      <c r="GI209" s="435">
        <f t="shared" si="636"/>
        <v>247.89565217391296</v>
      </c>
      <c r="GJ209" s="434">
        <f t="shared" si="637"/>
        <v>0</v>
      </c>
      <c r="GK209" s="435">
        <f t="shared" si="638"/>
        <v>0</v>
      </c>
      <c r="GL209" s="434">
        <f t="shared" si="639"/>
        <v>206</v>
      </c>
      <c r="GM209" s="435">
        <f t="shared" si="640"/>
        <v>192</v>
      </c>
      <c r="GN209" s="434">
        <f t="shared" si="641"/>
        <v>0</v>
      </c>
      <c r="GO209" s="435">
        <f t="shared" si="642"/>
        <v>0</v>
      </c>
      <c r="GP209" s="434">
        <f t="shared" si="643"/>
        <v>953.23456790123464</v>
      </c>
      <c r="GQ209" s="435">
        <f t="shared" si="644"/>
        <v>803.23296865916166</v>
      </c>
      <c r="GR209" s="434">
        <f t="shared" si="645"/>
        <v>0</v>
      </c>
      <c r="GS209" s="435">
        <f t="shared" si="646"/>
        <v>0</v>
      </c>
      <c r="GT209" s="434">
        <f t="shared" si="647"/>
        <v>282</v>
      </c>
      <c r="GU209" s="435">
        <f t="shared" si="648"/>
        <v>266</v>
      </c>
      <c r="GV209" s="434">
        <f t="shared" si="649"/>
        <v>0</v>
      </c>
      <c r="GW209" s="435">
        <f t="shared" si="650"/>
        <v>0</v>
      </c>
      <c r="GX209" s="434">
        <f t="shared" si="651"/>
        <v>1277.5679012345677</v>
      </c>
      <c r="GY209" s="435">
        <f t="shared" si="652"/>
        <v>1051.1286208330746</v>
      </c>
      <c r="GZ209" s="434">
        <f t="shared" si="653"/>
        <v>0</v>
      </c>
      <c r="HA209" s="435">
        <f t="shared" si="654"/>
        <v>0</v>
      </c>
      <c r="HB209" s="434">
        <f t="shared" si="655"/>
        <v>0</v>
      </c>
      <c r="HC209" s="435">
        <f t="shared" si="656"/>
        <v>0</v>
      </c>
      <c r="HD209" s="434">
        <f t="shared" si="657"/>
        <v>0</v>
      </c>
      <c r="HE209" s="435">
        <f t="shared" si="658"/>
        <v>0</v>
      </c>
      <c r="HF209" s="434">
        <f t="shared" si="659"/>
        <v>0</v>
      </c>
      <c r="HG209" s="435">
        <f t="shared" si="660"/>
        <v>0</v>
      </c>
      <c r="HH209" s="434">
        <f t="shared" si="661"/>
        <v>0</v>
      </c>
      <c r="HI209" s="435">
        <f t="shared" si="662"/>
        <v>0</v>
      </c>
      <c r="HJ209" s="434">
        <f t="shared" si="663"/>
        <v>1277.5679012345677</v>
      </c>
      <c r="HK209" s="435">
        <f t="shared" si="664"/>
        <v>1051.1286208330746</v>
      </c>
      <c r="HL209" s="434">
        <f t="shared" si="665"/>
        <v>0</v>
      </c>
      <c r="HM209" s="435">
        <f t="shared" si="666"/>
        <v>0</v>
      </c>
    </row>
    <row r="210" spans="1:221" s="18" customFormat="1" ht="15" customHeight="1">
      <c r="A210" s="516" t="s">
        <v>489</v>
      </c>
      <c r="B210" s="517" t="s">
        <v>552</v>
      </c>
      <c r="C210" s="549" t="s">
        <v>1246</v>
      </c>
      <c r="D210" s="500">
        <v>199740</v>
      </c>
      <c r="E210" s="524">
        <v>9</v>
      </c>
      <c r="F210" s="605">
        <v>393</v>
      </c>
      <c r="G210" s="606">
        <v>381</v>
      </c>
      <c r="H210" s="605">
        <v>11</v>
      </c>
      <c r="I210" s="606">
        <v>14</v>
      </c>
      <c r="J210" s="434">
        <f t="shared" si="519"/>
        <v>382</v>
      </c>
      <c r="K210" s="435">
        <f t="shared" si="520"/>
        <v>367</v>
      </c>
      <c r="L210" s="584"/>
      <c r="M210" s="585"/>
      <c r="N210" s="434">
        <f t="shared" si="521"/>
        <v>382</v>
      </c>
      <c r="O210" s="435">
        <f t="shared" si="522"/>
        <v>367</v>
      </c>
      <c r="P210" s="434">
        <f t="shared" si="523"/>
        <v>0</v>
      </c>
      <c r="Q210" s="435">
        <f t="shared" si="524"/>
        <v>0</v>
      </c>
      <c r="R210" s="605">
        <v>11</v>
      </c>
      <c r="S210" s="606">
        <v>14</v>
      </c>
      <c r="T210" s="434">
        <f t="shared" si="518"/>
        <v>0</v>
      </c>
      <c r="U210" s="435">
        <f t="shared" si="518"/>
        <v>0</v>
      </c>
      <c r="V210" s="605">
        <v>106</v>
      </c>
      <c r="W210" s="606">
        <v>98</v>
      </c>
      <c r="X210" s="434">
        <f t="shared" si="525"/>
        <v>0</v>
      </c>
      <c r="Y210" s="435">
        <f t="shared" si="526"/>
        <v>0</v>
      </c>
      <c r="Z210" s="584"/>
      <c r="AA210" s="585"/>
      <c r="AB210" s="434">
        <f t="shared" si="527"/>
        <v>0</v>
      </c>
      <c r="AC210" s="435">
        <f t="shared" si="528"/>
        <v>0</v>
      </c>
      <c r="AD210" s="434">
        <f t="shared" si="529"/>
        <v>117</v>
      </c>
      <c r="AE210" s="435">
        <f t="shared" si="530"/>
        <v>112</v>
      </c>
      <c r="AF210" s="434">
        <f t="shared" si="531"/>
        <v>0</v>
      </c>
      <c r="AG210" s="435">
        <f t="shared" si="532"/>
        <v>0</v>
      </c>
      <c r="AH210" s="605">
        <v>2.0606060606060601</v>
      </c>
      <c r="AI210" s="607">
        <v>1.9047619047619</v>
      </c>
      <c r="AJ210" s="434">
        <f t="shared" si="533"/>
        <v>22.666666666666661</v>
      </c>
      <c r="AK210" s="435">
        <f t="shared" si="534"/>
        <v>26.6666666666666</v>
      </c>
      <c r="AL210" s="605">
        <v>3.68827160493827</v>
      </c>
      <c r="AM210" s="607">
        <v>4.0825082508250796</v>
      </c>
      <c r="AN210" s="434">
        <f t="shared" si="535"/>
        <v>390.95679012345664</v>
      </c>
      <c r="AO210" s="435">
        <f t="shared" si="536"/>
        <v>400.08580858085782</v>
      </c>
      <c r="AP210" s="584"/>
      <c r="AQ210" s="585"/>
      <c r="AR210" s="434">
        <f t="shared" si="537"/>
        <v>0</v>
      </c>
      <c r="AS210" s="435">
        <f t="shared" si="538"/>
        <v>0</v>
      </c>
      <c r="AT210" s="434">
        <f t="shared" si="539"/>
        <v>3.5352432204284043</v>
      </c>
      <c r="AU210" s="435">
        <f t="shared" si="540"/>
        <v>3.8102899575671825</v>
      </c>
      <c r="AV210" s="434">
        <f t="shared" si="541"/>
        <v>413.62345679012333</v>
      </c>
      <c r="AW210" s="435">
        <f t="shared" si="542"/>
        <v>426.75247524752444</v>
      </c>
      <c r="AX210" s="584"/>
      <c r="AY210" s="585"/>
      <c r="AZ210" s="434">
        <f t="shared" si="543"/>
        <v>0</v>
      </c>
      <c r="BA210" s="435">
        <f t="shared" si="544"/>
        <v>0</v>
      </c>
      <c r="BB210" s="584"/>
      <c r="BC210" s="585"/>
      <c r="BD210" s="434">
        <f t="shared" si="545"/>
        <v>0</v>
      </c>
      <c r="BE210" s="435">
        <f t="shared" si="546"/>
        <v>0</v>
      </c>
      <c r="BF210" s="584"/>
      <c r="BG210" s="585"/>
      <c r="BH210" s="434">
        <f t="shared" si="547"/>
        <v>0</v>
      </c>
      <c r="BI210" s="435">
        <f t="shared" si="548"/>
        <v>0</v>
      </c>
      <c r="BJ210" s="434">
        <f t="shared" si="549"/>
        <v>0</v>
      </c>
      <c r="BK210" s="435">
        <f t="shared" si="550"/>
        <v>0</v>
      </c>
      <c r="BL210" s="434">
        <f t="shared" si="551"/>
        <v>0</v>
      </c>
      <c r="BM210" s="435">
        <f t="shared" si="552"/>
        <v>0</v>
      </c>
      <c r="BN210" s="605">
        <v>71</v>
      </c>
      <c r="BO210" s="606">
        <v>73</v>
      </c>
      <c r="BP210" s="434">
        <f t="shared" si="553"/>
        <v>0</v>
      </c>
      <c r="BQ210" s="435">
        <f t="shared" si="554"/>
        <v>0</v>
      </c>
      <c r="BR210" s="605">
        <v>89</v>
      </c>
      <c r="BS210" s="606">
        <v>72</v>
      </c>
      <c r="BT210" s="434">
        <f t="shared" si="555"/>
        <v>0</v>
      </c>
      <c r="BU210" s="435">
        <f t="shared" si="556"/>
        <v>0</v>
      </c>
      <c r="BV210" s="584"/>
      <c r="BW210" s="585"/>
      <c r="BX210" s="434">
        <f t="shared" si="557"/>
        <v>0</v>
      </c>
      <c r="BY210" s="435">
        <f t="shared" si="558"/>
        <v>0</v>
      </c>
      <c r="BZ210" s="434">
        <f t="shared" si="559"/>
        <v>160</v>
      </c>
      <c r="CA210" s="435">
        <f t="shared" si="560"/>
        <v>145</v>
      </c>
      <c r="CB210" s="434">
        <f t="shared" si="561"/>
        <v>0</v>
      </c>
      <c r="CC210" s="435">
        <f t="shared" si="562"/>
        <v>0</v>
      </c>
      <c r="CD210" s="605">
        <v>5.0952380952380896</v>
      </c>
      <c r="CE210" s="607">
        <v>4.9324894514767896</v>
      </c>
      <c r="CF210" s="434">
        <f t="shared" si="563"/>
        <v>361.76190476190436</v>
      </c>
      <c r="CG210" s="435">
        <f t="shared" si="564"/>
        <v>360.07172995780564</v>
      </c>
      <c r="CH210" s="605">
        <v>5.7790262172284601</v>
      </c>
      <c r="CI210" s="607">
        <v>5.86301369863014</v>
      </c>
      <c r="CJ210" s="434">
        <f t="shared" si="565"/>
        <v>514.33333333333292</v>
      </c>
      <c r="CK210" s="435">
        <f t="shared" si="566"/>
        <v>422.13698630137009</v>
      </c>
      <c r="CL210" s="584"/>
      <c r="CM210" s="585"/>
      <c r="CN210" s="434">
        <f t="shared" si="567"/>
        <v>0</v>
      </c>
      <c r="CO210" s="435">
        <f t="shared" si="568"/>
        <v>0</v>
      </c>
      <c r="CP210" s="434">
        <f t="shared" si="569"/>
        <v>5.4755952380952326</v>
      </c>
      <c r="CQ210" s="435">
        <f t="shared" si="570"/>
        <v>5.3945428707529359</v>
      </c>
      <c r="CR210" s="434">
        <f t="shared" si="571"/>
        <v>876.09523809523716</v>
      </c>
      <c r="CS210" s="435">
        <f t="shared" si="572"/>
        <v>782.20871625917573</v>
      </c>
      <c r="CT210" s="584"/>
      <c r="CU210" s="585"/>
      <c r="CV210" s="434">
        <f t="shared" si="573"/>
        <v>0</v>
      </c>
      <c r="CW210" s="435">
        <f t="shared" si="574"/>
        <v>0</v>
      </c>
      <c r="CX210" s="584"/>
      <c r="CY210" s="585"/>
      <c r="CZ210" s="434">
        <f t="shared" si="575"/>
        <v>0</v>
      </c>
      <c r="DA210" s="435">
        <f t="shared" si="576"/>
        <v>0</v>
      </c>
      <c r="DB210" s="584"/>
      <c r="DC210" s="585"/>
      <c r="DD210" s="434">
        <f t="shared" si="577"/>
        <v>0</v>
      </c>
      <c r="DE210" s="435">
        <f t="shared" si="578"/>
        <v>0</v>
      </c>
      <c r="DF210" s="434">
        <f t="shared" si="579"/>
        <v>0</v>
      </c>
      <c r="DG210" s="435">
        <f t="shared" si="580"/>
        <v>0</v>
      </c>
      <c r="DH210" s="434">
        <f t="shared" si="581"/>
        <v>0</v>
      </c>
      <c r="DI210" s="435">
        <f t="shared" si="582"/>
        <v>0</v>
      </c>
      <c r="DJ210" s="434">
        <f t="shared" si="583"/>
        <v>277</v>
      </c>
      <c r="DK210" s="435">
        <f t="shared" si="584"/>
        <v>257</v>
      </c>
      <c r="DL210" s="434">
        <f t="shared" si="585"/>
        <v>0</v>
      </c>
      <c r="DM210" s="435">
        <f t="shared" si="586"/>
        <v>0</v>
      </c>
      <c r="DN210" s="434">
        <f t="shared" si="587"/>
        <v>4.6560241692612294</v>
      </c>
      <c r="DO210" s="435">
        <f t="shared" si="588"/>
        <v>4.7041291498315188</v>
      </c>
      <c r="DP210" s="434">
        <f t="shared" si="589"/>
        <v>1289.7186948853605</v>
      </c>
      <c r="DQ210" s="435">
        <f t="shared" si="590"/>
        <v>1208.9611915067003</v>
      </c>
      <c r="DR210" s="434">
        <f t="shared" si="591"/>
        <v>0</v>
      </c>
      <c r="DS210" s="435">
        <f t="shared" si="592"/>
        <v>0</v>
      </c>
      <c r="DT210" s="434">
        <f t="shared" si="593"/>
        <v>0</v>
      </c>
      <c r="DU210" s="435">
        <f t="shared" si="594"/>
        <v>0</v>
      </c>
      <c r="DV210" s="605">
        <v>28</v>
      </c>
      <c r="DW210" s="606">
        <v>30</v>
      </c>
      <c r="DX210" s="434">
        <f t="shared" si="595"/>
        <v>0</v>
      </c>
      <c r="DY210" s="435">
        <f t="shared" si="596"/>
        <v>0</v>
      </c>
      <c r="DZ210" s="605">
        <v>77</v>
      </c>
      <c r="EA210" s="606">
        <v>80</v>
      </c>
      <c r="EB210" s="434">
        <f t="shared" si="597"/>
        <v>0</v>
      </c>
      <c r="EC210" s="435">
        <f t="shared" si="598"/>
        <v>0</v>
      </c>
      <c r="ED210" s="584"/>
      <c r="EE210" s="585"/>
      <c r="EF210" s="434">
        <f t="shared" si="599"/>
        <v>0</v>
      </c>
      <c r="EG210" s="435">
        <f t="shared" si="600"/>
        <v>0</v>
      </c>
      <c r="EH210" s="434">
        <f t="shared" si="601"/>
        <v>105</v>
      </c>
      <c r="EI210" s="435">
        <f t="shared" si="602"/>
        <v>110</v>
      </c>
      <c r="EJ210" s="434">
        <f t="shared" si="603"/>
        <v>0</v>
      </c>
      <c r="EK210" s="435">
        <f t="shared" si="604"/>
        <v>0</v>
      </c>
      <c r="EL210" s="605">
        <v>2.43333333333333</v>
      </c>
      <c r="EM210" s="607">
        <v>4.6451612903225801</v>
      </c>
      <c r="EN210" s="434">
        <f t="shared" si="605"/>
        <v>68.13333333333324</v>
      </c>
      <c r="EO210" s="435">
        <f t="shared" si="606"/>
        <v>139.35483870967741</v>
      </c>
      <c r="EP210" s="605">
        <v>3.0085470085470098</v>
      </c>
      <c r="EQ210" s="607">
        <v>3.6586345381526102</v>
      </c>
      <c r="ER210" s="434">
        <f t="shared" si="607"/>
        <v>231.65811965811974</v>
      </c>
      <c r="ES210" s="435">
        <f t="shared" si="608"/>
        <v>292.69076305220881</v>
      </c>
      <c r="ET210" s="584"/>
      <c r="EU210" s="585"/>
      <c r="EV210" s="434">
        <f t="shared" si="609"/>
        <v>0</v>
      </c>
      <c r="EW210" s="435">
        <f t="shared" si="610"/>
        <v>0</v>
      </c>
      <c r="EX210" s="434">
        <f t="shared" si="611"/>
        <v>2.8551566951566949</v>
      </c>
      <c r="EY210" s="435">
        <f t="shared" si="612"/>
        <v>3.9276872887444205</v>
      </c>
      <c r="EZ210" s="434">
        <f t="shared" si="613"/>
        <v>299.79145299145296</v>
      </c>
      <c r="FA210" s="435">
        <f t="shared" si="614"/>
        <v>432.04560176188625</v>
      </c>
      <c r="FB210" s="584"/>
      <c r="FC210" s="585"/>
      <c r="FD210" s="434">
        <f t="shared" si="615"/>
        <v>0</v>
      </c>
      <c r="FE210" s="435">
        <f t="shared" si="616"/>
        <v>0</v>
      </c>
      <c r="FF210" s="584"/>
      <c r="FG210" s="585"/>
      <c r="FH210" s="434">
        <f t="shared" si="617"/>
        <v>0</v>
      </c>
      <c r="FI210" s="435">
        <f t="shared" si="618"/>
        <v>0</v>
      </c>
      <c r="FJ210" s="584"/>
      <c r="FK210" s="585"/>
      <c r="FL210" s="434">
        <f t="shared" si="619"/>
        <v>0</v>
      </c>
      <c r="FM210" s="435">
        <f t="shared" si="620"/>
        <v>0</v>
      </c>
      <c r="FN210" s="434">
        <f t="shared" si="621"/>
        <v>0</v>
      </c>
      <c r="FO210" s="435">
        <f t="shared" si="622"/>
        <v>0</v>
      </c>
      <c r="FP210" s="434">
        <f t="shared" si="623"/>
        <v>0</v>
      </c>
      <c r="FQ210" s="435">
        <f t="shared" si="624"/>
        <v>0</v>
      </c>
      <c r="FR210" s="584"/>
      <c r="FS210" s="585"/>
      <c r="FT210" s="434">
        <f t="shared" si="625"/>
        <v>0</v>
      </c>
      <c r="FU210" s="435">
        <f t="shared" si="626"/>
        <v>0</v>
      </c>
      <c r="FV210" s="584"/>
      <c r="FW210" s="585"/>
      <c r="FX210" s="434">
        <f t="shared" si="627"/>
        <v>0</v>
      </c>
      <c r="FY210" s="435">
        <f t="shared" si="628"/>
        <v>0</v>
      </c>
      <c r="FZ210" s="584"/>
      <c r="GA210" s="585"/>
      <c r="GB210" s="434">
        <f t="shared" si="629"/>
        <v>0</v>
      </c>
      <c r="GC210" s="435">
        <f t="shared" si="630"/>
        <v>0</v>
      </c>
      <c r="GD210" s="434">
        <f t="shared" si="631"/>
        <v>110</v>
      </c>
      <c r="GE210" s="435">
        <f t="shared" si="632"/>
        <v>117</v>
      </c>
      <c r="GF210" s="434">
        <f t="shared" si="633"/>
        <v>0</v>
      </c>
      <c r="GG210" s="435">
        <f t="shared" si="634"/>
        <v>0</v>
      </c>
      <c r="GH210" s="434">
        <f t="shared" si="635"/>
        <v>452.56190476190432</v>
      </c>
      <c r="GI210" s="435">
        <f t="shared" si="636"/>
        <v>526.09323533414965</v>
      </c>
      <c r="GJ210" s="434">
        <f t="shared" si="637"/>
        <v>0</v>
      </c>
      <c r="GK210" s="435">
        <f t="shared" si="638"/>
        <v>0</v>
      </c>
      <c r="GL210" s="434">
        <f t="shared" si="639"/>
        <v>272</v>
      </c>
      <c r="GM210" s="435">
        <f t="shared" si="640"/>
        <v>250</v>
      </c>
      <c r="GN210" s="434">
        <f t="shared" si="641"/>
        <v>0</v>
      </c>
      <c r="GO210" s="435">
        <f t="shared" si="642"/>
        <v>0</v>
      </c>
      <c r="GP210" s="434">
        <f t="shared" si="643"/>
        <v>1136.9482431149095</v>
      </c>
      <c r="GQ210" s="435">
        <f t="shared" si="644"/>
        <v>1114.9135579344365</v>
      </c>
      <c r="GR210" s="434">
        <f t="shared" si="645"/>
        <v>0</v>
      </c>
      <c r="GS210" s="435">
        <f t="shared" si="646"/>
        <v>0</v>
      </c>
      <c r="GT210" s="434">
        <f t="shared" si="647"/>
        <v>382</v>
      </c>
      <c r="GU210" s="435">
        <f t="shared" si="648"/>
        <v>367</v>
      </c>
      <c r="GV210" s="434">
        <f t="shared" si="649"/>
        <v>0</v>
      </c>
      <c r="GW210" s="435">
        <f t="shared" si="650"/>
        <v>0</v>
      </c>
      <c r="GX210" s="434">
        <f t="shared" si="651"/>
        <v>1589.5101478768138</v>
      </c>
      <c r="GY210" s="435">
        <f t="shared" si="652"/>
        <v>1641.0067932685861</v>
      </c>
      <c r="GZ210" s="434">
        <f t="shared" si="653"/>
        <v>0</v>
      </c>
      <c r="HA210" s="435">
        <f t="shared" si="654"/>
        <v>0</v>
      </c>
      <c r="HB210" s="434">
        <f t="shared" si="655"/>
        <v>0</v>
      </c>
      <c r="HC210" s="435">
        <f t="shared" si="656"/>
        <v>0</v>
      </c>
      <c r="HD210" s="434">
        <f t="shared" si="657"/>
        <v>0</v>
      </c>
      <c r="HE210" s="435">
        <f t="shared" si="658"/>
        <v>0</v>
      </c>
      <c r="HF210" s="434">
        <f t="shared" si="659"/>
        <v>0</v>
      </c>
      <c r="HG210" s="435">
        <f t="shared" si="660"/>
        <v>0</v>
      </c>
      <c r="HH210" s="434">
        <f t="shared" si="661"/>
        <v>0</v>
      </c>
      <c r="HI210" s="435">
        <f t="shared" si="662"/>
        <v>0</v>
      </c>
      <c r="HJ210" s="434">
        <f t="shared" si="663"/>
        <v>1589.5101478768133</v>
      </c>
      <c r="HK210" s="435">
        <f t="shared" si="664"/>
        <v>1641.0067932685865</v>
      </c>
      <c r="HL210" s="434">
        <f t="shared" si="665"/>
        <v>0</v>
      </c>
      <c r="HM210" s="435">
        <f t="shared" si="666"/>
        <v>0</v>
      </c>
    </row>
    <row r="211" spans="1:221" s="18" customFormat="1" ht="15" customHeight="1">
      <c r="A211" s="516" t="s">
        <v>489</v>
      </c>
      <c r="B211" s="517" t="s">
        <v>553</v>
      </c>
      <c r="C211" s="549"/>
      <c r="D211" s="500">
        <v>199768</v>
      </c>
      <c r="E211" s="524">
        <v>9</v>
      </c>
      <c r="F211" s="605">
        <v>511</v>
      </c>
      <c r="G211" s="606">
        <v>396</v>
      </c>
      <c r="H211" s="605">
        <v>57</v>
      </c>
      <c r="I211" s="606">
        <v>27</v>
      </c>
      <c r="J211" s="434">
        <f t="shared" si="519"/>
        <v>454</v>
      </c>
      <c r="K211" s="435">
        <f t="shared" si="520"/>
        <v>369</v>
      </c>
      <c r="L211" s="584"/>
      <c r="M211" s="585"/>
      <c r="N211" s="434">
        <f t="shared" si="521"/>
        <v>454</v>
      </c>
      <c r="O211" s="435">
        <f t="shared" si="522"/>
        <v>369</v>
      </c>
      <c r="P211" s="434">
        <f t="shared" si="523"/>
        <v>0</v>
      </c>
      <c r="Q211" s="435">
        <f t="shared" si="524"/>
        <v>0</v>
      </c>
      <c r="R211" s="605">
        <v>5</v>
      </c>
      <c r="S211" s="606">
        <v>1</v>
      </c>
      <c r="T211" s="434">
        <f t="shared" si="518"/>
        <v>0</v>
      </c>
      <c r="U211" s="435">
        <f t="shared" si="518"/>
        <v>0</v>
      </c>
      <c r="V211" s="605">
        <v>217</v>
      </c>
      <c r="W211" s="606">
        <v>142</v>
      </c>
      <c r="X211" s="434">
        <f t="shared" si="525"/>
        <v>0</v>
      </c>
      <c r="Y211" s="435">
        <f t="shared" si="526"/>
        <v>0</v>
      </c>
      <c r="Z211" s="584"/>
      <c r="AA211" s="585"/>
      <c r="AB211" s="434">
        <f t="shared" si="527"/>
        <v>0</v>
      </c>
      <c r="AC211" s="435">
        <f t="shared" si="528"/>
        <v>0</v>
      </c>
      <c r="AD211" s="434">
        <f t="shared" si="529"/>
        <v>222</v>
      </c>
      <c r="AE211" s="435">
        <f t="shared" si="530"/>
        <v>143</v>
      </c>
      <c r="AF211" s="434">
        <f t="shared" si="531"/>
        <v>0</v>
      </c>
      <c r="AG211" s="435">
        <f t="shared" si="532"/>
        <v>0</v>
      </c>
      <c r="AH211" s="605">
        <v>3.8333333333333299</v>
      </c>
      <c r="AI211" s="607">
        <v>5</v>
      </c>
      <c r="AJ211" s="434">
        <f t="shared" si="533"/>
        <v>19.16666666666665</v>
      </c>
      <c r="AK211" s="435">
        <f t="shared" si="534"/>
        <v>5</v>
      </c>
      <c r="AL211" s="605">
        <v>4.3670557717250302</v>
      </c>
      <c r="AM211" s="607">
        <v>4.7473460721868301</v>
      </c>
      <c r="AN211" s="434">
        <f t="shared" si="535"/>
        <v>947.65110246433153</v>
      </c>
      <c r="AO211" s="435">
        <f t="shared" si="536"/>
        <v>674.1231422505299</v>
      </c>
      <c r="AP211" s="584"/>
      <c r="AQ211" s="585"/>
      <c r="AR211" s="434">
        <f t="shared" si="537"/>
        <v>0</v>
      </c>
      <c r="AS211" s="435">
        <f t="shared" si="538"/>
        <v>0</v>
      </c>
      <c r="AT211" s="434">
        <f t="shared" si="539"/>
        <v>4.3550349960855774</v>
      </c>
      <c r="AU211" s="435">
        <f t="shared" si="540"/>
        <v>4.749112882870838</v>
      </c>
      <c r="AV211" s="434">
        <f t="shared" si="541"/>
        <v>966.81776913099816</v>
      </c>
      <c r="AW211" s="435">
        <f t="shared" si="542"/>
        <v>679.12314225052978</v>
      </c>
      <c r="AX211" s="584"/>
      <c r="AY211" s="585"/>
      <c r="AZ211" s="434">
        <f t="shared" si="543"/>
        <v>0</v>
      </c>
      <c r="BA211" s="435">
        <f t="shared" si="544"/>
        <v>0</v>
      </c>
      <c r="BB211" s="584"/>
      <c r="BC211" s="585"/>
      <c r="BD211" s="434">
        <f t="shared" si="545"/>
        <v>0</v>
      </c>
      <c r="BE211" s="435">
        <f t="shared" si="546"/>
        <v>0</v>
      </c>
      <c r="BF211" s="584"/>
      <c r="BG211" s="585"/>
      <c r="BH211" s="434">
        <f t="shared" si="547"/>
        <v>0</v>
      </c>
      <c r="BI211" s="435">
        <f t="shared" si="548"/>
        <v>0</v>
      </c>
      <c r="BJ211" s="434">
        <f t="shared" si="549"/>
        <v>0</v>
      </c>
      <c r="BK211" s="435">
        <f t="shared" si="550"/>
        <v>0</v>
      </c>
      <c r="BL211" s="434">
        <f t="shared" si="551"/>
        <v>0</v>
      </c>
      <c r="BM211" s="435">
        <f t="shared" si="552"/>
        <v>0</v>
      </c>
      <c r="BN211" s="605">
        <v>112</v>
      </c>
      <c r="BO211" s="606">
        <v>117</v>
      </c>
      <c r="BP211" s="434">
        <f t="shared" si="553"/>
        <v>0</v>
      </c>
      <c r="BQ211" s="435">
        <f t="shared" si="554"/>
        <v>0</v>
      </c>
      <c r="BR211" s="605">
        <v>60</v>
      </c>
      <c r="BS211" s="606">
        <v>58</v>
      </c>
      <c r="BT211" s="434">
        <f t="shared" si="555"/>
        <v>0</v>
      </c>
      <c r="BU211" s="435">
        <f t="shared" si="556"/>
        <v>0</v>
      </c>
      <c r="BV211" s="584"/>
      <c r="BW211" s="585"/>
      <c r="BX211" s="434">
        <f t="shared" si="557"/>
        <v>0</v>
      </c>
      <c r="BY211" s="435">
        <f t="shared" si="558"/>
        <v>0</v>
      </c>
      <c r="BZ211" s="434">
        <f t="shared" si="559"/>
        <v>172</v>
      </c>
      <c r="CA211" s="435">
        <f t="shared" si="560"/>
        <v>175</v>
      </c>
      <c r="CB211" s="434">
        <f t="shared" si="561"/>
        <v>0</v>
      </c>
      <c r="CC211" s="435">
        <f t="shared" si="562"/>
        <v>0</v>
      </c>
      <c r="CD211" s="605">
        <v>3.6330532212885198</v>
      </c>
      <c r="CE211" s="607">
        <v>3.8682795698924699</v>
      </c>
      <c r="CF211" s="434">
        <f t="shared" si="563"/>
        <v>406.90196078431421</v>
      </c>
      <c r="CG211" s="435">
        <f t="shared" si="564"/>
        <v>452.58870967741899</v>
      </c>
      <c r="CH211" s="605">
        <v>4.1262626262626299</v>
      </c>
      <c r="CI211" s="607">
        <v>6.69945355191257</v>
      </c>
      <c r="CJ211" s="434">
        <f t="shared" si="565"/>
        <v>247.57575757575779</v>
      </c>
      <c r="CK211" s="435">
        <f t="shared" si="566"/>
        <v>388.56830601092906</v>
      </c>
      <c r="CL211" s="584"/>
      <c r="CM211" s="585"/>
      <c r="CN211" s="434">
        <f t="shared" si="567"/>
        <v>0</v>
      </c>
      <c r="CO211" s="435">
        <f t="shared" si="568"/>
        <v>0</v>
      </c>
      <c r="CP211" s="434">
        <f t="shared" si="569"/>
        <v>3.8051030137213488</v>
      </c>
      <c r="CQ211" s="435">
        <f t="shared" si="570"/>
        <v>4.8066115182191318</v>
      </c>
      <c r="CR211" s="434">
        <f t="shared" si="571"/>
        <v>654.477718360072</v>
      </c>
      <c r="CS211" s="435">
        <f t="shared" si="572"/>
        <v>841.15701568834811</v>
      </c>
      <c r="CT211" s="584"/>
      <c r="CU211" s="585"/>
      <c r="CV211" s="434">
        <f t="shared" si="573"/>
        <v>0</v>
      </c>
      <c r="CW211" s="435">
        <f t="shared" si="574"/>
        <v>0</v>
      </c>
      <c r="CX211" s="584"/>
      <c r="CY211" s="585"/>
      <c r="CZ211" s="434">
        <f t="shared" si="575"/>
        <v>0</v>
      </c>
      <c r="DA211" s="435">
        <f t="shared" si="576"/>
        <v>0</v>
      </c>
      <c r="DB211" s="584"/>
      <c r="DC211" s="585"/>
      <c r="DD211" s="434">
        <f t="shared" si="577"/>
        <v>0</v>
      </c>
      <c r="DE211" s="435">
        <f t="shared" si="578"/>
        <v>0</v>
      </c>
      <c r="DF211" s="434">
        <f t="shared" si="579"/>
        <v>0</v>
      </c>
      <c r="DG211" s="435">
        <f t="shared" si="580"/>
        <v>0</v>
      </c>
      <c r="DH211" s="434">
        <f t="shared" si="581"/>
        <v>0</v>
      </c>
      <c r="DI211" s="435">
        <f t="shared" si="582"/>
        <v>0</v>
      </c>
      <c r="DJ211" s="434">
        <f t="shared" si="583"/>
        <v>394</v>
      </c>
      <c r="DK211" s="435">
        <f t="shared" si="584"/>
        <v>318</v>
      </c>
      <c r="DL211" s="434">
        <f t="shared" si="585"/>
        <v>0</v>
      </c>
      <c r="DM211" s="435">
        <f t="shared" si="586"/>
        <v>0</v>
      </c>
      <c r="DN211" s="434">
        <f t="shared" si="587"/>
        <v>4.1149631662209902</v>
      </c>
      <c r="DO211" s="435">
        <f t="shared" si="588"/>
        <v>4.7807552136442704</v>
      </c>
      <c r="DP211" s="434">
        <f t="shared" si="589"/>
        <v>1621.2954874910702</v>
      </c>
      <c r="DQ211" s="435">
        <f t="shared" si="590"/>
        <v>1520.2801579388779</v>
      </c>
      <c r="DR211" s="434">
        <f t="shared" si="591"/>
        <v>0</v>
      </c>
      <c r="DS211" s="435">
        <f t="shared" si="592"/>
        <v>0</v>
      </c>
      <c r="DT211" s="434">
        <f t="shared" si="593"/>
        <v>0</v>
      </c>
      <c r="DU211" s="435">
        <f t="shared" si="594"/>
        <v>0</v>
      </c>
      <c r="DV211" s="605">
        <v>28</v>
      </c>
      <c r="DW211" s="606">
        <v>25</v>
      </c>
      <c r="DX211" s="434">
        <f t="shared" si="595"/>
        <v>0</v>
      </c>
      <c r="DY211" s="435">
        <f t="shared" si="596"/>
        <v>0</v>
      </c>
      <c r="DZ211" s="605">
        <v>32</v>
      </c>
      <c r="EA211" s="606">
        <v>26</v>
      </c>
      <c r="EB211" s="434">
        <f t="shared" si="597"/>
        <v>0</v>
      </c>
      <c r="EC211" s="435">
        <f t="shared" si="598"/>
        <v>0</v>
      </c>
      <c r="ED211" s="584"/>
      <c r="EE211" s="585"/>
      <c r="EF211" s="434">
        <f t="shared" si="599"/>
        <v>0</v>
      </c>
      <c r="EG211" s="435">
        <f t="shared" si="600"/>
        <v>0</v>
      </c>
      <c r="EH211" s="434">
        <f t="shared" si="601"/>
        <v>60</v>
      </c>
      <c r="EI211" s="435">
        <f t="shared" si="602"/>
        <v>51</v>
      </c>
      <c r="EJ211" s="434">
        <f t="shared" si="603"/>
        <v>0</v>
      </c>
      <c r="EK211" s="435">
        <f t="shared" si="604"/>
        <v>0</v>
      </c>
      <c r="EL211" s="605">
        <v>2.5333333333333301</v>
      </c>
      <c r="EM211" s="607">
        <v>2.7654320987654302</v>
      </c>
      <c r="EN211" s="434">
        <f t="shared" si="605"/>
        <v>70.933333333333238</v>
      </c>
      <c r="EO211" s="435">
        <f t="shared" si="606"/>
        <v>69.135802469135754</v>
      </c>
      <c r="EP211" s="605">
        <v>2.0101010101010099</v>
      </c>
      <c r="EQ211" s="607">
        <v>2.72</v>
      </c>
      <c r="ER211" s="434">
        <f t="shared" si="607"/>
        <v>64.323232323232318</v>
      </c>
      <c r="ES211" s="435">
        <f t="shared" si="608"/>
        <v>70.72</v>
      </c>
      <c r="ET211" s="584"/>
      <c r="EU211" s="585"/>
      <c r="EV211" s="434">
        <f t="shared" si="609"/>
        <v>0</v>
      </c>
      <c r="EW211" s="435">
        <f t="shared" si="610"/>
        <v>0</v>
      </c>
      <c r="EX211" s="434">
        <f t="shared" si="611"/>
        <v>2.2542760942760927</v>
      </c>
      <c r="EY211" s="435">
        <f t="shared" si="612"/>
        <v>2.7422706366497209</v>
      </c>
      <c r="EZ211" s="434">
        <f t="shared" si="613"/>
        <v>135.25656565656556</v>
      </c>
      <c r="FA211" s="435">
        <f t="shared" si="614"/>
        <v>139.85580246913577</v>
      </c>
      <c r="FB211" s="584"/>
      <c r="FC211" s="585"/>
      <c r="FD211" s="434">
        <f t="shared" si="615"/>
        <v>0</v>
      </c>
      <c r="FE211" s="435">
        <f t="shared" si="616"/>
        <v>0</v>
      </c>
      <c r="FF211" s="584"/>
      <c r="FG211" s="585"/>
      <c r="FH211" s="434">
        <f t="shared" si="617"/>
        <v>0</v>
      </c>
      <c r="FI211" s="435">
        <f t="shared" si="618"/>
        <v>0</v>
      </c>
      <c r="FJ211" s="584"/>
      <c r="FK211" s="585"/>
      <c r="FL211" s="434">
        <f t="shared" si="619"/>
        <v>0</v>
      </c>
      <c r="FM211" s="435">
        <f t="shared" si="620"/>
        <v>0</v>
      </c>
      <c r="FN211" s="434">
        <f t="shared" si="621"/>
        <v>0</v>
      </c>
      <c r="FO211" s="435">
        <f t="shared" si="622"/>
        <v>0</v>
      </c>
      <c r="FP211" s="434">
        <f t="shared" si="623"/>
        <v>0</v>
      </c>
      <c r="FQ211" s="435">
        <f t="shared" si="624"/>
        <v>0</v>
      </c>
      <c r="FR211" s="584"/>
      <c r="FS211" s="585"/>
      <c r="FT211" s="434">
        <f t="shared" si="625"/>
        <v>0</v>
      </c>
      <c r="FU211" s="435">
        <f t="shared" si="626"/>
        <v>0</v>
      </c>
      <c r="FV211" s="584"/>
      <c r="FW211" s="585"/>
      <c r="FX211" s="434">
        <f t="shared" si="627"/>
        <v>0</v>
      </c>
      <c r="FY211" s="435">
        <f t="shared" si="628"/>
        <v>0</v>
      </c>
      <c r="FZ211" s="584"/>
      <c r="GA211" s="585"/>
      <c r="GB211" s="434">
        <f t="shared" si="629"/>
        <v>0</v>
      </c>
      <c r="GC211" s="435">
        <f t="shared" si="630"/>
        <v>0</v>
      </c>
      <c r="GD211" s="434">
        <f t="shared" si="631"/>
        <v>145</v>
      </c>
      <c r="GE211" s="435">
        <f t="shared" si="632"/>
        <v>143</v>
      </c>
      <c r="GF211" s="434">
        <f t="shared" si="633"/>
        <v>0</v>
      </c>
      <c r="GG211" s="435">
        <f t="shared" si="634"/>
        <v>0</v>
      </c>
      <c r="GH211" s="434">
        <f t="shared" si="635"/>
        <v>497.00196078431406</v>
      </c>
      <c r="GI211" s="435">
        <f t="shared" si="636"/>
        <v>526.72451214655473</v>
      </c>
      <c r="GJ211" s="434">
        <f t="shared" si="637"/>
        <v>0</v>
      </c>
      <c r="GK211" s="435">
        <f t="shared" si="638"/>
        <v>0</v>
      </c>
      <c r="GL211" s="434">
        <f t="shared" si="639"/>
        <v>309</v>
      </c>
      <c r="GM211" s="435">
        <f t="shared" si="640"/>
        <v>226</v>
      </c>
      <c r="GN211" s="434">
        <f t="shared" si="641"/>
        <v>0</v>
      </c>
      <c r="GO211" s="435">
        <f t="shared" si="642"/>
        <v>0</v>
      </c>
      <c r="GP211" s="434">
        <f t="shared" si="643"/>
        <v>1259.5500923633217</v>
      </c>
      <c r="GQ211" s="435">
        <f t="shared" si="644"/>
        <v>1133.4114482614589</v>
      </c>
      <c r="GR211" s="434">
        <f t="shared" si="645"/>
        <v>0</v>
      </c>
      <c r="GS211" s="435">
        <f t="shared" si="646"/>
        <v>0</v>
      </c>
      <c r="GT211" s="434">
        <f t="shared" si="647"/>
        <v>454</v>
      </c>
      <c r="GU211" s="435">
        <f t="shared" si="648"/>
        <v>369</v>
      </c>
      <c r="GV211" s="434">
        <f t="shared" si="649"/>
        <v>0</v>
      </c>
      <c r="GW211" s="435">
        <f t="shared" si="650"/>
        <v>0</v>
      </c>
      <c r="GX211" s="434">
        <f t="shared" si="651"/>
        <v>1756.5520531476359</v>
      </c>
      <c r="GY211" s="435">
        <f t="shared" si="652"/>
        <v>1660.1359604080135</v>
      </c>
      <c r="GZ211" s="434">
        <f t="shared" si="653"/>
        <v>0</v>
      </c>
      <c r="HA211" s="435">
        <f t="shared" si="654"/>
        <v>0</v>
      </c>
      <c r="HB211" s="434">
        <f t="shared" si="655"/>
        <v>0</v>
      </c>
      <c r="HC211" s="435">
        <f t="shared" si="656"/>
        <v>0</v>
      </c>
      <c r="HD211" s="434">
        <f t="shared" si="657"/>
        <v>0</v>
      </c>
      <c r="HE211" s="435">
        <f t="shared" si="658"/>
        <v>0</v>
      </c>
      <c r="HF211" s="434">
        <f t="shared" si="659"/>
        <v>0</v>
      </c>
      <c r="HG211" s="435">
        <f t="shared" si="660"/>
        <v>0</v>
      </c>
      <c r="HH211" s="434">
        <f t="shared" si="661"/>
        <v>0</v>
      </c>
      <c r="HI211" s="435">
        <f t="shared" si="662"/>
        <v>0</v>
      </c>
      <c r="HJ211" s="434">
        <f t="shared" si="663"/>
        <v>1756.5520531476357</v>
      </c>
      <c r="HK211" s="435">
        <f t="shared" si="664"/>
        <v>1660.1359604080137</v>
      </c>
      <c r="HL211" s="434">
        <f t="shared" si="665"/>
        <v>0</v>
      </c>
      <c r="HM211" s="435">
        <f t="shared" si="666"/>
        <v>0</v>
      </c>
    </row>
    <row r="212" spans="1:221" s="18" customFormat="1" ht="15" customHeight="1">
      <c r="A212" s="516" t="s">
        <v>489</v>
      </c>
      <c r="B212" s="517" t="s">
        <v>555</v>
      </c>
      <c r="C212" s="549"/>
      <c r="D212" s="500">
        <v>199838</v>
      </c>
      <c r="E212" s="524">
        <v>9</v>
      </c>
      <c r="F212" s="605">
        <v>452</v>
      </c>
      <c r="G212" s="606">
        <v>463</v>
      </c>
      <c r="H212" s="605">
        <v>16</v>
      </c>
      <c r="I212" s="606">
        <v>6</v>
      </c>
      <c r="J212" s="434">
        <f t="shared" si="519"/>
        <v>436</v>
      </c>
      <c r="K212" s="435">
        <f t="shared" si="520"/>
        <v>457</v>
      </c>
      <c r="L212" s="584"/>
      <c r="M212" s="585"/>
      <c r="N212" s="434">
        <f t="shared" si="521"/>
        <v>436</v>
      </c>
      <c r="O212" s="435">
        <f t="shared" si="522"/>
        <v>457</v>
      </c>
      <c r="P212" s="434">
        <f t="shared" si="523"/>
        <v>0</v>
      </c>
      <c r="Q212" s="435">
        <f t="shared" si="524"/>
        <v>0</v>
      </c>
      <c r="R212" s="605">
        <v>3</v>
      </c>
      <c r="S212" s="606">
        <v>4</v>
      </c>
      <c r="T212" s="434">
        <f t="shared" si="518"/>
        <v>0</v>
      </c>
      <c r="U212" s="435">
        <f t="shared" si="518"/>
        <v>0</v>
      </c>
      <c r="V212" s="605">
        <v>169</v>
      </c>
      <c r="W212" s="606">
        <v>178</v>
      </c>
      <c r="X212" s="434">
        <f t="shared" si="525"/>
        <v>0</v>
      </c>
      <c r="Y212" s="435">
        <f t="shared" si="526"/>
        <v>0</v>
      </c>
      <c r="Z212" s="584"/>
      <c r="AA212" s="585"/>
      <c r="AB212" s="434">
        <f t="shared" si="527"/>
        <v>0</v>
      </c>
      <c r="AC212" s="435">
        <f t="shared" si="528"/>
        <v>0</v>
      </c>
      <c r="AD212" s="434">
        <f t="shared" si="529"/>
        <v>172</v>
      </c>
      <c r="AE212" s="435">
        <f t="shared" si="530"/>
        <v>182</v>
      </c>
      <c r="AF212" s="434">
        <f t="shared" si="531"/>
        <v>0</v>
      </c>
      <c r="AG212" s="435">
        <f t="shared" si="532"/>
        <v>0</v>
      </c>
      <c r="AH212" s="605">
        <v>2.6666666666666701</v>
      </c>
      <c r="AI212" s="607">
        <v>1.3333333333333299</v>
      </c>
      <c r="AJ212" s="434">
        <f t="shared" si="533"/>
        <v>8.0000000000000107</v>
      </c>
      <c r="AK212" s="435">
        <f t="shared" si="534"/>
        <v>5.3333333333333197</v>
      </c>
      <c r="AL212" s="605">
        <v>4.7295238095238101</v>
      </c>
      <c r="AM212" s="607">
        <v>4.7222222222222197</v>
      </c>
      <c r="AN212" s="434">
        <f t="shared" si="535"/>
        <v>799.28952380952387</v>
      </c>
      <c r="AO212" s="435">
        <f t="shared" si="536"/>
        <v>840.55555555555509</v>
      </c>
      <c r="AP212" s="584"/>
      <c r="AQ212" s="585"/>
      <c r="AR212" s="434">
        <f t="shared" si="537"/>
        <v>0</v>
      </c>
      <c r="AS212" s="435">
        <f t="shared" si="538"/>
        <v>0</v>
      </c>
      <c r="AT212" s="434">
        <f t="shared" si="539"/>
        <v>4.6935437430786271</v>
      </c>
      <c r="AU212" s="435">
        <f t="shared" si="540"/>
        <v>4.6477411477411454</v>
      </c>
      <c r="AV212" s="434">
        <f t="shared" si="541"/>
        <v>807.28952380952387</v>
      </c>
      <c r="AW212" s="435">
        <f t="shared" si="542"/>
        <v>845.88888888888846</v>
      </c>
      <c r="AX212" s="584"/>
      <c r="AY212" s="585"/>
      <c r="AZ212" s="434">
        <f t="shared" si="543"/>
        <v>0</v>
      </c>
      <c r="BA212" s="435">
        <f t="shared" si="544"/>
        <v>0</v>
      </c>
      <c r="BB212" s="584"/>
      <c r="BC212" s="585"/>
      <c r="BD212" s="434">
        <f t="shared" si="545"/>
        <v>0</v>
      </c>
      <c r="BE212" s="435">
        <f t="shared" si="546"/>
        <v>0</v>
      </c>
      <c r="BF212" s="584"/>
      <c r="BG212" s="585"/>
      <c r="BH212" s="434">
        <f t="shared" si="547"/>
        <v>0</v>
      </c>
      <c r="BI212" s="435">
        <f t="shared" si="548"/>
        <v>0</v>
      </c>
      <c r="BJ212" s="434">
        <f t="shared" si="549"/>
        <v>0</v>
      </c>
      <c r="BK212" s="435">
        <f t="shared" si="550"/>
        <v>0</v>
      </c>
      <c r="BL212" s="434">
        <f t="shared" si="551"/>
        <v>0</v>
      </c>
      <c r="BM212" s="435">
        <f t="shared" si="552"/>
        <v>0</v>
      </c>
      <c r="BN212" s="605">
        <v>105</v>
      </c>
      <c r="BO212" s="606">
        <v>101</v>
      </c>
      <c r="BP212" s="434">
        <f t="shared" si="553"/>
        <v>0</v>
      </c>
      <c r="BQ212" s="435">
        <f t="shared" si="554"/>
        <v>0</v>
      </c>
      <c r="BR212" s="605">
        <v>103</v>
      </c>
      <c r="BS212" s="606">
        <v>109</v>
      </c>
      <c r="BT212" s="434">
        <f t="shared" si="555"/>
        <v>0</v>
      </c>
      <c r="BU212" s="435">
        <f t="shared" si="556"/>
        <v>0</v>
      </c>
      <c r="BV212" s="584"/>
      <c r="BW212" s="585"/>
      <c r="BX212" s="434">
        <f t="shared" si="557"/>
        <v>0</v>
      </c>
      <c r="BY212" s="435">
        <f t="shared" si="558"/>
        <v>0</v>
      </c>
      <c r="BZ212" s="434">
        <f t="shared" si="559"/>
        <v>208</v>
      </c>
      <c r="CA212" s="435">
        <f t="shared" si="560"/>
        <v>210</v>
      </c>
      <c r="CB212" s="434">
        <f t="shared" si="561"/>
        <v>0</v>
      </c>
      <c r="CC212" s="435">
        <f t="shared" si="562"/>
        <v>0</v>
      </c>
      <c r="CD212" s="605">
        <v>4.2935779816513699</v>
      </c>
      <c r="CE212" s="607">
        <v>3.9967637540453</v>
      </c>
      <c r="CF212" s="434">
        <f t="shared" si="563"/>
        <v>450.82568807339385</v>
      </c>
      <c r="CG212" s="435">
        <f t="shared" si="564"/>
        <v>403.67313915857528</v>
      </c>
      <c r="CH212" s="605">
        <v>6.1059190031152601</v>
      </c>
      <c r="CI212" s="607">
        <v>5.58858858858859</v>
      </c>
      <c r="CJ212" s="434">
        <f t="shared" si="565"/>
        <v>628.90965732087182</v>
      </c>
      <c r="CK212" s="435">
        <f t="shared" si="566"/>
        <v>609.15615615615627</v>
      </c>
      <c r="CL212" s="584"/>
      <c r="CM212" s="585"/>
      <c r="CN212" s="434">
        <f t="shared" si="567"/>
        <v>0</v>
      </c>
      <c r="CO212" s="435">
        <f t="shared" si="568"/>
        <v>0</v>
      </c>
      <c r="CP212" s="434">
        <f t="shared" si="569"/>
        <v>5.1910353143955072</v>
      </c>
      <c r="CQ212" s="435">
        <f t="shared" si="570"/>
        <v>4.8229966443558645</v>
      </c>
      <c r="CR212" s="434">
        <f t="shared" si="571"/>
        <v>1079.7353453942656</v>
      </c>
      <c r="CS212" s="435">
        <f t="shared" si="572"/>
        <v>1012.8292953147316</v>
      </c>
      <c r="CT212" s="584"/>
      <c r="CU212" s="585"/>
      <c r="CV212" s="434">
        <f t="shared" si="573"/>
        <v>0</v>
      </c>
      <c r="CW212" s="435">
        <f t="shared" si="574"/>
        <v>0</v>
      </c>
      <c r="CX212" s="584"/>
      <c r="CY212" s="585"/>
      <c r="CZ212" s="434">
        <f t="shared" si="575"/>
        <v>0</v>
      </c>
      <c r="DA212" s="435">
        <f t="shared" si="576"/>
        <v>0</v>
      </c>
      <c r="DB212" s="584"/>
      <c r="DC212" s="585"/>
      <c r="DD212" s="434">
        <f t="shared" si="577"/>
        <v>0</v>
      </c>
      <c r="DE212" s="435">
        <f t="shared" si="578"/>
        <v>0</v>
      </c>
      <c r="DF212" s="434">
        <f t="shared" si="579"/>
        <v>0</v>
      </c>
      <c r="DG212" s="435">
        <f t="shared" si="580"/>
        <v>0</v>
      </c>
      <c r="DH212" s="434">
        <f t="shared" si="581"/>
        <v>0</v>
      </c>
      <c r="DI212" s="435">
        <f t="shared" si="582"/>
        <v>0</v>
      </c>
      <c r="DJ212" s="434">
        <f t="shared" si="583"/>
        <v>380</v>
      </c>
      <c r="DK212" s="435">
        <f t="shared" si="584"/>
        <v>392</v>
      </c>
      <c r="DL212" s="434">
        <f t="shared" si="585"/>
        <v>0</v>
      </c>
      <c r="DM212" s="435">
        <f t="shared" si="586"/>
        <v>0</v>
      </c>
      <c r="DN212" s="434">
        <f t="shared" si="587"/>
        <v>4.9658549189573407</v>
      </c>
      <c r="DO212" s="435">
        <f t="shared" si="588"/>
        <v>4.7416280209276023</v>
      </c>
      <c r="DP212" s="434">
        <f t="shared" si="589"/>
        <v>1887.0248692037894</v>
      </c>
      <c r="DQ212" s="435">
        <f t="shared" si="590"/>
        <v>1858.71818420362</v>
      </c>
      <c r="DR212" s="434">
        <f t="shared" si="591"/>
        <v>0</v>
      </c>
      <c r="DS212" s="435">
        <f t="shared" si="592"/>
        <v>0</v>
      </c>
      <c r="DT212" s="434">
        <f t="shared" si="593"/>
        <v>0</v>
      </c>
      <c r="DU212" s="435">
        <f t="shared" si="594"/>
        <v>0</v>
      </c>
      <c r="DV212" s="605">
        <v>16</v>
      </c>
      <c r="DW212" s="606">
        <v>16</v>
      </c>
      <c r="DX212" s="434">
        <f t="shared" si="595"/>
        <v>0</v>
      </c>
      <c r="DY212" s="435">
        <f t="shared" si="596"/>
        <v>0</v>
      </c>
      <c r="DZ212" s="605">
        <v>40</v>
      </c>
      <c r="EA212" s="606">
        <v>49</v>
      </c>
      <c r="EB212" s="434">
        <f t="shared" si="597"/>
        <v>0</v>
      </c>
      <c r="EC212" s="435">
        <f t="shared" si="598"/>
        <v>0</v>
      </c>
      <c r="ED212" s="584"/>
      <c r="EE212" s="585"/>
      <c r="EF212" s="434">
        <f t="shared" si="599"/>
        <v>0</v>
      </c>
      <c r="EG212" s="435">
        <f t="shared" si="600"/>
        <v>0</v>
      </c>
      <c r="EH212" s="434">
        <f t="shared" si="601"/>
        <v>56</v>
      </c>
      <c r="EI212" s="435">
        <f t="shared" si="602"/>
        <v>65</v>
      </c>
      <c r="EJ212" s="434">
        <f t="shared" si="603"/>
        <v>0</v>
      </c>
      <c r="EK212" s="435">
        <f t="shared" si="604"/>
        <v>0</v>
      </c>
      <c r="EL212" s="605">
        <v>2.9411764705882399</v>
      </c>
      <c r="EM212" s="607">
        <v>3.5208333333333299</v>
      </c>
      <c r="EN212" s="434">
        <f t="shared" si="605"/>
        <v>47.058823529411839</v>
      </c>
      <c r="EO212" s="435">
        <f t="shared" si="606"/>
        <v>56.333333333333279</v>
      </c>
      <c r="EP212" s="605">
        <v>3.5040650406504099</v>
      </c>
      <c r="EQ212" s="607">
        <v>2.59863945578231</v>
      </c>
      <c r="ER212" s="434">
        <f t="shared" si="607"/>
        <v>140.1626016260164</v>
      </c>
      <c r="ES212" s="435">
        <f t="shared" si="608"/>
        <v>127.33333333333319</v>
      </c>
      <c r="ET212" s="584"/>
      <c r="EU212" s="585"/>
      <c r="EV212" s="434">
        <f t="shared" si="609"/>
        <v>0</v>
      </c>
      <c r="EW212" s="435">
        <f t="shared" si="610"/>
        <v>0</v>
      </c>
      <c r="EX212" s="434">
        <f t="shared" si="611"/>
        <v>3.3432397349183609</v>
      </c>
      <c r="EY212" s="435">
        <f t="shared" si="612"/>
        <v>2.8256410256410223</v>
      </c>
      <c r="EZ212" s="434">
        <f t="shared" si="613"/>
        <v>187.22142515542822</v>
      </c>
      <c r="FA212" s="435">
        <f t="shared" si="614"/>
        <v>183.66666666666646</v>
      </c>
      <c r="FB212" s="584"/>
      <c r="FC212" s="585"/>
      <c r="FD212" s="434">
        <f t="shared" si="615"/>
        <v>0</v>
      </c>
      <c r="FE212" s="435">
        <f t="shared" si="616"/>
        <v>0</v>
      </c>
      <c r="FF212" s="584"/>
      <c r="FG212" s="585"/>
      <c r="FH212" s="434">
        <f t="shared" si="617"/>
        <v>0</v>
      </c>
      <c r="FI212" s="435">
        <f t="shared" si="618"/>
        <v>0</v>
      </c>
      <c r="FJ212" s="584"/>
      <c r="FK212" s="585"/>
      <c r="FL212" s="434">
        <f t="shared" si="619"/>
        <v>0</v>
      </c>
      <c r="FM212" s="435">
        <f t="shared" si="620"/>
        <v>0</v>
      </c>
      <c r="FN212" s="434">
        <f t="shared" si="621"/>
        <v>0</v>
      </c>
      <c r="FO212" s="435">
        <f t="shared" si="622"/>
        <v>0</v>
      </c>
      <c r="FP212" s="434">
        <f t="shared" si="623"/>
        <v>0</v>
      </c>
      <c r="FQ212" s="435">
        <f t="shared" si="624"/>
        <v>0</v>
      </c>
      <c r="FR212" s="584"/>
      <c r="FS212" s="585"/>
      <c r="FT212" s="434">
        <f t="shared" si="625"/>
        <v>0</v>
      </c>
      <c r="FU212" s="435">
        <f t="shared" si="626"/>
        <v>0</v>
      </c>
      <c r="FV212" s="584"/>
      <c r="FW212" s="585"/>
      <c r="FX212" s="434">
        <f t="shared" si="627"/>
        <v>0</v>
      </c>
      <c r="FY212" s="435">
        <f t="shared" si="628"/>
        <v>0</v>
      </c>
      <c r="FZ212" s="584"/>
      <c r="GA212" s="585"/>
      <c r="GB212" s="434">
        <f t="shared" si="629"/>
        <v>0</v>
      </c>
      <c r="GC212" s="435">
        <f t="shared" si="630"/>
        <v>0</v>
      </c>
      <c r="GD212" s="434">
        <f t="shared" si="631"/>
        <v>124</v>
      </c>
      <c r="GE212" s="435">
        <f t="shared" si="632"/>
        <v>121</v>
      </c>
      <c r="GF212" s="434">
        <f t="shared" si="633"/>
        <v>0</v>
      </c>
      <c r="GG212" s="435">
        <f t="shared" si="634"/>
        <v>0</v>
      </c>
      <c r="GH212" s="434">
        <f t="shared" si="635"/>
        <v>505.88451160280567</v>
      </c>
      <c r="GI212" s="435">
        <f t="shared" si="636"/>
        <v>465.33980582524185</v>
      </c>
      <c r="GJ212" s="434">
        <f t="shared" si="637"/>
        <v>0</v>
      </c>
      <c r="GK212" s="435">
        <f t="shared" si="638"/>
        <v>0</v>
      </c>
      <c r="GL212" s="434">
        <f t="shared" si="639"/>
        <v>312</v>
      </c>
      <c r="GM212" s="435">
        <f t="shared" si="640"/>
        <v>336</v>
      </c>
      <c r="GN212" s="434">
        <f t="shared" si="641"/>
        <v>0</v>
      </c>
      <c r="GO212" s="435">
        <f t="shared" si="642"/>
        <v>0</v>
      </c>
      <c r="GP212" s="434">
        <f t="shared" si="643"/>
        <v>1568.3617827564119</v>
      </c>
      <c r="GQ212" s="435">
        <f t="shared" si="644"/>
        <v>1577.0450450450446</v>
      </c>
      <c r="GR212" s="434">
        <f t="shared" si="645"/>
        <v>0</v>
      </c>
      <c r="GS212" s="435">
        <f t="shared" si="646"/>
        <v>0</v>
      </c>
      <c r="GT212" s="434">
        <f t="shared" si="647"/>
        <v>436</v>
      </c>
      <c r="GU212" s="435">
        <f t="shared" si="648"/>
        <v>457</v>
      </c>
      <c r="GV212" s="434">
        <f t="shared" si="649"/>
        <v>0</v>
      </c>
      <c r="GW212" s="435">
        <f t="shared" si="650"/>
        <v>0</v>
      </c>
      <c r="GX212" s="434">
        <f t="shared" si="651"/>
        <v>2074.2462943592177</v>
      </c>
      <c r="GY212" s="435">
        <f t="shared" si="652"/>
        <v>2042.3848508702865</v>
      </c>
      <c r="GZ212" s="434">
        <f t="shared" si="653"/>
        <v>0</v>
      </c>
      <c r="HA212" s="435">
        <f t="shared" si="654"/>
        <v>0</v>
      </c>
      <c r="HB212" s="434">
        <f t="shared" si="655"/>
        <v>0</v>
      </c>
      <c r="HC212" s="435">
        <f t="shared" si="656"/>
        <v>0</v>
      </c>
      <c r="HD212" s="434">
        <f t="shared" si="657"/>
        <v>0</v>
      </c>
      <c r="HE212" s="435">
        <f t="shared" si="658"/>
        <v>0</v>
      </c>
      <c r="HF212" s="434">
        <f t="shared" si="659"/>
        <v>0</v>
      </c>
      <c r="HG212" s="435">
        <f t="shared" si="660"/>
        <v>0</v>
      </c>
      <c r="HH212" s="434">
        <f t="shared" si="661"/>
        <v>0</v>
      </c>
      <c r="HI212" s="435">
        <f t="shared" si="662"/>
        <v>0</v>
      </c>
      <c r="HJ212" s="434">
        <f t="shared" si="663"/>
        <v>2074.2462943592177</v>
      </c>
      <c r="HK212" s="435">
        <f t="shared" si="664"/>
        <v>2042.3848508702865</v>
      </c>
      <c r="HL212" s="434">
        <f t="shared" si="665"/>
        <v>0</v>
      </c>
      <c r="HM212" s="435">
        <f t="shared" si="666"/>
        <v>0</v>
      </c>
    </row>
    <row r="213" spans="1:221" s="18" customFormat="1" ht="15" customHeight="1">
      <c r="A213" s="516" t="s">
        <v>489</v>
      </c>
      <c r="B213" s="517" t="s">
        <v>557</v>
      </c>
      <c r="C213" s="549"/>
      <c r="D213" s="500">
        <v>199892</v>
      </c>
      <c r="E213" s="524">
        <v>9</v>
      </c>
      <c r="F213" s="605">
        <v>532</v>
      </c>
      <c r="G213" s="606">
        <v>555</v>
      </c>
      <c r="H213" s="605">
        <v>14</v>
      </c>
      <c r="I213" s="606">
        <v>15</v>
      </c>
      <c r="J213" s="434">
        <f t="shared" si="519"/>
        <v>518</v>
      </c>
      <c r="K213" s="435">
        <f t="shared" si="520"/>
        <v>540</v>
      </c>
      <c r="L213" s="584"/>
      <c r="M213" s="585"/>
      <c r="N213" s="434">
        <f t="shared" si="521"/>
        <v>518</v>
      </c>
      <c r="O213" s="435">
        <f t="shared" si="522"/>
        <v>540</v>
      </c>
      <c r="P213" s="434">
        <f t="shared" si="523"/>
        <v>0</v>
      </c>
      <c r="Q213" s="435">
        <f t="shared" si="524"/>
        <v>0</v>
      </c>
      <c r="R213" s="605">
        <v>2</v>
      </c>
      <c r="S213" s="606">
        <v>1</v>
      </c>
      <c r="T213" s="434">
        <f t="shared" si="518"/>
        <v>0</v>
      </c>
      <c r="U213" s="435">
        <f t="shared" si="518"/>
        <v>0</v>
      </c>
      <c r="V213" s="605">
        <v>166</v>
      </c>
      <c r="W213" s="606">
        <v>163</v>
      </c>
      <c r="X213" s="434">
        <f t="shared" si="525"/>
        <v>0</v>
      </c>
      <c r="Y213" s="435">
        <f t="shared" si="526"/>
        <v>0</v>
      </c>
      <c r="Z213" s="584"/>
      <c r="AA213" s="585"/>
      <c r="AB213" s="434">
        <f t="shared" si="527"/>
        <v>0</v>
      </c>
      <c r="AC213" s="435">
        <f t="shared" si="528"/>
        <v>0</v>
      </c>
      <c r="AD213" s="434">
        <f t="shared" si="529"/>
        <v>168</v>
      </c>
      <c r="AE213" s="435">
        <f t="shared" si="530"/>
        <v>164</v>
      </c>
      <c r="AF213" s="434">
        <f t="shared" si="531"/>
        <v>0</v>
      </c>
      <c r="AG213" s="435">
        <f t="shared" si="532"/>
        <v>0</v>
      </c>
      <c r="AH213" s="605">
        <v>3.2222222222222201</v>
      </c>
      <c r="AI213" s="607">
        <v>1.3333333333333299</v>
      </c>
      <c r="AJ213" s="434">
        <f t="shared" si="533"/>
        <v>6.4444444444444402</v>
      </c>
      <c r="AK213" s="435">
        <f t="shared" si="534"/>
        <v>1.3333333333333299</v>
      </c>
      <c r="AL213" s="605">
        <v>4.0019723865877701</v>
      </c>
      <c r="AM213" s="607">
        <v>4.1526104417670702</v>
      </c>
      <c r="AN213" s="434">
        <f t="shared" si="535"/>
        <v>664.32741617356987</v>
      </c>
      <c r="AO213" s="435">
        <f t="shared" si="536"/>
        <v>676.87550200803241</v>
      </c>
      <c r="AP213" s="584"/>
      <c r="AQ213" s="585"/>
      <c r="AR213" s="434">
        <f t="shared" si="537"/>
        <v>0</v>
      </c>
      <c r="AS213" s="435">
        <f t="shared" si="538"/>
        <v>0</v>
      </c>
      <c r="AT213" s="434">
        <f t="shared" si="539"/>
        <v>3.9926896465357995</v>
      </c>
      <c r="AU213" s="435">
        <f t="shared" si="540"/>
        <v>4.1354197276912545</v>
      </c>
      <c r="AV213" s="434">
        <f t="shared" si="541"/>
        <v>670.77186061801433</v>
      </c>
      <c r="AW213" s="435">
        <f t="shared" si="542"/>
        <v>678.20883534136578</v>
      </c>
      <c r="AX213" s="584"/>
      <c r="AY213" s="585"/>
      <c r="AZ213" s="434">
        <f t="shared" si="543"/>
        <v>0</v>
      </c>
      <c r="BA213" s="435">
        <f t="shared" si="544"/>
        <v>0</v>
      </c>
      <c r="BB213" s="584"/>
      <c r="BC213" s="585"/>
      <c r="BD213" s="434">
        <f t="shared" si="545"/>
        <v>0</v>
      </c>
      <c r="BE213" s="435">
        <f t="shared" si="546"/>
        <v>0</v>
      </c>
      <c r="BF213" s="584"/>
      <c r="BG213" s="585"/>
      <c r="BH213" s="434">
        <f t="shared" si="547"/>
        <v>0</v>
      </c>
      <c r="BI213" s="435">
        <f t="shared" si="548"/>
        <v>0</v>
      </c>
      <c r="BJ213" s="434">
        <f t="shared" si="549"/>
        <v>0</v>
      </c>
      <c r="BK213" s="435">
        <f t="shared" si="550"/>
        <v>0</v>
      </c>
      <c r="BL213" s="434">
        <f t="shared" si="551"/>
        <v>0</v>
      </c>
      <c r="BM213" s="435">
        <f t="shared" si="552"/>
        <v>0</v>
      </c>
      <c r="BN213" s="605">
        <v>157</v>
      </c>
      <c r="BO213" s="606">
        <v>155</v>
      </c>
      <c r="BP213" s="434">
        <f t="shared" si="553"/>
        <v>0</v>
      </c>
      <c r="BQ213" s="435">
        <f t="shared" si="554"/>
        <v>0</v>
      </c>
      <c r="BR213" s="605">
        <v>99</v>
      </c>
      <c r="BS213" s="606">
        <v>105</v>
      </c>
      <c r="BT213" s="434">
        <f t="shared" si="555"/>
        <v>0</v>
      </c>
      <c r="BU213" s="435">
        <f t="shared" si="556"/>
        <v>0</v>
      </c>
      <c r="BV213" s="584"/>
      <c r="BW213" s="585"/>
      <c r="BX213" s="434">
        <f t="shared" si="557"/>
        <v>0</v>
      </c>
      <c r="BY213" s="435">
        <f t="shared" si="558"/>
        <v>0</v>
      </c>
      <c r="BZ213" s="434">
        <f t="shared" si="559"/>
        <v>256</v>
      </c>
      <c r="CA213" s="435">
        <f t="shared" si="560"/>
        <v>260</v>
      </c>
      <c r="CB213" s="434">
        <f t="shared" si="561"/>
        <v>0</v>
      </c>
      <c r="CC213" s="435">
        <f t="shared" si="562"/>
        <v>0</v>
      </c>
      <c r="CD213" s="605">
        <v>3.8780487804877999</v>
      </c>
      <c r="CE213" s="607">
        <v>4.3209109730848896</v>
      </c>
      <c r="CF213" s="434">
        <f t="shared" si="563"/>
        <v>608.85365853658459</v>
      </c>
      <c r="CG213" s="435">
        <f t="shared" si="564"/>
        <v>669.74120082815784</v>
      </c>
      <c r="CH213" s="605">
        <v>5.9084967320261397</v>
      </c>
      <c r="CI213" s="607">
        <v>5.8909657320872304</v>
      </c>
      <c r="CJ213" s="434">
        <f t="shared" si="565"/>
        <v>584.94117647058783</v>
      </c>
      <c r="CK213" s="435">
        <f t="shared" si="566"/>
        <v>618.55140186915924</v>
      </c>
      <c r="CL213" s="584"/>
      <c r="CM213" s="585"/>
      <c r="CN213" s="434">
        <f t="shared" si="567"/>
        <v>0</v>
      </c>
      <c r="CO213" s="435">
        <f t="shared" si="568"/>
        <v>0</v>
      </c>
      <c r="CP213" s="434">
        <f t="shared" si="569"/>
        <v>4.6632610742467673</v>
      </c>
      <c r="CQ213" s="435">
        <f t="shared" si="570"/>
        <v>4.954971548835835</v>
      </c>
      <c r="CR213" s="434">
        <f t="shared" si="571"/>
        <v>1193.7948350071724</v>
      </c>
      <c r="CS213" s="435">
        <f t="shared" si="572"/>
        <v>1288.2926026973171</v>
      </c>
      <c r="CT213" s="584"/>
      <c r="CU213" s="585"/>
      <c r="CV213" s="434">
        <f t="shared" si="573"/>
        <v>0</v>
      </c>
      <c r="CW213" s="435">
        <f t="shared" si="574"/>
        <v>0</v>
      </c>
      <c r="CX213" s="584"/>
      <c r="CY213" s="585"/>
      <c r="CZ213" s="434">
        <f t="shared" si="575"/>
        <v>0</v>
      </c>
      <c r="DA213" s="435">
        <f t="shared" si="576"/>
        <v>0</v>
      </c>
      <c r="DB213" s="584"/>
      <c r="DC213" s="585"/>
      <c r="DD213" s="434">
        <f t="shared" si="577"/>
        <v>0</v>
      </c>
      <c r="DE213" s="435">
        <f t="shared" si="578"/>
        <v>0</v>
      </c>
      <c r="DF213" s="434">
        <f t="shared" si="579"/>
        <v>0</v>
      </c>
      <c r="DG213" s="435">
        <f t="shared" si="580"/>
        <v>0</v>
      </c>
      <c r="DH213" s="434">
        <f t="shared" si="581"/>
        <v>0</v>
      </c>
      <c r="DI213" s="435">
        <f t="shared" si="582"/>
        <v>0</v>
      </c>
      <c r="DJ213" s="434">
        <f t="shared" si="583"/>
        <v>424</v>
      </c>
      <c r="DK213" s="435">
        <f t="shared" si="584"/>
        <v>424</v>
      </c>
      <c r="DL213" s="434">
        <f t="shared" si="585"/>
        <v>0</v>
      </c>
      <c r="DM213" s="435">
        <f t="shared" si="586"/>
        <v>0</v>
      </c>
      <c r="DN213" s="434">
        <f t="shared" si="587"/>
        <v>4.3975629613801575</v>
      </c>
      <c r="DO213" s="435">
        <f t="shared" si="588"/>
        <v>4.6379750897138745</v>
      </c>
      <c r="DP213" s="434">
        <f t="shared" si="589"/>
        <v>1864.5666956251869</v>
      </c>
      <c r="DQ213" s="435">
        <f t="shared" si="590"/>
        <v>1966.5014380386829</v>
      </c>
      <c r="DR213" s="434">
        <f t="shared" si="591"/>
        <v>0</v>
      </c>
      <c r="DS213" s="435">
        <f t="shared" si="592"/>
        <v>0</v>
      </c>
      <c r="DT213" s="434">
        <f t="shared" si="593"/>
        <v>0</v>
      </c>
      <c r="DU213" s="435">
        <f t="shared" si="594"/>
        <v>0</v>
      </c>
      <c r="DV213" s="605">
        <v>67</v>
      </c>
      <c r="DW213" s="606">
        <v>75</v>
      </c>
      <c r="DX213" s="434">
        <f t="shared" si="595"/>
        <v>0</v>
      </c>
      <c r="DY213" s="435">
        <f t="shared" si="596"/>
        <v>0</v>
      </c>
      <c r="DZ213" s="605">
        <v>27</v>
      </c>
      <c r="EA213" s="606">
        <v>41</v>
      </c>
      <c r="EB213" s="434">
        <f t="shared" si="597"/>
        <v>0</v>
      </c>
      <c r="EC213" s="435">
        <f t="shared" si="598"/>
        <v>0</v>
      </c>
      <c r="ED213" s="584"/>
      <c r="EE213" s="585"/>
      <c r="EF213" s="434">
        <f t="shared" si="599"/>
        <v>0</v>
      </c>
      <c r="EG213" s="435">
        <f t="shared" si="600"/>
        <v>0</v>
      </c>
      <c r="EH213" s="434">
        <f t="shared" si="601"/>
        <v>94</v>
      </c>
      <c r="EI213" s="435">
        <f t="shared" si="602"/>
        <v>116</v>
      </c>
      <c r="EJ213" s="434">
        <f t="shared" si="603"/>
        <v>0</v>
      </c>
      <c r="EK213" s="435">
        <f t="shared" si="604"/>
        <v>0</v>
      </c>
      <c r="EL213" s="605">
        <v>2.8656716417910499</v>
      </c>
      <c r="EM213" s="607">
        <v>2.4761904761904798</v>
      </c>
      <c r="EN213" s="434">
        <f t="shared" si="605"/>
        <v>192.00000000000034</v>
      </c>
      <c r="EO213" s="435">
        <f t="shared" si="606"/>
        <v>185.71428571428598</v>
      </c>
      <c r="EP213" s="605">
        <v>2.6543209876543199</v>
      </c>
      <c r="EQ213" s="607">
        <v>3.8372093023255802</v>
      </c>
      <c r="ER213" s="434">
        <f t="shared" si="607"/>
        <v>71.666666666666643</v>
      </c>
      <c r="ES213" s="435">
        <f t="shared" si="608"/>
        <v>157.32558139534879</v>
      </c>
      <c r="ET213" s="584"/>
      <c r="EU213" s="585"/>
      <c r="EV213" s="434">
        <f t="shared" si="609"/>
        <v>0</v>
      </c>
      <c r="EW213" s="435">
        <f t="shared" si="610"/>
        <v>0</v>
      </c>
      <c r="EX213" s="434">
        <f t="shared" si="611"/>
        <v>2.8049645390070954</v>
      </c>
      <c r="EY213" s="435">
        <f t="shared" si="612"/>
        <v>2.957240233703748</v>
      </c>
      <c r="EZ213" s="434">
        <f t="shared" si="613"/>
        <v>263.66666666666697</v>
      </c>
      <c r="FA213" s="435">
        <f t="shared" si="614"/>
        <v>343.03986710963477</v>
      </c>
      <c r="FB213" s="584"/>
      <c r="FC213" s="585"/>
      <c r="FD213" s="434">
        <f t="shared" si="615"/>
        <v>0</v>
      </c>
      <c r="FE213" s="435">
        <f t="shared" si="616"/>
        <v>0</v>
      </c>
      <c r="FF213" s="584"/>
      <c r="FG213" s="585"/>
      <c r="FH213" s="434">
        <f t="shared" si="617"/>
        <v>0</v>
      </c>
      <c r="FI213" s="435">
        <f t="shared" si="618"/>
        <v>0</v>
      </c>
      <c r="FJ213" s="584"/>
      <c r="FK213" s="585"/>
      <c r="FL213" s="434">
        <f t="shared" si="619"/>
        <v>0</v>
      </c>
      <c r="FM213" s="435">
        <f t="shared" si="620"/>
        <v>0</v>
      </c>
      <c r="FN213" s="434">
        <f t="shared" si="621"/>
        <v>0</v>
      </c>
      <c r="FO213" s="435">
        <f t="shared" si="622"/>
        <v>0</v>
      </c>
      <c r="FP213" s="434">
        <f t="shared" si="623"/>
        <v>0</v>
      </c>
      <c r="FQ213" s="435">
        <f t="shared" si="624"/>
        <v>0</v>
      </c>
      <c r="FR213" s="584"/>
      <c r="FS213" s="585"/>
      <c r="FT213" s="434">
        <f t="shared" si="625"/>
        <v>0</v>
      </c>
      <c r="FU213" s="435">
        <f t="shared" si="626"/>
        <v>0</v>
      </c>
      <c r="FV213" s="584"/>
      <c r="FW213" s="585"/>
      <c r="FX213" s="434">
        <f t="shared" si="627"/>
        <v>0</v>
      </c>
      <c r="FY213" s="435">
        <f t="shared" si="628"/>
        <v>0</v>
      </c>
      <c r="FZ213" s="584"/>
      <c r="GA213" s="585"/>
      <c r="GB213" s="434">
        <f t="shared" si="629"/>
        <v>0</v>
      </c>
      <c r="GC213" s="435">
        <f t="shared" si="630"/>
        <v>0</v>
      </c>
      <c r="GD213" s="434">
        <f t="shared" si="631"/>
        <v>226</v>
      </c>
      <c r="GE213" s="435">
        <f t="shared" si="632"/>
        <v>231</v>
      </c>
      <c r="GF213" s="434">
        <f t="shared" si="633"/>
        <v>0</v>
      </c>
      <c r="GG213" s="435">
        <f t="shared" si="634"/>
        <v>0</v>
      </c>
      <c r="GH213" s="434">
        <f t="shared" si="635"/>
        <v>807.29810298102939</v>
      </c>
      <c r="GI213" s="435">
        <f t="shared" si="636"/>
        <v>856.78881987577722</v>
      </c>
      <c r="GJ213" s="434">
        <f t="shared" si="637"/>
        <v>0</v>
      </c>
      <c r="GK213" s="435">
        <f t="shared" si="638"/>
        <v>0</v>
      </c>
      <c r="GL213" s="434">
        <f t="shared" si="639"/>
        <v>292</v>
      </c>
      <c r="GM213" s="435">
        <f t="shared" si="640"/>
        <v>309</v>
      </c>
      <c r="GN213" s="434">
        <f t="shared" si="641"/>
        <v>0</v>
      </c>
      <c r="GO213" s="435">
        <f t="shared" si="642"/>
        <v>0</v>
      </c>
      <c r="GP213" s="434">
        <f t="shared" si="643"/>
        <v>1320.9352593108244</v>
      </c>
      <c r="GQ213" s="435">
        <f t="shared" si="644"/>
        <v>1452.7524852725405</v>
      </c>
      <c r="GR213" s="434">
        <f t="shared" si="645"/>
        <v>0</v>
      </c>
      <c r="GS213" s="435">
        <f t="shared" si="646"/>
        <v>0</v>
      </c>
      <c r="GT213" s="434">
        <f t="shared" si="647"/>
        <v>518</v>
      </c>
      <c r="GU213" s="435">
        <f t="shared" si="648"/>
        <v>540</v>
      </c>
      <c r="GV213" s="434">
        <f t="shared" si="649"/>
        <v>0</v>
      </c>
      <c r="GW213" s="435">
        <f t="shared" si="650"/>
        <v>0</v>
      </c>
      <c r="GX213" s="434">
        <f t="shared" si="651"/>
        <v>2128.2333622918541</v>
      </c>
      <c r="GY213" s="435">
        <f t="shared" si="652"/>
        <v>2309.5413051483179</v>
      </c>
      <c r="GZ213" s="434">
        <f t="shared" si="653"/>
        <v>0</v>
      </c>
      <c r="HA213" s="435">
        <f t="shared" si="654"/>
        <v>0</v>
      </c>
      <c r="HB213" s="434">
        <f t="shared" si="655"/>
        <v>0</v>
      </c>
      <c r="HC213" s="435">
        <f t="shared" si="656"/>
        <v>0</v>
      </c>
      <c r="HD213" s="434">
        <f t="shared" si="657"/>
        <v>0</v>
      </c>
      <c r="HE213" s="435">
        <f t="shared" si="658"/>
        <v>0</v>
      </c>
      <c r="HF213" s="434">
        <f t="shared" si="659"/>
        <v>0</v>
      </c>
      <c r="HG213" s="435">
        <f t="shared" si="660"/>
        <v>0</v>
      </c>
      <c r="HH213" s="434">
        <f t="shared" si="661"/>
        <v>0</v>
      </c>
      <c r="HI213" s="435">
        <f t="shared" si="662"/>
        <v>0</v>
      </c>
      <c r="HJ213" s="434">
        <f t="shared" si="663"/>
        <v>2128.2333622918541</v>
      </c>
      <c r="HK213" s="435">
        <f t="shared" si="664"/>
        <v>2309.5413051483174</v>
      </c>
      <c r="HL213" s="434">
        <f t="shared" si="665"/>
        <v>0</v>
      </c>
      <c r="HM213" s="435">
        <f t="shared" si="666"/>
        <v>0</v>
      </c>
    </row>
    <row r="214" spans="1:221" s="18" customFormat="1" ht="15" customHeight="1">
      <c r="A214" s="516" t="s">
        <v>489</v>
      </c>
      <c r="B214" s="517" t="s">
        <v>559</v>
      </c>
      <c r="C214" s="549" t="s">
        <v>1246</v>
      </c>
      <c r="D214" s="500">
        <v>199926</v>
      </c>
      <c r="E214" s="524">
        <v>9</v>
      </c>
      <c r="F214" s="605">
        <v>375</v>
      </c>
      <c r="G214" s="606">
        <v>424</v>
      </c>
      <c r="H214" s="605">
        <v>18</v>
      </c>
      <c r="I214" s="606">
        <v>25</v>
      </c>
      <c r="J214" s="434">
        <f t="shared" si="519"/>
        <v>357</v>
      </c>
      <c r="K214" s="435">
        <f t="shared" si="520"/>
        <v>399</v>
      </c>
      <c r="L214" s="584"/>
      <c r="M214" s="585"/>
      <c r="N214" s="434">
        <f t="shared" si="521"/>
        <v>357</v>
      </c>
      <c r="O214" s="435">
        <f t="shared" si="522"/>
        <v>399</v>
      </c>
      <c r="P214" s="434">
        <f t="shared" si="523"/>
        <v>0</v>
      </c>
      <c r="Q214" s="435">
        <f t="shared" si="524"/>
        <v>0</v>
      </c>
      <c r="R214" s="605">
        <v>4</v>
      </c>
      <c r="S214" s="606">
        <v>7</v>
      </c>
      <c r="T214" s="434">
        <f t="shared" si="518"/>
        <v>0</v>
      </c>
      <c r="U214" s="435">
        <f t="shared" si="518"/>
        <v>0</v>
      </c>
      <c r="V214" s="605">
        <v>150</v>
      </c>
      <c r="W214" s="606">
        <v>188</v>
      </c>
      <c r="X214" s="434">
        <f t="shared" si="525"/>
        <v>0</v>
      </c>
      <c r="Y214" s="435">
        <f t="shared" si="526"/>
        <v>0</v>
      </c>
      <c r="Z214" s="584"/>
      <c r="AA214" s="585"/>
      <c r="AB214" s="434">
        <f t="shared" si="527"/>
        <v>0</v>
      </c>
      <c r="AC214" s="435">
        <f t="shared" si="528"/>
        <v>0</v>
      </c>
      <c r="AD214" s="434">
        <f t="shared" si="529"/>
        <v>154</v>
      </c>
      <c r="AE214" s="435">
        <f t="shared" si="530"/>
        <v>195</v>
      </c>
      <c r="AF214" s="434">
        <f t="shared" si="531"/>
        <v>0</v>
      </c>
      <c r="AG214" s="435">
        <f t="shared" si="532"/>
        <v>0</v>
      </c>
      <c r="AH214" s="605">
        <v>2.25</v>
      </c>
      <c r="AI214" s="607">
        <v>2.5416666666666701</v>
      </c>
      <c r="AJ214" s="434">
        <f t="shared" si="533"/>
        <v>9</v>
      </c>
      <c r="AK214" s="435">
        <f t="shared" si="534"/>
        <v>17.791666666666689</v>
      </c>
      <c r="AL214" s="605">
        <v>4.4549266247379498</v>
      </c>
      <c r="AM214" s="607">
        <v>4.1171617161716201</v>
      </c>
      <c r="AN214" s="434">
        <f t="shared" si="535"/>
        <v>668.23899371069251</v>
      </c>
      <c r="AO214" s="435">
        <f t="shared" si="536"/>
        <v>774.02640264026456</v>
      </c>
      <c r="AP214" s="584"/>
      <c r="AQ214" s="585"/>
      <c r="AR214" s="434">
        <f t="shared" si="537"/>
        <v>0</v>
      </c>
      <c r="AS214" s="435">
        <f t="shared" si="538"/>
        <v>0</v>
      </c>
      <c r="AT214" s="434">
        <f t="shared" si="539"/>
        <v>4.3976558033161854</v>
      </c>
      <c r="AU214" s="435">
        <f t="shared" si="540"/>
        <v>4.0606054836252889</v>
      </c>
      <c r="AV214" s="434">
        <f t="shared" si="541"/>
        <v>677.23899371069251</v>
      </c>
      <c r="AW214" s="435">
        <f t="shared" si="542"/>
        <v>791.81806930693131</v>
      </c>
      <c r="AX214" s="584"/>
      <c r="AY214" s="585"/>
      <c r="AZ214" s="434">
        <f t="shared" si="543"/>
        <v>0</v>
      </c>
      <c r="BA214" s="435">
        <f t="shared" si="544"/>
        <v>0</v>
      </c>
      <c r="BB214" s="584"/>
      <c r="BC214" s="585"/>
      <c r="BD214" s="434">
        <f t="shared" si="545"/>
        <v>0</v>
      </c>
      <c r="BE214" s="435">
        <f t="shared" si="546"/>
        <v>0</v>
      </c>
      <c r="BF214" s="584"/>
      <c r="BG214" s="585"/>
      <c r="BH214" s="434">
        <f t="shared" si="547"/>
        <v>0</v>
      </c>
      <c r="BI214" s="435">
        <f t="shared" si="548"/>
        <v>0</v>
      </c>
      <c r="BJ214" s="434">
        <f t="shared" si="549"/>
        <v>0</v>
      </c>
      <c r="BK214" s="435">
        <f t="shared" si="550"/>
        <v>0</v>
      </c>
      <c r="BL214" s="434">
        <f t="shared" si="551"/>
        <v>0</v>
      </c>
      <c r="BM214" s="435">
        <f t="shared" si="552"/>
        <v>0</v>
      </c>
      <c r="BN214" s="605">
        <v>116</v>
      </c>
      <c r="BO214" s="606">
        <v>123</v>
      </c>
      <c r="BP214" s="434">
        <f t="shared" si="553"/>
        <v>0</v>
      </c>
      <c r="BQ214" s="435">
        <f t="shared" si="554"/>
        <v>0</v>
      </c>
      <c r="BR214" s="605">
        <v>48</v>
      </c>
      <c r="BS214" s="606">
        <v>43</v>
      </c>
      <c r="BT214" s="434">
        <f t="shared" si="555"/>
        <v>0</v>
      </c>
      <c r="BU214" s="435">
        <f t="shared" si="556"/>
        <v>0</v>
      </c>
      <c r="BV214" s="584"/>
      <c r="BW214" s="585"/>
      <c r="BX214" s="434">
        <f t="shared" si="557"/>
        <v>0</v>
      </c>
      <c r="BY214" s="435">
        <f t="shared" si="558"/>
        <v>0</v>
      </c>
      <c r="BZ214" s="434">
        <f t="shared" si="559"/>
        <v>164</v>
      </c>
      <c r="CA214" s="435">
        <f t="shared" si="560"/>
        <v>166</v>
      </c>
      <c r="CB214" s="434">
        <f t="shared" si="561"/>
        <v>0</v>
      </c>
      <c r="CC214" s="435">
        <f t="shared" si="562"/>
        <v>0</v>
      </c>
      <c r="CD214" s="605">
        <v>3.28184281842818</v>
      </c>
      <c r="CE214" s="607">
        <v>3.3617571059431501</v>
      </c>
      <c r="CF214" s="434">
        <f t="shared" si="563"/>
        <v>380.6937669376689</v>
      </c>
      <c r="CG214" s="435">
        <f t="shared" si="564"/>
        <v>413.49612403100747</v>
      </c>
      <c r="CH214" s="605">
        <v>6.0138888888888902</v>
      </c>
      <c r="CI214" s="607">
        <v>5.5724637681159397</v>
      </c>
      <c r="CJ214" s="434">
        <f t="shared" si="565"/>
        <v>288.66666666666674</v>
      </c>
      <c r="CK214" s="435">
        <f t="shared" si="566"/>
        <v>239.61594202898542</v>
      </c>
      <c r="CL214" s="584"/>
      <c r="CM214" s="585"/>
      <c r="CN214" s="434">
        <f t="shared" si="567"/>
        <v>0</v>
      </c>
      <c r="CO214" s="435">
        <f t="shared" si="568"/>
        <v>0</v>
      </c>
      <c r="CP214" s="434">
        <f t="shared" si="569"/>
        <v>4.0814660585630218</v>
      </c>
      <c r="CQ214" s="435">
        <f t="shared" si="570"/>
        <v>3.9344100365059815</v>
      </c>
      <c r="CR214" s="434">
        <f t="shared" si="571"/>
        <v>669.36043360433553</v>
      </c>
      <c r="CS214" s="435">
        <f t="shared" si="572"/>
        <v>653.11206605999291</v>
      </c>
      <c r="CT214" s="584"/>
      <c r="CU214" s="585"/>
      <c r="CV214" s="434">
        <f t="shared" si="573"/>
        <v>0</v>
      </c>
      <c r="CW214" s="435">
        <f t="shared" si="574"/>
        <v>0</v>
      </c>
      <c r="CX214" s="584"/>
      <c r="CY214" s="585"/>
      <c r="CZ214" s="434">
        <f t="shared" si="575"/>
        <v>0</v>
      </c>
      <c r="DA214" s="435">
        <f t="shared" si="576"/>
        <v>0</v>
      </c>
      <c r="DB214" s="584"/>
      <c r="DC214" s="585"/>
      <c r="DD214" s="434">
        <f t="shared" si="577"/>
        <v>0</v>
      </c>
      <c r="DE214" s="435">
        <f t="shared" si="578"/>
        <v>0</v>
      </c>
      <c r="DF214" s="434">
        <f t="shared" si="579"/>
        <v>0</v>
      </c>
      <c r="DG214" s="435">
        <f t="shared" si="580"/>
        <v>0</v>
      </c>
      <c r="DH214" s="434">
        <f t="shared" si="581"/>
        <v>0</v>
      </c>
      <c r="DI214" s="435">
        <f t="shared" si="582"/>
        <v>0</v>
      </c>
      <c r="DJ214" s="434">
        <f t="shared" si="583"/>
        <v>318</v>
      </c>
      <c r="DK214" s="435">
        <f t="shared" si="584"/>
        <v>361</v>
      </c>
      <c r="DL214" s="434">
        <f t="shared" si="585"/>
        <v>0</v>
      </c>
      <c r="DM214" s="435">
        <f t="shared" si="586"/>
        <v>0</v>
      </c>
      <c r="DN214" s="434">
        <f t="shared" si="587"/>
        <v>4.2345893940724153</v>
      </c>
      <c r="DO214" s="435">
        <f t="shared" si="588"/>
        <v>4.0025765522629486</v>
      </c>
      <c r="DP214" s="434">
        <f t="shared" si="589"/>
        <v>1346.5994273150282</v>
      </c>
      <c r="DQ214" s="435">
        <f t="shared" si="590"/>
        <v>1444.9301353669246</v>
      </c>
      <c r="DR214" s="434">
        <f t="shared" si="591"/>
        <v>0</v>
      </c>
      <c r="DS214" s="435">
        <f t="shared" si="592"/>
        <v>0</v>
      </c>
      <c r="DT214" s="434">
        <f t="shared" si="593"/>
        <v>0</v>
      </c>
      <c r="DU214" s="435">
        <f t="shared" si="594"/>
        <v>0</v>
      </c>
      <c r="DV214" s="605">
        <v>29</v>
      </c>
      <c r="DW214" s="606">
        <v>24</v>
      </c>
      <c r="DX214" s="434">
        <f t="shared" si="595"/>
        <v>0</v>
      </c>
      <c r="DY214" s="435">
        <f t="shared" si="596"/>
        <v>0</v>
      </c>
      <c r="DZ214" s="605">
        <v>10</v>
      </c>
      <c r="EA214" s="606">
        <v>14</v>
      </c>
      <c r="EB214" s="434">
        <f t="shared" si="597"/>
        <v>0</v>
      </c>
      <c r="EC214" s="435">
        <f t="shared" si="598"/>
        <v>0</v>
      </c>
      <c r="ED214" s="584"/>
      <c r="EE214" s="585"/>
      <c r="EF214" s="434">
        <f t="shared" si="599"/>
        <v>0</v>
      </c>
      <c r="EG214" s="435">
        <f t="shared" si="600"/>
        <v>0</v>
      </c>
      <c r="EH214" s="434">
        <f t="shared" si="601"/>
        <v>39</v>
      </c>
      <c r="EI214" s="435">
        <f t="shared" si="602"/>
        <v>38</v>
      </c>
      <c r="EJ214" s="434">
        <f t="shared" si="603"/>
        <v>0</v>
      </c>
      <c r="EK214" s="435">
        <f t="shared" si="604"/>
        <v>0</v>
      </c>
      <c r="EL214" s="605">
        <v>2.31111111111111</v>
      </c>
      <c r="EM214" s="607">
        <v>3.2222222222222201</v>
      </c>
      <c r="EN214" s="434">
        <f t="shared" si="605"/>
        <v>67.022222222222183</v>
      </c>
      <c r="EO214" s="435">
        <f t="shared" si="606"/>
        <v>77.333333333333286</v>
      </c>
      <c r="EP214" s="605">
        <v>4.2727272727272698</v>
      </c>
      <c r="EQ214" s="607">
        <v>4.31111111111111</v>
      </c>
      <c r="ER214" s="434">
        <f t="shared" si="607"/>
        <v>42.727272727272698</v>
      </c>
      <c r="ES214" s="435">
        <f t="shared" si="608"/>
        <v>60.35555555555554</v>
      </c>
      <c r="ET214" s="584"/>
      <c r="EU214" s="585"/>
      <c r="EV214" s="434">
        <f t="shared" si="609"/>
        <v>0</v>
      </c>
      <c r="EW214" s="435">
        <f t="shared" si="610"/>
        <v>0</v>
      </c>
      <c r="EX214" s="434">
        <f t="shared" si="611"/>
        <v>2.8140896140896121</v>
      </c>
      <c r="EY214" s="435">
        <f t="shared" si="612"/>
        <v>3.6233918128654952</v>
      </c>
      <c r="EZ214" s="434">
        <f t="shared" si="613"/>
        <v>109.74949494949487</v>
      </c>
      <c r="FA214" s="435">
        <f t="shared" si="614"/>
        <v>137.68888888888881</v>
      </c>
      <c r="FB214" s="584"/>
      <c r="FC214" s="585"/>
      <c r="FD214" s="434">
        <f t="shared" si="615"/>
        <v>0</v>
      </c>
      <c r="FE214" s="435">
        <f t="shared" si="616"/>
        <v>0</v>
      </c>
      <c r="FF214" s="584"/>
      <c r="FG214" s="585"/>
      <c r="FH214" s="434">
        <f t="shared" si="617"/>
        <v>0</v>
      </c>
      <c r="FI214" s="435">
        <f t="shared" si="618"/>
        <v>0</v>
      </c>
      <c r="FJ214" s="584"/>
      <c r="FK214" s="585"/>
      <c r="FL214" s="434">
        <f t="shared" si="619"/>
        <v>0</v>
      </c>
      <c r="FM214" s="435">
        <f t="shared" si="620"/>
        <v>0</v>
      </c>
      <c r="FN214" s="434">
        <f t="shared" si="621"/>
        <v>0</v>
      </c>
      <c r="FO214" s="435">
        <f t="shared" si="622"/>
        <v>0</v>
      </c>
      <c r="FP214" s="434">
        <f t="shared" si="623"/>
        <v>0</v>
      </c>
      <c r="FQ214" s="435">
        <f t="shared" si="624"/>
        <v>0</v>
      </c>
      <c r="FR214" s="584"/>
      <c r="FS214" s="585"/>
      <c r="FT214" s="434">
        <f t="shared" si="625"/>
        <v>0</v>
      </c>
      <c r="FU214" s="435">
        <f t="shared" si="626"/>
        <v>0</v>
      </c>
      <c r="FV214" s="584"/>
      <c r="FW214" s="585"/>
      <c r="FX214" s="434">
        <f t="shared" si="627"/>
        <v>0</v>
      </c>
      <c r="FY214" s="435">
        <f t="shared" si="628"/>
        <v>0</v>
      </c>
      <c r="FZ214" s="584"/>
      <c r="GA214" s="585"/>
      <c r="GB214" s="434">
        <f t="shared" si="629"/>
        <v>0</v>
      </c>
      <c r="GC214" s="435">
        <f t="shared" si="630"/>
        <v>0</v>
      </c>
      <c r="GD214" s="434">
        <f t="shared" si="631"/>
        <v>149</v>
      </c>
      <c r="GE214" s="435">
        <f t="shared" si="632"/>
        <v>154</v>
      </c>
      <c r="GF214" s="434">
        <f t="shared" si="633"/>
        <v>0</v>
      </c>
      <c r="GG214" s="435">
        <f t="shared" si="634"/>
        <v>0</v>
      </c>
      <c r="GH214" s="434">
        <f t="shared" si="635"/>
        <v>456.71598915989108</v>
      </c>
      <c r="GI214" s="435">
        <f t="shared" si="636"/>
        <v>508.62112403100741</v>
      </c>
      <c r="GJ214" s="434">
        <f t="shared" si="637"/>
        <v>0</v>
      </c>
      <c r="GK214" s="435">
        <f t="shared" si="638"/>
        <v>0</v>
      </c>
      <c r="GL214" s="434">
        <f t="shared" si="639"/>
        <v>208</v>
      </c>
      <c r="GM214" s="435">
        <f t="shared" si="640"/>
        <v>245</v>
      </c>
      <c r="GN214" s="434">
        <f t="shared" si="641"/>
        <v>0</v>
      </c>
      <c r="GO214" s="435">
        <f t="shared" si="642"/>
        <v>0</v>
      </c>
      <c r="GP214" s="434">
        <f t="shared" si="643"/>
        <v>999.632933104632</v>
      </c>
      <c r="GQ214" s="435">
        <f t="shared" si="644"/>
        <v>1073.9979002248056</v>
      </c>
      <c r="GR214" s="434">
        <f t="shared" si="645"/>
        <v>0</v>
      </c>
      <c r="GS214" s="435">
        <f t="shared" si="646"/>
        <v>0</v>
      </c>
      <c r="GT214" s="434">
        <f t="shared" si="647"/>
        <v>357</v>
      </c>
      <c r="GU214" s="435">
        <f t="shared" si="648"/>
        <v>399</v>
      </c>
      <c r="GV214" s="434">
        <f t="shared" si="649"/>
        <v>0</v>
      </c>
      <c r="GW214" s="435">
        <f t="shared" si="650"/>
        <v>0</v>
      </c>
      <c r="GX214" s="434">
        <f t="shared" si="651"/>
        <v>1456.348922264523</v>
      </c>
      <c r="GY214" s="435">
        <f t="shared" si="652"/>
        <v>1582.619024255813</v>
      </c>
      <c r="GZ214" s="434">
        <f t="shared" si="653"/>
        <v>0</v>
      </c>
      <c r="HA214" s="435">
        <f t="shared" si="654"/>
        <v>0</v>
      </c>
      <c r="HB214" s="434">
        <f t="shared" si="655"/>
        <v>0</v>
      </c>
      <c r="HC214" s="435">
        <f t="shared" si="656"/>
        <v>0</v>
      </c>
      <c r="HD214" s="434">
        <f t="shared" si="657"/>
        <v>0</v>
      </c>
      <c r="HE214" s="435">
        <f t="shared" si="658"/>
        <v>0</v>
      </c>
      <c r="HF214" s="434">
        <f t="shared" si="659"/>
        <v>0</v>
      </c>
      <c r="HG214" s="435">
        <f t="shared" si="660"/>
        <v>0</v>
      </c>
      <c r="HH214" s="434">
        <f t="shared" si="661"/>
        <v>0</v>
      </c>
      <c r="HI214" s="435">
        <f t="shared" si="662"/>
        <v>0</v>
      </c>
      <c r="HJ214" s="434">
        <f t="shared" si="663"/>
        <v>1456.348922264523</v>
      </c>
      <c r="HK214" s="435">
        <f t="shared" si="664"/>
        <v>1582.6190242558134</v>
      </c>
      <c r="HL214" s="434">
        <f t="shared" si="665"/>
        <v>0</v>
      </c>
      <c r="HM214" s="435">
        <f t="shared" si="666"/>
        <v>0</v>
      </c>
    </row>
    <row r="215" spans="1:221" s="18" customFormat="1" ht="15" customHeight="1">
      <c r="A215" s="516" t="s">
        <v>489</v>
      </c>
      <c r="B215" s="517" t="s">
        <v>507</v>
      </c>
      <c r="C215" s="549"/>
      <c r="D215" s="500">
        <v>197966</v>
      </c>
      <c r="E215" s="524">
        <v>10</v>
      </c>
      <c r="F215" s="605">
        <v>376</v>
      </c>
      <c r="G215" s="606">
        <v>321</v>
      </c>
      <c r="H215" s="605">
        <v>98</v>
      </c>
      <c r="I215" s="606">
        <v>89</v>
      </c>
      <c r="J215" s="434">
        <f t="shared" si="519"/>
        <v>278</v>
      </c>
      <c r="K215" s="435">
        <f t="shared" si="520"/>
        <v>232</v>
      </c>
      <c r="L215" s="584"/>
      <c r="M215" s="585"/>
      <c r="N215" s="434">
        <f t="shared" si="521"/>
        <v>278</v>
      </c>
      <c r="O215" s="435">
        <f t="shared" si="522"/>
        <v>232</v>
      </c>
      <c r="P215" s="434">
        <f t="shared" si="523"/>
        <v>0</v>
      </c>
      <c r="Q215" s="435">
        <f t="shared" si="524"/>
        <v>0</v>
      </c>
      <c r="R215" s="605">
        <v>5</v>
      </c>
      <c r="S215" s="606">
        <v>6</v>
      </c>
      <c r="T215" s="434">
        <f t="shared" si="518"/>
        <v>0</v>
      </c>
      <c r="U215" s="435">
        <f t="shared" si="518"/>
        <v>0</v>
      </c>
      <c r="V215" s="605">
        <v>123</v>
      </c>
      <c r="W215" s="606">
        <v>108</v>
      </c>
      <c r="X215" s="434">
        <f t="shared" si="525"/>
        <v>0</v>
      </c>
      <c r="Y215" s="435">
        <f t="shared" si="526"/>
        <v>0</v>
      </c>
      <c r="Z215" s="584"/>
      <c r="AA215" s="585"/>
      <c r="AB215" s="434">
        <f t="shared" si="527"/>
        <v>0</v>
      </c>
      <c r="AC215" s="435">
        <f t="shared" si="528"/>
        <v>0</v>
      </c>
      <c r="AD215" s="434">
        <f t="shared" si="529"/>
        <v>128</v>
      </c>
      <c r="AE215" s="435">
        <f t="shared" si="530"/>
        <v>114</v>
      </c>
      <c r="AF215" s="434">
        <f t="shared" si="531"/>
        <v>0</v>
      </c>
      <c r="AG215" s="435">
        <f t="shared" si="532"/>
        <v>0</v>
      </c>
      <c r="AH215" s="605">
        <v>1.6666666666666701</v>
      </c>
      <c r="AI215" s="607">
        <v>1.4</v>
      </c>
      <c r="AJ215" s="434">
        <f t="shared" si="533"/>
        <v>8.3333333333333499</v>
      </c>
      <c r="AK215" s="435">
        <f t="shared" si="534"/>
        <v>8.3999999999999986</v>
      </c>
      <c r="AL215" s="605">
        <v>4.0539499036608904</v>
      </c>
      <c r="AM215" s="607">
        <v>3.7505518763796899</v>
      </c>
      <c r="AN215" s="434">
        <f t="shared" si="535"/>
        <v>498.63583815028949</v>
      </c>
      <c r="AO215" s="435">
        <f t="shared" si="536"/>
        <v>405.05960264900654</v>
      </c>
      <c r="AP215" s="584"/>
      <c r="AQ215" s="585"/>
      <c r="AR215" s="434">
        <f t="shared" si="537"/>
        <v>0</v>
      </c>
      <c r="AS215" s="435">
        <f t="shared" si="538"/>
        <v>0</v>
      </c>
      <c r="AT215" s="434">
        <f t="shared" si="539"/>
        <v>3.9606966522158036</v>
      </c>
      <c r="AU215" s="435">
        <f t="shared" si="540"/>
        <v>3.6268386197281273</v>
      </c>
      <c r="AV215" s="434">
        <f t="shared" si="541"/>
        <v>506.96917148362286</v>
      </c>
      <c r="AW215" s="435">
        <f t="shared" si="542"/>
        <v>413.45960264900651</v>
      </c>
      <c r="AX215" s="584"/>
      <c r="AY215" s="585"/>
      <c r="AZ215" s="434">
        <f t="shared" si="543"/>
        <v>0</v>
      </c>
      <c r="BA215" s="435">
        <f t="shared" si="544"/>
        <v>0</v>
      </c>
      <c r="BB215" s="584"/>
      <c r="BC215" s="585"/>
      <c r="BD215" s="434">
        <f t="shared" si="545"/>
        <v>0</v>
      </c>
      <c r="BE215" s="435">
        <f t="shared" si="546"/>
        <v>0</v>
      </c>
      <c r="BF215" s="584"/>
      <c r="BG215" s="585"/>
      <c r="BH215" s="434">
        <f t="shared" si="547"/>
        <v>0</v>
      </c>
      <c r="BI215" s="435">
        <f t="shared" si="548"/>
        <v>0</v>
      </c>
      <c r="BJ215" s="434">
        <f t="shared" si="549"/>
        <v>0</v>
      </c>
      <c r="BK215" s="435">
        <f t="shared" si="550"/>
        <v>0</v>
      </c>
      <c r="BL215" s="434">
        <f t="shared" si="551"/>
        <v>0</v>
      </c>
      <c r="BM215" s="435">
        <f t="shared" si="552"/>
        <v>0</v>
      </c>
      <c r="BN215" s="605">
        <v>53</v>
      </c>
      <c r="BO215" s="606">
        <v>34</v>
      </c>
      <c r="BP215" s="434">
        <f t="shared" si="553"/>
        <v>0</v>
      </c>
      <c r="BQ215" s="435">
        <f t="shared" si="554"/>
        <v>0</v>
      </c>
      <c r="BR215" s="605">
        <v>36</v>
      </c>
      <c r="BS215" s="606">
        <v>25</v>
      </c>
      <c r="BT215" s="434">
        <f t="shared" si="555"/>
        <v>0</v>
      </c>
      <c r="BU215" s="435">
        <f t="shared" si="556"/>
        <v>0</v>
      </c>
      <c r="BV215" s="584"/>
      <c r="BW215" s="585"/>
      <c r="BX215" s="434">
        <f t="shared" si="557"/>
        <v>0</v>
      </c>
      <c r="BY215" s="435">
        <f t="shared" si="558"/>
        <v>0</v>
      </c>
      <c r="BZ215" s="434">
        <f t="shared" si="559"/>
        <v>89</v>
      </c>
      <c r="CA215" s="435">
        <f t="shared" si="560"/>
        <v>59</v>
      </c>
      <c r="CB215" s="434">
        <f t="shared" si="561"/>
        <v>0</v>
      </c>
      <c r="CC215" s="435">
        <f t="shared" si="562"/>
        <v>0</v>
      </c>
      <c r="CD215" s="605">
        <v>5.95628415300546</v>
      </c>
      <c r="CE215" s="607">
        <v>5.9855072463768098</v>
      </c>
      <c r="CF215" s="434">
        <f t="shared" si="563"/>
        <v>315.68306010928939</v>
      </c>
      <c r="CG215" s="435">
        <f t="shared" si="564"/>
        <v>203.50724637681154</v>
      </c>
      <c r="CH215" s="605">
        <v>6.3472222222222197</v>
      </c>
      <c r="CI215" s="607">
        <v>6.6979166666666696</v>
      </c>
      <c r="CJ215" s="434">
        <f t="shared" si="565"/>
        <v>228.49999999999991</v>
      </c>
      <c r="CK215" s="435">
        <f t="shared" si="566"/>
        <v>167.44791666666674</v>
      </c>
      <c r="CL215" s="584"/>
      <c r="CM215" s="585"/>
      <c r="CN215" s="434">
        <f t="shared" si="567"/>
        <v>0</v>
      </c>
      <c r="CO215" s="435">
        <f t="shared" si="568"/>
        <v>0</v>
      </c>
      <c r="CP215" s="434">
        <f t="shared" si="569"/>
        <v>6.1144164057223511</v>
      </c>
      <c r="CQ215" s="435">
        <f t="shared" si="570"/>
        <v>6.2873756448047162</v>
      </c>
      <c r="CR215" s="434">
        <f t="shared" si="571"/>
        <v>544.18306010928927</v>
      </c>
      <c r="CS215" s="435">
        <f t="shared" si="572"/>
        <v>370.95516304347825</v>
      </c>
      <c r="CT215" s="584"/>
      <c r="CU215" s="585"/>
      <c r="CV215" s="434">
        <f t="shared" si="573"/>
        <v>0</v>
      </c>
      <c r="CW215" s="435">
        <f t="shared" si="574"/>
        <v>0</v>
      </c>
      <c r="CX215" s="584"/>
      <c r="CY215" s="585"/>
      <c r="CZ215" s="434">
        <f t="shared" si="575"/>
        <v>0</v>
      </c>
      <c r="DA215" s="435">
        <f t="shared" si="576"/>
        <v>0</v>
      </c>
      <c r="DB215" s="584"/>
      <c r="DC215" s="585"/>
      <c r="DD215" s="434">
        <f t="shared" si="577"/>
        <v>0</v>
      </c>
      <c r="DE215" s="435">
        <f t="shared" si="578"/>
        <v>0</v>
      </c>
      <c r="DF215" s="434">
        <f t="shared" si="579"/>
        <v>0</v>
      </c>
      <c r="DG215" s="435">
        <f t="shared" si="580"/>
        <v>0</v>
      </c>
      <c r="DH215" s="434">
        <f t="shared" si="581"/>
        <v>0</v>
      </c>
      <c r="DI215" s="435">
        <f t="shared" si="582"/>
        <v>0</v>
      </c>
      <c r="DJ215" s="434">
        <f t="shared" si="583"/>
        <v>217</v>
      </c>
      <c r="DK215" s="435">
        <f t="shared" si="584"/>
        <v>173</v>
      </c>
      <c r="DL215" s="434">
        <f t="shared" si="585"/>
        <v>0</v>
      </c>
      <c r="DM215" s="435">
        <f t="shared" si="586"/>
        <v>0</v>
      </c>
      <c r="DN215" s="434">
        <f t="shared" si="587"/>
        <v>4.8440195004281668</v>
      </c>
      <c r="DO215" s="435">
        <f t="shared" si="588"/>
        <v>4.5341893970663856</v>
      </c>
      <c r="DP215" s="434">
        <f t="shared" si="589"/>
        <v>1051.1522315929121</v>
      </c>
      <c r="DQ215" s="435">
        <f t="shared" si="590"/>
        <v>784.41476569248471</v>
      </c>
      <c r="DR215" s="434">
        <f t="shared" si="591"/>
        <v>0</v>
      </c>
      <c r="DS215" s="435">
        <f t="shared" si="592"/>
        <v>0</v>
      </c>
      <c r="DT215" s="434">
        <f t="shared" si="593"/>
        <v>0</v>
      </c>
      <c r="DU215" s="435">
        <f t="shared" si="594"/>
        <v>0</v>
      </c>
      <c r="DV215" s="605">
        <v>23</v>
      </c>
      <c r="DW215" s="606">
        <v>23</v>
      </c>
      <c r="DX215" s="434">
        <f t="shared" si="595"/>
        <v>0</v>
      </c>
      <c r="DY215" s="435">
        <f t="shared" si="596"/>
        <v>0</v>
      </c>
      <c r="DZ215" s="605">
        <v>38</v>
      </c>
      <c r="EA215" s="606">
        <v>36</v>
      </c>
      <c r="EB215" s="434">
        <f t="shared" si="597"/>
        <v>0</v>
      </c>
      <c r="EC215" s="435">
        <f t="shared" si="598"/>
        <v>0</v>
      </c>
      <c r="ED215" s="584"/>
      <c r="EE215" s="585"/>
      <c r="EF215" s="434">
        <f t="shared" si="599"/>
        <v>0</v>
      </c>
      <c r="EG215" s="435">
        <f t="shared" si="600"/>
        <v>0</v>
      </c>
      <c r="EH215" s="434">
        <f t="shared" si="601"/>
        <v>61</v>
      </c>
      <c r="EI215" s="435">
        <f t="shared" si="602"/>
        <v>59</v>
      </c>
      <c r="EJ215" s="434">
        <f t="shared" si="603"/>
        <v>0</v>
      </c>
      <c r="EK215" s="435">
        <f t="shared" si="604"/>
        <v>0</v>
      </c>
      <c r="EL215" s="605">
        <v>3.2380952380952399</v>
      </c>
      <c r="EM215" s="607">
        <v>2.45977011494253</v>
      </c>
      <c r="EN215" s="434">
        <f t="shared" si="605"/>
        <v>74.476190476190524</v>
      </c>
      <c r="EO215" s="435">
        <f t="shared" si="606"/>
        <v>56.57471264367819</v>
      </c>
      <c r="EP215" s="605">
        <v>2.8397435897435899</v>
      </c>
      <c r="EQ215" s="607">
        <v>3.1761006289308198</v>
      </c>
      <c r="ER215" s="434">
        <f t="shared" si="607"/>
        <v>107.91025641025641</v>
      </c>
      <c r="ES215" s="435">
        <f t="shared" si="608"/>
        <v>114.33962264150951</v>
      </c>
      <c r="ET215" s="584"/>
      <c r="EU215" s="585"/>
      <c r="EV215" s="434">
        <f t="shared" si="609"/>
        <v>0</v>
      </c>
      <c r="EW215" s="435">
        <f t="shared" si="610"/>
        <v>0</v>
      </c>
      <c r="EX215" s="434">
        <f t="shared" si="611"/>
        <v>2.989941752236835</v>
      </c>
      <c r="EY215" s="435">
        <f t="shared" si="612"/>
        <v>2.8968531404269098</v>
      </c>
      <c r="EZ215" s="434">
        <f t="shared" si="613"/>
        <v>182.38644688644695</v>
      </c>
      <c r="FA215" s="435">
        <f t="shared" si="614"/>
        <v>170.91433528518769</v>
      </c>
      <c r="FB215" s="584"/>
      <c r="FC215" s="585"/>
      <c r="FD215" s="434">
        <f t="shared" si="615"/>
        <v>0</v>
      </c>
      <c r="FE215" s="435">
        <f t="shared" si="616"/>
        <v>0</v>
      </c>
      <c r="FF215" s="584"/>
      <c r="FG215" s="585"/>
      <c r="FH215" s="434">
        <f t="shared" si="617"/>
        <v>0</v>
      </c>
      <c r="FI215" s="435">
        <f t="shared" si="618"/>
        <v>0</v>
      </c>
      <c r="FJ215" s="584"/>
      <c r="FK215" s="585"/>
      <c r="FL215" s="434">
        <f t="shared" si="619"/>
        <v>0</v>
      </c>
      <c r="FM215" s="435">
        <f t="shared" si="620"/>
        <v>0</v>
      </c>
      <c r="FN215" s="434">
        <f t="shared" si="621"/>
        <v>0</v>
      </c>
      <c r="FO215" s="435">
        <f t="shared" si="622"/>
        <v>0</v>
      </c>
      <c r="FP215" s="434">
        <f t="shared" si="623"/>
        <v>0</v>
      </c>
      <c r="FQ215" s="435">
        <f t="shared" si="624"/>
        <v>0</v>
      </c>
      <c r="FR215" s="584"/>
      <c r="FS215" s="585"/>
      <c r="FT215" s="434">
        <f t="shared" si="625"/>
        <v>0</v>
      </c>
      <c r="FU215" s="435">
        <f t="shared" si="626"/>
        <v>0</v>
      </c>
      <c r="FV215" s="584"/>
      <c r="FW215" s="585"/>
      <c r="FX215" s="434">
        <f t="shared" si="627"/>
        <v>0</v>
      </c>
      <c r="FY215" s="435">
        <f t="shared" si="628"/>
        <v>0</v>
      </c>
      <c r="FZ215" s="584"/>
      <c r="GA215" s="585"/>
      <c r="GB215" s="434">
        <f t="shared" si="629"/>
        <v>0</v>
      </c>
      <c r="GC215" s="435">
        <f t="shared" si="630"/>
        <v>0</v>
      </c>
      <c r="GD215" s="434">
        <f t="shared" si="631"/>
        <v>81</v>
      </c>
      <c r="GE215" s="435">
        <f t="shared" si="632"/>
        <v>63</v>
      </c>
      <c r="GF215" s="434">
        <f t="shared" si="633"/>
        <v>0</v>
      </c>
      <c r="GG215" s="435">
        <f t="shared" si="634"/>
        <v>0</v>
      </c>
      <c r="GH215" s="434">
        <f t="shared" si="635"/>
        <v>398.4925839188133</v>
      </c>
      <c r="GI215" s="435">
        <f t="shared" si="636"/>
        <v>268.48195902048974</v>
      </c>
      <c r="GJ215" s="434">
        <f t="shared" si="637"/>
        <v>0</v>
      </c>
      <c r="GK215" s="435">
        <f t="shared" si="638"/>
        <v>0</v>
      </c>
      <c r="GL215" s="434">
        <f t="shared" si="639"/>
        <v>197</v>
      </c>
      <c r="GM215" s="435">
        <f t="shared" si="640"/>
        <v>169</v>
      </c>
      <c r="GN215" s="434">
        <f t="shared" si="641"/>
        <v>0</v>
      </c>
      <c r="GO215" s="435">
        <f t="shared" si="642"/>
        <v>0</v>
      </c>
      <c r="GP215" s="434">
        <f t="shared" si="643"/>
        <v>835.04609456054573</v>
      </c>
      <c r="GQ215" s="435">
        <f t="shared" si="644"/>
        <v>686.84714195718288</v>
      </c>
      <c r="GR215" s="434">
        <f t="shared" si="645"/>
        <v>0</v>
      </c>
      <c r="GS215" s="435">
        <f t="shared" si="646"/>
        <v>0</v>
      </c>
      <c r="GT215" s="434">
        <f t="shared" si="647"/>
        <v>278</v>
      </c>
      <c r="GU215" s="435">
        <f t="shared" si="648"/>
        <v>232</v>
      </c>
      <c r="GV215" s="434">
        <f t="shared" si="649"/>
        <v>0</v>
      </c>
      <c r="GW215" s="435">
        <f t="shared" si="650"/>
        <v>0</v>
      </c>
      <c r="GX215" s="434">
        <f t="shared" si="651"/>
        <v>1233.5386784793591</v>
      </c>
      <c r="GY215" s="435">
        <f t="shared" si="652"/>
        <v>955.32910097767262</v>
      </c>
      <c r="GZ215" s="434">
        <f t="shared" si="653"/>
        <v>0</v>
      </c>
      <c r="HA215" s="435">
        <f t="shared" si="654"/>
        <v>0</v>
      </c>
      <c r="HB215" s="434">
        <f t="shared" si="655"/>
        <v>0</v>
      </c>
      <c r="HC215" s="435">
        <f t="shared" si="656"/>
        <v>0</v>
      </c>
      <c r="HD215" s="434">
        <f t="shared" si="657"/>
        <v>0</v>
      </c>
      <c r="HE215" s="435">
        <f t="shared" si="658"/>
        <v>0</v>
      </c>
      <c r="HF215" s="434">
        <f t="shared" si="659"/>
        <v>0</v>
      </c>
      <c r="HG215" s="435">
        <f t="shared" si="660"/>
        <v>0</v>
      </c>
      <c r="HH215" s="434">
        <f t="shared" si="661"/>
        <v>0</v>
      </c>
      <c r="HI215" s="435">
        <f t="shared" si="662"/>
        <v>0</v>
      </c>
      <c r="HJ215" s="434">
        <f t="shared" si="663"/>
        <v>1233.5386784793591</v>
      </c>
      <c r="HK215" s="435">
        <f t="shared" si="664"/>
        <v>955.3291009776724</v>
      </c>
      <c r="HL215" s="434">
        <f t="shared" si="665"/>
        <v>0</v>
      </c>
      <c r="HM215" s="435">
        <f t="shared" si="666"/>
        <v>0</v>
      </c>
    </row>
    <row r="216" spans="1:221" s="18" customFormat="1" ht="15" customHeight="1">
      <c r="A216" s="516" t="s">
        <v>489</v>
      </c>
      <c r="B216" s="517" t="s">
        <v>508</v>
      </c>
      <c r="C216" s="549"/>
      <c r="D216" s="500">
        <v>198011</v>
      </c>
      <c r="E216" s="524">
        <v>10</v>
      </c>
      <c r="F216" s="605">
        <v>304</v>
      </c>
      <c r="G216" s="606">
        <v>287</v>
      </c>
      <c r="H216" s="605">
        <v>68</v>
      </c>
      <c r="I216" s="606">
        <v>73</v>
      </c>
      <c r="J216" s="434">
        <f t="shared" si="519"/>
        <v>236</v>
      </c>
      <c r="K216" s="435">
        <f t="shared" si="520"/>
        <v>214</v>
      </c>
      <c r="L216" s="584"/>
      <c r="M216" s="585"/>
      <c r="N216" s="434">
        <f t="shared" si="521"/>
        <v>236</v>
      </c>
      <c r="O216" s="435">
        <f t="shared" si="522"/>
        <v>214</v>
      </c>
      <c r="P216" s="434">
        <f t="shared" si="523"/>
        <v>0</v>
      </c>
      <c r="Q216" s="435">
        <f t="shared" si="524"/>
        <v>0</v>
      </c>
      <c r="R216" s="605">
        <v>18</v>
      </c>
      <c r="S216" s="606">
        <v>14</v>
      </c>
      <c r="T216" s="434">
        <f t="shared" si="518"/>
        <v>0</v>
      </c>
      <c r="U216" s="435">
        <f t="shared" si="518"/>
        <v>0</v>
      </c>
      <c r="V216" s="605">
        <v>60</v>
      </c>
      <c r="W216" s="606">
        <v>58</v>
      </c>
      <c r="X216" s="434">
        <f t="shared" si="525"/>
        <v>0</v>
      </c>
      <c r="Y216" s="435">
        <f t="shared" si="526"/>
        <v>0</v>
      </c>
      <c r="Z216" s="584"/>
      <c r="AA216" s="585"/>
      <c r="AB216" s="434">
        <f t="shared" si="527"/>
        <v>0</v>
      </c>
      <c r="AC216" s="435">
        <f t="shared" si="528"/>
        <v>0</v>
      </c>
      <c r="AD216" s="434">
        <f t="shared" si="529"/>
        <v>78</v>
      </c>
      <c r="AE216" s="435">
        <f t="shared" si="530"/>
        <v>72</v>
      </c>
      <c r="AF216" s="434">
        <f t="shared" si="531"/>
        <v>0</v>
      </c>
      <c r="AG216" s="435">
        <f t="shared" si="532"/>
        <v>0</v>
      </c>
      <c r="AH216" s="605">
        <v>1.9895833333333299</v>
      </c>
      <c r="AI216" s="607">
        <v>1.5277777777777799</v>
      </c>
      <c r="AJ216" s="434">
        <f t="shared" si="533"/>
        <v>35.812499999999936</v>
      </c>
      <c r="AK216" s="435">
        <f t="shared" si="534"/>
        <v>21.388888888888918</v>
      </c>
      <c r="AL216" s="605">
        <v>3.35580524344569</v>
      </c>
      <c r="AM216" s="607">
        <v>2.8125</v>
      </c>
      <c r="AN216" s="434">
        <f t="shared" si="535"/>
        <v>201.34831460674141</v>
      </c>
      <c r="AO216" s="435">
        <f t="shared" si="536"/>
        <v>163.125</v>
      </c>
      <c r="AP216" s="584"/>
      <c r="AQ216" s="585"/>
      <c r="AR216" s="434">
        <f t="shared" si="537"/>
        <v>0</v>
      </c>
      <c r="AS216" s="435">
        <f t="shared" si="538"/>
        <v>0</v>
      </c>
      <c r="AT216" s="434">
        <f t="shared" si="539"/>
        <v>3.0405232641889919</v>
      </c>
      <c r="AU216" s="435">
        <f t="shared" si="540"/>
        <v>2.5626929012345681</v>
      </c>
      <c r="AV216" s="434">
        <f t="shared" si="541"/>
        <v>237.16081460674135</v>
      </c>
      <c r="AW216" s="435">
        <f t="shared" si="542"/>
        <v>184.51388888888891</v>
      </c>
      <c r="AX216" s="584"/>
      <c r="AY216" s="585"/>
      <c r="AZ216" s="434">
        <f t="shared" si="543"/>
        <v>0</v>
      </c>
      <c r="BA216" s="435">
        <f t="shared" si="544"/>
        <v>0</v>
      </c>
      <c r="BB216" s="584"/>
      <c r="BC216" s="585"/>
      <c r="BD216" s="434">
        <f t="shared" si="545"/>
        <v>0</v>
      </c>
      <c r="BE216" s="435">
        <f t="shared" si="546"/>
        <v>0</v>
      </c>
      <c r="BF216" s="584"/>
      <c r="BG216" s="585"/>
      <c r="BH216" s="434">
        <f t="shared" si="547"/>
        <v>0</v>
      </c>
      <c r="BI216" s="435">
        <f t="shared" si="548"/>
        <v>0</v>
      </c>
      <c r="BJ216" s="434">
        <f t="shared" si="549"/>
        <v>0</v>
      </c>
      <c r="BK216" s="435">
        <f t="shared" si="550"/>
        <v>0</v>
      </c>
      <c r="BL216" s="434">
        <f t="shared" si="551"/>
        <v>0</v>
      </c>
      <c r="BM216" s="435">
        <f t="shared" si="552"/>
        <v>0</v>
      </c>
      <c r="BN216" s="605">
        <v>54</v>
      </c>
      <c r="BO216" s="606">
        <v>40</v>
      </c>
      <c r="BP216" s="434">
        <f t="shared" si="553"/>
        <v>0</v>
      </c>
      <c r="BQ216" s="435">
        <f t="shared" si="554"/>
        <v>0</v>
      </c>
      <c r="BR216" s="605">
        <v>28</v>
      </c>
      <c r="BS216" s="606">
        <v>25</v>
      </c>
      <c r="BT216" s="434">
        <f t="shared" si="555"/>
        <v>0</v>
      </c>
      <c r="BU216" s="435">
        <f t="shared" si="556"/>
        <v>0</v>
      </c>
      <c r="BV216" s="584"/>
      <c r="BW216" s="585"/>
      <c r="BX216" s="434">
        <f t="shared" si="557"/>
        <v>0</v>
      </c>
      <c r="BY216" s="435">
        <f t="shared" si="558"/>
        <v>0</v>
      </c>
      <c r="BZ216" s="434">
        <f t="shared" si="559"/>
        <v>82</v>
      </c>
      <c r="CA216" s="435">
        <f t="shared" si="560"/>
        <v>65</v>
      </c>
      <c r="CB216" s="434">
        <f t="shared" si="561"/>
        <v>0</v>
      </c>
      <c r="CC216" s="435">
        <f t="shared" si="562"/>
        <v>0</v>
      </c>
      <c r="CD216" s="605">
        <v>4.1236559139784896</v>
      </c>
      <c r="CE216" s="607">
        <v>5.7973856209150298</v>
      </c>
      <c r="CF216" s="434">
        <f t="shared" si="563"/>
        <v>222.67741935483843</v>
      </c>
      <c r="CG216" s="435">
        <f t="shared" si="564"/>
        <v>231.89542483660119</v>
      </c>
      <c r="CH216" s="605">
        <v>4.0095238095238104</v>
      </c>
      <c r="CI216" s="607">
        <v>7.5238095238095202</v>
      </c>
      <c r="CJ216" s="434">
        <f t="shared" si="565"/>
        <v>112.26666666666669</v>
      </c>
      <c r="CK216" s="435">
        <f t="shared" si="566"/>
        <v>188.09523809523802</v>
      </c>
      <c r="CL216" s="584"/>
      <c r="CM216" s="585"/>
      <c r="CN216" s="434">
        <f t="shared" si="567"/>
        <v>0</v>
      </c>
      <c r="CO216" s="435">
        <f t="shared" si="568"/>
        <v>0</v>
      </c>
      <c r="CP216" s="434">
        <f t="shared" si="569"/>
        <v>4.0846839758720144</v>
      </c>
      <c r="CQ216" s="435">
        <f t="shared" si="570"/>
        <v>6.4613948143359883</v>
      </c>
      <c r="CR216" s="434">
        <f t="shared" si="571"/>
        <v>334.9440860215052</v>
      </c>
      <c r="CS216" s="435">
        <f t="shared" si="572"/>
        <v>419.99066293183921</v>
      </c>
      <c r="CT216" s="584"/>
      <c r="CU216" s="585"/>
      <c r="CV216" s="434">
        <f t="shared" si="573"/>
        <v>0</v>
      </c>
      <c r="CW216" s="435">
        <f t="shared" si="574"/>
        <v>0</v>
      </c>
      <c r="CX216" s="584"/>
      <c r="CY216" s="585"/>
      <c r="CZ216" s="434">
        <f t="shared" si="575"/>
        <v>0</v>
      </c>
      <c r="DA216" s="435">
        <f t="shared" si="576"/>
        <v>0</v>
      </c>
      <c r="DB216" s="584"/>
      <c r="DC216" s="585"/>
      <c r="DD216" s="434">
        <f t="shared" si="577"/>
        <v>0</v>
      </c>
      <c r="DE216" s="435">
        <f t="shared" si="578"/>
        <v>0</v>
      </c>
      <c r="DF216" s="434">
        <f t="shared" si="579"/>
        <v>0</v>
      </c>
      <c r="DG216" s="435">
        <f t="shared" si="580"/>
        <v>0</v>
      </c>
      <c r="DH216" s="434">
        <f t="shared" si="581"/>
        <v>0</v>
      </c>
      <c r="DI216" s="435">
        <f t="shared" si="582"/>
        <v>0</v>
      </c>
      <c r="DJ216" s="434">
        <f t="shared" si="583"/>
        <v>160</v>
      </c>
      <c r="DK216" s="435">
        <f t="shared" si="584"/>
        <v>137</v>
      </c>
      <c r="DL216" s="434">
        <f t="shared" si="585"/>
        <v>0</v>
      </c>
      <c r="DM216" s="435">
        <f t="shared" si="586"/>
        <v>0</v>
      </c>
      <c r="DN216" s="434">
        <f t="shared" si="587"/>
        <v>3.5756556289265413</v>
      </c>
      <c r="DO216" s="435">
        <f t="shared" si="588"/>
        <v>4.4124419840929061</v>
      </c>
      <c r="DP216" s="434">
        <f t="shared" si="589"/>
        <v>572.10490062824658</v>
      </c>
      <c r="DQ216" s="435">
        <f t="shared" si="590"/>
        <v>604.50455182072812</v>
      </c>
      <c r="DR216" s="434">
        <f t="shared" si="591"/>
        <v>0</v>
      </c>
      <c r="DS216" s="435">
        <f t="shared" si="592"/>
        <v>0</v>
      </c>
      <c r="DT216" s="434">
        <f t="shared" si="593"/>
        <v>0</v>
      </c>
      <c r="DU216" s="435">
        <f t="shared" si="594"/>
        <v>0</v>
      </c>
      <c r="DV216" s="605">
        <v>37</v>
      </c>
      <c r="DW216" s="606">
        <v>35</v>
      </c>
      <c r="DX216" s="434">
        <f t="shared" si="595"/>
        <v>0</v>
      </c>
      <c r="DY216" s="435">
        <f t="shared" si="596"/>
        <v>0</v>
      </c>
      <c r="DZ216" s="605">
        <v>39</v>
      </c>
      <c r="EA216" s="606">
        <v>42</v>
      </c>
      <c r="EB216" s="434">
        <f t="shared" si="597"/>
        <v>0</v>
      </c>
      <c r="EC216" s="435">
        <f t="shared" si="598"/>
        <v>0</v>
      </c>
      <c r="ED216" s="584"/>
      <c r="EE216" s="585"/>
      <c r="EF216" s="434">
        <f t="shared" si="599"/>
        <v>0</v>
      </c>
      <c r="EG216" s="435">
        <f t="shared" si="600"/>
        <v>0</v>
      </c>
      <c r="EH216" s="434">
        <f t="shared" si="601"/>
        <v>76</v>
      </c>
      <c r="EI216" s="435">
        <f t="shared" si="602"/>
        <v>77</v>
      </c>
      <c r="EJ216" s="434">
        <f t="shared" si="603"/>
        <v>0</v>
      </c>
      <c r="EK216" s="435">
        <f t="shared" si="604"/>
        <v>0</v>
      </c>
      <c r="EL216" s="605">
        <v>3.6976744186046502</v>
      </c>
      <c r="EM216" s="607">
        <v>2.6363636363636398</v>
      </c>
      <c r="EN216" s="434">
        <f t="shared" si="605"/>
        <v>136.81395348837205</v>
      </c>
      <c r="EO216" s="435">
        <f t="shared" si="606"/>
        <v>92.272727272727394</v>
      </c>
      <c r="EP216" s="605">
        <v>2.9147286821705398</v>
      </c>
      <c r="EQ216" s="607">
        <v>3.60606060606061</v>
      </c>
      <c r="ER216" s="434">
        <f t="shared" si="607"/>
        <v>113.67441860465105</v>
      </c>
      <c r="ES216" s="435">
        <f t="shared" si="608"/>
        <v>151.45454545454561</v>
      </c>
      <c r="ET216" s="584"/>
      <c r="EU216" s="585"/>
      <c r="EV216" s="434">
        <f t="shared" si="609"/>
        <v>0</v>
      </c>
      <c r="EW216" s="435">
        <f t="shared" si="610"/>
        <v>0</v>
      </c>
      <c r="EX216" s="434">
        <f t="shared" si="611"/>
        <v>3.2958996328029353</v>
      </c>
      <c r="EY216" s="435">
        <f t="shared" si="612"/>
        <v>3.1652892561983506</v>
      </c>
      <c r="EZ216" s="434">
        <f t="shared" si="613"/>
        <v>250.48837209302309</v>
      </c>
      <c r="FA216" s="435">
        <f t="shared" si="614"/>
        <v>243.727272727273</v>
      </c>
      <c r="FB216" s="584"/>
      <c r="FC216" s="585"/>
      <c r="FD216" s="434">
        <f t="shared" si="615"/>
        <v>0</v>
      </c>
      <c r="FE216" s="435">
        <f t="shared" si="616"/>
        <v>0</v>
      </c>
      <c r="FF216" s="584"/>
      <c r="FG216" s="585"/>
      <c r="FH216" s="434">
        <f t="shared" si="617"/>
        <v>0</v>
      </c>
      <c r="FI216" s="435">
        <f t="shared" si="618"/>
        <v>0</v>
      </c>
      <c r="FJ216" s="584"/>
      <c r="FK216" s="585"/>
      <c r="FL216" s="434">
        <f t="shared" si="619"/>
        <v>0</v>
      </c>
      <c r="FM216" s="435">
        <f t="shared" si="620"/>
        <v>0</v>
      </c>
      <c r="FN216" s="434">
        <f t="shared" si="621"/>
        <v>0</v>
      </c>
      <c r="FO216" s="435">
        <f t="shared" si="622"/>
        <v>0</v>
      </c>
      <c r="FP216" s="434">
        <f t="shared" si="623"/>
        <v>0</v>
      </c>
      <c r="FQ216" s="435">
        <f t="shared" si="624"/>
        <v>0</v>
      </c>
      <c r="FR216" s="584"/>
      <c r="FS216" s="585"/>
      <c r="FT216" s="434">
        <f t="shared" si="625"/>
        <v>0</v>
      </c>
      <c r="FU216" s="435">
        <f t="shared" si="626"/>
        <v>0</v>
      </c>
      <c r="FV216" s="584"/>
      <c r="FW216" s="585"/>
      <c r="FX216" s="434">
        <f t="shared" si="627"/>
        <v>0</v>
      </c>
      <c r="FY216" s="435">
        <f t="shared" si="628"/>
        <v>0</v>
      </c>
      <c r="FZ216" s="584"/>
      <c r="GA216" s="585"/>
      <c r="GB216" s="434">
        <f t="shared" si="629"/>
        <v>0</v>
      </c>
      <c r="GC216" s="435">
        <f t="shared" si="630"/>
        <v>0</v>
      </c>
      <c r="GD216" s="434">
        <f t="shared" si="631"/>
        <v>109</v>
      </c>
      <c r="GE216" s="435">
        <f t="shared" si="632"/>
        <v>89</v>
      </c>
      <c r="GF216" s="434">
        <f t="shared" si="633"/>
        <v>0</v>
      </c>
      <c r="GG216" s="435">
        <f t="shared" si="634"/>
        <v>0</v>
      </c>
      <c r="GH216" s="434">
        <f t="shared" si="635"/>
        <v>395.30387284321046</v>
      </c>
      <c r="GI216" s="435">
        <f t="shared" si="636"/>
        <v>345.55704099821753</v>
      </c>
      <c r="GJ216" s="434">
        <f t="shared" si="637"/>
        <v>0</v>
      </c>
      <c r="GK216" s="435">
        <f t="shared" si="638"/>
        <v>0</v>
      </c>
      <c r="GL216" s="434">
        <f t="shared" si="639"/>
        <v>127</v>
      </c>
      <c r="GM216" s="435">
        <f t="shared" si="640"/>
        <v>125</v>
      </c>
      <c r="GN216" s="434">
        <f t="shared" si="641"/>
        <v>0</v>
      </c>
      <c r="GO216" s="435">
        <f t="shared" si="642"/>
        <v>0</v>
      </c>
      <c r="GP216" s="434">
        <f t="shared" si="643"/>
        <v>427.28939987805916</v>
      </c>
      <c r="GQ216" s="435">
        <f t="shared" si="644"/>
        <v>502.67478354978363</v>
      </c>
      <c r="GR216" s="434">
        <f t="shared" si="645"/>
        <v>0</v>
      </c>
      <c r="GS216" s="435">
        <f t="shared" si="646"/>
        <v>0</v>
      </c>
      <c r="GT216" s="434">
        <f t="shared" si="647"/>
        <v>236</v>
      </c>
      <c r="GU216" s="435">
        <f t="shared" si="648"/>
        <v>214</v>
      </c>
      <c r="GV216" s="434">
        <f t="shared" si="649"/>
        <v>0</v>
      </c>
      <c r="GW216" s="435">
        <f t="shared" si="650"/>
        <v>0</v>
      </c>
      <c r="GX216" s="434">
        <f t="shared" si="651"/>
        <v>822.59327272126961</v>
      </c>
      <c r="GY216" s="435">
        <f t="shared" si="652"/>
        <v>848.23182454800121</v>
      </c>
      <c r="GZ216" s="434">
        <f t="shared" si="653"/>
        <v>0</v>
      </c>
      <c r="HA216" s="435">
        <f t="shared" si="654"/>
        <v>0</v>
      </c>
      <c r="HB216" s="434">
        <f t="shared" si="655"/>
        <v>0</v>
      </c>
      <c r="HC216" s="435">
        <f t="shared" si="656"/>
        <v>0</v>
      </c>
      <c r="HD216" s="434">
        <f t="shared" si="657"/>
        <v>0</v>
      </c>
      <c r="HE216" s="435">
        <f t="shared" si="658"/>
        <v>0</v>
      </c>
      <c r="HF216" s="434">
        <f t="shared" si="659"/>
        <v>0</v>
      </c>
      <c r="HG216" s="435">
        <f t="shared" si="660"/>
        <v>0</v>
      </c>
      <c r="HH216" s="434">
        <f t="shared" si="661"/>
        <v>0</v>
      </c>
      <c r="HI216" s="435">
        <f t="shared" si="662"/>
        <v>0</v>
      </c>
      <c r="HJ216" s="434">
        <f t="shared" si="663"/>
        <v>822.59327272126961</v>
      </c>
      <c r="HK216" s="435">
        <f t="shared" si="664"/>
        <v>848.2318245480011</v>
      </c>
      <c r="HL216" s="434">
        <f t="shared" si="665"/>
        <v>0</v>
      </c>
      <c r="HM216" s="435">
        <f t="shared" si="666"/>
        <v>0</v>
      </c>
    </row>
    <row r="217" spans="1:221" s="18" customFormat="1" ht="15" customHeight="1">
      <c r="A217" s="516" t="s">
        <v>489</v>
      </c>
      <c r="B217" s="517" t="s">
        <v>509</v>
      </c>
      <c r="C217" s="549"/>
      <c r="D217" s="500">
        <v>198039</v>
      </c>
      <c r="E217" s="524">
        <v>10</v>
      </c>
      <c r="F217" s="605">
        <v>368</v>
      </c>
      <c r="G217" s="606">
        <v>322</v>
      </c>
      <c r="H217" s="605">
        <v>3</v>
      </c>
      <c r="I217" s="606">
        <v>4</v>
      </c>
      <c r="J217" s="434">
        <f t="shared" si="519"/>
        <v>365</v>
      </c>
      <c r="K217" s="435">
        <f t="shared" si="520"/>
        <v>318</v>
      </c>
      <c r="L217" s="584"/>
      <c r="M217" s="585"/>
      <c r="N217" s="434">
        <f t="shared" si="521"/>
        <v>365</v>
      </c>
      <c r="O217" s="435">
        <f t="shared" si="522"/>
        <v>318</v>
      </c>
      <c r="P217" s="434">
        <f t="shared" si="523"/>
        <v>0</v>
      </c>
      <c r="Q217" s="435">
        <f t="shared" si="524"/>
        <v>0</v>
      </c>
      <c r="R217" s="605">
        <v>5</v>
      </c>
      <c r="S217" s="606">
        <v>2</v>
      </c>
      <c r="T217" s="434">
        <f t="shared" si="518"/>
        <v>0</v>
      </c>
      <c r="U217" s="435">
        <f t="shared" si="518"/>
        <v>0</v>
      </c>
      <c r="V217" s="605">
        <v>124</v>
      </c>
      <c r="W217" s="606">
        <v>107</v>
      </c>
      <c r="X217" s="434">
        <f t="shared" si="525"/>
        <v>0</v>
      </c>
      <c r="Y217" s="435">
        <f t="shared" si="526"/>
        <v>0</v>
      </c>
      <c r="Z217" s="584"/>
      <c r="AA217" s="585"/>
      <c r="AB217" s="434">
        <f t="shared" si="527"/>
        <v>0</v>
      </c>
      <c r="AC217" s="435">
        <f t="shared" si="528"/>
        <v>0</v>
      </c>
      <c r="AD217" s="434">
        <f t="shared" si="529"/>
        <v>129</v>
      </c>
      <c r="AE217" s="435">
        <f t="shared" si="530"/>
        <v>109</v>
      </c>
      <c r="AF217" s="434">
        <f t="shared" si="531"/>
        <v>0</v>
      </c>
      <c r="AG217" s="435">
        <f t="shared" si="532"/>
        <v>0</v>
      </c>
      <c r="AH217" s="605">
        <v>2.8</v>
      </c>
      <c r="AI217" s="607">
        <v>4</v>
      </c>
      <c r="AJ217" s="434">
        <f t="shared" si="533"/>
        <v>14</v>
      </c>
      <c r="AK217" s="435">
        <f t="shared" si="534"/>
        <v>8</v>
      </c>
      <c r="AL217" s="605">
        <v>4.2240000000000002</v>
      </c>
      <c r="AM217" s="607">
        <v>4.1183800623052997</v>
      </c>
      <c r="AN217" s="434">
        <f t="shared" si="535"/>
        <v>523.77600000000007</v>
      </c>
      <c r="AO217" s="435">
        <f t="shared" si="536"/>
        <v>440.66666666666708</v>
      </c>
      <c r="AP217" s="584"/>
      <c r="AQ217" s="585"/>
      <c r="AR217" s="434">
        <f t="shared" si="537"/>
        <v>0</v>
      </c>
      <c r="AS217" s="435">
        <f t="shared" si="538"/>
        <v>0</v>
      </c>
      <c r="AT217" s="434">
        <f t="shared" si="539"/>
        <v>4.1688062015503879</v>
      </c>
      <c r="AU217" s="435">
        <f t="shared" si="540"/>
        <v>4.11620795107034</v>
      </c>
      <c r="AV217" s="434">
        <f t="shared" si="541"/>
        <v>537.77600000000007</v>
      </c>
      <c r="AW217" s="435">
        <f t="shared" si="542"/>
        <v>448.66666666666708</v>
      </c>
      <c r="AX217" s="584"/>
      <c r="AY217" s="585"/>
      <c r="AZ217" s="434">
        <f t="shared" si="543"/>
        <v>0</v>
      </c>
      <c r="BA217" s="435">
        <f t="shared" si="544"/>
        <v>0</v>
      </c>
      <c r="BB217" s="584"/>
      <c r="BC217" s="585"/>
      <c r="BD217" s="434">
        <f t="shared" si="545"/>
        <v>0</v>
      </c>
      <c r="BE217" s="435">
        <f t="shared" si="546"/>
        <v>0</v>
      </c>
      <c r="BF217" s="584"/>
      <c r="BG217" s="585"/>
      <c r="BH217" s="434">
        <f t="shared" si="547"/>
        <v>0</v>
      </c>
      <c r="BI217" s="435">
        <f t="shared" si="548"/>
        <v>0</v>
      </c>
      <c r="BJ217" s="434">
        <f t="shared" si="549"/>
        <v>0</v>
      </c>
      <c r="BK217" s="435">
        <f t="shared" si="550"/>
        <v>0</v>
      </c>
      <c r="BL217" s="434">
        <f t="shared" si="551"/>
        <v>0</v>
      </c>
      <c r="BM217" s="435">
        <f t="shared" si="552"/>
        <v>0</v>
      </c>
      <c r="BN217" s="605">
        <v>116</v>
      </c>
      <c r="BO217" s="606">
        <v>99</v>
      </c>
      <c r="BP217" s="434">
        <f t="shared" si="553"/>
        <v>0</v>
      </c>
      <c r="BQ217" s="435">
        <f t="shared" si="554"/>
        <v>0</v>
      </c>
      <c r="BR217" s="605">
        <v>65</v>
      </c>
      <c r="BS217" s="606">
        <v>57</v>
      </c>
      <c r="BT217" s="434">
        <f t="shared" si="555"/>
        <v>0</v>
      </c>
      <c r="BU217" s="435">
        <f t="shared" si="556"/>
        <v>0</v>
      </c>
      <c r="BV217" s="584"/>
      <c r="BW217" s="585"/>
      <c r="BX217" s="434">
        <f t="shared" si="557"/>
        <v>0</v>
      </c>
      <c r="BY217" s="435">
        <f t="shared" si="558"/>
        <v>0</v>
      </c>
      <c r="BZ217" s="434">
        <f t="shared" si="559"/>
        <v>181</v>
      </c>
      <c r="CA217" s="435">
        <f t="shared" si="560"/>
        <v>156</v>
      </c>
      <c r="CB217" s="434">
        <f t="shared" si="561"/>
        <v>0</v>
      </c>
      <c r="CC217" s="435">
        <f t="shared" si="562"/>
        <v>0</v>
      </c>
      <c r="CD217" s="605">
        <v>3.1206896551724101</v>
      </c>
      <c r="CE217" s="607">
        <v>3.3993399339933998</v>
      </c>
      <c r="CF217" s="434">
        <f t="shared" si="563"/>
        <v>361.9999999999996</v>
      </c>
      <c r="CG217" s="435">
        <f t="shared" si="564"/>
        <v>336.53465346534659</v>
      </c>
      <c r="CH217" s="605">
        <v>4.5</v>
      </c>
      <c r="CI217" s="607">
        <v>5.5804597701149401</v>
      </c>
      <c r="CJ217" s="434">
        <f t="shared" si="565"/>
        <v>292.5</v>
      </c>
      <c r="CK217" s="435">
        <f t="shared" si="566"/>
        <v>318.08620689655157</v>
      </c>
      <c r="CL217" s="584"/>
      <c r="CM217" s="585"/>
      <c r="CN217" s="434">
        <f t="shared" si="567"/>
        <v>0</v>
      </c>
      <c r="CO217" s="435">
        <f t="shared" si="568"/>
        <v>0</v>
      </c>
      <c r="CP217" s="434">
        <f t="shared" si="569"/>
        <v>3.6160220994475112</v>
      </c>
      <c r="CQ217" s="435">
        <f t="shared" si="570"/>
        <v>4.1962875664224244</v>
      </c>
      <c r="CR217" s="434">
        <f t="shared" si="571"/>
        <v>654.49999999999955</v>
      </c>
      <c r="CS217" s="435">
        <f t="shared" si="572"/>
        <v>654.62086036189817</v>
      </c>
      <c r="CT217" s="584"/>
      <c r="CU217" s="585"/>
      <c r="CV217" s="434">
        <f t="shared" si="573"/>
        <v>0</v>
      </c>
      <c r="CW217" s="435">
        <f t="shared" si="574"/>
        <v>0</v>
      </c>
      <c r="CX217" s="584"/>
      <c r="CY217" s="585"/>
      <c r="CZ217" s="434">
        <f t="shared" si="575"/>
        <v>0</v>
      </c>
      <c r="DA217" s="435">
        <f t="shared" si="576"/>
        <v>0</v>
      </c>
      <c r="DB217" s="584"/>
      <c r="DC217" s="585"/>
      <c r="DD217" s="434">
        <f t="shared" si="577"/>
        <v>0</v>
      </c>
      <c r="DE217" s="435">
        <f t="shared" si="578"/>
        <v>0</v>
      </c>
      <c r="DF217" s="434">
        <f t="shared" si="579"/>
        <v>0</v>
      </c>
      <c r="DG217" s="435">
        <f t="shared" si="580"/>
        <v>0</v>
      </c>
      <c r="DH217" s="434">
        <f t="shared" si="581"/>
        <v>0</v>
      </c>
      <c r="DI217" s="435">
        <f t="shared" si="582"/>
        <v>0</v>
      </c>
      <c r="DJ217" s="434">
        <f t="shared" si="583"/>
        <v>310</v>
      </c>
      <c r="DK217" s="435">
        <f t="shared" si="584"/>
        <v>265</v>
      </c>
      <c r="DL217" s="434">
        <f t="shared" si="585"/>
        <v>0</v>
      </c>
      <c r="DM217" s="435">
        <f t="shared" si="586"/>
        <v>0</v>
      </c>
      <c r="DN217" s="434">
        <f t="shared" si="587"/>
        <v>3.8460516129032247</v>
      </c>
      <c r="DO217" s="435">
        <f t="shared" si="588"/>
        <v>4.1633491585983595</v>
      </c>
      <c r="DP217" s="434">
        <f t="shared" si="589"/>
        <v>1192.2759999999996</v>
      </c>
      <c r="DQ217" s="435">
        <f t="shared" si="590"/>
        <v>1103.2875270285654</v>
      </c>
      <c r="DR217" s="434">
        <f t="shared" si="591"/>
        <v>0</v>
      </c>
      <c r="DS217" s="435">
        <f t="shared" si="592"/>
        <v>0</v>
      </c>
      <c r="DT217" s="434">
        <f t="shared" si="593"/>
        <v>0</v>
      </c>
      <c r="DU217" s="435">
        <f t="shared" si="594"/>
        <v>0</v>
      </c>
      <c r="DV217" s="605">
        <v>21</v>
      </c>
      <c r="DW217" s="606">
        <v>20</v>
      </c>
      <c r="DX217" s="434">
        <f t="shared" si="595"/>
        <v>0</v>
      </c>
      <c r="DY217" s="435">
        <f t="shared" si="596"/>
        <v>0</v>
      </c>
      <c r="DZ217" s="605">
        <v>34</v>
      </c>
      <c r="EA217" s="606">
        <v>33</v>
      </c>
      <c r="EB217" s="434">
        <f t="shared" si="597"/>
        <v>0</v>
      </c>
      <c r="EC217" s="435">
        <f t="shared" si="598"/>
        <v>0</v>
      </c>
      <c r="ED217" s="584"/>
      <c r="EE217" s="585"/>
      <c r="EF217" s="434">
        <f t="shared" si="599"/>
        <v>0</v>
      </c>
      <c r="EG217" s="435">
        <f t="shared" si="600"/>
        <v>0</v>
      </c>
      <c r="EH217" s="434">
        <f t="shared" si="601"/>
        <v>55</v>
      </c>
      <c r="EI217" s="435">
        <f t="shared" si="602"/>
        <v>53</v>
      </c>
      <c r="EJ217" s="434">
        <f t="shared" si="603"/>
        <v>0</v>
      </c>
      <c r="EK217" s="435">
        <f t="shared" si="604"/>
        <v>0</v>
      </c>
      <c r="EL217" s="605">
        <v>2.7727272727272698</v>
      </c>
      <c r="EM217" s="607">
        <v>1.98412698412698</v>
      </c>
      <c r="EN217" s="434">
        <f t="shared" si="605"/>
        <v>58.227272727272663</v>
      </c>
      <c r="EO217" s="435">
        <f t="shared" si="606"/>
        <v>39.682539682539598</v>
      </c>
      <c r="EP217" s="605">
        <v>3.2843137254902</v>
      </c>
      <c r="EQ217" s="607">
        <v>3.7474747474747501</v>
      </c>
      <c r="ER217" s="434">
        <f t="shared" si="607"/>
        <v>111.6666666666668</v>
      </c>
      <c r="ES217" s="435">
        <f t="shared" si="608"/>
        <v>123.66666666666676</v>
      </c>
      <c r="ET217" s="584"/>
      <c r="EU217" s="585"/>
      <c r="EV217" s="434">
        <f t="shared" si="609"/>
        <v>0</v>
      </c>
      <c r="EW217" s="435">
        <f t="shared" si="610"/>
        <v>0</v>
      </c>
      <c r="EX217" s="434">
        <f t="shared" si="611"/>
        <v>3.0889807162534448</v>
      </c>
      <c r="EY217" s="435">
        <f t="shared" si="612"/>
        <v>3.0820604971548371</v>
      </c>
      <c r="EZ217" s="434">
        <f t="shared" si="613"/>
        <v>169.89393939393946</v>
      </c>
      <c r="FA217" s="435">
        <f t="shared" si="614"/>
        <v>163.34920634920636</v>
      </c>
      <c r="FB217" s="584"/>
      <c r="FC217" s="585"/>
      <c r="FD217" s="434">
        <f t="shared" si="615"/>
        <v>0</v>
      </c>
      <c r="FE217" s="435">
        <f t="shared" si="616"/>
        <v>0</v>
      </c>
      <c r="FF217" s="584"/>
      <c r="FG217" s="585"/>
      <c r="FH217" s="434">
        <f t="shared" si="617"/>
        <v>0</v>
      </c>
      <c r="FI217" s="435">
        <f t="shared" si="618"/>
        <v>0</v>
      </c>
      <c r="FJ217" s="584"/>
      <c r="FK217" s="585"/>
      <c r="FL217" s="434">
        <f t="shared" si="619"/>
        <v>0</v>
      </c>
      <c r="FM217" s="435">
        <f t="shared" si="620"/>
        <v>0</v>
      </c>
      <c r="FN217" s="434">
        <f t="shared" si="621"/>
        <v>0</v>
      </c>
      <c r="FO217" s="435">
        <f t="shared" si="622"/>
        <v>0</v>
      </c>
      <c r="FP217" s="434">
        <f t="shared" si="623"/>
        <v>0</v>
      </c>
      <c r="FQ217" s="435">
        <f t="shared" si="624"/>
        <v>0</v>
      </c>
      <c r="FR217" s="584"/>
      <c r="FS217" s="585"/>
      <c r="FT217" s="434">
        <f t="shared" si="625"/>
        <v>0</v>
      </c>
      <c r="FU217" s="435">
        <f t="shared" si="626"/>
        <v>0</v>
      </c>
      <c r="FV217" s="584"/>
      <c r="FW217" s="585"/>
      <c r="FX217" s="434">
        <f t="shared" si="627"/>
        <v>0</v>
      </c>
      <c r="FY217" s="435">
        <f t="shared" si="628"/>
        <v>0</v>
      </c>
      <c r="FZ217" s="584"/>
      <c r="GA217" s="585"/>
      <c r="GB217" s="434">
        <f t="shared" si="629"/>
        <v>0</v>
      </c>
      <c r="GC217" s="435">
        <f t="shared" si="630"/>
        <v>0</v>
      </c>
      <c r="GD217" s="434">
        <f t="shared" si="631"/>
        <v>142</v>
      </c>
      <c r="GE217" s="435">
        <f t="shared" si="632"/>
        <v>121</v>
      </c>
      <c r="GF217" s="434">
        <f t="shared" si="633"/>
        <v>0</v>
      </c>
      <c r="GG217" s="435">
        <f t="shared" si="634"/>
        <v>0</v>
      </c>
      <c r="GH217" s="434">
        <f t="shared" si="635"/>
        <v>434.22727272727229</v>
      </c>
      <c r="GI217" s="435">
        <f t="shared" si="636"/>
        <v>384.21719314788618</v>
      </c>
      <c r="GJ217" s="434">
        <f t="shared" si="637"/>
        <v>0</v>
      </c>
      <c r="GK217" s="435">
        <f t="shared" si="638"/>
        <v>0</v>
      </c>
      <c r="GL217" s="434">
        <f t="shared" si="639"/>
        <v>223</v>
      </c>
      <c r="GM217" s="435">
        <f t="shared" si="640"/>
        <v>197</v>
      </c>
      <c r="GN217" s="434">
        <f t="shared" si="641"/>
        <v>0</v>
      </c>
      <c r="GO217" s="435">
        <f t="shared" si="642"/>
        <v>0</v>
      </c>
      <c r="GP217" s="434">
        <f t="shared" si="643"/>
        <v>927.94266666666681</v>
      </c>
      <c r="GQ217" s="435">
        <f t="shared" si="644"/>
        <v>882.41954022988534</v>
      </c>
      <c r="GR217" s="434">
        <f t="shared" si="645"/>
        <v>0</v>
      </c>
      <c r="GS217" s="435">
        <f t="shared" si="646"/>
        <v>0</v>
      </c>
      <c r="GT217" s="434">
        <f t="shared" si="647"/>
        <v>365</v>
      </c>
      <c r="GU217" s="435">
        <f t="shared" si="648"/>
        <v>318</v>
      </c>
      <c r="GV217" s="434">
        <f t="shared" si="649"/>
        <v>0</v>
      </c>
      <c r="GW217" s="435">
        <f t="shared" si="650"/>
        <v>0</v>
      </c>
      <c r="GX217" s="434">
        <f t="shared" si="651"/>
        <v>1362.1699393939391</v>
      </c>
      <c r="GY217" s="435">
        <f t="shared" si="652"/>
        <v>1266.6367333777716</v>
      </c>
      <c r="GZ217" s="434">
        <f t="shared" si="653"/>
        <v>0</v>
      </c>
      <c r="HA217" s="435">
        <f t="shared" si="654"/>
        <v>0</v>
      </c>
      <c r="HB217" s="434">
        <f t="shared" si="655"/>
        <v>0</v>
      </c>
      <c r="HC217" s="435">
        <f t="shared" si="656"/>
        <v>0</v>
      </c>
      <c r="HD217" s="434">
        <f t="shared" si="657"/>
        <v>0</v>
      </c>
      <c r="HE217" s="435">
        <f t="shared" si="658"/>
        <v>0</v>
      </c>
      <c r="HF217" s="434">
        <f t="shared" si="659"/>
        <v>0</v>
      </c>
      <c r="HG217" s="435">
        <f t="shared" si="660"/>
        <v>0</v>
      </c>
      <c r="HH217" s="434">
        <f t="shared" si="661"/>
        <v>0</v>
      </c>
      <c r="HI217" s="435">
        <f t="shared" si="662"/>
        <v>0</v>
      </c>
      <c r="HJ217" s="434">
        <f t="shared" si="663"/>
        <v>1362.1699393939391</v>
      </c>
      <c r="HK217" s="435">
        <f t="shared" si="664"/>
        <v>1266.6367333777716</v>
      </c>
      <c r="HL217" s="434">
        <f t="shared" si="665"/>
        <v>0</v>
      </c>
      <c r="HM217" s="435">
        <f t="shared" si="666"/>
        <v>0</v>
      </c>
    </row>
    <row r="218" spans="1:221" s="18" customFormat="1" ht="15" customHeight="1">
      <c r="A218" s="516" t="s">
        <v>489</v>
      </c>
      <c r="B218" s="517" t="s">
        <v>510</v>
      </c>
      <c r="C218" s="549"/>
      <c r="D218" s="500">
        <v>198084</v>
      </c>
      <c r="E218" s="524">
        <v>10</v>
      </c>
      <c r="F218" s="605">
        <v>230</v>
      </c>
      <c r="G218" s="606">
        <v>310</v>
      </c>
      <c r="H218" s="605">
        <v>16</v>
      </c>
      <c r="I218" s="606">
        <v>20</v>
      </c>
      <c r="J218" s="434">
        <f t="shared" si="519"/>
        <v>214</v>
      </c>
      <c r="K218" s="435">
        <f t="shared" si="520"/>
        <v>290</v>
      </c>
      <c r="L218" s="584"/>
      <c r="M218" s="585"/>
      <c r="N218" s="434">
        <f t="shared" si="521"/>
        <v>214</v>
      </c>
      <c r="O218" s="435">
        <f t="shared" si="522"/>
        <v>290</v>
      </c>
      <c r="P218" s="434">
        <f t="shared" si="523"/>
        <v>0</v>
      </c>
      <c r="Q218" s="435">
        <f t="shared" si="524"/>
        <v>0</v>
      </c>
      <c r="R218" s="605">
        <v>0</v>
      </c>
      <c r="S218" s="606">
        <v>10</v>
      </c>
      <c r="T218" s="434">
        <f t="shared" si="518"/>
        <v>0</v>
      </c>
      <c r="U218" s="435">
        <f t="shared" si="518"/>
        <v>0</v>
      </c>
      <c r="V218" s="605">
        <v>74</v>
      </c>
      <c r="W218" s="606">
        <v>91</v>
      </c>
      <c r="X218" s="434">
        <f t="shared" si="525"/>
        <v>0</v>
      </c>
      <c r="Y218" s="435">
        <f t="shared" si="526"/>
        <v>0</v>
      </c>
      <c r="Z218" s="584"/>
      <c r="AA218" s="585"/>
      <c r="AB218" s="434">
        <f t="shared" si="527"/>
        <v>0</v>
      </c>
      <c r="AC218" s="435">
        <f t="shared" si="528"/>
        <v>0</v>
      </c>
      <c r="AD218" s="434">
        <f t="shared" si="529"/>
        <v>74</v>
      </c>
      <c r="AE218" s="435">
        <f t="shared" si="530"/>
        <v>101</v>
      </c>
      <c r="AF218" s="434">
        <f t="shared" si="531"/>
        <v>0</v>
      </c>
      <c r="AG218" s="435">
        <f t="shared" si="532"/>
        <v>0</v>
      </c>
      <c r="AH218" s="605"/>
      <c r="AI218" s="607">
        <v>1.82051282051282</v>
      </c>
      <c r="AJ218" s="434">
        <f t="shared" si="533"/>
        <v>0</v>
      </c>
      <c r="AK218" s="435">
        <f t="shared" si="534"/>
        <v>18.205128205128201</v>
      </c>
      <c r="AL218" s="605">
        <v>4.30041152263375</v>
      </c>
      <c r="AM218" s="607">
        <v>3.5816326530612201</v>
      </c>
      <c r="AN218" s="434">
        <f t="shared" si="535"/>
        <v>318.23045267489749</v>
      </c>
      <c r="AO218" s="435">
        <f t="shared" si="536"/>
        <v>325.92857142857105</v>
      </c>
      <c r="AP218" s="584"/>
      <c r="AQ218" s="585"/>
      <c r="AR218" s="434">
        <f t="shared" si="537"/>
        <v>0</v>
      </c>
      <c r="AS218" s="435">
        <f t="shared" si="538"/>
        <v>0</v>
      </c>
      <c r="AT218" s="434">
        <f t="shared" si="539"/>
        <v>4.30041152263375</v>
      </c>
      <c r="AU218" s="435">
        <f t="shared" si="540"/>
        <v>3.4072643528089031</v>
      </c>
      <c r="AV218" s="434">
        <f t="shared" si="541"/>
        <v>318.23045267489749</v>
      </c>
      <c r="AW218" s="435">
        <f t="shared" si="542"/>
        <v>344.13369963369922</v>
      </c>
      <c r="AX218" s="584"/>
      <c r="AY218" s="585"/>
      <c r="AZ218" s="434">
        <f t="shared" si="543"/>
        <v>0</v>
      </c>
      <c r="BA218" s="435">
        <f t="shared" si="544"/>
        <v>0</v>
      </c>
      <c r="BB218" s="584"/>
      <c r="BC218" s="585"/>
      <c r="BD218" s="434">
        <f t="shared" si="545"/>
        <v>0</v>
      </c>
      <c r="BE218" s="435">
        <f t="shared" si="546"/>
        <v>0</v>
      </c>
      <c r="BF218" s="584"/>
      <c r="BG218" s="585"/>
      <c r="BH218" s="434">
        <f t="shared" si="547"/>
        <v>0</v>
      </c>
      <c r="BI218" s="435">
        <f t="shared" si="548"/>
        <v>0</v>
      </c>
      <c r="BJ218" s="434">
        <f t="shared" si="549"/>
        <v>0</v>
      </c>
      <c r="BK218" s="435">
        <f t="shared" si="550"/>
        <v>0</v>
      </c>
      <c r="BL218" s="434">
        <f t="shared" si="551"/>
        <v>0</v>
      </c>
      <c r="BM218" s="435">
        <f t="shared" si="552"/>
        <v>0</v>
      </c>
      <c r="BN218" s="605">
        <v>82</v>
      </c>
      <c r="BO218" s="606">
        <v>103</v>
      </c>
      <c r="BP218" s="434">
        <f t="shared" si="553"/>
        <v>0</v>
      </c>
      <c r="BQ218" s="435">
        <f t="shared" si="554"/>
        <v>0</v>
      </c>
      <c r="BR218" s="605">
        <v>29</v>
      </c>
      <c r="BS218" s="606">
        <v>40</v>
      </c>
      <c r="BT218" s="434">
        <f t="shared" si="555"/>
        <v>0</v>
      </c>
      <c r="BU218" s="435">
        <f t="shared" si="556"/>
        <v>0</v>
      </c>
      <c r="BV218" s="584"/>
      <c r="BW218" s="585"/>
      <c r="BX218" s="434">
        <f t="shared" si="557"/>
        <v>0</v>
      </c>
      <c r="BY218" s="435">
        <f t="shared" si="558"/>
        <v>0</v>
      </c>
      <c r="BZ218" s="434">
        <f t="shared" si="559"/>
        <v>111</v>
      </c>
      <c r="CA218" s="435">
        <f t="shared" si="560"/>
        <v>143</v>
      </c>
      <c r="CB218" s="434">
        <f t="shared" si="561"/>
        <v>0</v>
      </c>
      <c r="CC218" s="435">
        <f t="shared" si="562"/>
        <v>0</v>
      </c>
      <c r="CD218" s="605">
        <v>2.7954545454545499</v>
      </c>
      <c r="CE218" s="607">
        <v>3.21383647798742</v>
      </c>
      <c r="CF218" s="434">
        <f t="shared" si="563"/>
        <v>229.22727272727309</v>
      </c>
      <c r="CG218" s="435">
        <f t="shared" si="564"/>
        <v>331.02515723270426</v>
      </c>
      <c r="CH218" s="605">
        <v>4.0215053763440904</v>
      </c>
      <c r="CI218" s="607">
        <v>4.5714285714285703</v>
      </c>
      <c r="CJ218" s="434">
        <f t="shared" si="565"/>
        <v>116.62365591397862</v>
      </c>
      <c r="CK218" s="435">
        <f t="shared" si="566"/>
        <v>182.8571428571428</v>
      </c>
      <c r="CL218" s="584"/>
      <c r="CM218" s="585"/>
      <c r="CN218" s="434">
        <f t="shared" si="567"/>
        <v>0</v>
      </c>
      <c r="CO218" s="435">
        <f t="shared" si="568"/>
        <v>0</v>
      </c>
      <c r="CP218" s="434">
        <f t="shared" si="569"/>
        <v>3.1157741319031684</v>
      </c>
      <c r="CQ218" s="435">
        <f t="shared" si="570"/>
        <v>3.5935825181108183</v>
      </c>
      <c r="CR218" s="434">
        <f t="shared" si="571"/>
        <v>345.8509286412517</v>
      </c>
      <c r="CS218" s="435">
        <f t="shared" si="572"/>
        <v>513.88230008984704</v>
      </c>
      <c r="CT218" s="584"/>
      <c r="CU218" s="585"/>
      <c r="CV218" s="434">
        <f t="shared" si="573"/>
        <v>0</v>
      </c>
      <c r="CW218" s="435">
        <f t="shared" si="574"/>
        <v>0</v>
      </c>
      <c r="CX218" s="584"/>
      <c r="CY218" s="585"/>
      <c r="CZ218" s="434">
        <f t="shared" si="575"/>
        <v>0</v>
      </c>
      <c r="DA218" s="435">
        <f t="shared" si="576"/>
        <v>0</v>
      </c>
      <c r="DB218" s="584"/>
      <c r="DC218" s="585"/>
      <c r="DD218" s="434">
        <f t="shared" si="577"/>
        <v>0</v>
      </c>
      <c r="DE218" s="435">
        <f t="shared" si="578"/>
        <v>0</v>
      </c>
      <c r="DF218" s="434">
        <f t="shared" si="579"/>
        <v>0</v>
      </c>
      <c r="DG218" s="435">
        <f t="shared" si="580"/>
        <v>0</v>
      </c>
      <c r="DH218" s="434">
        <f t="shared" si="581"/>
        <v>0</v>
      </c>
      <c r="DI218" s="435">
        <f t="shared" si="582"/>
        <v>0</v>
      </c>
      <c r="DJ218" s="434">
        <f t="shared" si="583"/>
        <v>185</v>
      </c>
      <c r="DK218" s="435">
        <f t="shared" si="584"/>
        <v>244</v>
      </c>
      <c r="DL218" s="434">
        <f t="shared" si="585"/>
        <v>0</v>
      </c>
      <c r="DM218" s="435">
        <f t="shared" si="586"/>
        <v>0</v>
      </c>
      <c r="DN218" s="434">
        <f t="shared" si="587"/>
        <v>3.5896290881954012</v>
      </c>
      <c r="DO218" s="435">
        <f t="shared" si="588"/>
        <v>3.5164590152604354</v>
      </c>
      <c r="DP218" s="434">
        <f t="shared" si="589"/>
        <v>664.08138131614919</v>
      </c>
      <c r="DQ218" s="435">
        <f t="shared" si="590"/>
        <v>858.0159997235462</v>
      </c>
      <c r="DR218" s="434">
        <f t="shared" si="591"/>
        <v>0</v>
      </c>
      <c r="DS218" s="435">
        <f t="shared" si="592"/>
        <v>0</v>
      </c>
      <c r="DT218" s="434">
        <f t="shared" si="593"/>
        <v>0</v>
      </c>
      <c r="DU218" s="435">
        <f t="shared" si="594"/>
        <v>0</v>
      </c>
      <c r="DV218" s="605">
        <v>14</v>
      </c>
      <c r="DW218" s="606">
        <v>23</v>
      </c>
      <c r="DX218" s="434">
        <f t="shared" si="595"/>
        <v>0</v>
      </c>
      <c r="DY218" s="435">
        <f t="shared" si="596"/>
        <v>0</v>
      </c>
      <c r="DZ218" s="605">
        <v>15</v>
      </c>
      <c r="EA218" s="606">
        <v>23</v>
      </c>
      <c r="EB218" s="434">
        <f t="shared" si="597"/>
        <v>0</v>
      </c>
      <c r="EC218" s="435">
        <f t="shared" si="598"/>
        <v>0</v>
      </c>
      <c r="ED218" s="584"/>
      <c r="EE218" s="585"/>
      <c r="EF218" s="434">
        <f t="shared" si="599"/>
        <v>0</v>
      </c>
      <c r="EG218" s="435">
        <f t="shared" si="600"/>
        <v>0</v>
      </c>
      <c r="EH218" s="434">
        <f t="shared" si="601"/>
        <v>29</v>
      </c>
      <c r="EI218" s="435">
        <f t="shared" si="602"/>
        <v>46</v>
      </c>
      <c r="EJ218" s="434">
        <f t="shared" si="603"/>
        <v>0</v>
      </c>
      <c r="EK218" s="435">
        <f t="shared" si="604"/>
        <v>0</v>
      </c>
      <c r="EL218" s="605">
        <v>2.62222222222222</v>
      </c>
      <c r="EM218" s="607">
        <v>2.2023809523809499</v>
      </c>
      <c r="EN218" s="434">
        <f t="shared" si="605"/>
        <v>36.71111111111108</v>
      </c>
      <c r="EO218" s="435">
        <f t="shared" si="606"/>
        <v>50.654761904761848</v>
      </c>
      <c r="EP218" s="605">
        <v>3.4888888888888898</v>
      </c>
      <c r="EQ218" s="607">
        <v>2.3768115942028998</v>
      </c>
      <c r="ER218" s="434">
        <f t="shared" si="607"/>
        <v>52.33333333333335</v>
      </c>
      <c r="ES218" s="435">
        <f t="shared" si="608"/>
        <v>54.666666666666693</v>
      </c>
      <c r="ET218" s="584"/>
      <c r="EU218" s="585"/>
      <c r="EV218" s="434">
        <f t="shared" si="609"/>
        <v>0</v>
      </c>
      <c r="EW218" s="435">
        <f t="shared" si="610"/>
        <v>0</v>
      </c>
      <c r="EX218" s="434">
        <f t="shared" si="611"/>
        <v>3.0704980842911871</v>
      </c>
      <c r="EY218" s="435">
        <f t="shared" si="612"/>
        <v>2.2895962732919246</v>
      </c>
      <c r="EZ218" s="434">
        <f t="shared" si="613"/>
        <v>89.044444444444423</v>
      </c>
      <c r="FA218" s="435">
        <f t="shared" si="614"/>
        <v>105.32142857142853</v>
      </c>
      <c r="FB218" s="584"/>
      <c r="FC218" s="585"/>
      <c r="FD218" s="434">
        <f t="shared" si="615"/>
        <v>0</v>
      </c>
      <c r="FE218" s="435">
        <f t="shared" si="616"/>
        <v>0</v>
      </c>
      <c r="FF218" s="584"/>
      <c r="FG218" s="585"/>
      <c r="FH218" s="434">
        <f t="shared" si="617"/>
        <v>0</v>
      </c>
      <c r="FI218" s="435">
        <f t="shared" si="618"/>
        <v>0</v>
      </c>
      <c r="FJ218" s="584"/>
      <c r="FK218" s="585"/>
      <c r="FL218" s="434">
        <f t="shared" si="619"/>
        <v>0</v>
      </c>
      <c r="FM218" s="435">
        <f t="shared" si="620"/>
        <v>0</v>
      </c>
      <c r="FN218" s="434">
        <f t="shared" si="621"/>
        <v>0</v>
      </c>
      <c r="FO218" s="435">
        <f t="shared" si="622"/>
        <v>0</v>
      </c>
      <c r="FP218" s="434">
        <f t="shared" si="623"/>
        <v>0</v>
      </c>
      <c r="FQ218" s="435">
        <f t="shared" si="624"/>
        <v>0</v>
      </c>
      <c r="FR218" s="584"/>
      <c r="FS218" s="585"/>
      <c r="FT218" s="434">
        <f t="shared" si="625"/>
        <v>0</v>
      </c>
      <c r="FU218" s="435">
        <f t="shared" si="626"/>
        <v>0</v>
      </c>
      <c r="FV218" s="584"/>
      <c r="FW218" s="585"/>
      <c r="FX218" s="434">
        <f t="shared" si="627"/>
        <v>0</v>
      </c>
      <c r="FY218" s="435">
        <f t="shared" si="628"/>
        <v>0</v>
      </c>
      <c r="FZ218" s="584"/>
      <c r="GA218" s="585"/>
      <c r="GB218" s="434">
        <f t="shared" si="629"/>
        <v>0</v>
      </c>
      <c r="GC218" s="435">
        <f t="shared" si="630"/>
        <v>0</v>
      </c>
      <c r="GD218" s="434">
        <f t="shared" si="631"/>
        <v>96</v>
      </c>
      <c r="GE218" s="435">
        <f t="shared" si="632"/>
        <v>136</v>
      </c>
      <c r="GF218" s="434">
        <f t="shared" si="633"/>
        <v>0</v>
      </c>
      <c r="GG218" s="435">
        <f t="shared" si="634"/>
        <v>0</v>
      </c>
      <c r="GH218" s="434">
        <f t="shared" si="635"/>
        <v>265.9383838383842</v>
      </c>
      <c r="GI218" s="435">
        <f t="shared" si="636"/>
        <v>399.88504734259431</v>
      </c>
      <c r="GJ218" s="434">
        <f t="shared" si="637"/>
        <v>0</v>
      </c>
      <c r="GK218" s="435">
        <f t="shared" si="638"/>
        <v>0</v>
      </c>
      <c r="GL218" s="434">
        <f t="shared" si="639"/>
        <v>118</v>
      </c>
      <c r="GM218" s="435">
        <f t="shared" si="640"/>
        <v>154</v>
      </c>
      <c r="GN218" s="434">
        <f t="shared" si="641"/>
        <v>0</v>
      </c>
      <c r="GO218" s="435">
        <f t="shared" si="642"/>
        <v>0</v>
      </c>
      <c r="GP218" s="434">
        <f t="shared" si="643"/>
        <v>487.18744192220947</v>
      </c>
      <c r="GQ218" s="435">
        <f t="shared" si="644"/>
        <v>563.45238095238062</v>
      </c>
      <c r="GR218" s="434">
        <f t="shared" si="645"/>
        <v>0</v>
      </c>
      <c r="GS218" s="435">
        <f t="shared" si="646"/>
        <v>0</v>
      </c>
      <c r="GT218" s="434">
        <f t="shared" si="647"/>
        <v>214</v>
      </c>
      <c r="GU218" s="435">
        <f t="shared" si="648"/>
        <v>290</v>
      </c>
      <c r="GV218" s="434">
        <f t="shared" si="649"/>
        <v>0</v>
      </c>
      <c r="GW218" s="435">
        <f t="shared" si="650"/>
        <v>0</v>
      </c>
      <c r="GX218" s="434">
        <f t="shared" si="651"/>
        <v>753.12582576059367</v>
      </c>
      <c r="GY218" s="435">
        <f t="shared" si="652"/>
        <v>963.33742829497487</v>
      </c>
      <c r="GZ218" s="434">
        <f t="shared" si="653"/>
        <v>0</v>
      </c>
      <c r="HA218" s="435">
        <f t="shared" si="654"/>
        <v>0</v>
      </c>
      <c r="HB218" s="434">
        <f t="shared" si="655"/>
        <v>0</v>
      </c>
      <c r="HC218" s="435">
        <f t="shared" si="656"/>
        <v>0</v>
      </c>
      <c r="HD218" s="434">
        <f t="shared" si="657"/>
        <v>0</v>
      </c>
      <c r="HE218" s="435">
        <f t="shared" si="658"/>
        <v>0</v>
      </c>
      <c r="HF218" s="434">
        <f t="shared" si="659"/>
        <v>0</v>
      </c>
      <c r="HG218" s="435">
        <f t="shared" si="660"/>
        <v>0</v>
      </c>
      <c r="HH218" s="434">
        <f t="shared" si="661"/>
        <v>0</v>
      </c>
      <c r="HI218" s="435">
        <f t="shared" si="662"/>
        <v>0</v>
      </c>
      <c r="HJ218" s="434">
        <f t="shared" si="663"/>
        <v>753.12582576059367</v>
      </c>
      <c r="HK218" s="435">
        <f t="shared" si="664"/>
        <v>963.33742829497476</v>
      </c>
      <c r="HL218" s="434">
        <f t="shared" si="665"/>
        <v>0</v>
      </c>
      <c r="HM218" s="435">
        <f t="shared" si="666"/>
        <v>0</v>
      </c>
    </row>
    <row r="219" spans="1:221" s="18" customFormat="1" ht="15" customHeight="1">
      <c r="A219" s="516" t="s">
        <v>489</v>
      </c>
      <c r="B219" s="517" t="s">
        <v>513</v>
      </c>
      <c r="C219" s="549"/>
      <c r="D219" s="500">
        <v>198206</v>
      </c>
      <c r="E219" s="524">
        <v>10</v>
      </c>
      <c r="F219" s="605">
        <v>183</v>
      </c>
      <c r="G219" s="606">
        <v>230</v>
      </c>
      <c r="H219" s="605">
        <v>7</v>
      </c>
      <c r="I219" s="606">
        <v>13</v>
      </c>
      <c r="J219" s="434">
        <f t="shared" si="519"/>
        <v>176</v>
      </c>
      <c r="K219" s="435">
        <f t="shared" si="520"/>
        <v>217</v>
      </c>
      <c r="L219" s="584"/>
      <c r="M219" s="585"/>
      <c r="N219" s="434">
        <f t="shared" si="521"/>
        <v>176</v>
      </c>
      <c r="O219" s="435">
        <f t="shared" si="522"/>
        <v>217</v>
      </c>
      <c r="P219" s="434">
        <f t="shared" si="523"/>
        <v>0</v>
      </c>
      <c r="Q219" s="435">
        <f t="shared" si="524"/>
        <v>0</v>
      </c>
      <c r="R219" s="605">
        <v>1</v>
      </c>
      <c r="S219" s="606">
        <v>4</v>
      </c>
      <c r="T219" s="434">
        <f t="shared" si="518"/>
        <v>0</v>
      </c>
      <c r="U219" s="435">
        <f t="shared" si="518"/>
        <v>0</v>
      </c>
      <c r="V219" s="605">
        <v>32</v>
      </c>
      <c r="W219" s="606">
        <v>38</v>
      </c>
      <c r="X219" s="434">
        <f t="shared" si="525"/>
        <v>0</v>
      </c>
      <c r="Y219" s="435">
        <f t="shared" si="526"/>
        <v>0</v>
      </c>
      <c r="Z219" s="584"/>
      <c r="AA219" s="585"/>
      <c r="AB219" s="434">
        <f t="shared" si="527"/>
        <v>0</v>
      </c>
      <c r="AC219" s="435">
        <f t="shared" si="528"/>
        <v>0</v>
      </c>
      <c r="AD219" s="434">
        <f t="shared" si="529"/>
        <v>33</v>
      </c>
      <c r="AE219" s="435">
        <f t="shared" si="530"/>
        <v>42</v>
      </c>
      <c r="AF219" s="434">
        <f t="shared" si="531"/>
        <v>0</v>
      </c>
      <c r="AG219" s="435">
        <f t="shared" si="532"/>
        <v>0</v>
      </c>
      <c r="AH219" s="605">
        <v>2.3333333333333299</v>
      </c>
      <c r="AI219" s="607">
        <v>2.1111111111111098</v>
      </c>
      <c r="AJ219" s="434">
        <f t="shared" si="533"/>
        <v>2.3333333333333299</v>
      </c>
      <c r="AK219" s="435">
        <f t="shared" si="534"/>
        <v>8.4444444444444393</v>
      </c>
      <c r="AL219" s="605">
        <v>4.8787878787878798</v>
      </c>
      <c r="AM219" s="607">
        <v>3.94166666666667</v>
      </c>
      <c r="AN219" s="434">
        <f t="shared" si="535"/>
        <v>156.12121212121215</v>
      </c>
      <c r="AO219" s="435">
        <f t="shared" si="536"/>
        <v>149.78333333333347</v>
      </c>
      <c r="AP219" s="584"/>
      <c r="AQ219" s="585"/>
      <c r="AR219" s="434">
        <f t="shared" si="537"/>
        <v>0</v>
      </c>
      <c r="AS219" s="435">
        <f t="shared" si="538"/>
        <v>0</v>
      </c>
      <c r="AT219" s="434">
        <f t="shared" si="539"/>
        <v>4.801652892561985</v>
      </c>
      <c r="AU219" s="435">
        <f t="shared" si="540"/>
        <v>3.7673280423280451</v>
      </c>
      <c r="AV219" s="434">
        <f t="shared" si="541"/>
        <v>158.4545454545455</v>
      </c>
      <c r="AW219" s="435">
        <f t="shared" si="542"/>
        <v>158.2277777777779</v>
      </c>
      <c r="AX219" s="584"/>
      <c r="AY219" s="585"/>
      <c r="AZ219" s="434">
        <f t="shared" si="543"/>
        <v>0</v>
      </c>
      <c r="BA219" s="435">
        <f t="shared" si="544"/>
        <v>0</v>
      </c>
      <c r="BB219" s="584"/>
      <c r="BC219" s="585"/>
      <c r="BD219" s="434">
        <f t="shared" si="545"/>
        <v>0</v>
      </c>
      <c r="BE219" s="435">
        <f t="shared" si="546"/>
        <v>0</v>
      </c>
      <c r="BF219" s="584"/>
      <c r="BG219" s="585"/>
      <c r="BH219" s="434">
        <f t="shared" si="547"/>
        <v>0</v>
      </c>
      <c r="BI219" s="435">
        <f t="shared" si="548"/>
        <v>0</v>
      </c>
      <c r="BJ219" s="434">
        <f t="shared" si="549"/>
        <v>0</v>
      </c>
      <c r="BK219" s="435">
        <f t="shared" si="550"/>
        <v>0</v>
      </c>
      <c r="BL219" s="434">
        <f t="shared" si="551"/>
        <v>0</v>
      </c>
      <c r="BM219" s="435">
        <f t="shared" si="552"/>
        <v>0</v>
      </c>
      <c r="BN219" s="605">
        <v>53</v>
      </c>
      <c r="BO219" s="606">
        <v>66</v>
      </c>
      <c r="BP219" s="434">
        <f t="shared" si="553"/>
        <v>0</v>
      </c>
      <c r="BQ219" s="435">
        <f t="shared" si="554"/>
        <v>0</v>
      </c>
      <c r="BR219" s="605">
        <v>56</v>
      </c>
      <c r="BS219" s="606">
        <v>63</v>
      </c>
      <c r="BT219" s="434">
        <f t="shared" si="555"/>
        <v>0</v>
      </c>
      <c r="BU219" s="435">
        <f t="shared" si="556"/>
        <v>0</v>
      </c>
      <c r="BV219" s="584"/>
      <c r="BW219" s="585"/>
      <c r="BX219" s="434">
        <f t="shared" si="557"/>
        <v>0</v>
      </c>
      <c r="BY219" s="435">
        <f t="shared" si="558"/>
        <v>0</v>
      </c>
      <c r="BZ219" s="434">
        <f t="shared" si="559"/>
        <v>109</v>
      </c>
      <c r="CA219" s="435">
        <f t="shared" si="560"/>
        <v>129</v>
      </c>
      <c r="CB219" s="434">
        <f t="shared" si="561"/>
        <v>0</v>
      </c>
      <c r="CC219" s="435">
        <f t="shared" si="562"/>
        <v>0</v>
      </c>
      <c r="CD219" s="605">
        <v>4.2643678160919496</v>
      </c>
      <c r="CE219" s="607">
        <v>3.8599033816425101</v>
      </c>
      <c r="CF219" s="434">
        <f t="shared" si="563"/>
        <v>226.01149425287332</v>
      </c>
      <c r="CG219" s="435">
        <f t="shared" si="564"/>
        <v>254.75362318840567</v>
      </c>
      <c r="CH219" s="605">
        <v>5.5730994152046804</v>
      </c>
      <c r="CI219" s="607">
        <v>4.87254901960784</v>
      </c>
      <c r="CJ219" s="434">
        <f t="shared" si="565"/>
        <v>312.0935672514621</v>
      </c>
      <c r="CK219" s="435">
        <f t="shared" si="566"/>
        <v>306.97058823529392</v>
      </c>
      <c r="CL219" s="584"/>
      <c r="CM219" s="585"/>
      <c r="CN219" s="434">
        <f t="shared" si="567"/>
        <v>0</v>
      </c>
      <c r="CO219" s="435">
        <f t="shared" si="568"/>
        <v>0</v>
      </c>
      <c r="CP219" s="434">
        <f t="shared" si="569"/>
        <v>4.9367436835260134</v>
      </c>
      <c r="CQ219" s="435">
        <f t="shared" si="570"/>
        <v>4.3544512513465081</v>
      </c>
      <c r="CR219" s="434">
        <f t="shared" si="571"/>
        <v>538.10506150433548</v>
      </c>
      <c r="CS219" s="435">
        <f t="shared" si="572"/>
        <v>561.72421142369956</v>
      </c>
      <c r="CT219" s="584"/>
      <c r="CU219" s="585"/>
      <c r="CV219" s="434">
        <f t="shared" si="573"/>
        <v>0</v>
      </c>
      <c r="CW219" s="435">
        <f t="shared" si="574"/>
        <v>0</v>
      </c>
      <c r="CX219" s="584"/>
      <c r="CY219" s="585"/>
      <c r="CZ219" s="434">
        <f t="shared" si="575"/>
        <v>0</v>
      </c>
      <c r="DA219" s="435">
        <f t="shared" si="576"/>
        <v>0</v>
      </c>
      <c r="DB219" s="584"/>
      <c r="DC219" s="585"/>
      <c r="DD219" s="434">
        <f t="shared" si="577"/>
        <v>0</v>
      </c>
      <c r="DE219" s="435">
        <f t="shared" si="578"/>
        <v>0</v>
      </c>
      <c r="DF219" s="434">
        <f t="shared" si="579"/>
        <v>0</v>
      </c>
      <c r="DG219" s="435">
        <f t="shared" si="580"/>
        <v>0</v>
      </c>
      <c r="DH219" s="434">
        <f t="shared" si="581"/>
        <v>0</v>
      </c>
      <c r="DI219" s="435">
        <f t="shared" si="582"/>
        <v>0</v>
      </c>
      <c r="DJ219" s="434">
        <f t="shared" si="583"/>
        <v>142</v>
      </c>
      <c r="DK219" s="435">
        <f t="shared" si="584"/>
        <v>171</v>
      </c>
      <c r="DL219" s="434">
        <f t="shared" si="585"/>
        <v>0</v>
      </c>
      <c r="DM219" s="435">
        <f t="shared" si="586"/>
        <v>0</v>
      </c>
      <c r="DN219" s="434">
        <f t="shared" si="587"/>
        <v>4.9053493447808521</v>
      </c>
      <c r="DO219" s="435">
        <f t="shared" si="588"/>
        <v>4.2102455508858325</v>
      </c>
      <c r="DP219" s="434">
        <f t="shared" si="589"/>
        <v>696.55960695888098</v>
      </c>
      <c r="DQ219" s="435">
        <f t="shared" si="590"/>
        <v>719.95198920147732</v>
      </c>
      <c r="DR219" s="434">
        <f t="shared" si="591"/>
        <v>0</v>
      </c>
      <c r="DS219" s="435">
        <f t="shared" si="592"/>
        <v>0</v>
      </c>
      <c r="DT219" s="434">
        <f t="shared" si="593"/>
        <v>0</v>
      </c>
      <c r="DU219" s="435">
        <f t="shared" si="594"/>
        <v>0</v>
      </c>
      <c r="DV219" s="605">
        <v>11</v>
      </c>
      <c r="DW219" s="606">
        <v>26</v>
      </c>
      <c r="DX219" s="434">
        <f t="shared" si="595"/>
        <v>0</v>
      </c>
      <c r="DY219" s="435">
        <f t="shared" si="596"/>
        <v>0</v>
      </c>
      <c r="DZ219" s="605">
        <v>23</v>
      </c>
      <c r="EA219" s="606">
        <v>20</v>
      </c>
      <c r="EB219" s="434">
        <f t="shared" si="597"/>
        <v>0</v>
      </c>
      <c r="EC219" s="435">
        <f t="shared" si="598"/>
        <v>0</v>
      </c>
      <c r="ED219" s="584"/>
      <c r="EE219" s="585"/>
      <c r="EF219" s="434">
        <f t="shared" si="599"/>
        <v>0</v>
      </c>
      <c r="EG219" s="435">
        <f t="shared" si="600"/>
        <v>0</v>
      </c>
      <c r="EH219" s="434">
        <f t="shared" si="601"/>
        <v>34</v>
      </c>
      <c r="EI219" s="435">
        <f t="shared" si="602"/>
        <v>46</v>
      </c>
      <c r="EJ219" s="434">
        <f t="shared" si="603"/>
        <v>0</v>
      </c>
      <c r="EK219" s="435">
        <f t="shared" si="604"/>
        <v>0</v>
      </c>
      <c r="EL219" s="605">
        <v>2.4545454545454501</v>
      </c>
      <c r="EM219" s="607">
        <v>3.0864197530864201</v>
      </c>
      <c r="EN219" s="434">
        <f t="shared" si="605"/>
        <v>26.99999999999995</v>
      </c>
      <c r="EO219" s="435">
        <f t="shared" si="606"/>
        <v>80.246913580246925</v>
      </c>
      <c r="EP219" s="605">
        <v>4.0869565217391299</v>
      </c>
      <c r="EQ219" s="607">
        <v>2.3666666666666698</v>
      </c>
      <c r="ER219" s="434">
        <f t="shared" si="607"/>
        <v>93.999999999999986</v>
      </c>
      <c r="ES219" s="435">
        <f t="shared" si="608"/>
        <v>47.3333333333334</v>
      </c>
      <c r="ET219" s="584"/>
      <c r="EU219" s="585"/>
      <c r="EV219" s="434">
        <f t="shared" si="609"/>
        <v>0</v>
      </c>
      <c r="EW219" s="435">
        <f t="shared" si="610"/>
        <v>0</v>
      </c>
      <c r="EX219" s="434">
        <f t="shared" si="611"/>
        <v>3.5588235294117632</v>
      </c>
      <c r="EY219" s="435">
        <f t="shared" si="612"/>
        <v>2.773483628556094</v>
      </c>
      <c r="EZ219" s="434">
        <f t="shared" si="613"/>
        <v>120.99999999999994</v>
      </c>
      <c r="FA219" s="435">
        <f t="shared" si="614"/>
        <v>127.58024691358032</v>
      </c>
      <c r="FB219" s="584"/>
      <c r="FC219" s="585"/>
      <c r="FD219" s="434">
        <f t="shared" si="615"/>
        <v>0</v>
      </c>
      <c r="FE219" s="435">
        <f t="shared" si="616"/>
        <v>0</v>
      </c>
      <c r="FF219" s="584"/>
      <c r="FG219" s="585"/>
      <c r="FH219" s="434">
        <f t="shared" si="617"/>
        <v>0</v>
      </c>
      <c r="FI219" s="435">
        <f t="shared" si="618"/>
        <v>0</v>
      </c>
      <c r="FJ219" s="584"/>
      <c r="FK219" s="585"/>
      <c r="FL219" s="434">
        <f t="shared" si="619"/>
        <v>0</v>
      </c>
      <c r="FM219" s="435">
        <f t="shared" si="620"/>
        <v>0</v>
      </c>
      <c r="FN219" s="434">
        <f t="shared" si="621"/>
        <v>0</v>
      </c>
      <c r="FO219" s="435">
        <f t="shared" si="622"/>
        <v>0</v>
      </c>
      <c r="FP219" s="434">
        <f t="shared" si="623"/>
        <v>0</v>
      </c>
      <c r="FQ219" s="435">
        <f t="shared" si="624"/>
        <v>0</v>
      </c>
      <c r="FR219" s="584"/>
      <c r="FS219" s="585"/>
      <c r="FT219" s="434">
        <f t="shared" si="625"/>
        <v>0</v>
      </c>
      <c r="FU219" s="435">
        <f t="shared" si="626"/>
        <v>0</v>
      </c>
      <c r="FV219" s="584"/>
      <c r="FW219" s="585"/>
      <c r="FX219" s="434">
        <f t="shared" si="627"/>
        <v>0</v>
      </c>
      <c r="FY219" s="435">
        <f t="shared" si="628"/>
        <v>0</v>
      </c>
      <c r="FZ219" s="584"/>
      <c r="GA219" s="585"/>
      <c r="GB219" s="434">
        <f t="shared" si="629"/>
        <v>0</v>
      </c>
      <c r="GC219" s="435">
        <f t="shared" si="630"/>
        <v>0</v>
      </c>
      <c r="GD219" s="434">
        <f t="shared" si="631"/>
        <v>65</v>
      </c>
      <c r="GE219" s="435">
        <f t="shared" si="632"/>
        <v>96</v>
      </c>
      <c r="GF219" s="434">
        <f t="shared" si="633"/>
        <v>0</v>
      </c>
      <c r="GG219" s="435">
        <f t="shared" si="634"/>
        <v>0</v>
      </c>
      <c r="GH219" s="434">
        <f t="shared" si="635"/>
        <v>255.34482758620661</v>
      </c>
      <c r="GI219" s="435">
        <f t="shared" si="636"/>
        <v>343.44498121309704</v>
      </c>
      <c r="GJ219" s="434">
        <f t="shared" si="637"/>
        <v>0</v>
      </c>
      <c r="GK219" s="435">
        <f t="shared" si="638"/>
        <v>0</v>
      </c>
      <c r="GL219" s="434">
        <f t="shared" si="639"/>
        <v>111</v>
      </c>
      <c r="GM219" s="435">
        <f t="shared" si="640"/>
        <v>121</v>
      </c>
      <c r="GN219" s="434">
        <f t="shared" si="641"/>
        <v>0</v>
      </c>
      <c r="GO219" s="435">
        <f t="shared" si="642"/>
        <v>0</v>
      </c>
      <c r="GP219" s="434">
        <f t="shared" si="643"/>
        <v>562.21477937267423</v>
      </c>
      <c r="GQ219" s="435">
        <f t="shared" si="644"/>
        <v>504.08725490196082</v>
      </c>
      <c r="GR219" s="434">
        <f t="shared" si="645"/>
        <v>0</v>
      </c>
      <c r="GS219" s="435">
        <f t="shared" si="646"/>
        <v>0</v>
      </c>
      <c r="GT219" s="434">
        <f t="shared" si="647"/>
        <v>176</v>
      </c>
      <c r="GU219" s="435">
        <f t="shared" si="648"/>
        <v>217</v>
      </c>
      <c r="GV219" s="434">
        <f t="shared" si="649"/>
        <v>0</v>
      </c>
      <c r="GW219" s="435">
        <f t="shared" si="650"/>
        <v>0</v>
      </c>
      <c r="GX219" s="434">
        <f t="shared" si="651"/>
        <v>817.55960695888086</v>
      </c>
      <c r="GY219" s="435">
        <f t="shared" si="652"/>
        <v>847.53223611505791</v>
      </c>
      <c r="GZ219" s="434">
        <f t="shared" si="653"/>
        <v>0</v>
      </c>
      <c r="HA219" s="435">
        <f t="shared" si="654"/>
        <v>0</v>
      </c>
      <c r="HB219" s="434">
        <f t="shared" si="655"/>
        <v>0</v>
      </c>
      <c r="HC219" s="435">
        <f t="shared" si="656"/>
        <v>0</v>
      </c>
      <c r="HD219" s="434">
        <f t="shared" si="657"/>
        <v>0</v>
      </c>
      <c r="HE219" s="435">
        <f t="shared" si="658"/>
        <v>0</v>
      </c>
      <c r="HF219" s="434">
        <f t="shared" si="659"/>
        <v>0</v>
      </c>
      <c r="HG219" s="435">
        <f t="shared" si="660"/>
        <v>0</v>
      </c>
      <c r="HH219" s="434">
        <f t="shared" si="661"/>
        <v>0</v>
      </c>
      <c r="HI219" s="435">
        <f t="shared" si="662"/>
        <v>0</v>
      </c>
      <c r="HJ219" s="434">
        <f t="shared" si="663"/>
        <v>817.55960695888098</v>
      </c>
      <c r="HK219" s="435">
        <f t="shared" si="664"/>
        <v>847.53223611505769</v>
      </c>
      <c r="HL219" s="434">
        <f t="shared" si="665"/>
        <v>0</v>
      </c>
      <c r="HM219" s="435">
        <f t="shared" si="666"/>
        <v>0</v>
      </c>
    </row>
    <row r="220" spans="1:221" s="18" customFormat="1" ht="15" customHeight="1">
      <c r="A220" s="516" t="s">
        <v>489</v>
      </c>
      <c r="B220" s="517" t="s">
        <v>1185</v>
      </c>
      <c r="C220" s="549"/>
      <c r="D220" s="500">
        <v>197814</v>
      </c>
      <c r="E220" s="524">
        <v>10</v>
      </c>
      <c r="F220" s="605">
        <v>335</v>
      </c>
      <c r="G220" s="606">
        <v>397</v>
      </c>
      <c r="H220" s="605">
        <v>6</v>
      </c>
      <c r="I220" s="606">
        <v>13</v>
      </c>
      <c r="J220" s="434">
        <f t="shared" si="519"/>
        <v>329</v>
      </c>
      <c r="K220" s="435">
        <f t="shared" si="520"/>
        <v>384</v>
      </c>
      <c r="L220" s="584"/>
      <c r="M220" s="585"/>
      <c r="N220" s="434">
        <f t="shared" si="521"/>
        <v>329</v>
      </c>
      <c r="O220" s="435">
        <f t="shared" si="522"/>
        <v>384</v>
      </c>
      <c r="P220" s="434">
        <f t="shared" si="523"/>
        <v>0</v>
      </c>
      <c r="Q220" s="435">
        <f t="shared" si="524"/>
        <v>0</v>
      </c>
      <c r="R220" s="605">
        <v>19</v>
      </c>
      <c r="S220" s="606">
        <v>26</v>
      </c>
      <c r="T220" s="434">
        <f t="shared" si="518"/>
        <v>0</v>
      </c>
      <c r="U220" s="435">
        <f t="shared" si="518"/>
        <v>0</v>
      </c>
      <c r="V220" s="605">
        <v>137</v>
      </c>
      <c r="W220" s="606">
        <v>159</v>
      </c>
      <c r="X220" s="434">
        <f t="shared" si="525"/>
        <v>0</v>
      </c>
      <c r="Y220" s="435">
        <f t="shared" si="526"/>
        <v>0</v>
      </c>
      <c r="Z220" s="584"/>
      <c r="AA220" s="585"/>
      <c r="AB220" s="434">
        <f t="shared" si="527"/>
        <v>0</v>
      </c>
      <c r="AC220" s="435">
        <f t="shared" si="528"/>
        <v>0</v>
      </c>
      <c r="AD220" s="434">
        <f t="shared" si="529"/>
        <v>156</v>
      </c>
      <c r="AE220" s="435">
        <f t="shared" si="530"/>
        <v>185</v>
      </c>
      <c r="AF220" s="434">
        <f t="shared" si="531"/>
        <v>0</v>
      </c>
      <c r="AG220" s="435">
        <f t="shared" si="532"/>
        <v>0</v>
      </c>
      <c r="AH220" s="605">
        <v>1.43859649122807</v>
      </c>
      <c r="AI220" s="607">
        <v>1.9871794871794899</v>
      </c>
      <c r="AJ220" s="434">
        <f t="shared" si="533"/>
        <v>27.333333333333329</v>
      </c>
      <c r="AK220" s="435">
        <f t="shared" si="534"/>
        <v>51.666666666666735</v>
      </c>
      <c r="AL220" s="605">
        <v>3.2632850241545901</v>
      </c>
      <c r="AM220" s="607">
        <v>3.5914634146341502</v>
      </c>
      <c r="AN220" s="434">
        <f t="shared" si="535"/>
        <v>447.07004830917884</v>
      </c>
      <c r="AO220" s="435">
        <f t="shared" si="536"/>
        <v>571.04268292682991</v>
      </c>
      <c r="AP220" s="584"/>
      <c r="AQ220" s="585"/>
      <c r="AR220" s="434">
        <f t="shared" si="537"/>
        <v>0</v>
      </c>
      <c r="AS220" s="435">
        <f t="shared" si="538"/>
        <v>0</v>
      </c>
      <c r="AT220" s="434">
        <f t="shared" si="539"/>
        <v>3.0410473182212319</v>
      </c>
      <c r="AU220" s="435">
        <f t="shared" si="540"/>
        <v>3.365996484289171</v>
      </c>
      <c r="AV220" s="434">
        <f t="shared" si="541"/>
        <v>474.40338164251216</v>
      </c>
      <c r="AW220" s="435">
        <f t="shared" si="542"/>
        <v>622.70934959349665</v>
      </c>
      <c r="AX220" s="584"/>
      <c r="AY220" s="585"/>
      <c r="AZ220" s="434">
        <f t="shared" si="543"/>
        <v>0</v>
      </c>
      <c r="BA220" s="435">
        <f t="shared" si="544"/>
        <v>0</v>
      </c>
      <c r="BB220" s="584"/>
      <c r="BC220" s="585"/>
      <c r="BD220" s="434">
        <f t="shared" si="545"/>
        <v>0</v>
      </c>
      <c r="BE220" s="435">
        <f t="shared" si="546"/>
        <v>0</v>
      </c>
      <c r="BF220" s="584"/>
      <c r="BG220" s="585"/>
      <c r="BH220" s="434">
        <f t="shared" si="547"/>
        <v>0</v>
      </c>
      <c r="BI220" s="435">
        <f t="shared" si="548"/>
        <v>0</v>
      </c>
      <c r="BJ220" s="434">
        <f t="shared" si="549"/>
        <v>0</v>
      </c>
      <c r="BK220" s="435">
        <f t="shared" si="550"/>
        <v>0</v>
      </c>
      <c r="BL220" s="434">
        <f t="shared" si="551"/>
        <v>0</v>
      </c>
      <c r="BM220" s="435">
        <f t="shared" si="552"/>
        <v>0</v>
      </c>
      <c r="BN220" s="605">
        <v>96</v>
      </c>
      <c r="BO220" s="606">
        <v>103</v>
      </c>
      <c r="BP220" s="434">
        <f t="shared" si="553"/>
        <v>0</v>
      </c>
      <c r="BQ220" s="435">
        <f t="shared" si="554"/>
        <v>0</v>
      </c>
      <c r="BR220" s="605">
        <v>64</v>
      </c>
      <c r="BS220" s="606">
        <v>75</v>
      </c>
      <c r="BT220" s="434">
        <f t="shared" si="555"/>
        <v>0</v>
      </c>
      <c r="BU220" s="435">
        <f t="shared" si="556"/>
        <v>0</v>
      </c>
      <c r="BV220" s="584"/>
      <c r="BW220" s="585"/>
      <c r="BX220" s="434">
        <f t="shared" si="557"/>
        <v>0</v>
      </c>
      <c r="BY220" s="435">
        <f t="shared" si="558"/>
        <v>0</v>
      </c>
      <c r="BZ220" s="434">
        <f t="shared" si="559"/>
        <v>160</v>
      </c>
      <c r="CA220" s="435">
        <f t="shared" si="560"/>
        <v>178</v>
      </c>
      <c r="CB220" s="434">
        <f t="shared" si="561"/>
        <v>0</v>
      </c>
      <c r="CC220" s="435">
        <f t="shared" si="562"/>
        <v>0</v>
      </c>
      <c r="CD220" s="605">
        <v>3.6033333333333299</v>
      </c>
      <c r="CE220" s="607">
        <v>4.1820987654320998</v>
      </c>
      <c r="CF220" s="434">
        <f t="shared" si="563"/>
        <v>345.91999999999967</v>
      </c>
      <c r="CG220" s="435">
        <f t="shared" si="564"/>
        <v>430.75617283950629</v>
      </c>
      <c r="CH220" s="605">
        <v>4.8385416666666696</v>
      </c>
      <c r="CI220" s="607">
        <v>4.9653679653679701</v>
      </c>
      <c r="CJ220" s="434">
        <f t="shared" si="565"/>
        <v>309.66666666666686</v>
      </c>
      <c r="CK220" s="435">
        <f t="shared" si="566"/>
        <v>372.40259740259773</v>
      </c>
      <c r="CL220" s="584"/>
      <c r="CM220" s="585"/>
      <c r="CN220" s="434">
        <f t="shared" si="567"/>
        <v>0</v>
      </c>
      <c r="CO220" s="435">
        <f t="shared" si="568"/>
        <v>0</v>
      </c>
      <c r="CP220" s="434">
        <f t="shared" si="569"/>
        <v>4.0974166666666658</v>
      </c>
      <c r="CQ220" s="435">
        <f t="shared" si="570"/>
        <v>4.5121279227084496</v>
      </c>
      <c r="CR220" s="434">
        <f t="shared" si="571"/>
        <v>655.58666666666659</v>
      </c>
      <c r="CS220" s="435">
        <f t="shared" si="572"/>
        <v>803.15877024210408</v>
      </c>
      <c r="CT220" s="584"/>
      <c r="CU220" s="585"/>
      <c r="CV220" s="434">
        <f t="shared" si="573"/>
        <v>0</v>
      </c>
      <c r="CW220" s="435">
        <f t="shared" si="574"/>
        <v>0</v>
      </c>
      <c r="CX220" s="584"/>
      <c r="CY220" s="585"/>
      <c r="CZ220" s="434">
        <f t="shared" si="575"/>
        <v>0</v>
      </c>
      <c r="DA220" s="435">
        <f t="shared" si="576"/>
        <v>0</v>
      </c>
      <c r="DB220" s="584"/>
      <c r="DC220" s="585"/>
      <c r="DD220" s="434">
        <f t="shared" si="577"/>
        <v>0</v>
      </c>
      <c r="DE220" s="435">
        <f t="shared" si="578"/>
        <v>0</v>
      </c>
      <c r="DF220" s="434">
        <f t="shared" si="579"/>
        <v>0</v>
      </c>
      <c r="DG220" s="435">
        <f t="shared" si="580"/>
        <v>0</v>
      </c>
      <c r="DH220" s="434">
        <f t="shared" si="581"/>
        <v>0</v>
      </c>
      <c r="DI220" s="435">
        <f t="shared" si="582"/>
        <v>0</v>
      </c>
      <c r="DJ220" s="434">
        <f t="shared" si="583"/>
        <v>316</v>
      </c>
      <c r="DK220" s="435">
        <f t="shared" si="584"/>
        <v>363</v>
      </c>
      <c r="DL220" s="434">
        <f t="shared" si="585"/>
        <v>0</v>
      </c>
      <c r="DM220" s="435">
        <f t="shared" si="586"/>
        <v>0</v>
      </c>
      <c r="DN220" s="434">
        <f t="shared" si="587"/>
        <v>3.5759178743961351</v>
      </c>
      <c r="DO220" s="435">
        <f t="shared" si="588"/>
        <v>3.9280113494093682</v>
      </c>
      <c r="DP220" s="434">
        <f t="shared" si="589"/>
        <v>1129.9900483091787</v>
      </c>
      <c r="DQ220" s="435">
        <f t="shared" si="590"/>
        <v>1425.8681198356007</v>
      </c>
      <c r="DR220" s="434">
        <f t="shared" si="591"/>
        <v>0</v>
      </c>
      <c r="DS220" s="435">
        <f t="shared" si="592"/>
        <v>0</v>
      </c>
      <c r="DT220" s="434">
        <f t="shared" si="593"/>
        <v>0</v>
      </c>
      <c r="DU220" s="435">
        <f t="shared" si="594"/>
        <v>0</v>
      </c>
      <c r="DV220" s="605">
        <v>10</v>
      </c>
      <c r="DW220" s="606">
        <v>12</v>
      </c>
      <c r="DX220" s="434">
        <f t="shared" si="595"/>
        <v>0</v>
      </c>
      <c r="DY220" s="435">
        <f t="shared" si="596"/>
        <v>0</v>
      </c>
      <c r="DZ220" s="605">
        <v>3</v>
      </c>
      <c r="EA220" s="606">
        <v>9</v>
      </c>
      <c r="EB220" s="434">
        <f t="shared" si="597"/>
        <v>0</v>
      </c>
      <c r="EC220" s="435">
        <f t="shared" si="598"/>
        <v>0</v>
      </c>
      <c r="ED220" s="584"/>
      <c r="EE220" s="585"/>
      <c r="EF220" s="434">
        <f t="shared" si="599"/>
        <v>0</v>
      </c>
      <c r="EG220" s="435">
        <f t="shared" si="600"/>
        <v>0</v>
      </c>
      <c r="EH220" s="434">
        <f t="shared" si="601"/>
        <v>13</v>
      </c>
      <c r="EI220" s="435">
        <f t="shared" si="602"/>
        <v>21</v>
      </c>
      <c r="EJ220" s="434">
        <f t="shared" si="603"/>
        <v>0</v>
      </c>
      <c r="EK220" s="435">
        <f t="shared" si="604"/>
        <v>0</v>
      </c>
      <c r="EL220" s="605">
        <v>2.9393939393939399</v>
      </c>
      <c r="EM220" s="607">
        <v>2.8333333333333299</v>
      </c>
      <c r="EN220" s="434">
        <f t="shared" si="605"/>
        <v>29.393939393939398</v>
      </c>
      <c r="EO220" s="435">
        <f t="shared" si="606"/>
        <v>33.999999999999957</v>
      </c>
      <c r="EP220" s="605">
        <v>3.3333333333333299</v>
      </c>
      <c r="EQ220" s="607">
        <v>4.5</v>
      </c>
      <c r="ER220" s="434">
        <f t="shared" si="607"/>
        <v>9.9999999999999893</v>
      </c>
      <c r="ES220" s="435">
        <f t="shared" si="608"/>
        <v>40.5</v>
      </c>
      <c r="ET220" s="584"/>
      <c r="EU220" s="585"/>
      <c r="EV220" s="434">
        <f t="shared" si="609"/>
        <v>0</v>
      </c>
      <c r="EW220" s="435">
        <f t="shared" si="610"/>
        <v>0</v>
      </c>
      <c r="EX220" s="434">
        <f t="shared" si="611"/>
        <v>3.0303030303030303</v>
      </c>
      <c r="EY220" s="435">
        <f t="shared" si="612"/>
        <v>3.5476190476190457</v>
      </c>
      <c r="EZ220" s="434">
        <f t="shared" si="613"/>
        <v>39.393939393939391</v>
      </c>
      <c r="FA220" s="435">
        <f t="shared" si="614"/>
        <v>74.499999999999957</v>
      </c>
      <c r="FB220" s="584"/>
      <c r="FC220" s="585"/>
      <c r="FD220" s="434">
        <f t="shared" si="615"/>
        <v>0</v>
      </c>
      <c r="FE220" s="435">
        <f t="shared" si="616"/>
        <v>0</v>
      </c>
      <c r="FF220" s="584"/>
      <c r="FG220" s="585"/>
      <c r="FH220" s="434">
        <f t="shared" si="617"/>
        <v>0</v>
      </c>
      <c r="FI220" s="435">
        <f t="shared" si="618"/>
        <v>0</v>
      </c>
      <c r="FJ220" s="584"/>
      <c r="FK220" s="585"/>
      <c r="FL220" s="434">
        <f t="shared" si="619"/>
        <v>0</v>
      </c>
      <c r="FM220" s="435">
        <f t="shared" si="620"/>
        <v>0</v>
      </c>
      <c r="FN220" s="434">
        <f t="shared" si="621"/>
        <v>0</v>
      </c>
      <c r="FO220" s="435">
        <f t="shared" si="622"/>
        <v>0</v>
      </c>
      <c r="FP220" s="434">
        <f t="shared" si="623"/>
        <v>0</v>
      </c>
      <c r="FQ220" s="435">
        <f t="shared" si="624"/>
        <v>0</v>
      </c>
      <c r="FR220" s="584"/>
      <c r="FS220" s="585"/>
      <c r="FT220" s="434">
        <f t="shared" si="625"/>
        <v>0</v>
      </c>
      <c r="FU220" s="435">
        <f t="shared" si="626"/>
        <v>0</v>
      </c>
      <c r="FV220" s="584"/>
      <c r="FW220" s="585"/>
      <c r="FX220" s="434">
        <f t="shared" si="627"/>
        <v>0</v>
      </c>
      <c r="FY220" s="435">
        <f t="shared" si="628"/>
        <v>0</v>
      </c>
      <c r="FZ220" s="584"/>
      <c r="GA220" s="585"/>
      <c r="GB220" s="434">
        <f t="shared" si="629"/>
        <v>0</v>
      </c>
      <c r="GC220" s="435">
        <f t="shared" si="630"/>
        <v>0</v>
      </c>
      <c r="GD220" s="434">
        <f t="shared" si="631"/>
        <v>125</v>
      </c>
      <c r="GE220" s="435">
        <f t="shared" si="632"/>
        <v>141</v>
      </c>
      <c r="GF220" s="434">
        <f t="shared" si="633"/>
        <v>0</v>
      </c>
      <c r="GG220" s="435">
        <f t="shared" si="634"/>
        <v>0</v>
      </c>
      <c r="GH220" s="434">
        <f t="shared" si="635"/>
        <v>402.64727272727237</v>
      </c>
      <c r="GI220" s="435">
        <f t="shared" si="636"/>
        <v>516.42283950617298</v>
      </c>
      <c r="GJ220" s="434">
        <f t="shared" si="637"/>
        <v>0</v>
      </c>
      <c r="GK220" s="435">
        <f t="shared" si="638"/>
        <v>0</v>
      </c>
      <c r="GL220" s="434">
        <f t="shared" si="639"/>
        <v>204</v>
      </c>
      <c r="GM220" s="435">
        <f t="shared" si="640"/>
        <v>243</v>
      </c>
      <c r="GN220" s="434">
        <f t="shared" si="641"/>
        <v>0</v>
      </c>
      <c r="GO220" s="435">
        <f t="shared" si="642"/>
        <v>0</v>
      </c>
      <c r="GP220" s="434">
        <f t="shared" si="643"/>
        <v>766.73671497584564</v>
      </c>
      <c r="GQ220" s="435">
        <f t="shared" si="644"/>
        <v>983.94528032942765</v>
      </c>
      <c r="GR220" s="434">
        <f t="shared" si="645"/>
        <v>0</v>
      </c>
      <c r="GS220" s="435">
        <f t="shared" si="646"/>
        <v>0</v>
      </c>
      <c r="GT220" s="434">
        <f t="shared" si="647"/>
        <v>329</v>
      </c>
      <c r="GU220" s="435">
        <f t="shared" si="648"/>
        <v>384</v>
      </c>
      <c r="GV220" s="434">
        <f t="shared" si="649"/>
        <v>0</v>
      </c>
      <c r="GW220" s="435">
        <f t="shared" si="650"/>
        <v>0</v>
      </c>
      <c r="GX220" s="434">
        <f t="shared" si="651"/>
        <v>1169.383987703118</v>
      </c>
      <c r="GY220" s="435">
        <f t="shared" si="652"/>
        <v>1500.3681198356007</v>
      </c>
      <c r="GZ220" s="434">
        <f t="shared" si="653"/>
        <v>0</v>
      </c>
      <c r="HA220" s="435">
        <f t="shared" si="654"/>
        <v>0</v>
      </c>
      <c r="HB220" s="434">
        <f t="shared" si="655"/>
        <v>0</v>
      </c>
      <c r="HC220" s="435">
        <f t="shared" si="656"/>
        <v>0</v>
      </c>
      <c r="HD220" s="434">
        <f t="shared" si="657"/>
        <v>0</v>
      </c>
      <c r="HE220" s="435">
        <f t="shared" si="658"/>
        <v>0</v>
      </c>
      <c r="HF220" s="434">
        <f t="shared" si="659"/>
        <v>0</v>
      </c>
      <c r="HG220" s="435">
        <f t="shared" si="660"/>
        <v>0</v>
      </c>
      <c r="HH220" s="434">
        <f t="shared" si="661"/>
        <v>0</v>
      </c>
      <c r="HI220" s="435">
        <f t="shared" si="662"/>
        <v>0</v>
      </c>
      <c r="HJ220" s="434">
        <f t="shared" si="663"/>
        <v>1169.3839877031182</v>
      </c>
      <c r="HK220" s="435">
        <f t="shared" si="664"/>
        <v>1500.3681198356007</v>
      </c>
      <c r="HL220" s="434">
        <f t="shared" si="665"/>
        <v>0</v>
      </c>
      <c r="HM220" s="435">
        <f t="shared" si="666"/>
        <v>0</v>
      </c>
    </row>
    <row r="221" spans="1:221" s="18" customFormat="1" ht="15" customHeight="1">
      <c r="A221" s="516" t="s">
        <v>489</v>
      </c>
      <c r="B221" s="517" t="s">
        <v>521</v>
      </c>
      <c r="C221" s="549"/>
      <c r="D221" s="500">
        <v>198491</v>
      </c>
      <c r="E221" s="524">
        <v>10</v>
      </c>
      <c r="F221" s="605">
        <v>258</v>
      </c>
      <c r="G221" s="606">
        <v>194</v>
      </c>
      <c r="H221" s="605">
        <v>5</v>
      </c>
      <c r="I221" s="606">
        <v>0</v>
      </c>
      <c r="J221" s="434">
        <f t="shared" si="519"/>
        <v>253</v>
      </c>
      <c r="K221" s="435">
        <f t="shared" si="520"/>
        <v>194</v>
      </c>
      <c r="L221" s="584"/>
      <c r="M221" s="585"/>
      <c r="N221" s="434">
        <f t="shared" si="521"/>
        <v>253</v>
      </c>
      <c r="O221" s="435">
        <f t="shared" si="522"/>
        <v>194</v>
      </c>
      <c r="P221" s="434">
        <f t="shared" si="523"/>
        <v>0</v>
      </c>
      <c r="Q221" s="435">
        <f t="shared" si="524"/>
        <v>0</v>
      </c>
      <c r="R221" s="605">
        <v>0</v>
      </c>
      <c r="S221" s="606">
        <v>0</v>
      </c>
      <c r="T221" s="434">
        <f t="shared" si="518"/>
        <v>0</v>
      </c>
      <c r="U221" s="435">
        <f t="shared" si="518"/>
        <v>0</v>
      </c>
      <c r="V221" s="605">
        <v>73</v>
      </c>
      <c r="W221" s="606">
        <v>62</v>
      </c>
      <c r="X221" s="434">
        <f t="shared" si="525"/>
        <v>0</v>
      </c>
      <c r="Y221" s="435">
        <f t="shared" si="526"/>
        <v>0</v>
      </c>
      <c r="Z221" s="584"/>
      <c r="AA221" s="585"/>
      <c r="AB221" s="434">
        <f t="shared" si="527"/>
        <v>0</v>
      </c>
      <c r="AC221" s="435">
        <f t="shared" si="528"/>
        <v>0</v>
      </c>
      <c r="AD221" s="434">
        <f t="shared" si="529"/>
        <v>73</v>
      </c>
      <c r="AE221" s="435">
        <f t="shared" si="530"/>
        <v>62</v>
      </c>
      <c r="AF221" s="434">
        <f t="shared" si="531"/>
        <v>0</v>
      </c>
      <c r="AG221" s="435">
        <f t="shared" si="532"/>
        <v>0</v>
      </c>
      <c r="AH221" s="605"/>
      <c r="AI221" s="607"/>
      <c r="AJ221" s="434">
        <f t="shared" si="533"/>
        <v>0</v>
      </c>
      <c r="AK221" s="435">
        <f t="shared" si="534"/>
        <v>0</v>
      </c>
      <c r="AL221" s="605">
        <v>5.6711111111111103</v>
      </c>
      <c r="AM221" s="607">
        <v>4.8333333333333304</v>
      </c>
      <c r="AN221" s="434">
        <f t="shared" si="535"/>
        <v>413.99111111111108</v>
      </c>
      <c r="AO221" s="435">
        <f t="shared" si="536"/>
        <v>299.66666666666646</v>
      </c>
      <c r="AP221" s="584"/>
      <c r="AQ221" s="585"/>
      <c r="AR221" s="434">
        <f t="shared" si="537"/>
        <v>0</v>
      </c>
      <c r="AS221" s="435">
        <f t="shared" si="538"/>
        <v>0</v>
      </c>
      <c r="AT221" s="434">
        <f t="shared" si="539"/>
        <v>5.6711111111111103</v>
      </c>
      <c r="AU221" s="435">
        <f t="shared" si="540"/>
        <v>4.8333333333333304</v>
      </c>
      <c r="AV221" s="434">
        <f t="shared" si="541"/>
        <v>413.99111111111108</v>
      </c>
      <c r="AW221" s="435">
        <f t="shared" si="542"/>
        <v>299.66666666666646</v>
      </c>
      <c r="AX221" s="584"/>
      <c r="AY221" s="585"/>
      <c r="AZ221" s="434">
        <f t="shared" si="543"/>
        <v>0</v>
      </c>
      <c r="BA221" s="435">
        <f t="shared" si="544"/>
        <v>0</v>
      </c>
      <c r="BB221" s="584"/>
      <c r="BC221" s="585"/>
      <c r="BD221" s="434">
        <f t="shared" si="545"/>
        <v>0</v>
      </c>
      <c r="BE221" s="435">
        <f t="shared" si="546"/>
        <v>0</v>
      </c>
      <c r="BF221" s="584"/>
      <c r="BG221" s="585"/>
      <c r="BH221" s="434">
        <f t="shared" si="547"/>
        <v>0</v>
      </c>
      <c r="BI221" s="435">
        <f t="shared" si="548"/>
        <v>0</v>
      </c>
      <c r="BJ221" s="434">
        <f t="shared" si="549"/>
        <v>0</v>
      </c>
      <c r="BK221" s="435">
        <f t="shared" si="550"/>
        <v>0</v>
      </c>
      <c r="BL221" s="434">
        <f t="shared" si="551"/>
        <v>0</v>
      </c>
      <c r="BM221" s="435">
        <f t="shared" si="552"/>
        <v>0</v>
      </c>
      <c r="BN221" s="605">
        <v>37</v>
      </c>
      <c r="BO221" s="606">
        <v>28</v>
      </c>
      <c r="BP221" s="434">
        <f t="shared" si="553"/>
        <v>0</v>
      </c>
      <c r="BQ221" s="435">
        <f t="shared" si="554"/>
        <v>0</v>
      </c>
      <c r="BR221" s="605">
        <v>40</v>
      </c>
      <c r="BS221" s="606">
        <v>30</v>
      </c>
      <c r="BT221" s="434">
        <f t="shared" si="555"/>
        <v>0</v>
      </c>
      <c r="BU221" s="435">
        <f t="shared" si="556"/>
        <v>0</v>
      </c>
      <c r="BV221" s="584"/>
      <c r="BW221" s="585"/>
      <c r="BX221" s="434">
        <f t="shared" si="557"/>
        <v>0</v>
      </c>
      <c r="BY221" s="435">
        <f t="shared" si="558"/>
        <v>0</v>
      </c>
      <c r="BZ221" s="434">
        <f t="shared" si="559"/>
        <v>77</v>
      </c>
      <c r="CA221" s="435">
        <f t="shared" si="560"/>
        <v>58</v>
      </c>
      <c r="CB221" s="434">
        <f t="shared" si="561"/>
        <v>0</v>
      </c>
      <c r="CC221" s="435">
        <f t="shared" si="562"/>
        <v>0</v>
      </c>
      <c r="CD221" s="605">
        <v>5.2882882882882898</v>
      </c>
      <c r="CE221" s="607">
        <v>7.9880952380952399</v>
      </c>
      <c r="CF221" s="434">
        <f t="shared" si="563"/>
        <v>195.66666666666671</v>
      </c>
      <c r="CG221" s="435">
        <f t="shared" si="564"/>
        <v>223.66666666666671</v>
      </c>
      <c r="CH221" s="605">
        <v>6.6666666666666696</v>
      </c>
      <c r="CI221" s="607">
        <v>6.9555555555555504</v>
      </c>
      <c r="CJ221" s="434">
        <f t="shared" si="565"/>
        <v>266.6666666666668</v>
      </c>
      <c r="CK221" s="435">
        <f t="shared" si="566"/>
        <v>208.66666666666652</v>
      </c>
      <c r="CL221" s="584"/>
      <c r="CM221" s="585"/>
      <c r="CN221" s="434">
        <f t="shared" si="567"/>
        <v>0</v>
      </c>
      <c r="CO221" s="435">
        <f t="shared" si="568"/>
        <v>0</v>
      </c>
      <c r="CP221" s="434">
        <f t="shared" si="569"/>
        <v>6.0043290043290067</v>
      </c>
      <c r="CQ221" s="435">
        <f t="shared" si="570"/>
        <v>7.4540229885057459</v>
      </c>
      <c r="CR221" s="434">
        <f t="shared" si="571"/>
        <v>462.33333333333354</v>
      </c>
      <c r="CS221" s="435">
        <f t="shared" si="572"/>
        <v>432.33333333333326</v>
      </c>
      <c r="CT221" s="584"/>
      <c r="CU221" s="585"/>
      <c r="CV221" s="434">
        <f t="shared" si="573"/>
        <v>0</v>
      </c>
      <c r="CW221" s="435">
        <f t="shared" si="574"/>
        <v>0</v>
      </c>
      <c r="CX221" s="584"/>
      <c r="CY221" s="585"/>
      <c r="CZ221" s="434">
        <f t="shared" si="575"/>
        <v>0</v>
      </c>
      <c r="DA221" s="435">
        <f t="shared" si="576"/>
        <v>0</v>
      </c>
      <c r="DB221" s="584"/>
      <c r="DC221" s="585"/>
      <c r="DD221" s="434">
        <f t="shared" si="577"/>
        <v>0</v>
      </c>
      <c r="DE221" s="435">
        <f t="shared" si="578"/>
        <v>0</v>
      </c>
      <c r="DF221" s="434">
        <f t="shared" si="579"/>
        <v>0</v>
      </c>
      <c r="DG221" s="435">
        <f t="shared" si="580"/>
        <v>0</v>
      </c>
      <c r="DH221" s="434">
        <f t="shared" si="581"/>
        <v>0</v>
      </c>
      <c r="DI221" s="435">
        <f t="shared" si="582"/>
        <v>0</v>
      </c>
      <c r="DJ221" s="434">
        <f t="shared" si="583"/>
        <v>150</v>
      </c>
      <c r="DK221" s="435">
        <f t="shared" si="584"/>
        <v>120</v>
      </c>
      <c r="DL221" s="434">
        <f t="shared" si="585"/>
        <v>0</v>
      </c>
      <c r="DM221" s="435">
        <f t="shared" si="586"/>
        <v>0</v>
      </c>
      <c r="DN221" s="434">
        <f t="shared" si="587"/>
        <v>5.8421629629629646</v>
      </c>
      <c r="DO221" s="435">
        <f t="shared" si="588"/>
        <v>6.0999999999999979</v>
      </c>
      <c r="DP221" s="434">
        <f t="shared" si="589"/>
        <v>876.32444444444468</v>
      </c>
      <c r="DQ221" s="435">
        <f t="shared" si="590"/>
        <v>731.99999999999977</v>
      </c>
      <c r="DR221" s="434">
        <f t="shared" si="591"/>
        <v>0</v>
      </c>
      <c r="DS221" s="435">
        <f t="shared" si="592"/>
        <v>0</v>
      </c>
      <c r="DT221" s="434">
        <f t="shared" si="593"/>
        <v>0</v>
      </c>
      <c r="DU221" s="435">
        <f t="shared" si="594"/>
        <v>0</v>
      </c>
      <c r="DV221" s="605">
        <v>38</v>
      </c>
      <c r="DW221" s="606">
        <v>24</v>
      </c>
      <c r="DX221" s="434">
        <f t="shared" si="595"/>
        <v>0</v>
      </c>
      <c r="DY221" s="435">
        <f t="shared" si="596"/>
        <v>0</v>
      </c>
      <c r="DZ221" s="605">
        <v>65</v>
      </c>
      <c r="EA221" s="606">
        <v>50</v>
      </c>
      <c r="EB221" s="434">
        <f t="shared" si="597"/>
        <v>0</v>
      </c>
      <c r="EC221" s="435">
        <f t="shared" si="598"/>
        <v>0</v>
      </c>
      <c r="ED221" s="584"/>
      <c r="EE221" s="585"/>
      <c r="EF221" s="434">
        <f t="shared" si="599"/>
        <v>0</v>
      </c>
      <c r="EG221" s="435">
        <f t="shared" si="600"/>
        <v>0</v>
      </c>
      <c r="EH221" s="434">
        <f t="shared" si="601"/>
        <v>103</v>
      </c>
      <c r="EI221" s="435">
        <f t="shared" si="602"/>
        <v>74</v>
      </c>
      <c r="EJ221" s="434">
        <f t="shared" si="603"/>
        <v>0</v>
      </c>
      <c r="EK221" s="435">
        <f t="shared" si="604"/>
        <v>0</v>
      </c>
      <c r="EL221" s="605">
        <v>4.4273504273504303</v>
      </c>
      <c r="EM221" s="607">
        <v>3.875</v>
      </c>
      <c r="EN221" s="434">
        <f t="shared" si="605"/>
        <v>168.23931623931634</v>
      </c>
      <c r="EO221" s="435">
        <f t="shared" si="606"/>
        <v>93</v>
      </c>
      <c r="EP221" s="605">
        <v>3.7462686567164201</v>
      </c>
      <c r="EQ221" s="607">
        <v>3.5266666666666699</v>
      </c>
      <c r="ER221" s="434">
        <f t="shared" si="607"/>
        <v>243.50746268656729</v>
      </c>
      <c r="ES221" s="435">
        <f t="shared" si="608"/>
        <v>176.33333333333348</v>
      </c>
      <c r="ET221" s="584"/>
      <c r="EU221" s="585"/>
      <c r="EV221" s="434">
        <f t="shared" si="609"/>
        <v>0</v>
      </c>
      <c r="EW221" s="435">
        <f t="shared" si="610"/>
        <v>0</v>
      </c>
      <c r="EX221" s="434">
        <f t="shared" si="611"/>
        <v>3.9975415429697438</v>
      </c>
      <c r="EY221" s="435">
        <f t="shared" si="612"/>
        <v>3.6396396396396415</v>
      </c>
      <c r="EZ221" s="434">
        <f t="shared" si="613"/>
        <v>411.74677892588363</v>
      </c>
      <c r="FA221" s="435">
        <f t="shared" si="614"/>
        <v>269.33333333333348</v>
      </c>
      <c r="FB221" s="584"/>
      <c r="FC221" s="585"/>
      <c r="FD221" s="434">
        <f t="shared" si="615"/>
        <v>0</v>
      </c>
      <c r="FE221" s="435">
        <f t="shared" si="616"/>
        <v>0</v>
      </c>
      <c r="FF221" s="584"/>
      <c r="FG221" s="585"/>
      <c r="FH221" s="434">
        <f t="shared" si="617"/>
        <v>0</v>
      </c>
      <c r="FI221" s="435">
        <f t="shared" si="618"/>
        <v>0</v>
      </c>
      <c r="FJ221" s="584"/>
      <c r="FK221" s="585"/>
      <c r="FL221" s="434">
        <f t="shared" si="619"/>
        <v>0</v>
      </c>
      <c r="FM221" s="435">
        <f t="shared" si="620"/>
        <v>0</v>
      </c>
      <c r="FN221" s="434">
        <f t="shared" si="621"/>
        <v>0</v>
      </c>
      <c r="FO221" s="435">
        <f t="shared" si="622"/>
        <v>0</v>
      </c>
      <c r="FP221" s="434">
        <f t="shared" si="623"/>
        <v>0</v>
      </c>
      <c r="FQ221" s="435">
        <f t="shared" si="624"/>
        <v>0</v>
      </c>
      <c r="FR221" s="584"/>
      <c r="FS221" s="585"/>
      <c r="FT221" s="434">
        <f t="shared" si="625"/>
        <v>0</v>
      </c>
      <c r="FU221" s="435">
        <f t="shared" si="626"/>
        <v>0</v>
      </c>
      <c r="FV221" s="584"/>
      <c r="FW221" s="585"/>
      <c r="FX221" s="434">
        <f t="shared" si="627"/>
        <v>0</v>
      </c>
      <c r="FY221" s="435">
        <f t="shared" si="628"/>
        <v>0</v>
      </c>
      <c r="FZ221" s="584"/>
      <c r="GA221" s="585"/>
      <c r="GB221" s="434">
        <f t="shared" si="629"/>
        <v>0</v>
      </c>
      <c r="GC221" s="435">
        <f t="shared" si="630"/>
        <v>0</v>
      </c>
      <c r="GD221" s="434">
        <f t="shared" si="631"/>
        <v>75</v>
      </c>
      <c r="GE221" s="435">
        <f t="shared" si="632"/>
        <v>52</v>
      </c>
      <c r="GF221" s="434">
        <f t="shared" si="633"/>
        <v>0</v>
      </c>
      <c r="GG221" s="435">
        <f t="shared" si="634"/>
        <v>0</v>
      </c>
      <c r="GH221" s="434">
        <f t="shared" si="635"/>
        <v>363.90598290598302</v>
      </c>
      <c r="GI221" s="435">
        <f t="shared" si="636"/>
        <v>316.66666666666674</v>
      </c>
      <c r="GJ221" s="434">
        <f t="shared" si="637"/>
        <v>0</v>
      </c>
      <c r="GK221" s="435">
        <f t="shared" si="638"/>
        <v>0</v>
      </c>
      <c r="GL221" s="434">
        <f t="shared" si="639"/>
        <v>178</v>
      </c>
      <c r="GM221" s="435">
        <f t="shared" si="640"/>
        <v>142</v>
      </c>
      <c r="GN221" s="434">
        <f t="shared" si="641"/>
        <v>0</v>
      </c>
      <c r="GO221" s="435">
        <f t="shared" si="642"/>
        <v>0</v>
      </c>
      <c r="GP221" s="434">
        <f t="shared" si="643"/>
        <v>924.16524046434529</v>
      </c>
      <c r="GQ221" s="435">
        <f t="shared" si="644"/>
        <v>684.66666666666652</v>
      </c>
      <c r="GR221" s="434">
        <f t="shared" si="645"/>
        <v>0</v>
      </c>
      <c r="GS221" s="435">
        <f t="shared" si="646"/>
        <v>0</v>
      </c>
      <c r="GT221" s="434">
        <f t="shared" si="647"/>
        <v>253</v>
      </c>
      <c r="GU221" s="435">
        <f t="shared" si="648"/>
        <v>194</v>
      </c>
      <c r="GV221" s="434">
        <f t="shared" si="649"/>
        <v>0</v>
      </c>
      <c r="GW221" s="435">
        <f t="shared" si="650"/>
        <v>0</v>
      </c>
      <c r="GX221" s="434">
        <f t="shared" si="651"/>
        <v>1288.0712233703284</v>
      </c>
      <c r="GY221" s="435">
        <f t="shared" si="652"/>
        <v>1001.3333333333333</v>
      </c>
      <c r="GZ221" s="434">
        <f t="shared" si="653"/>
        <v>0</v>
      </c>
      <c r="HA221" s="435">
        <f t="shared" si="654"/>
        <v>0</v>
      </c>
      <c r="HB221" s="434">
        <f t="shared" si="655"/>
        <v>0</v>
      </c>
      <c r="HC221" s="435">
        <f t="shared" si="656"/>
        <v>0</v>
      </c>
      <c r="HD221" s="434">
        <f t="shared" si="657"/>
        <v>0</v>
      </c>
      <c r="HE221" s="435">
        <f t="shared" si="658"/>
        <v>0</v>
      </c>
      <c r="HF221" s="434">
        <f t="shared" si="659"/>
        <v>0</v>
      </c>
      <c r="HG221" s="435">
        <f t="shared" si="660"/>
        <v>0</v>
      </c>
      <c r="HH221" s="434">
        <f t="shared" si="661"/>
        <v>0</v>
      </c>
      <c r="HI221" s="435">
        <f t="shared" si="662"/>
        <v>0</v>
      </c>
      <c r="HJ221" s="434">
        <f t="shared" si="663"/>
        <v>1288.0712233703284</v>
      </c>
      <c r="HK221" s="435">
        <f t="shared" si="664"/>
        <v>1001.3333333333333</v>
      </c>
      <c r="HL221" s="434">
        <f t="shared" si="665"/>
        <v>0</v>
      </c>
      <c r="HM221" s="435">
        <f t="shared" si="666"/>
        <v>0</v>
      </c>
    </row>
    <row r="222" spans="1:221" s="18" customFormat="1" ht="15" customHeight="1">
      <c r="A222" s="516" t="s">
        <v>489</v>
      </c>
      <c r="B222" s="517" t="s">
        <v>526</v>
      </c>
      <c r="C222" s="549"/>
      <c r="D222" s="500">
        <v>198640</v>
      </c>
      <c r="E222" s="524">
        <v>10</v>
      </c>
      <c r="F222" s="605">
        <v>133</v>
      </c>
      <c r="G222" s="606">
        <v>148</v>
      </c>
      <c r="H222" s="605">
        <v>8</v>
      </c>
      <c r="I222" s="606">
        <v>9</v>
      </c>
      <c r="J222" s="434">
        <f t="shared" si="519"/>
        <v>125</v>
      </c>
      <c r="K222" s="435">
        <f t="shared" si="520"/>
        <v>139</v>
      </c>
      <c r="L222" s="584"/>
      <c r="M222" s="585"/>
      <c r="N222" s="434">
        <f t="shared" si="521"/>
        <v>125</v>
      </c>
      <c r="O222" s="435">
        <f t="shared" si="522"/>
        <v>139</v>
      </c>
      <c r="P222" s="434">
        <f t="shared" si="523"/>
        <v>0</v>
      </c>
      <c r="Q222" s="435">
        <f t="shared" si="524"/>
        <v>0</v>
      </c>
      <c r="R222" s="605">
        <v>0</v>
      </c>
      <c r="S222" s="606">
        <v>0</v>
      </c>
      <c r="T222" s="434">
        <f t="shared" si="518"/>
        <v>0</v>
      </c>
      <c r="U222" s="435">
        <f t="shared" si="518"/>
        <v>0</v>
      </c>
      <c r="V222" s="605">
        <v>33</v>
      </c>
      <c r="W222" s="606">
        <v>62</v>
      </c>
      <c r="X222" s="434">
        <f t="shared" si="525"/>
        <v>0</v>
      </c>
      <c r="Y222" s="435">
        <f t="shared" si="526"/>
        <v>0</v>
      </c>
      <c r="Z222" s="584"/>
      <c r="AA222" s="585"/>
      <c r="AB222" s="434">
        <f t="shared" si="527"/>
        <v>0</v>
      </c>
      <c r="AC222" s="435">
        <f t="shared" si="528"/>
        <v>0</v>
      </c>
      <c r="AD222" s="434">
        <f t="shared" si="529"/>
        <v>33</v>
      </c>
      <c r="AE222" s="435">
        <f t="shared" si="530"/>
        <v>62</v>
      </c>
      <c r="AF222" s="434">
        <f t="shared" si="531"/>
        <v>0</v>
      </c>
      <c r="AG222" s="435">
        <f t="shared" si="532"/>
        <v>0</v>
      </c>
      <c r="AH222" s="605"/>
      <c r="AI222" s="607"/>
      <c r="AJ222" s="434">
        <f t="shared" si="533"/>
        <v>0</v>
      </c>
      <c r="AK222" s="435">
        <f t="shared" si="534"/>
        <v>0</v>
      </c>
      <c r="AL222" s="605">
        <v>3.6846846846846901</v>
      </c>
      <c r="AM222" s="607">
        <v>3.4830917874396099</v>
      </c>
      <c r="AN222" s="434">
        <f t="shared" si="535"/>
        <v>121.59459459459478</v>
      </c>
      <c r="AO222" s="435">
        <f t="shared" si="536"/>
        <v>215.95169082125582</v>
      </c>
      <c r="AP222" s="584"/>
      <c r="AQ222" s="585"/>
      <c r="AR222" s="434">
        <f t="shared" si="537"/>
        <v>0</v>
      </c>
      <c r="AS222" s="435">
        <f t="shared" si="538"/>
        <v>0</v>
      </c>
      <c r="AT222" s="434">
        <f t="shared" si="539"/>
        <v>3.6846846846846901</v>
      </c>
      <c r="AU222" s="435">
        <f t="shared" si="540"/>
        <v>3.4830917874396099</v>
      </c>
      <c r="AV222" s="434">
        <f t="shared" si="541"/>
        <v>121.59459459459478</v>
      </c>
      <c r="AW222" s="435">
        <f t="shared" si="542"/>
        <v>215.95169082125582</v>
      </c>
      <c r="AX222" s="584"/>
      <c r="AY222" s="585"/>
      <c r="AZ222" s="434">
        <f t="shared" si="543"/>
        <v>0</v>
      </c>
      <c r="BA222" s="435">
        <f t="shared" si="544"/>
        <v>0</v>
      </c>
      <c r="BB222" s="584"/>
      <c r="BC222" s="585"/>
      <c r="BD222" s="434">
        <f t="shared" si="545"/>
        <v>0</v>
      </c>
      <c r="BE222" s="435">
        <f t="shared" si="546"/>
        <v>0</v>
      </c>
      <c r="BF222" s="584"/>
      <c r="BG222" s="585"/>
      <c r="BH222" s="434">
        <f t="shared" si="547"/>
        <v>0</v>
      </c>
      <c r="BI222" s="435">
        <f t="shared" si="548"/>
        <v>0</v>
      </c>
      <c r="BJ222" s="434">
        <f t="shared" si="549"/>
        <v>0</v>
      </c>
      <c r="BK222" s="435">
        <f t="shared" si="550"/>
        <v>0</v>
      </c>
      <c r="BL222" s="434">
        <f t="shared" si="551"/>
        <v>0</v>
      </c>
      <c r="BM222" s="435">
        <f t="shared" si="552"/>
        <v>0</v>
      </c>
      <c r="BN222" s="605">
        <v>37</v>
      </c>
      <c r="BO222" s="606">
        <v>33</v>
      </c>
      <c r="BP222" s="434">
        <f t="shared" si="553"/>
        <v>0</v>
      </c>
      <c r="BQ222" s="435">
        <f t="shared" si="554"/>
        <v>0</v>
      </c>
      <c r="BR222" s="605">
        <v>21</v>
      </c>
      <c r="BS222" s="606">
        <v>14</v>
      </c>
      <c r="BT222" s="434">
        <f t="shared" si="555"/>
        <v>0</v>
      </c>
      <c r="BU222" s="435">
        <f t="shared" si="556"/>
        <v>0</v>
      </c>
      <c r="BV222" s="584"/>
      <c r="BW222" s="585"/>
      <c r="BX222" s="434">
        <f t="shared" si="557"/>
        <v>0</v>
      </c>
      <c r="BY222" s="435">
        <f t="shared" si="558"/>
        <v>0</v>
      </c>
      <c r="BZ222" s="434">
        <f t="shared" si="559"/>
        <v>58</v>
      </c>
      <c r="CA222" s="435">
        <f t="shared" si="560"/>
        <v>47</v>
      </c>
      <c r="CB222" s="434">
        <f t="shared" si="561"/>
        <v>0</v>
      </c>
      <c r="CC222" s="435">
        <f t="shared" si="562"/>
        <v>0</v>
      </c>
      <c r="CD222" s="605">
        <v>5.25</v>
      </c>
      <c r="CE222" s="607">
        <v>4.0098039215686301</v>
      </c>
      <c r="CF222" s="434">
        <f t="shared" si="563"/>
        <v>194.25</v>
      </c>
      <c r="CG222" s="435">
        <f t="shared" si="564"/>
        <v>132.32352941176478</v>
      </c>
      <c r="CH222" s="605">
        <v>8.6515151515151505</v>
      </c>
      <c r="CI222" s="607">
        <v>5.3333333333333304</v>
      </c>
      <c r="CJ222" s="434">
        <f t="shared" si="565"/>
        <v>181.68181818181816</v>
      </c>
      <c r="CK222" s="435">
        <f t="shared" si="566"/>
        <v>74.666666666666629</v>
      </c>
      <c r="CL222" s="584"/>
      <c r="CM222" s="585"/>
      <c r="CN222" s="434">
        <f t="shared" si="567"/>
        <v>0</v>
      </c>
      <c r="CO222" s="435">
        <f t="shared" si="568"/>
        <v>0</v>
      </c>
      <c r="CP222" s="434">
        <f t="shared" si="569"/>
        <v>6.4815830721003129</v>
      </c>
      <c r="CQ222" s="435">
        <f t="shared" si="570"/>
        <v>4.4040467250730089</v>
      </c>
      <c r="CR222" s="434">
        <f t="shared" si="571"/>
        <v>375.93181818181813</v>
      </c>
      <c r="CS222" s="435">
        <f t="shared" si="572"/>
        <v>206.99019607843141</v>
      </c>
      <c r="CT222" s="584"/>
      <c r="CU222" s="585"/>
      <c r="CV222" s="434">
        <f t="shared" si="573"/>
        <v>0</v>
      </c>
      <c r="CW222" s="435">
        <f t="shared" si="574"/>
        <v>0</v>
      </c>
      <c r="CX222" s="584"/>
      <c r="CY222" s="585"/>
      <c r="CZ222" s="434">
        <f t="shared" si="575"/>
        <v>0</v>
      </c>
      <c r="DA222" s="435">
        <f t="shared" si="576"/>
        <v>0</v>
      </c>
      <c r="DB222" s="584"/>
      <c r="DC222" s="585"/>
      <c r="DD222" s="434">
        <f t="shared" si="577"/>
        <v>0</v>
      </c>
      <c r="DE222" s="435">
        <f t="shared" si="578"/>
        <v>0</v>
      </c>
      <c r="DF222" s="434">
        <f t="shared" si="579"/>
        <v>0</v>
      </c>
      <c r="DG222" s="435">
        <f t="shared" si="580"/>
        <v>0</v>
      </c>
      <c r="DH222" s="434">
        <f t="shared" si="581"/>
        <v>0</v>
      </c>
      <c r="DI222" s="435">
        <f t="shared" si="582"/>
        <v>0</v>
      </c>
      <c r="DJ222" s="434">
        <f t="shared" si="583"/>
        <v>91</v>
      </c>
      <c r="DK222" s="435">
        <f t="shared" si="584"/>
        <v>109</v>
      </c>
      <c r="DL222" s="434">
        <f t="shared" si="585"/>
        <v>0</v>
      </c>
      <c r="DM222" s="435">
        <f t="shared" si="586"/>
        <v>0</v>
      </c>
      <c r="DN222" s="434">
        <f t="shared" si="587"/>
        <v>5.4673232173232194</v>
      </c>
      <c r="DO222" s="435">
        <f t="shared" si="588"/>
        <v>3.8802007972448371</v>
      </c>
      <c r="DP222" s="434">
        <f t="shared" si="589"/>
        <v>497.52641277641294</v>
      </c>
      <c r="DQ222" s="435">
        <f t="shared" si="590"/>
        <v>422.94188689968723</v>
      </c>
      <c r="DR222" s="434">
        <f t="shared" si="591"/>
        <v>0</v>
      </c>
      <c r="DS222" s="435">
        <f t="shared" si="592"/>
        <v>0</v>
      </c>
      <c r="DT222" s="434">
        <f t="shared" si="593"/>
        <v>0</v>
      </c>
      <c r="DU222" s="435">
        <f t="shared" si="594"/>
        <v>0</v>
      </c>
      <c r="DV222" s="605">
        <v>25</v>
      </c>
      <c r="DW222" s="606">
        <v>21</v>
      </c>
      <c r="DX222" s="434">
        <f t="shared" si="595"/>
        <v>0</v>
      </c>
      <c r="DY222" s="435">
        <f t="shared" si="596"/>
        <v>0</v>
      </c>
      <c r="DZ222" s="605">
        <v>9</v>
      </c>
      <c r="EA222" s="606">
        <v>9</v>
      </c>
      <c r="EB222" s="434">
        <f t="shared" si="597"/>
        <v>0</v>
      </c>
      <c r="EC222" s="435">
        <f t="shared" si="598"/>
        <v>0</v>
      </c>
      <c r="ED222" s="584"/>
      <c r="EE222" s="585"/>
      <c r="EF222" s="434">
        <f t="shared" si="599"/>
        <v>0</v>
      </c>
      <c r="EG222" s="435">
        <f t="shared" si="600"/>
        <v>0</v>
      </c>
      <c r="EH222" s="434">
        <f t="shared" si="601"/>
        <v>34</v>
      </c>
      <c r="EI222" s="435">
        <f t="shared" si="602"/>
        <v>30</v>
      </c>
      <c r="EJ222" s="434">
        <f t="shared" si="603"/>
        <v>0</v>
      </c>
      <c r="EK222" s="435">
        <f t="shared" si="604"/>
        <v>0</v>
      </c>
      <c r="EL222" s="605">
        <v>4.0933333333333302</v>
      </c>
      <c r="EM222" s="607">
        <v>4.1111111111111098</v>
      </c>
      <c r="EN222" s="434">
        <f t="shared" si="605"/>
        <v>102.33333333333326</v>
      </c>
      <c r="EO222" s="435">
        <f t="shared" si="606"/>
        <v>86.3333333333333</v>
      </c>
      <c r="EP222" s="605">
        <v>2.4444444444444402</v>
      </c>
      <c r="EQ222" s="607">
        <v>1.9629629629629599</v>
      </c>
      <c r="ER222" s="434">
        <f t="shared" si="607"/>
        <v>21.999999999999961</v>
      </c>
      <c r="ES222" s="435">
        <f t="shared" si="608"/>
        <v>17.666666666666639</v>
      </c>
      <c r="ET222" s="584"/>
      <c r="EU222" s="585"/>
      <c r="EV222" s="434">
        <f t="shared" si="609"/>
        <v>0</v>
      </c>
      <c r="EW222" s="435">
        <f t="shared" si="610"/>
        <v>0</v>
      </c>
      <c r="EX222" s="434">
        <f t="shared" si="611"/>
        <v>3.6568627450980355</v>
      </c>
      <c r="EY222" s="435">
        <f t="shared" si="612"/>
        <v>3.4666666666666646</v>
      </c>
      <c r="EZ222" s="434">
        <f t="shared" si="613"/>
        <v>124.33333333333321</v>
      </c>
      <c r="FA222" s="435">
        <f t="shared" si="614"/>
        <v>103.99999999999994</v>
      </c>
      <c r="FB222" s="584"/>
      <c r="FC222" s="585"/>
      <c r="FD222" s="434">
        <f t="shared" si="615"/>
        <v>0</v>
      </c>
      <c r="FE222" s="435">
        <f t="shared" si="616"/>
        <v>0</v>
      </c>
      <c r="FF222" s="584"/>
      <c r="FG222" s="585"/>
      <c r="FH222" s="434">
        <f t="shared" si="617"/>
        <v>0</v>
      </c>
      <c r="FI222" s="435">
        <f t="shared" si="618"/>
        <v>0</v>
      </c>
      <c r="FJ222" s="584"/>
      <c r="FK222" s="585"/>
      <c r="FL222" s="434">
        <f t="shared" si="619"/>
        <v>0</v>
      </c>
      <c r="FM222" s="435">
        <f t="shared" si="620"/>
        <v>0</v>
      </c>
      <c r="FN222" s="434">
        <f t="shared" si="621"/>
        <v>0</v>
      </c>
      <c r="FO222" s="435">
        <f t="shared" si="622"/>
        <v>0</v>
      </c>
      <c r="FP222" s="434">
        <f t="shared" si="623"/>
        <v>0</v>
      </c>
      <c r="FQ222" s="435">
        <f t="shared" si="624"/>
        <v>0</v>
      </c>
      <c r="FR222" s="584"/>
      <c r="FS222" s="585"/>
      <c r="FT222" s="434">
        <f t="shared" si="625"/>
        <v>0</v>
      </c>
      <c r="FU222" s="435">
        <f t="shared" si="626"/>
        <v>0</v>
      </c>
      <c r="FV222" s="584"/>
      <c r="FW222" s="585"/>
      <c r="FX222" s="434">
        <f t="shared" si="627"/>
        <v>0</v>
      </c>
      <c r="FY222" s="435">
        <f t="shared" si="628"/>
        <v>0</v>
      </c>
      <c r="FZ222" s="584"/>
      <c r="GA222" s="585"/>
      <c r="GB222" s="434">
        <f t="shared" si="629"/>
        <v>0</v>
      </c>
      <c r="GC222" s="435">
        <f t="shared" si="630"/>
        <v>0</v>
      </c>
      <c r="GD222" s="434">
        <f t="shared" si="631"/>
        <v>62</v>
      </c>
      <c r="GE222" s="435">
        <f t="shared" si="632"/>
        <v>54</v>
      </c>
      <c r="GF222" s="434">
        <f t="shared" si="633"/>
        <v>0</v>
      </c>
      <c r="GG222" s="435">
        <f t="shared" si="634"/>
        <v>0</v>
      </c>
      <c r="GH222" s="434">
        <f t="shared" si="635"/>
        <v>296.58333333333326</v>
      </c>
      <c r="GI222" s="435">
        <f t="shared" si="636"/>
        <v>218.65686274509807</v>
      </c>
      <c r="GJ222" s="434">
        <f t="shared" si="637"/>
        <v>0</v>
      </c>
      <c r="GK222" s="435">
        <f t="shared" si="638"/>
        <v>0</v>
      </c>
      <c r="GL222" s="434">
        <f t="shared" si="639"/>
        <v>63</v>
      </c>
      <c r="GM222" s="435">
        <f t="shared" si="640"/>
        <v>85</v>
      </c>
      <c r="GN222" s="434">
        <f t="shared" si="641"/>
        <v>0</v>
      </c>
      <c r="GO222" s="435">
        <f t="shared" si="642"/>
        <v>0</v>
      </c>
      <c r="GP222" s="434">
        <f t="shared" si="643"/>
        <v>325.27641277641288</v>
      </c>
      <c r="GQ222" s="435">
        <f t="shared" si="644"/>
        <v>308.28502415458911</v>
      </c>
      <c r="GR222" s="434">
        <f t="shared" si="645"/>
        <v>0</v>
      </c>
      <c r="GS222" s="435">
        <f t="shared" si="646"/>
        <v>0</v>
      </c>
      <c r="GT222" s="434">
        <f t="shared" si="647"/>
        <v>125</v>
      </c>
      <c r="GU222" s="435">
        <f t="shared" si="648"/>
        <v>139</v>
      </c>
      <c r="GV222" s="434">
        <f t="shared" si="649"/>
        <v>0</v>
      </c>
      <c r="GW222" s="435">
        <f t="shared" si="650"/>
        <v>0</v>
      </c>
      <c r="GX222" s="434">
        <f t="shared" si="651"/>
        <v>621.85974610974608</v>
      </c>
      <c r="GY222" s="435">
        <f t="shared" si="652"/>
        <v>526.94188689968723</v>
      </c>
      <c r="GZ222" s="434">
        <f t="shared" si="653"/>
        <v>0</v>
      </c>
      <c r="HA222" s="435">
        <f t="shared" si="654"/>
        <v>0</v>
      </c>
      <c r="HB222" s="434">
        <f t="shared" si="655"/>
        <v>0</v>
      </c>
      <c r="HC222" s="435">
        <f t="shared" si="656"/>
        <v>0</v>
      </c>
      <c r="HD222" s="434">
        <f t="shared" si="657"/>
        <v>0</v>
      </c>
      <c r="HE222" s="435">
        <f t="shared" si="658"/>
        <v>0</v>
      </c>
      <c r="HF222" s="434">
        <f t="shared" si="659"/>
        <v>0</v>
      </c>
      <c r="HG222" s="435">
        <f t="shared" si="660"/>
        <v>0</v>
      </c>
      <c r="HH222" s="434">
        <f t="shared" si="661"/>
        <v>0</v>
      </c>
      <c r="HI222" s="435">
        <f t="shared" si="662"/>
        <v>0</v>
      </c>
      <c r="HJ222" s="434">
        <f t="shared" si="663"/>
        <v>621.8597461097462</v>
      </c>
      <c r="HK222" s="435">
        <f t="shared" si="664"/>
        <v>526.94188689968723</v>
      </c>
      <c r="HL222" s="434">
        <f t="shared" si="665"/>
        <v>0</v>
      </c>
      <c r="HM222" s="435">
        <f t="shared" si="666"/>
        <v>0</v>
      </c>
    </row>
    <row r="223" spans="1:221" s="18" customFormat="1" ht="15" customHeight="1">
      <c r="A223" s="516" t="s">
        <v>489</v>
      </c>
      <c r="B223" s="517" t="s">
        <v>527</v>
      </c>
      <c r="C223" s="549"/>
      <c r="D223" s="500">
        <v>198668</v>
      </c>
      <c r="E223" s="524">
        <v>10</v>
      </c>
      <c r="F223" s="605">
        <v>267</v>
      </c>
      <c r="G223" s="606">
        <v>235</v>
      </c>
      <c r="H223" s="605">
        <v>5</v>
      </c>
      <c r="I223" s="606">
        <v>0</v>
      </c>
      <c r="J223" s="434">
        <f t="shared" si="519"/>
        <v>262</v>
      </c>
      <c r="K223" s="435">
        <f t="shared" si="520"/>
        <v>235</v>
      </c>
      <c r="L223" s="584"/>
      <c r="M223" s="585"/>
      <c r="N223" s="434">
        <f t="shared" si="521"/>
        <v>262</v>
      </c>
      <c r="O223" s="435">
        <f t="shared" si="522"/>
        <v>235</v>
      </c>
      <c r="P223" s="434">
        <f t="shared" si="523"/>
        <v>0</v>
      </c>
      <c r="Q223" s="435">
        <f t="shared" si="524"/>
        <v>0</v>
      </c>
      <c r="R223" s="605">
        <v>6</v>
      </c>
      <c r="S223" s="606">
        <v>20</v>
      </c>
      <c r="T223" s="434">
        <f t="shared" si="518"/>
        <v>0</v>
      </c>
      <c r="U223" s="435">
        <f t="shared" si="518"/>
        <v>0</v>
      </c>
      <c r="V223" s="605">
        <v>80</v>
      </c>
      <c r="W223" s="606">
        <v>49</v>
      </c>
      <c r="X223" s="434">
        <f t="shared" si="525"/>
        <v>0</v>
      </c>
      <c r="Y223" s="435">
        <f t="shared" si="526"/>
        <v>0</v>
      </c>
      <c r="Z223" s="584"/>
      <c r="AA223" s="585"/>
      <c r="AB223" s="434">
        <f t="shared" si="527"/>
        <v>0</v>
      </c>
      <c r="AC223" s="435">
        <f t="shared" si="528"/>
        <v>0</v>
      </c>
      <c r="AD223" s="434">
        <f t="shared" si="529"/>
        <v>86</v>
      </c>
      <c r="AE223" s="435">
        <f t="shared" si="530"/>
        <v>69</v>
      </c>
      <c r="AF223" s="434">
        <f t="shared" si="531"/>
        <v>0</v>
      </c>
      <c r="AG223" s="435">
        <f t="shared" si="532"/>
        <v>0</v>
      </c>
      <c r="AH223" s="605">
        <v>2.8888888888888902</v>
      </c>
      <c r="AI223" s="607">
        <v>3.3</v>
      </c>
      <c r="AJ223" s="434">
        <f t="shared" si="533"/>
        <v>17.333333333333343</v>
      </c>
      <c r="AK223" s="435">
        <f t="shared" si="534"/>
        <v>66</v>
      </c>
      <c r="AL223" s="605">
        <v>5.6872427983539096</v>
      </c>
      <c r="AM223" s="607">
        <v>6.0612244897959204</v>
      </c>
      <c r="AN223" s="434">
        <f t="shared" si="535"/>
        <v>454.97942386831278</v>
      </c>
      <c r="AO223" s="435">
        <f t="shared" si="536"/>
        <v>297.00000000000011</v>
      </c>
      <c r="AP223" s="584"/>
      <c r="AQ223" s="585"/>
      <c r="AR223" s="434">
        <f t="shared" si="537"/>
        <v>0</v>
      </c>
      <c r="AS223" s="435">
        <f t="shared" si="538"/>
        <v>0</v>
      </c>
      <c r="AT223" s="434">
        <f t="shared" si="539"/>
        <v>5.4920088046703039</v>
      </c>
      <c r="AU223" s="435">
        <f t="shared" si="540"/>
        <v>5.2608695652173934</v>
      </c>
      <c r="AV223" s="434">
        <f t="shared" si="541"/>
        <v>472.31275720164615</v>
      </c>
      <c r="AW223" s="435">
        <f t="shared" si="542"/>
        <v>363.00000000000011</v>
      </c>
      <c r="AX223" s="584"/>
      <c r="AY223" s="585"/>
      <c r="AZ223" s="434">
        <f t="shared" si="543"/>
        <v>0</v>
      </c>
      <c r="BA223" s="435">
        <f t="shared" si="544"/>
        <v>0</v>
      </c>
      <c r="BB223" s="584"/>
      <c r="BC223" s="585"/>
      <c r="BD223" s="434">
        <f t="shared" si="545"/>
        <v>0</v>
      </c>
      <c r="BE223" s="435">
        <f t="shared" si="546"/>
        <v>0</v>
      </c>
      <c r="BF223" s="584"/>
      <c r="BG223" s="585"/>
      <c r="BH223" s="434">
        <f t="shared" si="547"/>
        <v>0</v>
      </c>
      <c r="BI223" s="435">
        <f t="shared" si="548"/>
        <v>0</v>
      </c>
      <c r="BJ223" s="434">
        <f t="shared" si="549"/>
        <v>0</v>
      </c>
      <c r="BK223" s="435">
        <f t="shared" si="550"/>
        <v>0</v>
      </c>
      <c r="BL223" s="434">
        <f t="shared" si="551"/>
        <v>0</v>
      </c>
      <c r="BM223" s="435">
        <f t="shared" si="552"/>
        <v>0</v>
      </c>
      <c r="BN223" s="605">
        <v>72</v>
      </c>
      <c r="BO223" s="606">
        <v>66</v>
      </c>
      <c r="BP223" s="434">
        <f t="shared" si="553"/>
        <v>0</v>
      </c>
      <c r="BQ223" s="435">
        <f t="shared" si="554"/>
        <v>0</v>
      </c>
      <c r="BR223" s="605">
        <v>39</v>
      </c>
      <c r="BS223" s="606">
        <v>36</v>
      </c>
      <c r="BT223" s="434">
        <f t="shared" si="555"/>
        <v>0</v>
      </c>
      <c r="BU223" s="435">
        <f t="shared" si="556"/>
        <v>0</v>
      </c>
      <c r="BV223" s="584"/>
      <c r="BW223" s="585"/>
      <c r="BX223" s="434">
        <f t="shared" si="557"/>
        <v>0</v>
      </c>
      <c r="BY223" s="435">
        <f t="shared" si="558"/>
        <v>0</v>
      </c>
      <c r="BZ223" s="434">
        <f t="shared" si="559"/>
        <v>111</v>
      </c>
      <c r="CA223" s="435">
        <f t="shared" si="560"/>
        <v>102</v>
      </c>
      <c r="CB223" s="434">
        <f t="shared" si="561"/>
        <v>0</v>
      </c>
      <c r="CC223" s="435">
        <f t="shared" si="562"/>
        <v>0</v>
      </c>
      <c r="CD223" s="605">
        <v>3.14864864864865</v>
      </c>
      <c r="CE223" s="607">
        <v>4.0050505050505096</v>
      </c>
      <c r="CF223" s="434">
        <f t="shared" si="563"/>
        <v>226.70270270270279</v>
      </c>
      <c r="CG223" s="435">
        <f t="shared" si="564"/>
        <v>264.33333333333366</v>
      </c>
      <c r="CH223" s="605">
        <v>3.1666666666666701</v>
      </c>
      <c r="CI223" s="607">
        <v>4.9629629629629601</v>
      </c>
      <c r="CJ223" s="434">
        <f t="shared" si="565"/>
        <v>123.50000000000013</v>
      </c>
      <c r="CK223" s="435">
        <f t="shared" si="566"/>
        <v>178.66666666666657</v>
      </c>
      <c r="CL223" s="584"/>
      <c r="CM223" s="585"/>
      <c r="CN223" s="434">
        <f t="shared" si="567"/>
        <v>0</v>
      </c>
      <c r="CO223" s="435">
        <f t="shared" si="568"/>
        <v>0</v>
      </c>
      <c r="CP223" s="434">
        <f t="shared" si="569"/>
        <v>3.1549793036279543</v>
      </c>
      <c r="CQ223" s="435">
        <f t="shared" si="570"/>
        <v>4.3431372549019631</v>
      </c>
      <c r="CR223" s="434">
        <f t="shared" si="571"/>
        <v>350.20270270270294</v>
      </c>
      <c r="CS223" s="435">
        <f t="shared" si="572"/>
        <v>443.00000000000023</v>
      </c>
      <c r="CT223" s="584"/>
      <c r="CU223" s="585"/>
      <c r="CV223" s="434">
        <f t="shared" si="573"/>
        <v>0</v>
      </c>
      <c r="CW223" s="435">
        <f t="shared" si="574"/>
        <v>0</v>
      </c>
      <c r="CX223" s="584"/>
      <c r="CY223" s="585"/>
      <c r="CZ223" s="434">
        <f t="shared" si="575"/>
        <v>0</v>
      </c>
      <c r="DA223" s="435">
        <f t="shared" si="576"/>
        <v>0</v>
      </c>
      <c r="DB223" s="584"/>
      <c r="DC223" s="585"/>
      <c r="DD223" s="434">
        <f t="shared" si="577"/>
        <v>0</v>
      </c>
      <c r="DE223" s="435">
        <f t="shared" si="578"/>
        <v>0</v>
      </c>
      <c r="DF223" s="434">
        <f t="shared" si="579"/>
        <v>0</v>
      </c>
      <c r="DG223" s="435">
        <f t="shared" si="580"/>
        <v>0</v>
      </c>
      <c r="DH223" s="434">
        <f t="shared" si="581"/>
        <v>0</v>
      </c>
      <c r="DI223" s="435">
        <f t="shared" si="582"/>
        <v>0</v>
      </c>
      <c r="DJ223" s="434">
        <f t="shared" si="583"/>
        <v>197</v>
      </c>
      <c r="DK223" s="435">
        <f t="shared" si="584"/>
        <v>171</v>
      </c>
      <c r="DL223" s="434">
        <f t="shared" si="585"/>
        <v>0</v>
      </c>
      <c r="DM223" s="435">
        <f t="shared" si="586"/>
        <v>0</v>
      </c>
      <c r="DN223" s="434">
        <f t="shared" si="587"/>
        <v>4.1752053802251226</v>
      </c>
      <c r="DO223" s="435">
        <f t="shared" si="588"/>
        <v>4.7134502923976624</v>
      </c>
      <c r="DP223" s="434">
        <f t="shared" si="589"/>
        <v>822.5154599043492</v>
      </c>
      <c r="DQ223" s="435">
        <f t="shared" si="590"/>
        <v>806.00000000000023</v>
      </c>
      <c r="DR223" s="434">
        <f t="shared" si="591"/>
        <v>0</v>
      </c>
      <c r="DS223" s="435">
        <f t="shared" si="592"/>
        <v>0</v>
      </c>
      <c r="DT223" s="434">
        <f t="shared" si="593"/>
        <v>0</v>
      </c>
      <c r="DU223" s="435">
        <f t="shared" si="594"/>
        <v>0</v>
      </c>
      <c r="DV223" s="605">
        <v>21</v>
      </c>
      <c r="DW223" s="606">
        <v>32</v>
      </c>
      <c r="DX223" s="434">
        <f t="shared" si="595"/>
        <v>0</v>
      </c>
      <c r="DY223" s="435">
        <f t="shared" si="596"/>
        <v>0</v>
      </c>
      <c r="DZ223" s="605">
        <v>44</v>
      </c>
      <c r="EA223" s="606">
        <v>32</v>
      </c>
      <c r="EB223" s="434">
        <f t="shared" si="597"/>
        <v>0</v>
      </c>
      <c r="EC223" s="435">
        <f t="shared" si="598"/>
        <v>0</v>
      </c>
      <c r="ED223" s="584"/>
      <c r="EE223" s="585"/>
      <c r="EF223" s="434">
        <f t="shared" si="599"/>
        <v>0</v>
      </c>
      <c r="EG223" s="435">
        <f t="shared" si="600"/>
        <v>0</v>
      </c>
      <c r="EH223" s="434">
        <f t="shared" si="601"/>
        <v>65</v>
      </c>
      <c r="EI223" s="435">
        <f t="shared" si="602"/>
        <v>64</v>
      </c>
      <c r="EJ223" s="434">
        <f t="shared" si="603"/>
        <v>0</v>
      </c>
      <c r="EK223" s="435">
        <f t="shared" si="604"/>
        <v>0</v>
      </c>
      <c r="EL223" s="605">
        <v>2.6349206349206402</v>
      </c>
      <c r="EM223" s="607">
        <v>2.1041666666666701</v>
      </c>
      <c r="EN223" s="434">
        <f t="shared" si="605"/>
        <v>55.333333333333442</v>
      </c>
      <c r="EO223" s="435">
        <f t="shared" si="606"/>
        <v>67.333333333333442</v>
      </c>
      <c r="EP223" s="605">
        <v>2.8370370370370401</v>
      </c>
      <c r="EQ223" s="607">
        <v>4.59375</v>
      </c>
      <c r="ER223" s="434">
        <f t="shared" si="607"/>
        <v>124.82962962962976</v>
      </c>
      <c r="ES223" s="435">
        <f t="shared" si="608"/>
        <v>147</v>
      </c>
      <c r="ET223" s="584"/>
      <c r="EU223" s="585"/>
      <c r="EV223" s="434">
        <f t="shared" si="609"/>
        <v>0</v>
      </c>
      <c r="EW223" s="435">
        <f t="shared" si="610"/>
        <v>0</v>
      </c>
      <c r="EX223" s="434">
        <f t="shared" si="611"/>
        <v>2.7717378917378954</v>
      </c>
      <c r="EY223" s="435">
        <f t="shared" si="612"/>
        <v>3.3489583333333348</v>
      </c>
      <c r="EZ223" s="434">
        <f t="shared" si="613"/>
        <v>180.16296296296321</v>
      </c>
      <c r="FA223" s="435">
        <f t="shared" si="614"/>
        <v>214.33333333333343</v>
      </c>
      <c r="FB223" s="584"/>
      <c r="FC223" s="585"/>
      <c r="FD223" s="434">
        <f t="shared" si="615"/>
        <v>0</v>
      </c>
      <c r="FE223" s="435">
        <f t="shared" si="616"/>
        <v>0</v>
      </c>
      <c r="FF223" s="584"/>
      <c r="FG223" s="585"/>
      <c r="FH223" s="434">
        <f t="shared" si="617"/>
        <v>0</v>
      </c>
      <c r="FI223" s="435">
        <f t="shared" si="618"/>
        <v>0</v>
      </c>
      <c r="FJ223" s="584"/>
      <c r="FK223" s="585"/>
      <c r="FL223" s="434">
        <f t="shared" si="619"/>
        <v>0</v>
      </c>
      <c r="FM223" s="435">
        <f t="shared" si="620"/>
        <v>0</v>
      </c>
      <c r="FN223" s="434">
        <f t="shared" si="621"/>
        <v>0</v>
      </c>
      <c r="FO223" s="435">
        <f t="shared" si="622"/>
        <v>0</v>
      </c>
      <c r="FP223" s="434">
        <f t="shared" si="623"/>
        <v>0</v>
      </c>
      <c r="FQ223" s="435">
        <f t="shared" si="624"/>
        <v>0</v>
      </c>
      <c r="FR223" s="584"/>
      <c r="FS223" s="585"/>
      <c r="FT223" s="434">
        <f t="shared" si="625"/>
        <v>0</v>
      </c>
      <c r="FU223" s="435">
        <f t="shared" si="626"/>
        <v>0</v>
      </c>
      <c r="FV223" s="584"/>
      <c r="FW223" s="585"/>
      <c r="FX223" s="434">
        <f t="shared" si="627"/>
        <v>0</v>
      </c>
      <c r="FY223" s="435">
        <f t="shared" si="628"/>
        <v>0</v>
      </c>
      <c r="FZ223" s="584"/>
      <c r="GA223" s="585"/>
      <c r="GB223" s="434">
        <f t="shared" si="629"/>
        <v>0</v>
      </c>
      <c r="GC223" s="435">
        <f t="shared" si="630"/>
        <v>0</v>
      </c>
      <c r="GD223" s="434">
        <f t="shared" si="631"/>
        <v>99</v>
      </c>
      <c r="GE223" s="435">
        <f t="shared" si="632"/>
        <v>118</v>
      </c>
      <c r="GF223" s="434">
        <f t="shared" si="633"/>
        <v>0</v>
      </c>
      <c r="GG223" s="435">
        <f t="shared" si="634"/>
        <v>0</v>
      </c>
      <c r="GH223" s="434">
        <f t="shared" si="635"/>
        <v>299.36936936936956</v>
      </c>
      <c r="GI223" s="435">
        <f t="shared" si="636"/>
        <v>397.66666666666708</v>
      </c>
      <c r="GJ223" s="434">
        <f t="shared" si="637"/>
        <v>0</v>
      </c>
      <c r="GK223" s="435">
        <f t="shared" si="638"/>
        <v>0</v>
      </c>
      <c r="GL223" s="434">
        <f t="shared" si="639"/>
        <v>163</v>
      </c>
      <c r="GM223" s="435">
        <f t="shared" si="640"/>
        <v>117</v>
      </c>
      <c r="GN223" s="434">
        <f t="shared" si="641"/>
        <v>0</v>
      </c>
      <c r="GO223" s="435">
        <f t="shared" si="642"/>
        <v>0</v>
      </c>
      <c r="GP223" s="434">
        <f t="shared" si="643"/>
        <v>703.30905349794261</v>
      </c>
      <c r="GQ223" s="435">
        <f t="shared" si="644"/>
        <v>622.66666666666674</v>
      </c>
      <c r="GR223" s="434">
        <f t="shared" si="645"/>
        <v>0</v>
      </c>
      <c r="GS223" s="435">
        <f t="shared" si="646"/>
        <v>0</v>
      </c>
      <c r="GT223" s="434">
        <f t="shared" si="647"/>
        <v>262</v>
      </c>
      <c r="GU223" s="435">
        <f t="shared" si="648"/>
        <v>235</v>
      </c>
      <c r="GV223" s="434">
        <f t="shared" si="649"/>
        <v>0</v>
      </c>
      <c r="GW223" s="435">
        <f t="shared" si="650"/>
        <v>0</v>
      </c>
      <c r="GX223" s="434">
        <f t="shared" si="651"/>
        <v>1002.6784228673122</v>
      </c>
      <c r="GY223" s="435">
        <f t="shared" si="652"/>
        <v>1020.3333333333338</v>
      </c>
      <c r="GZ223" s="434">
        <f t="shared" si="653"/>
        <v>0</v>
      </c>
      <c r="HA223" s="435">
        <f t="shared" si="654"/>
        <v>0</v>
      </c>
      <c r="HB223" s="434">
        <f t="shared" si="655"/>
        <v>0</v>
      </c>
      <c r="HC223" s="435">
        <f t="shared" si="656"/>
        <v>0</v>
      </c>
      <c r="HD223" s="434">
        <f t="shared" si="657"/>
        <v>0</v>
      </c>
      <c r="HE223" s="435">
        <f t="shared" si="658"/>
        <v>0</v>
      </c>
      <c r="HF223" s="434">
        <f t="shared" si="659"/>
        <v>0</v>
      </c>
      <c r="HG223" s="435">
        <f t="shared" si="660"/>
        <v>0</v>
      </c>
      <c r="HH223" s="434">
        <f t="shared" si="661"/>
        <v>0</v>
      </c>
      <c r="HI223" s="435">
        <f t="shared" si="662"/>
        <v>0</v>
      </c>
      <c r="HJ223" s="434">
        <f t="shared" si="663"/>
        <v>1002.6784228673124</v>
      </c>
      <c r="HK223" s="435">
        <f t="shared" si="664"/>
        <v>1020.3333333333337</v>
      </c>
      <c r="HL223" s="434">
        <f t="shared" si="665"/>
        <v>0</v>
      </c>
      <c r="HM223" s="435">
        <f t="shared" si="666"/>
        <v>0</v>
      </c>
    </row>
    <row r="224" spans="1:221" s="18" customFormat="1" ht="15" customHeight="1">
      <c r="A224" s="516" t="s">
        <v>489</v>
      </c>
      <c r="B224" s="517" t="s">
        <v>528</v>
      </c>
      <c r="C224" s="549"/>
      <c r="D224" s="500">
        <v>198710</v>
      </c>
      <c r="E224" s="524">
        <v>10</v>
      </c>
      <c r="F224" s="605">
        <v>361</v>
      </c>
      <c r="G224" s="606">
        <v>378</v>
      </c>
      <c r="H224" s="605">
        <v>14</v>
      </c>
      <c r="I224" s="606">
        <v>25</v>
      </c>
      <c r="J224" s="434">
        <f t="shared" si="519"/>
        <v>347</v>
      </c>
      <c r="K224" s="435">
        <f t="shared" si="520"/>
        <v>353</v>
      </c>
      <c r="L224" s="584"/>
      <c r="M224" s="585"/>
      <c r="N224" s="434">
        <f t="shared" si="521"/>
        <v>347</v>
      </c>
      <c r="O224" s="435">
        <f t="shared" si="522"/>
        <v>353</v>
      </c>
      <c r="P224" s="434">
        <f t="shared" si="523"/>
        <v>0</v>
      </c>
      <c r="Q224" s="435">
        <f t="shared" si="524"/>
        <v>0</v>
      </c>
      <c r="R224" s="605">
        <v>21</v>
      </c>
      <c r="S224" s="606">
        <v>19</v>
      </c>
      <c r="T224" s="434">
        <f t="shared" ref="T224:U240" si="667">IF(AX224&gt;0,R224,)</f>
        <v>0</v>
      </c>
      <c r="U224" s="435">
        <f t="shared" si="667"/>
        <v>0</v>
      </c>
      <c r="V224" s="605">
        <v>212</v>
      </c>
      <c r="W224" s="606">
        <v>193</v>
      </c>
      <c r="X224" s="434">
        <f t="shared" si="525"/>
        <v>0</v>
      </c>
      <c r="Y224" s="435">
        <f t="shared" si="526"/>
        <v>0</v>
      </c>
      <c r="Z224" s="584"/>
      <c r="AA224" s="585"/>
      <c r="AB224" s="434">
        <f t="shared" si="527"/>
        <v>0</v>
      </c>
      <c r="AC224" s="435">
        <f t="shared" si="528"/>
        <v>0</v>
      </c>
      <c r="AD224" s="434">
        <f t="shared" si="529"/>
        <v>233</v>
      </c>
      <c r="AE224" s="435">
        <f t="shared" si="530"/>
        <v>212</v>
      </c>
      <c r="AF224" s="434">
        <f t="shared" si="531"/>
        <v>0</v>
      </c>
      <c r="AG224" s="435">
        <f t="shared" si="532"/>
        <v>0</v>
      </c>
      <c r="AH224" s="605">
        <v>2.4347826086956501</v>
      </c>
      <c r="AI224" s="607">
        <v>2.6166666666666698</v>
      </c>
      <c r="AJ224" s="434">
        <f t="shared" si="533"/>
        <v>51.130434782608653</v>
      </c>
      <c r="AK224" s="435">
        <f t="shared" si="534"/>
        <v>49.716666666666725</v>
      </c>
      <c r="AL224" s="605">
        <v>4.6108597285067896</v>
      </c>
      <c r="AM224" s="607">
        <v>4.2431561996779399</v>
      </c>
      <c r="AN224" s="434">
        <f t="shared" si="535"/>
        <v>977.50226244343935</v>
      </c>
      <c r="AO224" s="435">
        <f t="shared" si="536"/>
        <v>818.92914653784237</v>
      </c>
      <c r="AP224" s="584"/>
      <c r="AQ224" s="585"/>
      <c r="AR224" s="434">
        <f t="shared" si="537"/>
        <v>0</v>
      </c>
      <c r="AS224" s="435">
        <f t="shared" si="538"/>
        <v>0</v>
      </c>
      <c r="AT224" s="434">
        <f t="shared" si="539"/>
        <v>4.4147326061203778</v>
      </c>
      <c r="AU224" s="435">
        <f t="shared" si="540"/>
        <v>4.0973859113420241</v>
      </c>
      <c r="AV224" s="434">
        <f t="shared" si="541"/>
        <v>1028.6326972260481</v>
      </c>
      <c r="AW224" s="435">
        <f t="shared" si="542"/>
        <v>868.64581320450907</v>
      </c>
      <c r="AX224" s="584"/>
      <c r="AY224" s="585"/>
      <c r="AZ224" s="434">
        <f t="shared" si="543"/>
        <v>0</v>
      </c>
      <c r="BA224" s="435">
        <f t="shared" si="544"/>
        <v>0</v>
      </c>
      <c r="BB224" s="584"/>
      <c r="BC224" s="585"/>
      <c r="BD224" s="434">
        <f t="shared" si="545"/>
        <v>0</v>
      </c>
      <c r="BE224" s="435">
        <f t="shared" si="546"/>
        <v>0</v>
      </c>
      <c r="BF224" s="584"/>
      <c r="BG224" s="585"/>
      <c r="BH224" s="434">
        <f t="shared" si="547"/>
        <v>0</v>
      </c>
      <c r="BI224" s="435">
        <f t="shared" si="548"/>
        <v>0</v>
      </c>
      <c r="BJ224" s="434">
        <f t="shared" si="549"/>
        <v>0</v>
      </c>
      <c r="BK224" s="435">
        <f t="shared" si="550"/>
        <v>0</v>
      </c>
      <c r="BL224" s="434">
        <f t="shared" si="551"/>
        <v>0</v>
      </c>
      <c r="BM224" s="435">
        <f t="shared" si="552"/>
        <v>0</v>
      </c>
      <c r="BN224" s="605">
        <v>57</v>
      </c>
      <c r="BO224" s="606">
        <v>61</v>
      </c>
      <c r="BP224" s="434">
        <f t="shared" si="553"/>
        <v>0</v>
      </c>
      <c r="BQ224" s="435">
        <f t="shared" si="554"/>
        <v>0</v>
      </c>
      <c r="BR224" s="605">
        <v>40</v>
      </c>
      <c r="BS224" s="606">
        <v>53</v>
      </c>
      <c r="BT224" s="434">
        <f t="shared" si="555"/>
        <v>0</v>
      </c>
      <c r="BU224" s="435">
        <f t="shared" si="556"/>
        <v>0</v>
      </c>
      <c r="BV224" s="584"/>
      <c r="BW224" s="585"/>
      <c r="BX224" s="434">
        <f t="shared" si="557"/>
        <v>0</v>
      </c>
      <c r="BY224" s="435">
        <f t="shared" si="558"/>
        <v>0</v>
      </c>
      <c r="BZ224" s="434">
        <f t="shared" si="559"/>
        <v>97</v>
      </c>
      <c r="CA224" s="435">
        <f t="shared" si="560"/>
        <v>114</v>
      </c>
      <c r="CB224" s="434">
        <f t="shared" si="561"/>
        <v>0</v>
      </c>
      <c r="CC224" s="435">
        <f t="shared" si="562"/>
        <v>0</v>
      </c>
      <c r="CD224" s="605">
        <v>3.8418079096045199</v>
      </c>
      <c r="CE224" s="607">
        <v>3.81313131313131</v>
      </c>
      <c r="CF224" s="434">
        <f t="shared" si="563"/>
        <v>218.98305084745763</v>
      </c>
      <c r="CG224" s="435">
        <f t="shared" si="564"/>
        <v>232.6010101010099</v>
      </c>
      <c r="CH224" s="605">
        <v>7.3495934959349603</v>
      </c>
      <c r="CI224" s="607">
        <v>7.9252873563218396</v>
      </c>
      <c r="CJ224" s="434">
        <f t="shared" si="565"/>
        <v>293.98373983739839</v>
      </c>
      <c r="CK224" s="435">
        <f t="shared" si="566"/>
        <v>420.0402298850575</v>
      </c>
      <c r="CL224" s="584"/>
      <c r="CM224" s="585"/>
      <c r="CN224" s="434">
        <f t="shared" si="567"/>
        <v>0</v>
      </c>
      <c r="CO224" s="435">
        <f t="shared" si="568"/>
        <v>0</v>
      </c>
      <c r="CP224" s="434">
        <f t="shared" si="569"/>
        <v>5.2883174297407844</v>
      </c>
      <c r="CQ224" s="435">
        <f t="shared" si="570"/>
        <v>5.7249231577725208</v>
      </c>
      <c r="CR224" s="434">
        <f t="shared" si="571"/>
        <v>512.96679068485605</v>
      </c>
      <c r="CS224" s="435">
        <f t="shared" si="572"/>
        <v>652.64123998606738</v>
      </c>
      <c r="CT224" s="584"/>
      <c r="CU224" s="585"/>
      <c r="CV224" s="434">
        <f t="shared" si="573"/>
        <v>0</v>
      </c>
      <c r="CW224" s="435">
        <f t="shared" si="574"/>
        <v>0</v>
      </c>
      <c r="CX224" s="584"/>
      <c r="CY224" s="585"/>
      <c r="CZ224" s="434">
        <f t="shared" si="575"/>
        <v>0</v>
      </c>
      <c r="DA224" s="435">
        <f t="shared" si="576"/>
        <v>0</v>
      </c>
      <c r="DB224" s="584"/>
      <c r="DC224" s="585"/>
      <c r="DD224" s="434">
        <f t="shared" si="577"/>
        <v>0</v>
      </c>
      <c r="DE224" s="435">
        <f t="shared" si="578"/>
        <v>0</v>
      </c>
      <c r="DF224" s="434">
        <f t="shared" si="579"/>
        <v>0</v>
      </c>
      <c r="DG224" s="435">
        <f t="shared" si="580"/>
        <v>0</v>
      </c>
      <c r="DH224" s="434">
        <f t="shared" si="581"/>
        <v>0</v>
      </c>
      <c r="DI224" s="435">
        <f t="shared" si="582"/>
        <v>0</v>
      </c>
      <c r="DJ224" s="434">
        <f t="shared" si="583"/>
        <v>330</v>
      </c>
      <c r="DK224" s="435">
        <f t="shared" si="584"/>
        <v>326</v>
      </c>
      <c r="DL224" s="434">
        <f t="shared" si="585"/>
        <v>0</v>
      </c>
      <c r="DM224" s="435">
        <f t="shared" si="586"/>
        <v>0</v>
      </c>
      <c r="DN224" s="434">
        <f t="shared" si="587"/>
        <v>4.6715135997300123</v>
      </c>
      <c r="DO224" s="435">
        <f t="shared" si="588"/>
        <v>4.6665247030385784</v>
      </c>
      <c r="DP224" s="434">
        <f t="shared" si="589"/>
        <v>1541.5994879109041</v>
      </c>
      <c r="DQ224" s="435">
        <f t="shared" si="590"/>
        <v>1521.2870531905764</v>
      </c>
      <c r="DR224" s="434">
        <f t="shared" si="591"/>
        <v>0</v>
      </c>
      <c r="DS224" s="435">
        <f t="shared" si="592"/>
        <v>0</v>
      </c>
      <c r="DT224" s="434">
        <f t="shared" si="593"/>
        <v>0</v>
      </c>
      <c r="DU224" s="435">
        <f t="shared" si="594"/>
        <v>0</v>
      </c>
      <c r="DV224" s="605">
        <v>4</v>
      </c>
      <c r="DW224" s="606">
        <v>16</v>
      </c>
      <c r="DX224" s="434">
        <f t="shared" si="595"/>
        <v>0</v>
      </c>
      <c r="DY224" s="435">
        <f t="shared" si="596"/>
        <v>0</v>
      </c>
      <c r="DZ224" s="605">
        <v>13</v>
      </c>
      <c r="EA224" s="606">
        <v>11</v>
      </c>
      <c r="EB224" s="434">
        <f t="shared" si="597"/>
        <v>0</v>
      </c>
      <c r="EC224" s="435">
        <f t="shared" si="598"/>
        <v>0</v>
      </c>
      <c r="ED224" s="584"/>
      <c r="EE224" s="585"/>
      <c r="EF224" s="434">
        <f t="shared" si="599"/>
        <v>0</v>
      </c>
      <c r="EG224" s="435">
        <f t="shared" si="600"/>
        <v>0</v>
      </c>
      <c r="EH224" s="434">
        <f t="shared" si="601"/>
        <v>17</v>
      </c>
      <c r="EI224" s="435">
        <f t="shared" si="602"/>
        <v>27</v>
      </c>
      <c r="EJ224" s="434">
        <f t="shared" si="603"/>
        <v>0</v>
      </c>
      <c r="EK224" s="435">
        <f t="shared" si="604"/>
        <v>0</v>
      </c>
      <c r="EL224" s="605">
        <v>3</v>
      </c>
      <c r="EM224" s="607">
        <v>4.0833333333333304</v>
      </c>
      <c r="EN224" s="434">
        <f t="shared" si="605"/>
        <v>12</v>
      </c>
      <c r="EO224" s="435">
        <f t="shared" si="606"/>
        <v>65.333333333333286</v>
      </c>
      <c r="EP224" s="605">
        <v>2.3589743589743599</v>
      </c>
      <c r="EQ224" s="607">
        <v>5.5151515151515103</v>
      </c>
      <c r="ER224" s="434">
        <f t="shared" si="607"/>
        <v>30.666666666666679</v>
      </c>
      <c r="ES224" s="435">
        <f t="shared" si="608"/>
        <v>60.666666666666615</v>
      </c>
      <c r="ET224" s="584"/>
      <c r="EU224" s="585"/>
      <c r="EV224" s="434">
        <f t="shared" si="609"/>
        <v>0</v>
      </c>
      <c r="EW224" s="435">
        <f t="shared" si="610"/>
        <v>0</v>
      </c>
      <c r="EX224" s="434">
        <f t="shared" si="611"/>
        <v>2.5098039215686283</v>
      </c>
      <c r="EY224" s="435">
        <f t="shared" si="612"/>
        <v>4.6666666666666634</v>
      </c>
      <c r="EZ224" s="434">
        <f t="shared" si="613"/>
        <v>42.666666666666679</v>
      </c>
      <c r="FA224" s="435">
        <f t="shared" si="614"/>
        <v>125.99999999999991</v>
      </c>
      <c r="FB224" s="584"/>
      <c r="FC224" s="585"/>
      <c r="FD224" s="434">
        <f t="shared" si="615"/>
        <v>0</v>
      </c>
      <c r="FE224" s="435">
        <f t="shared" si="616"/>
        <v>0</v>
      </c>
      <c r="FF224" s="584"/>
      <c r="FG224" s="585"/>
      <c r="FH224" s="434">
        <f t="shared" si="617"/>
        <v>0</v>
      </c>
      <c r="FI224" s="435">
        <f t="shared" si="618"/>
        <v>0</v>
      </c>
      <c r="FJ224" s="584"/>
      <c r="FK224" s="585"/>
      <c r="FL224" s="434">
        <f t="shared" si="619"/>
        <v>0</v>
      </c>
      <c r="FM224" s="435">
        <f t="shared" si="620"/>
        <v>0</v>
      </c>
      <c r="FN224" s="434">
        <f t="shared" si="621"/>
        <v>0</v>
      </c>
      <c r="FO224" s="435">
        <f t="shared" si="622"/>
        <v>0</v>
      </c>
      <c r="FP224" s="434">
        <f t="shared" si="623"/>
        <v>0</v>
      </c>
      <c r="FQ224" s="435">
        <f t="shared" si="624"/>
        <v>0</v>
      </c>
      <c r="FR224" s="584"/>
      <c r="FS224" s="585"/>
      <c r="FT224" s="434">
        <f t="shared" si="625"/>
        <v>0</v>
      </c>
      <c r="FU224" s="435">
        <f t="shared" si="626"/>
        <v>0</v>
      </c>
      <c r="FV224" s="584"/>
      <c r="FW224" s="585"/>
      <c r="FX224" s="434">
        <f t="shared" si="627"/>
        <v>0</v>
      </c>
      <c r="FY224" s="435">
        <f t="shared" si="628"/>
        <v>0</v>
      </c>
      <c r="FZ224" s="584"/>
      <c r="GA224" s="585"/>
      <c r="GB224" s="434">
        <f t="shared" si="629"/>
        <v>0</v>
      </c>
      <c r="GC224" s="435">
        <f t="shared" si="630"/>
        <v>0</v>
      </c>
      <c r="GD224" s="434">
        <f t="shared" si="631"/>
        <v>82</v>
      </c>
      <c r="GE224" s="435">
        <f t="shared" si="632"/>
        <v>96</v>
      </c>
      <c r="GF224" s="434">
        <f t="shared" si="633"/>
        <v>0</v>
      </c>
      <c r="GG224" s="435">
        <f t="shared" si="634"/>
        <v>0</v>
      </c>
      <c r="GH224" s="434">
        <f t="shared" si="635"/>
        <v>282.11348563006629</v>
      </c>
      <c r="GI224" s="435">
        <f t="shared" si="636"/>
        <v>347.65101010100989</v>
      </c>
      <c r="GJ224" s="434">
        <f t="shared" si="637"/>
        <v>0</v>
      </c>
      <c r="GK224" s="435">
        <f t="shared" si="638"/>
        <v>0</v>
      </c>
      <c r="GL224" s="434">
        <f t="shared" si="639"/>
        <v>265</v>
      </c>
      <c r="GM224" s="435">
        <f t="shared" si="640"/>
        <v>257</v>
      </c>
      <c r="GN224" s="434">
        <f t="shared" si="641"/>
        <v>0</v>
      </c>
      <c r="GO224" s="435">
        <f t="shared" si="642"/>
        <v>0</v>
      </c>
      <c r="GP224" s="434">
        <f t="shared" si="643"/>
        <v>1302.1526689475045</v>
      </c>
      <c r="GQ224" s="435">
        <f t="shared" si="644"/>
        <v>1299.6360430895663</v>
      </c>
      <c r="GR224" s="434">
        <f t="shared" si="645"/>
        <v>0</v>
      </c>
      <c r="GS224" s="435">
        <f t="shared" si="646"/>
        <v>0</v>
      </c>
      <c r="GT224" s="434">
        <f t="shared" si="647"/>
        <v>347</v>
      </c>
      <c r="GU224" s="435">
        <f t="shared" si="648"/>
        <v>353</v>
      </c>
      <c r="GV224" s="434">
        <f t="shared" si="649"/>
        <v>0</v>
      </c>
      <c r="GW224" s="435">
        <f t="shared" si="650"/>
        <v>0</v>
      </c>
      <c r="GX224" s="434">
        <f t="shared" si="651"/>
        <v>1584.2661545775709</v>
      </c>
      <c r="GY224" s="435">
        <f t="shared" si="652"/>
        <v>1647.2870531905762</v>
      </c>
      <c r="GZ224" s="434">
        <f t="shared" si="653"/>
        <v>0</v>
      </c>
      <c r="HA224" s="435">
        <f t="shared" si="654"/>
        <v>0</v>
      </c>
      <c r="HB224" s="434">
        <f t="shared" si="655"/>
        <v>0</v>
      </c>
      <c r="HC224" s="435">
        <f t="shared" si="656"/>
        <v>0</v>
      </c>
      <c r="HD224" s="434">
        <f t="shared" si="657"/>
        <v>0</v>
      </c>
      <c r="HE224" s="435">
        <f t="shared" si="658"/>
        <v>0</v>
      </c>
      <c r="HF224" s="434">
        <f t="shared" si="659"/>
        <v>0</v>
      </c>
      <c r="HG224" s="435">
        <f t="shared" si="660"/>
        <v>0</v>
      </c>
      <c r="HH224" s="434">
        <f t="shared" si="661"/>
        <v>0</v>
      </c>
      <c r="HI224" s="435">
        <f t="shared" si="662"/>
        <v>0</v>
      </c>
      <c r="HJ224" s="434">
        <f t="shared" si="663"/>
        <v>1584.2661545775709</v>
      </c>
      <c r="HK224" s="435">
        <f t="shared" si="664"/>
        <v>1647.2870531905764</v>
      </c>
      <c r="HL224" s="434">
        <f t="shared" si="665"/>
        <v>0</v>
      </c>
      <c r="HM224" s="435">
        <f t="shared" si="666"/>
        <v>0</v>
      </c>
    </row>
    <row r="225" spans="1:221" s="18" customFormat="1" ht="15" customHeight="1">
      <c r="A225" s="516" t="s">
        <v>489</v>
      </c>
      <c r="B225" s="517" t="s">
        <v>529</v>
      </c>
      <c r="C225" s="549"/>
      <c r="D225" s="500">
        <v>198729</v>
      </c>
      <c r="E225" s="524">
        <v>10</v>
      </c>
      <c r="F225" s="605">
        <v>237</v>
      </c>
      <c r="G225" s="606">
        <v>181</v>
      </c>
      <c r="H225" s="605">
        <v>37</v>
      </c>
      <c r="I225" s="606">
        <v>31</v>
      </c>
      <c r="J225" s="434">
        <f t="shared" si="519"/>
        <v>200</v>
      </c>
      <c r="K225" s="435">
        <f t="shared" si="520"/>
        <v>150</v>
      </c>
      <c r="L225" s="584"/>
      <c r="M225" s="585"/>
      <c r="N225" s="434">
        <f t="shared" si="521"/>
        <v>200</v>
      </c>
      <c r="O225" s="435">
        <f t="shared" si="522"/>
        <v>150</v>
      </c>
      <c r="P225" s="434">
        <f t="shared" si="523"/>
        <v>0</v>
      </c>
      <c r="Q225" s="435">
        <f t="shared" si="524"/>
        <v>0</v>
      </c>
      <c r="R225" s="605">
        <v>5</v>
      </c>
      <c r="S225" s="606">
        <v>4</v>
      </c>
      <c r="T225" s="434">
        <f t="shared" si="667"/>
        <v>0</v>
      </c>
      <c r="U225" s="435">
        <f t="shared" si="667"/>
        <v>0</v>
      </c>
      <c r="V225" s="605">
        <v>91</v>
      </c>
      <c r="W225" s="606">
        <v>62</v>
      </c>
      <c r="X225" s="434">
        <f t="shared" si="525"/>
        <v>0</v>
      </c>
      <c r="Y225" s="435">
        <f t="shared" si="526"/>
        <v>0</v>
      </c>
      <c r="Z225" s="584"/>
      <c r="AA225" s="585"/>
      <c r="AB225" s="434">
        <f t="shared" si="527"/>
        <v>0</v>
      </c>
      <c r="AC225" s="435">
        <f t="shared" si="528"/>
        <v>0</v>
      </c>
      <c r="AD225" s="434">
        <f t="shared" si="529"/>
        <v>96</v>
      </c>
      <c r="AE225" s="435">
        <f t="shared" si="530"/>
        <v>66</v>
      </c>
      <c r="AF225" s="434">
        <f t="shared" si="531"/>
        <v>0</v>
      </c>
      <c r="AG225" s="435">
        <f t="shared" si="532"/>
        <v>0</v>
      </c>
      <c r="AH225" s="605">
        <v>4.3809523809523796</v>
      </c>
      <c r="AI225" s="607">
        <v>1.5833333333333299</v>
      </c>
      <c r="AJ225" s="434">
        <f t="shared" si="533"/>
        <v>21.904761904761898</v>
      </c>
      <c r="AK225" s="435">
        <f t="shared" si="534"/>
        <v>6.3333333333333197</v>
      </c>
      <c r="AL225" s="605">
        <v>3.5673076923076898</v>
      </c>
      <c r="AM225" s="607">
        <v>3.9480519480519498</v>
      </c>
      <c r="AN225" s="434">
        <f t="shared" si="535"/>
        <v>324.62499999999977</v>
      </c>
      <c r="AO225" s="435">
        <f t="shared" si="536"/>
        <v>244.77922077922088</v>
      </c>
      <c r="AP225" s="584"/>
      <c r="AQ225" s="585"/>
      <c r="AR225" s="434">
        <f t="shared" si="537"/>
        <v>0</v>
      </c>
      <c r="AS225" s="435">
        <f t="shared" si="538"/>
        <v>0</v>
      </c>
      <c r="AT225" s="434">
        <f t="shared" si="539"/>
        <v>3.6096850198412676</v>
      </c>
      <c r="AU225" s="435">
        <f t="shared" si="540"/>
        <v>3.8047356683720333</v>
      </c>
      <c r="AV225" s="434">
        <f t="shared" si="541"/>
        <v>346.5297619047617</v>
      </c>
      <c r="AW225" s="435">
        <f t="shared" si="542"/>
        <v>251.11255411255419</v>
      </c>
      <c r="AX225" s="584"/>
      <c r="AY225" s="585"/>
      <c r="AZ225" s="434">
        <f t="shared" si="543"/>
        <v>0</v>
      </c>
      <c r="BA225" s="435">
        <f t="shared" si="544"/>
        <v>0</v>
      </c>
      <c r="BB225" s="584"/>
      <c r="BC225" s="585"/>
      <c r="BD225" s="434">
        <f t="shared" si="545"/>
        <v>0</v>
      </c>
      <c r="BE225" s="435">
        <f t="shared" si="546"/>
        <v>0</v>
      </c>
      <c r="BF225" s="584"/>
      <c r="BG225" s="585"/>
      <c r="BH225" s="434">
        <f t="shared" si="547"/>
        <v>0</v>
      </c>
      <c r="BI225" s="435">
        <f t="shared" si="548"/>
        <v>0</v>
      </c>
      <c r="BJ225" s="434">
        <f t="shared" si="549"/>
        <v>0</v>
      </c>
      <c r="BK225" s="435">
        <f t="shared" si="550"/>
        <v>0</v>
      </c>
      <c r="BL225" s="434">
        <f t="shared" si="551"/>
        <v>0</v>
      </c>
      <c r="BM225" s="435">
        <f t="shared" si="552"/>
        <v>0</v>
      </c>
      <c r="BN225" s="605">
        <v>44</v>
      </c>
      <c r="BO225" s="606">
        <v>37</v>
      </c>
      <c r="BP225" s="434">
        <f t="shared" si="553"/>
        <v>0</v>
      </c>
      <c r="BQ225" s="435">
        <f t="shared" si="554"/>
        <v>0</v>
      </c>
      <c r="BR225" s="605">
        <v>26</v>
      </c>
      <c r="BS225" s="606">
        <v>17</v>
      </c>
      <c r="BT225" s="434">
        <f t="shared" si="555"/>
        <v>0</v>
      </c>
      <c r="BU225" s="435">
        <f t="shared" si="556"/>
        <v>0</v>
      </c>
      <c r="BV225" s="584"/>
      <c r="BW225" s="585"/>
      <c r="BX225" s="434">
        <f t="shared" si="557"/>
        <v>0</v>
      </c>
      <c r="BY225" s="435">
        <f t="shared" si="558"/>
        <v>0</v>
      </c>
      <c r="BZ225" s="434">
        <f t="shared" si="559"/>
        <v>70</v>
      </c>
      <c r="CA225" s="435">
        <f t="shared" si="560"/>
        <v>54</v>
      </c>
      <c r="CB225" s="434">
        <f t="shared" si="561"/>
        <v>0</v>
      </c>
      <c r="CC225" s="435">
        <f t="shared" si="562"/>
        <v>0</v>
      </c>
      <c r="CD225" s="605">
        <v>5.3018867924528301</v>
      </c>
      <c r="CE225" s="607">
        <v>3.1231884057971002</v>
      </c>
      <c r="CF225" s="434">
        <f t="shared" si="563"/>
        <v>233.28301886792451</v>
      </c>
      <c r="CG225" s="435">
        <f t="shared" si="564"/>
        <v>115.55797101449271</v>
      </c>
      <c r="CH225" s="605">
        <v>5.4946236559139798</v>
      </c>
      <c r="CI225" s="607">
        <v>6.1228070175438596</v>
      </c>
      <c r="CJ225" s="434">
        <f t="shared" si="565"/>
        <v>142.86021505376348</v>
      </c>
      <c r="CK225" s="435">
        <f t="shared" si="566"/>
        <v>104.08771929824562</v>
      </c>
      <c r="CL225" s="584"/>
      <c r="CM225" s="585"/>
      <c r="CN225" s="434">
        <f t="shared" si="567"/>
        <v>0</v>
      </c>
      <c r="CO225" s="435">
        <f t="shared" si="568"/>
        <v>0</v>
      </c>
      <c r="CP225" s="434">
        <f t="shared" si="569"/>
        <v>5.3734747703098282</v>
      </c>
      <c r="CQ225" s="435">
        <f t="shared" si="570"/>
        <v>4.0675127835692289</v>
      </c>
      <c r="CR225" s="434">
        <f t="shared" si="571"/>
        <v>376.14323392168797</v>
      </c>
      <c r="CS225" s="435">
        <f t="shared" si="572"/>
        <v>219.64569031273837</v>
      </c>
      <c r="CT225" s="584"/>
      <c r="CU225" s="585"/>
      <c r="CV225" s="434">
        <f t="shared" si="573"/>
        <v>0</v>
      </c>
      <c r="CW225" s="435">
        <f t="shared" si="574"/>
        <v>0</v>
      </c>
      <c r="CX225" s="584"/>
      <c r="CY225" s="585"/>
      <c r="CZ225" s="434">
        <f t="shared" si="575"/>
        <v>0</v>
      </c>
      <c r="DA225" s="435">
        <f t="shared" si="576"/>
        <v>0</v>
      </c>
      <c r="DB225" s="584"/>
      <c r="DC225" s="585"/>
      <c r="DD225" s="434">
        <f t="shared" si="577"/>
        <v>0</v>
      </c>
      <c r="DE225" s="435">
        <f t="shared" si="578"/>
        <v>0</v>
      </c>
      <c r="DF225" s="434">
        <f t="shared" si="579"/>
        <v>0</v>
      </c>
      <c r="DG225" s="435">
        <f t="shared" si="580"/>
        <v>0</v>
      </c>
      <c r="DH225" s="434">
        <f t="shared" si="581"/>
        <v>0</v>
      </c>
      <c r="DI225" s="435">
        <f t="shared" si="582"/>
        <v>0</v>
      </c>
      <c r="DJ225" s="434">
        <f t="shared" si="583"/>
        <v>166</v>
      </c>
      <c r="DK225" s="435">
        <f t="shared" si="584"/>
        <v>120</v>
      </c>
      <c r="DL225" s="434">
        <f t="shared" si="585"/>
        <v>0</v>
      </c>
      <c r="DM225" s="435">
        <f t="shared" si="586"/>
        <v>0</v>
      </c>
      <c r="DN225" s="434">
        <f t="shared" si="587"/>
        <v>4.3534517820870464</v>
      </c>
      <c r="DO225" s="435">
        <f t="shared" si="588"/>
        <v>3.9229853702107715</v>
      </c>
      <c r="DP225" s="434">
        <f t="shared" si="589"/>
        <v>722.67299582644966</v>
      </c>
      <c r="DQ225" s="435">
        <f t="shared" si="590"/>
        <v>470.75824442529256</v>
      </c>
      <c r="DR225" s="434">
        <f t="shared" si="591"/>
        <v>0</v>
      </c>
      <c r="DS225" s="435">
        <f t="shared" si="592"/>
        <v>0</v>
      </c>
      <c r="DT225" s="434">
        <f t="shared" si="593"/>
        <v>0</v>
      </c>
      <c r="DU225" s="435">
        <f t="shared" si="594"/>
        <v>0</v>
      </c>
      <c r="DV225" s="605">
        <v>20</v>
      </c>
      <c r="DW225" s="606">
        <v>9</v>
      </c>
      <c r="DX225" s="434">
        <f t="shared" si="595"/>
        <v>0</v>
      </c>
      <c r="DY225" s="435">
        <f t="shared" si="596"/>
        <v>0</v>
      </c>
      <c r="DZ225" s="605">
        <v>14</v>
      </c>
      <c r="EA225" s="606">
        <v>21</v>
      </c>
      <c r="EB225" s="434">
        <f t="shared" si="597"/>
        <v>0</v>
      </c>
      <c r="EC225" s="435">
        <f t="shared" si="598"/>
        <v>0</v>
      </c>
      <c r="ED225" s="584"/>
      <c r="EE225" s="585"/>
      <c r="EF225" s="434">
        <f t="shared" si="599"/>
        <v>0</v>
      </c>
      <c r="EG225" s="435">
        <f t="shared" si="600"/>
        <v>0</v>
      </c>
      <c r="EH225" s="434">
        <f t="shared" si="601"/>
        <v>34</v>
      </c>
      <c r="EI225" s="435">
        <f t="shared" si="602"/>
        <v>30</v>
      </c>
      <c r="EJ225" s="434">
        <f t="shared" si="603"/>
        <v>0</v>
      </c>
      <c r="EK225" s="435">
        <f t="shared" si="604"/>
        <v>0</v>
      </c>
      <c r="EL225" s="605">
        <v>3.5679012345679002</v>
      </c>
      <c r="EM225" s="607">
        <v>4.0512820512820502</v>
      </c>
      <c r="EN225" s="434">
        <f t="shared" si="605"/>
        <v>71.358024691357997</v>
      </c>
      <c r="EO225" s="435">
        <f t="shared" si="606"/>
        <v>36.461538461538453</v>
      </c>
      <c r="EP225" s="605">
        <v>2.68888888888889</v>
      </c>
      <c r="EQ225" s="607">
        <v>2.2878787878787898</v>
      </c>
      <c r="ER225" s="434">
        <f t="shared" si="607"/>
        <v>37.64444444444446</v>
      </c>
      <c r="ES225" s="435">
        <f t="shared" si="608"/>
        <v>48.045454545454589</v>
      </c>
      <c r="ET225" s="584"/>
      <c r="EU225" s="585"/>
      <c r="EV225" s="434">
        <f t="shared" si="609"/>
        <v>0</v>
      </c>
      <c r="EW225" s="435">
        <f t="shared" si="610"/>
        <v>0</v>
      </c>
      <c r="EX225" s="434">
        <f t="shared" si="611"/>
        <v>3.2059549745824252</v>
      </c>
      <c r="EY225" s="435">
        <f t="shared" si="612"/>
        <v>2.816899766899768</v>
      </c>
      <c r="EZ225" s="434">
        <f t="shared" si="613"/>
        <v>109.00246913580246</v>
      </c>
      <c r="FA225" s="435">
        <f t="shared" si="614"/>
        <v>84.506993006993042</v>
      </c>
      <c r="FB225" s="584"/>
      <c r="FC225" s="585"/>
      <c r="FD225" s="434">
        <f t="shared" si="615"/>
        <v>0</v>
      </c>
      <c r="FE225" s="435">
        <f t="shared" si="616"/>
        <v>0</v>
      </c>
      <c r="FF225" s="584"/>
      <c r="FG225" s="585"/>
      <c r="FH225" s="434">
        <f t="shared" si="617"/>
        <v>0</v>
      </c>
      <c r="FI225" s="435">
        <f t="shared" si="618"/>
        <v>0</v>
      </c>
      <c r="FJ225" s="584"/>
      <c r="FK225" s="585"/>
      <c r="FL225" s="434">
        <f t="shared" si="619"/>
        <v>0</v>
      </c>
      <c r="FM225" s="435">
        <f t="shared" si="620"/>
        <v>0</v>
      </c>
      <c r="FN225" s="434">
        <f t="shared" si="621"/>
        <v>0</v>
      </c>
      <c r="FO225" s="435">
        <f t="shared" si="622"/>
        <v>0</v>
      </c>
      <c r="FP225" s="434">
        <f t="shared" si="623"/>
        <v>0</v>
      </c>
      <c r="FQ225" s="435">
        <f t="shared" si="624"/>
        <v>0</v>
      </c>
      <c r="FR225" s="584"/>
      <c r="FS225" s="585"/>
      <c r="FT225" s="434">
        <f t="shared" si="625"/>
        <v>0</v>
      </c>
      <c r="FU225" s="435">
        <f t="shared" si="626"/>
        <v>0</v>
      </c>
      <c r="FV225" s="584"/>
      <c r="FW225" s="585"/>
      <c r="FX225" s="434">
        <f t="shared" si="627"/>
        <v>0</v>
      </c>
      <c r="FY225" s="435">
        <f t="shared" si="628"/>
        <v>0</v>
      </c>
      <c r="FZ225" s="584"/>
      <c r="GA225" s="585"/>
      <c r="GB225" s="434">
        <f t="shared" si="629"/>
        <v>0</v>
      </c>
      <c r="GC225" s="435">
        <f t="shared" si="630"/>
        <v>0</v>
      </c>
      <c r="GD225" s="434">
        <f t="shared" si="631"/>
        <v>69</v>
      </c>
      <c r="GE225" s="435">
        <f t="shared" si="632"/>
        <v>50</v>
      </c>
      <c r="GF225" s="434">
        <f t="shared" si="633"/>
        <v>0</v>
      </c>
      <c r="GG225" s="435">
        <f t="shared" si="634"/>
        <v>0</v>
      </c>
      <c r="GH225" s="434">
        <f t="shared" si="635"/>
        <v>326.54580546404441</v>
      </c>
      <c r="GI225" s="435">
        <f t="shared" si="636"/>
        <v>158.35284280936446</v>
      </c>
      <c r="GJ225" s="434">
        <f t="shared" si="637"/>
        <v>0</v>
      </c>
      <c r="GK225" s="435">
        <f t="shared" si="638"/>
        <v>0</v>
      </c>
      <c r="GL225" s="434">
        <f t="shared" si="639"/>
        <v>131</v>
      </c>
      <c r="GM225" s="435">
        <f t="shared" si="640"/>
        <v>100</v>
      </c>
      <c r="GN225" s="434">
        <f t="shared" si="641"/>
        <v>0</v>
      </c>
      <c r="GO225" s="435">
        <f t="shared" si="642"/>
        <v>0</v>
      </c>
      <c r="GP225" s="434">
        <f t="shared" si="643"/>
        <v>505.12965949820767</v>
      </c>
      <c r="GQ225" s="435">
        <f t="shared" si="644"/>
        <v>396.91239462292106</v>
      </c>
      <c r="GR225" s="434">
        <f t="shared" si="645"/>
        <v>0</v>
      </c>
      <c r="GS225" s="435">
        <f t="shared" si="646"/>
        <v>0</v>
      </c>
      <c r="GT225" s="434">
        <f t="shared" si="647"/>
        <v>200</v>
      </c>
      <c r="GU225" s="435">
        <f t="shared" si="648"/>
        <v>150</v>
      </c>
      <c r="GV225" s="434">
        <f t="shared" si="649"/>
        <v>0</v>
      </c>
      <c r="GW225" s="435">
        <f t="shared" si="650"/>
        <v>0</v>
      </c>
      <c r="GX225" s="434">
        <f t="shared" si="651"/>
        <v>831.67546496225214</v>
      </c>
      <c r="GY225" s="435">
        <f t="shared" si="652"/>
        <v>555.26523743228552</v>
      </c>
      <c r="GZ225" s="434">
        <f t="shared" si="653"/>
        <v>0</v>
      </c>
      <c r="HA225" s="435">
        <f t="shared" si="654"/>
        <v>0</v>
      </c>
      <c r="HB225" s="434">
        <f t="shared" si="655"/>
        <v>0</v>
      </c>
      <c r="HC225" s="435">
        <f t="shared" si="656"/>
        <v>0</v>
      </c>
      <c r="HD225" s="434">
        <f t="shared" si="657"/>
        <v>0</v>
      </c>
      <c r="HE225" s="435">
        <f t="shared" si="658"/>
        <v>0</v>
      </c>
      <c r="HF225" s="434">
        <f t="shared" si="659"/>
        <v>0</v>
      </c>
      <c r="HG225" s="435">
        <f t="shared" si="660"/>
        <v>0</v>
      </c>
      <c r="HH225" s="434">
        <f t="shared" si="661"/>
        <v>0</v>
      </c>
      <c r="HI225" s="435">
        <f t="shared" si="662"/>
        <v>0</v>
      </c>
      <c r="HJ225" s="434">
        <f t="shared" si="663"/>
        <v>831.67546496225214</v>
      </c>
      <c r="HK225" s="435">
        <f t="shared" si="664"/>
        <v>555.26523743228563</v>
      </c>
      <c r="HL225" s="434">
        <f t="shared" si="665"/>
        <v>0</v>
      </c>
      <c r="HM225" s="435">
        <f t="shared" si="666"/>
        <v>0</v>
      </c>
    </row>
    <row r="226" spans="1:221" s="18" customFormat="1" ht="15" customHeight="1">
      <c r="A226" s="516" t="s">
        <v>489</v>
      </c>
      <c r="B226" s="517" t="s">
        <v>532</v>
      </c>
      <c r="C226" s="549"/>
      <c r="D226" s="500">
        <v>198905</v>
      </c>
      <c r="E226" s="524">
        <v>10</v>
      </c>
      <c r="F226" s="605">
        <v>122</v>
      </c>
      <c r="G226" s="606">
        <v>120</v>
      </c>
      <c r="H226" s="605">
        <v>5</v>
      </c>
      <c r="I226" s="606">
        <v>5</v>
      </c>
      <c r="J226" s="434">
        <f t="shared" si="519"/>
        <v>117</v>
      </c>
      <c r="K226" s="435">
        <f t="shared" si="520"/>
        <v>115</v>
      </c>
      <c r="L226" s="584"/>
      <c r="M226" s="585"/>
      <c r="N226" s="434">
        <f t="shared" si="521"/>
        <v>117</v>
      </c>
      <c r="O226" s="435">
        <f t="shared" si="522"/>
        <v>115</v>
      </c>
      <c r="P226" s="434">
        <f t="shared" si="523"/>
        <v>0</v>
      </c>
      <c r="Q226" s="435">
        <f t="shared" si="524"/>
        <v>0</v>
      </c>
      <c r="R226" s="605">
        <v>3</v>
      </c>
      <c r="S226" s="606">
        <v>2</v>
      </c>
      <c r="T226" s="434">
        <f t="shared" si="667"/>
        <v>0</v>
      </c>
      <c r="U226" s="435">
        <f t="shared" si="667"/>
        <v>0</v>
      </c>
      <c r="V226" s="605">
        <v>71</v>
      </c>
      <c r="W226" s="606">
        <v>63</v>
      </c>
      <c r="X226" s="434">
        <f t="shared" si="525"/>
        <v>0</v>
      </c>
      <c r="Y226" s="435">
        <f t="shared" si="526"/>
        <v>0</v>
      </c>
      <c r="Z226" s="584"/>
      <c r="AA226" s="585"/>
      <c r="AB226" s="434">
        <f t="shared" si="527"/>
        <v>0</v>
      </c>
      <c r="AC226" s="435">
        <f t="shared" si="528"/>
        <v>0</v>
      </c>
      <c r="AD226" s="434">
        <f t="shared" si="529"/>
        <v>74</v>
      </c>
      <c r="AE226" s="435">
        <f t="shared" si="530"/>
        <v>65</v>
      </c>
      <c r="AF226" s="434">
        <f t="shared" si="531"/>
        <v>0</v>
      </c>
      <c r="AG226" s="435">
        <f t="shared" si="532"/>
        <v>0</v>
      </c>
      <c r="AH226" s="605">
        <v>2</v>
      </c>
      <c r="AI226" s="607">
        <v>2.8333333333333299</v>
      </c>
      <c r="AJ226" s="434">
        <f t="shared" si="533"/>
        <v>6</v>
      </c>
      <c r="AK226" s="435">
        <f t="shared" si="534"/>
        <v>5.6666666666666599</v>
      </c>
      <c r="AL226" s="605">
        <v>3.9722222222222201</v>
      </c>
      <c r="AM226" s="607">
        <v>3.4974358974359001</v>
      </c>
      <c r="AN226" s="434">
        <f t="shared" si="535"/>
        <v>282.0277777777776</v>
      </c>
      <c r="AO226" s="435">
        <f t="shared" si="536"/>
        <v>220.3384615384617</v>
      </c>
      <c r="AP226" s="584"/>
      <c r="AQ226" s="585"/>
      <c r="AR226" s="434">
        <f t="shared" si="537"/>
        <v>0</v>
      </c>
      <c r="AS226" s="435">
        <f t="shared" si="538"/>
        <v>0</v>
      </c>
      <c r="AT226" s="434">
        <f t="shared" si="539"/>
        <v>3.8922672672672647</v>
      </c>
      <c r="AU226" s="435">
        <f t="shared" si="540"/>
        <v>3.4770019723865899</v>
      </c>
      <c r="AV226" s="434">
        <f t="shared" si="541"/>
        <v>288.0277777777776</v>
      </c>
      <c r="AW226" s="435">
        <f t="shared" si="542"/>
        <v>226.00512820512836</v>
      </c>
      <c r="AX226" s="584"/>
      <c r="AY226" s="585"/>
      <c r="AZ226" s="434">
        <f t="shared" si="543"/>
        <v>0</v>
      </c>
      <c r="BA226" s="435">
        <f t="shared" si="544"/>
        <v>0</v>
      </c>
      <c r="BB226" s="584"/>
      <c r="BC226" s="585"/>
      <c r="BD226" s="434">
        <f t="shared" si="545"/>
        <v>0</v>
      </c>
      <c r="BE226" s="435">
        <f t="shared" si="546"/>
        <v>0</v>
      </c>
      <c r="BF226" s="584"/>
      <c r="BG226" s="585"/>
      <c r="BH226" s="434">
        <f t="shared" si="547"/>
        <v>0</v>
      </c>
      <c r="BI226" s="435">
        <f t="shared" si="548"/>
        <v>0</v>
      </c>
      <c r="BJ226" s="434">
        <f t="shared" si="549"/>
        <v>0</v>
      </c>
      <c r="BK226" s="435">
        <f t="shared" si="550"/>
        <v>0</v>
      </c>
      <c r="BL226" s="434">
        <f t="shared" si="551"/>
        <v>0</v>
      </c>
      <c r="BM226" s="435">
        <f t="shared" si="552"/>
        <v>0</v>
      </c>
      <c r="BN226" s="605">
        <v>13</v>
      </c>
      <c r="BO226" s="606">
        <v>16</v>
      </c>
      <c r="BP226" s="434">
        <f t="shared" si="553"/>
        <v>0</v>
      </c>
      <c r="BQ226" s="435">
        <f t="shared" si="554"/>
        <v>0</v>
      </c>
      <c r="BR226" s="605">
        <v>6</v>
      </c>
      <c r="BS226" s="606">
        <v>6</v>
      </c>
      <c r="BT226" s="434">
        <f t="shared" si="555"/>
        <v>0</v>
      </c>
      <c r="BU226" s="435">
        <f t="shared" si="556"/>
        <v>0</v>
      </c>
      <c r="BV226" s="584"/>
      <c r="BW226" s="585"/>
      <c r="BX226" s="434">
        <f t="shared" si="557"/>
        <v>0</v>
      </c>
      <c r="BY226" s="435">
        <f t="shared" si="558"/>
        <v>0</v>
      </c>
      <c r="BZ226" s="434">
        <f t="shared" si="559"/>
        <v>19</v>
      </c>
      <c r="CA226" s="435">
        <f t="shared" si="560"/>
        <v>22</v>
      </c>
      <c r="CB226" s="434">
        <f t="shared" si="561"/>
        <v>0</v>
      </c>
      <c r="CC226" s="435">
        <f t="shared" si="562"/>
        <v>0</v>
      </c>
      <c r="CD226" s="605">
        <v>3.5833333333333299</v>
      </c>
      <c r="CE226" s="607">
        <v>3.4509803921568598</v>
      </c>
      <c r="CF226" s="434">
        <f t="shared" si="563"/>
        <v>46.583333333333286</v>
      </c>
      <c r="CG226" s="435">
        <f t="shared" si="564"/>
        <v>55.215686274509757</v>
      </c>
      <c r="CH226" s="605">
        <v>4.3333333333333304</v>
      </c>
      <c r="CI226" s="607">
        <v>6.44444444444445</v>
      </c>
      <c r="CJ226" s="434">
        <f t="shared" si="565"/>
        <v>25.999999999999982</v>
      </c>
      <c r="CK226" s="435">
        <f t="shared" si="566"/>
        <v>38.6666666666667</v>
      </c>
      <c r="CL226" s="584"/>
      <c r="CM226" s="585"/>
      <c r="CN226" s="434">
        <f t="shared" si="567"/>
        <v>0</v>
      </c>
      <c r="CO226" s="435">
        <f t="shared" si="568"/>
        <v>0</v>
      </c>
      <c r="CP226" s="434">
        <f t="shared" si="569"/>
        <v>3.8201754385964879</v>
      </c>
      <c r="CQ226" s="435">
        <f t="shared" si="570"/>
        <v>4.2673796791443843</v>
      </c>
      <c r="CR226" s="434">
        <f t="shared" si="571"/>
        <v>72.583333333333272</v>
      </c>
      <c r="CS226" s="435">
        <f t="shared" si="572"/>
        <v>93.88235294117645</v>
      </c>
      <c r="CT226" s="584"/>
      <c r="CU226" s="585"/>
      <c r="CV226" s="434">
        <f t="shared" si="573"/>
        <v>0</v>
      </c>
      <c r="CW226" s="435">
        <f t="shared" si="574"/>
        <v>0</v>
      </c>
      <c r="CX226" s="584"/>
      <c r="CY226" s="585"/>
      <c r="CZ226" s="434">
        <f t="shared" si="575"/>
        <v>0</v>
      </c>
      <c r="DA226" s="435">
        <f t="shared" si="576"/>
        <v>0</v>
      </c>
      <c r="DB226" s="584"/>
      <c r="DC226" s="585"/>
      <c r="DD226" s="434">
        <f t="shared" si="577"/>
        <v>0</v>
      </c>
      <c r="DE226" s="435">
        <f t="shared" si="578"/>
        <v>0</v>
      </c>
      <c r="DF226" s="434">
        <f t="shared" si="579"/>
        <v>0</v>
      </c>
      <c r="DG226" s="435">
        <f t="shared" si="580"/>
        <v>0</v>
      </c>
      <c r="DH226" s="434">
        <f t="shared" si="581"/>
        <v>0</v>
      </c>
      <c r="DI226" s="435">
        <f t="shared" si="582"/>
        <v>0</v>
      </c>
      <c r="DJ226" s="434">
        <f t="shared" si="583"/>
        <v>93</v>
      </c>
      <c r="DK226" s="435">
        <f t="shared" si="584"/>
        <v>87</v>
      </c>
      <c r="DL226" s="434">
        <f t="shared" si="585"/>
        <v>0</v>
      </c>
      <c r="DM226" s="435">
        <f t="shared" si="586"/>
        <v>0</v>
      </c>
      <c r="DN226" s="434">
        <f t="shared" si="587"/>
        <v>3.8775388291517299</v>
      </c>
      <c r="DO226" s="435">
        <f t="shared" si="588"/>
        <v>3.6768675993828142</v>
      </c>
      <c r="DP226" s="434">
        <f t="shared" si="589"/>
        <v>360.61111111111086</v>
      </c>
      <c r="DQ226" s="435">
        <f t="shared" si="590"/>
        <v>319.88748114630482</v>
      </c>
      <c r="DR226" s="434">
        <f t="shared" si="591"/>
        <v>0</v>
      </c>
      <c r="DS226" s="435">
        <f t="shared" si="592"/>
        <v>0</v>
      </c>
      <c r="DT226" s="434">
        <f t="shared" si="593"/>
        <v>0</v>
      </c>
      <c r="DU226" s="435">
        <f t="shared" si="594"/>
        <v>0</v>
      </c>
      <c r="DV226" s="605">
        <v>11</v>
      </c>
      <c r="DW226" s="606">
        <v>16</v>
      </c>
      <c r="DX226" s="434">
        <f t="shared" si="595"/>
        <v>0</v>
      </c>
      <c r="DY226" s="435">
        <f t="shared" si="596"/>
        <v>0</v>
      </c>
      <c r="DZ226" s="605">
        <v>13</v>
      </c>
      <c r="EA226" s="606">
        <v>12</v>
      </c>
      <c r="EB226" s="434">
        <f t="shared" si="597"/>
        <v>0</v>
      </c>
      <c r="EC226" s="435">
        <f t="shared" si="598"/>
        <v>0</v>
      </c>
      <c r="ED226" s="584"/>
      <c r="EE226" s="585"/>
      <c r="EF226" s="434">
        <f t="shared" si="599"/>
        <v>0</v>
      </c>
      <c r="EG226" s="435">
        <f t="shared" si="600"/>
        <v>0</v>
      </c>
      <c r="EH226" s="434">
        <f t="shared" si="601"/>
        <v>24</v>
      </c>
      <c r="EI226" s="435">
        <f t="shared" si="602"/>
        <v>28</v>
      </c>
      <c r="EJ226" s="434">
        <f t="shared" si="603"/>
        <v>0</v>
      </c>
      <c r="EK226" s="435">
        <f t="shared" si="604"/>
        <v>0</v>
      </c>
      <c r="EL226" s="605">
        <v>2.4545454545454501</v>
      </c>
      <c r="EM226" s="607">
        <v>2.1111111111111098</v>
      </c>
      <c r="EN226" s="434">
        <f t="shared" si="605"/>
        <v>26.99999999999995</v>
      </c>
      <c r="EO226" s="435">
        <f t="shared" si="606"/>
        <v>33.777777777777757</v>
      </c>
      <c r="EP226" s="605">
        <v>3.5</v>
      </c>
      <c r="EQ226" s="607">
        <v>2.2777777777777799</v>
      </c>
      <c r="ER226" s="434">
        <f t="shared" si="607"/>
        <v>45.5</v>
      </c>
      <c r="ES226" s="435">
        <f t="shared" si="608"/>
        <v>27.333333333333357</v>
      </c>
      <c r="ET226" s="584"/>
      <c r="EU226" s="585"/>
      <c r="EV226" s="434">
        <f t="shared" si="609"/>
        <v>0</v>
      </c>
      <c r="EW226" s="435">
        <f t="shared" si="610"/>
        <v>0</v>
      </c>
      <c r="EX226" s="434">
        <f t="shared" si="611"/>
        <v>3.0208333333333308</v>
      </c>
      <c r="EY226" s="435">
        <f t="shared" si="612"/>
        <v>2.1825396825396828</v>
      </c>
      <c r="EZ226" s="434">
        <f t="shared" si="613"/>
        <v>72.499999999999943</v>
      </c>
      <c r="FA226" s="435">
        <f t="shared" si="614"/>
        <v>61.111111111111114</v>
      </c>
      <c r="FB226" s="584"/>
      <c r="FC226" s="585"/>
      <c r="FD226" s="434">
        <f t="shared" si="615"/>
        <v>0</v>
      </c>
      <c r="FE226" s="435">
        <f t="shared" si="616"/>
        <v>0</v>
      </c>
      <c r="FF226" s="584"/>
      <c r="FG226" s="585"/>
      <c r="FH226" s="434">
        <f t="shared" si="617"/>
        <v>0</v>
      </c>
      <c r="FI226" s="435">
        <f t="shared" si="618"/>
        <v>0</v>
      </c>
      <c r="FJ226" s="584"/>
      <c r="FK226" s="585"/>
      <c r="FL226" s="434">
        <f t="shared" si="619"/>
        <v>0</v>
      </c>
      <c r="FM226" s="435">
        <f t="shared" si="620"/>
        <v>0</v>
      </c>
      <c r="FN226" s="434">
        <f t="shared" si="621"/>
        <v>0</v>
      </c>
      <c r="FO226" s="435">
        <f t="shared" si="622"/>
        <v>0</v>
      </c>
      <c r="FP226" s="434">
        <f t="shared" si="623"/>
        <v>0</v>
      </c>
      <c r="FQ226" s="435">
        <f t="shared" si="624"/>
        <v>0</v>
      </c>
      <c r="FR226" s="584"/>
      <c r="FS226" s="585"/>
      <c r="FT226" s="434">
        <f t="shared" si="625"/>
        <v>0</v>
      </c>
      <c r="FU226" s="435">
        <f t="shared" si="626"/>
        <v>0</v>
      </c>
      <c r="FV226" s="584"/>
      <c r="FW226" s="585"/>
      <c r="FX226" s="434">
        <f t="shared" si="627"/>
        <v>0</v>
      </c>
      <c r="FY226" s="435">
        <f t="shared" si="628"/>
        <v>0</v>
      </c>
      <c r="FZ226" s="584"/>
      <c r="GA226" s="585"/>
      <c r="GB226" s="434">
        <f t="shared" si="629"/>
        <v>0</v>
      </c>
      <c r="GC226" s="435">
        <f t="shared" si="630"/>
        <v>0</v>
      </c>
      <c r="GD226" s="434">
        <f t="shared" si="631"/>
        <v>27</v>
      </c>
      <c r="GE226" s="435">
        <f t="shared" si="632"/>
        <v>34</v>
      </c>
      <c r="GF226" s="434">
        <f t="shared" si="633"/>
        <v>0</v>
      </c>
      <c r="GG226" s="435">
        <f t="shared" si="634"/>
        <v>0</v>
      </c>
      <c r="GH226" s="434">
        <f t="shared" si="635"/>
        <v>79.583333333333229</v>
      </c>
      <c r="GI226" s="435">
        <f t="shared" si="636"/>
        <v>94.660130718954179</v>
      </c>
      <c r="GJ226" s="434">
        <f t="shared" si="637"/>
        <v>0</v>
      </c>
      <c r="GK226" s="435">
        <f t="shared" si="638"/>
        <v>0</v>
      </c>
      <c r="GL226" s="434">
        <f t="shared" si="639"/>
        <v>90</v>
      </c>
      <c r="GM226" s="435">
        <f t="shared" si="640"/>
        <v>81</v>
      </c>
      <c r="GN226" s="434">
        <f t="shared" si="641"/>
        <v>0</v>
      </c>
      <c r="GO226" s="435">
        <f t="shared" si="642"/>
        <v>0</v>
      </c>
      <c r="GP226" s="434">
        <f t="shared" si="643"/>
        <v>353.5277777777776</v>
      </c>
      <c r="GQ226" s="435">
        <f t="shared" si="644"/>
        <v>286.33846153846179</v>
      </c>
      <c r="GR226" s="434">
        <f t="shared" si="645"/>
        <v>0</v>
      </c>
      <c r="GS226" s="435">
        <f t="shared" si="646"/>
        <v>0</v>
      </c>
      <c r="GT226" s="434">
        <f t="shared" si="647"/>
        <v>117</v>
      </c>
      <c r="GU226" s="435">
        <f t="shared" si="648"/>
        <v>115</v>
      </c>
      <c r="GV226" s="434">
        <f t="shared" si="649"/>
        <v>0</v>
      </c>
      <c r="GW226" s="435">
        <f t="shared" si="650"/>
        <v>0</v>
      </c>
      <c r="GX226" s="434">
        <f t="shared" si="651"/>
        <v>433.11111111111086</v>
      </c>
      <c r="GY226" s="435">
        <f t="shared" si="652"/>
        <v>380.99859225741596</v>
      </c>
      <c r="GZ226" s="434">
        <f t="shared" si="653"/>
        <v>0</v>
      </c>
      <c r="HA226" s="435">
        <f t="shared" si="654"/>
        <v>0</v>
      </c>
      <c r="HB226" s="434">
        <f t="shared" si="655"/>
        <v>0</v>
      </c>
      <c r="HC226" s="435">
        <f t="shared" si="656"/>
        <v>0</v>
      </c>
      <c r="HD226" s="434">
        <f t="shared" si="657"/>
        <v>0</v>
      </c>
      <c r="HE226" s="435">
        <f t="shared" si="658"/>
        <v>0</v>
      </c>
      <c r="HF226" s="434">
        <f t="shared" si="659"/>
        <v>0</v>
      </c>
      <c r="HG226" s="435">
        <f t="shared" si="660"/>
        <v>0</v>
      </c>
      <c r="HH226" s="434">
        <f t="shared" si="661"/>
        <v>0</v>
      </c>
      <c r="HI226" s="435">
        <f t="shared" si="662"/>
        <v>0</v>
      </c>
      <c r="HJ226" s="434">
        <f t="shared" si="663"/>
        <v>433.1111111111108</v>
      </c>
      <c r="HK226" s="435">
        <f t="shared" si="664"/>
        <v>380.99859225741591</v>
      </c>
      <c r="HL226" s="434">
        <f t="shared" si="665"/>
        <v>0</v>
      </c>
      <c r="HM226" s="435">
        <f t="shared" si="666"/>
        <v>0</v>
      </c>
    </row>
    <row r="227" spans="1:221" s="18" customFormat="1" ht="15" customHeight="1">
      <c r="A227" s="516" t="s">
        <v>489</v>
      </c>
      <c r="B227" s="517" t="s">
        <v>533</v>
      </c>
      <c r="C227" s="549"/>
      <c r="D227" s="500">
        <v>198914</v>
      </c>
      <c r="E227" s="524">
        <v>10</v>
      </c>
      <c r="F227" s="605">
        <v>138</v>
      </c>
      <c r="G227" s="606">
        <v>124</v>
      </c>
      <c r="H227" s="605">
        <v>11</v>
      </c>
      <c r="I227" s="606">
        <v>8</v>
      </c>
      <c r="J227" s="434">
        <f t="shared" si="519"/>
        <v>127</v>
      </c>
      <c r="K227" s="435">
        <f t="shared" si="520"/>
        <v>116</v>
      </c>
      <c r="L227" s="584"/>
      <c r="M227" s="585"/>
      <c r="N227" s="434">
        <f t="shared" si="521"/>
        <v>127</v>
      </c>
      <c r="O227" s="435">
        <f t="shared" si="522"/>
        <v>116</v>
      </c>
      <c r="P227" s="434">
        <f t="shared" si="523"/>
        <v>0</v>
      </c>
      <c r="Q227" s="435">
        <f t="shared" si="524"/>
        <v>0</v>
      </c>
      <c r="R227" s="605">
        <v>5</v>
      </c>
      <c r="S227" s="606">
        <v>7</v>
      </c>
      <c r="T227" s="434">
        <f t="shared" si="667"/>
        <v>0</v>
      </c>
      <c r="U227" s="435">
        <f t="shared" si="667"/>
        <v>0</v>
      </c>
      <c r="V227" s="605">
        <v>83</v>
      </c>
      <c r="W227" s="606">
        <v>75</v>
      </c>
      <c r="X227" s="434">
        <f t="shared" si="525"/>
        <v>0</v>
      </c>
      <c r="Y227" s="435">
        <f t="shared" si="526"/>
        <v>0</v>
      </c>
      <c r="Z227" s="584"/>
      <c r="AA227" s="585"/>
      <c r="AB227" s="434">
        <f t="shared" si="527"/>
        <v>0</v>
      </c>
      <c r="AC227" s="435">
        <f t="shared" si="528"/>
        <v>0</v>
      </c>
      <c r="AD227" s="434">
        <f t="shared" si="529"/>
        <v>88</v>
      </c>
      <c r="AE227" s="435">
        <f t="shared" si="530"/>
        <v>82</v>
      </c>
      <c r="AF227" s="434">
        <f t="shared" si="531"/>
        <v>0</v>
      </c>
      <c r="AG227" s="435">
        <f t="shared" si="532"/>
        <v>0</v>
      </c>
      <c r="AH227" s="605">
        <v>2.4</v>
      </c>
      <c r="AI227" s="607">
        <v>2.6666666666666701</v>
      </c>
      <c r="AJ227" s="434">
        <f t="shared" si="533"/>
        <v>12</v>
      </c>
      <c r="AK227" s="435">
        <f t="shared" si="534"/>
        <v>18.666666666666689</v>
      </c>
      <c r="AL227" s="605">
        <v>4.88518518518518</v>
      </c>
      <c r="AM227" s="607">
        <v>4.8008130081300804</v>
      </c>
      <c r="AN227" s="434">
        <f t="shared" si="535"/>
        <v>405.47037037036995</v>
      </c>
      <c r="AO227" s="435">
        <f t="shared" si="536"/>
        <v>360.06097560975604</v>
      </c>
      <c r="AP227" s="584"/>
      <c r="AQ227" s="585"/>
      <c r="AR227" s="434">
        <f t="shared" si="537"/>
        <v>0</v>
      </c>
      <c r="AS227" s="435">
        <f t="shared" si="538"/>
        <v>0</v>
      </c>
      <c r="AT227" s="434">
        <f t="shared" si="539"/>
        <v>4.7439814814814767</v>
      </c>
      <c r="AU227" s="435">
        <f t="shared" si="540"/>
        <v>4.6186297838588137</v>
      </c>
      <c r="AV227" s="434">
        <f t="shared" si="541"/>
        <v>417.47037037036995</v>
      </c>
      <c r="AW227" s="435">
        <f t="shared" si="542"/>
        <v>378.72764227642273</v>
      </c>
      <c r="AX227" s="584"/>
      <c r="AY227" s="585"/>
      <c r="AZ227" s="434">
        <f t="shared" si="543"/>
        <v>0</v>
      </c>
      <c r="BA227" s="435">
        <f t="shared" si="544"/>
        <v>0</v>
      </c>
      <c r="BB227" s="584"/>
      <c r="BC227" s="585"/>
      <c r="BD227" s="434">
        <f t="shared" si="545"/>
        <v>0</v>
      </c>
      <c r="BE227" s="435">
        <f t="shared" si="546"/>
        <v>0</v>
      </c>
      <c r="BF227" s="584"/>
      <c r="BG227" s="585"/>
      <c r="BH227" s="434">
        <f t="shared" si="547"/>
        <v>0</v>
      </c>
      <c r="BI227" s="435">
        <f t="shared" si="548"/>
        <v>0</v>
      </c>
      <c r="BJ227" s="434">
        <f t="shared" si="549"/>
        <v>0</v>
      </c>
      <c r="BK227" s="435">
        <f t="shared" si="550"/>
        <v>0</v>
      </c>
      <c r="BL227" s="434">
        <f t="shared" si="551"/>
        <v>0</v>
      </c>
      <c r="BM227" s="435">
        <f t="shared" si="552"/>
        <v>0</v>
      </c>
      <c r="BN227" s="605">
        <v>10</v>
      </c>
      <c r="BO227" s="606">
        <v>15</v>
      </c>
      <c r="BP227" s="434">
        <f t="shared" si="553"/>
        <v>0</v>
      </c>
      <c r="BQ227" s="435">
        <f t="shared" si="554"/>
        <v>0</v>
      </c>
      <c r="BR227" s="605">
        <v>21</v>
      </c>
      <c r="BS227" s="606">
        <v>11</v>
      </c>
      <c r="BT227" s="434">
        <f t="shared" si="555"/>
        <v>0</v>
      </c>
      <c r="BU227" s="435">
        <f t="shared" si="556"/>
        <v>0</v>
      </c>
      <c r="BV227" s="584"/>
      <c r="BW227" s="585"/>
      <c r="BX227" s="434">
        <f t="shared" si="557"/>
        <v>0</v>
      </c>
      <c r="BY227" s="435">
        <f t="shared" si="558"/>
        <v>0</v>
      </c>
      <c r="BZ227" s="434">
        <f t="shared" si="559"/>
        <v>31</v>
      </c>
      <c r="CA227" s="435">
        <f t="shared" si="560"/>
        <v>26</v>
      </c>
      <c r="CB227" s="434">
        <f t="shared" si="561"/>
        <v>0</v>
      </c>
      <c r="CC227" s="435">
        <f t="shared" si="562"/>
        <v>0</v>
      </c>
      <c r="CD227" s="605">
        <v>2.8461538461538498</v>
      </c>
      <c r="CE227" s="607">
        <v>3.0444444444444398</v>
      </c>
      <c r="CF227" s="434">
        <f t="shared" si="563"/>
        <v>28.461538461538499</v>
      </c>
      <c r="CG227" s="435">
        <f t="shared" si="564"/>
        <v>45.6666666666666</v>
      </c>
      <c r="CH227" s="605">
        <v>6.8484848484848504</v>
      </c>
      <c r="CI227" s="607">
        <v>8.75</v>
      </c>
      <c r="CJ227" s="434">
        <f t="shared" si="565"/>
        <v>143.81818181818187</v>
      </c>
      <c r="CK227" s="435">
        <f t="shared" si="566"/>
        <v>96.25</v>
      </c>
      <c r="CL227" s="584"/>
      <c r="CM227" s="585"/>
      <c r="CN227" s="434">
        <f t="shared" si="567"/>
        <v>0</v>
      </c>
      <c r="CO227" s="435">
        <f t="shared" si="568"/>
        <v>0</v>
      </c>
      <c r="CP227" s="434">
        <f t="shared" si="569"/>
        <v>5.557410331603883</v>
      </c>
      <c r="CQ227" s="435">
        <f t="shared" si="570"/>
        <v>5.4583333333333304</v>
      </c>
      <c r="CR227" s="434">
        <f t="shared" si="571"/>
        <v>172.27972027972038</v>
      </c>
      <c r="CS227" s="435">
        <f t="shared" si="572"/>
        <v>141.9166666666666</v>
      </c>
      <c r="CT227" s="584"/>
      <c r="CU227" s="585"/>
      <c r="CV227" s="434">
        <f t="shared" si="573"/>
        <v>0</v>
      </c>
      <c r="CW227" s="435">
        <f t="shared" si="574"/>
        <v>0</v>
      </c>
      <c r="CX227" s="584"/>
      <c r="CY227" s="585"/>
      <c r="CZ227" s="434">
        <f t="shared" si="575"/>
        <v>0</v>
      </c>
      <c r="DA227" s="435">
        <f t="shared" si="576"/>
        <v>0</v>
      </c>
      <c r="DB227" s="584"/>
      <c r="DC227" s="585"/>
      <c r="DD227" s="434">
        <f t="shared" si="577"/>
        <v>0</v>
      </c>
      <c r="DE227" s="435">
        <f t="shared" si="578"/>
        <v>0</v>
      </c>
      <c r="DF227" s="434">
        <f t="shared" si="579"/>
        <v>0</v>
      </c>
      <c r="DG227" s="435">
        <f t="shared" si="580"/>
        <v>0</v>
      </c>
      <c r="DH227" s="434">
        <f t="shared" si="581"/>
        <v>0</v>
      </c>
      <c r="DI227" s="435">
        <f t="shared" si="582"/>
        <v>0</v>
      </c>
      <c r="DJ227" s="434">
        <f t="shared" si="583"/>
        <v>119</v>
      </c>
      <c r="DK227" s="435">
        <f t="shared" si="584"/>
        <v>108</v>
      </c>
      <c r="DL227" s="434">
        <f t="shared" si="585"/>
        <v>0</v>
      </c>
      <c r="DM227" s="435">
        <f t="shared" si="586"/>
        <v>0</v>
      </c>
      <c r="DN227" s="434">
        <f t="shared" si="587"/>
        <v>4.9558831147066416</v>
      </c>
      <c r="DO227" s="435">
        <f t="shared" si="588"/>
        <v>4.8207806383619376</v>
      </c>
      <c r="DP227" s="434">
        <f t="shared" si="589"/>
        <v>589.75009065009033</v>
      </c>
      <c r="DQ227" s="435">
        <f t="shared" si="590"/>
        <v>520.6443089430893</v>
      </c>
      <c r="DR227" s="434">
        <f t="shared" si="591"/>
        <v>0</v>
      </c>
      <c r="DS227" s="435">
        <f t="shared" si="592"/>
        <v>0</v>
      </c>
      <c r="DT227" s="434">
        <f t="shared" si="593"/>
        <v>0</v>
      </c>
      <c r="DU227" s="435">
        <f t="shared" si="594"/>
        <v>0</v>
      </c>
      <c r="DV227" s="605">
        <v>5</v>
      </c>
      <c r="DW227" s="606">
        <v>3</v>
      </c>
      <c r="DX227" s="434">
        <f t="shared" si="595"/>
        <v>0</v>
      </c>
      <c r="DY227" s="435">
        <f t="shared" si="596"/>
        <v>0</v>
      </c>
      <c r="DZ227" s="605">
        <v>3</v>
      </c>
      <c r="EA227" s="606">
        <v>5</v>
      </c>
      <c r="EB227" s="434">
        <f t="shared" si="597"/>
        <v>0</v>
      </c>
      <c r="EC227" s="435">
        <f t="shared" si="598"/>
        <v>0</v>
      </c>
      <c r="ED227" s="584"/>
      <c r="EE227" s="585"/>
      <c r="EF227" s="434">
        <f t="shared" si="599"/>
        <v>0</v>
      </c>
      <c r="EG227" s="435">
        <f t="shared" si="600"/>
        <v>0</v>
      </c>
      <c r="EH227" s="434">
        <f t="shared" si="601"/>
        <v>8</v>
      </c>
      <c r="EI227" s="435">
        <f t="shared" si="602"/>
        <v>8</v>
      </c>
      <c r="EJ227" s="434">
        <f t="shared" si="603"/>
        <v>0</v>
      </c>
      <c r="EK227" s="435">
        <f t="shared" si="604"/>
        <v>0</v>
      </c>
      <c r="EL227" s="605">
        <v>3.4666666666666699</v>
      </c>
      <c r="EM227" s="607">
        <v>3.8888888888888902</v>
      </c>
      <c r="EN227" s="434">
        <f t="shared" si="605"/>
        <v>17.33333333333335</v>
      </c>
      <c r="EO227" s="435">
        <f t="shared" si="606"/>
        <v>11.666666666666671</v>
      </c>
      <c r="EP227" s="605">
        <v>6.44444444444445</v>
      </c>
      <c r="EQ227" s="607">
        <v>2.3333333333333299</v>
      </c>
      <c r="ER227" s="434">
        <f t="shared" si="607"/>
        <v>19.33333333333335</v>
      </c>
      <c r="ES227" s="435">
        <f t="shared" si="608"/>
        <v>11.66666666666665</v>
      </c>
      <c r="ET227" s="584"/>
      <c r="EU227" s="585"/>
      <c r="EV227" s="434">
        <f t="shared" si="609"/>
        <v>0</v>
      </c>
      <c r="EW227" s="435">
        <f t="shared" si="610"/>
        <v>0</v>
      </c>
      <c r="EX227" s="434">
        <f t="shared" si="611"/>
        <v>4.5833333333333375</v>
      </c>
      <c r="EY227" s="435">
        <f t="shared" si="612"/>
        <v>2.9166666666666652</v>
      </c>
      <c r="EZ227" s="434">
        <f t="shared" si="613"/>
        <v>36.6666666666667</v>
      </c>
      <c r="FA227" s="435">
        <f t="shared" si="614"/>
        <v>23.333333333333321</v>
      </c>
      <c r="FB227" s="584"/>
      <c r="FC227" s="585"/>
      <c r="FD227" s="434">
        <f t="shared" si="615"/>
        <v>0</v>
      </c>
      <c r="FE227" s="435">
        <f t="shared" si="616"/>
        <v>0</v>
      </c>
      <c r="FF227" s="584"/>
      <c r="FG227" s="585"/>
      <c r="FH227" s="434">
        <f t="shared" si="617"/>
        <v>0</v>
      </c>
      <c r="FI227" s="435">
        <f t="shared" si="618"/>
        <v>0</v>
      </c>
      <c r="FJ227" s="584"/>
      <c r="FK227" s="585"/>
      <c r="FL227" s="434">
        <f t="shared" si="619"/>
        <v>0</v>
      </c>
      <c r="FM227" s="435">
        <f t="shared" si="620"/>
        <v>0</v>
      </c>
      <c r="FN227" s="434">
        <f t="shared" si="621"/>
        <v>0</v>
      </c>
      <c r="FO227" s="435">
        <f t="shared" si="622"/>
        <v>0</v>
      </c>
      <c r="FP227" s="434">
        <f t="shared" si="623"/>
        <v>0</v>
      </c>
      <c r="FQ227" s="435">
        <f t="shared" si="624"/>
        <v>0</v>
      </c>
      <c r="FR227" s="584"/>
      <c r="FS227" s="585"/>
      <c r="FT227" s="434">
        <f t="shared" si="625"/>
        <v>0</v>
      </c>
      <c r="FU227" s="435">
        <f t="shared" si="626"/>
        <v>0</v>
      </c>
      <c r="FV227" s="584"/>
      <c r="FW227" s="585"/>
      <c r="FX227" s="434">
        <f t="shared" si="627"/>
        <v>0</v>
      </c>
      <c r="FY227" s="435">
        <f t="shared" si="628"/>
        <v>0</v>
      </c>
      <c r="FZ227" s="584"/>
      <c r="GA227" s="585"/>
      <c r="GB227" s="434">
        <f t="shared" si="629"/>
        <v>0</v>
      </c>
      <c r="GC227" s="435">
        <f t="shared" si="630"/>
        <v>0</v>
      </c>
      <c r="GD227" s="434">
        <f t="shared" si="631"/>
        <v>20</v>
      </c>
      <c r="GE227" s="435">
        <f t="shared" si="632"/>
        <v>25</v>
      </c>
      <c r="GF227" s="434">
        <f t="shared" si="633"/>
        <v>0</v>
      </c>
      <c r="GG227" s="435">
        <f t="shared" si="634"/>
        <v>0</v>
      </c>
      <c r="GH227" s="434">
        <f t="shared" si="635"/>
        <v>57.794871794871845</v>
      </c>
      <c r="GI227" s="435">
        <f t="shared" si="636"/>
        <v>75.999999999999957</v>
      </c>
      <c r="GJ227" s="434">
        <f t="shared" si="637"/>
        <v>0</v>
      </c>
      <c r="GK227" s="435">
        <f t="shared" si="638"/>
        <v>0</v>
      </c>
      <c r="GL227" s="434">
        <f t="shared" si="639"/>
        <v>107</v>
      </c>
      <c r="GM227" s="435">
        <f t="shared" si="640"/>
        <v>91</v>
      </c>
      <c r="GN227" s="434">
        <f t="shared" si="641"/>
        <v>0</v>
      </c>
      <c r="GO227" s="435">
        <f t="shared" si="642"/>
        <v>0</v>
      </c>
      <c r="GP227" s="434">
        <f t="shared" si="643"/>
        <v>568.62188552188525</v>
      </c>
      <c r="GQ227" s="435">
        <f t="shared" si="644"/>
        <v>467.97764227642267</v>
      </c>
      <c r="GR227" s="434">
        <f t="shared" si="645"/>
        <v>0</v>
      </c>
      <c r="GS227" s="435">
        <f t="shared" si="646"/>
        <v>0</v>
      </c>
      <c r="GT227" s="434">
        <f t="shared" si="647"/>
        <v>127</v>
      </c>
      <c r="GU227" s="435">
        <f t="shared" si="648"/>
        <v>116</v>
      </c>
      <c r="GV227" s="434">
        <f t="shared" si="649"/>
        <v>0</v>
      </c>
      <c r="GW227" s="435">
        <f t="shared" si="650"/>
        <v>0</v>
      </c>
      <c r="GX227" s="434">
        <f t="shared" si="651"/>
        <v>626.41675731675707</v>
      </c>
      <c r="GY227" s="435">
        <f t="shared" si="652"/>
        <v>543.97764227642267</v>
      </c>
      <c r="GZ227" s="434">
        <f t="shared" si="653"/>
        <v>0</v>
      </c>
      <c r="HA227" s="435">
        <f t="shared" si="654"/>
        <v>0</v>
      </c>
      <c r="HB227" s="434">
        <f t="shared" si="655"/>
        <v>0</v>
      </c>
      <c r="HC227" s="435">
        <f t="shared" si="656"/>
        <v>0</v>
      </c>
      <c r="HD227" s="434">
        <f t="shared" si="657"/>
        <v>0</v>
      </c>
      <c r="HE227" s="435">
        <f t="shared" si="658"/>
        <v>0</v>
      </c>
      <c r="HF227" s="434">
        <f t="shared" si="659"/>
        <v>0</v>
      </c>
      <c r="HG227" s="435">
        <f t="shared" si="660"/>
        <v>0</v>
      </c>
      <c r="HH227" s="434">
        <f t="shared" si="661"/>
        <v>0</v>
      </c>
      <c r="HI227" s="435">
        <f t="shared" si="662"/>
        <v>0</v>
      </c>
      <c r="HJ227" s="434">
        <f t="shared" si="663"/>
        <v>626.41675731675707</v>
      </c>
      <c r="HK227" s="435">
        <f t="shared" si="664"/>
        <v>543.97764227642267</v>
      </c>
      <c r="HL227" s="434">
        <f t="shared" si="665"/>
        <v>0</v>
      </c>
      <c r="HM227" s="435">
        <f t="shared" si="666"/>
        <v>0</v>
      </c>
    </row>
    <row r="228" spans="1:221" s="18" customFormat="1" ht="15" customHeight="1">
      <c r="A228" s="516" t="s">
        <v>489</v>
      </c>
      <c r="B228" s="517" t="s">
        <v>534</v>
      </c>
      <c r="C228" s="549"/>
      <c r="D228" s="500">
        <v>198923</v>
      </c>
      <c r="E228" s="524">
        <v>10</v>
      </c>
      <c r="F228" s="605">
        <v>138</v>
      </c>
      <c r="G228" s="606">
        <v>152</v>
      </c>
      <c r="H228" s="605">
        <v>3</v>
      </c>
      <c r="I228" s="606">
        <v>10</v>
      </c>
      <c r="J228" s="434">
        <f t="shared" si="519"/>
        <v>135</v>
      </c>
      <c r="K228" s="435">
        <f t="shared" si="520"/>
        <v>142</v>
      </c>
      <c r="L228" s="584"/>
      <c r="M228" s="585"/>
      <c r="N228" s="434">
        <f t="shared" si="521"/>
        <v>135</v>
      </c>
      <c r="O228" s="435">
        <f t="shared" si="522"/>
        <v>142</v>
      </c>
      <c r="P228" s="434">
        <f t="shared" si="523"/>
        <v>0</v>
      </c>
      <c r="Q228" s="435">
        <f t="shared" si="524"/>
        <v>0</v>
      </c>
      <c r="R228" s="605">
        <v>2</v>
      </c>
      <c r="S228" s="606">
        <v>2</v>
      </c>
      <c r="T228" s="434">
        <f t="shared" si="667"/>
        <v>0</v>
      </c>
      <c r="U228" s="435">
        <f t="shared" si="667"/>
        <v>0</v>
      </c>
      <c r="V228" s="605">
        <v>76</v>
      </c>
      <c r="W228" s="606">
        <v>72</v>
      </c>
      <c r="X228" s="434">
        <f t="shared" si="525"/>
        <v>0</v>
      </c>
      <c r="Y228" s="435">
        <f t="shared" si="526"/>
        <v>0</v>
      </c>
      <c r="Z228" s="584"/>
      <c r="AA228" s="585"/>
      <c r="AB228" s="434">
        <f t="shared" si="527"/>
        <v>0</v>
      </c>
      <c r="AC228" s="435">
        <f t="shared" si="528"/>
        <v>0</v>
      </c>
      <c r="AD228" s="434">
        <f t="shared" si="529"/>
        <v>78</v>
      </c>
      <c r="AE228" s="435">
        <f t="shared" si="530"/>
        <v>74</v>
      </c>
      <c r="AF228" s="434">
        <f t="shared" si="531"/>
        <v>0</v>
      </c>
      <c r="AG228" s="435">
        <f t="shared" si="532"/>
        <v>0</v>
      </c>
      <c r="AH228" s="605">
        <v>1.5</v>
      </c>
      <c r="AI228" s="607">
        <v>1.3333333333333299</v>
      </c>
      <c r="AJ228" s="434">
        <f t="shared" si="533"/>
        <v>3</v>
      </c>
      <c r="AK228" s="435">
        <f t="shared" si="534"/>
        <v>2.6666666666666599</v>
      </c>
      <c r="AL228" s="605">
        <v>3.9004329004329001</v>
      </c>
      <c r="AM228" s="607">
        <v>4.4933333333333296</v>
      </c>
      <c r="AN228" s="434">
        <f t="shared" si="535"/>
        <v>296.4329004329004</v>
      </c>
      <c r="AO228" s="435">
        <f t="shared" si="536"/>
        <v>323.51999999999975</v>
      </c>
      <c r="AP228" s="584"/>
      <c r="AQ228" s="585"/>
      <c r="AR228" s="434">
        <f t="shared" si="537"/>
        <v>0</v>
      </c>
      <c r="AS228" s="435">
        <f t="shared" si="538"/>
        <v>0</v>
      </c>
      <c r="AT228" s="434">
        <f t="shared" si="539"/>
        <v>3.8388833388833383</v>
      </c>
      <c r="AU228" s="435">
        <f t="shared" si="540"/>
        <v>4.4079279279279246</v>
      </c>
      <c r="AV228" s="434">
        <f t="shared" si="541"/>
        <v>299.4329004329004</v>
      </c>
      <c r="AW228" s="435">
        <f t="shared" si="542"/>
        <v>326.18666666666644</v>
      </c>
      <c r="AX228" s="584"/>
      <c r="AY228" s="585"/>
      <c r="AZ228" s="434">
        <f t="shared" si="543"/>
        <v>0</v>
      </c>
      <c r="BA228" s="435">
        <f t="shared" si="544"/>
        <v>0</v>
      </c>
      <c r="BB228" s="584"/>
      <c r="BC228" s="585"/>
      <c r="BD228" s="434">
        <f t="shared" si="545"/>
        <v>0</v>
      </c>
      <c r="BE228" s="435">
        <f t="shared" si="546"/>
        <v>0</v>
      </c>
      <c r="BF228" s="584"/>
      <c r="BG228" s="585"/>
      <c r="BH228" s="434">
        <f t="shared" si="547"/>
        <v>0</v>
      </c>
      <c r="BI228" s="435">
        <f t="shared" si="548"/>
        <v>0</v>
      </c>
      <c r="BJ228" s="434">
        <f t="shared" si="549"/>
        <v>0</v>
      </c>
      <c r="BK228" s="435">
        <f t="shared" si="550"/>
        <v>0</v>
      </c>
      <c r="BL228" s="434">
        <f t="shared" si="551"/>
        <v>0</v>
      </c>
      <c r="BM228" s="435">
        <f t="shared" si="552"/>
        <v>0</v>
      </c>
      <c r="BN228" s="605">
        <v>22</v>
      </c>
      <c r="BO228" s="606">
        <v>27</v>
      </c>
      <c r="BP228" s="434">
        <f t="shared" si="553"/>
        <v>0</v>
      </c>
      <c r="BQ228" s="435">
        <f t="shared" si="554"/>
        <v>0</v>
      </c>
      <c r="BR228" s="605">
        <v>15</v>
      </c>
      <c r="BS228" s="606">
        <v>15</v>
      </c>
      <c r="BT228" s="434">
        <f t="shared" si="555"/>
        <v>0</v>
      </c>
      <c r="BU228" s="435">
        <f t="shared" si="556"/>
        <v>0</v>
      </c>
      <c r="BV228" s="584"/>
      <c r="BW228" s="585"/>
      <c r="BX228" s="434">
        <f t="shared" si="557"/>
        <v>0</v>
      </c>
      <c r="BY228" s="435">
        <f t="shared" si="558"/>
        <v>0</v>
      </c>
      <c r="BZ228" s="434">
        <f t="shared" si="559"/>
        <v>37</v>
      </c>
      <c r="CA228" s="435">
        <f t="shared" si="560"/>
        <v>42</v>
      </c>
      <c r="CB228" s="434">
        <f t="shared" si="561"/>
        <v>0</v>
      </c>
      <c r="CC228" s="435">
        <f t="shared" si="562"/>
        <v>0</v>
      </c>
      <c r="CD228" s="605">
        <v>6.6231884057970998</v>
      </c>
      <c r="CE228" s="607">
        <v>4.68888888888889</v>
      </c>
      <c r="CF228" s="434">
        <f t="shared" si="563"/>
        <v>145.71014492753619</v>
      </c>
      <c r="CG228" s="435">
        <f t="shared" si="564"/>
        <v>126.60000000000002</v>
      </c>
      <c r="CH228" s="605">
        <v>6.9583333333333304</v>
      </c>
      <c r="CI228" s="607">
        <v>8.8958333333333304</v>
      </c>
      <c r="CJ228" s="434">
        <f t="shared" si="565"/>
        <v>104.37499999999996</v>
      </c>
      <c r="CK228" s="435">
        <f t="shared" si="566"/>
        <v>133.43749999999994</v>
      </c>
      <c r="CL228" s="584"/>
      <c r="CM228" s="585"/>
      <c r="CN228" s="434">
        <f t="shared" si="567"/>
        <v>0</v>
      </c>
      <c r="CO228" s="435">
        <f t="shared" si="568"/>
        <v>0</v>
      </c>
      <c r="CP228" s="434">
        <f t="shared" si="569"/>
        <v>6.7590579710144905</v>
      </c>
      <c r="CQ228" s="435">
        <f t="shared" si="570"/>
        <v>6.1913690476190464</v>
      </c>
      <c r="CR228" s="434">
        <f t="shared" si="571"/>
        <v>250.08514492753613</v>
      </c>
      <c r="CS228" s="435">
        <f t="shared" si="572"/>
        <v>260.03749999999997</v>
      </c>
      <c r="CT228" s="584"/>
      <c r="CU228" s="585"/>
      <c r="CV228" s="434">
        <f t="shared" si="573"/>
        <v>0</v>
      </c>
      <c r="CW228" s="435">
        <f t="shared" si="574"/>
        <v>0</v>
      </c>
      <c r="CX228" s="584"/>
      <c r="CY228" s="585"/>
      <c r="CZ228" s="434">
        <f t="shared" si="575"/>
        <v>0</v>
      </c>
      <c r="DA228" s="435">
        <f t="shared" si="576"/>
        <v>0</v>
      </c>
      <c r="DB228" s="584"/>
      <c r="DC228" s="585"/>
      <c r="DD228" s="434">
        <f t="shared" si="577"/>
        <v>0</v>
      </c>
      <c r="DE228" s="435">
        <f t="shared" si="578"/>
        <v>0</v>
      </c>
      <c r="DF228" s="434">
        <f t="shared" si="579"/>
        <v>0</v>
      </c>
      <c r="DG228" s="435">
        <f t="shared" si="580"/>
        <v>0</v>
      </c>
      <c r="DH228" s="434">
        <f t="shared" si="581"/>
        <v>0</v>
      </c>
      <c r="DI228" s="435">
        <f t="shared" si="582"/>
        <v>0</v>
      </c>
      <c r="DJ228" s="434">
        <f t="shared" si="583"/>
        <v>115</v>
      </c>
      <c r="DK228" s="435">
        <f t="shared" si="584"/>
        <v>116</v>
      </c>
      <c r="DL228" s="434">
        <f t="shared" si="585"/>
        <v>0</v>
      </c>
      <c r="DM228" s="435">
        <f t="shared" si="586"/>
        <v>0</v>
      </c>
      <c r="DN228" s="434">
        <f t="shared" si="587"/>
        <v>4.778417785742926</v>
      </c>
      <c r="DO228" s="435">
        <f t="shared" si="588"/>
        <v>5.0536566091954001</v>
      </c>
      <c r="DP228" s="434">
        <f t="shared" si="589"/>
        <v>549.51804536043653</v>
      </c>
      <c r="DQ228" s="435">
        <f t="shared" si="590"/>
        <v>586.22416666666641</v>
      </c>
      <c r="DR228" s="434">
        <f t="shared" si="591"/>
        <v>0</v>
      </c>
      <c r="DS228" s="435">
        <f t="shared" si="592"/>
        <v>0</v>
      </c>
      <c r="DT228" s="434">
        <f t="shared" si="593"/>
        <v>0</v>
      </c>
      <c r="DU228" s="435">
        <f t="shared" si="594"/>
        <v>0</v>
      </c>
      <c r="DV228" s="605">
        <v>11</v>
      </c>
      <c r="DW228" s="606">
        <v>10</v>
      </c>
      <c r="DX228" s="434">
        <f t="shared" si="595"/>
        <v>0</v>
      </c>
      <c r="DY228" s="435">
        <f t="shared" si="596"/>
        <v>0</v>
      </c>
      <c r="DZ228" s="605">
        <v>9</v>
      </c>
      <c r="EA228" s="606">
        <v>16</v>
      </c>
      <c r="EB228" s="434">
        <f t="shared" si="597"/>
        <v>0</v>
      </c>
      <c r="EC228" s="435">
        <f t="shared" si="598"/>
        <v>0</v>
      </c>
      <c r="ED228" s="584"/>
      <c r="EE228" s="585"/>
      <c r="EF228" s="434">
        <f t="shared" si="599"/>
        <v>0</v>
      </c>
      <c r="EG228" s="435">
        <f t="shared" si="600"/>
        <v>0</v>
      </c>
      <c r="EH228" s="434">
        <f t="shared" si="601"/>
        <v>20</v>
      </c>
      <c r="EI228" s="435">
        <f t="shared" si="602"/>
        <v>26</v>
      </c>
      <c r="EJ228" s="434">
        <f t="shared" si="603"/>
        <v>0</v>
      </c>
      <c r="EK228" s="435">
        <f t="shared" si="604"/>
        <v>0</v>
      </c>
      <c r="EL228" s="605">
        <v>2.8787878787878798</v>
      </c>
      <c r="EM228" s="607">
        <v>2.3846153846153801</v>
      </c>
      <c r="EN228" s="434">
        <f t="shared" si="605"/>
        <v>31.666666666666679</v>
      </c>
      <c r="EO228" s="435">
        <f t="shared" si="606"/>
        <v>23.846153846153801</v>
      </c>
      <c r="EP228" s="605">
        <v>4.92592592592593</v>
      </c>
      <c r="EQ228" s="607">
        <v>2.0625</v>
      </c>
      <c r="ER228" s="434">
        <f t="shared" si="607"/>
        <v>44.333333333333371</v>
      </c>
      <c r="ES228" s="435">
        <f t="shared" si="608"/>
        <v>33</v>
      </c>
      <c r="ET228" s="584"/>
      <c r="EU228" s="585"/>
      <c r="EV228" s="434">
        <f t="shared" si="609"/>
        <v>0</v>
      </c>
      <c r="EW228" s="435">
        <f t="shared" si="610"/>
        <v>0</v>
      </c>
      <c r="EX228" s="434">
        <f t="shared" si="611"/>
        <v>3.8000000000000029</v>
      </c>
      <c r="EY228" s="435">
        <f t="shared" si="612"/>
        <v>2.1863905325443769</v>
      </c>
      <c r="EZ228" s="434">
        <f t="shared" si="613"/>
        <v>76.000000000000057</v>
      </c>
      <c r="FA228" s="435">
        <f t="shared" si="614"/>
        <v>56.846153846153797</v>
      </c>
      <c r="FB228" s="584"/>
      <c r="FC228" s="585"/>
      <c r="FD228" s="434">
        <f t="shared" si="615"/>
        <v>0</v>
      </c>
      <c r="FE228" s="435">
        <f t="shared" si="616"/>
        <v>0</v>
      </c>
      <c r="FF228" s="584"/>
      <c r="FG228" s="585"/>
      <c r="FH228" s="434">
        <f t="shared" si="617"/>
        <v>0</v>
      </c>
      <c r="FI228" s="435">
        <f t="shared" si="618"/>
        <v>0</v>
      </c>
      <c r="FJ228" s="584"/>
      <c r="FK228" s="585"/>
      <c r="FL228" s="434">
        <f t="shared" si="619"/>
        <v>0</v>
      </c>
      <c r="FM228" s="435">
        <f t="shared" si="620"/>
        <v>0</v>
      </c>
      <c r="FN228" s="434">
        <f t="shared" si="621"/>
        <v>0</v>
      </c>
      <c r="FO228" s="435">
        <f t="shared" si="622"/>
        <v>0</v>
      </c>
      <c r="FP228" s="434">
        <f t="shared" si="623"/>
        <v>0</v>
      </c>
      <c r="FQ228" s="435">
        <f t="shared" si="624"/>
        <v>0</v>
      </c>
      <c r="FR228" s="584"/>
      <c r="FS228" s="585"/>
      <c r="FT228" s="434">
        <f t="shared" si="625"/>
        <v>0</v>
      </c>
      <c r="FU228" s="435">
        <f t="shared" si="626"/>
        <v>0</v>
      </c>
      <c r="FV228" s="584"/>
      <c r="FW228" s="585"/>
      <c r="FX228" s="434">
        <f t="shared" si="627"/>
        <v>0</v>
      </c>
      <c r="FY228" s="435">
        <f t="shared" si="628"/>
        <v>0</v>
      </c>
      <c r="FZ228" s="584"/>
      <c r="GA228" s="585"/>
      <c r="GB228" s="434">
        <f t="shared" si="629"/>
        <v>0</v>
      </c>
      <c r="GC228" s="435">
        <f t="shared" si="630"/>
        <v>0</v>
      </c>
      <c r="GD228" s="434">
        <f t="shared" si="631"/>
        <v>35</v>
      </c>
      <c r="GE228" s="435">
        <f t="shared" si="632"/>
        <v>39</v>
      </c>
      <c r="GF228" s="434">
        <f t="shared" si="633"/>
        <v>0</v>
      </c>
      <c r="GG228" s="435">
        <f t="shared" si="634"/>
        <v>0</v>
      </c>
      <c r="GH228" s="434">
        <f t="shared" si="635"/>
        <v>180.37681159420288</v>
      </c>
      <c r="GI228" s="435">
        <f t="shared" si="636"/>
        <v>153.11282051282049</v>
      </c>
      <c r="GJ228" s="434">
        <f t="shared" si="637"/>
        <v>0</v>
      </c>
      <c r="GK228" s="435">
        <f t="shared" si="638"/>
        <v>0</v>
      </c>
      <c r="GL228" s="434">
        <f t="shared" si="639"/>
        <v>100</v>
      </c>
      <c r="GM228" s="435">
        <f t="shared" si="640"/>
        <v>103</v>
      </c>
      <c r="GN228" s="434">
        <f t="shared" si="641"/>
        <v>0</v>
      </c>
      <c r="GO228" s="435">
        <f t="shared" si="642"/>
        <v>0</v>
      </c>
      <c r="GP228" s="434">
        <f t="shared" si="643"/>
        <v>445.14123376623371</v>
      </c>
      <c r="GQ228" s="435">
        <f t="shared" si="644"/>
        <v>489.9574999999997</v>
      </c>
      <c r="GR228" s="434">
        <f t="shared" si="645"/>
        <v>0</v>
      </c>
      <c r="GS228" s="435">
        <f t="shared" si="646"/>
        <v>0</v>
      </c>
      <c r="GT228" s="434">
        <f t="shared" si="647"/>
        <v>135</v>
      </c>
      <c r="GU228" s="435">
        <f t="shared" si="648"/>
        <v>142</v>
      </c>
      <c r="GV228" s="434">
        <f t="shared" si="649"/>
        <v>0</v>
      </c>
      <c r="GW228" s="435">
        <f t="shared" si="650"/>
        <v>0</v>
      </c>
      <c r="GX228" s="434">
        <f t="shared" si="651"/>
        <v>625.51804536043664</v>
      </c>
      <c r="GY228" s="435">
        <f t="shared" si="652"/>
        <v>643.07032051282022</v>
      </c>
      <c r="GZ228" s="434">
        <f t="shared" si="653"/>
        <v>0</v>
      </c>
      <c r="HA228" s="435">
        <f t="shared" si="654"/>
        <v>0</v>
      </c>
      <c r="HB228" s="434">
        <f t="shared" si="655"/>
        <v>0</v>
      </c>
      <c r="HC228" s="435">
        <f t="shared" si="656"/>
        <v>0</v>
      </c>
      <c r="HD228" s="434">
        <f t="shared" si="657"/>
        <v>0</v>
      </c>
      <c r="HE228" s="435">
        <f t="shared" si="658"/>
        <v>0</v>
      </c>
      <c r="HF228" s="434">
        <f t="shared" si="659"/>
        <v>0</v>
      </c>
      <c r="HG228" s="435">
        <f t="shared" si="660"/>
        <v>0</v>
      </c>
      <c r="HH228" s="434">
        <f t="shared" si="661"/>
        <v>0</v>
      </c>
      <c r="HI228" s="435">
        <f t="shared" si="662"/>
        <v>0</v>
      </c>
      <c r="HJ228" s="434">
        <f t="shared" si="663"/>
        <v>625.51804536043664</v>
      </c>
      <c r="HK228" s="435">
        <f t="shared" si="664"/>
        <v>643.07032051282022</v>
      </c>
      <c r="HL228" s="434">
        <f t="shared" si="665"/>
        <v>0</v>
      </c>
      <c r="HM228" s="435">
        <f t="shared" si="666"/>
        <v>0</v>
      </c>
    </row>
    <row r="229" spans="1:221" s="18" customFormat="1" ht="15" customHeight="1">
      <c r="A229" s="516" t="s">
        <v>489</v>
      </c>
      <c r="B229" s="517" t="s">
        <v>536</v>
      </c>
      <c r="C229" s="549"/>
      <c r="D229" s="500">
        <v>199023</v>
      </c>
      <c r="E229" s="524">
        <v>10</v>
      </c>
      <c r="F229" s="605">
        <v>127</v>
      </c>
      <c r="G229" s="606">
        <v>137</v>
      </c>
      <c r="H229" s="605">
        <v>0</v>
      </c>
      <c r="I229" s="606">
        <v>4</v>
      </c>
      <c r="J229" s="434">
        <f t="shared" si="519"/>
        <v>127</v>
      </c>
      <c r="K229" s="435">
        <f t="shared" si="520"/>
        <v>133</v>
      </c>
      <c r="L229" s="584"/>
      <c r="M229" s="585"/>
      <c r="N229" s="434">
        <f t="shared" si="521"/>
        <v>127</v>
      </c>
      <c r="O229" s="435">
        <f t="shared" si="522"/>
        <v>133</v>
      </c>
      <c r="P229" s="434">
        <f t="shared" si="523"/>
        <v>0</v>
      </c>
      <c r="Q229" s="435">
        <f t="shared" si="524"/>
        <v>0</v>
      </c>
      <c r="R229" s="605">
        <v>2</v>
      </c>
      <c r="S229" s="606">
        <v>1</v>
      </c>
      <c r="T229" s="434">
        <f t="shared" si="667"/>
        <v>0</v>
      </c>
      <c r="U229" s="435">
        <f t="shared" si="667"/>
        <v>0</v>
      </c>
      <c r="V229" s="605">
        <v>78</v>
      </c>
      <c r="W229" s="606">
        <v>58</v>
      </c>
      <c r="X229" s="434">
        <f t="shared" si="525"/>
        <v>0</v>
      </c>
      <c r="Y229" s="435">
        <f t="shared" si="526"/>
        <v>0</v>
      </c>
      <c r="Z229" s="584"/>
      <c r="AA229" s="585"/>
      <c r="AB229" s="434">
        <f t="shared" si="527"/>
        <v>0</v>
      </c>
      <c r="AC229" s="435">
        <f t="shared" si="528"/>
        <v>0</v>
      </c>
      <c r="AD229" s="434">
        <f t="shared" si="529"/>
        <v>80</v>
      </c>
      <c r="AE229" s="435">
        <f t="shared" si="530"/>
        <v>59</v>
      </c>
      <c r="AF229" s="434">
        <f t="shared" si="531"/>
        <v>0</v>
      </c>
      <c r="AG229" s="435">
        <f t="shared" si="532"/>
        <v>0</v>
      </c>
      <c r="AH229" s="605">
        <v>1.3333333333333299</v>
      </c>
      <c r="AI229" s="607">
        <v>5.6666666666666696</v>
      </c>
      <c r="AJ229" s="434">
        <f t="shared" si="533"/>
        <v>2.6666666666666599</v>
      </c>
      <c r="AK229" s="435">
        <f t="shared" si="534"/>
        <v>5.6666666666666696</v>
      </c>
      <c r="AL229" s="605">
        <v>3.1794871794871802</v>
      </c>
      <c r="AM229" s="607">
        <v>4.1092896174863398</v>
      </c>
      <c r="AN229" s="434">
        <f t="shared" si="535"/>
        <v>248.00000000000006</v>
      </c>
      <c r="AO229" s="435">
        <f t="shared" si="536"/>
        <v>238.33879781420771</v>
      </c>
      <c r="AP229" s="584"/>
      <c r="AQ229" s="585"/>
      <c r="AR229" s="434">
        <f t="shared" si="537"/>
        <v>0</v>
      </c>
      <c r="AS229" s="435">
        <f t="shared" si="538"/>
        <v>0</v>
      </c>
      <c r="AT229" s="434">
        <f t="shared" si="539"/>
        <v>3.1333333333333337</v>
      </c>
      <c r="AU229" s="435">
        <f t="shared" si="540"/>
        <v>4.1356858386588877</v>
      </c>
      <c r="AV229" s="434">
        <f t="shared" si="541"/>
        <v>250.66666666666669</v>
      </c>
      <c r="AW229" s="435">
        <f t="shared" si="542"/>
        <v>244.00546448087437</v>
      </c>
      <c r="AX229" s="584"/>
      <c r="AY229" s="585"/>
      <c r="AZ229" s="434">
        <f t="shared" si="543"/>
        <v>0</v>
      </c>
      <c r="BA229" s="435">
        <f t="shared" si="544"/>
        <v>0</v>
      </c>
      <c r="BB229" s="584"/>
      <c r="BC229" s="585"/>
      <c r="BD229" s="434">
        <f t="shared" si="545"/>
        <v>0</v>
      </c>
      <c r="BE229" s="435">
        <f t="shared" si="546"/>
        <v>0</v>
      </c>
      <c r="BF229" s="584"/>
      <c r="BG229" s="585"/>
      <c r="BH229" s="434">
        <f t="shared" si="547"/>
        <v>0</v>
      </c>
      <c r="BI229" s="435">
        <f t="shared" si="548"/>
        <v>0</v>
      </c>
      <c r="BJ229" s="434">
        <f t="shared" si="549"/>
        <v>0</v>
      </c>
      <c r="BK229" s="435">
        <f t="shared" si="550"/>
        <v>0</v>
      </c>
      <c r="BL229" s="434">
        <f t="shared" si="551"/>
        <v>0</v>
      </c>
      <c r="BM229" s="435">
        <f t="shared" si="552"/>
        <v>0</v>
      </c>
      <c r="BN229" s="605">
        <v>14</v>
      </c>
      <c r="BO229" s="606">
        <v>24</v>
      </c>
      <c r="BP229" s="434">
        <f t="shared" si="553"/>
        <v>0</v>
      </c>
      <c r="BQ229" s="435">
        <f t="shared" si="554"/>
        <v>0</v>
      </c>
      <c r="BR229" s="605">
        <v>3</v>
      </c>
      <c r="BS229" s="606">
        <v>10</v>
      </c>
      <c r="BT229" s="434">
        <f t="shared" si="555"/>
        <v>0</v>
      </c>
      <c r="BU229" s="435">
        <f t="shared" si="556"/>
        <v>0</v>
      </c>
      <c r="BV229" s="584"/>
      <c r="BW229" s="585"/>
      <c r="BX229" s="434">
        <f t="shared" si="557"/>
        <v>0</v>
      </c>
      <c r="BY229" s="435">
        <f t="shared" si="558"/>
        <v>0</v>
      </c>
      <c r="BZ229" s="434">
        <f t="shared" si="559"/>
        <v>17</v>
      </c>
      <c r="CA229" s="435">
        <f t="shared" si="560"/>
        <v>34</v>
      </c>
      <c r="CB229" s="434">
        <f t="shared" si="561"/>
        <v>0</v>
      </c>
      <c r="CC229" s="435">
        <f t="shared" si="562"/>
        <v>0</v>
      </c>
      <c r="CD229" s="605">
        <v>2.71428571428571</v>
      </c>
      <c r="CE229" s="607">
        <v>2.3472222222222201</v>
      </c>
      <c r="CF229" s="434">
        <f t="shared" si="563"/>
        <v>37.999999999999943</v>
      </c>
      <c r="CG229" s="435">
        <f t="shared" si="564"/>
        <v>56.333333333333286</v>
      </c>
      <c r="CH229" s="605">
        <v>7.8888888888888902</v>
      </c>
      <c r="CI229" s="607">
        <v>4.7</v>
      </c>
      <c r="CJ229" s="434">
        <f t="shared" si="565"/>
        <v>23.666666666666671</v>
      </c>
      <c r="CK229" s="435">
        <f t="shared" si="566"/>
        <v>47</v>
      </c>
      <c r="CL229" s="584"/>
      <c r="CM229" s="585"/>
      <c r="CN229" s="434">
        <f t="shared" si="567"/>
        <v>0</v>
      </c>
      <c r="CO229" s="435">
        <f t="shared" si="568"/>
        <v>0</v>
      </c>
      <c r="CP229" s="434">
        <f t="shared" si="569"/>
        <v>3.6274509803921537</v>
      </c>
      <c r="CQ229" s="435">
        <f t="shared" si="570"/>
        <v>3.0392156862745083</v>
      </c>
      <c r="CR229" s="434">
        <f t="shared" si="571"/>
        <v>61.666666666666615</v>
      </c>
      <c r="CS229" s="435">
        <f t="shared" si="572"/>
        <v>103.33333333333329</v>
      </c>
      <c r="CT229" s="584"/>
      <c r="CU229" s="585"/>
      <c r="CV229" s="434">
        <f t="shared" si="573"/>
        <v>0</v>
      </c>
      <c r="CW229" s="435">
        <f t="shared" si="574"/>
        <v>0</v>
      </c>
      <c r="CX229" s="584"/>
      <c r="CY229" s="585"/>
      <c r="CZ229" s="434">
        <f t="shared" si="575"/>
        <v>0</v>
      </c>
      <c r="DA229" s="435">
        <f t="shared" si="576"/>
        <v>0</v>
      </c>
      <c r="DB229" s="584"/>
      <c r="DC229" s="585"/>
      <c r="DD229" s="434">
        <f t="shared" si="577"/>
        <v>0</v>
      </c>
      <c r="DE229" s="435">
        <f t="shared" si="578"/>
        <v>0</v>
      </c>
      <c r="DF229" s="434">
        <f t="shared" si="579"/>
        <v>0</v>
      </c>
      <c r="DG229" s="435">
        <f t="shared" si="580"/>
        <v>0</v>
      </c>
      <c r="DH229" s="434">
        <f t="shared" si="581"/>
        <v>0</v>
      </c>
      <c r="DI229" s="435">
        <f t="shared" si="582"/>
        <v>0</v>
      </c>
      <c r="DJ229" s="434">
        <f t="shared" si="583"/>
        <v>97</v>
      </c>
      <c r="DK229" s="435">
        <f t="shared" si="584"/>
        <v>93</v>
      </c>
      <c r="DL229" s="434">
        <f t="shared" si="585"/>
        <v>0</v>
      </c>
      <c r="DM229" s="435">
        <f t="shared" si="586"/>
        <v>0</v>
      </c>
      <c r="DN229" s="434">
        <f t="shared" si="587"/>
        <v>3.2199312714776629</v>
      </c>
      <c r="DO229" s="435">
        <f t="shared" si="588"/>
        <v>3.734825782948469</v>
      </c>
      <c r="DP229" s="434">
        <f t="shared" si="589"/>
        <v>312.33333333333331</v>
      </c>
      <c r="DQ229" s="435">
        <f t="shared" si="590"/>
        <v>347.33879781420762</v>
      </c>
      <c r="DR229" s="434">
        <f t="shared" si="591"/>
        <v>0</v>
      </c>
      <c r="DS229" s="435">
        <f t="shared" si="592"/>
        <v>0</v>
      </c>
      <c r="DT229" s="434">
        <f t="shared" si="593"/>
        <v>0</v>
      </c>
      <c r="DU229" s="435">
        <f t="shared" si="594"/>
        <v>0</v>
      </c>
      <c r="DV229" s="605">
        <v>22</v>
      </c>
      <c r="DW229" s="606">
        <v>27</v>
      </c>
      <c r="DX229" s="434">
        <f t="shared" si="595"/>
        <v>0</v>
      </c>
      <c r="DY229" s="435">
        <f t="shared" si="596"/>
        <v>0</v>
      </c>
      <c r="DZ229" s="605">
        <v>8</v>
      </c>
      <c r="EA229" s="606">
        <v>13</v>
      </c>
      <c r="EB229" s="434">
        <f t="shared" si="597"/>
        <v>0</v>
      </c>
      <c r="EC229" s="435">
        <f t="shared" si="598"/>
        <v>0</v>
      </c>
      <c r="ED229" s="584"/>
      <c r="EE229" s="585"/>
      <c r="EF229" s="434">
        <f t="shared" si="599"/>
        <v>0</v>
      </c>
      <c r="EG229" s="435">
        <f t="shared" si="600"/>
        <v>0</v>
      </c>
      <c r="EH229" s="434">
        <f t="shared" si="601"/>
        <v>30</v>
      </c>
      <c r="EI229" s="435">
        <f t="shared" si="602"/>
        <v>40</v>
      </c>
      <c r="EJ229" s="434">
        <f t="shared" si="603"/>
        <v>0</v>
      </c>
      <c r="EK229" s="435">
        <f t="shared" si="604"/>
        <v>0</v>
      </c>
      <c r="EL229" s="605">
        <v>2.0303030303030298</v>
      </c>
      <c r="EM229" s="607">
        <v>2.61904761904762</v>
      </c>
      <c r="EN229" s="434">
        <f t="shared" si="605"/>
        <v>44.666666666666657</v>
      </c>
      <c r="EO229" s="435">
        <f t="shared" si="606"/>
        <v>70.714285714285737</v>
      </c>
      <c r="EP229" s="605">
        <v>3.75</v>
      </c>
      <c r="EQ229" s="607">
        <v>2.5384615384615401</v>
      </c>
      <c r="ER229" s="434">
        <f t="shared" si="607"/>
        <v>30</v>
      </c>
      <c r="ES229" s="435">
        <f t="shared" si="608"/>
        <v>33.000000000000021</v>
      </c>
      <c r="ET229" s="584"/>
      <c r="EU229" s="585"/>
      <c r="EV229" s="434">
        <f t="shared" si="609"/>
        <v>0</v>
      </c>
      <c r="EW229" s="435">
        <f t="shared" si="610"/>
        <v>0</v>
      </c>
      <c r="EX229" s="434">
        <f t="shared" si="611"/>
        <v>2.4888888888888885</v>
      </c>
      <c r="EY229" s="435">
        <f t="shared" si="612"/>
        <v>2.5928571428571439</v>
      </c>
      <c r="EZ229" s="434">
        <f t="shared" si="613"/>
        <v>74.666666666666657</v>
      </c>
      <c r="FA229" s="435">
        <f t="shared" si="614"/>
        <v>103.71428571428575</v>
      </c>
      <c r="FB229" s="584"/>
      <c r="FC229" s="585"/>
      <c r="FD229" s="434">
        <f t="shared" si="615"/>
        <v>0</v>
      </c>
      <c r="FE229" s="435">
        <f t="shared" si="616"/>
        <v>0</v>
      </c>
      <c r="FF229" s="584"/>
      <c r="FG229" s="585"/>
      <c r="FH229" s="434">
        <f t="shared" si="617"/>
        <v>0</v>
      </c>
      <c r="FI229" s="435">
        <f t="shared" si="618"/>
        <v>0</v>
      </c>
      <c r="FJ229" s="584"/>
      <c r="FK229" s="585"/>
      <c r="FL229" s="434">
        <f t="shared" si="619"/>
        <v>0</v>
      </c>
      <c r="FM229" s="435">
        <f t="shared" si="620"/>
        <v>0</v>
      </c>
      <c r="FN229" s="434">
        <f t="shared" si="621"/>
        <v>0</v>
      </c>
      <c r="FO229" s="435">
        <f t="shared" si="622"/>
        <v>0</v>
      </c>
      <c r="FP229" s="434">
        <f t="shared" si="623"/>
        <v>0</v>
      </c>
      <c r="FQ229" s="435">
        <f t="shared" si="624"/>
        <v>0</v>
      </c>
      <c r="FR229" s="584"/>
      <c r="FS229" s="585"/>
      <c r="FT229" s="434">
        <f t="shared" si="625"/>
        <v>0</v>
      </c>
      <c r="FU229" s="435">
        <f t="shared" si="626"/>
        <v>0</v>
      </c>
      <c r="FV229" s="584"/>
      <c r="FW229" s="585"/>
      <c r="FX229" s="434">
        <f t="shared" si="627"/>
        <v>0</v>
      </c>
      <c r="FY229" s="435">
        <f t="shared" si="628"/>
        <v>0</v>
      </c>
      <c r="FZ229" s="584"/>
      <c r="GA229" s="585"/>
      <c r="GB229" s="434">
        <f t="shared" si="629"/>
        <v>0</v>
      </c>
      <c r="GC229" s="435">
        <f t="shared" si="630"/>
        <v>0</v>
      </c>
      <c r="GD229" s="434">
        <f t="shared" si="631"/>
        <v>38</v>
      </c>
      <c r="GE229" s="435">
        <f t="shared" si="632"/>
        <v>52</v>
      </c>
      <c r="GF229" s="434">
        <f t="shared" si="633"/>
        <v>0</v>
      </c>
      <c r="GG229" s="435">
        <f t="shared" si="634"/>
        <v>0</v>
      </c>
      <c r="GH229" s="434">
        <f t="shared" si="635"/>
        <v>85.333333333333258</v>
      </c>
      <c r="GI229" s="435">
        <f t="shared" si="636"/>
        <v>132.71428571428569</v>
      </c>
      <c r="GJ229" s="434">
        <f t="shared" si="637"/>
        <v>0</v>
      </c>
      <c r="GK229" s="435">
        <f t="shared" si="638"/>
        <v>0</v>
      </c>
      <c r="GL229" s="434">
        <f t="shared" si="639"/>
        <v>89</v>
      </c>
      <c r="GM229" s="435">
        <f t="shared" si="640"/>
        <v>81</v>
      </c>
      <c r="GN229" s="434">
        <f t="shared" si="641"/>
        <v>0</v>
      </c>
      <c r="GO229" s="435">
        <f t="shared" si="642"/>
        <v>0</v>
      </c>
      <c r="GP229" s="434">
        <f t="shared" si="643"/>
        <v>301.66666666666674</v>
      </c>
      <c r="GQ229" s="435">
        <f t="shared" si="644"/>
        <v>318.33879781420774</v>
      </c>
      <c r="GR229" s="434">
        <f t="shared" si="645"/>
        <v>0</v>
      </c>
      <c r="GS229" s="435">
        <f t="shared" si="646"/>
        <v>0</v>
      </c>
      <c r="GT229" s="434">
        <f t="shared" si="647"/>
        <v>127</v>
      </c>
      <c r="GU229" s="435">
        <f t="shared" si="648"/>
        <v>133</v>
      </c>
      <c r="GV229" s="434">
        <f t="shared" si="649"/>
        <v>0</v>
      </c>
      <c r="GW229" s="435">
        <f t="shared" si="650"/>
        <v>0</v>
      </c>
      <c r="GX229" s="434">
        <f t="shared" si="651"/>
        <v>387</v>
      </c>
      <c r="GY229" s="435">
        <f t="shared" si="652"/>
        <v>451.0530835284934</v>
      </c>
      <c r="GZ229" s="434">
        <f t="shared" si="653"/>
        <v>0</v>
      </c>
      <c r="HA229" s="435">
        <f t="shared" si="654"/>
        <v>0</v>
      </c>
      <c r="HB229" s="434">
        <f t="shared" si="655"/>
        <v>0</v>
      </c>
      <c r="HC229" s="435">
        <f t="shared" si="656"/>
        <v>0</v>
      </c>
      <c r="HD229" s="434">
        <f t="shared" si="657"/>
        <v>0</v>
      </c>
      <c r="HE229" s="435">
        <f t="shared" si="658"/>
        <v>0</v>
      </c>
      <c r="HF229" s="434">
        <f t="shared" si="659"/>
        <v>0</v>
      </c>
      <c r="HG229" s="435">
        <f t="shared" si="660"/>
        <v>0</v>
      </c>
      <c r="HH229" s="434">
        <f t="shared" si="661"/>
        <v>0</v>
      </c>
      <c r="HI229" s="435">
        <f t="shared" si="662"/>
        <v>0</v>
      </c>
      <c r="HJ229" s="434">
        <f t="shared" si="663"/>
        <v>387</v>
      </c>
      <c r="HK229" s="435">
        <f t="shared" si="664"/>
        <v>451.0530835284934</v>
      </c>
      <c r="HL229" s="434">
        <f t="shared" si="665"/>
        <v>0</v>
      </c>
      <c r="HM229" s="435">
        <f t="shared" si="666"/>
        <v>0</v>
      </c>
    </row>
    <row r="230" spans="1:221" s="18" customFormat="1" ht="15" customHeight="1">
      <c r="A230" s="516" t="s">
        <v>489</v>
      </c>
      <c r="B230" s="517" t="s">
        <v>538</v>
      </c>
      <c r="C230" s="549"/>
      <c r="D230" s="500">
        <v>199263</v>
      </c>
      <c r="E230" s="524">
        <v>10</v>
      </c>
      <c r="F230" s="605">
        <v>51</v>
      </c>
      <c r="G230" s="606">
        <v>63</v>
      </c>
      <c r="H230" s="605">
        <v>1</v>
      </c>
      <c r="I230" s="606">
        <v>8</v>
      </c>
      <c r="J230" s="434">
        <f t="shared" si="519"/>
        <v>50</v>
      </c>
      <c r="K230" s="435">
        <f t="shared" si="520"/>
        <v>55</v>
      </c>
      <c r="L230" s="584"/>
      <c r="M230" s="585"/>
      <c r="N230" s="434">
        <f t="shared" si="521"/>
        <v>50</v>
      </c>
      <c r="O230" s="435">
        <f t="shared" si="522"/>
        <v>55</v>
      </c>
      <c r="P230" s="434">
        <f t="shared" si="523"/>
        <v>0</v>
      </c>
      <c r="Q230" s="435">
        <f t="shared" si="524"/>
        <v>0</v>
      </c>
      <c r="R230" s="605">
        <v>3</v>
      </c>
      <c r="S230" s="606">
        <v>3</v>
      </c>
      <c r="T230" s="434">
        <f t="shared" si="667"/>
        <v>0</v>
      </c>
      <c r="U230" s="435">
        <f t="shared" si="667"/>
        <v>0</v>
      </c>
      <c r="V230" s="605">
        <v>9</v>
      </c>
      <c r="W230" s="606">
        <v>5</v>
      </c>
      <c r="X230" s="434">
        <f t="shared" si="525"/>
        <v>0</v>
      </c>
      <c r="Y230" s="435">
        <f t="shared" si="526"/>
        <v>0</v>
      </c>
      <c r="Z230" s="584"/>
      <c r="AA230" s="585"/>
      <c r="AB230" s="434">
        <f t="shared" si="527"/>
        <v>0</v>
      </c>
      <c r="AC230" s="435">
        <f t="shared" si="528"/>
        <v>0</v>
      </c>
      <c r="AD230" s="434">
        <f t="shared" si="529"/>
        <v>12</v>
      </c>
      <c r="AE230" s="435">
        <f t="shared" si="530"/>
        <v>8</v>
      </c>
      <c r="AF230" s="434">
        <f t="shared" si="531"/>
        <v>0</v>
      </c>
      <c r="AG230" s="435">
        <f t="shared" si="532"/>
        <v>0</v>
      </c>
      <c r="AH230" s="605">
        <v>2.5555555555555598</v>
      </c>
      <c r="AI230" s="607">
        <v>2.9166666666666701</v>
      </c>
      <c r="AJ230" s="434">
        <f t="shared" si="533"/>
        <v>7.6666666666666794</v>
      </c>
      <c r="AK230" s="435">
        <f t="shared" si="534"/>
        <v>8.7500000000000107</v>
      </c>
      <c r="AL230" s="605">
        <v>5.8888888888888902</v>
      </c>
      <c r="AM230" s="607">
        <v>5.2222222222222197</v>
      </c>
      <c r="AN230" s="434">
        <f t="shared" si="535"/>
        <v>53.000000000000014</v>
      </c>
      <c r="AO230" s="435">
        <f t="shared" si="536"/>
        <v>26.1111111111111</v>
      </c>
      <c r="AP230" s="584"/>
      <c r="AQ230" s="585"/>
      <c r="AR230" s="434">
        <f t="shared" si="537"/>
        <v>0</v>
      </c>
      <c r="AS230" s="435">
        <f t="shared" si="538"/>
        <v>0</v>
      </c>
      <c r="AT230" s="434">
        <f t="shared" si="539"/>
        <v>5.055555555555558</v>
      </c>
      <c r="AU230" s="435">
        <f t="shared" si="540"/>
        <v>4.3576388888888893</v>
      </c>
      <c r="AV230" s="434">
        <f t="shared" si="541"/>
        <v>60.6666666666667</v>
      </c>
      <c r="AW230" s="435">
        <f t="shared" si="542"/>
        <v>34.861111111111114</v>
      </c>
      <c r="AX230" s="584"/>
      <c r="AY230" s="585"/>
      <c r="AZ230" s="434">
        <f t="shared" si="543"/>
        <v>0</v>
      </c>
      <c r="BA230" s="435">
        <f t="shared" si="544"/>
        <v>0</v>
      </c>
      <c r="BB230" s="584"/>
      <c r="BC230" s="585"/>
      <c r="BD230" s="434">
        <f t="shared" si="545"/>
        <v>0</v>
      </c>
      <c r="BE230" s="435">
        <f t="shared" si="546"/>
        <v>0</v>
      </c>
      <c r="BF230" s="584"/>
      <c r="BG230" s="585"/>
      <c r="BH230" s="434">
        <f t="shared" si="547"/>
        <v>0</v>
      </c>
      <c r="BI230" s="435">
        <f t="shared" si="548"/>
        <v>0</v>
      </c>
      <c r="BJ230" s="434">
        <f t="shared" si="549"/>
        <v>0</v>
      </c>
      <c r="BK230" s="435">
        <f t="shared" si="550"/>
        <v>0</v>
      </c>
      <c r="BL230" s="434">
        <f t="shared" si="551"/>
        <v>0</v>
      </c>
      <c r="BM230" s="435">
        <f t="shared" si="552"/>
        <v>0</v>
      </c>
      <c r="BN230" s="605">
        <v>6</v>
      </c>
      <c r="BO230" s="606">
        <v>17</v>
      </c>
      <c r="BP230" s="434">
        <f t="shared" si="553"/>
        <v>0</v>
      </c>
      <c r="BQ230" s="435">
        <f t="shared" si="554"/>
        <v>0</v>
      </c>
      <c r="BR230" s="605">
        <v>11</v>
      </c>
      <c r="BS230" s="606">
        <v>13</v>
      </c>
      <c r="BT230" s="434">
        <f t="shared" si="555"/>
        <v>0</v>
      </c>
      <c r="BU230" s="435">
        <f t="shared" si="556"/>
        <v>0</v>
      </c>
      <c r="BV230" s="584"/>
      <c r="BW230" s="585"/>
      <c r="BX230" s="434">
        <f t="shared" si="557"/>
        <v>0</v>
      </c>
      <c r="BY230" s="435">
        <f t="shared" si="558"/>
        <v>0</v>
      </c>
      <c r="BZ230" s="434">
        <f t="shared" si="559"/>
        <v>17</v>
      </c>
      <c r="CA230" s="435">
        <f t="shared" si="560"/>
        <v>30</v>
      </c>
      <c r="CB230" s="434">
        <f t="shared" si="561"/>
        <v>0</v>
      </c>
      <c r="CC230" s="435">
        <f t="shared" si="562"/>
        <v>0</v>
      </c>
      <c r="CD230" s="605">
        <v>6.3333333333333304</v>
      </c>
      <c r="CE230" s="607">
        <v>7</v>
      </c>
      <c r="CF230" s="434">
        <f t="shared" si="563"/>
        <v>37.999999999999986</v>
      </c>
      <c r="CG230" s="435">
        <f t="shared" si="564"/>
        <v>119</v>
      </c>
      <c r="CH230" s="605">
        <v>2.2727272727272698</v>
      </c>
      <c r="CI230" s="607">
        <v>5</v>
      </c>
      <c r="CJ230" s="434">
        <f t="shared" si="565"/>
        <v>24.999999999999968</v>
      </c>
      <c r="CK230" s="435">
        <f t="shared" si="566"/>
        <v>65</v>
      </c>
      <c r="CL230" s="584"/>
      <c r="CM230" s="585"/>
      <c r="CN230" s="434">
        <f t="shared" si="567"/>
        <v>0</v>
      </c>
      <c r="CO230" s="435">
        <f t="shared" si="568"/>
        <v>0</v>
      </c>
      <c r="CP230" s="434">
        <f t="shared" si="569"/>
        <v>3.705882352941174</v>
      </c>
      <c r="CQ230" s="435">
        <f t="shared" si="570"/>
        <v>6.1333333333333337</v>
      </c>
      <c r="CR230" s="434">
        <f t="shared" si="571"/>
        <v>62.999999999999957</v>
      </c>
      <c r="CS230" s="435">
        <f t="shared" si="572"/>
        <v>184</v>
      </c>
      <c r="CT230" s="584"/>
      <c r="CU230" s="585"/>
      <c r="CV230" s="434">
        <f t="shared" si="573"/>
        <v>0</v>
      </c>
      <c r="CW230" s="435">
        <f t="shared" si="574"/>
        <v>0</v>
      </c>
      <c r="CX230" s="584"/>
      <c r="CY230" s="585"/>
      <c r="CZ230" s="434">
        <f t="shared" si="575"/>
        <v>0</v>
      </c>
      <c r="DA230" s="435">
        <f t="shared" si="576"/>
        <v>0</v>
      </c>
      <c r="DB230" s="584"/>
      <c r="DC230" s="585"/>
      <c r="DD230" s="434">
        <f t="shared" si="577"/>
        <v>0</v>
      </c>
      <c r="DE230" s="435">
        <f t="shared" si="578"/>
        <v>0</v>
      </c>
      <c r="DF230" s="434">
        <f t="shared" si="579"/>
        <v>0</v>
      </c>
      <c r="DG230" s="435">
        <f t="shared" si="580"/>
        <v>0</v>
      </c>
      <c r="DH230" s="434">
        <f t="shared" si="581"/>
        <v>0</v>
      </c>
      <c r="DI230" s="435">
        <f t="shared" si="582"/>
        <v>0</v>
      </c>
      <c r="DJ230" s="434">
        <f t="shared" si="583"/>
        <v>29</v>
      </c>
      <c r="DK230" s="435">
        <f t="shared" si="584"/>
        <v>38</v>
      </c>
      <c r="DL230" s="434">
        <f t="shared" si="585"/>
        <v>0</v>
      </c>
      <c r="DM230" s="435">
        <f t="shared" si="586"/>
        <v>0</v>
      </c>
      <c r="DN230" s="434">
        <f t="shared" si="587"/>
        <v>4.264367816091954</v>
      </c>
      <c r="DO230" s="435">
        <f t="shared" si="588"/>
        <v>5.7595029239766085</v>
      </c>
      <c r="DP230" s="434">
        <f t="shared" si="589"/>
        <v>123.66666666666667</v>
      </c>
      <c r="DQ230" s="435">
        <f t="shared" si="590"/>
        <v>218.86111111111111</v>
      </c>
      <c r="DR230" s="434">
        <f t="shared" si="591"/>
        <v>0</v>
      </c>
      <c r="DS230" s="435">
        <f t="shared" si="592"/>
        <v>0</v>
      </c>
      <c r="DT230" s="434">
        <f t="shared" si="593"/>
        <v>0</v>
      </c>
      <c r="DU230" s="435">
        <f t="shared" si="594"/>
        <v>0</v>
      </c>
      <c r="DV230" s="605">
        <v>11</v>
      </c>
      <c r="DW230" s="606">
        <v>8</v>
      </c>
      <c r="DX230" s="434">
        <f t="shared" si="595"/>
        <v>0</v>
      </c>
      <c r="DY230" s="435">
        <f t="shared" si="596"/>
        <v>0</v>
      </c>
      <c r="DZ230" s="605">
        <v>10</v>
      </c>
      <c r="EA230" s="606">
        <v>9</v>
      </c>
      <c r="EB230" s="434">
        <f t="shared" si="597"/>
        <v>0</v>
      </c>
      <c r="EC230" s="435">
        <f t="shared" si="598"/>
        <v>0</v>
      </c>
      <c r="ED230" s="584"/>
      <c r="EE230" s="585"/>
      <c r="EF230" s="434">
        <f t="shared" si="599"/>
        <v>0</v>
      </c>
      <c r="EG230" s="435">
        <f t="shared" si="600"/>
        <v>0</v>
      </c>
      <c r="EH230" s="434">
        <f t="shared" si="601"/>
        <v>21</v>
      </c>
      <c r="EI230" s="435">
        <f t="shared" si="602"/>
        <v>17</v>
      </c>
      <c r="EJ230" s="434">
        <f t="shared" si="603"/>
        <v>0</v>
      </c>
      <c r="EK230" s="435">
        <f t="shared" si="604"/>
        <v>0</v>
      </c>
      <c r="EL230" s="605">
        <v>3.1388888888888902</v>
      </c>
      <c r="EM230" s="607">
        <v>3.375</v>
      </c>
      <c r="EN230" s="434">
        <f t="shared" si="605"/>
        <v>34.527777777777793</v>
      </c>
      <c r="EO230" s="435">
        <f t="shared" si="606"/>
        <v>27</v>
      </c>
      <c r="EP230" s="605">
        <v>2.06666666666667</v>
      </c>
      <c r="EQ230" s="607">
        <v>2.1333333333333302</v>
      </c>
      <c r="ER230" s="434">
        <f t="shared" si="607"/>
        <v>20.6666666666667</v>
      </c>
      <c r="ES230" s="435">
        <f t="shared" si="608"/>
        <v>19.199999999999971</v>
      </c>
      <c r="ET230" s="584"/>
      <c r="EU230" s="585"/>
      <c r="EV230" s="434">
        <f t="shared" si="609"/>
        <v>0</v>
      </c>
      <c r="EW230" s="435">
        <f t="shared" si="610"/>
        <v>0</v>
      </c>
      <c r="EX230" s="434">
        <f t="shared" si="611"/>
        <v>2.6283068783068808</v>
      </c>
      <c r="EY230" s="435">
        <f t="shared" si="612"/>
        <v>2.7176470588235278</v>
      </c>
      <c r="EZ230" s="434">
        <f t="shared" si="613"/>
        <v>55.1944444444445</v>
      </c>
      <c r="FA230" s="435">
        <f t="shared" si="614"/>
        <v>46.199999999999974</v>
      </c>
      <c r="FB230" s="584"/>
      <c r="FC230" s="585"/>
      <c r="FD230" s="434">
        <f t="shared" si="615"/>
        <v>0</v>
      </c>
      <c r="FE230" s="435">
        <f t="shared" si="616"/>
        <v>0</v>
      </c>
      <c r="FF230" s="584"/>
      <c r="FG230" s="585"/>
      <c r="FH230" s="434">
        <f t="shared" si="617"/>
        <v>0</v>
      </c>
      <c r="FI230" s="435">
        <f t="shared" si="618"/>
        <v>0</v>
      </c>
      <c r="FJ230" s="584"/>
      <c r="FK230" s="585"/>
      <c r="FL230" s="434">
        <f t="shared" si="619"/>
        <v>0</v>
      </c>
      <c r="FM230" s="435">
        <f t="shared" si="620"/>
        <v>0</v>
      </c>
      <c r="FN230" s="434">
        <f t="shared" si="621"/>
        <v>0</v>
      </c>
      <c r="FO230" s="435">
        <f t="shared" si="622"/>
        <v>0</v>
      </c>
      <c r="FP230" s="434">
        <f t="shared" si="623"/>
        <v>0</v>
      </c>
      <c r="FQ230" s="435">
        <f t="shared" si="624"/>
        <v>0</v>
      </c>
      <c r="FR230" s="584"/>
      <c r="FS230" s="585"/>
      <c r="FT230" s="434">
        <f t="shared" si="625"/>
        <v>0</v>
      </c>
      <c r="FU230" s="435">
        <f t="shared" si="626"/>
        <v>0</v>
      </c>
      <c r="FV230" s="584"/>
      <c r="FW230" s="585"/>
      <c r="FX230" s="434">
        <f t="shared" si="627"/>
        <v>0</v>
      </c>
      <c r="FY230" s="435">
        <f t="shared" si="628"/>
        <v>0</v>
      </c>
      <c r="FZ230" s="584"/>
      <c r="GA230" s="585"/>
      <c r="GB230" s="434">
        <f t="shared" si="629"/>
        <v>0</v>
      </c>
      <c r="GC230" s="435">
        <f t="shared" si="630"/>
        <v>0</v>
      </c>
      <c r="GD230" s="434">
        <f t="shared" si="631"/>
        <v>20</v>
      </c>
      <c r="GE230" s="435">
        <f t="shared" si="632"/>
        <v>28</v>
      </c>
      <c r="GF230" s="434">
        <f t="shared" si="633"/>
        <v>0</v>
      </c>
      <c r="GG230" s="435">
        <f t="shared" si="634"/>
        <v>0</v>
      </c>
      <c r="GH230" s="434">
        <f t="shared" si="635"/>
        <v>80.194444444444457</v>
      </c>
      <c r="GI230" s="435">
        <f t="shared" si="636"/>
        <v>154.75</v>
      </c>
      <c r="GJ230" s="434">
        <f t="shared" si="637"/>
        <v>0</v>
      </c>
      <c r="GK230" s="435">
        <f t="shared" si="638"/>
        <v>0</v>
      </c>
      <c r="GL230" s="434">
        <f t="shared" si="639"/>
        <v>30</v>
      </c>
      <c r="GM230" s="435">
        <f t="shared" si="640"/>
        <v>27</v>
      </c>
      <c r="GN230" s="434">
        <f t="shared" si="641"/>
        <v>0</v>
      </c>
      <c r="GO230" s="435">
        <f t="shared" si="642"/>
        <v>0</v>
      </c>
      <c r="GP230" s="434">
        <f t="shared" si="643"/>
        <v>98.666666666666686</v>
      </c>
      <c r="GQ230" s="435">
        <f t="shared" si="644"/>
        <v>110.31111111111107</v>
      </c>
      <c r="GR230" s="434">
        <f t="shared" si="645"/>
        <v>0</v>
      </c>
      <c r="GS230" s="435">
        <f t="shared" si="646"/>
        <v>0</v>
      </c>
      <c r="GT230" s="434">
        <f t="shared" si="647"/>
        <v>50</v>
      </c>
      <c r="GU230" s="435">
        <f t="shared" si="648"/>
        <v>55</v>
      </c>
      <c r="GV230" s="434">
        <f t="shared" si="649"/>
        <v>0</v>
      </c>
      <c r="GW230" s="435">
        <f t="shared" si="650"/>
        <v>0</v>
      </c>
      <c r="GX230" s="434">
        <f t="shared" si="651"/>
        <v>178.86111111111114</v>
      </c>
      <c r="GY230" s="435">
        <f t="shared" si="652"/>
        <v>265.06111111111107</v>
      </c>
      <c r="GZ230" s="434">
        <f t="shared" si="653"/>
        <v>0</v>
      </c>
      <c r="HA230" s="435">
        <f t="shared" si="654"/>
        <v>0</v>
      </c>
      <c r="HB230" s="434">
        <f t="shared" si="655"/>
        <v>0</v>
      </c>
      <c r="HC230" s="435">
        <f t="shared" si="656"/>
        <v>0</v>
      </c>
      <c r="HD230" s="434">
        <f t="shared" si="657"/>
        <v>0</v>
      </c>
      <c r="HE230" s="435">
        <f t="shared" si="658"/>
        <v>0</v>
      </c>
      <c r="HF230" s="434">
        <f t="shared" si="659"/>
        <v>0</v>
      </c>
      <c r="HG230" s="435">
        <f t="shared" si="660"/>
        <v>0</v>
      </c>
      <c r="HH230" s="434">
        <f t="shared" si="661"/>
        <v>0</v>
      </c>
      <c r="HI230" s="435">
        <f t="shared" si="662"/>
        <v>0</v>
      </c>
      <c r="HJ230" s="434">
        <f t="shared" si="663"/>
        <v>178.86111111111117</v>
      </c>
      <c r="HK230" s="435">
        <f t="shared" si="664"/>
        <v>265.06111111111107</v>
      </c>
      <c r="HL230" s="434">
        <f t="shared" si="665"/>
        <v>0</v>
      </c>
      <c r="HM230" s="435">
        <f t="shared" si="666"/>
        <v>0</v>
      </c>
    </row>
    <row r="231" spans="1:221" s="18" customFormat="1" ht="15" customHeight="1">
      <c r="A231" s="516" t="s">
        <v>489</v>
      </c>
      <c r="B231" s="517" t="s">
        <v>539</v>
      </c>
      <c r="C231" s="549"/>
      <c r="D231" s="500">
        <v>199324</v>
      </c>
      <c r="E231" s="524">
        <v>10</v>
      </c>
      <c r="F231" s="605">
        <v>110</v>
      </c>
      <c r="G231" s="606">
        <v>163</v>
      </c>
      <c r="H231" s="605">
        <v>7</v>
      </c>
      <c r="I231" s="606">
        <v>4</v>
      </c>
      <c r="J231" s="434">
        <f t="shared" si="519"/>
        <v>103</v>
      </c>
      <c r="K231" s="435">
        <f t="shared" si="520"/>
        <v>159</v>
      </c>
      <c r="L231" s="584"/>
      <c r="M231" s="585"/>
      <c r="N231" s="434">
        <f t="shared" si="521"/>
        <v>103</v>
      </c>
      <c r="O231" s="435">
        <f t="shared" si="522"/>
        <v>159</v>
      </c>
      <c r="P231" s="434">
        <f t="shared" si="523"/>
        <v>0</v>
      </c>
      <c r="Q231" s="435">
        <f t="shared" si="524"/>
        <v>0</v>
      </c>
      <c r="R231" s="605">
        <v>3</v>
      </c>
      <c r="S231" s="606">
        <v>5</v>
      </c>
      <c r="T231" s="434">
        <f t="shared" si="667"/>
        <v>0</v>
      </c>
      <c r="U231" s="435">
        <f t="shared" si="667"/>
        <v>0</v>
      </c>
      <c r="V231" s="605">
        <v>39</v>
      </c>
      <c r="W231" s="606">
        <v>72</v>
      </c>
      <c r="X231" s="434">
        <f t="shared" si="525"/>
        <v>0</v>
      </c>
      <c r="Y231" s="435">
        <f t="shared" si="526"/>
        <v>0</v>
      </c>
      <c r="Z231" s="584"/>
      <c r="AA231" s="585"/>
      <c r="AB231" s="434">
        <f t="shared" si="527"/>
        <v>0</v>
      </c>
      <c r="AC231" s="435">
        <f t="shared" si="528"/>
        <v>0</v>
      </c>
      <c r="AD231" s="434">
        <f t="shared" si="529"/>
        <v>42</v>
      </c>
      <c r="AE231" s="435">
        <f t="shared" si="530"/>
        <v>77</v>
      </c>
      <c r="AF231" s="434">
        <f t="shared" si="531"/>
        <v>0</v>
      </c>
      <c r="AG231" s="435">
        <f t="shared" si="532"/>
        <v>0</v>
      </c>
      <c r="AH231" s="605">
        <v>1.3333333333333299</v>
      </c>
      <c r="AI231" s="607">
        <v>1.5333333333333301</v>
      </c>
      <c r="AJ231" s="434">
        <f t="shared" si="533"/>
        <v>3.9999999999999898</v>
      </c>
      <c r="AK231" s="435">
        <f t="shared" si="534"/>
        <v>7.6666666666666501</v>
      </c>
      <c r="AL231" s="605">
        <v>7.3583333333333298</v>
      </c>
      <c r="AM231" s="607">
        <v>6.7870370370370399</v>
      </c>
      <c r="AN231" s="434">
        <f t="shared" si="535"/>
        <v>286.97499999999985</v>
      </c>
      <c r="AO231" s="435">
        <f t="shared" si="536"/>
        <v>488.66666666666686</v>
      </c>
      <c r="AP231" s="584"/>
      <c r="AQ231" s="585"/>
      <c r="AR231" s="434">
        <f t="shared" si="537"/>
        <v>0</v>
      </c>
      <c r="AS231" s="435">
        <f t="shared" si="538"/>
        <v>0</v>
      </c>
      <c r="AT231" s="434">
        <f t="shared" si="539"/>
        <v>6.927976190476187</v>
      </c>
      <c r="AU231" s="435">
        <f t="shared" si="540"/>
        <v>6.4458874458874478</v>
      </c>
      <c r="AV231" s="434">
        <f t="shared" si="541"/>
        <v>290.97499999999985</v>
      </c>
      <c r="AW231" s="435">
        <f t="shared" si="542"/>
        <v>496.33333333333348</v>
      </c>
      <c r="AX231" s="584"/>
      <c r="AY231" s="585"/>
      <c r="AZ231" s="434">
        <f t="shared" si="543"/>
        <v>0</v>
      </c>
      <c r="BA231" s="435">
        <f t="shared" si="544"/>
        <v>0</v>
      </c>
      <c r="BB231" s="584"/>
      <c r="BC231" s="585"/>
      <c r="BD231" s="434">
        <f t="shared" si="545"/>
        <v>0</v>
      </c>
      <c r="BE231" s="435">
        <f t="shared" si="546"/>
        <v>0</v>
      </c>
      <c r="BF231" s="584"/>
      <c r="BG231" s="585"/>
      <c r="BH231" s="434">
        <f t="shared" si="547"/>
        <v>0</v>
      </c>
      <c r="BI231" s="435">
        <f t="shared" si="548"/>
        <v>0</v>
      </c>
      <c r="BJ231" s="434">
        <f t="shared" si="549"/>
        <v>0</v>
      </c>
      <c r="BK231" s="435">
        <f t="shared" si="550"/>
        <v>0</v>
      </c>
      <c r="BL231" s="434">
        <f t="shared" si="551"/>
        <v>0</v>
      </c>
      <c r="BM231" s="435">
        <f t="shared" si="552"/>
        <v>0</v>
      </c>
      <c r="BN231" s="605">
        <v>30</v>
      </c>
      <c r="BO231" s="606">
        <v>34</v>
      </c>
      <c r="BP231" s="434">
        <f t="shared" si="553"/>
        <v>0</v>
      </c>
      <c r="BQ231" s="435">
        <f t="shared" si="554"/>
        <v>0</v>
      </c>
      <c r="BR231" s="605">
        <v>20</v>
      </c>
      <c r="BS231" s="606">
        <v>32</v>
      </c>
      <c r="BT231" s="434">
        <f t="shared" si="555"/>
        <v>0</v>
      </c>
      <c r="BU231" s="435">
        <f t="shared" si="556"/>
        <v>0</v>
      </c>
      <c r="BV231" s="584"/>
      <c r="BW231" s="585"/>
      <c r="BX231" s="434">
        <f t="shared" si="557"/>
        <v>0</v>
      </c>
      <c r="BY231" s="435">
        <f t="shared" si="558"/>
        <v>0</v>
      </c>
      <c r="BZ231" s="434">
        <f t="shared" si="559"/>
        <v>50</v>
      </c>
      <c r="CA231" s="435">
        <f t="shared" si="560"/>
        <v>66</v>
      </c>
      <c r="CB231" s="434">
        <f t="shared" si="561"/>
        <v>0</v>
      </c>
      <c r="CC231" s="435">
        <f t="shared" si="562"/>
        <v>0</v>
      </c>
      <c r="CD231" s="605">
        <v>4.76767676767677</v>
      </c>
      <c r="CE231" s="607">
        <v>6.0900900900900901</v>
      </c>
      <c r="CF231" s="434">
        <f t="shared" si="563"/>
        <v>143.03030303030309</v>
      </c>
      <c r="CG231" s="435">
        <f t="shared" si="564"/>
        <v>207.06306306306305</v>
      </c>
      <c r="CH231" s="605">
        <v>8</v>
      </c>
      <c r="CI231" s="607">
        <v>6.3333333333333304</v>
      </c>
      <c r="CJ231" s="434">
        <f t="shared" si="565"/>
        <v>160</v>
      </c>
      <c r="CK231" s="435">
        <f t="shared" si="566"/>
        <v>202.66666666666657</v>
      </c>
      <c r="CL231" s="584"/>
      <c r="CM231" s="585"/>
      <c r="CN231" s="434">
        <f t="shared" si="567"/>
        <v>0</v>
      </c>
      <c r="CO231" s="435">
        <f t="shared" si="568"/>
        <v>0</v>
      </c>
      <c r="CP231" s="434">
        <f t="shared" si="569"/>
        <v>6.0606060606060623</v>
      </c>
      <c r="CQ231" s="435">
        <f t="shared" si="570"/>
        <v>6.2080262080262063</v>
      </c>
      <c r="CR231" s="434">
        <f t="shared" si="571"/>
        <v>303.03030303030312</v>
      </c>
      <c r="CS231" s="435">
        <f t="shared" si="572"/>
        <v>409.72972972972963</v>
      </c>
      <c r="CT231" s="584"/>
      <c r="CU231" s="585"/>
      <c r="CV231" s="434">
        <f t="shared" si="573"/>
        <v>0</v>
      </c>
      <c r="CW231" s="435">
        <f t="shared" si="574"/>
        <v>0</v>
      </c>
      <c r="CX231" s="584"/>
      <c r="CY231" s="585"/>
      <c r="CZ231" s="434">
        <f t="shared" si="575"/>
        <v>0</v>
      </c>
      <c r="DA231" s="435">
        <f t="shared" si="576"/>
        <v>0</v>
      </c>
      <c r="DB231" s="584"/>
      <c r="DC231" s="585"/>
      <c r="DD231" s="434">
        <f t="shared" si="577"/>
        <v>0</v>
      </c>
      <c r="DE231" s="435">
        <f t="shared" si="578"/>
        <v>0</v>
      </c>
      <c r="DF231" s="434">
        <f t="shared" si="579"/>
        <v>0</v>
      </c>
      <c r="DG231" s="435">
        <f t="shared" si="580"/>
        <v>0</v>
      </c>
      <c r="DH231" s="434">
        <f t="shared" si="581"/>
        <v>0</v>
      </c>
      <c r="DI231" s="435">
        <f t="shared" si="582"/>
        <v>0</v>
      </c>
      <c r="DJ231" s="434">
        <f t="shared" si="583"/>
        <v>92</v>
      </c>
      <c r="DK231" s="435">
        <f t="shared" si="584"/>
        <v>143</v>
      </c>
      <c r="DL231" s="434">
        <f t="shared" si="585"/>
        <v>0</v>
      </c>
      <c r="DM231" s="435">
        <f t="shared" si="586"/>
        <v>0</v>
      </c>
      <c r="DN231" s="434">
        <f t="shared" si="587"/>
        <v>6.456579380764162</v>
      </c>
      <c r="DO231" s="435">
        <f t="shared" si="588"/>
        <v>6.3361053361053363</v>
      </c>
      <c r="DP231" s="434">
        <f t="shared" si="589"/>
        <v>594.00530303030291</v>
      </c>
      <c r="DQ231" s="435">
        <f t="shared" si="590"/>
        <v>906.06306306306305</v>
      </c>
      <c r="DR231" s="434">
        <f t="shared" si="591"/>
        <v>0</v>
      </c>
      <c r="DS231" s="435">
        <f t="shared" si="592"/>
        <v>0</v>
      </c>
      <c r="DT231" s="434">
        <f t="shared" si="593"/>
        <v>0</v>
      </c>
      <c r="DU231" s="435">
        <f t="shared" si="594"/>
        <v>0</v>
      </c>
      <c r="DV231" s="605">
        <v>4</v>
      </c>
      <c r="DW231" s="606">
        <v>6</v>
      </c>
      <c r="DX231" s="434">
        <f t="shared" si="595"/>
        <v>0</v>
      </c>
      <c r="DY231" s="435">
        <f t="shared" si="596"/>
        <v>0</v>
      </c>
      <c r="DZ231" s="605">
        <v>7</v>
      </c>
      <c r="EA231" s="606">
        <v>10</v>
      </c>
      <c r="EB231" s="434">
        <f t="shared" si="597"/>
        <v>0</v>
      </c>
      <c r="EC231" s="435">
        <f t="shared" si="598"/>
        <v>0</v>
      </c>
      <c r="ED231" s="584"/>
      <c r="EE231" s="585"/>
      <c r="EF231" s="434">
        <f t="shared" si="599"/>
        <v>0</v>
      </c>
      <c r="EG231" s="435">
        <f t="shared" si="600"/>
        <v>0</v>
      </c>
      <c r="EH231" s="434">
        <f t="shared" si="601"/>
        <v>11</v>
      </c>
      <c r="EI231" s="435">
        <f t="shared" si="602"/>
        <v>16</v>
      </c>
      <c r="EJ231" s="434">
        <f t="shared" si="603"/>
        <v>0</v>
      </c>
      <c r="EK231" s="435">
        <f t="shared" si="604"/>
        <v>0</v>
      </c>
      <c r="EL231" s="605">
        <v>2.8333333333333299</v>
      </c>
      <c r="EM231" s="607">
        <v>4.7777777777777803</v>
      </c>
      <c r="EN231" s="434">
        <f t="shared" si="605"/>
        <v>11.33333333333332</v>
      </c>
      <c r="EO231" s="435">
        <f t="shared" si="606"/>
        <v>28.666666666666682</v>
      </c>
      <c r="EP231" s="605">
        <v>3.25</v>
      </c>
      <c r="EQ231" s="607">
        <v>2.8666666666666698</v>
      </c>
      <c r="ER231" s="434">
        <f t="shared" si="607"/>
        <v>22.75</v>
      </c>
      <c r="ES231" s="435">
        <f t="shared" si="608"/>
        <v>28.6666666666667</v>
      </c>
      <c r="ET231" s="584"/>
      <c r="EU231" s="585"/>
      <c r="EV231" s="434">
        <f t="shared" si="609"/>
        <v>0</v>
      </c>
      <c r="EW231" s="435">
        <f t="shared" si="610"/>
        <v>0</v>
      </c>
      <c r="EX231" s="434">
        <f t="shared" si="611"/>
        <v>3.0984848484848473</v>
      </c>
      <c r="EY231" s="435">
        <f t="shared" si="612"/>
        <v>3.5833333333333366</v>
      </c>
      <c r="EZ231" s="434">
        <f t="shared" si="613"/>
        <v>34.083333333333321</v>
      </c>
      <c r="FA231" s="435">
        <f t="shared" si="614"/>
        <v>57.333333333333385</v>
      </c>
      <c r="FB231" s="584"/>
      <c r="FC231" s="585"/>
      <c r="FD231" s="434">
        <f t="shared" si="615"/>
        <v>0</v>
      </c>
      <c r="FE231" s="435">
        <f t="shared" si="616"/>
        <v>0</v>
      </c>
      <c r="FF231" s="584"/>
      <c r="FG231" s="585"/>
      <c r="FH231" s="434">
        <f t="shared" si="617"/>
        <v>0</v>
      </c>
      <c r="FI231" s="435">
        <f t="shared" si="618"/>
        <v>0</v>
      </c>
      <c r="FJ231" s="584"/>
      <c r="FK231" s="585"/>
      <c r="FL231" s="434">
        <f t="shared" si="619"/>
        <v>0</v>
      </c>
      <c r="FM231" s="435">
        <f t="shared" si="620"/>
        <v>0</v>
      </c>
      <c r="FN231" s="434">
        <f t="shared" si="621"/>
        <v>0</v>
      </c>
      <c r="FO231" s="435">
        <f t="shared" si="622"/>
        <v>0</v>
      </c>
      <c r="FP231" s="434">
        <f t="shared" si="623"/>
        <v>0</v>
      </c>
      <c r="FQ231" s="435">
        <f t="shared" si="624"/>
        <v>0</v>
      </c>
      <c r="FR231" s="584"/>
      <c r="FS231" s="585"/>
      <c r="FT231" s="434">
        <f t="shared" si="625"/>
        <v>0</v>
      </c>
      <c r="FU231" s="435">
        <f t="shared" si="626"/>
        <v>0</v>
      </c>
      <c r="FV231" s="584"/>
      <c r="FW231" s="585"/>
      <c r="FX231" s="434">
        <f t="shared" si="627"/>
        <v>0</v>
      </c>
      <c r="FY231" s="435">
        <f t="shared" si="628"/>
        <v>0</v>
      </c>
      <c r="FZ231" s="584"/>
      <c r="GA231" s="585"/>
      <c r="GB231" s="434">
        <f t="shared" si="629"/>
        <v>0</v>
      </c>
      <c r="GC231" s="435">
        <f t="shared" si="630"/>
        <v>0</v>
      </c>
      <c r="GD231" s="434">
        <f t="shared" si="631"/>
        <v>37</v>
      </c>
      <c r="GE231" s="435">
        <f t="shared" si="632"/>
        <v>45</v>
      </c>
      <c r="GF231" s="434">
        <f t="shared" si="633"/>
        <v>0</v>
      </c>
      <c r="GG231" s="435">
        <f t="shared" si="634"/>
        <v>0</v>
      </c>
      <c r="GH231" s="434">
        <f t="shared" si="635"/>
        <v>158.3636363636364</v>
      </c>
      <c r="GI231" s="435">
        <f t="shared" si="636"/>
        <v>243.3963963963964</v>
      </c>
      <c r="GJ231" s="434">
        <f t="shared" si="637"/>
        <v>0</v>
      </c>
      <c r="GK231" s="435">
        <f t="shared" si="638"/>
        <v>0</v>
      </c>
      <c r="GL231" s="434">
        <f t="shared" si="639"/>
        <v>66</v>
      </c>
      <c r="GM231" s="435">
        <f t="shared" si="640"/>
        <v>114</v>
      </c>
      <c r="GN231" s="434">
        <f t="shared" si="641"/>
        <v>0</v>
      </c>
      <c r="GO231" s="435">
        <f t="shared" si="642"/>
        <v>0</v>
      </c>
      <c r="GP231" s="434">
        <f t="shared" si="643"/>
        <v>469.72499999999985</v>
      </c>
      <c r="GQ231" s="435">
        <f t="shared" si="644"/>
        <v>720.00000000000023</v>
      </c>
      <c r="GR231" s="434">
        <f t="shared" si="645"/>
        <v>0</v>
      </c>
      <c r="GS231" s="435">
        <f t="shared" si="646"/>
        <v>0</v>
      </c>
      <c r="GT231" s="434">
        <f t="shared" si="647"/>
        <v>103</v>
      </c>
      <c r="GU231" s="435">
        <f t="shared" si="648"/>
        <v>159</v>
      </c>
      <c r="GV231" s="434">
        <f t="shared" si="649"/>
        <v>0</v>
      </c>
      <c r="GW231" s="435">
        <f t="shared" si="650"/>
        <v>0</v>
      </c>
      <c r="GX231" s="434">
        <f t="shared" si="651"/>
        <v>628.08863636363628</v>
      </c>
      <c r="GY231" s="435">
        <f t="shared" si="652"/>
        <v>963.39639639639665</v>
      </c>
      <c r="GZ231" s="434">
        <f t="shared" si="653"/>
        <v>0</v>
      </c>
      <c r="HA231" s="435">
        <f t="shared" si="654"/>
        <v>0</v>
      </c>
      <c r="HB231" s="434">
        <f t="shared" si="655"/>
        <v>0</v>
      </c>
      <c r="HC231" s="435">
        <f t="shared" si="656"/>
        <v>0</v>
      </c>
      <c r="HD231" s="434">
        <f t="shared" si="657"/>
        <v>0</v>
      </c>
      <c r="HE231" s="435">
        <f t="shared" si="658"/>
        <v>0</v>
      </c>
      <c r="HF231" s="434">
        <f t="shared" si="659"/>
        <v>0</v>
      </c>
      <c r="HG231" s="435">
        <f t="shared" si="660"/>
        <v>0</v>
      </c>
      <c r="HH231" s="434">
        <f t="shared" si="661"/>
        <v>0</v>
      </c>
      <c r="HI231" s="435">
        <f t="shared" si="662"/>
        <v>0</v>
      </c>
      <c r="HJ231" s="434">
        <f t="shared" si="663"/>
        <v>628.08863636363628</v>
      </c>
      <c r="HK231" s="435">
        <f t="shared" si="664"/>
        <v>963.39639639639643</v>
      </c>
      <c r="HL231" s="434">
        <f t="shared" si="665"/>
        <v>0</v>
      </c>
      <c r="HM231" s="435">
        <f t="shared" si="666"/>
        <v>0</v>
      </c>
    </row>
    <row r="232" spans="1:221" s="18" customFormat="1" ht="15" customHeight="1">
      <c r="A232" s="516" t="s">
        <v>489</v>
      </c>
      <c r="B232" s="517" t="s">
        <v>543</v>
      </c>
      <c r="C232" s="549"/>
      <c r="D232" s="500">
        <v>199467</v>
      </c>
      <c r="E232" s="524">
        <v>10</v>
      </c>
      <c r="F232" s="605">
        <v>89</v>
      </c>
      <c r="G232" s="606">
        <v>90</v>
      </c>
      <c r="H232" s="605">
        <v>6</v>
      </c>
      <c r="I232" s="606">
        <v>11</v>
      </c>
      <c r="J232" s="434">
        <f t="shared" si="519"/>
        <v>83</v>
      </c>
      <c r="K232" s="435">
        <f t="shared" si="520"/>
        <v>79</v>
      </c>
      <c r="L232" s="584"/>
      <c r="M232" s="585"/>
      <c r="N232" s="434">
        <f t="shared" si="521"/>
        <v>83</v>
      </c>
      <c r="O232" s="435">
        <f t="shared" si="522"/>
        <v>79</v>
      </c>
      <c r="P232" s="434">
        <f t="shared" si="523"/>
        <v>0</v>
      </c>
      <c r="Q232" s="435">
        <f t="shared" si="524"/>
        <v>0</v>
      </c>
      <c r="R232" s="605">
        <v>0</v>
      </c>
      <c r="S232" s="606">
        <v>0</v>
      </c>
      <c r="T232" s="434">
        <f t="shared" si="667"/>
        <v>0</v>
      </c>
      <c r="U232" s="435">
        <f t="shared" si="667"/>
        <v>0</v>
      </c>
      <c r="V232" s="605">
        <v>44</v>
      </c>
      <c r="W232" s="606">
        <v>41</v>
      </c>
      <c r="X232" s="434">
        <f t="shared" si="525"/>
        <v>0</v>
      </c>
      <c r="Y232" s="435">
        <f t="shared" si="526"/>
        <v>0</v>
      </c>
      <c r="Z232" s="584"/>
      <c r="AA232" s="585"/>
      <c r="AB232" s="434">
        <f t="shared" si="527"/>
        <v>0</v>
      </c>
      <c r="AC232" s="435">
        <f t="shared" si="528"/>
        <v>0</v>
      </c>
      <c r="AD232" s="434">
        <f t="shared" si="529"/>
        <v>44</v>
      </c>
      <c r="AE232" s="435">
        <f t="shared" si="530"/>
        <v>41</v>
      </c>
      <c r="AF232" s="434">
        <f t="shared" si="531"/>
        <v>0</v>
      </c>
      <c r="AG232" s="435">
        <f t="shared" si="532"/>
        <v>0</v>
      </c>
      <c r="AH232" s="605"/>
      <c r="AI232" s="607"/>
      <c r="AJ232" s="434">
        <f t="shared" si="533"/>
        <v>0</v>
      </c>
      <c r="AK232" s="435">
        <f t="shared" si="534"/>
        <v>0</v>
      </c>
      <c r="AL232" s="605">
        <v>3.83673469387755</v>
      </c>
      <c r="AM232" s="607">
        <v>4.1363636363636402</v>
      </c>
      <c r="AN232" s="434">
        <f t="shared" si="535"/>
        <v>168.8163265306122</v>
      </c>
      <c r="AO232" s="435">
        <f t="shared" si="536"/>
        <v>169.59090909090924</v>
      </c>
      <c r="AP232" s="584"/>
      <c r="AQ232" s="585"/>
      <c r="AR232" s="434">
        <f t="shared" si="537"/>
        <v>0</v>
      </c>
      <c r="AS232" s="435">
        <f t="shared" si="538"/>
        <v>0</v>
      </c>
      <c r="AT232" s="434">
        <f t="shared" si="539"/>
        <v>3.83673469387755</v>
      </c>
      <c r="AU232" s="435">
        <f t="shared" si="540"/>
        <v>4.1363636363636402</v>
      </c>
      <c r="AV232" s="434">
        <f t="shared" si="541"/>
        <v>168.8163265306122</v>
      </c>
      <c r="AW232" s="435">
        <f t="shared" si="542"/>
        <v>169.59090909090924</v>
      </c>
      <c r="AX232" s="584"/>
      <c r="AY232" s="585"/>
      <c r="AZ232" s="434">
        <f t="shared" si="543"/>
        <v>0</v>
      </c>
      <c r="BA232" s="435">
        <f t="shared" si="544"/>
        <v>0</v>
      </c>
      <c r="BB232" s="584"/>
      <c r="BC232" s="585"/>
      <c r="BD232" s="434">
        <f t="shared" si="545"/>
        <v>0</v>
      </c>
      <c r="BE232" s="435">
        <f t="shared" si="546"/>
        <v>0</v>
      </c>
      <c r="BF232" s="584"/>
      <c r="BG232" s="585"/>
      <c r="BH232" s="434">
        <f t="shared" si="547"/>
        <v>0</v>
      </c>
      <c r="BI232" s="435">
        <f t="shared" si="548"/>
        <v>0</v>
      </c>
      <c r="BJ232" s="434">
        <f t="shared" si="549"/>
        <v>0</v>
      </c>
      <c r="BK232" s="435">
        <f t="shared" si="550"/>
        <v>0</v>
      </c>
      <c r="BL232" s="434">
        <f t="shared" si="551"/>
        <v>0</v>
      </c>
      <c r="BM232" s="435">
        <f t="shared" si="552"/>
        <v>0</v>
      </c>
      <c r="BN232" s="605">
        <v>23</v>
      </c>
      <c r="BO232" s="606">
        <v>14</v>
      </c>
      <c r="BP232" s="434">
        <f t="shared" si="553"/>
        <v>0</v>
      </c>
      <c r="BQ232" s="435">
        <f t="shared" si="554"/>
        <v>0</v>
      </c>
      <c r="BR232" s="605">
        <v>10</v>
      </c>
      <c r="BS232" s="606">
        <v>6</v>
      </c>
      <c r="BT232" s="434">
        <f t="shared" si="555"/>
        <v>0</v>
      </c>
      <c r="BU232" s="435">
        <f t="shared" si="556"/>
        <v>0</v>
      </c>
      <c r="BV232" s="584"/>
      <c r="BW232" s="585"/>
      <c r="BX232" s="434">
        <f t="shared" si="557"/>
        <v>0</v>
      </c>
      <c r="BY232" s="435">
        <f t="shared" si="558"/>
        <v>0</v>
      </c>
      <c r="BZ232" s="434">
        <f t="shared" si="559"/>
        <v>33</v>
      </c>
      <c r="CA232" s="435">
        <f t="shared" si="560"/>
        <v>20</v>
      </c>
      <c r="CB232" s="434">
        <f t="shared" si="561"/>
        <v>0</v>
      </c>
      <c r="CC232" s="435">
        <f t="shared" si="562"/>
        <v>0</v>
      </c>
      <c r="CD232" s="605">
        <v>9.3888888888888893</v>
      </c>
      <c r="CE232" s="607">
        <v>5.0222222222222204</v>
      </c>
      <c r="CF232" s="434">
        <f t="shared" si="563"/>
        <v>215.94444444444446</v>
      </c>
      <c r="CG232" s="435">
        <f t="shared" si="564"/>
        <v>70.311111111111089</v>
      </c>
      <c r="CH232" s="605">
        <v>5.3</v>
      </c>
      <c r="CI232" s="607">
        <v>7.71428571428571</v>
      </c>
      <c r="CJ232" s="434">
        <f t="shared" si="565"/>
        <v>53</v>
      </c>
      <c r="CK232" s="435">
        <f t="shared" si="566"/>
        <v>46.285714285714263</v>
      </c>
      <c r="CL232" s="584"/>
      <c r="CM232" s="585"/>
      <c r="CN232" s="434">
        <f t="shared" si="567"/>
        <v>0</v>
      </c>
      <c r="CO232" s="435">
        <f t="shared" si="568"/>
        <v>0</v>
      </c>
      <c r="CP232" s="434">
        <f t="shared" si="569"/>
        <v>8.1498316498316505</v>
      </c>
      <c r="CQ232" s="435">
        <f t="shared" si="570"/>
        <v>5.8298412698412676</v>
      </c>
      <c r="CR232" s="434">
        <f t="shared" si="571"/>
        <v>268.94444444444446</v>
      </c>
      <c r="CS232" s="435">
        <f t="shared" si="572"/>
        <v>116.59682539682535</v>
      </c>
      <c r="CT232" s="584"/>
      <c r="CU232" s="585"/>
      <c r="CV232" s="434">
        <f t="shared" si="573"/>
        <v>0</v>
      </c>
      <c r="CW232" s="435">
        <f t="shared" si="574"/>
        <v>0</v>
      </c>
      <c r="CX232" s="584"/>
      <c r="CY232" s="585"/>
      <c r="CZ232" s="434">
        <f t="shared" si="575"/>
        <v>0</v>
      </c>
      <c r="DA232" s="435">
        <f t="shared" si="576"/>
        <v>0</v>
      </c>
      <c r="DB232" s="584"/>
      <c r="DC232" s="585"/>
      <c r="DD232" s="434">
        <f t="shared" si="577"/>
        <v>0</v>
      </c>
      <c r="DE232" s="435">
        <f t="shared" si="578"/>
        <v>0</v>
      </c>
      <c r="DF232" s="434">
        <f t="shared" si="579"/>
        <v>0</v>
      </c>
      <c r="DG232" s="435">
        <f t="shared" si="580"/>
        <v>0</v>
      </c>
      <c r="DH232" s="434">
        <f t="shared" si="581"/>
        <v>0</v>
      </c>
      <c r="DI232" s="435">
        <f t="shared" si="582"/>
        <v>0</v>
      </c>
      <c r="DJ232" s="434">
        <f t="shared" si="583"/>
        <v>77</v>
      </c>
      <c r="DK232" s="435">
        <f t="shared" si="584"/>
        <v>61</v>
      </c>
      <c r="DL232" s="434">
        <f t="shared" si="585"/>
        <v>0</v>
      </c>
      <c r="DM232" s="435">
        <f t="shared" si="586"/>
        <v>0</v>
      </c>
      <c r="DN232" s="434">
        <f t="shared" si="587"/>
        <v>5.685204817857878</v>
      </c>
      <c r="DO232" s="435">
        <f t="shared" si="588"/>
        <v>4.6916022047169603</v>
      </c>
      <c r="DP232" s="434">
        <f t="shared" si="589"/>
        <v>437.76077097505663</v>
      </c>
      <c r="DQ232" s="435">
        <f t="shared" si="590"/>
        <v>286.18773448773459</v>
      </c>
      <c r="DR232" s="434">
        <f t="shared" si="591"/>
        <v>0</v>
      </c>
      <c r="DS232" s="435">
        <f t="shared" si="592"/>
        <v>0</v>
      </c>
      <c r="DT232" s="434">
        <f t="shared" si="593"/>
        <v>0</v>
      </c>
      <c r="DU232" s="435">
        <f t="shared" si="594"/>
        <v>0</v>
      </c>
      <c r="DV232" s="605">
        <v>3</v>
      </c>
      <c r="DW232" s="606">
        <v>10</v>
      </c>
      <c r="DX232" s="434">
        <f t="shared" si="595"/>
        <v>0</v>
      </c>
      <c r="DY232" s="435">
        <f t="shared" si="596"/>
        <v>0</v>
      </c>
      <c r="DZ232" s="605">
        <v>3</v>
      </c>
      <c r="EA232" s="606">
        <v>8</v>
      </c>
      <c r="EB232" s="434">
        <f t="shared" si="597"/>
        <v>0</v>
      </c>
      <c r="EC232" s="435">
        <f t="shared" si="598"/>
        <v>0</v>
      </c>
      <c r="ED232" s="584"/>
      <c r="EE232" s="585"/>
      <c r="EF232" s="434">
        <f t="shared" si="599"/>
        <v>0</v>
      </c>
      <c r="EG232" s="435">
        <f t="shared" si="600"/>
        <v>0</v>
      </c>
      <c r="EH232" s="434">
        <f t="shared" si="601"/>
        <v>6</v>
      </c>
      <c r="EI232" s="435">
        <f t="shared" si="602"/>
        <v>18</v>
      </c>
      <c r="EJ232" s="434">
        <f t="shared" si="603"/>
        <v>0</v>
      </c>
      <c r="EK232" s="435">
        <f t="shared" si="604"/>
        <v>0</v>
      </c>
      <c r="EL232" s="605">
        <v>2</v>
      </c>
      <c r="EM232" s="607">
        <v>6.1025641025641004</v>
      </c>
      <c r="EN232" s="434">
        <f t="shared" si="605"/>
        <v>6</v>
      </c>
      <c r="EO232" s="435">
        <f t="shared" si="606"/>
        <v>61.025641025641008</v>
      </c>
      <c r="EP232" s="605">
        <v>1.7777777777777799</v>
      </c>
      <c r="EQ232" s="607">
        <v>8.3030303030302992</v>
      </c>
      <c r="ER232" s="434">
        <f t="shared" si="607"/>
        <v>5.3333333333333393</v>
      </c>
      <c r="ES232" s="435">
        <f t="shared" si="608"/>
        <v>66.424242424242394</v>
      </c>
      <c r="ET232" s="584"/>
      <c r="EU232" s="585"/>
      <c r="EV232" s="434">
        <f t="shared" si="609"/>
        <v>0</v>
      </c>
      <c r="EW232" s="435">
        <f t="shared" si="610"/>
        <v>0</v>
      </c>
      <c r="EX232" s="434">
        <f t="shared" si="611"/>
        <v>1.8888888888888899</v>
      </c>
      <c r="EY232" s="435">
        <f t="shared" si="612"/>
        <v>7.0805490805490781</v>
      </c>
      <c r="EZ232" s="434">
        <f t="shared" si="613"/>
        <v>11.333333333333339</v>
      </c>
      <c r="FA232" s="435">
        <f t="shared" si="614"/>
        <v>127.4498834498834</v>
      </c>
      <c r="FB232" s="584"/>
      <c r="FC232" s="585"/>
      <c r="FD232" s="434">
        <f t="shared" si="615"/>
        <v>0</v>
      </c>
      <c r="FE232" s="435">
        <f t="shared" si="616"/>
        <v>0</v>
      </c>
      <c r="FF232" s="584"/>
      <c r="FG232" s="585"/>
      <c r="FH232" s="434">
        <f t="shared" si="617"/>
        <v>0</v>
      </c>
      <c r="FI232" s="435">
        <f t="shared" si="618"/>
        <v>0</v>
      </c>
      <c r="FJ232" s="584"/>
      <c r="FK232" s="585"/>
      <c r="FL232" s="434">
        <f t="shared" si="619"/>
        <v>0</v>
      </c>
      <c r="FM232" s="435">
        <f t="shared" si="620"/>
        <v>0</v>
      </c>
      <c r="FN232" s="434">
        <f t="shared" si="621"/>
        <v>0</v>
      </c>
      <c r="FO232" s="435">
        <f t="shared" si="622"/>
        <v>0</v>
      </c>
      <c r="FP232" s="434">
        <f t="shared" si="623"/>
        <v>0</v>
      </c>
      <c r="FQ232" s="435">
        <f t="shared" si="624"/>
        <v>0</v>
      </c>
      <c r="FR232" s="584"/>
      <c r="FS232" s="585"/>
      <c r="FT232" s="434">
        <f t="shared" si="625"/>
        <v>0</v>
      </c>
      <c r="FU232" s="435">
        <f t="shared" si="626"/>
        <v>0</v>
      </c>
      <c r="FV232" s="584"/>
      <c r="FW232" s="585"/>
      <c r="FX232" s="434">
        <f t="shared" si="627"/>
        <v>0</v>
      </c>
      <c r="FY232" s="435">
        <f t="shared" si="628"/>
        <v>0</v>
      </c>
      <c r="FZ232" s="584"/>
      <c r="GA232" s="585"/>
      <c r="GB232" s="434">
        <f t="shared" si="629"/>
        <v>0</v>
      </c>
      <c r="GC232" s="435">
        <f t="shared" si="630"/>
        <v>0</v>
      </c>
      <c r="GD232" s="434">
        <f t="shared" si="631"/>
        <v>26</v>
      </c>
      <c r="GE232" s="435">
        <f t="shared" si="632"/>
        <v>24</v>
      </c>
      <c r="GF232" s="434">
        <f t="shared" si="633"/>
        <v>0</v>
      </c>
      <c r="GG232" s="435">
        <f t="shared" si="634"/>
        <v>0</v>
      </c>
      <c r="GH232" s="434">
        <f t="shared" si="635"/>
        <v>221.94444444444446</v>
      </c>
      <c r="GI232" s="435">
        <f t="shared" si="636"/>
        <v>131.3367521367521</v>
      </c>
      <c r="GJ232" s="434">
        <f t="shared" si="637"/>
        <v>0</v>
      </c>
      <c r="GK232" s="435">
        <f t="shared" si="638"/>
        <v>0</v>
      </c>
      <c r="GL232" s="434">
        <f t="shared" si="639"/>
        <v>57</v>
      </c>
      <c r="GM232" s="435">
        <f t="shared" si="640"/>
        <v>55</v>
      </c>
      <c r="GN232" s="434">
        <f t="shared" si="641"/>
        <v>0</v>
      </c>
      <c r="GO232" s="435">
        <f t="shared" si="642"/>
        <v>0</v>
      </c>
      <c r="GP232" s="434">
        <f t="shared" si="643"/>
        <v>227.14965986394554</v>
      </c>
      <c r="GQ232" s="435">
        <f t="shared" si="644"/>
        <v>282.30086580086589</v>
      </c>
      <c r="GR232" s="434">
        <f t="shared" si="645"/>
        <v>0</v>
      </c>
      <c r="GS232" s="435">
        <f t="shared" si="646"/>
        <v>0</v>
      </c>
      <c r="GT232" s="434">
        <f t="shared" si="647"/>
        <v>83</v>
      </c>
      <c r="GU232" s="435">
        <f t="shared" si="648"/>
        <v>79</v>
      </c>
      <c r="GV232" s="434">
        <f t="shared" si="649"/>
        <v>0</v>
      </c>
      <c r="GW232" s="435">
        <f t="shared" si="650"/>
        <v>0</v>
      </c>
      <c r="GX232" s="434">
        <f t="shared" si="651"/>
        <v>449.09410430839</v>
      </c>
      <c r="GY232" s="435">
        <f t="shared" si="652"/>
        <v>413.63761793761796</v>
      </c>
      <c r="GZ232" s="434">
        <f t="shared" si="653"/>
        <v>0</v>
      </c>
      <c r="HA232" s="435">
        <f t="shared" si="654"/>
        <v>0</v>
      </c>
      <c r="HB232" s="434">
        <f t="shared" si="655"/>
        <v>0</v>
      </c>
      <c r="HC232" s="435">
        <f t="shared" si="656"/>
        <v>0</v>
      </c>
      <c r="HD232" s="434">
        <f t="shared" si="657"/>
        <v>0</v>
      </c>
      <c r="HE232" s="435">
        <f t="shared" si="658"/>
        <v>0</v>
      </c>
      <c r="HF232" s="434">
        <f t="shared" si="659"/>
        <v>0</v>
      </c>
      <c r="HG232" s="435">
        <f t="shared" si="660"/>
        <v>0</v>
      </c>
      <c r="HH232" s="434">
        <f t="shared" si="661"/>
        <v>0</v>
      </c>
      <c r="HI232" s="435">
        <f t="shared" si="662"/>
        <v>0</v>
      </c>
      <c r="HJ232" s="434">
        <f t="shared" si="663"/>
        <v>449.09410430838994</v>
      </c>
      <c r="HK232" s="435">
        <f t="shared" si="664"/>
        <v>413.63761793761796</v>
      </c>
      <c r="HL232" s="434">
        <f t="shared" si="665"/>
        <v>0</v>
      </c>
      <c r="HM232" s="435">
        <f t="shared" si="666"/>
        <v>0</v>
      </c>
    </row>
    <row r="233" spans="1:221" s="18" customFormat="1" ht="15" customHeight="1">
      <c r="A233" s="516" t="s">
        <v>489</v>
      </c>
      <c r="B233" s="517" t="s">
        <v>544</v>
      </c>
      <c r="C233" s="549" t="s">
        <v>1236</v>
      </c>
      <c r="D233" s="500">
        <v>199476</v>
      </c>
      <c r="E233" s="524">
        <v>10</v>
      </c>
      <c r="F233" s="605">
        <v>218</v>
      </c>
      <c r="G233" s="606">
        <v>259</v>
      </c>
      <c r="H233" s="605">
        <v>4</v>
      </c>
      <c r="I233" s="606">
        <v>2</v>
      </c>
      <c r="J233" s="434">
        <f t="shared" si="519"/>
        <v>214</v>
      </c>
      <c r="K233" s="435">
        <f t="shared" si="520"/>
        <v>257</v>
      </c>
      <c r="L233" s="584"/>
      <c r="M233" s="585"/>
      <c r="N233" s="434">
        <f t="shared" si="521"/>
        <v>214</v>
      </c>
      <c r="O233" s="435">
        <f t="shared" si="522"/>
        <v>257</v>
      </c>
      <c r="P233" s="434">
        <f t="shared" si="523"/>
        <v>0</v>
      </c>
      <c r="Q233" s="435">
        <f t="shared" si="524"/>
        <v>0</v>
      </c>
      <c r="R233" s="605">
        <v>1</v>
      </c>
      <c r="S233" s="606">
        <v>0</v>
      </c>
      <c r="T233" s="434">
        <f t="shared" si="667"/>
        <v>0</v>
      </c>
      <c r="U233" s="435">
        <f t="shared" si="667"/>
        <v>0</v>
      </c>
      <c r="V233" s="605">
        <v>45</v>
      </c>
      <c r="W233" s="606">
        <v>64</v>
      </c>
      <c r="X233" s="434">
        <f t="shared" si="525"/>
        <v>0</v>
      </c>
      <c r="Y233" s="435">
        <f t="shared" si="526"/>
        <v>0</v>
      </c>
      <c r="Z233" s="584"/>
      <c r="AA233" s="585"/>
      <c r="AB233" s="434">
        <f t="shared" si="527"/>
        <v>0</v>
      </c>
      <c r="AC233" s="435">
        <f t="shared" si="528"/>
        <v>0</v>
      </c>
      <c r="AD233" s="434">
        <f t="shared" si="529"/>
        <v>46</v>
      </c>
      <c r="AE233" s="435">
        <f t="shared" si="530"/>
        <v>64</v>
      </c>
      <c r="AF233" s="434">
        <f t="shared" si="531"/>
        <v>0</v>
      </c>
      <c r="AG233" s="435">
        <f t="shared" si="532"/>
        <v>0</v>
      </c>
      <c r="AH233" s="605">
        <v>2</v>
      </c>
      <c r="AI233" s="607"/>
      <c r="AJ233" s="434">
        <f t="shared" si="533"/>
        <v>2</v>
      </c>
      <c r="AK233" s="435">
        <f t="shared" si="534"/>
        <v>0</v>
      </c>
      <c r="AL233" s="605">
        <v>3.7185185185185201</v>
      </c>
      <c r="AM233" s="607">
        <v>3.9479166666666701</v>
      </c>
      <c r="AN233" s="434">
        <f t="shared" si="535"/>
        <v>167.3333333333334</v>
      </c>
      <c r="AO233" s="435">
        <f t="shared" si="536"/>
        <v>252.66666666666688</v>
      </c>
      <c r="AP233" s="584"/>
      <c r="AQ233" s="585"/>
      <c r="AR233" s="434">
        <f t="shared" si="537"/>
        <v>0</v>
      </c>
      <c r="AS233" s="435">
        <f t="shared" si="538"/>
        <v>0</v>
      </c>
      <c r="AT233" s="434">
        <f t="shared" si="539"/>
        <v>3.6811594202898563</v>
      </c>
      <c r="AU233" s="435">
        <f t="shared" si="540"/>
        <v>3.9479166666666701</v>
      </c>
      <c r="AV233" s="434">
        <f t="shared" si="541"/>
        <v>169.3333333333334</v>
      </c>
      <c r="AW233" s="435">
        <f t="shared" si="542"/>
        <v>252.66666666666688</v>
      </c>
      <c r="AX233" s="584"/>
      <c r="AY233" s="585"/>
      <c r="AZ233" s="434">
        <f t="shared" si="543"/>
        <v>0</v>
      </c>
      <c r="BA233" s="435">
        <f t="shared" si="544"/>
        <v>0</v>
      </c>
      <c r="BB233" s="584"/>
      <c r="BC233" s="585"/>
      <c r="BD233" s="434">
        <f t="shared" si="545"/>
        <v>0</v>
      </c>
      <c r="BE233" s="435">
        <f t="shared" si="546"/>
        <v>0</v>
      </c>
      <c r="BF233" s="584"/>
      <c r="BG233" s="585"/>
      <c r="BH233" s="434">
        <f t="shared" si="547"/>
        <v>0</v>
      </c>
      <c r="BI233" s="435">
        <f t="shared" si="548"/>
        <v>0</v>
      </c>
      <c r="BJ233" s="434">
        <f t="shared" si="549"/>
        <v>0</v>
      </c>
      <c r="BK233" s="435">
        <f t="shared" si="550"/>
        <v>0</v>
      </c>
      <c r="BL233" s="434">
        <f t="shared" si="551"/>
        <v>0</v>
      </c>
      <c r="BM233" s="435">
        <f t="shared" si="552"/>
        <v>0</v>
      </c>
      <c r="BN233" s="605">
        <v>72</v>
      </c>
      <c r="BO233" s="606">
        <v>105</v>
      </c>
      <c r="BP233" s="434">
        <f t="shared" si="553"/>
        <v>0</v>
      </c>
      <c r="BQ233" s="435">
        <f t="shared" si="554"/>
        <v>0</v>
      </c>
      <c r="BR233" s="605">
        <v>61</v>
      </c>
      <c r="BS233" s="606">
        <v>47</v>
      </c>
      <c r="BT233" s="434">
        <f t="shared" si="555"/>
        <v>0</v>
      </c>
      <c r="BU233" s="435">
        <f t="shared" si="556"/>
        <v>0</v>
      </c>
      <c r="BV233" s="584"/>
      <c r="BW233" s="585"/>
      <c r="BX233" s="434">
        <f t="shared" si="557"/>
        <v>0</v>
      </c>
      <c r="BY233" s="435">
        <f t="shared" si="558"/>
        <v>0</v>
      </c>
      <c r="BZ233" s="434">
        <f t="shared" si="559"/>
        <v>133</v>
      </c>
      <c r="CA233" s="435">
        <f t="shared" si="560"/>
        <v>152</v>
      </c>
      <c r="CB233" s="434">
        <f t="shared" si="561"/>
        <v>0</v>
      </c>
      <c r="CC233" s="435">
        <f t="shared" si="562"/>
        <v>0</v>
      </c>
      <c r="CD233" s="605">
        <v>4.9864864864864904</v>
      </c>
      <c r="CE233" s="607">
        <v>4.8412698412698401</v>
      </c>
      <c r="CF233" s="434">
        <f t="shared" si="563"/>
        <v>359.02702702702732</v>
      </c>
      <c r="CG233" s="435">
        <f t="shared" si="564"/>
        <v>508.3333333333332</v>
      </c>
      <c r="CH233" s="605">
        <v>4.8783068783068799</v>
      </c>
      <c r="CI233" s="607">
        <v>6.0555555555555598</v>
      </c>
      <c r="CJ233" s="434">
        <f t="shared" si="565"/>
        <v>297.57671957671965</v>
      </c>
      <c r="CK233" s="435">
        <f t="shared" si="566"/>
        <v>284.61111111111131</v>
      </c>
      <c r="CL233" s="584"/>
      <c r="CM233" s="585"/>
      <c r="CN233" s="434">
        <f t="shared" si="567"/>
        <v>0</v>
      </c>
      <c r="CO233" s="435">
        <f t="shared" si="568"/>
        <v>0</v>
      </c>
      <c r="CP233" s="434">
        <f t="shared" si="569"/>
        <v>4.9368702752161422</v>
      </c>
      <c r="CQ233" s="435">
        <f t="shared" si="570"/>
        <v>5.2167397660818722</v>
      </c>
      <c r="CR233" s="434">
        <f t="shared" si="571"/>
        <v>656.60374660374691</v>
      </c>
      <c r="CS233" s="435">
        <f t="shared" si="572"/>
        <v>792.94444444444457</v>
      </c>
      <c r="CT233" s="584"/>
      <c r="CU233" s="585"/>
      <c r="CV233" s="434">
        <f t="shared" si="573"/>
        <v>0</v>
      </c>
      <c r="CW233" s="435">
        <f t="shared" si="574"/>
        <v>0</v>
      </c>
      <c r="CX233" s="584"/>
      <c r="CY233" s="585"/>
      <c r="CZ233" s="434">
        <f t="shared" si="575"/>
        <v>0</v>
      </c>
      <c r="DA233" s="435">
        <f t="shared" si="576"/>
        <v>0</v>
      </c>
      <c r="DB233" s="584"/>
      <c r="DC233" s="585"/>
      <c r="DD233" s="434">
        <f t="shared" si="577"/>
        <v>0</v>
      </c>
      <c r="DE233" s="435">
        <f t="shared" si="578"/>
        <v>0</v>
      </c>
      <c r="DF233" s="434">
        <f t="shared" si="579"/>
        <v>0</v>
      </c>
      <c r="DG233" s="435">
        <f t="shared" si="580"/>
        <v>0</v>
      </c>
      <c r="DH233" s="434">
        <f t="shared" si="581"/>
        <v>0</v>
      </c>
      <c r="DI233" s="435">
        <f t="shared" si="582"/>
        <v>0</v>
      </c>
      <c r="DJ233" s="434">
        <f t="shared" si="583"/>
        <v>179</v>
      </c>
      <c r="DK233" s="435">
        <f t="shared" si="584"/>
        <v>216</v>
      </c>
      <c r="DL233" s="434">
        <f t="shared" si="585"/>
        <v>0</v>
      </c>
      <c r="DM233" s="435">
        <f t="shared" si="586"/>
        <v>0</v>
      </c>
      <c r="DN233" s="434">
        <f t="shared" si="587"/>
        <v>4.6141736309334096</v>
      </c>
      <c r="DO233" s="435">
        <f t="shared" si="588"/>
        <v>4.8407921810699612</v>
      </c>
      <c r="DP233" s="434">
        <f t="shared" si="589"/>
        <v>825.93707993708028</v>
      </c>
      <c r="DQ233" s="435">
        <f t="shared" si="590"/>
        <v>1045.6111111111115</v>
      </c>
      <c r="DR233" s="434">
        <f t="shared" si="591"/>
        <v>0</v>
      </c>
      <c r="DS233" s="435">
        <f t="shared" si="592"/>
        <v>0</v>
      </c>
      <c r="DT233" s="434">
        <f t="shared" si="593"/>
        <v>0</v>
      </c>
      <c r="DU233" s="435">
        <f t="shared" si="594"/>
        <v>0</v>
      </c>
      <c r="DV233" s="605">
        <v>10</v>
      </c>
      <c r="DW233" s="606">
        <v>19</v>
      </c>
      <c r="DX233" s="434">
        <f t="shared" si="595"/>
        <v>0</v>
      </c>
      <c r="DY233" s="435">
        <f t="shared" si="596"/>
        <v>0</v>
      </c>
      <c r="DZ233" s="605">
        <v>25</v>
      </c>
      <c r="EA233" s="606">
        <v>22</v>
      </c>
      <c r="EB233" s="434">
        <f t="shared" si="597"/>
        <v>0</v>
      </c>
      <c r="EC233" s="435">
        <f t="shared" si="598"/>
        <v>0</v>
      </c>
      <c r="ED233" s="584"/>
      <c r="EE233" s="585"/>
      <c r="EF233" s="434">
        <f t="shared" si="599"/>
        <v>0</v>
      </c>
      <c r="EG233" s="435">
        <f t="shared" si="600"/>
        <v>0</v>
      </c>
      <c r="EH233" s="434">
        <f t="shared" si="601"/>
        <v>35</v>
      </c>
      <c r="EI233" s="435">
        <f t="shared" si="602"/>
        <v>41</v>
      </c>
      <c r="EJ233" s="434">
        <f t="shared" si="603"/>
        <v>0</v>
      </c>
      <c r="EK233" s="435">
        <f t="shared" si="604"/>
        <v>0</v>
      </c>
      <c r="EL233" s="605">
        <v>1.9666666666666699</v>
      </c>
      <c r="EM233" s="607">
        <v>3.05</v>
      </c>
      <c r="EN233" s="434">
        <f t="shared" si="605"/>
        <v>19.6666666666667</v>
      </c>
      <c r="EO233" s="435">
        <f t="shared" si="606"/>
        <v>57.949999999999996</v>
      </c>
      <c r="EP233" s="605">
        <v>4.0133333333333301</v>
      </c>
      <c r="EQ233" s="607">
        <v>3.1363636363636398</v>
      </c>
      <c r="ER233" s="434">
        <f t="shared" si="607"/>
        <v>100.33333333333326</v>
      </c>
      <c r="ES233" s="435">
        <f t="shared" si="608"/>
        <v>69.000000000000071</v>
      </c>
      <c r="ET233" s="584"/>
      <c r="EU233" s="585"/>
      <c r="EV233" s="434">
        <f t="shared" si="609"/>
        <v>0</v>
      </c>
      <c r="EW233" s="435">
        <f t="shared" si="610"/>
        <v>0</v>
      </c>
      <c r="EX233" s="434">
        <f t="shared" si="611"/>
        <v>3.4285714285714275</v>
      </c>
      <c r="EY233" s="435">
        <f t="shared" si="612"/>
        <v>3.0963414634146358</v>
      </c>
      <c r="EZ233" s="434">
        <f t="shared" si="613"/>
        <v>119.99999999999996</v>
      </c>
      <c r="FA233" s="435">
        <f t="shared" si="614"/>
        <v>126.95000000000007</v>
      </c>
      <c r="FB233" s="584"/>
      <c r="FC233" s="585"/>
      <c r="FD233" s="434">
        <f t="shared" si="615"/>
        <v>0</v>
      </c>
      <c r="FE233" s="435">
        <f t="shared" si="616"/>
        <v>0</v>
      </c>
      <c r="FF233" s="584"/>
      <c r="FG233" s="585"/>
      <c r="FH233" s="434">
        <f t="shared" si="617"/>
        <v>0</v>
      </c>
      <c r="FI233" s="435">
        <f t="shared" si="618"/>
        <v>0</v>
      </c>
      <c r="FJ233" s="584"/>
      <c r="FK233" s="585"/>
      <c r="FL233" s="434">
        <f t="shared" si="619"/>
        <v>0</v>
      </c>
      <c r="FM233" s="435">
        <f t="shared" si="620"/>
        <v>0</v>
      </c>
      <c r="FN233" s="434">
        <f t="shared" si="621"/>
        <v>0</v>
      </c>
      <c r="FO233" s="435">
        <f t="shared" si="622"/>
        <v>0</v>
      </c>
      <c r="FP233" s="434">
        <f t="shared" si="623"/>
        <v>0</v>
      </c>
      <c r="FQ233" s="435">
        <f t="shared" si="624"/>
        <v>0</v>
      </c>
      <c r="FR233" s="584"/>
      <c r="FS233" s="585"/>
      <c r="FT233" s="434">
        <f t="shared" si="625"/>
        <v>0</v>
      </c>
      <c r="FU233" s="435">
        <f t="shared" si="626"/>
        <v>0</v>
      </c>
      <c r="FV233" s="584"/>
      <c r="FW233" s="585"/>
      <c r="FX233" s="434">
        <f t="shared" si="627"/>
        <v>0</v>
      </c>
      <c r="FY233" s="435">
        <f t="shared" si="628"/>
        <v>0</v>
      </c>
      <c r="FZ233" s="584"/>
      <c r="GA233" s="585"/>
      <c r="GB233" s="434">
        <f t="shared" si="629"/>
        <v>0</v>
      </c>
      <c r="GC233" s="435">
        <f t="shared" si="630"/>
        <v>0</v>
      </c>
      <c r="GD233" s="434">
        <f t="shared" si="631"/>
        <v>83</v>
      </c>
      <c r="GE233" s="435">
        <f t="shared" si="632"/>
        <v>124</v>
      </c>
      <c r="GF233" s="434">
        <f t="shared" si="633"/>
        <v>0</v>
      </c>
      <c r="GG233" s="435">
        <f t="shared" si="634"/>
        <v>0</v>
      </c>
      <c r="GH233" s="434">
        <f t="shared" si="635"/>
        <v>380.693693693694</v>
      </c>
      <c r="GI233" s="435">
        <f t="shared" si="636"/>
        <v>566.28333333333319</v>
      </c>
      <c r="GJ233" s="434">
        <f t="shared" si="637"/>
        <v>0</v>
      </c>
      <c r="GK233" s="435">
        <f t="shared" si="638"/>
        <v>0</v>
      </c>
      <c r="GL233" s="434">
        <f t="shared" si="639"/>
        <v>131</v>
      </c>
      <c r="GM233" s="435">
        <f t="shared" si="640"/>
        <v>133</v>
      </c>
      <c r="GN233" s="434">
        <f t="shared" si="641"/>
        <v>0</v>
      </c>
      <c r="GO233" s="435">
        <f t="shared" si="642"/>
        <v>0</v>
      </c>
      <c r="GP233" s="434">
        <f t="shared" si="643"/>
        <v>565.24338624338634</v>
      </c>
      <c r="GQ233" s="435">
        <f t="shared" si="644"/>
        <v>606.27777777777828</v>
      </c>
      <c r="GR233" s="434">
        <f t="shared" si="645"/>
        <v>0</v>
      </c>
      <c r="GS233" s="435">
        <f t="shared" si="646"/>
        <v>0</v>
      </c>
      <c r="GT233" s="434">
        <f t="shared" si="647"/>
        <v>214</v>
      </c>
      <c r="GU233" s="435">
        <f t="shared" si="648"/>
        <v>257</v>
      </c>
      <c r="GV233" s="434">
        <f t="shared" si="649"/>
        <v>0</v>
      </c>
      <c r="GW233" s="435">
        <f t="shared" si="650"/>
        <v>0</v>
      </c>
      <c r="GX233" s="434">
        <f t="shared" si="651"/>
        <v>945.9370799370804</v>
      </c>
      <c r="GY233" s="435">
        <f t="shared" si="652"/>
        <v>1172.5611111111116</v>
      </c>
      <c r="GZ233" s="434">
        <f t="shared" si="653"/>
        <v>0</v>
      </c>
      <c r="HA233" s="435">
        <f t="shared" si="654"/>
        <v>0</v>
      </c>
      <c r="HB233" s="434">
        <f t="shared" si="655"/>
        <v>0</v>
      </c>
      <c r="HC233" s="435">
        <f t="shared" si="656"/>
        <v>0</v>
      </c>
      <c r="HD233" s="434">
        <f t="shared" si="657"/>
        <v>0</v>
      </c>
      <c r="HE233" s="435">
        <f t="shared" si="658"/>
        <v>0</v>
      </c>
      <c r="HF233" s="434">
        <f t="shared" si="659"/>
        <v>0</v>
      </c>
      <c r="HG233" s="435">
        <f t="shared" si="660"/>
        <v>0</v>
      </c>
      <c r="HH233" s="434">
        <f t="shared" si="661"/>
        <v>0</v>
      </c>
      <c r="HI233" s="435">
        <f t="shared" si="662"/>
        <v>0</v>
      </c>
      <c r="HJ233" s="434">
        <f t="shared" si="663"/>
        <v>945.93707993708028</v>
      </c>
      <c r="HK233" s="435">
        <f t="shared" si="664"/>
        <v>1172.5611111111116</v>
      </c>
      <c r="HL233" s="434">
        <f t="shared" si="665"/>
        <v>0</v>
      </c>
      <c r="HM233" s="435">
        <f t="shared" si="666"/>
        <v>0</v>
      </c>
    </row>
    <row r="234" spans="1:221" s="18" customFormat="1" ht="15" customHeight="1">
      <c r="A234" s="516" t="s">
        <v>489</v>
      </c>
      <c r="B234" s="517" t="s">
        <v>545</v>
      </c>
      <c r="C234" s="520"/>
      <c r="D234" s="500">
        <v>199485</v>
      </c>
      <c r="E234" s="524">
        <v>10</v>
      </c>
      <c r="F234" s="605">
        <v>274</v>
      </c>
      <c r="G234" s="606">
        <v>260</v>
      </c>
      <c r="H234" s="605">
        <v>4</v>
      </c>
      <c r="I234" s="606">
        <v>6</v>
      </c>
      <c r="J234" s="434">
        <f t="shared" si="519"/>
        <v>270</v>
      </c>
      <c r="K234" s="435">
        <f t="shared" si="520"/>
        <v>254</v>
      </c>
      <c r="L234" s="584"/>
      <c r="M234" s="585"/>
      <c r="N234" s="434">
        <f t="shared" si="521"/>
        <v>270</v>
      </c>
      <c r="O234" s="435">
        <f t="shared" si="522"/>
        <v>254</v>
      </c>
      <c r="P234" s="434">
        <f t="shared" si="523"/>
        <v>0</v>
      </c>
      <c r="Q234" s="435">
        <f t="shared" si="524"/>
        <v>0</v>
      </c>
      <c r="R234" s="605">
        <v>0</v>
      </c>
      <c r="S234" s="606">
        <v>0</v>
      </c>
      <c r="T234" s="434">
        <f t="shared" si="667"/>
        <v>0</v>
      </c>
      <c r="U234" s="435">
        <f t="shared" si="667"/>
        <v>0</v>
      </c>
      <c r="V234" s="605">
        <v>115</v>
      </c>
      <c r="W234" s="606">
        <v>75</v>
      </c>
      <c r="X234" s="434">
        <f t="shared" si="525"/>
        <v>0</v>
      </c>
      <c r="Y234" s="435">
        <f t="shared" si="526"/>
        <v>0</v>
      </c>
      <c r="Z234" s="584"/>
      <c r="AA234" s="585"/>
      <c r="AB234" s="434">
        <f t="shared" si="527"/>
        <v>0</v>
      </c>
      <c r="AC234" s="435">
        <f t="shared" si="528"/>
        <v>0</v>
      </c>
      <c r="AD234" s="434">
        <f t="shared" si="529"/>
        <v>115</v>
      </c>
      <c r="AE234" s="435">
        <f t="shared" si="530"/>
        <v>75</v>
      </c>
      <c r="AF234" s="434">
        <f t="shared" si="531"/>
        <v>0</v>
      </c>
      <c r="AG234" s="435">
        <f t="shared" si="532"/>
        <v>0</v>
      </c>
      <c r="AH234" s="605"/>
      <c r="AI234" s="607"/>
      <c r="AJ234" s="434">
        <f t="shared" si="533"/>
        <v>0</v>
      </c>
      <c r="AK234" s="435">
        <f t="shared" si="534"/>
        <v>0</v>
      </c>
      <c r="AL234" s="605">
        <v>3.9827586206896601</v>
      </c>
      <c r="AM234" s="607">
        <v>4.2034632034632002</v>
      </c>
      <c r="AN234" s="434">
        <f t="shared" si="535"/>
        <v>458.01724137931092</v>
      </c>
      <c r="AO234" s="435">
        <f t="shared" si="536"/>
        <v>315.25974025974</v>
      </c>
      <c r="AP234" s="584"/>
      <c r="AQ234" s="585"/>
      <c r="AR234" s="434">
        <f t="shared" si="537"/>
        <v>0</v>
      </c>
      <c r="AS234" s="435">
        <f t="shared" si="538"/>
        <v>0</v>
      </c>
      <c r="AT234" s="434">
        <f t="shared" si="539"/>
        <v>3.9827586206896601</v>
      </c>
      <c r="AU234" s="435">
        <f t="shared" si="540"/>
        <v>4.2034632034632002</v>
      </c>
      <c r="AV234" s="434">
        <f t="shared" si="541"/>
        <v>458.01724137931092</v>
      </c>
      <c r="AW234" s="435">
        <f t="shared" si="542"/>
        <v>315.25974025974</v>
      </c>
      <c r="AX234" s="584"/>
      <c r="AY234" s="585"/>
      <c r="AZ234" s="434">
        <f t="shared" si="543"/>
        <v>0</v>
      </c>
      <c r="BA234" s="435">
        <f t="shared" si="544"/>
        <v>0</v>
      </c>
      <c r="BB234" s="584"/>
      <c r="BC234" s="585"/>
      <c r="BD234" s="434">
        <f t="shared" si="545"/>
        <v>0</v>
      </c>
      <c r="BE234" s="435">
        <f t="shared" si="546"/>
        <v>0</v>
      </c>
      <c r="BF234" s="584"/>
      <c r="BG234" s="585"/>
      <c r="BH234" s="434">
        <f t="shared" si="547"/>
        <v>0</v>
      </c>
      <c r="BI234" s="435">
        <f t="shared" si="548"/>
        <v>0</v>
      </c>
      <c r="BJ234" s="434">
        <f t="shared" si="549"/>
        <v>0</v>
      </c>
      <c r="BK234" s="435">
        <f t="shared" si="550"/>
        <v>0</v>
      </c>
      <c r="BL234" s="434">
        <f t="shared" si="551"/>
        <v>0</v>
      </c>
      <c r="BM234" s="435">
        <f t="shared" si="552"/>
        <v>0</v>
      </c>
      <c r="BN234" s="605">
        <v>72</v>
      </c>
      <c r="BO234" s="606">
        <v>87</v>
      </c>
      <c r="BP234" s="434">
        <f t="shared" si="553"/>
        <v>0</v>
      </c>
      <c r="BQ234" s="435">
        <f t="shared" si="554"/>
        <v>0</v>
      </c>
      <c r="BR234" s="605">
        <v>55</v>
      </c>
      <c r="BS234" s="606">
        <v>50</v>
      </c>
      <c r="BT234" s="434">
        <f t="shared" si="555"/>
        <v>0</v>
      </c>
      <c r="BU234" s="435">
        <f t="shared" si="556"/>
        <v>0</v>
      </c>
      <c r="BV234" s="584"/>
      <c r="BW234" s="585"/>
      <c r="BX234" s="434">
        <f t="shared" si="557"/>
        <v>0</v>
      </c>
      <c r="BY234" s="435">
        <f t="shared" si="558"/>
        <v>0</v>
      </c>
      <c r="BZ234" s="434">
        <f t="shared" si="559"/>
        <v>127</v>
      </c>
      <c r="CA234" s="435">
        <f t="shared" si="560"/>
        <v>137</v>
      </c>
      <c r="CB234" s="434">
        <f t="shared" si="561"/>
        <v>0</v>
      </c>
      <c r="CC234" s="435">
        <f t="shared" si="562"/>
        <v>0</v>
      </c>
      <c r="CD234" s="605">
        <v>3.4577777777777801</v>
      </c>
      <c r="CE234" s="607">
        <v>3.1872659176029998</v>
      </c>
      <c r="CF234" s="434">
        <f t="shared" si="563"/>
        <v>248.96000000000015</v>
      </c>
      <c r="CG234" s="435">
        <f t="shared" si="564"/>
        <v>277.292134831461</v>
      </c>
      <c r="CH234" s="605">
        <v>7.1030303030302999</v>
      </c>
      <c r="CI234" s="607">
        <v>6.18954248366013</v>
      </c>
      <c r="CJ234" s="434">
        <f t="shared" si="565"/>
        <v>390.66666666666652</v>
      </c>
      <c r="CK234" s="435">
        <f t="shared" si="566"/>
        <v>309.47712418300648</v>
      </c>
      <c r="CL234" s="584"/>
      <c r="CM234" s="585"/>
      <c r="CN234" s="434">
        <f t="shared" si="567"/>
        <v>0</v>
      </c>
      <c r="CO234" s="435">
        <f t="shared" si="568"/>
        <v>0</v>
      </c>
      <c r="CP234" s="434">
        <f t="shared" si="569"/>
        <v>5.0364304461942258</v>
      </c>
      <c r="CQ234" s="435">
        <f t="shared" si="570"/>
        <v>4.2829872920764052</v>
      </c>
      <c r="CR234" s="434">
        <f t="shared" si="571"/>
        <v>639.62666666666667</v>
      </c>
      <c r="CS234" s="435">
        <f t="shared" si="572"/>
        <v>586.76925901446748</v>
      </c>
      <c r="CT234" s="584"/>
      <c r="CU234" s="585"/>
      <c r="CV234" s="434">
        <f t="shared" si="573"/>
        <v>0</v>
      </c>
      <c r="CW234" s="435">
        <f t="shared" si="574"/>
        <v>0</v>
      </c>
      <c r="CX234" s="584"/>
      <c r="CY234" s="585"/>
      <c r="CZ234" s="434">
        <f t="shared" si="575"/>
        <v>0</v>
      </c>
      <c r="DA234" s="435">
        <f t="shared" si="576"/>
        <v>0</v>
      </c>
      <c r="DB234" s="584"/>
      <c r="DC234" s="585"/>
      <c r="DD234" s="434">
        <f t="shared" si="577"/>
        <v>0</v>
      </c>
      <c r="DE234" s="435">
        <f t="shared" si="578"/>
        <v>0</v>
      </c>
      <c r="DF234" s="434">
        <f t="shared" si="579"/>
        <v>0</v>
      </c>
      <c r="DG234" s="435">
        <f t="shared" si="580"/>
        <v>0</v>
      </c>
      <c r="DH234" s="434">
        <f t="shared" si="581"/>
        <v>0</v>
      </c>
      <c r="DI234" s="435">
        <f t="shared" si="582"/>
        <v>0</v>
      </c>
      <c r="DJ234" s="434">
        <f t="shared" si="583"/>
        <v>242</v>
      </c>
      <c r="DK234" s="435">
        <f t="shared" si="584"/>
        <v>212</v>
      </c>
      <c r="DL234" s="434">
        <f t="shared" si="585"/>
        <v>0</v>
      </c>
      <c r="DM234" s="435">
        <f t="shared" si="586"/>
        <v>0</v>
      </c>
      <c r="DN234" s="434">
        <f t="shared" si="587"/>
        <v>4.5357186282891639</v>
      </c>
      <c r="DO234" s="435">
        <f t="shared" si="588"/>
        <v>4.2548537701613567</v>
      </c>
      <c r="DP234" s="434">
        <f t="shared" si="589"/>
        <v>1097.6439080459777</v>
      </c>
      <c r="DQ234" s="435">
        <f t="shared" si="590"/>
        <v>902.02899927420765</v>
      </c>
      <c r="DR234" s="434">
        <f t="shared" si="591"/>
        <v>0</v>
      </c>
      <c r="DS234" s="435">
        <f t="shared" si="592"/>
        <v>0</v>
      </c>
      <c r="DT234" s="434">
        <f t="shared" si="593"/>
        <v>0</v>
      </c>
      <c r="DU234" s="435">
        <f t="shared" si="594"/>
        <v>0</v>
      </c>
      <c r="DV234" s="605">
        <v>8</v>
      </c>
      <c r="DW234" s="606">
        <v>12</v>
      </c>
      <c r="DX234" s="434">
        <f t="shared" si="595"/>
        <v>0</v>
      </c>
      <c r="DY234" s="435">
        <f t="shared" si="596"/>
        <v>0</v>
      </c>
      <c r="DZ234" s="605">
        <v>20</v>
      </c>
      <c r="EA234" s="606">
        <v>30</v>
      </c>
      <c r="EB234" s="434">
        <f t="shared" si="597"/>
        <v>0</v>
      </c>
      <c r="EC234" s="435">
        <f t="shared" si="598"/>
        <v>0</v>
      </c>
      <c r="ED234" s="584"/>
      <c r="EE234" s="585"/>
      <c r="EF234" s="434">
        <f t="shared" si="599"/>
        <v>0</v>
      </c>
      <c r="EG234" s="435">
        <f t="shared" si="600"/>
        <v>0</v>
      </c>
      <c r="EH234" s="434">
        <f t="shared" si="601"/>
        <v>28</v>
      </c>
      <c r="EI234" s="435">
        <f t="shared" si="602"/>
        <v>42</v>
      </c>
      <c r="EJ234" s="434">
        <f t="shared" si="603"/>
        <v>0</v>
      </c>
      <c r="EK234" s="435">
        <f t="shared" si="604"/>
        <v>0</v>
      </c>
      <c r="EL234" s="605">
        <v>1.5</v>
      </c>
      <c r="EM234" s="607">
        <v>3.1944444444444402</v>
      </c>
      <c r="EN234" s="434">
        <f t="shared" si="605"/>
        <v>12</v>
      </c>
      <c r="EO234" s="435">
        <f t="shared" si="606"/>
        <v>38.333333333333286</v>
      </c>
      <c r="EP234" s="605">
        <v>4.7833333333333297</v>
      </c>
      <c r="EQ234" s="607">
        <v>2.6021505376344098</v>
      </c>
      <c r="ER234" s="434">
        <f t="shared" si="607"/>
        <v>95.6666666666666</v>
      </c>
      <c r="ES234" s="435">
        <f t="shared" si="608"/>
        <v>78.064516129032299</v>
      </c>
      <c r="ET234" s="584"/>
      <c r="EU234" s="585"/>
      <c r="EV234" s="434">
        <f t="shared" si="609"/>
        <v>0</v>
      </c>
      <c r="EW234" s="435">
        <f t="shared" si="610"/>
        <v>0</v>
      </c>
      <c r="EX234" s="434">
        <f t="shared" si="611"/>
        <v>3.8452380952380927</v>
      </c>
      <c r="EY234" s="435">
        <f t="shared" si="612"/>
        <v>2.7713773681515614</v>
      </c>
      <c r="EZ234" s="434">
        <f t="shared" si="613"/>
        <v>107.6666666666666</v>
      </c>
      <c r="FA234" s="435">
        <f t="shared" si="614"/>
        <v>116.39784946236558</v>
      </c>
      <c r="FB234" s="584"/>
      <c r="FC234" s="585"/>
      <c r="FD234" s="434">
        <f t="shared" si="615"/>
        <v>0</v>
      </c>
      <c r="FE234" s="435">
        <f t="shared" si="616"/>
        <v>0</v>
      </c>
      <c r="FF234" s="584"/>
      <c r="FG234" s="585"/>
      <c r="FH234" s="434">
        <f t="shared" si="617"/>
        <v>0</v>
      </c>
      <c r="FI234" s="435">
        <f t="shared" si="618"/>
        <v>0</v>
      </c>
      <c r="FJ234" s="584"/>
      <c r="FK234" s="585"/>
      <c r="FL234" s="434">
        <f t="shared" si="619"/>
        <v>0</v>
      </c>
      <c r="FM234" s="435">
        <f t="shared" si="620"/>
        <v>0</v>
      </c>
      <c r="FN234" s="434">
        <f t="shared" si="621"/>
        <v>0</v>
      </c>
      <c r="FO234" s="435">
        <f t="shared" si="622"/>
        <v>0</v>
      </c>
      <c r="FP234" s="434">
        <f t="shared" si="623"/>
        <v>0</v>
      </c>
      <c r="FQ234" s="435">
        <f t="shared" si="624"/>
        <v>0</v>
      </c>
      <c r="FR234" s="584"/>
      <c r="FS234" s="585"/>
      <c r="FT234" s="434">
        <f t="shared" si="625"/>
        <v>0</v>
      </c>
      <c r="FU234" s="435">
        <f t="shared" si="626"/>
        <v>0</v>
      </c>
      <c r="FV234" s="584"/>
      <c r="FW234" s="585"/>
      <c r="FX234" s="434">
        <f t="shared" si="627"/>
        <v>0</v>
      </c>
      <c r="FY234" s="435">
        <f t="shared" si="628"/>
        <v>0</v>
      </c>
      <c r="FZ234" s="584"/>
      <c r="GA234" s="585"/>
      <c r="GB234" s="434">
        <f t="shared" si="629"/>
        <v>0</v>
      </c>
      <c r="GC234" s="435">
        <f t="shared" si="630"/>
        <v>0</v>
      </c>
      <c r="GD234" s="434">
        <f t="shared" si="631"/>
        <v>80</v>
      </c>
      <c r="GE234" s="435">
        <f t="shared" si="632"/>
        <v>99</v>
      </c>
      <c r="GF234" s="434">
        <f t="shared" si="633"/>
        <v>0</v>
      </c>
      <c r="GG234" s="435">
        <f t="shared" si="634"/>
        <v>0</v>
      </c>
      <c r="GH234" s="434">
        <f t="shared" si="635"/>
        <v>260.96000000000015</v>
      </c>
      <c r="GI234" s="435">
        <f t="shared" si="636"/>
        <v>315.62546816479426</v>
      </c>
      <c r="GJ234" s="434">
        <f t="shared" si="637"/>
        <v>0</v>
      </c>
      <c r="GK234" s="435">
        <f t="shared" si="638"/>
        <v>0</v>
      </c>
      <c r="GL234" s="434">
        <f t="shared" si="639"/>
        <v>190</v>
      </c>
      <c r="GM234" s="435">
        <f t="shared" si="640"/>
        <v>155</v>
      </c>
      <c r="GN234" s="434">
        <f t="shared" si="641"/>
        <v>0</v>
      </c>
      <c r="GO234" s="435">
        <f t="shared" si="642"/>
        <v>0</v>
      </c>
      <c r="GP234" s="434">
        <f t="shared" si="643"/>
        <v>944.35057471264406</v>
      </c>
      <c r="GQ234" s="435">
        <f t="shared" si="644"/>
        <v>702.80138057177885</v>
      </c>
      <c r="GR234" s="434">
        <f t="shared" si="645"/>
        <v>0</v>
      </c>
      <c r="GS234" s="435">
        <f t="shared" si="646"/>
        <v>0</v>
      </c>
      <c r="GT234" s="434">
        <f t="shared" si="647"/>
        <v>270</v>
      </c>
      <c r="GU234" s="435">
        <f t="shared" si="648"/>
        <v>254</v>
      </c>
      <c r="GV234" s="434">
        <f t="shared" si="649"/>
        <v>0</v>
      </c>
      <c r="GW234" s="435">
        <f t="shared" si="650"/>
        <v>0</v>
      </c>
      <c r="GX234" s="434">
        <f t="shared" si="651"/>
        <v>1205.3105747126442</v>
      </c>
      <c r="GY234" s="435">
        <f t="shared" si="652"/>
        <v>1018.4268487365731</v>
      </c>
      <c r="GZ234" s="434">
        <f t="shared" si="653"/>
        <v>0</v>
      </c>
      <c r="HA234" s="435">
        <f t="shared" si="654"/>
        <v>0</v>
      </c>
      <c r="HB234" s="434">
        <f t="shared" si="655"/>
        <v>0</v>
      </c>
      <c r="HC234" s="435">
        <f t="shared" si="656"/>
        <v>0</v>
      </c>
      <c r="HD234" s="434">
        <f t="shared" si="657"/>
        <v>0</v>
      </c>
      <c r="HE234" s="435">
        <f t="shared" si="658"/>
        <v>0</v>
      </c>
      <c r="HF234" s="434">
        <f t="shared" si="659"/>
        <v>0</v>
      </c>
      <c r="HG234" s="435">
        <f t="shared" si="660"/>
        <v>0</v>
      </c>
      <c r="HH234" s="434">
        <f t="shared" si="661"/>
        <v>0</v>
      </c>
      <c r="HI234" s="435">
        <f t="shared" si="662"/>
        <v>0</v>
      </c>
      <c r="HJ234" s="434">
        <f t="shared" si="663"/>
        <v>1205.3105747126442</v>
      </c>
      <c r="HK234" s="435">
        <f t="shared" si="664"/>
        <v>1018.4268487365732</v>
      </c>
      <c r="HL234" s="434">
        <f t="shared" si="665"/>
        <v>0</v>
      </c>
      <c r="HM234" s="435">
        <f t="shared" si="666"/>
        <v>0</v>
      </c>
    </row>
    <row r="235" spans="1:221" s="18" customFormat="1" ht="15" customHeight="1">
      <c r="A235" s="516" t="s">
        <v>489</v>
      </c>
      <c r="B235" s="517" t="s">
        <v>547</v>
      </c>
      <c r="C235" s="520"/>
      <c r="D235" s="500">
        <v>199625</v>
      </c>
      <c r="E235" s="524">
        <v>10</v>
      </c>
      <c r="F235" s="605">
        <v>310</v>
      </c>
      <c r="G235" s="606">
        <v>321</v>
      </c>
      <c r="H235" s="605">
        <v>37</v>
      </c>
      <c r="I235" s="606">
        <v>38</v>
      </c>
      <c r="J235" s="434">
        <f t="shared" si="519"/>
        <v>273</v>
      </c>
      <c r="K235" s="435">
        <f t="shared" si="520"/>
        <v>283</v>
      </c>
      <c r="L235" s="584"/>
      <c r="M235" s="585"/>
      <c r="N235" s="434">
        <f t="shared" si="521"/>
        <v>273</v>
      </c>
      <c r="O235" s="435">
        <f t="shared" si="522"/>
        <v>283</v>
      </c>
      <c r="P235" s="434">
        <f t="shared" si="523"/>
        <v>0</v>
      </c>
      <c r="Q235" s="435">
        <f t="shared" si="524"/>
        <v>0</v>
      </c>
      <c r="R235" s="605">
        <v>14</v>
      </c>
      <c r="S235" s="606">
        <v>44</v>
      </c>
      <c r="T235" s="434">
        <f t="shared" si="667"/>
        <v>0</v>
      </c>
      <c r="U235" s="435">
        <f t="shared" si="667"/>
        <v>0</v>
      </c>
      <c r="V235" s="605">
        <v>115</v>
      </c>
      <c r="W235" s="606">
        <v>114</v>
      </c>
      <c r="X235" s="434">
        <f t="shared" si="525"/>
        <v>0</v>
      </c>
      <c r="Y235" s="435">
        <f t="shared" si="526"/>
        <v>0</v>
      </c>
      <c r="Z235" s="584"/>
      <c r="AA235" s="585"/>
      <c r="AB235" s="434">
        <f t="shared" si="527"/>
        <v>0</v>
      </c>
      <c r="AC235" s="435">
        <f t="shared" si="528"/>
        <v>0</v>
      </c>
      <c r="AD235" s="434">
        <f t="shared" si="529"/>
        <v>129</v>
      </c>
      <c r="AE235" s="435">
        <f t="shared" si="530"/>
        <v>158</v>
      </c>
      <c r="AF235" s="434">
        <f t="shared" si="531"/>
        <v>0</v>
      </c>
      <c r="AG235" s="435">
        <f t="shared" si="532"/>
        <v>0</v>
      </c>
      <c r="AH235" s="605">
        <v>1.3333333333333299</v>
      </c>
      <c r="AI235" s="607">
        <v>1.5416666666666701</v>
      </c>
      <c r="AJ235" s="434">
        <f t="shared" si="533"/>
        <v>18.666666666666618</v>
      </c>
      <c r="AK235" s="435">
        <f t="shared" si="534"/>
        <v>67.833333333333485</v>
      </c>
      <c r="AL235" s="605">
        <v>4.0429292929292897</v>
      </c>
      <c r="AM235" s="607">
        <v>4.1959287531806604</v>
      </c>
      <c r="AN235" s="434">
        <f t="shared" si="535"/>
        <v>464.93686868686831</v>
      </c>
      <c r="AO235" s="435">
        <f t="shared" si="536"/>
        <v>478.33587786259528</v>
      </c>
      <c r="AP235" s="584"/>
      <c r="AQ235" s="585"/>
      <c r="AR235" s="434">
        <f t="shared" si="537"/>
        <v>0</v>
      </c>
      <c r="AS235" s="435">
        <f t="shared" si="538"/>
        <v>0</v>
      </c>
      <c r="AT235" s="434">
        <f t="shared" si="539"/>
        <v>3.7488646151436815</v>
      </c>
      <c r="AU235" s="435">
        <f t="shared" si="540"/>
        <v>3.456767159467903</v>
      </c>
      <c r="AV235" s="434">
        <f t="shared" si="541"/>
        <v>483.60353535353494</v>
      </c>
      <c r="AW235" s="435">
        <f t="shared" si="542"/>
        <v>546.16921119592871</v>
      </c>
      <c r="AX235" s="584"/>
      <c r="AY235" s="585"/>
      <c r="AZ235" s="434">
        <f t="shared" si="543"/>
        <v>0</v>
      </c>
      <c r="BA235" s="435">
        <f t="shared" si="544"/>
        <v>0</v>
      </c>
      <c r="BB235" s="584"/>
      <c r="BC235" s="585"/>
      <c r="BD235" s="434">
        <f t="shared" si="545"/>
        <v>0</v>
      </c>
      <c r="BE235" s="435">
        <f t="shared" si="546"/>
        <v>0</v>
      </c>
      <c r="BF235" s="584"/>
      <c r="BG235" s="585"/>
      <c r="BH235" s="434">
        <f t="shared" si="547"/>
        <v>0</v>
      </c>
      <c r="BI235" s="435">
        <f t="shared" si="548"/>
        <v>0</v>
      </c>
      <c r="BJ235" s="434">
        <f t="shared" si="549"/>
        <v>0</v>
      </c>
      <c r="BK235" s="435">
        <f t="shared" si="550"/>
        <v>0</v>
      </c>
      <c r="BL235" s="434">
        <f t="shared" si="551"/>
        <v>0</v>
      </c>
      <c r="BM235" s="435">
        <f t="shared" si="552"/>
        <v>0</v>
      </c>
      <c r="BN235" s="605">
        <v>75</v>
      </c>
      <c r="BO235" s="606">
        <v>53</v>
      </c>
      <c r="BP235" s="434">
        <f t="shared" si="553"/>
        <v>0</v>
      </c>
      <c r="BQ235" s="435">
        <f t="shared" si="554"/>
        <v>0</v>
      </c>
      <c r="BR235" s="605">
        <v>36</v>
      </c>
      <c r="BS235" s="606">
        <v>21</v>
      </c>
      <c r="BT235" s="434">
        <f t="shared" si="555"/>
        <v>0</v>
      </c>
      <c r="BU235" s="435">
        <f t="shared" si="556"/>
        <v>0</v>
      </c>
      <c r="BV235" s="584"/>
      <c r="BW235" s="585"/>
      <c r="BX235" s="434">
        <f t="shared" si="557"/>
        <v>0</v>
      </c>
      <c r="BY235" s="435">
        <f t="shared" si="558"/>
        <v>0</v>
      </c>
      <c r="BZ235" s="434">
        <f t="shared" si="559"/>
        <v>111</v>
      </c>
      <c r="CA235" s="435">
        <f t="shared" si="560"/>
        <v>74</v>
      </c>
      <c r="CB235" s="434">
        <f t="shared" si="561"/>
        <v>0</v>
      </c>
      <c r="CC235" s="435">
        <f t="shared" si="562"/>
        <v>0</v>
      </c>
      <c r="CD235" s="605">
        <v>4.7547892720306502</v>
      </c>
      <c r="CE235" s="607">
        <v>3.8870056497175098</v>
      </c>
      <c r="CF235" s="434">
        <f t="shared" si="563"/>
        <v>356.60919540229878</v>
      </c>
      <c r="CG235" s="435">
        <f t="shared" si="564"/>
        <v>206.01129943502801</v>
      </c>
      <c r="CH235" s="605">
        <v>4.3252032520325203</v>
      </c>
      <c r="CI235" s="607">
        <v>4.8405797101449197</v>
      </c>
      <c r="CJ235" s="434">
        <f t="shared" si="565"/>
        <v>155.70731707317074</v>
      </c>
      <c r="CK235" s="435">
        <f t="shared" si="566"/>
        <v>101.65217391304331</v>
      </c>
      <c r="CL235" s="584"/>
      <c r="CM235" s="585"/>
      <c r="CN235" s="434">
        <f t="shared" si="567"/>
        <v>0</v>
      </c>
      <c r="CO235" s="435">
        <f t="shared" si="568"/>
        <v>0</v>
      </c>
      <c r="CP235" s="434">
        <f t="shared" si="569"/>
        <v>4.6154640763555808</v>
      </c>
      <c r="CQ235" s="435">
        <f t="shared" si="570"/>
        <v>4.1576145047036661</v>
      </c>
      <c r="CR235" s="434">
        <f t="shared" si="571"/>
        <v>512.31651247546949</v>
      </c>
      <c r="CS235" s="435">
        <f t="shared" si="572"/>
        <v>307.66347334807131</v>
      </c>
      <c r="CT235" s="584"/>
      <c r="CU235" s="585"/>
      <c r="CV235" s="434">
        <f t="shared" si="573"/>
        <v>0</v>
      </c>
      <c r="CW235" s="435">
        <f t="shared" si="574"/>
        <v>0</v>
      </c>
      <c r="CX235" s="584"/>
      <c r="CY235" s="585"/>
      <c r="CZ235" s="434">
        <f t="shared" si="575"/>
        <v>0</v>
      </c>
      <c r="DA235" s="435">
        <f t="shared" si="576"/>
        <v>0</v>
      </c>
      <c r="DB235" s="584"/>
      <c r="DC235" s="585"/>
      <c r="DD235" s="434">
        <f t="shared" si="577"/>
        <v>0</v>
      </c>
      <c r="DE235" s="435">
        <f t="shared" si="578"/>
        <v>0</v>
      </c>
      <c r="DF235" s="434">
        <f t="shared" si="579"/>
        <v>0</v>
      </c>
      <c r="DG235" s="435">
        <f t="shared" si="580"/>
        <v>0</v>
      </c>
      <c r="DH235" s="434">
        <f t="shared" si="581"/>
        <v>0</v>
      </c>
      <c r="DI235" s="435">
        <f t="shared" si="582"/>
        <v>0</v>
      </c>
      <c r="DJ235" s="434">
        <f t="shared" si="583"/>
        <v>240</v>
      </c>
      <c r="DK235" s="435">
        <f t="shared" si="584"/>
        <v>232</v>
      </c>
      <c r="DL235" s="434">
        <f t="shared" si="585"/>
        <v>0</v>
      </c>
      <c r="DM235" s="435">
        <f t="shared" si="586"/>
        <v>0</v>
      </c>
      <c r="DN235" s="434">
        <f t="shared" si="587"/>
        <v>4.1496668659541855</v>
      </c>
      <c r="DO235" s="435">
        <f t="shared" si="588"/>
        <v>3.680313295448276</v>
      </c>
      <c r="DP235" s="434">
        <f t="shared" si="589"/>
        <v>995.92004782900449</v>
      </c>
      <c r="DQ235" s="435">
        <f t="shared" si="590"/>
        <v>853.83268454400002</v>
      </c>
      <c r="DR235" s="434">
        <f t="shared" si="591"/>
        <v>0</v>
      </c>
      <c r="DS235" s="435">
        <f t="shared" si="592"/>
        <v>0</v>
      </c>
      <c r="DT235" s="434">
        <f t="shared" si="593"/>
        <v>0</v>
      </c>
      <c r="DU235" s="435">
        <f t="shared" si="594"/>
        <v>0</v>
      </c>
      <c r="DV235" s="605">
        <v>10</v>
      </c>
      <c r="DW235" s="606">
        <v>19</v>
      </c>
      <c r="DX235" s="434">
        <f t="shared" si="595"/>
        <v>0</v>
      </c>
      <c r="DY235" s="435">
        <f t="shared" si="596"/>
        <v>0</v>
      </c>
      <c r="DZ235" s="605">
        <v>23</v>
      </c>
      <c r="EA235" s="606">
        <v>32</v>
      </c>
      <c r="EB235" s="434">
        <f t="shared" si="597"/>
        <v>0</v>
      </c>
      <c r="EC235" s="435">
        <f t="shared" si="598"/>
        <v>0</v>
      </c>
      <c r="ED235" s="584"/>
      <c r="EE235" s="585"/>
      <c r="EF235" s="434">
        <f t="shared" si="599"/>
        <v>0</v>
      </c>
      <c r="EG235" s="435">
        <f t="shared" si="600"/>
        <v>0</v>
      </c>
      <c r="EH235" s="434">
        <f t="shared" si="601"/>
        <v>33</v>
      </c>
      <c r="EI235" s="435">
        <f t="shared" si="602"/>
        <v>51</v>
      </c>
      <c r="EJ235" s="434">
        <f t="shared" si="603"/>
        <v>0</v>
      </c>
      <c r="EK235" s="435">
        <f t="shared" si="604"/>
        <v>0</v>
      </c>
      <c r="EL235" s="605">
        <v>3.24242424242424</v>
      </c>
      <c r="EM235" s="607">
        <v>3.0166666666666702</v>
      </c>
      <c r="EN235" s="434">
        <f t="shared" si="605"/>
        <v>32.424242424242401</v>
      </c>
      <c r="EO235" s="435">
        <f t="shared" si="606"/>
        <v>57.316666666666734</v>
      </c>
      <c r="EP235" s="605">
        <v>1.9565217391304299</v>
      </c>
      <c r="EQ235" s="607">
        <v>2.0416666666666701</v>
      </c>
      <c r="ER235" s="434">
        <f t="shared" si="607"/>
        <v>44.999999999999886</v>
      </c>
      <c r="ES235" s="435">
        <f t="shared" si="608"/>
        <v>65.333333333333442</v>
      </c>
      <c r="ET235" s="584"/>
      <c r="EU235" s="585"/>
      <c r="EV235" s="434">
        <f t="shared" si="609"/>
        <v>0</v>
      </c>
      <c r="EW235" s="435">
        <f t="shared" si="610"/>
        <v>0</v>
      </c>
      <c r="EX235" s="434">
        <f t="shared" si="611"/>
        <v>2.3461891643709785</v>
      </c>
      <c r="EY235" s="435">
        <f t="shared" si="612"/>
        <v>2.4049019607843172</v>
      </c>
      <c r="EZ235" s="434">
        <f t="shared" si="613"/>
        <v>77.424242424242294</v>
      </c>
      <c r="FA235" s="435">
        <f t="shared" si="614"/>
        <v>122.65000000000018</v>
      </c>
      <c r="FB235" s="584"/>
      <c r="FC235" s="585"/>
      <c r="FD235" s="434">
        <f t="shared" si="615"/>
        <v>0</v>
      </c>
      <c r="FE235" s="435">
        <f t="shared" si="616"/>
        <v>0</v>
      </c>
      <c r="FF235" s="584"/>
      <c r="FG235" s="585"/>
      <c r="FH235" s="434">
        <f t="shared" si="617"/>
        <v>0</v>
      </c>
      <c r="FI235" s="435">
        <f t="shared" si="618"/>
        <v>0</v>
      </c>
      <c r="FJ235" s="584"/>
      <c r="FK235" s="585"/>
      <c r="FL235" s="434">
        <f t="shared" si="619"/>
        <v>0</v>
      </c>
      <c r="FM235" s="435">
        <f t="shared" si="620"/>
        <v>0</v>
      </c>
      <c r="FN235" s="434">
        <f t="shared" si="621"/>
        <v>0</v>
      </c>
      <c r="FO235" s="435">
        <f t="shared" si="622"/>
        <v>0</v>
      </c>
      <c r="FP235" s="434">
        <f t="shared" si="623"/>
        <v>0</v>
      </c>
      <c r="FQ235" s="435">
        <f t="shared" si="624"/>
        <v>0</v>
      </c>
      <c r="FR235" s="584"/>
      <c r="FS235" s="585"/>
      <c r="FT235" s="434">
        <f t="shared" si="625"/>
        <v>0</v>
      </c>
      <c r="FU235" s="435">
        <f t="shared" si="626"/>
        <v>0</v>
      </c>
      <c r="FV235" s="584"/>
      <c r="FW235" s="585"/>
      <c r="FX235" s="434">
        <f t="shared" si="627"/>
        <v>0</v>
      </c>
      <c r="FY235" s="435">
        <f t="shared" si="628"/>
        <v>0</v>
      </c>
      <c r="FZ235" s="584"/>
      <c r="GA235" s="585"/>
      <c r="GB235" s="434">
        <f t="shared" si="629"/>
        <v>0</v>
      </c>
      <c r="GC235" s="435">
        <f t="shared" si="630"/>
        <v>0</v>
      </c>
      <c r="GD235" s="434">
        <f t="shared" si="631"/>
        <v>99</v>
      </c>
      <c r="GE235" s="435">
        <f t="shared" si="632"/>
        <v>116</v>
      </c>
      <c r="GF235" s="434">
        <f t="shared" si="633"/>
        <v>0</v>
      </c>
      <c r="GG235" s="435">
        <f t="shared" si="634"/>
        <v>0</v>
      </c>
      <c r="GH235" s="434">
        <f t="shared" si="635"/>
        <v>407.70010449320779</v>
      </c>
      <c r="GI235" s="435">
        <f t="shared" si="636"/>
        <v>331.16129943502824</v>
      </c>
      <c r="GJ235" s="434">
        <f t="shared" si="637"/>
        <v>0</v>
      </c>
      <c r="GK235" s="435">
        <f t="shared" si="638"/>
        <v>0</v>
      </c>
      <c r="GL235" s="434">
        <f t="shared" si="639"/>
        <v>174</v>
      </c>
      <c r="GM235" s="435">
        <f t="shared" si="640"/>
        <v>167</v>
      </c>
      <c r="GN235" s="434">
        <f t="shared" si="641"/>
        <v>0</v>
      </c>
      <c r="GO235" s="435">
        <f t="shared" si="642"/>
        <v>0</v>
      </c>
      <c r="GP235" s="434">
        <f t="shared" si="643"/>
        <v>665.64418576003891</v>
      </c>
      <c r="GQ235" s="435">
        <f t="shared" si="644"/>
        <v>645.32138510897209</v>
      </c>
      <c r="GR235" s="434">
        <f t="shared" si="645"/>
        <v>0</v>
      </c>
      <c r="GS235" s="435">
        <f t="shared" si="646"/>
        <v>0</v>
      </c>
      <c r="GT235" s="434">
        <f t="shared" si="647"/>
        <v>273</v>
      </c>
      <c r="GU235" s="435">
        <f t="shared" si="648"/>
        <v>283</v>
      </c>
      <c r="GV235" s="434">
        <f t="shared" si="649"/>
        <v>0</v>
      </c>
      <c r="GW235" s="435">
        <f t="shared" si="650"/>
        <v>0</v>
      </c>
      <c r="GX235" s="434">
        <f t="shared" si="651"/>
        <v>1073.3442902532468</v>
      </c>
      <c r="GY235" s="435">
        <f t="shared" si="652"/>
        <v>976.48268454400034</v>
      </c>
      <c r="GZ235" s="434">
        <f t="shared" si="653"/>
        <v>0</v>
      </c>
      <c r="HA235" s="435">
        <f t="shared" si="654"/>
        <v>0</v>
      </c>
      <c r="HB235" s="434">
        <f t="shared" si="655"/>
        <v>0</v>
      </c>
      <c r="HC235" s="435">
        <f t="shared" si="656"/>
        <v>0</v>
      </c>
      <c r="HD235" s="434">
        <f t="shared" si="657"/>
        <v>0</v>
      </c>
      <c r="HE235" s="435">
        <f t="shared" si="658"/>
        <v>0</v>
      </c>
      <c r="HF235" s="434">
        <f t="shared" si="659"/>
        <v>0</v>
      </c>
      <c r="HG235" s="435">
        <f t="shared" si="660"/>
        <v>0</v>
      </c>
      <c r="HH235" s="434">
        <f t="shared" si="661"/>
        <v>0</v>
      </c>
      <c r="HI235" s="435">
        <f t="shared" si="662"/>
        <v>0</v>
      </c>
      <c r="HJ235" s="434">
        <f t="shared" si="663"/>
        <v>1073.3442902532468</v>
      </c>
      <c r="HK235" s="435">
        <f t="shared" si="664"/>
        <v>976.48268454400022</v>
      </c>
      <c r="HL235" s="434">
        <f t="shared" si="665"/>
        <v>0</v>
      </c>
      <c r="HM235" s="435">
        <f t="shared" si="666"/>
        <v>0</v>
      </c>
    </row>
    <row r="236" spans="1:221" s="18" customFormat="1" ht="15" customHeight="1">
      <c r="A236" s="516" t="s">
        <v>489</v>
      </c>
      <c r="B236" s="517" t="s">
        <v>550</v>
      </c>
      <c r="C236" s="520"/>
      <c r="D236" s="500">
        <v>199722</v>
      </c>
      <c r="E236" s="524">
        <v>10</v>
      </c>
      <c r="F236" s="605">
        <v>236</v>
      </c>
      <c r="G236" s="606">
        <v>282</v>
      </c>
      <c r="H236" s="605">
        <v>29</v>
      </c>
      <c r="I236" s="606">
        <v>23</v>
      </c>
      <c r="J236" s="434">
        <f t="shared" si="519"/>
        <v>207</v>
      </c>
      <c r="K236" s="435">
        <f t="shared" si="520"/>
        <v>259</v>
      </c>
      <c r="L236" s="584"/>
      <c r="M236" s="585"/>
      <c r="N236" s="434">
        <f t="shared" si="521"/>
        <v>207</v>
      </c>
      <c r="O236" s="435">
        <f t="shared" si="522"/>
        <v>259</v>
      </c>
      <c r="P236" s="434">
        <f t="shared" si="523"/>
        <v>0</v>
      </c>
      <c r="Q236" s="435">
        <f t="shared" si="524"/>
        <v>0</v>
      </c>
      <c r="R236" s="605">
        <v>10</v>
      </c>
      <c r="S236" s="606">
        <v>7</v>
      </c>
      <c r="T236" s="434">
        <f t="shared" si="667"/>
        <v>0</v>
      </c>
      <c r="U236" s="435">
        <f t="shared" si="667"/>
        <v>0</v>
      </c>
      <c r="V236" s="605">
        <v>92</v>
      </c>
      <c r="W236" s="606">
        <v>133</v>
      </c>
      <c r="X236" s="434">
        <f t="shared" si="525"/>
        <v>0</v>
      </c>
      <c r="Y236" s="435">
        <f t="shared" si="526"/>
        <v>0</v>
      </c>
      <c r="Z236" s="584"/>
      <c r="AA236" s="585"/>
      <c r="AB236" s="434">
        <f t="shared" si="527"/>
        <v>0</v>
      </c>
      <c r="AC236" s="435">
        <f t="shared" si="528"/>
        <v>0</v>
      </c>
      <c r="AD236" s="434">
        <f t="shared" si="529"/>
        <v>102</v>
      </c>
      <c r="AE236" s="435">
        <f t="shared" si="530"/>
        <v>140</v>
      </c>
      <c r="AF236" s="434">
        <f t="shared" si="531"/>
        <v>0</v>
      </c>
      <c r="AG236" s="435">
        <f t="shared" si="532"/>
        <v>0</v>
      </c>
      <c r="AH236" s="605">
        <v>1.3571428571428601</v>
      </c>
      <c r="AI236" s="607">
        <v>2.5185185185185199</v>
      </c>
      <c r="AJ236" s="434">
        <f t="shared" si="533"/>
        <v>13.571428571428601</v>
      </c>
      <c r="AK236" s="435">
        <f t="shared" si="534"/>
        <v>17.62962962962964</v>
      </c>
      <c r="AL236" s="605">
        <v>3.6546546546546499</v>
      </c>
      <c r="AM236" s="607">
        <v>3.4644444444444402</v>
      </c>
      <c r="AN236" s="434">
        <f t="shared" si="535"/>
        <v>336.22822822822781</v>
      </c>
      <c r="AO236" s="435">
        <f t="shared" si="536"/>
        <v>460.77111111111054</v>
      </c>
      <c r="AP236" s="584"/>
      <c r="AQ236" s="585"/>
      <c r="AR236" s="434">
        <f t="shared" si="537"/>
        <v>0</v>
      </c>
      <c r="AS236" s="435">
        <f t="shared" si="538"/>
        <v>0</v>
      </c>
      <c r="AT236" s="434">
        <f t="shared" si="539"/>
        <v>3.4294083999966314</v>
      </c>
      <c r="AU236" s="435">
        <f t="shared" si="540"/>
        <v>3.417148148148144</v>
      </c>
      <c r="AV236" s="434">
        <f t="shared" si="541"/>
        <v>349.79965679965642</v>
      </c>
      <c r="AW236" s="435">
        <f t="shared" si="542"/>
        <v>478.40074074074016</v>
      </c>
      <c r="AX236" s="584"/>
      <c r="AY236" s="585"/>
      <c r="AZ236" s="434">
        <f t="shared" si="543"/>
        <v>0</v>
      </c>
      <c r="BA236" s="435">
        <f t="shared" si="544"/>
        <v>0</v>
      </c>
      <c r="BB236" s="584"/>
      <c r="BC236" s="585"/>
      <c r="BD236" s="434">
        <f t="shared" si="545"/>
        <v>0</v>
      </c>
      <c r="BE236" s="435">
        <f t="shared" si="546"/>
        <v>0</v>
      </c>
      <c r="BF236" s="584"/>
      <c r="BG236" s="585"/>
      <c r="BH236" s="434">
        <f t="shared" si="547"/>
        <v>0</v>
      </c>
      <c r="BI236" s="435">
        <f t="shared" si="548"/>
        <v>0</v>
      </c>
      <c r="BJ236" s="434">
        <f t="shared" si="549"/>
        <v>0</v>
      </c>
      <c r="BK236" s="435">
        <f t="shared" si="550"/>
        <v>0</v>
      </c>
      <c r="BL236" s="434">
        <f t="shared" si="551"/>
        <v>0</v>
      </c>
      <c r="BM236" s="435">
        <f t="shared" si="552"/>
        <v>0</v>
      </c>
      <c r="BN236" s="605">
        <v>69</v>
      </c>
      <c r="BO236" s="606">
        <v>65</v>
      </c>
      <c r="BP236" s="434">
        <f t="shared" si="553"/>
        <v>0</v>
      </c>
      <c r="BQ236" s="435">
        <f t="shared" si="554"/>
        <v>0</v>
      </c>
      <c r="BR236" s="605">
        <v>20</v>
      </c>
      <c r="BS236" s="606">
        <v>19</v>
      </c>
      <c r="BT236" s="434">
        <f t="shared" si="555"/>
        <v>0</v>
      </c>
      <c r="BU236" s="435">
        <f t="shared" si="556"/>
        <v>0</v>
      </c>
      <c r="BV236" s="584"/>
      <c r="BW236" s="585"/>
      <c r="BX236" s="434">
        <f t="shared" si="557"/>
        <v>0</v>
      </c>
      <c r="BY236" s="435">
        <f t="shared" si="558"/>
        <v>0</v>
      </c>
      <c r="BZ236" s="434">
        <f t="shared" si="559"/>
        <v>89</v>
      </c>
      <c r="CA236" s="435">
        <f t="shared" si="560"/>
        <v>84</v>
      </c>
      <c r="CB236" s="434">
        <f t="shared" si="561"/>
        <v>0</v>
      </c>
      <c r="CC236" s="435">
        <f t="shared" si="562"/>
        <v>0</v>
      </c>
      <c r="CD236" s="605">
        <v>3.4383561643835598</v>
      </c>
      <c r="CE236" s="607">
        <v>4.9502487562189001</v>
      </c>
      <c r="CF236" s="434">
        <f t="shared" si="563"/>
        <v>237.24657534246563</v>
      </c>
      <c r="CG236" s="435">
        <f t="shared" si="564"/>
        <v>321.76616915422852</v>
      </c>
      <c r="CH236" s="605">
        <v>5.63492063492063</v>
      </c>
      <c r="CI236" s="607">
        <v>6.3</v>
      </c>
      <c r="CJ236" s="434">
        <f t="shared" si="565"/>
        <v>112.6984126984126</v>
      </c>
      <c r="CK236" s="435">
        <f t="shared" si="566"/>
        <v>119.7</v>
      </c>
      <c r="CL236" s="584"/>
      <c r="CM236" s="585"/>
      <c r="CN236" s="434">
        <f t="shared" si="567"/>
        <v>0</v>
      </c>
      <c r="CO236" s="435">
        <f t="shared" si="568"/>
        <v>0</v>
      </c>
      <c r="CP236" s="434">
        <f t="shared" si="569"/>
        <v>3.9319661577626768</v>
      </c>
      <c r="CQ236" s="435">
        <f t="shared" si="570"/>
        <v>5.2555496327884343</v>
      </c>
      <c r="CR236" s="434">
        <f t="shared" si="571"/>
        <v>349.94498804087823</v>
      </c>
      <c r="CS236" s="435">
        <f t="shared" si="572"/>
        <v>441.46616915422851</v>
      </c>
      <c r="CT236" s="584"/>
      <c r="CU236" s="585"/>
      <c r="CV236" s="434">
        <f t="shared" si="573"/>
        <v>0</v>
      </c>
      <c r="CW236" s="435">
        <f t="shared" si="574"/>
        <v>0</v>
      </c>
      <c r="CX236" s="584"/>
      <c r="CY236" s="585"/>
      <c r="CZ236" s="434">
        <f t="shared" si="575"/>
        <v>0</v>
      </c>
      <c r="DA236" s="435">
        <f t="shared" si="576"/>
        <v>0</v>
      </c>
      <c r="DB236" s="584"/>
      <c r="DC236" s="585"/>
      <c r="DD236" s="434">
        <f t="shared" si="577"/>
        <v>0</v>
      </c>
      <c r="DE236" s="435">
        <f t="shared" si="578"/>
        <v>0</v>
      </c>
      <c r="DF236" s="434">
        <f t="shared" si="579"/>
        <v>0</v>
      </c>
      <c r="DG236" s="435">
        <f t="shared" si="580"/>
        <v>0</v>
      </c>
      <c r="DH236" s="434">
        <f t="shared" si="581"/>
        <v>0</v>
      </c>
      <c r="DI236" s="435">
        <f t="shared" si="582"/>
        <v>0</v>
      </c>
      <c r="DJ236" s="434">
        <f t="shared" si="583"/>
        <v>191</v>
      </c>
      <c r="DK236" s="435">
        <f t="shared" si="584"/>
        <v>224</v>
      </c>
      <c r="DL236" s="434">
        <f t="shared" si="585"/>
        <v>0</v>
      </c>
      <c r="DM236" s="435">
        <f t="shared" si="586"/>
        <v>0</v>
      </c>
      <c r="DN236" s="434">
        <f t="shared" si="587"/>
        <v>3.6635845279609143</v>
      </c>
      <c r="DO236" s="435">
        <f t="shared" si="588"/>
        <v>4.1065487048882527</v>
      </c>
      <c r="DP236" s="434">
        <f t="shared" si="589"/>
        <v>699.74464484053465</v>
      </c>
      <c r="DQ236" s="435">
        <f t="shared" si="590"/>
        <v>919.86690989496856</v>
      </c>
      <c r="DR236" s="434">
        <f t="shared" si="591"/>
        <v>0</v>
      </c>
      <c r="DS236" s="435">
        <f t="shared" si="592"/>
        <v>0</v>
      </c>
      <c r="DT236" s="434">
        <f t="shared" si="593"/>
        <v>0</v>
      </c>
      <c r="DU236" s="435">
        <f t="shared" si="594"/>
        <v>0</v>
      </c>
      <c r="DV236" s="605">
        <v>10</v>
      </c>
      <c r="DW236" s="606">
        <v>15</v>
      </c>
      <c r="DX236" s="434">
        <f t="shared" si="595"/>
        <v>0</v>
      </c>
      <c r="DY236" s="435">
        <f t="shared" si="596"/>
        <v>0</v>
      </c>
      <c r="DZ236" s="605">
        <v>6</v>
      </c>
      <c r="EA236" s="606">
        <v>20</v>
      </c>
      <c r="EB236" s="434">
        <f t="shared" si="597"/>
        <v>0</v>
      </c>
      <c r="EC236" s="435">
        <f t="shared" si="598"/>
        <v>0</v>
      </c>
      <c r="ED236" s="584"/>
      <c r="EE236" s="585"/>
      <c r="EF236" s="434">
        <f t="shared" si="599"/>
        <v>0</v>
      </c>
      <c r="EG236" s="435">
        <f t="shared" si="600"/>
        <v>0</v>
      </c>
      <c r="EH236" s="434">
        <f t="shared" si="601"/>
        <v>16</v>
      </c>
      <c r="EI236" s="435">
        <f t="shared" si="602"/>
        <v>35</v>
      </c>
      <c r="EJ236" s="434">
        <f t="shared" si="603"/>
        <v>0</v>
      </c>
      <c r="EK236" s="435">
        <f t="shared" si="604"/>
        <v>0</v>
      </c>
      <c r="EL236" s="605">
        <v>2.8787878787878798</v>
      </c>
      <c r="EM236" s="607">
        <v>2.93333333333333</v>
      </c>
      <c r="EN236" s="434">
        <f t="shared" si="605"/>
        <v>28.787878787878796</v>
      </c>
      <c r="EO236" s="435">
        <f t="shared" si="606"/>
        <v>43.99999999999995</v>
      </c>
      <c r="EP236" s="605">
        <v>5.8333333333333304</v>
      </c>
      <c r="EQ236" s="607">
        <v>3.0158730158730198</v>
      </c>
      <c r="ER236" s="434">
        <f t="shared" si="607"/>
        <v>34.999999999999986</v>
      </c>
      <c r="ES236" s="435">
        <f t="shared" si="608"/>
        <v>60.317460317460394</v>
      </c>
      <c r="ET236" s="584"/>
      <c r="EU236" s="585"/>
      <c r="EV236" s="434">
        <f t="shared" si="609"/>
        <v>0</v>
      </c>
      <c r="EW236" s="435">
        <f t="shared" si="610"/>
        <v>0</v>
      </c>
      <c r="EX236" s="434">
        <f t="shared" si="611"/>
        <v>3.9867424242424239</v>
      </c>
      <c r="EY236" s="435">
        <f t="shared" si="612"/>
        <v>2.9804988662131526</v>
      </c>
      <c r="EZ236" s="434">
        <f t="shared" si="613"/>
        <v>63.787878787878782</v>
      </c>
      <c r="FA236" s="435">
        <f t="shared" si="614"/>
        <v>104.31746031746034</v>
      </c>
      <c r="FB236" s="584"/>
      <c r="FC236" s="585"/>
      <c r="FD236" s="434">
        <f t="shared" si="615"/>
        <v>0</v>
      </c>
      <c r="FE236" s="435">
        <f t="shared" si="616"/>
        <v>0</v>
      </c>
      <c r="FF236" s="584"/>
      <c r="FG236" s="585"/>
      <c r="FH236" s="434">
        <f t="shared" si="617"/>
        <v>0</v>
      </c>
      <c r="FI236" s="435">
        <f t="shared" si="618"/>
        <v>0</v>
      </c>
      <c r="FJ236" s="584"/>
      <c r="FK236" s="585"/>
      <c r="FL236" s="434">
        <f t="shared" si="619"/>
        <v>0</v>
      </c>
      <c r="FM236" s="435">
        <f t="shared" si="620"/>
        <v>0</v>
      </c>
      <c r="FN236" s="434">
        <f t="shared" si="621"/>
        <v>0</v>
      </c>
      <c r="FO236" s="435">
        <f t="shared" si="622"/>
        <v>0</v>
      </c>
      <c r="FP236" s="434">
        <f t="shared" si="623"/>
        <v>0</v>
      </c>
      <c r="FQ236" s="435">
        <f t="shared" si="624"/>
        <v>0</v>
      </c>
      <c r="FR236" s="584"/>
      <c r="FS236" s="585"/>
      <c r="FT236" s="434">
        <f t="shared" si="625"/>
        <v>0</v>
      </c>
      <c r="FU236" s="435">
        <f t="shared" si="626"/>
        <v>0</v>
      </c>
      <c r="FV236" s="584"/>
      <c r="FW236" s="585"/>
      <c r="FX236" s="434">
        <f t="shared" si="627"/>
        <v>0</v>
      </c>
      <c r="FY236" s="435">
        <f t="shared" si="628"/>
        <v>0</v>
      </c>
      <c r="FZ236" s="584"/>
      <c r="GA236" s="585"/>
      <c r="GB236" s="434">
        <f t="shared" si="629"/>
        <v>0</v>
      </c>
      <c r="GC236" s="435">
        <f t="shared" si="630"/>
        <v>0</v>
      </c>
      <c r="GD236" s="434">
        <f t="shared" si="631"/>
        <v>89</v>
      </c>
      <c r="GE236" s="435">
        <f t="shared" si="632"/>
        <v>87</v>
      </c>
      <c r="GF236" s="434">
        <f t="shared" si="633"/>
        <v>0</v>
      </c>
      <c r="GG236" s="435">
        <f t="shared" si="634"/>
        <v>0</v>
      </c>
      <c r="GH236" s="434">
        <f t="shared" si="635"/>
        <v>279.60588270177306</v>
      </c>
      <c r="GI236" s="435">
        <f t="shared" si="636"/>
        <v>383.39579878385808</v>
      </c>
      <c r="GJ236" s="434">
        <f t="shared" si="637"/>
        <v>0</v>
      </c>
      <c r="GK236" s="435">
        <f t="shared" si="638"/>
        <v>0</v>
      </c>
      <c r="GL236" s="434">
        <f t="shared" si="639"/>
        <v>118</v>
      </c>
      <c r="GM236" s="435">
        <f t="shared" si="640"/>
        <v>172</v>
      </c>
      <c r="GN236" s="434">
        <f t="shared" si="641"/>
        <v>0</v>
      </c>
      <c r="GO236" s="435">
        <f t="shared" si="642"/>
        <v>0</v>
      </c>
      <c r="GP236" s="434">
        <f t="shared" si="643"/>
        <v>483.9266409266404</v>
      </c>
      <c r="GQ236" s="435">
        <f t="shared" si="644"/>
        <v>640.78857142857089</v>
      </c>
      <c r="GR236" s="434">
        <f t="shared" si="645"/>
        <v>0</v>
      </c>
      <c r="GS236" s="435">
        <f t="shared" si="646"/>
        <v>0</v>
      </c>
      <c r="GT236" s="434">
        <f t="shared" si="647"/>
        <v>207</v>
      </c>
      <c r="GU236" s="435">
        <f t="shared" si="648"/>
        <v>259</v>
      </c>
      <c r="GV236" s="434">
        <f t="shared" si="649"/>
        <v>0</v>
      </c>
      <c r="GW236" s="435">
        <f t="shared" si="650"/>
        <v>0</v>
      </c>
      <c r="GX236" s="434">
        <f t="shared" si="651"/>
        <v>763.5325236284134</v>
      </c>
      <c r="GY236" s="435">
        <f t="shared" si="652"/>
        <v>1024.184370212429</v>
      </c>
      <c r="GZ236" s="434">
        <f t="shared" si="653"/>
        <v>0</v>
      </c>
      <c r="HA236" s="435">
        <f t="shared" si="654"/>
        <v>0</v>
      </c>
      <c r="HB236" s="434">
        <f t="shared" si="655"/>
        <v>0</v>
      </c>
      <c r="HC236" s="435">
        <f t="shared" si="656"/>
        <v>0</v>
      </c>
      <c r="HD236" s="434">
        <f t="shared" si="657"/>
        <v>0</v>
      </c>
      <c r="HE236" s="435">
        <f t="shared" si="658"/>
        <v>0</v>
      </c>
      <c r="HF236" s="434">
        <f t="shared" si="659"/>
        <v>0</v>
      </c>
      <c r="HG236" s="435">
        <f t="shared" si="660"/>
        <v>0</v>
      </c>
      <c r="HH236" s="434">
        <f t="shared" si="661"/>
        <v>0</v>
      </c>
      <c r="HI236" s="435">
        <f t="shared" si="662"/>
        <v>0</v>
      </c>
      <c r="HJ236" s="434">
        <f t="shared" si="663"/>
        <v>763.5325236284134</v>
      </c>
      <c r="HK236" s="435">
        <f t="shared" si="664"/>
        <v>1024.1843702124288</v>
      </c>
      <c r="HL236" s="434">
        <f t="shared" si="665"/>
        <v>0</v>
      </c>
      <c r="HM236" s="435">
        <f t="shared" si="666"/>
        <v>0</v>
      </c>
    </row>
    <row r="237" spans="1:221" s="18" customFormat="1" ht="15" customHeight="1">
      <c r="A237" s="516" t="s">
        <v>489</v>
      </c>
      <c r="B237" s="517" t="s">
        <v>551</v>
      </c>
      <c r="C237" s="520"/>
      <c r="D237" s="500">
        <v>199731</v>
      </c>
      <c r="E237" s="524">
        <v>10</v>
      </c>
      <c r="F237" s="605">
        <v>428</v>
      </c>
      <c r="G237" s="606">
        <v>405</v>
      </c>
      <c r="H237" s="605">
        <v>31</v>
      </c>
      <c r="I237" s="606">
        <v>33</v>
      </c>
      <c r="J237" s="434">
        <f t="shared" si="519"/>
        <v>397</v>
      </c>
      <c r="K237" s="435">
        <f t="shared" si="520"/>
        <v>372</v>
      </c>
      <c r="L237" s="584"/>
      <c r="M237" s="585"/>
      <c r="N237" s="434">
        <f t="shared" si="521"/>
        <v>397</v>
      </c>
      <c r="O237" s="435">
        <f t="shared" si="522"/>
        <v>372</v>
      </c>
      <c r="P237" s="434">
        <f t="shared" si="523"/>
        <v>0</v>
      </c>
      <c r="Q237" s="435">
        <f t="shared" si="524"/>
        <v>0</v>
      </c>
      <c r="R237" s="605">
        <v>4</v>
      </c>
      <c r="S237" s="606">
        <v>4</v>
      </c>
      <c r="T237" s="434">
        <f t="shared" si="667"/>
        <v>0</v>
      </c>
      <c r="U237" s="435">
        <f t="shared" si="667"/>
        <v>0</v>
      </c>
      <c r="V237" s="605">
        <v>139</v>
      </c>
      <c r="W237" s="606">
        <v>148</v>
      </c>
      <c r="X237" s="434">
        <f t="shared" si="525"/>
        <v>0</v>
      </c>
      <c r="Y237" s="435">
        <f t="shared" si="526"/>
        <v>0</v>
      </c>
      <c r="Z237" s="584"/>
      <c r="AA237" s="585"/>
      <c r="AB237" s="434">
        <f t="shared" si="527"/>
        <v>0</v>
      </c>
      <c r="AC237" s="435">
        <f t="shared" si="528"/>
        <v>0</v>
      </c>
      <c r="AD237" s="434">
        <f t="shared" si="529"/>
        <v>143</v>
      </c>
      <c r="AE237" s="435">
        <f t="shared" si="530"/>
        <v>152</v>
      </c>
      <c r="AF237" s="434">
        <f t="shared" si="531"/>
        <v>0</v>
      </c>
      <c r="AG237" s="435">
        <f t="shared" si="532"/>
        <v>0</v>
      </c>
      <c r="AH237" s="605">
        <v>2.75</v>
      </c>
      <c r="AI237" s="607">
        <v>4.0833333333333304</v>
      </c>
      <c r="AJ237" s="434">
        <f t="shared" si="533"/>
        <v>11</v>
      </c>
      <c r="AK237" s="435">
        <f t="shared" si="534"/>
        <v>16.333333333333321</v>
      </c>
      <c r="AL237" s="605">
        <v>4.9540229885057503</v>
      </c>
      <c r="AM237" s="607">
        <v>4.8148148148148104</v>
      </c>
      <c r="AN237" s="434">
        <f t="shared" si="535"/>
        <v>688.60919540229929</v>
      </c>
      <c r="AO237" s="435">
        <f t="shared" si="536"/>
        <v>712.59259259259193</v>
      </c>
      <c r="AP237" s="584"/>
      <c r="AQ237" s="585"/>
      <c r="AR237" s="434">
        <f t="shared" si="537"/>
        <v>0</v>
      </c>
      <c r="AS237" s="435">
        <f t="shared" si="538"/>
        <v>0</v>
      </c>
      <c r="AT237" s="434">
        <f t="shared" si="539"/>
        <v>4.8923719958202749</v>
      </c>
      <c r="AU237" s="435">
        <f t="shared" si="540"/>
        <v>4.7955653021442455</v>
      </c>
      <c r="AV237" s="434">
        <f t="shared" si="541"/>
        <v>699.60919540229929</v>
      </c>
      <c r="AW237" s="435">
        <f t="shared" si="542"/>
        <v>728.9259259259253</v>
      </c>
      <c r="AX237" s="584"/>
      <c r="AY237" s="585"/>
      <c r="AZ237" s="434">
        <f t="shared" si="543"/>
        <v>0</v>
      </c>
      <c r="BA237" s="435">
        <f t="shared" si="544"/>
        <v>0</v>
      </c>
      <c r="BB237" s="584"/>
      <c r="BC237" s="585"/>
      <c r="BD237" s="434">
        <f t="shared" si="545"/>
        <v>0</v>
      </c>
      <c r="BE237" s="435">
        <f t="shared" si="546"/>
        <v>0</v>
      </c>
      <c r="BF237" s="584"/>
      <c r="BG237" s="585"/>
      <c r="BH237" s="434">
        <f t="shared" si="547"/>
        <v>0</v>
      </c>
      <c r="BI237" s="435">
        <f t="shared" si="548"/>
        <v>0</v>
      </c>
      <c r="BJ237" s="434">
        <f t="shared" si="549"/>
        <v>0</v>
      </c>
      <c r="BK237" s="435">
        <f t="shared" si="550"/>
        <v>0</v>
      </c>
      <c r="BL237" s="434">
        <f t="shared" si="551"/>
        <v>0</v>
      </c>
      <c r="BM237" s="435">
        <f t="shared" si="552"/>
        <v>0</v>
      </c>
      <c r="BN237" s="605">
        <v>87</v>
      </c>
      <c r="BO237" s="606">
        <v>74</v>
      </c>
      <c r="BP237" s="434">
        <f t="shared" si="553"/>
        <v>0</v>
      </c>
      <c r="BQ237" s="435">
        <f t="shared" si="554"/>
        <v>0</v>
      </c>
      <c r="BR237" s="605">
        <v>79</v>
      </c>
      <c r="BS237" s="606">
        <v>67</v>
      </c>
      <c r="BT237" s="434">
        <f t="shared" si="555"/>
        <v>0</v>
      </c>
      <c r="BU237" s="435">
        <f t="shared" si="556"/>
        <v>0</v>
      </c>
      <c r="BV237" s="584"/>
      <c r="BW237" s="585"/>
      <c r="BX237" s="434">
        <f t="shared" si="557"/>
        <v>0</v>
      </c>
      <c r="BY237" s="435">
        <f t="shared" si="558"/>
        <v>0</v>
      </c>
      <c r="BZ237" s="434">
        <f t="shared" si="559"/>
        <v>166</v>
      </c>
      <c r="CA237" s="435">
        <f t="shared" si="560"/>
        <v>141</v>
      </c>
      <c r="CB237" s="434">
        <f t="shared" si="561"/>
        <v>0</v>
      </c>
      <c r="CC237" s="435">
        <f t="shared" si="562"/>
        <v>0</v>
      </c>
      <c r="CD237" s="605">
        <v>4.5507246376811601</v>
      </c>
      <c r="CE237" s="607">
        <v>4.8658008658008702</v>
      </c>
      <c r="CF237" s="434">
        <f t="shared" si="563"/>
        <v>395.91304347826093</v>
      </c>
      <c r="CG237" s="435">
        <f t="shared" si="564"/>
        <v>360.06926406926442</v>
      </c>
      <c r="CH237" s="605">
        <v>5.0299625468164804</v>
      </c>
      <c r="CI237" s="607">
        <v>5.5288888888888899</v>
      </c>
      <c r="CJ237" s="434">
        <f t="shared" si="565"/>
        <v>397.36704119850197</v>
      </c>
      <c r="CK237" s="435">
        <f t="shared" si="566"/>
        <v>370.4355555555556</v>
      </c>
      <c r="CL237" s="584"/>
      <c r="CM237" s="585"/>
      <c r="CN237" s="434">
        <f t="shared" si="567"/>
        <v>0</v>
      </c>
      <c r="CO237" s="435">
        <f t="shared" si="568"/>
        <v>0</v>
      </c>
      <c r="CP237" s="434">
        <f t="shared" si="569"/>
        <v>4.7787956908238733</v>
      </c>
      <c r="CQ237" s="435">
        <f t="shared" si="570"/>
        <v>5.180885245566099</v>
      </c>
      <c r="CR237" s="434">
        <f t="shared" si="571"/>
        <v>793.28008467676295</v>
      </c>
      <c r="CS237" s="435">
        <f t="shared" si="572"/>
        <v>730.5048196248199</v>
      </c>
      <c r="CT237" s="584"/>
      <c r="CU237" s="585"/>
      <c r="CV237" s="434">
        <f t="shared" si="573"/>
        <v>0</v>
      </c>
      <c r="CW237" s="435">
        <f t="shared" si="574"/>
        <v>0</v>
      </c>
      <c r="CX237" s="584"/>
      <c r="CY237" s="585"/>
      <c r="CZ237" s="434">
        <f t="shared" si="575"/>
        <v>0</v>
      </c>
      <c r="DA237" s="435">
        <f t="shared" si="576"/>
        <v>0</v>
      </c>
      <c r="DB237" s="584"/>
      <c r="DC237" s="585"/>
      <c r="DD237" s="434">
        <f t="shared" si="577"/>
        <v>0</v>
      </c>
      <c r="DE237" s="435">
        <f t="shared" si="578"/>
        <v>0</v>
      </c>
      <c r="DF237" s="434">
        <f t="shared" si="579"/>
        <v>0</v>
      </c>
      <c r="DG237" s="435">
        <f t="shared" si="580"/>
        <v>0</v>
      </c>
      <c r="DH237" s="434">
        <f t="shared" si="581"/>
        <v>0</v>
      </c>
      <c r="DI237" s="435">
        <f t="shared" si="582"/>
        <v>0</v>
      </c>
      <c r="DJ237" s="434">
        <f t="shared" si="583"/>
        <v>309</v>
      </c>
      <c r="DK237" s="435">
        <f t="shared" si="584"/>
        <v>293</v>
      </c>
      <c r="DL237" s="434">
        <f t="shared" si="585"/>
        <v>0</v>
      </c>
      <c r="DM237" s="435">
        <f t="shared" si="586"/>
        <v>0</v>
      </c>
      <c r="DN237" s="434">
        <f t="shared" si="587"/>
        <v>4.8313568934597484</v>
      </c>
      <c r="DO237" s="435">
        <f t="shared" si="588"/>
        <v>4.9809923056339427</v>
      </c>
      <c r="DP237" s="434">
        <f t="shared" si="589"/>
        <v>1492.8892800790622</v>
      </c>
      <c r="DQ237" s="435">
        <f t="shared" si="590"/>
        <v>1459.4307455507453</v>
      </c>
      <c r="DR237" s="434">
        <f t="shared" si="591"/>
        <v>0</v>
      </c>
      <c r="DS237" s="435">
        <f t="shared" si="592"/>
        <v>0</v>
      </c>
      <c r="DT237" s="434">
        <f t="shared" si="593"/>
        <v>0</v>
      </c>
      <c r="DU237" s="435">
        <f t="shared" si="594"/>
        <v>0</v>
      </c>
      <c r="DV237" s="605">
        <v>47</v>
      </c>
      <c r="DW237" s="606">
        <v>42</v>
      </c>
      <c r="DX237" s="434">
        <f t="shared" si="595"/>
        <v>0</v>
      </c>
      <c r="DY237" s="435">
        <f t="shared" si="596"/>
        <v>0</v>
      </c>
      <c r="DZ237" s="605">
        <v>41</v>
      </c>
      <c r="EA237" s="606">
        <v>37</v>
      </c>
      <c r="EB237" s="434">
        <f t="shared" si="597"/>
        <v>0</v>
      </c>
      <c r="EC237" s="435">
        <f t="shared" si="598"/>
        <v>0</v>
      </c>
      <c r="ED237" s="584"/>
      <c r="EE237" s="585"/>
      <c r="EF237" s="434">
        <f t="shared" si="599"/>
        <v>0</v>
      </c>
      <c r="EG237" s="435">
        <f t="shared" si="600"/>
        <v>0</v>
      </c>
      <c r="EH237" s="434">
        <f t="shared" si="601"/>
        <v>88</v>
      </c>
      <c r="EI237" s="435">
        <f t="shared" si="602"/>
        <v>79</v>
      </c>
      <c r="EJ237" s="434">
        <f t="shared" si="603"/>
        <v>0</v>
      </c>
      <c r="EK237" s="435">
        <f t="shared" si="604"/>
        <v>0</v>
      </c>
      <c r="EL237" s="605">
        <v>3.0251572327043998</v>
      </c>
      <c r="EM237" s="607">
        <v>2.4652777777777799</v>
      </c>
      <c r="EN237" s="434">
        <f t="shared" si="605"/>
        <v>142.18238993710679</v>
      </c>
      <c r="EO237" s="435">
        <f t="shared" si="606"/>
        <v>103.54166666666676</v>
      </c>
      <c r="EP237" s="605">
        <v>2.9111111111111101</v>
      </c>
      <c r="EQ237" s="607">
        <v>2.4017094017093998</v>
      </c>
      <c r="ER237" s="434">
        <f t="shared" si="607"/>
        <v>119.35555555555551</v>
      </c>
      <c r="ES237" s="435">
        <f t="shared" si="608"/>
        <v>88.863247863247793</v>
      </c>
      <c r="ET237" s="584"/>
      <c r="EU237" s="585"/>
      <c r="EV237" s="434">
        <f t="shared" si="609"/>
        <v>0</v>
      </c>
      <c r="EW237" s="435">
        <f t="shared" si="610"/>
        <v>0</v>
      </c>
      <c r="EX237" s="434">
        <f t="shared" si="611"/>
        <v>2.9720221078711622</v>
      </c>
      <c r="EY237" s="435">
        <f t="shared" si="612"/>
        <v>2.4355052472141083</v>
      </c>
      <c r="EZ237" s="434">
        <f t="shared" si="613"/>
        <v>261.53794549266229</v>
      </c>
      <c r="FA237" s="435">
        <f t="shared" si="614"/>
        <v>192.40491452991455</v>
      </c>
      <c r="FB237" s="584"/>
      <c r="FC237" s="585"/>
      <c r="FD237" s="434">
        <f t="shared" si="615"/>
        <v>0</v>
      </c>
      <c r="FE237" s="435">
        <f t="shared" si="616"/>
        <v>0</v>
      </c>
      <c r="FF237" s="584"/>
      <c r="FG237" s="585"/>
      <c r="FH237" s="434">
        <f t="shared" si="617"/>
        <v>0</v>
      </c>
      <c r="FI237" s="435">
        <f t="shared" si="618"/>
        <v>0</v>
      </c>
      <c r="FJ237" s="584"/>
      <c r="FK237" s="585"/>
      <c r="FL237" s="434">
        <f t="shared" si="619"/>
        <v>0</v>
      </c>
      <c r="FM237" s="435">
        <f t="shared" si="620"/>
        <v>0</v>
      </c>
      <c r="FN237" s="434">
        <f t="shared" si="621"/>
        <v>0</v>
      </c>
      <c r="FO237" s="435">
        <f t="shared" si="622"/>
        <v>0</v>
      </c>
      <c r="FP237" s="434">
        <f t="shared" si="623"/>
        <v>0</v>
      </c>
      <c r="FQ237" s="435">
        <f t="shared" si="624"/>
        <v>0</v>
      </c>
      <c r="FR237" s="584"/>
      <c r="FS237" s="585"/>
      <c r="FT237" s="434">
        <f t="shared" si="625"/>
        <v>0</v>
      </c>
      <c r="FU237" s="435">
        <f t="shared" si="626"/>
        <v>0</v>
      </c>
      <c r="FV237" s="584"/>
      <c r="FW237" s="585"/>
      <c r="FX237" s="434">
        <f t="shared" si="627"/>
        <v>0</v>
      </c>
      <c r="FY237" s="435">
        <f t="shared" si="628"/>
        <v>0</v>
      </c>
      <c r="FZ237" s="584"/>
      <c r="GA237" s="585"/>
      <c r="GB237" s="434">
        <f t="shared" si="629"/>
        <v>0</v>
      </c>
      <c r="GC237" s="435">
        <f t="shared" si="630"/>
        <v>0</v>
      </c>
      <c r="GD237" s="434">
        <f t="shared" si="631"/>
        <v>138</v>
      </c>
      <c r="GE237" s="435">
        <f t="shared" si="632"/>
        <v>120</v>
      </c>
      <c r="GF237" s="434">
        <f t="shared" si="633"/>
        <v>0</v>
      </c>
      <c r="GG237" s="435">
        <f t="shared" si="634"/>
        <v>0</v>
      </c>
      <c r="GH237" s="434">
        <f t="shared" si="635"/>
        <v>549.09543341536778</v>
      </c>
      <c r="GI237" s="435">
        <f t="shared" si="636"/>
        <v>479.94426406926448</v>
      </c>
      <c r="GJ237" s="434">
        <f t="shared" si="637"/>
        <v>0</v>
      </c>
      <c r="GK237" s="435">
        <f t="shared" si="638"/>
        <v>0</v>
      </c>
      <c r="GL237" s="434">
        <f t="shared" si="639"/>
        <v>259</v>
      </c>
      <c r="GM237" s="435">
        <f t="shared" si="640"/>
        <v>252</v>
      </c>
      <c r="GN237" s="434">
        <f t="shared" si="641"/>
        <v>0</v>
      </c>
      <c r="GO237" s="435">
        <f t="shared" si="642"/>
        <v>0</v>
      </c>
      <c r="GP237" s="434">
        <f t="shared" si="643"/>
        <v>1205.3317921563569</v>
      </c>
      <c r="GQ237" s="435">
        <f t="shared" si="644"/>
        <v>1171.8913960113953</v>
      </c>
      <c r="GR237" s="434">
        <f t="shared" si="645"/>
        <v>0</v>
      </c>
      <c r="GS237" s="435">
        <f t="shared" si="646"/>
        <v>0</v>
      </c>
      <c r="GT237" s="434">
        <f t="shared" si="647"/>
        <v>397</v>
      </c>
      <c r="GU237" s="435">
        <f t="shared" si="648"/>
        <v>372</v>
      </c>
      <c r="GV237" s="434">
        <f t="shared" si="649"/>
        <v>0</v>
      </c>
      <c r="GW237" s="435">
        <f t="shared" si="650"/>
        <v>0</v>
      </c>
      <c r="GX237" s="434">
        <f t="shared" si="651"/>
        <v>1754.4272255717246</v>
      </c>
      <c r="GY237" s="435">
        <f t="shared" si="652"/>
        <v>1651.8356600806596</v>
      </c>
      <c r="GZ237" s="434">
        <f t="shared" si="653"/>
        <v>0</v>
      </c>
      <c r="HA237" s="435">
        <f t="shared" si="654"/>
        <v>0</v>
      </c>
      <c r="HB237" s="434">
        <f t="shared" si="655"/>
        <v>0</v>
      </c>
      <c r="HC237" s="435">
        <f t="shared" si="656"/>
        <v>0</v>
      </c>
      <c r="HD237" s="434">
        <f t="shared" si="657"/>
        <v>0</v>
      </c>
      <c r="HE237" s="435">
        <f t="shared" si="658"/>
        <v>0</v>
      </c>
      <c r="HF237" s="434">
        <f t="shared" si="659"/>
        <v>0</v>
      </c>
      <c r="HG237" s="435">
        <f t="shared" si="660"/>
        <v>0</v>
      </c>
      <c r="HH237" s="434">
        <f t="shared" si="661"/>
        <v>0</v>
      </c>
      <c r="HI237" s="435">
        <f t="shared" si="662"/>
        <v>0</v>
      </c>
      <c r="HJ237" s="434">
        <f t="shared" si="663"/>
        <v>1754.4272255717246</v>
      </c>
      <c r="HK237" s="435">
        <f t="shared" si="664"/>
        <v>1651.8356600806599</v>
      </c>
      <c r="HL237" s="434">
        <f t="shared" si="665"/>
        <v>0</v>
      </c>
      <c r="HM237" s="435">
        <f t="shared" si="666"/>
        <v>0</v>
      </c>
    </row>
    <row r="238" spans="1:221" s="18" customFormat="1" ht="15" customHeight="1">
      <c r="A238" s="516" t="s">
        <v>489</v>
      </c>
      <c r="B238" s="517" t="s">
        <v>554</v>
      </c>
      <c r="C238" s="520"/>
      <c r="D238" s="500">
        <v>199795</v>
      </c>
      <c r="E238" s="524">
        <v>10</v>
      </c>
      <c r="F238" s="605">
        <v>179</v>
      </c>
      <c r="G238" s="606">
        <v>217</v>
      </c>
      <c r="H238" s="605">
        <v>16</v>
      </c>
      <c r="I238" s="606">
        <v>27</v>
      </c>
      <c r="J238" s="434">
        <f t="shared" si="519"/>
        <v>163</v>
      </c>
      <c r="K238" s="435">
        <f t="shared" si="520"/>
        <v>190</v>
      </c>
      <c r="L238" s="584"/>
      <c r="M238" s="585"/>
      <c r="N238" s="434">
        <f t="shared" si="521"/>
        <v>163</v>
      </c>
      <c r="O238" s="435">
        <f t="shared" si="522"/>
        <v>190</v>
      </c>
      <c r="P238" s="434">
        <f t="shared" si="523"/>
        <v>0</v>
      </c>
      <c r="Q238" s="435">
        <f t="shared" si="524"/>
        <v>0</v>
      </c>
      <c r="R238" s="605">
        <v>15</v>
      </c>
      <c r="S238" s="606">
        <v>22</v>
      </c>
      <c r="T238" s="434">
        <f t="shared" si="667"/>
        <v>0</v>
      </c>
      <c r="U238" s="435">
        <f t="shared" si="667"/>
        <v>0</v>
      </c>
      <c r="V238" s="605">
        <v>71</v>
      </c>
      <c r="W238" s="606">
        <v>101</v>
      </c>
      <c r="X238" s="434">
        <f t="shared" si="525"/>
        <v>0</v>
      </c>
      <c r="Y238" s="435">
        <f t="shared" si="526"/>
        <v>0</v>
      </c>
      <c r="Z238" s="584"/>
      <c r="AA238" s="585"/>
      <c r="AB238" s="434">
        <f t="shared" si="527"/>
        <v>0</v>
      </c>
      <c r="AC238" s="435">
        <f t="shared" si="528"/>
        <v>0</v>
      </c>
      <c r="AD238" s="434">
        <f t="shared" si="529"/>
        <v>86</v>
      </c>
      <c r="AE238" s="435">
        <f t="shared" si="530"/>
        <v>123</v>
      </c>
      <c r="AF238" s="434">
        <f t="shared" si="531"/>
        <v>0</v>
      </c>
      <c r="AG238" s="435">
        <f t="shared" si="532"/>
        <v>0</v>
      </c>
      <c r="AH238" s="605">
        <v>1.45098039215686</v>
      </c>
      <c r="AI238" s="607">
        <v>1.5138888888888899</v>
      </c>
      <c r="AJ238" s="434">
        <f t="shared" si="533"/>
        <v>21.764705882352899</v>
      </c>
      <c r="AK238" s="435">
        <f t="shared" si="534"/>
        <v>33.305555555555578</v>
      </c>
      <c r="AL238" s="605">
        <v>4</v>
      </c>
      <c r="AM238" s="607">
        <v>4.2408963585434201</v>
      </c>
      <c r="AN238" s="434">
        <f t="shared" si="535"/>
        <v>284</v>
      </c>
      <c r="AO238" s="435">
        <f t="shared" si="536"/>
        <v>428.33053221288543</v>
      </c>
      <c r="AP238" s="584"/>
      <c r="AQ238" s="585"/>
      <c r="AR238" s="434">
        <f t="shared" si="537"/>
        <v>0</v>
      </c>
      <c r="AS238" s="435">
        <f t="shared" si="538"/>
        <v>0</v>
      </c>
      <c r="AT238" s="434">
        <f t="shared" si="539"/>
        <v>3.5554035567715458</v>
      </c>
      <c r="AU238" s="435">
        <f t="shared" si="540"/>
        <v>3.7531389249466751</v>
      </c>
      <c r="AV238" s="434">
        <f t="shared" si="541"/>
        <v>305.76470588235293</v>
      </c>
      <c r="AW238" s="435">
        <f t="shared" si="542"/>
        <v>461.63608776844103</v>
      </c>
      <c r="AX238" s="584"/>
      <c r="AY238" s="585"/>
      <c r="AZ238" s="434">
        <f t="shared" si="543"/>
        <v>0</v>
      </c>
      <c r="BA238" s="435">
        <f t="shared" si="544"/>
        <v>0</v>
      </c>
      <c r="BB238" s="584"/>
      <c r="BC238" s="585"/>
      <c r="BD238" s="434">
        <f t="shared" si="545"/>
        <v>0</v>
      </c>
      <c r="BE238" s="435">
        <f t="shared" si="546"/>
        <v>0</v>
      </c>
      <c r="BF238" s="584"/>
      <c r="BG238" s="585"/>
      <c r="BH238" s="434">
        <f t="shared" si="547"/>
        <v>0</v>
      </c>
      <c r="BI238" s="435">
        <f t="shared" si="548"/>
        <v>0</v>
      </c>
      <c r="BJ238" s="434">
        <f t="shared" si="549"/>
        <v>0</v>
      </c>
      <c r="BK238" s="435">
        <f t="shared" si="550"/>
        <v>0</v>
      </c>
      <c r="BL238" s="434">
        <f t="shared" si="551"/>
        <v>0</v>
      </c>
      <c r="BM238" s="435">
        <f t="shared" si="552"/>
        <v>0</v>
      </c>
      <c r="BN238" s="605">
        <v>34</v>
      </c>
      <c r="BO238" s="606">
        <v>37</v>
      </c>
      <c r="BP238" s="434">
        <f t="shared" si="553"/>
        <v>0</v>
      </c>
      <c r="BQ238" s="435">
        <f t="shared" si="554"/>
        <v>0</v>
      </c>
      <c r="BR238" s="605">
        <v>36</v>
      </c>
      <c r="BS238" s="606">
        <v>21</v>
      </c>
      <c r="BT238" s="434">
        <f t="shared" si="555"/>
        <v>0</v>
      </c>
      <c r="BU238" s="435">
        <f t="shared" si="556"/>
        <v>0</v>
      </c>
      <c r="BV238" s="584"/>
      <c r="BW238" s="585"/>
      <c r="BX238" s="434">
        <f t="shared" si="557"/>
        <v>0</v>
      </c>
      <c r="BY238" s="435">
        <f t="shared" si="558"/>
        <v>0</v>
      </c>
      <c r="BZ238" s="434">
        <f t="shared" si="559"/>
        <v>70</v>
      </c>
      <c r="CA238" s="435">
        <f t="shared" si="560"/>
        <v>58</v>
      </c>
      <c r="CB238" s="434">
        <f t="shared" si="561"/>
        <v>0</v>
      </c>
      <c r="CC238" s="435">
        <f t="shared" si="562"/>
        <v>0</v>
      </c>
      <c r="CD238" s="605">
        <v>6.2432432432432403</v>
      </c>
      <c r="CE238" s="607">
        <v>6.1746031746031802</v>
      </c>
      <c r="CF238" s="434">
        <f t="shared" si="563"/>
        <v>212.27027027027017</v>
      </c>
      <c r="CG238" s="435">
        <f t="shared" si="564"/>
        <v>228.46031746031767</v>
      </c>
      <c r="CH238" s="605">
        <v>7.0630630630630602</v>
      </c>
      <c r="CI238" s="607">
        <v>6.7971014492753596</v>
      </c>
      <c r="CJ238" s="434">
        <f t="shared" si="565"/>
        <v>254.27027027027017</v>
      </c>
      <c r="CK238" s="435">
        <f t="shared" si="566"/>
        <v>142.73913043478257</v>
      </c>
      <c r="CL238" s="584"/>
      <c r="CM238" s="585"/>
      <c r="CN238" s="434">
        <f t="shared" si="567"/>
        <v>0</v>
      </c>
      <c r="CO238" s="435">
        <f t="shared" si="568"/>
        <v>0</v>
      </c>
      <c r="CP238" s="434">
        <f t="shared" si="569"/>
        <v>6.6648648648648621</v>
      </c>
      <c r="CQ238" s="435">
        <f t="shared" si="570"/>
        <v>6.3999904809500032</v>
      </c>
      <c r="CR238" s="434">
        <f t="shared" si="571"/>
        <v>466.54054054054035</v>
      </c>
      <c r="CS238" s="435">
        <f t="shared" si="572"/>
        <v>371.19944789510021</v>
      </c>
      <c r="CT238" s="584"/>
      <c r="CU238" s="585"/>
      <c r="CV238" s="434">
        <f t="shared" si="573"/>
        <v>0</v>
      </c>
      <c r="CW238" s="435">
        <f t="shared" si="574"/>
        <v>0</v>
      </c>
      <c r="CX238" s="584"/>
      <c r="CY238" s="585"/>
      <c r="CZ238" s="434">
        <f t="shared" si="575"/>
        <v>0</v>
      </c>
      <c r="DA238" s="435">
        <f t="shared" si="576"/>
        <v>0</v>
      </c>
      <c r="DB238" s="584"/>
      <c r="DC238" s="585"/>
      <c r="DD238" s="434">
        <f t="shared" si="577"/>
        <v>0</v>
      </c>
      <c r="DE238" s="435">
        <f t="shared" si="578"/>
        <v>0</v>
      </c>
      <c r="DF238" s="434">
        <f t="shared" si="579"/>
        <v>0</v>
      </c>
      <c r="DG238" s="435">
        <f t="shared" si="580"/>
        <v>0</v>
      </c>
      <c r="DH238" s="434">
        <f t="shared" si="581"/>
        <v>0</v>
      </c>
      <c r="DI238" s="435">
        <f t="shared" si="582"/>
        <v>0</v>
      </c>
      <c r="DJ238" s="434">
        <f t="shared" si="583"/>
        <v>156</v>
      </c>
      <c r="DK238" s="435">
        <f t="shared" si="584"/>
        <v>181</v>
      </c>
      <c r="DL238" s="434">
        <f t="shared" si="585"/>
        <v>0</v>
      </c>
      <c r="DM238" s="435">
        <f t="shared" si="586"/>
        <v>0</v>
      </c>
      <c r="DN238" s="434">
        <f t="shared" si="587"/>
        <v>4.9506746565570081</v>
      </c>
      <c r="DO238" s="435">
        <f t="shared" si="588"/>
        <v>4.6013013020085154</v>
      </c>
      <c r="DP238" s="434">
        <f t="shared" si="589"/>
        <v>772.30524642289322</v>
      </c>
      <c r="DQ238" s="435">
        <f t="shared" si="590"/>
        <v>832.83553566354124</v>
      </c>
      <c r="DR238" s="434">
        <f t="shared" si="591"/>
        <v>0</v>
      </c>
      <c r="DS238" s="435">
        <f t="shared" si="592"/>
        <v>0</v>
      </c>
      <c r="DT238" s="434">
        <f t="shared" si="593"/>
        <v>0</v>
      </c>
      <c r="DU238" s="435">
        <f t="shared" si="594"/>
        <v>0</v>
      </c>
      <c r="DV238" s="605">
        <v>4</v>
      </c>
      <c r="DW238" s="606">
        <v>3</v>
      </c>
      <c r="DX238" s="434">
        <f t="shared" si="595"/>
        <v>0</v>
      </c>
      <c r="DY238" s="435">
        <f t="shared" si="596"/>
        <v>0</v>
      </c>
      <c r="DZ238" s="605">
        <v>3</v>
      </c>
      <c r="EA238" s="606">
        <v>6</v>
      </c>
      <c r="EB238" s="434">
        <f t="shared" si="597"/>
        <v>0</v>
      </c>
      <c r="EC238" s="435">
        <f t="shared" si="598"/>
        <v>0</v>
      </c>
      <c r="ED238" s="584"/>
      <c r="EE238" s="585"/>
      <c r="EF238" s="434">
        <f t="shared" si="599"/>
        <v>0</v>
      </c>
      <c r="EG238" s="435">
        <f t="shared" si="600"/>
        <v>0</v>
      </c>
      <c r="EH238" s="434">
        <f t="shared" si="601"/>
        <v>7</v>
      </c>
      <c r="EI238" s="435">
        <f t="shared" si="602"/>
        <v>9</v>
      </c>
      <c r="EJ238" s="434">
        <f t="shared" si="603"/>
        <v>0</v>
      </c>
      <c r="EK238" s="435">
        <f t="shared" si="604"/>
        <v>0</v>
      </c>
      <c r="EL238" s="605">
        <v>2.0833333333333299</v>
      </c>
      <c r="EM238" s="607">
        <v>7.1111111111111098</v>
      </c>
      <c r="EN238" s="434">
        <f t="shared" si="605"/>
        <v>8.3333333333333197</v>
      </c>
      <c r="EO238" s="435">
        <f t="shared" si="606"/>
        <v>21.333333333333329</v>
      </c>
      <c r="EP238" s="605">
        <v>7.5</v>
      </c>
      <c r="EQ238" s="607">
        <v>6.3333333333333304</v>
      </c>
      <c r="ER238" s="434">
        <f t="shared" si="607"/>
        <v>22.5</v>
      </c>
      <c r="ES238" s="435">
        <f t="shared" si="608"/>
        <v>37.999999999999986</v>
      </c>
      <c r="ET238" s="584"/>
      <c r="EU238" s="585"/>
      <c r="EV238" s="434">
        <f t="shared" si="609"/>
        <v>0</v>
      </c>
      <c r="EW238" s="435">
        <f t="shared" si="610"/>
        <v>0</v>
      </c>
      <c r="EX238" s="434">
        <f t="shared" si="611"/>
        <v>4.4047619047619033</v>
      </c>
      <c r="EY238" s="435">
        <f t="shared" si="612"/>
        <v>6.5925925925925908</v>
      </c>
      <c r="EZ238" s="434">
        <f t="shared" si="613"/>
        <v>30.833333333333321</v>
      </c>
      <c r="FA238" s="435">
        <f t="shared" si="614"/>
        <v>59.333333333333314</v>
      </c>
      <c r="FB238" s="584"/>
      <c r="FC238" s="585"/>
      <c r="FD238" s="434">
        <f t="shared" si="615"/>
        <v>0</v>
      </c>
      <c r="FE238" s="435">
        <f t="shared" si="616"/>
        <v>0</v>
      </c>
      <c r="FF238" s="584"/>
      <c r="FG238" s="585"/>
      <c r="FH238" s="434">
        <f t="shared" si="617"/>
        <v>0</v>
      </c>
      <c r="FI238" s="435">
        <f t="shared" si="618"/>
        <v>0</v>
      </c>
      <c r="FJ238" s="584"/>
      <c r="FK238" s="585"/>
      <c r="FL238" s="434">
        <f t="shared" si="619"/>
        <v>0</v>
      </c>
      <c r="FM238" s="435">
        <f t="shared" si="620"/>
        <v>0</v>
      </c>
      <c r="FN238" s="434">
        <f t="shared" si="621"/>
        <v>0</v>
      </c>
      <c r="FO238" s="435">
        <f t="shared" si="622"/>
        <v>0</v>
      </c>
      <c r="FP238" s="434">
        <f t="shared" si="623"/>
        <v>0</v>
      </c>
      <c r="FQ238" s="435">
        <f t="shared" si="624"/>
        <v>0</v>
      </c>
      <c r="FR238" s="584"/>
      <c r="FS238" s="585"/>
      <c r="FT238" s="434">
        <f t="shared" si="625"/>
        <v>0</v>
      </c>
      <c r="FU238" s="435">
        <f t="shared" si="626"/>
        <v>0</v>
      </c>
      <c r="FV238" s="584"/>
      <c r="FW238" s="585"/>
      <c r="FX238" s="434">
        <f t="shared" si="627"/>
        <v>0</v>
      </c>
      <c r="FY238" s="435">
        <f t="shared" si="628"/>
        <v>0</v>
      </c>
      <c r="FZ238" s="584"/>
      <c r="GA238" s="585"/>
      <c r="GB238" s="434">
        <f t="shared" si="629"/>
        <v>0</v>
      </c>
      <c r="GC238" s="435">
        <f t="shared" si="630"/>
        <v>0</v>
      </c>
      <c r="GD238" s="434">
        <f t="shared" si="631"/>
        <v>53</v>
      </c>
      <c r="GE238" s="435">
        <f t="shared" si="632"/>
        <v>62</v>
      </c>
      <c r="GF238" s="434">
        <f t="shared" si="633"/>
        <v>0</v>
      </c>
      <c r="GG238" s="435">
        <f t="shared" si="634"/>
        <v>0</v>
      </c>
      <c r="GH238" s="434">
        <f t="shared" si="635"/>
        <v>242.36830948595639</v>
      </c>
      <c r="GI238" s="435">
        <f t="shared" si="636"/>
        <v>283.09920634920655</v>
      </c>
      <c r="GJ238" s="434">
        <f t="shared" si="637"/>
        <v>0</v>
      </c>
      <c r="GK238" s="435">
        <f t="shared" si="638"/>
        <v>0</v>
      </c>
      <c r="GL238" s="434">
        <f t="shared" si="639"/>
        <v>110</v>
      </c>
      <c r="GM238" s="435">
        <f t="shared" si="640"/>
        <v>128</v>
      </c>
      <c r="GN238" s="434">
        <f t="shared" si="641"/>
        <v>0</v>
      </c>
      <c r="GO238" s="435">
        <f t="shared" si="642"/>
        <v>0</v>
      </c>
      <c r="GP238" s="434">
        <f t="shared" si="643"/>
        <v>560.7702702702702</v>
      </c>
      <c r="GQ238" s="435">
        <f t="shared" si="644"/>
        <v>609.069662647668</v>
      </c>
      <c r="GR238" s="434">
        <f t="shared" si="645"/>
        <v>0</v>
      </c>
      <c r="GS238" s="435">
        <f t="shared" si="646"/>
        <v>0</v>
      </c>
      <c r="GT238" s="434">
        <f t="shared" si="647"/>
        <v>163</v>
      </c>
      <c r="GU238" s="435">
        <f t="shared" si="648"/>
        <v>190</v>
      </c>
      <c r="GV238" s="434">
        <f t="shared" si="649"/>
        <v>0</v>
      </c>
      <c r="GW238" s="435">
        <f t="shared" si="650"/>
        <v>0</v>
      </c>
      <c r="GX238" s="434">
        <f t="shared" si="651"/>
        <v>803.13857975622659</v>
      </c>
      <c r="GY238" s="435">
        <f t="shared" si="652"/>
        <v>892.16886899687461</v>
      </c>
      <c r="GZ238" s="434">
        <f t="shared" si="653"/>
        <v>0</v>
      </c>
      <c r="HA238" s="435">
        <f t="shared" si="654"/>
        <v>0</v>
      </c>
      <c r="HB238" s="434">
        <f t="shared" si="655"/>
        <v>0</v>
      </c>
      <c r="HC238" s="435">
        <f t="shared" si="656"/>
        <v>0</v>
      </c>
      <c r="HD238" s="434">
        <f t="shared" si="657"/>
        <v>0</v>
      </c>
      <c r="HE238" s="435">
        <f t="shared" si="658"/>
        <v>0</v>
      </c>
      <c r="HF238" s="434">
        <f t="shared" si="659"/>
        <v>0</v>
      </c>
      <c r="HG238" s="435">
        <f t="shared" si="660"/>
        <v>0</v>
      </c>
      <c r="HH238" s="434">
        <f t="shared" si="661"/>
        <v>0</v>
      </c>
      <c r="HI238" s="435">
        <f t="shared" si="662"/>
        <v>0</v>
      </c>
      <c r="HJ238" s="434">
        <f t="shared" si="663"/>
        <v>803.13857975622659</v>
      </c>
      <c r="HK238" s="435">
        <f t="shared" si="664"/>
        <v>892.16886899687461</v>
      </c>
      <c r="HL238" s="434">
        <f t="shared" si="665"/>
        <v>0</v>
      </c>
      <c r="HM238" s="435">
        <f t="shared" si="666"/>
        <v>0</v>
      </c>
    </row>
    <row r="239" spans="1:221" s="18" customFormat="1" ht="15" customHeight="1">
      <c r="A239" s="516" t="s">
        <v>489</v>
      </c>
      <c r="B239" s="517" t="s">
        <v>558</v>
      </c>
      <c r="C239" s="572"/>
      <c r="D239" s="500">
        <v>199908</v>
      </c>
      <c r="E239" s="524">
        <v>10</v>
      </c>
      <c r="F239" s="605">
        <v>366</v>
      </c>
      <c r="G239" s="606">
        <v>318</v>
      </c>
      <c r="H239" s="605">
        <v>6</v>
      </c>
      <c r="I239" s="606">
        <v>4</v>
      </c>
      <c r="J239" s="434">
        <f t="shared" si="519"/>
        <v>360</v>
      </c>
      <c r="K239" s="435">
        <f t="shared" si="520"/>
        <v>314</v>
      </c>
      <c r="L239" s="584"/>
      <c r="M239" s="585"/>
      <c r="N239" s="434">
        <f t="shared" si="521"/>
        <v>360</v>
      </c>
      <c r="O239" s="435">
        <f t="shared" si="522"/>
        <v>314</v>
      </c>
      <c r="P239" s="434">
        <f t="shared" si="523"/>
        <v>0</v>
      </c>
      <c r="Q239" s="435">
        <f t="shared" si="524"/>
        <v>0</v>
      </c>
      <c r="R239" s="605">
        <v>58</v>
      </c>
      <c r="S239" s="606">
        <v>37</v>
      </c>
      <c r="T239" s="434">
        <f t="shared" si="667"/>
        <v>0</v>
      </c>
      <c r="U239" s="435">
        <f t="shared" si="667"/>
        <v>0</v>
      </c>
      <c r="V239" s="605">
        <v>95</v>
      </c>
      <c r="W239" s="606">
        <v>71</v>
      </c>
      <c r="X239" s="434">
        <f t="shared" si="525"/>
        <v>0</v>
      </c>
      <c r="Y239" s="435">
        <f t="shared" si="526"/>
        <v>0</v>
      </c>
      <c r="Z239" s="584"/>
      <c r="AA239" s="585"/>
      <c r="AB239" s="434">
        <f t="shared" si="527"/>
        <v>0</v>
      </c>
      <c r="AC239" s="435">
        <f t="shared" si="528"/>
        <v>0</v>
      </c>
      <c r="AD239" s="434">
        <f t="shared" si="529"/>
        <v>153</v>
      </c>
      <c r="AE239" s="435">
        <f t="shared" si="530"/>
        <v>108</v>
      </c>
      <c r="AF239" s="434">
        <f t="shared" si="531"/>
        <v>0</v>
      </c>
      <c r="AG239" s="435">
        <f t="shared" si="532"/>
        <v>0</v>
      </c>
      <c r="AH239" s="605">
        <v>1.68888888888889</v>
      </c>
      <c r="AI239" s="607">
        <v>1.5945945945945901</v>
      </c>
      <c r="AJ239" s="434">
        <f t="shared" si="533"/>
        <v>97.95555555555562</v>
      </c>
      <c r="AK239" s="435">
        <f t="shared" si="534"/>
        <v>58.999999999999829</v>
      </c>
      <c r="AL239" s="605">
        <v>2.71228070175439</v>
      </c>
      <c r="AM239" s="607">
        <v>3.42592592592593</v>
      </c>
      <c r="AN239" s="434">
        <f t="shared" si="535"/>
        <v>257.66666666666703</v>
      </c>
      <c r="AO239" s="435">
        <f t="shared" si="536"/>
        <v>243.24074074074105</v>
      </c>
      <c r="AP239" s="584"/>
      <c r="AQ239" s="585"/>
      <c r="AR239" s="434">
        <f t="shared" si="537"/>
        <v>0</v>
      </c>
      <c r="AS239" s="435">
        <f t="shared" si="538"/>
        <v>0</v>
      </c>
      <c r="AT239" s="434">
        <f t="shared" si="539"/>
        <v>2.3243282498184485</v>
      </c>
      <c r="AU239" s="435">
        <f t="shared" si="540"/>
        <v>2.7985253772290823</v>
      </c>
      <c r="AV239" s="434">
        <f t="shared" si="541"/>
        <v>355.6222222222226</v>
      </c>
      <c r="AW239" s="435">
        <f t="shared" si="542"/>
        <v>302.24074074074088</v>
      </c>
      <c r="AX239" s="584"/>
      <c r="AY239" s="585"/>
      <c r="AZ239" s="434">
        <f t="shared" si="543"/>
        <v>0</v>
      </c>
      <c r="BA239" s="435">
        <f t="shared" si="544"/>
        <v>0</v>
      </c>
      <c r="BB239" s="584"/>
      <c r="BC239" s="585"/>
      <c r="BD239" s="434">
        <f t="shared" si="545"/>
        <v>0</v>
      </c>
      <c r="BE239" s="435">
        <f t="shared" si="546"/>
        <v>0</v>
      </c>
      <c r="BF239" s="584"/>
      <c r="BG239" s="585"/>
      <c r="BH239" s="434">
        <f t="shared" si="547"/>
        <v>0</v>
      </c>
      <c r="BI239" s="435">
        <f t="shared" si="548"/>
        <v>0</v>
      </c>
      <c r="BJ239" s="434">
        <f t="shared" si="549"/>
        <v>0</v>
      </c>
      <c r="BK239" s="435">
        <f t="shared" si="550"/>
        <v>0</v>
      </c>
      <c r="BL239" s="434">
        <f t="shared" si="551"/>
        <v>0</v>
      </c>
      <c r="BM239" s="435">
        <f t="shared" si="552"/>
        <v>0</v>
      </c>
      <c r="BN239" s="605">
        <v>104</v>
      </c>
      <c r="BO239" s="606">
        <v>95</v>
      </c>
      <c r="BP239" s="434">
        <f t="shared" si="553"/>
        <v>0</v>
      </c>
      <c r="BQ239" s="435">
        <f t="shared" si="554"/>
        <v>0</v>
      </c>
      <c r="BR239" s="605">
        <v>48</v>
      </c>
      <c r="BS239" s="606">
        <v>44</v>
      </c>
      <c r="BT239" s="434">
        <f t="shared" si="555"/>
        <v>0</v>
      </c>
      <c r="BU239" s="435">
        <f t="shared" si="556"/>
        <v>0</v>
      </c>
      <c r="BV239" s="584"/>
      <c r="BW239" s="585"/>
      <c r="BX239" s="434">
        <f t="shared" si="557"/>
        <v>0</v>
      </c>
      <c r="BY239" s="435">
        <f t="shared" si="558"/>
        <v>0</v>
      </c>
      <c r="BZ239" s="434">
        <f t="shared" si="559"/>
        <v>152</v>
      </c>
      <c r="CA239" s="435">
        <f t="shared" si="560"/>
        <v>139</v>
      </c>
      <c r="CB239" s="434">
        <f t="shared" si="561"/>
        <v>0</v>
      </c>
      <c r="CC239" s="435">
        <f t="shared" si="562"/>
        <v>0</v>
      </c>
      <c r="CD239" s="605">
        <v>3.8710691823899399</v>
      </c>
      <c r="CE239" s="607">
        <v>3.65986394557823</v>
      </c>
      <c r="CF239" s="434">
        <f t="shared" si="563"/>
        <v>402.59119496855374</v>
      </c>
      <c r="CG239" s="435">
        <f t="shared" si="564"/>
        <v>347.68707482993187</v>
      </c>
      <c r="CH239" s="605">
        <v>6.0952380952381002</v>
      </c>
      <c r="CI239" s="607">
        <v>5.4393939393939403</v>
      </c>
      <c r="CJ239" s="434">
        <f t="shared" si="565"/>
        <v>292.57142857142878</v>
      </c>
      <c r="CK239" s="435">
        <f t="shared" si="566"/>
        <v>239.33333333333337</v>
      </c>
      <c r="CL239" s="584"/>
      <c r="CM239" s="585"/>
      <c r="CN239" s="434">
        <f t="shared" si="567"/>
        <v>0</v>
      </c>
      <c r="CO239" s="435">
        <f t="shared" si="568"/>
        <v>0</v>
      </c>
      <c r="CP239" s="434">
        <f t="shared" si="569"/>
        <v>4.5734383127630425</v>
      </c>
      <c r="CQ239" s="435">
        <f t="shared" si="570"/>
        <v>4.2231684040522683</v>
      </c>
      <c r="CR239" s="434">
        <f t="shared" si="571"/>
        <v>695.16262353998241</v>
      </c>
      <c r="CS239" s="435">
        <f t="shared" si="572"/>
        <v>587.0204081632653</v>
      </c>
      <c r="CT239" s="584"/>
      <c r="CU239" s="585"/>
      <c r="CV239" s="434">
        <f t="shared" si="573"/>
        <v>0</v>
      </c>
      <c r="CW239" s="435">
        <f t="shared" si="574"/>
        <v>0</v>
      </c>
      <c r="CX239" s="584"/>
      <c r="CY239" s="585"/>
      <c r="CZ239" s="434">
        <f t="shared" si="575"/>
        <v>0</v>
      </c>
      <c r="DA239" s="435">
        <f t="shared" si="576"/>
        <v>0</v>
      </c>
      <c r="DB239" s="584"/>
      <c r="DC239" s="585"/>
      <c r="DD239" s="434">
        <f t="shared" si="577"/>
        <v>0</v>
      </c>
      <c r="DE239" s="435">
        <f t="shared" si="578"/>
        <v>0</v>
      </c>
      <c r="DF239" s="434">
        <f t="shared" si="579"/>
        <v>0</v>
      </c>
      <c r="DG239" s="435">
        <f t="shared" si="580"/>
        <v>0</v>
      </c>
      <c r="DH239" s="434">
        <f t="shared" si="581"/>
        <v>0</v>
      </c>
      <c r="DI239" s="435">
        <f t="shared" si="582"/>
        <v>0</v>
      </c>
      <c r="DJ239" s="434">
        <f t="shared" si="583"/>
        <v>305</v>
      </c>
      <c r="DK239" s="435">
        <f t="shared" si="584"/>
        <v>247</v>
      </c>
      <c r="DL239" s="434">
        <f t="shared" si="585"/>
        <v>0</v>
      </c>
      <c r="DM239" s="435">
        <f t="shared" si="586"/>
        <v>0</v>
      </c>
      <c r="DN239" s="434">
        <f t="shared" si="587"/>
        <v>3.4451962156137865</v>
      </c>
      <c r="DO239" s="435">
        <f t="shared" si="588"/>
        <v>3.6002475664129805</v>
      </c>
      <c r="DP239" s="434">
        <f t="shared" si="589"/>
        <v>1050.7848457622049</v>
      </c>
      <c r="DQ239" s="435">
        <f t="shared" si="590"/>
        <v>889.26114890400618</v>
      </c>
      <c r="DR239" s="434">
        <f t="shared" si="591"/>
        <v>0</v>
      </c>
      <c r="DS239" s="435">
        <f t="shared" si="592"/>
        <v>0</v>
      </c>
      <c r="DT239" s="434">
        <f t="shared" si="593"/>
        <v>0</v>
      </c>
      <c r="DU239" s="435">
        <f t="shared" si="594"/>
        <v>0</v>
      </c>
      <c r="DV239" s="605">
        <v>30</v>
      </c>
      <c r="DW239" s="606">
        <v>32</v>
      </c>
      <c r="DX239" s="434">
        <f t="shared" si="595"/>
        <v>0</v>
      </c>
      <c r="DY239" s="435">
        <f t="shared" si="596"/>
        <v>0</v>
      </c>
      <c r="DZ239" s="605">
        <v>25</v>
      </c>
      <c r="EA239" s="606">
        <v>35</v>
      </c>
      <c r="EB239" s="434">
        <f t="shared" si="597"/>
        <v>0</v>
      </c>
      <c r="EC239" s="435">
        <f t="shared" si="598"/>
        <v>0</v>
      </c>
      <c r="ED239" s="584"/>
      <c r="EE239" s="585"/>
      <c r="EF239" s="434">
        <f t="shared" si="599"/>
        <v>0</v>
      </c>
      <c r="EG239" s="435">
        <f t="shared" si="600"/>
        <v>0</v>
      </c>
      <c r="EH239" s="434">
        <f t="shared" si="601"/>
        <v>55</v>
      </c>
      <c r="EI239" s="435">
        <f t="shared" si="602"/>
        <v>67</v>
      </c>
      <c r="EJ239" s="434">
        <f t="shared" si="603"/>
        <v>0</v>
      </c>
      <c r="EK239" s="435">
        <f t="shared" si="604"/>
        <v>0</v>
      </c>
      <c r="EL239" s="605">
        <v>3.40860215053763</v>
      </c>
      <c r="EM239" s="607">
        <v>2.8333333333333299</v>
      </c>
      <c r="EN239" s="434">
        <f t="shared" si="605"/>
        <v>102.2580645161289</v>
      </c>
      <c r="EO239" s="435">
        <f t="shared" si="606"/>
        <v>90.666666666666558</v>
      </c>
      <c r="EP239" s="605">
        <v>3.96</v>
      </c>
      <c r="EQ239" s="607">
        <v>3.4666666666666699</v>
      </c>
      <c r="ER239" s="434">
        <f t="shared" si="607"/>
        <v>99</v>
      </c>
      <c r="ES239" s="435">
        <f t="shared" si="608"/>
        <v>121.33333333333344</v>
      </c>
      <c r="ET239" s="584"/>
      <c r="EU239" s="585"/>
      <c r="EV239" s="434">
        <f t="shared" si="609"/>
        <v>0</v>
      </c>
      <c r="EW239" s="435">
        <f t="shared" si="610"/>
        <v>0</v>
      </c>
      <c r="EX239" s="434">
        <f t="shared" si="611"/>
        <v>3.6592375366568892</v>
      </c>
      <c r="EY239" s="435">
        <f t="shared" si="612"/>
        <v>3.1641791044776117</v>
      </c>
      <c r="EZ239" s="434">
        <f t="shared" si="613"/>
        <v>201.25806451612891</v>
      </c>
      <c r="FA239" s="435">
        <f t="shared" si="614"/>
        <v>212</v>
      </c>
      <c r="FB239" s="584"/>
      <c r="FC239" s="585"/>
      <c r="FD239" s="434">
        <f t="shared" si="615"/>
        <v>0</v>
      </c>
      <c r="FE239" s="435">
        <f t="shared" si="616"/>
        <v>0</v>
      </c>
      <c r="FF239" s="584"/>
      <c r="FG239" s="585"/>
      <c r="FH239" s="434">
        <f t="shared" si="617"/>
        <v>0</v>
      </c>
      <c r="FI239" s="435">
        <f t="shared" si="618"/>
        <v>0</v>
      </c>
      <c r="FJ239" s="584"/>
      <c r="FK239" s="585"/>
      <c r="FL239" s="434">
        <f t="shared" si="619"/>
        <v>0</v>
      </c>
      <c r="FM239" s="435">
        <f t="shared" si="620"/>
        <v>0</v>
      </c>
      <c r="FN239" s="434">
        <f t="shared" si="621"/>
        <v>0</v>
      </c>
      <c r="FO239" s="435">
        <f t="shared" si="622"/>
        <v>0</v>
      </c>
      <c r="FP239" s="434">
        <f t="shared" si="623"/>
        <v>0</v>
      </c>
      <c r="FQ239" s="435">
        <f t="shared" si="624"/>
        <v>0</v>
      </c>
      <c r="FR239" s="584"/>
      <c r="FS239" s="585"/>
      <c r="FT239" s="434">
        <f t="shared" si="625"/>
        <v>0</v>
      </c>
      <c r="FU239" s="435">
        <f t="shared" si="626"/>
        <v>0</v>
      </c>
      <c r="FV239" s="584"/>
      <c r="FW239" s="585"/>
      <c r="FX239" s="434">
        <f t="shared" si="627"/>
        <v>0</v>
      </c>
      <c r="FY239" s="435">
        <f t="shared" si="628"/>
        <v>0</v>
      </c>
      <c r="FZ239" s="584"/>
      <c r="GA239" s="585"/>
      <c r="GB239" s="434">
        <f t="shared" si="629"/>
        <v>0</v>
      </c>
      <c r="GC239" s="435">
        <f t="shared" si="630"/>
        <v>0</v>
      </c>
      <c r="GD239" s="434">
        <f t="shared" si="631"/>
        <v>192</v>
      </c>
      <c r="GE239" s="435">
        <f t="shared" si="632"/>
        <v>164</v>
      </c>
      <c r="GF239" s="434">
        <f t="shared" si="633"/>
        <v>0</v>
      </c>
      <c r="GG239" s="435">
        <f t="shared" si="634"/>
        <v>0</v>
      </c>
      <c r="GH239" s="434">
        <f t="shared" si="635"/>
        <v>602.80481504023828</v>
      </c>
      <c r="GI239" s="435">
        <f t="shared" si="636"/>
        <v>497.35374149659827</v>
      </c>
      <c r="GJ239" s="434">
        <f t="shared" si="637"/>
        <v>0</v>
      </c>
      <c r="GK239" s="435">
        <f t="shared" si="638"/>
        <v>0</v>
      </c>
      <c r="GL239" s="434">
        <f t="shared" si="639"/>
        <v>168</v>
      </c>
      <c r="GM239" s="435">
        <f t="shared" si="640"/>
        <v>150</v>
      </c>
      <c r="GN239" s="434">
        <f t="shared" si="641"/>
        <v>0</v>
      </c>
      <c r="GO239" s="435">
        <f t="shared" si="642"/>
        <v>0</v>
      </c>
      <c r="GP239" s="434">
        <f t="shared" si="643"/>
        <v>649.23809523809587</v>
      </c>
      <c r="GQ239" s="435">
        <f t="shared" si="644"/>
        <v>603.90740740740785</v>
      </c>
      <c r="GR239" s="434">
        <f t="shared" si="645"/>
        <v>0</v>
      </c>
      <c r="GS239" s="435">
        <f t="shared" si="646"/>
        <v>0</v>
      </c>
      <c r="GT239" s="434">
        <f t="shared" si="647"/>
        <v>360</v>
      </c>
      <c r="GU239" s="435">
        <f t="shared" si="648"/>
        <v>314</v>
      </c>
      <c r="GV239" s="434">
        <f t="shared" si="649"/>
        <v>0</v>
      </c>
      <c r="GW239" s="435">
        <f t="shared" si="650"/>
        <v>0</v>
      </c>
      <c r="GX239" s="434">
        <f t="shared" si="651"/>
        <v>1252.0429102783341</v>
      </c>
      <c r="GY239" s="435">
        <f t="shared" si="652"/>
        <v>1101.2611489040062</v>
      </c>
      <c r="GZ239" s="434">
        <f t="shared" si="653"/>
        <v>0</v>
      </c>
      <c r="HA239" s="435">
        <f t="shared" si="654"/>
        <v>0</v>
      </c>
      <c r="HB239" s="434">
        <f t="shared" si="655"/>
        <v>0</v>
      </c>
      <c r="HC239" s="435">
        <f t="shared" si="656"/>
        <v>0</v>
      </c>
      <c r="HD239" s="434">
        <f t="shared" si="657"/>
        <v>0</v>
      </c>
      <c r="HE239" s="435">
        <f t="shared" si="658"/>
        <v>0</v>
      </c>
      <c r="HF239" s="434">
        <f t="shared" si="659"/>
        <v>0</v>
      </c>
      <c r="HG239" s="435">
        <f t="shared" si="660"/>
        <v>0</v>
      </c>
      <c r="HH239" s="434">
        <f t="shared" si="661"/>
        <v>0</v>
      </c>
      <c r="HI239" s="435">
        <f t="shared" si="662"/>
        <v>0</v>
      </c>
      <c r="HJ239" s="434">
        <f t="shared" si="663"/>
        <v>1252.0429102783337</v>
      </c>
      <c r="HK239" s="435">
        <f t="shared" si="664"/>
        <v>1101.2611489040062</v>
      </c>
      <c r="HL239" s="434">
        <f t="shared" si="665"/>
        <v>0</v>
      </c>
      <c r="HM239" s="435">
        <f t="shared" si="666"/>
        <v>0</v>
      </c>
    </row>
    <row r="240" spans="1:221" s="18" customFormat="1" ht="15" customHeight="1">
      <c r="A240" s="516" t="s">
        <v>489</v>
      </c>
      <c r="B240" s="517" t="s">
        <v>560</v>
      </c>
      <c r="C240" s="520"/>
      <c r="D240" s="500">
        <v>199953</v>
      </c>
      <c r="E240" s="524">
        <v>10</v>
      </c>
      <c r="F240" s="605">
        <v>222</v>
      </c>
      <c r="G240" s="606">
        <v>236</v>
      </c>
      <c r="H240" s="605">
        <v>0</v>
      </c>
      <c r="I240" s="606">
        <v>2</v>
      </c>
      <c r="J240" s="434">
        <f t="shared" si="519"/>
        <v>222</v>
      </c>
      <c r="K240" s="435">
        <f t="shared" si="520"/>
        <v>234</v>
      </c>
      <c r="L240" s="584"/>
      <c r="M240" s="585"/>
      <c r="N240" s="434">
        <f t="shared" si="521"/>
        <v>222</v>
      </c>
      <c r="O240" s="435">
        <f t="shared" si="522"/>
        <v>234</v>
      </c>
      <c r="P240" s="434">
        <f t="shared" si="523"/>
        <v>0</v>
      </c>
      <c r="Q240" s="435">
        <f t="shared" si="524"/>
        <v>0</v>
      </c>
      <c r="R240" s="605">
        <v>0</v>
      </c>
      <c r="S240" s="606">
        <v>2</v>
      </c>
      <c r="T240" s="434">
        <f t="shared" si="667"/>
        <v>0</v>
      </c>
      <c r="U240" s="435">
        <f t="shared" si="667"/>
        <v>0</v>
      </c>
      <c r="V240" s="605">
        <v>80</v>
      </c>
      <c r="W240" s="606">
        <v>90</v>
      </c>
      <c r="X240" s="434">
        <f t="shared" si="525"/>
        <v>0</v>
      </c>
      <c r="Y240" s="435">
        <f t="shared" si="526"/>
        <v>0</v>
      </c>
      <c r="Z240" s="584"/>
      <c r="AA240" s="585"/>
      <c r="AB240" s="434">
        <f t="shared" si="527"/>
        <v>0</v>
      </c>
      <c r="AC240" s="435">
        <f t="shared" si="528"/>
        <v>0</v>
      </c>
      <c r="AD240" s="434">
        <f t="shared" si="529"/>
        <v>80</v>
      </c>
      <c r="AE240" s="435">
        <f t="shared" si="530"/>
        <v>92</v>
      </c>
      <c r="AF240" s="434">
        <f t="shared" si="531"/>
        <v>0</v>
      </c>
      <c r="AG240" s="435">
        <f t="shared" si="532"/>
        <v>0</v>
      </c>
      <c r="AH240" s="584"/>
      <c r="AI240" s="607">
        <v>1.3333333333333299</v>
      </c>
      <c r="AJ240" s="434">
        <f t="shared" si="533"/>
        <v>0</v>
      </c>
      <c r="AK240" s="435">
        <f t="shared" si="534"/>
        <v>2.6666666666666599</v>
      </c>
      <c r="AL240" s="605">
        <v>3.49583333333333</v>
      </c>
      <c r="AM240" s="607">
        <v>3.63003663003663</v>
      </c>
      <c r="AN240" s="434">
        <f t="shared" si="535"/>
        <v>279.6666666666664</v>
      </c>
      <c r="AO240" s="435">
        <f t="shared" si="536"/>
        <v>326.7032967032967</v>
      </c>
      <c r="AP240" s="584"/>
      <c r="AQ240" s="585"/>
      <c r="AR240" s="434">
        <f t="shared" si="537"/>
        <v>0</v>
      </c>
      <c r="AS240" s="435">
        <f t="shared" si="538"/>
        <v>0</v>
      </c>
      <c r="AT240" s="434">
        <f t="shared" si="539"/>
        <v>3.49583333333333</v>
      </c>
      <c r="AU240" s="435">
        <f t="shared" si="540"/>
        <v>3.5801082974996019</v>
      </c>
      <c r="AV240" s="434">
        <f t="shared" si="541"/>
        <v>279.6666666666664</v>
      </c>
      <c r="AW240" s="435">
        <f t="shared" si="542"/>
        <v>329.36996336996339</v>
      </c>
      <c r="AX240" s="584"/>
      <c r="AY240" s="585"/>
      <c r="AZ240" s="434">
        <f t="shared" si="543"/>
        <v>0</v>
      </c>
      <c r="BA240" s="435">
        <f t="shared" si="544"/>
        <v>0</v>
      </c>
      <c r="BB240" s="584"/>
      <c r="BC240" s="585"/>
      <c r="BD240" s="434">
        <f t="shared" si="545"/>
        <v>0</v>
      </c>
      <c r="BE240" s="435">
        <f t="shared" si="546"/>
        <v>0</v>
      </c>
      <c r="BF240" s="584"/>
      <c r="BG240" s="585"/>
      <c r="BH240" s="434">
        <f t="shared" si="547"/>
        <v>0</v>
      </c>
      <c r="BI240" s="435">
        <f t="shared" si="548"/>
        <v>0</v>
      </c>
      <c r="BJ240" s="434">
        <f t="shared" si="549"/>
        <v>0</v>
      </c>
      <c r="BK240" s="435">
        <f t="shared" si="550"/>
        <v>0</v>
      </c>
      <c r="BL240" s="434">
        <f t="shared" si="551"/>
        <v>0</v>
      </c>
      <c r="BM240" s="435">
        <f t="shared" si="552"/>
        <v>0</v>
      </c>
      <c r="BN240" s="605">
        <v>48</v>
      </c>
      <c r="BO240" s="606">
        <v>45</v>
      </c>
      <c r="BP240" s="434">
        <f t="shared" si="553"/>
        <v>0</v>
      </c>
      <c r="BQ240" s="435">
        <f t="shared" si="554"/>
        <v>0</v>
      </c>
      <c r="BR240" s="605">
        <v>28</v>
      </c>
      <c r="BS240" s="606">
        <v>22</v>
      </c>
      <c r="BT240" s="434">
        <f t="shared" si="555"/>
        <v>0</v>
      </c>
      <c r="BU240" s="435">
        <f t="shared" si="556"/>
        <v>0</v>
      </c>
      <c r="BV240" s="584"/>
      <c r="BW240" s="585"/>
      <c r="BX240" s="434">
        <f t="shared" si="557"/>
        <v>0</v>
      </c>
      <c r="BY240" s="435">
        <f t="shared" si="558"/>
        <v>0</v>
      </c>
      <c r="BZ240" s="434">
        <f t="shared" si="559"/>
        <v>76</v>
      </c>
      <c r="CA240" s="435">
        <f t="shared" si="560"/>
        <v>67</v>
      </c>
      <c r="CB240" s="434">
        <f t="shared" si="561"/>
        <v>0</v>
      </c>
      <c r="CC240" s="435">
        <f t="shared" si="562"/>
        <v>0</v>
      </c>
      <c r="CD240" s="605">
        <v>3.5833333333333299</v>
      </c>
      <c r="CE240" s="607">
        <v>4.68888888888889</v>
      </c>
      <c r="CF240" s="434">
        <f t="shared" si="563"/>
        <v>171.99999999999983</v>
      </c>
      <c r="CG240" s="435">
        <f t="shared" si="564"/>
        <v>211.00000000000006</v>
      </c>
      <c r="CH240" s="605">
        <v>6.1785714285714297</v>
      </c>
      <c r="CI240" s="607">
        <v>5.3333333333333304</v>
      </c>
      <c r="CJ240" s="434">
        <f t="shared" si="565"/>
        <v>173.00000000000003</v>
      </c>
      <c r="CK240" s="435">
        <f t="shared" si="566"/>
        <v>117.33333333333327</v>
      </c>
      <c r="CL240" s="584"/>
      <c r="CM240" s="585"/>
      <c r="CN240" s="434">
        <f t="shared" si="567"/>
        <v>0</v>
      </c>
      <c r="CO240" s="435">
        <f t="shared" si="568"/>
        <v>0</v>
      </c>
      <c r="CP240" s="434">
        <f t="shared" si="569"/>
        <v>4.5394736842105248</v>
      </c>
      <c r="CQ240" s="435">
        <f t="shared" si="570"/>
        <v>4.900497512437811</v>
      </c>
      <c r="CR240" s="434">
        <f t="shared" si="571"/>
        <v>344.99999999999989</v>
      </c>
      <c r="CS240" s="435">
        <f t="shared" si="572"/>
        <v>328.33333333333331</v>
      </c>
      <c r="CT240" s="584"/>
      <c r="CU240" s="585"/>
      <c r="CV240" s="434">
        <f t="shared" si="573"/>
        <v>0</v>
      </c>
      <c r="CW240" s="435">
        <f t="shared" si="574"/>
        <v>0</v>
      </c>
      <c r="CX240" s="584"/>
      <c r="CY240" s="585"/>
      <c r="CZ240" s="434">
        <f t="shared" si="575"/>
        <v>0</v>
      </c>
      <c r="DA240" s="435">
        <f t="shared" si="576"/>
        <v>0</v>
      </c>
      <c r="DB240" s="584"/>
      <c r="DC240" s="585"/>
      <c r="DD240" s="434">
        <f t="shared" si="577"/>
        <v>0</v>
      </c>
      <c r="DE240" s="435">
        <f t="shared" si="578"/>
        <v>0</v>
      </c>
      <c r="DF240" s="434">
        <f t="shared" si="579"/>
        <v>0</v>
      </c>
      <c r="DG240" s="435">
        <f t="shared" si="580"/>
        <v>0</v>
      </c>
      <c r="DH240" s="434">
        <f t="shared" si="581"/>
        <v>0</v>
      </c>
      <c r="DI240" s="435">
        <f t="shared" si="582"/>
        <v>0</v>
      </c>
      <c r="DJ240" s="434">
        <f t="shared" si="583"/>
        <v>156</v>
      </c>
      <c r="DK240" s="435">
        <f t="shared" si="584"/>
        <v>159</v>
      </c>
      <c r="DL240" s="434">
        <f t="shared" si="585"/>
        <v>0</v>
      </c>
      <c r="DM240" s="435">
        <f t="shared" si="586"/>
        <v>0</v>
      </c>
      <c r="DN240" s="434">
        <f t="shared" si="587"/>
        <v>4.0042735042735016</v>
      </c>
      <c r="DO240" s="435">
        <f t="shared" si="588"/>
        <v>4.136498721404382</v>
      </c>
      <c r="DP240" s="434">
        <f t="shared" si="589"/>
        <v>624.66666666666629</v>
      </c>
      <c r="DQ240" s="435">
        <f t="shared" si="590"/>
        <v>657.7032967032967</v>
      </c>
      <c r="DR240" s="434">
        <f t="shared" si="591"/>
        <v>0</v>
      </c>
      <c r="DS240" s="435">
        <f t="shared" si="592"/>
        <v>0</v>
      </c>
      <c r="DT240" s="434">
        <f t="shared" si="593"/>
        <v>0</v>
      </c>
      <c r="DU240" s="435">
        <f t="shared" si="594"/>
        <v>0</v>
      </c>
      <c r="DV240" s="605">
        <v>26</v>
      </c>
      <c r="DW240" s="606">
        <v>24</v>
      </c>
      <c r="DX240" s="434">
        <f t="shared" si="595"/>
        <v>0</v>
      </c>
      <c r="DY240" s="435">
        <f t="shared" si="596"/>
        <v>0</v>
      </c>
      <c r="DZ240" s="605">
        <v>40</v>
      </c>
      <c r="EA240" s="606">
        <v>51</v>
      </c>
      <c r="EB240" s="434">
        <f t="shared" si="597"/>
        <v>0</v>
      </c>
      <c r="EC240" s="435">
        <f t="shared" si="598"/>
        <v>0</v>
      </c>
      <c r="ED240" s="584"/>
      <c r="EE240" s="585"/>
      <c r="EF240" s="434">
        <f t="shared" si="599"/>
        <v>0</v>
      </c>
      <c r="EG240" s="435">
        <f t="shared" si="600"/>
        <v>0</v>
      </c>
      <c r="EH240" s="434">
        <f t="shared" si="601"/>
        <v>66</v>
      </c>
      <c r="EI240" s="435">
        <f t="shared" si="602"/>
        <v>75</v>
      </c>
      <c r="EJ240" s="434">
        <f t="shared" si="603"/>
        <v>0</v>
      </c>
      <c r="EK240" s="435">
        <f t="shared" si="604"/>
        <v>0</v>
      </c>
      <c r="EL240" s="605">
        <v>2.6794871794871802</v>
      </c>
      <c r="EM240" s="607">
        <v>3.9722222222222201</v>
      </c>
      <c r="EN240" s="434">
        <f t="shared" si="605"/>
        <v>69.666666666666686</v>
      </c>
      <c r="EO240" s="435">
        <f t="shared" si="606"/>
        <v>95.333333333333286</v>
      </c>
      <c r="EP240" s="605">
        <v>3.4083333333333301</v>
      </c>
      <c r="EQ240" s="607">
        <v>3.2941176470588198</v>
      </c>
      <c r="ER240" s="434">
        <f t="shared" si="607"/>
        <v>136.3333333333332</v>
      </c>
      <c r="ES240" s="435">
        <f t="shared" si="608"/>
        <v>167.9999999999998</v>
      </c>
      <c r="ET240" s="584"/>
      <c r="EU240" s="585"/>
      <c r="EV240" s="434">
        <f t="shared" si="609"/>
        <v>0</v>
      </c>
      <c r="EW240" s="435">
        <f t="shared" si="610"/>
        <v>0</v>
      </c>
      <c r="EX240" s="434">
        <f t="shared" si="611"/>
        <v>3.1212121212121193</v>
      </c>
      <c r="EY240" s="435">
        <f t="shared" si="612"/>
        <v>3.511111111111108</v>
      </c>
      <c r="EZ240" s="434">
        <f t="shared" si="613"/>
        <v>205.99999999999989</v>
      </c>
      <c r="FA240" s="435">
        <f t="shared" si="614"/>
        <v>263.33333333333309</v>
      </c>
      <c r="FB240" s="584"/>
      <c r="FC240" s="585"/>
      <c r="FD240" s="434">
        <f t="shared" si="615"/>
        <v>0</v>
      </c>
      <c r="FE240" s="435">
        <f t="shared" si="616"/>
        <v>0</v>
      </c>
      <c r="FF240" s="584"/>
      <c r="FG240" s="585"/>
      <c r="FH240" s="434">
        <f t="shared" si="617"/>
        <v>0</v>
      </c>
      <c r="FI240" s="435">
        <f t="shared" si="618"/>
        <v>0</v>
      </c>
      <c r="FJ240" s="584"/>
      <c r="FK240" s="585"/>
      <c r="FL240" s="434">
        <f t="shared" si="619"/>
        <v>0</v>
      </c>
      <c r="FM240" s="435">
        <f t="shared" si="620"/>
        <v>0</v>
      </c>
      <c r="FN240" s="434">
        <f t="shared" si="621"/>
        <v>0</v>
      </c>
      <c r="FO240" s="435">
        <f t="shared" si="622"/>
        <v>0</v>
      </c>
      <c r="FP240" s="434">
        <f t="shared" si="623"/>
        <v>0</v>
      </c>
      <c r="FQ240" s="435">
        <f t="shared" si="624"/>
        <v>0</v>
      </c>
      <c r="FR240" s="584"/>
      <c r="FS240" s="585"/>
      <c r="FT240" s="434">
        <f t="shared" si="625"/>
        <v>0</v>
      </c>
      <c r="FU240" s="435">
        <f t="shared" si="626"/>
        <v>0</v>
      </c>
      <c r="FV240" s="584"/>
      <c r="FW240" s="585"/>
      <c r="FX240" s="434">
        <f t="shared" si="627"/>
        <v>0</v>
      </c>
      <c r="FY240" s="435">
        <f t="shared" si="628"/>
        <v>0</v>
      </c>
      <c r="FZ240" s="584"/>
      <c r="GA240" s="585"/>
      <c r="GB240" s="434">
        <f t="shared" si="629"/>
        <v>0</v>
      </c>
      <c r="GC240" s="435">
        <f t="shared" si="630"/>
        <v>0</v>
      </c>
      <c r="GD240" s="434">
        <f t="shared" si="631"/>
        <v>74</v>
      </c>
      <c r="GE240" s="435">
        <f t="shared" si="632"/>
        <v>71</v>
      </c>
      <c r="GF240" s="434">
        <f t="shared" si="633"/>
        <v>0</v>
      </c>
      <c r="GG240" s="435">
        <f t="shared" si="634"/>
        <v>0</v>
      </c>
      <c r="GH240" s="434">
        <f t="shared" si="635"/>
        <v>241.66666666666652</v>
      </c>
      <c r="GI240" s="435">
        <f t="shared" si="636"/>
        <v>309</v>
      </c>
      <c r="GJ240" s="434">
        <f t="shared" si="637"/>
        <v>0</v>
      </c>
      <c r="GK240" s="435">
        <f t="shared" si="638"/>
        <v>0</v>
      </c>
      <c r="GL240" s="434">
        <f t="shared" si="639"/>
        <v>148</v>
      </c>
      <c r="GM240" s="435">
        <f t="shared" si="640"/>
        <v>163</v>
      </c>
      <c r="GN240" s="434">
        <f t="shared" si="641"/>
        <v>0</v>
      </c>
      <c r="GO240" s="435">
        <f t="shared" si="642"/>
        <v>0</v>
      </c>
      <c r="GP240" s="434">
        <f t="shared" si="643"/>
        <v>588.99999999999955</v>
      </c>
      <c r="GQ240" s="435">
        <f t="shared" si="644"/>
        <v>612.03663003662973</v>
      </c>
      <c r="GR240" s="434">
        <f t="shared" si="645"/>
        <v>0</v>
      </c>
      <c r="GS240" s="435">
        <f t="shared" si="646"/>
        <v>0</v>
      </c>
      <c r="GT240" s="434">
        <f t="shared" si="647"/>
        <v>222</v>
      </c>
      <c r="GU240" s="435">
        <f t="shared" si="648"/>
        <v>234</v>
      </c>
      <c r="GV240" s="434">
        <f t="shared" si="649"/>
        <v>0</v>
      </c>
      <c r="GW240" s="435">
        <f t="shared" si="650"/>
        <v>0</v>
      </c>
      <c r="GX240" s="434">
        <f t="shared" si="651"/>
        <v>830.66666666666606</v>
      </c>
      <c r="GY240" s="435">
        <f t="shared" si="652"/>
        <v>921.03663003662973</v>
      </c>
      <c r="GZ240" s="434">
        <f t="shared" si="653"/>
        <v>0</v>
      </c>
      <c r="HA240" s="435">
        <f t="shared" si="654"/>
        <v>0</v>
      </c>
      <c r="HB240" s="434">
        <f t="shared" si="655"/>
        <v>0</v>
      </c>
      <c r="HC240" s="435">
        <f t="shared" si="656"/>
        <v>0</v>
      </c>
      <c r="HD240" s="434">
        <f t="shared" si="657"/>
        <v>0</v>
      </c>
      <c r="HE240" s="435">
        <f t="shared" si="658"/>
        <v>0</v>
      </c>
      <c r="HF240" s="434">
        <f t="shared" si="659"/>
        <v>0</v>
      </c>
      <c r="HG240" s="435">
        <f t="shared" si="660"/>
        <v>0</v>
      </c>
      <c r="HH240" s="434">
        <f t="shared" si="661"/>
        <v>0</v>
      </c>
      <c r="HI240" s="435">
        <f t="shared" si="662"/>
        <v>0</v>
      </c>
      <c r="HJ240" s="434">
        <f t="shared" si="663"/>
        <v>830.66666666666617</v>
      </c>
      <c r="HK240" s="435">
        <f t="shared" si="664"/>
        <v>921.03663003662973</v>
      </c>
      <c r="HL240" s="434">
        <f t="shared" si="665"/>
        <v>0</v>
      </c>
      <c r="HM240" s="435">
        <f t="shared" si="666"/>
        <v>0</v>
      </c>
    </row>
    <row r="241" spans="1:221" s="18" customFormat="1" ht="15" customHeight="1">
      <c r="A241" s="642" t="s">
        <v>561</v>
      </c>
      <c r="B241" s="643"/>
      <c r="C241" s="644"/>
      <c r="D241" s="645"/>
      <c r="E241" s="645"/>
      <c r="F241" s="609"/>
      <c r="G241" s="606"/>
      <c r="H241" s="609"/>
      <c r="I241" s="606"/>
      <c r="J241" s="434">
        <f t="shared" si="519"/>
        <v>0</v>
      </c>
      <c r="K241" s="435">
        <f t="shared" si="520"/>
        <v>0</v>
      </c>
      <c r="L241" s="432"/>
      <c r="M241" s="433"/>
      <c r="N241" s="434">
        <f t="shared" si="521"/>
        <v>0</v>
      </c>
      <c r="O241" s="435">
        <f t="shared" si="522"/>
        <v>0</v>
      </c>
      <c r="P241" s="434">
        <f t="shared" si="523"/>
        <v>0</v>
      </c>
      <c r="Q241" s="435">
        <f t="shared" si="524"/>
        <v>0</v>
      </c>
      <c r="R241" s="609"/>
      <c r="S241" s="606"/>
      <c r="T241" s="434"/>
      <c r="U241" s="435"/>
      <c r="V241" s="609"/>
      <c r="W241" s="606"/>
      <c r="X241" s="434">
        <f t="shared" si="525"/>
        <v>0</v>
      </c>
      <c r="Y241" s="435">
        <f t="shared" si="526"/>
        <v>0</v>
      </c>
      <c r="Z241" s="432"/>
      <c r="AA241" s="433"/>
      <c r="AB241" s="434">
        <f t="shared" si="527"/>
        <v>0</v>
      </c>
      <c r="AC241" s="435">
        <f t="shared" si="528"/>
        <v>0</v>
      </c>
      <c r="AD241" s="434">
        <f t="shared" si="529"/>
        <v>0</v>
      </c>
      <c r="AE241" s="435">
        <f t="shared" si="530"/>
        <v>0</v>
      </c>
      <c r="AF241" s="434">
        <f t="shared" si="531"/>
        <v>0</v>
      </c>
      <c r="AG241" s="435">
        <f t="shared" si="532"/>
        <v>0</v>
      </c>
      <c r="AH241" s="432"/>
      <c r="AI241" s="607"/>
      <c r="AJ241" s="434">
        <f t="shared" si="533"/>
        <v>0</v>
      </c>
      <c r="AK241" s="435">
        <f t="shared" si="534"/>
        <v>0</v>
      </c>
      <c r="AL241" s="609"/>
      <c r="AM241" s="607"/>
      <c r="AN241" s="434">
        <f t="shared" si="535"/>
        <v>0</v>
      </c>
      <c r="AO241" s="435">
        <f t="shared" si="536"/>
        <v>0</v>
      </c>
      <c r="AP241" s="432"/>
      <c r="AQ241" s="433"/>
      <c r="AR241" s="434">
        <f t="shared" si="537"/>
        <v>0</v>
      </c>
      <c r="AS241" s="435">
        <f t="shared" si="538"/>
        <v>0</v>
      </c>
      <c r="AT241" s="434">
        <f t="shared" si="539"/>
        <v>0</v>
      </c>
      <c r="AU241" s="435">
        <f t="shared" si="540"/>
        <v>0</v>
      </c>
      <c r="AV241" s="434">
        <f t="shared" si="541"/>
        <v>0</v>
      </c>
      <c r="AW241" s="435">
        <f t="shared" si="542"/>
        <v>0</v>
      </c>
      <c r="AX241" s="432"/>
      <c r="AY241" s="433"/>
      <c r="AZ241" s="434">
        <f t="shared" si="543"/>
        <v>0</v>
      </c>
      <c r="BA241" s="435">
        <f t="shared" si="544"/>
        <v>0</v>
      </c>
      <c r="BB241" s="432"/>
      <c r="BC241" s="433"/>
      <c r="BD241" s="434">
        <f t="shared" si="545"/>
        <v>0</v>
      </c>
      <c r="BE241" s="435">
        <f t="shared" si="546"/>
        <v>0</v>
      </c>
      <c r="BF241" s="432"/>
      <c r="BG241" s="433"/>
      <c r="BH241" s="434">
        <f t="shared" si="547"/>
        <v>0</v>
      </c>
      <c r="BI241" s="435">
        <f t="shared" si="548"/>
        <v>0</v>
      </c>
      <c r="BJ241" s="434">
        <f t="shared" si="549"/>
        <v>0</v>
      </c>
      <c r="BK241" s="435">
        <f t="shared" si="550"/>
        <v>0</v>
      </c>
      <c r="BL241" s="434">
        <f t="shared" si="551"/>
        <v>0</v>
      </c>
      <c r="BM241" s="435">
        <f t="shared" si="552"/>
        <v>0</v>
      </c>
      <c r="BN241" s="609"/>
      <c r="BO241" s="606"/>
      <c r="BP241" s="434">
        <f t="shared" si="553"/>
        <v>0</v>
      </c>
      <c r="BQ241" s="435">
        <f t="shared" si="554"/>
        <v>0</v>
      </c>
      <c r="BR241" s="609"/>
      <c r="BS241" s="606"/>
      <c r="BT241" s="434">
        <f t="shared" si="555"/>
        <v>0</v>
      </c>
      <c r="BU241" s="435">
        <f t="shared" si="556"/>
        <v>0</v>
      </c>
      <c r="BV241" s="432"/>
      <c r="BW241" s="433"/>
      <c r="BX241" s="434">
        <f t="shared" si="557"/>
        <v>0</v>
      </c>
      <c r="BY241" s="435">
        <f t="shared" si="558"/>
        <v>0</v>
      </c>
      <c r="BZ241" s="434">
        <f t="shared" si="559"/>
        <v>0</v>
      </c>
      <c r="CA241" s="435">
        <f t="shared" si="560"/>
        <v>0</v>
      </c>
      <c r="CB241" s="434">
        <f t="shared" si="561"/>
        <v>0</v>
      </c>
      <c r="CC241" s="435">
        <f t="shared" si="562"/>
        <v>0</v>
      </c>
      <c r="CD241" s="609"/>
      <c r="CE241" s="607"/>
      <c r="CF241" s="434">
        <f t="shared" si="563"/>
        <v>0</v>
      </c>
      <c r="CG241" s="435">
        <f t="shared" si="564"/>
        <v>0</v>
      </c>
      <c r="CH241" s="609"/>
      <c r="CI241" s="607"/>
      <c r="CJ241" s="434">
        <f t="shared" si="565"/>
        <v>0</v>
      </c>
      <c r="CK241" s="435">
        <f t="shared" si="566"/>
        <v>0</v>
      </c>
      <c r="CL241" s="432"/>
      <c r="CM241" s="433"/>
      <c r="CN241" s="434">
        <f t="shared" si="567"/>
        <v>0</v>
      </c>
      <c r="CO241" s="435">
        <f t="shared" si="568"/>
        <v>0</v>
      </c>
      <c r="CP241" s="434">
        <f t="shared" si="569"/>
        <v>0</v>
      </c>
      <c r="CQ241" s="435">
        <f t="shared" si="570"/>
        <v>0</v>
      </c>
      <c r="CR241" s="434">
        <f t="shared" si="571"/>
        <v>0</v>
      </c>
      <c r="CS241" s="435">
        <f t="shared" si="572"/>
        <v>0</v>
      </c>
      <c r="CT241" s="432"/>
      <c r="CU241" s="433"/>
      <c r="CV241" s="434">
        <f t="shared" si="573"/>
        <v>0</v>
      </c>
      <c r="CW241" s="435">
        <f t="shared" si="574"/>
        <v>0</v>
      </c>
      <c r="CX241" s="432"/>
      <c r="CY241" s="433"/>
      <c r="CZ241" s="434">
        <f t="shared" si="575"/>
        <v>0</v>
      </c>
      <c r="DA241" s="435">
        <f t="shared" si="576"/>
        <v>0</v>
      </c>
      <c r="DB241" s="432"/>
      <c r="DC241" s="433"/>
      <c r="DD241" s="434">
        <f t="shared" si="577"/>
        <v>0</v>
      </c>
      <c r="DE241" s="435">
        <f t="shared" si="578"/>
        <v>0</v>
      </c>
      <c r="DF241" s="434">
        <f t="shared" si="579"/>
        <v>0</v>
      </c>
      <c r="DG241" s="435">
        <f t="shared" si="580"/>
        <v>0</v>
      </c>
      <c r="DH241" s="434">
        <f t="shared" si="581"/>
        <v>0</v>
      </c>
      <c r="DI241" s="435">
        <f t="shared" si="582"/>
        <v>0</v>
      </c>
      <c r="DJ241" s="434">
        <f t="shared" si="583"/>
        <v>0</v>
      </c>
      <c r="DK241" s="435">
        <f t="shared" si="584"/>
        <v>0</v>
      </c>
      <c r="DL241" s="434">
        <f t="shared" si="585"/>
        <v>0</v>
      </c>
      <c r="DM241" s="435">
        <f t="shared" si="586"/>
        <v>0</v>
      </c>
      <c r="DN241" s="434">
        <f t="shared" si="587"/>
        <v>0</v>
      </c>
      <c r="DO241" s="435">
        <f t="shared" si="588"/>
        <v>0</v>
      </c>
      <c r="DP241" s="434">
        <f t="shared" si="589"/>
        <v>0</v>
      </c>
      <c r="DQ241" s="435">
        <f t="shared" si="590"/>
        <v>0</v>
      </c>
      <c r="DR241" s="434">
        <f t="shared" si="591"/>
        <v>0</v>
      </c>
      <c r="DS241" s="435">
        <f t="shared" si="592"/>
        <v>0</v>
      </c>
      <c r="DT241" s="434">
        <f t="shared" si="593"/>
        <v>0</v>
      </c>
      <c r="DU241" s="435">
        <f t="shared" si="594"/>
        <v>0</v>
      </c>
      <c r="DV241" s="609"/>
      <c r="DW241" s="606"/>
      <c r="DX241" s="434">
        <f t="shared" si="595"/>
        <v>0</v>
      </c>
      <c r="DY241" s="435">
        <f t="shared" si="596"/>
        <v>0</v>
      </c>
      <c r="DZ241" s="609"/>
      <c r="EA241" s="606"/>
      <c r="EB241" s="434">
        <f t="shared" si="597"/>
        <v>0</v>
      </c>
      <c r="EC241" s="435">
        <f t="shared" si="598"/>
        <v>0</v>
      </c>
      <c r="ED241" s="432"/>
      <c r="EE241" s="433"/>
      <c r="EF241" s="434">
        <f t="shared" si="599"/>
        <v>0</v>
      </c>
      <c r="EG241" s="435">
        <f t="shared" si="600"/>
        <v>0</v>
      </c>
      <c r="EH241" s="434">
        <f t="shared" si="601"/>
        <v>0</v>
      </c>
      <c r="EI241" s="435">
        <f t="shared" si="602"/>
        <v>0</v>
      </c>
      <c r="EJ241" s="434">
        <f t="shared" si="603"/>
        <v>0</v>
      </c>
      <c r="EK241" s="435">
        <f t="shared" si="604"/>
        <v>0</v>
      </c>
      <c r="EL241" s="609"/>
      <c r="EM241" s="607"/>
      <c r="EN241" s="434">
        <f t="shared" si="605"/>
        <v>0</v>
      </c>
      <c r="EO241" s="435">
        <f t="shared" si="606"/>
        <v>0</v>
      </c>
      <c r="EP241" s="609"/>
      <c r="EQ241" s="607"/>
      <c r="ER241" s="434">
        <f t="shared" si="607"/>
        <v>0</v>
      </c>
      <c r="ES241" s="435">
        <f t="shared" si="608"/>
        <v>0</v>
      </c>
      <c r="ET241" s="432"/>
      <c r="EU241" s="433"/>
      <c r="EV241" s="434">
        <f t="shared" si="609"/>
        <v>0</v>
      </c>
      <c r="EW241" s="435">
        <f t="shared" si="610"/>
        <v>0</v>
      </c>
      <c r="EX241" s="434">
        <f t="shared" si="611"/>
        <v>0</v>
      </c>
      <c r="EY241" s="435">
        <f t="shared" si="612"/>
        <v>0</v>
      </c>
      <c r="EZ241" s="434">
        <f t="shared" si="613"/>
        <v>0</v>
      </c>
      <c r="FA241" s="435">
        <f t="shared" si="614"/>
        <v>0</v>
      </c>
      <c r="FB241" s="432"/>
      <c r="FC241" s="433"/>
      <c r="FD241" s="434">
        <f t="shared" si="615"/>
        <v>0</v>
      </c>
      <c r="FE241" s="435">
        <f t="shared" si="616"/>
        <v>0</v>
      </c>
      <c r="FF241" s="432"/>
      <c r="FG241" s="433"/>
      <c r="FH241" s="434">
        <f t="shared" si="617"/>
        <v>0</v>
      </c>
      <c r="FI241" s="435">
        <f t="shared" si="618"/>
        <v>0</v>
      </c>
      <c r="FJ241" s="432"/>
      <c r="FK241" s="433"/>
      <c r="FL241" s="434">
        <f t="shared" si="619"/>
        <v>0</v>
      </c>
      <c r="FM241" s="435">
        <f t="shared" si="620"/>
        <v>0</v>
      </c>
      <c r="FN241" s="434">
        <f t="shared" si="621"/>
        <v>0</v>
      </c>
      <c r="FO241" s="435">
        <f t="shared" si="622"/>
        <v>0</v>
      </c>
      <c r="FP241" s="434">
        <f t="shared" si="623"/>
        <v>0</v>
      </c>
      <c r="FQ241" s="435">
        <f t="shared" si="624"/>
        <v>0</v>
      </c>
      <c r="FR241" s="432"/>
      <c r="FS241" s="433"/>
      <c r="FT241" s="434">
        <f t="shared" si="625"/>
        <v>0</v>
      </c>
      <c r="FU241" s="435">
        <f t="shared" si="626"/>
        <v>0</v>
      </c>
      <c r="FV241" s="432"/>
      <c r="FW241" s="433"/>
      <c r="FX241" s="434">
        <f t="shared" si="627"/>
        <v>0</v>
      </c>
      <c r="FY241" s="435">
        <f t="shared" si="628"/>
        <v>0</v>
      </c>
      <c r="FZ241" s="432"/>
      <c r="GA241" s="433"/>
      <c r="GB241" s="434">
        <f t="shared" si="629"/>
        <v>0</v>
      </c>
      <c r="GC241" s="435">
        <f t="shared" si="630"/>
        <v>0</v>
      </c>
      <c r="GD241" s="434">
        <f t="shared" si="631"/>
        <v>0</v>
      </c>
      <c r="GE241" s="435">
        <f t="shared" si="632"/>
        <v>0</v>
      </c>
      <c r="GF241" s="434">
        <f t="shared" si="633"/>
        <v>0</v>
      </c>
      <c r="GG241" s="435">
        <f t="shared" si="634"/>
        <v>0</v>
      </c>
      <c r="GH241" s="434">
        <f t="shared" si="635"/>
        <v>0</v>
      </c>
      <c r="GI241" s="435">
        <f t="shared" si="636"/>
        <v>0</v>
      </c>
      <c r="GJ241" s="434">
        <f t="shared" si="637"/>
        <v>0</v>
      </c>
      <c r="GK241" s="435">
        <f t="shared" si="638"/>
        <v>0</v>
      </c>
      <c r="GL241" s="434">
        <f t="shared" si="639"/>
        <v>0</v>
      </c>
      <c r="GM241" s="435">
        <f t="shared" si="640"/>
        <v>0</v>
      </c>
      <c r="GN241" s="434">
        <f t="shared" si="641"/>
        <v>0</v>
      </c>
      <c r="GO241" s="435">
        <f t="shared" si="642"/>
        <v>0</v>
      </c>
      <c r="GP241" s="434">
        <f t="shared" si="643"/>
        <v>0</v>
      </c>
      <c r="GQ241" s="435">
        <f t="shared" si="644"/>
        <v>0</v>
      </c>
      <c r="GR241" s="434">
        <f t="shared" si="645"/>
        <v>0</v>
      </c>
      <c r="GS241" s="435">
        <f t="shared" si="646"/>
        <v>0</v>
      </c>
      <c r="GT241" s="434">
        <f t="shared" si="647"/>
        <v>0</v>
      </c>
      <c r="GU241" s="435">
        <f t="shared" si="648"/>
        <v>0</v>
      </c>
      <c r="GV241" s="434">
        <f t="shared" si="649"/>
        <v>0</v>
      </c>
      <c r="GW241" s="435">
        <f t="shared" si="650"/>
        <v>0</v>
      </c>
      <c r="GX241" s="434">
        <f t="shared" si="651"/>
        <v>0</v>
      </c>
      <c r="GY241" s="435">
        <f t="shared" si="652"/>
        <v>0</v>
      </c>
      <c r="GZ241" s="434">
        <f t="shared" si="653"/>
        <v>0</v>
      </c>
      <c r="HA241" s="435">
        <f t="shared" si="654"/>
        <v>0</v>
      </c>
      <c r="HB241" s="434">
        <f t="shared" si="655"/>
        <v>0</v>
      </c>
      <c r="HC241" s="435">
        <f t="shared" si="656"/>
        <v>0</v>
      </c>
      <c r="HD241" s="434">
        <f t="shared" si="657"/>
        <v>0</v>
      </c>
      <c r="HE241" s="435">
        <f t="shared" si="658"/>
        <v>0</v>
      </c>
      <c r="HF241" s="434">
        <f t="shared" si="659"/>
        <v>0</v>
      </c>
      <c r="HG241" s="435">
        <f t="shared" si="660"/>
        <v>0</v>
      </c>
      <c r="HH241" s="434">
        <f t="shared" si="661"/>
        <v>0</v>
      </c>
      <c r="HI241" s="435">
        <f t="shared" si="662"/>
        <v>0</v>
      </c>
      <c r="HJ241" s="434">
        <f t="shared" si="663"/>
        <v>0</v>
      </c>
      <c r="HK241" s="435">
        <f t="shared" si="664"/>
        <v>0</v>
      </c>
      <c r="HL241" s="434">
        <f t="shared" si="665"/>
        <v>0</v>
      </c>
      <c r="HM241" s="435">
        <f t="shared" si="666"/>
        <v>0</v>
      </c>
    </row>
    <row r="242" spans="1:221" s="18" customFormat="1" ht="15" customHeight="1">
      <c r="A242" s="642" t="s">
        <v>1207</v>
      </c>
      <c r="B242" s="643"/>
      <c r="C242" s="644"/>
      <c r="D242" s="645"/>
      <c r="E242" s="645"/>
      <c r="F242" s="609"/>
      <c r="G242" s="606"/>
      <c r="H242" s="609"/>
      <c r="I242" s="606"/>
      <c r="J242" s="434">
        <f t="shared" si="519"/>
        <v>0</v>
      </c>
      <c r="K242" s="435">
        <f t="shared" si="520"/>
        <v>0</v>
      </c>
      <c r="L242" s="432"/>
      <c r="M242" s="433"/>
      <c r="N242" s="434">
        <f t="shared" si="521"/>
        <v>0</v>
      </c>
      <c r="O242" s="435">
        <f t="shared" si="522"/>
        <v>0</v>
      </c>
      <c r="P242" s="434">
        <f t="shared" si="523"/>
        <v>0</v>
      </c>
      <c r="Q242" s="435">
        <f t="shared" si="524"/>
        <v>0</v>
      </c>
      <c r="R242" s="609"/>
      <c r="S242" s="606"/>
      <c r="T242" s="434"/>
      <c r="U242" s="435"/>
      <c r="V242" s="609"/>
      <c r="W242" s="606"/>
      <c r="X242" s="434">
        <f t="shared" si="525"/>
        <v>0</v>
      </c>
      <c r="Y242" s="435">
        <f t="shared" si="526"/>
        <v>0</v>
      </c>
      <c r="Z242" s="432"/>
      <c r="AA242" s="433"/>
      <c r="AB242" s="434">
        <f t="shared" si="527"/>
        <v>0</v>
      </c>
      <c r="AC242" s="435">
        <f t="shared" si="528"/>
        <v>0</v>
      </c>
      <c r="AD242" s="434">
        <f t="shared" si="529"/>
        <v>0</v>
      </c>
      <c r="AE242" s="435">
        <f t="shared" si="530"/>
        <v>0</v>
      </c>
      <c r="AF242" s="434">
        <f t="shared" si="531"/>
        <v>0</v>
      </c>
      <c r="AG242" s="435">
        <f t="shared" si="532"/>
        <v>0</v>
      </c>
      <c r="AH242" s="432"/>
      <c r="AI242" s="607"/>
      <c r="AJ242" s="434">
        <f t="shared" si="533"/>
        <v>0</v>
      </c>
      <c r="AK242" s="435">
        <f t="shared" si="534"/>
        <v>0</v>
      </c>
      <c r="AL242" s="609"/>
      <c r="AM242" s="607"/>
      <c r="AN242" s="434">
        <f t="shared" si="535"/>
        <v>0</v>
      </c>
      <c r="AO242" s="435">
        <f t="shared" si="536"/>
        <v>0</v>
      </c>
      <c r="AP242" s="432"/>
      <c r="AQ242" s="433"/>
      <c r="AR242" s="434">
        <f t="shared" si="537"/>
        <v>0</v>
      </c>
      <c r="AS242" s="435">
        <f t="shared" si="538"/>
        <v>0</v>
      </c>
      <c r="AT242" s="434">
        <f t="shared" si="539"/>
        <v>0</v>
      </c>
      <c r="AU242" s="435">
        <f t="shared" si="540"/>
        <v>0</v>
      </c>
      <c r="AV242" s="434">
        <f t="shared" si="541"/>
        <v>0</v>
      </c>
      <c r="AW242" s="435">
        <f t="shared" si="542"/>
        <v>0</v>
      </c>
      <c r="AX242" s="432"/>
      <c r="AY242" s="433"/>
      <c r="AZ242" s="434">
        <f t="shared" si="543"/>
        <v>0</v>
      </c>
      <c r="BA242" s="435">
        <f t="shared" si="544"/>
        <v>0</v>
      </c>
      <c r="BB242" s="432"/>
      <c r="BC242" s="433"/>
      <c r="BD242" s="434">
        <f t="shared" si="545"/>
        <v>0</v>
      </c>
      <c r="BE242" s="435">
        <f t="shared" si="546"/>
        <v>0</v>
      </c>
      <c r="BF242" s="432"/>
      <c r="BG242" s="433"/>
      <c r="BH242" s="434">
        <f t="shared" si="547"/>
        <v>0</v>
      </c>
      <c r="BI242" s="435">
        <f t="shared" si="548"/>
        <v>0</v>
      </c>
      <c r="BJ242" s="434">
        <f t="shared" si="549"/>
        <v>0</v>
      </c>
      <c r="BK242" s="435">
        <f t="shared" si="550"/>
        <v>0</v>
      </c>
      <c r="BL242" s="434">
        <f t="shared" si="551"/>
        <v>0</v>
      </c>
      <c r="BM242" s="435">
        <f t="shared" si="552"/>
        <v>0</v>
      </c>
      <c r="BN242" s="609"/>
      <c r="BO242" s="606"/>
      <c r="BP242" s="434">
        <f t="shared" si="553"/>
        <v>0</v>
      </c>
      <c r="BQ242" s="435">
        <f t="shared" si="554"/>
        <v>0</v>
      </c>
      <c r="BR242" s="609"/>
      <c r="BS242" s="606"/>
      <c r="BT242" s="434">
        <f t="shared" si="555"/>
        <v>0</v>
      </c>
      <c r="BU242" s="435">
        <f t="shared" si="556"/>
        <v>0</v>
      </c>
      <c r="BV242" s="432"/>
      <c r="BW242" s="433"/>
      <c r="BX242" s="434">
        <f t="shared" si="557"/>
        <v>0</v>
      </c>
      <c r="BY242" s="435">
        <f t="shared" si="558"/>
        <v>0</v>
      </c>
      <c r="BZ242" s="434">
        <f t="shared" si="559"/>
        <v>0</v>
      </c>
      <c r="CA242" s="435">
        <f t="shared" si="560"/>
        <v>0</v>
      </c>
      <c r="CB242" s="434">
        <f t="shared" si="561"/>
        <v>0</v>
      </c>
      <c r="CC242" s="435">
        <f t="shared" si="562"/>
        <v>0</v>
      </c>
      <c r="CD242" s="609"/>
      <c r="CE242" s="607"/>
      <c r="CF242" s="434">
        <f t="shared" si="563"/>
        <v>0</v>
      </c>
      <c r="CG242" s="435">
        <f t="shared" si="564"/>
        <v>0</v>
      </c>
      <c r="CH242" s="609"/>
      <c r="CI242" s="607"/>
      <c r="CJ242" s="434">
        <f t="shared" si="565"/>
        <v>0</v>
      </c>
      <c r="CK242" s="435">
        <f t="shared" si="566"/>
        <v>0</v>
      </c>
      <c r="CL242" s="432"/>
      <c r="CM242" s="433"/>
      <c r="CN242" s="434">
        <f t="shared" si="567"/>
        <v>0</v>
      </c>
      <c r="CO242" s="435">
        <f t="shared" si="568"/>
        <v>0</v>
      </c>
      <c r="CP242" s="434">
        <f t="shared" si="569"/>
        <v>0</v>
      </c>
      <c r="CQ242" s="435">
        <f t="shared" si="570"/>
        <v>0</v>
      </c>
      <c r="CR242" s="434">
        <f t="shared" si="571"/>
        <v>0</v>
      </c>
      <c r="CS242" s="435">
        <f t="shared" si="572"/>
        <v>0</v>
      </c>
      <c r="CT242" s="432"/>
      <c r="CU242" s="433"/>
      <c r="CV242" s="434">
        <f t="shared" si="573"/>
        <v>0</v>
      </c>
      <c r="CW242" s="435">
        <f t="shared" si="574"/>
        <v>0</v>
      </c>
      <c r="CX242" s="432"/>
      <c r="CY242" s="433"/>
      <c r="CZ242" s="434">
        <f t="shared" si="575"/>
        <v>0</v>
      </c>
      <c r="DA242" s="435">
        <f t="shared" si="576"/>
        <v>0</v>
      </c>
      <c r="DB242" s="432"/>
      <c r="DC242" s="433"/>
      <c r="DD242" s="434">
        <f t="shared" si="577"/>
        <v>0</v>
      </c>
      <c r="DE242" s="435">
        <f t="shared" si="578"/>
        <v>0</v>
      </c>
      <c r="DF242" s="434">
        <f t="shared" si="579"/>
        <v>0</v>
      </c>
      <c r="DG242" s="435">
        <f t="shared" si="580"/>
        <v>0</v>
      </c>
      <c r="DH242" s="434">
        <f t="shared" si="581"/>
        <v>0</v>
      </c>
      <c r="DI242" s="435">
        <f t="shared" si="582"/>
        <v>0</v>
      </c>
      <c r="DJ242" s="434">
        <f t="shared" si="583"/>
        <v>0</v>
      </c>
      <c r="DK242" s="435">
        <f t="shared" si="584"/>
        <v>0</v>
      </c>
      <c r="DL242" s="434">
        <f t="shared" si="585"/>
        <v>0</v>
      </c>
      <c r="DM242" s="435">
        <f t="shared" si="586"/>
        <v>0</v>
      </c>
      <c r="DN242" s="434">
        <f t="shared" si="587"/>
        <v>0</v>
      </c>
      <c r="DO242" s="435">
        <f t="shared" si="588"/>
        <v>0</v>
      </c>
      <c r="DP242" s="434">
        <f t="shared" si="589"/>
        <v>0</v>
      </c>
      <c r="DQ242" s="435">
        <f t="shared" si="590"/>
        <v>0</v>
      </c>
      <c r="DR242" s="434">
        <f t="shared" si="591"/>
        <v>0</v>
      </c>
      <c r="DS242" s="435">
        <f t="shared" si="592"/>
        <v>0</v>
      </c>
      <c r="DT242" s="434">
        <f t="shared" si="593"/>
        <v>0</v>
      </c>
      <c r="DU242" s="435">
        <f t="shared" si="594"/>
        <v>0</v>
      </c>
      <c r="DV242" s="609"/>
      <c r="DW242" s="606"/>
      <c r="DX242" s="434">
        <f t="shared" si="595"/>
        <v>0</v>
      </c>
      <c r="DY242" s="435">
        <f t="shared" si="596"/>
        <v>0</v>
      </c>
      <c r="DZ242" s="609"/>
      <c r="EA242" s="606"/>
      <c r="EB242" s="434">
        <f t="shared" si="597"/>
        <v>0</v>
      </c>
      <c r="EC242" s="435">
        <f t="shared" si="598"/>
        <v>0</v>
      </c>
      <c r="ED242" s="432"/>
      <c r="EE242" s="433"/>
      <c r="EF242" s="434">
        <f t="shared" si="599"/>
        <v>0</v>
      </c>
      <c r="EG242" s="435">
        <f t="shared" si="600"/>
        <v>0</v>
      </c>
      <c r="EH242" s="434">
        <f t="shared" si="601"/>
        <v>0</v>
      </c>
      <c r="EI242" s="435">
        <f t="shared" si="602"/>
        <v>0</v>
      </c>
      <c r="EJ242" s="434">
        <f t="shared" si="603"/>
        <v>0</v>
      </c>
      <c r="EK242" s="435">
        <f t="shared" si="604"/>
        <v>0</v>
      </c>
      <c r="EL242" s="609"/>
      <c r="EM242" s="607"/>
      <c r="EN242" s="434">
        <f t="shared" si="605"/>
        <v>0</v>
      </c>
      <c r="EO242" s="435">
        <f t="shared" si="606"/>
        <v>0</v>
      </c>
      <c r="EP242" s="609"/>
      <c r="EQ242" s="607"/>
      <c r="ER242" s="434">
        <f t="shared" si="607"/>
        <v>0</v>
      </c>
      <c r="ES242" s="435">
        <f t="shared" si="608"/>
        <v>0</v>
      </c>
      <c r="ET242" s="432"/>
      <c r="EU242" s="433"/>
      <c r="EV242" s="434">
        <f t="shared" si="609"/>
        <v>0</v>
      </c>
      <c r="EW242" s="435">
        <f t="shared" si="610"/>
        <v>0</v>
      </c>
      <c r="EX242" s="434">
        <f t="shared" si="611"/>
        <v>0</v>
      </c>
      <c r="EY242" s="435">
        <f t="shared" si="612"/>
        <v>0</v>
      </c>
      <c r="EZ242" s="434">
        <f t="shared" si="613"/>
        <v>0</v>
      </c>
      <c r="FA242" s="435">
        <f t="shared" si="614"/>
        <v>0</v>
      </c>
      <c r="FB242" s="432"/>
      <c r="FC242" s="433"/>
      <c r="FD242" s="434">
        <f t="shared" si="615"/>
        <v>0</v>
      </c>
      <c r="FE242" s="435">
        <f t="shared" si="616"/>
        <v>0</v>
      </c>
      <c r="FF242" s="432"/>
      <c r="FG242" s="433"/>
      <c r="FH242" s="434">
        <f t="shared" si="617"/>
        <v>0</v>
      </c>
      <c r="FI242" s="435">
        <f t="shared" si="618"/>
        <v>0</v>
      </c>
      <c r="FJ242" s="432"/>
      <c r="FK242" s="433"/>
      <c r="FL242" s="434">
        <f t="shared" si="619"/>
        <v>0</v>
      </c>
      <c r="FM242" s="435">
        <f t="shared" si="620"/>
        <v>0</v>
      </c>
      <c r="FN242" s="434">
        <f t="shared" si="621"/>
        <v>0</v>
      </c>
      <c r="FO242" s="435">
        <f t="shared" si="622"/>
        <v>0</v>
      </c>
      <c r="FP242" s="434">
        <f t="shared" si="623"/>
        <v>0</v>
      </c>
      <c r="FQ242" s="435">
        <f t="shared" si="624"/>
        <v>0</v>
      </c>
      <c r="FR242" s="432"/>
      <c r="FS242" s="433"/>
      <c r="FT242" s="434">
        <f t="shared" si="625"/>
        <v>0</v>
      </c>
      <c r="FU242" s="435">
        <f t="shared" si="626"/>
        <v>0</v>
      </c>
      <c r="FV242" s="432"/>
      <c r="FW242" s="433"/>
      <c r="FX242" s="434">
        <f t="shared" si="627"/>
        <v>0</v>
      </c>
      <c r="FY242" s="435">
        <f t="shared" si="628"/>
        <v>0</v>
      </c>
      <c r="FZ242" s="432"/>
      <c r="GA242" s="433"/>
      <c r="GB242" s="434">
        <f t="shared" si="629"/>
        <v>0</v>
      </c>
      <c r="GC242" s="435">
        <f t="shared" si="630"/>
        <v>0</v>
      </c>
      <c r="GD242" s="434">
        <f t="shared" si="631"/>
        <v>0</v>
      </c>
      <c r="GE242" s="435">
        <f t="shared" si="632"/>
        <v>0</v>
      </c>
      <c r="GF242" s="434">
        <f t="shared" si="633"/>
        <v>0</v>
      </c>
      <c r="GG242" s="435">
        <f t="shared" si="634"/>
        <v>0</v>
      </c>
      <c r="GH242" s="434">
        <f t="shared" si="635"/>
        <v>0</v>
      </c>
      <c r="GI242" s="435">
        <f t="shared" si="636"/>
        <v>0</v>
      </c>
      <c r="GJ242" s="434">
        <f t="shared" si="637"/>
        <v>0</v>
      </c>
      <c r="GK242" s="435">
        <f t="shared" si="638"/>
        <v>0</v>
      </c>
      <c r="GL242" s="434">
        <f t="shared" si="639"/>
        <v>0</v>
      </c>
      <c r="GM242" s="435">
        <f t="shared" si="640"/>
        <v>0</v>
      </c>
      <c r="GN242" s="434">
        <f t="shared" si="641"/>
        <v>0</v>
      </c>
      <c r="GO242" s="435">
        <f t="shared" si="642"/>
        <v>0</v>
      </c>
      <c r="GP242" s="434">
        <f t="shared" si="643"/>
        <v>0</v>
      </c>
      <c r="GQ242" s="435">
        <f t="shared" si="644"/>
        <v>0</v>
      </c>
      <c r="GR242" s="434">
        <f t="shared" si="645"/>
        <v>0</v>
      </c>
      <c r="GS242" s="435">
        <f t="shared" si="646"/>
        <v>0</v>
      </c>
      <c r="GT242" s="434">
        <f t="shared" si="647"/>
        <v>0</v>
      </c>
      <c r="GU242" s="435">
        <f t="shared" si="648"/>
        <v>0</v>
      </c>
      <c r="GV242" s="434">
        <f t="shared" si="649"/>
        <v>0</v>
      </c>
      <c r="GW242" s="435">
        <f t="shared" si="650"/>
        <v>0</v>
      </c>
      <c r="GX242" s="434">
        <f t="shared" si="651"/>
        <v>0</v>
      </c>
      <c r="GY242" s="435">
        <f t="shared" si="652"/>
        <v>0</v>
      </c>
      <c r="GZ242" s="434">
        <f t="shared" si="653"/>
        <v>0</v>
      </c>
      <c r="HA242" s="435">
        <f t="shared" si="654"/>
        <v>0</v>
      </c>
      <c r="HB242" s="434">
        <f t="shared" si="655"/>
        <v>0</v>
      </c>
      <c r="HC242" s="435">
        <f t="shared" si="656"/>
        <v>0</v>
      </c>
      <c r="HD242" s="434">
        <f t="shared" si="657"/>
        <v>0</v>
      </c>
      <c r="HE242" s="435">
        <f t="shared" si="658"/>
        <v>0</v>
      </c>
      <c r="HF242" s="434">
        <f t="shared" si="659"/>
        <v>0</v>
      </c>
      <c r="HG242" s="435">
        <f t="shared" si="660"/>
        <v>0</v>
      </c>
      <c r="HH242" s="434">
        <f t="shared" si="661"/>
        <v>0</v>
      </c>
      <c r="HI242" s="435">
        <f t="shared" si="662"/>
        <v>0</v>
      </c>
      <c r="HJ242" s="434">
        <f t="shared" si="663"/>
        <v>0</v>
      </c>
      <c r="HK242" s="435">
        <f t="shared" si="664"/>
        <v>0</v>
      </c>
      <c r="HL242" s="434">
        <f t="shared" si="665"/>
        <v>0</v>
      </c>
      <c r="HM242" s="435">
        <f t="shared" si="666"/>
        <v>0</v>
      </c>
    </row>
    <row r="243" spans="1:221" s="18" customFormat="1" ht="13.5" customHeight="1">
      <c r="A243" s="552" t="s">
        <v>562</v>
      </c>
      <c r="B243" s="451" t="s">
        <v>563</v>
      </c>
      <c r="C243" s="452"/>
      <c r="D243" s="446">
        <v>220862</v>
      </c>
      <c r="E243" s="446">
        <v>1</v>
      </c>
      <c r="F243" s="432">
        <v>3059</v>
      </c>
      <c r="G243" s="433">
        <v>3151</v>
      </c>
      <c r="H243" s="432"/>
      <c r="I243" s="433"/>
      <c r="J243" s="434">
        <f t="shared" si="519"/>
        <v>3059</v>
      </c>
      <c r="K243" s="435">
        <f t="shared" si="520"/>
        <v>3151</v>
      </c>
      <c r="L243" s="432"/>
      <c r="M243" s="433"/>
      <c r="N243" s="434">
        <f t="shared" si="521"/>
        <v>3059</v>
      </c>
      <c r="O243" s="435">
        <f t="shared" si="522"/>
        <v>3151</v>
      </c>
      <c r="P243" s="434">
        <f t="shared" si="523"/>
        <v>0</v>
      </c>
      <c r="Q243" s="435">
        <f t="shared" si="524"/>
        <v>0</v>
      </c>
      <c r="R243" s="432">
        <v>260</v>
      </c>
      <c r="S243" s="433">
        <v>244</v>
      </c>
      <c r="T243" s="434">
        <f t="shared" ref="T243:U264" si="668">IF(AX243&gt;0,R243,)</f>
        <v>0</v>
      </c>
      <c r="U243" s="435">
        <f t="shared" si="668"/>
        <v>0</v>
      </c>
      <c r="V243" s="432">
        <v>3</v>
      </c>
      <c r="W243" s="433">
        <v>7</v>
      </c>
      <c r="X243" s="434">
        <f t="shared" si="525"/>
        <v>0</v>
      </c>
      <c r="Y243" s="435">
        <f t="shared" si="526"/>
        <v>0</v>
      </c>
      <c r="Z243" s="432"/>
      <c r="AA243" s="433"/>
      <c r="AB243" s="434">
        <f t="shared" si="527"/>
        <v>0</v>
      </c>
      <c r="AC243" s="435">
        <f t="shared" si="528"/>
        <v>0</v>
      </c>
      <c r="AD243" s="434">
        <f t="shared" si="529"/>
        <v>263</v>
      </c>
      <c r="AE243" s="435">
        <f t="shared" si="530"/>
        <v>251</v>
      </c>
      <c r="AF243" s="434">
        <f t="shared" si="531"/>
        <v>0</v>
      </c>
      <c r="AG243" s="435">
        <f t="shared" si="532"/>
        <v>0</v>
      </c>
      <c r="AH243" s="432">
        <v>4.0010000000000003</v>
      </c>
      <c r="AI243" s="433">
        <v>3.7770000000000001</v>
      </c>
      <c r="AJ243" s="434">
        <f t="shared" si="533"/>
        <v>1040.26</v>
      </c>
      <c r="AK243" s="435">
        <f t="shared" si="534"/>
        <v>921.58800000000008</v>
      </c>
      <c r="AL243" s="432">
        <v>4.2220000000000004</v>
      </c>
      <c r="AM243" s="433">
        <v>4.5709999999999997</v>
      </c>
      <c r="AN243" s="434">
        <f t="shared" si="535"/>
        <v>12.666</v>
      </c>
      <c r="AO243" s="435">
        <f t="shared" si="536"/>
        <v>31.997</v>
      </c>
      <c r="AP243" s="432"/>
      <c r="AQ243" s="433"/>
      <c r="AR243" s="434">
        <f t="shared" si="537"/>
        <v>0</v>
      </c>
      <c r="AS243" s="435">
        <f t="shared" si="538"/>
        <v>0</v>
      </c>
      <c r="AT243" s="434">
        <f t="shared" si="539"/>
        <v>4.0035209125475282</v>
      </c>
      <c r="AU243" s="435">
        <f t="shared" si="540"/>
        <v>3.7991434262948207</v>
      </c>
      <c r="AV243" s="434">
        <f t="shared" si="541"/>
        <v>1052.9259999999999</v>
      </c>
      <c r="AW243" s="435">
        <f t="shared" si="542"/>
        <v>953.58500000000004</v>
      </c>
      <c r="AX243" s="432"/>
      <c r="AY243" s="433"/>
      <c r="AZ243" s="434">
        <f t="shared" si="543"/>
        <v>0</v>
      </c>
      <c r="BA243" s="435">
        <f t="shared" si="544"/>
        <v>0</v>
      </c>
      <c r="BB243" s="432"/>
      <c r="BC243" s="433"/>
      <c r="BD243" s="434">
        <f t="shared" si="545"/>
        <v>0</v>
      </c>
      <c r="BE243" s="435">
        <f t="shared" si="546"/>
        <v>0</v>
      </c>
      <c r="BF243" s="432"/>
      <c r="BG243" s="433"/>
      <c r="BH243" s="434">
        <f t="shared" si="547"/>
        <v>0</v>
      </c>
      <c r="BI243" s="435">
        <f t="shared" si="548"/>
        <v>0</v>
      </c>
      <c r="BJ243" s="434">
        <f t="shared" si="549"/>
        <v>0</v>
      </c>
      <c r="BK243" s="435">
        <f t="shared" si="550"/>
        <v>0</v>
      </c>
      <c r="BL243" s="434">
        <f t="shared" si="551"/>
        <v>0</v>
      </c>
      <c r="BM243" s="435">
        <f t="shared" si="552"/>
        <v>0</v>
      </c>
      <c r="BN243" s="432">
        <v>1060</v>
      </c>
      <c r="BO243" s="433">
        <v>1026</v>
      </c>
      <c r="BP243" s="434">
        <f t="shared" si="553"/>
        <v>0</v>
      </c>
      <c r="BQ243" s="435">
        <f t="shared" si="554"/>
        <v>0</v>
      </c>
      <c r="BR243" s="432">
        <v>54</v>
      </c>
      <c r="BS243" s="433">
        <v>44</v>
      </c>
      <c r="BT243" s="434">
        <f t="shared" si="555"/>
        <v>0</v>
      </c>
      <c r="BU243" s="435">
        <f t="shared" si="556"/>
        <v>0</v>
      </c>
      <c r="BV243" s="432"/>
      <c r="BW243" s="433"/>
      <c r="BX243" s="434">
        <f t="shared" si="557"/>
        <v>0</v>
      </c>
      <c r="BY243" s="435">
        <f t="shared" si="558"/>
        <v>0</v>
      </c>
      <c r="BZ243" s="434">
        <f t="shared" si="559"/>
        <v>1114</v>
      </c>
      <c r="CA243" s="435">
        <f t="shared" si="560"/>
        <v>1070</v>
      </c>
      <c r="CB243" s="434">
        <f t="shared" si="561"/>
        <v>0</v>
      </c>
      <c r="CC243" s="435">
        <f t="shared" si="562"/>
        <v>0</v>
      </c>
      <c r="CD243" s="432">
        <v>5.0949999999999998</v>
      </c>
      <c r="CE243" s="433">
        <v>4.9960000000000004</v>
      </c>
      <c r="CF243" s="434">
        <f t="shared" si="563"/>
        <v>5400.7</v>
      </c>
      <c r="CG243" s="435">
        <f t="shared" si="564"/>
        <v>5125.8960000000006</v>
      </c>
      <c r="CH243" s="432">
        <v>6.21</v>
      </c>
      <c r="CI243" s="433">
        <v>6.4770000000000003</v>
      </c>
      <c r="CJ243" s="434">
        <f t="shared" si="565"/>
        <v>335.34</v>
      </c>
      <c r="CK243" s="435">
        <f t="shared" si="566"/>
        <v>284.988</v>
      </c>
      <c r="CL243" s="432"/>
      <c r="CM243" s="433"/>
      <c r="CN243" s="434">
        <f t="shared" si="567"/>
        <v>0</v>
      </c>
      <c r="CO243" s="435">
        <f t="shared" si="568"/>
        <v>0</v>
      </c>
      <c r="CP243" s="434">
        <f t="shared" si="569"/>
        <v>5.1490484739676843</v>
      </c>
      <c r="CQ243" s="435">
        <f t="shared" si="570"/>
        <v>5.0569009345794402</v>
      </c>
      <c r="CR243" s="434">
        <f t="shared" si="571"/>
        <v>5736.04</v>
      </c>
      <c r="CS243" s="435">
        <f t="shared" si="572"/>
        <v>5410.8840000000009</v>
      </c>
      <c r="CT243" s="432"/>
      <c r="CU243" s="433"/>
      <c r="CV243" s="434">
        <f t="shared" si="573"/>
        <v>0</v>
      </c>
      <c r="CW243" s="435">
        <f t="shared" si="574"/>
        <v>0</v>
      </c>
      <c r="CX243" s="432"/>
      <c r="CY243" s="433"/>
      <c r="CZ243" s="434">
        <f t="shared" si="575"/>
        <v>0</v>
      </c>
      <c r="DA243" s="435">
        <f t="shared" si="576"/>
        <v>0</v>
      </c>
      <c r="DB243" s="432"/>
      <c r="DC243" s="433"/>
      <c r="DD243" s="434">
        <f t="shared" si="577"/>
        <v>0</v>
      </c>
      <c r="DE243" s="435">
        <f t="shared" si="578"/>
        <v>0</v>
      </c>
      <c r="DF243" s="434">
        <f t="shared" si="579"/>
        <v>0</v>
      </c>
      <c r="DG243" s="435">
        <f t="shared" si="580"/>
        <v>0</v>
      </c>
      <c r="DH243" s="434">
        <f t="shared" si="581"/>
        <v>0</v>
      </c>
      <c r="DI243" s="435">
        <f t="shared" si="582"/>
        <v>0</v>
      </c>
      <c r="DJ243" s="434">
        <f t="shared" si="583"/>
        <v>1377</v>
      </c>
      <c r="DK243" s="435">
        <f t="shared" si="584"/>
        <v>1321</v>
      </c>
      <c r="DL243" s="434">
        <f t="shared" si="585"/>
        <v>0</v>
      </c>
      <c r="DM243" s="435">
        <f t="shared" si="586"/>
        <v>0</v>
      </c>
      <c r="DN243" s="434">
        <f t="shared" si="587"/>
        <v>4.9302585330428474</v>
      </c>
      <c r="DO243" s="435">
        <f t="shared" si="588"/>
        <v>4.817917486752461</v>
      </c>
      <c r="DP243" s="434">
        <f t="shared" si="589"/>
        <v>6788.9660000000013</v>
      </c>
      <c r="DQ243" s="435">
        <f t="shared" si="590"/>
        <v>6364.469000000001</v>
      </c>
      <c r="DR243" s="434">
        <f t="shared" si="591"/>
        <v>0</v>
      </c>
      <c r="DS243" s="435">
        <f t="shared" si="592"/>
        <v>0</v>
      </c>
      <c r="DT243" s="434">
        <f t="shared" si="593"/>
        <v>0</v>
      </c>
      <c r="DU243" s="435">
        <f t="shared" si="594"/>
        <v>0</v>
      </c>
      <c r="DV243" s="432">
        <v>671</v>
      </c>
      <c r="DW243" s="433">
        <v>658</v>
      </c>
      <c r="DX243" s="434">
        <f t="shared" si="595"/>
        <v>0</v>
      </c>
      <c r="DY243" s="435">
        <f t="shared" si="596"/>
        <v>0</v>
      </c>
      <c r="DZ243" s="432">
        <v>262</v>
      </c>
      <c r="EA243" s="433">
        <v>278</v>
      </c>
      <c r="EB243" s="434">
        <f t="shared" si="597"/>
        <v>0</v>
      </c>
      <c r="EC243" s="435">
        <f t="shared" si="598"/>
        <v>0</v>
      </c>
      <c r="ED243" s="432"/>
      <c r="EE243" s="433"/>
      <c r="EF243" s="434">
        <f t="shared" si="599"/>
        <v>0</v>
      </c>
      <c r="EG243" s="435">
        <f t="shared" si="600"/>
        <v>0</v>
      </c>
      <c r="EH243" s="434">
        <f t="shared" si="601"/>
        <v>933</v>
      </c>
      <c r="EI243" s="435">
        <f t="shared" si="602"/>
        <v>936</v>
      </c>
      <c r="EJ243" s="434">
        <f t="shared" si="603"/>
        <v>0</v>
      </c>
      <c r="EK243" s="435">
        <f t="shared" si="604"/>
        <v>0</v>
      </c>
      <c r="EL243" s="432">
        <v>6.8209999999999997</v>
      </c>
      <c r="EM243" s="433">
        <v>6.665</v>
      </c>
      <c r="EN243" s="434">
        <f t="shared" si="605"/>
        <v>4576.8909999999996</v>
      </c>
      <c r="EO243" s="435">
        <f t="shared" si="606"/>
        <v>4385.57</v>
      </c>
      <c r="EP243" s="432">
        <v>10.039</v>
      </c>
      <c r="EQ243" s="433">
        <v>10.266999999999999</v>
      </c>
      <c r="ER243" s="434">
        <f t="shared" si="607"/>
        <v>2630.2179999999998</v>
      </c>
      <c r="ES243" s="435">
        <f t="shared" si="608"/>
        <v>2854.2259999999997</v>
      </c>
      <c r="ET243" s="432"/>
      <c r="EU243" s="433"/>
      <c r="EV243" s="434">
        <f t="shared" si="609"/>
        <v>0</v>
      </c>
      <c r="EW243" s="435">
        <f t="shared" si="610"/>
        <v>0</v>
      </c>
      <c r="EX243" s="434">
        <f t="shared" si="611"/>
        <v>7.7246613076098605</v>
      </c>
      <c r="EY243" s="435">
        <f t="shared" si="612"/>
        <v>7.7348247863247854</v>
      </c>
      <c r="EZ243" s="434">
        <f t="shared" si="613"/>
        <v>7207.1089999999995</v>
      </c>
      <c r="FA243" s="435">
        <f t="shared" si="614"/>
        <v>7239.7959999999994</v>
      </c>
      <c r="FB243" s="432"/>
      <c r="FC243" s="433"/>
      <c r="FD243" s="434">
        <f t="shared" si="615"/>
        <v>0</v>
      </c>
      <c r="FE243" s="435">
        <f t="shared" si="616"/>
        <v>0</v>
      </c>
      <c r="FF243" s="432"/>
      <c r="FG243" s="433"/>
      <c r="FH243" s="434">
        <f t="shared" si="617"/>
        <v>0</v>
      </c>
      <c r="FI243" s="435">
        <f t="shared" si="618"/>
        <v>0</v>
      </c>
      <c r="FJ243" s="432"/>
      <c r="FK243" s="433"/>
      <c r="FL243" s="434">
        <f t="shared" si="619"/>
        <v>0</v>
      </c>
      <c r="FM243" s="435">
        <f t="shared" si="620"/>
        <v>0</v>
      </c>
      <c r="FN243" s="434">
        <f t="shared" si="621"/>
        <v>0</v>
      </c>
      <c r="FO243" s="435">
        <f t="shared" si="622"/>
        <v>0</v>
      </c>
      <c r="FP243" s="434">
        <f t="shared" si="623"/>
        <v>0</v>
      </c>
      <c r="FQ243" s="435">
        <f t="shared" si="624"/>
        <v>0</v>
      </c>
      <c r="FR243" s="432">
        <v>749</v>
      </c>
      <c r="FS243" s="433">
        <v>894</v>
      </c>
      <c r="FT243" s="434">
        <f t="shared" si="625"/>
        <v>0</v>
      </c>
      <c r="FU243" s="435">
        <f t="shared" si="626"/>
        <v>0</v>
      </c>
      <c r="FV243" s="432"/>
      <c r="FW243" s="433"/>
      <c r="FX243" s="434">
        <f t="shared" si="627"/>
        <v>0</v>
      </c>
      <c r="FY243" s="435">
        <f t="shared" si="628"/>
        <v>0</v>
      </c>
      <c r="FZ243" s="432"/>
      <c r="GA243" s="433"/>
      <c r="GB243" s="434">
        <f t="shared" si="629"/>
        <v>0</v>
      </c>
      <c r="GC243" s="435">
        <f t="shared" si="630"/>
        <v>0</v>
      </c>
      <c r="GD243" s="434">
        <f t="shared" si="631"/>
        <v>1991</v>
      </c>
      <c r="GE243" s="435">
        <f t="shared" si="632"/>
        <v>1928</v>
      </c>
      <c r="GF243" s="434">
        <f t="shared" si="633"/>
        <v>0</v>
      </c>
      <c r="GG243" s="435">
        <f t="shared" si="634"/>
        <v>0</v>
      </c>
      <c r="GH243" s="434">
        <f t="shared" si="635"/>
        <v>11017.850999999999</v>
      </c>
      <c r="GI243" s="435">
        <f t="shared" si="636"/>
        <v>10433.054</v>
      </c>
      <c r="GJ243" s="434">
        <f t="shared" si="637"/>
        <v>0</v>
      </c>
      <c r="GK243" s="435">
        <f t="shared" si="638"/>
        <v>0</v>
      </c>
      <c r="GL243" s="434">
        <f t="shared" si="639"/>
        <v>319</v>
      </c>
      <c r="GM243" s="435">
        <f t="shared" si="640"/>
        <v>329</v>
      </c>
      <c r="GN243" s="434">
        <f t="shared" si="641"/>
        <v>0</v>
      </c>
      <c r="GO243" s="435">
        <f t="shared" si="642"/>
        <v>0</v>
      </c>
      <c r="GP243" s="434">
        <f t="shared" si="643"/>
        <v>2978.2239999999997</v>
      </c>
      <c r="GQ243" s="435">
        <f t="shared" si="644"/>
        <v>3171.2109999999998</v>
      </c>
      <c r="GR243" s="434">
        <f t="shared" si="645"/>
        <v>0</v>
      </c>
      <c r="GS243" s="435">
        <f t="shared" si="646"/>
        <v>0</v>
      </c>
      <c r="GT243" s="434">
        <f t="shared" si="647"/>
        <v>2310</v>
      </c>
      <c r="GU243" s="435">
        <f t="shared" si="648"/>
        <v>2257</v>
      </c>
      <c r="GV243" s="434">
        <f t="shared" si="649"/>
        <v>0</v>
      </c>
      <c r="GW243" s="435">
        <f t="shared" si="650"/>
        <v>0</v>
      </c>
      <c r="GX243" s="434">
        <f t="shared" si="651"/>
        <v>13996.074999999999</v>
      </c>
      <c r="GY243" s="435">
        <f t="shared" si="652"/>
        <v>13604.264999999999</v>
      </c>
      <c r="GZ243" s="434">
        <f t="shared" si="653"/>
        <v>0</v>
      </c>
      <c r="HA243" s="435">
        <f t="shared" si="654"/>
        <v>0</v>
      </c>
      <c r="HB243" s="434">
        <f t="shared" si="655"/>
        <v>0</v>
      </c>
      <c r="HC243" s="435">
        <f t="shared" si="656"/>
        <v>0</v>
      </c>
      <c r="HD243" s="434">
        <f t="shared" si="657"/>
        <v>0</v>
      </c>
      <c r="HE243" s="435">
        <f t="shared" si="658"/>
        <v>0</v>
      </c>
      <c r="HF243" s="434">
        <f t="shared" si="659"/>
        <v>0</v>
      </c>
      <c r="HG243" s="435">
        <f t="shared" si="660"/>
        <v>0</v>
      </c>
      <c r="HH243" s="434">
        <f t="shared" si="661"/>
        <v>0</v>
      </c>
      <c r="HI243" s="435">
        <f t="shared" si="662"/>
        <v>0</v>
      </c>
      <c r="HJ243" s="434">
        <f t="shared" si="663"/>
        <v>13996.075000000001</v>
      </c>
      <c r="HK243" s="435">
        <f t="shared" si="664"/>
        <v>13604.264999999999</v>
      </c>
      <c r="HL243" s="434">
        <f t="shared" si="665"/>
        <v>0</v>
      </c>
      <c r="HM243" s="435">
        <f t="shared" si="666"/>
        <v>0</v>
      </c>
    </row>
    <row r="244" spans="1:221">
      <c r="A244" s="552" t="s">
        <v>562</v>
      </c>
      <c r="B244" s="451" t="s">
        <v>564</v>
      </c>
      <c r="C244" s="553"/>
      <c r="D244" s="446">
        <v>221759</v>
      </c>
      <c r="E244" s="446">
        <v>1</v>
      </c>
      <c r="F244" s="432">
        <v>5060</v>
      </c>
      <c r="G244" s="433">
        <v>5170</v>
      </c>
      <c r="H244" s="432"/>
      <c r="I244" s="433"/>
      <c r="J244" s="434">
        <f t="shared" si="519"/>
        <v>5060</v>
      </c>
      <c r="K244" s="435">
        <f t="shared" si="520"/>
        <v>5170</v>
      </c>
      <c r="L244" s="432"/>
      <c r="M244" s="433"/>
      <c r="N244" s="434">
        <f t="shared" si="521"/>
        <v>5056</v>
      </c>
      <c r="O244" s="435">
        <f t="shared" si="522"/>
        <v>5168</v>
      </c>
      <c r="P244" s="434">
        <f t="shared" si="523"/>
        <v>0</v>
      </c>
      <c r="Q244" s="435">
        <f t="shared" si="524"/>
        <v>0</v>
      </c>
      <c r="R244" s="432">
        <v>1429</v>
      </c>
      <c r="S244" s="433">
        <v>1521</v>
      </c>
      <c r="T244" s="434">
        <f t="shared" si="668"/>
        <v>0</v>
      </c>
      <c r="U244" s="435">
        <f t="shared" si="668"/>
        <v>0</v>
      </c>
      <c r="V244" s="432">
        <v>24</v>
      </c>
      <c r="W244" s="433">
        <v>38</v>
      </c>
      <c r="X244" s="434">
        <f t="shared" si="525"/>
        <v>0</v>
      </c>
      <c r="Y244" s="435">
        <f t="shared" si="526"/>
        <v>0</v>
      </c>
      <c r="Z244" s="432"/>
      <c r="AA244" s="433"/>
      <c r="AB244" s="434">
        <f t="shared" si="527"/>
        <v>0</v>
      </c>
      <c r="AC244" s="435">
        <f t="shared" si="528"/>
        <v>0</v>
      </c>
      <c r="AD244" s="434">
        <f t="shared" si="529"/>
        <v>1453</v>
      </c>
      <c r="AE244" s="435">
        <f t="shared" si="530"/>
        <v>1559</v>
      </c>
      <c r="AF244" s="434">
        <f t="shared" si="531"/>
        <v>0</v>
      </c>
      <c r="AG244" s="435">
        <f t="shared" si="532"/>
        <v>0</v>
      </c>
      <c r="AH244" s="432">
        <v>3.613</v>
      </c>
      <c r="AI244" s="433">
        <v>3.6230000000000002</v>
      </c>
      <c r="AJ244" s="434">
        <f t="shared" si="533"/>
        <v>5162.9769999999999</v>
      </c>
      <c r="AK244" s="435">
        <f t="shared" si="534"/>
        <v>5510.5830000000005</v>
      </c>
      <c r="AL244" s="432">
        <v>4.2779999999999996</v>
      </c>
      <c r="AM244" s="433">
        <v>3.7370000000000001</v>
      </c>
      <c r="AN244" s="434">
        <f t="shared" si="535"/>
        <v>102.672</v>
      </c>
      <c r="AO244" s="435">
        <f t="shared" si="536"/>
        <v>142.006</v>
      </c>
      <c r="AP244" s="432"/>
      <c r="AQ244" s="433"/>
      <c r="AR244" s="434">
        <f t="shared" si="537"/>
        <v>0</v>
      </c>
      <c r="AS244" s="435">
        <f t="shared" si="538"/>
        <v>0</v>
      </c>
      <c r="AT244" s="434">
        <f t="shared" si="539"/>
        <v>3.6239841706813487</v>
      </c>
      <c r="AU244" s="435">
        <f t="shared" si="540"/>
        <v>3.6257787042976273</v>
      </c>
      <c r="AV244" s="434">
        <f t="shared" si="541"/>
        <v>5265.6489999999994</v>
      </c>
      <c r="AW244" s="435">
        <f t="shared" si="542"/>
        <v>5652.5890000000009</v>
      </c>
      <c r="AX244" s="432"/>
      <c r="AY244" s="433"/>
      <c r="AZ244" s="434">
        <f t="shared" si="543"/>
        <v>0</v>
      </c>
      <c r="BA244" s="435">
        <f t="shared" si="544"/>
        <v>0</v>
      </c>
      <c r="BB244" s="432"/>
      <c r="BC244" s="433"/>
      <c r="BD244" s="434">
        <f t="shared" si="545"/>
        <v>0</v>
      </c>
      <c r="BE244" s="435">
        <f t="shared" si="546"/>
        <v>0</v>
      </c>
      <c r="BF244" s="432"/>
      <c r="BG244" s="433"/>
      <c r="BH244" s="434">
        <f t="shared" si="547"/>
        <v>0</v>
      </c>
      <c r="BI244" s="435">
        <f t="shared" si="548"/>
        <v>0</v>
      </c>
      <c r="BJ244" s="434">
        <f t="shared" si="549"/>
        <v>0</v>
      </c>
      <c r="BK244" s="435">
        <f t="shared" si="550"/>
        <v>0</v>
      </c>
      <c r="BL244" s="434">
        <f t="shared" si="551"/>
        <v>0</v>
      </c>
      <c r="BM244" s="435">
        <f t="shared" si="552"/>
        <v>0</v>
      </c>
      <c r="BN244" s="432">
        <v>2086</v>
      </c>
      <c r="BO244" s="433">
        <v>2111</v>
      </c>
      <c r="BP244" s="434">
        <f t="shared" si="553"/>
        <v>0</v>
      </c>
      <c r="BQ244" s="435">
        <f t="shared" si="554"/>
        <v>0</v>
      </c>
      <c r="BR244" s="432">
        <v>71</v>
      </c>
      <c r="BS244" s="433">
        <v>76</v>
      </c>
      <c r="BT244" s="434">
        <f t="shared" si="555"/>
        <v>0</v>
      </c>
      <c r="BU244" s="435">
        <f t="shared" si="556"/>
        <v>0</v>
      </c>
      <c r="BV244" s="432"/>
      <c r="BW244" s="433"/>
      <c r="BX244" s="434">
        <f t="shared" si="557"/>
        <v>0</v>
      </c>
      <c r="BY244" s="435">
        <f t="shared" si="558"/>
        <v>0</v>
      </c>
      <c r="BZ244" s="434">
        <f t="shared" si="559"/>
        <v>2157</v>
      </c>
      <c r="CA244" s="435">
        <f t="shared" si="560"/>
        <v>2187</v>
      </c>
      <c r="CB244" s="434">
        <f t="shared" si="561"/>
        <v>0</v>
      </c>
      <c r="CC244" s="435">
        <f t="shared" si="562"/>
        <v>0</v>
      </c>
      <c r="CD244" s="432">
        <v>3.8260000000000001</v>
      </c>
      <c r="CE244" s="433">
        <v>3.7589999999999999</v>
      </c>
      <c r="CF244" s="434">
        <f t="shared" si="563"/>
        <v>7981.0360000000001</v>
      </c>
      <c r="CG244" s="435">
        <f t="shared" si="564"/>
        <v>7935.2489999999998</v>
      </c>
      <c r="CH244" s="432">
        <v>4.4880000000000004</v>
      </c>
      <c r="CI244" s="433">
        <v>4.202</v>
      </c>
      <c r="CJ244" s="434">
        <f t="shared" si="565"/>
        <v>318.64800000000002</v>
      </c>
      <c r="CK244" s="435">
        <f t="shared" si="566"/>
        <v>319.35199999999998</v>
      </c>
      <c r="CL244" s="432"/>
      <c r="CM244" s="433"/>
      <c r="CN244" s="434">
        <f t="shared" si="567"/>
        <v>0</v>
      </c>
      <c r="CO244" s="435">
        <f t="shared" si="568"/>
        <v>0</v>
      </c>
      <c r="CP244" s="434">
        <f t="shared" si="569"/>
        <v>3.847790449698655</v>
      </c>
      <c r="CQ244" s="435">
        <f t="shared" si="570"/>
        <v>3.7743946044810244</v>
      </c>
      <c r="CR244" s="434">
        <f t="shared" si="571"/>
        <v>8299.6839999999993</v>
      </c>
      <c r="CS244" s="435">
        <f t="shared" si="572"/>
        <v>8254.6010000000006</v>
      </c>
      <c r="CT244" s="432"/>
      <c r="CU244" s="433"/>
      <c r="CV244" s="434">
        <f t="shared" si="573"/>
        <v>0</v>
      </c>
      <c r="CW244" s="435">
        <f t="shared" si="574"/>
        <v>0</v>
      </c>
      <c r="CX244" s="432"/>
      <c r="CY244" s="433"/>
      <c r="CZ244" s="434">
        <f t="shared" si="575"/>
        <v>0</v>
      </c>
      <c r="DA244" s="435">
        <f t="shared" si="576"/>
        <v>0</v>
      </c>
      <c r="DB244" s="432"/>
      <c r="DC244" s="433"/>
      <c r="DD244" s="434">
        <f t="shared" si="577"/>
        <v>0</v>
      </c>
      <c r="DE244" s="435">
        <f t="shared" si="578"/>
        <v>0</v>
      </c>
      <c r="DF244" s="434">
        <f t="shared" si="579"/>
        <v>0</v>
      </c>
      <c r="DG244" s="435">
        <f t="shared" si="580"/>
        <v>0</v>
      </c>
      <c r="DH244" s="434">
        <f t="shared" si="581"/>
        <v>0</v>
      </c>
      <c r="DI244" s="435">
        <f t="shared" si="582"/>
        <v>0</v>
      </c>
      <c r="DJ244" s="434">
        <f t="shared" si="583"/>
        <v>3610</v>
      </c>
      <c r="DK244" s="435">
        <f t="shared" si="584"/>
        <v>3746</v>
      </c>
      <c r="DL244" s="434">
        <f t="shared" si="585"/>
        <v>0</v>
      </c>
      <c r="DM244" s="435">
        <f t="shared" si="586"/>
        <v>0</v>
      </c>
      <c r="DN244" s="434">
        <f t="shared" si="587"/>
        <v>3.7577099722991685</v>
      </c>
      <c r="DO244" s="435">
        <f t="shared" si="588"/>
        <v>3.7125440469834494</v>
      </c>
      <c r="DP244" s="434">
        <f t="shared" si="589"/>
        <v>13565.332999999999</v>
      </c>
      <c r="DQ244" s="435">
        <f t="shared" si="590"/>
        <v>13907.190000000002</v>
      </c>
      <c r="DR244" s="434">
        <f t="shared" si="591"/>
        <v>0</v>
      </c>
      <c r="DS244" s="435">
        <f t="shared" si="592"/>
        <v>0</v>
      </c>
      <c r="DT244" s="434">
        <f t="shared" si="593"/>
        <v>0</v>
      </c>
      <c r="DU244" s="435">
        <f t="shared" si="594"/>
        <v>0</v>
      </c>
      <c r="DV244" s="432">
        <v>837</v>
      </c>
      <c r="DW244" s="433">
        <v>813</v>
      </c>
      <c r="DX244" s="434">
        <f t="shared" si="595"/>
        <v>0</v>
      </c>
      <c r="DY244" s="435">
        <f t="shared" si="596"/>
        <v>0</v>
      </c>
      <c r="DZ244" s="432">
        <v>122</v>
      </c>
      <c r="EA244" s="433">
        <v>119</v>
      </c>
      <c r="EB244" s="434">
        <f t="shared" si="597"/>
        <v>0</v>
      </c>
      <c r="EC244" s="435">
        <f t="shared" si="598"/>
        <v>0</v>
      </c>
      <c r="ED244" s="432"/>
      <c r="EE244" s="433"/>
      <c r="EF244" s="434">
        <f t="shared" si="599"/>
        <v>0</v>
      </c>
      <c r="EG244" s="435">
        <f t="shared" si="600"/>
        <v>0</v>
      </c>
      <c r="EH244" s="434">
        <f t="shared" si="601"/>
        <v>959</v>
      </c>
      <c r="EI244" s="435">
        <f t="shared" si="602"/>
        <v>932</v>
      </c>
      <c r="EJ244" s="434">
        <f t="shared" si="603"/>
        <v>0</v>
      </c>
      <c r="EK244" s="435">
        <f t="shared" si="604"/>
        <v>0</v>
      </c>
      <c r="EL244" s="432">
        <v>5.6970000000000001</v>
      </c>
      <c r="EM244" s="433">
        <v>5.508</v>
      </c>
      <c r="EN244" s="434">
        <f t="shared" si="605"/>
        <v>4768.3890000000001</v>
      </c>
      <c r="EO244" s="435">
        <f t="shared" si="606"/>
        <v>4478.0039999999999</v>
      </c>
      <c r="EP244" s="432">
        <v>7.516</v>
      </c>
      <c r="EQ244" s="433">
        <v>7.992</v>
      </c>
      <c r="ER244" s="434">
        <f t="shared" si="607"/>
        <v>916.952</v>
      </c>
      <c r="ES244" s="435">
        <f t="shared" si="608"/>
        <v>951.048</v>
      </c>
      <c r="ET244" s="432"/>
      <c r="EU244" s="433"/>
      <c r="EV244" s="434">
        <f t="shared" si="609"/>
        <v>0</v>
      </c>
      <c r="EW244" s="435">
        <f t="shared" si="610"/>
        <v>0</v>
      </c>
      <c r="EX244" s="434">
        <f t="shared" si="611"/>
        <v>5.9284056308654849</v>
      </c>
      <c r="EY244" s="435">
        <f t="shared" si="612"/>
        <v>5.825163090128755</v>
      </c>
      <c r="EZ244" s="434">
        <f t="shared" si="613"/>
        <v>5685.3410000000003</v>
      </c>
      <c r="FA244" s="435">
        <f t="shared" si="614"/>
        <v>5429.0519999999997</v>
      </c>
      <c r="FB244" s="432"/>
      <c r="FC244" s="433"/>
      <c r="FD244" s="434">
        <f t="shared" si="615"/>
        <v>0</v>
      </c>
      <c r="FE244" s="435">
        <f t="shared" si="616"/>
        <v>0</v>
      </c>
      <c r="FF244" s="432"/>
      <c r="FG244" s="433"/>
      <c r="FH244" s="434">
        <f t="shared" si="617"/>
        <v>0</v>
      </c>
      <c r="FI244" s="435">
        <f t="shared" si="618"/>
        <v>0</v>
      </c>
      <c r="FJ244" s="432"/>
      <c r="FK244" s="433"/>
      <c r="FL244" s="434">
        <f t="shared" si="619"/>
        <v>0</v>
      </c>
      <c r="FM244" s="435">
        <f t="shared" si="620"/>
        <v>0</v>
      </c>
      <c r="FN244" s="434">
        <f t="shared" si="621"/>
        <v>0</v>
      </c>
      <c r="FO244" s="435">
        <f t="shared" si="622"/>
        <v>0</v>
      </c>
      <c r="FP244" s="434">
        <f t="shared" si="623"/>
        <v>0</v>
      </c>
      <c r="FQ244" s="435">
        <f t="shared" si="624"/>
        <v>0</v>
      </c>
      <c r="FR244" s="432">
        <v>487</v>
      </c>
      <c r="FS244" s="433">
        <v>490</v>
      </c>
      <c r="FT244" s="434">
        <f t="shared" si="625"/>
        <v>0</v>
      </c>
      <c r="FU244" s="435">
        <f t="shared" si="626"/>
        <v>0</v>
      </c>
      <c r="FV244" s="432"/>
      <c r="FW244" s="433"/>
      <c r="FX244" s="434">
        <f t="shared" si="627"/>
        <v>0</v>
      </c>
      <c r="FY244" s="435">
        <f t="shared" si="628"/>
        <v>0</v>
      </c>
      <c r="FZ244" s="432"/>
      <c r="GA244" s="433"/>
      <c r="GB244" s="434">
        <f t="shared" si="629"/>
        <v>0</v>
      </c>
      <c r="GC244" s="435">
        <f t="shared" si="630"/>
        <v>0</v>
      </c>
      <c r="GD244" s="434">
        <f t="shared" si="631"/>
        <v>4352</v>
      </c>
      <c r="GE244" s="435">
        <f t="shared" si="632"/>
        <v>4445</v>
      </c>
      <c r="GF244" s="434">
        <f t="shared" si="633"/>
        <v>0</v>
      </c>
      <c r="GG244" s="435">
        <f t="shared" si="634"/>
        <v>0</v>
      </c>
      <c r="GH244" s="434">
        <f t="shared" si="635"/>
        <v>17912.401999999998</v>
      </c>
      <c r="GI244" s="435">
        <f t="shared" si="636"/>
        <v>17923.835999999999</v>
      </c>
      <c r="GJ244" s="434">
        <f t="shared" si="637"/>
        <v>0</v>
      </c>
      <c r="GK244" s="435">
        <f t="shared" si="638"/>
        <v>0</v>
      </c>
      <c r="GL244" s="434">
        <f t="shared" si="639"/>
        <v>217</v>
      </c>
      <c r="GM244" s="435">
        <f t="shared" si="640"/>
        <v>233</v>
      </c>
      <c r="GN244" s="434">
        <f t="shared" si="641"/>
        <v>0</v>
      </c>
      <c r="GO244" s="435">
        <f t="shared" si="642"/>
        <v>0</v>
      </c>
      <c r="GP244" s="434">
        <f t="shared" si="643"/>
        <v>1338.2719999999999</v>
      </c>
      <c r="GQ244" s="435">
        <f t="shared" si="644"/>
        <v>1412.4059999999999</v>
      </c>
      <c r="GR244" s="434">
        <f t="shared" si="645"/>
        <v>0</v>
      </c>
      <c r="GS244" s="435">
        <f t="shared" si="646"/>
        <v>0</v>
      </c>
      <c r="GT244" s="434">
        <f t="shared" si="647"/>
        <v>4569</v>
      </c>
      <c r="GU244" s="435">
        <f t="shared" si="648"/>
        <v>4678</v>
      </c>
      <c r="GV244" s="434">
        <f t="shared" si="649"/>
        <v>0</v>
      </c>
      <c r="GW244" s="435">
        <f t="shared" si="650"/>
        <v>0</v>
      </c>
      <c r="GX244" s="434">
        <f t="shared" si="651"/>
        <v>19250.673999999999</v>
      </c>
      <c r="GY244" s="435">
        <f t="shared" si="652"/>
        <v>19336.241999999998</v>
      </c>
      <c r="GZ244" s="434">
        <f t="shared" si="653"/>
        <v>0</v>
      </c>
      <c r="HA244" s="435">
        <f t="shared" si="654"/>
        <v>0</v>
      </c>
      <c r="HB244" s="434">
        <f t="shared" si="655"/>
        <v>0</v>
      </c>
      <c r="HC244" s="435">
        <f t="shared" si="656"/>
        <v>0</v>
      </c>
      <c r="HD244" s="434">
        <f t="shared" si="657"/>
        <v>0</v>
      </c>
      <c r="HE244" s="435">
        <f t="shared" si="658"/>
        <v>0</v>
      </c>
      <c r="HF244" s="434">
        <f t="shared" si="659"/>
        <v>0</v>
      </c>
      <c r="HG244" s="435">
        <f t="shared" si="660"/>
        <v>0</v>
      </c>
      <c r="HH244" s="434">
        <f t="shared" si="661"/>
        <v>0</v>
      </c>
      <c r="HI244" s="435">
        <f t="shared" si="662"/>
        <v>0</v>
      </c>
      <c r="HJ244" s="434">
        <f t="shared" si="663"/>
        <v>19250.673999999999</v>
      </c>
      <c r="HK244" s="435">
        <f t="shared" si="664"/>
        <v>19336.242000000002</v>
      </c>
      <c r="HL244" s="434">
        <f t="shared" si="665"/>
        <v>0</v>
      </c>
      <c r="HM244" s="435">
        <f t="shared" si="666"/>
        <v>0</v>
      </c>
    </row>
    <row r="245" spans="1:221">
      <c r="A245" s="552" t="s">
        <v>562</v>
      </c>
      <c r="B245" s="554" t="s">
        <v>565</v>
      </c>
      <c r="C245" s="555"/>
      <c r="D245" s="446">
        <v>220075</v>
      </c>
      <c r="E245" s="446">
        <v>2</v>
      </c>
      <c r="F245" s="432">
        <v>2557</v>
      </c>
      <c r="G245" s="433">
        <v>2607</v>
      </c>
      <c r="H245" s="432"/>
      <c r="I245" s="433"/>
      <c r="J245" s="434">
        <f t="shared" si="519"/>
        <v>2557</v>
      </c>
      <c r="K245" s="435">
        <f t="shared" si="520"/>
        <v>2607</v>
      </c>
      <c r="L245" s="432"/>
      <c r="M245" s="433"/>
      <c r="N245" s="434">
        <f t="shared" si="521"/>
        <v>2557</v>
      </c>
      <c r="O245" s="435">
        <f t="shared" si="522"/>
        <v>2607</v>
      </c>
      <c r="P245" s="434">
        <f t="shared" si="523"/>
        <v>0</v>
      </c>
      <c r="Q245" s="435">
        <f t="shared" si="524"/>
        <v>0</v>
      </c>
      <c r="R245" s="432">
        <v>466</v>
      </c>
      <c r="S245" s="433">
        <v>431</v>
      </c>
      <c r="T245" s="434">
        <f t="shared" si="668"/>
        <v>0</v>
      </c>
      <c r="U245" s="435">
        <f t="shared" si="668"/>
        <v>0</v>
      </c>
      <c r="V245" s="432">
        <v>11</v>
      </c>
      <c r="W245" s="433">
        <v>11</v>
      </c>
      <c r="X245" s="434">
        <f t="shared" si="525"/>
        <v>0</v>
      </c>
      <c r="Y245" s="435">
        <f t="shared" si="526"/>
        <v>0</v>
      </c>
      <c r="Z245" s="432"/>
      <c r="AA245" s="433"/>
      <c r="AB245" s="434">
        <f t="shared" si="527"/>
        <v>0</v>
      </c>
      <c r="AC245" s="435">
        <f t="shared" si="528"/>
        <v>0</v>
      </c>
      <c r="AD245" s="434">
        <f t="shared" si="529"/>
        <v>477</v>
      </c>
      <c r="AE245" s="435">
        <f t="shared" si="530"/>
        <v>442</v>
      </c>
      <c r="AF245" s="434">
        <f t="shared" si="531"/>
        <v>0</v>
      </c>
      <c r="AG245" s="435">
        <f t="shared" si="532"/>
        <v>0</v>
      </c>
      <c r="AH245" s="432">
        <v>3.6850000000000001</v>
      </c>
      <c r="AI245" s="433">
        <v>3.7269999999999999</v>
      </c>
      <c r="AJ245" s="434">
        <f t="shared" si="533"/>
        <v>1717.21</v>
      </c>
      <c r="AK245" s="435">
        <f t="shared" si="534"/>
        <v>1606.337</v>
      </c>
      <c r="AL245" s="432">
        <v>3.5760000000000001</v>
      </c>
      <c r="AM245" s="433">
        <v>5.7880000000000003</v>
      </c>
      <c r="AN245" s="434">
        <f t="shared" si="535"/>
        <v>39.335999999999999</v>
      </c>
      <c r="AO245" s="435">
        <f t="shared" si="536"/>
        <v>63.668000000000006</v>
      </c>
      <c r="AP245" s="432"/>
      <c r="AQ245" s="433"/>
      <c r="AR245" s="434">
        <f t="shared" si="537"/>
        <v>0</v>
      </c>
      <c r="AS245" s="435">
        <f t="shared" si="538"/>
        <v>0</v>
      </c>
      <c r="AT245" s="434">
        <f t="shared" si="539"/>
        <v>3.6824863731656183</v>
      </c>
      <c r="AU245" s="435">
        <f t="shared" si="540"/>
        <v>3.7782918552036202</v>
      </c>
      <c r="AV245" s="434">
        <f t="shared" si="541"/>
        <v>1756.546</v>
      </c>
      <c r="AW245" s="435">
        <f t="shared" si="542"/>
        <v>1670.0050000000001</v>
      </c>
      <c r="AX245" s="432"/>
      <c r="AY245" s="433"/>
      <c r="AZ245" s="434">
        <f t="shared" si="543"/>
        <v>0</v>
      </c>
      <c r="BA245" s="435">
        <f t="shared" si="544"/>
        <v>0</v>
      </c>
      <c r="BB245" s="432"/>
      <c r="BC245" s="433"/>
      <c r="BD245" s="434">
        <f t="shared" si="545"/>
        <v>0</v>
      </c>
      <c r="BE245" s="435">
        <f t="shared" si="546"/>
        <v>0</v>
      </c>
      <c r="BF245" s="432"/>
      <c r="BG245" s="433"/>
      <c r="BH245" s="434">
        <f t="shared" si="547"/>
        <v>0</v>
      </c>
      <c r="BI245" s="435">
        <f t="shared" si="548"/>
        <v>0</v>
      </c>
      <c r="BJ245" s="434">
        <f t="shared" si="549"/>
        <v>0</v>
      </c>
      <c r="BK245" s="435">
        <f t="shared" si="550"/>
        <v>0</v>
      </c>
      <c r="BL245" s="434">
        <f t="shared" si="551"/>
        <v>0</v>
      </c>
      <c r="BM245" s="435">
        <f t="shared" si="552"/>
        <v>0</v>
      </c>
      <c r="BN245" s="432">
        <v>674</v>
      </c>
      <c r="BO245" s="433">
        <v>651</v>
      </c>
      <c r="BP245" s="434">
        <f t="shared" si="553"/>
        <v>0</v>
      </c>
      <c r="BQ245" s="435">
        <f t="shared" si="554"/>
        <v>0</v>
      </c>
      <c r="BR245" s="432">
        <v>29</v>
      </c>
      <c r="BS245" s="433">
        <v>21</v>
      </c>
      <c r="BT245" s="434">
        <f t="shared" si="555"/>
        <v>0</v>
      </c>
      <c r="BU245" s="435">
        <f t="shared" si="556"/>
        <v>0</v>
      </c>
      <c r="BV245" s="432"/>
      <c r="BW245" s="433"/>
      <c r="BX245" s="434">
        <f t="shared" si="557"/>
        <v>0</v>
      </c>
      <c r="BY245" s="435">
        <f t="shared" si="558"/>
        <v>0</v>
      </c>
      <c r="BZ245" s="434">
        <f t="shared" si="559"/>
        <v>703</v>
      </c>
      <c r="CA245" s="435">
        <f t="shared" si="560"/>
        <v>672</v>
      </c>
      <c r="CB245" s="434">
        <f t="shared" si="561"/>
        <v>0</v>
      </c>
      <c r="CC245" s="435">
        <f t="shared" si="562"/>
        <v>0</v>
      </c>
      <c r="CD245" s="432">
        <v>4.6180000000000003</v>
      </c>
      <c r="CE245" s="433">
        <v>4.7750000000000004</v>
      </c>
      <c r="CF245" s="434">
        <f t="shared" si="563"/>
        <v>3112.5320000000002</v>
      </c>
      <c r="CG245" s="435">
        <f t="shared" si="564"/>
        <v>3108.5250000000001</v>
      </c>
      <c r="CH245" s="432">
        <v>4.1609999999999996</v>
      </c>
      <c r="CI245" s="433">
        <v>6.1749999999999998</v>
      </c>
      <c r="CJ245" s="434">
        <f t="shared" si="565"/>
        <v>120.66899999999998</v>
      </c>
      <c r="CK245" s="435">
        <f t="shared" si="566"/>
        <v>129.67499999999998</v>
      </c>
      <c r="CL245" s="432"/>
      <c r="CM245" s="433"/>
      <c r="CN245" s="434">
        <f t="shared" si="567"/>
        <v>0</v>
      </c>
      <c r="CO245" s="435">
        <f t="shared" si="568"/>
        <v>0</v>
      </c>
      <c r="CP245" s="434">
        <f t="shared" si="569"/>
        <v>4.5991479374110957</v>
      </c>
      <c r="CQ245" s="435">
        <f t="shared" si="570"/>
        <v>4.8187500000000005</v>
      </c>
      <c r="CR245" s="434">
        <f t="shared" si="571"/>
        <v>3233.2010000000005</v>
      </c>
      <c r="CS245" s="435">
        <f t="shared" si="572"/>
        <v>3238.2000000000003</v>
      </c>
      <c r="CT245" s="432"/>
      <c r="CU245" s="433"/>
      <c r="CV245" s="434">
        <f t="shared" si="573"/>
        <v>0</v>
      </c>
      <c r="CW245" s="435">
        <f t="shared" si="574"/>
        <v>0</v>
      </c>
      <c r="CX245" s="432"/>
      <c r="CY245" s="433"/>
      <c r="CZ245" s="434">
        <f t="shared" si="575"/>
        <v>0</v>
      </c>
      <c r="DA245" s="435">
        <f t="shared" si="576"/>
        <v>0</v>
      </c>
      <c r="DB245" s="432"/>
      <c r="DC245" s="433"/>
      <c r="DD245" s="434">
        <f t="shared" si="577"/>
        <v>0</v>
      </c>
      <c r="DE245" s="435">
        <f t="shared" si="578"/>
        <v>0</v>
      </c>
      <c r="DF245" s="434">
        <f t="shared" si="579"/>
        <v>0</v>
      </c>
      <c r="DG245" s="435">
        <f t="shared" si="580"/>
        <v>0</v>
      </c>
      <c r="DH245" s="434">
        <f t="shared" si="581"/>
        <v>0</v>
      </c>
      <c r="DI245" s="435">
        <f t="shared" si="582"/>
        <v>0</v>
      </c>
      <c r="DJ245" s="434">
        <f t="shared" si="583"/>
        <v>1180</v>
      </c>
      <c r="DK245" s="435">
        <f t="shared" si="584"/>
        <v>1114</v>
      </c>
      <c r="DL245" s="434">
        <f t="shared" si="585"/>
        <v>0</v>
      </c>
      <c r="DM245" s="435">
        <f t="shared" si="586"/>
        <v>0</v>
      </c>
      <c r="DN245" s="434">
        <f t="shared" si="587"/>
        <v>4.2285991525423734</v>
      </c>
      <c r="DO245" s="435">
        <f t="shared" si="588"/>
        <v>4.4059290843806105</v>
      </c>
      <c r="DP245" s="434">
        <f t="shared" si="589"/>
        <v>4989.7470000000003</v>
      </c>
      <c r="DQ245" s="435">
        <f t="shared" si="590"/>
        <v>4908.2049999999999</v>
      </c>
      <c r="DR245" s="434">
        <f t="shared" si="591"/>
        <v>0</v>
      </c>
      <c r="DS245" s="435">
        <f t="shared" si="592"/>
        <v>0</v>
      </c>
      <c r="DT245" s="434">
        <f t="shared" si="593"/>
        <v>0</v>
      </c>
      <c r="DU245" s="435">
        <f t="shared" si="594"/>
        <v>0</v>
      </c>
      <c r="DV245" s="432">
        <v>787</v>
      </c>
      <c r="DW245" s="433">
        <v>894</v>
      </c>
      <c r="DX245" s="434">
        <f t="shared" si="595"/>
        <v>0</v>
      </c>
      <c r="DY245" s="435">
        <f t="shared" si="596"/>
        <v>0</v>
      </c>
      <c r="DZ245" s="432">
        <v>121</v>
      </c>
      <c r="EA245" s="433">
        <v>138</v>
      </c>
      <c r="EB245" s="434">
        <f t="shared" si="597"/>
        <v>0</v>
      </c>
      <c r="EC245" s="435">
        <f t="shared" si="598"/>
        <v>0</v>
      </c>
      <c r="ED245" s="432"/>
      <c r="EE245" s="433"/>
      <c r="EF245" s="434">
        <f t="shared" si="599"/>
        <v>0</v>
      </c>
      <c r="EG245" s="435">
        <f t="shared" si="600"/>
        <v>0</v>
      </c>
      <c r="EH245" s="434">
        <f t="shared" si="601"/>
        <v>908</v>
      </c>
      <c r="EI245" s="435">
        <f t="shared" si="602"/>
        <v>1032</v>
      </c>
      <c r="EJ245" s="434">
        <f t="shared" si="603"/>
        <v>0</v>
      </c>
      <c r="EK245" s="435">
        <f t="shared" si="604"/>
        <v>0</v>
      </c>
      <c r="EL245" s="432">
        <v>6.4749999999999996</v>
      </c>
      <c r="EM245" s="433">
        <v>6.6219999999999999</v>
      </c>
      <c r="EN245" s="434">
        <f t="shared" si="605"/>
        <v>5095.8249999999998</v>
      </c>
      <c r="EO245" s="435">
        <f t="shared" si="606"/>
        <v>5920.0680000000002</v>
      </c>
      <c r="EP245" s="432">
        <v>9.4930000000000003</v>
      </c>
      <c r="EQ245" s="433">
        <v>10.749000000000001</v>
      </c>
      <c r="ER245" s="434">
        <f t="shared" si="607"/>
        <v>1148.653</v>
      </c>
      <c r="ES245" s="435">
        <f t="shared" si="608"/>
        <v>1483.3620000000001</v>
      </c>
      <c r="ET245" s="432"/>
      <c r="EU245" s="433"/>
      <c r="EV245" s="434">
        <f t="shared" si="609"/>
        <v>0</v>
      </c>
      <c r="EW245" s="435">
        <f t="shared" si="610"/>
        <v>0</v>
      </c>
      <c r="EX245" s="434">
        <f t="shared" si="611"/>
        <v>6.8771784140969165</v>
      </c>
      <c r="EY245" s="435">
        <f t="shared" si="612"/>
        <v>7.1738662790697676</v>
      </c>
      <c r="EZ245" s="434">
        <f t="shared" si="613"/>
        <v>6244.4780000000001</v>
      </c>
      <c r="FA245" s="435">
        <f t="shared" si="614"/>
        <v>7403.43</v>
      </c>
      <c r="FB245" s="432"/>
      <c r="FC245" s="433"/>
      <c r="FD245" s="434">
        <f t="shared" si="615"/>
        <v>0</v>
      </c>
      <c r="FE245" s="435">
        <f t="shared" si="616"/>
        <v>0</v>
      </c>
      <c r="FF245" s="432"/>
      <c r="FG245" s="433"/>
      <c r="FH245" s="434">
        <f t="shared" si="617"/>
        <v>0</v>
      </c>
      <c r="FI245" s="435">
        <f t="shared" si="618"/>
        <v>0</v>
      </c>
      <c r="FJ245" s="432"/>
      <c r="FK245" s="433"/>
      <c r="FL245" s="434">
        <f t="shared" si="619"/>
        <v>0</v>
      </c>
      <c r="FM245" s="435">
        <f t="shared" si="620"/>
        <v>0</v>
      </c>
      <c r="FN245" s="434">
        <f t="shared" si="621"/>
        <v>0</v>
      </c>
      <c r="FO245" s="435">
        <f t="shared" si="622"/>
        <v>0</v>
      </c>
      <c r="FP245" s="434">
        <f t="shared" si="623"/>
        <v>0</v>
      </c>
      <c r="FQ245" s="435">
        <f t="shared" si="624"/>
        <v>0</v>
      </c>
      <c r="FR245" s="432">
        <v>469</v>
      </c>
      <c r="FS245" s="433">
        <v>461</v>
      </c>
      <c r="FT245" s="434">
        <f t="shared" si="625"/>
        <v>0</v>
      </c>
      <c r="FU245" s="435">
        <f t="shared" si="626"/>
        <v>0</v>
      </c>
      <c r="FV245" s="432"/>
      <c r="FW245" s="433"/>
      <c r="FX245" s="434">
        <f t="shared" si="627"/>
        <v>0</v>
      </c>
      <c r="FY245" s="435">
        <f t="shared" si="628"/>
        <v>0</v>
      </c>
      <c r="FZ245" s="432"/>
      <c r="GA245" s="433"/>
      <c r="GB245" s="434">
        <f t="shared" si="629"/>
        <v>0</v>
      </c>
      <c r="GC245" s="435">
        <f t="shared" si="630"/>
        <v>0</v>
      </c>
      <c r="GD245" s="434">
        <f t="shared" si="631"/>
        <v>1927</v>
      </c>
      <c r="GE245" s="435">
        <f t="shared" si="632"/>
        <v>1976</v>
      </c>
      <c r="GF245" s="434">
        <f t="shared" si="633"/>
        <v>0</v>
      </c>
      <c r="GG245" s="435">
        <f t="shared" si="634"/>
        <v>0</v>
      </c>
      <c r="GH245" s="434">
        <f t="shared" si="635"/>
        <v>9925.5669999999991</v>
      </c>
      <c r="GI245" s="435">
        <f t="shared" si="636"/>
        <v>10634.93</v>
      </c>
      <c r="GJ245" s="434">
        <f t="shared" si="637"/>
        <v>0</v>
      </c>
      <c r="GK245" s="435">
        <f t="shared" si="638"/>
        <v>0</v>
      </c>
      <c r="GL245" s="434">
        <f t="shared" si="639"/>
        <v>161</v>
      </c>
      <c r="GM245" s="435">
        <f t="shared" si="640"/>
        <v>170</v>
      </c>
      <c r="GN245" s="434">
        <f t="shared" si="641"/>
        <v>0</v>
      </c>
      <c r="GO245" s="435">
        <f t="shared" si="642"/>
        <v>0</v>
      </c>
      <c r="GP245" s="434">
        <f t="shared" si="643"/>
        <v>1308.6579999999999</v>
      </c>
      <c r="GQ245" s="435">
        <f t="shared" si="644"/>
        <v>1676.7050000000002</v>
      </c>
      <c r="GR245" s="434">
        <f t="shared" si="645"/>
        <v>0</v>
      </c>
      <c r="GS245" s="435">
        <f t="shared" si="646"/>
        <v>0</v>
      </c>
      <c r="GT245" s="434">
        <f t="shared" si="647"/>
        <v>2088</v>
      </c>
      <c r="GU245" s="435">
        <f t="shared" si="648"/>
        <v>2146</v>
      </c>
      <c r="GV245" s="434">
        <f t="shared" si="649"/>
        <v>0</v>
      </c>
      <c r="GW245" s="435">
        <f t="shared" si="650"/>
        <v>0</v>
      </c>
      <c r="GX245" s="434">
        <f t="shared" si="651"/>
        <v>11234.224999999999</v>
      </c>
      <c r="GY245" s="435">
        <f t="shared" si="652"/>
        <v>12311.635</v>
      </c>
      <c r="GZ245" s="434">
        <f t="shared" si="653"/>
        <v>0</v>
      </c>
      <c r="HA245" s="435">
        <f t="shared" si="654"/>
        <v>0</v>
      </c>
      <c r="HB245" s="434">
        <f t="shared" si="655"/>
        <v>0</v>
      </c>
      <c r="HC245" s="435">
        <f t="shared" si="656"/>
        <v>0</v>
      </c>
      <c r="HD245" s="434">
        <f t="shared" si="657"/>
        <v>0</v>
      </c>
      <c r="HE245" s="435">
        <f t="shared" si="658"/>
        <v>0</v>
      </c>
      <c r="HF245" s="434">
        <f t="shared" si="659"/>
        <v>0</v>
      </c>
      <c r="HG245" s="435">
        <f t="shared" si="660"/>
        <v>0</v>
      </c>
      <c r="HH245" s="434">
        <f t="shared" si="661"/>
        <v>0</v>
      </c>
      <c r="HI245" s="435">
        <f t="shared" si="662"/>
        <v>0</v>
      </c>
      <c r="HJ245" s="434">
        <f t="shared" si="663"/>
        <v>11234.225</v>
      </c>
      <c r="HK245" s="435">
        <f t="shared" si="664"/>
        <v>12311.635</v>
      </c>
      <c r="HL245" s="434">
        <f t="shared" si="665"/>
        <v>0</v>
      </c>
      <c r="HM245" s="435">
        <f t="shared" si="666"/>
        <v>0</v>
      </c>
    </row>
    <row r="246" spans="1:221" s="18" customFormat="1" ht="15" customHeight="1">
      <c r="A246" s="552" t="s">
        <v>562</v>
      </c>
      <c r="B246" s="554" t="s">
        <v>568</v>
      </c>
      <c r="C246" s="556"/>
      <c r="D246" s="446">
        <v>220978</v>
      </c>
      <c r="E246" s="446">
        <v>2</v>
      </c>
      <c r="F246" s="432">
        <v>4010</v>
      </c>
      <c r="G246" s="433">
        <v>3881</v>
      </c>
      <c r="H246" s="432"/>
      <c r="I246" s="433"/>
      <c r="J246" s="434">
        <f t="shared" si="519"/>
        <v>4010</v>
      </c>
      <c r="K246" s="435">
        <f t="shared" si="520"/>
        <v>3881</v>
      </c>
      <c r="L246" s="432"/>
      <c r="M246" s="433"/>
      <c r="N246" s="434">
        <f t="shared" si="521"/>
        <v>4010</v>
      </c>
      <c r="O246" s="435">
        <f t="shared" si="522"/>
        <v>3881</v>
      </c>
      <c r="P246" s="434">
        <f t="shared" si="523"/>
        <v>0</v>
      </c>
      <c r="Q246" s="435">
        <f t="shared" si="524"/>
        <v>0</v>
      </c>
      <c r="R246" s="432">
        <v>356</v>
      </c>
      <c r="S246" s="433">
        <v>405</v>
      </c>
      <c r="T246" s="434">
        <f t="shared" si="668"/>
        <v>0</v>
      </c>
      <c r="U246" s="435">
        <f t="shared" si="668"/>
        <v>0</v>
      </c>
      <c r="V246" s="432">
        <v>2</v>
      </c>
      <c r="W246" s="433">
        <v>8</v>
      </c>
      <c r="X246" s="434">
        <f t="shared" si="525"/>
        <v>0</v>
      </c>
      <c r="Y246" s="435">
        <f t="shared" si="526"/>
        <v>0</v>
      </c>
      <c r="Z246" s="432"/>
      <c r="AA246" s="433"/>
      <c r="AB246" s="434">
        <f t="shared" si="527"/>
        <v>0</v>
      </c>
      <c r="AC246" s="435">
        <f t="shared" si="528"/>
        <v>0</v>
      </c>
      <c r="AD246" s="434">
        <f t="shared" si="529"/>
        <v>358</v>
      </c>
      <c r="AE246" s="435">
        <f t="shared" si="530"/>
        <v>413</v>
      </c>
      <c r="AF246" s="434">
        <f t="shared" si="531"/>
        <v>0</v>
      </c>
      <c r="AG246" s="435">
        <f t="shared" si="532"/>
        <v>0</v>
      </c>
      <c r="AH246" s="432">
        <v>3.7869999999999999</v>
      </c>
      <c r="AI246" s="433">
        <v>3.7120000000000002</v>
      </c>
      <c r="AJ246" s="434">
        <f t="shared" si="533"/>
        <v>1348.172</v>
      </c>
      <c r="AK246" s="435">
        <f t="shared" si="534"/>
        <v>1503.3600000000001</v>
      </c>
      <c r="AL246" s="432">
        <v>6</v>
      </c>
      <c r="AM246" s="433">
        <v>4.0419999999999998</v>
      </c>
      <c r="AN246" s="434">
        <f t="shared" si="535"/>
        <v>12</v>
      </c>
      <c r="AO246" s="435">
        <f t="shared" si="536"/>
        <v>32.335999999999999</v>
      </c>
      <c r="AP246" s="432"/>
      <c r="AQ246" s="433"/>
      <c r="AR246" s="434">
        <f t="shared" si="537"/>
        <v>0</v>
      </c>
      <c r="AS246" s="435">
        <f t="shared" si="538"/>
        <v>0</v>
      </c>
      <c r="AT246" s="434">
        <f t="shared" si="539"/>
        <v>3.7993631284916201</v>
      </c>
      <c r="AU246" s="435">
        <f t="shared" si="540"/>
        <v>3.7183922518159811</v>
      </c>
      <c r="AV246" s="434">
        <f t="shared" si="541"/>
        <v>1360.172</v>
      </c>
      <c r="AW246" s="435">
        <f t="shared" si="542"/>
        <v>1535.6960000000001</v>
      </c>
      <c r="AX246" s="432"/>
      <c r="AY246" s="433"/>
      <c r="AZ246" s="434">
        <f t="shared" si="543"/>
        <v>0</v>
      </c>
      <c r="BA246" s="435">
        <f t="shared" si="544"/>
        <v>0</v>
      </c>
      <c r="BB246" s="432"/>
      <c r="BC246" s="433"/>
      <c r="BD246" s="434">
        <f t="shared" si="545"/>
        <v>0</v>
      </c>
      <c r="BE246" s="435">
        <f t="shared" si="546"/>
        <v>0</v>
      </c>
      <c r="BF246" s="432"/>
      <c r="BG246" s="433"/>
      <c r="BH246" s="434">
        <f t="shared" si="547"/>
        <v>0</v>
      </c>
      <c r="BI246" s="435">
        <f t="shared" si="548"/>
        <v>0</v>
      </c>
      <c r="BJ246" s="434">
        <f t="shared" si="549"/>
        <v>0</v>
      </c>
      <c r="BK246" s="435">
        <f t="shared" si="550"/>
        <v>0</v>
      </c>
      <c r="BL246" s="434">
        <f t="shared" si="551"/>
        <v>0</v>
      </c>
      <c r="BM246" s="435">
        <f t="shared" si="552"/>
        <v>0</v>
      </c>
      <c r="BN246" s="432">
        <v>1315</v>
      </c>
      <c r="BO246" s="433">
        <v>1304</v>
      </c>
      <c r="BP246" s="434">
        <f t="shared" si="553"/>
        <v>0</v>
      </c>
      <c r="BQ246" s="435">
        <f t="shared" si="554"/>
        <v>0</v>
      </c>
      <c r="BR246" s="432">
        <v>65</v>
      </c>
      <c r="BS246" s="433">
        <v>43</v>
      </c>
      <c r="BT246" s="434">
        <f t="shared" si="555"/>
        <v>0</v>
      </c>
      <c r="BU246" s="435">
        <f t="shared" si="556"/>
        <v>0</v>
      </c>
      <c r="BV246" s="432"/>
      <c r="BW246" s="433"/>
      <c r="BX246" s="434">
        <f t="shared" si="557"/>
        <v>0</v>
      </c>
      <c r="BY246" s="435">
        <f t="shared" si="558"/>
        <v>0</v>
      </c>
      <c r="BZ246" s="434">
        <f t="shared" si="559"/>
        <v>1380</v>
      </c>
      <c r="CA246" s="435">
        <f t="shared" si="560"/>
        <v>1347</v>
      </c>
      <c r="CB246" s="434">
        <f t="shared" si="561"/>
        <v>0</v>
      </c>
      <c r="CC246" s="435">
        <f t="shared" si="562"/>
        <v>0</v>
      </c>
      <c r="CD246" s="432">
        <v>4.6399999999999997</v>
      </c>
      <c r="CE246" s="433">
        <v>4.5579999999999998</v>
      </c>
      <c r="CF246" s="434">
        <f t="shared" si="563"/>
        <v>6101.5999999999995</v>
      </c>
      <c r="CG246" s="435">
        <f t="shared" si="564"/>
        <v>5943.6319999999996</v>
      </c>
      <c r="CH246" s="432">
        <v>5.3230000000000004</v>
      </c>
      <c r="CI246" s="433">
        <v>6.008</v>
      </c>
      <c r="CJ246" s="434">
        <f t="shared" si="565"/>
        <v>345.995</v>
      </c>
      <c r="CK246" s="435">
        <f t="shared" si="566"/>
        <v>258.34399999999999</v>
      </c>
      <c r="CL246" s="432"/>
      <c r="CM246" s="433"/>
      <c r="CN246" s="434">
        <f t="shared" si="567"/>
        <v>0</v>
      </c>
      <c r="CO246" s="435">
        <f t="shared" si="568"/>
        <v>0</v>
      </c>
      <c r="CP246" s="434">
        <f t="shared" si="569"/>
        <v>4.6721702898550719</v>
      </c>
      <c r="CQ246" s="435">
        <f t="shared" si="570"/>
        <v>4.6042880475129913</v>
      </c>
      <c r="CR246" s="434">
        <f t="shared" si="571"/>
        <v>6447.5949999999993</v>
      </c>
      <c r="CS246" s="435">
        <f t="shared" si="572"/>
        <v>6201.9759999999997</v>
      </c>
      <c r="CT246" s="432"/>
      <c r="CU246" s="433"/>
      <c r="CV246" s="434">
        <f t="shared" si="573"/>
        <v>0</v>
      </c>
      <c r="CW246" s="435">
        <f t="shared" si="574"/>
        <v>0</v>
      </c>
      <c r="CX246" s="432"/>
      <c r="CY246" s="433"/>
      <c r="CZ246" s="434">
        <f t="shared" si="575"/>
        <v>0</v>
      </c>
      <c r="DA246" s="435">
        <f t="shared" si="576"/>
        <v>0</v>
      </c>
      <c r="DB246" s="432"/>
      <c r="DC246" s="433"/>
      <c r="DD246" s="434">
        <f t="shared" si="577"/>
        <v>0</v>
      </c>
      <c r="DE246" s="435">
        <f t="shared" si="578"/>
        <v>0</v>
      </c>
      <c r="DF246" s="434">
        <f t="shared" si="579"/>
        <v>0</v>
      </c>
      <c r="DG246" s="435">
        <f t="shared" si="580"/>
        <v>0</v>
      </c>
      <c r="DH246" s="434">
        <f t="shared" si="581"/>
        <v>0</v>
      </c>
      <c r="DI246" s="435">
        <f t="shared" si="582"/>
        <v>0</v>
      </c>
      <c r="DJ246" s="434">
        <f t="shared" si="583"/>
        <v>1738</v>
      </c>
      <c r="DK246" s="435">
        <f t="shared" si="584"/>
        <v>1760</v>
      </c>
      <c r="DL246" s="434">
        <f t="shared" si="585"/>
        <v>0</v>
      </c>
      <c r="DM246" s="435">
        <f t="shared" si="586"/>
        <v>0</v>
      </c>
      <c r="DN246" s="434">
        <f t="shared" si="587"/>
        <v>4.4923860759493666</v>
      </c>
      <c r="DO246" s="435">
        <f t="shared" si="588"/>
        <v>4.3964045454545451</v>
      </c>
      <c r="DP246" s="434">
        <f t="shared" si="589"/>
        <v>7807.7669999999989</v>
      </c>
      <c r="DQ246" s="435">
        <f t="shared" si="590"/>
        <v>7737.6719999999996</v>
      </c>
      <c r="DR246" s="434">
        <f t="shared" si="591"/>
        <v>0</v>
      </c>
      <c r="DS246" s="435">
        <f t="shared" si="592"/>
        <v>0</v>
      </c>
      <c r="DT246" s="434">
        <f t="shared" si="593"/>
        <v>0</v>
      </c>
      <c r="DU246" s="435">
        <f t="shared" si="594"/>
        <v>0</v>
      </c>
      <c r="DV246" s="432">
        <v>1268</v>
      </c>
      <c r="DW246" s="433">
        <v>1191</v>
      </c>
      <c r="DX246" s="434">
        <f t="shared" si="595"/>
        <v>0</v>
      </c>
      <c r="DY246" s="435">
        <f t="shared" si="596"/>
        <v>0</v>
      </c>
      <c r="DZ246" s="432">
        <v>207</v>
      </c>
      <c r="EA246" s="433">
        <v>204</v>
      </c>
      <c r="EB246" s="434">
        <f t="shared" si="597"/>
        <v>0</v>
      </c>
      <c r="EC246" s="435">
        <f t="shared" si="598"/>
        <v>0</v>
      </c>
      <c r="ED246" s="432"/>
      <c r="EE246" s="433"/>
      <c r="EF246" s="434">
        <f t="shared" si="599"/>
        <v>0</v>
      </c>
      <c r="EG246" s="435">
        <f t="shared" si="600"/>
        <v>0</v>
      </c>
      <c r="EH246" s="434">
        <f t="shared" si="601"/>
        <v>1475</v>
      </c>
      <c r="EI246" s="435">
        <f t="shared" si="602"/>
        <v>1395</v>
      </c>
      <c r="EJ246" s="434">
        <f t="shared" si="603"/>
        <v>0</v>
      </c>
      <c r="EK246" s="435">
        <f t="shared" si="604"/>
        <v>0</v>
      </c>
      <c r="EL246" s="432">
        <v>5.6130000000000004</v>
      </c>
      <c r="EM246" s="433">
        <v>5.6989999999999998</v>
      </c>
      <c r="EN246" s="434">
        <f t="shared" si="605"/>
        <v>7117.2840000000006</v>
      </c>
      <c r="EO246" s="435">
        <f t="shared" si="606"/>
        <v>6787.509</v>
      </c>
      <c r="EP246" s="432">
        <v>9.4700000000000006</v>
      </c>
      <c r="EQ246" s="433">
        <v>9.77</v>
      </c>
      <c r="ER246" s="434">
        <f t="shared" si="607"/>
        <v>1960.2900000000002</v>
      </c>
      <c r="ES246" s="435">
        <f t="shared" si="608"/>
        <v>1993.08</v>
      </c>
      <c r="ET246" s="432"/>
      <c r="EU246" s="433"/>
      <c r="EV246" s="434">
        <f t="shared" si="609"/>
        <v>0</v>
      </c>
      <c r="EW246" s="435">
        <f t="shared" si="610"/>
        <v>0</v>
      </c>
      <c r="EX246" s="434">
        <f t="shared" si="611"/>
        <v>6.1542874576271194</v>
      </c>
      <c r="EY246" s="435">
        <f t="shared" si="612"/>
        <v>6.2943290322580641</v>
      </c>
      <c r="EZ246" s="434">
        <f t="shared" si="613"/>
        <v>9077.5740000000005</v>
      </c>
      <c r="FA246" s="435">
        <f t="shared" si="614"/>
        <v>8780.5889999999999</v>
      </c>
      <c r="FB246" s="432"/>
      <c r="FC246" s="433"/>
      <c r="FD246" s="434">
        <f t="shared" si="615"/>
        <v>0</v>
      </c>
      <c r="FE246" s="435">
        <f t="shared" si="616"/>
        <v>0</v>
      </c>
      <c r="FF246" s="432"/>
      <c r="FG246" s="433"/>
      <c r="FH246" s="434">
        <f t="shared" si="617"/>
        <v>0</v>
      </c>
      <c r="FI246" s="435">
        <f t="shared" si="618"/>
        <v>0</v>
      </c>
      <c r="FJ246" s="432"/>
      <c r="FK246" s="433"/>
      <c r="FL246" s="434">
        <f t="shared" si="619"/>
        <v>0</v>
      </c>
      <c r="FM246" s="435">
        <f t="shared" si="620"/>
        <v>0</v>
      </c>
      <c r="FN246" s="434">
        <f t="shared" si="621"/>
        <v>0</v>
      </c>
      <c r="FO246" s="435">
        <f t="shared" si="622"/>
        <v>0</v>
      </c>
      <c r="FP246" s="434">
        <f t="shared" si="623"/>
        <v>0</v>
      </c>
      <c r="FQ246" s="435">
        <f t="shared" si="624"/>
        <v>0</v>
      </c>
      <c r="FR246" s="432">
        <v>797</v>
      </c>
      <c r="FS246" s="433">
        <v>726</v>
      </c>
      <c r="FT246" s="434">
        <f t="shared" si="625"/>
        <v>0</v>
      </c>
      <c r="FU246" s="435">
        <f t="shared" si="626"/>
        <v>0</v>
      </c>
      <c r="FV246" s="432"/>
      <c r="FW246" s="433"/>
      <c r="FX246" s="434">
        <f t="shared" si="627"/>
        <v>0</v>
      </c>
      <c r="FY246" s="435">
        <f t="shared" si="628"/>
        <v>0</v>
      </c>
      <c r="FZ246" s="432"/>
      <c r="GA246" s="433"/>
      <c r="GB246" s="434">
        <f t="shared" si="629"/>
        <v>0</v>
      </c>
      <c r="GC246" s="435">
        <f t="shared" si="630"/>
        <v>0</v>
      </c>
      <c r="GD246" s="434">
        <f t="shared" si="631"/>
        <v>2939</v>
      </c>
      <c r="GE246" s="435">
        <f t="shared" si="632"/>
        <v>2900</v>
      </c>
      <c r="GF246" s="434">
        <f t="shared" si="633"/>
        <v>0</v>
      </c>
      <c r="GG246" s="435">
        <f t="shared" si="634"/>
        <v>0</v>
      </c>
      <c r="GH246" s="434">
        <f t="shared" si="635"/>
        <v>14567.056</v>
      </c>
      <c r="GI246" s="435">
        <f t="shared" si="636"/>
        <v>14234.501</v>
      </c>
      <c r="GJ246" s="434">
        <f t="shared" si="637"/>
        <v>0</v>
      </c>
      <c r="GK246" s="435">
        <f t="shared" si="638"/>
        <v>0</v>
      </c>
      <c r="GL246" s="434">
        <f t="shared" si="639"/>
        <v>274</v>
      </c>
      <c r="GM246" s="435">
        <f t="shared" si="640"/>
        <v>255</v>
      </c>
      <c r="GN246" s="434">
        <f t="shared" si="641"/>
        <v>0</v>
      </c>
      <c r="GO246" s="435">
        <f t="shared" si="642"/>
        <v>0</v>
      </c>
      <c r="GP246" s="434">
        <f t="shared" si="643"/>
        <v>2318.2850000000003</v>
      </c>
      <c r="GQ246" s="435">
        <f t="shared" si="644"/>
        <v>2283.7599999999998</v>
      </c>
      <c r="GR246" s="434">
        <f t="shared" si="645"/>
        <v>0</v>
      </c>
      <c r="GS246" s="435">
        <f t="shared" si="646"/>
        <v>0</v>
      </c>
      <c r="GT246" s="434">
        <f t="shared" si="647"/>
        <v>3213</v>
      </c>
      <c r="GU246" s="435">
        <f t="shared" si="648"/>
        <v>3155</v>
      </c>
      <c r="GV246" s="434">
        <f t="shared" si="649"/>
        <v>0</v>
      </c>
      <c r="GW246" s="435">
        <f t="shared" si="650"/>
        <v>0</v>
      </c>
      <c r="GX246" s="434">
        <f t="shared" si="651"/>
        <v>16885.341</v>
      </c>
      <c r="GY246" s="435">
        <f t="shared" si="652"/>
        <v>16518.260999999999</v>
      </c>
      <c r="GZ246" s="434">
        <f t="shared" si="653"/>
        <v>0</v>
      </c>
      <c r="HA246" s="435">
        <f t="shared" si="654"/>
        <v>0</v>
      </c>
      <c r="HB246" s="434">
        <f t="shared" si="655"/>
        <v>0</v>
      </c>
      <c r="HC246" s="435">
        <f t="shared" si="656"/>
        <v>0</v>
      </c>
      <c r="HD246" s="434">
        <f t="shared" si="657"/>
        <v>0</v>
      </c>
      <c r="HE246" s="435">
        <f t="shared" si="658"/>
        <v>0</v>
      </c>
      <c r="HF246" s="434">
        <f t="shared" si="659"/>
        <v>0</v>
      </c>
      <c r="HG246" s="435">
        <f t="shared" si="660"/>
        <v>0</v>
      </c>
      <c r="HH246" s="434">
        <f t="shared" si="661"/>
        <v>0</v>
      </c>
      <c r="HI246" s="435">
        <f t="shared" si="662"/>
        <v>0</v>
      </c>
      <c r="HJ246" s="434">
        <f t="shared" si="663"/>
        <v>16885.341</v>
      </c>
      <c r="HK246" s="435">
        <f t="shared" si="664"/>
        <v>16518.260999999999</v>
      </c>
      <c r="HL246" s="434">
        <f t="shared" si="665"/>
        <v>0</v>
      </c>
      <c r="HM246" s="435">
        <f t="shared" si="666"/>
        <v>0</v>
      </c>
    </row>
    <row r="247" spans="1:221">
      <c r="A247" s="552" t="s">
        <v>562</v>
      </c>
      <c r="B247" s="451" t="s">
        <v>566</v>
      </c>
      <c r="C247" s="452"/>
      <c r="D247" s="446">
        <v>221838</v>
      </c>
      <c r="E247" s="446">
        <v>2</v>
      </c>
      <c r="F247" s="432">
        <v>943</v>
      </c>
      <c r="G247" s="433">
        <v>969</v>
      </c>
      <c r="H247" s="432"/>
      <c r="I247" s="433"/>
      <c r="J247" s="434">
        <f t="shared" si="519"/>
        <v>943</v>
      </c>
      <c r="K247" s="435">
        <f t="shared" si="520"/>
        <v>969</v>
      </c>
      <c r="L247" s="432"/>
      <c r="M247" s="433"/>
      <c r="N247" s="434">
        <f t="shared" si="521"/>
        <v>943</v>
      </c>
      <c r="O247" s="435">
        <f t="shared" si="522"/>
        <v>969</v>
      </c>
      <c r="P247" s="434">
        <f t="shared" si="523"/>
        <v>0</v>
      </c>
      <c r="Q247" s="435">
        <f t="shared" si="524"/>
        <v>0</v>
      </c>
      <c r="R247" s="432">
        <v>26</v>
      </c>
      <c r="S247" s="433">
        <v>35</v>
      </c>
      <c r="T247" s="434">
        <f t="shared" si="668"/>
        <v>0</v>
      </c>
      <c r="U247" s="435">
        <f t="shared" si="668"/>
        <v>0</v>
      </c>
      <c r="V247" s="432">
        <v>4</v>
      </c>
      <c r="W247" s="433">
        <v>4</v>
      </c>
      <c r="X247" s="434">
        <f t="shared" si="525"/>
        <v>0</v>
      </c>
      <c r="Y247" s="435">
        <f t="shared" si="526"/>
        <v>0</v>
      </c>
      <c r="Z247" s="432"/>
      <c r="AA247" s="433"/>
      <c r="AB247" s="434">
        <f t="shared" si="527"/>
        <v>0</v>
      </c>
      <c r="AC247" s="435">
        <f t="shared" si="528"/>
        <v>0</v>
      </c>
      <c r="AD247" s="434">
        <f t="shared" si="529"/>
        <v>30</v>
      </c>
      <c r="AE247" s="435">
        <f t="shared" si="530"/>
        <v>39</v>
      </c>
      <c r="AF247" s="434">
        <f t="shared" si="531"/>
        <v>0</v>
      </c>
      <c r="AG247" s="435">
        <f t="shared" si="532"/>
        <v>0</v>
      </c>
      <c r="AH247" s="432">
        <v>3.9620000000000002</v>
      </c>
      <c r="AI247" s="433">
        <v>3.6949999999999998</v>
      </c>
      <c r="AJ247" s="434">
        <f t="shared" si="533"/>
        <v>103.012</v>
      </c>
      <c r="AK247" s="435">
        <f t="shared" si="534"/>
        <v>129.32499999999999</v>
      </c>
      <c r="AL247" s="432">
        <v>3.6669999999999998</v>
      </c>
      <c r="AM247" s="433">
        <v>5.8330000000000002</v>
      </c>
      <c r="AN247" s="434">
        <f t="shared" si="535"/>
        <v>14.667999999999999</v>
      </c>
      <c r="AO247" s="435">
        <f t="shared" si="536"/>
        <v>23.332000000000001</v>
      </c>
      <c r="AP247" s="432"/>
      <c r="AQ247" s="433"/>
      <c r="AR247" s="434">
        <f t="shared" si="537"/>
        <v>0</v>
      </c>
      <c r="AS247" s="435">
        <f t="shared" si="538"/>
        <v>0</v>
      </c>
      <c r="AT247" s="434">
        <f t="shared" si="539"/>
        <v>3.9226666666666667</v>
      </c>
      <c r="AU247" s="435">
        <f t="shared" si="540"/>
        <v>3.9142820512820506</v>
      </c>
      <c r="AV247" s="434">
        <f t="shared" si="541"/>
        <v>117.68</v>
      </c>
      <c r="AW247" s="435">
        <f t="shared" si="542"/>
        <v>152.65699999999998</v>
      </c>
      <c r="AX247" s="432"/>
      <c r="AY247" s="433"/>
      <c r="AZ247" s="434">
        <f t="shared" si="543"/>
        <v>0</v>
      </c>
      <c r="BA247" s="435">
        <f t="shared" si="544"/>
        <v>0</v>
      </c>
      <c r="BB247" s="432"/>
      <c r="BC247" s="433"/>
      <c r="BD247" s="434">
        <f t="shared" si="545"/>
        <v>0</v>
      </c>
      <c r="BE247" s="435">
        <f t="shared" si="546"/>
        <v>0</v>
      </c>
      <c r="BF247" s="432"/>
      <c r="BG247" s="433"/>
      <c r="BH247" s="434">
        <f t="shared" si="547"/>
        <v>0</v>
      </c>
      <c r="BI247" s="435">
        <f t="shared" si="548"/>
        <v>0</v>
      </c>
      <c r="BJ247" s="434">
        <f t="shared" si="549"/>
        <v>0</v>
      </c>
      <c r="BK247" s="435">
        <f t="shared" si="550"/>
        <v>0</v>
      </c>
      <c r="BL247" s="434">
        <f t="shared" si="551"/>
        <v>0</v>
      </c>
      <c r="BM247" s="435">
        <f t="shared" si="552"/>
        <v>0</v>
      </c>
      <c r="BN247" s="432">
        <v>472</v>
      </c>
      <c r="BO247" s="433">
        <v>505</v>
      </c>
      <c r="BP247" s="434">
        <f t="shared" si="553"/>
        <v>0</v>
      </c>
      <c r="BQ247" s="435">
        <f t="shared" si="554"/>
        <v>0</v>
      </c>
      <c r="BR247" s="432">
        <v>72</v>
      </c>
      <c r="BS247" s="433">
        <v>43</v>
      </c>
      <c r="BT247" s="434">
        <f t="shared" si="555"/>
        <v>0</v>
      </c>
      <c r="BU247" s="435">
        <f t="shared" si="556"/>
        <v>0</v>
      </c>
      <c r="BV247" s="432"/>
      <c r="BW247" s="433"/>
      <c r="BX247" s="434">
        <f t="shared" si="557"/>
        <v>0</v>
      </c>
      <c r="BY247" s="435">
        <f t="shared" si="558"/>
        <v>0</v>
      </c>
      <c r="BZ247" s="434">
        <f t="shared" si="559"/>
        <v>544</v>
      </c>
      <c r="CA247" s="435">
        <f t="shared" si="560"/>
        <v>548</v>
      </c>
      <c r="CB247" s="434">
        <f t="shared" si="561"/>
        <v>0</v>
      </c>
      <c r="CC247" s="435">
        <f t="shared" si="562"/>
        <v>0</v>
      </c>
      <c r="CD247" s="432">
        <v>4.3230000000000004</v>
      </c>
      <c r="CE247" s="433">
        <v>4.4400000000000004</v>
      </c>
      <c r="CF247" s="434">
        <f t="shared" si="563"/>
        <v>2040.4560000000001</v>
      </c>
      <c r="CG247" s="435">
        <f t="shared" si="564"/>
        <v>2242.2000000000003</v>
      </c>
      <c r="CH247" s="432">
        <v>4.2409999999999997</v>
      </c>
      <c r="CI247" s="433">
        <v>4.76</v>
      </c>
      <c r="CJ247" s="434">
        <f t="shared" si="565"/>
        <v>305.35199999999998</v>
      </c>
      <c r="CK247" s="435">
        <f t="shared" si="566"/>
        <v>204.67999999999998</v>
      </c>
      <c r="CL247" s="432"/>
      <c r="CM247" s="433"/>
      <c r="CN247" s="434">
        <f t="shared" si="567"/>
        <v>0</v>
      </c>
      <c r="CO247" s="435">
        <f t="shared" si="568"/>
        <v>0</v>
      </c>
      <c r="CP247" s="434">
        <f t="shared" si="569"/>
        <v>4.3121470588235296</v>
      </c>
      <c r="CQ247" s="435">
        <f t="shared" si="570"/>
        <v>4.4651094890510947</v>
      </c>
      <c r="CR247" s="434">
        <f t="shared" si="571"/>
        <v>2345.808</v>
      </c>
      <c r="CS247" s="435">
        <f t="shared" si="572"/>
        <v>2446.88</v>
      </c>
      <c r="CT247" s="432"/>
      <c r="CU247" s="433"/>
      <c r="CV247" s="434">
        <f t="shared" si="573"/>
        <v>0</v>
      </c>
      <c r="CW247" s="435">
        <f t="shared" si="574"/>
        <v>0</v>
      </c>
      <c r="CX247" s="432"/>
      <c r="CY247" s="433"/>
      <c r="CZ247" s="434">
        <f t="shared" si="575"/>
        <v>0</v>
      </c>
      <c r="DA247" s="435">
        <f t="shared" si="576"/>
        <v>0</v>
      </c>
      <c r="DB247" s="432"/>
      <c r="DC247" s="433"/>
      <c r="DD247" s="434">
        <f t="shared" si="577"/>
        <v>0</v>
      </c>
      <c r="DE247" s="435">
        <f t="shared" si="578"/>
        <v>0</v>
      </c>
      <c r="DF247" s="434">
        <f t="shared" si="579"/>
        <v>0</v>
      </c>
      <c r="DG247" s="435">
        <f t="shared" si="580"/>
        <v>0</v>
      </c>
      <c r="DH247" s="434">
        <f t="shared" si="581"/>
        <v>0</v>
      </c>
      <c r="DI247" s="435">
        <f t="shared" si="582"/>
        <v>0</v>
      </c>
      <c r="DJ247" s="434">
        <f t="shared" si="583"/>
        <v>574</v>
      </c>
      <c r="DK247" s="435">
        <f t="shared" si="584"/>
        <v>587</v>
      </c>
      <c r="DL247" s="434">
        <f t="shared" si="585"/>
        <v>0</v>
      </c>
      <c r="DM247" s="435">
        <f t="shared" si="586"/>
        <v>0</v>
      </c>
      <c r="DN247" s="434">
        <f t="shared" si="587"/>
        <v>4.2917909407665507</v>
      </c>
      <c r="DO247" s="435">
        <f t="shared" si="588"/>
        <v>4.4285127768313464</v>
      </c>
      <c r="DP247" s="434">
        <f t="shared" si="589"/>
        <v>2463.4880000000003</v>
      </c>
      <c r="DQ247" s="435">
        <f t="shared" si="590"/>
        <v>2599.5370000000003</v>
      </c>
      <c r="DR247" s="434">
        <f t="shared" si="591"/>
        <v>0</v>
      </c>
      <c r="DS247" s="435">
        <f t="shared" si="592"/>
        <v>0</v>
      </c>
      <c r="DT247" s="434">
        <f t="shared" si="593"/>
        <v>0</v>
      </c>
      <c r="DU247" s="435">
        <f t="shared" si="594"/>
        <v>0</v>
      </c>
      <c r="DV247" s="432">
        <v>152</v>
      </c>
      <c r="DW247" s="433">
        <v>166</v>
      </c>
      <c r="DX247" s="434">
        <f t="shared" si="595"/>
        <v>0</v>
      </c>
      <c r="DY247" s="435">
        <f t="shared" si="596"/>
        <v>0</v>
      </c>
      <c r="DZ247" s="432">
        <v>58</v>
      </c>
      <c r="EA247" s="433">
        <v>61</v>
      </c>
      <c r="EB247" s="434">
        <f t="shared" si="597"/>
        <v>0</v>
      </c>
      <c r="EC247" s="435">
        <f t="shared" si="598"/>
        <v>0</v>
      </c>
      <c r="ED247" s="432"/>
      <c r="EE247" s="433"/>
      <c r="EF247" s="434">
        <f t="shared" si="599"/>
        <v>0</v>
      </c>
      <c r="EG247" s="435">
        <f t="shared" si="600"/>
        <v>0</v>
      </c>
      <c r="EH247" s="434">
        <f t="shared" si="601"/>
        <v>210</v>
      </c>
      <c r="EI247" s="435">
        <f t="shared" si="602"/>
        <v>227</v>
      </c>
      <c r="EJ247" s="434">
        <f t="shared" si="603"/>
        <v>0</v>
      </c>
      <c r="EK247" s="435">
        <f t="shared" si="604"/>
        <v>0</v>
      </c>
      <c r="EL247" s="432">
        <v>6.2610000000000001</v>
      </c>
      <c r="EM247" s="433">
        <v>5.976</v>
      </c>
      <c r="EN247" s="434">
        <f t="shared" si="605"/>
        <v>951.67200000000003</v>
      </c>
      <c r="EO247" s="435">
        <f t="shared" si="606"/>
        <v>992.01599999999996</v>
      </c>
      <c r="EP247" s="432">
        <v>9.9480000000000004</v>
      </c>
      <c r="EQ247" s="433">
        <v>10.164</v>
      </c>
      <c r="ER247" s="434">
        <f t="shared" si="607"/>
        <v>576.98400000000004</v>
      </c>
      <c r="ES247" s="435">
        <f t="shared" si="608"/>
        <v>620.00400000000002</v>
      </c>
      <c r="ET247" s="432"/>
      <c r="EU247" s="433"/>
      <c r="EV247" s="434">
        <f t="shared" si="609"/>
        <v>0</v>
      </c>
      <c r="EW247" s="435">
        <f t="shared" si="610"/>
        <v>0</v>
      </c>
      <c r="EX247" s="434">
        <f t="shared" si="611"/>
        <v>7.2793142857142854</v>
      </c>
      <c r="EY247" s="435">
        <f t="shared" si="612"/>
        <v>7.1014096916299563</v>
      </c>
      <c r="EZ247" s="434">
        <f t="shared" si="613"/>
        <v>1528.6559999999999</v>
      </c>
      <c r="FA247" s="435">
        <f t="shared" si="614"/>
        <v>1612.02</v>
      </c>
      <c r="FB247" s="432"/>
      <c r="FC247" s="433"/>
      <c r="FD247" s="434">
        <f t="shared" si="615"/>
        <v>0</v>
      </c>
      <c r="FE247" s="435">
        <f t="shared" si="616"/>
        <v>0</v>
      </c>
      <c r="FF247" s="432"/>
      <c r="FG247" s="433"/>
      <c r="FH247" s="434">
        <f t="shared" si="617"/>
        <v>0</v>
      </c>
      <c r="FI247" s="435">
        <f t="shared" si="618"/>
        <v>0</v>
      </c>
      <c r="FJ247" s="432"/>
      <c r="FK247" s="433"/>
      <c r="FL247" s="434">
        <f t="shared" si="619"/>
        <v>0</v>
      </c>
      <c r="FM247" s="435">
        <f t="shared" si="620"/>
        <v>0</v>
      </c>
      <c r="FN247" s="434">
        <f t="shared" si="621"/>
        <v>0</v>
      </c>
      <c r="FO247" s="435">
        <f t="shared" si="622"/>
        <v>0</v>
      </c>
      <c r="FP247" s="434">
        <f t="shared" si="623"/>
        <v>0</v>
      </c>
      <c r="FQ247" s="435">
        <f t="shared" si="624"/>
        <v>0</v>
      </c>
      <c r="FR247" s="432">
        <v>159</v>
      </c>
      <c r="FS247" s="433">
        <v>155</v>
      </c>
      <c r="FT247" s="434">
        <f t="shared" si="625"/>
        <v>0</v>
      </c>
      <c r="FU247" s="435">
        <f t="shared" si="626"/>
        <v>0</v>
      </c>
      <c r="FV247" s="432"/>
      <c r="FW247" s="433"/>
      <c r="FX247" s="434">
        <f t="shared" si="627"/>
        <v>0</v>
      </c>
      <c r="FY247" s="435">
        <f t="shared" si="628"/>
        <v>0</v>
      </c>
      <c r="FZ247" s="432"/>
      <c r="GA247" s="433"/>
      <c r="GB247" s="434">
        <f t="shared" si="629"/>
        <v>0</v>
      </c>
      <c r="GC247" s="435">
        <f t="shared" si="630"/>
        <v>0</v>
      </c>
      <c r="GD247" s="434">
        <f t="shared" si="631"/>
        <v>650</v>
      </c>
      <c r="GE247" s="435">
        <f t="shared" si="632"/>
        <v>706</v>
      </c>
      <c r="GF247" s="434">
        <f t="shared" si="633"/>
        <v>0</v>
      </c>
      <c r="GG247" s="435">
        <f t="shared" si="634"/>
        <v>0</v>
      </c>
      <c r="GH247" s="434">
        <f t="shared" si="635"/>
        <v>3095.1400000000003</v>
      </c>
      <c r="GI247" s="435">
        <f t="shared" si="636"/>
        <v>3363.5410000000002</v>
      </c>
      <c r="GJ247" s="434">
        <f t="shared" si="637"/>
        <v>0</v>
      </c>
      <c r="GK247" s="435">
        <f t="shared" si="638"/>
        <v>0</v>
      </c>
      <c r="GL247" s="434">
        <f t="shared" si="639"/>
        <v>134</v>
      </c>
      <c r="GM247" s="435">
        <f t="shared" si="640"/>
        <v>108</v>
      </c>
      <c r="GN247" s="434">
        <f t="shared" si="641"/>
        <v>0</v>
      </c>
      <c r="GO247" s="435">
        <f t="shared" si="642"/>
        <v>0</v>
      </c>
      <c r="GP247" s="434">
        <f t="shared" si="643"/>
        <v>897.00400000000002</v>
      </c>
      <c r="GQ247" s="435">
        <f t="shared" si="644"/>
        <v>848.01599999999996</v>
      </c>
      <c r="GR247" s="434">
        <f t="shared" si="645"/>
        <v>0</v>
      </c>
      <c r="GS247" s="435">
        <f t="shared" si="646"/>
        <v>0</v>
      </c>
      <c r="GT247" s="434">
        <f t="shared" si="647"/>
        <v>784</v>
      </c>
      <c r="GU247" s="435">
        <f t="shared" si="648"/>
        <v>814</v>
      </c>
      <c r="GV247" s="434">
        <f t="shared" si="649"/>
        <v>0</v>
      </c>
      <c r="GW247" s="435">
        <f t="shared" si="650"/>
        <v>0</v>
      </c>
      <c r="GX247" s="434">
        <f t="shared" si="651"/>
        <v>3992.1440000000002</v>
      </c>
      <c r="GY247" s="435">
        <f t="shared" si="652"/>
        <v>4211.5569999999998</v>
      </c>
      <c r="GZ247" s="434">
        <f t="shared" si="653"/>
        <v>0</v>
      </c>
      <c r="HA247" s="435">
        <f t="shared" si="654"/>
        <v>0</v>
      </c>
      <c r="HB247" s="434">
        <f t="shared" si="655"/>
        <v>0</v>
      </c>
      <c r="HC247" s="435">
        <f t="shared" si="656"/>
        <v>0</v>
      </c>
      <c r="HD247" s="434">
        <f t="shared" si="657"/>
        <v>0</v>
      </c>
      <c r="HE247" s="435">
        <f t="shared" si="658"/>
        <v>0</v>
      </c>
      <c r="HF247" s="434">
        <f t="shared" si="659"/>
        <v>0</v>
      </c>
      <c r="HG247" s="435">
        <f t="shared" si="660"/>
        <v>0</v>
      </c>
      <c r="HH247" s="434">
        <f t="shared" si="661"/>
        <v>0</v>
      </c>
      <c r="HI247" s="435">
        <f t="shared" si="662"/>
        <v>0</v>
      </c>
      <c r="HJ247" s="434">
        <f t="shared" si="663"/>
        <v>3992.1440000000002</v>
      </c>
      <c r="HK247" s="435">
        <f t="shared" si="664"/>
        <v>4211.5570000000007</v>
      </c>
      <c r="HL247" s="434">
        <f t="shared" si="665"/>
        <v>0</v>
      </c>
      <c r="HM247" s="435">
        <f t="shared" si="666"/>
        <v>0</v>
      </c>
    </row>
    <row r="248" spans="1:221">
      <c r="A248" s="552" t="s">
        <v>562</v>
      </c>
      <c r="B248" s="451" t="s">
        <v>567</v>
      </c>
      <c r="C248" s="553"/>
      <c r="D248" s="446">
        <v>219602</v>
      </c>
      <c r="E248" s="446">
        <v>3</v>
      </c>
      <c r="F248" s="432">
        <v>1654</v>
      </c>
      <c r="G248" s="433">
        <v>1582</v>
      </c>
      <c r="H248" s="432"/>
      <c r="I248" s="433"/>
      <c r="J248" s="434">
        <f t="shared" si="519"/>
        <v>1654</v>
      </c>
      <c r="K248" s="435">
        <f t="shared" si="520"/>
        <v>1582</v>
      </c>
      <c r="L248" s="432"/>
      <c r="M248" s="433"/>
      <c r="N248" s="434">
        <f t="shared" si="521"/>
        <v>1654</v>
      </c>
      <c r="O248" s="435">
        <f t="shared" si="522"/>
        <v>1582</v>
      </c>
      <c r="P248" s="434">
        <f t="shared" si="523"/>
        <v>0</v>
      </c>
      <c r="Q248" s="435">
        <f t="shared" si="524"/>
        <v>0</v>
      </c>
      <c r="R248" s="432">
        <v>210</v>
      </c>
      <c r="S248" s="433">
        <v>208</v>
      </c>
      <c r="T248" s="434">
        <f t="shared" si="668"/>
        <v>0</v>
      </c>
      <c r="U248" s="435">
        <f t="shared" si="668"/>
        <v>0</v>
      </c>
      <c r="V248" s="432">
        <v>3</v>
      </c>
      <c r="W248" s="433">
        <v>9</v>
      </c>
      <c r="X248" s="434">
        <f t="shared" si="525"/>
        <v>0</v>
      </c>
      <c r="Y248" s="435">
        <f t="shared" si="526"/>
        <v>0</v>
      </c>
      <c r="Z248" s="432"/>
      <c r="AA248" s="433"/>
      <c r="AB248" s="434">
        <f t="shared" si="527"/>
        <v>0</v>
      </c>
      <c r="AC248" s="435">
        <f t="shared" si="528"/>
        <v>0</v>
      </c>
      <c r="AD248" s="434">
        <f t="shared" si="529"/>
        <v>213</v>
      </c>
      <c r="AE248" s="435">
        <f t="shared" si="530"/>
        <v>217</v>
      </c>
      <c r="AF248" s="434">
        <f t="shared" si="531"/>
        <v>0</v>
      </c>
      <c r="AG248" s="435">
        <f t="shared" si="532"/>
        <v>0</v>
      </c>
      <c r="AH248" s="432">
        <v>3.6890000000000001</v>
      </c>
      <c r="AI248" s="433">
        <v>3.6680000000000001</v>
      </c>
      <c r="AJ248" s="434">
        <f t="shared" si="533"/>
        <v>774.69</v>
      </c>
      <c r="AK248" s="435">
        <f t="shared" si="534"/>
        <v>762.94400000000007</v>
      </c>
      <c r="AL248" s="432">
        <v>5</v>
      </c>
      <c r="AM248" s="433">
        <v>3.556</v>
      </c>
      <c r="AN248" s="434">
        <f t="shared" si="535"/>
        <v>15</v>
      </c>
      <c r="AO248" s="435">
        <f t="shared" si="536"/>
        <v>32.003999999999998</v>
      </c>
      <c r="AP248" s="432"/>
      <c r="AQ248" s="433"/>
      <c r="AR248" s="434">
        <f t="shared" si="537"/>
        <v>0</v>
      </c>
      <c r="AS248" s="435">
        <f t="shared" si="538"/>
        <v>0</v>
      </c>
      <c r="AT248" s="434">
        <f t="shared" si="539"/>
        <v>3.7074647887323948</v>
      </c>
      <c r="AU248" s="435">
        <f t="shared" si="540"/>
        <v>3.6633548387096777</v>
      </c>
      <c r="AV248" s="434">
        <f t="shared" si="541"/>
        <v>789.69</v>
      </c>
      <c r="AW248" s="435">
        <f t="shared" si="542"/>
        <v>794.94800000000009</v>
      </c>
      <c r="AX248" s="432"/>
      <c r="AY248" s="433"/>
      <c r="AZ248" s="434">
        <f t="shared" si="543"/>
        <v>0</v>
      </c>
      <c r="BA248" s="435">
        <f t="shared" si="544"/>
        <v>0</v>
      </c>
      <c r="BB248" s="432"/>
      <c r="BC248" s="433"/>
      <c r="BD248" s="434">
        <f t="shared" si="545"/>
        <v>0</v>
      </c>
      <c r="BE248" s="435">
        <f t="shared" si="546"/>
        <v>0</v>
      </c>
      <c r="BF248" s="432"/>
      <c r="BG248" s="433"/>
      <c r="BH248" s="434">
        <f t="shared" si="547"/>
        <v>0</v>
      </c>
      <c r="BI248" s="435">
        <f t="shared" si="548"/>
        <v>0</v>
      </c>
      <c r="BJ248" s="434">
        <f t="shared" si="549"/>
        <v>0</v>
      </c>
      <c r="BK248" s="435">
        <f t="shared" si="550"/>
        <v>0</v>
      </c>
      <c r="BL248" s="434">
        <f t="shared" si="551"/>
        <v>0</v>
      </c>
      <c r="BM248" s="435">
        <f t="shared" si="552"/>
        <v>0</v>
      </c>
      <c r="BN248" s="432">
        <v>508</v>
      </c>
      <c r="BO248" s="433">
        <v>460</v>
      </c>
      <c r="BP248" s="434">
        <f t="shared" si="553"/>
        <v>0</v>
      </c>
      <c r="BQ248" s="435">
        <f t="shared" si="554"/>
        <v>0</v>
      </c>
      <c r="BR248" s="432">
        <v>51</v>
      </c>
      <c r="BS248" s="433">
        <v>49</v>
      </c>
      <c r="BT248" s="434">
        <f t="shared" si="555"/>
        <v>0</v>
      </c>
      <c r="BU248" s="435">
        <f t="shared" si="556"/>
        <v>0</v>
      </c>
      <c r="BV248" s="432"/>
      <c r="BW248" s="433"/>
      <c r="BX248" s="434">
        <f t="shared" si="557"/>
        <v>0</v>
      </c>
      <c r="BY248" s="435">
        <f t="shared" si="558"/>
        <v>0</v>
      </c>
      <c r="BZ248" s="434">
        <f t="shared" si="559"/>
        <v>559</v>
      </c>
      <c r="CA248" s="435">
        <f t="shared" si="560"/>
        <v>509</v>
      </c>
      <c r="CB248" s="434">
        <f t="shared" si="561"/>
        <v>0</v>
      </c>
      <c r="CC248" s="435">
        <f t="shared" si="562"/>
        <v>0</v>
      </c>
      <c r="CD248" s="432">
        <v>4.7930000000000001</v>
      </c>
      <c r="CE248" s="433">
        <v>4.58</v>
      </c>
      <c r="CF248" s="434">
        <f t="shared" si="563"/>
        <v>2434.8440000000001</v>
      </c>
      <c r="CG248" s="435">
        <f t="shared" si="564"/>
        <v>2106.8000000000002</v>
      </c>
      <c r="CH248" s="432">
        <v>6.32</v>
      </c>
      <c r="CI248" s="433">
        <v>4.2649999999999997</v>
      </c>
      <c r="CJ248" s="434">
        <f t="shared" si="565"/>
        <v>322.32</v>
      </c>
      <c r="CK248" s="435">
        <f t="shared" si="566"/>
        <v>208.98499999999999</v>
      </c>
      <c r="CL248" s="432"/>
      <c r="CM248" s="433"/>
      <c r="CN248" s="434">
        <f t="shared" si="567"/>
        <v>0</v>
      </c>
      <c r="CO248" s="435">
        <f t="shared" si="568"/>
        <v>0</v>
      </c>
      <c r="CP248" s="434">
        <f t="shared" si="569"/>
        <v>4.932314847942755</v>
      </c>
      <c r="CQ248" s="435">
        <f t="shared" si="570"/>
        <v>4.5496758349705306</v>
      </c>
      <c r="CR248" s="434">
        <f t="shared" si="571"/>
        <v>2757.1640000000002</v>
      </c>
      <c r="CS248" s="435">
        <f t="shared" si="572"/>
        <v>2315.7850000000003</v>
      </c>
      <c r="CT248" s="432"/>
      <c r="CU248" s="433"/>
      <c r="CV248" s="434">
        <f t="shared" si="573"/>
        <v>0</v>
      </c>
      <c r="CW248" s="435">
        <f t="shared" si="574"/>
        <v>0</v>
      </c>
      <c r="CX248" s="432"/>
      <c r="CY248" s="433"/>
      <c r="CZ248" s="434">
        <f t="shared" si="575"/>
        <v>0</v>
      </c>
      <c r="DA248" s="435">
        <f t="shared" si="576"/>
        <v>0</v>
      </c>
      <c r="DB248" s="432"/>
      <c r="DC248" s="433"/>
      <c r="DD248" s="434">
        <f t="shared" si="577"/>
        <v>0</v>
      </c>
      <c r="DE248" s="435">
        <f t="shared" si="578"/>
        <v>0</v>
      </c>
      <c r="DF248" s="434">
        <f t="shared" si="579"/>
        <v>0</v>
      </c>
      <c r="DG248" s="435">
        <f t="shared" si="580"/>
        <v>0</v>
      </c>
      <c r="DH248" s="434">
        <f t="shared" si="581"/>
        <v>0</v>
      </c>
      <c r="DI248" s="435">
        <f t="shared" si="582"/>
        <v>0</v>
      </c>
      <c r="DJ248" s="434">
        <f t="shared" si="583"/>
        <v>772</v>
      </c>
      <c r="DK248" s="435">
        <f t="shared" si="584"/>
        <v>726</v>
      </c>
      <c r="DL248" s="434">
        <f t="shared" si="585"/>
        <v>0</v>
      </c>
      <c r="DM248" s="435">
        <f t="shared" si="586"/>
        <v>0</v>
      </c>
      <c r="DN248" s="434">
        <f t="shared" si="587"/>
        <v>4.5943704663212435</v>
      </c>
      <c r="DO248" s="435">
        <f t="shared" si="588"/>
        <v>4.2847561983471074</v>
      </c>
      <c r="DP248" s="434">
        <f t="shared" si="589"/>
        <v>3546.8539999999998</v>
      </c>
      <c r="DQ248" s="435">
        <f t="shared" si="590"/>
        <v>3110.7330000000002</v>
      </c>
      <c r="DR248" s="434">
        <f t="shared" si="591"/>
        <v>0</v>
      </c>
      <c r="DS248" s="435">
        <f t="shared" si="592"/>
        <v>0</v>
      </c>
      <c r="DT248" s="434">
        <f t="shared" si="593"/>
        <v>0</v>
      </c>
      <c r="DU248" s="435">
        <f t="shared" si="594"/>
        <v>0</v>
      </c>
      <c r="DV248" s="432">
        <v>258</v>
      </c>
      <c r="DW248" s="433">
        <v>240</v>
      </c>
      <c r="DX248" s="434">
        <f t="shared" si="595"/>
        <v>0</v>
      </c>
      <c r="DY248" s="435">
        <f t="shared" si="596"/>
        <v>0</v>
      </c>
      <c r="DZ248" s="432">
        <v>75</v>
      </c>
      <c r="EA248" s="433">
        <v>93</v>
      </c>
      <c r="EB248" s="434">
        <f t="shared" si="597"/>
        <v>0</v>
      </c>
      <c r="EC248" s="435">
        <f t="shared" si="598"/>
        <v>0</v>
      </c>
      <c r="ED248" s="432"/>
      <c r="EE248" s="433"/>
      <c r="EF248" s="434">
        <f t="shared" si="599"/>
        <v>0</v>
      </c>
      <c r="EG248" s="435">
        <f t="shared" si="600"/>
        <v>0</v>
      </c>
      <c r="EH248" s="434">
        <f t="shared" si="601"/>
        <v>333</v>
      </c>
      <c r="EI248" s="435">
        <f t="shared" si="602"/>
        <v>333</v>
      </c>
      <c r="EJ248" s="434">
        <f t="shared" si="603"/>
        <v>0</v>
      </c>
      <c r="EK248" s="435">
        <f t="shared" si="604"/>
        <v>0</v>
      </c>
      <c r="EL248" s="432">
        <v>6.1449999999999996</v>
      </c>
      <c r="EM248" s="433">
        <v>6.4119999999999999</v>
      </c>
      <c r="EN248" s="434">
        <f t="shared" si="605"/>
        <v>1585.4099999999999</v>
      </c>
      <c r="EO248" s="435">
        <f t="shared" si="606"/>
        <v>1538.8799999999999</v>
      </c>
      <c r="EP248" s="432">
        <v>9.9290000000000003</v>
      </c>
      <c r="EQ248" s="433">
        <v>10.487</v>
      </c>
      <c r="ER248" s="434">
        <f t="shared" si="607"/>
        <v>744.67500000000007</v>
      </c>
      <c r="ES248" s="435">
        <f t="shared" si="608"/>
        <v>975.29100000000005</v>
      </c>
      <c r="ET248" s="432"/>
      <c r="EU248" s="433"/>
      <c r="EV248" s="434">
        <f t="shared" si="609"/>
        <v>0</v>
      </c>
      <c r="EW248" s="435">
        <f t="shared" si="610"/>
        <v>0</v>
      </c>
      <c r="EX248" s="434">
        <f t="shared" si="611"/>
        <v>6.9972522522522524</v>
      </c>
      <c r="EY248" s="435">
        <f t="shared" si="612"/>
        <v>7.550063063063063</v>
      </c>
      <c r="EZ248" s="434">
        <f t="shared" si="613"/>
        <v>2330.085</v>
      </c>
      <c r="FA248" s="435">
        <f t="shared" si="614"/>
        <v>2514.1709999999998</v>
      </c>
      <c r="FB248" s="432"/>
      <c r="FC248" s="433"/>
      <c r="FD248" s="434">
        <f t="shared" si="615"/>
        <v>0</v>
      </c>
      <c r="FE248" s="435">
        <f t="shared" si="616"/>
        <v>0</v>
      </c>
      <c r="FF248" s="432"/>
      <c r="FG248" s="433"/>
      <c r="FH248" s="434">
        <f t="shared" si="617"/>
        <v>0</v>
      </c>
      <c r="FI248" s="435">
        <f t="shared" si="618"/>
        <v>0</v>
      </c>
      <c r="FJ248" s="432"/>
      <c r="FK248" s="433"/>
      <c r="FL248" s="434">
        <f t="shared" si="619"/>
        <v>0</v>
      </c>
      <c r="FM248" s="435">
        <f t="shared" si="620"/>
        <v>0</v>
      </c>
      <c r="FN248" s="434">
        <f t="shared" si="621"/>
        <v>0</v>
      </c>
      <c r="FO248" s="435">
        <f t="shared" si="622"/>
        <v>0</v>
      </c>
      <c r="FP248" s="434">
        <f t="shared" si="623"/>
        <v>0</v>
      </c>
      <c r="FQ248" s="435">
        <f t="shared" si="624"/>
        <v>0</v>
      </c>
      <c r="FR248" s="432">
        <v>549</v>
      </c>
      <c r="FS248" s="433">
        <v>523</v>
      </c>
      <c r="FT248" s="434">
        <f t="shared" si="625"/>
        <v>0</v>
      </c>
      <c r="FU248" s="435">
        <f t="shared" si="626"/>
        <v>0</v>
      </c>
      <c r="FV248" s="432"/>
      <c r="FW248" s="433"/>
      <c r="FX248" s="434">
        <f t="shared" si="627"/>
        <v>0</v>
      </c>
      <c r="FY248" s="435">
        <f t="shared" si="628"/>
        <v>0</v>
      </c>
      <c r="FZ248" s="432"/>
      <c r="GA248" s="433"/>
      <c r="GB248" s="434">
        <f t="shared" si="629"/>
        <v>0</v>
      </c>
      <c r="GC248" s="435">
        <f t="shared" si="630"/>
        <v>0</v>
      </c>
      <c r="GD248" s="434">
        <f t="shared" si="631"/>
        <v>976</v>
      </c>
      <c r="GE248" s="435">
        <f t="shared" si="632"/>
        <v>908</v>
      </c>
      <c r="GF248" s="434">
        <f t="shared" si="633"/>
        <v>0</v>
      </c>
      <c r="GG248" s="435">
        <f t="shared" si="634"/>
        <v>0</v>
      </c>
      <c r="GH248" s="434">
        <f t="shared" si="635"/>
        <v>4794.9439999999995</v>
      </c>
      <c r="GI248" s="435">
        <f t="shared" si="636"/>
        <v>4408.6239999999998</v>
      </c>
      <c r="GJ248" s="434">
        <f t="shared" si="637"/>
        <v>0</v>
      </c>
      <c r="GK248" s="435">
        <f t="shared" si="638"/>
        <v>0</v>
      </c>
      <c r="GL248" s="434">
        <f t="shared" si="639"/>
        <v>129</v>
      </c>
      <c r="GM248" s="435">
        <f t="shared" si="640"/>
        <v>151</v>
      </c>
      <c r="GN248" s="434">
        <f t="shared" si="641"/>
        <v>0</v>
      </c>
      <c r="GO248" s="435">
        <f t="shared" si="642"/>
        <v>0</v>
      </c>
      <c r="GP248" s="434">
        <f t="shared" si="643"/>
        <v>1081.9950000000001</v>
      </c>
      <c r="GQ248" s="435">
        <f t="shared" si="644"/>
        <v>1216.28</v>
      </c>
      <c r="GR248" s="434">
        <f t="shared" si="645"/>
        <v>0</v>
      </c>
      <c r="GS248" s="435">
        <f t="shared" si="646"/>
        <v>0</v>
      </c>
      <c r="GT248" s="434">
        <f t="shared" si="647"/>
        <v>1105</v>
      </c>
      <c r="GU248" s="435">
        <f t="shared" si="648"/>
        <v>1059</v>
      </c>
      <c r="GV248" s="434">
        <f t="shared" si="649"/>
        <v>0</v>
      </c>
      <c r="GW248" s="435">
        <f t="shared" si="650"/>
        <v>0</v>
      </c>
      <c r="GX248" s="434">
        <f t="shared" si="651"/>
        <v>5876.9389999999994</v>
      </c>
      <c r="GY248" s="435">
        <f t="shared" si="652"/>
        <v>5624.9039999999995</v>
      </c>
      <c r="GZ248" s="434">
        <f t="shared" si="653"/>
        <v>0</v>
      </c>
      <c r="HA248" s="435">
        <f t="shared" si="654"/>
        <v>0</v>
      </c>
      <c r="HB248" s="434">
        <f t="shared" si="655"/>
        <v>0</v>
      </c>
      <c r="HC248" s="435">
        <f t="shared" si="656"/>
        <v>0</v>
      </c>
      <c r="HD248" s="434">
        <f t="shared" si="657"/>
        <v>0</v>
      </c>
      <c r="HE248" s="435">
        <f t="shared" si="658"/>
        <v>0</v>
      </c>
      <c r="HF248" s="434">
        <f t="shared" si="659"/>
        <v>0</v>
      </c>
      <c r="HG248" s="435">
        <f t="shared" si="660"/>
        <v>0</v>
      </c>
      <c r="HH248" s="434">
        <f t="shared" si="661"/>
        <v>0</v>
      </c>
      <c r="HI248" s="435">
        <f t="shared" si="662"/>
        <v>0</v>
      </c>
      <c r="HJ248" s="434">
        <f t="shared" si="663"/>
        <v>5876.9390000000003</v>
      </c>
      <c r="HK248" s="435">
        <f t="shared" si="664"/>
        <v>5624.9040000000005</v>
      </c>
      <c r="HL248" s="434">
        <f t="shared" si="665"/>
        <v>0</v>
      </c>
      <c r="HM248" s="435">
        <f t="shared" si="666"/>
        <v>0</v>
      </c>
    </row>
    <row r="249" spans="1:221" s="18" customFormat="1" ht="15" customHeight="1">
      <c r="A249" s="552" t="s">
        <v>562</v>
      </c>
      <c r="B249" s="451" t="s">
        <v>569</v>
      </c>
      <c r="C249" s="557"/>
      <c r="D249" s="446">
        <v>221847</v>
      </c>
      <c r="E249" s="446">
        <v>3</v>
      </c>
      <c r="F249" s="432">
        <v>1947</v>
      </c>
      <c r="G249" s="433">
        <v>1878</v>
      </c>
      <c r="H249" s="432"/>
      <c r="I249" s="433"/>
      <c r="J249" s="434">
        <f t="shared" si="519"/>
        <v>1947</v>
      </c>
      <c r="K249" s="435">
        <f t="shared" si="520"/>
        <v>1878</v>
      </c>
      <c r="L249" s="432"/>
      <c r="M249" s="433"/>
      <c r="N249" s="434">
        <f t="shared" si="521"/>
        <v>1947</v>
      </c>
      <c r="O249" s="435">
        <f t="shared" si="522"/>
        <v>1876</v>
      </c>
      <c r="P249" s="434">
        <f t="shared" si="523"/>
        <v>0</v>
      </c>
      <c r="Q249" s="435">
        <f t="shared" si="524"/>
        <v>0</v>
      </c>
      <c r="R249" s="432">
        <v>534</v>
      </c>
      <c r="S249" s="433">
        <v>554</v>
      </c>
      <c r="T249" s="434">
        <f t="shared" si="668"/>
        <v>0</v>
      </c>
      <c r="U249" s="435">
        <f t="shared" si="668"/>
        <v>0</v>
      </c>
      <c r="V249" s="432">
        <v>6</v>
      </c>
      <c r="W249" s="433">
        <v>9</v>
      </c>
      <c r="X249" s="434">
        <f t="shared" si="525"/>
        <v>0</v>
      </c>
      <c r="Y249" s="435">
        <f t="shared" si="526"/>
        <v>0</v>
      </c>
      <c r="Z249" s="432"/>
      <c r="AA249" s="433"/>
      <c r="AB249" s="434">
        <f t="shared" si="527"/>
        <v>0</v>
      </c>
      <c r="AC249" s="435">
        <f t="shared" si="528"/>
        <v>0</v>
      </c>
      <c r="AD249" s="434">
        <f t="shared" si="529"/>
        <v>540</v>
      </c>
      <c r="AE249" s="435">
        <f t="shared" si="530"/>
        <v>563</v>
      </c>
      <c r="AF249" s="434">
        <f t="shared" si="531"/>
        <v>0</v>
      </c>
      <c r="AG249" s="435">
        <f t="shared" si="532"/>
        <v>0</v>
      </c>
      <c r="AH249" s="432">
        <v>3.7320000000000002</v>
      </c>
      <c r="AI249" s="433">
        <v>3.742</v>
      </c>
      <c r="AJ249" s="434">
        <f t="shared" si="533"/>
        <v>1992.8880000000001</v>
      </c>
      <c r="AK249" s="435">
        <f t="shared" si="534"/>
        <v>2073.0680000000002</v>
      </c>
      <c r="AL249" s="432">
        <v>3.556</v>
      </c>
      <c r="AM249" s="433">
        <v>3.7410000000000001</v>
      </c>
      <c r="AN249" s="434">
        <f t="shared" si="535"/>
        <v>21.335999999999999</v>
      </c>
      <c r="AO249" s="435">
        <f t="shared" si="536"/>
        <v>33.669000000000004</v>
      </c>
      <c r="AP249" s="432"/>
      <c r="AQ249" s="433"/>
      <c r="AR249" s="434">
        <f t="shared" si="537"/>
        <v>0</v>
      </c>
      <c r="AS249" s="435">
        <f t="shared" si="538"/>
        <v>0</v>
      </c>
      <c r="AT249" s="434">
        <f t="shared" si="539"/>
        <v>3.7300444444444447</v>
      </c>
      <c r="AU249" s="435">
        <f t="shared" si="540"/>
        <v>3.7419840142095917</v>
      </c>
      <c r="AV249" s="434">
        <f t="shared" si="541"/>
        <v>2014.2240000000002</v>
      </c>
      <c r="AW249" s="435">
        <f t="shared" si="542"/>
        <v>2106.7370000000001</v>
      </c>
      <c r="AX249" s="432"/>
      <c r="AY249" s="433"/>
      <c r="AZ249" s="434">
        <f t="shared" si="543"/>
        <v>0</v>
      </c>
      <c r="BA249" s="435">
        <f t="shared" si="544"/>
        <v>0</v>
      </c>
      <c r="BB249" s="432"/>
      <c r="BC249" s="433"/>
      <c r="BD249" s="434">
        <f t="shared" si="545"/>
        <v>0</v>
      </c>
      <c r="BE249" s="435">
        <f t="shared" si="546"/>
        <v>0</v>
      </c>
      <c r="BF249" s="432"/>
      <c r="BG249" s="433"/>
      <c r="BH249" s="434">
        <f t="shared" si="547"/>
        <v>0</v>
      </c>
      <c r="BI249" s="435">
        <f t="shared" si="548"/>
        <v>0</v>
      </c>
      <c r="BJ249" s="434">
        <f t="shared" si="549"/>
        <v>0</v>
      </c>
      <c r="BK249" s="435">
        <f t="shared" si="550"/>
        <v>0</v>
      </c>
      <c r="BL249" s="434">
        <f t="shared" si="551"/>
        <v>0</v>
      </c>
      <c r="BM249" s="435">
        <f t="shared" si="552"/>
        <v>0</v>
      </c>
      <c r="BN249" s="432">
        <v>567</v>
      </c>
      <c r="BO249" s="433">
        <v>465</v>
      </c>
      <c r="BP249" s="434">
        <f t="shared" si="553"/>
        <v>0</v>
      </c>
      <c r="BQ249" s="435">
        <f t="shared" si="554"/>
        <v>0</v>
      </c>
      <c r="BR249" s="432">
        <v>27</v>
      </c>
      <c r="BS249" s="433">
        <v>23</v>
      </c>
      <c r="BT249" s="434">
        <f t="shared" si="555"/>
        <v>0</v>
      </c>
      <c r="BU249" s="435">
        <f t="shared" si="556"/>
        <v>0</v>
      </c>
      <c r="BV249" s="432"/>
      <c r="BW249" s="433"/>
      <c r="BX249" s="434">
        <f t="shared" si="557"/>
        <v>0</v>
      </c>
      <c r="BY249" s="435">
        <f t="shared" si="558"/>
        <v>0</v>
      </c>
      <c r="BZ249" s="434">
        <f t="shared" si="559"/>
        <v>594</v>
      </c>
      <c r="CA249" s="435">
        <f t="shared" si="560"/>
        <v>488</v>
      </c>
      <c r="CB249" s="434">
        <f t="shared" si="561"/>
        <v>0</v>
      </c>
      <c r="CC249" s="435">
        <f t="shared" si="562"/>
        <v>0</v>
      </c>
      <c r="CD249" s="432">
        <v>4.4880000000000004</v>
      </c>
      <c r="CE249" s="433">
        <v>4.7460000000000004</v>
      </c>
      <c r="CF249" s="434">
        <f t="shared" si="563"/>
        <v>2544.6960000000004</v>
      </c>
      <c r="CG249" s="435">
        <f t="shared" si="564"/>
        <v>2206.8900000000003</v>
      </c>
      <c r="CH249" s="432">
        <v>5.8769999999999998</v>
      </c>
      <c r="CI249" s="433">
        <v>4.9569999999999999</v>
      </c>
      <c r="CJ249" s="434">
        <f t="shared" si="565"/>
        <v>158.679</v>
      </c>
      <c r="CK249" s="435">
        <f t="shared" si="566"/>
        <v>114.011</v>
      </c>
      <c r="CL249" s="432"/>
      <c r="CM249" s="433"/>
      <c r="CN249" s="434">
        <f t="shared" si="567"/>
        <v>0</v>
      </c>
      <c r="CO249" s="435">
        <f t="shared" si="568"/>
        <v>0</v>
      </c>
      <c r="CP249" s="434">
        <f t="shared" si="569"/>
        <v>4.5511363636363642</v>
      </c>
      <c r="CQ249" s="435">
        <f t="shared" si="570"/>
        <v>4.7559446721311485</v>
      </c>
      <c r="CR249" s="434">
        <f t="shared" si="571"/>
        <v>2703.3750000000005</v>
      </c>
      <c r="CS249" s="435">
        <f t="shared" si="572"/>
        <v>2320.9010000000003</v>
      </c>
      <c r="CT249" s="432"/>
      <c r="CU249" s="433"/>
      <c r="CV249" s="434">
        <f t="shared" si="573"/>
        <v>0</v>
      </c>
      <c r="CW249" s="435">
        <f t="shared" si="574"/>
        <v>0</v>
      </c>
      <c r="CX249" s="432"/>
      <c r="CY249" s="433"/>
      <c r="CZ249" s="434">
        <f t="shared" si="575"/>
        <v>0</v>
      </c>
      <c r="DA249" s="435">
        <f t="shared" si="576"/>
        <v>0</v>
      </c>
      <c r="DB249" s="432"/>
      <c r="DC249" s="433"/>
      <c r="DD249" s="434">
        <f t="shared" si="577"/>
        <v>0</v>
      </c>
      <c r="DE249" s="435">
        <f t="shared" si="578"/>
        <v>0</v>
      </c>
      <c r="DF249" s="434">
        <f t="shared" si="579"/>
        <v>0</v>
      </c>
      <c r="DG249" s="435">
        <f t="shared" si="580"/>
        <v>0</v>
      </c>
      <c r="DH249" s="434">
        <f t="shared" si="581"/>
        <v>0</v>
      </c>
      <c r="DI249" s="435">
        <f t="shared" si="582"/>
        <v>0</v>
      </c>
      <c r="DJ249" s="434">
        <f t="shared" si="583"/>
        <v>1134</v>
      </c>
      <c r="DK249" s="435">
        <f t="shared" si="584"/>
        <v>1051</v>
      </c>
      <c r="DL249" s="434">
        <f t="shared" si="585"/>
        <v>0</v>
      </c>
      <c r="DM249" s="435">
        <f t="shared" si="586"/>
        <v>0</v>
      </c>
      <c r="DN249" s="434">
        <f t="shared" si="587"/>
        <v>4.1601402116402122</v>
      </c>
      <c r="DO249" s="435">
        <f t="shared" si="588"/>
        <v>4.2127859181731688</v>
      </c>
      <c r="DP249" s="434">
        <f t="shared" si="589"/>
        <v>4717.5990000000011</v>
      </c>
      <c r="DQ249" s="435">
        <f t="shared" si="590"/>
        <v>4427.6380000000008</v>
      </c>
      <c r="DR249" s="434">
        <f t="shared" si="591"/>
        <v>0</v>
      </c>
      <c r="DS249" s="435">
        <f t="shared" si="592"/>
        <v>0</v>
      </c>
      <c r="DT249" s="434">
        <f t="shared" si="593"/>
        <v>0</v>
      </c>
      <c r="DU249" s="435">
        <f t="shared" si="594"/>
        <v>0</v>
      </c>
      <c r="DV249" s="432">
        <v>580</v>
      </c>
      <c r="DW249" s="433">
        <v>582</v>
      </c>
      <c r="DX249" s="434">
        <f t="shared" si="595"/>
        <v>0</v>
      </c>
      <c r="DY249" s="435">
        <f t="shared" si="596"/>
        <v>0</v>
      </c>
      <c r="DZ249" s="432">
        <v>86</v>
      </c>
      <c r="EA249" s="433">
        <v>96</v>
      </c>
      <c r="EB249" s="434">
        <f t="shared" si="597"/>
        <v>0</v>
      </c>
      <c r="EC249" s="435">
        <f t="shared" si="598"/>
        <v>0</v>
      </c>
      <c r="ED249" s="432"/>
      <c r="EE249" s="433"/>
      <c r="EF249" s="434">
        <f t="shared" si="599"/>
        <v>0</v>
      </c>
      <c r="EG249" s="435">
        <f t="shared" si="600"/>
        <v>0</v>
      </c>
      <c r="EH249" s="434">
        <f t="shared" si="601"/>
        <v>666</v>
      </c>
      <c r="EI249" s="435">
        <f t="shared" si="602"/>
        <v>678</v>
      </c>
      <c r="EJ249" s="434">
        <f t="shared" si="603"/>
        <v>0</v>
      </c>
      <c r="EK249" s="435">
        <f t="shared" si="604"/>
        <v>0</v>
      </c>
      <c r="EL249" s="432">
        <v>5.7610000000000001</v>
      </c>
      <c r="EM249" s="433">
        <v>5.7839999999999998</v>
      </c>
      <c r="EN249" s="434">
        <f t="shared" si="605"/>
        <v>3341.38</v>
      </c>
      <c r="EO249" s="435">
        <f t="shared" si="606"/>
        <v>3366.288</v>
      </c>
      <c r="EP249" s="432">
        <v>8.1630000000000003</v>
      </c>
      <c r="EQ249" s="433">
        <v>8.5449999999999999</v>
      </c>
      <c r="ER249" s="434">
        <f t="shared" si="607"/>
        <v>702.01800000000003</v>
      </c>
      <c r="ES249" s="435">
        <f t="shared" si="608"/>
        <v>820.31999999999994</v>
      </c>
      <c r="ET249" s="432"/>
      <c r="EU249" s="433"/>
      <c r="EV249" s="434">
        <f t="shared" si="609"/>
        <v>0</v>
      </c>
      <c r="EW249" s="435">
        <f t="shared" si="610"/>
        <v>0</v>
      </c>
      <c r="EX249" s="434">
        <f t="shared" si="611"/>
        <v>6.0711681681681684</v>
      </c>
      <c r="EY249" s="435">
        <f t="shared" si="612"/>
        <v>6.1749380530973452</v>
      </c>
      <c r="EZ249" s="434">
        <f t="shared" si="613"/>
        <v>4043.3980000000001</v>
      </c>
      <c r="FA249" s="435">
        <f t="shared" si="614"/>
        <v>4186.6080000000002</v>
      </c>
      <c r="FB249" s="432"/>
      <c r="FC249" s="433"/>
      <c r="FD249" s="434">
        <f t="shared" si="615"/>
        <v>0</v>
      </c>
      <c r="FE249" s="435">
        <f t="shared" si="616"/>
        <v>0</v>
      </c>
      <c r="FF249" s="432"/>
      <c r="FG249" s="433"/>
      <c r="FH249" s="434">
        <f t="shared" si="617"/>
        <v>0</v>
      </c>
      <c r="FI249" s="435">
        <f t="shared" si="618"/>
        <v>0</v>
      </c>
      <c r="FJ249" s="432"/>
      <c r="FK249" s="433"/>
      <c r="FL249" s="434">
        <f t="shared" si="619"/>
        <v>0</v>
      </c>
      <c r="FM249" s="435">
        <f t="shared" si="620"/>
        <v>0</v>
      </c>
      <c r="FN249" s="434">
        <f t="shared" si="621"/>
        <v>0</v>
      </c>
      <c r="FO249" s="435">
        <f t="shared" si="622"/>
        <v>0</v>
      </c>
      <c r="FP249" s="434">
        <f t="shared" si="623"/>
        <v>0</v>
      </c>
      <c r="FQ249" s="435">
        <f t="shared" si="624"/>
        <v>0</v>
      </c>
      <c r="FR249" s="432">
        <v>147</v>
      </c>
      <c r="FS249" s="433">
        <v>147</v>
      </c>
      <c r="FT249" s="434">
        <f t="shared" si="625"/>
        <v>0</v>
      </c>
      <c r="FU249" s="435">
        <f t="shared" si="626"/>
        <v>0</v>
      </c>
      <c r="FV249" s="432"/>
      <c r="FW249" s="433"/>
      <c r="FX249" s="434">
        <f t="shared" si="627"/>
        <v>0</v>
      </c>
      <c r="FY249" s="435">
        <f t="shared" si="628"/>
        <v>0</v>
      </c>
      <c r="FZ249" s="432"/>
      <c r="GA249" s="433"/>
      <c r="GB249" s="434">
        <f t="shared" si="629"/>
        <v>0</v>
      </c>
      <c r="GC249" s="435">
        <f t="shared" si="630"/>
        <v>0</v>
      </c>
      <c r="GD249" s="434">
        <f t="shared" si="631"/>
        <v>1681</v>
      </c>
      <c r="GE249" s="435">
        <f t="shared" si="632"/>
        <v>1601</v>
      </c>
      <c r="GF249" s="434">
        <f t="shared" si="633"/>
        <v>0</v>
      </c>
      <c r="GG249" s="435">
        <f t="shared" si="634"/>
        <v>0</v>
      </c>
      <c r="GH249" s="434">
        <f t="shared" si="635"/>
        <v>7878.9640000000009</v>
      </c>
      <c r="GI249" s="435">
        <f t="shared" si="636"/>
        <v>7646.246000000001</v>
      </c>
      <c r="GJ249" s="434">
        <f t="shared" si="637"/>
        <v>0</v>
      </c>
      <c r="GK249" s="435">
        <f t="shared" si="638"/>
        <v>0</v>
      </c>
      <c r="GL249" s="434">
        <f t="shared" si="639"/>
        <v>119</v>
      </c>
      <c r="GM249" s="435">
        <f t="shared" si="640"/>
        <v>128</v>
      </c>
      <c r="GN249" s="434">
        <f t="shared" si="641"/>
        <v>0</v>
      </c>
      <c r="GO249" s="435">
        <f t="shared" si="642"/>
        <v>0</v>
      </c>
      <c r="GP249" s="434">
        <f t="shared" si="643"/>
        <v>882.03300000000002</v>
      </c>
      <c r="GQ249" s="435">
        <f t="shared" si="644"/>
        <v>968</v>
      </c>
      <c r="GR249" s="434">
        <f t="shared" si="645"/>
        <v>0</v>
      </c>
      <c r="GS249" s="435">
        <f t="shared" si="646"/>
        <v>0</v>
      </c>
      <c r="GT249" s="434">
        <f t="shared" si="647"/>
        <v>1800</v>
      </c>
      <c r="GU249" s="435">
        <f t="shared" si="648"/>
        <v>1729</v>
      </c>
      <c r="GV249" s="434">
        <f t="shared" si="649"/>
        <v>0</v>
      </c>
      <c r="GW249" s="435">
        <f t="shared" si="650"/>
        <v>0</v>
      </c>
      <c r="GX249" s="434">
        <f t="shared" si="651"/>
        <v>8760.9970000000012</v>
      </c>
      <c r="GY249" s="435">
        <f t="shared" si="652"/>
        <v>8614.246000000001</v>
      </c>
      <c r="GZ249" s="434">
        <f t="shared" si="653"/>
        <v>0</v>
      </c>
      <c r="HA249" s="435">
        <f t="shared" si="654"/>
        <v>0</v>
      </c>
      <c r="HB249" s="434">
        <f t="shared" si="655"/>
        <v>0</v>
      </c>
      <c r="HC249" s="435">
        <f t="shared" si="656"/>
        <v>0</v>
      </c>
      <c r="HD249" s="434">
        <f t="shared" si="657"/>
        <v>0</v>
      </c>
      <c r="HE249" s="435">
        <f t="shared" si="658"/>
        <v>0</v>
      </c>
      <c r="HF249" s="434">
        <f t="shared" si="659"/>
        <v>0</v>
      </c>
      <c r="HG249" s="435">
        <f t="shared" si="660"/>
        <v>0</v>
      </c>
      <c r="HH249" s="434">
        <f t="shared" si="661"/>
        <v>0</v>
      </c>
      <c r="HI249" s="435">
        <f t="shared" si="662"/>
        <v>0</v>
      </c>
      <c r="HJ249" s="434">
        <f t="shared" si="663"/>
        <v>8760.9970000000012</v>
      </c>
      <c r="HK249" s="435">
        <f t="shared" si="664"/>
        <v>8614.246000000001</v>
      </c>
      <c r="HL249" s="434">
        <f t="shared" si="665"/>
        <v>0</v>
      </c>
      <c r="HM249" s="435">
        <f t="shared" si="666"/>
        <v>0</v>
      </c>
    </row>
    <row r="250" spans="1:221" s="18" customFormat="1" ht="15" customHeight="1">
      <c r="A250" s="552" t="s">
        <v>562</v>
      </c>
      <c r="B250" s="451" t="s">
        <v>570</v>
      </c>
      <c r="C250" s="557"/>
      <c r="D250" s="446">
        <v>221740</v>
      </c>
      <c r="E250" s="558">
        <v>3</v>
      </c>
      <c r="F250" s="432">
        <v>2008</v>
      </c>
      <c r="G250" s="433">
        <v>2088</v>
      </c>
      <c r="H250" s="432"/>
      <c r="I250" s="433"/>
      <c r="J250" s="434">
        <f t="shared" si="519"/>
        <v>2008</v>
      </c>
      <c r="K250" s="435">
        <f t="shared" si="520"/>
        <v>2088</v>
      </c>
      <c r="L250" s="432"/>
      <c r="M250" s="433"/>
      <c r="N250" s="434">
        <f t="shared" si="521"/>
        <v>2008</v>
      </c>
      <c r="O250" s="435">
        <f t="shared" si="522"/>
        <v>2088</v>
      </c>
      <c r="P250" s="434">
        <f t="shared" si="523"/>
        <v>0</v>
      </c>
      <c r="Q250" s="435">
        <f t="shared" si="524"/>
        <v>0</v>
      </c>
      <c r="R250" s="432">
        <v>497</v>
      </c>
      <c r="S250" s="433">
        <v>532</v>
      </c>
      <c r="T250" s="434">
        <f t="shared" si="668"/>
        <v>0</v>
      </c>
      <c r="U250" s="435">
        <f t="shared" si="668"/>
        <v>0</v>
      </c>
      <c r="V250" s="432">
        <v>9</v>
      </c>
      <c r="W250" s="433">
        <v>3</v>
      </c>
      <c r="X250" s="434">
        <f t="shared" si="525"/>
        <v>0</v>
      </c>
      <c r="Y250" s="435">
        <f t="shared" si="526"/>
        <v>0</v>
      </c>
      <c r="Z250" s="432"/>
      <c r="AA250" s="433"/>
      <c r="AB250" s="434">
        <f t="shared" si="527"/>
        <v>0</v>
      </c>
      <c r="AC250" s="435">
        <f t="shared" si="528"/>
        <v>0</v>
      </c>
      <c r="AD250" s="434">
        <f t="shared" si="529"/>
        <v>506</v>
      </c>
      <c r="AE250" s="435">
        <f t="shared" si="530"/>
        <v>535</v>
      </c>
      <c r="AF250" s="434">
        <f t="shared" si="531"/>
        <v>0</v>
      </c>
      <c r="AG250" s="435">
        <f t="shared" si="532"/>
        <v>0</v>
      </c>
      <c r="AH250" s="432">
        <v>3.8650000000000002</v>
      </c>
      <c r="AI250" s="433">
        <v>3.7360000000000002</v>
      </c>
      <c r="AJ250" s="434">
        <f t="shared" si="533"/>
        <v>1920.9050000000002</v>
      </c>
      <c r="AK250" s="435">
        <f t="shared" si="534"/>
        <v>1987.5520000000001</v>
      </c>
      <c r="AL250" s="432">
        <v>4</v>
      </c>
      <c r="AM250" s="433">
        <v>4.556</v>
      </c>
      <c r="AN250" s="434">
        <f t="shared" si="535"/>
        <v>36</v>
      </c>
      <c r="AO250" s="435">
        <f t="shared" si="536"/>
        <v>13.667999999999999</v>
      </c>
      <c r="AP250" s="432"/>
      <c r="AQ250" s="433"/>
      <c r="AR250" s="434">
        <f t="shared" si="537"/>
        <v>0</v>
      </c>
      <c r="AS250" s="435">
        <f t="shared" si="538"/>
        <v>0</v>
      </c>
      <c r="AT250" s="434">
        <f t="shared" si="539"/>
        <v>3.8674011857707513</v>
      </c>
      <c r="AU250" s="435">
        <f t="shared" si="540"/>
        <v>3.7405981308411214</v>
      </c>
      <c r="AV250" s="434">
        <f t="shared" si="541"/>
        <v>1956.9050000000002</v>
      </c>
      <c r="AW250" s="435">
        <f t="shared" si="542"/>
        <v>2001.22</v>
      </c>
      <c r="AX250" s="432"/>
      <c r="AY250" s="433"/>
      <c r="AZ250" s="434">
        <f t="shared" si="543"/>
        <v>0</v>
      </c>
      <c r="BA250" s="435">
        <f t="shared" si="544"/>
        <v>0</v>
      </c>
      <c r="BB250" s="432"/>
      <c r="BC250" s="433"/>
      <c r="BD250" s="434">
        <f t="shared" si="545"/>
        <v>0</v>
      </c>
      <c r="BE250" s="435">
        <f t="shared" si="546"/>
        <v>0</v>
      </c>
      <c r="BF250" s="432"/>
      <c r="BG250" s="433"/>
      <c r="BH250" s="434">
        <f t="shared" si="547"/>
        <v>0</v>
      </c>
      <c r="BI250" s="435">
        <f t="shared" si="548"/>
        <v>0</v>
      </c>
      <c r="BJ250" s="434">
        <f t="shared" si="549"/>
        <v>0</v>
      </c>
      <c r="BK250" s="435">
        <f t="shared" si="550"/>
        <v>0</v>
      </c>
      <c r="BL250" s="434">
        <f t="shared" si="551"/>
        <v>0</v>
      </c>
      <c r="BM250" s="435">
        <f t="shared" si="552"/>
        <v>0</v>
      </c>
      <c r="BN250" s="432">
        <v>648</v>
      </c>
      <c r="BO250" s="433">
        <v>663</v>
      </c>
      <c r="BP250" s="434">
        <f t="shared" si="553"/>
        <v>0</v>
      </c>
      <c r="BQ250" s="435">
        <f t="shared" si="554"/>
        <v>0</v>
      </c>
      <c r="BR250" s="432">
        <v>17</v>
      </c>
      <c r="BS250" s="433">
        <v>15</v>
      </c>
      <c r="BT250" s="434">
        <f t="shared" si="555"/>
        <v>0</v>
      </c>
      <c r="BU250" s="435">
        <f t="shared" si="556"/>
        <v>0</v>
      </c>
      <c r="BV250" s="432"/>
      <c r="BW250" s="433"/>
      <c r="BX250" s="434">
        <f t="shared" si="557"/>
        <v>0</v>
      </c>
      <c r="BY250" s="435">
        <f t="shared" si="558"/>
        <v>0</v>
      </c>
      <c r="BZ250" s="434">
        <f t="shared" si="559"/>
        <v>665</v>
      </c>
      <c r="CA250" s="435">
        <f t="shared" si="560"/>
        <v>678</v>
      </c>
      <c r="CB250" s="434">
        <f t="shared" si="561"/>
        <v>0</v>
      </c>
      <c r="CC250" s="435">
        <f t="shared" si="562"/>
        <v>0</v>
      </c>
      <c r="CD250" s="432">
        <v>4.1340000000000003</v>
      </c>
      <c r="CE250" s="433">
        <v>4.1660000000000004</v>
      </c>
      <c r="CF250" s="434">
        <f t="shared" si="563"/>
        <v>2678.8320000000003</v>
      </c>
      <c r="CG250" s="435">
        <f t="shared" si="564"/>
        <v>2762.0580000000004</v>
      </c>
      <c r="CH250" s="432">
        <v>4.5880000000000001</v>
      </c>
      <c r="CI250" s="433">
        <v>4.0670000000000002</v>
      </c>
      <c r="CJ250" s="434">
        <f t="shared" si="565"/>
        <v>77.995999999999995</v>
      </c>
      <c r="CK250" s="435">
        <f t="shared" si="566"/>
        <v>61.005000000000003</v>
      </c>
      <c r="CL250" s="432"/>
      <c r="CM250" s="433"/>
      <c r="CN250" s="434">
        <f t="shared" si="567"/>
        <v>0</v>
      </c>
      <c r="CO250" s="435">
        <f t="shared" si="568"/>
        <v>0</v>
      </c>
      <c r="CP250" s="434">
        <f t="shared" si="569"/>
        <v>4.1456060150375951</v>
      </c>
      <c r="CQ250" s="435">
        <f t="shared" si="570"/>
        <v>4.1638097345132747</v>
      </c>
      <c r="CR250" s="434">
        <f t="shared" si="571"/>
        <v>2756.8280000000009</v>
      </c>
      <c r="CS250" s="435">
        <f t="shared" si="572"/>
        <v>2823.0630000000001</v>
      </c>
      <c r="CT250" s="432"/>
      <c r="CU250" s="433"/>
      <c r="CV250" s="434">
        <f t="shared" si="573"/>
        <v>0</v>
      </c>
      <c r="CW250" s="435">
        <f t="shared" si="574"/>
        <v>0</v>
      </c>
      <c r="CX250" s="432"/>
      <c r="CY250" s="433"/>
      <c r="CZ250" s="434">
        <f t="shared" si="575"/>
        <v>0</v>
      </c>
      <c r="DA250" s="435">
        <f t="shared" si="576"/>
        <v>0</v>
      </c>
      <c r="DB250" s="432"/>
      <c r="DC250" s="433"/>
      <c r="DD250" s="434">
        <f t="shared" si="577"/>
        <v>0</v>
      </c>
      <c r="DE250" s="435">
        <f t="shared" si="578"/>
        <v>0</v>
      </c>
      <c r="DF250" s="434">
        <f t="shared" si="579"/>
        <v>0</v>
      </c>
      <c r="DG250" s="435">
        <f t="shared" si="580"/>
        <v>0</v>
      </c>
      <c r="DH250" s="434">
        <f t="shared" si="581"/>
        <v>0</v>
      </c>
      <c r="DI250" s="435">
        <f t="shared" si="582"/>
        <v>0</v>
      </c>
      <c r="DJ250" s="434">
        <f t="shared" si="583"/>
        <v>1171</v>
      </c>
      <c r="DK250" s="435">
        <f t="shared" si="584"/>
        <v>1213</v>
      </c>
      <c r="DL250" s="434">
        <f t="shared" si="585"/>
        <v>0</v>
      </c>
      <c r="DM250" s="435">
        <f t="shared" si="586"/>
        <v>0</v>
      </c>
      <c r="DN250" s="434">
        <f t="shared" si="587"/>
        <v>4.0253911187019646</v>
      </c>
      <c r="DO250" s="435">
        <f t="shared" si="588"/>
        <v>3.9771500412201157</v>
      </c>
      <c r="DP250" s="434">
        <f t="shared" si="589"/>
        <v>4713.7330000000002</v>
      </c>
      <c r="DQ250" s="435">
        <f t="shared" si="590"/>
        <v>4824.2830000000004</v>
      </c>
      <c r="DR250" s="434">
        <f t="shared" si="591"/>
        <v>0</v>
      </c>
      <c r="DS250" s="435">
        <f t="shared" si="592"/>
        <v>0</v>
      </c>
      <c r="DT250" s="434">
        <f t="shared" si="593"/>
        <v>0</v>
      </c>
      <c r="DU250" s="435">
        <f t="shared" si="594"/>
        <v>0</v>
      </c>
      <c r="DV250" s="432">
        <v>502</v>
      </c>
      <c r="DW250" s="433">
        <v>549</v>
      </c>
      <c r="DX250" s="434">
        <f t="shared" si="595"/>
        <v>0</v>
      </c>
      <c r="DY250" s="435">
        <f t="shared" si="596"/>
        <v>0</v>
      </c>
      <c r="DZ250" s="432">
        <v>125</v>
      </c>
      <c r="EA250" s="433">
        <v>121</v>
      </c>
      <c r="EB250" s="434">
        <f t="shared" si="597"/>
        <v>0</v>
      </c>
      <c r="EC250" s="435">
        <f t="shared" si="598"/>
        <v>0</v>
      </c>
      <c r="ED250" s="432"/>
      <c r="EE250" s="433"/>
      <c r="EF250" s="434">
        <f t="shared" si="599"/>
        <v>0</v>
      </c>
      <c r="EG250" s="435">
        <f t="shared" si="600"/>
        <v>0</v>
      </c>
      <c r="EH250" s="434">
        <f t="shared" si="601"/>
        <v>627</v>
      </c>
      <c r="EI250" s="435">
        <f t="shared" si="602"/>
        <v>670</v>
      </c>
      <c r="EJ250" s="434">
        <f t="shared" si="603"/>
        <v>0</v>
      </c>
      <c r="EK250" s="435">
        <f t="shared" si="604"/>
        <v>0</v>
      </c>
      <c r="EL250" s="432">
        <v>5.6</v>
      </c>
      <c r="EM250" s="433">
        <v>5.6139999999999999</v>
      </c>
      <c r="EN250" s="434">
        <f t="shared" si="605"/>
        <v>2811.2</v>
      </c>
      <c r="EO250" s="435">
        <f t="shared" si="606"/>
        <v>3082.0859999999998</v>
      </c>
      <c r="EP250" s="432">
        <v>8.2530000000000001</v>
      </c>
      <c r="EQ250" s="433">
        <v>8.7110000000000003</v>
      </c>
      <c r="ER250" s="434">
        <f t="shared" si="607"/>
        <v>1031.625</v>
      </c>
      <c r="ES250" s="435">
        <f t="shared" si="608"/>
        <v>1054.0309999999999</v>
      </c>
      <c r="ET250" s="432"/>
      <c r="EU250" s="433"/>
      <c r="EV250" s="434">
        <f t="shared" si="609"/>
        <v>0</v>
      </c>
      <c r="EW250" s="435">
        <f t="shared" si="610"/>
        <v>0</v>
      </c>
      <c r="EX250" s="434">
        <f t="shared" si="611"/>
        <v>6.1289074960127587</v>
      </c>
      <c r="EY250" s="435">
        <f t="shared" si="612"/>
        <v>6.1733089552238809</v>
      </c>
      <c r="EZ250" s="434">
        <f t="shared" si="613"/>
        <v>3842.8249999999998</v>
      </c>
      <c r="FA250" s="435">
        <f t="shared" si="614"/>
        <v>4136.1170000000002</v>
      </c>
      <c r="FB250" s="432"/>
      <c r="FC250" s="433"/>
      <c r="FD250" s="434">
        <f t="shared" si="615"/>
        <v>0</v>
      </c>
      <c r="FE250" s="435">
        <f t="shared" si="616"/>
        <v>0</v>
      </c>
      <c r="FF250" s="432"/>
      <c r="FG250" s="433"/>
      <c r="FH250" s="434">
        <f t="shared" si="617"/>
        <v>0</v>
      </c>
      <c r="FI250" s="435">
        <f t="shared" si="618"/>
        <v>0</v>
      </c>
      <c r="FJ250" s="432"/>
      <c r="FK250" s="433"/>
      <c r="FL250" s="434">
        <f t="shared" si="619"/>
        <v>0</v>
      </c>
      <c r="FM250" s="435">
        <f t="shared" si="620"/>
        <v>0</v>
      </c>
      <c r="FN250" s="434">
        <f t="shared" si="621"/>
        <v>0</v>
      </c>
      <c r="FO250" s="435">
        <f t="shared" si="622"/>
        <v>0</v>
      </c>
      <c r="FP250" s="434">
        <f t="shared" si="623"/>
        <v>0</v>
      </c>
      <c r="FQ250" s="435">
        <f t="shared" si="624"/>
        <v>0</v>
      </c>
      <c r="FR250" s="432">
        <v>210</v>
      </c>
      <c r="FS250" s="433">
        <v>205</v>
      </c>
      <c r="FT250" s="434">
        <f t="shared" si="625"/>
        <v>0</v>
      </c>
      <c r="FU250" s="435">
        <f t="shared" si="626"/>
        <v>0</v>
      </c>
      <c r="FV250" s="432"/>
      <c r="FW250" s="433"/>
      <c r="FX250" s="434">
        <f t="shared" si="627"/>
        <v>0</v>
      </c>
      <c r="FY250" s="435">
        <f t="shared" si="628"/>
        <v>0</v>
      </c>
      <c r="FZ250" s="432"/>
      <c r="GA250" s="433"/>
      <c r="GB250" s="434">
        <f t="shared" si="629"/>
        <v>0</v>
      </c>
      <c r="GC250" s="435">
        <f t="shared" si="630"/>
        <v>0</v>
      </c>
      <c r="GD250" s="434">
        <f t="shared" si="631"/>
        <v>1647</v>
      </c>
      <c r="GE250" s="435">
        <f t="shared" si="632"/>
        <v>1744</v>
      </c>
      <c r="GF250" s="434">
        <f t="shared" si="633"/>
        <v>0</v>
      </c>
      <c r="GG250" s="435">
        <f t="shared" si="634"/>
        <v>0</v>
      </c>
      <c r="GH250" s="434">
        <f t="shared" si="635"/>
        <v>7410.9370000000008</v>
      </c>
      <c r="GI250" s="435">
        <f t="shared" si="636"/>
        <v>7831.6959999999999</v>
      </c>
      <c r="GJ250" s="434">
        <f t="shared" si="637"/>
        <v>0</v>
      </c>
      <c r="GK250" s="435">
        <f t="shared" si="638"/>
        <v>0</v>
      </c>
      <c r="GL250" s="434">
        <f t="shared" si="639"/>
        <v>151</v>
      </c>
      <c r="GM250" s="435">
        <f t="shared" si="640"/>
        <v>139</v>
      </c>
      <c r="GN250" s="434">
        <f t="shared" si="641"/>
        <v>0</v>
      </c>
      <c r="GO250" s="435">
        <f t="shared" si="642"/>
        <v>0</v>
      </c>
      <c r="GP250" s="434">
        <f t="shared" si="643"/>
        <v>1145.6210000000001</v>
      </c>
      <c r="GQ250" s="435">
        <f t="shared" si="644"/>
        <v>1128.704</v>
      </c>
      <c r="GR250" s="434">
        <f t="shared" si="645"/>
        <v>0</v>
      </c>
      <c r="GS250" s="435">
        <f t="shared" si="646"/>
        <v>0</v>
      </c>
      <c r="GT250" s="434">
        <f t="shared" si="647"/>
        <v>1798</v>
      </c>
      <c r="GU250" s="435">
        <f t="shared" si="648"/>
        <v>1883</v>
      </c>
      <c r="GV250" s="434">
        <f t="shared" si="649"/>
        <v>0</v>
      </c>
      <c r="GW250" s="435">
        <f t="shared" si="650"/>
        <v>0</v>
      </c>
      <c r="GX250" s="434">
        <f t="shared" si="651"/>
        <v>8556.5580000000009</v>
      </c>
      <c r="GY250" s="435">
        <f t="shared" si="652"/>
        <v>8960.4</v>
      </c>
      <c r="GZ250" s="434">
        <f t="shared" si="653"/>
        <v>0</v>
      </c>
      <c r="HA250" s="435">
        <f t="shared" si="654"/>
        <v>0</v>
      </c>
      <c r="HB250" s="434">
        <f t="shared" si="655"/>
        <v>0</v>
      </c>
      <c r="HC250" s="435">
        <f t="shared" si="656"/>
        <v>0</v>
      </c>
      <c r="HD250" s="434">
        <f t="shared" si="657"/>
        <v>0</v>
      </c>
      <c r="HE250" s="435">
        <f t="shared" si="658"/>
        <v>0</v>
      </c>
      <c r="HF250" s="434">
        <f t="shared" si="659"/>
        <v>0</v>
      </c>
      <c r="HG250" s="435">
        <f t="shared" si="660"/>
        <v>0</v>
      </c>
      <c r="HH250" s="434">
        <f t="shared" si="661"/>
        <v>0</v>
      </c>
      <c r="HI250" s="435">
        <f t="shared" si="662"/>
        <v>0</v>
      </c>
      <c r="HJ250" s="434">
        <f t="shared" si="663"/>
        <v>8556.5580000000009</v>
      </c>
      <c r="HK250" s="435">
        <f t="shared" si="664"/>
        <v>8960.4000000000015</v>
      </c>
      <c r="HL250" s="434">
        <f t="shared" si="665"/>
        <v>0</v>
      </c>
      <c r="HM250" s="435">
        <f t="shared" si="666"/>
        <v>0</v>
      </c>
    </row>
    <row r="251" spans="1:221" s="18" customFormat="1" ht="15" customHeight="1">
      <c r="A251" s="552" t="s">
        <v>562</v>
      </c>
      <c r="B251" s="554" t="s">
        <v>571</v>
      </c>
      <c r="C251" s="556"/>
      <c r="D251" s="446">
        <v>221768</v>
      </c>
      <c r="E251" s="574">
        <v>4</v>
      </c>
      <c r="F251" s="432">
        <v>1073</v>
      </c>
      <c r="G251" s="433">
        <v>1038</v>
      </c>
      <c r="H251" s="432"/>
      <c r="I251" s="433"/>
      <c r="J251" s="434">
        <f t="shared" si="519"/>
        <v>1073</v>
      </c>
      <c r="K251" s="435">
        <f t="shared" si="520"/>
        <v>1038</v>
      </c>
      <c r="L251" s="432"/>
      <c r="M251" s="433"/>
      <c r="N251" s="434">
        <f t="shared" si="521"/>
        <v>1073</v>
      </c>
      <c r="O251" s="435">
        <f t="shared" si="522"/>
        <v>1038</v>
      </c>
      <c r="P251" s="434">
        <f t="shared" si="523"/>
        <v>0</v>
      </c>
      <c r="Q251" s="435">
        <f t="shared" si="524"/>
        <v>0</v>
      </c>
      <c r="R251" s="432">
        <v>243</v>
      </c>
      <c r="S251" s="433">
        <v>249</v>
      </c>
      <c r="T251" s="434">
        <f t="shared" si="668"/>
        <v>0</v>
      </c>
      <c r="U251" s="435">
        <f t="shared" si="668"/>
        <v>0</v>
      </c>
      <c r="V251" s="432">
        <v>4</v>
      </c>
      <c r="W251" s="433">
        <v>10</v>
      </c>
      <c r="X251" s="434">
        <f t="shared" si="525"/>
        <v>0</v>
      </c>
      <c r="Y251" s="435">
        <f t="shared" si="526"/>
        <v>0</v>
      </c>
      <c r="Z251" s="432"/>
      <c r="AA251" s="433"/>
      <c r="AB251" s="434">
        <f t="shared" si="527"/>
        <v>0</v>
      </c>
      <c r="AC251" s="435">
        <f t="shared" si="528"/>
        <v>0</v>
      </c>
      <c r="AD251" s="434">
        <f t="shared" si="529"/>
        <v>247</v>
      </c>
      <c r="AE251" s="435">
        <f t="shared" si="530"/>
        <v>259</v>
      </c>
      <c r="AF251" s="434">
        <f t="shared" si="531"/>
        <v>0</v>
      </c>
      <c r="AG251" s="435">
        <f t="shared" si="532"/>
        <v>0</v>
      </c>
      <c r="AH251" s="432">
        <v>3.6859999999999999</v>
      </c>
      <c r="AI251" s="433">
        <v>3.5249999999999999</v>
      </c>
      <c r="AJ251" s="434">
        <f t="shared" si="533"/>
        <v>895.69799999999998</v>
      </c>
      <c r="AK251" s="435">
        <f t="shared" si="534"/>
        <v>877.72500000000002</v>
      </c>
      <c r="AL251" s="432">
        <v>4.5</v>
      </c>
      <c r="AM251" s="433">
        <v>3.2</v>
      </c>
      <c r="AN251" s="434">
        <f t="shared" si="535"/>
        <v>18</v>
      </c>
      <c r="AO251" s="435">
        <f t="shared" si="536"/>
        <v>32</v>
      </c>
      <c r="AP251" s="432"/>
      <c r="AQ251" s="433"/>
      <c r="AR251" s="434">
        <f t="shared" si="537"/>
        <v>0</v>
      </c>
      <c r="AS251" s="435">
        <f t="shared" si="538"/>
        <v>0</v>
      </c>
      <c r="AT251" s="434">
        <f t="shared" si="539"/>
        <v>3.6991821862348178</v>
      </c>
      <c r="AU251" s="435">
        <f t="shared" si="540"/>
        <v>3.5124517374517374</v>
      </c>
      <c r="AV251" s="434">
        <f t="shared" si="541"/>
        <v>913.69799999999998</v>
      </c>
      <c r="AW251" s="435">
        <f t="shared" si="542"/>
        <v>909.72500000000002</v>
      </c>
      <c r="AX251" s="432"/>
      <c r="AY251" s="433"/>
      <c r="AZ251" s="434">
        <f t="shared" si="543"/>
        <v>0</v>
      </c>
      <c r="BA251" s="435">
        <f t="shared" si="544"/>
        <v>0</v>
      </c>
      <c r="BB251" s="432"/>
      <c r="BC251" s="433"/>
      <c r="BD251" s="434">
        <f t="shared" si="545"/>
        <v>0</v>
      </c>
      <c r="BE251" s="435">
        <f t="shared" si="546"/>
        <v>0</v>
      </c>
      <c r="BF251" s="432"/>
      <c r="BG251" s="433"/>
      <c r="BH251" s="434">
        <f t="shared" si="547"/>
        <v>0</v>
      </c>
      <c r="BI251" s="435">
        <f t="shared" si="548"/>
        <v>0</v>
      </c>
      <c r="BJ251" s="434">
        <f t="shared" si="549"/>
        <v>0</v>
      </c>
      <c r="BK251" s="435">
        <f t="shared" si="550"/>
        <v>0</v>
      </c>
      <c r="BL251" s="434">
        <f t="shared" si="551"/>
        <v>0</v>
      </c>
      <c r="BM251" s="435">
        <f t="shared" si="552"/>
        <v>0</v>
      </c>
      <c r="BN251" s="432">
        <v>299</v>
      </c>
      <c r="BO251" s="433">
        <v>266</v>
      </c>
      <c r="BP251" s="434">
        <f t="shared" si="553"/>
        <v>0</v>
      </c>
      <c r="BQ251" s="435">
        <f t="shared" si="554"/>
        <v>0</v>
      </c>
      <c r="BR251" s="432">
        <v>7</v>
      </c>
      <c r="BS251" s="433">
        <v>7</v>
      </c>
      <c r="BT251" s="434">
        <f t="shared" si="555"/>
        <v>0</v>
      </c>
      <c r="BU251" s="435">
        <f t="shared" si="556"/>
        <v>0</v>
      </c>
      <c r="BV251" s="432"/>
      <c r="BW251" s="433"/>
      <c r="BX251" s="434">
        <f t="shared" si="557"/>
        <v>0</v>
      </c>
      <c r="BY251" s="435">
        <f t="shared" si="558"/>
        <v>0</v>
      </c>
      <c r="BZ251" s="434">
        <f t="shared" si="559"/>
        <v>306</v>
      </c>
      <c r="CA251" s="435">
        <f t="shared" si="560"/>
        <v>273</v>
      </c>
      <c r="CB251" s="434">
        <f t="shared" si="561"/>
        <v>0</v>
      </c>
      <c r="CC251" s="435">
        <f t="shared" si="562"/>
        <v>0</v>
      </c>
      <c r="CD251" s="432">
        <v>4.444</v>
      </c>
      <c r="CE251" s="433">
        <v>4.5449999999999999</v>
      </c>
      <c r="CF251" s="434">
        <f t="shared" si="563"/>
        <v>1328.7560000000001</v>
      </c>
      <c r="CG251" s="435">
        <f t="shared" si="564"/>
        <v>1208.97</v>
      </c>
      <c r="CH251" s="432">
        <v>6.9050000000000002</v>
      </c>
      <c r="CI251" s="433">
        <v>4</v>
      </c>
      <c r="CJ251" s="434">
        <f t="shared" si="565"/>
        <v>48.335000000000001</v>
      </c>
      <c r="CK251" s="435">
        <f t="shared" si="566"/>
        <v>28</v>
      </c>
      <c r="CL251" s="432"/>
      <c r="CM251" s="433"/>
      <c r="CN251" s="434">
        <f t="shared" si="567"/>
        <v>0</v>
      </c>
      <c r="CO251" s="435">
        <f t="shared" si="568"/>
        <v>0</v>
      </c>
      <c r="CP251" s="434">
        <f t="shared" si="569"/>
        <v>4.5002973856209154</v>
      </c>
      <c r="CQ251" s="435">
        <f t="shared" si="570"/>
        <v>4.5310256410256411</v>
      </c>
      <c r="CR251" s="434">
        <f t="shared" si="571"/>
        <v>1377.0910000000001</v>
      </c>
      <c r="CS251" s="435">
        <f t="shared" si="572"/>
        <v>1236.97</v>
      </c>
      <c r="CT251" s="432"/>
      <c r="CU251" s="433"/>
      <c r="CV251" s="434">
        <f t="shared" si="573"/>
        <v>0</v>
      </c>
      <c r="CW251" s="435">
        <f t="shared" si="574"/>
        <v>0</v>
      </c>
      <c r="CX251" s="432"/>
      <c r="CY251" s="433"/>
      <c r="CZ251" s="434">
        <f t="shared" si="575"/>
        <v>0</v>
      </c>
      <c r="DA251" s="435">
        <f t="shared" si="576"/>
        <v>0</v>
      </c>
      <c r="DB251" s="432"/>
      <c r="DC251" s="433"/>
      <c r="DD251" s="434">
        <f t="shared" si="577"/>
        <v>0</v>
      </c>
      <c r="DE251" s="435">
        <f t="shared" si="578"/>
        <v>0</v>
      </c>
      <c r="DF251" s="434">
        <f t="shared" si="579"/>
        <v>0</v>
      </c>
      <c r="DG251" s="435">
        <f t="shared" si="580"/>
        <v>0</v>
      </c>
      <c r="DH251" s="434">
        <f t="shared" si="581"/>
        <v>0</v>
      </c>
      <c r="DI251" s="435">
        <f t="shared" si="582"/>
        <v>0</v>
      </c>
      <c r="DJ251" s="434">
        <f t="shared" si="583"/>
        <v>553</v>
      </c>
      <c r="DK251" s="435">
        <f t="shared" si="584"/>
        <v>532</v>
      </c>
      <c r="DL251" s="434">
        <f t="shared" si="585"/>
        <v>0</v>
      </c>
      <c r="DM251" s="435">
        <f t="shared" si="586"/>
        <v>0</v>
      </c>
      <c r="DN251" s="434">
        <f t="shared" si="587"/>
        <v>4.1424755877034363</v>
      </c>
      <c r="DO251" s="435">
        <f t="shared" si="588"/>
        <v>4.0351409774436089</v>
      </c>
      <c r="DP251" s="434">
        <f t="shared" si="589"/>
        <v>2290.7890000000002</v>
      </c>
      <c r="DQ251" s="435">
        <f t="shared" si="590"/>
        <v>2146.6949999999997</v>
      </c>
      <c r="DR251" s="434">
        <f t="shared" si="591"/>
        <v>0</v>
      </c>
      <c r="DS251" s="435">
        <f t="shared" si="592"/>
        <v>0</v>
      </c>
      <c r="DT251" s="434">
        <f t="shared" si="593"/>
        <v>0</v>
      </c>
      <c r="DU251" s="435">
        <f t="shared" si="594"/>
        <v>0</v>
      </c>
      <c r="DV251" s="432">
        <v>238</v>
      </c>
      <c r="DW251" s="433">
        <v>235</v>
      </c>
      <c r="DX251" s="434">
        <f t="shared" si="595"/>
        <v>0</v>
      </c>
      <c r="DY251" s="435">
        <f t="shared" si="596"/>
        <v>0</v>
      </c>
      <c r="DZ251" s="432">
        <v>62</v>
      </c>
      <c r="EA251" s="433">
        <v>50</v>
      </c>
      <c r="EB251" s="434">
        <f t="shared" si="597"/>
        <v>0</v>
      </c>
      <c r="EC251" s="435">
        <f t="shared" si="598"/>
        <v>0</v>
      </c>
      <c r="ED251" s="432"/>
      <c r="EE251" s="433"/>
      <c r="EF251" s="434">
        <f t="shared" si="599"/>
        <v>0</v>
      </c>
      <c r="EG251" s="435">
        <f t="shared" si="600"/>
        <v>0</v>
      </c>
      <c r="EH251" s="434">
        <f t="shared" si="601"/>
        <v>300</v>
      </c>
      <c r="EI251" s="435">
        <f t="shared" si="602"/>
        <v>285</v>
      </c>
      <c r="EJ251" s="434">
        <f t="shared" si="603"/>
        <v>0</v>
      </c>
      <c r="EK251" s="435">
        <f t="shared" si="604"/>
        <v>0</v>
      </c>
      <c r="EL251" s="432">
        <v>6.181</v>
      </c>
      <c r="EM251" s="433">
        <v>6.6440000000000001</v>
      </c>
      <c r="EN251" s="434">
        <f t="shared" si="605"/>
        <v>1471.078</v>
      </c>
      <c r="EO251" s="435">
        <f t="shared" si="606"/>
        <v>1561.34</v>
      </c>
      <c r="EP251" s="432">
        <v>12.065</v>
      </c>
      <c r="EQ251" s="433">
        <v>11.207000000000001</v>
      </c>
      <c r="ER251" s="434">
        <f t="shared" si="607"/>
        <v>748.03</v>
      </c>
      <c r="ES251" s="435">
        <f t="shared" si="608"/>
        <v>560.35</v>
      </c>
      <c r="ET251" s="432"/>
      <c r="EU251" s="433"/>
      <c r="EV251" s="434">
        <f t="shared" si="609"/>
        <v>0</v>
      </c>
      <c r="EW251" s="435">
        <f t="shared" si="610"/>
        <v>0</v>
      </c>
      <c r="EX251" s="434">
        <f t="shared" si="611"/>
        <v>7.3970266666666671</v>
      </c>
      <c r="EY251" s="435">
        <f t="shared" si="612"/>
        <v>7.4445263157894734</v>
      </c>
      <c r="EZ251" s="434">
        <f t="shared" si="613"/>
        <v>2219.1080000000002</v>
      </c>
      <c r="FA251" s="435">
        <f t="shared" si="614"/>
        <v>2121.69</v>
      </c>
      <c r="FB251" s="432"/>
      <c r="FC251" s="433"/>
      <c r="FD251" s="434">
        <f t="shared" si="615"/>
        <v>0</v>
      </c>
      <c r="FE251" s="435">
        <f t="shared" si="616"/>
        <v>0</v>
      </c>
      <c r="FF251" s="432"/>
      <c r="FG251" s="433"/>
      <c r="FH251" s="434">
        <f t="shared" si="617"/>
        <v>0</v>
      </c>
      <c r="FI251" s="435">
        <f t="shared" si="618"/>
        <v>0</v>
      </c>
      <c r="FJ251" s="432"/>
      <c r="FK251" s="433"/>
      <c r="FL251" s="434">
        <f t="shared" si="619"/>
        <v>0</v>
      </c>
      <c r="FM251" s="435">
        <f t="shared" si="620"/>
        <v>0</v>
      </c>
      <c r="FN251" s="434">
        <f t="shared" si="621"/>
        <v>0</v>
      </c>
      <c r="FO251" s="435">
        <f t="shared" si="622"/>
        <v>0</v>
      </c>
      <c r="FP251" s="434">
        <f t="shared" si="623"/>
        <v>0</v>
      </c>
      <c r="FQ251" s="435">
        <f t="shared" si="624"/>
        <v>0</v>
      </c>
      <c r="FR251" s="432">
        <v>220</v>
      </c>
      <c r="FS251" s="433">
        <v>221</v>
      </c>
      <c r="FT251" s="434">
        <f t="shared" si="625"/>
        <v>0</v>
      </c>
      <c r="FU251" s="435">
        <f t="shared" si="626"/>
        <v>0</v>
      </c>
      <c r="FV251" s="432"/>
      <c r="FW251" s="433"/>
      <c r="FX251" s="434">
        <f t="shared" si="627"/>
        <v>0</v>
      </c>
      <c r="FY251" s="435">
        <f t="shared" si="628"/>
        <v>0</v>
      </c>
      <c r="FZ251" s="432"/>
      <c r="GA251" s="433"/>
      <c r="GB251" s="434">
        <f t="shared" si="629"/>
        <v>0</v>
      </c>
      <c r="GC251" s="435">
        <f t="shared" si="630"/>
        <v>0</v>
      </c>
      <c r="GD251" s="434">
        <f t="shared" si="631"/>
        <v>780</v>
      </c>
      <c r="GE251" s="435">
        <f t="shared" si="632"/>
        <v>750</v>
      </c>
      <c r="GF251" s="434">
        <f t="shared" si="633"/>
        <v>0</v>
      </c>
      <c r="GG251" s="435">
        <f t="shared" si="634"/>
        <v>0</v>
      </c>
      <c r="GH251" s="434">
        <f t="shared" si="635"/>
        <v>3695.5320000000002</v>
      </c>
      <c r="GI251" s="435">
        <f t="shared" si="636"/>
        <v>3648.0349999999999</v>
      </c>
      <c r="GJ251" s="434">
        <f t="shared" si="637"/>
        <v>0</v>
      </c>
      <c r="GK251" s="435">
        <f t="shared" si="638"/>
        <v>0</v>
      </c>
      <c r="GL251" s="434">
        <f t="shared" si="639"/>
        <v>73</v>
      </c>
      <c r="GM251" s="435">
        <f t="shared" si="640"/>
        <v>67</v>
      </c>
      <c r="GN251" s="434">
        <f t="shared" si="641"/>
        <v>0</v>
      </c>
      <c r="GO251" s="435">
        <f t="shared" si="642"/>
        <v>0</v>
      </c>
      <c r="GP251" s="434">
        <f t="shared" si="643"/>
        <v>814.36500000000001</v>
      </c>
      <c r="GQ251" s="435">
        <f t="shared" si="644"/>
        <v>620.35</v>
      </c>
      <c r="GR251" s="434">
        <f t="shared" si="645"/>
        <v>0</v>
      </c>
      <c r="GS251" s="435">
        <f t="shared" si="646"/>
        <v>0</v>
      </c>
      <c r="GT251" s="434">
        <f t="shared" si="647"/>
        <v>853</v>
      </c>
      <c r="GU251" s="435">
        <f t="shared" si="648"/>
        <v>817</v>
      </c>
      <c r="GV251" s="434">
        <f t="shared" si="649"/>
        <v>0</v>
      </c>
      <c r="GW251" s="435">
        <f t="shared" si="650"/>
        <v>0</v>
      </c>
      <c r="GX251" s="434">
        <f t="shared" si="651"/>
        <v>4509.8969999999999</v>
      </c>
      <c r="GY251" s="435">
        <f t="shared" si="652"/>
        <v>4268.3850000000002</v>
      </c>
      <c r="GZ251" s="434">
        <f t="shared" si="653"/>
        <v>0</v>
      </c>
      <c r="HA251" s="435">
        <f t="shared" si="654"/>
        <v>0</v>
      </c>
      <c r="HB251" s="434">
        <f t="shared" si="655"/>
        <v>0</v>
      </c>
      <c r="HC251" s="435">
        <f t="shared" si="656"/>
        <v>0</v>
      </c>
      <c r="HD251" s="434">
        <f t="shared" si="657"/>
        <v>0</v>
      </c>
      <c r="HE251" s="435">
        <f t="shared" si="658"/>
        <v>0</v>
      </c>
      <c r="HF251" s="434">
        <f t="shared" si="659"/>
        <v>0</v>
      </c>
      <c r="HG251" s="435">
        <f t="shared" si="660"/>
        <v>0</v>
      </c>
      <c r="HH251" s="434">
        <f t="shared" si="661"/>
        <v>0</v>
      </c>
      <c r="HI251" s="435">
        <f t="shared" si="662"/>
        <v>0</v>
      </c>
      <c r="HJ251" s="434">
        <f t="shared" si="663"/>
        <v>4509.8970000000008</v>
      </c>
      <c r="HK251" s="435">
        <f t="shared" si="664"/>
        <v>4268.3850000000002</v>
      </c>
      <c r="HL251" s="434">
        <f t="shared" si="665"/>
        <v>0</v>
      </c>
      <c r="HM251" s="435">
        <f t="shared" si="666"/>
        <v>0</v>
      </c>
    </row>
    <row r="252" spans="1:221" s="18" customFormat="1" ht="15" customHeight="1">
      <c r="A252" s="552" t="s">
        <v>562</v>
      </c>
      <c r="B252" s="451" t="s">
        <v>572</v>
      </c>
      <c r="C252" s="608" t="s">
        <v>1264</v>
      </c>
      <c r="D252" s="446">
        <v>219824</v>
      </c>
      <c r="E252" s="558">
        <v>8</v>
      </c>
      <c r="F252" s="432">
        <v>1162</v>
      </c>
      <c r="G252" s="433">
        <v>1138</v>
      </c>
      <c r="H252" s="432"/>
      <c r="I252" s="433"/>
      <c r="J252" s="434">
        <f t="shared" si="519"/>
        <v>1162</v>
      </c>
      <c r="K252" s="435">
        <f t="shared" si="520"/>
        <v>1138</v>
      </c>
      <c r="L252" s="432"/>
      <c r="M252" s="433"/>
      <c r="N252" s="434">
        <f t="shared" si="521"/>
        <v>1162</v>
      </c>
      <c r="O252" s="435">
        <f t="shared" si="522"/>
        <v>1138</v>
      </c>
      <c r="P252" s="434">
        <f t="shared" si="523"/>
        <v>0</v>
      </c>
      <c r="Q252" s="435">
        <f t="shared" si="524"/>
        <v>0</v>
      </c>
      <c r="R252" s="432">
        <v>25</v>
      </c>
      <c r="S252" s="433">
        <v>33</v>
      </c>
      <c r="T252" s="434">
        <f t="shared" si="668"/>
        <v>0</v>
      </c>
      <c r="U252" s="435">
        <f t="shared" si="668"/>
        <v>0</v>
      </c>
      <c r="V252" s="432">
        <v>2</v>
      </c>
      <c r="W252" s="433">
        <v>1</v>
      </c>
      <c r="X252" s="434">
        <f t="shared" si="525"/>
        <v>0</v>
      </c>
      <c r="Y252" s="435">
        <f t="shared" si="526"/>
        <v>0</v>
      </c>
      <c r="Z252" s="432"/>
      <c r="AA252" s="433"/>
      <c r="AB252" s="434">
        <f t="shared" si="527"/>
        <v>0</v>
      </c>
      <c r="AC252" s="435">
        <f t="shared" si="528"/>
        <v>0</v>
      </c>
      <c r="AD252" s="434">
        <f t="shared" si="529"/>
        <v>27</v>
      </c>
      <c r="AE252" s="435">
        <f t="shared" si="530"/>
        <v>34</v>
      </c>
      <c r="AF252" s="434">
        <f t="shared" si="531"/>
        <v>0</v>
      </c>
      <c r="AG252" s="435">
        <f t="shared" si="532"/>
        <v>0</v>
      </c>
      <c r="AH252" s="432">
        <v>1.9870000000000001</v>
      </c>
      <c r="AI252" s="433">
        <v>2.1520000000000001</v>
      </c>
      <c r="AJ252" s="434">
        <f t="shared" si="533"/>
        <v>49.675000000000004</v>
      </c>
      <c r="AK252" s="435">
        <f t="shared" si="534"/>
        <v>71.016000000000005</v>
      </c>
      <c r="AL252" s="432">
        <v>2</v>
      </c>
      <c r="AM252" s="433">
        <v>1.667</v>
      </c>
      <c r="AN252" s="434">
        <f t="shared" si="535"/>
        <v>4</v>
      </c>
      <c r="AO252" s="435">
        <f t="shared" si="536"/>
        <v>1.667</v>
      </c>
      <c r="AP252" s="432"/>
      <c r="AQ252" s="433"/>
      <c r="AR252" s="434">
        <f t="shared" si="537"/>
        <v>0</v>
      </c>
      <c r="AS252" s="435">
        <f t="shared" si="538"/>
        <v>0</v>
      </c>
      <c r="AT252" s="434">
        <f t="shared" si="539"/>
        <v>1.9879629629629632</v>
      </c>
      <c r="AU252" s="435">
        <f t="shared" si="540"/>
        <v>2.1377352941176473</v>
      </c>
      <c r="AV252" s="434">
        <f t="shared" si="541"/>
        <v>53.675000000000004</v>
      </c>
      <c r="AW252" s="435">
        <f t="shared" si="542"/>
        <v>72.683000000000007</v>
      </c>
      <c r="AX252" s="432"/>
      <c r="AY252" s="433"/>
      <c r="AZ252" s="434">
        <f t="shared" si="543"/>
        <v>0</v>
      </c>
      <c r="BA252" s="435">
        <f t="shared" si="544"/>
        <v>0</v>
      </c>
      <c r="BB252" s="432"/>
      <c r="BC252" s="433"/>
      <c r="BD252" s="434">
        <f t="shared" si="545"/>
        <v>0</v>
      </c>
      <c r="BE252" s="435">
        <f t="shared" si="546"/>
        <v>0</v>
      </c>
      <c r="BF252" s="432"/>
      <c r="BG252" s="433"/>
      <c r="BH252" s="434">
        <f t="shared" si="547"/>
        <v>0</v>
      </c>
      <c r="BI252" s="435">
        <f t="shared" si="548"/>
        <v>0</v>
      </c>
      <c r="BJ252" s="434">
        <f t="shared" si="549"/>
        <v>0</v>
      </c>
      <c r="BK252" s="435">
        <f t="shared" si="550"/>
        <v>0</v>
      </c>
      <c r="BL252" s="434">
        <f t="shared" si="551"/>
        <v>0</v>
      </c>
      <c r="BM252" s="435">
        <f t="shared" si="552"/>
        <v>0</v>
      </c>
      <c r="BN252" s="432">
        <v>386</v>
      </c>
      <c r="BO252" s="433">
        <v>390</v>
      </c>
      <c r="BP252" s="434">
        <f t="shared" si="553"/>
        <v>0</v>
      </c>
      <c r="BQ252" s="435">
        <f t="shared" si="554"/>
        <v>0</v>
      </c>
      <c r="BR252" s="432">
        <v>83</v>
      </c>
      <c r="BS252" s="433">
        <v>70</v>
      </c>
      <c r="BT252" s="434">
        <f t="shared" si="555"/>
        <v>0</v>
      </c>
      <c r="BU252" s="435">
        <f t="shared" si="556"/>
        <v>0</v>
      </c>
      <c r="BV252" s="432"/>
      <c r="BW252" s="433"/>
      <c r="BX252" s="434">
        <f t="shared" si="557"/>
        <v>0</v>
      </c>
      <c r="BY252" s="435">
        <f t="shared" si="558"/>
        <v>0</v>
      </c>
      <c r="BZ252" s="434">
        <f t="shared" si="559"/>
        <v>469</v>
      </c>
      <c r="CA252" s="435">
        <f t="shared" si="560"/>
        <v>460</v>
      </c>
      <c r="CB252" s="434">
        <f t="shared" si="561"/>
        <v>0</v>
      </c>
      <c r="CC252" s="435">
        <f t="shared" si="562"/>
        <v>0</v>
      </c>
      <c r="CD252" s="432">
        <v>4.5540000000000003</v>
      </c>
      <c r="CE252" s="433">
        <v>3.8610000000000002</v>
      </c>
      <c r="CF252" s="434">
        <f t="shared" si="563"/>
        <v>1757.8440000000001</v>
      </c>
      <c r="CG252" s="435">
        <f t="shared" si="564"/>
        <v>1505.7900000000002</v>
      </c>
      <c r="CH252" s="432">
        <v>6.6470000000000002</v>
      </c>
      <c r="CI252" s="433">
        <v>6.5190000000000001</v>
      </c>
      <c r="CJ252" s="434">
        <f t="shared" si="565"/>
        <v>551.70100000000002</v>
      </c>
      <c r="CK252" s="435">
        <f t="shared" si="566"/>
        <v>456.33</v>
      </c>
      <c r="CL252" s="432"/>
      <c r="CM252" s="433"/>
      <c r="CN252" s="434">
        <f t="shared" si="567"/>
        <v>0</v>
      </c>
      <c r="CO252" s="435">
        <f t="shared" si="568"/>
        <v>0</v>
      </c>
      <c r="CP252" s="434">
        <f t="shared" si="569"/>
        <v>4.9244029850746269</v>
      </c>
      <c r="CQ252" s="435">
        <f t="shared" si="570"/>
        <v>4.2654782608695658</v>
      </c>
      <c r="CR252" s="434">
        <f t="shared" si="571"/>
        <v>2309.5450000000001</v>
      </c>
      <c r="CS252" s="435">
        <f t="shared" si="572"/>
        <v>1962.1200000000003</v>
      </c>
      <c r="CT252" s="432"/>
      <c r="CU252" s="433"/>
      <c r="CV252" s="434">
        <f t="shared" si="573"/>
        <v>0</v>
      </c>
      <c r="CW252" s="435">
        <f t="shared" si="574"/>
        <v>0</v>
      </c>
      <c r="CX252" s="432"/>
      <c r="CY252" s="433"/>
      <c r="CZ252" s="434">
        <f t="shared" si="575"/>
        <v>0</v>
      </c>
      <c r="DA252" s="435">
        <f t="shared" si="576"/>
        <v>0</v>
      </c>
      <c r="DB252" s="432"/>
      <c r="DC252" s="433"/>
      <c r="DD252" s="434">
        <f t="shared" si="577"/>
        <v>0</v>
      </c>
      <c r="DE252" s="435">
        <f t="shared" si="578"/>
        <v>0</v>
      </c>
      <c r="DF252" s="434">
        <f t="shared" si="579"/>
        <v>0</v>
      </c>
      <c r="DG252" s="435">
        <f t="shared" si="580"/>
        <v>0</v>
      </c>
      <c r="DH252" s="434">
        <f t="shared" si="581"/>
        <v>0</v>
      </c>
      <c r="DI252" s="435">
        <f t="shared" si="582"/>
        <v>0</v>
      </c>
      <c r="DJ252" s="434">
        <f t="shared" si="583"/>
        <v>496</v>
      </c>
      <c r="DK252" s="435">
        <f t="shared" si="584"/>
        <v>494</v>
      </c>
      <c r="DL252" s="434">
        <f t="shared" si="585"/>
        <v>0</v>
      </c>
      <c r="DM252" s="435">
        <f t="shared" si="586"/>
        <v>0</v>
      </c>
      <c r="DN252" s="434">
        <f t="shared" si="587"/>
        <v>4.7645564516129033</v>
      </c>
      <c r="DO252" s="435">
        <f t="shared" si="588"/>
        <v>4.1190344129554664</v>
      </c>
      <c r="DP252" s="434">
        <f t="shared" si="589"/>
        <v>2363.2200000000003</v>
      </c>
      <c r="DQ252" s="435">
        <f t="shared" si="590"/>
        <v>2034.8030000000003</v>
      </c>
      <c r="DR252" s="434">
        <f t="shared" si="591"/>
        <v>0</v>
      </c>
      <c r="DS252" s="435">
        <f t="shared" si="592"/>
        <v>0</v>
      </c>
      <c r="DT252" s="434">
        <f t="shared" si="593"/>
        <v>0</v>
      </c>
      <c r="DU252" s="435">
        <f t="shared" si="594"/>
        <v>0</v>
      </c>
      <c r="DV252" s="432">
        <v>96</v>
      </c>
      <c r="DW252" s="433">
        <v>86</v>
      </c>
      <c r="DX252" s="434">
        <f t="shared" si="595"/>
        <v>0</v>
      </c>
      <c r="DY252" s="435">
        <f t="shared" si="596"/>
        <v>0</v>
      </c>
      <c r="DZ252" s="432">
        <v>75</v>
      </c>
      <c r="EA252" s="433">
        <v>75</v>
      </c>
      <c r="EB252" s="434">
        <f t="shared" si="597"/>
        <v>0</v>
      </c>
      <c r="EC252" s="435">
        <f t="shared" si="598"/>
        <v>0</v>
      </c>
      <c r="ED252" s="432"/>
      <c r="EE252" s="433"/>
      <c r="EF252" s="434">
        <f t="shared" si="599"/>
        <v>0</v>
      </c>
      <c r="EG252" s="435">
        <f t="shared" si="600"/>
        <v>0</v>
      </c>
      <c r="EH252" s="434">
        <f t="shared" si="601"/>
        <v>171</v>
      </c>
      <c r="EI252" s="435">
        <f t="shared" si="602"/>
        <v>161</v>
      </c>
      <c r="EJ252" s="434">
        <f t="shared" si="603"/>
        <v>0</v>
      </c>
      <c r="EK252" s="435">
        <f t="shared" si="604"/>
        <v>0</v>
      </c>
      <c r="EL252" s="432">
        <v>7.0140000000000002</v>
      </c>
      <c r="EM252" s="433">
        <v>6.7130000000000001</v>
      </c>
      <c r="EN252" s="434">
        <f t="shared" si="605"/>
        <v>673.34400000000005</v>
      </c>
      <c r="EO252" s="435">
        <f t="shared" si="606"/>
        <v>577.31799999999998</v>
      </c>
      <c r="EP252" s="432">
        <v>8.4760000000000009</v>
      </c>
      <c r="EQ252" s="433">
        <v>9.173</v>
      </c>
      <c r="ER252" s="434">
        <f t="shared" si="607"/>
        <v>635.70000000000005</v>
      </c>
      <c r="ES252" s="435">
        <f t="shared" si="608"/>
        <v>687.97500000000002</v>
      </c>
      <c r="ET252" s="432"/>
      <c r="EU252" s="433"/>
      <c r="EV252" s="434">
        <f t="shared" si="609"/>
        <v>0</v>
      </c>
      <c r="EW252" s="435">
        <f t="shared" si="610"/>
        <v>0</v>
      </c>
      <c r="EX252" s="434">
        <f t="shared" si="611"/>
        <v>7.6552280701754389</v>
      </c>
      <c r="EY252" s="435">
        <f t="shared" si="612"/>
        <v>7.8589627329192551</v>
      </c>
      <c r="EZ252" s="434">
        <f t="shared" si="613"/>
        <v>1309.0440000000001</v>
      </c>
      <c r="FA252" s="435">
        <f t="shared" si="614"/>
        <v>1265.2930000000001</v>
      </c>
      <c r="FB252" s="432"/>
      <c r="FC252" s="433"/>
      <c r="FD252" s="434">
        <f t="shared" si="615"/>
        <v>0</v>
      </c>
      <c r="FE252" s="435">
        <f t="shared" si="616"/>
        <v>0</v>
      </c>
      <c r="FF252" s="432"/>
      <c r="FG252" s="433"/>
      <c r="FH252" s="434">
        <f t="shared" si="617"/>
        <v>0</v>
      </c>
      <c r="FI252" s="435">
        <f t="shared" si="618"/>
        <v>0</v>
      </c>
      <c r="FJ252" s="432"/>
      <c r="FK252" s="433"/>
      <c r="FL252" s="434">
        <f t="shared" si="619"/>
        <v>0</v>
      </c>
      <c r="FM252" s="435">
        <f t="shared" si="620"/>
        <v>0</v>
      </c>
      <c r="FN252" s="434">
        <f t="shared" si="621"/>
        <v>0</v>
      </c>
      <c r="FO252" s="435">
        <f t="shared" si="622"/>
        <v>0</v>
      </c>
      <c r="FP252" s="434">
        <f t="shared" si="623"/>
        <v>0</v>
      </c>
      <c r="FQ252" s="435">
        <f t="shared" si="624"/>
        <v>0</v>
      </c>
      <c r="FR252" s="432">
        <v>495</v>
      </c>
      <c r="FS252" s="433">
        <v>483</v>
      </c>
      <c r="FT252" s="434">
        <f t="shared" si="625"/>
        <v>0</v>
      </c>
      <c r="FU252" s="435">
        <f t="shared" si="626"/>
        <v>0</v>
      </c>
      <c r="FV252" s="432"/>
      <c r="FW252" s="433"/>
      <c r="FX252" s="434">
        <f t="shared" si="627"/>
        <v>0</v>
      </c>
      <c r="FY252" s="435">
        <f t="shared" si="628"/>
        <v>0</v>
      </c>
      <c r="FZ252" s="432"/>
      <c r="GA252" s="433"/>
      <c r="GB252" s="434">
        <f t="shared" si="629"/>
        <v>0</v>
      </c>
      <c r="GC252" s="435">
        <f t="shared" si="630"/>
        <v>0</v>
      </c>
      <c r="GD252" s="434">
        <f t="shared" si="631"/>
        <v>507</v>
      </c>
      <c r="GE252" s="435">
        <f t="shared" si="632"/>
        <v>509</v>
      </c>
      <c r="GF252" s="434">
        <f t="shared" si="633"/>
        <v>0</v>
      </c>
      <c r="GG252" s="435">
        <f t="shared" si="634"/>
        <v>0</v>
      </c>
      <c r="GH252" s="434">
        <f t="shared" si="635"/>
        <v>2480.8630000000003</v>
      </c>
      <c r="GI252" s="435">
        <f t="shared" si="636"/>
        <v>2154.1240000000003</v>
      </c>
      <c r="GJ252" s="434">
        <f t="shared" si="637"/>
        <v>0</v>
      </c>
      <c r="GK252" s="435">
        <f t="shared" si="638"/>
        <v>0</v>
      </c>
      <c r="GL252" s="434">
        <f t="shared" si="639"/>
        <v>160</v>
      </c>
      <c r="GM252" s="435">
        <f t="shared" si="640"/>
        <v>146</v>
      </c>
      <c r="GN252" s="434">
        <f t="shared" si="641"/>
        <v>0</v>
      </c>
      <c r="GO252" s="435">
        <f t="shared" si="642"/>
        <v>0</v>
      </c>
      <c r="GP252" s="434">
        <f t="shared" si="643"/>
        <v>1191.4010000000001</v>
      </c>
      <c r="GQ252" s="435">
        <f t="shared" si="644"/>
        <v>1145.972</v>
      </c>
      <c r="GR252" s="434">
        <f t="shared" si="645"/>
        <v>0</v>
      </c>
      <c r="GS252" s="435">
        <f t="shared" si="646"/>
        <v>0</v>
      </c>
      <c r="GT252" s="434">
        <f t="shared" si="647"/>
        <v>667</v>
      </c>
      <c r="GU252" s="435">
        <f t="shared" si="648"/>
        <v>655</v>
      </c>
      <c r="GV252" s="434">
        <f t="shared" si="649"/>
        <v>0</v>
      </c>
      <c r="GW252" s="435">
        <f t="shared" si="650"/>
        <v>0</v>
      </c>
      <c r="GX252" s="434">
        <f t="shared" si="651"/>
        <v>3672.2640000000001</v>
      </c>
      <c r="GY252" s="435">
        <f t="shared" si="652"/>
        <v>3300.0960000000005</v>
      </c>
      <c r="GZ252" s="434">
        <f t="shared" si="653"/>
        <v>0</v>
      </c>
      <c r="HA252" s="435">
        <f t="shared" si="654"/>
        <v>0</v>
      </c>
      <c r="HB252" s="434">
        <f t="shared" si="655"/>
        <v>0</v>
      </c>
      <c r="HC252" s="435">
        <f t="shared" si="656"/>
        <v>0</v>
      </c>
      <c r="HD252" s="434">
        <f t="shared" si="657"/>
        <v>0</v>
      </c>
      <c r="HE252" s="435">
        <f t="shared" si="658"/>
        <v>0</v>
      </c>
      <c r="HF252" s="434">
        <f t="shared" si="659"/>
        <v>0</v>
      </c>
      <c r="HG252" s="435">
        <f t="shared" si="660"/>
        <v>0</v>
      </c>
      <c r="HH252" s="434">
        <f t="shared" si="661"/>
        <v>0</v>
      </c>
      <c r="HI252" s="435">
        <f t="shared" si="662"/>
        <v>0</v>
      </c>
      <c r="HJ252" s="434">
        <f t="shared" si="663"/>
        <v>3672.2640000000001</v>
      </c>
      <c r="HK252" s="435">
        <f t="shared" si="664"/>
        <v>3300.0960000000005</v>
      </c>
      <c r="HL252" s="434">
        <f t="shared" si="665"/>
        <v>0</v>
      </c>
      <c r="HM252" s="435">
        <f t="shared" si="666"/>
        <v>0</v>
      </c>
    </row>
    <row r="253" spans="1:221" s="18" customFormat="1" ht="15" customHeight="1">
      <c r="A253" s="552" t="s">
        <v>562</v>
      </c>
      <c r="B253" s="451" t="s">
        <v>573</v>
      </c>
      <c r="C253" s="608" t="s">
        <v>1264</v>
      </c>
      <c r="D253" s="446">
        <v>221184</v>
      </c>
      <c r="E253" s="558">
        <v>8</v>
      </c>
      <c r="F253" s="432">
        <v>925</v>
      </c>
      <c r="G253" s="433">
        <v>1025</v>
      </c>
      <c r="H253" s="432"/>
      <c r="I253" s="433"/>
      <c r="J253" s="434">
        <f t="shared" si="519"/>
        <v>925</v>
      </c>
      <c r="K253" s="435">
        <f t="shared" si="520"/>
        <v>1025</v>
      </c>
      <c r="L253" s="432"/>
      <c r="M253" s="433"/>
      <c r="N253" s="434">
        <f t="shared" si="521"/>
        <v>925</v>
      </c>
      <c r="O253" s="435">
        <f t="shared" si="522"/>
        <v>1024</v>
      </c>
      <c r="P253" s="434">
        <f t="shared" si="523"/>
        <v>0</v>
      </c>
      <c r="Q253" s="435">
        <f t="shared" si="524"/>
        <v>0</v>
      </c>
      <c r="R253" s="432">
        <v>7</v>
      </c>
      <c r="S253" s="433">
        <v>13</v>
      </c>
      <c r="T253" s="434">
        <f t="shared" si="668"/>
        <v>0</v>
      </c>
      <c r="U253" s="435">
        <f t="shared" si="668"/>
        <v>0</v>
      </c>
      <c r="V253" s="432">
        <v>0</v>
      </c>
      <c r="W253" s="433">
        <v>0</v>
      </c>
      <c r="X253" s="434">
        <f t="shared" si="525"/>
        <v>0</v>
      </c>
      <c r="Y253" s="435">
        <f t="shared" si="526"/>
        <v>0</v>
      </c>
      <c r="Z253" s="432"/>
      <c r="AA253" s="433"/>
      <c r="AB253" s="434">
        <f t="shared" si="527"/>
        <v>0</v>
      </c>
      <c r="AC253" s="435">
        <f t="shared" si="528"/>
        <v>0</v>
      </c>
      <c r="AD253" s="434">
        <f t="shared" si="529"/>
        <v>7</v>
      </c>
      <c r="AE253" s="435">
        <f t="shared" si="530"/>
        <v>13</v>
      </c>
      <c r="AF253" s="434">
        <f t="shared" si="531"/>
        <v>0</v>
      </c>
      <c r="AG253" s="435">
        <f t="shared" si="532"/>
        <v>0</v>
      </c>
      <c r="AH253" s="432">
        <v>1.81</v>
      </c>
      <c r="AI253" s="433">
        <v>1.974</v>
      </c>
      <c r="AJ253" s="434">
        <f t="shared" si="533"/>
        <v>12.67</v>
      </c>
      <c r="AK253" s="435">
        <f t="shared" si="534"/>
        <v>25.661999999999999</v>
      </c>
      <c r="AL253" s="432">
        <v>0</v>
      </c>
      <c r="AM253" s="433">
        <v>0</v>
      </c>
      <c r="AN253" s="434">
        <f t="shared" si="535"/>
        <v>0</v>
      </c>
      <c r="AO253" s="435">
        <f t="shared" si="536"/>
        <v>0</v>
      </c>
      <c r="AP253" s="432"/>
      <c r="AQ253" s="433"/>
      <c r="AR253" s="434">
        <f t="shared" si="537"/>
        <v>0</v>
      </c>
      <c r="AS253" s="435">
        <f t="shared" si="538"/>
        <v>0</v>
      </c>
      <c r="AT253" s="434">
        <f t="shared" si="539"/>
        <v>1.81</v>
      </c>
      <c r="AU253" s="435">
        <f t="shared" si="540"/>
        <v>1.974</v>
      </c>
      <c r="AV253" s="434">
        <f t="shared" si="541"/>
        <v>12.67</v>
      </c>
      <c r="AW253" s="435">
        <f t="shared" si="542"/>
        <v>25.661999999999999</v>
      </c>
      <c r="AX253" s="432"/>
      <c r="AY253" s="433"/>
      <c r="AZ253" s="434">
        <f t="shared" si="543"/>
        <v>0</v>
      </c>
      <c r="BA253" s="435">
        <f t="shared" si="544"/>
        <v>0</v>
      </c>
      <c r="BB253" s="432"/>
      <c r="BC253" s="433"/>
      <c r="BD253" s="434">
        <f t="shared" si="545"/>
        <v>0</v>
      </c>
      <c r="BE253" s="435">
        <f t="shared" si="546"/>
        <v>0</v>
      </c>
      <c r="BF253" s="432"/>
      <c r="BG253" s="433"/>
      <c r="BH253" s="434">
        <f t="shared" si="547"/>
        <v>0</v>
      </c>
      <c r="BI253" s="435">
        <f t="shared" si="548"/>
        <v>0</v>
      </c>
      <c r="BJ253" s="434">
        <f t="shared" si="549"/>
        <v>0</v>
      </c>
      <c r="BK253" s="435">
        <f t="shared" si="550"/>
        <v>0</v>
      </c>
      <c r="BL253" s="434">
        <f t="shared" si="551"/>
        <v>0</v>
      </c>
      <c r="BM253" s="435">
        <f t="shared" si="552"/>
        <v>0</v>
      </c>
      <c r="BN253" s="432">
        <v>319</v>
      </c>
      <c r="BO253" s="433">
        <v>307</v>
      </c>
      <c r="BP253" s="434">
        <f t="shared" si="553"/>
        <v>0</v>
      </c>
      <c r="BQ253" s="435">
        <f t="shared" si="554"/>
        <v>0</v>
      </c>
      <c r="BR253" s="432">
        <v>114</v>
      </c>
      <c r="BS253" s="433">
        <v>134</v>
      </c>
      <c r="BT253" s="434">
        <f t="shared" si="555"/>
        <v>0</v>
      </c>
      <c r="BU253" s="435">
        <f t="shared" si="556"/>
        <v>0</v>
      </c>
      <c r="BV253" s="432"/>
      <c r="BW253" s="433"/>
      <c r="BX253" s="434">
        <f t="shared" si="557"/>
        <v>0</v>
      </c>
      <c r="BY253" s="435">
        <f t="shared" si="558"/>
        <v>0</v>
      </c>
      <c r="BZ253" s="434">
        <f t="shared" si="559"/>
        <v>433</v>
      </c>
      <c r="CA253" s="435">
        <f t="shared" si="560"/>
        <v>441</v>
      </c>
      <c r="CB253" s="434">
        <f t="shared" si="561"/>
        <v>0</v>
      </c>
      <c r="CC253" s="435">
        <f t="shared" si="562"/>
        <v>0</v>
      </c>
      <c r="CD253" s="432">
        <v>3.2989999999999999</v>
      </c>
      <c r="CE253" s="433">
        <v>3.1789999999999998</v>
      </c>
      <c r="CF253" s="434">
        <f t="shared" si="563"/>
        <v>1052.3810000000001</v>
      </c>
      <c r="CG253" s="435">
        <f t="shared" si="564"/>
        <v>975.95299999999997</v>
      </c>
      <c r="CH253" s="432">
        <v>5.6020000000000003</v>
      </c>
      <c r="CI253" s="433">
        <v>5.42</v>
      </c>
      <c r="CJ253" s="434">
        <f t="shared" si="565"/>
        <v>638.62800000000004</v>
      </c>
      <c r="CK253" s="435">
        <f t="shared" si="566"/>
        <v>726.28</v>
      </c>
      <c r="CL253" s="432"/>
      <c r="CM253" s="433"/>
      <c r="CN253" s="434">
        <f t="shared" si="567"/>
        <v>0</v>
      </c>
      <c r="CO253" s="435">
        <f t="shared" si="568"/>
        <v>0</v>
      </c>
      <c r="CP253" s="434">
        <f t="shared" si="569"/>
        <v>3.9053325635103926</v>
      </c>
      <c r="CQ253" s="435">
        <f t="shared" si="570"/>
        <v>3.8599387755102041</v>
      </c>
      <c r="CR253" s="434">
        <f t="shared" si="571"/>
        <v>1691.009</v>
      </c>
      <c r="CS253" s="435">
        <f t="shared" si="572"/>
        <v>1702.2329999999999</v>
      </c>
      <c r="CT253" s="432"/>
      <c r="CU253" s="433"/>
      <c r="CV253" s="434">
        <f t="shared" si="573"/>
        <v>0</v>
      </c>
      <c r="CW253" s="435">
        <f t="shared" si="574"/>
        <v>0</v>
      </c>
      <c r="CX253" s="432"/>
      <c r="CY253" s="433"/>
      <c r="CZ253" s="434">
        <f t="shared" si="575"/>
        <v>0</v>
      </c>
      <c r="DA253" s="435">
        <f t="shared" si="576"/>
        <v>0</v>
      </c>
      <c r="DB253" s="432"/>
      <c r="DC253" s="433"/>
      <c r="DD253" s="434">
        <f t="shared" si="577"/>
        <v>0</v>
      </c>
      <c r="DE253" s="435">
        <f t="shared" si="578"/>
        <v>0</v>
      </c>
      <c r="DF253" s="434">
        <f t="shared" si="579"/>
        <v>0</v>
      </c>
      <c r="DG253" s="435">
        <f t="shared" si="580"/>
        <v>0</v>
      </c>
      <c r="DH253" s="434">
        <f t="shared" si="581"/>
        <v>0</v>
      </c>
      <c r="DI253" s="435">
        <f t="shared" si="582"/>
        <v>0</v>
      </c>
      <c r="DJ253" s="434">
        <f t="shared" si="583"/>
        <v>440</v>
      </c>
      <c r="DK253" s="435">
        <f t="shared" si="584"/>
        <v>454</v>
      </c>
      <c r="DL253" s="434">
        <f t="shared" si="585"/>
        <v>0</v>
      </c>
      <c r="DM253" s="435">
        <f t="shared" si="586"/>
        <v>0</v>
      </c>
      <c r="DN253" s="434">
        <f t="shared" si="587"/>
        <v>3.8719977272727273</v>
      </c>
      <c r="DO253" s="435">
        <f t="shared" si="588"/>
        <v>3.8059361233480176</v>
      </c>
      <c r="DP253" s="434">
        <f t="shared" si="589"/>
        <v>1703.6790000000001</v>
      </c>
      <c r="DQ253" s="435">
        <f t="shared" si="590"/>
        <v>1727.895</v>
      </c>
      <c r="DR253" s="434">
        <f t="shared" si="591"/>
        <v>0</v>
      </c>
      <c r="DS253" s="435">
        <f t="shared" si="592"/>
        <v>0</v>
      </c>
      <c r="DT253" s="434">
        <f t="shared" si="593"/>
        <v>0</v>
      </c>
      <c r="DU253" s="435">
        <f t="shared" si="594"/>
        <v>0</v>
      </c>
      <c r="DV253" s="432">
        <v>81</v>
      </c>
      <c r="DW253" s="433">
        <v>75</v>
      </c>
      <c r="DX253" s="434">
        <f t="shared" si="595"/>
        <v>0</v>
      </c>
      <c r="DY253" s="435">
        <f t="shared" si="596"/>
        <v>0</v>
      </c>
      <c r="DZ253" s="432">
        <v>69</v>
      </c>
      <c r="EA253" s="433">
        <v>118</v>
      </c>
      <c r="EB253" s="434">
        <f t="shared" si="597"/>
        <v>0</v>
      </c>
      <c r="EC253" s="435">
        <f t="shared" si="598"/>
        <v>0</v>
      </c>
      <c r="ED253" s="432"/>
      <c r="EE253" s="433"/>
      <c r="EF253" s="434">
        <f t="shared" si="599"/>
        <v>0</v>
      </c>
      <c r="EG253" s="435">
        <f t="shared" si="600"/>
        <v>0</v>
      </c>
      <c r="EH253" s="434">
        <f t="shared" si="601"/>
        <v>150</v>
      </c>
      <c r="EI253" s="435">
        <f t="shared" si="602"/>
        <v>193</v>
      </c>
      <c r="EJ253" s="434">
        <f t="shared" si="603"/>
        <v>0</v>
      </c>
      <c r="EK253" s="435">
        <f t="shared" si="604"/>
        <v>0</v>
      </c>
      <c r="EL253" s="432">
        <v>7.0410000000000004</v>
      </c>
      <c r="EM253" s="433">
        <v>7.6669999999999998</v>
      </c>
      <c r="EN253" s="434">
        <f t="shared" si="605"/>
        <v>570.32100000000003</v>
      </c>
      <c r="EO253" s="435">
        <f t="shared" si="606"/>
        <v>575.02499999999998</v>
      </c>
      <c r="EP253" s="432">
        <v>9.7870000000000008</v>
      </c>
      <c r="EQ253" s="433">
        <v>9.6839999999999993</v>
      </c>
      <c r="ER253" s="434">
        <f t="shared" si="607"/>
        <v>675.30300000000011</v>
      </c>
      <c r="ES253" s="435">
        <f t="shared" si="608"/>
        <v>1142.712</v>
      </c>
      <c r="ET253" s="432"/>
      <c r="EU253" s="433"/>
      <c r="EV253" s="434">
        <f t="shared" si="609"/>
        <v>0</v>
      </c>
      <c r="EW253" s="435">
        <f t="shared" si="610"/>
        <v>0</v>
      </c>
      <c r="EX253" s="434">
        <f t="shared" si="611"/>
        <v>8.3041600000000013</v>
      </c>
      <c r="EY253" s="435">
        <f t="shared" si="612"/>
        <v>8.9001917098445595</v>
      </c>
      <c r="EZ253" s="434">
        <f t="shared" si="613"/>
        <v>1245.6240000000003</v>
      </c>
      <c r="FA253" s="435">
        <f t="shared" si="614"/>
        <v>1717.7370000000001</v>
      </c>
      <c r="FB253" s="432"/>
      <c r="FC253" s="433"/>
      <c r="FD253" s="434">
        <f t="shared" si="615"/>
        <v>0</v>
      </c>
      <c r="FE253" s="435">
        <f t="shared" si="616"/>
        <v>0</v>
      </c>
      <c r="FF253" s="432"/>
      <c r="FG253" s="433"/>
      <c r="FH253" s="434">
        <f t="shared" si="617"/>
        <v>0</v>
      </c>
      <c r="FI253" s="435">
        <f t="shared" si="618"/>
        <v>0</v>
      </c>
      <c r="FJ253" s="432"/>
      <c r="FK253" s="433"/>
      <c r="FL253" s="434">
        <f t="shared" si="619"/>
        <v>0</v>
      </c>
      <c r="FM253" s="435">
        <f t="shared" si="620"/>
        <v>0</v>
      </c>
      <c r="FN253" s="434">
        <f t="shared" si="621"/>
        <v>0</v>
      </c>
      <c r="FO253" s="435">
        <f t="shared" si="622"/>
        <v>0</v>
      </c>
      <c r="FP253" s="434">
        <f t="shared" si="623"/>
        <v>0</v>
      </c>
      <c r="FQ253" s="435">
        <f t="shared" si="624"/>
        <v>0</v>
      </c>
      <c r="FR253" s="432">
        <v>335</v>
      </c>
      <c r="FS253" s="433">
        <v>377</v>
      </c>
      <c r="FT253" s="434">
        <f t="shared" si="625"/>
        <v>0</v>
      </c>
      <c r="FU253" s="435">
        <f t="shared" si="626"/>
        <v>0</v>
      </c>
      <c r="FV253" s="432"/>
      <c r="FW253" s="433"/>
      <c r="FX253" s="434">
        <f t="shared" si="627"/>
        <v>0</v>
      </c>
      <c r="FY253" s="435">
        <f t="shared" si="628"/>
        <v>0</v>
      </c>
      <c r="FZ253" s="432"/>
      <c r="GA253" s="433"/>
      <c r="GB253" s="434">
        <f t="shared" si="629"/>
        <v>0</v>
      </c>
      <c r="GC253" s="435">
        <f t="shared" si="630"/>
        <v>0</v>
      </c>
      <c r="GD253" s="434">
        <f t="shared" si="631"/>
        <v>407</v>
      </c>
      <c r="GE253" s="435">
        <f t="shared" si="632"/>
        <v>395</v>
      </c>
      <c r="GF253" s="434">
        <f t="shared" si="633"/>
        <v>0</v>
      </c>
      <c r="GG253" s="435">
        <f t="shared" si="634"/>
        <v>0</v>
      </c>
      <c r="GH253" s="434">
        <f t="shared" si="635"/>
        <v>1635.3720000000003</v>
      </c>
      <c r="GI253" s="435">
        <f t="shared" si="636"/>
        <v>1576.6399999999999</v>
      </c>
      <c r="GJ253" s="434">
        <f t="shared" si="637"/>
        <v>0</v>
      </c>
      <c r="GK253" s="435">
        <f t="shared" si="638"/>
        <v>0</v>
      </c>
      <c r="GL253" s="434">
        <f t="shared" si="639"/>
        <v>183</v>
      </c>
      <c r="GM253" s="435">
        <f t="shared" si="640"/>
        <v>252</v>
      </c>
      <c r="GN253" s="434">
        <f t="shared" si="641"/>
        <v>0</v>
      </c>
      <c r="GO253" s="435">
        <f t="shared" si="642"/>
        <v>0</v>
      </c>
      <c r="GP253" s="434">
        <f t="shared" si="643"/>
        <v>1313.931</v>
      </c>
      <c r="GQ253" s="435">
        <f t="shared" si="644"/>
        <v>1868.992</v>
      </c>
      <c r="GR253" s="434">
        <f t="shared" si="645"/>
        <v>0</v>
      </c>
      <c r="GS253" s="435">
        <f t="shared" si="646"/>
        <v>0</v>
      </c>
      <c r="GT253" s="434">
        <f t="shared" si="647"/>
        <v>590</v>
      </c>
      <c r="GU253" s="435">
        <f t="shared" si="648"/>
        <v>647</v>
      </c>
      <c r="GV253" s="434">
        <f t="shared" si="649"/>
        <v>0</v>
      </c>
      <c r="GW253" s="435">
        <f t="shared" si="650"/>
        <v>0</v>
      </c>
      <c r="GX253" s="434">
        <f t="shared" si="651"/>
        <v>2949.3030000000003</v>
      </c>
      <c r="GY253" s="435">
        <f t="shared" si="652"/>
        <v>3445.6319999999996</v>
      </c>
      <c r="GZ253" s="434">
        <f t="shared" si="653"/>
        <v>0</v>
      </c>
      <c r="HA253" s="435">
        <f t="shared" si="654"/>
        <v>0</v>
      </c>
      <c r="HB253" s="434">
        <f t="shared" si="655"/>
        <v>0</v>
      </c>
      <c r="HC253" s="435">
        <f t="shared" si="656"/>
        <v>0</v>
      </c>
      <c r="HD253" s="434">
        <f t="shared" si="657"/>
        <v>0</v>
      </c>
      <c r="HE253" s="435">
        <f t="shared" si="658"/>
        <v>0</v>
      </c>
      <c r="HF253" s="434">
        <f t="shared" si="659"/>
        <v>0</v>
      </c>
      <c r="HG253" s="435">
        <f t="shared" si="660"/>
        <v>0</v>
      </c>
      <c r="HH253" s="434">
        <f t="shared" si="661"/>
        <v>0</v>
      </c>
      <c r="HI253" s="435">
        <f t="shared" si="662"/>
        <v>0</v>
      </c>
      <c r="HJ253" s="434">
        <f t="shared" si="663"/>
        <v>2949.3030000000003</v>
      </c>
      <c r="HK253" s="435">
        <f t="shared" si="664"/>
        <v>3445.6320000000001</v>
      </c>
      <c r="HL253" s="434">
        <f t="shared" si="665"/>
        <v>0</v>
      </c>
      <c r="HM253" s="435">
        <f t="shared" si="666"/>
        <v>0</v>
      </c>
    </row>
    <row r="254" spans="1:221" s="18" customFormat="1" ht="15" customHeight="1">
      <c r="A254" s="552" t="s">
        <v>562</v>
      </c>
      <c r="B254" s="554" t="s">
        <v>574</v>
      </c>
      <c r="C254" s="608"/>
      <c r="D254" s="446">
        <v>221643</v>
      </c>
      <c r="E254" s="558">
        <v>8</v>
      </c>
      <c r="F254" s="432">
        <v>1638</v>
      </c>
      <c r="G254" s="433">
        <v>1599</v>
      </c>
      <c r="H254" s="432"/>
      <c r="I254" s="433"/>
      <c r="J254" s="434">
        <f t="shared" si="519"/>
        <v>1638</v>
      </c>
      <c r="K254" s="435">
        <f t="shared" si="520"/>
        <v>1599</v>
      </c>
      <c r="L254" s="432"/>
      <c r="M254" s="433"/>
      <c r="N254" s="434">
        <f t="shared" si="521"/>
        <v>1638</v>
      </c>
      <c r="O254" s="435">
        <f t="shared" si="522"/>
        <v>1599</v>
      </c>
      <c r="P254" s="434">
        <f t="shared" si="523"/>
        <v>0</v>
      </c>
      <c r="Q254" s="435">
        <f t="shared" si="524"/>
        <v>0</v>
      </c>
      <c r="R254" s="432">
        <v>58</v>
      </c>
      <c r="S254" s="433">
        <v>60</v>
      </c>
      <c r="T254" s="434">
        <f t="shared" si="668"/>
        <v>0</v>
      </c>
      <c r="U254" s="435">
        <f t="shared" si="668"/>
        <v>0</v>
      </c>
      <c r="V254" s="432">
        <v>7</v>
      </c>
      <c r="W254" s="433">
        <v>6</v>
      </c>
      <c r="X254" s="434">
        <f t="shared" si="525"/>
        <v>0</v>
      </c>
      <c r="Y254" s="435">
        <f t="shared" si="526"/>
        <v>0</v>
      </c>
      <c r="Z254" s="432"/>
      <c r="AA254" s="433"/>
      <c r="AB254" s="434">
        <f t="shared" si="527"/>
        <v>0</v>
      </c>
      <c r="AC254" s="435">
        <f t="shared" si="528"/>
        <v>0</v>
      </c>
      <c r="AD254" s="434">
        <f t="shared" si="529"/>
        <v>65</v>
      </c>
      <c r="AE254" s="435">
        <f t="shared" si="530"/>
        <v>66</v>
      </c>
      <c r="AF254" s="434">
        <f t="shared" si="531"/>
        <v>0</v>
      </c>
      <c r="AG254" s="435">
        <f t="shared" si="532"/>
        <v>0</v>
      </c>
      <c r="AH254" s="432">
        <v>2.339</v>
      </c>
      <c r="AI254" s="433">
        <v>2.3559999999999999</v>
      </c>
      <c r="AJ254" s="434">
        <f t="shared" si="533"/>
        <v>135.66200000000001</v>
      </c>
      <c r="AK254" s="435">
        <f t="shared" si="534"/>
        <v>141.35999999999999</v>
      </c>
      <c r="AL254" s="432">
        <v>3.5710000000000002</v>
      </c>
      <c r="AM254" s="433">
        <v>6.2779999999999996</v>
      </c>
      <c r="AN254" s="434">
        <f t="shared" si="535"/>
        <v>24.997</v>
      </c>
      <c r="AO254" s="435">
        <f t="shared" si="536"/>
        <v>37.667999999999999</v>
      </c>
      <c r="AP254" s="432"/>
      <c r="AQ254" s="433"/>
      <c r="AR254" s="434">
        <f t="shared" si="537"/>
        <v>0</v>
      </c>
      <c r="AS254" s="435">
        <f t="shared" si="538"/>
        <v>0</v>
      </c>
      <c r="AT254" s="434">
        <f t="shared" si="539"/>
        <v>2.4716769230769229</v>
      </c>
      <c r="AU254" s="435">
        <f t="shared" si="540"/>
        <v>2.7125454545454546</v>
      </c>
      <c r="AV254" s="434">
        <f t="shared" si="541"/>
        <v>160.65899999999999</v>
      </c>
      <c r="AW254" s="435">
        <f t="shared" si="542"/>
        <v>179.02799999999999</v>
      </c>
      <c r="AX254" s="432"/>
      <c r="AY254" s="433"/>
      <c r="AZ254" s="434">
        <f t="shared" si="543"/>
        <v>0</v>
      </c>
      <c r="BA254" s="435">
        <f t="shared" si="544"/>
        <v>0</v>
      </c>
      <c r="BB254" s="432"/>
      <c r="BC254" s="433"/>
      <c r="BD254" s="434">
        <f t="shared" si="545"/>
        <v>0</v>
      </c>
      <c r="BE254" s="435">
        <f t="shared" si="546"/>
        <v>0</v>
      </c>
      <c r="BF254" s="432"/>
      <c r="BG254" s="433"/>
      <c r="BH254" s="434">
        <f t="shared" si="547"/>
        <v>0</v>
      </c>
      <c r="BI254" s="435">
        <f t="shared" si="548"/>
        <v>0</v>
      </c>
      <c r="BJ254" s="434">
        <f t="shared" si="549"/>
        <v>0</v>
      </c>
      <c r="BK254" s="435">
        <f t="shared" si="550"/>
        <v>0</v>
      </c>
      <c r="BL254" s="434">
        <f t="shared" si="551"/>
        <v>0</v>
      </c>
      <c r="BM254" s="435">
        <f t="shared" si="552"/>
        <v>0</v>
      </c>
      <c r="BN254" s="432">
        <v>662</v>
      </c>
      <c r="BO254" s="433">
        <v>684</v>
      </c>
      <c r="BP254" s="434">
        <f t="shared" si="553"/>
        <v>0</v>
      </c>
      <c r="BQ254" s="435">
        <f t="shared" si="554"/>
        <v>0</v>
      </c>
      <c r="BR254" s="432">
        <v>126</v>
      </c>
      <c r="BS254" s="433">
        <v>128</v>
      </c>
      <c r="BT254" s="434">
        <f t="shared" si="555"/>
        <v>0</v>
      </c>
      <c r="BU254" s="435">
        <f t="shared" si="556"/>
        <v>0</v>
      </c>
      <c r="BV254" s="432"/>
      <c r="BW254" s="433"/>
      <c r="BX254" s="434">
        <f t="shared" si="557"/>
        <v>0</v>
      </c>
      <c r="BY254" s="435">
        <f t="shared" si="558"/>
        <v>0</v>
      </c>
      <c r="BZ254" s="434">
        <f t="shared" si="559"/>
        <v>788</v>
      </c>
      <c r="CA254" s="435">
        <f t="shared" si="560"/>
        <v>812</v>
      </c>
      <c r="CB254" s="434">
        <f t="shared" si="561"/>
        <v>0</v>
      </c>
      <c r="CC254" s="435">
        <f t="shared" si="562"/>
        <v>0</v>
      </c>
      <c r="CD254" s="432">
        <v>3.3820000000000001</v>
      </c>
      <c r="CE254" s="433">
        <v>3.6539999999999999</v>
      </c>
      <c r="CF254" s="434">
        <f t="shared" si="563"/>
        <v>2238.884</v>
      </c>
      <c r="CG254" s="435">
        <f t="shared" si="564"/>
        <v>2499.3359999999998</v>
      </c>
      <c r="CH254" s="432">
        <v>5.77</v>
      </c>
      <c r="CI254" s="433">
        <v>5.0599999999999996</v>
      </c>
      <c r="CJ254" s="434">
        <f t="shared" si="565"/>
        <v>727.02</v>
      </c>
      <c r="CK254" s="435">
        <f t="shared" si="566"/>
        <v>647.67999999999995</v>
      </c>
      <c r="CL254" s="432"/>
      <c r="CM254" s="433"/>
      <c r="CN254" s="434">
        <f t="shared" si="567"/>
        <v>0</v>
      </c>
      <c r="CO254" s="435">
        <f t="shared" si="568"/>
        <v>0</v>
      </c>
      <c r="CP254" s="434">
        <f t="shared" si="569"/>
        <v>3.7638375634517764</v>
      </c>
      <c r="CQ254" s="435">
        <f t="shared" si="570"/>
        <v>3.8756354679802949</v>
      </c>
      <c r="CR254" s="434">
        <f t="shared" si="571"/>
        <v>2965.904</v>
      </c>
      <c r="CS254" s="435">
        <f t="shared" si="572"/>
        <v>3147.0159999999996</v>
      </c>
      <c r="CT254" s="432"/>
      <c r="CU254" s="433"/>
      <c r="CV254" s="434">
        <f t="shared" si="573"/>
        <v>0</v>
      </c>
      <c r="CW254" s="435">
        <f t="shared" si="574"/>
        <v>0</v>
      </c>
      <c r="CX254" s="432"/>
      <c r="CY254" s="433"/>
      <c r="CZ254" s="434">
        <f t="shared" si="575"/>
        <v>0</v>
      </c>
      <c r="DA254" s="435">
        <f t="shared" si="576"/>
        <v>0</v>
      </c>
      <c r="DB254" s="432"/>
      <c r="DC254" s="433"/>
      <c r="DD254" s="434">
        <f t="shared" si="577"/>
        <v>0</v>
      </c>
      <c r="DE254" s="435">
        <f t="shared" si="578"/>
        <v>0</v>
      </c>
      <c r="DF254" s="434">
        <f t="shared" si="579"/>
        <v>0</v>
      </c>
      <c r="DG254" s="435">
        <f t="shared" si="580"/>
        <v>0</v>
      </c>
      <c r="DH254" s="434">
        <f t="shared" si="581"/>
        <v>0</v>
      </c>
      <c r="DI254" s="435">
        <f t="shared" si="582"/>
        <v>0</v>
      </c>
      <c r="DJ254" s="434">
        <f t="shared" si="583"/>
        <v>853</v>
      </c>
      <c r="DK254" s="435">
        <f t="shared" si="584"/>
        <v>878</v>
      </c>
      <c r="DL254" s="434">
        <f t="shared" si="585"/>
        <v>0</v>
      </c>
      <c r="DM254" s="435">
        <f t="shared" si="586"/>
        <v>0</v>
      </c>
      <c r="DN254" s="434">
        <f t="shared" si="587"/>
        <v>3.665372801875733</v>
      </c>
      <c r="DO254" s="435">
        <f t="shared" si="588"/>
        <v>3.7882050113895209</v>
      </c>
      <c r="DP254" s="434">
        <f t="shared" si="589"/>
        <v>3126.5630000000001</v>
      </c>
      <c r="DQ254" s="435">
        <f t="shared" si="590"/>
        <v>3326.0439999999994</v>
      </c>
      <c r="DR254" s="434">
        <f t="shared" si="591"/>
        <v>0</v>
      </c>
      <c r="DS254" s="435">
        <f t="shared" si="592"/>
        <v>0</v>
      </c>
      <c r="DT254" s="434">
        <f t="shared" si="593"/>
        <v>0</v>
      </c>
      <c r="DU254" s="435">
        <f t="shared" si="594"/>
        <v>0</v>
      </c>
      <c r="DV254" s="432">
        <v>118</v>
      </c>
      <c r="DW254" s="433">
        <v>95</v>
      </c>
      <c r="DX254" s="434">
        <f t="shared" si="595"/>
        <v>0</v>
      </c>
      <c r="DY254" s="435">
        <f t="shared" si="596"/>
        <v>0</v>
      </c>
      <c r="DZ254" s="432">
        <v>93</v>
      </c>
      <c r="EA254" s="433">
        <v>98</v>
      </c>
      <c r="EB254" s="434">
        <f t="shared" si="597"/>
        <v>0</v>
      </c>
      <c r="EC254" s="435">
        <f t="shared" si="598"/>
        <v>0</v>
      </c>
      <c r="ED254" s="432"/>
      <c r="EE254" s="433"/>
      <c r="EF254" s="434">
        <f t="shared" si="599"/>
        <v>0</v>
      </c>
      <c r="EG254" s="435">
        <f t="shared" si="600"/>
        <v>0</v>
      </c>
      <c r="EH254" s="434">
        <f t="shared" si="601"/>
        <v>211</v>
      </c>
      <c r="EI254" s="435">
        <f t="shared" si="602"/>
        <v>193</v>
      </c>
      <c r="EJ254" s="434">
        <f t="shared" si="603"/>
        <v>0</v>
      </c>
      <c r="EK254" s="435">
        <f t="shared" si="604"/>
        <v>0</v>
      </c>
      <c r="EL254" s="432">
        <v>6.359</v>
      </c>
      <c r="EM254" s="433">
        <v>7.5019999999999998</v>
      </c>
      <c r="EN254" s="434">
        <f t="shared" si="605"/>
        <v>750.36199999999997</v>
      </c>
      <c r="EO254" s="435">
        <f t="shared" si="606"/>
        <v>712.68999999999994</v>
      </c>
      <c r="EP254" s="432">
        <v>11.042999999999999</v>
      </c>
      <c r="EQ254" s="433">
        <v>10.895</v>
      </c>
      <c r="ER254" s="434">
        <f t="shared" si="607"/>
        <v>1026.999</v>
      </c>
      <c r="ES254" s="435">
        <f t="shared" si="608"/>
        <v>1067.71</v>
      </c>
      <c r="ET254" s="432"/>
      <c r="EU254" s="433"/>
      <c r="EV254" s="434">
        <f t="shared" si="609"/>
        <v>0</v>
      </c>
      <c r="EW254" s="435">
        <f t="shared" si="610"/>
        <v>0</v>
      </c>
      <c r="EX254" s="434">
        <f t="shared" si="611"/>
        <v>8.4235118483412315</v>
      </c>
      <c r="EY254" s="435">
        <f t="shared" si="612"/>
        <v>9.224870466321244</v>
      </c>
      <c r="EZ254" s="434">
        <f t="shared" si="613"/>
        <v>1777.3609999999999</v>
      </c>
      <c r="FA254" s="435">
        <f t="shared" si="614"/>
        <v>1780.4</v>
      </c>
      <c r="FB254" s="432"/>
      <c r="FC254" s="433"/>
      <c r="FD254" s="434">
        <f t="shared" si="615"/>
        <v>0</v>
      </c>
      <c r="FE254" s="435">
        <f t="shared" si="616"/>
        <v>0</v>
      </c>
      <c r="FF254" s="432"/>
      <c r="FG254" s="433"/>
      <c r="FH254" s="434">
        <f t="shared" si="617"/>
        <v>0</v>
      </c>
      <c r="FI254" s="435">
        <f t="shared" si="618"/>
        <v>0</v>
      </c>
      <c r="FJ254" s="432"/>
      <c r="FK254" s="433"/>
      <c r="FL254" s="434">
        <f t="shared" si="619"/>
        <v>0</v>
      </c>
      <c r="FM254" s="435">
        <f t="shared" si="620"/>
        <v>0</v>
      </c>
      <c r="FN254" s="434">
        <f t="shared" si="621"/>
        <v>0</v>
      </c>
      <c r="FO254" s="435">
        <f t="shared" si="622"/>
        <v>0</v>
      </c>
      <c r="FP254" s="434">
        <f t="shared" si="623"/>
        <v>0</v>
      </c>
      <c r="FQ254" s="435">
        <f t="shared" si="624"/>
        <v>0</v>
      </c>
      <c r="FR254" s="432">
        <v>574</v>
      </c>
      <c r="FS254" s="433">
        <v>528</v>
      </c>
      <c r="FT254" s="434">
        <f t="shared" si="625"/>
        <v>0</v>
      </c>
      <c r="FU254" s="435">
        <f t="shared" si="626"/>
        <v>0</v>
      </c>
      <c r="FV254" s="432"/>
      <c r="FW254" s="433"/>
      <c r="FX254" s="434">
        <f t="shared" si="627"/>
        <v>0</v>
      </c>
      <c r="FY254" s="435">
        <f t="shared" si="628"/>
        <v>0</v>
      </c>
      <c r="FZ254" s="432"/>
      <c r="GA254" s="433"/>
      <c r="GB254" s="434">
        <f t="shared" si="629"/>
        <v>0</v>
      </c>
      <c r="GC254" s="435">
        <f t="shared" si="630"/>
        <v>0</v>
      </c>
      <c r="GD254" s="434">
        <f t="shared" si="631"/>
        <v>838</v>
      </c>
      <c r="GE254" s="435">
        <f t="shared" si="632"/>
        <v>839</v>
      </c>
      <c r="GF254" s="434">
        <f t="shared" si="633"/>
        <v>0</v>
      </c>
      <c r="GG254" s="435">
        <f t="shared" si="634"/>
        <v>0</v>
      </c>
      <c r="GH254" s="434">
        <f t="shared" si="635"/>
        <v>3124.9079999999999</v>
      </c>
      <c r="GI254" s="435">
        <f t="shared" si="636"/>
        <v>3353.386</v>
      </c>
      <c r="GJ254" s="434">
        <f t="shared" si="637"/>
        <v>0</v>
      </c>
      <c r="GK254" s="435">
        <f t="shared" si="638"/>
        <v>0</v>
      </c>
      <c r="GL254" s="434">
        <f t="shared" si="639"/>
        <v>226</v>
      </c>
      <c r="GM254" s="435">
        <f t="shared" si="640"/>
        <v>232</v>
      </c>
      <c r="GN254" s="434">
        <f t="shared" si="641"/>
        <v>0</v>
      </c>
      <c r="GO254" s="435">
        <f t="shared" si="642"/>
        <v>0</v>
      </c>
      <c r="GP254" s="434">
        <f t="shared" si="643"/>
        <v>1779.0160000000001</v>
      </c>
      <c r="GQ254" s="435">
        <f t="shared" si="644"/>
        <v>1753.058</v>
      </c>
      <c r="GR254" s="434">
        <f t="shared" si="645"/>
        <v>0</v>
      </c>
      <c r="GS254" s="435">
        <f t="shared" si="646"/>
        <v>0</v>
      </c>
      <c r="GT254" s="434">
        <f t="shared" si="647"/>
        <v>1064</v>
      </c>
      <c r="GU254" s="435">
        <f t="shared" si="648"/>
        <v>1071</v>
      </c>
      <c r="GV254" s="434">
        <f t="shared" si="649"/>
        <v>0</v>
      </c>
      <c r="GW254" s="435">
        <f t="shared" si="650"/>
        <v>0</v>
      </c>
      <c r="GX254" s="434">
        <f t="shared" si="651"/>
        <v>4903.924</v>
      </c>
      <c r="GY254" s="435">
        <f t="shared" si="652"/>
        <v>5106.4439999999995</v>
      </c>
      <c r="GZ254" s="434">
        <f t="shared" si="653"/>
        <v>0</v>
      </c>
      <c r="HA254" s="435">
        <f t="shared" si="654"/>
        <v>0</v>
      </c>
      <c r="HB254" s="434">
        <f t="shared" si="655"/>
        <v>0</v>
      </c>
      <c r="HC254" s="435">
        <f t="shared" si="656"/>
        <v>0</v>
      </c>
      <c r="HD254" s="434">
        <f t="shared" si="657"/>
        <v>0</v>
      </c>
      <c r="HE254" s="435">
        <f t="shared" si="658"/>
        <v>0</v>
      </c>
      <c r="HF254" s="434">
        <f t="shared" si="659"/>
        <v>0</v>
      </c>
      <c r="HG254" s="435">
        <f t="shared" si="660"/>
        <v>0</v>
      </c>
      <c r="HH254" s="434">
        <f t="shared" si="661"/>
        <v>0</v>
      </c>
      <c r="HI254" s="435">
        <f t="shared" si="662"/>
        <v>0</v>
      </c>
      <c r="HJ254" s="434">
        <f t="shared" si="663"/>
        <v>4903.924</v>
      </c>
      <c r="HK254" s="435">
        <f t="shared" si="664"/>
        <v>5106.4439999999995</v>
      </c>
      <c r="HL254" s="434">
        <f t="shared" si="665"/>
        <v>0</v>
      </c>
      <c r="HM254" s="435">
        <f t="shared" si="666"/>
        <v>0</v>
      </c>
    </row>
    <row r="255" spans="1:221" s="18" customFormat="1" ht="15" customHeight="1">
      <c r="A255" s="552" t="s">
        <v>562</v>
      </c>
      <c r="B255" s="451" t="s">
        <v>575</v>
      </c>
      <c r="C255" s="608" t="s">
        <v>1264</v>
      </c>
      <c r="D255" s="446">
        <v>221485</v>
      </c>
      <c r="E255" s="558">
        <v>8</v>
      </c>
      <c r="F255" s="432">
        <v>952</v>
      </c>
      <c r="G255" s="433">
        <v>958</v>
      </c>
      <c r="H255" s="432"/>
      <c r="I255" s="433"/>
      <c r="J255" s="434">
        <f t="shared" si="519"/>
        <v>952</v>
      </c>
      <c r="K255" s="435">
        <f t="shared" si="520"/>
        <v>958</v>
      </c>
      <c r="L255" s="432"/>
      <c r="M255" s="433"/>
      <c r="N255" s="434">
        <f t="shared" si="521"/>
        <v>952</v>
      </c>
      <c r="O255" s="435">
        <f t="shared" si="522"/>
        <v>958</v>
      </c>
      <c r="P255" s="434">
        <f t="shared" si="523"/>
        <v>0</v>
      </c>
      <c r="Q255" s="435">
        <f t="shared" si="524"/>
        <v>0</v>
      </c>
      <c r="R255" s="432">
        <v>22</v>
      </c>
      <c r="S255" s="433">
        <v>21</v>
      </c>
      <c r="T255" s="434">
        <f t="shared" si="668"/>
        <v>0</v>
      </c>
      <c r="U255" s="435">
        <f t="shared" si="668"/>
        <v>0</v>
      </c>
      <c r="V255" s="432">
        <v>1</v>
      </c>
      <c r="W255" s="433">
        <v>2</v>
      </c>
      <c r="X255" s="434">
        <f t="shared" si="525"/>
        <v>0</v>
      </c>
      <c r="Y255" s="435">
        <f t="shared" si="526"/>
        <v>0</v>
      </c>
      <c r="Z255" s="432"/>
      <c r="AA255" s="433"/>
      <c r="AB255" s="434">
        <f t="shared" si="527"/>
        <v>0</v>
      </c>
      <c r="AC255" s="435">
        <f t="shared" si="528"/>
        <v>0</v>
      </c>
      <c r="AD255" s="434">
        <f t="shared" si="529"/>
        <v>23</v>
      </c>
      <c r="AE255" s="435">
        <f t="shared" si="530"/>
        <v>23</v>
      </c>
      <c r="AF255" s="434">
        <f t="shared" si="531"/>
        <v>0</v>
      </c>
      <c r="AG255" s="435">
        <f t="shared" si="532"/>
        <v>0</v>
      </c>
      <c r="AH255" s="432">
        <v>1.8640000000000001</v>
      </c>
      <c r="AI255" s="433">
        <v>2.556</v>
      </c>
      <c r="AJ255" s="434">
        <f t="shared" si="533"/>
        <v>41.008000000000003</v>
      </c>
      <c r="AK255" s="435">
        <f t="shared" si="534"/>
        <v>53.676000000000002</v>
      </c>
      <c r="AL255" s="432">
        <v>8.3330000000000002</v>
      </c>
      <c r="AM255" s="433">
        <v>3.1669999999999998</v>
      </c>
      <c r="AN255" s="434">
        <f t="shared" si="535"/>
        <v>8.3330000000000002</v>
      </c>
      <c r="AO255" s="435">
        <f t="shared" si="536"/>
        <v>6.3339999999999996</v>
      </c>
      <c r="AP255" s="432"/>
      <c r="AQ255" s="433"/>
      <c r="AR255" s="434">
        <f t="shared" si="537"/>
        <v>0</v>
      </c>
      <c r="AS255" s="435">
        <f t="shared" si="538"/>
        <v>0</v>
      </c>
      <c r="AT255" s="434">
        <f t="shared" si="539"/>
        <v>2.1452608695652176</v>
      </c>
      <c r="AU255" s="435">
        <f t="shared" si="540"/>
        <v>2.609130434782609</v>
      </c>
      <c r="AV255" s="434">
        <f t="shared" si="541"/>
        <v>49.341000000000001</v>
      </c>
      <c r="AW255" s="435">
        <f t="shared" si="542"/>
        <v>60.010000000000005</v>
      </c>
      <c r="AX255" s="432"/>
      <c r="AY255" s="433"/>
      <c r="AZ255" s="434">
        <f t="shared" si="543"/>
        <v>0</v>
      </c>
      <c r="BA255" s="435">
        <f t="shared" si="544"/>
        <v>0</v>
      </c>
      <c r="BB255" s="432"/>
      <c r="BC255" s="433"/>
      <c r="BD255" s="434">
        <f t="shared" si="545"/>
        <v>0</v>
      </c>
      <c r="BE255" s="435">
        <f t="shared" si="546"/>
        <v>0</v>
      </c>
      <c r="BF255" s="432"/>
      <c r="BG255" s="433"/>
      <c r="BH255" s="434">
        <f t="shared" si="547"/>
        <v>0</v>
      </c>
      <c r="BI255" s="435">
        <f t="shared" si="548"/>
        <v>0</v>
      </c>
      <c r="BJ255" s="434">
        <f t="shared" si="549"/>
        <v>0</v>
      </c>
      <c r="BK255" s="435">
        <f t="shared" si="550"/>
        <v>0</v>
      </c>
      <c r="BL255" s="434">
        <f t="shared" si="551"/>
        <v>0</v>
      </c>
      <c r="BM255" s="435">
        <f t="shared" si="552"/>
        <v>0</v>
      </c>
      <c r="BN255" s="432">
        <v>433</v>
      </c>
      <c r="BO255" s="433">
        <v>425</v>
      </c>
      <c r="BP255" s="434">
        <f t="shared" si="553"/>
        <v>0</v>
      </c>
      <c r="BQ255" s="435">
        <f t="shared" si="554"/>
        <v>0</v>
      </c>
      <c r="BR255" s="432">
        <v>109</v>
      </c>
      <c r="BS255" s="433">
        <v>136</v>
      </c>
      <c r="BT255" s="434">
        <f t="shared" si="555"/>
        <v>0</v>
      </c>
      <c r="BU255" s="435">
        <f t="shared" si="556"/>
        <v>0</v>
      </c>
      <c r="BV255" s="432"/>
      <c r="BW255" s="433"/>
      <c r="BX255" s="434">
        <f t="shared" si="557"/>
        <v>0</v>
      </c>
      <c r="BY255" s="435">
        <f t="shared" si="558"/>
        <v>0</v>
      </c>
      <c r="BZ255" s="434">
        <f t="shared" si="559"/>
        <v>542</v>
      </c>
      <c r="CA255" s="435">
        <f t="shared" si="560"/>
        <v>561</v>
      </c>
      <c r="CB255" s="434">
        <f t="shared" si="561"/>
        <v>0</v>
      </c>
      <c r="CC255" s="435">
        <f t="shared" si="562"/>
        <v>0</v>
      </c>
      <c r="CD255" s="432">
        <v>4.577</v>
      </c>
      <c r="CE255" s="433">
        <v>4.1609999999999996</v>
      </c>
      <c r="CF255" s="434">
        <f t="shared" si="563"/>
        <v>1981.8409999999999</v>
      </c>
      <c r="CG255" s="435">
        <f t="shared" si="564"/>
        <v>1768.4249999999997</v>
      </c>
      <c r="CH255" s="432">
        <v>6.4189999999999996</v>
      </c>
      <c r="CI255" s="433">
        <v>6.7009999999999996</v>
      </c>
      <c r="CJ255" s="434">
        <f t="shared" si="565"/>
        <v>699.67099999999994</v>
      </c>
      <c r="CK255" s="435">
        <f t="shared" si="566"/>
        <v>911.3359999999999</v>
      </c>
      <c r="CL255" s="432"/>
      <c r="CM255" s="433"/>
      <c r="CN255" s="434">
        <f t="shared" si="567"/>
        <v>0</v>
      </c>
      <c r="CO255" s="435">
        <f t="shared" si="568"/>
        <v>0</v>
      </c>
      <c r="CP255" s="434">
        <f t="shared" si="569"/>
        <v>4.9474391143911438</v>
      </c>
      <c r="CQ255" s="435">
        <f t="shared" si="570"/>
        <v>4.7767575757575749</v>
      </c>
      <c r="CR255" s="434">
        <f t="shared" si="571"/>
        <v>2681.5120000000002</v>
      </c>
      <c r="CS255" s="435">
        <f t="shared" si="572"/>
        <v>2679.7609999999995</v>
      </c>
      <c r="CT255" s="432"/>
      <c r="CU255" s="433"/>
      <c r="CV255" s="434">
        <f t="shared" si="573"/>
        <v>0</v>
      </c>
      <c r="CW255" s="435">
        <f t="shared" si="574"/>
        <v>0</v>
      </c>
      <c r="CX255" s="432"/>
      <c r="CY255" s="433"/>
      <c r="CZ255" s="434">
        <f t="shared" si="575"/>
        <v>0</v>
      </c>
      <c r="DA255" s="435">
        <f t="shared" si="576"/>
        <v>0</v>
      </c>
      <c r="DB255" s="432"/>
      <c r="DC255" s="433"/>
      <c r="DD255" s="434">
        <f t="shared" si="577"/>
        <v>0</v>
      </c>
      <c r="DE255" s="435">
        <f t="shared" si="578"/>
        <v>0</v>
      </c>
      <c r="DF255" s="434">
        <f t="shared" si="579"/>
        <v>0</v>
      </c>
      <c r="DG255" s="435">
        <f t="shared" si="580"/>
        <v>0</v>
      </c>
      <c r="DH255" s="434">
        <f t="shared" si="581"/>
        <v>0</v>
      </c>
      <c r="DI255" s="435">
        <f t="shared" si="582"/>
        <v>0</v>
      </c>
      <c r="DJ255" s="434">
        <f t="shared" si="583"/>
        <v>565</v>
      </c>
      <c r="DK255" s="435">
        <f t="shared" si="584"/>
        <v>584</v>
      </c>
      <c r="DL255" s="434">
        <f t="shared" si="585"/>
        <v>0</v>
      </c>
      <c r="DM255" s="435">
        <f t="shared" si="586"/>
        <v>0</v>
      </c>
      <c r="DN255" s="434">
        <f t="shared" si="587"/>
        <v>4.8333681415929206</v>
      </c>
      <c r="DO255" s="435">
        <f t="shared" si="588"/>
        <v>4.6913886986301367</v>
      </c>
      <c r="DP255" s="434">
        <f t="shared" si="589"/>
        <v>2730.8530000000001</v>
      </c>
      <c r="DQ255" s="435">
        <f t="shared" si="590"/>
        <v>2739.7709999999997</v>
      </c>
      <c r="DR255" s="434">
        <f t="shared" si="591"/>
        <v>0</v>
      </c>
      <c r="DS255" s="435">
        <f t="shared" si="592"/>
        <v>0</v>
      </c>
      <c r="DT255" s="434">
        <f t="shared" si="593"/>
        <v>0</v>
      </c>
      <c r="DU255" s="435">
        <f t="shared" si="594"/>
        <v>0</v>
      </c>
      <c r="DV255" s="432">
        <v>55</v>
      </c>
      <c r="DW255" s="433">
        <v>41</v>
      </c>
      <c r="DX255" s="434">
        <f t="shared" si="595"/>
        <v>0</v>
      </c>
      <c r="DY255" s="435">
        <f t="shared" si="596"/>
        <v>0</v>
      </c>
      <c r="DZ255" s="432">
        <v>65</v>
      </c>
      <c r="EA255" s="433">
        <v>52</v>
      </c>
      <c r="EB255" s="434">
        <f t="shared" si="597"/>
        <v>0</v>
      </c>
      <c r="EC255" s="435">
        <f t="shared" si="598"/>
        <v>0</v>
      </c>
      <c r="ED255" s="432"/>
      <c r="EE255" s="433"/>
      <c r="EF255" s="434">
        <f t="shared" si="599"/>
        <v>0</v>
      </c>
      <c r="EG255" s="435">
        <f t="shared" si="600"/>
        <v>0</v>
      </c>
      <c r="EH255" s="434">
        <f t="shared" si="601"/>
        <v>120</v>
      </c>
      <c r="EI255" s="435">
        <f t="shared" si="602"/>
        <v>93</v>
      </c>
      <c r="EJ255" s="434">
        <f t="shared" si="603"/>
        <v>0</v>
      </c>
      <c r="EK255" s="435">
        <f t="shared" si="604"/>
        <v>0</v>
      </c>
      <c r="EL255" s="432">
        <v>9.4849999999999994</v>
      </c>
      <c r="EM255" s="433">
        <v>8.016</v>
      </c>
      <c r="EN255" s="434">
        <f t="shared" si="605"/>
        <v>521.67499999999995</v>
      </c>
      <c r="EO255" s="435">
        <f t="shared" si="606"/>
        <v>328.65600000000001</v>
      </c>
      <c r="EP255" s="432">
        <v>9.9440000000000008</v>
      </c>
      <c r="EQ255" s="433">
        <v>11.545</v>
      </c>
      <c r="ER255" s="434">
        <f t="shared" si="607"/>
        <v>646.36</v>
      </c>
      <c r="ES255" s="435">
        <f t="shared" si="608"/>
        <v>600.34</v>
      </c>
      <c r="ET255" s="432"/>
      <c r="EU255" s="433"/>
      <c r="EV255" s="434">
        <f t="shared" si="609"/>
        <v>0</v>
      </c>
      <c r="EW255" s="435">
        <f t="shared" si="610"/>
        <v>0</v>
      </c>
      <c r="EX255" s="434">
        <f t="shared" si="611"/>
        <v>9.7336249999999982</v>
      </c>
      <c r="EY255" s="435">
        <f t="shared" si="612"/>
        <v>9.9892043010752705</v>
      </c>
      <c r="EZ255" s="434">
        <f t="shared" si="613"/>
        <v>1168.0349999999999</v>
      </c>
      <c r="FA255" s="435">
        <f t="shared" si="614"/>
        <v>928.99600000000021</v>
      </c>
      <c r="FB255" s="432"/>
      <c r="FC255" s="433"/>
      <c r="FD255" s="434">
        <f t="shared" si="615"/>
        <v>0</v>
      </c>
      <c r="FE255" s="435">
        <f t="shared" si="616"/>
        <v>0</v>
      </c>
      <c r="FF255" s="432"/>
      <c r="FG255" s="433"/>
      <c r="FH255" s="434">
        <f t="shared" si="617"/>
        <v>0</v>
      </c>
      <c r="FI255" s="435">
        <f t="shared" si="618"/>
        <v>0</v>
      </c>
      <c r="FJ255" s="432"/>
      <c r="FK255" s="433"/>
      <c r="FL255" s="434">
        <f t="shared" si="619"/>
        <v>0</v>
      </c>
      <c r="FM255" s="435">
        <f t="shared" si="620"/>
        <v>0</v>
      </c>
      <c r="FN255" s="434">
        <f t="shared" si="621"/>
        <v>0</v>
      </c>
      <c r="FO255" s="435">
        <f t="shared" si="622"/>
        <v>0</v>
      </c>
      <c r="FP255" s="434">
        <f t="shared" si="623"/>
        <v>0</v>
      </c>
      <c r="FQ255" s="435">
        <f t="shared" si="624"/>
        <v>0</v>
      </c>
      <c r="FR255" s="432">
        <v>267</v>
      </c>
      <c r="FS255" s="433">
        <v>281</v>
      </c>
      <c r="FT255" s="434">
        <f t="shared" si="625"/>
        <v>0</v>
      </c>
      <c r="FU255" s="435">
        <f t="shared" si="626"/>
        <v>0</v>
      </c>
      <c r="FV255" s="432"/>
      <c r="FW255" s="433"/>
      <c r="FX255" s="434">
        <f t="shared" si="627"/>
        <v>0</v>
      </c>
      <c r="FY255" s="435">
        <f t="shared" si="628"/>
        <v>0</v>
      </c>
      <c r="FZ255" s="432"/>
      <c r="GA255" s="433"/>
      <c r="GB255" s="434">
        <f t="shared" si="629"/>
        <v>0</v>
      </c>
      <c r="GC255" s="435">
        <f t="shared" si="630"/>
        <v>0</v>
      </c>
      <c r="GD255" s="434">
        <f t="shared" si="631"/>
        <v>510</v>
      </c>
      <c r="GE255" s="435">
        <f t="shared" si="632"/>
        <v>487</v>
      </c>
      <c r="GF255" s="434">
        <f t="shared" si="633"/>
        <v>0</v>
      </c>
      <c r="GG255" s="435">
        <f t="shared" si="634"/>
        <v>0</v>
      </c>
      <c r="GH255" s="434">
        <f t="shared" si="635"/>
        <v>2544.5239999999999</v>
      </c>
      <c r="GI255" s="435">
        <f t="shared" si="636"/>
        <v>2150.7569999999996</v>
      </c>
      <c r="GJ255" s="434">
        <f t="shared" si="637"/>
        <v>0</v>
      </c>
      <c r="GK255" s="435">
        <f t="shared" si="638"/>
        <v>0</v>
      </c>
      <c r="GL255" s="434">
        <f t="shared" si="639"/>
        <v>175</v>
      </c>
      <c r="GM255" s="435">
        <f t="shared" si="640"/>
        <v>190</v>
      </c>
      <c r="GN255" s="434">
        <f t="shared" si="641"/>
        <v>0</v>
      </c>
      <c r="GO255" s="435">
        <f t="shared" si="642"/>
        <v>0</v>
      </c>
      <c r="GP255" s="434">
        <f t="shared" si="643"/>
        <v>1354.364</v>
      </c>
      <c r="GQ255" s="435">
        <f t="shared" si="644"/>
        <v>1518.0099999999998</v>
      </c>
      <c r="GR255" s="434">
        <f t="shared" si="645"/>
        <v>0</v>
      </c>
      <c r="GS255" s="435">
        <f t="shared" si="646"/>
        <v>0</v>
      </c>
      <c r="GT255" s="434">
        <f t="shared" si="647"/>
        <v>685</v>
      </c>
      <c r="GU255" s="435">
        <f t="shared" si="648"/>
        <v>677</v>
      </c>
      <c r="GV255" s="434">
        <f t="shared" si="649"/>
        <v>0</v>
      </c>
      <c r="GW255" s="435">
        <f t="shared" si="650"/>
        <v>0</v>
      </c>
      <c r="GX255" s="434">
        <f t="shared" si="651"/>
        <v>3898.8879999999999</v>
      </c>
      <c r="GY255" s="435">
        <f t="shared" si="652"/>
        <v>3668.7669999999994</v>
      </c>
      <c r="GZ255" s="434">
        <f t="shared" si="653"/>
        <v>0</v>
      </c>
      <c r="HA255" s="435">
        <f t="shared" si="654"/>
        <v>0</v>
      </c>
      <c r="HB255" s="434">
        <f t="shared" si="655"/>
        <v>0</v>
      </c>
      <c r="HC255" s="435">
        <f t="shared" si="656"/>
        <v>0</v>
      </c>
      <c r="HD255" s="434">
        <f t="shared" si="657"/>
        <v>0</v>
      </c>
      <c r="HE255" s="435">
        <f t="shared" si="658"/>
        <v>0</v>
      </c>
      <c r="HF255" s="434">
        <f t="shared" si="659"/>
        <v>0</v>
      </c>
      <c r="HG255" s="435">
        <f t="shared" si="660"/>
        <v>0</v>
      </c>
      <c r="HH255" s="434">
        <f t="shared" si="661"/>
        <v>0</v>
      </c>
      <c r="HI255" s="435">
        <f t="shared" si="662"/>
        <v>0</v>
      </c>
      <c r="HJ255" s="434">
        <f t="shared" si="663"/>
        <v>3898.8879999999999</v>
      </c>
      <c r="HK255" s="435">
        <f t="shared" si="664"/>
        <v>3668.7669999999998</v>
      </c>
      <c r="HL255" s="434">
        <f t="shared" si="665"/>
        <v>0</v>
      </c>
      <c r="HM255" s="435">
        <f t="shared" si="666"/>
        <v>0</v>
      </c>
    </row>
    <row r="256" spans="1:221" s="18" customFormat="1" ht="15" customHeight="1">
      <c r="A256" s="552" t="s">
        <v>562</v>
      </c>
      <c r="B256" s="451" t="s">
        <v>576</v>
      </c>
      <c r="C256" s="557"/>
      <c r="D256" s="446">
        <v>222053</v>
      </c>
      <c r="E256" s="558">
        <v>8</v>
      </c>
      <c r="F256" s="432">
        <v>1220</v>
      </c>
      <c r="G256" s="433">
        <v>1243</v>
      </c>
      <c r="H256" s="432"/>
      <c r="I256" s="433"/>
      <c r="J256" s="434">
        <f t="shared" si="519"/>
        <v>1220</v>
      </c>
      <c r="K256" s="435">
        <f t="shared" si="520"/>
        <v>1243</v>
      </c>
      <c r="L256" s="432"/>
      <c r="M256" s="433"/>
      <c r="N256" s="434">
        <f t="shared" si="521"/>
        <v>1220</v>
      </c>
      <c r="O256" s="435">
        <f t="shared" si="522"/>
        <v>1243</v>
      </c>
      <c r="P256" s="434">
        <f t="shared" si="523"/>
        <v>0</v>
      </c>
      <c r="Q256" s="435">
        <f t="shared" si="524"/>
        <v>0</v>
      </c>
      <c r="R256" s="432">
        <v>23</v>
      </c>
      <c r="S256" s="433">
        <v>34</v>
      </c>
      <c r="T256" s="434">
        <f t="shared" si="668"/>
        <v>0</v>
      </c>
      <c r="U256" s="435">
        <f t="shared" si="668"/>
        <v>0</v>
      </c>
      <c r="V256" s="432">
        <v>1</v>
      </c>
      <c r="W256" s="433">
        <v>0</v>
      </c>
      <c r="X256" s="434">
        <f t="shared" si="525"/>
        <v>0</v>
      </c>
      <c r="Y256" s="435">
        <f t="shared" si="526"/>
        <v>0</v>
      </c>
      <c r="Z256" s="432"/>
      <c r="AA256" s="433"/>
      <c r="AB256" s="434">
        <f t="shared" si="527"/>
        <v>0</v>
      </c>
      <c r="AC256" s="435">
        <f t="shared" si="528"/>
        <v>0</v>
      </c>
      <c r="AD256" s="434">
        <f t="shared" si="529"/>
        <v>24</v>
      </c>
      <c r="AE256" s="435">
        <f t="shared" si="530"/>
        <v>34</v>
      </c>
      <c r="AF256" s="434">
        <f t="shared" si="531"/>
        <v>0</v>
      </c>
      <c r="AG256" s="435">
        <f t="shared" si="532"/>
        <v>0</v>
      </c>
      <c r="AH256" s="432">
        <v>2</v>
      </c>
      <c r="AI256" s="433">
        <v>2</v>
      </c>
      <c r="AJ256" s="434">
        <f t="shared" si="533"/>
        <v>46</v>
      </c>
      <c r="AK256" s="435">
        <f t="shared" si="534"/>
        <v>68</v>
      </c>
      <c r="AL256" s="432">
        <v>1.333</v>
      </c>
      <c r="AM256" s="433">
        <v>0</v>
      </c>
      <c r="AN256" s="434">
        <f t="shared" si="535"/>
        <v>1.333</v>
      </c>
      <c r="AO256" s="435">
        <f t="shared" si="536"/>
        <v>0</v>
      </c>
      <c r="AP256" s="432"/>
      <c r="AQ256" s="433"/>
      <c r="AR256" s="434">
        <f t="shared" si="537"/>
        <v>0</v>
      </c>
      <c r="AS256" s="435">
        <f t="shared" si="538"/>
        <v>0</v>
      </c>
      <c r="AT256" s="434">
        <f t="shared" si="539"/>
        <v>1.9722083333333333</v>
      </c>
      <c r="AU256" s="435">
        <f t="shared" si="540"/>
        <v>2</v>
      </c>
      <c r="AV256" s="434">
        <f t="shared" si="541"/>
        <v>47.332999999999998</v>
      </c>
      <c r="AW256" s="435">
        <f t="shared" si="542"/>
        <v>68</v>
      </c>
      <c r="AX256" s="432"/>
      <c r="AY256" s="433"/>
      <c r="AZ256" s="434">
        <f t="shared" si="543"/>
        <v>0</v>
      </c>
      <c r="BA256" s="435">
        <f t="shared" si="544"/>
        <v>0</v>
      </c>
      <c r="BB256" s="432"/>
      <c r="BC256" s="433"/>
      <c r="BD256" s="434">
        <f t="shared" si="545"/>
        <v>0</v>
      </c>
      <c r="BE256" s="435">
        <f t="shared" si="546"/>
        <v>0</v>
      </c>
      <c r="BF256" s="432"/>
      <c r="BG256" s="433"/>
      <c r="BH256" s="434">
        <f t="shared" si="547"/>
        <v>0</v>
      </c>
      <c r="BI256" s="435">
        <f t="shared" si="548"/>
        <v>0</v>
      </c>
      <c r="BJ256" s="434">
        <f t="shared" si="549"/>
        <v>0</v>
      </c>
      <c r="BK256" s="435">
        <f t="shared" si="550"/>
        <v>0</v>
      </c>
      <c r="BL256" s="434">
        <f t="shared" si="551"/>
        <v>0</v>
      </c>
      <c r="BM256" s="435">
        <f t="shared" si="552"/>
        <v>0</v>
      </c>
      <c r="BN256" s="432">
        <v>456</v>
      </c>
      <c r="BO256" s="433">
        <v>488</v>
      </c>
      <c r="BP256" s="434">
        <f t="shared" si="553"/>
        <v>0</v>
      </c>
      <c r="BQ256" s="435">
        <f t="shared" si="554"/>
        <v>0</v>
      </c>
      <c r="BR256" s="432">
        <v>69</v>
      </c>
      <c r="BS256" s="433">
        <v>72</v>
      </c>
      <c r="BT256" s="434">
        <f t="shared" si="555"/>
        <v>0</v>
      </c>
      <c r="BU256" s="435">
        <f t="shared" si="556"/>
        <v>0</v>
      </c>
      <c r="BV256" s="432"/>
      <c r="BW256" s="433"/>
      <c r="BX256" s="434">
        <f t="shared" si="557"/>
        <v>0</v>
      </c>
      <c r="BY256" s="435">
        <f t="shared" si="558"/>
        <v>0</v>
      </c>
      <c r="BZ256" s="434">
        <f t="shared" si="559"/>
        <v>525</v>
      </c>
      <c r="CA256" s="435">
        <f t="shared" si="560"/>
        <v>560</v>
      </c>
      <c r="CB256" s="434">
        <f t="shared" si="561"/>
        <v>0</v>
      </c>
      <c r="CC256" s="435">
        <f t="shared" si="562"/>
        <v>0</v>
      </c>
      <c r="CD256" s="432">
        <v>3.3610000000000002</v>
      </c>
      <c r="CE256" s="433">
        <v>3.6890000000000001</v>
      </c>
      <c r="CF256" s="434">
        <f t="shared" si="563"/>
        <v>1532.616</v>
      </c>
      <c r="CG256" s="435">
        <f t="shared" si="564"/>
        <v>1800.232</v>
      </c>
      <c r="CH256" s="432">
        <v>6.3380000000000001</v>
      </c>
      <c r="CI256" s="433">
        <v>6.8659999999999997</v>
      </c>
      <c r="CJ256" s="434">
        <f t="shared" si="565"/>
        <v>437.322</v>
      </c>
      <c r="CK256" s="435">
        <f t="shared" si="566"/>
        <v>494.35199999999998</v>
      </c>
      <c r="CL256" s="432"/>
      <c r="CM256" s="433"/>
      <c r="CN256" s="434">
        <f t="shared" si="567"/>
        <v>0</v>
      </c>
      <c r="CO256" s="435">
        <f t="shared" si="568"/>
        <v>0</v>
      </c>
      <c r="CP256" s="434">
        <f t="shared" si="569"/>
        <v>3.7522628571428571</v>
      </c>
      <c r="CQ256" s="435">
        <f t="shared" si="570"/>
        <v>4.0974714285714287</v>
      </c>
      <c r="CR256" s="434">
        <f t="shared" si="571"/>
        <v>1969.9380000000001</v>
      </c>
      <c r="CS256" s="435">
        <f t="shared" si="572"/>
        <v>2294.5839999999998</v>
      </c>
      <c r="CT256" s="432"/>
      <c r="CU256" s="433"/>
      <c r="CV256" s="434">
        <f t="shared" si="573"/>
        <v>0</v>
      </c>
      <c r="CW256" s="435">
        <f t="shared" si="574"/>
        <v>0</v>
      </c>
      <c r="CX256" s="432"/>
      <c r="CY256" s="433"/>
      <c r="CZ256" s="434">
        <f t="shared" si="575"/>
        <v>0</v>
      </c>
      <c r="DA256" s="435">
        <f t="shared" si="576"/>
        <v>0</v>
      </c>
      <c r="DB256" s="432"/>
      <c r="DC256" s="433"/>
      <c r="DD256" s="434">
        <f t="shared" si="577"/>
        <v>0</v>
      </c>
      <c r="DE256" s="435">
        <f t="shared" si="578"/>
        <v>0</v>
      </c>
      <c r="DF256" s="434">
        <f t="shared" si="579"/>
        <v>0</v>
      </c>
      <c r="DG256" s="435">
        <f t="shared" si="580"/>
        <v>0</v>
      </c>
      <c r="DH256" s="434">
        <f t="shared" si="581"/>
        <v>0</v>
      </c>
      <c r="DI256" s="435">
        <f t="shared" si="582"/>
        <v>0</v>
      </c>
      <c r="DJ256" s="434">
        <f t="shared" si="583"/>
        <v>549</v>
      </c>
      <c r="DK256" s="435">
        <f t="shared" si="584"/>
        <v>594</v>
      </c>
      <c r="DL256" s="434">
        <f t="shared" si="585"/>
        <v>0</v>
      </c>
      <c r="DM256" s="435">
        <f t="shared" si="586"/>
        <v>0</v>
      </c>
      <c r="DN256" s="434">
        <f t="shared" si="587"/>
        <v>3.6744462659380694</v>
      </c>
      <c r="DO256" s="435">
        <f t="shared" si="588"/>
        <v>3.9774141414141413</v>
      </c>
      <c r="DP256" s="434">
        <f t="shared" si="589"/>
        <v>2017.2710000000002</v>
      </c>
      <c r="DQ256" s="435">
        <f t="shared" si="590"/>
        <v>2362.5839999999998</v>
      </c>
      <c r="DR256" s="434">
        <f t="shared" si="591"/>
        <v>0</v>
      </c>
      <c r="DS256" s="435">
        <f t="shared" si="592"/>
        <v>0</v>
      </c>
      <c r="DT256" s="434">
        <f t="shared" si="593"/>
        <v>0</v>
      </c>
      <c r="DU256" s="435">
        <f t="shared" si="594"/>
        <v>0</v>
      </c>
      <c r="DV256" s="432">
        <v>85</v>
      </c>
      <c r="DW256" s="433">
        <v>98</v>
      </c>
      <c r="DX256" s="434">
        <f t="shared" si="595"/>
        <v>0</v>
      </c>
      <c r="DY256" s="435">
        <f t="shared" si="596"/>
        <v>0</v>
      </c>
      <c r="DZ256" s="432">
        <v>85</v>
      </c>
      <c r="EA256" s="433">
        <v>77</v>
      </c>
      <c r="EB256" s="434">
        <f t="shared" si="597"/>
        <v>0</v>
      </c>
      <c r="EC256" s="435">
        <f t="shared" si="598"/>
        <v>0</v>
      </c>
      <c r="ED256" s="432"/>
      <c r="EE256" s="433"/>
      <c r="EF256" s="434">
        <f t="shared" si="599"/>
        <v>0</v>
      </c>
      <c r="EG256" s="435">
        <f t="shared" si="600"/>
        <v>0</v>
      </c>
      <c r="EH256" s="434">
        <f t="shared" si="601"/>
        <v>170</v>
      </c>
      <c r="EI256" s="435">
        <f t="shared" si="602"/>
        <v>175</v>
      </c>
      <c r="EJ256" s="434">
        <f t="shared" si="603"/>
        <v>0</v>
      </c>
      <c r="EK256" s="435">
        <f t="shared" si="604"/>
        <v>0</v>
      </c>
      <c r="EL256" s="432">
        <v>7.024</v>
      </c>
      <c r="EM256" s="433">
        <v>7.2619999999999996</v>
      </c>
      <c r="EN256" s="434">
        <f t="shared" si="605"/>
        <v>597.04</v>
      </c>
      <c r="EO256" s="435">
        <f t="shared" si="606"/>
        <v>711.67599999999993</v>
      </c>
      <c r="EP256" s="432">
        <v>10.407999999999999</v>
      </c>
      <c r="EQ256" s="433">
        <v>11.009</v>
      </c>
      <c r="ER256" s="434">
        <f t="shared" si="607"/>
        <v>884.68</v>
      </c>
      <c r="ES256" s="435">
        <f t="shared" si="608"/>
        <v>847.69299999999998</v>
      </c>
      <c r="ET256" s="432"/>
      <c r="EU256" s="433"/>
      <c r="EV256" s="434">
        <f t="shared" si="609"/>
        <v>0</v>
      </c>
      <c r="EW256" s="435">
        <f t="shared" si="610"/>
        <v>0</v>
      </c>
      <c r="EX256" s="434">
        <f t="shared" si="611"/>
        <v>8.7159999999999993</v>
      </c>
      <c r="EY256" s="435">
        <f t="shared" si="612"/>
        <v>8.9106799999999993</v>
      </c>
      <c r="EZ256" s="434">
        <f t="shared" si="613"/>
        <v>1481.7199999999998</v>
      </c>
      <c r="FA256" s="435">
        <f t="shared" si="614"/>
        <v>1559.3689999999999</v>
      </c>
      <c r="FB256" s="432"/>
      <c r="FC256" s="433"/>
      <c r="FD256" s="434">
        <f t="shared" si="615"/>
        <v>0</v>
      </c>
      <c r="FE256" s="435">
        <f t="shared" si="616"/>
        <v>0</v>
      </c>
      <c r="FF256" s="432"/>
      <c r="FG256" s="433"/>
      <c r="FH256" s="434">
        <f t="shared" si="617"/>
        <v>0</v>
      </c>
      <c r="FI256" s="435">
        <f t="shared" si="618"/>
        <v>0</v>
      </c>
      <c r="FJ256" s="432"/>
      <c r="FK256" s="433"/>
      <c r="FL256" s="434">
        <f t="shared" si="619"/>
        <v>0</v>
      </c>
      <c r="FM256" s="435">
        <f t="shared" si="620"/>
        <v>0</v>
      </c>
      <c r="FN256" s="434">
        <f t="shared" si="621"/>
        <v>0</v>
      </c>
      <c r="FO256" s="435">
        <f t="shared" si="622"/>
        <v>0</v>
      </c>
      <c r="FP256" s="434">
        <f t="shared" si="623"/>
        <v>0</v>
      </c>
      <c r="FQ256" s="435">
        <f t="shared" si="624"/>
        <v>0</v>
      </c>
      <c r="FR256" s="432">
        <v>501</v>
      </c>
      <c r="FS256" s="433">
        <v>474</v>
      </c>
      <c r="FT256" s="434">
        <f t="shared" si="625"/>
        <v>0</v>
      </c>
      <c r="FU256" s="435">
        <f t="shared" si="626"/>
        <v>0</v>
      </c>
      <c r="FV256" s="432"/>
      <c r="FW256" s="433"/>
      <c r="FX256" s="434">
        <f t="shared" si="627"/>
        <v>0</v>
      </c>
      <c r="FY256" s="435">
        <f t="shared" si="628"/>
        <v>0</v>
      </c>
      <c r="FZ256" s="432"/>
      <c r="GA256" s="433"/>
      <c r="GB256" s="434">
        <f t="shared" si="629"/>
        <v>0</v>
      </c>
      <c r="GC256" s="435">
        <f t="shared" si="630"/>
        <v>0</v>
      </c>
      <c r="GD256" s="434">
        <f t="shared" si="631"/>
        <v>564</v>
      </c>
      <c r="GE256" s="435">
        <f t="shared" si="632"/>
        <v>620</v>
      </c>
      <c r="GF256" s="434">
        <f t="shared" si="633"/>
        <v>0</v>
      </c>
      <c r="GG256" s="435">
        <f t="shared" si="634"/>
        <v>0</v>
      </c>
      <c r="GH256" s="434">
        <f t="shared" si="635"/>
        <v>2175.6559999999999</v>
      </c>
      <c r="GI256" s="435">
        <f t="shared" si="636"/>
        <v>2579.9079999999999</v>
      </c>
      <c r="GJ256" s="434">
        <f t="shared" si="637"/>
        <v>0</v>
      </c>
      <c r="GK256" s="435">
        <f t="shared" si="638"/>
        <v>0</v>
      </c>
      <c r="GL256" s="434">
        <f t="shared" si="639"/>
        <v>155</v>
      </c>
      <c r="GM256" s="435">
        <f t="shared" si="640"/>
        <v>149</v>
      </c>
      <c r="GN256" s="434">
        <f t="shared" si="641"/>
        <v>0</v>
      </c>
      <c r="GO256" s="435">
        <f t="shared" si="642"/>
        <v>0</v>
      </c>
      <c r="GP256" s="434">
        <f t="shared" si="643"/>
        <v>1323.335</v>
      </c>
      <c r="GQ256" s="435">
        <f t="shared" si="644"/>
        <v>1342.0450000000001</v>
      </c>
      <c r="GR256" s="434">
        <f t="shared" si="645"/>
        <v>0</v>
      </c>
      <c r="GS256" s="435">
        <f t="shared" si="646"/>
        <v>0</v>
      </c>
      <c r="GT256" s="434">
        <f t="shared" si="647"/>
        <v>719</v>
      </c>
      <c r="GU256" s="435">
        <f t="shared" si="648"/>
        <v>769</v>
      </c>
      <c r="GV256" s="434">
        <f t="shared" si="649"/>
        <v>0</v>
      </c>
      <c r="GW256" s="435">
        <f t="shared" si="650"/>
        <v>0</v>
      </c>
      <c r="GX256" s="434">
        <f t="shared" si="651"/>
        <v>3498.991</v>
      </c>
      <c r="GY256" s="435">
        <f t="shared" si="652"/>
        <v>3921.953</v>
      </c>
      <c r="GZ256" s="434">
        <f t="shared" si="653"/>
        <v>0</v>
      </c>
      <c r="HA256" s="435">
        <f t="shared" si="654"/>
        <v>0</v>
      </c>
      <c r="HB256" s="434">
        <f t="shared" si="655"/>
        <v>0</v>
      </c>
      <c r="HC256" s="435">
        <f t="shared" si="656"/>
        <v>0</v>
      </c>
      <c r="HD256" s="434">
        <f t="shared" si="657"/>
        <v>0</v>
      </c>
      <c r="HE256" s="435">
        <f t="shared" si="658"/>
        <v>0</v>
      </c>
      <c r="HF256" s="434">
        <f t="shared" si="659"/>
        <v>0</v>
      </c>
      <c r="HG256" s="435">
        <f t="shared" si="660"/>
        <v>0</v>
      </c>
      <c r="HH256" s="434">
        <f t="shared" si="661"/>
        <v>0</v>
      </c>
      <c r="HI256" s="435">
        <f t="shared" si="662"/>
        <v>0</v>
      </c>
      <c r="HJ256" s="434">
        <f t="shared" si="663"/>
        <v>3498.991</v>
      </c>
      <c r="HK256" s="435">
        <f t="shared" si="664"/>
        <v>3921.9529999999995</v>
      </c>
      <c r="HL256" s="434">
        <f t="shared" si="665"/>
        <v>0</v>
      </c>
      <c r="HM256" s="435">
        <f t="shared" si="666"/>
        <v>0</v>
      </c>
    </row>
    <row r="257" spans="1:221" s="18" customFormat="1" ht="15" customHeight="1">
      <c r="A257" s="552" t="s">
        <v>562</v>
      </c>
      <c r="B257" s="554" t="s">
        <v>577</v>
      </c>
      <c r="C257" s="557"/>
      <c r="D257" s="446">
        <v>219879</v>
      </c>
      <c r="E257" s="558">
        <v>9</v>
      </c>
      <c r="F257" s="432">
        <v>458</v>
      </c>
      <c r="G257" s="433">
        <v>451</v>
      </c>
      <c r="H257" s="432"/>
      <c r="I257" s="433"/>
      <c r="J257" s="434">
        <f t="shared" si="519"/>
        <v>458</v>
      </c>
      <c r="K257" s="435">
        <f t="shared" si="520"/>
        <v>451</v>
      </c>
      <c r="L257" s="432"/>
      <c r="M257" s="433"/>
      <c r="N257" s="434">
        <f t="shared" si="521"/>
        <v>458</v>
      </c>
      <c r="O257" s="435">
        <f t="shared" si="522"/>
        <v>451</v>
      </c>
      <c r="P257" s="434">
        <f t="shared" si="523"/>
        <v>0</v>
      </c>
      <c r="Q257" s="435">
        <f t="shared" si="524"/>
        <v>0</v>
      </c>
      <c r="R257" s="432">
        <v>8</v>
      </c>
      <c r="S257" s="433">
        <v>10</v>
      </c>
      <c r="T257" s="434">
        <f t="shared" si="668"/>
        <v>0</v>
      </c>
      <c r="U257" s="435">
        <f t="shared" si="668"/>
        <v>0</v>
      </c>
      <c r="V257" s="432">
        <v>0</v>
      </c>
      <c r="W257" s="433">
        <v>1</v>
      </c>
      <c r="X257" s="434">
        <f t="shared" si="525"/>
        <v>0</v>
      </c>
      <c r="Y257" s="435">
        <f t="shared" si="526"/>
        <v>0</v>
      </c>
      <c r="Z257" s="432"/>
      <c r="AA257" s="433"/>
      <c r="AB257" s="434">
        <f t="shared" si="527"/>
        <v>0</v>
      </c>
      <c r="AC257" s="435">
        <f t="shared" si="528"/>
        <v>0</v>
      </c>
      <c r="AD257" s="434">
        <f t="shared" si="529"/>
        <v>8</v>
      </c>
      <c r="AE257" s="435">
        <f t="shared" si="530"/>
        <v>11</v>
      </c>
      <c r="AF257" s="434">
        <f t="shared" si="531"/>
        <v>0</v>
      </c>
      <c r="AG257" s="435">
        <f t="shared" si="532"/>
        <v>0</v>
      </c>
      <c r="AH257" s="432">
        <v>1.458</v>
      </c>
      <c r="AI257" s="433">
        <v>1.7330000000000001</v>
      </c>
      <c r="AJ257" s="434">
        <f t="shared" si="533"/>
        <v>11.664</v>
      </c>
      <c r="AK257" s="435">
        <f t="shared" si="534"/>
        <v>17.330000000000002</v>
      </c>
      <c r="AL257" s="432">
        <v>0</v>
      </c>
      <c r="AM257" s="433">
        <v>7.6669999999999998</v>
      </c>
      <c r="AN257" s="434">
        <f t="shared" si="535"/>
        <v>0</v>
      </c>
      <c r="AO257" s="435">
        <f t="shared" si="536"/>
        <v>7.6669999999999998</v>
      </c>
      <c r="AP257" s="432"/>
      <c r="AQ257" s="433"/>
      <c r="AR257" s="434">
        <f t="shared" si="537"/>
        <v>0</v>
      </c>
      <c r="AS257" s="435">
        <f t="shared" si="538"/>
        <v>0</v>
      </c>
      <c r="AT257" s="434">
        <f t="shared" si="539"/>
        <v>1.458</v>
      </c>
      <c r="AU257" s="435">
        <f t="shared" si="540"/>
        <v>2.2724545454545453</v>
      </c>
      <c r="AV257" s="434">
        <f t="shared" si="541"/>
        <v>11.664</v>
      </c>
      <c r="AW257" s="435">
        <f t="shared" si="542"/>
        <v>24.997</v>
      </c>
      <c r="AX257" s="432"/>
      <c r="AY257" s="433"/>
      <c r="AZ257" s="434">
        <f t="shared" si="543"/>
        <v>0</v>
      </c>
      <c r="BA257" s="435">
        <f t="shared" si="544"/>
        <v>0</v>
      </c>
      <c r="BB257" s="432"/>
      <c r="BC257" s="433"/>
      <c r="BD257" s="434">
        <f t="shared" si="545"/>
        <v>0</v>
      </c>
      <c r="BE257" s="435">
        <f t="shared" si="546"/>
        <v>0</v>
      </c>
      <c r="BF257" s="432"/>
      <c r="BG257" s="433"/>
      <c r="BH257" s="434">
        <f t="shared" si="547"/>
        <v>0</v>
      </c>
      <c r="BI257" s="435">
        <f t="shared" si="548"/>
        <v>0</v>
      </c>
      <c r="BJ257" s="434">
        <f t="shared" si="549"/>
        <v>0</v>
      </c>
      <c r="BK257" s="435">
        <f t="shared" si="550"/>
        <v>0</v>
      </c>
      <c r="BL257" s="434">
        <f t="shared" si="551"/>
        <v>0</v>
      </c>
      <c r="BM257" s="435">
        <f t="shared" si="552"/>
        <v>0</v>
      </c>
      <c r="BN257" s="432">
        <v>165</v>
      </c>
      <c r="BO257" s="433">
        <v>177</v>
      </c>
      <c r="BP257" s="434">
        <f t="shared" si="553"/>
        <v>0</v>
      </c>
      <c r="BQ257" s="435">
        <f t="shared" si="554"/>
        <v>0</v>
      </c>
      <c r="BR257" s="432">
        <v>35</v>
      </c>
      <c r="BS257" s="433">
        <v>26</v>
      </c>
      <c r="BT257" s="434">
        <f t="shared" si="555"/>
        <v>0</v>
      </c>
      <c r="BU257" s="435">
        <f t="shared" si="556"/>
        <v>0</v>
      </c>
      <c r="BV257" s="432"/>
      <c r="BW257" s="433"/>
      <c r="BX257" s="434">
        <f t="shared" si="557"/>
        <v>0</v>
      </c>
      <c r="BY257" s="435">
        <f t="shared" si="558"/>
        <v>0</v>
      </c>
      <c r="BZ257" s="434">
        <f t="shared" si="559"/>
        <v>200</v>
      </c>
      <c r="CA257" s="435">
        <f t="shared" si="560"/>
        <v>203</v>
      </c>
      <c r="CB257" s="434">
        <f t="shared" si="561"/>
        <v>0</v>
      </c>
      <c r="CC257" s="435">
        <f t="shared" si="562"/>
        <v>0</v>
      </c>
      <c r="CD257" s="432">
        <v>3.331</v>
      </c>
      <c r="CE257" s="433">
        <v>4.4349999999999996</v>
      </c>
      <c r="CF257" s="434">
        <f t="shared" si="563"/>
        <v>549.61500000000001</v>
      </c>
      <c r="CG257" s="435">
        <f t="shared" si="564"/>
        <v>784.99499999999989</v>
      </c>
      <c r="CH257" s="432">
        <v>4.133</v>
      </c>
      <c r="CI257" s="433">
        <v>5.1280000000000001</v>
      </c>
      <c r="CJ257" s="434">
        <f t="shared" si="565"/>
        <v>144.655</v>
      </c>
      <c r="CK257" s="435">
        <f t="shared" si="566"/>
        <v>133.328</v>
      </c>
      <c r="CL257" s="432"/>
      <c r="CM257" s="433"/>
      <c r="CN257" s="434">
        <f t="shared" si="567"/>
        <v>0</v>
      </c>
      <c r="CO257" s="435">
        <f t="shared" si="568"/>
        <v>0</v>
      </c>
      <c r="CP257" s="434">
        <f t="shared" si="569"/>
        <v>3.4713499999999997</v>
      </c>
      <c r="CQ257" s="435">
        <f t="shared" si="570"/>
        <v>4.5237586206896543</v>
      </c>
      <c r="CR257" s="434">
        <f t="shared" si="571"/>
        <v>694.27</v>
      </c>
      <c r="CS257" s="435">
        <f t="shared" si="572"/>
        <v>918.32299999999987</v>
      </c>
      <c r="CT257" s="432"/>
      <c r="CU257" s="433"/>
      <c r="CV257" s="434">
        <f t="shared" si="573"/>
        <v>0</v>
      </c>
      <c r="CW257" s="435">
        <f t="shared" si="574"/>
        <v>0</v>
      </c>
      <c r="CX257" s="432"/>
      <c r="CY257" s="433"/>
      <c r="CZ257" s="434">
        <f t="shared" si="575"/>
        <v>0</v>
      </c>
      <c r="DA257" s="435">
        <f t="shared" si="576"/>
        <v>0</v>
      </c>
      <c r="DB257" s="432"/>
      <c r="DC257" s="433"/>
      <c r="DD257" s="434">
        <f t="shared" si="577"/>
        <v>0</v>
      </c>
      <c r="DE257" s="435">
        <f t="shared" si="578"/>
        <v>0</v>
      </c>
      <c r="DF257" s="434">
        <f t="shared" si="579"/>
        <v>0</v>
      </c>
      <c r="DG257" s="435">
        <f t="shared" si="580"/>
        <v>0</v>
      </c>
      <c r="DH257" s="434">
        <f t="shared" si="581"/>
        <v>0</v>
      </c>
      <c r="DI257" s="435">
        <f t="shared" si="582"/>
        <v>0</v>
      </c>
      <c r="DJ257" s="434">
        <f t="shared" si="583"/>
        <v>208</v>
      </c>
      <c r="DK257" s="435">
        <f t="shared" si="584"/>
        <v>214</v>
      </c>
      <c r="DL257" s="434">
        <f t="shared" si="585"/>
        <v>0</v>
      </c>
      <c r="DM257" s="435">
        <f t="shared" si="586"/>
        <v>0</v>
      </c>
      <c r="DN257" s="434">
        <f t="shared" si="587"/>
        <v>3.3939134615384612</v>
      </c>
      <c r="DO257" s="435">
        <f t="shared" si="588"/>
        <v>4.408037383177569</v>
      </c>
      <c r="DP257" s="434">
        <f t="shared" si="589"/>
        <v>705.93399999999997</v>
      </c>
      <c r="DQ257" s="435">
        <f t="shared" si="590"/>
        <v>943.31999999999971</v>
      </c>
      <c r="DR257" s="434">
        <f t="shared" si="591"/>
        <v>0</v>
      </c>
      <c r="DS257" s="435">
        <f t="shared" si="592"/>
        <v>0</v>
      </c>
      <c r="DT257" s="434">
        <f t="shared" si="593"/>
        <v>0</v>
      </c>
      <c r="DU257" s="435">
        <f t="shared" si="594"/>
        <v>0</v>
      </c>
      <c r="DV257" s="432">
        <v>23</v>
      </c>
      <c r="DW257" s="433">
        <v>21</v>
      </c>
      <c r="DX257" s="434">
        <f t="shared" si="595"/>
        <v>0</v>
      </c>
      <c r="DY257" s="435">
        <f t="shared" si="596"/>
        <v>0</v>
      </c>
      <c r="DZ257" s="432">
        <v>6</v>
      </c>
      <c r="EA257" s="433">
        <v>17</v>
      </c>
      <c r="EB257" s="434">
        <f t="shared" si="597"/>
        <v>0</v>
      </c>
      <c r="EC257" s="435">
        <f t="shared" si="598"/>
        <v>0</v>
      </c>
      <c r="ED257" s="432"/>
      <c r="EE257" s="433"/>
      <c r="EF257" s="434">
        <f t="shared" si="599"/>
        <v>0</v>
      </c>
      <c r="EG257" s="435">
        <f t="shared" si="600"/>
        <v>0</v>
      </c>
      <c r="EH257" s="434">
        <f t="shared" si="601"/>
        <v>29</v>
      </c>
      <c r="EI257" s="435">
        <f t="shared" si="602"/>
        <v>38</v>
      </c>
      <c r="EJ257" s="434">
        <f t="shared" si="603"/>
        <v>0</v>
      </c>
      <c r="EK257" s="435">
        <f t="shared" si="604"/>
        <v>0</v>
      </c>
      <c r="EL257" s="432">
        <v>8.5939999999999994</v>
      </c>
      <c r="EM257" s="433">
        <v>7.27</v>
      </c>
      <c r="EN257" s="434">
        <f t="shared" si="605"/>
        <v>197.66199999999998</v>
      </c>
      <c r="EO257" s="435">
        <f t="shared" si="606"/>
        <v>152.66999999999999</v>
      </c>
      <c r="EP257" s="432">
        <v>7.5</v>
      </c>
      <c r="EQ257" s="433">
        <v>10.706</v>
      </c>
      <c r="ER257" s="434">
        <f t="shared" si="607"/>
        <v>45</v>
      </c>
      <c r="ES257" s="435">
        <f t="shared" si="608"/>
        <v>182.00199999999998</v>
      </c>
      <c r="ET257" s="432"/>
      <c r="EU257" s="433"/>
      <c r="EV257" s="434">
        <f t="shared" si="609"/>
        <v>0</v>
      </c>
      <c r="EW257" s="435">
        <f t="shared" si="610"/>
        <v>0</v>
      </c>
      <c r="EX257" s="434">
        <f t="shared" si="611"/>
        <v>8.3676551724137926</v>
      </c>
      <c r="EY257" s="435">
        <f t="shared" si="612"/>
        <v>8.8071578947368412</v>
      </c>
      <c r="EZ257" s="434">
        <f t="shared" si="613"/>
        <v>242.66199999999998</v>
      </c>
      <c r="FA257" s="435">
        <f t="shared" si="614"/>
        <v>334.67199999999997</v>
      </c>
      <c r="FB257" s="432"/>
      <c r="FC257" s="433"/>
      <c r="FD257" s="434">
        <f t="shared" si="615"/>
        <v>0</v>
      </c>
      <c r="FE257" s="435">
        <f t="shared" si="616"/>
        <v>0</v>
      </c>
      <c r="FF257" s="432"/>
      <c r="FG257" s="433"/>
      <c r="FH257" s="434">
        <f t="shared" si="617"/>
        <v>0</v>
      </c>
      <c r="FI257" s="435">
        <f t="shared" si="618"/>
        <v>0</v>
      </c>
      <c r="FJ257" s="432"/>
      <c r="FK257" s="433"/>
      <c r="FL257" s="434">
        <f t="shared" si="619"/>
        <v>0</v>
      </c>
      <c r="FM257" s="435">
        <f t="shared" si="620"/>
        <v>0</v>
      </c>
      <c r="FN257" s="434">
        <f t="shared" si="621"/>
        <v>0</v>
      </c>
      <c r="FO257" s="435">
        <f t="shared" si="622"/>
        <v>0</v>
      </c>
      <c r="FP257" s="434">
        <f t="shared" si="623"/>
        <v>0</v>
      </c>
      <c r="FQ257" s="435">
        <f t="shared" si="624"/>
        <v>0</v>
      </c>
      <c r="FR257" s="432">
        <v>221</v>
      </c>
      <c r="FS257" s="433">
        <v>199</v>
      </c>
      <c r="FT257" s="434">
        <f t="shared" si="625"/>
        <v>0</v>
      </c>
      <c r="FU257" s="435">
        <f t="shared" si="626"/>
        <v>0</v>
      </c>
      <c r="FV257" s="432"/>
      <c r="FW257" s="433"/>
      <c r="FX257" s="434">
        <f t="shared" si="627"/>
        <v>0</v>
      </c>
      <c r="FY257" s="435">
        <f t="shared" si="628"/>
        <v>0</v>
      </c>
      <c r="FZ257" s="432"/>
      <c r="GA257" s="433"/>
      <c r="GB257" s="434">
        <f t="shared" si="629"/>
        <v>0</v>
      </c>
      <c r="GC257" s="435">
        <f t="shared" si="630"/>
        <v>0</v>
      </c>
      <c r="GD257" s="434">
        <f t="shared" si="631"/>
        <v>196</v>
      </c>
      <c r="GE257" s="435">
        <f t="shared" si="632"/>
        <v>208</v>
      </c>
      <c r="GF257" s="434">
        <f t="shared" si="633"/>
        <v>0</v>
      </c>
      <c r="GG257" s="435">
        <f t="shared" si="634"/>
        <v>0</v>
      </c>
      <c r="GH257" s="434">
        <f t="shared" si="635"/>
        <v>758.94100000000003</v>
      </c>
      <c r="GI257" s="435">
        <f t="shared" si="636"/>
        <v>954.99499999999989</v>
      </c>
      <c r="GJ257" s="434">
        <f t="shared" si="637"/>
        <v>0</v>
      </c>
      <c r="GK257" s="435">
        <f t="shared" si="638"/>
        <v>0</v>
      </c>
      <c r="GL257" s="434">
        <f t="shared" si="639"/>
        <v>41</v>
      </c>
      <c r="GM257" s="435">
        <f t="shared" si="640"/>
        <v>44</v>
      </c>
      <c r="GN257" s="434">
        <f t="shared" si="641"/>
        <v>0</v>
      </c>
      <c r="GO257" s="435">
        <f t="shared" si="642"/>
        <v>0</v>
      </c>
      <c r="GP257" s="434">
        <f t="shared" si="643"/>
        <v>189.655</v>
      </c>
      <c r="GQ257" s="435">
        <f t="shared" si="644"/>
        <v>322.99699999999996</v>
      </c>
      <c r="GR257" s="434">
        <f t="shared" si="645"/>
        <v>0</v>
      </c>
      <c r="GS257" s="435">
        <f t="shared" si="646"/>
        <v>0</v>
      </c>
      <c r="GT257" s="434">
        <f t="shared" si="647"/>
        <v>237</v>
      </c>
      <c r="GU257" s="435">
        <f t="shared" si="648"/>
        <v>252</v>
      </c>
      <c r="GV257" s="434">
        <f t="shared" si="649"/>
        <v>0</v>
      </c>
      <c r="GW257" s="435">
        <f t="shared" si="650"/>
        <v>0</v>
      </c>
      <c r="GX257" s="434">
        <f t="shared" si="651"/>
        <v>948.596</v>
      </c>
      <c r="GY257" s="435">
        <f t="shared" si="652"/>
        <v>1277.9919999999997</v>
      </c>
      <c r="GZ257" s="434">
        <f t="shared" si="653"/>
        <v>0</v>
      </c>
      <c r="HA257" s="435">
        <f t="shared" si="654"/>
        <v>0</v>
      </c>
      <c r="HB257" s="434">
        <f t="shared" si="655"/>
        <v>0</v>
      </c>
      <c r="HC257" s="435">
        <f t="shared" si="656"/>
        <v>0</v>
      </c>
      <c r="HD257" s="434">
        <f t="shared" si="657"/>
        <v>0</v>
      </c>
      <c r="HE257" s="435">
        <f t="shared" si="658"/>
        <v>0</v>
      </c>
      <c r="HF257" s="434">
        <f t="shared" si="659"/>
        <v>0</v>
      </c>
      <c r="HG257" s="435">
        <f t="shared" si="660"/>
        <v>0</v>
      </c>
      <c r="HH257" s="434">
        <f t="shared" si="661"/>
        <v>0</v>
      </c>
      <c r="HI257" s="435">
        <f t="shared" si="662"/>
        <v>0</v>
      </c>
      <c r="HJ257" s="434">
        <f t="shared" si="663"/>
        <v>948.596</v>
      </c>
      <c r="HK257" s="435">
        <f t="shared" si="664"/>
        <v>1277.9919999999997</v>
      </c>
      <c r="HL257" s="434">
        <f t="shared" si="665"/>
        <v>0</v>
      </c>
      <c r="HM257" s="435">
        <f t="shared" si="666"/>
        <v>0</v>
      </c>
    </row>
    <row r="258" spans="1:221" s="18" customFormat="1" ht="15" customHeight="1">
      <c r="A258" s="552" t="s">
        <v>562</v>
      </c>
      <c r="B258" s="451" t="s">
        <v>578</v>
      </c>
      <c r="C258" s="557"/>
      <c r="D258" s="446">
        <v>219888</v>
      </c>
      <c r="E258" s="558">
        <v>9</v>
      </c>
      <c r="F258" s="432">
        <v>873</v>
      </c>
      <c r="G258" s="433">
        <v>909</v>
      </c>
      <c r="H258" s="432"/>
      <c r="I258" s="433"/>
      <c r="J258" s="434">
        <f t="shared" si="519"/>
        <v>873</v>
      </c>
      <c r="K258" s="435">
        <f t="shared" si="520"/>
        <v>909</v>
      </c>
      <c r="L258" s="432"/>
      <c r="M258" s="433"/>
      <c r="N258" s="434">
        <f t="shared" si="521"/>
        <v>873</v>
      </c>
      <c r="O258" s="435">
        <f t="shared" si="522"/>
        <v>909</v>
      </c>
      <c r="P258" s="434">
        <f t="shared" si="523"/>
        <v>0</v>
      </c>
      <c r="Q258" s="435">
        <f t="shared" si="524"/>
        <v>0</v>
      </c>
      <c r="R258" s="432">
        <v>22</v>
      </c>
      <c r="S258" s="433">
        <v>31</v>
      </c>
      <c r="T258" s="434">
        <f t="shared" si="668"/>
        <v>0</v>
      </c>
      <c r="U258" s="435">
        <f t="shared" si="668"/>
        <v>0</v>
      </c>
      <c r="V258" s="432">
        <v>2</v>
      </c>
      <c r="W258" s="433">
        <v>1</v>
      </c>
      <c r="X258" s="434">
        <f t="shared" si="525"/>
        <v>0</v>
      </c>
      <c r="Y258" s="435">
        <f t="shared" si="526"/>
        <v>0</v>
      </c>
      <c r="Z258" s="432"/>
      <c r="AA258" s="433"/>
      <c r="AB258" s="434">
        <f t="shared" si="527"/>
        <v>0</v>
      </c>
      <c r="AC258" s="435">
        <f t="shared" si="528"/>
        <v>0</v>
      </c>
      <c r="AD258" s="434">
        <f t="shared" si="529"/>
        <v>24</v>
      </c>
      <c r="AE258" s="435">
        <f t="shared" si="530"/>
        <v>32</v>
      </c>
      <c r="AF258" s="434">
        <f t="shared" si="531"/>
        <v>0</v>
      </c>
      <c r="AG258" s="435">
        <f t="shared" si="532"/>
        <v>0</v>
      </c>
      <c r="AH258" s="432">
        <v>1.591</v>
      </c>
      <c r="AI258" s="433">
        <v>1.6240000000000001</v>
      </c>
      <c r="AJ258" s="434">
        <f t="shared" si="533"/>
        <v>35.002000000000002</v>
      </c>
      <c r="AK258" s="435">
        <f t="shared" si="534"/>
        <v>50.344000000000001</v>
      </c>
      <c r="AL258" s="432">
        <v>2.6669999999999998</v>
      </c>
      <c r="AM258" s="433">
        <v>2.6669999999999998</v>
      </c>
      <c r="AN258" s="434">
        <f t="shared" si="535"/>
        <v>5.3339999999999996</v>
      </c>
      <c r="AO258" s="435">
        <f t="shared" si="536"/>
        <v>2.6669999999999998</v>
      </c>
      <c r="AP258" s="432"/>
      <c r="AQ258" s="433"/>
      <c r="AR258" s="434">
        <f t="shared" si="537"/>
        <v>0</v>
      </c>
      <c r="AS258" s="435">
        <f t="shared" si="538"/>
        <v>0</v>
      </c>
      <c r="AT258" s="434">
        <f t="shared" si="539"/>
        <v>1.6806666666666665</v>
      </c>
      <c r="AU258" s="435">
        <f t="shared" si="540"/>
        <v>1.6565937500000001</v>
      </c>
      <c r="AV258" s="434">
        <f t="shared" si="541"/>
        <v>40.335999999999999</v>
      </c>
      <c r="AW258" s="435">
        <f t="shared" si="542"/>
        <v>53.011000000000003</v>
      </c>
      <c r="AX258" s="432"/>
      <c r="AY258" s="433"/>
      <c r="AZ258" s="434">
        <f t="shared" si="543"/>
        <v>0</v>
      </c>
      <c r="BA258" s="435">
        <f t="shared" si="544"/>
        <v>0</v>
      </c>
      <c r="BB258" s="432"/>
      <c r="BC258" s="433"/>
      <c r="BD258" s="434">
        <f t="shared" si="545"/>
        <v>0</v>
      </c>
      <c r="BE258" s="435">
        <f t="shared" si="546"/>
        <v>0</v>
      </c>
      <c r="BF258" s="432"/>
      <c r="BG258" s="433"/>
      <c r="BH258" s="434">
        <f t="shared" si="547"/>
        <v>0</v>
      </c>
      <c r="BI258" s="435">
        <f t="shared" si="548"/>
        <v>0</v>
      </c>
      <c r="BJ258" s="434">
        <f t="shared" si="549"/>
        <v>0</v>
      </c>
      <c r="BK258" s="435">
        <f t="shared" si="550"/>
        <v>0</v>
      </c>
      <c r="BL258" s="434">
        <f t="shared" si="551"/>
        <v>0</v>
      </c>
      <c r="BM258" s="435">
        <f t="shared" si="552"/>
        <v>0</v>
      </c>
      <c r="BN258" s="432">
        <v>389</v>
      </c>
      <c r="BO258" s="433">
        <v>388</v>
      </c>
      <c r="BP258" s="434">
        <f t="shared" si="553"/>
        <v>0</v>
      </c>
      <c r="BQ258" s="435">
        <f t="shared" si="554"/>
        <v>0</v>
      </c>
      <c r="BR258" s="432">
        <v>67</v>
      </c>
      <c r="BS258" s="433">
        <v>66</v>
      </c>
      <c r="BT258" s="434">
        <f t="shared" si="555"/>
        <v>0</v>
      </c>
      <c r="BU258" s="435">
        <f t="shared" si="556"/>
        <v>0</v>
      </c>
      <c r="BV258" s="432"/>
      <c r="BW258" s="433"/>
      <c r="BX258" s="434">
        <f t="shared" si="557"/>
        <v>0</v>
      </c>
      <c r="BY258" s="435">
        <f t="shared" si="558"/>
        <v>0</v>
      </c>
      <c r="BZ258" s="434">
        <f t="shared" si="559"/>
        <v>456</v>
      </c>
      <c r="CA258" s="435">
        <f t="shared" si="560"/>
        <v>454</v>
      </c>
      <c r="CB258" s="434">
        <f t="shared" si="561"/>
        <v>0</v>
      </c>
      <c r="CC258" s="435">
        <f t="shared" si="562"/>
        <v>0</v>
      </c>
      <c r="CD258" s="432">
        <v>2.8719999999999999</v>
      </c>
      <c r="CE258" s="433">
        <v>2.8479999999999999</v>
      </c>
      <c r="CF258" s="434">
        <f t="shared" si="563"/>
        <v>1117.2079999999999</v>
      </c>
      <c r="CG258" s="435">
        <f t="shared" si="564"/>
        <v>1105.0239999999999</v>
      </c>
      <c r="CH258" s="432">
        <v>5.99</v>
      </c>
      <c r="CI258" s="433">
        <v>5.141</v>
      </c>
      <c r="CJ258" s="434">
        <f t="shared" si="565"/>
        <v>401.33000000000004</v>
      </c>
      <c r="CK258" s="435">
        <f t="shared" si="566"/>
        <v>339.30599999999998</v>
      </c>
      <c r="CL258" s="432"/>
      <c r="CM258" s="433"/>
      <c r="CN258" s="434">
        <f t="shared" si="567"/>
        <v>0</v>
      </c>
      <c r="CO258" s="435">
        <f t="shared" si="568"/>
        <v>0</v>
      </c>
      <c r="CP258" s="434">
        <f t="shared" si="569"/>
        <v>3.3301271929824563</v>
      </c>
      <c r="CQ258" s="435">
        <f t="shared" si="570"/>
        <v>3.1813436123348016</v>
      </c>
      <c r="CR258" s="434">
        <f t="shared" si="571"/>
        <v>1518.538</v>
      </c>
      <c r="CS258" s="435">
        <f t="shared" si="572"/>
        <v>1444.33</v>
      </c>
      <c r="CT258" s="432"/>
      <c r="CU258" s="433"/>
      <c r="CV258" s="434">
        <f t="shared" si="573"/>
        <v>0</v>
      </c>
      <c r="CW258" s="435">
        <f t="shared" si="574"/>
        <v>0</v>
      </c>
      <c r="CX258" s="432"/>
      <c r="CY258" s="433"/>
      <c r="CZ258" s="434">
        <f t="shared" si="575"/>
        <v>0</v>
      </c>
      <c r="DA258" s="435">
        <f t="shared" si="576"/>
        <v>0</v>
      </c>
      <c r="DB258" s="432"/>
      <c r="DC258" s="433"/>
      <c r="DD258" s="434">
        <f t="shared" si="577"/>
        <v>0</v>
      </c>
      <c r="DE258" s="435">
        <f t="shared" si="578"/>
        <v>0</v>
      </c>
      <c r="DF258" s="434">
        <f t="shared" si="579"/>
        <v>0</v>
      </c>
      <c r="DG258" s="435">
        <f t="shared" si="580"/>
        <v>0</v>
      </c>
      <c r="DH258" s="434">
        <f t="shared" si="581"/>
        <v>0</v>
      </c>
      <c r="DI258" s="435">
        <f t="shared" si="582"/>
        <v>0</v>
      </c>
      <c r="DJ258" s="434">
        <f t="shared" si="583"/>
        <v>480</v>
      </c>
      <c r="DK258" s="435">
        <f t="shared" si="584"/>
        <v>486</v>
      </c>
      <c r="DL258" s="434">
        <f t="shared" si="585"/>
        <v>0</v>
      </c>
      <c r="DM258" s="435">
        <f t="shared" si="586"/>
        <v>0</v>
      </c>
      <c r="DN258" s="434">
        <f t="shared" si="587"/>
        <v>3.2476541666666665</v>
      </c>
      <c r="DO258" s="435">
        <f t="shared" si="588"/>
        <v>3.0809485596707815</v>
      </c>
      <c r="DP258" s="434">
        <f t="shared" si="589"/>
        <v>1558.874</v>
      </c>
      <c r="DQ258" s="435">
        <f t="shared" si="590"/>
        <v>1497.3409999999999</v>
      </c>
      <c r="DR258" s="434">
        <f t="shared" si="591"/>
        <v>0</v>
      </c>
      <c r="DS258" s="435">
        <f t="shared" si="592"/>
        <v>0</v>
      </c>
      <c r="DT258" s="434">
        <f t="shared" si="593"/>
        <v>0</v>
      </c>
      <c r="DU258" s="435">
        <f t="shared" si="594"/>
        <v>0</v>
      </c>
      <c r="DV258" s="432">
        <v>57</v>
      </c>
      <c r="DW258" s="433">
        <v>66</v>
      </c>
      <c r="DX258" s="434">
        <f t="shared" si="595"/>
        <v>0</v>
      </c>
      <c r="DY258" s="435">
        <f t="shared" si="596"/>
        <v>0</v>
      </c>
      <c r="DZ258" s="432">
        <v>59</v>
      </c>
      <c r="EA258" s="433">
        <v>54</v>
      </c>
      <c r="EB258" s="434">
        <f t="shared" si="597"/>
        <v>0</v>
      </c>
      <c r="EC258" s="435">
        <f t="shared" si="598"/>
        <v>0</v>
      </c>
      <c r="ED258" s="432"/>
      <c r="EE258" s="433"/>
      <c r="EF258" s="434">
        <f t="shared" si="599"/>
        <v>0</v>
      </c>
      <c r="EG258" s="435">
        <f t="shared" si="600"/>
        <v>0</v>
      </c>
      <c r="EH258" s="434">
        <f t="shared" si="601"/>
        <v>116</v>
      </c>
      <c r="EI258" s="435">
        <f t="shared" si="602"/>
        <v>120</v>
      </c>
      <c r="EJ258" s="434">
        <f t="shared" si="603"/>
        <v>0</v>
      </c>
      <c r="EK258" s="435">
        <f t="shared" si="604"/>
        <v>0</v>
      </c>
      <c r="EL258" s="432">
        <v>6.8540000000000001</v>
      </c>
      <c r="EM258" s="433">
        <v>5.8330000000000002</v>
      </c>
      <c r="EN258" s="434">
        <f t="shared" si="605"/>
        <v>390.678</v>
      </c>
      <c r="EO258" s="435">
        <f t="shared" si="606"/>
        <v>384.97800000000001</v>
      </c>
      <c r="EP258" s="432">
        <v>8.7799999999999994</v>
      </c>
      <c r="EQ258" s="433">
        <v>9.0739999999999998</v>
      </c>
      <c r="ER258" s="434">
        <f t="shared" si="607"/>
        <v>518.02</v>
      </c>
      <c r="ES258" s="435">
        <f t="shared" si="608"/>
        <v>489.99599999999998</v>
      </c>
      <c r="ET258" s="432"/>
      <c r="EU258" s="433"/>
      <c r="EV258" s="434">
        <f t="shared" si="609"/>
        <v>0</v>
      </c>
      <c r="EW258" s="435">
        <f t="shared" si="610"/>
        <v>0</v>
      </c>
      <c r="EX258" s="434">
        <f t="shared" si="611"/>
        <v>7.8336034482758619</v>
      </c>
      <c r="EY258" s="435">
        <f t="shared" si="612"/>
        <v>7.2914499999999993</v>
      </c>
      <c r="EZ258" s="434">
        <f t="shared" si="613"/>
        <v>908.69799999999998</v>
      </c>
      <c r="FA258" s="435">
        <f t="shared" si="614"/>
        <v>874.97399999999993</v>
      </c>
      <c r="FB258" s="432"/>
      <c r="FC258" s="433"/>
      <c r="FD258" s="434">
        <f t="shared" si="615"/>
        <v>0</v>
      </c>
      <c r="FE258" s="435">
        <f t="shared" si="616"/>
        <v>0</v>
      </c>
      <c r="FF258" s="432"/>
      <c r="FG258" s="433"/>
      <c r="FH258" s="434">
        <f t="shared" si="617"/>
        <v>0</v>
      </c>
      <c r="FI258" s="435">
        <f t="shared" si="618"/>
        <v>0</v>
      </c>
      <c r="FJ258" s="432"/>
      <c r="FK258" s="433"/>
      <c r="FL258" s="434">
        <f t="shared" si="619"/>
        <v>0</v>
      </c>
      <c r="FM258" s="435">
        <f t="shared" si="620"/>
        <v>0</v>
      </c>
      <c r="FN258" s="434">
        <f t="shared" si="621"/>
        <v>0</v>
      </c>
      <c r="FO258" s="435">
        <f t="shared" si="622"/>
        <v>0</v>
      </c>
      <c r="FP258" s="434">
        <f t="shared" si="623"/>
        <v>0</v>
      </c>
      <c r="FQ258" s="435">
        <f t="shared" si="624"/>
        <v>0</v>
      </c>
      <c r="FR258" s="432">
        <v>277</v>
      </c>
      <c r="FS258" s="433">
        <v>303</v>
      </c>
      <c r="FT258" s="434">
        <f t="shared" si="625"/>
        <v>0</v>
      </c>
      <c r="FU258" s="435">
        <f t="shared" si="626"/>
        <v>0</v>
      </c>
      <c r="FV258" s="432"/>
      <c r="FW258" s="433"/>
      <c r="FX258" s="434">
        <f t="shared" si="627"/>
        <v>0</v>
      </c>
      <c r="FY258" s="435">
        <f t="shared" si="628"/>
        <v>0</v>
      </c>
      <c r="FZ258" s="432"/>
      <c r="GA258" s="433"/>
      <c r="GB258" s="434">
        <f t="shared" si="629"/>
        <v>0</v>
      </c>
      <c r="GC258" s="435">
        <f t="shared" si="630"/>
        <v>0</v>
      </c>
      <c r="GD258" s="434">
        <f t="shared" si="631"/>
        <v>468</v>
      </c>
      <c r="GE258" s="435">
        <f t="shared" si="632"/>
        <v>485</v>
      </c>
      <c r="GF258" s="434">
        <f t="shared" si="633"/>
        <v>0</v>
      </c>
      <c r="GG258" s="435">
        <f t="shared" si="634"/>
        <v>0</v>
      </c>
      <c r="GH258" s="434">
        <f t="shared" si="635"/>
        <v>1542.8879999999999</v>
      </c>
      <c r="GI258" s="435">
        <f t="shared" si="636"/>
        <v>1540.346</v>
      </c>
      <c r="GJ258" s="434">
        <f t="shared" si="637"/>
        <v>0</v>
      </c>
      <c r="GK258" s="435">
        <f t="shared" si="638"/>
        <v>0</v>
      </c>
      <c r="GL258" s="434">
        <f t="shared" si="639"/>
        <v>128</v>
      </c>
      <c r="GM258" s="435">
        <f t="shared" si="640"/>
        <v>121</v>
      </c>
      <c r="GN258" s="434">
        <f t="shared" si="641"/>
        <v>0</v>
      </c>
      <c r="GO258" s="435">
        <f t="shared" si="642"/>
        <v>0</v>
      </c>
      <c r="GP258" s="434">
        <f t="shared" si="643"/>
        <v>924.68399999999997</v>
      </c>
      <c r="GQ258" s="435">
        <f t="shared" si="644"/>
        <v>831.96899999999994</v>
      </c>
      <c r="GR258" s="434">
        <f t="shared" si="645"/>
        <v>0</v>
      </c>
      <c r="GS258" s="435">
        <f t="shared" si="646"/>
        <v>0</v>
      </c>
      <c r="GT258" s="434">
        <f t="shared" si="647"/>
        <v>596</v>
      </c>
      <c r="GU258" s="435">
        <f t="shared" si="648"/>
        <v>606</v>
      </c>
      <c r="GV258" s="434">
        <f t="shared" si="649"/>
        <v>0</v>
      </c>
      <c r="GW258" s="435">
        <f t="shared" si="650"/>
        <v>0</v>
      </c>
      <c r="GX258" s="434">
        <f t="shared" si="651"/>
        <v>2467.5720000000001</v>
      </c>
      <c r="GY258" s="435">
        <f t="shared" si="652"/>
        <v>2372.3150000000001</v>
      </c>
      <c r="GZ258" s="434">
        <f t="shared" si="653"/>
        <v>0</v>
      </c>
      <c r="HA258" s="435">
        <f t="shared" si="654"/>
        <v>0</v>
      </c>
      <c r="HB258" s="434">
        <f t="shared" si="655"/>
        <v>0</v>
      </c>
      <c r="HC258" s="435">
        <f t="shared" si="656"/>
        <v>0</v>
      </c>
      <c r="HD258" s="434">
        <f t="shared" si="657"/>
        <v>0</v>
      </c>
      <c r="HE258" s="435">
        <f t="shared" si="658"/>
        <v>0</v>
      </c>
      <c r="HF258" s="434">
        <f t="shared" si="659"/>
        <v>0</v>
      </c>
      <c r="HG258" s="435">
        <f t="shared" si="660"/>
        <v>0</v>
      </c>
      <c r="HH258" s="434">
        <f t="shared" si="661"/>
        <v>0</v>
      </c>
      <c r="HI258" s="435">
        <f t="shared" si="662"/>
        <v>0</v>
      </c>
      <c r="HJ258" s="434">
        <f t="shared" si="663"/>
        <v>2467.5720000000001</v>
      </c>
      <c r="HK258" s="435">
        <f t="shared" si="664"/>
        <v>2372.3149999999996</v>
      </c>
      <c r="HL258" s="434">
        <f t="shared" si="665"/>
        <v>0</v>
      </c>
      <c r="HM258" s="435">
        <f t="shared" si="666"/>
        <v>0</v>
      </c>
    </row>
    <row r="259" spans="1:221" s="18" customFormat="1" ht="15" customHeight="1">
      <c r="A259" s="552" t="s">
        <v>562</v>
      </c>
      <c r="B259" s="554" t="s">
        <v>580</v>
      </c>
      <c r="C259" s="557"/>
      <c r="D259" s="446">
        <v>220400</v>
      </c>
      <c r="E259" s="558">
        <v>9</v>
      </c>
      <c r="F259" s="432">
        <v>619</v>
      </c>
      <c r="G259" s="433">
        <v>556</v>
      </c>
      <c r="H259" s="432"/>
      <c r="I259" s="433"/>
      <c r="J259" s="434">
        <f t="shared" si="519"/>
        <v>619</v>
      </c>
      <c r="K259" s="435">
        <f t="shared" si="520"/>
        <v>556</v>
      </c>
      <c r="L259" s="432"/>
      <c r="M259" s="433"/>
      <c r="N259" s="434">
        <f t="shared" si="521"/>
        <v>619</v>
      </c>
      <c r="O259" s="435">
        <f t="shared" si="522"/>
        <v>556</v>
      </c>
      <c r="P259" s="434">
        <f t="shared" si="523"/>
        <v>0</v>
      </c>
      <c r="Q259" s="435">
        <f t="shared" si="524"/>
        <v>0</v>
      </c>
      <c r="R259" s="432">
        <v>33</v>
      </c>
      <c r="S259" s="433">
        <v>41</v>
      </c>
      <c r="T259" s="434">
        <f t="shared" si="668"/>
        <v>0</v>
      </c>
      <c r="U259" s="435">
        <f t="shared" si="668"/>
        <v>0</v>
      </c>
      <c r="V259" s="432">
        <v>2</v>
      </c>
      <c r="W259" s="433">
        <v>1</v>
      </c>
      <c r="X259" s="434">
        <f t="shared" si="525"/>
        <v>0</v>
      </c>
      <c r="Y259" s="435">
        <f t="shared" si="526"/>
        <v>0</v>
      </c>
      <c r="Z259" s="432"/>
      <c r="AA259" s="433"/>
      <c r="AB259" s="434">
        <f t="shared" si="527"/>
        <v>0</v>
      </c>
      <c r="AC259" s="435">
        <f t="shared" si="528"/>
        <v>0</v>
      </c>
      <c r="AD259" s="434">
        <f t="shared" si="529"/>
        <v>35</v>
      </c>
      <c r="AE259" s="435">
        <f t="shared" si="530"/>
        <v>42</v>
      </c>
      <c r="AF259" s="434">
        <f t="shared" si="531"/>
        <v>0</v>
      </c>
      <c r="AG259" s="435">
        <f t="shared" si="532"/>
        <v>0</v>
      </c>
      <c r="AH259" s="432">
        <v>2.5249999999999999</v>
      </c>
      <c r="AI259" s="433">
        <v>2.528</v>
      </c>
      <c r="AJ259" s="434">
        <f t="shared" si="533"/>
        <v>83.325000000000003</v>
      </c>
      <c r="AK259" s="435">
        <f t="shared" si="534"/>
        <v>103.648</v>
      </c>
      <c r="AL259" s="432">
        <v>7</v>
      </c>
      <c r="AM259" s="433">
        <v>1.667</v>
      </c>
      <c r="AN259" s="434">
        <f t="shared" si="535"/>
        <v>14</v>
      </c>
      <c r="AO259" s="435">
        <f t="shared" si="536"/>
        <v>1.667</v>
      </c>
      <c r="AP259" s="432"/>
      <c r="AQ259" s="433"/>
      <c r="AR259" s="434">
        <f t="shared" si="537"/>
        <v>0</v>
      </c>
      <c r="AS259" s="435">
        <f t="shared" si="538"/>
        <v>0</v>
      </c>
      <c r="AT259" s="434">
        <f t="shared" si="539"/>
        <v>2.7807142857142857</v>
      </c>
      <c r="AU259" s="435">
        <f t="shared" si="540"/>
        <v>2.5074999999999998</v>
      </c>
      <c r="AV259" s="434">
        <f t="shared" si="541"/>
        <v>97.325000000000003</v>
      </c>
      <c r="AW259" s="435">
        <f t="shared" si="542"/>
        <v>105.315</v>
      </c>
      <c r="AX259" s="432"/>
      <c r="AY259" s="433"/>
      <c r="AZ259" s="434">
        <f t="shared" si="543"/>
        <v>0</v>
      </c>
      <c r="BA259" s="435">
        <f t="shared" si="544"/>
        <v>0</v>
      </c>
      <c r="BB259" s="432"/>
      <c r="BC259" s="433"/>
      <c r="BD259" s="434">
        <f t="shared" si="545"/>
        <v>0</v>
      </c>
      <c r="BE259" s="435">
        <f t="shared" si="546"/>
        <v>0</v>
      </c>
      <c r="BF259" s="432"/>
      <c r="BG259" s="433"/>
      <c r="BH259" s="434">
        <f t="shared" si="547"/>
        <v>0</v>
      </c>
      <c r="BI259" s="435">
        <f t="shared" si="548"/>
        <v>0</v>
      </c>
      <c r="BJ259" s="434">
        <f t="shared" si="549"/>
        <v>0</v>
      </c>
      <c r="BK259" s="435">
        <f t="shared" si="550"/>
        <v>0</v>
      </c>
      <c r="BL259" s="434">
        <f t="shared" si="551"/>
        <v>0</v>
      </c>
      <c r="BM259" s="435">
        <f t="shared" si="552"/>
        <v>0</v>
      </c>
      <c r="BN259" s="432">
        <v>199</v>
      </c>
      <c r="BO259" s="433">
        <v>191</v>
      </c>
      <c r="BP259" s="434">
        <f t="shared" si="553"/>
        <v>0</v>
      </c>
      <c r="BQ259" s="435">
        <f t="shared" si="554"/>
        <v>0</v>
      </c>
      <c r="BR259" s="432">
        <v>30</v>
      </c>
      <c r="BS259" s="433">
        <v>21</v>
      </c>
      <c r="BT259" s="434">
        <f t="shared" si="555"/>
        <v>0</v>
      </c>
      <c r="BU259" s="435">
        <f t="shared" si="556"/>
        <v>0</v>
      </c>
      <c r="BV259" s="432"/>
      <c r="BW259" s="433"/>
      <c r="BX259" s="434">
        <f t="shared" si="557"/>
        <v>0</v>
      </c>
      <c r="BY259" s="435">
        <f t="shared" si="558"/>
        <v>0</v>
      </c>
      <c r="BZ259" s="434">
        <f t="shared" si="559"/>
        <v>229</v>
      </c>
      <c r="CA259" s="435">
        <f t="shared" si="560"/>
        <v>212</v>
      </c>
      <c r="CB259" s="434">
        <f t="shared" si="561"/>
        <v>0</v>
      </c>
      <c r="CC259" s="435">
        <f t="shared" si="562"/>
        <v>0</v>
      </c>
      <c r="CD259" s="432">
        <v>4.7069999999999999</v>
      </c>
      <c r="CE259" s="433">
        <v>5.2830000000000004</v>
      </c>
      <c r="CF259" s="434">
        <f t="shared" si="563"/>
        <v>936.69299999999998</v>
      </c>
      <c r="CG259" s="435">
        <f t="shared" si="564"/>
        <v>1009.0530000000001</v>
      </c>
      <c r="CH259" s="432">
        <v>9.8670000000000009</v>
      </c>
      <c r="CI259" s="433">
        <v>10.413</v>
      </c>
      <c r="CJ259" s="434">
        <f t="shared" si="565"/>
        <v>296.01000000000005</v>
      </c>
      <c r="CK259" s="435">
        <f t="shared" si="566"/>
        <v>218.673</v>
      </c>
      <c r="CL259" s="432"/>
      <c r="CM259" s="433"/>
      <c r="CN259" s="434">
        <f t="shared" si="567"/>
        <v>0</v>
      </c>
      <c r="CO259" s="435">
        <f t="shared" si="568"/>
        <v>0</v>
      </c>
      <c r="CP259" s="434">
        <f t="shared" si="569"/>
        <v>5.3829825327510914</v>
      </c>
      <c r="CQ259" s="435">
        <f t="shared" si="570"/>
        <v>5.7911603773584908</v>
      </c>
      <c r="CR259" s="434">
        <f t="shared" si="571"/>
        <v>1232.703</v>
      </c>
      <c r="CS259" s="435">
        <f t="shared" si="572"/>
        <v>1227.7260000000001</v>
      </c>
      <c r="CT259" s="432"/>
      <c r="CU259" s="433"/>
      <c r="CV259" s="434">
        <f t="shared" si="573"/>
        <v>0</v>
      </c>
      <c r="CW259" s="435">
        <f t="shared" si="574"/>
        <v>0</v>
      </c>
      <c r="CX259" s="432"/>
      <c r="CY259" s="433"/>
      <c r="CZ259" s="434">
        <f t="shared" si="575"/>
        <v>0</v>
      </c>
      <c r="DA259" s="435">
        <f t="shared" si="576"/>
        <v>0</v>
      </c>
      <c r="DB259" s="432"/>
      <c r="DC259" s="433"/>
      <c r="DD259" s="434">
        <f t="shared" si="577"/>
        <v>0</v>
      </c>
      <c r="DE259" s="435">
        <f t="shared" si="578"/>
        <v>0</v>
      </c>
      <c r="DF259" s="434">
        <f t="shared" si="579"/>
        <v>0</v>
      </c>
      <c r="DG259" s="435">
        <f t="shared" si="580"/>
        <v>0</v>
      </c>
      <c r="DH259" s="434">
        <f t="shared" si="581"/>
        <v>0</v>
      </c>
      <c r="DI259" s="435">
        <f t="shared" si="582"/>
        <v>0</v>
      </c>
      <c r="DJ259" s="434">
        <f t="shared" si="583"/>
        <v>264</v>
      </c>
      <c r="DK259" s="435">
        <f t="shared" si="584"/>
        <v>254</v>
      </c>
      <c r="DL259" s="434">
        <f t="shared" si="585"/>
        <v>0</v>
      </c>
      <c r="DM259" s="435">
        <f t="shared" si="586"/>
        <v>0</v>
      </c>
      <c r="DN259" s="434">
        <f t="shared" si="587"/>
        <v>5.0379848484848484</v>
      </c>
      <c r="DO259" s="435">
        <f t="shared" si="588"/>
        <v>5.2481929133858278</v>
      </c>
      <c r="DP259" s="434">
        <f t="shared" si="589"/>
        <v>1330.028</v>
      </c>
      <c r="DQ259" s="435">
        <f t="shared" si="590"/>
        <v>1333.0410000000002</v>
      </c>
      <c r="DR259" s="434">
        <f t="shared" si="591"/>
        <v>0</v>
      </c>
      <c r="DS259" s="435">
        <f t="shared" si="592"/>
        <v>0</v>
      </c>
      <c r="DT259" s="434">
        <f t="shared" si="593"/>
        <v>0</v>
      </c>
      <c r="DU259" s="435">
        <f t="shared" si="594"/>
        <v>0</v>
      </c>
      <c r="DV259" s="432">
        <v>40</v>
      </c>
      <c r="DW259" s="433">
        <v>36</v>
      </c>
      <c r="DX259" s="434">
        <f t="shared" si="595"/>
        <v>0</v>
      </c>
      <c r="DY259" s="435">
        <f t="shared" si="596"/>
        <v>0</v>
      </c>
      <c r="DZ259" s="432">
        <v>24</v>
      </c>
      <c r="EA259" s="433">
        <v>27</v>
      </c>
      <c r="EB259" s="434">
        <f t="shared" si="597"/>
        <v>0</v>
      </c>
      <c r="EC259" s="435">
        <f t="shared" si="598"/>
        <v>0</v>
      </c>
      <c r="ED259" s="432"/>
      <c r="EE259" s="433"/>
      <c r="EF259" s="434">
        <f t="shared" si="599"/>
        <v>0</v>
      </c>
      <c r="EG259" s="435">
        <f t="shared" si="600"/>
        <v>0</v>
      </c>
      <c r="EH259" s="434">
        <f t="shared" si="601"/>
        <v>64</v>
      </c>
      <c r="EI259" s="435">
        <f t="shared" si="602"/>
        <v>63</v>
      </c>
      <c r="EJ259" s="434">
        <f t="shared" si="603"/>
        <v>0</v>
      </c>
      <c r="EK259" s="435">
        <f t="shared" si="604"/>
        <v>0</v>
      </c>
      <c r="EL259" s="432">
        <v>9.15</v>
      </c>
      <c r="EM259" s="433">
        <v>8.3889999999999993</v>
      </c>
      <c r="EN259" s="434">
        <f t="shared" si="605"/>
        <v>366</v>
      </c>
      <c r="EO259" s="435">
        <f t="shared" si="606"/>
        <v>302.00399999999996</v>
      </c>
      <c r="EP259" s="432">
        <v>8.9719999999999995</v>
      </c>
      <c r="EQ259" s="433">
        <v>10.494</v>
      </c>
      <c r="ER259" s="434">
        <f t="shared" si="607"/>
        <v>215.32799999999997</v>
      </c>
      <c r="ES259" s="435">
        <f t="shared" si="608"/>
        <v>283.33799999999997</v>
      </c>
      <c r="ET259" s="432"/>
      <c r="EU259" s="433"/>
      <c r="EV259" s="434">
        <f t="shared" si="609"/>
        <v>0</v>
      </c>
      <c r="EW259" s="435">
        <f t="shared" si="610"/>
        <v>0</v>
      </c>
      <c r="EX259" s="434">
        <f t="shared" si="611"/>
        <v>9.0832499999999996</v>
      </c>
      <c r="EY259" s="435">
        <f t="shared" si="612"/>
        <v>9.2911428571428551</v>
      </c>
      <c r="EZ259" s="434">
        <f t="shared" si="613"/>
        <v>581.32799999999997</v>
      </c>
      <c r="FA259" s="435">
        <f t="shared" si="614"/>
        <v>585.34199999999987</v>
      </c>
      <c r="FB259" s="432"/>
      <c r="FC259" s="433"/>
      <c r="FD259" s="434">
        <f t="shared" si="615"/>
        <v>0</v>
      </c>
      <c r="FE259" s="435">
        <f t="shared" si="616"/>
        <v>0</v>
      </c>
      <c r="FF259" s="432"/>
      <c r="FG259" s="433"/>
      <c r="FH259" s="434">
        <f t="shared" si="617"/>
        <v>0</v>
      </c>
      <c r="FI259" s="435">
        <f t="shared" si="618"/>
        <v>0</v>
      </c>
      <c r="FJ259" s="432"/>
      <c r="FK259" s="433"/>
      <c r="FL259" s="434">
        <f t="shared" si="619"/>
        <v>0</v>
      </c>
      <c r="FM259" s="435">
        <f t="shared" si="620"/>
        <v>0</v>
      </c>
      <c r="FN259" s="434">
        <f t="shared" si="621"/>
        <v>0</v>
      </c>
      <c r="FO259" s="435">
        <f t="shared" si="622"/>
        <v>0</v>
      </c>
      <c r="FP259" s="434">
        <f t="shared" si="623"/>
        <v>0</v>
      </c>
      <c r="FQ259" s="435">
        <f t="shared" si="624"/>
        <v>0</v>
      </c>
      <c r="FR259" s="432">
        <v>291</v>
      </c>
      <c r="FS259" s="433">
        <v>239</v>
      </c>
      <c r="FT259" s="434">
        <f t="shared" si="625"/>
        <v>0</v>
      </c>
      <c r="FU259" s="435">
        <f t="shared" si="626"/>
        <v>0</v>
      </c>
      <c r="FV259" s="432"/>
      <c r="FW259" s="433"/>
      <c r="FX259" s="434">
        <f t="shared" si="627"/>
        <v>0</v>
      </c>
      <c r="FY259" s="435">
        <f t="shared" si="628"/>
        <v>0</v>
      </c>
      <c r="FZ259" s="432"/>
      <c r="GA259" s="433"/>
      <c r="GB259" s="434">
        <f t="shared" si="629"/>
        <v>0</v>
      </c>
      <c r="GC259" s="435">
        <f t="shared" si="630"/>
        <v>0</v>
      </c>
      <c r="GD259" s="434">
        <f t="shared" si="631"/>
        <v>272</v>
      </c>
      <c r="GE259" s="435">
        <f t="shared" si="632"/>
        <v>268</v>
      </c>
      <c r="GF259" s="434">
        <f t="shared" si="633"/>
        <v>0</v>
      </c>
      <c r="GG259" s="435">
        <f t="shared" si="634"/>
        <v>0</v>
      </c>
      <c r="GH259" s="434">
        <f t="shared" si="635"/>
        <v>1386.018</v>
      </c>
      <c r="GI259" s="435">
        <f t="shared" si="636"/>
        <v>1414.7049999999999</v>
      </c>
      <c r="GJ259" s="434">
        <f t="shared" si="637"/>
        <v>0</v>
      </c>
      <c r="GK259" s="435">
        <f t="shared" si="638"/>
        <v>0</v>
      </c>
      <c r="GL259" s="434">
        <f t="shared" si="639"/>
        <v>56</v>
      </c>
      <c r="GM259" s="435">
        <f t="shared" si="640"/>
        <v>49</v>
      </c>
      <c r="GN259" s="434">
        <f t="shared" si="641"/>
        <v>0</v>
      </c>
      <c r="GO259" s="435">
        <f t="shared" si="642"/>
        <v>0</v>
      </c>
      <c r="GP259" s="434">
        <f t="shared" si="643"/>
        <v>525.33799999999997</v>
      </c>
      <c r="GQ259" s="435">
        <f t="shared" si="644"/>
        <v>503.678</v>
      </c>
      <c r="GR259" s="434">
        <f t="shared" si="645"/>
        <v>0</v>
      </c>
      <c r="GS259" s="435">
        <f t="shared" si="646"/>
        <v>0</v>
      </c>
      <c r="GT259" s="434">
        <f t="shared" si="647"/>
        <v>328</v>
      </c>
      <c r="GU259" s="435">
        <f t="shared" si="648"/>
        <v>317</v>
      </c>
      <c r="GV259" s="434">
        <f t="shared" si="649"/>
        <v>0</v>
      </c>
      <c r="GW259" s="435">
        <f t="shared" si="650"/>
        <v>0</v>
      </c>
      <c r="GX259" s="434">
        <f t="shared" si="651"/>
        <v>1911.356</v>
      </c>
      <c r="GY259" s="435">
        <f t="shared" si="652"/>
        <v>1918.3829999999998</v>
      </c>
      <c r="GZ259" s="434">
        <f t="shared" si="653"/>
        <v>0</v>
      </c>
      <c r="HA259" s="435">
        <f t="shared" si="654"/>
        <v>0</v>
      </c>
      <c r="HB259" s="434">
        <f t="shared" si="655"/>
        <v>0</v>
      </c>
      <c r="HC259" s="435">
        <f t="shared" si="656"/>
        <v>0</v>
      </c>
      <c r="HD259" s="434">
        <f t="shared" si="657"/>
        <v>0</v>
      </c>
      <c r="HE259" s="435">
        <f t="shared" si="658"/>
        <v>0</v>
      </c>
      <c r="HF259" s="434">
        <f t="shared" si="659"/>
        <v>0</v>
      </c>
      <c r="HG259" s="435">
        <f t="shared" si="660"/>
        <v>0</v>
      </c>
      <c r="HH259" s="434">
        <f t="shared" si="661"/>
        <v>0</v>
      </c>
      <c r="HI259" s="435">
        <f t="shared" si="662"/>
        <v>0</v>
      </c>
      <c r="HJ259" s="434">
        <f t="shared" si="663"/>
        <v>1911.356</v>
      </c>
      <c r="HK259" s="435">
        <f t="shared" si="664"/>
        <v>1918.383</v>
      </c>
      <c r="HL259" s="434">
        <f t="shared" si="665"/>
        <v>0</v>
      </c>
      <c r="HM259" s="435">
        <f t="shared" si="666"/>
        <v>0</v>
      </c>
    </row>
    <row r="260" spans="1:221" s="18" customFormat="1" ht="15" customHeight="1">
      <c r="A260" s="552" t="s">
        <v>562</v>
      </c>
      <c r="B260" s="451" t="s">
        <v>581</v>
      </c>
      <c r="C260" s="557"/>
      <c r="D260" s="446">
        <v>221096</v>
      </c>
      <c r="E260" s="558">
        <v>9</v>
      </c>
      <c r="F260" s="432">
        <v>1121</v>
      </c>
      <c r="G260" s="433">
        <v>1122</v>
      </c>
      <c r="H260" s="432"/>
      <c r="I260" s="433"/>
      <c r="J260" s="434">
        <f t="shared" si="519"/>
        <v>1121</v>
      </c>
      <c r="K260" s="435">
        <f t="shared" si="520"/>
        <v>1122</v>
      </c>
      <c r="L260" s="432"/>
      <c r="M260" s="433"/>
      <c r="N260" s="434">
        <f t="shared" si="521"/>
        <v>1121</v>
      </c>
      <c r="O260" s="435">
        <f t="shared" si="522"/>
        <v>1122</v>
      </c>
      <c r="P260" s="434">
        <f t="shared" si="523"/>
        <v>0</v>
      </c>
      <c r="Q260" s="435">
        <f t="shared" si="524"/>
        <v>0</v>
      </c>
      <c r="R260" s="432">
        <v>40</v>
      </c>
      <c r="S260" s="433">
        <v>49</v>
      </c>
      <c r="T260" s="434">
        <f t="shared" si="668"/>
        <v>0</v>
      </c>
      <c r="U260" s="435">
        <f t="shared" si="668"/>
        <v>0</v>
      </c>
      <c r="V260" s="432">
        <v>0</v>
      </c>
      <c r="W260" s="433">
        <v>1</v>
      </c>
      <c r="X260" s="434">
        <f t="shared" si="525"/>
        <v>0</v>
      </c>
      <c r="Y260" s="435">
        <f t="shared" si="526"/>
        <v>0</v>
      </c>
      <c r="Z260" s="432"/>
      <c r="AA260" s="433"/>
      <c r="AB260" s="434">
        <f t="shared" si="527"/>
        <v>0</v>
      </c>
      <c r="AC260" s="435">
        <f t="shared" si="528"/>
        <v>0</v>
      </c>
      <c r="AD260" s="434">
        <f t="shared" si="529"/>
        <v>40</v>
      </c>
      <c r="AE260" s="435">
        <f t="shared" si="530"/>
        <v>50</v>
      </c>
      <c r="AF260" s="434">
        <f t="shared" si="531"/>
        <v>0</v>
      </c>
      <c r="AG260" s="435">
        <f t="shared" si="532"/>
        <v>0</v>
      </c>
      <c r="AH260" s="432">
        <v>1.875</v>
      </c>
      <c r="AI260" s="433">
        <v>1.714</v>
      </c>
      <c r="AJ260" s="434">
        <f t="shared" si="533"/>
        <v>75</v>
      </c>
      <c r="AK260" s="435">
        <f t="shared" si="534"/>
        <v>83.986000000000004</v>
      </c>
      <c r="AL260" s="432">
        <v>0</v>
      </c>
      <c r="AM260" s="433">
        <v>3</v>
      </c>
      <c r="AN260" s="434">
        <f t="shared" si="535"/>
        <v>0</v>
      </c>
      <c r="AO260" s="435">
        <f t="shared" si="536"/>
        <v>3</v>
      </c>
      <c r="AP260" s="432"/>
      <c r="AQ260" s="433"/>
      <c r="AR260" s="434">
        <f t="shared" si="537"/>
        <v>0</v>
      </c>
      <c r="AS260" s="435">
        <f t="shared" si="538"/>
        <v>0</v>
      </c>
      <c r="AT260" s="434">
        <f t="shared" si="539"/>
        <v>1.875</v>
      </c>
      <c r="AU260" s="435">
        <f t="shared" si="540"/>
        <v>1.7397200000000002</v>
      </c>
      <c r="AV260" s="434">
        <f t="shared" si="541"/>
        <v>75</v>
      </c>
      <c r="AW260" s="435">
        <f t="shared" si="542"/>
        <v>86.986000000000004</v>
      </c>
      <c r="AX260" s="432"/>
      <c r="AY260" s="433"/>
      <c r="AZ260" s="434">
        <f t="shared" si="543"/>
        <v>0</v>
      </c>
      <c r="BA260" s="435">
        <f t="shared" si="544"/>
        <v>0</v>
      </c>
      <c r="BB260" s="432"/>
      <c r="BC260" s="433"/>
      <c r="BD260" s="434">
        <f t="shared" si="545"/>
        <v>0</v>
      </c>
      <c r="BE260" s="435">
        <f t="shared" si="546"/>
        <v>0</v>
      </c>
      <c r="BF260" s="432"/>
      <c r="BG260" s="433"/>
      <c r="BH260" s="434">
        <f t="shared" si="547"/>
        <v>0</v>
      </c>
      <c r="BI260" s="435">
        <f t="shared" si="548"/>
        <v>0</v>
      </c>
      <c r="BJ260" s="434">
        <f t="shared" si="549"/>
        <v>0</v>
      </c>
      <c r="BK260" s="435">
        <f t="shared" si="550"/>
        <v>0</v>
      </c>
      <c r="BL260" s="434">
        <f t="shared" si="551"/>
        <v>0</v>
      </c>
      <c r="BM260" s="435">
        <f t="shared" si="552"/>
        <v>0</v>
      </c>
      <c r="BN260" s="432">
        <v>526</v>
      </c>
      <c r="BO260" s="433">
        <v>475</v>
      </c>
      <c r="BP260" s="434">
        <f t="shared" si="553"/>
        <v>0</v>
      </c>
      <c r="BQ260" s="435">
        <f t="shared" si="554"/>
        <v>0</v>
      </c>
      <c r="BR260" s="432">
        <v>58</v>
      </c>
      <c r="BS260" s="433">
        <v>77</v>
      </c>
      <c r="BT260" s="434">
        <f t="shared" si="555"/>
        <v>0</v>
      </c>
      <c r="BU260" s="435">
        <f t="shared" si="556"/>
        <v>0</v>
      </c>
      <c r="BV260" s="432"/>
      <c r="BW260" s="433"/>
      <c r="BX260" s="434">
        <f t="shared" si="557"/>
        <v>0</v>
      </c>
      <c r="BY260" s="435">
        <f t="shared" si="558"/>
        <v>0</v>
      </c>
      <c r="BZ260" s="434">
        <f t="shared" si="559"/>
        <v>584</v>
      </c>
      <c r="CA260" s="435">
        <f t="shared" si="560"/>
        <v>552</v>
      </c>
      <c r="CB260" s="434">
        <f t="shared" si="561"/>
        <v>0</v>
      </c>
      <c r="CC260" s="435">
        <f t="shared" si="562"/>
        <v>0</v>
      </c>
      <c r="CD260" s="432">
        <v>2.9689999999999999</v>
      </c>
      <c r="CE260" s="433">
        <v>3.4129999999999998</v>
      </c>
      <c r="CF260" s="434">
        <f t="shared" si="563"/>
        <v>1561.694</v>
      </c>
      <c r="CG260" s="435">
        <f t="shared" si="564"/>
        <v>1621.175</v>
      </c>
      <c r="CH260" s="432">
        <v>4.7869999999999999</v>
      </c>
      <c r="CI260" s="433">
        <v>6.407</v>
      </c>
      <c r="CJ260" s="434">
        <f t="shared" si="565"/>
        <v>277.64600000000002</v>
      </c>
      <c r="CK260" s="435">
        <f t="shared" si="566"/>
        <v>493.339</v>
      </c>
      <c r="CL260" s="432"/>
      <c r="CM260" s="433"/>
      <c r="CN260" s="434">
        <f t="shared" si="567"/>
        <v>0</v>
      </c>
      <c r="CO260" s="435">
        <f t="shared" si="568"/>
        <v>0</v>
      </c>
      <c r="CP260" s="434">
        <f t="shared" si="569"/>
        <v>3.1495547945205478</v>
      </c>
      <c r="CQ260" s="435">
        <f t="shared" si="570"/>
        <v>3.8306413043478265</v>
      </c>
      <c r="CR260" s="434">
        <f t="shared" si="571"/>
        <v>1839.34</v>
      </c>
      <c r="CS260" s="435">
        <f t="shared" si="572"/>
        <v>2114.5140000000001</v>
      </c>
      <c r="CT260" s="432"/>
      <c r="CU260" s="433"/>
      <c r="CV260" s="434">
        <f t="shared" si="573"/>
        <v>0</v>
      </c>
      <c r="CW260" s="435">
        <f t="shared" si="574"/>
        <v>0</v>
      </c>
      <c r="CX260" s="432"/>
      <c r="CY260" s="433"/>
      <c r="CZ260" s="434">
        <f t="shared" si="575"/>
        <v>0</v>
      </c>
      <c r="DA260" s="435">
        <f t="shared" si="576"/>
        <v>0</v>
      </c>
      <c r="DB260" s="432"/>
      <c r="DC260" s="433"/>
      <c r="DD260" s="434">
        <f t="shared" si="577"/>
        <v>0</v>
      </c>
      <c r="DE260" s="435">
        <f t="shared" si="578"/>
        <v>0</v>
      </c>
      <c r="DF260" s="434">
        <f t="shared" si="579"/>
        <v>0</v>
      </c>
      <c r="DG260" s="435">
        <f t="shared" si="580"/>
        <v>0</v>
      </c>
      <c r="DH260" s="434">
        <f t="shared" si="581"/>
        <v>0</v>
      </c>
      <c r="DI260" s="435">
        <f t="shared" si="582"/>
        <v>0</v>
      </c>
      <c r="DJ260" s="434">
        <f t="shared" si="583"/>
        <v>624</v>
      </c>
      <c r="DK260" s="435">
        <f t="shared" si="584"/>
        <v>602</v>
      </c>
      <c r="DL260" s="434">
        <f t="shared" si="585"/>
        <v>0</v>
      </c>
      <c r="DM260" s="435">
        <f t="shared" si="586"/>
        <v>0</v>
      </c>
      <c r="DN260" s="434">
        <f t="shared" si="587"/>
        <v>3.067852564102564</v>
      </c>
      <c r="DO260" s="435">
        <f t="shared" si="588"/>
        <v>3.6569767441860463</v>
      </c>
      <c r="DP260" s="434">
        <f t="shared" si="589"/>
        <v>1914.34</v>
      </c>
      <c r="DQ260" s="435">
        <f t="shared" si="590"/>
        <v>2201.5</v>
      </c>
      <c r="DR260" s="434">
        <f t="shared" si="591"/>
        <v>0</v>
      </c>
      <c r="DS260" s="435">
        <f t="shared" si="592"/>
        <v>0</v>
      </c>
      <c r="DT260" s="434">
        <f t="shared" si="593"/>
        <v>0</v>
      </c>
      <c r="DU260" s="435">
        <f t="shared" si="594"/>
        <v>0</v>
      </c>
      <c r="DV260" s="432">
        <v>69</v>
      </c>
      <c r="DW260" s="433">
        <v>55</v>
      </c>
      <c r="DX260" s="434">
        <f t="shared" si="595"/>
        <v>0</v>
      </c>
      <c r="DY260" s="435">
        <f t="shared" si="596"/>
        <v>0</v>
      </c>
      <c r="DZ260" s="432">
        <v>55</v>
      </c>
      <c r="EA260" s="433">
        <v>88</v>
      </c>
      <c r="EB260" s="434">
        <f t="shared" si="597"/>
        <v>0</v>
      </c>
      <c r="EC260" s="435">
        <f t="shared" si="598"/>
        <v>0</v>
      </c>
      <c r="ED260" s="432"/>
      <c r="EE260" s="433"/>
      <c r="EF260" s="434">
        <f t="shared" si="599"/>
        <v>0</v>
      </c>
      <c r="EG260" s="435">
        <f t="shared" si="600"/>
        <v>0</v>
      </c>
      <c r="EH260" s="434">
        <f t="shared" si="601"/>
        <v>124</v>
      </c>
      <c r="EI260" s="435">
        <f t="shared" si="602"/>
        <v>143</v>
      </c>
      <c r="EJ260" s="434">
        <f t="shared" si="603"/>
        <v>0</v>
      </c>
      <c r="EK260" s="435">
        <f t="shared" si="604"/>
        <v>0</v>
      </c>
      <c r="EL260" s="432">
        <v>7.1159999999999997</v>
      </c>
      <c r="EM260" s="433">
        <v>8.2240000000000002</v>
      </c>
      <c r="EN260" s="434">
        <f t="shared" si="605"/>
        <v>491.00399999999996</v>
      </c>
      <c r="EO260" s="435">
        <f t="shared" si="606"/>
        <v>452.32</v>
      </c>
      <c r="EP260" s="432">
        <v>11.526999999999999</v>
      </c>
      <c r="EQ260" s="433">
        <v>12.053000000000001</v>
      </c>
      <c r="ER260" s="434">
        <f t="shared" si="607"/>
        <v>633.98500000000001</v>
      </c>
      <c r="ES260" s="435">
        <f t="shared" si="608"/>
        <v>1060.664</v>
      </c>
      <c r="ET260" s="432"/>
      <c r="EU260" s="433"/>
      <c r="EV260" s="434">
        <f t="shared" si="609"/>
        <v>0</v>
      </c>
      <c r="EW260" s="435">
        <f t="shared" si="610"/>
        <v>0</v>
      </c>
      <c r="EX260" s="434">
        <f t="shared" si="611"/>
        <v>9.0724919354838711</v>
      </c>
      <c r="EY260" s="435">
        <f t="shared" si="612"/>
        <v>10.580307692307692</v>
      </c>
      <c r="EZ260" s="434">
        <f t="shared" si="613"/>
        <v>1124.989</v>
      </c>
      <c r="FA260" s="435">
        <f t="shared" si="614"/>
        <v>1512.9839999999999</v>
      </c>
      <c r="FB260" s="432"/>
      <c r="FC260" s="433"/>
      <c r="FD260" s="434">
        <f t="shared" si="615"/>
        <v>0</v>
      </c>
      <c r="FE260" s="435">
        <f t="shared" si="616"/>
        <v>0</v>
      </c>
      <c r="FF260" s="432"/>
      <c r="FG260" s="433"/>
      <c r="FH260" s="434">
        <f t="shared" si="617"/>
        <v>0</v>
      </c>
      <c r="FI260" s="435">
        <f t="shared" si="618"/>
        <v>0</v>
      </c>
      <c r="FJ260" s="432"/>
      <c r="FK260" s="433"/>
      <c r="FL260" s="434">
        <f t="shared" si="619"/>
        <v>0</v>
      </c>
      <c r="FM260" s="435">
        <f t="shared" si="620"/>
        <v>0</v>
      </c>
      <c r="FN260" s="434">
        <f t="shared" si="621"/>
        <v>0</v>
      </c>
      <c r="FO260" s="435">
        <f t="shared" si="622"/>
        <v>0</v>
      </c>
      <c r="FP260" s="434">
        <f t="shared" si="623"/>
        <v>0</v>
      </c>
      <c r="FQ260" s="435">
        <f t="shared" si="624"/>
        <v>0</v>
      </c>
      <c r="FR260" s="432">
        <v>373</v>
      </c>
      <c r="FS260" s="433">
        <v>377</v>
      </c>
      <c r="FT260" s="434">
        <f t="shared" si="625"/>
        <v>0</v>
      </c>
      <c r="FU260" s="435">
        <f t="shared" si="626"/>
        <v>0</v>
      </c>
      <c r="FV260" s="432"/>
      <c r="FW260" s="433"/>
      <c r="FX260" s="434">
        <f t="shared" si="627"/>
        <v>0</v>
      </c>
      <c r="FY260" s="435">
        <f t="shared" si="628"/>
        <v>0</v>
      </c>
      <c r="FZ260" s="432"/>
      <c r="GA260" s="433"/>
      <c r="GB260" s="434">
        <f t="shared" si="629"/>
        <v>0</v>
      </c>
      <c r="GC260" s="435">
        <f t="shared" si="630"/>
        <v>0</v>
      </c>
      <c r="GD260" s="434">
        <f t="shared" si="631"/>
        <v>635</v>
      </c>
      <c r="GE260" s="435">
        <f t="shared" si="632"/>
        <v>579</v>
      </c>
      <c r="GF260" s="434">
        <f t="shared" si="633"/>
        <v>0</v>
      </c>
      <c r="GG260" s="435">
        <f t="shared" si="634"/>
        <v>0</v>
      </c>
      <c r="GH260" s="434">
        <f t="shared" si="635"/>
        <v>2127.6979999999999</v>
      </c>
      <c r="GI260" s="435">
        <f t="shared" si="636"/>
        <v>2157.4810000000002</v>
      </c>
      <c r="GJ260" s="434">
        <f t="shared" si="637"/>
        <v>0</v>
      </c>
      <c r="GK260" s="435">
        <f t="shared" si="638"/>
        <v>0</v>
      </c>
      <c r="GL260" s="434">
        <f t="shared" si="639"/>
        <v>113</v>
      </c>
      <c r="GM260" s="435">
        <f t="shared" si="640"/>
        <v>166</v>
      </c>
      <c r="GN260" s="434">
        <f t="shared" si="641"/>
        <v>0</v>
      </c>
      <c r="GO260" s="435">
        <f t="shared" si="642"/>
        <v>0</v>
      </c>
      <c r="GP260" s="434">
        <f t="shared" si="643"/>
        <v>911.63100000000009</v>
      </c>
      <c r="GQ260" s="435">
        <f t="shared" si="644"/>
        <v>1557.0029999999999</v>
      </c>
      <c r="GR260" s="434">
        <f t="shared" si="645"/>
        <v>0</v>
      </c>
      <c r="GS260" s="435">
        <f t="shared" si="646"/>
        <v>0</v>
      </c>
      <c r="GT260" s="434">
        <f t="shared" si="647"/>
        <v>748</v>
      </c>
      <c r="GU260" s="435">
        <f t="shared" si="648"/>
        <v>745</v>
      </c>
      <c r="GV260" s="434">
        <f t="shared" si="649"/>
        <v>0</v>
      </c>
      <c r="GW260" s="435">
        <f t="shared" si="650"/>
        <v>0</v>
      </c>
      <c r="GX260" s="434">
        <f t="shared" si="651"/>
        <v>3039.3289999999997</v>
      </c>
      <c r="GY260" s="435">
        <f t="shared" si="652"/>
        <v>3714.4840000000004</v>
      </c>
      <c r="GZ260" s="434">
        <f t="shared" si="653"/>
        <v>0</v>
      </c>
      <c r="HA260" s="435">
        <f t="shared" si="654"/>
        <v>0</v>
      </c>
      <c r="HB260" s="434">
        <f t="shared" si="655"/>
        <v>0</v>
      </c>
      <c r="HC260" s="435">
        <f t="shared" si="656"/>
        <v>0</v>
      </c>
      <c r="HD260" s="434">
        <f t="shared" si="657"/>
        <v>0</v>
      </c>
      <c r="HE260" s="435">
        <f t="shared" si="658"/>
        <v>0</v>
      </c>
      <c r="HF260" s="434">
        <f t="shared" si="659"/>
        <v>0</v>
      </c>
      <c r="HG260" s="435">
        <f t="shared" si="660"/>
        <v>0</v>
      </c>
      <c r="HH260" s="434">
        <f t="shared" si="661"/>
        <v>0</v>
      </c>
      <c r="HI260" s="435">
        <f t="shared" si="662"/>
        <v>0</v>
      </c>
      <c r="HJ260" s="434">
        <f t="shared" si="663"/>
        <v>3039.3289999999997</v>
      </c>
      <c r="HK260" s="435">
        <f t="shared" si="664"/>
        <v>3714.4839999999999</v>
      </c>
      <c r="HL260" s="434">
        <f t="shared" si="665"/>
        <v>0</v>
      </c>
      <c r="HM260" s="435">
        <f t="shared" si="666"/>
        <v>0</v>
      </c>
    </row>
    <row r="261" spans="1:221" s="18" customFormat="1" ht="15" customHeight="1">
      <c r="A261" s="552" t="s">
        <v>562</v>
      </c>
      <c r="B261" s="451" t="s">
        <v>582</v>
      </c>
      <c r="C261" s="557"/>
      <c r="D261" s="446">
        <v>221908</v>
      </c>
      <c r="E261" s="558">
        <v>9</v>
      </c>
      <c r="F261" s="432">
        <v>974</v>
      </c>
      <c r="G261" s="433">
        <v>892</v>
      </c>
      <c r="H261" s="432"/>
      <c r="I261" s="433"/>
      <c r="J261" s="434">
        <f t="shared" si="519"/>
        <v>974</v>
      </c>
      <c r="K261" s="435">
        <f t="shared" si="520"/>
        <v>892</v>
      </c>
      <c r="L261" s="432"/>
      <c r="M261" s="433"/>
      <c r="N261" s="434">
        <f t="shared" si="521"/>
        <v>974</v>
      </c>
      <c r="O261" s="435">
        <f t="shared" si="522"/>
        <v>892</v>
      </c>
      <c r="P261" s="434">
        <f t="shared" si="523"/>
        <v>0</v>
      </c>
      <c r="Q261" s="435">
        <f t="shared" si="524"/>
        <v>0</v>
      </c>
      <c r="R261" s="432">
        <v>54</v>
      </c>
      <c r="S261" s="433">
        <v>31</v>
      </c>
      <c r="T261" s="434">
        <f t="shared" si="668"/>
        <v>0</v>
      </c>
      <c r="U261" s="435">
        <f t="shared" si="668"/>
        <v>0</v>
      </c>
      <c r="V261" s="432">
        <v>3</v>
      </c>
      <c r="W261" s="433">
        <v>1</v>
      </c>
      <c r="X261" s="434">
        <f t="shared" si="525"/>
        <v>0</v>
      </c>
      <c r="Y261" s="435">
        <f t="shared" si="526"/>
        <v>0</v>
      </c>
      <c r="Z261" s="432"/>
      <c r="AA261" s="433"/>
      <c r="AB261" s="434">
        <f t="shared" si="527"/>
        <v>0</v>
      </c>
      <c r="AC261" s="435">
        <f t="shared" si="528"/>
        <v>0</v>
      </c>
      <c r="AD261" s="434">
        <f t="shared" si="529"/>
        <v>57</v>
      </c>
      <c r="AE261" s="435">
        <f t="shared" si="530"/>
        <v>32</v>
      </c>
      <c r="AF261" s="434">
        <f t="shared" si="531"/>
        <v>0</v>
      </c>
      <c r="AG261" s="435">
        <f t="shared" si="532"/>
        <v>0</v>
      </c>
      <c r="AH261" s="432">
        <v>2.1419999999999999</v>
      </c>
      <c r="AI261" s="433">
        <v>2.0539999999999998</v>
      </c>
      <c r="AJ261" s="434">
        <f t="shared" si="533"/>
        <v>115.66799999999999</v>
      </c>
      <c r="AK261" s="435">
        <f t="shared" si="534"/>
        <v>63.673999999999992</v>
      </c>
      <c r="AL261" s="432">
        <v>2.444</v>
      </c>
      <c r="AM261" s="433">
        <v>3</v>
      </c>
      <c r="AN261" s="434">
        <f t="shared" si="535"/>
        <v>7.3319999999999999</v>
      </c>
      <c r="AO261" s="435">
        <f t="shared" si="536"/>
        <v>3</v>
      </c>
      <c r="AP261" s="432"/>
      <c r="AQ261" s="433"/>
      <c r="AR261" s="434">
        <f t="shared" si="537"/>
        <v>0</v>
      </c>
      <c r="AS261" s="435">
        <f t="shared" si="538"/>
        <v>0</v>
      </c>
      <c r="AT261" s="434">
        <f t="shared" si="539"/>
        <v>2.1578947368421049</v>
      </c>
      <c r="AU261" s="435">
        <f t="shared" si="540"/>
        <v>2.0835624999999998</v>
      </c>
      <c r="AV261" s="434">
        <f t="shared" si="541"/>
        <v>122.99999999999997</v>
      </c>
      <c r="AW261" s="435">
        <f t="shared" si="542"/>
        <v>66.673999999999992</v>
      </c>
      <c r="AX261" s="432"/>
      <c r="AY261" s="433"/>
      <c r="AZ261" s="434">
        <f t="shared" si="543"/>
        <v>0</v>
      </c>
      <c r="BA261" s="435">
        <f t="shared" si="544"/>
        <v>0</v>
      </c>
      <c r="BB261" s="432"/>
      <c r="BC261" s="433"/>
      <c r="BD261" s="434">
        <f t="shared" si="545"/>
        <v>0</v>
      </c>
      <c r="BE261" s="435">
        <f t="shared" si="546"/>
        <v>0</v>
      </c>
      <c r="BF261" s="432"/>
      <c r="BG261" s="433"/>
      <c r="BH261" s="434">
        <f t="shared" si="547"/>
        <v>0</v>
      </c>
      <c r="BI261" s="435">
        <f t="shared" si="548"/>
        <v>0</v>
      </c>
      <c r="BJ261" s="434">
        <f t="shared" si="549"/>
        <v>0</v>
      </c>
      <c r="BK261" s="435">
        <f t="shared" si="550"/>
        <v>0</v>
      </c>
      <c r="BL261" s="434">
        <f t="shared" si="551"/>
        <v>0</v>
      </c>
      <c r="BM261" s="435">
        <f t="shared" si="552"/>
        <v>0</v>
      </c>
      <c r="BN261" s="432">
        <v>447</v>
      </c>
      <c r="BO261" s="433">
        <v>385</v>
      </c>
      <c r="BP261" s="434">
        <f t="shared" si="553"/>
        <v>0</v>
      </c>
      <c r="BQ261" s="435">
        <f t="shared" si="554"/>
        <v>0</v>
      </c>
      <c r="BR261" s="432">
        <v>57</v>
      </c>
      <c r="BS261" s="433">
        <v>55</v>
      </c>
      <c r="BT261" s="434">
        <f t="shared" si="555"/>
        <v>0</v>
      </c>
      <c r="BU261" s="435">
        <f t="shared" si="556"/>
        <v>0</v>
      </c>
      <c r="BV261" s="432"/>
      <c r="BW261" s="433"/>
      <c r="BX261" s="434">
        <f t="shared" si="557"/>
        <v>0</v>
      </c>
      <c r="BY261" s="435">
        <f t="shared" si="558"/>
        <v>0</v>
      </c>
      <c r="BZ261" s="434">
        <f t="shared" si="559"/>
        <v>504</v>
      </c>
      <c r="CA261" s="435">
        <f t="shared" si="560"/>
        <v>440</v>
      </c>
      <c r="CB261" s="434">
        <f t="shared" si="561"/>
        <v>0</v>
      </c>
      <c r="CC261" s="435">
        <f t="shared" si="562"/>
        <v>0</v>
      </c>
      <c r="CD261" s="432">
        <v>4.2670000000000003</v>
      </c>
      <c r="CE261" s="433">
        <v>4.2279999999999998</v>
      </c>
      <c r="CF261" s="434">
        <f t="shared" si="563"/>
        <v>1907.3490000000002</v>
      </c>
      <c r="CG261" s="435">
        <f t="shared" si="564"/>
        <v>1627.78</v>
      </c>
      <c r="CH261" s="432">
        <v>6.2629999999999999</v>
      </c>
      <c r="CI261" s="433">
        <v>6.7210000000000001</v>
      </c>
      <c r="CJ261" s="434">
        <f t="shared" si="565"/>
        <v>356.99099999999999</v>
      </c>
      <c r="CK261" s="435">
        <f t="shared" si="566"/>
        <v>369.65500000000003</v>
      </c>
      <c r="CL261" s="432"/>
      <c r="CM261" s="433"/>
      <c r="CN261" s="434">
        <f t="shared" si="567"/>
        <v>0</v>
      </c>
      <c r="CO261" s="435">
        <f t="shared" si="568"/>
        <v>0</v>
      </c>
      <c r="CP261" s="434">
        <f t="shared" si="569"/>
        <v>4.4927380952380958</v>
      </c>
      <c r="CQ261" s="435">
        <f t="shared" si="570"/>
        <v>4.539625</v>
      </c>
      <c r="CR261" s="434">
        <f t="shared" si="571"/>
        <v>2264.34</v>
      </c>
      <c r="CS261" s="435">
        <f t="shared" si="572"/>
        <v>1997.4349999999999</v>
      </c>
      <c r="CT261" s="432"/>
      <c r="CU261" s="433"/>
      <c r="CV261" s="434">
        <f t="shared" si="573"/>
        <v>0</v>
      </c>
      <c r="CW261" s="435">
        <f t="shared" si="574"/>
        <v>0</v>
      </c>
      <c r="CX261" s="432"/>
      <c r="CY261" s="433"/>
      <c r="CZ261" s="434">
        <f t="shared" si="575"/>
        <v>0</v>
      </c>
      <c r="DA261" s="435">
        <f t="shared" si="576"/>
        <v>0</v>
      </c>
      <c r="DB261" s="432"/>
      <c r="DC261" s="433"/>
      <c r="DD261" s="434">
        <f t="shared" si="577"/>
        <v>0</v>
      </c>
      <c r="DE261" s="435">
        <f t="shared" si="578"/>
        <v>0</v>
      </c>
      <c r="DF261" s="434">
        <f t="shared" si="579"/>
        <v>0</v>
      </c>
      <c r="DG261" s="435">
        <f t="shared" si="580"/>
        <v>0</v>
      </c>
      <c r="DH261" s="434">
        <f t="shared" si="581"/>
        <v>0</v>
      </c>
      <c r="DI261" s="435">
        <f t="shared" si="582"/>
        <v>0</v>
      </c>
      <c r="DJ261" s="434">
        <f t="shared" si="583"/>
        <v>561</v>
      </c>
      <c r="DK261" s="435">
        <f t="shared" si="584"/>
        <v>472</v>
      </c>
      <c r="DL261" s="434">
        <f t="shared" si="585"/>
        <v>0</v>
      </c>
      <c r="DM261" s="435">
        <f t="shared" si="586"/>
        <v>0</v>
      </c>
      <c r="DN261" s="434">
        <f t="shared" si="587"/>
        <v>4.2555080213903747</v>
      </c>
      <c r="DO261" s="435">
        <f t="shared" si="588"/>
        <v>4.3731122881355935</v>
      </c>
      <c r="DP261" s="434">
        <f t="shared" si="589"/>
        <v>2387.34</v>
      </c>
      <c r="DQ261" s="435">
        <f t="shared" si="590"/>
        <v>2064.1089999999999</v>
      </c>
      <c r="DR261" s="434">
        <f t="shared" si="591"/>
        <v>0</v>
      </c>
      <c r="DS261" s="435">
        <f t="shared" si="592"/>
        <v>0</v>
      </c>
      <c r="DT261" s="434">
        <f t="shared" si="593"/>
        <v>0</v>
      </c>
      <c r="DU261" s="435">
        <f t="shared" si="594"/>
        <v>0</v>
      </c>
      <c r="DV261" s="432">
        <v>60</v>
      </c>
      <c r="DW261" s="433">
        <v>54</v>
      </c>
      <c r="DX261" s="434">
        <f t="shared" si="595"/>
        <v>0</v>
      </c>
      <c r="DY261" s="435">
        <f t="shared" si="596"/>
        <v>0</v>
      </c>
      <c r="DZ261" s="432">
        <v>25</v>
      </c>
      <c r="EA261" s="433">
        <v>45</v>
      </c>
      <c r="EB261" s="434">
        <f t="shared" si="597"/>
        <v>0</v>
      </c>
      <c r="EC261" s="435">
        <f t="shared" si="598"/>
        <v>0</v>
      </c>
      <c r="ED261" s="432"/>
      <c r="EE261" s="433"/>
      <c r="EF261" s="434">
        <f t="shared" si="599"/>
        <v>0</v>
      </c>
      <c r="EG261" s="435">
        <f t="shared" si="600"/>
        <v>0</v>
      </c>
      <c r="EH261" s="434">
        <f t="shared" si="601"/>
        <v>85</v>
      </c>
      <c r="EI261" s="435">
        <f t="shared" si="602"/>
        <v>99</v>
      </c>
      <c r="EJ261" s="434">
        <f t="shared" si="603"/>
        <v>0</v>
      </c>
      <c r="EK261" s="435">
        <f t="shared" si="604"/>
        <v>0</v>
      </c>
      <c r="EL261" s="432">
        <v>8.6219999999999999</v>
      </c>
      <c r="EM261" s="433">
        <v>8.8949999999999996</v>
      </c>
      <c r="EN261" s="434">
        <f t="shared" si="605"/>
        <v>517.31999999999994</v>
      </c>
      <c r="EO261" s="435">
        <f t="shared" si="606"/>
        <v>480.33</v>
      </c>
      <c r="EP261" s="432">
        <v>11.452999999999999</v>
      </c>
      <c r="EQ261" s="433">
        <v>9.8810000000000002</v>
      </c>
      <c r="ER261" s="434">
        <f t="shared" si="607"/>
        <v>286.32499999999999</v>
      </c>
      <c r="ES261" s="435">
        <f t="shared" si="608"/>
        <v>444.64499999999998</v>
      </c>
      <c r="ET261" s="432"/>
      <c r="EU261" s="433"/>
      <c r="EV261" s="434">
        <f t="shared" si="609"/>
        <v>0</v>
      </c>
      <c r="EW261" s="435">
        <f t="shared" si="610"/>
        <v>0</v>
      </c>
      <c r="EX261" s="434">
        <f t="shared" si="611"/>
        <v>9.4546470588235287</v>
      </c>
      <c r="EY261" s="435">
        <f t="shared" si="612"/>
        <v>9.3431818181818169</v>
      </c>
      <c r="EZ261" s="434">
        <f t="shared" si="613"/>
        <v>803.64499999999998</v>
      </c>
      <c r="FA261" s="435">
        <f t="shared" si="614"/>
        <v>924.97499999999991</v>
      </c>
      <c r="FB261" s="432"/>
      <c r="FC261" s="433"/>
      <c r="FD261" s="434">
        <f t="shared" si="615"/>
        <v>0</v>
      </c>
      <c r="FE261" s="435">
        <f t="shared" si="616"/>
        <v>0</v>
      </c>
      <c r="FF261" s="432"/>
      <c r="FG261" s="433"/>
      <c r="FH261" s="434">
        <f t="shared" si="617"/>
        <v>0</v>
      </c>
      <c r="FI261" s="435">
        <f t="shared" si="618"/>
        <v>0</v>
      </c>
      <c r="FJ261" s="432"/>
      <c r="FK261" s="433"/>
      <c r="FL261" s="434">
        <f t="shared" si="619"/>
        <v>0</v>
      </c>
      <c r="FM261" s="435">
        <f t="shared" si="620"/>
        <v>0</v>
      </c>
      <c r="FN261" s="434">
        <f t="shared" si="621"/>
        <v>0</v>
      </c>
      <c r="FO261" s="435">
        <f t="shared" si="622"/>
        <v>0</v>
      </c>
      <c r="FP261" s="434">
        <f t="shared" si="623"/>
        <v>0</v>
      </c>
      <c r="FQ261" s="435">
        <f t="shared" si="624"/>
        <v>0</v>
      </c>
      <c r="FR261" s="432">
        <v>328</v>
      </c>
      <c r="FS261" s="433">
        <v>321</v>
      </c>
      <c r="FT261" s="434">
        <f t="shared" si="625"/>
        <v>0</v>
      </c>
      <c r="FU261" s="435">
        <f t="shared" si="626"/>
        <v>0</v>
      </c>
      <c r="FV261" s="432"/>
      <c r="FW261" s="433"/>
      <c r="FX261" s="434">
        <f t="shared" si="627"/>
        <v>0</v>
      </c>
      <c r="FY261" s="435">
        <f t="shared" si="628"/>
        <v>0</v>
      </c>
      <c r="FZ261" s="432"/>
      <c r="GA261" s="433"/>
      <c r="GB261" s="434">
        <f t="shared" si="629"/>
        <v>0</v>
      </c>
      <c r="GC261" s="435">
        <f t="shared" si="630"/>
        <v>0</v>
      </c>
      <c r="GD261" s="434">
        <f t="shared" si="631"/>
        <v>561</v>
      </c>
      <c r="GE261" s="435">
        <f t="shared" si="632"/>
        <v>470</v>
      </c>
      <c r="GF261" s="434">
        <f t="shared" si="633"/>
        <v>0</v>
      </c>
      <c r="GG261" s="435">
        <f t="shared" si="634"/>
        <v>0</v>
      </c>
      <c r="GH261" s="434">
        <f t="shared" si="635"/>
        <v>2540.337</v>
      </c>
      <c r="GI261" s="435">
        <f t="shared" si="636"/>
        <v>2171.7840000000001</v>
      </c>
      <c r="GJ261" s="434">
        <f t="shared" si="637"/>
        <v>0</v>
      </c>
      <c r="GK261" s="435">
        <f t="shared" si="638"/>
        <v>0</v>
      </c>
      <c r="GL261" s="434">
        <f t="shared" si="639"/>
        <v>85</v>
      </c>
      <c r="GM261" s="435">
        <f t="shared" si="640"/>
        <v>101</v>
      </c>
      <c r="GN261" s="434">
        <f t="shared" si="641"/>
        <v>0</v>
      </c>
      <c r="GO261" s="435">
        <f t="shared" si="642"/>
        <v>0</v>
      </c>
      <c r="GP261" s="434">
        <f t="shared" si="643"/>
        <v>650.64799999999991</v>
      </c>
      <c r="GQ261" s="435">
        <f t="shared" si="644"/>
        <v>817.3</v>
      </c>
      <c r="GR261" s="434">
        <f t="shared" si="645"/>
        <v>0</v>
      </c>
      <c r="GS261" s="435">
        <f t="shared" si="646"/>
        <v>0</v>
      </c>
      <c r="GT261" s="434">
        <f t="shared" si="647"/>
        <v>646</v>
      </c>
      <c r="GU261" s="435">
        <f t="shared" si="648"/>
        <v>571</v>
      </c>
      <c r="GV261" s="434">
        <f t="shared" si="649"/>
        <v>0</v>
      </c>
      <c r="GW261" s="435">
        <f t="shared" si="650"/>
        <v>0</v>
      </c>
      <c r="GX261" s="434">
        <f t="shared" si="651"/>
        <v>3190.9849999999997</v>
      </c>
      <c r="GY261" s="435">
        <f t="shared" si="652"/>
        <v>2989.0839999999998</v>
      </c>
      <c r="GZ261" s="434">
        <f t="shared" si="653"/>
        <v>0</v>
      </c>
      <c r="HA261" s="435">
        <f t="shared" si="654"/>
        <v>0</v>
      </c>
      <c r="HB261" s="434">
        <f t="shared" si="655"/>
        <v>0</v>
      </c>
      <c r="HC261" s="435">
        <f t="shared" si="656"/>
        <v>0</v>
      </c>
      <c r="HD261" s="434">
        <f t="shared" si="657"/>
        <v>0</v>
      </c>
      <c r="HE261" s="435">
        <f t="shared" si="658"/>
        <v>0</v>
      </c>
      <c r="HF261" s="434">
        <f t="shared" si="659"/>
        <v>0</v>
      </c>
      <c r="HG261" s="435">
        <f t="shared" si="660"/>
        <v>0</v>
      </c>
      <c r="HH261" s="434">
        <f t="shared" si="661"/>
        <v>0</v>
      </c>
      <c r="HI261" s="435">
        <f t="shared" si="662"/>
        <v>0</v>
      </c>
      <c r="HJ261" s="434">
        <f t="shared" si="663"/>
        <v>3190.9850000000001</v>
      </c>
      <c r="HK261" s="435">
        <f t="shared" si="664"/>
        <v>2989.0839999999998</v>
      </c>
      <c r="HL261" s="434">
        <f t="shared" si="665"/>
        <v>0</v>
      </c>
      <c r="HM261" s="435">
        <f t="shared" si="666"/>
        <v>0</v>
      </c>
    </row>
    <row r="262" spans="1:221" s="18" customFormat="1" ht="15" customHeight="1">
      <c r="A262" s="552" t="s">
        <v>562</v>
      </c>
      <c r="B262" s="554" t="s">
        <v>583</v>
      </c>
      <c r="C262" s="557"/>
      <c r="D262" s="446">
        <v>221397</v>
      </c>
      <c r="E262" s="558">
        <v>9</v>
      </c>
      <c r="F262" s="432">
        <v>978</v>
      </c>
      <c r="G262" s="433">
        <v>938</v>
      </c>
      <c r="H262" s="432"/>
      <c r="I262" s="433"/>
      <c r="J262" s="434">
        <f t="shared" si="519"/>
        <v>978</v>
      </c>
      <c r="K262" s="435">
        <f t="shared" si="520"/>
        <v>938</v>
      </c>
      <c r="L262" s="432"/>
      <c r="M262" s="433"/>
      <c r="N262" s="434">
        <f t="shared" si="521"/>
        <v>978</v>
      </c>
      <c r="O262" s="435">
        <f t="shared" si="522"/>
        <v>938</v>
      </c>
      <c r="P262" s="434">
        <f t="shared" si="523"/>
        <v>0</v>
      </c>
      <c r="Q262" s="435">
        <f t="shared" si="524"/>
        <v>0</v>
      </c>
      <c r="R262" s="432">
        <v>30</v>
      </c>
      <c r="S262" s="433">
        <v>30</v>
      </c>
      <c r="T262" s="434">
        <f t="shared" si="668"/>
        <v>0</v>
      </c>
      <c r="U262" s="435">
        <f t="shared" si="668"/>
        <v>0</v>
      </c>
      <c r="V262" s="432">
        <v>2</v>
      </c>
      <c r="W262" s="433">
        <v>1</v>
      </c>
      <c r="X262" s="434">
        <f t="shared" si="525"/>
        <v>0</v>
      </c>
      <c r="Y262" s="435">
        <f t="shared" si="526"/>
        <v>0</v>
      </c>
      <c r="Z262" s="432"/>
      <c r="AA262" s="433"/>
      <c r="AB262" s="434">
        <f t="shared" si="527"/>
        <v>0</v>
      </c>
      <c r="AC262" s="435">
        <f t="shared" si="528"/>
        <v>0</v>
      </c>
      <c r="AD262" s="434">
        <f t="shared" si="529"/>
        <v>32</v>
      </c>
      <c r="AE262" s="435">
        <f t="shared" si="530"/>
        <v>31</v>
      </c>
      <c r="AF262" s="434">
        <f t="shared" si="531"/>
        <v>0</v>
      </c>
      <c r="AG262" s="435">
        <f t="shared" si="532"/>
        <v>0</v>
      </c>
      <c r="AH262" s="432">
        <v>2.633</v>
      </c>
      <c r="AI262" s="433">
        <v>1.8109999999999999</v>
      </c>
      <c r="AJ262" s="434">
        <f t="shared" si="533"/>
        <v>78.989999999999995</v>
      </c>
      <c r="AK262" s="435">
        <f t="shared" si="534"/>
        <v>54.33</v>
      </c>
      <c r="AL262" s="432">
        <v>2.1669999999999998</v>
      </c>
      <c r="AM262" s="433">
        <v>1.667</v>
      </c>
      <c r="AN262" s="434">
        <f t="shared" si="535"/>
        <v>4.3339999999999996</v>
      </c>
      <c r="AO262" s="435">
        <f t="shared" si="536"/>
        <v>1.667</v>
      </c>
      <c r="AP262" s="432"/>
      <c r="AQ262" s="433"/>
      <c r="AR262" s="434">
        <f t="shared" si="537"/>
        <v>0</v>
      </c>
      <c r="AS262" s="435">
        <f t="shared" si="538"/>
        <v>0</v>
      </c>
      <c r="AT262" s="434">
        <f t="shared" si="539"/>
        <v>2.6038749999999999</v>
      </c>
      <c r="AU262" s="435">
        <f t="shared" si="540"/>
        <v>1.8063548387096775</v>
      </c>
      <c r="AV262" s="434">
        <f t="shared" si="541"/>
        <v>83.323999999999998</v>
      </c>
      <c r="AW262" s="435">
        <f t="shared" si="542"/>
        <v>55.997</v>
      </c>
      <c r="AX262" s="432"/>
      <c r="AY262" s="433"/>
      <c r="AZ262" s="434">
        <f t="shared" si="543"/>
        <v>0</v>
      </c>
      <c r="BA262" s="435">
        <f t="shared" si="544"/>
        <v>0</v>
      </c>
      <c r="BB262" s="432"/>
      <c r="BC262" s="433"/>
      <c r="BD262" s="434">
        <f t="shared" si="545"/>
        <v>0</v>
      </c>
      <c r="BE262" s="435">
        <f t="shared" si="546"/>
        <v>0</v>
      </c>
      <c r="BF262" s="432"/>
      <c r="BG262" s="433"/>
      <c r="BH262" s="434">
        <f t="shared" si="547"/>
        <v>0</v>
      </c>
      <c r="BI262" s="435">
        <f t="shared" si="548"/>
        <v>0</v>
      </c>
      <c r="BJ262" s="434">
        <f t="shared" si="549"/>
        <v>0</v>
      </c>
      <c r="BK262" s="435">
        <f t="shared" si="550"/>
        <v>0</v>
      </c>
      <c r="BL262" s="434">
        <f t="shared" si="551"/>
        <v>0</v>
      </c>
      <c r="BM262" s="435">
        <f t="shared" si="552"/>
        <v>0</v>
      </c>
      <c r="BN262" s="432">
        <v>270</v>
      </c>
      <c r="BO262" s="433">
        <v>290</v>
      </c>
      <c r="BP262" s="434">
        <f t="shared" si="553"/>
        <v>0</v>
      </c>
      <c r="BQ262" s="435">
        <f t="shared" si="554"/>
        <v>0</v>
      </c>
      <c r="BR262" s="432">
        <v>65</v>
      </c>
      <c r="BS262" s="433">
        <v>50</v>
      </c>
      <c r="BT262" s="434">
        <f t="shared" si="555"/>
        <v>0</v>
      </c>
      <c r="BU262" s="435">
        <f t="shared" si="556"/>
        <v>0</v>
      </c>
      <c r="BV262" s="432"/>
      <c r="BW262" s="433"/>
      <c r="BX262" s="434">
        <f t="shared" si="557"/>
        <v>0</v>
      </c>
      <c r="BY262" s="435">
        <f t="shared" si="558"/>
        <v>0</v>
      </c>
      <c r="BZ262" s="434">
        <f t="shared" si="559"/>
        <v>335</v>
      </c>
      <c r="CA262" s="435">
        <f t="shared" si="560"/>
        <v>340</v>
      </c>
      <c r="CB262" s="434">
        <f t="shared" si="561"/>
        <v>0</v>
      </c>
      <c r="CC262" s="435">
        <f t="shared" si="562"/>
        <v>0</v>
      </c>
      <c r="CD262" s="432">
        <v>3.9470000000000001</v>
      </c>
      <c r="CE262" s="433">
        <v>4.6680000000000001</v>
      </c>
      <c r="CF262" s="434">
        <f t="shared" si="563"/>
        <v>1065.69</v>
      </c>
      <c r="CG262" s="435">
        <f t="shared" si="564"/>
        <v>1353.72</v>
      </c>
      <c r="CH262" s="432">
        <v>6.1589999999999998</v>
      </c>
      <c r="CI262" s="433">
        <v>5.78</v>
      </c>
      <c r="CJ262" s="434">
        <f t="shared" si="565"/>
        <v>400.33499999999998</v>
      </c>
      <c r="CK262" s="435">
        <f t="shared" si="566"/>
        <v>289</v>
      </c>
      <c r="CL262" s="432"/>
      <c r="CM262" s="433"/>
      <c r="CN262" s="434">
        <f t="shared" si="567"/>
        <v>0</v>
      </c>
      <c r="CO262" s="435">
        <f t="shared" si="568"/>
        <v>0</v>
      </c>
      <c r="CP262" s="434">
        <f t="shared" si="569"/>
        <v>4.3761940298507467</v>
      </c>
      <c r="CQ262" s="435">
        <f t="shared" si="570"/>
        <v>4.8315294117647056</v>
      </c>
      <c r="CR262" s="434">
        <f t="shared" si="571"/>
        <v>1466.0250000000001</v>
      </c>
      <c r="CS262" s="435">
        <f t="shared" si="572"/>
        <v>1642.7199999999998</v>
      </c>
      <c r="CT262" s="432"/>
      <c r="CU262" s="433"/>
      <c r="CV262" s="434">
        <f t="shared" si="573"/>
        <v>0</v>
      </c>
      <c r="CW262" s="435">
        <f t="shared" si="574"/>
        <v>0</v>
      </c>
      <c r="CX262" s="432"/>
      <c r="CY262" s="433"/>
      <c r="CZ262" s="434">
        <f t="shared" si="575"/>
        <v>0</v>
      </c>
      <c r="DA262" s="435">
        <f t="shared" si="576"/>
        <v>0</v>
      </c>
      <c r="DB262" s="432"/>
      <c r="DC262" s="433"/>
      <c r="DD262" s="434">
        <f t="shared" si="577"/>
        <v>0</v>
      </c>
      <c r="DE262" s="435">
        <f t="shared" si="578"/>
        <v>0</v>
      </c>
      <c r="DF262" s="434">
        <f t="shared" si="579"/>
        <v>0</v>
      </c>
      <c r="DG262" s="435">
        <f t="shared" si="580"/>
        <v>0</v>
      </c>
      <c r="DH262" s="434">
        <f t="shared" si="581"/>
        <v>0</v>
      </c>
      <c r="DI262" s="435">
        <f t="shared" si="582"/>
        <v>0</v>
      </c>
      <c r="DJ262" s="434">
        <f t="shared" si="583"/>
        <v>367</v>
      </c>
      <c r="DK262" s="435">
        <f t="shared" si="584"/>
        <v>371</v>
      </c>
      <c r="DL262" s="434">
        <f t="shared" si="585"/>
        <v>0</v>
      </c>
      <c r="DM262" s="435">
        <f t="shared" si="586"/>
        <v>0</v>
      </c>
      <c r="DN262" s="434">
        <f t="shared" si="587"/>
        <v>4.2216594005449597</v>
      </c>
      <c r="DO262" s="435">
        <f t="shared" si="588"/>
        <v>4.5787520215633419</v>
      </c>
      <c r="DP262" s="434">
        <f t="shared" si="589"/>
        <v>1549.3490000000002</v>
      </c>
      <c r="DQ262" s="435">
        <f t="shared" si="590"/>
        <v>1698.7169999999999</v>
      </c>
      <c r="DR262" s="434">
        <f t="shared" si="591"/>
        <v>0</v>
      </c>
      <c r="DS262" s="435">
        <f t="shared" si="592"/>
        <v>0</v>
      </c>
      <c r="DT262" s="434">
        <f t="shared" si="593"/>
        <v>0</v>
      </c>
      <c r="DU262" s="435">
        <f t="shared" si="594"/>
        <v>0</v>
      </c>
      <c r="DV262" s="432">
        <v>68</v>
      </c>
      <c r="DW262" s="433">
        <v>44</v>
      </c>
      <c r="DX262" s="434">
        <f t="shared" si="595"/>
        <v>0</v>
      </c>
      <c r="DY262" s="435">
        <f t="shared" si="596"/>
        <v>0</v>
      </c>
      <c r="DZ262" s="432">
        <v>77</v>
      </c>
      <c r="EA262" s="433">
        <v>85</v>
      </c>
      <c r="EB262" s="434">
        <f t="shared" si="597"/>
        <v>0</v>
      </c>
      <c r="EC262" s="435">
        <f t="shared" si="598"/>
        <v>0</v>
      </c>
      <c r="ED262" s="432"/>
      <c r="EE262" s="433"/>
      <c r="EF262" s="434">
        <f t="shared" si="599"/>
        <v>0</v>
      </c>
      <c r="EG262" s="435">
        <f t="shared" si="600"/>
        <v>0</v>
      </c>
      <c r="EH262" s="434">
        <f t="shared" si="601"/>
        <v>145</v>
      </c>
      <c r="EI262" s="435">
        <f t="shared" si="602"/>
        <v>129</v>
      </c>
      <c r="EJ262" s="434">
        <f t="shared" si="603"/>
        <v>0</v>
      </c>
      <c r="EK262" s="435">
        <f t="shared" si="604"/>
        <v>0</v>
      </c>
      <c r="EL262" s="432">
        <v>6.52</v>
      </c>
      <c r="EM262" s="433">
        <v>7.7880000000000003</v>
      </c>
      <c r="EN262" s="434">
        <f t="shared" si="605"/>
        <v>443.35999999999996</v>
      </c>
      <c r="EO262" s="435">
        <f t="shared" si="606"/>
        <v>342.67200000000003</v>
      </c>
      <c r="EP262" s="432">
        <v>10.004</v>
      </c>
      <c r="EQ262" s="433">
        <v>9.984</v>
      </c>
      <c r="ER262" s="434">
        <f t="shared" si="607"/>
        <v>770.30799999999999</v>
      </c>
      <c r="ES262" s="435">
        <f t="shared" si="608"/>
        <v>848.64</v>
      </c>
      <c r="ET262" s="432"/>
      <c r="EU262" s="433"/>
      <c r="EV262" s="434">
        <f t="shared" si="609"/>
        <v>0</v>
      </c>
      <c r="EW262" s="435">
        <f t="shared" si="610"/>
        <v>0</v>
      </c>
      <c r="EX262" s="434">
        <f t="shared" si="611"/>
        <v>8.3701241379310343</v>
      </c>
      <c r="EY262" s="435">
        <f t="shared" si="612"/>
        <v>9.2349767441860457</v>
      </c>
      <c r="EZ262" s="434">
        <f t="shared" si="613"/>
        <v>1213.6679999999999</v>
      </c>
      <c r="FA262" s="435">
        <f t="shared" si="614"/>
        <v>1191.3119999999999</v>
      </c>
      <c r="FB262" s="432"/>
      <c r="FC262" s="433"/>
      <c r="FD262" s="434">
        <f t="shared" si="615"/>
        <v>0</v>
      </c>
      <c r="FE262" s="435">
        <f t="shared" si="616"/>
        <v>0</v>
      </c>
      <c r="FF262" s="432"/>
      <c r="FG262" s="433"/>
      <c r="FH262" s="434">
        <f t="shared" si="617"/>
        <v>0</v>
      </c>
      <c r="FI262" s="435">
        <f t="shared" si="618"/>
        <v>0</v>
      </c>
      <c r="FJ262" s="432"/>
      <c r="FK262" s="433"/>
      <c r="FL262" s="434">
        <f t="shared" si="619"/>
        <v>0</v>
      </c>
      <c r="FM262" s="435">
        <f t="shared" si="620"/>
        <v>0</v>
      </c>
      <c r="FN262" s="434">
        <f t="shared" si="621"/>
        <v>0</v>
      </c>
      <c r="FO262" s="435">
        <f t="shared" si="622"/>
        <v>0</v>
      </c>
      <c r="FP262" s="434">
        <f t="shared" si="623"/>
        <v>0</v>
      </c>
      <c r="FQ262" s="435">
        <f t="shared" si="624"/>
        <v>0</v>
      </c>
      <c r="FR262" s="432">
        <v>466</v>
      </c>
      <c r="FS262" s="433">
        <v>438</v>
      </c>
      <c r="FT262" s="434">
        <f t="shared" si="625"/>
        <v>0</v>
      </c>
      <c r="FU262" s="435">
        <f t="shared" si="626"/>
        <v>0</v>
      </c>
      <c r="FV262" s="432"/>
      <c r="FW262" s="433"/>
      <c r="FX262" s="434">
        <f t="shared" si="627"/>
        <v>0</v>
      </c>
      <c r="FY262" s="435">
        <f t="shared" si="628"/>
        <v>0</v>
      </c>
      <c r="FZ262" s="432"/>
      <c r="GA262" s="433"/>
      <c r="GB262" s="434">
        <f t="shared" si="629"/>
        <v>0</v>
      </c>
      <c r="GC262" s="435">
        <f t="shared" si="630"/>
        <v>0</v>
      </c>
      <c r="GD262" s="434">
        <f t="shared" si="631"/>
        <v>368</v>
      </c>
      <c r="GE262" s="435">
        <f t="shared" si="632"/>
        <v>364</v>
      </c>
      <c r="GF262" s="434">
        <f t="shared" si="633"/>
        <v>0</v>
      </c>
      <c r="GG262" s="435">
        <f t="shared" si="634"/>
        <v>0</v>
      </c>
      <c r="GH262" s="434">
        <f t="shared" si="635"/>
        <v>1588.04</v>
      </c>
      <c r="GI262" s="435">
        <f t="shared" si="636"/>
        <v>1750.722</v>
      </c>
      <c r="GJ262" s="434">
        <f t="shared" si="637"/>
        <v>0</v>
      </c>
      <c r="GK262" s="435">
        <f t="shared" si="638"/>
        <v>0</v>
      </c>
      <c r="GL262" s="434">
        <f t="shared" si="639"/>
        <v>144</v>
      </c>
      <c r="GM262" s="435">
        <f t="shared" si="640"/>
        <v>136</v>
      </c>
      <c r="GN262" s="434">
        <f t="shared" si="641"/>
        <v>0</v>
      </c>
      <c r="GO262" s="435">
        <f t="shared" si="642"/>
        <v>0</v>
      </c>
      <c r="GP262" s="434">
        <f t="shared" si="643"/>
        <v>1174.9769999999999</v>
      </c>
      <c r="GQ262" s="435">
        <f t="shared" si="644"/>
        <v>1139.307</v>
      </c>
      <c r="GR262" s="434">
        <f t="shared" si="645"/>
        <v>0</v>
      </c>
      <c r="GS262" s="435">
        <f t="shared" si="646"/>
        <v>0</v>
      </c>
      <c r="GT262" s="434">
        <f t="shared" si="647"/>
        <v>512</v>
      </c>
      <c r="GU262" s="435">
        <f t="shared" si="648"/>
        <v>500</v>
      </c>
      <c r="GV262" s="434">
        <f t="shared" si="649"/>
        <v>0</v>
      </c>
      <c r="GW262" s="435">
        <f t="shared" si="650"/>
        <v>0</v>
      </c>
      <c r="GX262" s="434">
        <f t="shared" si="651"/>
        <v>2763.0169999999998</v>
      </c>
      <c r="GY262" s="435">
        <f t="shared" si="652"/>
        <v>2890.029</v>
      </c>
      <c r="GZ262" s="434">
        <f t="shared" si="653"/>
        <v>0</v>
      </c>
      <c r="HA262" s="435">
        <f t="shared" si="654"/>
        <v>0</v>
      </c>
      <c r="HB262" s="434">
        <f t="shared" si="655"/>
        <v>0</v>
      </c>
      <c r="HC262" s="435">
        <f t="shared" si="656"/>
        <v>0</v>
      </c>
      <c r="HD262" s="434">
        <f t="shared" si="657"/>
        <v>0</v>
      </c>
      <c r="HE262" s="435">
        <f t="shared" si="658"/>
        <v>0</v>
      </c>
      <c r="HF262" s="434">
        <f t="shared" si="659"/>
        <v>0</v>
      </c>
      <c r="HG262" s="435">
        <f t="shared" si="660"/>
        <v>0</v>
      </c>
      <c r="HH262" s="434">
        <f t="shared" si="661"/>
        <v>0</v>
      </c>
      <c r="HI262" s="435">
        <f t="shared" si="662"/>
        <v>0</v>
      </c>
      <c r="HJ262" s="434">
        <f t="shared" si="663"/>
        <v>2763.0169999999998</v>
      </c>
      <c r="HK262" s="435">
        <f t="shared" si="664"/>
        <v>2890.0289999999995</v>
      </c>
      <c r="HL262" s="434">
        <f t="shared" si="665"/>
        <v>0</v>
      </c>
      <c r="HM262" s="435">
        <f t="shared" si="666"/>
        <v>0</v>
      </c>
    </row>
    <row r="263" spans="1:221" s="18" customFormat="1" ht="15" customHeight="1">
      <c r="A263" s="552" t="s">
        <v>562</v>
      </c>
      <c r="B263" s="451" t="s">
        <v>584</v>
      </c>
      <c r="C263" s="557"/>
      <c r="D263" s="446">
        <v>222062</v>
      </c>
      <c r="E263" s="446">
        <v>9</v>
      </c>
      <c r="F263" s="432">
        <v>953</v>
      </c>
      <c r="G263" s="433">
        <v>930</v>
      </c>
      <c r="H263" s="432"/>
      <c r="I263" s="433"/>
      <c r="J263" s="434">
        <f t="shared" si="519"/>
        <v>953</v>
      </c>
      <c r="K263" s="435">
        <f t="shared" si="520"/>
        <v>930</v>
      </c>
      <c r="L263" s="432"/>
      <c r="M263" s="433"/>
      <c r="N263" s="434">
        <f t="shared" si="521"/>
        <v>953</v>
      </c>
      <c r="O263" s="435">
        <f t="shared" si="522"/>
        <v>930</v>
      </c>
      <c r="P263" s="434">
        <f t="shared" si="523"/>
        <v>0</v>
      </c>
      <c r="Q263" s="435">
        <f t="shared" si="524"/>
        <v>0</v>
      </c>
      <c r="R263" s="432">
        <v>22</v>
      </c>
      <c r="S263" s="433">
        <v>24</v>
      </c>
      <c r="T263" s="434">
        <f t="shared" si="668"/>
        <v>0</v>
      </c>
      <c r="U263" s="435">
        <f t="shared" si="668"/>
        <v>0</v>
      </c>
      <c r="V263" s="432">
        <v>0</v>
      </c>
      <c r="W263" s="433">
        <v>0</v>
      </c>
      <c r="X263" s="434">
        <f t="shared" si="525"/>
        <v>0</v>
      </c>
      <c r="Y263" s="435">
        <f t="shared" si="526"/>
        <v>0</v>
      </c>
      <c r="Z263" s="432"/>
      <c r="AA263" s="433"/>
      <c r="AB263" s="434">
        <f t="shared" si="527"/>
        <v>0</v>
      </c>
      <c r="AC263" s="435">
        <f t="shared" si="528"/>
        <v>0</v>
      </c>
      <c r="AD263" s="434">
        <f t="shared" si="529"/>
        <v>22</v>
      </c>
      <c r="AE263" s="435">
        <f t="shared" si="530"/>
        <v>24</v>
      </c>
      <c r="AF263" s="434">
        <f t="shared" si="531"/>
        <v>0</v>
      </c>
      <c r="AG263" s="435">
        <f t="shared" si="532"/>
        <v>0</v>
      </c>
      <c r="AH263" s="432">
        <v>2.1360000000000001</v>
      </c>
      <c r="AI263" s="433">
        <v>1.639</v>
      </c>
      <c r="AJ263" s="434">
        <f t="shared" si="533"/>
        <v>46.992000000000004</v>
      </c>
      <c r="AK263" s="435">
        <f t="shared" si="534"/>
        <v>39.335999999999999</v>
      </c>
      <c r="AL263" s="432">
        <v>0</v>
      </c>
      <c r="AM263" s="433">
        <v>0</v>
      </c>
      <c r="AN263" s="434">
        <f t="shared" si="535"/>
        <v>0</v>
      </c>
      <c r="AO263" s="435">
        <f t="shared" si="536"/>
        <v>0</v>
      </c>
      <c r="AP263" s="432"/>
      <c r="AQ263" s="433"/>
      <c r="AR263" s="434">
        <f t="shared" si="537"/>
        <v>0</v>
      </c>
      <c r="AS263" s="435">
        <f t="shared" si="538"/>
        <v>0</v>
      </c>
      <c r="AT263" s="434">
        <f t="shared" si="539"/>
        <v>2.1360000000000001</v>
      </c>
      <c r="AU263" s="435">
        <f t="shared" si="540"/>
        <v>1.639</v>
      </c>
      <c r="AV263" s="434">
        <f t="shared" si="541"/>
        <v>46.992000000000004</v>
      </c>
      <c r="AW263" s="435">
        <f t="shared" si="542"/>
        <v>39.335999999999999</v>
      </c>
      <c r="AX263" s="432"/>
      <c r="AY263" s="433"/>
      <c r="AZ263" s="434">
        <f t="shared" si="543"/>
        <v>0</v>
      </c>
      <c r="BA263" s="435">
        <f t="shared" si="544"/>
        <v>0</v>
      </c>
      <c r="BB263" s="432"/>
      <c r="BC263" s="433"/>
      <c r="BD263" s="434">
        <f t="shared" si="545"/>
        <v>0</v>
      </c>
      <c r="BE263" s="435">
        <f t="shared" si="546"/>
        <v>0</v>
      </c>
      <c r="BF263" s="432"/>
      <c r="BG263" s="433"/>
      <c r="BH263" s="434">
        <f t="shared" si="547"/>
        <v>0</v>
      </c>
      <c r="BI263" s="435">
        <f t="shared" si="548"/>
        <v>0</v>
      </c>
      <c r="BJ263" s="434">
        <f t="shared" si="549"/>
        <v>0</v>
      </c>
      <c r="BK263" s="435">
        <f t="shared" si="550"/>
        <v>0</v>
      </c>
      <c r="BL263" s="434">
        <f t="shared" si="551"/>
        <v>0</v>
      </c>
      <c r="BM263" s="435">
        <f t="shared" si="552"/>
        <v>0</v>
      </c>
      <c r="BN263" s="432">
        <v>413</v>
      </c>
      <c r="BO263" s="433">
        <v>387</v>
      </c>
      <c r="BP263" s="434">
        <f t="shared" si="553"/>
        <v>0</v>
      </c>
      <c r="BQ263" s="435">
        <f t="shared" si="554"/>
        <v>0</v>
      </c>
      <c r="BR263" s="432">
        <v>34</v>
      </c>
      <c r="BS263" s="433">
        <v>52</v>
      </c>
      <c r="BT263" s="434">
        <f t="shared" si="555"/>
        <v>0</v>
      </c>
      <c r="BU263" s="435">
        <f t="shared" si="556"/>
        <v>0</v>
      </c>
      <c r="BV263" s="432"/>
      <c r="BW263" s="433"/>
      <c r="BX263" s="434">
        <f t="shared" si="557"/>
        <v>0</v>
      </c>
      <c r="BY263" s="435">
        <f t="shared" si="558"/>
        <v>0</v>
      </c>
      <c r="BZ263" s="434">
        <f t="shared" si="559"/>
        <v>447</v>
      </c>
      <c r="CA263" s="435">
        <f t="shared" si="560"/>
        <v>439</v>
      </c>
      <c r="CB263" s="434">
        <f t="shared" si="561"/>
        <v>0</v>
      </c>
      <c r="CC263" s="435">
        <f t="shared" si="562"/>
        <v>0</v>
      </c>
      <c r="CD263" s="432">
        <v>3.7029999999999998</v>
      </c>
      <c r="CE263" s="433">
        <v>3.73</v>
      </c>
      <c r="CF263" s="434">
        <f t="shared" si="563"/>
        <v>1529.3389999999999</v>
      </c>
      <c r="CG263" s="435">
        <f t="shared" si="564"/>
        <v>1443.51</v>
      </c>
      <c r="CH263" s="432">
        <v>5.7649999999999997</v>
      </c>
      <c r="CI263" s="433">
        <v>6.1920000000000002</v>
      </c>
      <c r="CJ263" s="434">
        <f t="shared" si="565"/>
        <v>196.01</v>
      </c>
      <c r="CK263" s="435">
        <f t="shared" si="566"/>
        <v>321.98400000000004</v>
      </c>
      <c r="CL263" s="432"/>
      <c r="CM263" s="433"/>
      <c r="CN263" s="434">
        <f t="shared" si="567"/>
        <v>0</v>
      </c>
      <c r="CO263" s="435">
        <f t="shared" si="568"/>
        <v>0</v>
      </c>
      <c r="CP263" s="434">
        <f t="shared" si="569"/>
        <v>3.8598411633109619</v>
      </c>
      <c r="CQ263" s="435">
        <f t="shared" si="570"/>
        <v>4.0216264236902051</v>
      </c>
      <c r="CR263" s="434">
        <f t="shared" si="571"/>
        <v>1725.3489999999999</v>
      </c>
      <c r="CS263" s="435">
        <f t="shared" si="572"/>
        <v>1765.4939999999999</v>
      </c>
      <c r="CT263" s="432"/>
      <c r="CU263" s="433"/>
      <c r="CV263" s="434">
        <f t="shared" si="573"/>
        <v>0</v>
      </c>
      <c r="CW263" s="435">
        <f t="shared" si="574"/>
        <v>0</v>
      </c>
      <c r="CX263" s="432"/>
      <c r="CY263" s="433"/>
      <c r="CZ263" s="434">
        <f t="shared" si="575"/>
        <v>0</v>
      </c>
      <c r="DA263" s="435">
        <f t="shared" si="576"/>
        <v>0</v>
      </c>
      <c r="DB263" s="432"/>
      <c r="DC263" s="433"/>
      <c r="DD263" s="434">
        <f t="shared" si="577"/>
        <v>0</v>
      </c>
      <c r="DE263" s="435">
        <f t="shared" si="578"/>
        <v>0</v>
      </c>
      <c r="DF263" s="434">
        <f t="shared" si="579"/>
        <v>0</v>
      </c>
      <c r="DG263" s="435">
        <f t="shared" si="580"/>
        <v>0</v>
      </c>
      <c r="DH263" s="434">
        <f t="shared" si="581"/>
        <v>0</v>
      </c>
      <c r="DI263" s="435">
        <f t="shared" si="582"/>
        <v>0</v>
      </c>
      <c r="DJ263" s="434">
        <f t="shared" si="583"/>
        <v>469</v>
      </c>
      <c r="DK263" s="435">
        <f t="shared" si="584"/>
        <v>463</v>
      </c>
      <c r="DL263" s="434">
        <f t="shared" si="585"/>
        <v>0</v>
      </c>
      <c r="DM263" s="435">
        <f t="shared" si="586"/>
        <v>0</v>
      </c>
      <c r="DN263" s="434">
        <f t="shared" si="587"/>
        <v>3.7789786780383792</v>
      </c>
      <c r="DO263" s="435">
        <f t="shared" si="588"/>
        <v>3.8981209503239738</v>
      </c>
      <c r="DP263" s="434">
        <f t="shared" si="589"/>
        <v>1772.3409999999999</v>
      </c>
      <c r="DQ263" s="435">
        <f t="shared" si="590"/>
        <v>1804.83</v>
      </c>
      <c r="DR263" s="434">
        <f t="shared" si="591"/>
        <v>0</v>
      </c>
      <c r="DS263" s="435">
        <f t="shared" si="592"/>
        <v>0</v>
      </c>
      <c r="DT263" s="434">
        <f t="shared" si="593"/>
        <v>0</v>
      </c>
      <c r="DU263" s="435">
        <f t="shared" si="594"/>
        <v>0</v>
      </c>
      <c r="DV263" s="432">
        <v>43</v>
      </c>
      <c r="DW263" s="433">
        <v>36</v>
      </c>
      <c r="DX263" s="434">
        <f t="shared" si="595"/>
        <v>0</v>
      </c>
      <c r="DY263" s="435">
        <f t="shared" si="596"/>
        <v>0</v>
      </c>
      <c r="DZ263" s="432">
        <v>32</v>
      </c>
      <c r="EA263" s="433">
        <v>37</v>
      </c>
      <c r="EB263" s="434">
        <f t="shared" si="597"/>
        <v>0</v>
      </c>
      <c r="EC263" s="435">
        <f t="shared" si="598"/>
        <v>0</v>
      </c>
      <c r="ED263" s="432"/>
      <c r="EE263" s="433"/>
      <c r="EF263" s="434">
        <f t="shared" si="599"/>
        <v>0</v>
      </c>
      <c r="EG263" s="435">
        <f t="shared" si="600"/>
        <v>0</v>
      </c>
      <c r="EH263" s="434">
        <f t="shared" si="601"/>
        <v>75</v>
      </c>
      <c r="EI263" s="435">
        <f t="shared" si="602"/>
        <v>73</v>
      </c>
      <c r="EJ263" s="434">
        <f t="shared" si="603"/>
        <v>0</v>
      </c>
      <c r="EK263" s="435">
        <f t="shared" si="604"/>
        <v>0</v>
      </c>
      <c r="EL263" s="432">
        <v>6.6980000000000004</v>
      </c>
      <c r="EM263" s="433">
        <v>7.194</v>
      </c>
      <c r="EN263" s="434">
        <f t="shared" si="605"/>
        <v>288.01400000000001</v>
      </c>
      <c r="EO263" s="435">
        <f t="shared" si="606"/>
        <v>258.98399999999998</v>
      </c>
      <c r="EP263" s="432">
        <v>10.135</v>
      </c>
      <c r="EQ263" s="433">
        <v>10.955</v>
      </c>
      <c r="ER263" s="434">
        <f t="shared" si="607"/>
        <v>324.32</v>
      </c>
      <c r="ES263" s="435">
        <f t="shared" si="608"/>
        <v>405.33499999999998</v>
      </c>
      <c r="ET263" s="432"/>
      <c r="EU263" s="433"/>
      <c r="EV263" s="434">
        <f t="shared" si="609"/>
        <v>0</v>
      </c>
      <c r="EW263" s="435">
        <f t="shared" si="610"/>
        <v>0</v>
      </c>
      <c r="EX263" s="434">
        <f t="shared" si="611"/>
        <v>8.1644533333333342</v>
      </c>
      <c r="EY263" s="435">
        <f t="shared" si="612"/>
        <v>9.1002602739726015</v>
      </c>
      <c r="EZ263" s="434">
        <f t="shared" si="613"/>
        <v>612.33400000000006</v>
      </c>
      <c r="FA263" s="435">
        <f t="shared" si="614"/>
        <v>664.31899999999996</v>
      </c>
      <c r="FB263" s="432"/>
      <c r="FC263" s="433"/>
      <c r="FD263" s="434">
        <f t="shared" si="615"/>
        <v>0</v>
      </c>
      <c r="FE263" s="435">
        <f t="shared" si="616"/>
        <v>0</v>
      </c>
      <c r="FF263" s="432"/>
      <c r="FG263" s="433"/>
      <c r="FH263" s="434">
        <f t="shared" si="617"/>
        <v>0</v>
      </c>
      <c r="FI263" s="435">
        <f t="shared" si="618"/>
        <v>0</v>
      </c>
      <c r="FJ263" s="432"/>
      <c r="FK263" s="433"/>
      <c r="FL263" s="434">
        <f t="shared" si="619"/>
        <v>0</v>
      </c>
      <c r="FM263" s="435">
        <f t="shared" si="620"/>
        <v>0</v>
      </c>
      <c r="FN263" s="434">
        <f t="shared" si="621"/>
        <v>0</v>
      </c>
      <c r="FO263" s="435">
        <f t="shared" si="622"/>
        <v>0</v>
      </c>
      <c r="FP263" s="434">
        <f t="shared" si="623"/>
        <v>0</v>
      </c>
      <c r="FQ263" s="435">
        <f t="shared" si="624"/>
        <v>0</v>
      </c>
      <c r="FR263" s="432">
        <v>409</v>
      </c>
      <c r="FS263" s="433">
        <v>394</v>
      </c>
      <c r="FT263" s="434">
        <f t="shared" si="625"/>
        <v>0</v>
      </c>
      <c r="FU263" s="435">
        <f t="shared" si="626"/>
        <v>0</v>
      </c>
      <c r="FV263" s="432"/>
      <c r="FW263" s="433"/>
      <c r="FX263" s="434">
        <f t="shared" si="627"/>
        <v>0</v>
      </c>
      <c r="FY263" s="435">
        <f t="shared" si="628"/>
        <v>0</v>
      </c>
      <c r="FZ263" s="432"/>
      <c r="GA263" s="433"/>
      <c r="GB263" s="434">
        <f t="shared" si="629"/>
        <v>0</v>
      </c>
      <c r="GC263" s="435">
        <f t="shared" si="630"/>
        <v>0</v>
      </c>
      <c r="GD263" s="434">
        <f t="shared" si="631"/>
        <v>478</v>
      </c>
      <c r="GE263" s="435">
        <f t="shared" si="632"/>
        <v>447</v>
      </c>
      <c r="GF263" s="434">
        <f t="shared" si="633"/>
        <v>0</v>
      </c>
      <c r="GG263" s="435">
        <f t="shared" si="634"/>
        <v>0</v>
      </c>
      <c r="GH263" s="434">
        <f t="shared" si="635"/>
        <v>1864.3449999999998</v>
      </c>
      <c r="GI263" s="435">
        <f t="shared" si="636"/>
        <v>1741.83</v>
      </c>
      <c r="GJ263" s="434">
        <f t="shared" si="637"/>
        <v>0</v>
      </c>
      <c r="GK263" s="435">
        <f t="shared" si="638"/>
        <v>0</v>
      </c>
      <c r="GL263" s="434">
        <f t="shared" si="639"/>
        <v>66</v>
      </c>
      <c r="GM263" s="435">
        <f t="shared" si="640"/>
        <v>89</v>
      </c>
      <c r="GN263" s="434">
        <f t="shared" si="641"/>
        <v>0</v>
      </c>
      <c r="GO263" s="435">
        <f t="shared" si="642"/>
        <v>0</v>
      </c>
      <c r="GP263" s="434">
        <f t="shared" si="643"/>
        <v>520.32999999999993</v>
      </c>
      <c r="GQ263" s="435">
        <f t="shared" si="644"/>
        <v>727.31899999999996</v>
      </c>
      <c r="GR263" s="434">
        <f t="shared" si="645"/>
        <v>0</v>
      </c>
      <c r="GS263" s="435">
        <f t="shared" si="646"/>
        <v>0</v>
      </c>
      <c r="GT263" s="434">
        <f t="shared" si="647"/>
        <v>544</v>
      </c>
      <c r="GU263" s="435">
        <f t="shared" si="648"/>
        <v>536</v>
      </c>
      <c r="GV263" s="434">
        <f t="shared" si="649"/>
        <v>0</v>
      </c>
      <c r="GW263" s="435">
        <f t="shared" si="650"/>
        <v>0</v>
      </c>
      <c r="GX263" s="434">
        <f t="shared" si="651"/>
        <v>2384.6749999999997</v>
      </c>
      <c r="GY263" s="435">
        <f t="shared" si="652"/>
        <v>2469.1489999999999</v>
      </c>
      <c r="GZ263" s="434">
        <f t="shared" si="653"/>
        <v>0</v>
      </c>
      <c r="HA263" s="435">
        <f t="shared" si="654"/>
        <v>0</v>
      </c>
      <c r="HB263" s="434">
        <f t="shared" si="655"/>
        <v>0</v>
      </c>
      <c r="HC263" s="435">
        <f t="shared" si="656"/>
        <v>0</v>
      </c>
      <c r="HD263" s="434">
        <f t="shared" si="657"/>
        <v>0</v>
      </c>
      <c r="HE263" s="435">
        <f t="shared" si="658"/>
        <v>0</v>
      </c>
      <c r="HF263" s="434">
        <f t="shared" si="659"/>
        <v>0</v>
      </c>
      <c r="HG263" s="435">
        <f t="shared" si="660"/>
        <v>0</v>
      </c>
      <c r="HH263" s="434">
        <f t="shared" si="661"/>
        <v>0</v>
      </c>
      <c r="HI263" s="435">
        <f t="shared" si="662"/>
        <v>0</v>
      </c>
      <c r="HJ263" s="434">
        <f t="shared" si="663"/>
        <v>2384.6750000000002</v>
      </c>
      <c r="HK263" s="435">
        <f t="shared" si="664"/>
        <v>2469.1489999999999</v>
      </c>
      <c r="HL263" s="434">
        <f t="shared" si="665"/>
        <v>0</v>
      </c>
      <c r="HM263" s="435">
        <f t="shared" si="666"/>
        <v>0</v>
      </c>
    </row>
    <row r="264" spans="1:221" s="18" customFormat="1" ht="15" customHeight="1">
      <c r="A264" s="552" t="s">
        <v>562</v>
      </c>
      <c r="B264" s="451" t="s">
        <v>579</v>
      </c>
      <c r="C264" s="556"/>
      <c r="D264" s="446">
        <v>220057</v>
      </c>
      <c r="E264" s="558">
        <v>10</v>
      </c>
      <c r="F264" s="432">
        <v>365</v>
      </c>
      <c r="G264" s="433">
        <v>369</v>
      </c>
      <c r="H264" s="432"/>
      <c r="I264" s="433"/>
      <c r="J264" s="434">
        <f t="shared" si="519"/>
        <v>365</v>
      </c>
      <c r="K264" s="435">
        <f t="shared" si="520"/>
        <v>369</v>
      </c>
      <c r="L264" s="432"/>
      <c r="M264" s="433"/>
      <c r="N264" s="434">
        <f t="shared" si="521"/>
        <v>365</v>
      </c>
      <c r="O264" s="435">
        <f t="shared" si="522"/>
        <v>369</v>
      </c>
      <c r="P264" s="434">
        <f t="shared" si="523"/>
        <v>0</v>
      </c>
      <c r="Q264" s="435">
        <f t="shared" si="524"/>
        <v>0</v>
      </c>
      <c r="R264" s="432">
        <v>22</v>
      </c>
      <c r="S264" s="433">
        <v>22</v>
      </c>
      <c r="T264" s="434">
        <f t="shared" si="668"/>
        <v>0</v>
      </c>
      <c r="U264" s="435">
        <f t="shared" si="668"/>
        <v>0</v>
      </c>
      <c r="V264" s="432">
        <v>1</v>
      </c>
      <c r="W264" s="433">
        <v>0</v>
      </c>
      <c r="X264" s="434">
        <f t="shared" si="525"/>
        <v>0</v>
      </c>
      <c r="Y264" s="435">
        <f t="shared" si="526"/>
        <v>0</v>
      </c>
      <c r="Z264" s="432"/>
      <c r="AA264" s="433"/>
      <c r="AB264" s="434">
        <f t="shared" si="527"/>
        <v>0</v>
      </c>
      <c r="AC264" s="435">
        <f t="shared" si="528"/>
        <v>0</v>
      </c>
      <c r="AD264" s="434">
        <f t="shared" si="529"/>
        <v>23</v>
      </c>
      <c r="AE264" s="435">
        <f t="shared" si="530"/>
        <v>22</v>
      </c>
      <c r="AF264" s="434">
        <f t="shared" si="531"/>
        <v>0</v>
      </c>
      <c r="AG264" s="435">
        <f t="shared" si="532"/>
        <v>0</v>
      </c>
      <c r="AH264" s="432">
        <v>1.9390000000000001</v>
      </c>
      <c r="AI264" s="433">
        <v>1.9239999999999999</v>
      </c>
      <c r="AJ264" s="434">
        <f t="shared" si="533"/>
        <v>42.658000000000001</v>
      </c>
      <c r="AK264" s="435">
        <f t="shared" si="534"/>
        <v>42.327999999999996</v>
      </c>
      <c r="AL264" s="432">
        <v>4</v>
      </c>
      <c r="AM264" s="433">
        <v>0</v>
      </c>
      <c r="AN264" s="434">
        <f t="shared" si="535"/>
        <v>4</v>
      </c>
      <c r="AO264" s="435">
        <f t="shared" si="536"/>
        <v>0</v>
      </c>
      <c r="AP264" s="432"/>
      <c r="AQ264" s="433"/>
      <c r="AR264" s="434">
        <f t="shared" si="537"/>
        <v>0</v>
      </c>
      <c r="AS264" s="435">
        <f t="shared" si="538"/>
        <v>0</v>
      </c>
      <c r="AT264" s="434">
        <f t="shared" si="539"/>
        <v>2.0286086956521738</v>
      </c>
      <c r="AU264" s="435">
        <f t="shared" si="540"/>
        <v>1.9239999999999997</v>
      </c>
      <c r="AV264" s="434">
        <f t="shared" si="541"/>
        <v>46.658000000000001</v>
      </c>
      <c r="AW264" s="435">
        <f t="shared" si="542"/>
        <v>42.327999999999996</v>
      </c>
      <c r="AX264" s="432"/>
      <c r="AY264" s="433"/>
      <c r="AZ264" s="434">
        <f t="shared" si="543"/>
        <v>0</v>
      </c>
      <c r="BA264" s="435">
        <f t="shared" si="544"/>
        <v>0</v>
      </c>
      <c r="BB264" s="432"/>
      <c r="BC264" s="433"/>
      <c r="BD264" s="434">
        <f t="shared" si="545"/>
        <v>0</v>
      </c>
      <c r="BE264" s="435">
        <f t="shared" si="546"/>
        <v>0</v>
      </c>
      <c r="BF264" s="432"/>
      <c r="BG264" s="433"/>
      <c r="BH264" s="434">
        <f t="shared" si="547"/>
        <v>0</v>
      </c>
      <c r="BI264" s="435">
        <f t="shared" si="548"/>
        <v>0</v>
      </c>
      <c r="BJ264" s="434">
        <f t="shared" si="549"/>
        <v>0</v>
      </c>
      <c r="BK264" s="435">
        <f t="shared" si="550"/>
        <v>0</v>
      </c>
      <c r="BL264" s="434">
        <f t="shared" si="551"/>
        <v>0</v>
      </c>
      <c r="BM264" s="435">
        <f t="shared" si="552"/>
        <v>0</v>
      </c>
      <c r="BN264" s="432">
        <v>116</v>
      </c>
      <c r="BO264" s="433">
        <v>103</v>
      </c>
      <c r="BP264" s="434">
        <f t="shared" si="553"/>
        <v>0</v>
      </c>
      <c r="BQ264" s="435">
        <f t="shared" si="554"/>
        <v>0</v>
      </c>
      <c r="BR264" s="432">
        <v>21</v>
      </c>
      <c r="BS264" s="433">
        <v>26</v>
      </c>
      <c r="BT264" s="434">
        <f t="shared" si="555"/>
        <v>0</v>
      </c>
      <c r="BU264" s="435">
        <f t="shared" si="556"/>
        <v>0</v>
      </c>
      <c r="BV264" s="432"/>
      <c r="BW264" s="433"/>
      <c r="BX264" s="434">
        <f t="shared" si="557"/>
        <v>0</v>
      </c>
      <c r="BY264" s="435">
        <f t="shared" si="558"/>
        <v>0</v>
      </c>
      <c r="BZ264" s="434">
        <f t="shared" si="559"/>
        <v>137</v>
      </c>
      <c r="CA264" s="435">
        <f t="shared" si="560"/>
        <v>129</v>
      </c>
      <c r="CB264" s="434">
        <f t="shared" si="561"/>
        <v>0</v>
      </c>
      <c r="CC264" s="435">
        <f t="shared" si="562"/>
        <v>0</v>
      </c>
      <c r="CD264" s="432">
        <v>4.5949999999999998</v>
      </c>
      <c r="CE264" s="433">
        <v>4.2069999999999999</v>
      </c>
      <c r="CF264" s="434">
        <f t="shared" si="563"/>
        <v>533.02</v>
      </c>
      <c r="CG264" s="435">
        <f t="shared" si="564"/>
        <v>433.32099999999997</v>
      </c>
      <c r="CH264" s="432">
        <v>6.6189999999999998</v>
      </c>
      <c r="CI264" s="433">
        <v>5.141</v>
      </c>
      <c r="CJ264" s="434">
        <f t="shared" si="565"/>
        <v>138.999</v>
      </c>
      <c r="CK264" s="435">
        <f t="shared" si="566"/>
        <v>133.666</v>
      </c>
      <c r="CL264" s="432"/>
      <c r="CM264" s="433"/>
      <c r="CN264" s="434">
        <f t="shared" si="567"/>
        <v>0</v>
      </c>
      <c r="CO264" s="435">
        <f t="shared" si="568"/>
        <v>0</v>
      </c>
      <c r="CP264" s="434">
        <f t="shared" si="569"/>
        <v>4.9052481751824821</v>
      </c>
      <c r="CQ264" s="435">
        <f t="shared" si="570"/>
        <v>4.3952480620155034</v>
      </c>
      <c r="CR264" s="434">
        <f t="shared" si="571"/>
        <v>672.01900000000001</v>
      </c>
      <c r="CS264" s="435">
        <f t="shared" si="572"/>
        <v>566.98699999999997</v>
      </c>
      <c r="CT264" s="432"/>
      <c r="CU264" s="433"/>
      <c r="CV264" s="434">
        <f t="shared" si="573"/>
        <v>0</v>
      </c>
      <c r="CW264" s="435">
        <f t="shared" si="574"/>
        <v>0</v>
      </c>
      <c r="CX264" s="432"/>
      <c r="CY264" s="433"/>
      <c r="CZ264" s="434">
        <f t="shared" si="575"/>
        <v>0</v>
      </c>
      <c r="DA264" s="435">
        <f t="shared" si="576"/>
        <v>0</v>
      </c>
      <c r="DB264" s="432"/>
      <c r="DC264" s="433"/>
      <c r="DD264" s="434">
        <f t="shared" si="577"/>
        <v>0</v>
      </c>
      <c r="DE264" s="435">
        <f t="shared" si="578"/>
        <v>0</v>
      </c>
      <c r="DF264" s="434">
        <f t="shared" si="579"/>
        <v>0</v>
      </c>
      <c r="DG264" s="435">
        <f t="shared" si="580"/>
        <v>0</v>
      </c>
      <c r="DH264" s="434">
        <f t="shared" si="581"/>
        <v>0</v>
      </c>
      <c r="DI264" s="435">
        <f t="shared" si="582"/>
        <v>0</v>
      </c>
      <c r="DJ264" s="434">
        <f t="shared" si="583"/>
        <v>160</v>
      </c>
      <c r="DK264" s="435">
        <f t="shared" si="584"/>
        <v>151</v>
      </c>
      <c r="DL264" s="434">
        <f t="shared" si="585"/>
        <v>0</v>
      </c>
      <c r="DM264" s="435">
        <f t="shared" si="586"/>
        <v>0</v>
      </c>
      <c r="DN264" s="434">
        <f t="shared" si="587"/>
        <v>4.49173125</v>
      </c>
      <c r="DO264" s="435">
        <f t="shared" si="588"/>
        <v>4.0351986754966882</v>
      </c>
      <c r="DP264" s="434">
        <f t="shared" si="589"/>
        <v>718.67700000000002</v>
      </c>
      <c r="DQ264" s="435">
        <f t="shared" si="590"/>
        <v>609.31499999999994</v>
      </c>
      <c r="DR264" s="434">
        <f t="shared" si="591"/>
        <v>0</v>
      </c>
      <c r="DS264" s="435">
        <f t="shared" si="592"/>
        <v>0</v>
      </c>
      <c r="DT264" s="434">
        <f t="shared" si="593"/>
        <v>0</v>
      </c>
      <c r="DU264" s="435">
        <f t="shared" si="594"/>
        <v>0</v>
      </c>
      <c r="DV264" s="432">
        <v>18</v>
      </c>
      <c r="DW264" s="433">
        <v>29</v>
      </c>
      <c r="DX264" s="434">
        <f t="shared" si="595"/>
        <v>0</v>
      </c>
      <c r="DY264" s="435">
        <f t="shared" si="596"/>
        <v>0</v>
      </c>
      <c r="DZ264" s="432">
        <v>43</v>
      </c>
      <c r="EA264" s="433">
        <v>56</v>
      </c>
      <c r="EB264" s="434">
        <f t="shared" si="597"/>
        <v>0</v>
      </c>
      <c r="EC264" s="435">
        <f t="shared" si="598"/>
        <v>0</v>
      </c>
      <c r="ED264" s="432"/>
      <c r="EE264" s="433"/>
      <c r="EF264" s="434">
        <f t="shared" si="599"/>
        <v>0</v>
      </c>
      <c r="EG264" s="435">
        <f t="shared" si="600"/>
        <v>0</v>
      </c>
      <c r="EH264" s="434">
        <f t="shared" si="601"/>
        <v>61</v>
      </c>
      <c r="EI264" s="435">
        <f t="shared" si="602"/>
        <v>85</v>
      </c>
      <c r="EJ264" s="434">
        <f t="shared" si="603"/>
        <v>0</v>
      </c>
      <c r="EK264" s="435">
        <f t="shared" si="604"/>
        <v>0</v>
      </c>
      <c r="EL264" s="432">
        <v>10.519</v>
      </c>
      <c r="EM264" s="433">
        <v>8.7469999999999999</v>
      </c>
      <c r="EN264" s="434">
        <f t="shared" si="605"/>
        <v>189.34200000000001</v>
      </c>
      <c r="EO264" s="435">
        <f t="shared" si="606"/>
        <v>253.66300000000001</v>
      </c>
      <c r="EP264" s="432">
        <v>12.542999999999999</v>
      </c>
      <c r="EQ264" s="433">
        <v>11.071</v>
      </c>
      <c r="ER264" s="434">
        <f t="shared" si="607"/>
        <v>539.34899999999993</v>
      </c>
      <c r="ES264" s="435">
        <f t="shared" si="608"/>
        <v>619.976</v>
      </c>
      <c r="ET264" s="432"/>
      <c r="EU264" s="433"/>
      <c r="EV264" s="434">
        <f t="shared" si="609"/>
        <v>0</v>
      </c>
      <c r="EW264" s="435">
        <f t="shared" si="610"/>
        <v>0</v>
      </c>
      <c r="EX264" s="434">
        <f t="shared" si="611"/>
        <v>11.945754098360654</v>
      </c>
      <c r="EY264" s="435">
        <f t="shared" si="612"/>
        <v>10.278105882352941</v>
      </c>
      <c r="EZ264" s="434">
        <f t="shared" si="613"/>
        <v>728.69099999999992</v>
      </c>
      <c r="FA264" s="435">
        <f t="shared" si="614"/>
        <v>873.63900000000001</v>
      </c>
      <c r="FB264" s="432"/>
      <c r="FC264" s="433"/>
      <c r="FD264" s="434">
        <f t="shared" si="615"/>
        <v>0</v>
      </c>
      <c r="FE264" s="435">
        <f t="shared" si="616"/>
        <v>0</v>
      </c>
      <c r="FF264" s="432"/>
      <c r="FG264" s="433"/>
      <c r="FH264" s="434">
        <f t="shared" si="617"/>
        <v>0</v>
      </c>
      <c r="FI264" s="435">
        <f t="shared" si="618"/>
        <v>0</v>
      </c>
      <c r="FJ264" s="432"/>
      <c r="FK264" s="433"/>
      <c r="FL264" s="434">
        <f t="shared" si="619"/>
        <v>0</v>
      </c>
      <c r="FM264" s="435">
        <f t="shared" si="620"/>
        <v>0</v>
      </c>
      <c r="FN264" s="434">
        <f t="shared" si="621"/>
        <v>0</v>
      </c>
      <c r="FO264" s="435">
        <f t="shared" si="622"/>
        <v>0</v>
      </c>
      <c r="FP264" s="434">
        <f t="shared" si="623"/>
        <v>0</v>
      </c>
      <c r="FQ264" s="435">
        <f t="shared" si="624"/>
        <v>0</v>
      </c>
      <c r="FR264" s="432">
        <v>144</v>
      </c>
      <c r="FS264" s="433">
        <v>133</v>
      </c>
      <c r="FT264" s="434">
        <f t="shared" si="625"/>
        <v>0</v>
      </c>
      <c r="FU264" s="435">
        <f t="shared" si="626"/>
        <v>0</v>
      </c>
      <c r="FV264" s="432"/>
      <c r="FW264" s="433"/>
      <c r="FX264" s="434">
        <f t="shared" si="627"/>
        <v>0</v>
      </c>
      <c r="FY264" s="435">
        <f t="shared" si="628"/>
        <v>0</v>
      </c>
      <c r="FZ264" s="432"/>
      <c r="GA264" s="433"/>
      <c r="GB264" s="434">
        <f t="shared" si="629"/>
        <v>0</v>
      </c>
      <c r="GC264" s="435">
        <f t="shared" si="630"/>
        <v>0</v>
      </c>
      <c r="GD264" s="434">
        <f t="shared" si="631"/>
        <v>156</v>
      </c>
      <c r="GE264" s="435">
        <f t="shared" si="632"/>
        <v>154</v>
      </c>
      <c r="GF264" s="434">
        <f t="shared" si="633"/>
        <v>0</v>
      </c>
      <c r="GG264" s="435">
        <f t="shared" si="634"/>
        <v>0</v>
      </c>
      <c r="GH264" s="434">
        <f t="shared" si="635"/>
        <v>765.02</v>
      </c>
      <c r="GI264" s="435">
        <f t="shared" si="636"/>
        <v>729.3119999999999</v>
      </c>
      <c r="GJ264" s="434">
        <f t="shared" si="637"/>
        <v>0</v>
      </c>
      <c r="GK264" s="435">
        <f t="shared" si="638"/>
        <v>0</v>
      </c>
      <c r="GL264" s="434">
        <f t="shared" si="639"/>
        <v>65</v>
      </c>
      <c r="GM264" s="435">
        <f t="shared" si="640"/>
        <v>82</v>
      </c>
      <c r="GN264" s="434">
        <f t="shared" si="641"/>
        <v>0</v>
      </c>
      <c r="GO264" s="435">
        <f t="shared" si="642"/>
        <v>0</v>
      </c>
      <c r="GP264" s="434">
        <f t="shared" si="643"/>
        <v>682.34799999999996</v>
      </c>
      <c r="GQ264" s="435">
        <f t="shared" si="644"/>
        <v>753.64200000000005</v>
      </c>
      <c r="GR264" s="434">
        <f t="shared" si="645"/>
        <v>0</v>
      </c>
      <c r="GS264" s="435">
        <f t="shared" si="646"/>
        <v>0</v>
      </c>
      <c r="GT264" s="434">
        <f t="shared" si="647"/>
        <v>221</v>
      </c>
      <c r="GU264" s="435">
        <f t="shared" si="648"/>
        <v>236</v>
      </c>
      <c r="GV264" s="434">
        <f t="shared" si="649"/>
        <v>0</v>
      </c>
      <c r="GW264" s="435">
        <f t="shared" si="650"/>
        <v>0</v>
      </c>
      <c r="GX264" s="434">
        <f t="shared" si="651"/>
        <v>1447.3679999999999</v>
      </c>
      <c r="GY264" s="435">
        <f t="shared" si="652"/>
        <v>1482.954</v>
      </c>
      <c r="GZ264" s="434">
        <f t="shared" si="653"/>
        <v>0</v>
      </c>
      <c r="HA264" s="435">
        <f t="shared" si="654"/>
        <v>0</v>
      </c>
      <c r="HB264" s="434">
        <f t="shared" si="655"/>
        <v>0</v>
      </c>
      <c r="HC264" s="435">
        <f t="shared" si="656"/>
        <v>0</v>
      </c>
      <c r="HD264" s="434">
        <f t="shared" si="657"/>
        <v>0</v>
      </c>
      <c r="HE264" s="435">
        <f t="shared" si="658"/>
        <v>0</v>
      </c>
      <c r="HF264" s="434">
        <f t="shared" si="659"/>
        <v>0</v>
      </c>
      <c r="HG264" s="435">
        <f t="shared" si="660"/>
        <v>0</v>
      </c>
      <c r="HH264" s="434">
        <f t="shared" si="661"/>
        <v>0</v>
      </c>
      <c r="HI264" s="435">
        <f t="shared" si="662"/>
        <v>0</v>
      </c>
      <c r="HJ264" s="434">
        <f t="shared" si="663"/>
        <v>1447.3679999999999</v>
      </c>
      <c r="HK264" s="435">
        <f t="shared" si="664"/>
        <v>1482.954</v>
      </c>
      <c r="HL264" s="434">
        <f t="shared" si="665"/>
        <v>0</v>
      </c>
      <c r="HM264" s="435">
        <f t="shared" si="666"/>
        <v>0</v>
      </c>
    </row>
    <row r="265" spans="1:221" s="18" customFormat="1" ht="15.6" customHeight="1">
      <c r="A265" s="540" t="s">
        <v>585</v>
      </c>
      <c r="B265" s="6" t="s">
        <v>586</v>
      </c>
      <c r="C265" s="539"/>
      <c r="D265" s="5">
        <v>228723</v>
      </c>
      <c r="E265" s="5">
        <v>1</v>
      </c>
      <c r="F265" s="609">
        <v>11982</v>
      </c>
      <c r="G265" s="559">
        <v>12357</v>
      </c>
      <c r="H265" s="609">
        <v>32</v>
      </c>
      <c r="I265" s="559">
        <v>42</v>
      </c>
      <c r="J265" s="434">
        <f t="shared" si="519"/>
        <v>11950</v>
      </c>
      <c r="K265" s="435">
        <f t="shared" si="520"/>
        <v>12315</v>
      </c>
      <c r="L265" s="432"/>
      <c r="M265" s="433"/>
      <c r="N265" s="434">
        <f t="shared" si="521"/>
        <v>11950</v>
      </c>
      <c r="O265" s="435">
        <f t="shared" si="522"/>
        <v>12315</v>
      </c>
      <c r="P265" s="434">
        <f t="shared" si="523"/>
        <v>11950</v>
      </c>
      <c r="Q265" s="435">
        <f t="shared" si="524"/>
        <v>12315</v>
      </c>
      <c r="R265" s="609">
        <v>3212</v>
      </c>
      <c r="S265" s="559">
        <v>3518</v>
      </c>
      <c r="T265" s="434">
        <f t="shared" ref="T265:U296" si="669">IF(AX265&gt;0,R265,)</f>
        <v>3212</v>
      </c>
      <c r="U265" s="435">
        <f t="shared" si="669"/>
        <v>3518</v>
      </c>
      <c r="V265" s="609">
        <v>223</v>
      </c>
      <c r="W265" s="559">
        <v>163</v>
      </c>
      <c r="X265" s="434">
        <f t="shared" si="525"/>
        <v>223</v>
      </c>
      <c r="Y265" s="435">
        <f t="shared" si="526"/>
        <v>163</v>
      </c>
      <c r="Z265" s="432"/>
      <c r="AA265" s="433"/>
      <c r="AB265" s="434">
        <f t="shared" si="527"/>
        <v>0</v>
      </c>
      <c r="AC265" s="435">
        <f t="shared" si="528"/>
        <v>0</v>
      </c>
      <c r="AD265" s="434">
        <f t="shared" si="529"/>
        <v>3435</v>
      </c>
      <c r="AE265" s="435">
        <f t="shared" si="530"/>
        <v>3681</v>
      </c>
      <c r="AF265" s="434">
        <f t="shared" si="531"/>
        <v>3435</v>
      </c>
      <c r="AG265" s="435">
        <f t="shared" si="532"/>
        <v>3681</v>
      </c>
      <c r="AH265" s="609">
        <v>4.2</v>
      </c>
      <c r="AI265" s="559">
        <v>4.0999999999999996</v>
      </c>
      <c r="AJ265" s="434">
        <f t="shared" si="533"/>
        <v>13490.400000000001</v>
      </c>
      <c r="AK265" s="435">
        <f t="shared" si="534"/>
        <v>14423.8</v>
      </c>
      <c r="AL265" s="609">
        <v>4.3</v>
      </c>
      <c r="AM265" s="559">
        <v>4.3</v>
      </c>
      <c r="AN265" s="434">
        <f t="shared" si="535"/>
        <v>958.9</v>
      </c>
      <c r="AO265" s="435">
        <f t="shared" si="536"/>
        <v>700.9</v>
      </c>
      <c r="AP265" s="432"/>
      <c r="AQ265" s="433"/>
      <c r="AR265" s="434">
        <f t="shared" si="537"/>
        <v>0</v>
      </c>
      <c r="AS265" s="435">
        <f t="shared" si="538"/>
        <v>0</v>
      </c>
      <c r="AT265" s="434">
        <f t="shared" si="539"/>
        <v>4.2064919941775845</v>
      </c>
      <c r="AU265" s="435">
        <f t="shared" si="540"/>
        <v>4.1088562890518876</v>
      </c>
      <c r="AV265" s="434">
        <f t="shared" si="541"/>
        <v>14449.300000000003</v>
      </c>
      <c r="AW265" s="435">
        <f t="shared" si="542"/>
        <v>15124.699999999999</v>
      </c>
      <c r="AX265" s="609">
        <v>112.6</v>
      </c>
      <c r="AY265" s="559">
        <v>112.2</v>
      </c>
      <c r="AZ265" s="434">
        <f t="shared" si="543"/>
        <v>361671.19999999995</v>
      </c>
      <c r="BA265" s="435">
        <f t="shared" si="544"/>
        <v>394719.60000000003</v>
      </c>
      <c r="BB265" s="609">
        <v>109.1</v>
      </c>
      <c r="BC265" s="559">
        <v>108.9</v>
      </c>
      <c r="BD265" s="434">
        <f t="shared" si="545"/>
        <v>24329.3</v>
      </c>
      <c r="BE265" s="435">
        <f t="shared" si="546"/>
        <v>17750.7</v>
      </c>
      <c r="BF265" s="432"/>
      <c r="BG265" s="433"/>
      <c r="BH265" s="434">
        <f t="shared" si="547"/>
        <v>0</v>
      </c>
      <c r="BI265" s="435">
        <f t="shared" si="548"/>
        <v>0</v>
      </c>
      <c r="BJ265" s="434">
        <f t="shared" si="549"/>
        <v>112.37278020378456</v>
      </c>
      <c r="BK265" s="435">
        <f t="shared" si="550"/>
        <v>112.05387123064386</v>
      </c>
      <c r="BL265" s="434">
        <f t="shared" si="551"/>
        <v>386000.49999999994</v>
      </c>
      <c r="BM265" s="435">
        <f t="shared" si="552"/>
        <v>412470.30000000005</v>
      </c>
      <c r="BN265" s="609">
        <v>3607</v>
      </c>
      <c r="BO265" s="559">
        <v>3683</v>
      </c>
      <c r="BP265" s="434">
        <f t="shared" si="553"/>
        <v>3607</v>
      </c>
      <c r="BQ265" s="435">
        <f t="shared" si="554"/>
        <v>3683</v>
      </c>
      <c r="BR265" s="609">
        <v>220</v>
      </c>
      <c r="BS265" s="559">
        <v>232</v>
      </c>
      <c r="BT265" s="434">
        <f t="shared" si="555"/>
        <v>220</v>
      </c>
      <c r="BU265" s="435">
        <f t="shared" si="556"/>
        <v>232</v>
      </c>
      <c r="BV265" s="432"/>
      <c r="BW265" s="433"/>
      <c r="BX265" s="434">
        <f t="shared" si="557"/>
        <v>0</v>
      </c>
      <c r="BY265" s="435">
        <f t="shared" si="558"/>
        <v>0</v>
      </c>
      <c r="BZ265" s="434">
        <f t="shared" si="559"/>
        <v>3827</v>
      </c>
      <c r="CA265" s="435">
        <f t="shared" si="560"/>
        <v>3915</v>
      </c>
      <c r="CB265" s="434">
        <f t="shared" si="561"/>
        <v>3827</v>
      </c>
      <c r="CC265" s="435">
        <f t="shared" si="562"/>
        <v>3915</v>
      </c>
      <c r="CD265" s="609">
        <v>4.4000000000000004</v>
      </c>
      <c r="CE265" s="559">
        <v>4.3</v>
      </c>
      <c r="CF265" s="434">
        <f t="shared" si="563"/>
        <v>15870.800000000001</v>
      </c>
      <c r="CG265" s="435">
        <f t="shared" si="564"/>
        <v>15836.9</v>
      </c>
      <c r="CH265" s="610">
        <v>4.4000000000000004</v>
      </c>
      <c r="CI265" s="559">
        <v>4.4000000000000004</v>
      </c>
      <c r="CJ265" s="434">
        <f t="shared" si="565"/>
        <v>968.00000000000011</v>
      </c>
      <c r="CK265" s="435">
        <f t="shared" si="566"/>
        <v>1020.8000000000001</v>
      </c>
      <c r="CL265" s="432"/>
      <c r="CM265" s="433"/>
      <c r="CN265" s="434">
        <f t="shared" si="567"/>
        <v>0</v>
      </c>
      <c r="CO265" s="435">
        <f t="shared" si="568"/>
        <v>0</v>
      </c>
      <c r="CP265" s="434">
        <f t="shared" si="569"/>
        <v>4.4000000000000004</v>
      </c>
      <c r="CQ265" s="435">
        <f t="shared" si="570"/>
        <v>4.3059259259259264</v>
      </c>
      <c r="CR265" s="434">
        <f t="shared" si="571"/>
        <v>16838.800000000003</v>
      </c>
      <c r="CS265" s="435">
        <f t="shared" si="572"/>
        <v>16857.7</v>
      </c>
      <c r="CT265" s="609">
        <v>119.4</v>
      </c>
      <c r="CU265" s="559">
        <v>119.6</v>
      </c>
      <c r="CV265" s="434">
        <f t="shared" si="573"/>
        <v>430675.80000000005</v>
      </c>
      <c r="CW265" s="435">
        <f t="shared" si="574"/>
        <v>440486.8</v>
      </c>
      <c r="CX265" s="609">
        <v>120.8</v>
      </c>
      <c r="CY265" s="559">
        <v>122.1</v>
      </c>
      <c r="CZ265" s="434">
        <f t="shared" si="575"/>
        <v>26576</v>
      </c>
      <c r="DA265" s="435">
        <f t="shared" si="576"/>
        <v>28327.199999999997</v>
      </c>
      <c r="DB265" s="432"/>
      <c r="DC265" s="433"/>
      <c r="DD265" s="434">
        <f t="shared" si="577"/>
        <v>0</v>
      </c>
      <c r="DE265" s="435">
        <f t="shared" si="578"/>
        <v>0</v>
      </c>
      <c r="DF265" s="434">
        <f t="shared" si="579"/>
        <v>119.4804807943559</v>
      </c>
      <c r="DG265" s="435">
        <f t="shared" si="580"/>
        <v>119.74814814814815</v>
      </c>
      <c r="DH265" s="434">
        <f t="shared" si="581"/>
        <v>457251.80000000005</v>
      </c>
      <c r="DI265" s="435">
        <f t="shared" si="582"/>
        <v>468814</v>
      </c>
      <c r="DJ265" s="434">
        <f t="shared" si="583"/>
        <v>7262</v>
      </c>
      <c r="DK265" s="435">
        <f t="shared" si="584"/>
        <v>7596</v>
      </c>
      <c r="DL265" s="434">
        <f t="shared" si="585"/>
        <v>7262</v>
      </c>
      <c r="DM265" s="435">
        <f t="shared" si="586"/>
        <v>7596</v>
      </c>
      <c r="DN265" s="434">
        <f t="shared" si="587"/>
        <v>4.3084687413935567</v>
      </c>
      <c r="DO265" s="435">
        <f t="shared" si="588"/>
        <v>4.2104265402843604</v>
      </c>
      <c r="DP265" s="434">
        <f t="shared" si="589"/>
        <v>31288.100000000009</v>
      </c>
      <c r="DQ265" s="435">
        <f t="shared" si="590"/>
        <v>31982.400000000001</v>
      </c>
      <c r="DR265" s="434">
        <f t="shared" si="591"/>
        <v>116.11846598733132</v>
      </c>
      <c r="DS265" s="435">
        <f t="shared" si="592"/>
        <v>116.019523433386</v>
      </c>
      <c r="DT265" s="434">
        <f t="shared" si="593"/>
        <v>843252.3</v>
      </c>
      <c r="DU265" s="435">
        <f t="shared" si="594"/>
        <v>881284.3</v>
      </c>
      <c r="DV265" s="609">
        <v>3300</v>
      </c>
      <c r="DW265" s="559">
        <v>3250</v>
      </c>
      <c r="DX265" s="434">
        <f t="shared" si="595"/>
        <v>3300</v>
      </c>
      <c r="DY265" s="435">
        <f t="shared" si="596"/>
        <v>3250</v>
      </c>
      <c r="DZ265" s="609">
        <v>1177</v>
      </c>
      <c r="EA265" s="559">
        <v>1217</v>
      </c>
      <c r="EB265" s="434">
        <f t="shared" si="597"/>
        <v>1177</v>
      </c>
      <c r="EC265" s="435">
        <f t="shared" si="598"/>
        <v>1217</v>
      </c>
      <c r="ED265" s="432"/>
      <c r="EE265" s="433"/>
      <c r="EF265" s="434">
        <f t="shared" si="599"/>
        <v>0</v>
      </c>
      <c r="EG265" s="435">
        <f t="shared" si="600"/>
        <v>0</v>
      </c>
      <c r="EH265" s="434">
        <f t="shared" si="601"/>
        <v>4477</v>
      </c>
      <c r="EI265" s="435">
        <f t="shared" si="602"/>
        <v>4467</v>
      </c>
      <c r="EJ265" s="434">
        <f t="shared" si="603"/>
        <v>4477</v>
      </c>
      <c r="EK265" s="435">
        <f t="shared" si="604"/>
        <v>4467</v>
      </c>
      <c r="EL265" s="609">
        <v>3.1</v>
      </c>
      <c r="EM265" s="559">
        <v>3.2</v>
      </c>
      <c r="EN265" s="434">
        <f t="shared" si="605"/>
        <v>10230</v>
      </c>
      <c r="EO265" s="435">
        <f t="shared" si="606"/>
        <v>10400</v>
      </c>
      <c r="EP265" s="609">
        <v>4.2</v>
      </c>
      <c r="EQ265" s="559">
        <v>4.2</v>
      </c>
      <c r="ER265" s="434">
        <f t="shared" si="607"/>
        <v>4943.4000000000005</v>
      </c>
      <c r="ES265" s="435">
        <f t="shared" si="608"/>
        <v>5111.4000000000005</v>
      </c>
      <c r="ET265" s="432"/>
      <c r="EU265" s="433"/>
      <c r="EV265" s="434">
        <f t="shared" si="609"/>
        <v>0</v>
      </c>
      <c r="EW265" s="435">
        <f t="shared" si="610"/>
        <v>0</v>
      </c>
      <c r="EX265" s="434">
        <f t="shared" si="611"/>
        <v>3.3891891891891897</v>
      </c>
      <c r="EY265" s="435">
        <f t="shared" si="612"/>
        <v>3.4724423550481309</v>
      </c>
      <c r="EZ265" s="434">
        <f t="shared" si="613"/>
        <v>15173.400000000001</v>
      </c>
      <c r="FA265" s="435">
        <f t="shared" si="614"/>
        <v>15511.400000000001</v>
      </c>
      <c r="FB265" s="609">
        <v>84</v>
      </c>
      <c r="FC265" s="559">
        <v>84.6</v>
      </c>
      <c r="FD265" s="434">
        <f t="shared" si="615"/>
        <v>277200</v>
      </c>
      <c r="FE265" s="435">
        <f t="shared" si="616"/>
        <v>274950</v>
      </c>
      <c r="FF265" s="609">
        <v>88.9</v>
      </c>
      <c r="FG265" s="559">
        <v>88.7</v>
      </c>
      <c r="FH265" s="434">
        <f t="shared" si="617"/>
        <v>104635.3</v>
      </c>
      <c r="FI265" s="435">
        <f t="shared" si="618"/>
        <v>107947.90000000001</v>
      </c>
      <c r="FJ265" s="432"/>
      <c r="FK265" s="433"/>
      <c r="FL265" s="434">
        <f t="shared" si="619"/>
        <v>0</v>
      </c>
      <c r="FM265" s="435">
        <f t="shared" si="620"/>
        <v>0</v>
      </c>
      <c r="FN265" s="434">
        <f t="shared" si="621"/>
        <v>85.28820638820639</v>
      </c>
      <c r="FO265" s="435">
        <f t="shared" si="622"/>
        <v>85.717013655697343</v>
      </c>
      <c r="FP265" s="434">
        <f t="shared" si="623"/>
        <v>381835.3</v>
      </c>
      <c r="FQ265" s="435">
        <f t="shared" si="624"/>
        <v>382897.9</v>
      </c>
      <c r="FR265" s="609">
        <v>211</v>
      </c>
      <c r="FS265" s="559">
        <v>252</v>
      </c>
      <c r="FT265" s="434">
        <f t="shared" si="625"/>
        <v>211</v>
      </c>
      <c r="FU265" s="435">
        <f t="shared" si="626"/>
        <v>252</v>
      </c>
      <c r="FV265" s="609">
        <v>1.3</v>
      </c>
      <c r="FW265" s="559">
        <v>2</v>
      </c>
      <c r="FX265" s="434">
        <f t="shared" si="627"/>
        <v>274.3</v>
      </c>
      <c r="FY265" s="435">
        <f t="shared" si="628"/>
        <v>504</v>
      </c>
      <c r="FZ265" s="609">
        <v>22.5</v>
      </c>
      <c r="GA265" s="569">
        <v>31</v>
      </c>
      <c r="GB265" s="434">
        <f t="shared" si="629"/>
        <v>4747.5</v>
      </c>
      <c r="GC265" s="435">
        <f t="shared" si="630"/>
        <v>7812</v>
      </c>
      <c r="GD265" s="434">
        <f t="shared" si="631"/>
        <v>10119</v>
      </c>
      <c r="GE265" s="435">
        <f t="shared" si="632"/>
        <v>10451</v>
      </c>
      <c r="GF265" s="434">
        <f t="shared" si="633"/>
        <v>10119</v>
      </c>
      <c r="GG265" s="435">
        <f t="shared" si="634"/>
        <v>10451</v>
      </c>
      <c r="GH265" s="434">
        <f t="shared" si="635"/>
        <v>39591.200000000004</v>
      </c>
      <c r="GI265" s="435">
        <f t="shared" si="636"/>
        <v>40660.699999999997</v>
      </c>
      <c r="GJ265" s="434">
        <f t="shared" si="637"/>
        <v>1069547</v>
      </c>
      <c r="GK265" s="435">
        <f t="shared" si="638"/>
        <v>1110156.3999999999</v>
      </c>
      <c r="GL265" s="434">
        <f t="shared" si="639"/>
        <v>1620</v>
      </c>
      <c r="GM265" s="435">
        <f t="shared" si="640"/>
        <v>1612</v>
      </c>
      <c r="GN265" s="434">
        <f t="shared" si="641"/>
        <v>1620</v>
      </c>
      <c r="GO265" s="435">
        <f t="shared" si="642"/>
        <v>1612</v>
      </c>
      <c r="GP265" s="434">
        <f t="shared" si="643"/>
        <v>6870.3000000000011</v>
      </c>
      <c r="GQ265" s="435">
        <f t="shared" si="644"/>
        <v>6833.1</v>
      </c>
      <c r="GR265" s="434">
        <f t="shared" si="645"/>
        <v>155540.6</v>
      </c>
      <c r="GS265" s="435">
        <f t="shared" si="646"/>
        <v>154025.79999999999</v>
      </c>
      <c r="GT265" s="434">
        <f t="shared" si="647"/>
        <v>11739</v>
      </c>
      <c r="GU265" s="435">
        <f t="shared" si="648"/>
        <v>12063</v>
      </c>
      <c r="GV265" s="434">
        <f t="shared" si="649"/>
        <v>11739</v>
      </c>
      <c r="GW265" s="435">
        <f t="shared" si="650"/>
        <v>12063</v>
      </c>
      <c r="GX265" s="434">
        <f t="shared" si="651"/>
        <v>46461.500000000007</v>
      </c>
      <c r="GY265" s="435">
        <f t="shared" si="652"/>
        <v>47493.799999999996</v>
      </c>
      <c r="GZ265" s="434">
        <f t="shared" si="653"/>
        <v>1225087.6000000001</v>
      </c>
      <c r="HA265" s="435">
        <f t="shared" si="654"/>
        <v>1264182.2</v>
      </c>
      <c r="HB265" s="434">
        <f t="shared" si="655"/>
        <v>0</v>
      </c>
      <c r="HC265" s="435">
        <f t="shared" si="656"/>
        <v>0</v>
      </c>
      <c r="HD265" s="434">
        <f t="shared" si="657"/>
        <v>0</v>
      </c>
      <c r="HE265" s="435">
        <f t="shared" si="658"/>
        <v>0</v>
      </c>
      <c r="HF265" s="434">
        <f t="shared" si="659"/>
        <v>0</v>
      </c>
      <c r="HG265" s="435">
        <f t="shared" si="660"/>
        <v>0</v>
      </c>
      <c r="HH265" s="434">
        <f t="shared" si="661"/>
        <v>0</v>
      </c>
      <c r="HI265" s="435">
        <f t="shared" si="662"/>
        <v>0</v>
      </c>
      <c r="HJ265" s="434">
        <f t="shared" si="663"/>
        <v>46735.800000000017</v>
      </c>
      <c r="HK265" s="435">
        <f t="shared" si="664"/>
        <v>47997.8</v>
      </c>
      <c r="HL265" s="434">
        <f t="shared" si="665"/>
        <v>1229835.1000000001</v>
      </c>
      <c r="HM265" s="435">
        <f t="shared" si="666"/>
        <v>1271994.2000000002</v>
      </c>
    </row>
    <row r="266" spans="1:221" s="18" customFormat="1" ht="15" customHeight="1">
      <c r="A266" s="540" t="s">
        <v>585</v>
      </c>
      <c r="B266" s="6" t="s">
        <v>587</v>
      </c>
      <c r="C266" s="539"/>
      <c r="D266" s="5">
        <v>229115</v>
      </c>
      <c r="E266" s="5">
        <v>1</v>
      </c>
      <c r="F266" s="609">
        <v>6397</v>
      </c>
      <c r="G266" s="560">
        <v>6670</v>
      </c>
      <c r="H266" s="609">
        <v>58</v>
      </c>
      <c r="I266" s="560">
        <v>76</v>
      </c>
      <c r="J266" s="434">
        <f t="shared" ref="J266:J329" si="670">F266-H266</f>
        <v>6339</v>
      </c>
      <c r="K266" s="435">
        <f t="shared" ref="K266:K329" si="671">G266-I266</f>
        <v>6594</v>
      </c>
      <c r="L266" s="432"/>
      <c r="M266" s="433"/>
      <c r="N266" s="434">
        <f t="shared" ref="N266:N329" si="672">+R266+V266+Z266+BN266+BR266+BV266+DV266+DZ266+ED266+FR266</f>
        <v>6339</v>
      </c>
      <c r="O266" s="435">
        <f t="shared" ref="O266:O329" si="673">+S266+W266+AA266+BO266+BS266+BW266+DW266+EA266+EE266+FS266</f>
        <v>6594</v>
      </c>
      <c r="P266" s="434">
        <f t="shared" ref="P266:P329" si="674">+T266+X266+AB266+BP266+BT266+BX266+DX266+EB266+EF266+FT266</f>
        <v>6339</v>
      </c>
      <c r="Q266" s="435">
        <f t="shared" ref="Q266:Q329" si="675">+U266+Y266+AC266+BQ266+BU266+BY266+DY266+EC266+EG266+FU266</f>
        <v>6594</v>
      </c>
      <c r="R266" s="609">
        <v>1460</v>
      </c>
      <c r="S266" s="560">
        <v>1699</v>
      </c>
      <c r="T266" s="434">
        <f t="shared" si="669"/>
        <v>1460</v>
      </c>
      <c r="U266" s="435">
        <f t="shared" si="669"/>
        <v>1699</v>
      </c>
      <c r="V266" s="609">
        <v>28</v>
      </c>
      <c r="W266" s="560">
        <v>37</v>
      </c>
      <c r="X266" s="434">
        <f t="shared" ref="X266:X329" si="676">IF(BB266&gt;0,V266,)</f>
        <v>28</v>
      </c>
      <c r="Y266" s="435">
        <f t="shared" ref="Y266:Y329" si="677">IF(BC266&gt;0,W266,)</f>
        <v>37</v>
      </c>
      <c r="Z266" s="432"/>
      <c r="AA266" s="433"/>
      <c r="AB266" s="434">
        <f t="shared" ref="AB266:AB329" si="678">IF(BF266&gt;0,Z266,)</f>
        <v>0</v>
      </c>
      <c r="AC266" s="435">
        <f t="shared" ref="AC266:AC329" si="679">IF(BG266&gt;0,AA266,)</f>
        <v>0</v>
      </c>
      <c r="AD266" s="434">
        <f t="shared" ref="AD266:AD329" si="680">R266+V266+Z266</f>
        <v>1488</v>
      </c>
      <c r="AE266" s="435">
        <f t="shared" ref="AE266:AE329" si="681">S266+W266+AA266</f>
        <v>1736</v>
      </c>
      <c r="AF266" s="434">
        <f t="shared" ref="AF266:AF329" si="682">IF(BJ266&gt;0,AD266,)</f>
        <v>1488</v>
      </c>
      <c r="AG266" s="435">
        <f t="shared" ref="AG266:AG329" si="683">IF(BK266&gt;0,AE266,)</f>
        <v>1736</v>
      </c>
      <c r="AH266" s="609">
        <v>4.3</v>
      </c>
      <c r="AI266" s="560">
        <v>4.2</v>
      </c>
      <c r="AJ266" s="434">
        <f t="shared" ref="AJ266:AJ329" si="684">IF(R266&gt;0,(R266*AH266),)</f>
        <v>6278</v>
      </c>
      <c r="AK266" s="435">
        <f t="shared" ref="AK266:AK329" si="685">IF(S266&gt;0,(S266*AI266),)</f>
        <v>7135.8</v>
      </c>
      <c r="AL266" s="609">
        <v>4.5999999999999996</v>
      </c>
      <c r="AM266" s="560">
        <v>3.7</v>
      </c>
      <c r="AN266" s="434">
        <f t="shared" ref="AN266:AN329" si="686">IF(V266&gt;0,(V266*AL266),)</f>
        <v>128.79999999999998</v>
      </c>
      <c r="AO266" s="435">
        <f t="shared" ref="AO266:AO329" si="687">IF(W266&gt;0,(W266*AM266),)</f>
        <v>136.9</v>
      </c>
      <c r="AP266" s="432"/>
      <c r="AQ266" s="433"/>
      <c r="AR266" s="434">
        <f t="shared" ref="AR266:AR329" si="688">IF(Z266&gt;0,(Z266*AP266),)</f>
        <v>0</v>
      </c>
      <c r="AS266" s="435">
        <f t="shared" ref="AS266:AS329" si="689">IF(AA266&gt;0,(AA266*AQ266),)</f>
        <v>0</v>
      </c>
      <c r="AT266" s="434">
        <f t="shared" ref="AT266:AT329" si="690">IF(AD266&gt;0,((AJ266+AN266+AR266)/AD266),)</f>
        <v>4.3056451612903226</v>
      </c>
      <c r="AU266" s="435">
        <f t="shared" ref="AU266:AU329" si="691">IF(AE266&gt;0,((AK266+AO266+AS266)/AE266),)</f>
        <v>4.1893433179723498</v>
      </c>
      <c r="AV266" s="434">
        <f t="shared" ref="AV266:AV329" si="692">IF(AD266&gt;0,(AD266*AT266),)</f>
        <v>6406.8</v>
      </c>
      <c r="AW266" s="435">
        <f t="shared" ref="AW266:AW329" si="693">IF(AE266&gt;0,(AE266*AU266),)</f>
        <v>7272.6999999999989</v>
      </c>
      <c r="AX266" s="609">
        <v>120.9</v>
      </c>
      <c r="AY266" s="560">
        <v>120.1</v>
      </c>
      <c r="AZ266" s="434">
        <f t="shared" ref="AZ266:AZ329" si="694">IF(T266&gt;0,(T266*AX266),)</f>
        <v>176514</v>
      </c>
      <c r="BA266" s="435">
        <f t="shared" ref="BA266:BA329" si="695">IF(U266&gt;0,(U266*AY266),)</f>
        <v>204049.9</v>
      </c>
      <c r="BB266" s="609">
        <v>118.6</v>
      </c>
      <c r="BC266" s="560">
        <v>109.9</v>
      </c>
      <c r="BD266" s="434">
        <f t="shared" ref="BD266:BD329" si="696">IF(X266&gt;0,(X266*BB266),)</f>
        <v>3320.7999999999997</v>
      </c>
      <c r="BE266" s="435">
        <f t="shared" ref="BE266:BE329" si="697">IF(Y266&gt;0,(Y266*BC266),)</f>
        <v>4066.3</v>
      </c>
      <c r="BF266" s="432"/>
      <c r="BG266" s="433"/>
      <c r="BH266" s="434">
        <f t="shared" ref="BH266:BH329" si="698">IF(AB266&gt;0,(AB266*BF266),)</f>
        <v>0</v>
      </c>
      <c r="BI266" s="435">
        <f t="shared" ref="BI266:BI329" si="699">IF(AC266&gt;0,(AC266*BG266),)</f>
        <v>0</v>
      </c>
      <c r="BJ266" s="434">
        <f t="shared" ref="BJ266:BJ329" si="700">IF((AZ266+BD266+BH266)&gt;0,((AZ266+BD266+BH266)/AD266),)</f>
        <v>120.85672043010752</v>
      </c>
      <c r="BK266" s="435">
        <f t="shared" ref="BK266:BK329" si="701">IF((BA266+BE266+BI266)&gt;0,((BA266+BE266+BI266)/AE266),)</f>
        <v>119.88260368663593</v>
      </c>
      <c r="BL266" s="434">
        <f t="shared" ref="BL266:BL329" si="702">IF(AF266&gt;0,(AD266*BJ266),)</f>
        <v>179834.8</v>
      </c>
      <c r="BM266" s="435">
        <f t="shared" ref="BM266:BM329" si="703">IF(AG266&gt;0,(AE266*BK266),)</f>
        <v>208116.19999999998</v>
      </c>
      <c r="BN266" s="609">
        <v>1754</v>
      </c>
      <c r="BO266" s="560">
        <v>1978</v>
      </c>
      <c r="BP266" s="434">
        <f t="shared" ref="BP266:BP329" si="704">IF(CT266&gt;0,BN266,)</f>
        <v>1754</v>
      </c>
      <c r="BQ266" s="435">
        <f t="shared" ref="BQ266:BQ329" si="705">IF(CU266&gt;0,BO266,)</f>
        <v>1978</v>
      </c>
      <c r="BR266" s="609">
        <v>48</v>
      </c>
      <c r="BS266" s="560">
        <v>43</v>
      </c>
      <c r="BT266" s="434">
        <f t="shared" ref="BT266:BT329" si="706">IF(CX266&gt;0,BR266,)</f>
        <v>48</v>
      </c>
      <c r="BU266" s="435">
        <f t="shared" ref="BU266:BU329" si="707">IF(CY266&gt;0,BS266,)</f>
        <v>43</v>
      </c>
      <c r="BV266" s="432"/>
      <c r="BW266" s="433"/>
      <c r="BX266" s="434">
        <f t="shared" ref="BX266:BX329" si="708">IF(DB266&gt;0,BV266,)</f>
        <v>0</v>
      </c>
      <c r="BY266" s="435">
        <f t="shared" ref="BY266:BY329" si="709">IF(DC266&gt;0,BW266,)</f>
        <v>0</v>
      </c>
      <c r="BZ266" s="434">
        <f t="shared" ref="BZ266:BZ329" si="710">BN266+BR266+BV266</f>
        <v>1802</v>
      </c>
      <c r="CA266" s="435">
        <f t="shared" ref="CA266:CA329" si="711">BO266+BS266+BW266</f>
        <v>2021</v>
      </c>
      <c r="CB266" s="434">
        <f t="shared" ref="CB266:CB329" si="712">IF(DF266&gt;0,BZ266,)</f>
        <v>1802</v>
      </c>
      <c r="CC266" s="435">
        <f t="shared" ref="CC266:CC329" si="713">IF(DG266&gt;0,CA266,)</f>
        <v>2021</v>
      </c>
      <c r="CD266" s="609">
        <v>4.5999999999999996</v>
      </c>
      <c r="CE266" s="560">
        <v>4.5</v>
      </c>
      <c r="CF266" s="434">
        <f t="shared" ref="CF266:CF329" si="714">IF(BN266&gt;0,(BN266*CD266),)</f>
        <v>8068.4</v>
      </c>
      <c r="CG266" s="435">
        <f t="shared" ref="CG266:CG329" si="715">IF(BO266&gt;0,(BO266*CE266),)</f>
        <v>8901</v>
      </c>
      <c r="CH266" s="610">
        <v>4.9000000000000004</v>
      </c>
      <c r="CI266" s="560">
        <v>4.4000000000000004</v>
      </c>
      <c r="CJ266" s="434">
        <f t="shared" ref="CJ266:CJ329" si="716">IF(BR266&gt;0,(BR266*CH266),)</f>
        <v>235.20000000000002</v>
      </c>
      <c r="CK266" s="435">
        <f t="shared" ref="CK266:CK329" si="717">IF(BS266&gt;0,(BS266*CI266),)</f>
        <v>189.20000000000002</v>
      </c>
      <c r="CL266" s="432"/>
      <c r="CM266" s="433"/>
      <c r="CN266" s="434">
        <f t="shared" ref="CN266:CN329" si="718">IF(BV266&gt;0,(BV266*CL266),)</f>
        <v>0</v>
      </c>
      <c r="CO266" s="435">
        <f t="shared" ref="CO266:CO329" si="719">IF(BW266&gt;0,(BW266*CM266),)</f>
        <v>0</v>
      </c>
      <c r="CP266" s="434">
        <f t="shared" ref="CP266:CP329" si="720">IF(BZ266&gt;0,((CF266+CJ266+CN266)/BZ266),)</f>
        <v>4.6079911209766928</v>
      </c>
      <c r="CQ266" s="435">
        <f t="shared" ref="CQ266:CQ329" si="721">IF(CA266&gt;0,((CG266+CK266+CO266)/CA266),)</f>
        <v>4.4978723404255323</v>
      </c>
      <c r="CR266" s="434">
        <f t="shared" ref="CR266:CR329" si="722">IF(BZ266&gt;0,(BZ266*CP266),)</f>
        <v>8303.6</v>
      </c>
      <c r="CS266" s="435">
        <f t="shared" ref="CS266:CS329" si="723">IF(CA266&gt;0,(CA266*CQ266),)</f>
        <v>9090.2000000000007</v>
      </c>
      <c r="CT266" s="609">
        <v>133.19999999999999</v>
      </c>
      <c r="CU266" s="560">
        <v>132</v>
      </c>
      <c r="CV266" s="434">
        <f t="shared" ref="CV266:CV329" si="724">IF(BP266&gt;0,(BP266*CT266),)</f>
        <v>233632.8</v>
      </c>
      <c r="CW266" s="435">
        <f t="shared" ref="CW266:CW329" si="725">IF(BQ266&gt;0,(BQ266*CU266),)</f>
        <v>261096</v>
      </c>
      <c r="CX266" s="609">
        <v>142.80000000000001</v>
      </c>
      <c r="CY266" s="560">
        <v>125.2</v>
      </c>
      <c r="CZ266" s="434">
        <f t="shared" ref="CZ266:CZ329" si="726">IF(BT266&gt;0,(BT266*CX266),)</f>
        <v>6854.4000000000005</v>
      </c>
      <c r="DA266" s="435">
        <f t="shared" ref="DA266:DA329" si="727">IF(BU266&gt;0,(BU266*CY266),)</f>
        <v>5383.6</v>
      </c>
      <c r="DB266" s="432"/>
      <c r="DC266" s="433"/>
      <c r="DD266" s="434">
        <f t="shared" ref="DD266:DD329" si="728">IF(BX266&gt;0,(BX266*DB266),)</f>
        <v>0</v>
      </c>
      <c r="DE266" s="435">
        <f t="shared" ref="DE266:DE329" si="729">IF(BY266&gt;0,(BY266*DC266),)</f>
        <v>0</v>
      </c>
      <c r="DF266" s="434">
        <f t="shared" ref="DF266:DF329" si="730">IF((CV266+CZ266+DD266)&gt;0,((CV266+CZ266+DD266)/BZ266),)</f>
        <v>133.45571587125414</v>
      </c>
      <c r="DG266" s="435">
        <f t="shared" ref="DG266:DG329" si="731">IF((CW266+DA266+DE266)&gt;0,((CW266+DA266+DE266)/CA266),)</f>
        <v>131.85531914893616</v>
      </c>
      <c r="DH266" s="434">
        <f t="shared" ref="DH266:DH329" si="732">IF(CB266&gt;0,(BZ266*DF266),)</f>
        <v>240487.19999999995</v>
      </c>
      <c r="DI266" s="435">
        <f t="shared" ref="DI266:DI329" si="733">IF(CC266&gt;0,(CA266*DG266),)</f>
        <v>266479.59999999998</v>
      </c>
      <c r="DJ266" s="434">
        <f t="shared" ref="DJ266:DJ329" si="734">AD266+BZ266</f>
        <v>3290</v>
      </c>
      <c r="DK266" s="435">
        <f t="shared" ref="DK266:DK329" si="735">AE266+CA266</f>
        <v>3757</v>
      </c>
      <c r="DL266" s="434">
        <f t="shared" ref="DL266:DL329" si="736">AF266+CB266</f>
        <v>3290</v>
      </c>
      <c r="DM266" s="435">
        <f t="shared" ref="DM266:DM329" si="737">AG266+CC266</f>
        <v>3757</v>
      </c>
      <c r="DN266" s="434">
        <f t="shared" ref="DN266:DN329" si="738">IF(DJ266&gt;0,((AD266*AT266)+(BZ266*CP266))/DJ266,)</f>
        <v>4.4712462006079035</v>
      </c>
      <c r="DO266" s="435">
        <f t="shared" ref="DO266:DO329" si="739">IF(DK266&gt;0,((AE266*AU266)+(CA266*CQ266))/DK266,)</f>
        <v>4.3553100878360391</v>
      </c>
      <c r="DP266" s="434">
        <f t="shared" ref="DP266:DP329" si="740">IF(DJ266&gt;0,(DJ266*DN266),)</f>
        <v>14710.400000000001</v>
      </c>
      <c r="DQ266" s="435">
        <f t="shared" ref="DQ266:DQ329" si="741">IF(DK266&gt;0,(DK266*DO266),)</f>
        <v>16362.9</v>
      </c>
      <c r="DR266" s="434">
        <f t="shared" ref="DR266:DR329" si="742">IF(DL266&gt;0,((AF266*BJ266)+(CB266*DF266))/DL266,)</f>
        <v>127.75744680851062</v>
      </c>
      <c r="DS266" s="435">
        <f t="shared" ref="DS266:DS329" si="743">IF(DM266&gt;0,((AG266*BK266)+(CC266*DG266))/DM266,)</f>
        <v>126.32307692307691</v>
      </c>
      <c r="DT266" s="434">
        <f t="shared" ref="DT266:DT329" si="744">IF(DL266&gt;0,(DL266*DR266),)</f>
        <v>420321.99999999994</v>
      </c>
      <c r="DU266" s="435">
        <f t="shared" ref="DU266:DU329" si="745">IF(DM266&gt;0,(DM266*DS266),)</f>
        <v>474595.79999999993</v>
      </c>
      <c r="DV266" s="609">
        <v>2437</v>
      </c>
      <c r="DW266" s="560">
        <v>2231</v>
      </c>
      <c r="DX266" s="434">
        <f t="shared" ref="DX266:DX329" si="746">IF(FB266&gt;0,DV266,)</f>
        <v>2437</v>
      </c>
      <c r="DY266" s="435">
        <f t="shared" ref="DY266:DY329" si="747">IF(FC266&gt;0,DW266,)</f>
        <v>2231</v>
      </c>
      <c r="DZ266" s="609">
        <v>473</v>
      </c>
      <c r="EA266" s="560">
        <v>467</v>
      </c>
      <c r="EB266" s="434">
        <f t="shared" ref="EB266:EB329" si="748">IF(FF266&gt;0,DZ266,)</f>
        <v>473</v>
      </c>
      <c r="EC266" s="435">
        <f t="shared" ref="EC266:EC329" si="749">IF(FG266&gt;0,EA266,)</f>
        <v>467</v>
      </c>
      <c r="ED266" s="432"/>
      <c r="EE266" s="433"/>
      <c r="EF266" s="434">
        <f t="shared" ref="EF266:EF329" si="750">IF(FJ266&gt;0,ED266,)</f>
        <v>0</v>
      </c>
      <c r="EG266" s="435">
        <f t="shared" ref="EG266:EG329" si="751">IF(FK266&gt;0,EE266,)</f>
        <v>0</v>
      </c>
      <c r="EH266" s="434">
        <f t="shared" ref="EH266:EH329" si="752">DV266+DZ266+ED266</f>
        <v>2910</v>
      </c>
      <c r="EI266" s="435">
        <f t="shared" ref="EI266:EI329" si="753">DW266+EA266+EE266</f>
        <v>2698</v>
      </c>
      <c r="EJ266" s="434">
        <f t="shared" ref="EJ266:EJ329" si="754">IF(FN266&gt;0,EH266,)</f>
        <v>2910</v>
      </c>
      <c r="EK266" s="435">
        <f t="shared" ref="EK266:EK329" si="755">IF(FO266&gt;0,EI266,)</f>
        <v>2698</v>
      </c>
      <c r="EL266" s="609">
        <v>3.6</v>
      </c>
      <c r="EM266" s="560">
        <v>3.5</v>
      </c>
      <c r="EN266" s="434">
        <f t="shared" ref="EN266:EN329" si="756">IF(DV266&gt;0,(DV266*EL266),)</f>
        <v>8773.2000000000007</v>
      </c>
      <c r="EO266" s="435">
        <f t="shared" ref="EO266:EO329" si="757">IF(DW266&gt;0,(DW266*EM266),)</f>
        <v>7808.5</v>
      </c>
      <c r="EP266" s="609">
        <v>3.1</v>
      </c>
      <c r="EQ266" s="560">
        <v>3</v>
      </c>
      <c r="ER266" s="434">
        <f t="shared" ref="ER266:ER329" si="758">IF(DZ266&gt;0,(DZ266*EP266),)</f>
        <v>1466.3</v>
      </c>
      <c r="ES266" s="435">
        <f t="shared" ref="ES266:ES329" si="759">IF(EA266&gt;0,(EA266*EQ266),)</f>
        <v>1401</v>
      </c>
      <c r="ET266" s="432"/>
      <c r="EU266" s="433"/>
      <c r="EV266" s="434">
        <f t="shared" ref="EV266:EV329" si="760">IF(ED266&gt;0,(ED266*ET266),)</f>
        <v>0</v>
      </c>
      <c r="EW266" s="435">
        <f t="shared" ref="EW266:EW329" si="761">IF(EE266&gt;0,(EE266*EU266),)</f>
        <v>0</v>
      </c>
      <c r="EX266" s="434">
        <f t="shared" ref="EX266:EX329" si="762">IF(EH266&gt;0,((EN266+ER266+EV266)/EH266),)</f>
        <v>3.5187285223367697</v>
      </c>
      <c r="EY266" s="435">
        <f t="shared" ref="EY266:EY329" si="763">IF(EI266&gt;0,((EO266+ES266+EW266)/EI266),)</f>
        <v>3.4134544106745737</v>
      </c>
      <c r="EZ266" s="434">
        <f t="shared" ref="EZ266:EZ329" si="764">IF(EH266&gt;0,(EH266*EX266),)</f>
        <v>10239.5</v>
      </c>
      <c r="FA266" s="435">
        <f t="shared" ref="FA266:FA329" si="765">IF(EI266&gt;0,(EI266*EY266),)</f>
        <v>9209.5</v>
      </c>
      <c r="FB266" s="609">
        <v>100</v>
      </c>
      <c r="FC266" s="560">
        <v>96.5</v>
      </c>
      <c r="FD266" s="434">
        <f t="shared" ref="FD266:FD329" si="766">IF(DX266&gt;0,(DX266*FB266),)</f>
        <v>243700</v>
      </c>
      <c r="FE266" s="435">
        <f t="shared" ref="FE266:FE329" si="767">IF(DY266&gt;0,(DY266*FC266),)</f>
        <v>215291.5</v>
      </c>
      <c r="FF266" s="609">
        <v>83.3</v>
      </c>
      <c r="FG266" s="560">
        <v>79.400000000000006</v>
      </c>
      <c r="FH266" s="434">
        <f t="shared" ref="FH266:FH329" si="768">IF(EB266&gt;0,(EB266*FF266),)</f>
        <v>39400.9</v>
      </c>
      <c r="FI266" s="435">
        <f t="shared" ref="FI266:FI329" si="769">IF(EC266&gt;0,(EC266*FG266),)</f>
        <v>37079.800000000003</v>
      </c>
      <c r="FJ266" s="432"/>
      <c r="FK266" s="433"/>
      <c r="FL266" s="434">
        <f t="shared" ref="FL266:FL329" si="770">IF(EF266&gt;0,(EF266*FJ266),)</f>
        <v>0</v>
      </c>
      <c r="FM266" s="435">
        <f t="shared" ref="FM266:FM329" si="771">IF(EG266&gt;0,(EG266*FK266),)</f>
        <v>0</v>
      </c>
      <c r="FN266" s="434">
        <f t="shared" ref="FN266:FN329" si="772">IF((FD266+FH266+FL266)&gt;0,((FD266+FH266+FL266)/EH266),)</f>
        <v>97.285532646048111</v>
      </c>
      <c r="FO266" s="435">
        <f t="shared" ref="FO266:FO329" si="773">IF((FE266+FI266+FM266)&gt;0,((FE266+FI266+FM266)/EI266),)</f>
        <v>93.540140845070425</v>
      </c>
      <c r="FP266" s="434">
        <f t="shared" ref="FP266:FP329" si="774">IF(EH266&gt;0,(EH266*FN266),)</f>
        <v>283100.90000000002</v>
      </c>
      <c r="FQ266" s="435">
        <f t="shared" ref="FQ266:FQ329" si="775">IF(EI266&gt;0,(EI266*FO266),)</f>
        <v>252371.30000000002</v>
      </c>
      <c r="FR266" s="609">
        <v>139</v>
      </c>
      <c r="FS266" s="560">
        <v>139</v>
      </c>
      <c r="FT266" s="434">
        <f t="shared" ref="FT266:FT329" si="776">IF(FZ266&gt;0,FR266,)</f>
        <v>139</v>
      </c>
      <c r="FU266" s="435">
        <f t="shared" ref="FU266:FU329" si="777">IF(GA266&gt;0,FS266,)</f>
        <v>139</v>
      </c>
      <c r="FV266" s="609">
        <v>5.0999999999999996</v>
      </c>
      <c r="FW266" s="560">
        <v>5.0999999999999996</v>
      </c>
      <c r="FX266" s="434">
        <f t="shared" ref="FX266:FX329" si="778">IF(FR266&gt;0,(FR266*FV266),)</f>
        <v>708.9</v>
      </c>
      <c r="FY266" s="435">
        <f t="shared" ref="FY266:FY329" si="779">IF(FS266&gt;0,(FS266*FW266),)</f>
        <v>708.9</v>
      </c>
      <c r="FZ266" s="609">
        <v>82.3</v>
      </c>
      <c r="GA266" s="561">
        <v>77.8</v>
      </c>
      <c r="GB266" s="434">
        <f t="shared" ref="GB266:GB329" si="780">IF(FZ266&gt;0,(FR266*FZ266),)</f>
        <v>11439.699999999999</v>
      </c>
      <c r="GC266" s="435">
        <f t="shared" ref="GC266:GC329" si="781">IF(GA266&gt;0,(FS266*GA266),)</f>
        <v>10814.199999999999</v>
      </c>
      <c r="GD266" s="434">
        <f t="shared" ref="GD266:GD329" si="782">(R266+BN266+DV266)</f>
        <v>5651</v>
      </c>
      <c r="GE266" s="435">
        <f t="shared" ref="GE266:GE329" si="783">(S266+BO266+DW266)</f>
        <v>5908</v>
      </c>
      <c r="GF266" s="434">
        <f t="shared" ref="GF266:GF329" si="784">(T266+BP266+DX266)</f>
        <v>5651</v>
      </c>
      <c r="GG266" s="435">
        <f t="shared" ref="GG266:GG329" si="785">(U266+BQ266+DY266)</f>
        <v>5908</v>
      </c>
      <c r="GH266" s="434">
        <f t="shared" ref="GH266:GH329" si="786">IF(GD266&gt;0,(AJ266+CF266+EN266),)</f>
        <v>23119.599999999999</v>
      </c>
      <c r="GI266" s="435">
        <f t="shared" ref="GI266:GI329" si="787">IF(GE266&gt;0,(AK266+CG266+EO266),)</f>
        <v>23845.3</v>
      </c>
      <c r="GJ266" s="434">
        <f t="shared" ref="GJ266:GJ329" si="788">IF(GF266&gt;0,(AZ266+CV266+FD266),)</f>
        <v>653846.80000000005</v>
      </c>
      <c r="GK266" s="435">
        <f t="shared" ref="GK266:GK329" si="789">IF(GG266&gt;0,(BA266+CW266+FE266),)</f>
        <v>680437.4</v>
      </c>
      <c r="GL266" s="434">
        <f t="shared" ref="GL266:GL329" si="790">(V266+BR266+DZ266)</f>
        <v>549</v>
      </c>
      <c r="GM266" s="435">
        <f t="shared" ref="GM266:GM329" si="791">(W266+BS266+EA266)</f>
        <v>547</v>
      </c>
      <c r="GN266" s="434">
        <f t="shared" ref="GN266:GN329" si="792">(X266+BT266+EB266)</f>
        <v>549</v>
      </c>
      <c r="GO266" s="435">
        <f t="shared" ref="GO266:GO329" si="793">(Y266+BU266+EC266)</f>
        <v>547</v>
      </c>
      <c r="GP266" s="434">
        <f t="shared" ref="GP266:GP329" si="794">IF(GL266&gt;0,AN266+CJ266+ER266,)</f>
        <v>1830.3</v>
      </c>
      <c r="GQ266" s="435">
        <f t="shared" ref="GQ266:GQ329" si="795">IF(GM266&gt;0,AO266+CK266+ES266,)</f>
        <v>1727.1</v>
      </c>
      <c r="GR266" s="434">
        <f t="shared" ref="GR266:GR329" si="796">IF(GN266&gt;0,BD266+CZ266+FH266,)</f>
        <v>49576.100000000006</v>
      </c>
      <c r="GS266" s="435">
        <f t="shared" ref="GS266:GS329" si="797">IF(GO266&gt;0,BE266+DA266+FI266,)</f>
        <v>46529.700000000004</v>
      </c>
      <c r="GT266" s="434">
        <f t="shared" ref="GT266:GT329" si="798">+GL266+GD266</f>
        <v>6200</v>
      </c>
      <c r="GU266" s="435">
        <f t="shared" ref="GU266:GU329" si="799">+GM266+GE266</f>
        <v>6455</v>
      </c>
      <c r="GV266" s="434">
        <f t="shared" ref="GV266:GV329" si="800">+GN266+GF266</f>
        <v>6200</v>
      </c>
      <c r="GW266" s="435">
        <f t="shared" ref="GW266:GW329" si="801">+GO266+GG266</f>
        <v>6455</v>
      </c>
      <c r="GX266" s="434">
        <f t="shared" ref="GX266:GX329" si="802">IF(GT266&gt;0,(GH266+GP266),)</f>
        <v>24949.899999999998</v>
      </c>
      <c r="GY266" s="435">
        <f t="shared" ref="GY266:GY329" si="803">IF(GU266&gt;0,(GI266+GQ266),)</f>
        <v>25572.399999999998</v>
      </c>
      <c r="GZ266" s="434">
        <f t="shared" ref="GZ266:GZ329" si="804">IF(GV266&gt;0,(GJ266+GR266),)</f>
        <v>703422.9</v>
      </c>
      <c r="HA266" s="435">
        <f t="shared" ref="HA266:HA329" si="805">IF(GW266&gt;0,(GK266+GS266),)</f>
        <v>726967.1</v>
      </c>
      <c r="HB266" s="434">
        <f t="shared" ref="HB266:HB329" si="806">(Z266+BV266+ED266)</f>
        <v>0</v>
      </c>
      <c r="HC266" s="435">
        <f t="shared" ref="HC266:HC329" si="807">(AA266+BW266+EE266)</f>
        <v>0</v>
      </c>
      <c r="HD266" s="434">
        <f t="shared" ref="HD266:HD329" si="808">(AB266+BX266+EF266)</f>
        <v>0</v>
      </c>
      <c r="HE266" s="435">
        <f t="shared" ref="HE266:HE329" si="809">(AC266+BY266+EG266)</f>
        <v>0</v>
      </c>
      <c r="HF266" s="434">
        <f t="shared" ref="HF266:HF329" si="810">IF(HB266&gt;0,(AR266+CN266+EV266),)</f>
        <v>0</v>
      </c>
      <c r="HG266" s="435">
        <f t="shared" ref="HG266:HG329" si="811">IF(HC266&gt;0,(AS266+CO266+EW266),)</f>
        <v>0</v>
      </c>
      <c r="HH266" s="434">
        <f t="shared" ref="HH266:HH329" si="812">IF(HD266&gt;0,(BH266+DD266+FL266),)</f>
        <v>0</v>
      </c>
      <c r="HI266" s="435">
        <f t="shared" ref="HI266:HI329" si="813">IF(HE266&gt;0,(BI266+DE266+FM266),)</f>
        <v>0</v>
      </c>
      <c r="HJ266" s="434">
        <f t="shared" ref="HJ266:HJ329" si="814">IF((DJ266+EH266+FR266)&gt;0,(DP266+EZ266+FX266),)</f>
        <v>25658.800000000003</v>
      </c>
      <c r="HK266" s="435">
        <f t="shared" ref="HK266:HK329" si="815">IF((DK266+EI266+FS266)&gt;0,(DQ266+FA266+FY266),)</f>
        <v>26281.300000000003</v>
      </c>
      <c r="HL266" s="434">
        <f t="shared" ref="HL266:HL329" si="816">IF((DL266+EJ266+FT266)&gt;0,(DT266+FP266+GB266),)</f>
        <v>714862.59999999986</v>
      </c>
      <c r="HM266" s="435">
        <f t="shared" ref="HM266:HM329" si="817">IF((DM266+EK266+FU266)&gt;0,(DU266+FQ266+GC266),)</f>
        <v>737781.29999999993</v>
      </c>
    </row>
    <row r="267" spans="1:221" s="18" customFormat="1" ht="15" customHeight="1">
      <c r="A267" s="540" t="s">
        <v>585</v>
      </c>
      <c r="B267" s="6" t="s">
        <v>588</v>
      </c>
      <c r="C267" s="539"/>
      <c r="D267" s="5">
        <v>225511</v>
      </c>
      <c r="E267" s="5">
        <v>1</v>
      </c>
      <c r="F267" s="609">
        <v>8167</v>
      </c>
      <c r="G267" s="560">
        <v>8840</v>
      </c>
      <c r="H267" s="609">
        <v>62</v>
      </c>
      <c r="I267" s="560">
        <v>78</v>
      </c>
      <c r="J267" s="434">
        <f t="shared" si="670"/>
        <v>8105</v>
      </c>
      <c r="K267" s="435">
        <f t="shared" si="671"/>
        <v>8762</v>
      </c>
      <c r="L267" s="432"/>
      <c r="M267" s="433"/>
      <c r="N267" s="434">
        <f t="shared" si="672"/>
        <v>8105</v>
      </c>
      <c r="O267" s="435">
        <f t="shared" si="673"/>
        <v>8762</v>
      </c>
      <c r="P267" s="434">
        <f t="shared" si="674"/>
        <v>8105</v>
      </c>
      <c r="Q267" s="435">
        <f t="shared" si="675"/>
        <v>8762</v>
      </c>
      <c r="R267" s="609">
        <v>795</v>
      </c>
      <c r="S267" s="560">
        <v>938</v>
      </c>
      <c r="T267" s="434">
        <f t="shared" si="669"/>
        <v>795</v>
      </c>
      <c r="U267" s="435">
        <f t="shared" si="669"/>
        <v>938</v>
      </c>
      <c r="V267" s="609">
        <v>47</v>
      </c>
      <c r="W267" s="560">
        <v>62</v>
      </c>
      <c r="X267" s="434">
        <f t="shared" si="676"/>
        <v>47</v>
      </c>
      <c r="Y267" s="435">
        <f t="shared" si="677"/>
        <v>62</v>
      </c>
      <c r="Z267" s="432"/>
      <c r="AA267" s="433"/>
      <c r="AB267" s="434">
        <f t="shared" si="678"/>
        <v>0</v>
      </c>
      <c r="AC267" s="435">
        <f t="shared" si="679"/>
        <v>0</v>
      </c>
      <c r="AD267" s="434">
        <f t="shared" si="680"/>
        <v>842</v>
      </c>
      <c r="AE267" s="435">
        <f t="shared" si="681"/>
        <v>1000</v>
      </c>
      <c r="AF267" s="434">
        <f t="shared" si="682"/>
        <v>842</v>
      </c>
      <c r="AG267" s="435">
        <f t="shared" si="683"/>
        <v>1000</v>
      </c>
      <c r="AH267" s="609">
        <v>4.3</v>
      </c>
      <c r="AI267" s="560">
        <v>4.2</v>
      </c>
      <c r="AJ267" s="434">
        <f t="shared" si="684"/>
        <v>3418.5</v>
      </c>
      <c r="AK267" s="435">
        <f t="shared" si="685"/>
        <v>3939.6000000000004</v>
      </c>
      <c r="AL267" s="609">
        <v>4.5999999999999996</v>
      </c>
      <c r="AM267" s="560">
        <v>4.4000000000000004</v>
      </c>
      <c r="AN267" s="434">
        <f t="shared" si="686"/>
        <v>216.2</v>
      </c>
      <c r="AO267" s="435">
        <f t="shared" si="687"/>
        <v>272.8</v>
      </c>
      <c r="AP267" s="432"/>
      <c r="AQ267" s="433"/>
      <c r="AR267" s="434">
        <f t="shared" si="688"/>
        <v>0</v>
      </c>
      <c r="AS267" s="435">
        <f t="shared" si="689"/>
        <v>0</v>
      </c>
      <c r="AT267" s="434">
        <f t="shared" si="690"/>
        <v>4.3167458432304038</v>
      </c>
      <c r="AU267" s="435">
        <f t="shared" si="691"/>
        <v>4.2124000000000006</v>
      </c>
      <c r="AV267" s="434">
        <f t="shared" si="692"/>
        <v>3634.7</v>
      </c>
      <c r="AW267" s="435">
        <f t="shared" si="693"/>
        <v>4212.4000000000005</v>
      </c>
      <c r="AX267" s="609">
        <v>120.2</v>
      </c>
      <c r="AY267" s="560">
        <v>117.5</v>
      </c>
      <c r="AZ267" s="434">
        <f t="shared" si="694"/>
        <v>95559</v>
      </c>
      <c r="BA267" s="435">
        <f t="shared" si="695"/>
        <v>110215</v>
      </c>
      <c r="BB267" s="609">
        <v>115.9</v>
      </c>
      <c r="BC267" s="560">
        <v>110.5</v>
      </c>
      <c r="BD267" s="434">
        <f t="shared" si="696"/>
        <v>5447.3</v>
      </c>
      <c r="BE267" s="435">
        <f t="shared" si="697"/>
        <v>6851</v>
      </c>
      <c r="BF267" s="432"/>
      <c r="BG267" s="433"/>
      <c r="BH267" s="434">
        <f t="shared" si="698"/>
        <v>0</v>
      </c>
      <c r="BI267" s="435">
        <f t="shared" si="699"/>
        <v>0</v>
      </c>
      <c r="BJ267" s="434">
        <f t="shared" si="700"/>
        <v>119.95997624703088</v>
      </c>
      <c r="BK267" s="435">
        <f t="shared" si="701"/>
        <v>117.066</v>
      </c>
      <c r="BL267" s="434">
        <f t="shared" si="702"/>
        <v>101006.3</v>
      </c>
      <c r="BM267" s="435">
        <f t="shared" si="703"/>
        <v>117066</v>
      </c>
      <c r="BN267" s="609">
        <v>1904</v>
      </c>
      <c r="BO267" s="560">
        <v>2199</v>
      </c>
      <c r="BP267" s="434">
        <f t="shared" si="704"/>
        <v>1904</v>
      </c>
      <c r="BQ267" s="435">
        <f t="shared" si="705"/>
        <v>2199</v>
      </c>
      <c r="BR267" s="609">
        <v>99</v>
      </c>
      <c r="BS267" s="560">
        <v>91</v>
      </c>
      <c r="BT267" s="434">
        <f t="shared" si="706"/>
        <v>99</v>
      </c>
      <c r="BU267" s="435">
        <f t="shared" si="707"/>
        <v>91</v>
      </c>
      <c r="BV267" s="432"/>
      <c r="BW267" s="433"/>
      <c r="BX267" s="434">
        <f t="shared" si="708"/>
        <v>0</v>
      </c>
      <c r="BY267" s="435">
        <f t="shared" si="709"/>
        <v>0</v>
      </c>
      <c r="BZ267" s="434">
        <f t="shared" si="710"/>
        <v>2003</v>
      </c>
      <c r="CA267" s="435">
        <f t="shared" si="711"/>
        <v>2290</v>
      </c>
      <c r="CB267" s="434">
        <f t="shared" si="712"/>
        <v>2003</v>
      </c>
      <c r="CC267" s="435">
        <f t="shared" si="713"/>
        <v>2290</v>
      </c>
      <c r="CD267" s="609">
        <v>4.5999999999999996</v>
      </c>
      <c r="CE267" s="560">
        <v>4.5999999999999996</v>
      </c>
      <c r="CF267" s="434">
        <f t="shared" si="714"/>
        <v>8758.4</v>
      </c>
      <c r="CG267" s="435">
        <f t="shared" si="715"/>
        <v>10115.4</v>
      </c>
      <c r="CH267" s="610">
        <v>4.9000000000000004</v>
      </c>
      <c r="CI267" s="560">
        <v>4.7</v>
      </c>
      <c r="CJ267" s="434">
        <f t="shared" si="716"/>
        <v>485.1</v>
      </c>
      <c r="CK267" s="435">
        <f t="shared" si="717"/>
        <v>427.7</v>
      </c>
      <c r="CL267" s="432"/>
      <c r="CM267" s="433"/>
      <c r="CN267" s="434">
        <f t="shared" si="718"/>
        <v>0</v>
      </c>
      <c r="CO267" s="435">
        <f t="shared" si="719"/>
        <v>0</v>
      </c>
      <c r="CP267" s="434">
        <f t="shared" si="720"/>
        <v>4.6148277583624564</v>
      </c>
      <c r="CQ267" s="435">
        <f t="shared" si="721"/>
        <v>4.6039737991266376</v>
      </c>
      <c r="CR267" s="434">
        <f t="shared" si="722"/>
        <v>9243.5</v>
      </c>
      <c r="CS267" s="435">
        <f t="shared" si="723"/>
        <v>10543.1</v>
      </c>
      <c r="CT267" s="609">
        <v>128.30000000000001</v>
      </c>
      <c r="CU267" s="560">
        <v>128</v>
      </c>
      <c r="CV267" s="434">
        <f t="shared" si="724"/>
        <v>244283.2</v>
      </c>
      <c r="CW267" s="435">
        <f t="shared" si="725"/>
        <v>281472</v>
      </c>
      <c r="CX267" s="609">
        <v>126.2</v>
      </c>
      <c r="CY267" s="560">
        <v>125.2</v>
      </c>
      <c r="CZ267" s="434">
        <f t="shared" si="726"/>
        <v>12493.800000000001</v>
      </c>
      <c r="DA267" s="435">
        <f t="shared" si="727"/>
        <v>11393.2</v>
      </c>
      <c r="DB267" s="432"/>
      <c r="DC267" s="433"/>
      <c r="DD267" s="434">
        <f t="shared" si="728"/>
        <v>0</v>
      </c>
      <c r="DE267" s="435">
        <f t="shared" si="729"/>
        <v>0</v>
      </c>
      <c r="DF267" s="434">
        <f t="shared" si="730"/>
        <v>128.19620569146281</v>
      </c>
      <c r="DG267" s="435">
        <f t="shared" si="731"/>
        <v>127.88873362445415</v>
      </c>
      <c r="DH267" s="434">
        <f t="shared" si="732"/>
        <v>256777</v>
      </c>
      <c r="DI267" s="435">
        <f t="shared" si="733"/>
        <v>292865.2</v>
      </c>
      <c r="DJ267" s="434">
        <f t="shared" si="734"/>
        <v>2845</v>
      </c>
      <c r="DK267" s="435">
        <f t="shared" si="735"/>
        <v>3290</v>
      </c>
      <c r="DL267" s="434">
        <f t="shared" si="736"/>
        <v>2845</v>
      </c>
      <c r="DM267" s="435">
        <f t="shared" si="737"/>
        <v>3290</v>
      </c>
      <c r="DN267" s="434">
        <f t="shared" si="738"/>
        <v>4.5266080843585241</v>
      </c>
      <c r="DO267" s="435">
        <f t="shared" si="739"/>
        <v>4.4849544072948326</v>
      </c>
      <c r="DP267" s="434">
        <f t="shared" si="740"/>
        <v>12878.2</v>
      </c>
      <c r="DQ267" s="435">
        <f t="shared" si="741"/>
        <v>14755.5</v>
      </c>
      <c r="DR267" s="434">
        <f t="shared" si="742"/>
        <v>125.75862917398945</v>
      </c>
      <c r="DS267" s="435">
        <f t="shared" si="743"/>
        <v>124.59914893617021</v>
      </c>
      <c r="DT267" s="434">
        <f t="shared" si="744"/>
        <v>357783.3</v>
      </c>
      <c r="DU267" s="435">
        <f t="shared" si="745"/>
        <v>409931.2</v>
      </c>
      <c r="DV267" s="609">
        <v>3291</v>
      </c>
      <c r="DW267" s="560">
        <v>3321</v>
      </c>
      <c r="DX267" s="434">
        <f t="shared" si="746"/>
        <v>3291</v>
      </c>
      <c r="DY267" s="435">
        <f t="shared" si="747"/>
        <v>3321</v>
      </c>
      <c r="DZ267" s="609">
        <v>1792</v>
      </c>
      <c r="EA267" s="560">
        <v>1863</v>
      </c>
      <c r="EB267" s="434">
        <f t="shared" si="748"/>
        <v>1792</v>
      </c>
      <c r="EC267" s="435">
        <f t="shared" si="749"/>
        <v>1863</v>
      </c>
      <c r="ED267" s="432"/>
      <c r="EE267" s="433"/>
      <c r="EF267" s="434">
        <f t="shared" si="750"/>
        <v>0</v>
      </c>
      <c r="EG267" s="435">
        <f t="shared" si="751"/>
        <v>0</v>
      </c>
      <c r="EH267" s="434">
        <f t="shared" si="752"/>
        <v>5083</v>
      </c>
      <c r="EI267" s="435">
        <f t="shared" si="753"/>
        <v>5184</v>
      </c>
      <c r="EJ267" s="434">
        <f t="shared" si="754"/>
        <v>5083</v>
      </c>
      <c r="EK267" s="435">
        <f t="shared" si="755"/>
        <v>5184</v>
      </c>
      <c r="EL267" s="609">
        <v>3.5</v>
      </c>
      <c r="EM267" s="560">
        <v>3.5</v>
      </c>
      <c r="EN267" s="434">
        <f t="shared" si="756"/>
        <v>11518.5</v>
      </c>
      <c r="EO267" s="435">
        <f t="shared" si="757"/>
        <v>11623.5</v>
      </c>
      <c r="EP267" s="609">
        <v>3.8</v>
      </c>
      <c r="EQ267" s="560">
        <v>3.8</v>
      </c>
      <c r="ER267" s="434">
        <f t="shared" si="758"/>
        <v>6809.5999999999995</v>
      </c>
      <c r="ES267" s="435">
        <f t="shared" si="759"/>
        <v>7079.4</v>
      </c>
      <c r="ET267" s="432"/>
      <c r="EU267" s="433"/>
      <c r="EV267" s="434">
        <f t="shared" si="760"/>
        <v>0</v>
      </c>
      <c r="EW267" s="435">
        <f t="shared" si="761"/>
        <v>0</v>
      </c>
      <c r="EX267" s="434">
        <f t="shared" si="762"/>
        <v>3.6057643124139287</v>
      </c>
      <c r="EY267" s="435">
        <f t="shared" si="763"/>
        <v>3.6078125000000001</v>
      </c>
      <c r="EZ267" s="434">
        <f t="shared" si="764"/>
        <v>18328.099999999999</v>
      </c>
      <c r="FA267" s="435">
        <f t="shared" si="765"/>
        <v>18702.900000000001</v>
      </c>
      <c r="FB267" s="609">
        <v>83.4</v>
      </c>
      <c r="FC267" s="560">
        <v>82.5</v>
      </c>
      <c r="FD267" s="434">
        <f t="shared" si="766"/>
        <v>274469.40000000002</v>
      </c>
      <c r="FE267" s="435">
        <f t="shared" si="767"/>
        <v>273982.5</v>
      </c>
      <c r="FF267" s="609">
        <v>77.400000000000006</v>
      </c>
      <c r="FG267" s="560">
        <v>76.8</v>
      </c>
      <c r="FH267" s="434">
        <f t="shared" si="768"/>
        <v>138700.80000000002</v>
      </c>
      <c r="FI267" s="435">
        <f t="shared" si="769"/>
        <v>143078.39999999999</v>
      </c>
      <c r="FJ267" s="432"/>
      <c r="FK267" s="433"/>
      <c r="FL267" s="434">
        <f t="shared" si="770"/>
        <v>0</v>
      </c>
      <c r="FM267" s="435">
        <f t="shared" si="771"/>
        <v>0</v>
      </c>
      <c r="FN267" s="434">
        <f t="shared" si="772"/>
        <v>81.284713751721441</v>
      </c>
      <c r="FO267" s="435">
        <f t="shared" si="773"/>
        <v>80.451562500000009</v>
      </c>
      <c r="FP267" s="434">
        <f t="shared" si="774"/>
        <v>413170.20000000007</v>
      </c>
      <c r="FQ267" s="435">
        <f t="shared" si="775"/>
        <v>417060.9</v>
      </c>
      <c r="FR267" s="609">
        <v>177</v>
      </c>
      <c r="FS267" s="560">
        <v>288</v>
      </c>
      <c r="FT267" s="434">
        <f t="shared" si="776"/>
        <v>177</v>
      </c>
      <c r="FU267" s="435">
        <f t="shared" si="777"/>
        <v>288</v>
      </c>
      <c r="FV267" s="609">
        <v>4</v>
      </c>
      <c r="FW267" s="560">
        <v>3.5</v>
      </c>
      <c r="FX267" s="434">
        <f t="shared" si="778"/>
        <v>708</v>
      </c>
      <c r="FY267" s="435">
        <f t="shared" si="779"/>
        <v>1008</v>
      </c>
      <c r="FZ267" s="609">
        <v>42.5</v>
      </c>
      <c r="GA267" s="561">
        <v>46.6</v>
      </c>
      <c r="GB267" s="434">
        <f t="shared" si="780"/>
        <v>7522.5</v>
      </c>
      <c r="GC267" s="435">
        <f t="shared" si="781"/>
        <v>13420.800000000001</v>
      </c>
      <c r="GD267" s="434">
        <f t="shared" si="782"/>
        <v>5990</v>
      </c>
      <c r="GE267" s="435">
        <f t="shared" si="783"/>
        <v>6458</v>
      </c>
      <c r="GF267" s="434">
        <f t="shared" si="784"/>
        <v>5990</v>
      </c>
      <c r="GG267" s="435">
        <f t="shared" si="785"/>
        <v>6458</v>
      </c>
      <c r="GH267" s="434">
        <f t="shared" si="786"/>
        <v>23695.4</v>
      </c>
      <c r="GI267" s="435">
        <f t="shared" si="787"/>
        <v>25678.5</v>
      </c>
      <c r="GJ267" s="434">
        <f t="shared" si="788"/>
        <v>614311.60000000009</v>
      </c>
      <c r="GK267" s="435">
        <f t="shared" si="789"/>
        <v>665669.5</v>
      </c>
      <c r="GL267" s="434">
        <f t="shared" si="790"/>
        <v>1938</v>
      </c>
      <c r="GM267" s="435">
        <f t="shared" si="791"/>
        <v>2016</v>
      </c>
      <c r="GN267" s="434">
        <f t="shared" si="792"/>
        <v>1938</v>
      </c>
      <c r="GO267" s="435">
        <f t="shared" si="793"/>
        <v>2016</v>
      </c>
      <c r="GP267" s="434">
        <f t="shared" si="794"/>
        <v>7510.9</v>
      </c>
      <c r="GQ267" s="435">
        <f t="shared" si="795"/>
        <v>7779.9</v>
      </c>
      <c r="GR267" s="434">
        <f t="shared" si="796"/>
        <v>156641.90000000002</v>
      </c>
      <c r="GS267" s="435">
        <f t="shared" si="797"/>
        <v>161322.6</v>
      </c>
      <c r="GT267" s="434">
        <f t="shared" si="798"/>
        <v>7928</v>
      </c>
      <c r="GU267" s="435">
        <f t="shared" si="799"/>
        <v>8474</v>
      </c>
      <c r="GV267" s="434">
        <f t="shared" si="800"/>
        <v>7928</v>
      </c>
      <c r="GW267" s="435">
        <f t="shared" si="801"/>
        <v>8474</v>
      </c>
      <c r="GX267" s="434">
        <f t="shared" si="802"/>
        <v>31206.300000000003</v>
      </c>
      <c r="GY267" s="435">
        <f t="shared" si="803"/>
        <v>33458.400000000001</v>
      </c>
      <c r="GZ267" s="434">
        <f t="shared" si="804"/>
        <v>770953.50000000012</v>
      </c>
      <c r="HA267" s="435">
        <f t="shared" si="805"/>
        <v>826992.1</v>
      </c>
      <c r="HB267" s="434">
        <f t="shared" si="806"/>
        <v>0</v>
      </c>
      <c r="HC267" s="435">
        <f t="shared" si="807"/>
        <v>0</v>
      </c>
      <c r="HD267" s="434">
        <f t="shared" si="808"/>
        <v>0</v>
      </c>
      <c r="HE267" s="435">
        <f t="shared" si="809"/>
        <v>0</v>
      </c>
      <c r="HF267" s="434">
        <f t="shared" si="810"/>
        <v>0</v>
      </c>
      <c r="HG267" s="435">
        <f t="shared" si="811"/>
        <v>0</v>
      </c>
      <c r="HH267" s="434">
        <f t="shared" si="812"/>
        <v>0</v>
      </c>
      <c r="HI267" s="435">
        <f t="shared" si="813"/>
        <v>0</v>
      </c>
      <c r="HJ267" s="434">
        <f t="shared" si="814"/>
        <v>31914.3</v>
      </c>
      <c r="HK267" s="435">
        <f t="shared" si="815"/>
        <v>34466.400000000001</v>
      </c>
      <c r="HL267" s="434">
        <f t="shared" si="816"/>
        <v>778476</v>
      </c>
      <c r="HM267" s="435">
        <f t="shared" si="817"/>
        <v>840412.90000000014</v>
      </c>
    </row>
    <row r="268" spans="1:221" s="18" customFormat="1" ht="15" customHeight="1">
      <c r="A268" s="540" t="s">
        <v>585</v>
      </c>
      <c r="B268" s="6" t="s">
        <v>589</v>
      </c>
      <c r="C268" s="539"/>
      <c r="D268" s="5">
        <v>227216</v>
      </c>
      <c r="E268" s="5">
        <v>1</v>
      </c>
      <c r="F268" s="609">
        <v>7842</v>
      </c>
      <c r="G268" s="560">
        <v>7801</v>
      </c>
      <c r="H268" s="609">
        <v>46</v>
      </c>
      <c r="I268" s="560">
        <v>64</v>
      </c>
      <c r="J268" s="434">
        <f t="shared" si="670"/>
        <v>7796</v>
      </c>
      <c r="K268" s="435">
        <f t="shared" si="671"/>
        <v>7737</v>
      </c>
      <c r="L268" s="432"/>
      <c r="M268" s="433"/>
      <c r="N268" s="434">
        <f t="shared" si="672"/>
        <v>7796</v>
      </c>
      <c r="O268" s="435">
        <f t="shared" si="673"/>
        <v>7737</v>
      </c>
      <c r="P268" s="434">
        <f t="shared" si="674"/>
        <v>7796</v>
      </c>
      <c r="Q268" s="435">
        <f t="shared" si="675"/>
        <v>7737</v>
      </c>
      <c r="R268" s="609">
        <v>1141</v>
      </c>
      <c r="S268" s="560">
        <v>1045</v>
      </c>
      <c r="T268" s="434">
        <f t="shared" si="669"/>
        <v>1141</v>
      </c>
      <c r="U268" s="435">
        <f t="shared" si="669"/>
        <v>1045</v>
      </c>
      <c r="V268" s="609">
        <v>40</v>
      </c>
      <c r="W268" s="560">
        <v>37</v>
      </c>
      <c r="X268" s="434">
        <f t="shared" si="676"/>
        <v>40</v>
      </c>
      <c r="Y268" s="435">
        <f t="shared" si="677"/>
        <v>37</v>
      </c>
      <c r="Z268" s="432"/>
      <c r="AA268" s="433"/>
      <c r="AB268" s="434">
        <f t="shared" si="678"/>
        <v>0</v>
      </c>
      <c r="AC268" s="435">
        <f t="shared" si="679"/>
        <v>0</v>
      </c>
      <c r="AD268" s="434">
        <f t="shared" si="680"/>
        <v>1181</v>
      </c>
      <c r="AE268" s="435">
        <f t="shared" si="681"/>
        <v>1082</v>
      </c>
      <c r="AF268" s="434">
        <f t="shared" si="682"/>
        <v>1181</v>
      </c>
      <c r="AG268" s="435">
        <f t="shared" si="683"/>
        <v>1082</v>
      </c>
      <c r="AH268" s="609">
        <v>4.2</v>
      </c>
      <c r="AI268" s="560">
        <v>4</v>
      </c>
      <c r="AJ268" s="434">
        <f t="shared" si="684"/>
        <v>4792.2</v>
      </c>
      <c r="AK268" s="435">
        <f t="shared" si="685"/>
        <v>4180</v>
      </c>
      <c r="AL268" s="609">
        <v>4.4000000000000004</v>
      </c>
      <c r="AM268" s="560">
        <v>4.3</v>
      </c>
      <c r="AN268" s="434">
        <f t="shared" si="686"/>
        <v>176</v>
      </c>
      <c r="AO268" s="435">
        <f t="shared" si="687"/>
        <v>159.1</v>
      </c>
      <c r="AP268" s="432"/>
      <c r="AQ268" s="433"/>
      <c r="AR268" s="434">
        <f t="shared" si="688"/>
        <v>0</v>
      </c>
      <c r="AS268" s="435">
        <f t="shared" si="689"/>
        <v>0</v>
      </c>
      <c r="AT268" s="434">
        <f t="shared" si="690"/>
        <v>4.2067739204064347</v>
      </c>
      <c r="AU268" s="435">
        <f t="shared" si="691"/>
        <v>4.0102587800369687</v>
      </c>
      <c r="AV268" s="434">
        <f t="shared" si="692"/>
        <v>4968.2</v>
      </c>
      <c r="AW268" s="435">
        <f t="shared" si="693"/>
        <v>4339.1000000000004</v>
      </c>
      <c r="AX268" s="609">
        <v>111.9</v>
      </c>
      <c r="AY268" s="560">
        <v>110.6</v>
      </c>
      <c r="AZ268" s="434">
        <f t="shared" si="694"/>
        <v>127677.90000000001</v>
      </c>
      <c r="BA268" s="435">
        <f t="shared" si="695"/>
        <v>115577</v>
      </c>
      <c r="BB268" s="609">
        <v>112.5</v>
      </c>
      <c r="BC268" s="560">
        <v>115.4</v>
      </c>
      <c r="BD268" s="434">
        <f t="shared" si="696"/>
        <v>4500</v>
      </c>
      <c r="BE268" s="435">
        <f t="shared" si="697"/>
        <v>4269.8</v>
      </c>
      <c r="BF268" s="432"/>
      <c r="BG268" s="433"/>
      <c r="BH268" s="434">
        <f t="shared" si="698"/>
        <v>0</v>
      </c>
      <c r="BI268" s="435">
        <f t="shared" si="699"/>
        <v>0</v>
      </c>
      <c r="BJ268" s="434">
        <f t="shared" si="700"/>
        <v>111.92032176121933</v>
      </c>
      <c r="BK268" s="435">
        <f t="shared" si="701"/>
        <v>110.76414048059149</v>
      </c>
      <c r="BL268" s="434">
        <f t="shared" si="702"/>
        <v>132177.90000000002</v>
      </c>
      <c r="BM268" s="435">
        <f t="shared" si="703"/>
        <v>119846.79999999999</v>
      </c>
      <c r="BN268" s="609">
        <v>1749</v>
      </c>
      <c r="BO268" s="560">
        <v>1737</v>
      </c>
      <c r="BP268" s="434">
        <f t="shared" si="704"/>
        <v>1749</v>
      </c>
      <c r="BQ268" s="435">
        <f t="shared" si="705"/>
        <v>1737</v>
      </c>
      <c r="BR268" s="609">
        <v>93</v>
      </c>
      <c r="BS268" s="560">
        <v>92</v>
      </c>
      <c r="BT268" s="434">
        <f t="shared" si="706"/>
        <v>93</v>
      </c>
      <c r="BU268" s="435">
        <f t="shared" si="707"/>
        <v>92</v>
      </c>
      <c r="BV268" s="432"/>
      <c r="BW268" s="433"/>
      <c r="BX268" s="434">
        <f t="shared" si="708"/>
        <v>0</v>
      </c>
      <c r="BY268" s="435">
        <f t="shared" si="709"/>
        <v>0</v>
      </c>
      <c r="BZ268" s="434">
        <f t="shared" si="710"/>
        <v>1842</v>
      </c>
      <c r="CA268" s="435">
        <f t="shared" si="711"/>
        <v>1829</v>
      </c>
      <c r="CB268" s="434">
        <f t="shared" si="712"/>
        <v>1842</v>
      </c>
      <c r="CC268" s="435">
        <f t="shared" si="713"/>
        <v>1829</v>
      </c>
      <c r="CD268" s="609">
        <v>4.5999999999999996</v>
      </c>
      <c r="CE268" s="560">
        <v>4.5</v>
      </c>
      <c r="CF268" s="434">
        <f t="shared" si="714"/>
        <v>8045.4</v>
      </c>
      <c r="CG268" s="435">
        <f t="shared" si="715"/>
        <v>7816.5</v>
      </c>
      <c r="CH268" s="610">
        <v>5.0999999999999996</v>
      </c>
      <c r="CI268" s="560">
        <v>4.8</v>
      </c>
      <c r="CJ268" s="434">
        <f t="shared" si="716"/>
        <v>474.29999999999995</v>
      </c>
      <c r="CK268" s="435">
        <f t="shared" si="717"/>
        <v>441.59999999999997</v>
      </c>
      <c r="CL268" s="432"/>
      <c r="CM268" s="433"/>
      <c r="CN268" s="434">
        <f t="shared" si="718"/>
        <v>0</v>
      </c>
      <c r="CO268" s="435">
        <f t="shared" si="719"/>
        <v>0</v>
      </c>
      <c r="CP268" s="434">
        <f t="shared" si="720"/>
        <v>4.6252442996742662</v>
      </c>
      <c r="CQ268" s="435">
        <f t="shared" si="721"/>
        <v>4.5150902132312742</v>
      </c>
      <c r="CR268" s="434">
        <f t="shared" si="722"/>
        <v>8519.6999999999989</v>
      </c>
      <c r="CS268" s="435">
        <f t="shared" si="723"/>
        <v>8258.1</v>
      </c>
      <c r="CT268" s="609">
        <v>124.3</v>
      </c>
      <c r="CU268" s="560">
        <v>123.8</v>
      </c>
      <c r="CV268" s="434">
        <f t="shared" si="724"/>
        <v>217400.69999999998</v>
      </c>
      <c r="CW268" s="435">
        <f t="shared" si="725"/>
        <v>215040.6</v>
      </c>
      <c r="CX268" s="609">
        <v>133.1</v>
      </c>
      <c r="CY268" s="560">
        <v>129.5</v>
      </c>
      <c r="CZ268" s="434">
        <f t="shared" si="726"/>
        <v>12378.3</v>
      </c>
      <c r="DA268" s="435">
        <f t="shared" si="727"/>
        <v>11914</v>
      </c>
      <c r="DB268" s="432"/>
      <c r="DC268" s="433"/>
      <c r="DD268" s="434">
        <f t="shared" si="728"/>
        <v>0</v>
      </c>
      <c r="DE268" s="435">
        <f t="shared" si="729"/>
        <v>0</v>
      </c>
      <c r="DF268" s="434">
        <f t="shared" si="730"/>
        <v>124.74429967426708</v>
      </c>
      <c r="DG268" s="435">
        <f t="shared" si="731"/>
        <v>124.08671405139421</v>
      </c>
      <c r="DH268" s="434">
        <f t="shared" si="732"/>
        <v>229778.99999999997</v>
      </c>
      <c r="DI268" s="435">
        <f t="shared" si="733"/>
        <v>226954.6</v>
      </c>
      <c r="DJ268" s="434">
        <f t="shared" si="734"/>
        <v>3023</v>
      </c>
      <c r="DK268" s="435">
        <f t="shared" si="735"/>
        <v>2911</v>
      </c>
      <c r="DL268" s="434">
        <f t="shared" si="736"/>
        <v>3023</v>
      </c>
      <c r="DM268" s="435">
        <f t="shared" si="737"/>
        <v>2911</v>
      </c>
      <c r="DN268" s="434">
        <f t="shared" si="738"/>
        <v>4.4617598412173329</v>
      </c>
      <c r="DO268" s="435">
        <f t="shared" si="739"/>
        <v>4.3274476125042947</v>
      </c>
      <c r="DP268" s="434">
        <f t="shared" si="740"/>
        <v>13487.899999999998</v>
      </c>
      <c r="DQ268" s="435">
        <f t="shared" si="741"/>
        <v>12597.200000000003</v>
      </c>
      <c r="DR268" s="434">
        <f t="shared" si="742"/>
        <v>119.73433675157129</v>
      </c>
      <c r="DS268" s="435">
        <f t="shared" si="743"/>
        <v>119.13479903813123</v>
      </c>
      <c r="DT268" s="434">
        <f t="shared" si="744"/>
        <v>361956.9</v>
      </c>
      <c r="DU268" s="435">
        <f t="shared" si="745"/>
        <v>346801.4</v>
      </c>
      <c r="DV268" s="609">
        <v>3148</v>
      </c>
      <c r="DW268" s="560">
        <v>3137</v>
      </c>
      <c r="DX268" s="434">
        <f t="shared" si="746"/>
        <v>3148</v>
      </c>
      <c r="DY268" s="435">
        <f t="shared" si="747"/>
        <v>3137</v>
      </c>
      <c r="DZ268" s="609">
        <v>1169</v>
      </c>
      <c r="EA268" s="560">
        <v>1178</v>
      </c>
      <c r="EB268" s="434">
        <f t="shared" si="748"/>
        <v>1169</v>
      </c>
      <c r="EC268" s="435">
        <f t="shared" si="749"/>
        <v>1178</v>
      </c>
      <c r="ED268" s="432"/>
      <c r="EE268" s="433"/>
      <c r="EF268" s="434">
        <f t="shared" si="750"/>
        <v>0</v>
      </c>
      <c r="EG268" s="435">
        <f t="shared" si="751"/>
        <v>0</v>
      </c>
      <c r="EH268" s="434">
        <f t="shared" si="752"/>
        <v>4317</v>
      </c>
      <c r="EI268" s="435">
        <f t="shared" si="753"/>
        <v>4315</v>
      </c>
      <c r="EJ268" s="434">
        <f t="shared" si="754"/>
        <v>4317</v>
      </c>
      <c r="EK268" s="435">
        <f t="shared" si="755"/>
        <v>4315</v>
      </c>
      <c r="EL268" s="609">
        <v>3.2</v>
      </c>
      <c r="EM268" s="560">
        <v>3.2</v>
      </c>
      <c r="EN268" s="434">
        <f t="shared" si="756"/>
        <v>10073.6</v>
      </c>
      <c r="EO268" s="435">
        <f t="shared" si="757"/>
        <v>10038.400000000001</v>
      </c>
      <c r="EP268" s="609">
        <v>3.4</v>
      </c>
      <c r="EQ268" s="560">
        <v>3.3</v>
      </c>
      <c r="ER268" s="434">
        <f t="shared" si="758"/>
        <v>3974.6</v>
      </c>
      <c r="ES268" s="435">
        <f t="shared" si="759"/>
        <v>3887.3999999999996</v>
      </c>
      <c r="ET268" s="432"/>
      <c r="EU268" s="433"/>
      <c r="EV268" s="434">
        <f t="shared" si="760"/>
        <v>0</v>
      </c>
      <c r="EW268" s="435">
        <f t="shared" si="761"/>
        <v>0</v>
      </c>
      <c r="EX268" s="434">
        <f t="shared" si="762"/>
        <v>3.2541579800787588</v>
      </c>
      <c r="EY268" s="435">
        <f t="shared" si="763"/>
        <v>3.2273001158748555</v>
      </c>
      <c r="EZ268" s="434">
        <f t="shared" si="764"/>
        <v>14048.200000000003</v>
      </c>
      <c r="FA268" s="435">
        <f t="shared" si="765"/>
        <v>13925.800000000001</v>
      </c>
      <c r="FB268" s="609">
        <v>79.400000000000006</v>
      </c>
      <c r="FC268" s="560">
        <v>78.5</v>
      </c>
      <c r="FD268" s="434">
        <f t="shared" si="766"/>
        <v>249951.2</v>
      </c>
      <c r="FE268" s="435">
        <f t="shared" si="767"/>
        <v>246254.5</v>
      </c>
      <c r="FF268" s="609">
        <v>66.599999999999994</v>
      </c>
      <c r="FG268" s="560">
        <v>65.599999999999994</v>
      </c>
      <c r="FH268" s="434">
        <f t="shared" si="768"/>
        <v>77855.399999999994</v>
      </c>
      <c r="FI268" s="435">
        <f t="shared" si="769"/>
        <v>77276.799999999988</v>
      </c>
      <c r="FJ268" s="432"/>
      <c r="FK268" s="433"/>
      <c r="FL268" s="434">
        <f t="shared" si="770"/>
        <v>0</v>
      </c>
      <c r="FM268" s="435">
        <f t="shared" si="771"/>
        <v>0</v>
      </c>
      <c r="FN268" s="434">
        <f t="shared" si="772"/>
        <v>75.933889274959455</v>
      </c>
      <c r="FO268" s="435">
        <f t="shared" si="773"/>
        <v>74.978285052143676</v>
      </c>
      <c r="FP268" s="434">
        <f t="shared" si="774"/>
        <v>327806.59999999998</v>
      </c>
      <c r="FQ268" s="435">
        <f t="shared" si="775"/>
        <v>323531.3</v>
      </c>
      <c r="FR268" s="609">
        <v>456</v>
      </c>
      <c r="FS268" s="560">
        <v>511</v>
      </c>
      <c r="FT268" s="434">
        <f t="shared" si="776"/>
        <v>456</v>
      </c>
      <c r="FU268" s="435">
        <f t="shared" si="777"/>
        <v>511</v>
      </c>
      <c r="FV268" s="609">
        <v>4</v>
      </c>
      <c r="FW268" s="560">
        <v>3.6</v>
      </c>
      <c r="FX268" s="434">
        <f t="shared" si="778"/>
        <v>1824</v>
      </c>
      <c r="FY268" s="435">
        <f t="shared" si="779"/>
        <v>1839.6000000000001</v>
      </c>
      <c r="FZ268" s="609">
        <v>54.8</v>
      </c>
      <c r="GA268" s="561">
        <v>51</v>
      </c>
      <c r="GB268" s="434">
        <f t="shared" si="780"/>
        <v>24988.799999999999</v>
      </c>
      <c r="GC268" s="435">
        <f t="shared" si="781"/>
        <v>26061</v>
      </c>
      <c r="GD268" s="434">
        <f t="shared" si="782"/>
        <v>6038</v>
      </c>
      <c r="GE268" s="435">
        <f t="shared" si="783"/>
        <v>5919</v>
      </c>
      <c r="GF268" s="434">
        <f t="shared" si="784"/>
        <v>6038</v>
      </c>
      <c r="GG268" s="435">
        <f t="shared" si="785"/>
        <v>5919</v>
      </c>
      <c r="GH268" s="434">
        <f t="shared" si="786"/>
        <v>22911.199999999997</v>
      </c>
      <c r="GI268" s="435">
        <f t="shared" si="787"/>
        <v>22034.9</v>
      </c>
      <c r="GJ268" s="434">
        <f t="shared" si="788"/>
        <v>595029.80000000005</v>
      </c>
      <c r="GK268" s="435">
        <f t="shared" si="789"/>
        <v>576872.1</v>
      </c>
      <c r="GL268" s="434">
        <f t="shared" si="790"/>
        <v>1302</v>
      </c>
      <c r="GM268" s="435">
        <f t="shared" si="791"/>
        <v>1307</v>
      </c>
      <c r="GN268" s="434">
        <f t="shared" si="792"/>
        <v>1302</v>
      </c>
      <c r="GO268" s="435">
        <f t="shared" si="793"/>
        <v>1307</v>
      </c>
      <c r="GP268" s="434">
        <f t="shared" si="794"/>
        <v>4624.8999999999996</v>
      </c>
      <c r="GQ268" s="435">
        <f t="shared" si="795"/>
        <v>4488.0999999999995</v>
      </c>
      <c r="GR268" s="434">
        <f t="shared" si="796"/>
        <v>94733.7</v>
      </c>
      <c r="GS268" s="435">
        <f t="shared" si="797"/>
        <v>93460.599999999991</v>
      </c>
      <c r="GT268" s="434">
        <f t="shared" si="798"/>
        <v>7340</v>
      </c>
      <c r="GU268" s="435">
        <f t="shared" si="799"/>
        <v>7226</v>
      </c>
      <c r="GV268" s="434">
        <f t="shared" si="800"/>
        <v>7340</v>
      </c>
      <c r="GW268" s="435">
        <f t="shared" si="801"/>
        <v>7226</v>
      </c>
      <c r="GX268" s="434">
        <f t="shared" si="802"/>
        <v>27536.1</v>
      </c>
      <c r="GY268" s="435">
        <f t="shared" si="803"/>
        <v>26523</v>
      </c>
      <c r="GZ268" s="434">
        <f t="shared" si="804"/>
        <v>689763.5</v>
      </c>
      <c r="HA268" s="435">
        <f t="shared" si="805"/>
        <v>670332.69999999995</v>
      </c>
      <c r="HB268" s="434">
        <f t="shared" si="806"/>
        <v>0</v>
      </c>
      <c r="HC268" s="435">
        <f t="shared" si="807"/>
        <v>0</v>
      </c>
      <c r="HD268" s="434">
        <f t="shared" si="808"/>
        <v>0</v>
      </c>
      <c r="HE268" s="435">
        <f t="shared" si="809"/>
        <v>0</v>
      </c>
      <c r="HF268" s="434">
        <f t="shared" si="810"/>
        <v>0</v>
      </c>
      <c r="HG268" s="435">
        <f t="shared" si="811"/>
        <v>0</v>
      </c>
      <c r="HH268" s="434">
        <f t="shared" si="812"/>
        <v>0</v>
      </c>
      <c r="HI268" s="435">
        <f t="shared" si="813"/>
        <v>0</v>
      </c>
      <c r="HJ268" s="434">
        <f t="shared" si="814"/>
        <v>29360.1</v>
      </c>
      <c r="HK268" s="435">
        <f t="shared" si="815"/>
        <v>28362.600000000002</v>
      </c>
      <c r="HL268" s="434">
        <f t="shared" si="816"/>
        <v>714752.3</v>
      </c>
      <c r="HM268" s="435">
        <f t="shared" si="817"/>
        <v>696393.7</v>
      </c>
    </row>
    <row r="269" spans="1:221" s="18" customFormat="1" ht="15" customHeight="1">
      <c r="A269" s="540" t="s">
        <v>585</v>
      </c>
      <c r="B269" s="6" t="s">
        <v>590</v>
      </c>
      <c r="C269" s="539"/>
      <c r="D269" s="5">
        <v>228769</v>
      </c>
      <c r="E269" s="5">
        <v>1</v>
      </c>
      <c r="F269" s="609">
        <v>8659</v>
      </c>
      <c r="G269" s="560">
        <v>8987</v>
      </c>
      <c r="H269" s="609">
        <v>429</v>
      </c>
      <c r="I269" s="560">
        <v>498</v>
      </c>
      <c r="J269" s="434">
        <f t="shared" si="670"/>
        <v>8230</v>
      </c>
      <c r="K269" s="435">
        <f t="shared" si="671"/>
        <v>8489</v>
      </c>
      <c r="L269" s="432"/>
      <c r="M269" s="433"/>
      <c r="N269" s="434">
        <f t="shared" si="672"/>
        <v>8230</v>
      </c>
      <c r="O269" s="435">
        <f t="shared" si="673"/>
        <v>8489</v>
      </c>
      <c r="P269" s="434">
        <f t="shared" si="674"/>
        <v>8230</v>
      </c>
      <c r="Q269" s="435">
        <f t="shared" si="675"/>
        <v>8489</v>
      </c>
      <c r="R269" s="609">
        <v>650</v>
      </c>
      <c r="S269" s="560">
        <v>749</v>
      </c>
      <c r="T269" s="434">
        <f t="shared" si="669"/>
        <v>650</v>
      </c>
      <c r="U269" s="435">
        <f t="shared" si="669"/>
        <v>749</v>
      </c>
      <c r="V269" s="609">
        <v>34</v>
      </c>
      <c r="W269" s="560">
        <v>31</v>
      </c>
      <c r="X269" s="434">
        <f t="shared" si="676"/>
        <v>34</v>
      </c>
      <c r="Y269" s="435">
        <f t="shared" si="677"/>
        <v>31</v>
      </c>
      <c r="Z269" s="432"/>
      <c r="AA269" s="433"/>
      <c r="AB269" s="434">
        <f t="shared" si="678"/>
        <v>0</v>
      </c>
      <c r="AC269" s="435">
        <f t="shared" si="679"/>
        <v>0</v>
      </c>
      <c r="AD269" s="434">
        <f t="shared" si="680"/>
        <v>684</v>
      </c>
      <c r="AE269" s="435">
        <f t="shared" si="681"/>
        <v>780</v>
      </c>
      <c r="AF269" s="434">
        <f t="shared" si="682"/>
        <v>684</v>
      </c>
      <c r="AG269" s="435">
        <f t="shared" si="683"/>
        <v>780</v>
      </c>
      <c r="AH269" s="609">
        <v>4.4000000000000004</v>
      </c>
      <c r="AI269" s="560">
        <v>4.4000000000000004</v>
      </c>
      <c r="AJ269" s="434">
        <f t="shared" si="684"/>
        <v>2860.0000000000005</v>
      </c>
      <c r="AK269" s="435">
        <f t="shared" si="685"/>
        <v>3295.6000000000004</v>
      </c>
      <c r="AL269" s="609">
        <v>5</v>
      </c>
      <c r="AM269" s="560">
        <v>4.4000000000000004</v>
      </c>
      <c r="AN269" s="434">
        <f t="shared" si="686"/>
        <v>170</v>
      </c>
      <c r="AO269" s="435">
        <f t="shared" si="687"/>
        <v>136.4</v>
      </c>
      <c r="AP269" s="432"/>
      <c r="AQ269" s="433"/>
      <c r="AR269" s="434">
        <f t="shared" si="688"/>
        <v>0</v>
      </c>
      <c r="AS269" s="435">
        <f t="shared" si="689"/>
        <v>0</v>
      </c>
      <c r="AT269" s="434">
        <f t="shared" si="690"/>
        <v>4.4298245614035094</v>
      </c>
      <c r="AU269" s="435">
        <f t="shared" si="691"/>
        <v>4.4000000000000004</v>
      </c>
      <c r="AV269" s="434">
        <f t="shared" si="692"/>
        <v>3030.0000000000005</v>
      </c>
      <c r="AW269" s="435">
        <f t="shared" si="693"/>
        <v>3432.0000000000005</v>
      </c>
      <c r="AX269" s="609">
        <v>116.3</v>
      </c>
      <c r="AY269" s="560">
        <v>118.2</v>
      </c>
      <c r="AZ269" s="434">
        <f t="shared" si="694"/>
        <v>75595</v>
      </c>
      <c r="BA269" s="435">
        <f t="shared" si="695"/>
        <v>88531.8</v>
      </c>
      <c r="BB269" s="609">
        <v>109.3</v>
      </c>
      <c r="BC269" s="560">
        <v>107.4</v>
      </c>
      <c r="BD269" s="434">
        <f t="shared" si="696"/>
        <v>3716.2</v>
      </c>
      <c r="BE269" s="435">
        <f t="shared" si="697"/>
        <v>3329.4</v>
      </c>
      <c r="BF269" s="432"/>
      <c r="BG269" s="433"/>
      <c r="BH269" s="434">
        <f t="shared" si="698"/>
        <v>0</v>
      </c>
      <c r="BI269" s="435">
        <f t="shared" si="699"/>
        <v>0</v>
      </c>
      <c r="BJ269" s="434">
        <f t="shared" si="700"/>
        <v>115.95204678362573</v>
      </c>
      <c r="BK269" s="435">
        <f t="shared" si="701"/>
        <v>117.77076923076923</v>
      </c>
      <c r="BL269" s="434">
        <f t="shared" si="702"/>
        <v>79311.199999999997</v>
      </c>
      <c r="BM269" s="435">
        <f t="shared" si="703"/>
        <v>91861.2</v>
      </c>
      <c r="BN269" s="609">
        <v>985</v>
      </c>
      <c r="BO269" s="560">
        <v>1132</v>
      </c>
      <c r="BP269" s="434">
        <f t="shared" si="704"/>
        <v>985</v>
      </c>
      <c r="BQ269" s="435">
        <f t="shared" si="705"/>
        <v>1132</v>
      </c>
      <c r="BR269" s="609">
        <v>50</v>
      </c>
      <c r="BS269" s="560">
        <v>53</v>
      </c>
      <c r="BT269" s="434">
        <f t="shared" si="706"/>
        <v>50</v>
      </c>
      <c r="BU269" s="435">
        <f t="shared" si="707"/>
        <v>53</v>
      </c>
      <c r="BV269" s="432"/>
      <c r="BW269" s="433"/>
      <c r="BX269" s="434">
        <f t="shared" si="708"/>
        <v>0</v>
      </c>
      <c r="BY269" s="435">
        <f t="shared" si="709"/>
        <v>0</v>
      </c>
      <c r="BZ269" s="434">
        <f t="shared" si="710"/>
        <v>1035</v>
      </c>
      <c r="CA269" s="435">
        <f t="shared" si="711"/>
        <v>1185</v>
      </c>
      <c r="CB269" s="434">
        <f t="shared" si="712"/>
        <v>1035</v>
      </c>
      <c r="CC269" s="435">
        <f t="shared" si="713"/>
        <v>1185</v>
      </c>
      <c r="CD269" s="609">
        <v>4.9000000000000004</v>
      </c>
      <c r="CE269" s="560">
        <v>4.8</v>
      </c>
      <c r="CF269" s="434">
        <f t="shared" si="714"/>
        <v>4826.5</v>
      </c>
      <c r="CG269" s="435">
        <f t="shared" si="715"/>
        <v>5433.5999999999995</v>
      </c>
      <c r="CH269" s="610">
        <v>5.4</v>
      </c>
      <c r="CI269" s="560">
        <v>5.2</v>
      </c>
      <c r="CJ269" s="434">
        <f t="shared" si="716"/>
        <v>270</v>
      </c>
      <c r="CK269" s="435">
        <f t="shared" si="717"/>
        <v>275.60000000000002</v>
      </c>
      <c r="CL269" s="432"/>
      <c r="CM269" s="433"/>
      <c r="CN269" s="434">
        <f t="shared" si="718"/>
        <v>0</v>
      </c>
      <c r="CO269" s="435">
        <f t="shared" si="719"/>
        <v>0</v>
      </c>
      <c r="CP269" s="434">
        <f t="shared" si="720"/>
        <v>4.9241545893719803</v>
      </c>
      <c r="CQ269" s="435">
        <f t="shared" si="721"/>
        <v>4.8178902953586498</v>
      </c>
      <c r="CR269" s="434">
        <f t="shared" si="722"/>
        <v>5096.5</v>
      </c>
      <c r="CS269" s="435">
        <f t="shared" si="723"/>
        <v>5709.2</v>
      </c>
      <c r="CT269" s="609">
        <v>129.69999999999999</v>
      </c>
      <c r="CU269" s="560">
        <v>127.8</v>
      </c>
      <c r="CV269" s="434">
        <f t="shared" si="724"/>
        <v>127754.49999999999</v>
      </c>
      <c r="CW269" s="435">
        <f t="shared" si="725"/>
        <v>144669.6</v>
      </c>
      <c r="CX269" s="609">
        <v>124.1</v>
      </c>
      <c r="CY269" s="560">
        <v>124.8</v>
      </c>
      <c r="CZ269" s="434">
        <f t="shared" si="726"/>
        <v>6205</v>
      </c>
      <c r="DA269" s="435">
        <f t="shared" si="727"/>
        <v>6614.4</v>
      </c>
      <c r="DB269" s="432"/>
      <c r="DC269" s="433"/>
      <c r="DD269" s="434">
        <f t="shared" si="728"/>
        <v>0</v>
      </c>
      <c r="DE269" s="435">
        <f t="shared" si="729"/>
        <v>0</v>
      </c>
      <c r="DF269" s="434">
        <f t="shared" si="730"/>
        <v>129.42946859903381</v>
      </c>
      <c r="DG269" s="435">
        <f t="shared" si="731"/>
        <v>127.66582278481013</v>
      </c>
      <c r="DH269" s="434">
        <f t="shared" si="732"/>
        <v>133959.5</v>
      </c>
      <c r="DI269" s="435">
        <f t="shared" si="733"/>
        <v>151284</v>
      </c>
      <c r="DJ269" s="434">
        <f t="shared" si="734"/>
        <v>1719</v>
      </c>
      <c r="DK269" s="435">
        <f t="shared" si="735"/>
        <v>1965</v>
      </c>
      <c r="DL269" s="434">
        <f t="shared" si="736"/>
        <v>1719</v>
      </c>
      <c r="DM269" s="435">
        <f t="shared" si="737"/>
        <v>1965</v>
      </c>
      <c r="DN269" s="434">
        <f t="shared" si="738"/>
        <v>4.7274578243164633</v>
      </c>
      <c r="DO269" s="435">
        <f t="shared" si="739"/>
        <v>4.6520101781170489</v>
      </c>
      <c r="DP269" s="434">
        <f t="shared" si="740"/>
        <v>8126.5000000000009</v>
      </c>
      <c r="DQ269" s="435">
        <f t="shared" si="741"/>
        <v>9141.2000000000007</v>
      </c>
      <c r="DR269" s="434">
        <f t="shared" si="742"/>
        <v>124.06672484002327</v>
      </c>
      <c r="DS269" s="435">
        <f t="shared" si="743"/>
        <v>123.73801526717558</v>
      </c>
      <c r="DT269" s="434">
        <f t="shared" si="744"/>
        <v>213270.7</v>
      </c>
      <c r="DU269" s="435">
        <f t="shared" si="745"/>
        <v>243145.2</v>
      </c>
      <c r="DV269" s="609">
        <v>2135</v>
      </c>
      <c r="DW269" s="560">
        <v>2120</v>
      </c>
      <c r="DX269" s="434">
        <f t="shared" si="746"/>
        <v>2135</v>
      </c>
      <c r="DY269" s="435">
        <f t="shared" si="747"/>
        <v>2120</v>
      </c>
      <c r="DZ269" s="609">
        <v>3082</v>
      </c>
      <c r="EA269" s="560">
        <v>3253</v>
      </c>
      <c r="EB269" s="434">
        <f t="shared" si="748"/>
        <v>3082</v>
      </c>
      <c r="EC269" s="435">
        <f t="shared" si="749"/>
        <v>3253</v>
      </c>
      <c r="ED269" s="432"/>
      <c r="EE269" s="433"/>
      <c r="EF269" s="434">
        <f t="shared" si="750"/>
        <v>0</v>
      </c>
      <c r="EG269" s="435">
        <f t="shared" si="751"/>
        <v>0</v>
      </c>
      <c r="EH269" s="434">
        <f t="shared" si="752"/>
        <v>5217</v>
      </c>
      <c r="EI269" s="435">
        <f t="shared" si="753"/>
        <v>5373</v>
      </c>
      <c r="EJ269" s="434">
        <f t="shared" si="754"/>
        <v>5217</v>
      </c>
      <c r="EK269" s="435">
        <f t="shared" si="755"/>
        <v>5373</v>
      </c>
      <c r="EL269" s="609">
        <v>3.4</v>
      </c>
      <c r="EM269" s="560">
        <v>3.4</v>
      </c>
      <c r="EN269" s="434">
        <f t="shared" si="756"/>
        <v>7259</v>
      </c>
      <c r="EO269" s="435">
        <f t="shared" si="757"/>
        <v>7208</v>
      </c>
      <c r="EP269" s="609">
        <v>3.3</v>
      </c>
      <c r="EQ269" s="560">
        <v>3.2</v>
      </c>
      <c r="ER269" s="434">
        <f t="shared" si="758"/>
        <v>10170.599999999999</v>
      </c>
      <c r="ES269" s="435">
        <f t="shared" si="759"/>
        <v>10409.6</v>
      </c>
      <c r="ET269" s="432"/>
      <c r="EU269" s="433"/>
      <c r="EV269" s="434">
        <f t="shared" si="760"/>
        <v>0</v>
      </c>
      <c r="EW269" s="435">
        <f t="shared" si="761"/>
        <v>0</v>
      </c>
      <c r="EX269" s="434">
        <f t="shared" si="762"/>
        <v>3.34092390262603</v>
      </c>
      <c r="EY269" s="435">
        <f t="shared" si="763"/>
        <v>3.2789130839382095</v>
      </c>
      <c r="EZ269" s="434">
        <f t="shared" si="764"/>
        <v>17429.599999999999</v>
      </c>
      <c r="FA269" s="435">
        <f t="shared" si="765"/>
        <v>17617.599999999999</v>
      </c>
      <c r="FB269" s="609">
        <v>78.3</v>
      </c>
      <c r="FC269" s="560">
        <v>80.2</v>
      </c>
      <c r="FD269" s="434">
        <f t="shared" si="766"/>
        <v>167170.5</v>
      </c>
      <c r="FE269" s="435">
        <f t="shared" si="767"/>
        <v>170024</v>
      </c>
      <c r="FF269" s="609">
        <v>48.1</v>
      </c>
      <c r="FG269" s="560">
        <v>48.3</v>
      </c>
      <c r="FH269" s="434">
        <f t="shared" si="768"/>
        <v>148244.20000000001</v>
      </c>
      <c r="FI269" s="435">
        <f t="shared" si="769"/>
        <v>157119.9</v>
      </c>
      <c r="FJ269" s="432"/>
      <c r="FK269" s="433"/>
      <c r="FL269" s="434">
        <f t="shared" si="770"/>
        <v>0</v>
      </c>
      <c r="FM269" s="435">
        <f t="shared" si="771"/>
        <v>0</v>
      </c>
      <c r="FN269" s="434">
        <f t="shared" si="772"/>
        <v>60.459018593061145</v>
      </c>
      <c r="FO269" s="435">
        <f t="shared" si="773"/>
        <v>60.88663688814443</v>
      </c>
      <c r="FP269" s="434">
        <f t="shared" si="774"/>
        <v>315414.7</v>
      </c>
      <c r="FQ269" s="435">
        <f t="shared" si="775"/>
        <v>327143.90000000002</v>
      </c>
      <c r="FR269" s="609">
        <v>1294</v>
      </c>
      <c r="FS269" s="560">
        <v>1151</v>
      </c>
      <c r="FT269" s="434">
        <f t="shared" si="776"/>
        <v>1294</v>
      </c>
      <c r="FU269" s="435">
        <f t="shared" si="777"/>
        <v>1151</v>
      </c>
      <c r="FV269" s="609">
        <v>1.5</v>
      </c>
      <c r="FW269" s="560">
        <v>1.8</v>
      </c>
      <c r="FX269" s="434">
        <f t="shared" si="778"/>
        <v>1941</v>
      </c>
      <c r="FY269" s="435">
        <f t="shared" si="779"/>
        <v>2071.8000000000002</v>
      </c>
      <c r="FZ269" s="609">
        <v>14.7</v>
      </c>
      <c r="GA269" s="561">
        <v>16.399999999999999</v>
      </c>
      <c r="GB269" s="434">
        <f t="shared" si="780"/>
        <v>19021.8</v>
      </c>
      <c r="GC269" s="435">
        <f t="shared" si="781"/>
        <v>18876.399999999998</v>
      </c>
      <c r="GD269" s="434">
        <f t="shared" si="782"/>
        <v>3770</v>
      </c>
      <c r="GE269" s="435">
        <f t="shared" si="783"/>
        <v>4001</v>
      </c>
      <c r="GF269" s="434">
        <f t="shared" si="784"/>
        <v>3770</v>
      </c>
      <c r="GG269" s="435">
        <f t="shared" si="785"/>
        <v>4001</v>
      </c>
      <c r="GH269" s="434">
        <f t="shared" si="786"/>
        <v>14945.5</v>
      </c>
      <c r="GI269" s="435">
        <f t="shared" si="787"/>
        <v>15937.2</v>
      </c>
      <c r="GJ269" s="434">
        <f t="shared" si="788"/>
        <v>370520</v>
      </c>
      <c r="GK269" s="435">
        <f t="shared" si="789"/>
        <v>403225.4</v>
      </c>
      <c r="GL269" s="434">
        <f t="shared" si="790"/>
        <v>3166</v>
      </c>
      <c r="GM269" s="435">
        <f t="shared" si="791"/>
        <v>3337</v>
      </c>
      <c r="GN269" s="434">
        <f t="shared" si="792"/>
        <v>3166</v>
      </c>
      <c r="GO269" s="435">
        <f t="shared" si="793"/>
        <v>3337</v>
      </c>
      <c r="GP269" s="434">
        <f t="shared" si="794"/>
        <v>10610.599999999999</v>
      </c>
      <c r="GQ269" s="435">
        <f t="shared" si="795"/>
        <v>10821.6</v>
      </c>
      <c r="GR269" s="434">
        <f t="shared" si="796"/>
        <v>158165.40000000002</v>
      </c>
      <c r="GS269" s="435">
        <f t="shared" si="797"/>
        <v>167063.69999999998</v>
      </c>
      <c r="GT269" s="434">
        <f t="shared" si="798"/>
        <v>6936</v>
      </c>
      <c r="GU269" s="435">
        <f t="shared" si="799"/>
        <v>7338</v>
      </c>
      <c r="GV269" s="434">
        <f t="shared" si="800"/>
        <v>6936</v>
      </c>
      <c r="GW269" s="435">
        <f t="shared" si="801"/>
        <v>7338</v>
      </c>
      <c r="GX269" s="434">
        <f t="shared" si="802"/>
        <v>25556.1</v>
      </c>
      <c r="GY269" s="435">
        <f t="shared" si="803"/>
        <v>26758.800000000003</v>
      </c>
      <c r="GZ269" s="434">
        <f t="shared" si="804"/>
        <v>528685.4</v>
      </c>
      <c r="HA269" s="435">
        <f t="shared" si="805"/>
        <v>570289.1</v>
      </c>
      <c r="HB269" s="434">
        <f t="shared" si="806"/>
        <v>0</v>
      </c>
      <c r="HC269" s="435">
        <f t="shared" si="807"/>
        <v>0</v>
      </c>
      <c r="HD269" s="434">
        <f t="shared" si="808"/>
        <v>0</v>
      </c>
      <c r="HE269" s="435">
        <f t="shared" si="809"/>
        <v>0</v>
      </c>
      <c r="HF269" s="434">
        <f t="shared" si="810"/>
        <v>0</v>
      </c>
      <c r="HG269" s="435">
        <f t="shared" si="811"/>
        <v>0</v>
      </c>
      <c r="HH269" s="434">
        <f t="shared" si="812"/>
        <v>0</v>
      </c>
      <c r="HI269" s="435">
        <f t="shared" si="813"/>
        <v>0</v>
      </c>
      <c r="HJ269" s="434">
        <f t="shared" si="814"/>
        <v>27497.1</v>
      </c>
      <c r="HK269" s="435">
        <f t="shared" si="815"/>
        <v>28830.6</v>
      </c>
      <c r="HL269" s="434">
        <f t="shared" si="816"/>
        <v>547707.20000000007</v>
      </c>
      <c r="HM269" s="435">
        <f t="shared" si="817"/>
        <v>589165.50000000012</v>
      </c>
    </row>
    <row r="270" spans="1:221" s="18" customFormat="1" ht="15" customHeight="1">
      <c r="A270" s="540" t="s">
        <v>585</v>
      </c>
      <c r="B270" s="6" t="s">
        <v>591</v>
      </c>
      <c r="C270" s="539"/>
      <c r="D270" s="5">
        <v>228778</v>
      </c>
      <c r="E270" s="5">
        <v>1</v>
      </c>
      <c r="F270" s="609">
        <v>10870</v>
      </c>
      <c r="G270" s="560">
        <v>10330</v>
      </c>
      <c r="H270" s="609">
        <v>534</v>
      </c>
      <c r="I270" s="560">
        <v>567</v>
      </c>
      <c r="J270" s="434">
        <f t="shared" si="670"/>
        <v>10336</v>
      </c>
      <c r="K270" s="435">
        <f t="shared" si="671"/>
        <v>9763</v>
      </c>
      <c r="L270" s="432"/>
      <c r="M270" s="433"/>
      <c r="N270" s="434">
        <f t="shared" si="672"/>
        <v>10336</v>
      </c>
      <c r="O270" s="435">
        <f t="shared" si="673"/>
        <v>9763</v>
      </c>
      <c r="P270" s="434">
        <f t="shared" si="674"/>
        <v>10336</v>
      </c>
      <c r="Q270" s="435">
        <f t="shared" si="675"/>
        <v>9763</v>
      </c>
      <c r="R270" s="609">
        <v>2543</v>
      </c>
      <c r="S270" s="560">
        <v>2618</v>
      </c>
      <c r="T270" s="434">
        <f t="shared" si="669"/>
        <v>2543</v>
      </c>
      <c r="U270" s="435">
        <f t="shared" si="669"/>
        <v>2618</v>
      </c>
      <c r="V270" s="609">
        <v>88</v>
      </c>
      <c r="W270" s="560">
        <v>48</v>
      </c>
      <c r="X270" s="434">
        <f t="shared" si="676"/>
        <v>88</v>
      </c>
      <c r="Y270" s="435">
        <f t="shared" si="677"/>
        <v>48</v>
      </c>
      <c r="Z270" s="432"/>
      <c r="AA270" s="433"/>
      <c r="AB270" s="434">
        <f t="shared" si="678"/>
        <v>0</v>
      </c>
      <c r="AC270" s="435">
        <f t="shared" si="679"/>
        <v>0</v>
      </c>
      <c r="AD270" s="434">
        <f t="shared" si="680"/>
        <v>2631</v>
      </c>
      <c r="AE270" s="435">
        <f t="shared" si="681"/>
        <v>2666</v>
      </c>
      <c r="AF270" s="434">
        <f t="shared" si="682"/>
        <v>2631</v>
      </c>
      <c r="AG270" s="435">
        <f t="shared" si="683"/>
        <v>2666</v>
      </c>
      <c r="AH270" s="609">
        <v>4.0999999999999996</v>
      </c>
      <c r="AI270" s="560">
        <v>4.2</v>
      </c>
      <c r="AJ270" s="434">
        <f t="shared" si="684"/>
        <v>10426.299999999999</v>
      </c>
      <c r="AK270" s="435">
        <f t="shared" si="685"/>
        <v>10995.6</v>
      </c>
      <c r="AL270" s="609">
        <v>4.8</v>
      </c>
      <c r="AM270" s="560">
        <v>4.4000000000000004</v>
      </c>
      <c r="AN270" s="434">
        <f t="shared" si="686"/>
        <v>422.4</v>
      </c>
      <c r="AO270" s="435">
        <f t="shared" si="687"/>
        <v>211.20000000000002</v>
      </c>
      <c r="AP270" s="432"/>
      <c r="AQ270" s="433"/>
      <c r="AR270" s="434">
        <f t="shared" si="688"/>
        <v>0</v>
      </c>
      <c r="AS270" s="435">
        <f t="shared" si="689"/>
        <v>0</v>
      </c>
      <c r="AT270" s="434">
        <f t="shared" si="690"/>
        <v>4.1234131508931959</v>
      </c>
      <c r="AU270" s="435">
        <f t="shared" si="691"/>
        <v>4.2036009002250569</v>
      </c>
      <c r="AV270" s="434">
        <f t="shared" si="692"/>
        <v>10848.699999999999</v>
      </c>
      <c r="AW270" s="435">
        <f t="shared" si="693"/>
        <v>11206.800000000001</v>
      </c>
      <c r="AX270" s="609">
        <v>109.8</v>
      </c>
      <c r="AY270" s="560">
        <v>111.6</v>
      </c>
      <c r="AZ270" s="434">
        <f t="shared" si="694"/>
        <v>279221.39999999997</v>
      </c>
      <c r="BA270" s="435">
        <f t="shared" si="695"/>
        <v>292168.8</v>
      </c>
      <c r="BB270" s="609">
        <v>111.8</v>
      </c>
      <c r="BC270" s="560">
        <v>98.6</v>
      </c>
      <c r="BD270" s="434">
        <f t="shared" si="696"/>
        <v>9838.4</v>
      </c>
      <c r="BE270" s="435">
        <f t="shared" si="697"/>
        <v>4732.7999999999993</v>
      </c>
      <c r="BF270" s="432"/>
      <c r="BG270" s="433"/>
      <c r="BH270" s="434">
        <f t="shared" si="698"/>
        <v>0</v>
      </c>
      <c r="BI270" s="435">
        <f t="shared" si="699"/>
        <v>0</v>
      </c>
      <c r="BJ270" s="434">
        <f t="shared" si="700"/>
        <v>109.86689471683771</v>
      </c>
      <c r="BK270" s="435">
        <f t="shared" si="701"/>
        <v>111.36594148537134</v>
      </c>
      <c r="BL270" s="434">
        <f t="shared" si="702"/>
        <v>289059.8</v>
      </c>
      <c r="BM270" s="435">
        <f t="shared" si="703"/>
        <v>296901.59999999998</v>
      </c>
      <c r="BN270" s="609">
        <v>4916</v>
      </c>
      <c r="BO270" s="560">
        <v>4727</v>
      </c>
      <c r="BP270" s="434">
        <f t="shared" si="704"/>
        <v>4916</v>
      </c>
      <c r="BQ270" s="435">
        <f t="shared" si="705"/>
        <v>4727</v>
      </c>
      <c r="BR270" s="609">
        <v>114</v>
      </c>
      <c r="BS270" s="560">
        <v>77</v>
      </c>
      <c r="BT270" s="434">
        <f t="shared" si="706"/>
        <v>114</v>
      </c>
      <c r="BU270" s="435">
        <f t="shared" si="707"/>
        <v>77</v>
      </c>
      <c r="BV270" s="432"/>
      <c r="BW270" s="433"/>
      <c r="BX270" s="434">
        <f t="shared" si="708"/>
        <v>0</v>
      </c>
      <c r="BY270" s="435">
        <f t="shared" si="709"/>
        <v>0</v>
      </c>
      <c r="BZ270" s="434">
        <f t="shared" si="710"/>
        <v>5030</v>
      </c>
      <c r="CA270" s="435">
        <f t="shared" si="711"/>
        <v>4804</v>
      </c>
      <c r="CB270" s="434">
        <f t="shared" si="712"/>
        <v>5030</v>
      </c>
      <c r="CC270" s="435">
        <f t="shared" si="713"/>
        <v>4804</v>
      </c>
      <c r="CD270" s="609">
        <v>4.3</v>
      </c>
      <c r="CE270" s="560">
        <v>4.3</v>
      </c>
      <c r="CF270" s="434">
        <f t="shared" si="714"/>
        <v>21138.799999999999</v>
      </c>
      <c r="CG270" s="435">
        <f t="shared" si="715"/>
        <v>20326.099999999999</v>
      </c>
      <c r="CH270" s="610">
        <v>4.5999999999999996</v>
      </c>
      <c r="CI270" s="560">
        <v>4.9000000000000004</v>
      </c>
      <c r="CJ270" s="434">
        <f t="shared" si="716"/>
        <v>524.4</v>
      </c>
      <c r="CK270" s="435">
        <f t="shared" si="717"/>
        <v>377.3</v>
      </c>
      <c r="CL270" s="432"/>
      <c r="CM270" s="433"/>
      <c r="CN270" s="434">
        <f t="shared" si="718"/>
        <v>0</v>
      </c>
      <c r="CO270" s="435">
        <f t="shared" si="719"/>
        <v>0</v>
      </c>
      <c r="CP270" s="434">
        <f t="shared" si="720"/>
        <v>4.3067992047713721</v>
      </c>
      <c r="CQ270" s="435">
        <f t="shared" si="721"/>
        <v>4.3096169858451283</v>
      </c>
      <c r="CR270" s="434">
        <f t="shared" si="722"/>
        <v>21663.200000000001</v>
      </c>
      <c r="CS270" s="435">
        <f t="shared" si="723"/>
        <v>20703.399999999998</v>
      </c>
      <c r="CT270" s="609">
        <v>114.1</v>
      </c>
      <c r="CU270" s="560">
        <v>115.8</v>
      </c>
      <c r="CV270" s="434">
        <f t="shared" si="724"/>
        <v>560915.6</v>
      </c>
      <c r="CW270" s="435">
        <f t="shared" si="725"/>
        <v>547386.6</v>
      </c>
      <c r="CX270" s="609">
        <v>114.7</v>
      </c>
      <c r="CY270" s="560">
        <v>116.6</v>
      </c>
      <c r="CZ270" s="434">
        <f t="shared" si="726"/>
        <v>13075.800000000001</v>
      </c>
      <c r="DA270" s="435">
        <f t="shared" si="727"/>
        <v>8978.1999999999989</v>
      </c>
      <c r="DB270" s="432"/>
      <c r="DC270" s="433"/>
      <c r="DD270" s="434">
        <f t="shared" si="728"/>
        <v>0</v>
      </c>
      <c r="DE270" s="435">
        <f t="shared" si="729"/>
        <v>0</v>
      </c>
      <c r="DF270" s="434">
        <f t="shared" si="730"/>
        <v>114.11359840954275</v>
      </c>
      <c r="DG270" s="435">
        <f t="shared" si="731"/>
        <v>115.8128226477935</v>
      </c>
      <c r="DH270" s="434">
        <f t="shared" si="732"/>
        <v>573991.4</v>
      </c>
      <c r="DI270" s="435">
        <f t="shared" si="733"/>
        <v>556364.79999999993</v>
      </c>
      <c r="DJ270" s="434">
        <f t="shared" si="734"/>
        <v>7661</v>
      </c>
      <c r="DK270" s="435">
        <f t="shared" si="735"/>
        <v>7470</v>
      </c>
      <c r="DL270" s="434">
        <f t="shared" si="736"/>
        <v>7661</v>
      </c>
      <c r="DM270" s="435">
        <f t="shared" si="737"/>
        <v>7470</v>
      </c>
      <c r="DN270" s="434">
        <f t="shared" si="738"/>
        <v>4.2438193447330637</v>
      </c>
      <c r="DO270" s="435">
        <f t="shared" si="739"/>
        <v>4.2717804551539489</v>
      </c>
      <c r="DP270" s="434">
        <f t="shared" si="740"/>
        <v>32511.9</v>
      </c>
      <c r="DQ270" s="435">
        <f t="shared" si="741"/>
        <v>31910.199999999997</v>
      </c>
      <c r="DR270" s="434">
        <f t="shared" si="742"/>
        <v>112.65516251142148</v>
      </c>
      <c r="DS270" s="435">
        <f t="shared" si="743"/>
        <v>114.22575635876839</v>
      </c>
      <c r="DT270" s="434">
        <f t="shared" si="744"/>
        <v>863051.2</v>
      </c>
      <c r="DU270" s="435">
        <f t="shared" si="745"/>
        <v>853266.39999999991</v>
      </c>
      <c r="DV270" s="609">
        <v>2368</v>
      </c>
      <c r="DW270" s="560">
        <v>1944</v>
      </c>
      <c r="DX270" s="434">
        <f t="shared" si="746"/>
        <v>2368</v>
      </c>
      <c r="DY270" s="435">
        <f t="shared" si="747"/>
        <v>1944</v>
      </c>
      <c r="DZ270" s="609">
        <v>174</v>
      </c>
      <c r="EA270" s="560">
        <v>205</v>
      </c>
      <c r="EB270" s="434">
        <f t="shared" si="748"/>
        <v>174</v>
      </c>
      <c r="EC270" s="435">
        <f t="shared" si="749"/>
        <v>205</v>
      </c>
      <c r="ED270" s="432"/>
      <c r="EE270" s="433"/>
      <c r="EF270" s="434">
        <f t="shared" si="750"/>
        <v>0</v>
      </c>
      <c r="EG270" s="435">
        <f t="shared" si="751"/>
        <v>0</v>
      </c>
      <c r="EH270" s="434">
        <f t="shared" si="752"/>
        <v>2542</v>
      </c>
      <c r="EI270" s="435">
        <f t="shared" si="753"/>
        <v>2149</v>
      </c>
      <c r="EJ270" s="434">
        <f t="shared" si="754"/>
        <v>2542</v>
      </c>
      <c r="EK270" s="435">
        <f t="shared" si="755"/>
        <v>2149</v>
      </c>
      <c r="EL270" s="609">
        <v>3.5</v>
      </c>
      <c r="EM270" s="560">
        <v>3.5</v>
      </c>
      <c r="EN270" s="434">
        <f t="shared" si="756"/>
        <v>8288</v>
      </c>
      <c r="EO270" s="435">
        <f t="shared" si="757"/>
        <v>6804</v>
      </c>
      <c r="EP270" s="609">
        <v>3.9</v>
      </c>
      <c r="EQ270" s="560">
        <v>4</v>
      </c>
      <c r="ER270" s="434">
        <f t="shared" si="758"/>
        <v>678.6</v>
      </c>
      <c r="ES270" s="435">
        <f t="shared" si="759"/>
        <v>820</v>
      </c>
      <c r="ET270" s="432"/>
      <c r="EU270" s="433"/>
      <c r="EV270" s="434">
        <f t="shared" si="760"/>
        <v>0</v>
      </c>
      <c r="EW270" s="435">
        <f t="shared" si="761"/>
        <v>0</v>
      </c>
      <c r="EX270" s="434">
        <f t="shared" si="762"/>
        <v>3.5273800157356412</v>
      </c>
      <c r="EY270" s="435">
        <f t="shared" si="763"/>
        <v>3.5476966030711958</v>
      </c>
      <c r="EZ270" s="434">
        <f t="shared" si="764"/>
        <v>8966.6</v>
      </c>
      <c r="FA270" s="435">
        <f t="shared" si="765"/>
        <v>7624</v>
      </c>
      <c r="FB270" s="609">
        <v>87.3</v>
      </c>
      <c r="FC270" s="560">
        <v>88.1</v>
      </c>
      <c r="FD270" s="434">
        <f t="shared" si="766"/>
        <v>206726.39999999999</v>
      </c>
      <c r="FE270" s="435">
        <f t="shared" si="767"/>
        <v>171266.4</v>
      </c>
      <c r="FF270" s="609">
        <v>79.8</v>
      </c>
      <c r="FG270" s="560">
        <v>81.8</v>
      </c>
      <c r="FH270" s="434">
        <f t="shared" si="768"/>
        <v>13885.199999999999</v>
      </c>
      <c r="FI270" s="435">
        <f t="shared" si="769"/>
        <v>16769</v>
      </c>
      <c r="FJ270" s="432"/>
      <c r="FK270" s="433"/>
      <c r="FL270" s="434">
        <f t="shared" si="770"/>
        <v>0</v>
      </c>
      <c r="FM270" s="435">
        <f t="shared" si="771"/>
        <v>0</v>
      </c>
      <c r="FN270" s="434">
        <f t="shared" si="772"/>
        <v>86.786624704956736</v>
      </c>
      <c r="FO270" s="435">
        <f t="shared" si="773"/>
        <v>87.499022801302928</v>
      </c>
      <c r="FP270" s="434">
        <f t="shared" si="774"/>
        <v>220611.60000000003</v>
      </c>
      <c r="FQ270" s="435">
        <f t="shared" si="775"/>
        <v>188035.4</v>
      </c>
      <c r="FR270" s="609">
        <v>133</v>
      </c>
      <c r="FS270" s="560">
        <v>144</v>
      </c>
      <c r="FT270" s="434">
        <f t="shared" si="776"/>
        <v>133</v>
      </c>
      <c r="FU270" s="435">
        <f t="shared" si="777"/>
        <v>144</v>
      </c>
      <c r="FV270" s="609">
        <v>6</v>
      </c>
      <c r="FW270" s="560">
        <v>5.3</v>
      </c>
      <c r="FX270" s="434">
        <f t="shared" si="778"/>
        <v>798</v>
      </c>
      <c r="FY270" s="435">
        <f t="shared" si="779"/>
        <v>763.19999999999993</v>
      </c>
      <c r="FZ270" s="609">
        <v>61.6</v>
      </c>
      <c r="GA270" s="561">
        <v>54.2</v>
      </c>
      <c r="GB270" s="434">
        <f t="shared" si="780"/>
        <v>8192.8000000000011</v>
      </c>
      <c r="GC270" s="435">
        <f t="shared" si="781"/>
        <v>7804.8</v>
      </c>
      <c r="GD270" s="434">
        <f t="shared" si="782"/>
        <v>9827</v>
      </c>
      <c r="GE270" s="435">
        <f t="shared" si="783"/>
        <v>9289</v>
      </c>
      <c r="GF270" s="434">
        <f t="shared" si="784"/>
        <v>9827</v>
      </c>
      <c r="GG270" s="435">
        <f t="shared" si="785"/>
        <v>9289</v>
      </c>
      <c r="GH270" s="434">
        <f t="shared" si="786"/>
        <v>39853.1</v>
      </c>
      <c r="GI270" s="435">
        <f t="shared" si="787"/>
        <v>38125.699999999997</v>
      </c>
      <c r="GJ270" s="434">
        <f t="shared" si="788"/>
        <v>1046863.4</v>
      </c>
      <c r="GK270" s="435">
        <f t="shared" si="789"/>
        <v>1010821.7999999999</v>
      </c>
      <c r="GL270" s="434">
        <f t="shared" si="790"/>
        <v>376</v>
      </c>
      <c r="GM270" s="435">
        <f t="shared" si="791"/>
        <v>330</v>
      </c>
      <c r="GN270" s="434">
        <f t="shared" si="792"/>
        <v>376</v>
      </c>
      <c r="GO270" s="435">
        <f t="shared" si="793"/>
        <v>330</v>
      </c>
      <c r="GP270" s="434">
        <f t="shared" si="794"/>
        <v>1625.4</v>
      </c>
      <c r="GQ270" s="435">
        <f t="shared" si="795"/>
        <v>1408.5</v>
      </c>
      <c r="GR270" s="434">
        <f t="shared" si="796"/>
        <v>36799.4</v>
      </c>
      <c r="GS270" s="435">
        <f t="shared" si="797"/>
        <v>30480</v>
      </c>
      <c r="GT270" s="434">
        <f t="shared" si="798"/>
        <v>10203</v>
      </c>
      <c r="GU270" s="435">
        <f t="shared" si="799"/>
        <v>9619</v>
      </c>
      <c r="GV270" s="434">
        <f t="shared" si="800"/>
        <v>10203</v>
      </c>
      <c r="GW270" s="435">
        <f t="shared" si="801"/>
        <v>9619</v>
      </c>
      <c r="GX270" s="434">
        <f t="shared" si="802"/>
        <v>41478.5</v>
      </c>
      <c r="GY270" s="435">
        <f t="shared" si="803"/>
        <v>39534.199999999997</v>
      </c>
      <c r="GZ270" s="434">
        <f t="shared" si="804"/>
        <v>1083662.8</v>
      </c>
      <c r="HA270" s="435">
        <f t="shared" si="805"/>
        <v>1041301.7999999999</v>
      </c>
      <c r="HB270" s="434">
        <f t="shared" si="806"/>
        <v>0</v>
      </c>
      <c r="HC270" s="435">
        <f t="shared" si="807"/>
        <v>0</v>
      </c>
      <c r="HD270" s="434">
        <f t="shared" si="808"/>
        <v>0</v>
      </c>
      <c r="HE270" s="435">
        <f t="shared" si="809"/>
        <v>0</v>
      </c>
      <c r="HF270" s="434">
        <f t="shared" si="810"/>
        <v>0</v>
      </c>
      <c r="HG270" s="435">
        <f t="shared" si="811"/>
        <v>0</v>
      </c>
      <c r="HH270" s="434">
        <f t="shared" si="812"/>
        <v>0</v>
      </c>
      <c r="HI270" s="435">
        <f t="shared" si="813"/>
        <v>0</v>
      </c>
      <c r="HJ270" s="434">
        <f t="shared" si="814"/>
        <v>42276.5</v>
      </c>
      <c r="HK270" s="435">
        <f t="shared" si="815"/>
        <v>40297.399999999994</v>
      </c>
      <c r="HL270" s="434">
        <f t="shared" si="816"/>
        <v>1091855.6000000001</v>
      </c>
      <c r="HM270" s="435">
        <f t="shared" si="817"/>
        <v>1049106.5999999999</v>
      </c>
    </row>
    <row r="271" spans="1:221" s="18" customFormat="1" ht="15" customHeight="1">
      <c r="A271" s="540" t="s">
        <v>585</v>
      </c>
      <c r="B271" s="6" t="s">
        <v>592</v>
      </c>
      <c r="C271" s="539"/>
      <c r="D271" s="5">
        <v>228787</v>
      </c>
      <c r="E271" s="5">
        <v>1</v>
      </c>
      <c r="F271" s="609">
        <v>4696</v>
      </c>
      <c r="G271" s="560">
        <v>4892</v>
      </c>
      <c r="H271" s="609">
        <v>14</v>
      </c>
      <c r="I271" s="560">
        <v>22</v>
      </c>
      <c r="J271" s="434">
        <f t="shared" si="670"/>
        <v>4682</v>
      </c>
      <c r="K271" s="435">
        <f t="shared" si="671"/>
        <v>4870</v>
      </c>
      <c r="L271" s="432"/>
      <c r="M271" s="433"/>
      <c r="N271" s="434">
        <f t="shared" si="672"/>
        <v>4682</v>
      </c>
      <c r="O271" s="435">
        <f t="shared" si="673"/>
        <v>4870</v>
      </c>
      <c r="P271" s="434">
        <f t="shared" si="674"/>
        <v>4682</v>
      </c>
      <c r="Q271" s="435">
        <f t="shared" si="675"/>
        <v>4870</v>
      </c>
      <c r="R271" s="609">
        <v>643</v>
      </c>
      <c r="S271" s="560">
        <v>755</v>
      </c>
      <c r="T271" s="434">
        <f t="shared" si="669"/>
        <v>643</v>
      </c>
      <c r="U271" s="435">
        <f t="shared" si="669"/>
        <v>755</v>
      </c>
      <c r="V271" s="609">
        <v>22</v>
      </c>
      <c r="W271" s="560">
        <v>38</v>
      </c>
      <c r="X271" s="434">
        <f t="shared" si="676"/>
        <v>22</v>
      </c>
      <c r="Y271" s="435">
        <f t="shared" si="677"/>
        <v>38</v>
      </c>
      <c r="Z271" s="432"/>
      <c r="AA271" s="433"/>
      <c r="AB271" s="434">
        <f t="shared" si="678"/>
        <v>0</v>
      </c>
      <c r="AC271" s="435">
        <f t="shared" si="679"/>
        <v>0</v>
      </c>
      <c r="AD271" s="434">
        <f t="shared" si="680"/>
        <v>665</v>
      </c>
      <c r="AE271" s="435">
        <f t="shared" si="681"/>
        <v>793</v>
      </c>
      <c r="AF271" s="434">
        <f t="shared" si="682"/>
        <v>665</v>
      </c>
      <c r="AG271" s="435">
        <f t="shared" si="683"/>
        <v>793</v>
      </c>
      <c r="AH271" s="609">
        <v>4.0999999999999996</v>
      </c>
      <c r="AI271" s="560">
        <v>4.0999999999999996</v>
      </c>
      <c r="AJ271" s="434">
        <f t="shared" si="684"/>
        <v>2636.2999999999997</v>
      </c>
      <c r="AK271" s="435">
        <f t="shared" si="685"/>
        <v>3095.4999999999995</v>
      </c>
      <c r="AL271" s="609">
        <v>4.5</v>
      </c>
      <c r="AM271" s="560">
        <v>4.2</v>
      </c>
      <c r="AN271" s="434">
        <f t="shared" si="686"/>
        <v>99</v>
      </c>
      <c r="AO271" s="435">
        <f t="shared" si="687"/>
        <v>159.6</v>
      </c>
      <c r="AP271" s="432"/>
      <c r="AQ271" s="433"/>
      <c r="AR271" s="434">
        <f t="shared" si="688"/>
        <v>0</v>
      </c>
      <c r="AS271" s="435">
        <f t="shared" si="689"/>
        <v>0</v>
      </c>
      <c r="AT271" s="434">
        <f t="shared" si="690"/>
        <v>4.1132330827067669</v>
      </c>
      <c r="AU271" s="435">
        <f t="shared" si="691"/>
        <v>4.1047919293820927</v>
      </c>
      <c r="AV271" s="434">
        <f t="shared" si="692"/>
        <v>2735.3</v>
      </c>
      <c r="AW271" s="435">
        <f t="shared" si="693"/>
        <v>3255.0999999999995</v>
      </c>
      <c r="AX271" s="609">
        <v>114.9</v>
      </c>
      <c r="AY271" s="560">
        <v>113.9</v>
      </c>
      <c r="AZ271" s="434">
        <f t="shared" si="694"/>
        <v>73880.7</v>
      </c>
      <c r="BA271" s="435">
        <f t="shared" si="695"/>
        <v>85994.5</v>
      </c>
      <c r="BB271" s="609">
        <v>109.3</v>
      </c>
      <c r="BC271" s="560">
        <v>116.9</v>
      </c>
      <c r="BD271" s="434">
        <f t="shared" si="696"/>
        <v>2404.6</v>
      </c>
      <c r="BE271" s="435">
        <f t="shared" si="697"/>
        <v>4442.2</v>
      </c>
      <c r="BF271" s="432"/>
      <c r="BG271" s="433"/>
      <c r="BH271" s="434">
        <f t="shared" si="698"/>
        <v>0</v>
      </c>
      <c r="BI271" s="435">
        <f t="shared" si="699"/>
        <v>0</v>
      </c>
      <c r="BJ271" s="434">
        <f t="shared" si="700"/>
        <v>114.71473684210527</v>
      </c>
      <c r="BK271" s="435">
        <f t="shared" si="701"/>
        <v>114.0437578814628</v>
      </c>
      <c r="BL271" s="434">
        <f t="shared" si="702"/>
        <v>76285.3</v>
      </c>
      <c r="BM271" s="435">
        <f t="shared" si="703"/>
        <v>90436.7</v>
      </c>
      <c r="BN271" s="609">
        <v>1428</v>
      </c>
      <c r="BO271" s="560">
        <v>1534</v>
      </c>
      <c r="BP271" s="434">
        <f t="shared" si="704"/>
        <v>1428</v>
      </c>
      <c r="BQ271" s="435">
        <f t="shared" si="705"/>
        <v>1534</v>
      </c>
      <c r="BR271" s="609">
        <v>42</v>
      </c>
      <c r="BS271" s="560">
        <v>37</v>
      </c>
      <c r="BT271" s="434">
        <f t="shared" si="706"/>
        <v>42</v>
      </c>
      <c r="BU271" s="435">
        <f t="shared" si="707"/>
        <v>37</v>
      </c>
      <c r="BV271" s="432"/>
      <c r="BW271" s="433"/>
      <c r="BX271" s="434">
        <f t="shared" si="708"/>
        <v>0</v>
      </c>
      <c r="BY271" s="435">
        <f t="shared" si="709"/>
        <v>0</v>
      </c>
      <c r="BZ271" s="434">
        <f t="shared" si="710"/>
        <v>1470</v>
      </c>
      <c r="CA271" s="435">
        <f t="shared" si="711"/>
        <v>1571</v>
      </c>
      <c r="CB271" s="434">
        <f t="shared" si="712"/>
        <v>1470</v>
      </c>
      <c r="CC271" s="435">
        <f t="shared" si="713"/>
        <v>1571</v>
      </c>
      <c r="CD271" s="609">
        <v>4.3</v>
      </c>
      <c r="CE271" s="560">
        <v>4.3</v>
      </c>
      <c r="CF271" s="434">
        <f t="shared" si="714"/>
        <v>6140.4</v>
      </c>
      <c r="CG271" s="435">
        <f t="shared" si="715"/>
        <v>6596.2</v>
      </c>
      <c r="CH271" s="610">
        <v>4.5999999999999996</v>
      </c>
      <c r="CI271" s="560">
        <v>4.4000000000000004</v>
      </c>
      <c r="CJ271" s="434">
        <f t="shared" si="716"/>
        <v>193.2</v>
      </c>
      <c r="CK271" s="435">
        <f t="shared" si="717"/>
        <v>162.80000000000001</v>
      </c>
      <c r="CL271" s="432"/>
      <c r="CM271" s="433"/>
      <c r="CN271" s="434">
        <f t="shared" si="718"/>
        <v>0</v>
      </c>
      <c r="CO271" s="435">
        <f t="shared" si="719"/>
        <v>0</v>
      </c>
      <c r="CP271" s="434">
        <f t="shared" si="720"/>
        <v>4.3085714285714278</v>
      </c>
      <c r="CQ271" s="435">
        <f t="shared" si="721"/>
        <v>4.3023551877784847</v>
      </c>
      <c r="CR271" s="434">
        <f t="shared" si="722"/>
        <v>6333.5999999999985</v>
      </c>
      <c r="CS271" s="435">
        <f t="shared" si="723"/>
        <v>6758.9999999999991</v>
      </c>
      <c r="CT271" s="609">
        <v>123.8</v>
      </c>
      <c r="CU271" s="560">
        <v>122.7</v>
      </c>
      <c r="CV271" s="434">
        <f t="shared" si="724"/>
        <v>176786.4</v>
      </c>
      <c r="CW271" s="435">
        <f t="shared" si="725"/>
        <v>188221.80000000002</v>
      </c>
      <c r="CX271" s="609">
        <v>121.2</v>
      </c>
      <c r="CY271" s="560">
        <v>121.1</v>
      </c>
      <c r="CZ271" s="434">
        <f t="shared" si="726"/>
        <v>5090.4000000000005</v>
      </c>
      <c r="DA271" s="435">
        <f t="shared" si="727"/>
        <v>4480.7</v>
      </c>
      <c r="DB271" s="432"/>
      <c r="DC271" s="433"/>
      <c r="DD271" s="434">
        <f t="shared" si="728"/>
        <v>0</v>
      </c>
      <c r="DE271" s="435">
        <f t="shared" si="729"/>
        <v>0</v>
      </c>
      <c r="DF271" s="434">
        <f t="shared" si="730"/>
        <v>123.72571428571428</v>
      </c>
      <c r="DG271" s="435">
        <f t="shared" si="731"/>
        <v>122.66231699554426</v>
      </c>
      <c r="DH271" s="434">
        <f t="shared" si="732"/>
        <v>181876.8</v>
      </c>
      <c r="DI271" s="435">
        <f t="shared" si="733"/>
        <v>192702.50000000003</v>
      </c>
      <c r="DJ271" s="434">
        <f t="shared" si="734"/>
        <v>2135</v>
      </c>
      <c r="DK271" s="435">
        <f t="shared" si="735"/>
        <v>2364</v>
      </c>
      <c r="DL271" s="434">
        <f t="shared" si="736"/>
        <v>2135</v>
      </c>
      <c r="DM271" s="435">
        <f t="shared" si="737"/>
        <v>2364</v>
      </c>
      <c r="DN271" s="434">
        <f t="shared" si="738"/>
        <v>4.2477283372365333</v>
      </c>
      <c r="DO271" s="435">
        <f t="shared" si="739"/>
        <v>4.2360829103214881</v>
      </c>
      <c r="DP271" s="434">
        <f t="shared" si="740"/>
        <v>9068.8999999999978</v>
      </c>
      <c r="DQ271" s="435">
        <f t="shared" si="741"/>
        <v>10014.099999999999</v>
      </c>
      <c r="DR271" s="434">
        <f t="shared" si="742"/>
        <v>120.91901639344262</v>
      </c>
      <c r="DS271" s="435">
        <f t="shared" si="743"/>
        <v>119.77123519458546</v>
      </c>
      <c r="DT271" s="434">
        <f t="shared" si="744"/>
        <v>258162.09999999998</v>
      </c>
      <c r="DU271" s="435">
        <f t="shared" si="745"/>
        <v>283139.20000000001</v>
      </c>
      <c r="DV271" s="609">
        <v>1653</v>
      </c>
      <c r="DW271" s="560">
        <v>1717</v>
      </c>
      <c r="DX271" s="434">
        <f t="shared" si="746"/>
        <v>1653</v>
      </c>
      <c r="DY271" s="435">
        <f t="shared" si="747"/>
        <v>1717</v>
      </c>
      <c r="DZ271" s="609">
        <v>685</v>
      </c>
      <c r="EA271" s="560">
        <v>596</v>
      </c>
      <c r="EB271" s="434">
        <f t="shared" si="748"/>
        <v>685</v>
      </c>
      <c r="EC271" s="435">
        <f t="shared" si="749"/>
        <v>596</v>
      </c>
      <c r="ED271" s="432"/>
      <c r="EE271" s="433"/>
      <c r="EF271" s="434">
        <f t="shared" si="750"/>
        <v>0</v>
      </c>
      <c r="EG271" s="435">
        <f t="shared" si="751"/>
        <v>0</v>
      </c>
      <c r="EH271" s="434">
        <f t="shared" si="752"/>
        <v>2338</v>
      </c>
      <c r="EI271" s="435">
        <f t="shared" si="753"/>
        <v>2313</v>
      </c>
      <c r="EJ271" s="434">
        <f t="shared" si="754"/>
        <v>2338</v>
      </c>
      <c r="EK271" s="435">
        <f t="shared" si="755"/>
        <v>2313</v>
      </c>
      <c r="EL271" s="609">
        <v>3.1</v>
      </c>
      <c r="EM271" s="560">
        <v>3.1</v>
      </c>
      <c r="EN271" s="434">
        <f t="shared" si="756"/>
        <v>5124.3</v>
      </c>
      <c r="EO271" s="435">
        <f t="shared" si="757"/>
        <v>5322.7</v>
      </c>
      <c r="EP271" s="609">
        <v>3.5</v>
      </c>
      <c r="EQ271" s="560">
        <v>3.5</v>
      </c>
      <c r="ER271" s="434">
        <f t="shared" si="758"/>
        <v>2397.5</v>
      </c>
      <c r="ES271" s="435">
        <f t="shared" si="759"/>
        <v>2086</v>
      </c>
      <c r="ET271" s="432"/>
      <c r="EU271" s="433"/>
      <c r="EV271" s="434">
        <f t="shared" si="760"/>
        <v>0</v>
      </c>
      <c r="EW271" s="435">
        <f t="shared" si="761"/>
        <v>0</v>
      </c>
      <c r="EX271" s="434">
        <f t="shared" si="762"/>
        <v>3.2171941830624466</v>
      </c>
      <c r="EY271" s="435">
        <f t="shared" si="763"/>
        <v>3.2030696065715518</v>
      </c>
      <c r="EZ271" s="434">
        <f t="shared" si="764"/>
        <v>7521.8</v>
      </c>
      <c r="FA271" s="435">
        <f t="shared" si="765"/>
        <v>7408.6999999999989</v>
      </c>
      <c r="FB271" s="609">
        <v>79.099999999999994</v>
      </c>
      <c r="FC271" s="560">
        <v>79.400000000000006</v>
      </c>
      <c r="FD271" s="434">
        <f t="shared" si="766"/>
        <v>130752.29999999999</v>
      </c>
      <c r="FE271" s="435">
        <f t="shared" si="767"/>
        <v>136329.80000000002</v>
      </c>
      <c r="FF271" s="609">
        <v>70</v>
      </c>
      <c r="FG271" s="560">
        <v>72.2</v>
      </c>
      <c r="FH271" s="434">
        <f t="shared" si="768"/>
        <v>47950</v>
      </c>
      <c r="FI271" s="435">
        <f t="shared" si="769"/>
        <v>43031.200000000004</v>
      </c>
      <c r="FJ271" s="432"/>
      <c r="FK271" s="433"/>
      <c r="FL271" s="434">
        <f t="shared" si="770"/>
        <v>0</v>
      </c>
      <c r="FM271" s="435">
        <f t="shared" si="771"/>
        <v>0</v>
      </c>
      <c r="FN271" s="434">
        <f t="shared" si="772"/>
        <v>76.433832335329342</v>
      </c>
      <c r="FO271" s="435">
        <f t="shared" si="773"/>
        <v>77.544747081712075</v>
      </c>
      <c r="FP271" s="434">
        <f t="shared" si="774"/>
        <v>178702.3</v>
      </c>
      <c r="FQ271" s="435">
        <f t="shared" si="775"/>
        <v>179361.00000000003</v>
      </c>
      <c r="FR271" s="609">
        <v>209</v>
      </c>
      <c r="FS271" s="560">
        <v>193</v>
      </c>
      <c r="FT271" s="434">
        <f t="shared" si="776"/>
        <v>209</v>
      </c>
      <c r="FU271" s="435">
        <f t="shared" si="777"/>
        <v>193</v>
      </c>
      <c r="FV271" s="609">
        <v>2.2999999999999998</v>
      </c>
      <c r="FW271" s="560">
        <v>2.4</v>
      </c>
      <c r="FX271" s="434">
        <f t="shared" si="778"/>
        <v>480.7</v>
      </c>
      <c r="FY271" s="435">
        <f t="shared" si="779"/>
        <v>463.2</v>
      </c>
      <c r="FZ271" s="609">
        <v>46.1</v>
      </c>
      <c r="GA271" s="561">
        <v>46.4</v>
      </c>
      <c r="GB271" s="434">
        <f t="shared" si="780"/>
        <v>9634.9</v>
      </c>
      <c r="GC271" s="435">
        <f t="shared" si="781"/>
        <v>8955.1999999999989</v>
      </c>
      <c r="GD271" s="434">
        <f t="shared" si="782"/>
        <v>3724</v>
      </c>
      <c r="GE271" s="435">
        <f t="shared" si="783"/>
        <v>4006</v>
      </c>
      <c r="GF271" s="434">
        <f t="shared" si="784"/>
        <v>3724</v>
      </c>
      <c r="GG271" s="435">
        <f t="shared" si="785"/>
        <v>4006</v>
      </c>
      <c r="GH271" s="434">
        <f t="shared" si="786"/>
        <v>13901</v>
      </c>
      <c r="GI271" s="435">
        <f t="shared" si="787"/>
        <v>15014.399999999998</v>
      </c>
      <c r="GJ271" s="434">
        <f t="shared" si="788"/>
        <v>381419.39999999997</v>
      </c>
      <c r="GK271" s="435">
        <f t="shared" si="789"/>
        <v>410546.10000000009</v>
      </c>
      <c r="GL271" s="434">
        <f t="shared" si="790"/>
        <v>749</v>
      </c>
      <c r="GM271" s="435">
        <f t="shared" si="791"/>
        <v>671</v>
      </c>
      <c r="GN271" s="434">
        <f t="shared" si="792"/>
        <v>749</v>
      </c>
      <c r="GO271" s="435">
        <f t="shared" si="793"/>
        <v>671</v>
      </c>
      <c r="GP271" s="434">
        <f t="shared" si="794"/>
        <v>2689.7</v>
      </c>
      <c r="GQ271" s="435">
        <f t="shared" si="795"/>
        <v>2408.4</v>
      </c>
      <c r="GR271" s="434">
        <f t="shared" si="796"/>
        <v>55445</v>
      </c>
      <c r="GS271" s="435">
        <f t="shared" si="797"/>
        <v>51954.100000000006</v>
      </c>
      <c r="GT271" s="434">
        <f t="shared" si="798"/>
        <v>4473</v>
      </c>
      <c r="GU271" s="435">
        <f t="shared" si="799"/>
        <v>4677</v>
      </c>
      <c r="GV271" s="434">
        <f t="shared" si="800"/>
        <v>4473</v>
      </c>
      <c r="GW271" s="435">
        <f t="shared" si="801"/>
        <v>4677</v>
      </c>
      <c r="GX271" s="434">
        <f t="shared" si="802"/>
        <v>16590.7</v>
      </c>
      <c r="GY271" s="435">
        <f t="shared" si="803"/>
        <v>17422.8</v>
      </c>
      <c r="GZ271" s="434">
        <f t="shared" si="804"/>
        <v>436864.39999999997</v>
      </c>
      <c r="HA271" s="435">
        <f t="shared" si="805"/>
        <v>462500.20000000007</v>
      </c>
      <c r="HB271" s="434">
        <f t="shared" si="806"/>
        <v>0</v>
      </c>
      <c r="HC271" s="435">
        <f t="shared" si="807"/>
        <v>0</v>
      </c>
      <c r="HD271" s="434">
        <f t="shared" si="808"/>
        <v>0</v>
      </c>
      <c r="HE271" s="435">
        <f t="shared" si="809"/>
        <v>0</v>
      </c>
      <c r="HF271" s="434">
        <f t="shared" si="810"/>
        <v>0</v>
      </c>
      <c r="HG271" s="435">
        <f t="shared" si="811"/>
        <v>0</v>
      </c>
      <c r="HH271" s="434">
        <f t="shared" si="812"/>
        <v>0</v>
      </c>
      <c r="HI271" s="435">
        <f t="shared" si="813"/>
        <v>0</v>
      </c>
      <c r="HJ271" s="434">
        <f t="shared" si="814"/>
        <v>17071.399999999998</v>
      </c>
      <c r="HK271" s="435">
        <f t="shared" si="815"/>
        <v>17885.999999999996</v>
      </c>
      <c r="HL271" s="434">
        <f t="shared" si="816"/>
        <v>446499.3</v>
      </c>
      <c r="HM271" s="435">
        <f t="shared" si="817"/>
        <v>471455.40000000008</v>
      </c>
    </row>
    <row r="272" spans="1:221" s="18" customFormat="1" ht="15" customHeight="1">
      <c r="A272" s="540" t="s">
        <v>585</v>
      </c>
      <c r="B272" s="6" t="s">
        <v>595</v>
      </c>
      <c r="C272" s="541"/>
      <c r="D272" s="5">
        <v>229027</v>
      </c>
      <c r="E272" s="5">
        <v>1</v>
      </c>
      <c r="F272" s="609">
        <v>5924</v>
      </c>
      <c r="G272" s="560">
        <v>6308</v>
      </c>
      <c r="H272" s="609">
        <v>42</v>
      </c>
      <c r="I272" s="560">
        <v>26</v>
      </c>
      <c r="J272" s="434">
        <f t="shared" si="670"/>
        <v>5882</v>
      </c>
      <c r="K272" s="435">
        <f t="shared" si="671"/>
        <v>6282</v>
      </c>
      <c r="L272" s="432"/>
      <c r="M272" s="433"/>
      <c r="N272" s="434">
        <f t="shared" si="672"/>
        <v>5882</v>
      </c>
      <c r="O272" s="435">
        <f t="shared" si="673"/>
        <v>6282</v>
      </c>
      <c r="P272" s="434">
        <f t="shared" si="674"/>
        <v>5882</v>
      </c>
      <c r="Q272" s="435">
        <f t="shared" si="675"/>
        <v>6282</v>
      </c>
      <c r="R272" s="609">
        <v>1052</v>
      </c>
      <c r="S272" s="560">
        <v>1130</v>
      </c>
      <c r="T272" s="434">
        <f t="shared" si="669"/>
        <v>1052</v>
      </c>
      <c r="U272" s="435">
        <f t="shared" si="669"/>
        <v>1130</v>
      </c>
      <c r="V272" s="609">
        <v>22</v>
      </c>
      <c r="W272" s="560">
        <v>23</v>
      </c>
      <c r="X272" s="434">
        <f t="shared" si="676"/>
        <v>22</v>
      </c>
      <c r="Y272" s="435">
        <f t="shared" si="677"/>
        <v>23</v>
      </c>
      <c r="Z272" s="432"/>
      <c r="AA272" s="433"/>
      <c r="AB272" s="434">
        <f t="shared" si="678"/>
        <v>0</v>
      </c>
      <c r="AC272" s="435">
        <f t="shared" si="679"/>
        <v>0</v>
      </c>
      <c r="AD272" s="434">
        <f t="shared" si="680"/>
        <v>1074</v>
      </c>
      <c r="AE272" s="435">
        <f t="shared" si="681"/>
        <v>1153</v>
      </c>
      <c r="AF272" s="434">
        <f t="shared" si="682"/>
        <v>1074</v>
      </c>
      <c r="AG272" s="435">
        <f t="shared" si="683"/>
        <v>1153</v>
      </c>
      <c r="AH272" s="609">
        <v>4.4000000000000004</v>
      </c>
      <c r="AI272" s="560">
        <v>4.3</v>
      </c>
      <c r="AJ272" s="434">
        <f t="shared" si="684"/>
        <v>4628.8</v>
      </c>
      <c r="AK272" s="435">
        <f t="shared" si="685"/>
        <v>4859</v>
      </c>
      <c r="AL272" s="609">
        <v>4.5999999999999996</v>
      </c>
      <c r="AM272" s="560">
        <v>4.4000000000000004</v>
      </c>
      <c r="AN272" s="434">
        <f t="shared" si="686"/>
        <v>101.19999999999999</v>
      </c>
      <c r="AO272" s="435">
        <f t="shared" si="687"/>
        <v>101.2</v>
      </c>
      <c r="AP272" s="432"/>
      <c r="AQ272" s="433"/>
      <c r="AR272" s="434">
        <f t="shared" si="688"/>
        <v>0</v>
      </c>
      <c r="AS272" s="435">
        <f t="shared" si="689"/>
        <v>0</v>
      </c>
      <c r="AT272" s="434">
        <f t="shared" si="690"/>
        <v>4.4040968342644318</v>
      </c>
      <c r="AU272" s="435">
        <f t="shared" si="691"/>
        <v>4.3019947961838678</v>
      </c>
      <c r="AV272" s="434">
        <f t="shared" si="692"/>
        <v>4730</v>
      </c>
      <c r="AW272" s="435">
        <f t="shared" si="693"/>
        <v>4960.2</v>
      </c>
      <c r="AX272" s="609">
        <v>118</v>
      </c>
      <c r="AY272" s="560">
        <v>115.4</v>
      </c>
      <c r="AZ272" s="434">
        <f t="shared" si="694"/>
        <v>124136</v>
      </c>
      <c r="BA272" s="435">
        <f t="shared" si="695"/>
        <v>130402</v>
      </c>
      <c r="BB272" s="609">
        <v>120.3</v>
      </c>
      <c r="BC272" s="560">
        <v>112.5</v>
      </c>
      <c r="BD272" s="434">
        <f t="shared" si="696"/>
        <v>2646.6</v>
      </c>
      <c r="BE272" s="435">
        <f t="shared" si="697"/>
        <v>2587.5</v>
      </c>
      <c r="BF272" s="432"/>
      <c r="BG272" s="433"/>
      <c r="BH272" s="434">
        <f t="shared" si="698"/>
        <v>0</v>
      </c>
      <c r="BI272" s="435">
        <f t="shared" si="699"/>
        <v>0</v>
      </c>
      <c r="BJ272" s="434">
        <f t="shared" si="700"/>
        <v>118.04711359404098</v>
      </c>
      <c r="BK272" s="435">
        <f t="shared" si="701"/>
        <v>115.34215091066783</v>
      </c>
      <c r="BL272" s="434">
        <f t="shared" si="702"/>
        <v>126782.6</v>
      </c>
      <c r="BM272" s="435">
        <f t="shared" si="703"/>
        <v>132989.5</v>
      </c>
      <c r="BN272" s="609">
        <v>1549</v>
      </c>
      <c r="BO272" s="560">
        <v>1571</v>
      </c>
      <c r="BP272" s="434">
        <f t="shared" si="704"/>
        <v>1549</v>
      </c>
      <c r="BQ272" s="435">
        <f t="shared" si="705"/>
        <v>1571</v>
      </c>
      <c r="BR272" s="609">
        <v>44</v>
      </c>
      <c r="BS272" s="560">
        <v>48</v>
      </c>
      <c r="BT272" s="434">
        <f t="shared" si="706"/>
        <v>44</v>
      </c>
      <c r="BU272" s="435">
        <f t="shared" si="707"/>
        <v>48</v>
      </c>
      <c r="BV272" s="432"/>
      <c r="BW272" s="433"/>
      <c r="BX272" s="434">
        <f t="shared" si="708"/>
        <v>0</v>
      </c>
      <c r="BY272" s="435">
        <f t="shared" si="709"/>
        <v>0</v>
      </c>
      <c r="BZ272" s="434">
        <f t="shared" si="710"/>
        <v>1593</v>
      </c>
      <c r="CA272" s="435">
        <f t="shared" si="711"/>
        <v>1619</v>
      </c>
      <c r="CB272" s="434">
        <f t="shared" si="712"/>
        <v>1593</v>
      </c>
      <c r="CC272" s="435">
        <f t="shared" si="713"/>
        <v>1619</v>
      </c>
      <c r="CD272" s="609">
        <v>4.9000000000000004</v>
      </c>
      <c r="CE272" s="560">
        <v>4.8</v>
      </c>
      <c r="CF272" s="434">
        <f t="shared" si="714"/>
        <v>7590.1</v>
      </c>
      <c r="CG272" s="435">
        <f t="shared" si="715"/>
        <v>7540.7999999999993</v>
      </c>
      <c r="CH272" s="610">
        <v>4.5999999999999996</v>
      </c>
      <c r="CI272" s="560">
        <v>5</v>
      </c>
      <c r="CJ272" s="434">
        <f t="shared" si="716"/>
        <v>202.39999999999998</v>
      </c>
      <c r="CK272" s="435">
        <f t="shared" si="717"/>
        <v>240</v>
      </c>
      <c r="CL272" s="432"/>
      <c r="CM272" s="433"/>
      <c r="CN272" s="434">
        <f t="shared" si="718"/>
        <v>0</v>
      </c>
      <c r="CO272" s="435">
        <f t="shared" si="719"/>
        <v>0</v>
      </c>
      <c r="CP272" s="434">
        <f t="shared" si="720"/>
        <v>4.8917137476459507</v>
      </c>
      <c r="CQ272" s="435">
        <f t="shared" si="721"/>
        <v>4.8059295861642983</v>
      </c>
      <c r="CR272" s="434">
        <f t="shared" si="722"/>
        <v>7792.4999999999991</v>
      </c>
      <c r="CS272" s="435">
        <f t="shared" si="723"/>
        <v>7780.7999999999993</v>
      </c>
      <c r="CT272" s="609">
        <v>129</v>
      </c>
      <c r="CU272" s="560">
        <v>127.6</v>
      </c>
      <c r="CV272" s="434">
        <f t="shared" si="724"/>
        <v>199821</v>
      </c>
      <c r="CW272" s="435">
        <f t="shared" si="725"/>
        <v>200459.59999999998</v>
      </c>
      <c r="CX272" s="609">
        <v>126.3</v>
      </c>
      <c r="CY272" s="560">
        <v>126.6</v>
      </c>
      <c r="CZ272" s="434">
        <f t="shared" si="726"/>
        <v>5557.2</v>
      </c>
      <c r="DA272" s="435">
        <f t="shared" si="727"/>
        <v>6076.7999999999993</v>
      </c>
      <c r="DB272" s="432"/>
      <c r="DC272" s="433"/>
      <c r="DD272" s="434">
        <f t="shared" si="728"/>
        <v>0</v>
      </c>
      <c r="DE272" s="435">
        <f t="shared" si="729"/>
        <v>0</v>
      </c>
      <c r="DF272" s="434">
        <f t="shared" si="730"/>
        <v>128.92542372881357</v>
      </c>
      <c r="DG272" s="435">
        <f t="shared" si="731"/>
        <v>127.57035206917848</v>
      </c>
      <c r="DH272" s="434">
        <f t="shared" si="732"/>
        <v>205378.2</v>
      </c>
      <c r="DI272" s="435">
        <f t="shared" si="733"/>
        <v>206536.39999999997</v>
      </c>
      <c r="DJ272" s="434">
        <f t="shared" si="734"/>
        <v>2667</v>
      </c>
      <c r="DK272" s="435">
        <f t="shared" si="735"/>
        <v>2772</v>
      </c>
      <c r="DL272" s="434">
        <f t="shared" si="736"/>
        <v>2667</v>
      </c>
      <c r="DM272" s="435">
        <f t="shared" si="737"/>
        <v>2772</v>
      </c>
      <c r="DN272" s="434">
        <f t="shared" si="738"/>
        <v>4.6953505811773528</v>
      </c>
      <c r="DO272" s="435">
        <f t="shared" si="739"/>
        <v>4.5963203463203461</v>
      </c>
      <c r="DP272" s="434">
        <f t="shared" si="740"/>
        <v>12522.5</v>
      </c>
      <c r="DQ272" s="435">
        <f t="shared" si="741"/>
        <v>12741</v>
      </c>
      <c r="DR272" s="434">
        <f t="shared" si="742"/>
        <v>124.54473190851145</v>
      </c>
      <c r="DS272" s="435">
        <f t="shared" si="743"/>
        <v>122.4840909090909</v>
      </c>
      <c r="DT272" s="434">
        <f t="shared" si="744"/>
        <v>332160.80000000005</v>
      </c>
      <c r="DU272" s="435">
        <f t="shared" si="745"/>
        <v>339525.89999999997</v>
      </c>
      <c r="DV272" s="609">
        <v>2252</v>
      </c>
      <c r="DW272" s="560">
        <v>2481</v>
      </c>
      <c r="DX272" s="434">
        <f t="shared" si="746"/>
        <v>2252</v>
      </c>
      <c r="DY272" s="435">
        <f t="shared" si="747"/>
        <v>2481</v>
      </c>
      <c r="DZ272" s="609">
        <v>762</v>
      </c>
      <c r="EA272" s="560">
        <v>793</v>
      </c>
      <c r="EB272" s="434">
        <f t="shared" si="748"/>
        <v>762</v>
      </c>
      <c r="EC272" s="435">
        <f t="shared" si="749"/>
        <v>793</v>
      </c>
      <c r="ED272" s="432"/>
      <c r="EE272" s="433"/>
      <c r="EF272" s="434">
        <f t="shared" si="750"/>
        <v>0</v>
      </c>
      <c r="EG272" s="435">
        <f t="shared" si="751"/>
        <v>0</v>
      </c>
      <c r="EH272" s="434">
        <f t="shared" si="752"/>
        <v>3014</v>
      </c>
      <c r="EI272" s="435">
        <f t="shared" si="753"/>
        <v>3274</v>
      </c>
      <c r="EJ272" s="434">
        <f t="shared" si="754"/>
        <v>3014</v>
      </c>
      <c r="EK272" s="435">
        <f t="shared" si="755"/>
        <v>3274</v>
      </c>
      <c r="EL272" s="609">
        <v>3.3</v>
      </c>
      <c r="EM272" s="560">
        <v>3.2</v>
      </c>
      <c r="EN272" s="434">
        <f t="shared" si="756"/>
        <v>7431.5999999999995</v>
      </c>
      <c r="EO272" s="435">
        <f t="shared" si="757"/>
        <v>7939.2000000000007</v>
      </c>
      <c r="EP272" s="609">
        <v>3.6</v>
      </c>
      <c r="EQ272" s="560">
        <v>3.5</v>
      </c>
      <c r="ER272" s="434">
        <f t="shared" si="758"/>
        <v>2743.2000000000003</v>
      </c>
      <c r="ES272" s="435">
        <f t="shared" si="759"/>
        <v>2775.5</v>
      </c>
      <c r="ET272" s="432"/>
      <c r="EU272" s="433"/>
      <c r="EV272" s="434">
        <f t="shared" si="760"/>
        <v>0</v>
      </c>
      <c r="EW272" s="435">
        <f t="shared" si="761"/>
        <v>0</v>
      </c>
      <c r="EX272" s="434">
        <f t="shared" si="762"/>
        <v>3.3758460517584603</v>
      </c>
      <c r="EY272" s="435">
        <f t="shared" si="763"/>
        <v>3.2726634086744046</v>
      </c>
      <c r="EZ272" s="434">
        <f t="shared" si="764"/>
        <v>10174.799999999999</v>
      </c>
      <c r="FA272" s="435">
        <f t="shared" si="765"/>
        <v>10714.7</v>
      </c>
      <c r="FB272" s="609">
        <v>81.2</v>
      </c>
      <c r="FC272" s="560">
        <v>80.400000000000006</v>
      </c>
      <c r="FD272" s="434">
        <f t="shared" si="766"/>
        <v>182862.4</v>
      </c>
      <c r="FE272" s="435">
        <f t="shared" si="767"/>
        <v>199472.40000000002</v>
      </c>
      <c r="FF272" s="609">
        <v>73.7</v>
      </c>
      <c r="FG272" s="560">
        <v>73.7</v>
      </c>
      <c r="FH272" s="434">
        <f t="shared" si="768"/>
        <v>56159.4</v>
      </c>
      <c r="FI272" s="435">
        <f t="shared" si="769"/>
        <v>58444.100000000006</v>
      </c>
      <c r="FJ272" s="432"/>
      <c r="FK272" s="433"/>
      <c r="FL272" s="434">
        <f t="shared" si="770"/>
        <v>0</v>
      </c>
      <c r="FM272" s="435">
        <f t="shared" si="771"/>
        <v>0</v>
      </c>
      <c r="FN272" s="434">
        <f t="shared" si="772"/>
        <v>79.30384870603848</v>
      </c>
      <c r="FO272" s="435">
        <f t="shared" si="773"/>
        <v>78.777183872938309</v>
      </c>
      <c r="FP272" s="434">
        <f t="shared" si="774"/>
        <v>239021.8</v>
      </c>
      <c r="FQ272" s="435">
        <f t="shared" si="775"/>
        <v>257916.50000000003</v>
      </c>
      <c r="FR272" s="609">
        <v>201</v>
      </c>
      <c r="FS272" s="560">
        <v>236</v>
      </c>
      <c r="FT272" s="434">
        <f t="shared" si="776"/>
        <v>201</v>
      </c>
      <c r="FU272" s="435">
        <f t="shared" si="777"/>
        <v>236</v>
      </c>
      <c r="FV272" s="609">
        <v>5.5</v>
      </c>
      <c r="FW272" s="560">
        <v>5</v>
      </c>
      <c r="FX272" s="434">
        <f t="shared" si="778"/>
        <v>1105.5</v>
      </c>
      <c r="FY272" s="435">
        <f t="shared" si="779"/>
        <v>1180</v>
      </c>
      <c r="FZ272" s="609">
        <v>62.5</v>
      </c>
      <c r="GA272" s="561">
        <v>53.7</v>
      </c>
      <c r="GB272" s="434">
        <f t="shared" si="780"/>
        <v>12562.5</v>
      </c>
      <c r="GC272" s="435">
        <f t="shared" si="781"/>
        <v>12673.2</v>
      </c>
      <c r="GD272" s="434">
        <f t="shared" si="782"/>
        <v>4853</v>
      </c>
      <c r="GE272" s="435">
        <f t="shared" si="783"/>
        <v>5182</v>
      </c>
      <c r="GF272" s="434">
        <f t="shared" si="784"/>
        <v>4853</v>
      </c>
      <c r="GG272" s="435">
        <f t="shared" si="785"/>
        <v>5182</v>
      </c>
      <c r="GH272" s="434">
        <f t="shared" si="786"/>
        <v>19650.5</v>
      </c>
      <c r="GI272" s="435">
        <f t="shared" si="787"/>
        <v>20339</v>
      </c>
      <c r="GJ272" s="434">
        <f t="shared" si="788"/>
        <v>506819.4</v>
      </c>
      <c r="GK272" s="435">
        <f t="shared" si="789"/>
        <v>530334</v>
      </c>
      <c r="GL272" s="434">
        <f t="shared" si="790"/>
        <v>828</v>
      </c>
      <c r="GM272" s="435">
        <f t="shared" si="791"/>
        <v>864</v>
      </c>
      <c r="GN272" s="434">
        <f t="shared" si="792"/>
        <v>828</v>
      </c>
      <c r="GO272" s="435">
        <f t="shared" si="793"/>
        <v>864</v>
      </c>
      <c r="GP272" s="434">
        <f t="shared" si="794"/>
        <v>3046.8</v>
      </c>
      <c r="GQ272" s="435">
        <f t="shared" si="795"/>
        <v>3116.7</v>
      </c>
      <c r="GR272" s="434">
        <f t="shared" si="796"/>
        <v>64363.199999999997</v>
      </c>
      <c r="GS272" s="435">
        <f t="shared" si="797"/>
        <v>67108.400000000009</v>
      </c>
      <c r="GT272" s="434">
        <f t="shared" si="798"/>
        <v>5681</v>
      </c>
      <c r="GU272" s="435">
        <f t="shared" si="799"/>
        <v>6046</v>
      </c>
      <c r="GV272" s="434">
        <f t="shared" si="800"/>
        <v>5681</v>
      </c>
      <c r="GW272" s="435">
        <f t="shared" si="801"/>
        <v>6046</v>
      </c>
      <c r="GX272" s="434">
        <f t="shared" si="802"/>
        <v>22697.3</v>
      </c>
      <c r="GY272" s="435">
        <f t="shared" si="803"/>
        <v>23455.7</v>
      </c>
      <c r="GZ272" s="434">
        <f t="shared" si="804"/>
        <v>571182.6</v>
      </c>
      <c r="HA272" s="435">
        <f t="shared" si="805"/>
        <v>597442.4</v>
      </c>
      <c r="HB272" s="434">
        <f t="shared" si="806"/>
        <v>0</v>
      </c>
      <c r="HC272" s="435">
        <f t="shared" si="807"/>
        <v>0</v>
      </c>
      <c r="HD272" s="434">
        <f t="shared" si="808"/>
        <v>0</v>
      </c>
      <c r="HE272" s="435">
        <f t="shared" si="809"/>
        <v>0</v>
      </c>
      <c r="HF272" s="434">
        <f t="shared" si="810"/>
        <v>0</v>
      </c>
      <c r="HG272" s="435">
        <f t="shared" si="811"/>
        <v>0</v>
      </c>
      <c r="HH272" s="434">
        <f t="shared" si="812"/>
        <v>0</v>
      </c>
      <c r="HI272" s="435">
        <f t="shared" si="813"/>
        <v>0</v>
      </c>
      <c r="HJ272" s="434">
        <f t="shared" si="814"/>
        <v>23802.799999999999</v>
      </c>
      <c r="HK272" s="435">
        <f t="shared" si="815"/>
        <v>24635.7</v>
      </c>
      <c r="HL272" s="434">
        <f t="shared" si="816"/>
        <v>583745.10000000009</v>
      </c>
      <c r="HM272" s="435">
        <f t="shared" si="817"/>
        <v>610115.6</v>
      </c>
    </row>
    <row r="273" spans="1:221" s="18" customFormat="1" ht="15" customHeight="1">
      <c r="A273" s="540" t="s">
        <v>585</v>
      </c>
      <c r="B273" s="562" t="s">
        <v>609</v>
      </c>
      <c r="C273" s="541"/>
      <c r="D273" s="5">
        <v>228459</v>
      </c>
      <c r="E273" s="5">
        <v>2</v>
      </c>
      <c r="F273" s="609">
        <v>7554</v>
      </c>
      <c r="G273" s="560">
        <v>7515</v>
      </c>
      <c r="H273" s="609">
        <v>39</v>
      </c>
      <c r="I273" s="560">
        <v>48</v>
      </c>
      <c r="J273" s="434">
        <f t="shared" si="670"/>
        <v>7515</v>
      </c>
      <c r="K273" s="435">
        <f t="shared" si="671"/>
        <v>7467</v>
      </c>
      <c r="L273" s="432"/>
      <c r="M273" s="433"/>
      <c r="N273" s="434">
        <f t="shared" si="672"/>
        <v>7515</v>
      </c>
      <c r="O273" s="435">
        <f t="shared" si="673"/>
        <v>7467</v>
      </c>
      <c r="P273" s="434">
        <f t="shared" si="674"/>
        <v>7515</v>
      </c>
      <c r="Q273" s="435">
        <f t="shared" si="675"/>
        <v>7467</v>
      </c>
      <c r="R273" s="609">
        <v>1499</v>
      </c>
      <c r="S273" s="560">
        <v>1485</v>
      </c>
      <c r="T273" s="434">
        <f t="shared" si="669"/>
        <v>1499</v>
      </c>
      <c r="U273" s="435">
        <f t="shared" si="669"/>
        <v>1485</v>
      </c>
      <c r="V273" s="609">
        <v>42</v>
      </c>
      <c r="W273" s="560">
        <v>58</v>
      </c>
      <c r="X273" s="434">
        <f t="shared" si="676"/>
        <v>42</v>
      </c>
      <c r="Y273" s="435">
        <f t="shared" si="677"/>
        <v>58</v>
      </c>
      <c r="Z273" s="432"/>
      <c r="AA273" s="433"/>
      <c r="AB273" s="434">
        <f t="shared" si="678"/>
        <v>0</v>
      </c>
      <c r="AC273" s="435">
        <f t="shared" si="679"/>
        <v>0</v>
      </c>
      <c r="AD273" s="434">
        <f t="shared" si="680"/>
        <v>1541</v>
      </c>
      <c r="AE273" s="435">
        <f t="shared" si="681"/>
        <v>1543</v>
      </c>
      <c r="AF273" s="434">
        <f t="shared" si="682"/>
        <v>1541</v>
      </c>
      <c r="AG273" s="435">
        <f t="shared" si="683"/>
        <v>1543</v>
      </c>
      <c r="AH273" s="609">
        <v>4.4000000000000004</v>
      </c>
      <c r="AI273" s="560">
        <v>4.3</v>
      </c>
      <c r="AJ273" s="434">
        <f t="shared" si="684"/>
        <v>6595.6</v>
      </c>
      <c r="AK273" s="435">
        <f t="shared" si="685"/>
        <v>6385.5</v>
      </c>
      <c r="AL273" s="609">
        <v>4.7</v>
      </c>
      <c r="AM273" s="560">
        <v>4.7</v>
      </c>
      <c r="AN273" s="434">
        <f t="shared" si="686"/>
        <v>197.4</v>
      </c>
      <c r="AO273" s="435">
        <f t="shared" si="687"/>
        <v>272.60000000000002</v>
      </c>
      <c r="AP273" s="432"/>
      <c r="AQ273" s="433"/>
      <c r="AR273" s="434">
        <f t="shared" si="688"/>
        <v>0</v>
      </c>
      <c r="AS273" s="435">
        <f t="shared" si="689"/>
        <v>0</v>
      </c>
      <c r="AT273" s="434">
        <f t="shared" si="690"/>
        <v>4.4081765087605449</v>
      </c>
      <c r="AU273" s="435">
        <f t="shared" si="691"/>
        <v>4.3150356448476996</v>
      </c>
      <c r="AV273" s="434">
        <f t="shared" si="692"/>
        <v>6793</v>
      </c>
      <c r="AW273" s="435">
        <f t="shared" si="693"/>
        <v>6658.1</v>
      </c>
      <c r="AX273" s="609">
        <v>114.7</v>
      </c>
      <c r="AY273" s="560">
        <v>113.4</v>
      </c>
      <c r="AZ273" s="434">
        <f t="shared" si="694"/>
        <v>171935.30000000002</v>
      </c>
      <c r="BA273" s="435">
        <f t="shared" si="695"/>
        <v>168399</v>
      </c>
      <c r="BB273" s="609">
        <v>109.9</v>
      </c>
      <c r="BC273" s="560">
        <v>111.1</v>
      </c>
      <c r="BD273" s="434">
        <f t="shared" si="696"/>
        <v>4615.8</v>
      </c>
      <c r="BE273" s="435">
        <f t="shared" si="697"/>
        <v>6443.7999999999993</v>
      </c>
      <c r="BF273" s="432"/>
      <c r="BG273" s="433"/>
      <c r="BH273" s="434">
        <f t="shared" si="698"/>
        <v>0</v>
      </c>
      <c r="BI273" s="435">
        <f t="shared" si="699"/>
        <v>0</v>
      </c>
      <c r="BJ273" s="434">
        <f t="shared" si="700"/>
        <v>114.56917585983128</v>
      </c>
      <c r="BK273" s="435">
        <f t="shared" si="701"/>
        <v>113.31354504212572</v>
      </c>
      <c r="BL273" s="434">
        <f t="shared" si="702"/>
        <v>176551.1</v>
      </c>
      <c r="BM273" s="435">
        <f t="shared" si="703"/>
        <v>174842.8</v>
      </c>
      <c r="BN273" s="609">
        <v>1935</v>
      </c>
      <c r="BO273" s="560">
        <v>1881</v>
      </c>
      <c r="BP273" s="434">
        <f t="shared" si="704"/>
        <v>1935</v>
      </c>
      <c r="BQ273" s="435">
        <f t="shared" si="705"/>
        <v>1881</v>
      </c>
      <c r="BR273" s="609">
        <v>49</v>
      </c>
      <c r="BS273" s="560">
        <v>55</v>
      </c>
      <c r="BT273" s="434">
        <f t="shared" si="706"/>
        <v>49</v>
      </c>
      <c r="BU273" s="435">
        <f t="shared" si="707"/>
        <v>55</v>
      </c>
      <c r="BV273" s="432"/>
      <c r="BW273" s="433"/>
      <c r="BX273" s="434">
        <f t="shared" si="708"/>
        <v>0</v>
      </c>
      <c r="BY273" s="435">
        <f t="shared" si="709"/>
        <v>0</v>
      </c>
      <c r="BZ273" s="434">
        <f t="shared" si="710"/>
        <v>1984</v>
      </c>
      <c r="CA273" s="435">
        <f t="shared" si="711"/>
        <v>1936</v>
      </c>
      <c r="CB273" s="434">
        <f t="shared" si="712"/>
        <v>1984</v>
      </c>
      <c r="CC273" s="435">
        <f t="shared" si="713"/>
        <v>1936</v>
      </c>
      <c r="CD273" s="609">
        <v>4.8</v>
      </c>
      <c r="CE273" s="560">
        <v>4.8</v>
      </c>
      <c r="CF273" s="434">
        <f t="shared" si="714"/>
        <v>9288</v>
      </c>
      <c r="CG273" s="435">
        <f t="shared" si="715"/>
        <v>9028.7999999999993</v>
      </c>
      <c r="CH273" s="610">
        <v>5.0999999999999996</v>
      </c>
      <c r="CI273" s="560">
        <v>5.5</v>
      </c>
      <c r="CJ273" s="434">
        <f t="shared" si="716"/>
        <v>249.89999999999998</v>
      </c>
      <c r="CK273" s="435">
        <f t="shared" si="717"/>
        <v>302.5</v>
      </c>
      <c r="CL273" s="432"/>
      <c r="CM273" s="433"/>
      <c r="CN273" s="434">
        <f t="shared" si="718"/>
        <v>0</v>
      </c>
      <c r="CO273" s="435">
        <f t="shared" si="719"/>
        <v>0</v>
      </c>
      <c r="CP273" s="434">
        <f t="shared" si="720"/>
        <v>4.8074092741935486</v>
      </c>
      <c r="CQ273" s="435">
        <f t="shared" si="721"/>
        <v>4.8198863636363631</v>
      </c>
      <c r="CR273" s="434">
        <f t="shared" si="722"/>
        <v>9537.9</v>
      </c>
      <c r="CS273" s="435">
        <f t="shared" si="723"/>
        <v>9331.2999999999993</v>
      </c>
      <c r="CT273" s="609">
        <v>126.9</v>
      </c>
      <c r="CU273" s="560">
        <v>125.9</v>
      </c>
      <c r="CV273" s="434">
        <f t="shared" si="724"/>
        <v>245551.5</v>
      </c>
      <c r="CW273" s="435">
        <f t="shared" si="725"/>
        <v>236817.90000000002</v>
      </c>
      <c r="CX273" s="609">
        <v>134.9</v>
      </c>
      <c r="CY273" s="560">
        <v>127.6</v>
      </c>
      <c r="CZ273" s="434">
        <f t="shared" si="726"/>
        <v>6610.1</v>
      </c>
      <c r="DA273" s="435">
        <f t="shared" si="727"/>
        <v>7018</v>
      </c>
      <c r="DB273" s="432"/>
      <c r="DC273" s="433"/>
      <c r="DD273" s="434">
        <f t="shared" si="728"/>
        <v>0</v>
      </c>
      <c r="DE273" s="435">
        <f t="shared" si="729"/>
        <v>0</v>
      </c>
      <c r="DF273" s="434">
        <f t="shared" si="730"/>
        <v>127.09758064516129</v>
      </c>
      <c r="DG273" s="435">
        <f t="shared" si="731"/>
        <v>125.94829545454547</v>
      </c>
      <c r="DH273" s="434">
        <f t="shared" si="732"/>
        <v>252161.6</v>
      </c>
      <c r="DI273" s="435">
        <f t="shared" si="733"/>
        <v>243835.90000000002</v>
      </c>
      <c r="DJ273" s="434">
        <f t="shared" si="734"/>
        <v>3525</v>
      </c>
      <c r="DK273" s="435">
        <f t="shared" si="735"/>
        <v>3479</v>
      </c>
      <c r="DL273" s="434">
        <f t="shared" si="736"/>
        <v>3525</v>
      </c>
      <c r="DM273" s="435">
        <f t="shared" si="737"/>
        <v>3479</v>
      </c>
      <c r="DN273" s="434">
        <f t="shared" si="738"/>
        <v>4.6328794326241134</v>
      </c>
      <c r="DO273" s="435">
        <f t="shared" si="739"/>
        <v>4.595975855130785</v>
      </c>
      <c r="DP273" s="434">
        <f t="shared" si="740"/>
        <v>16330.9</v>
      </c>
      <c r="DQ273" s="435">
        <f t="shared" si="741"/>
        <v>15989.400000000001</v>
      </c>
      <c r="DR273" s="434">
        <f t="shared" si="742"/>
        <v>121.62062411347517</v>
      </c>
      <c r="DS273" s="435">
        <f t="shared" si="743"/>
        <v>120.3445530324806</v>
      </c>
      <c r="DT273" s="434">
        <f t="shared" si="744"/>
        <v>428712.7</v>
      </c>
      <c r="DU273" s="435">
        <f t="shared" si="745"/>
        <v>418678.7</v>
      </c>
      <c r="DV273" s="609">
        <v>2889</v>
      </c>
      <c r="DW273" s="560">
        <v>2863</v>
      </c>
      <c r="DX273" s="434">
        <f t="shared" si="746"/>
        <v>2889</v>
      </c>
      <c r="DY273" s="435">
        <f t="shared" si="747"/>
        <v>2863</v>
      </c>
      <c r="DZ273" s="609">
        <v>906</v>
      </c>
      <c r="EA273" s="560">
        <v>890</v>
      </c>
      <c r="EB273" s="434">
        <f t="shared" si="748"/>
        <v>906</v>
      </c>
      <c r="EC273" s="435">
        <f t="shared" si="749"/>
        <v>890</v>
      </c>
      <c r="ED273" s="432"/>
      <c r="EE273" s="433"/>
      <c r="EF273" s="434">
        <f t="shared" si="750"/>
        <v>0</v>
      </c>
      <c r="EG273" s="435">
        <f t="shared" si="751"/>
        <v>0</v>
      </c>
      <c r="EH273" s="434">
        <f t="shared" si="752"/>
        <v>3795</v>
      </c>
      <c r="EI273" s="435">
        <f t="shared" si="753"/>
        <v>3753</v>
      </c>
      <c r="EJ273" s="434">
        <f t="shared" si="754"/>
        <v>3795</v>
      </c>
      <c r="EK273" s="435">
        <f t="shared" si="755"/>
        <v>3753</v>
      </c>
      <c r="EL273" s="609">
        <v>3.5</v>
      </c>
      <c r="EM273" s="560">
        <v>3.5</v>
      </c>
      <c r="EN273" s="434">
        <f t="shared" si="756"/>
        <v>10111.5</v>
      </c>
      <c r="EO273" s="435">
        <f t="shared" si="757"/>
        <v>10020.5</v>
      </c>
      <c r="EP273" s="609">
        <v>3.5</v>
      </c>
      <c r="EQ273" s="560">
        <v>3.5</v>
      </c>
      <c r="ER273" s="434">
        <f t="shared" si="758"/>
        <v>3171</v>
      </c>
      <c r="ES273" s="435">
        <f t="shared" si="759"/>
        <v>3115</v>
      </c>
      <c r="ET273" s="432"/>
      <c r="EU273" s="433"/>
      <c r="EV273" s="434">
        <f t="shared" si="760"/>
        <v>0</v>
      </c>
      <c r="EW273" s="435">
        <f t="shared" si="761"/>
        <v>0</v>
      </c>
      <c r="EX273" s="434">
        <f t="shared" si="762"/>
        <v>3.5</v>
      </c>
      <c r="EY273" s="435">
        <f t="shared" si="763"/>
        <v>3.5</v>
      </c>
      <c r="EZ273" s="434">
        <f t="shared" si="764"/>
        <v>13282.5</v>
      </c>
      <c r="FA273" s="435">
        <f t="shared" si="765"/>
        <v>13135.5</v>
      </c>
      <c r="FB273" s="609">
        <v>85.6</v>
      </c>
      <c r="FC273" s="560">
        <v>85.6</v>
      </c>
      <c r="FD273" s="434">
        <f t="shared" si="766"/>
        <v>247298.4</v>
      </c>
      <c r="FE273" s="435">
        <f t="shared" si="767"/>
        <v>245072.8</v>
      </c>
      <c r="FF273" s="609">
        <v>72.7</v>
      </c>
      <c r="FG273" s="560">
        <v>71.7</v>
      </c>
      <c r="FH273" s="434">
        <f t="shared" si="768"/>
        <v>65866.2</v>
      </c>
      <c r="FI273" s="435">
        <f t="shared" si="769"/>
        <v>63813</v>
      </c>
      <c r="FJ273" s="432"/>
      <c r="FK273" s="433"/>
      <c r="FL273" s="434">
        <f t="shared" si="770"/>
        <v>0</v>
      </c>
      <c r="FM273" s="435">
        <f t="shared" si="771"/>
        <v>0</v>
      </c>
      <c r="FN273" s="434">
        <f t="shared" si="772"/>
        <v>82.520316205533589</v>
      </c>
      <c r="FO273" s="435">
        <f t="shared" si="773"/>
        <v>82.303703703703704</v>
      </c>
      <c r="FP273" s="434">
        <f t="shared" si="774"/>
        <v>313164.59999999998</v>
      </c>
      <c r="FQ273" s="435">
        <f t="shared" si="775"/>
        <v>308885.8</v>
      </c>
      <c r="FR273" s="609">
        <v>195</v>
      </c>
      <c r="FS273" s="560">
        <v>235</v>
      </c>
      <c r="FT273" s="434">
        <f t="shared" si="776"/>
        <v>195</v>
      </c>
      <c r="FU273" s="435">
        <f t="shared" si="777"/>
        <v>235</v>
      </c>
      <c r="FV273" s="609">
        <v>4.5999999999999996</v>
      </c>
      <c r="FW273" s="560">
        <v>5.5</v>
      </c>
      <c r="FX273" s="434">
        <f t="shared" si="778"/>
        <v>896.99999999999989</v>
      </c>
      <c r="FY273" s="435">
        <f t="shared" si="779"/>
        <v>1292.5</v>
      </c>
      <c r="FZ273" s="609">
        <v>37.5</v>
      </c>
      <c r="GA273" s="561">
        <v>45.4</v>
      </c>
      <c r="GB273" s="434">
        <f t="shared" si="780"/>
        <v>7312.5</v>
      </c>
      <c r="GC273" s="435">
        <f t="shared" si="781"/>
        <v>10669</v>
      </c>
      <c r="GD273" s="434">
        <f t="shared" si="782"/>
        <v>6323</v>
      </c>
      <c r="GE273" s="435">
        <f t="shared" si="783"/>
        <v>6229</v>
      </c>
      <c r="GF273" s="434">
        <f t="shared" si="784"/>
        <v>6323</v>
      </c>
      <c r="GG273" s="435">
        <f t="shared" si="785"/>
        <v>6229</v>
      </c>
      <c r="GH273" s="434">
        <f t="shared" si="786"/>
        <v>25995.1</v>
      </c>
      <c r="GI273" s="435">
        <f t="shared" si="787"/>
        <v>25434.799999999999</v>
      </c>
      <c r="GJ273" s="434">
        <f t="shared" si="788"/>
        <v>664785.20000000007</v>
      </c>
      <c r="GK273" s="435">
        <f t="shared" si="789"/>
        <v>650289.69999999995</v>
      </c>
      <c r="GL273" s="434">
        <f t="shared" si="790"/>
        <v>997</v>
      </c>
      <c r="GM273" s="435">
        <f t="shared" si="791"/>
        <v>1003</v>
      </c>
      <c r="GN273" s="434">
        <f t="shared" si="792"/>
        <v>997</v>
      </c>
      <c r="GO273" s="435">
        <f t="shared" si="793"/>
        <v>1003</v>
      </c>
      <c r="GP273" s="434">
        <f t="shared" si="794"/>
        <v>3618.3</v>
      </c>
      <c r="GQ273" s="435">
        <f t="shared" si="795"/>
        <v>3690.1</v>
      </c>
      <c r="GR273" s="434">
        <f t="shared" si="796"/>
        <v>77092.100000000006</v>
      </c>
      <c r="GS273" s="435">
        <f t="shared" si="797"/>
        <v>77274.8</v>
      </c>
      <c r="GT273" s="434">
        <f t="shared" si="798"/>
        <v>7320</v>
      </c>
      <c r="GU273" s="435">
        <f t="shared" si="799"/>
        <v>7232</v>
      </c>
      <c r="GV273" s="434">
        <f t="shared" si="800"/>
        <v>7320</v>
      </c>
      <c r="GW273" s="435">
        <f t="shared" si="801"/>
        <v>7232</v>
      </c>
      <c r="GX273" s="434">
        <f t="shared" si="802"/>
        <v>29613.399999999998</v>
      </c>
      <c r="GY273" s="435">
        <f t="shared" si="803"/>
        <v>29124.899999999998</v>
      </c>
      <c r="GZ273" s="434">
        <f t="shared" si="804"/>
        <v>741877.3</v>
      </c>
      <c r="HA273" s="435">
        <f t="shared" si="805"/>
        <v>727564.5</v>
      </c>
      <c r="HB273" s="434">
        <f t="shared" si="806"/>
        <v>0</v>
      </c>
      <c r="HC273" s="435">
        <f t="shared" si="807"/>
        <v>0</v>
      </c>
      <c r="HD273" s="434">
        <f t="shared" si="808"/>
        <v>0</v>
      </c>
      <c r="HE273" s="435">
        <f t="shared" si="809"/>
        <v>0</v>
      </c>
      <c r="HF273" s="434">
        <f t="shared" si="810"/>
        <v>0</v>
      </c>
      <c r="HG273" s="435">
        <f t="shared" si="811"/>
        <v>0</v>
      </c>
      <c r="HH273" s="434">
        <f t="shared" si="812"/>
        <v>0</v>
      </c>
      <c r="HI273" s="435">
        <f t="shared" si="813"/>
        <v>0</v>
      </c>
      <c r="HJ273" s="434">
        <f t="shared" si="814"/>
        <v>30510.400000000001</v>
      </c>
      <c r="HK273" s="435">
        <f t="shared" si="815"/>
        <v>30417.4</v>
      </c>
      <c r="HL273" s="434">
        <f t="shared" si="816"/>
        <v>749189.8</v>
      </c>
      <c r="HM273" s="435">
        <f t="shared" si="817"/>
        <v>738233.5</v>
      </c>
    </row>
    <row r="274" spans="1:221" s="18" customFormat="1" ht="15" customHeight="1">
      <c r="A274" s="540" t="s">
        <v>585</v>
      </c>
      <c r="B274" s="6" t="s">
        <v>593</v>
      </c>
      <c r="C274" s="580" t="s">
        <v>1265</v>
      </c>
      <c r="D274" s="5">
        <v>229179</v>
      </c>
      <c r="E274" s="5">
        <v>2</v>
      </c>
      <c r="F274" s="609">
        <v>2263</v>
      </c>
      <c r="G274" s="560">
        <v>2271</v>
      </c>
      <c r="H274" s="609">
        <v>23</v>
      </c>
      <c r="I274" s="560">
        <v>17</v>
      </c>
      <c r="J274" s="434">
        <f t="shared" si="670"/>
        <v>2240</v>
      </c>
      <c r="K274" s="435">
        <f t="shared" si="671"/>
        <v>2254</v>
      </c>
      <c r="L274" s="432"/>
      <c r="M274" s="433"/>
      <c r="N274" s="434">
        <f t="shared" si="672"/>
        <v>2240</v>
      </c>
      <c r="O274" s="435">
        <f t="shared" si="673"/>
        <v>2254</v>
      </c>
      <c r="P274" s="434">
        <f t="shared" si="674"/>
        <v>2240</v>
      </c>
      <c r="Q274" s="435">
        <f t="shared" si="675"/>
        <v>2254</v>
      </c>
      <c r="R274" s="609">
        <v>236</v>
      </c>
      <c r="S274" s="560">
        <v>260</v>
      </c>
      <c r="T274" s="434">
        <f t="shared" si="669"/>
        <v>236</v>
      </c>
      <c r="U274" s="435">
        <f t="shared" si="669"/>
        <v>260</v>
      </c>
      <c r="V274" s="609">
        <v>7</v>
      </c>
      <c r="W274" s="560">
        <v>3</v>
      </c>
      <c r="X274" s="434">
        <f t="shared" si="676"/>
        <v>7</v>
      </c>
      <c r="Y274" s="435">
        <f t="shared" si="677"/>
        <v>3</v>
      </c>
      <c r="Z274" s="432"/>
      <c r="AA274" s="433"/>
      <c r="AB274" s="434">
        <f t="shared" si="678"/>
        <v>0</v>
      </c>
      <c r="AC274" s="435">
        <f t="shared" si="679"/>
        <v>0</v>
      </c>
      <c r="AD274" s="434">
        <f t="shared" si="680"/>
        <v>243</v>
      </c>
      <c r="AE274" s="435">
        <f t="shared" si="681"/>
        <v>263</v>
      </c>
      <c r="AF274" s="434">
        <f t="shared" si="682"/>
        <v>243</v>
      </c>
      <c r="AG274" s="435">
        <f t="shared" si="683"/>
        <v>263</v>
      </c>
      <c r="AH274" s="609">
        <v>4.4000000000000004</v>
      </c>
      <c r="AI274" s="560">
        <v>4.4000000000000004</v>
      </c>
      <c r="AJ274" s="434">
        <f t="shared" si="684"/>
        <v>1038.4000000000001</v>
      </c>
      <c r="AK274" s="435">
        <f t="shared" si="685"/>
        <v>1144</v>
      </c>
      <c r="AL274" s="609">
        <v>4.5999999999999996</v>
      </c>
      <c r="AM274" s="560">
        <v>3.3</v>
      </c>
      <c r="AN274" s="434">
        <f t="shared" si="686"/>
        <v>32.199999999999996</v>
      </c>
      <c r="AO274" s="435">
        <f t="shared" si="687"/>
        <v>9.8999999999999986</v>
      </c>
      <c r="AP274" s="432"/>
      <c r="AQ274" s="433"/>
      <c r="AR274" s="434">
        <f t="shared" si="688"/>
        <v>0</v>
      </c>
      <c r="AS274" s="435">
        <f t="shared" si="689"/>
        <v>0</v>
      </c>
      <c r="AT274" s="434">
        <f t="shared" si="690"/>
        <v>4.4057613168724288</v>
      </c>
      <c r="AU274" s="435">
        <f t="shared" si="691"/>
        <v>4.3874524714828897</v>
      </c>
      <c r="AV274" s="434">
        <f t="shared" si="692"/>
        <v>1070.6000000000001</v>
      </c>
      <c r="AW274" s="435">
        <f t="shared" si="693"/>
        <v>1153.9000000000001</v>
      </c>
      <c r="AX274" s="609">
        <v>114.3</v>
      </c>
      <c r="AY274" s="560">
        <v>112.7</v>
      </c>
      <c r="AZ274" s="434">
        <f t="shared" si="694"/>
        <v>26974.799999999999</v>
      </c>
      <c r="BA274" s="435">
        <f t="shared" si="695"/>
        <v>29302</v>
      </c>
      <c r="BB274" s="609">
        <v>99</v>
      </c>
      <c r="BC274" s="560">
        <v>83</v>
      </c>
      <c r="BD274" s="434">
        <f t="shared" si="696"/>
        <v>693</v>
      </c>
      <c r="BE274" s="435">
        <f t="shared" si="697"/>
        <v>249</v>
      </c>
      <c r="BF274" s="432"/>
      <c r="BG274" s="433"/>
      <c r="BH274" s="434">
        <f t="shared" si="698"/>
        <v>0</v>
      </c>
      <c r="BI274" s="435">
        <f t="shared" si="699"/>
        <v>0</v>
      </c>
      <c r="BJ274" s="434">
        <f t="shared" si="700"/>
        <v>113.85925925925926</v>
      </c>
      <c r="BK274" s="435">
        <f t="shared" si="701"/>
        <v>112.36121673003802</v>
      </c>
      <c r="BL274" s="434">
        <f t="shared" si="702"/>
        <v>27667.8</v>
      </c>
      <c r="BM274" s="435">
        <f t="shared" si="703"/>
        <v>29551</v>
      </c>
      <c r="BN274" s="609">
        <v>413</v>
      </c>
      <c r="BO274" s="560">
        <v>406</v>
      </c>
      <c r="BP274" s="434">
        <f t="shared" si="704"/>
        <v>413</v>
      </c>
      <c r="BQ274" s="435">
        <f t="shared" si="705"/>
        <v>406</v>
      </c>
      <c r="BR274" s="609">
        <v>6</v>
      </c>
      <c r="BS274" s="560">
        <v>10</v>
      </c>
      <c r="BT274" s="434">
        <f t="shared" si="706"/>
        <v>6</v>
      </c>
      <c r="BU274" s="435">
        <f t="shared" si="707"/>
        <v>10</v>
      </c>
      <c r="BV274" s="432"/>
      <c r="BW274" s="433"/>
      <c r="BX274" s="434">
        <f t="shared" si="708"/>
        <v>0</v>
      </c>
      <c r="BY274" s="435">
        <f t="shared" si="709"/>
        <v>0</v>
      </c>
      <c r="BZ274" s="434">
        <f t="shared" si="710"/>
        <v>419</v>
      </c>
      <c r="CA274" s="435">
        <f t="shared" si="711"/>
        <v>416</v>
      </c>
      <c r="CB274" s="434">
        <f t="shared" si="712"/>
        <v>419</v>
      </c>
      <c r="CC274" s="435">
        <f t="shared" si="713"/>
        <v>416</v>
      </c>
      <c r="CD274" s="609">
        <v>5.0999999999999996</v>
      </c>
      <c r="CE274" s="560">
        <v>5</v>
      </c>
      <c r="CF274" s="434">
        <f t="shared" si="714"/>
        <v>2106.2999999999997</v>
      </c>
      <c r="CG274" s="435">
        <f t="shared" si="715"/>
        <v>2030</v>
      </c>
      <c r="CH274" s="610">
        <v>6</v>
      </c>
      <c r="CI274" s="560">
        <v>4.4000000000000004</v>
      </c>
      <c r="CJ274" s="434">
        <f t="shared" si="716"/>
        <v>36</v>
      </c>
      <c r="CK274" s="435">
        <f t="shared" si="717"/>
        <v>44</v>
      </c>
      <c r="CL274" s="432"/>
      <c r="CM274" s="433"/>
      <c r="CN274" s="434">
        <f t="shared" si="718"/>
        <v>0</v>
      </c>
      <c r="CO274" s="435">
        <f t="shared" si="719"/>
        <v>0</v>
      </c>
      <c r="CP274" s="434">
        <f t="shared" si="720"/>
        <v>5.1128878281622905</v>
      </c>
      <c r="CQ274" s="435">
        <f t="shared" si="721"/>
        <v>4.9855769230769234</v>
      </c>
      <c r="CR274" s="434">
        <f t="shared" si="722"/>
        <v>2142.2999999999997</v>
      </c>
      <c r="CS274" s="435">
        <f t="shared" si="723"/>
        <v>2074</v>
      </c>
      <c r="CT274" s="609">
        <v>128</v>
      </c>
      <c r="CU274" s="560">
        <v>125.7</v>
      </c>
      <c r="CV274" s="434">
        <f t="shared" si="724"/>
        <v>52864</v>
      </c>
      <c r="CW274" s="435">
        <f t="shared" si="725"/>
        <v>51034.200000000004</v>
      </c>
      <c r="CX274" s="609">
        <v>134.19999999999999</v>
      </c>
      <c r="CY274" s="560">
        <v>110.1</v>
      </c>
      <c r="CZ274" s="434">
        <f t="shared" si="726"/>
        <v>805.19999999999993</v>
      </c>
      <c r="DA274" s="435">
        <f t="shared" si="727"/>
        <v>1101</v>
      </c>
      <c r="DB274" s="432"/>
      <c r="DC274" s="433"/>
      <c r="DD274" s="434">
        <f t="shared" si="728"/>
        <v>0</v>
      </c>
      <c r="DE274" s="435">
        <f t="shared" si="729"/>
        <v>0</v>
      </c>
      <c r="DF274" s="434">
        <f t="shared" si="730"/>
        <v>128.0887828162291</v>
      </c>
      <c r="DG274" s="435">
        <f t="shared" si="731"/>
        <v>125.32500000000002</v>
      </c>
      <c r="DH274" s="434">
        <f t="shared" si="732"/>
        <v>53669.19999999999</v>
      </c>
      <c r="DI274" s="435">
        <f t="shared" si="733"/>
        <v>52135.200000000004</v>
      </c>
      <c r="DJ274" s="434">
        <f t="shared" si="734"/>
        <v>662</v>
      </c>
      <c r="DK274" s="435">
        <f t="shared" si="735"/>
        <v>679</v>
      </c>
      <c r="DL274" s="434">
        <f t="shared" si="736"/>
        <v>662</v>
      </c>
      <c r="DM274" s="435">
        <f t="shared" si="737"/>
        <v>679</v>
      </c>
      <c r="DN274" s="434">
        <f t="shared" si="738"/>
        <v>4.8533232628398784</v>
      </c>
      <c r="DO274" s="435">
        <f t="shared" si="739"/>
        <v>4.7539027982326951</v>
      </c>
      <c r="DP274" s="434">
        <f t="shared" si="740"/>
        <v>3212.8999999999996</v>
      </c>
      <c r="DQ274" s="435">
        <f t="shared" si="741"/>
        <v>3227.9</v>
      </c>
      <c r="DR274" s="434">
        <f t="shared" si="742"/>
        <v>122.86555891238669</v>
      </c>
      <c r="DS274" s="435">
        <f t="shared" si="743"/>
        <v>120.3036818851252</v>
      </c>
      <c r="DT274" s="434">
        <f t="shared" si="744"/>
        <v>81336.999999999985</v>
      </c>
      <c r="DU274" s="435">
        <f t="shared" si="745"/>
        <v>81686.200000000012</v>
      </c>
      <c r="DV274" s="609">
        <v>924</v>
      </c>
      <c r="DW274" s="560">
        <v>939</v>
      </c>
      <c r="DX274" s="434">
        <f t="shared" si="746"/>
        <v>924</v>
      </c>
      <c r="DY274" s="435">
        <f t="shared" si="747"/>
        <v>939</v>
      </c>
      <c r="DZ274" s="609">
        <v>554</v>
      </c>
      <c r="EA274" s="560">
        <v>516</v>
      </c>
      <c r="EB274" s="434">
        <f t="shared" si="748"/>
        <v>554</v>
      </c>
      <c r="EC274" s="435">
        <f t="shared" si="749"/>
        <v>516</v>
      </c>
      <c r="ED274" s="432"/>
      <c r="EE274" s="433"/>
      <c r="EF274" s="434">
        <f t="shared" si="750"/>
        <v>0</v>
      </c>
      <c r="EG274" s="435">
        <f t="shared" si="751"/>
        <v>0</v>
      </c>
      <c r="EH274" s="434">
        <f t="shared" si="752"/>
        <v>1478</v>
      </c>
      <c r="EI274" s="435">
        <f t="shared" si="753"/>
        <v>1455</v>
      </c>
      <c r="EJ274" s="434">
        <f t="shared" si="754"/>
        <v>1478</v>
      </c>
      <c r="EK274" s="435">
        <f t="shared" si="755"/>
        <v>1455</v>
      </c>
      <c r="EL274" s="609">
        <v>3.1</v>
      </c>
      <c r="EM274" s="560">
        <v>3.1</v>
      </c>
      <c r="EN274" s="434">
        <f t="shared" si="756"/>
        <v>2864.4</v>
      </c>
      <c r="EO274" s="435">
        <f t="shared" si="757"/>
        <v>2910.9</v>
      </c>
      <c r="EP274" s="609">
        <v>3.2</v>
      </c>
      <c r="EQ274" s="560">
        <v>3.2</v>
      </c>
      <c r="ER274" s="434">
        <f t="shared" si="758"/>
        <v>1772.8000000000002</v>
      </c>
      <c r="ES274" s="435">
        <f t="shared" si="759"/>
        <v>1651.2</v>
      </c>
      <c r="ET274" s="432"/>
      <c r="EU274" s="433"/>
      <c r="EV274" s="434">
        <f t="shared" si="760"/>
        <v>0</v>
      </c>
      <c r="EW274" s="435">
        <f t="shared" si="761"/>
        <v>0</v>
      </c>
      <c r="EX274" s="434">
        <f t="shared" si="762"/>
        <v>3.1374830852503388</v>
      </c>
      <c r="EY274" s="435">
        <f t="shared" si="763"/>
        <v>3.1354639175257732</v>
      </c>
      <c r="EZ274" s="434">
        <f t="shared" si="764"/>
        <v>4637.2000000000007</v>
      </c>
      <c r="FA274" s="435">
        <f t="shared" si="765"/>
        <v>4562.1000000000004</v>
      </c>
      <c r="FB274" s="609">
        <v>67.400000000000006</v>
      </c>
      <c r="FC274" s="560">
        <v>69.099999999999994</v>
      </c>
      <c r="FD274" s="434">
        <f t="shared" si="766"/>
        <v>62277.600000000006</v>
      </c>
      <c r="FE274" s="435">
        <f t="shared" si="767"/>
        <v>64884.899999999994</v>
      </c>
      <c r="FF274" s="609">
        <v>53.3</v>
      </c>
      <c r="FG274" s="560">
        <v>54.6</v>
      </c>
      <c r="FH274" s="434">
        <f t="shared" si="768"/>
        <v>29528.199999999997</v>
      </c>
      <c r="FI274" s="435">
        <f t="shared" si="769"/>
        <v>28173.600000000002</v>
      </c>
      <c r="FJ274" s="432"/>
      <c r="FK274" s="433"/>
      <c r="FL274" s="434">
        <f t="shared" si="770"/>
        <v>0</v>
      </c>
      <c r="FM274" s="435">
        <f t="shared" si="771"/>
        <v>0</v>
      </c>
      <c r="FN274" s="434">
        <f t="shared" si="772"/>
        <v>62.114884979702303</v>
      </c>
      <c r="FO274" s="435">
        <f t="shared" si="773"/>
        <v>63.957731958762885</v>
      </c>
      <c r="FP274" s="434">
        <f t="shared" si="774"/>
        <v>91805.8</v>
      </c>
      <c r="FQ274" s="435">
        <f t="shared" si="775"/>
        <v>93058.5</v>
      </c>
      <c r="FR274" s="609">
        <v>100</v>
      </c>
      <c r="FS274" s="560">
        <v>120</v>
      </c>
      <c r="FT274" s="434">
        <f t="shared" si="776"/>
        <v>100</v>
      </c>
      <c r="FU274" s="435">
        <f t="shared" si="777"/>
        <v>120</v>
      </c>
      <c r="FV274" s="609">
        <v>5.0999999999999996</v>
      </c>
      <c r="FW274" s="560">
        <v>5</v>
      </c>
      <c r="FX274" s="434">
        <f t="shared" si="778"/>
        <v>509.99999999999994</v>
      </c>
      <c r="FY274" s="435">
        <f t="shared" si="779"/>
        <v>600</v>
      </c>
      <c r="FZ274" s="609">
        <v>58.3</v>
      </c>
      <c r="GA274" s="561">
        <v>57</v>
      </c>
      <c r="GB274" s="434">
        <f t="shared" si="780"/>
        <v>5830</v>
      </c>
      <c r="GC274" s="435">
        <f t="shared" si="781"/>
        <v>6840</v>
      </c>
      <c r="GD274" s="434">
        <f t="shared" si="782"/>
        <v>1573</v>
      </c>
      <c r="GE274" s="435">
        <f t="shared" si="783"/>
        <v>1605</v>
      </c>
      <c r="GF274" s="434">
        <f t="shared" si="784"/>
        <v>1573</v>
      </c>
      <c r="GG274" s="435">
        <f t="shared" si="785"/>
        <v>1605</v>
      </c>
      <c r="GH274" s="434">
        <f t="shared" si="786"/>
        <v>6009.1</v>
      </c>
      <c r="GI274" s="435">
        <f t="shared" si="787"/>
        <v>6084.9</v>
      </c>
      <c r="GJ274" s="434">
        <f t="shared" si="788"/>
        <v>142116.40000000002</v>
      </c>
      <c r="GK274" s="435">
        <f t="shared" si="789"/>
        <v>145221.1</v>
      </c>
      <c r="GL274" s="434">
        <f t="shared" si="790"/>
        <v>567</v>
      </c>
      <c r="GM274" s="435">
        <f t="shared" si="791"/>
        <v>529</v>
      </c>
      <c r="GN274" s="434">
        <f t="shared" si="792"/>
        <v>567</v>
      </c>
      <c r="GO274" s="435">
        <f t="shared" si="793"/>
        <v>529</v>
      </c>
      <c r="GP274" s="434">
        <f t="shared" si="794"/>
        <v>1841.0000000000002</v>
      </c>
      <c r="GQ274" s="435">
        <f t="shared" si="795"/>
        <v>1705.1000000000001</v>
      </c>
      <c r="GR274" s="434">
        <f t="shared" si="796"/>
        <v>31026.399999999998</v>
      </c>
      <c r="GS274" s="435">
        <f t="shared" si="797"/>
        <v>29523.600000000002</v>
      </c>
      <c r="GT274" s="434">
        <f t="shared" si="798"/>
        <v>2140</v>
      </c>
      <c r="GU274" s="435">
        <f t="shared" si="799"/>
        <v>2134</v>
      </c>
      <c r="GV274" s="434">
        <f t="shared" si="800"/>
        <v>2140</v>
      </c>
      <c r="GW274" s="435">
        <f t="shared" si="801"/>
        <v>2134</v>
      </c>
      <c r="GX274" s="434">
        <f t="shared" si="802"/>
        <v>7850.1</v>
      </c>
      <c r="GY274" s="435">
        <f t="shared" si="803"/>
        <v>7790</v>
      </c>
      <c r="GZ274" s="434">
        <f t="shared" si="804"/>
        <v>173142.80000000002</v>
      </c>
      <c r="HA274" s="435">
        <f t="shared" si="805"/>
        <v>174744.7</v>
      </c>
      <c r="HB274" s="434">
        <f t="shared" si="806"/>
        <v>0</v>
      </c>
      <c r="HC274" s="435">
        <f t="shared" si="807"/>
        <v>0</v>
      </c>
      <c r="HD274" s="434">
        <f t="shared" si="808"/>
        <v>0</v>
      </c>
      <c r="HE274" s="435">
        <f t="shared" si="809"/>
        <v>0</v>
      </c>
      <c r="HF274" s="434">
        <f t="shared" si="810"/>
        <v>0</v>
      </c>
      <c r="HG274" s="435">
        <f t="shared" si="811"/>
        <v>0</v>
      </c>
      <c r="HH274" s="434">
        <f t="shared" si="812"/>
        <v>0</v>
      </c>
      <c r="HI274" s="435">
        <f t="shared" si="813"/>
        <v>0</v>
      </c>
      <c r="HJ274" s="434">
        <f t="shared" si="814"/>
        <v>8360.1</v>
      </c>
      <c r="HK274" s="435">
        <f t="shared" si="815"/>
        <v>8390</v>
      </c>
      <c r="HL274" s="434">
        <f t="shared" si="816"/>
        <v>178972.79999999999</v>
      </c>
      <c r="HM274" s="435">
        <f t="shared" si="817"/>
        <v>181584.7</v>
      </c>
    </row>
    <row r="275" spans="1:221" s="18" customFormat="1" ht="15" customHeight="1">
      <c r="A275" s="540" t="s">
        <v>585</v>
      </c>
      <c r="B275" s="6" t="s">
        <v>594</v>
      </c>
      <c r="C275" s="580" t="s">
        <v>1265</v>
      </c>
      <c r="D275" s="5">
        <v>228796</v>
      </c>
      <c r="E275" s="5">
        <v>2</v>
      </c>
      <c r="F275" s="609">
        <v>3779</v>
      </c>
      <c r="G275" s="560">
        <v>4008</v>
      </c>
      <c r="H275" s="609">
        <v>9</v>
      </c>
      <c r="I275" s="560">
        <v>4</v>
      </c>
      <c r="J275" s="434">
        <f t="shared" si="670"/>
        <v>3770</v>
      </c>
      <c r="K275" s="435">
        <f t="shared" si="671"/>
        <v>4004</v>
      </c>
      <c r="L275" s="432"/>
      <c r="M275" s="433"/>
      <c r="N275" s="434">
        <f t="shared" si="672"/>
        <v>3770</v>
      </c>
      <c r="O275" s="435">
        <f t="shared" si="673"/>
        <v>4004</v>
      </c>
      <c r="P275" s="434">
        <f t="shared" si="674"/>
        <v>3770</v>
      </c>
      <c r="Q275" s="435">
        <f t="shared" si="675"/>
        <v>4004</v>
      </c>
      <c r="R275" s="609">
        <v>502</v>
      </c>
      <c r="S275" s="560">
        <v>558</v>
      </c>
      <c r="T275" s="434">
        <f t="shared" si="669"/>
        <v>502</v>
      </c>
      <c r="U275" s="435">
        <f t="shared" si="669"/>
        <v>558</v>
      </c>
      <c r="V275" s="609">
        <v>109</v>
      </c>
      <c r="W275" s="560">
        <v>112</v>
      </c>
      <c r="X275" s="434">
        <f t="shared" si="676"/>
        <v>109</v>
      </c>
      <c r="Y275" s="435">
        <f t="shared" si="677"/>
        <v>112</v>
      </c>
      <c r="Z275" s="432"/>
      <c r="AA275" s="433"/>
      <c r="AB275" s="434">
        <f t="shared" si="678"/>
        <v>0</v>
      </c>
      <c r="AC275" s="435">
        <f t="shared" si="679"/>
        <v>0</v>
      </c>
      <c r="AD275" s="434">
        <f t="shared" si="680"/>
        <v>611</v>
      </c>
      <c r="AE275" s="435">
        <f t="shared" si="681"/>
        <v>670</v>
      </c>
      <c r="AF275" s="434">
        <f t="shared" si="682"/>
        <v>611</v>
      </c>
      <c r="AG275" s="435">
        <f t="shared" si="683"/>
        <v>670</v>
      </c>
      <c r="AH275" s="609">
        <v>4.8</v>
      </c>
      <c r="AI275" s="560">
        <v>4.7</v>
      </c>
      <c r="AJ275" s="434">
        <f t="shared" si="684"/>
        <v>2409.6</v>
      </c>
      <c r="AK275" s="435">
        <f t="shared" si="685"/>
        <v>2622.6</v>
      </c>
      <c r="AL275" s="609">
        <v>4.7</v>
      </c>
      <c r="AM275" s="560">
        <v>4.5</v>
      </c>
      <c r="AN275" s="434">
        <f t="shared" si="686"/>
        <v>512.30000000000007</v>
      </c>
      <c r="AO275" s="435">
        <f t="shared" si="687"/>
        <v>504</v>
      </c>
      <c r="AP275" s="432"/>
      <c r="AQ275" s="433"/>
      <c r="AR275" s="434">
        <f t="shared" si="688"/>
        <v>0</v>
      </c>
      <c r="AS275" s="435">
        <f t="shared" si="689"/>
        <v>0</v>
      </c>
      <c r="AT275" s="434">
        <f t="shared" si="690"/>
        <v>4.7821603927986907</v>
      </c>
      <c r="AU275" s="435">
        <f t="shared" si="691"/>
        <v>4.6665671641791047</v>
      </c>
      <c r="AV275" s="434">
        <f t="shared" si="692"/>
        <v>2921.9</v>
      </c>
      <c r="AW275" s="435">
        <f t="shared" si="693"/>
        <v>3126.6</v>
      </c>
      <c r="AX275" s="609">
        <v>116.7</v>
      </c>
      <c r="AY275" s="560">
        <v>117.3</v>
      </c>
      <c r="AZ275" s="434">
        <f t="shared" si="694"/>
        <v>58583.4</v>
      </c>
      <c r="BA275" s="435">
        <f t="shared" si="695"/>
        <v>65453.4</v>
      </c>
      <c r="BB275" s="609">
        <v>101.2</v>
      </c>
      <c r="BC275" s="560">
        <v>101.7</v>
      </c>
      <c r="BD275" s="434">
        <f t="shared" si="696"/>
        <v>11030.800000000001</v>
      </c>
      <c r="BE275" s="435">
        <f t="shared" si="697"/>
        <v>11390.4</v>
      </c>
      <c r="BF275" s="432"/>
      <c r="BG275" s="433"/>
      <c r="BH275" s="434">
        <f t="shared" si="698"/>
        <v>0</v>
      </c>
      <c r="BI275" s="435">
        <f t="shared" si="699"/>
        <v>0</v>
      </c>
      <c r="BJ275" s="434">
        <f t="shared" si="700"/>
        <v>113.93486088379704</v>
      </c>
      <c r="BK275" s="435">
        <f t="shared" si="701"/>
        <v>114.69223880597015</v>
      </c>
      <c r="BL275" s="434">
        <f t="shared" si="702"/>
        <v>69614.2</v>
      </c>
      <c r="BM275" s="435">
        <f t="shared" si="703"/>
        <v>76843.8</v>
      </c>
      <c r="BN275" s="609">
        <v>1087</v>
      </c>
      <c r="BO275" s="560">
        <v>1163</v>
      </c>
      <c r="BP275" s="434">
        <f t="shared" si="704"/>
        <v>1087</v>
      </c>
      <c r="BQ275" s="435">
        <f t="shared" si="705"/>
        <v>1163</v>
      </c>
      <c r="BR275" s="609">
        <v>130</v>
      </c>
      <c r="BS275" s="560">
        <v>150</v>
      </c>
      <c r="BT275" s="434">
        <f t="shared" si="706"/>
        <v>130</v>
      </c>
      <c r="BU275" s="435">
        <f t="shared" si="707"/>
        <v>150</v>
      </c>
      <c r="BV275" s="432"/>
      <c r="BW275" s="433"/>
      <c r="BX275" s="434">
        <f t="shared" si="708"/>
        <v>0</v>
      </c>
      <c r="BY275" s="435">
        <f t="shared" si="709"/>
        <v>0</v>
      </c>
      <c r="BZ275" s="434">
        <f t="shared" si="710"/>
        <v>1217</v>
      </c>
      <c r="CA275" s="435">
        <f t="shared" si="711"/>
        <v>1313</v>
      </c>
      <c r="CB275" s="434">
        <f t="shared" si="712"/>
        <v>1217</v>
      </c>
      <c r="CC275" s="435">
        <f t="shared" si="713"/>
        <v>1313</v>
      </c>
      <c r="CD275" s="609">
        <v>5.4</v>
      </c>
      <c r="CE275" s="560">
        <v>5.4</v>
      </c>
      <c r="CF275" s="434">
        <f t="shared" si="714"/>
        <v>5869.8</v>
      </c>
      <c r="CG275" s="435">
        <f t="shared" si="715"/>
        <v>6280.2000000000007</v>
      </c>
      <c r="CH275" s="610">
        <v>5.2</v>
      </c>
      <c r="CI275" s="560">
        <v>5</v>
      </c>
      <c r="CJ275" s="434">
        <f t="shared" si="716"/>
        <v>676</v>
      </c>
      <c r="CK275" s="435">
        <f t="shared" si="717"/>
        <v>750</v>
      </c>
      <c r="CL275" s="432"/>
      <c r="CM275" s="433"/>
      <c r="CN275" s="434">
        <f t="shared" si="718"/>
        <v>0</v>
      </c>
      <c r="CO275" s="435">
        <f t="shared" si="719"/>
        <v>0</v>
      </c>
      <c r="CP275" s="434">
        <f t="shared" si="720"/>
        <v>5.3786359901396876</v>
      </c>
      <c r="CQ275" s="435">
        <f t="shared" si="721"/>
        <v>5.3543031226199549</v>
      </c>
      <c r="CR275" s="434">
        <f t="shared" si="722"/>
        <v>6545.8</v>
      </c>
      <c r="CS275" s="435">
        <f t="shared" si="723"/>
        <v>7030.2000000000007</v>
      </c>
      <c r="CT275" s="609">
        <v>137.4</v>
      </c>
      <c r="CU275" s="560">
        <v>135.69999999999999</v>
      </c>
      <c r="CV275" s="434">
        <f t="shared" si="724"/>
        <v>149353.80000000002</v>
      </c>
      <c r="CW275" s="435">
        <f t="shared" si="725"/>
        <v>157819.09999999998</v>
      </c>
      <c r="CX275" s="609">
        <v>131.30000000000001</v>
      </c>
      <c r="CY275" s="560">
        <v>123.1</v>
      </c>
      <c r="CZ275" s="434">
        <f t="shared" si="726"/>
        <v>17069</v>
      </c>
      <c r="DA275" s="435">
        <f t="shared" si="727"/>
        <v>18465</v>
      </c>
      <c r="DB275" s="432"/>
      <c r="DC275" s="433"/>
      <c r="DD275" s="434">
        <f t="shared" si="728"/>
        <v>0</v>
      </c>
      <c r="DE275" s="435">
        <f t="shared" si="729"/>
        <v>0</v>
      </c>
      <c r="DF275" s="434">
        <f t="shared" si="730"/>
        <v>136.74839769926049</v>
      </c>
      <c r="DG275" s="435">
        <f t="shared" si="731"/>
        <v>134.26054836252854</v>
      </c>
      <c r="DH275" s="434">
        <f t="shared" si="732"/>
        <v>166422.80000000002</v>
      </c>
      <c r="DI275" s="435">
        <f t="shared" si="733"/>
        <v>176284.09999999998</v>
      </c>
      <c r="DJ275" s="434">
        <f t="shared" si="734"/>
        <v>1828</v>
      </c>
      <c r="DK275" s="435">
        <f t="shared" si="735"/>
        <v>1983</v>
      </c>
      <c r="DL275" s="434">
        <f t="shared" si="736"/>
        <v>1828</v>
      </c>
      <c r="DM275" s="435">
        <f t="shared" si="737"/>
        <v>1983</v>
      </c>
      <c r="DN275" s="434">
        <f t="shared" si="738"/>
        <v>5.1792669584245079</v>
      </c>
      <c r="DO275" s="435">
        <f t="shared" si="739"/>
        <v>5.1219364599092287</v>
      </c>
      <c r="DP275" s="434">
        <f t="shared" si="740"/>
        <v>9467.7000000000007</v>
      </c>
      <c r="DQ275" s="435">
        <f t="shared" si="741"/>
        <v>10156.800000000001</v>
      </c>
      <c r="DR275" s="434">
        <f t="shared" si="742"/>
        <v>129.12308533916848</v>
      </c>
      <c r="DS275" s="435">
        <f t="shared" si="743"/>
        <v>127.64896621280886</v>
      </c>
      <c r="DT275" s="434">
        <f t="shared" si="744"/>
        <v>236037</v>
      </c>
      <c r="DU275" s="435">
        <f t="shared" si="745"/>
        <v>253127.89999999997</v>
      </c>
      <c r="DV275" s="609">
        <v>883</v>
      </c>
      <c r="DW275" s="560">
        <v>927</v>
      </c>
      <c r="DX275" s="434">
        <f t="shared" si="746"/>
        <v>883</v>
      </c>
      <c r="DY275" s="435">
        <f t="shared" si="747"/>
        <v>927</v>
      </c>
      <c r="DZ275" s="609">
        <v>813</v>
      </c>
      <c r="EA275" s="560">
        <v>869</v>
      </c>
      <c r="EB275" s="434">
        <f t="shared" si="748"/>
        <v>813</v>
      </c>
      <c r="EC275" s="435">
        <f t="shared" si="749"/>
        <v>869</v>
      </c>
      <c r="ED275" s="432"/>
      <c r="EE275" s="433"/>
      <c r="EF275" s="434">
        <f t="shared" si="750"/>
        <v>0</v>
      </c>
      <c r="EG275" s="435">
        <f t="shared" si="751"/>
        <v>0</v>
      </c>
      <c r="EH275" s="434">
        <f t="shared" si="752"/>
        <v>1696</v>
      </c>
      <c r="EI275" s="435">
        <f t="shared" si="753"/>
        <v>1796</v>
      </c>
      <c r="EJ275" s="434">
        <f t="shared" si="754"/>
        <v>1696</v>
      </c>
      <c r="EK275" s="435">
        <f t="shared" si="755"/>
        <v>1796</v>
      </c>
      <c r="EL275" s="609">
        <v>3.8</v>
      </c>
      <c r="EM275" s="560">
        <v>3.8</v>
      </c>
      <c r="EN275" s="434">
        <f t="shared" si="756"/>
        <v>3355.3999999999996</v>
      </c>
      <c r="EO275" s="435">
        <f t="shared" si="757"/>
        <v>3522.6</v>
      </c>
      <c r="EP275" s="609">
        <v>3.8</v>
      </c>
      <c r="EQ275" s="560">
        <v>3.9</v>
      </c>
      <c r="ER275" s="434">
        <f t="shared" si="758"/>
        <v>3089.3999999999996</v>
      </c>
      <c r="ES275" s="435">
        <f t="shared" si="759"/>
        <v>3389.1</v>
      </c>
      <c r="ET275" s="432"/>
      <c r="EU275" s="433"/>
      <c r="EV275" s="434">
        <f t="shared" si="760"/>
        <v>0</v>
      </c>
      <c r="EW275" s="435">
        <f t="shared" si="761"/>
        <v>0</v>
      </c>
      <c r="EX275" s="434">
        <f t="shared" si="762"/>
        <v>3.7999999999999994</v>
      </c>
      <c r="EY275" s="435">
        <f t="shared" si="763"/>
        <v>3.8483853006681512</v>
      </c>
      <c r="EZ275" s="434">
        <f t="shared" si="764"/>
        <v>6444.7999999999993</v>
      </c>
      <c r="FA275" s="435">
        <f t="shared" si="765"/>
        <v>6911.7</v>
      </c>
      <c r="FB275" s="609">
        <v>89.6</v>
      </c>
      <c r="FC275" s="560">
        <v>90.8</v>
      </c>
      <c r="FD275" s="434">
        <f t="shared" si="766"/>
        <v>79116.799999999988</v>
      </c>
      <c r="FE275" s="435">
        <f t="shared" si="767"/>
        <v>84171.599999999991</v>
      </c>
      <c r="FF275" s="609">
        <v>75.2</v>
      </c>
      <c r="FG275" s="560">
        <v>77.3</v>
      </c>
      <c r="FH275" s="434">
        <f t="shared" si="768"/>
        <v>61137.600000000006</v>
      </c>
      <c r="FI275" s="435">
        <f t="shared" si="769"/>
        <v>67173.7</v>
      </c>
      <c r="FJ275" s="432"/>
      <c r="FK275" s="433"/>
      <c r="FL275" s="434">
        <f t="shared" si="770"/>
        <v>0</v>
      </c>
      <c r="FM275" s="435">
        <f t="shared" si="771"/>
        <v>0</v>
      </c>
      <c r="FN275" s="434">
        <f t="shared" si="772"/>
        <v>82.697169811320748</v>
      </c>
      <c r="FO275" s="435">
        <f t="shared" si="773"/>
        <v>84.267984409799553</v>
      </c>
      <c r="FP275" s="434">
        <f t="shared" si="774"/>
        <v>140254.39999999999</v>
      </c>
      <c r="FQ275" s="435">
        <f t="shared" si="775"/>
        <v>151345.29999999999</v>
      </c>
      <c r="FR275" s="609">
        <v>246</v>
      </c>
      <c r="FS275" s="560">
        <v>225</v>
      </c>
      <c r="FT275" s="434">
        <f t="shared" si="776"/>
        <v>246</v>
      </c>
      <c r="FU275" s="435">
        <f t="shared" si="777"/>
        <v>225</v>
      </c>
      <c r="FV275" s="609">
        <v>6.3</v>
      </c>
      <c r="FW275" s="560">
        <v>6.8</v>
      </c>
      <c r="FX275" s="434">
        <f t="shared" si="778"/>
        <v>1549.8</v>
      </c>
      <c r="FY275" s="435">
        <f t="shared" si="779"/>
        <v>1530</v>
      </c>
      <c r="FZ275" s="609">
        <v>83.7</v>
      </c>
      <c r="GA275" s="561">
        <v>84.2</v>
      </c>
      <c r="GB275" s="434">
        <f t="shared" si="780"/>
        <v>20590.2</v>
      </c>
      <c r="GC275" s="435">
        <f t="shared" si="781"/>
        <v>18945</v>
      </c>
      <c r="GD275" s="434">
        <f t="shared" si="782"/>
        <v>2472</v>
      </c>
      <c r="GE275" s="435">
        <f t="shared" si="783"/>
        <v>2648</v>
      </c>
      <c r="GF275" s="434">
        <f t="shared" si="784"/>
        <v>2472</v>
      </c>
      <c r="GG275" s="435">
        <f t="shared" si="785"/>
        <v>2648</v>
      </c>
      <c r="GH275" s="434">
        <f t="shared" si="786"/>
        <v>11634.8</v>
      </c>
      <c r="GI275" s="435">
        <f t="shared" si="787"/>
        <v>12425.400000000001</v>
      </c>
      <c r="GJ275" s="434">
        <f t="shared" si="788"/>
        <v>287054</v>
      </c>
      <c r="GK275" s="435">
        <f t="shared" si="789"/>
        <v>307444.09999999998</v>
      </c>
      <c r="GL275" s="434">
        <f t="shared" si="790"/>
        <v>1052</v>
      </c>
      <c r="GM275" s="435">
        <f t="shared" si="791"/>
        <v>1131</v>
      </c>
      <c r="GN275" s="434">
        <f t="shared" si="792"/>
        <v>1052</v>
      </c>
      <c r="GO275" s="435">
        <f t="shared" si="793"/>
        <v>1131</v>
      </c>
      <c r="GP275" s="434">
        <f t="shared" si="794"/>
        <v>4277.7</v>
      </c>
      <c r="GQ275" s="435">
        <f t="shared" si="795"/>
        <v>4643.1000000000004</v>
      </c>
      <c r="GR275" s="434">
        <f t="shared" si="796"/>
        <v>89237.400000000009</v>
      </c>
      <c r="GS275" s="435">
        <f t="shared" si="797"/>
        <v>97029.1</v>
      </c>
      <c r="GT275" s="434">
        <f t="shared" si="798"/>
        <v>3524</v>
      </c>
      <c r="GU275" s="435">
        <f t="shared" si="799"/>
        <v>3779</v>
      </c>
      <c r="GV275" s="434">
        <f t="shared" si="800"/>
        <v>3524</v>
      </c>
      <c r="GW275" s="435">
        <f t="shared" si="801"/>
        <v>3779</v>
      </c>
      <c r="GX275" s="434">
        <f t="shared" si="802"/>
        <v>15912.5</v>
      </c>
      <c r="GY275" s="435">
        <f t="shared" si="803"/>
        <v>17068.5</v>
      </c>
      <c r="GZ275" s="434">
        <f t="shared" si="804"/>
        <v>376291.4</v>
      </c>
      <c r="HA275" s="435">
        <f t="shared" si="805"/>
        <v>404473.19999999995</v>
      </c>
      <c r="HB275" s="434">
        <f t="shared" si="806"/>
        <v>0</v>
      </c>
      <c r="HC275" s="435">
        <f t="shared" si="807"/>
        <v>0</v>
      </c>
      <c r="HD275" s="434">
        <f t="shared" si="808"/>
        <v>0</v>
      </c>
      <c r="HE275" s="435">
        <f t="shared" si="809"/>
        <v>0</v>
      </c>
      <c r="HF275" s="434">
        <f t="shared" si="810"/>
        <v>0</v>
      </c>
      <c r="HG275" s="435">
        <f t="shared" si="811"/>
        <v>0</v>
      </c>
      <c r="HH275" s="434">
        <f t="shared" si="812"/>
        <v>0</v>
      </c>
      <c r="HI275" s="435">
        <f t="shared" si="813"/>
        <v>0</v>
      </c>
      <c r="HJ275" s="434">
        <f t="shared" si="814"/>
        <v>17462.3</v>
      </c>
      <c r="HK275" s="435">
        <f t="shared" si="815"/>
        <v>18598.5</v>
      </c>
      <c r="HL275" s="434">
        <f t="shared" si="816"/>
        <v>396881.60000000003</v>
      </c>
      <c r="HM275" s="435">
        <f t="shared" si="817"/>
        <v>423418.19999999995</v>
      </c>
    </row>
    <row r="276" spans="1:221" s="18" customFormat="1" ht="15" customHeight="1">
      <c r="A276" s="540" t="s">
        <v>585</v>
      </c>
      <c r="B276" s="6" t="s">
        <v>596</v>
      </c>
      <c r="C276" s="580"/>
      <c r="D276" s="5">
        <v>222831</v>
      </c>
      <c r="E276" s="5">
        <v>3</v>
      </c>
      <c r="F276" s="609">
        <v>1163</v>
      </c>
      <c r="G276" s="560">
        <v>1154</v>
      </c>
      <c r="H276" s="609">
        <v>1</v>
      </c>
      <c r="I276" s="560">
        <v>3</v>
      </c>
      <c r="J276" s="434">
        <f t="shared" si="670"/>
        <v>1162</v>
      </c>
      <c r="K276" s="435">
        <f t="shared" si="671"/>
        <v>1151</v>
      </c>
      <c r="L276" s="432"/>
      <c r="M276" s="433"/>
      <c r="N276" s="434">
        <f t="shared" si="672"/>
        <v>1162</v>
      </c>
      <c r="O276" s="435">
        <f t="shared" si="673"/>
        <v>1151</v>
      </c>
      <c r="P276" s="434">
        <f t="shared" si="674"/>
        <v>1162</v>
      </c>
      <c r="Q276" s="435">
        <f t="shared" si="675"/>
        <v>1151</v>
      </c>
      <c r="R276" s="609">
        <v>359</v>
      </c>
      <c r="S276" s="560">
        <v>372</v>
      </c>
      <c r="T276" s="434">
        <f t="shared" si="669"/>
        <v>359</v>
      </c>
      <c r="U276" s="435">
        <f t="shared" si="669"/>
        <v>372</v>
      </c>
      <c r="V276" s="609">
        <v>9</v>
      </c>
      <c r="W276" s="560">
        <v>10</v>
      </c>
      <c r="X276" s="434">
        <f t="shared" si="676"/>
        <v>9</v>
      </c>
      <c r="Y276" s="435">
        <f t="shared" si="677"/>
        <v>10</v>
      </c>
      <c r="Z276" s="432"/>
      <c r="AA276" s="433"/>
      <c r="AB276" s="434">
        <f t="shared" si="678"/>
        <v>0</v>
      </c>
      <c r="AC276" s="435">
        <f t="shared" si="679"/>
        <v>0</v>
      </c>
      <c r="AD276" s="434">
        <f t="shared" si="680"/>
        <v>368</v>
      </c>
      <c r="AE276" s="435">
        <f t="shared" si="681"/>
        <v>382</v>
      </c>
      <c r="AF276" s="434">
        <f t="shared" si="682"/>
        <v>368</v>
      </c>
      <c r="AG276" s="435">
        <f t="shared" si="683"/>
        <v>382</v>
      </c>
      <c r="AH276" s="609">
        <v>4.2</v>
      </c>
      <c r="AI276" s="560">
        <v>4.2</v>
      </c>
      <c r="AJ276" s="434">
        <f t="shared" si="684"/>
        <v>1507.8</v>
      </c>
      <c r="AK276" s="435">
        <f t="shared" si="685"/>
        <v>1562.4</v>
      </c>
      <c r="AL276" s="609">
        <v>3.9</v>
      </c>
      <c r="AM276" s="560">
        <v>3.5</v>
      </c>
      <c r="AN276" s="434">
        <f t="shared" si="686"/>
        <v>35.1</v>
      </c>
      <c r="AO276" s="435">
        <f t="shared" si="687"/>
        <v>35</v>
      </c>
      <c r="AP276" s="432"/>
      <c r="AQ276" s="433"/>
      <c r="AR276" s="434">
        <f t="shared" si="688"/>
        <v>0</v>
      </c>
      <c r="AS276" s="435">
        <f t="shared" si="689"/>
        <v>0</v>
      </c>
      <c r="AT276" s="434">
        <f t="shared" si="690"/>
        <v>4.1926630434782606</v>
      </c>
      <c r="AU276" s="435">
        <f t="shared" si="691"/>
        <v>4.1816753926701571</v>
      </c>
      <c r="AV276" s="434">
        <f t="shared" si="692"/>
        <v>1542.8999999999999</v>
      </c>
      <c r="AW276" s="435">
        <f t="shared" si="693"/>
        <v>1597.4</v>
      </c>
      <c r="AX276" s="609">
        <v>121.9</v>
      </c>
      <c r="AY276" s="560">
        <v>118</v>
      </c>
      <c r="AZ276" s="434">
        <f t="shared" si="694"/>
        <v>43762.1</v>
      </c>
      <c r="BA276" s="435">
        <f t="shared" si="695"/>
        <v>43896</v>
      </c>
      <c r="BB276" s="609">
        <v>103.8</v>
      </c>
      <c r="BC276" s="560">
        <v>102.4</v>
      </c>
      <c r="BD276" s="434">
        <f t="shared" si="696"/>
        <v>934.19999999999993</v>
      </c>
      <c r="BE276" s="435">
        <f t="shared" si="697"/>
        <v>1024</v>
      </c>
      <c r="BF276" s="432"/>
      <c r="BG276" s="433"/>
      <c r="BH276" s="434">
        <f t="shared" si="698"/>
        <v>0</v>
      </c>
      <c r="BI276" s="435">
        <f t="shared" si="699"/>
        <v>0</v>
      </c>
      <c r="BJ276" s="434">
        <f t="shared" si="700"/>
        <v>121.45733695652173</v>
      </c>
      <c r="BK276" s="435">
        <f t="shared" si="701"/>
        <v>117.59162303664921</v>
      </c>
      <c r="BL276" s="434">
        <f t="shared" si="702"/>
        <v>44696.299999999996</v>
      </c>
      <c r="BM276" s="435">
        <f t="shared" si="703"/>
        <v>44920</v>
      </c>
      <c r="BN276" s="609">
        <v>301</v>
      </c>
      <c r="BO276" s="560">
        <v>282</v>
      </c>
      <c r="BP276" s="434">
        <f t="shared" si="704"/>
        <v>301</v>
      </c>
      <c r="BQ276" s="435">
        <f t="shared" si="705"/>
        <v>282</v>
      </c>
      <c r="BR276" s="609">
        <v>1</v>
      </c>
      <c r="BS276" s="560">
        <v>2</v>
      </c>
      <c r="BT276" s="434">
        <f t="shared" si="706"/>
        <v>1</v>
      </c>
      <c r="BU276" s="435">
        <f t="shared" si="707"/>
        <v>2</v>
      </c>
      <c r="BV276" s="432"/>
      <c r="BW276" s="433"/>
      <c r="BX276" s="434">
        <f t="shared" si="708"/>
        <v>0</v>
      </c>
      <c r="BY276" s="435">
        <f t="shared" si="709"/>
        <v>0</v>
      </c>
      <c r="BZ276" s="434">
        <f t="shared" si="710"/>
        <v>302</v>
      </c>
      <c r="CA276" s="435">
        <f t="shared" si="711"/>
        <v>284</v>
      </c>
      <c r="CB276" s="434">
        <f t="shared" si="712"/>
        <v>302</v>
      </c>
      <c r="CC276" s="435">
        <f t="shared" si="713"/>
        <v>284</v>
      </c>
      <c r="CD276" s="609">
        <v>4.5</v>
      </c>
      <c r="CE276" s="560">
        <v>4.5999999999999996</v>
      </c>
      <c r="CF276" s="434">
        <f t="shared" si="714"/>
        <v>1354.5</v>
      </c>
      <c r="CG276" s="435">
        <f t="shared" si="715"/>
        <v>1297.1999999999998</v>
      </c>
      <c r="CH276" s="610">
        <v>10</v>
      </c>
      <c r="CI276" s="560">
        <v>4</v>
      </c>
      <c r="CJ276" s="434">
        <f t="shared" si="716"/>
        <v>10</v>
      </c>
      <c r="CK276" s="435">
        <f t="shared" si="717"/>
        <v>8</v>
      </c>
      <c r="CL276" s="432"/>
      <c r="CM276" s="433"/>
      <c r="CN276" s="434">
        <f t="shared" si="718"/>
        <v>0</v>
      </c>
      <c r="CO276" s="435">
        <f t="shared" si="719"/>
        <v>0</v>
      </c>
      <c r="CP276" s="434">
        <f t="shared" si="720"/>
        <v>4.5182119205298017</v>
      </c>
      <c r="CQ276" s="435">
        <f t="shared" si="721"/>
        <v>4.5957746478873229</v>
      </c>
      <c r="CR276" s="434">
        <f t="shared" si="722"/>
        <v>1364.5</v>
      </c>
      <c r="CS276" s="435">
        <f t="shared" si="723"/>
        <v>1305.1999999999998</v>
      </c>
      <c r="CT276" s="609">
        <v>131.9</v>
      </c>
      <c r="CU276" s="560">
        <v>132</v>
      </c>
      <c r="CV276" s="434">
        <f t="shared" si="724"/>
        <v>39701.9</v>
      </c>
      <c r="CW276" s="435">
        <f t="shared" si="725"/>
        <v>37224</v>
      </c>
      <c r="CX276" s="609">
        <v>148</v>
      </c>
      <c r="CY276" s="560">
        <v>108.5</v>
      </c>
      <c r="CZ276" s="434">
        <f t="shared" si="726"/>
        <v>148</v>
      </c>
      <c r="DA276" s="435">
        <f t="shared" si="727"/>
        <v>217</v>
      </c>
      <c r="DB276" s="432"/>
      <c r="DC276" s="433"/>
      <c r="DD276" s="434">
        <f t="shared" si="728"/>
        <v>0</v>
      </c>
      <c r="DE276" s="435">
        <f t="shared" si="729"/>
        <v>0</v>
      </c>
      <c r="DF276" s="434">
        <f t="shared" si="730"/>
        <v>131.95331125827815</v>
      </c>
      <c r="DG276" s="435">
        <f t="shared" si="731"/>
        <v>131.83450704225353</v>
      </c>
      <c r="DH276" s="434">
        <f t="shared" si="732"/>
        <v>39849.9</v>
      </c>
      <c r="DI276" s="435">
        <f t="shared" si="733"/>
        <v>37441.000000000007</v>
      </c>
      <c r="DJ276" s="434">
        <f t="shared" si="734"/>
        <v>670</v>
      </c>
      <c r="DK276" s="435">
        <f t="shared" si="735"/>
        <v>666</v>
      </c>
      <c r="DL276" s="434">
        <f t="shared" si="736"/>
        <v>670</v>
      </c>
      <c r="DM276" s="435">
        <f t="shared" si="737"/>
        <v>666</v>
      </c>
      <c r="DN276" s="434">
        <f t="shared" si="738"/>
        <v>4.3394029850746261</v>
      </c>
      <c r="DO276" s="435">
        <f t="shared" si="739"/>
        <v>4.3582582582582585</v>
      </c>
      <c r="DP276" s="434">
        <f t="shared" si="740"/>
        <v>2907.3999999999996</v>
      </c>
      <c r="DQ276" s="435">
        <f t="shared" si="741"/>
        <v>2902.6000000000004</v>
      </c>
      <c r="DR276" s="434">
        <f t="shared" si="742"/>
        <v>126.18835820895522</v>
      </c>
      <c r="DS276" s="435">
        <f t="shared" si="743"/>
        <v>123.66516516516516</v>
      </c>
      <c r="DT276" s="434">
        <f t="shared" si="744"/>
        <v>84546.2</v>
      </c>
      <c r="DU276" s="435">
        <f t="shared" si="745"/>
        <v>82361</v>
      </c>
      <c r="DV276" s="609">
        <v>301</v>
      </c>
      <c r="DW276" s="560">
        <v>310</v>
      </c>
      <c r="DX276" s="434">
        <f t="shared" si="746"/>
        <v>301</v>
      </c>
      <c r="DY276" s="435">
        <f t="shared" si="747"/>
        <v>310</v>
      </c>
      <c r="DZ276" s="609">
        <v>96</v>
      </c>
      <c r="EA276" s="560">
        <v>98</v>
      </c>
      <c r="EB276" s="434">
        <f t="shared" si="748"/>
        <v>96</v>
      </c>
      <c r="EC276" s="435">
        <f t="shared" si="749"/>
        <v>98</v>
      </c>
      <c r="ED276" s="432"/>
      <c r="EE276" s="433"/>
      <c r="EF276" s="434">
        <f t="shared" si="750"/>
        <v>0</v>
      </c>
      <c r="EG276" s="435">
        <f t="shared" si="751"/>
        <v>0</v>
      </c>
      <c r="EH276" s="434">
        <f t="shared" si="752"/>
        <v>397</v>
      </c>
      <c r="EI276" s="435">
        <f t="shared" si="753"/>
        <v>408</v>
      </c>
      <c r="EJ276" s="434">
        <f t="shared" si="754"/>
        <v>397</v>
      </c>
      <c r="EK276" s="435">
        <f t="shared" si="755"/>
        <v>408</v>
      </c>
      <c r="EL276" s="609">
        <v>3.3</v>
      </c>
      <c r="EM276" s="560">
        <v>3.1</v>
      </c>
      <c r="EN276" s="434">
        <f t="shared" si="756"/>
        <v>993.3</v>
      </c>
      <c r="EO276" s="435">
        <f t="shared" si="757"/>
        <v>961</v>
      </c>
      <c r="EP276" s="609">
        <v>3.2</v>
      </c>
      <c r="EQ276" s="560">
        <v>3.4</v>
      </c>
      <c r="ER276" s="434">
        <f t="shared" si="758"/>
        <v>307.20000000000005</v>
      </c>
      <c r="ES276" s="435">
        <f t="shared" si="759"/>
        <v>333.2</v>
      </c>
      <c r="ET276" s="432"/>
      <c r="EU276" s="433"/>
      <c r="EV276" s="434">
        <f t="shared" si="760"/>
        <v>0</v>
      </c>
      <c r="EW276" s="435">
        <f t="shared" si="761"/>
        <v>0</v>
      </c>
      <c r="EX276" s="434">
        <f t="shared" si="762"/>
        <v>3.2758186397984885</v>
      </c>
      <c r="EY276" s="435">
        <f t="shared" si="763"/>
        <v>3.172058823529412</v>
      </c>
      <c r="EZ276" s="434">
        <f t="shared" si="764"/>
        <v>1300.5</v>
      </c>
      <c r="FA276" s="435">
        <f t="shared" si="765"/>
        <v>1294.2</v>
      </c>
      <c r="FB276" s="609">
        <v>85.4</v>
      </c>
      <c r="FC276" s="560">
        <v>83.3</v>
      </c>
      <c r="FD276" s="434">
        <f t="shared" si="766"/>
        <v>25705.4</v>
      </c>
      <c r="FE276" s="435">
        <f t="shared" si="767"/>
        <v>25823</v>
      </c>
      <c r="FF276" s="609">
        <v>66.5</v>
      </c>
      <c r="FG276" s="560">
        <v>68.5</v>
      </c>
      <c r="FH276" s="434">
        <f t="shared" si="768"/>
        <v>6384</v>
      </c>
      <c r="FI276" s="435">
        <f t="shared" si="769"/>
        <v>6713</v>
      </c>
      <c r="FJ276" s="432"/>
      <c r="FK276" s="433"/>
      <c r="FL276" s="434">
        <f t="shared" si="770"/>
        <v>0</v>
      </c>
      <c r="FM276" s="435">
        <f t="shared" si="771"/>
        <v>0</v>
      </c>
      <c r="FN276" s="434">
        <f t="shared" si="772"/>
        <v>80.829722921914367</v>
      </c>
      <c r="FO276" s="435">
        <f t="shared" si="773"/>
        <v>79.745098039215691</v>
      </c>
      <c r="FP276" s="434">
        <f t="shared" si="774"/>
        <v>32089.400000000005</v>
      </c>
      <c r="FQ276" s="435">
        <f t="shared" si="775"/>
        <v>32536</v>
      </c>
      <c r="FR276" s="609">
        <v>95</v>
      </c>
      <c r="FS276" s="560">
        <v>77</v>
      </c>
      <c r="FT276" s="434">
        <f t="shared" si="776"/>
        <v>95</v>
      </c>
      <c r="FU276" s="435">
        <f t="shared" si="777"/>
        <v>77</v>
      </c>
      <c r="FV276" s="609">
        <v>4.0999999999999996</v>
      </c>
      <c r="FW276" s="560">
        <v>4</v>
      </c>
      <c r="FX276" s="434">
        <f t="shared" si="778"/>
        <v>389.49999999999994</v>
      </c>
      <c r="FY276" s="435">
        <f t="shared" si="779"/>
        <v>308</v>
      </c>
      <c r="FZ276" s="609">
        <v>63.6</v>
      </c>
      <c r="GA276" s="561">
        <v>60.4</v>
      </c>
      <c r="GB276" s="434">
        <f t="shared" si="780"/>
        <v>6042</v>
      </c>
      <c r="GC276" s="435">
        <f t="shared" si="781"/>
        <v>4650.8</v>
      </c>
      <c r="GD276" s="434">
        <f t="shared" si="782"/>
        <v>961</v>
      </c>
      <c r="GE276" s="435">
        <f t="shared" si="783"/>
        <v>964</v>
      </c>
      <c r="GF276" s="434">
        <f t="shared" si="784"/>
        <v>961</v>
      </c>
      <c r="GG276" s="435">
        <f t="shared" si="785"/>
        <v>964</v>
      </c>
      <c r="GH276" s="434">
        <f t="shared" si="786"/>
        <v>3855.6000000000004</v>
      </c>
      <c r="GI276" s="435">
        <f t="shared" si="787"/>
        <v>3820.6</v>
      </c>
      <c r="GJ276" s="434">
        <f t="shared" si="788"/>
        <v>109169.4</v>
      </c>
      <c r="GK276" s="435">
        <f t="shared" si="789"/>
        <v>106943</v>
      </c>
      <c r="GL276" s="434">
        <f t="shared" si="790"/>
        <v>106</v>
      </c>
      <c r="GM276" s="435">
        <f t="shared" si="791"/>
        <v>110</v>
      </c>
      <c r="GN276" s="434">
        <f t="shared" si="792"/>
        <v>106</v>
      </c>
      <c r="GO276" s="435">
        <f t="shared" si="793"/>
        <v>110</v>
      </c>
      <c r="GP276" s="434">
        <f t="shared" si="794"/>
        <v>352.30000000000007</v>
      </c>
      <c r="GQ276" s="435">
        <f t="shared" si="795"/>
        <v>376.2</v>
      </c>
      <c r="GR276" s="434">
        <f t="shared" si="796"/>
        <v>7466.2</v>
      </c>
      <c r="GS276" s="435">
        <f t="shared" si="797"/>
        <v>7954</v>
      </c>
      <c r="GT276" s="434">
        <f t="shared" si="798"/>
        <v>1067</v>
      </c>
      <c r="GU276" s="435">
        <f t="shared" si="799"/>
        <v>1074</v>
      </c>
      <c r="GV276" s="434">
        <f t="shared" si="800"/>
        <v>1067</v>
      </c>
      <c r="GW276" s="435">
        <f t="shared" si="801"/>
        <v>1074</v>
      </c>
      <c r="GX276" s="434">
        <f t="shared" si="802"/>
        <v>4207.9000000000005</v>
      </c>
      <c r="GY276" s="435">
        <f t="shared" si="803"/>
        <v>4196.8</v>
      </c>
      <c r="GZ276" s="434">
        <f t="shared" si="804"/>
        <v>116635.59999999999</v>
      </c>
      <c r="HA276" s="435">
        <f t="shared" si="805"/>
        <v>114897</v>
      </c>
      <c r="HB276" s="434">
        <f t="shared" si="806"/>
        <v>0</v>
      </c>
      <c r="HC276" s="435">
        <f t="shared" si="807"/>
        <v>0</v>
      </c>
      <c r="HD276" s="434">
        <f t="shared" si="808"/>
        <v>0</v>
      </c>
      <c r="HE276" s="435">
        <f t="shared" si="809"/>
        <v>0</v>
      </c>
      <c r="HF276" s="434">
        <f t="shared" si="810"/>
        <v>0</v>
      </c>
      <c r="HG276" s="435">
        <f t="shared" si="811"/>
        <v>0</v>
      </c>
      <c r="HH276" s="434">
        <f t="shared" si="812"/>
        <v>0</v>
      </c>
      <c r="HI276" s="435">
        <f t="shared" si="813"/>
        <v>0</v>
      </c>
      <c r="HJ276" s="434">
        <f t="shared" si="814"/>
        <v>4597.3999999999996</v>
      </c>
      <c r="HK276" s="435">
        <f t="shared" si="815"/>
        <v>4504.8</v>
      </c>
      <c r="HL276" s="434">
        <f t="shared" si="816"/>
        <v>122677.6</v>
      </c>
      <c r="HM276" s="435">
        <f t="shared" si="817"/>
        <v>119547.8</v>
      </c>
    </row>
    <row r="277" spans="1:221" s="18" customFormat="1" ht="15" customHeight="1">
      <c r="A277" s="540" t="s">
        <v>585</v>
      </c>
      <c r="B277" s="6" t="s">
        <v>597</v>
      </c>
      <c r="C277" s="580" t="s">
        <v>1266</v>
      </c>
      <c r="D277" s="5">
        <v>226091</v>
      </c>
      <c r="E277" s="5">
        <v>3</v>
      </c>
      <c r="F277" s="609">
        <v>1663</v>
      </c>
      <c r="G277" s="560">
        <v>1753</v>
      </c>
      <c r="H277" s="609">
        <v>17</v>
      </c>
      <c r="I277" s="560">
        <v>12</v>
      </c>
      <c r="J277" s="434">
        <f t="shared" si="670"/>
        <v>1646</v>
      </c>
      <c r="K277" s="435">
        <f t="shared" si="671"/>
        <v>1741</v>
      </c>
      <c r="L277" s="432"/>
      <c r="M277" s="433"/>
      <c r="N277" s="434">
        <f t="shared" si="672"/>
        <v>1646</v>
      </c>
      <c r="O277" s="435">
        <f t="shared" si="673"/>
        <v>1741</v>
      </c>
      <c r="P277" s="434">
        <f t="shared" si="674"/>
        <v>1646</v>
      </c>
      <c r="Q277" s="435">
        <f t="shared" si="675"/>
        <v>1741</v>
      </c>
      <c r="R277" s="609">
        <v>205</v>
      </c>
      <c r="S277" s="560">
        <v>235</v>
      </c>
      <c r="T277" s="434">
        <f t="shared" si="669"/>
        <v>205</v>
      </c>
      <c r="U277" s="435">
        <f t="shared" si="669"/>
        <v>235</v>
      </c>
      <c r="V277" s="609">
        <v>20</v>
      </c>
      <c r="W277" s="560">
        <v>17</v>
      </c>
      <c r="X277" s="434">
        <f t="shared" si="676"/>
        <v>20</v>
      </c>
      <c r="Y277" s="435">
        <f t="shared" si="677"/>
        <v>17</v>
      </c>
      <c r="Z277" s="432"/>
      <c r="AA277" s="433"/>
      <c r="AB277" s="434">
        <f t="shared" si="678"/>
        <v>0</v>
      </c>
      <c r="AC277" s="435">
        <f t="shared" si="679"/>
        <v>0</v>
      </c>
      <c r="AD277" s="434">
        <f t="shared" si="680"/>
        <v>225</v>
      </c>
      <c r="AE277" s="435">
        <f t="shared" si="681"/>
        <v>252</v>
      </c>
      <c r="AF277" s="434">
        <f t="shared" si="682"/>
        <v>225</v>
      </c>
      <c r="AG277" s="435">
        <f t="shared" si="683"/>
        <v>252</v>
      </c>
      <c r="AH277" s="609">
        <v>4.8</v>
      </c>
      <c r="AI277" s="560">
        <v>4.7</v>
      </c>
      <c r="AJ277" s="434">
        <f t="shared" si="684"/>
        <v>984</v>
      </c>
      <c r="AK277" s="435">
        <f t="shared" si="685"/>
        <v>1104.5</v>
      </c>
      <c r="AL277" s="609">
        <v>4.8</v>
      </c>
      <c r="AM277" s="560">
        <v>4.3</v>
      </c>
      <c r="AN277" s="434">
        <f t="shared" si="686"/>
        <v>96</v>
      </c>
      <c r="AO277" s="435">
        <f t="shared" si="687"/>
        <v>73.099999999999994</v>
      </c>
      <c r="AP277" s="432"/>
      <c r="AQ277" s="433"/>
      <c r="AR277" s="434">
        <f t="shared" si="688"/>
        <v>0</v>
      </c>
      <c r="AS277" s="435">
        <f t="shared" si="689"/>
        <v>0</v>
      </c>
      <c r="AT277" s="434">
        <f t="shared" si="690"/>
        <v>4.8</v>
      </c>
      <c r="AU277" s="435">
        <f t="shared" si="691"/>
        <v>4.6730158730158724</v>
      </c>
      <c r="AV277" s="434">
        <f t="shared" si="692"/>
        <v>1080</v>
      </c>
      <c r="AW277" s="435">
        <f t="shared" si="693"/>
        <v>1177.5999999999999</v>
      </c>
      <c r="AX277" s="609">
        <v>126.6</v>
      </c>
      <c r="AY277" s="560">
        <v>122.4</v>
      </c>
      <c r="AZ277" s="434">
        <f t="shared" si="694"/>
        <v>25953</v>
      </c>
      <c r="BA277" s="435">
        <f t="shared" si="695"/>
        <v>28764</v>
      </c>
      <c r="BB277" s="609">
        <v>129.69999999999999</v>
      </c>
      <c r="BC277" s="560">
        <v>113.1</v>
      </c>
      <c r="BD277" s="434">
        <f t="shared" si="696"/>
        <v>2594</v>
      </c>
      <c r="BE277" s="435">
        <f t="shared" si="697"/>
        <v>1922.6999999999998</v>
      </c>
      <c r="BF277" s="432"/>
      <c r="BG277" s="433"/>
      <c r="BH277" s="434">
        <f t="shared" si="698"/>
        <v>0</v>
      </c>
      <c r="BI277" s="435">
        <f t="shared" si="699"/>
        <v>0</v>
      </c>
      <c r="BJ277" s="434">
        <f t="shared" si="700"/>
        <v>126.87555555555555</v>
      </c>
      <c r="BK277" s="435">
        <f t="shared" si="701"/>
        <v>121.77261904761905</v>
      </c>
      <c r="BL277" s="434">
        <f t="shared" si="702"/>
        <v>28547</v>
      </c>
      <c r="BM277" s="435">
        <f t="shared" si="703"/>
        <v>30686.7</v>
      </c>
      <c r="BN277" s="609">
        <v>391</v>
      </c>
      <c r="BO277" s="560">
        <v>423</v>
      </c>
      <c r="BP277" s="434">
        <f t="shared" si="704"/>
        <v>391</v>
      </c>
      <c r="BQ277" s="435">
        <f t="shared" si="705"/>
        <v>423</v>
      </c>
      <c r="BR277" s="609">
        <v>47</v>
      </c>
      <c r="BS277" s="560">
        <v>44</v>
      </c>
      <c r="BT277" s="434">
        <f t="shared" si="706"/>
        <v>47</v>
      </c>
      <c r="BU277" s="435">
        <f t="shared" si="707"/>
        <v>44</v>
      </c>
      <c r="BV277" s="432"/>
      <c r="BW277" s="433"/>
      <c r="BX277" s="434">
        <f t="shared" si="708"/>
        <v>0</v>
      </c>
      <c r="BY277" s="435">
        <f t="shared" si="709"/>
        <v>0</v>
      </c>
      <c r="BZ277" s="434">
        <f t="shared" si="710"/>
        <v>438</v>
      </c>
      <c r="CA277" s="435">
        <f t="shared" si="711"/>
        <v>467</v>
      </c>
      <c r="CB277" s="434">
        <f t="shared" si="712"/>
        <v>438</v>
      </c>
      <c r="CC277" s="435">
        <f t="shared" si="713"/>
        <v>467</v>
      </c>
      <c r="CD277" s="609">
        <v>5.4</v>
      </c>
      <c r="CE277" s="560">
        <v>5.3</v>
      </c>
      <c r="CF277" s="434">
        <f t="shared" si="714"/>
        <v>2111.4</v>
      </c>
      <c r="CG277" s="435">
        <f t="shared" si="715"/>
        <v>2241.9</v>
      </c>
      <c r="CH277" s="610">
        <v>4.9000000000000004</v>
      </c>
      <c r="CI277" s="560">
        <v>5</v>
      </c>
      <c r="CJ277" s="434">
        <f t="shared" si="716"/>
        <v>230.3</v>
      </c>
      <c r="CK277" s="435">
        <f t="shared" si="717"/>
        <v>220</v>
      </c>
      <c r="CL277" s="432"/>
      <c r="CM277" s="433"/>
      <c r="CN277" s="434">
        <f t="shared" si="718"/>
        <v>0</v>
      </c>
      <c r="CO277" s="435">
        <f t="shared" si="719"/>
        <v>0</v>
      </c>
      <c r="CP277" s="434">
        <f t="shared" si="720"/>
        <v>5.3463470319634707</v>
      </c>
      <c r="CQ277" s="435">
        <f t="shared" si="721"/>
        <v>5.2717344753747328</v>
      </c>
      <c r="CR277" s="434">
        <f t="shared" si="722"/>
        <v>2341.7000000000003</v>
      </c>
      <c r="CS277" s="435">
        <f t="shared" si="723"/>
        <v>2461.9</v>
      </c>
      <c r="CT277" s="609">
        <v>138.1</v>
      </c>
      <c r="CU277" s="560">
        <v>137.5</v>
      </c>
      <c r="CV277" s="434">
        <f t="shared" si="724"/>
        <v>53997.1</v>
      </c>
      <c r="CW277" s="435">
        <f t="shared" si="725"/>
        <v>58162.5</v>
      </c>
      <c r="CX277" s="609">
        <v>136.19999999999999</v>
      </c>
      <c r="CY277" s="560">
        <v>131.4</v>
      </c>
      <c r="CZ277" s="434">
        <f t="shared" si="726"/>
        <v>6401.4</v>
      </c>
      <c r="DA277" s="435">
        <f t="shared" si="727"/>
        <v>5781.6</v>
      </c>
      <c r="DB277" s="432"/>
      <c r="DC277" s="433"/>
      <c r="DD277" s="434">
        <f t="shared" si="728"/>
        <v>0</v>
      </c>
      <c r="DE277" s="435">
        <f t="shared" si="729"/>
        <v>0</v>
      </c>
      <c r="DF277" s="434">
        <f t="shared" si="730"/>
        <v>137.89611872146119</v>
      </c>
      <c r="DG277" s="435">
        <f t="shared" si="731"/>
        <v>136.9252676659529</v>
      </c>
      <c r="DH277" s="434">
        <f t="shared" si="732"/>
        <v>60398.5</v>
      </c>
      <c r="DI277" s="435">
        <f t="shared" si="733"/>
        <v>63944.100000000006</v>
      </c>
      <c r="DJ277" s="434">
        <f t="shared" si="734"/>
        <v>663</v>
      </c>
      <c r="DK277" s="435">
        <f t="shared" si="735"/>
        <v>719</v>
      </c>
      <c r="DL277" s="434">
        <f t="shared" si="736"/>
        <v>663</v>
      </c>
      <c r="DM277" s="435">
        <f t="shared" si="737"/>
        <v>719</v>
      </c>
      <c r="DN277" s="434">
        <f t="shared" si="738"/>
        <v>5.1609351432880848</v>
      </c>
      <c r="DO277" s="435">
        <f t="shared" si="739"/>
        <v>5.0618915159944367</v>
      </c>
      <c r="DP277" s="434">
        <f t="shared" si="740"/>
        <v>3421.7000000000003</v>
      </c>
      <c r="DQ277" s="435">
        <f t="shared" si="741"/>
        <v>3639.5</v>
      </c>
      <c r="DR277" s="434">
        <f t="shared" si="742"/>
        <v>134.15610859728505</v>
      </c>
      <c r="DS277" s="435">
        <f t="shared" si="743"/>
        <v>131.6144645340751</v>
      </c>
      <c r="DT277" s="434">
        <f t="shared" si="744"/>
        <v>88945.499999999985</v>
      </c>
      <c r="DU277" s="435">
        <f t="shared" si="745"/>
        <v>94630.799999999988</v>
      </c>
      <c r="DV277" s="609">
        <v>329</v>
      </c>
      <c r="DW277" s="560">
        <v>334</v>
      </c>
      <c r="DX277" s="434">
        <f t="shared" si="746"/>
        <v>329</v>
      </c>
      <c r="DY277" s="435">
        <f t="shared" si="747"/>
        <v>334</v>
      </c>
      <c r="DZ277" s="609">
        <v>520</v>
      </c>
      <c r="EA277" s="560">
        <v>528</v>
      </c>
      <c r="EB277" s="434">
        <f t="shared" si="748"/>
        <v>520</v>
      </c>
      <c r="EC277" s="435">
        <f t="shared" si="749"/>
        <v>528</v>
      </c>
      <c r="ED277" s="432"/>
      <c r="EE277" s="433"/>
      <c r="EF277" s="434">
        <f t="shared" si="750"/>
        <v>0</v>
      </c>
      <c r="EG277" s="435">
        <f t="shared" si="751"/>
        <v>0</v>
      </c>
      <c r="EH277" s="434">
        <f t="shared" si="752"/>
        <v>849</v>
      </c>
      <c r="EI277" s="435">
        <f t="shared" si="753"/>
        <v>862</v>
      </c>
      <c r="EJ277" s="434">
        <f t="shared" si="754"/>
        <v>849</v>
      </c>
      <c r="EK277" s="435">
        <f t="shared" si="755"/>
        <v>862</v>
      </c>
      <c r="EL277" s="609">
        <v>4</v>
      </c>
      <c r="EM277" s="560">
        <v>3.7</v>
      </c>
      <c r="EN277" s="434">
        <f t="shared" si="756"/>
        <v>1316</v>
      </c>
      <c r="EO277" s="435">
        <f t="shared" si="757"/>
        <v>1235.8</v>
      </c>
      <c r="EP277" s="609">
        <v>3.3</v>
      </c>
      <c r="EQ277" s="560">
        <v>3.2</v>
      </c>
      <c r="ER277" s="434">
        <f t="shared" si="758"/>
        <v>1716</v>
      </c>
      <c r="ES277" s="435">
        <f t="shared" si="759"/>
        <v>1689.6000000000001</v>
      </c>
      <c r="ET277" s="432"/>
      <c r="EU277" s="433"/>
      <c r="EV277" s="434">
        <f t="shared" si="760"/>
        <v>0</v>
      </c>
      <c r="EW277" s="435">
        <f t="shared" si="761"/>
        <v>0</v>
      </c>
      <c r="EX277" s="434">
        <f t="shared" si="762"/>
        <v>3.5712603062426385</v>
      </c>
      <c r="EY277" s="435">
        <f t="shared" si="763"/>
        <v>3.3937354988399071</v>
      </c>
      <c r="EZ277" s="434">
        <f t="shared" si="764"/>
        <v>3032</v>
      </c>
      <c r="FA277" s="435">
        <f t="shared" si="765"/>
        <v>2925.4</v>
      </c>
      <c r="FB277" s="609">
        <v>96.5</v>
      </c>
      <c r="FC277" s="560">
        <v>90.9</v>
      </c>
      <c r="FD277" s="434">
        <f t="shared" si="766"/>
        <v>31748.5</v>
      </c>
      <c r="FE277" s="435">
        <f t="shared" si="767"/>
        <v>30360.600000000002</v>
      </c>
      <c r="FF277" s="609">
        <v>68.2</v>
      </c>
      <c r="FG277" s="560">
        <v>67.8</v>
      </c>
      <c r="FH277" s="434">
        <f t="shared" si="768"/>
        <v>35464</v>
      </c>
      <c r="FI277" s="435">
        <f t="shared" si="769"/>
        <v>35798.400000000001</v>
      </c>
      <c r="FJ277" s="432"/>
      <c r="FK277" s="433"/>
      <c r="FL277" s="434">
        <f t="shared" si="770"/>
        <v>0</v>
      </c>
      <c r="FM277" s="435">
        <f t="shared" si="771"/>
        <v>0</v>
      </c>
      <c r="FN277" s="434">
        <f t="shared" si="772"/>
        <v>79.166666666666671</v>
      </c>
      <c r="FO277" s="435">
        <f t="shared" si="773"/>
        <v>76.750580046403712</v>
      </c>
      <c r="FP277" s="434">
        <f t="shared" si="774"/>
        <v>67212.5</v>
      </c>
      <c r="FQ277" s="435">
        <f t="shared" si="775"/>
        <v>66159</v>
      </c>
      <c r="FR277" s="609">
        <v>134</v>
      </c>
      <c r="FS277" s="560">
        <v>160</v>
      </c>
      <c r="FT277" s="434">
        <f t="shared" si="776"/>
        <v>134</v>
      </c>
      <c r="FU277" s="435">
        <f t="shared" si="777"/>
        <v>160</v>
      </c>
      <c r="FV277" s="609">
        <v>4.8</v>
      </c>
      <c r="FW277" s="560">
        <v>4.9000000000000004</v>
      </c>
      <c r="FX277" s="434">
        <f t="shared" si="778"/>
        <v>643.19999999999993</v>
      </c>
      <c r="FY277" s="435">
        <f t="shared" si="779"/>
        <v>784</v>
      </c>
      <c r="FZ277" s="609">
        <v>72.599999999999994</v>
      </c>
      <c r="GA277" s="561">
        <v>70.2</v>
      </c>
      <c r="GB277" s="434">
        <f t="shared" si="780"/>
        <v>9728.4</v>
      </c>
      <c r="GC277" s="435">
        <f t="shared" si="781"/>
        <v>11232</v>
      </c>
      <c r="GD277" s="434">
        <f t="shared" si="782"/>
        <v>925</v>
      </c>
      <c r="GE277" s="435">
        <f t="shared" si="783"/>
        <v>992</v>
      </c>
      <c r="GF277" s="434">
        <f t="shared" si="784"/>
        <v>925</v>
      </c>
      <c r="GG277" s="435">
        <f t="shared" si="785"/>
        <v>992</v>
      </c>
      <c r="GH277" s="434">
        <f t="shared" si="786"/>
        <v>4411.3999999999996</v>
      </c>
      <c r="GI277" s="435">
        <f t="shared" si="787"/>
        <v>4582.2</v>
      </c>
      <c r="GJ277" s="434">
        <f t="shared" si="788"/>
        <v>111698.6</v>
      </c>
      <c r="GK277" s="435">
        <f t="shared" si="789"/>
        <v>117287.1</v>
      </c>
      <c r="GL277" s="434">
        <f t="shared" si="790"/>
        <v>587</v>
      </c>
      <c r="GM277" s="435">
        <f t="shared" si="791"/>
        <v>589</v>
      </c>
      <c r="GN277" s="434">
        <f t="shared" si="792"/>
        <v>587</v>
      </c>
      <c r="GO277" s="435">
        <f t="shared" si="793"/>
        <v>589</v>
      </c>
      <c r="GP277" s="434">
        <f t="shared" si="794"/>
        <v>2042.3</v>
      </c>
      <c r="GQ277" s="435">
        <f t="shared" si="795"/>
        <v>1982.7000000000003</v>
      </c>
      <c r="GR277" s="434">
        <f t="shared" si="796"/>
        <v>44459.4</v>
      </c>
      <c r="GS277" s="435">
        <f t="shared" si="797"/>
        <v>43502.700000000004</v>
      </c>
      <c r="GT277" s="434">
        <f t="shared" si="798"/>
        <v>1512</v>
      </c>
      <c r="GU277" s="435">
        <f t="shared" si="799"/>
        <v>1581</v>
      </c>
      <c r="GV277" s="434">
        <f t="shared" si="800"/>
        <v>1512</v>
      </c>
      <c r="GW277" s="435">
        <f t="shared" si="801"/>
        <v>1581</v>
      </c>
      <c r="GX277" s="434">
        <f t="shared" si="802"/>
        <v>6453.7</v>
      </c>
      <c r="GY277" s="435">
        <f t="shared" si="803"/>
        <v>6564.9</v>
      </c>
      <c r="GZ277" s="434">
        <f t="shared" si="804"/>
        <v>156158</v>
      </c>
      <c r="HA277" s="435">
        <f t="shared" si="805"/>
        <v>160789.80000000002</v>
      </c>
      <c r="HB277" s="434">
        <f t="shared" si="806"/>
        <v>0</v>
      </c>
      <c r="HC277" s="435">
        <f t="shared" si="807"/>
        <v>0</v>
      </c>
      <c r="HD277" s="434">
        <f t="shared" si="808"/>
        <v>0</v>
      </c>
      <c r="HE277" s="435">
        <f t="shared" si="809"/>
        <v>0</v>
      </c>
      <c r="HF277" s="434">
        <f t="shared" si="810"/>
        <v>0</v>
      </c>
      <c r="HG277" s="435">
        <f t="shared" si="811"/>
        <v>0</v>
      </c>
      <c r="HH277" s="434">
        <f t="shared" si="812"/>
        <v>0</v>
      </c>
      <c r="HI277" s="435">
        <f t="shared" si="813"/>
        <v>0</v>
      </c>
      <c r="HJ277" s="434">
        <f t="shared" si="814"/>
        <v>7096.9000000000005</v>
      </c>
      <c r="HK277" s="435">
        <f t="shared" si="815"/>
        <v>7348.9</v>
      </c>
      <c r="HL277" s="434">
        <f t="shared" si="816"/>
        <v>165886.39999999999</v>
      </c>
      <c r="HM277" s="435">
        <f t="shared" si="817"/>
        <v>172021.8</v>
      </c>
    </row>
    <row r="278" spans="1:221" s="18" customFormat="1" ht="15" customHeight="1">
      <c r="A278" s="540" t="s">
        <v>585</v>
      </c>
      <c r="B278" s="6" t="s">
        <v>598</v>
      </c>
      <c r="C278" s="580"/>
      <c r="D278" s="5">
        <v>226833</v>
      </c>
      <c r="E278" s="5">
        <v>3</v>
      </c>
      <c r="F278" s="609">
        <v>1218</v>
      </c>
      <c r="G278" s="560">
        <v>1141</v>
      </c>
      <c r="H278" s="609">
        <v>4</v>
      </c>
      <c r="I278" s="560">
        <v>3</v>
      </c>
      <c r="J278" s="434">
        <f t="shared" si="670"/>
        <v>1214</v>
      </c>
      <c r="K278" s="435">
        <f t="shared" si="671"/>
        <v>1138</v>
      </c>
      <c r="L278" s="432"/>
      <c r="M278" s="433"/>
      <c r="N278" s="434">
        <f t="shared" si="672"/>
        <v>1214</v>
      </c>
      <c r="O278" s="435">
        <f t="shared" si="673"/>
        <v>1138</v>
      </c>
      <c r="P278" s="434">
        <f t="shared" si="674"/>
        <v>1214</v>
      </c>
      <c r="Q278" s="435">
        <f t="shared" si="675"/>
        <v>1138</v>
      </c>
      <c r="R278" s="609">
        <v>140</v>
      </c>
      <c r="S278" s="560">
        <v>136</v>
      </c>
      <c r="T278" s="434">
        <f t="shared" si="669"/>
        <v>140</v>
      </c>
      <c r="U278" s="435">
        <f t="shared" si="669"/>
        <v>136</v>
      </c>
      <c r="V278" s="609">
        <v>5</v>
      </c>
      <c r="W278" s="560">
        <v>6</v>
      </c>
      <c r="X278" s="434">
        <f t="shared" si="676"/>
        <v>5</v>
      </c>
      <c r="Y278" s="435">
        <f t="shared" si="677"/>
        <v>6</v>
      </c>
      <c r="Z278" s="432"/>
      <c r="AA278" s="433"/>
      <c r="AB278" s="434">
        <f t="shared" si="678"/>
        <v>0</v>
      </c>
      <c r="AC278" s="435">
        <f t="shared" si="679"/>
        <v>0</v>
      </c>
      <c r="AD278" s="434">
        <f t="shared" si="680"/>
        <v>145</v>
      </c>
      <c r="AE278" s="435">
        <f t="shared" si="681"/>
        <v>142</v>
      </c>
      <c r="AF278" s="434">
        <f t="shared" si="682"/>
        <v>145</v>
      </c>
      <c r="AG278" s="435">
        <f t="shared" si="683"/>
        <v>142</v>
      </c>
      <c r="AH278" s="609">
        <v>4.4000000000000004</v>
      </c>
      <c r="AI278" s="560">
        <v>4.4000000000000004</v>
      </c>
      <c r="AJ278" s="434">
        <f t="shared" si="684"/>
        <v>616</v>
      </c>
      <c r="AK278" s="435">
        <f t="shared" si="685"/>
        <v>598.40000000000009</v>
      </c>
      <c r="AL278" s="609">
        <v>4.4000000000000004</v>
      </c>
      <c r="AM278" s="560">
        <v>5.5</v>
      </c>
      <c r="AN278" s="434">
        <f t="shared" si="686"/>
        <v>22</v>
      </c>
      <c r="AO278" s="435">
        <f t="shared" si="687"/>
        <v>33</v>
      </c>
      <c r="AP278" s="432"/>
      <c r="AQ278" s="433"/>
      <c r="AR278" s="434">
        <f t="shared" si="688"/>
        <v>0</v>
      </c>
      <c r="AS278" s="435">
        <f t="shared" si="689"/>
        <v>0</v>
      </c>
      <c r="AT278" s="434">
        <f t="shared" si="690"/>
        <v>4.4000000000000004</v>
      </c>
      <c r="AU278" s="435">
        <f t="shared" si="691"/>
        <v>4.4464788732394371</v>
      </c>
      <c r="AV278" s="434">
        <f t="shared" si="692"/>
        <v>638</v>
      </c>
      <c r="AW278" s="435">
        <f t="shared" si="693"/>
        <v>631.40000000000009</v>
      </c>
      <c r="AX278" s="609">
        <v>120</v>
      </c>
      <c r="AY278" s="560">
        <v>117.4</v>
      </c>
      <c r="AZ278" s="434">
        <f t="shared" si="694"/>
        <v>16800</v>
      </c>
      <c r="BA278" s="435">
        <f t="shared" si="695"/>
        <v>15966.400000000001</v>
      </c>
      <c r="BB278" s="609">
        <v>117</v>
      </c>
      <c r="BC278" s="560">
        <v>115.7</v>
      </c>
      <c r="BD278" s="434">
        <f t="shared" si="696"/>
        <v>585</v>
      </c>
      <c r="BE278" s="435">
        <f t="shared" si="697"/>
        <v>694.2</v>
      </c>
      <c r="BF278" s="432"/>
      <c r="BG278" s="433"/>
      <c r="BH278" s="434">
        <f t="shared" si="698"/>
        <v>0</v>
      </c>
      <c r="BI278" s="435">
        <f t="shared" si="699"/>
        <v>0</v>
      </c>
      <c r="BJ278" s="434">
        <f t="shared" si="700"/>
        <v>119.89655172413794</v>
      </c>
      <c r="BK278" s="435">
        <f t="shared" si="701"/>
        <v>117.32816901408452</v>
      </c>
      <c r="BL278" s="434">
        <f t="shared" si="702"/>
        <v>17385</v>
      </c>
      <c r="BM278" s="435">
        <f t="shared" si="703"/>
        <v>16660.600000000002</v>
      </c>
      <c r="BN278" s="609">
        <v>233</v>
      </c>
      <c r="BO278" s="560">
        <v>184</v>
      </c>
      <c r="BP278" s="434">
        <f t="shared" si="704"/>
        <v>233</v>
      </c>
      <c r="BQ278" s="435">
        <f t="shared" si="705"/>
        <v>184</v>
      </c>
      <c r="BR278" s="609">
        <v>2</v>
      </c>
      <c r="BS278" s="560">
        <v>2</v>
      </c>
      <c r="BT278" s="434">
        <f t="shared" si="706"/>
        <v>2</v>
      </c>
      <c r="BU278" s="435">
        <f t="shared" si="707"/>
        <v>2</v>
      </c>
      <c r="BV278" s="432"/>
      <c r="BW278" s="433"/>
      <c r="BX278" s="434">
        <f t="shared" si="708"/>
        <v>0</v>
      </c>
      <c r="BY278" s="435">
        <f t="shared" si="709"/>
        <v>0</v>
      </c>
      <c r="BZ278" s="434">
        <f t="shared" si="710"/>
        <v>235</v>
      </c>
      <c r="CA278" s="435">
        <f t="shared" si="711"/>
        <v>186</v>
      </c>
      <c r="CB278" s="434">
        <f t="shared" si="712"/>
        <v>235</v>
      </c>
      <c r="CC278" s="435">
        <f t="shared" si="713"/>
        <v>186</v>
      </c>
      <c r="CD278" s="609">
        <v>4.9000000000000004</v>
      </c>
      <c r="CE278" s="560">
        <v>5</v>
      </c>
      <c r="CF278" s="434">
        <f t="shared" si="714"/>
        <v>1141.7</v>
      </c>
      <c r="CG278" s="435">
        <f t="shared" si="715"/>
        <v>920</v>
      </c>
      <c r="CH278" s="610">
        <v>5.5</v>
      </c>
      <c r="CI278" s="560">
        <v>8.5</v>
      </c>
      <c r="CJ278" s="434">
        <f t="shared" si="716"/>
        <v>11</v>
      </c>
      <c r="CK278" s="435">
        <f t="shared" si="717"/>
        <v>17</v>
      </c>
      <c r="CL278" s="432"/>
      <c r="CM278" s="433"/>
      <c r="CN278" s="434">
        <f t="shared" si="718"/>
        <v>0</v>
      </c>
      <c r="CO278" s="435">
        <f t="shared" si="719"/>
        <v>0</v>
      </c>
      <c r="CP278" s="434">
        <f t="shared" si="720"/>
        <v>4.9051063829787234</v>
      </c>
      <c r="CQ278" s="435">
        <f t="shared" si="721"/>
        <v>5.0376344086021509</v>
      </c>
      <c r="CR278" s="434">
        <f t="shared" si="722"/>
        <v>1152.7</v>
      </c>
      <c r="CS278" s="435">
        <f t="shared" si="723"/>
        <v>937.00000000000011</v>
      </c>
      <c r="CT278" s="609">
        <v>133.30000000000001</v>
      </c>
      <c r="CU278" s="560">
        <v>136.69999999999999</v>
      </c>
      <c r="CV278" s="434">
        <f t="shared" si="724"/>
        <v>31058.9</v>
      </c>
      <c r="CW278" s="435">
        <f t="shared" si="725"/>
        <v>25152.799999999999</v>
      </c>
      <c r="CX278" s="609">
        <v>142</v>
      </c>
      <c r="CY278" s="560">
        <v>141.5</v>
      </c>
      <c r="CZ278" s="434">
        <f t="shared" si="726"/>
        <v>284</v>
      </c>
      <c r="DA278" s="435">
        <f t="shared" si="727"/>
        <v>283</v>
      </c>
      <c r="DB278" s="432"/>
      <c r="DC278" s="433"/>
      <c r="DD278" s="434">
        <f t="shared" si="728"/>
        <v>0</v>
      </c>
      <c r="DE278" s="435">
        <f t="shared" si="729"/>
        <v>0</v>
      </c>
      <c r="DF278" s="434">
        <f t="shared" si="730"/>
        <v>133.37404255319149</v>
      </c>
      <c r="DG278" s="435">
        <f t="shared" si="731"/>
        <v>136.7516129032258</v>
      </c>
      <c r="DH278" s="434">
        <f t="shared" si="732"/>
        <v>31342.899999999998</v>
      </c>
      <c r="DI278" s="435">
        <f t="shared" si="733"/>
        <v>25435.8</v>
      </c>
      <c r="DJ278" s="434">
        <f t="shared" si="734"/>
        <v>380</v>
      </c>
      <c r="DK278" s="435">
        <f t="shared" si="735"/>
        <v>328</v>
      </c>
      <c r="DL278" s="434">
        <f t="shared" si="736"/>
        <v>380</v>
      </c>
      <c r="DM278" s="435">
        <f t="shared" si="737"/>
        <v>328</v>
      </c>
      <c r="DN278" s="434">
        <f t="shared" si="738"/>
        <v>4.7123684210526315</v>
      </c>
      <c r="DO278" s="435">
        <f t="shared" si="739"/>
        <v>4.7817073170731712</v>
      </c>
      <c r="DP278" s="434">
        <f t="shared" si="740"/>
        <v>1790.7</v>
      </c>
      <c r="DQ278" s="435">
        <f t="shared" si="741"/>
        <v>1568.4</v>
      </c>
      <c r="DR278" s="434">
        <f t="shared" si="742"/>
        <v>128.23131578947365</v>
      </c>
      <c r="DS278" s="435">
        <f t="shared" si="743"/>
        <v>128.34268292682927</v>
      </c>
      <c r="DT278" s="434">
        <f t="shared" si="744"/>
        <v>48727.899999999987</v>
      </c>
      <c r="DU278" s="435">
        <f t="shared" si="745"/>
        <v>42096.4</v>
      </c>
      <c r="DV278" s="609">
        <v>419</v>
      </c>
      <c r="DW278" s="560">
        <v>422</v>
      </c>
      <c r="DX278" s="434">
        <f t="shared" si="746"/>
        <v>419</v>
      </c>
      <c r="DY278" s="435">
        <f t="shared" si="747"/>
        <v>422</v>
      </c>
      <c r="DZ278" s="609">
        <v>264</v>
      </c>
      <c r="EA278" s="560">
        <v>281</v>
      </c>
      <c r="EB278" s="434">
        <f t="shared" si="748"/>
        <v>264</v>
      </c>
      <c r="EC278" s="435">
        <f t="shared" si="749"/>
        <v>281</v>
      </c>
      <c r="ED278" s="432"/>
      <c r="EE278" s="433"/>
      <c r="EF278" s="434">
        <f t="shared" si="750"/>
        <v>0</v>
      </c>
      <c r="EG278" s="435">
        <f t="shared" si="751"/>
        <v>0</v>
      </c>
      <c r="EH278" s="434">
        <f t="shared" si="752"/>
        <v>683</v>
      </c>
      <c r="EI278" s="435">
        <f t="shared" si="753"/>
        <v>703</v>
      </c>
      <c r="EJ278" s="434">
        <f t="shared" si="754"/>
        <v>683</v>
      </c>
      <c r="EK278" s="435">
        <f t="shared" si="755"/>
        <v>703</v>
      </c>
      <c r="EL278" s="609">
        <v>3.4</v>
      </c>
      <c r="EM278" s="560">
        <v>3.5</v>
      </c>
      <c r="EN278" s="434">
        <f t="shared" si="756"/>
        <v>1424.6</v>
      </c>
      <c r="EO278" s="435">
        <f t="shared" si="757"/>
        <v>1477</v>
      </c>
      <c r="EP278" s="609">
        <v>3</v>
      </c>
      <c r="EQ278" s="560">
        <v>2.7</v>
      </c>
      <c r="ER278" s="434">
        <f t="shared" si="758"/>
        <v>792</v>
      </c>
      <c r="ES278" s="435">
        <f t="shared" si="759"/>
        <v>758.7</v>
      </c>
      <c r="ET278" s="432"/>
      <c r="EU278" s="433"/>
      <c r="EV278" s="434">
        <f t="shared" si="760"/>
        <v>0</v>
      </c>
      <c r="EW278" s="435">
        <f t="shared" si="761"/>
        <v>0</v>
      </c>
      <c r="EX278" s="434">
        <f t="shared" si="762"/>
        <v>3.2453879941434844</v>
      </c>
      <c r="EY278" s="435">
        <f t="shared" si="763"/>
        <v>3.1802275960170694</v>
      </c>
      <c r="EZ278" s="434">
        <f t="shared" si="764"/>
        <v>2216.6</v>
      </c>
      <c r="FA278" s="435">
        <f t="shared" si="765"/>
        <v>2235.6999999999998</v>
      </c>
      <c r="FB278" s="609">
        <v>84.1</v>
      </c>
      <c r="FC278" s="560">
        <v>88</v>
      </c>
      <c r="FD278" s="434">
        <f t="shared" si="766"/>
        <v>35237.899999999994</v>
      </c>
      <c r="FE278" s="435">
        <f t="shared" si="767"/>
        <v>37136</v>
      </c>
      <c r="FF278" s="609">
        <v>52</v>
      </c>
      <c r="FG278" s="560">
        <v>47.1</v>
      </c>
      <c r="FH278" s="434">
        <f t="shared" si="768"/>
        <v>13728</v>
      </c>
      <c r="FI278" s="435">
        <f t="shared" si="769"/>
        <v>13235.1</v>
      </c>
      <c r="FJ278" s="432"/>
      <c r="FK278" s="433"/>
      <c r="FL278" s="434">
        <f t="shared" si="770"/>
        <v>0</v>
      </c>
      <c r="FM278" s="435">
        <f t="shared" si="771"/>
        <v>0</v>
      </c>
      <c r="FN278" s="434">
        <f t="shared" si="772"/>
        <v>71.69238653001463</v>
      </c>
      <c r="FO278" s="435">
        <f t="shared" si="773"/>
        <v>71.651635846372685</v>
      </c>
      <c r="FP278" s="434">
        <f t="shared" si="774"/>
        <v>48965.899999999994</v>
      </c>
      <c r="FQ278" s="435">
        <f t="shared" si="775"/>
        <v>50371.1</v>
      </c>
      <c r="FR278" s="609">
        <v>151</v>
      </c>
      <c r="FS278" s="560">
        <v>107</v>
      </c>
      <c r="FT278" s="434">
        <f t="shared" si="776"/>
        <v>151</v>
      </c>
      <c r="FU278" s="435">
        <f t="shared" si="777"/>
        <v>107</v>
      </c>
      <c r="FV278" s="609">
        <v>2.5</v>
      </c>
      <c r="FW278" s="560">
        <v>2.4</v>
      </c>
      <c r="FX278" s="434">
        <f t="shared" si="778"/>
        <v>377.5</v>
      </c>
      <c r="FY278" s="435">
        <f t="shared" si="779"/>
        <v>256.8</v>
      </c>
      <c r="FZ278" s="609">
        <v>36.5</v>
      </c>
      <c r="GA278" s="561">
        <v>33.4</v>
      </c>
      <c r="GB278" s="434">
        <f t="shared" si="780"/>
        <v>5511.5</v>
      </c>
      <c r="GC278" s="435">
        <f t="shared" si="781"/>
        <v>3573.7999999999997</v>
      </c>
      <c r="GD278" s="434">
        <f t="shared" si="782"/>
        <v>792</v>
      </c>
      <c r="GE278" s="435">
        <f t="shared" si="783"/>
        <v>742</v>
      </c>
      <c r="GF278" s="434">
        <f t="shared" si="784"/>
        <v>792</v>
      </c>
      <c r="GG278" s="435">
        <f t="shared" si="785"/>
        <v>742</v>
      </c>
      <c r="GH278" s="434">
        <f t="shared" si="786"/>
        <v>3182.3</v>
      </c>
      <c r="GI278" s="435">
        <f t="shared" si="787"/>
        <v>2995.4</v>
      </c>
      <c r="GJ278" s="434">
        <f t="shared" si="788"/>
        <v>83096.799999999988</v>
      </c>
      <c r="GK278" s="435">
        <f t="shared" si="789"/>
        <v>78255.199999999997</v>
      </c>
      <c r="GL278" s="434">
        <f t="shared" si="790"/>
        <v>271</v>
      </c>
      <c r="GM278" s="435">
        <f t="shared" si="791"/>
        <v>289</v>
      </c>
      <c r="GN278" s="434">
        <f t="shared" si="792"/>
        <v>271</v>
      </c>
      <c r="GO278" s="435">
        <f t="shared" si="793"/>
        <v>289</v>
      </c>
      <c r="GP278" s="434">
        <f t="shared" si="794"/>
        <v>825</v>
      </c>
      <c r="GQ278" s="435">
        <f t="shared" si="795"/>
        <v>808.7</v>
      </c>
      <c r="GR278" s="434">
        <f t="shared" si="796"/>
        <v>14597</v>
      </c>
      <c r="GS278" s="435">
        <f t="shared" si="797"/>
        <v>14212.300000000001</v>
      </c>
      <c r="GT278" s="434">
        <f t="shared" si="798"/>
        <v>1063</v>
      </c>
      <c r="GU278" s="435">
        <f t="shared" si="799"/>
        <v>1031</v>
      </c>
      <c r="GV278" s="434">
        <f t="shared" si="800"/>
        <v>1063</v>
      </c>
      <c r="GW278" s="435">
        <f t="shared" si="801"/>
        <v>1031</v>
      </c>
      <c r="GX278" s="434">
        <f t="shared" si="802"/>
        <v>4007.3</v>
      </c>
      <c r="GY278" s="435">
        <f t="shared" si="803"/>
        <v>3804.1000000000004</v>
      </c>
      <c r="GZ278" s="434">
        <f t="shared" si="804"/>
        <v>97693.799999999988</v>
      </c>
      <c r="HA278" s="435">
        <f t="shared" si="805"/>
        <v>92467.5</v>
      </c>
      <c r="HB278" s="434">
        <f t="shared" si="806"/>
        <v>0</v>
      </c>
      <c r="HC278" s="435">
        <f t="shared" si="807"/>
        <v>0</v>
      </c>
      <c r="HD278" s="434">
        <f t="shared" si="808"/>
        <v>0</v>
      </c>
      <c r="HE278" s="435">
        <f t="shared" si="809"/>
        <v>0</v>
      </c>
      <c r="HF278" s="434">
        <f t="shared" si="810"/>
        <v>0</v>
      </c>
      <c r="HG278" s="435">
        <f t="shared" si="811"/>
        <v>0</v>
      </c>
      <c r="HH278" s="434">
        <f t="shared" si="812"/>
        <v>0</v>
      </c>
      <c r="HI278" s="435">
        <f t="shared" si="813"/>
        <v>0</v>
      </c>
      <c r="HJ278" s="434">
        <f t="shared" si="814"/>
        <v>4384.8</v>
      </c>
      <c r="HK278" s="435">
        <f t="shared" si="815"/>
        <v>4060.9</v>
      </c>
      <c r="HL278" s="434">
        <f t="shared" si="816"/>
        <v>103205.29999999999</v>
      </c>
      <c r="HM278" s="435">
        <f t="shared" si="817"/>
        <v>96041.3</v>
      </c>
    </row>
    <row r="279" spans="1:221" s="18" customFormat="1" ht="15" customHeight="1">
      <c r="A279" s="540" t="s">
        <v>585</v>
      </c>
      <c r="B279" s="6" t="s">
        <v>599</v>
      </c>
      <c r="C279" s="580"/>
      <c r="D279" s="5">
        <v>227526</v>
      </c>
      <c r="E279" s="5">
        <v>3</v>
      </c>
      <c r="F279" s="609">
        <v>1249</v>
      </c>
      <c r="G279" s="560">
        <v>1456</v>
      </c>
      <c r="H279" s="609">
        <v>2</v>
      </c>
      <c r="I279" s="560">
        <v>1</v>
      </c>
      <c r="J279" s="434">
        <f t="shared" si="670"/>
        <v>1247</v>
      </c>
      <c r="K279" s="435">
        <f t="shared" si="671"/>
        <v>1455</v>
      </c>
      <c r="L279" s="432"/>
      <c r="M279" s="433"/>
      <c r="N279" s="434">
        <f t="shared" si="672"/>
        <v>1247</v>
      </c>
      <c r="O279" s="435">
        <f t="shared" si="673"/>
        <v>1455</v>
      </c>
      <c r="P279" s="434">
        <f t="shared" si="674"/>
        <v>1247</v>
      </c>
      <c r="Q279" s="435">
        <f t="shared" si="675"/>
        <v>1455</v>
      </c>
      <c r="R279" s="609">
        <v>75</v>
      </c>
      <c r="S279" s="560">
        <v>99</v>
      </c>
      <c r="T279" s="434">
        <f t="shared" si="669"/>
        <v>75</v>
      </c>
      <c r="U279" s="435">
        <f t="shared" si="669"/>
        <v>99</v>
      </c>
      <c r="V279" s="609">
        <v>45</v>
      </c>
      <c r="W279" s="560">
        <v>51</v>
      </c>
      <c r="X279" s="434">
        <f t="shared" si="676"/>
        <v>45</v>
      </c>
      <c r="Y279" s="435">
        <f t="shared" si="677"/>
        <v>51</v>
      </c>
      <c r="Z279" s="432"/>
      <c r="AA279" s="433"/>
      <c r="AB279" s="434">
        <f t="shared" si="678"/>
        <v>0</v>
      </c>
      <c r="AC279" s="435">
        <f t="shared" si="679"/>
        <v>0</v>
      </c>
      <c r="AD279" s="434">
        <f t="shared" si="680"/>
        <v>120</v>
      </c>
      <c r="AE279" s="435">
        <f t="shared" si="681"/>
        <v>150</v>
      </c>
      <c r="AF279" s="434">
        <f t="shared" si="682"/>
        <v>120</v>
      </c>
      <c r="AG279" s="435">
        <f t="shared" si="683"/>
        <v>150</v>
      </c>
      <c r="AH279" s="609">
        <v>4.9000000000000004</v>
      </c>
      <c r="AI279" s="560">
        <v>4.7</v>
      </c>
      <c r="AJ279" s="434">
        <f t="shared" si="684"/>
        <v>367.5</v>
      </c>
      <c r="AK279" s="435">
        <f t="shared" si="685"/>
        <v>465.3</v>
      </c>
      <c r="AL279" s="609">
        <v>4.5</v>
      </c>
      <c r="AM279" s="560">
        <v>4.5</v>
      </c>
      <c r="AN279" s="434">
        <f t="shared" si="686"/>
        <v>202.5</v>
      </c>
      <c r="AO279" s="435">
        <f t="shared" si="687"/>
        <v>229.5</v>
      </c>
      <c r="AP279" s="432"/>
      <c r="AQ279" s="433"/>
      <c r="AR279" s="434">
        <f t="shared" si="688"/>
        <v>0</v>
      </c>
      <c r="AS279" s="435">
        <f t="shared" si="689"/>
        <v>0</v>
      </c>
      <c r="AT279" s="434">
        <f t="shared" si="690"/>
        <v>4.75</v>
      </c>
      <c r="AU279" s="435">
        <f t="shared" si="691"/>
        <v>4.6319999999999997</v>
      </c>
      <c r="AV279" s="434">
        <f t="shared" si="692"/>
        <v>570</v>
      </c>
      <c r="AW279" s="435">
        <f t="shared" si="693"/>
        <v>694.8</v>
      </c>
      <c r="AX279" s="609">
        <v>137.5</v>
      </c>
      <c r="AY279" s="560">
        <v>136.80000000000001</v>
      </c>
      <c r="AZ279" s="434">
        <f t="shared" si="694"/>
        <v>10312.5</v>
      </c>
      <c r="BA279" s="435">
        <f t="shared" si="695"/>
        <v>13543.2</v>
      </c>
      <c r="BB279" s="609">
        <v>140.4</v>
      </c>
      <c r="BC279" s="560">
        <v>140.1</v>
      </c>
      <c r="BD279" s="434">
        <f t="shared" si="696"/>
        <v>6318</v>
      </c>
      <c r="BE279" s="435">
        <f t="shared" si="697"/>
        <v>7145.0999999999995</v>
      </c>
      <c r="BF279" s="432"/>
      <c r="BG279" s="433"/>
      <c r="BH279" s="434">
        <f t="shared" si="698"/>
        <v>0</v>
      </c>
      <c r="BI279" s="435">
        <f t="shared" si="699"/>
        <v>0</v>
      </c>
      <c r="BJ279" s="434">
        <f t="shared" si="700"/>
        <v>138.58750000000001</v>
      </c>
      <c r="BK279" s="435">
        <f t="shared" si="701"/>
        <v>137.922</v>
      </c>
      <c r="BL279" s="434">
        <f t="shared" si="702"/>
        <v>16630.5</v>
      </c>
      <c r="BM279" s="435">
        <f t="shared" si="703"/>
        <v>20688.3</v>
      </c>
      <c r="BN279" s="609">
        <v>458</v>
      </c>
      <c r="BO279" s="560">
        <v>537</v>
      </c>
      <c r="BP279" s="434">
        <f t="shared" si="704"/>
        <v>458</v>
      </c>
      <c r="BQ279" s="435">
        <f t="shared" si="705"/>
        <v>537</v>
      </c>
      <c r="BR279" s="609">
        <v>188</v>
      </c>
      <c r="BS279" s="560">
        <v>254</v>
      </c>
      <c r="BT279" s="434">
        <f t="shared" si="706"/>
        <v>188</v>
      </c>
      <c r="BU279" s="435">
        <f t="shared" si="707"/>
        <v>254</v>
      </c>
      <c r="BV279" s="432"/>
      <c r="BW279" s="433"/>
      <c r="BX279" s="434">
        <f t="shared" si="708"/>
        <v>0</v>
      </c>
      <c r="BY279" s="435">
        <f t="shared" si="709"/>
        <v>0</v>
      </c>
      <c r="BZ279" s="434">
        <f t="shared" si="710"/>
        <v>646</v>
      </c>
      <c r="CA279" s="435">
        <f t="shared" si="711"/>
        <v>791</v>
      </c>
      <c r="CB279" s="434">
        <f t="shared" si="712"/>
        <v>646</v>
      </c>
      <c r="CC279" s="435">
        <f t="shared" si="713"/>
        <v>791</v>
      </c>
      <c r="CD279" s="609">
        <v>5</v>
      </c>
      <c r="CE279" s="560">
        <v>5.0999999999999996</v>
      </c>
      <c r="CF279" s="434">
        <f t="shared" si="714"/>
        <v>2290</v>
      </c>
      <c r="CG279" s="435">
        <f t="shared" si="715"/>
        <v>2738.7</v>
      </c>
      <c r="CH279" s="610">
        <v>4.7</v>
      </c>
      <c r="CI279" s="560">
        <v>4.8</v>
      </c>
      <c r="CJ279" s="434">
        <f t="shared" si="716"/>
        <v>883.6</v>
      </c>
      <c r="CK279" s="435">
        <f t="shared" si="717"/>
        <v>1219.2</v>
      </c>
      <c r="CL279" s="432"/>
      <c r="CM279" s="433"/>
      <c r="CN279" s="434">
        <f t="shared" si="718"/>
        <v>0</v>
      </c>
      <c r="CO279" s="435">
        <f t="shared" si="719"/>
        <v>0</v>
      </c>
      <c r="CP279" s="434">
        <f t="shared" si="720"/>
        <v>4.9126934984520121</v>
      </c>
      <c r="CQ279" s="435">
        <f t="shared" si="721"/>
        <v>5.0036662452591649</v>
      </c>
      <c r="CR279" s="434">
        <f t="shared" si="722"/>
        <v>3173.6</v>
      </c>
      <c r="CS279" s="435">
        <f t="shared" si="723"/>
        <v>3957.8999999999996</v>
      </c>
      <c r="CT279" s="609">
        <v>145.19999999999999</v>
      </c>
      <c r="CU279" s="560">
        <v>146</v>
      </c>
      <c r="CV279" s="434">
        <f t="shared" si="724"/>
        <v>66501.599999999991</v>
      </c>
      <c r="CW279" s="435">
        <f t="shared" si="725"/>
        <v>78402</v>
      </c>
      <c r="CX279" s="609">
        <v>144.5</v>
      </c>
      <c r="CY279" s="560">
        <v>147</v>
      </c>
      <c r="CZ279" s="434">
        <f t="shared" si="726"/>
        <v>27166</v>
      </c>
      <c r="DA279" s="435">
        <f t="shared" si="727"/>
        <v>37338</v>
      </c>
      <c r="DB279" s="432"/>
      <c r="DC279" s="433"/>
      <c r="DD279" s="434">
        <f t="shared" si="728"/>
        <v>0</v>
      </c>
      <c r="DE279" s="435">
        <f t="shared" si="729"/>
        <v>0</v>
      </c>
      <c r="DF279" s="434">
        <f t="shared" si="730"/>
        <v>144.99628482972136</v>
      </c>
      <c r="DG279" s="435">
        <f t="shared" si="731"/>
        <v>146.32111251580278</v>
      </c>
      <c r="DH279" s="434">
        <f t="shared" si="732"/>
        <v>93667.6</v>
      </c>
      <c r="DI279" s="435">
        <f t="shared" si="733"/>
        <v>115740</v>
      </c>
      <c r="DJ279" s="434">
        <f t="shared" si="734"/>
        <v>766</v>
      </c>
      <c r="DK279" s="435">
        <f t="shared" si="735"/>
        <v>941</v>
      </c>
      <c r="DL279" s="434">
        <f t="shared" si="736"/>
        <v>766</v>
      </c>
      <c r="DM279" s="435">
        <f t="shared" si="737"/>
        <v>941</v>
      </c>
      <c r="DN279" s="434">
        <f t="shared" si="738"/>
        <v>4.8872062663185378</v>
      </c>
      <c r="DO279" s="435">
        <f t="shared" si="739"/>
        <v>4.9444208289054199</v>
      </c>
      <c r="DP279" s="434">
        <f t="shared" si="740"/>
        <v>3743.6</v>
      </c>
      <c r="DQ279" s="435">
        <f t="shared" si="741"/>
        <v>4652.7</v>
      </c>
      <c r="DR279" s="434">
        <f t="shared" si="742"/>
        <v>143.99229765013055</v>
      </c>
      <c r="DS279" s="435">
        <f t="shared" si="743"/>
        <v>144.98225292242293</v>
      </c>
      <c r="DT279" s="434">
        <f t="shared" si="744"/>
        <v>110298.1</v>
      </c>
      <c r="DU279" s="435">
        <f t="shared" si="745"/>
        <v>136428.29999999999</v>
      </c>
      <c r="DV279" s="609">
        <v>365</v>
      </c>
      <c r="DW279" s="560">
        <v>376</v>
      </c>
      <c r="DX279" s="434">
        <f t="shared" si="746"/>
        <v>365</v>
      </c>
      <c r="DY279" s="435">
        <f t="shared" si="747"/>
        <v>376</v>
      </c>
      <c r="DZ279" s="609">
        <v>63</v>
      </c>
      <c r="EA279" s="560">
        <v>80</v>
      </c>
      <c r="EB279" s="434">
        <f t="shared" si="748"/>
        <v>63</v>
      </c>
      <c r="EC279" s="435">
        <f t="shared" si="749"/>
        <v>80</v>
      </c>
      <c r="ED279" s="432"/>
      <c r="EE279" s="433"/>
      <c r="EF279" s="434">
        <f t="shared" si="750"/>
        <v>0</v>
      </c>
      <c r="EG279" s="435">
        <f t="shared" si="751"/>
        <v>0</v>
      </c>
      <c r="EH279" s="434">
        <f t="shared" si="752"/>
        <v>428</v>
      </c>
      <c r="EI279" s="435">
        <f t="shared" si="753"/>
        <v>456</v>
      </c>
      <c r="EJ279" s="434">
        <f t="shared" si="754"/>
        <v>428</v>
      </c>
      <c r="EK279" s="435">
        <f t="shared" si="755"/>
        <v>456</v>
      </c>
      <c r="EL279" s="609">
        <v>3.5</v>
      </c>
      <c r="EM279" s="560">
        <v>3.7</v>
      </c>
      <c r="EN279" s="434">
        <f t="shared" si="756"/>
        <v>1277.5</v>
      </c>
      <c r="EO279" s="435">
        <f t="shared" si="757"/>
        <v>1391.2</v>
      </c>
      <c r="EP279" s="609">
        <v>3.5</v>
      </c>
      <c r="EQ279" s="560">
        <v>3.6</v>
      </c>
      <c r="ER279" s="434">
        <f t="shared" si="758"/>
        <v>220.5</v>
      </c>
      <c r="ES279" s="435">
        <f t="shared" si="759"/>
        <v>288</v>
      </c>
      <c r="ET279" s="432"/>
      <c r="EU279" s="433"/>
      <c r="EV279" s="434">
        <f t="shared" si="760"/>
        <v>0</v>
      </c>
      <c r="EW279" s="435">
        <f t="shared" si="761"/>
        <v>0</v>
      </c>
      <c r="EX279" s="434">
        <f t="shared" si="762"/>
        <v>3.5</v>
      </c>
      <c r="EY279" s="435">
        <f t="shared" si="763"/>
        <v>3.6824561403508773</v>
      </c>
      <c r="EZ279" s="434">
        <f t="shared" si="764"/>
        <v>1498</v>
      </c>
      <c r="FA279" s="435">
        <f t="shared" si="765"/>
        <v>1679.2</v>
      </c>
      <c r="FB279" s="609">
        <v>95.5</v>
      </c>
      <c r="FC279" s="560">
        <v>97.8</v>
      </c>
      <c r="FD279" s="434">
        <f t="shared" si="766"/>
        <v>34857.5</v>
      </c>
      <c r="FE279" s="435">
        <f t="shared" si="767"/>
        <v>36772.799999999996</v>
      </c>
      <c r="FF279" s="609">
        <v>85.1</v>
      </c>
      <c r="FG279" s="560">
        <v>90.7</v>
      </c>
      <c r="FH279" s="434">
        <f t="shared" si="768"/>
        <v>5361.2999999999993</v>
      </c>
      <c r="FI279" s="435">
        <f t="shared" si="769"/>
        <v>7256</v>
      </c>
      <c r="FJ279" s="432"/>
      <c r="FK279" s="433"/>
      <c r="FL279" s="434">
        <f t="shared" si="770"/>
        <v>0</v>
      </c>
      <c r="FM279" s="435">
        <f t="shared" si="771"/>
        <v>0</v>
      </c>
      <c r="FN279" s="434">
        <f t="shared" si="772"/>
        <v>93.969158878504686</v>
      </c>
      <c r="FO279" s="435">
        <f t="shared" si="773"/>
        <v>96.554385964912271</v>
      </c>
      <c r="FP279" s="434">
        <f t="shared" si="774"/>
        <v>40218.800000000003</v>
      </c>
      <c r="FQ279" s="435">
        <f t="shared" si="775"/>
        <v>44028.799999999996</v>
      </c>
      <c r="FR279" s="609">
        <v>53</v>
      </c>
      <c r="FS279" s="560">
        <v>58</v>
      </c>
      <c r="FT279" s="434">
        <f t="shared" si="776"/>
        <v>53</v>
      </c>
      <c r="FU279" s="435">
        <f t="shared" si="777"/>
        <v>58</v>
      </c>
      <c r="FV279" s="609">
        <v>4.8</v>
      </c>
      <c r="FW279" s="560">
        <v>5</v>
      </c>
      <c r="FX279" s="434">
        <f t="shared" si="778"/>
        <v>254.39999999999998</v>
      </c>
      <c r="FY279" s="435">
        <f t="shared" si="779"/>
        <v>290</v>
      </c>
      <c r="FZ279" s="609">
        <v>87.3</v>
      </c>
      <c r="GA279" s="561">
        <v>95.6</v>
      </c>
      <c r="GB279" s="434">
        <f t="shared" si="780"/>
        <v>4626.8999999999996</v>
      </c>
      <c r="GC279" s="435">
        <f t="shared" si="781"/>
        <v>5544.7999999999993</v>
      </c>
      <c r="GD279" s="434">
        <f t="shared" si="782"/>
        <v>898</v>
      </c>
      <c r="GE279" s="435">
        <f t="shared" si="783"/>
        <v>1012</v>
      </c>
      <c r="GF279" s="434">
        <f t="shared" si="784"/>
        <v>898</v>
      </c>
      <c r="GG279" s="435">
        <f t="shared" si="785"/>
        <v>1012</v>
      </c>
      <c r="GH279" s="434">
        <f t="shared" si="786"/>
        <v>3935</v>
      </c>
      <c r="GI279" s="435">
        <f t="shared" si="787"/>
        <v>4595.2</v>
      </c>
      <c r="GJ279" s="434">
        <f t="shared" si="788"/>
        <v>111671.59999999999</v>
      </c>
      <c r="GK279" s="435">
        <f t="shared" si="789"/>
        <v>128718</v>
      </c>
      <c r="GL279" s="434">
        <f t="shared" si="790"/>
        <v>296</v>
      </c>
      <c r="GM279" s="435">
        <f t="shared" si="791"/>
        <v>385</v>
      </c>
      <c r="GN279" s="434">
        <f t="shared" si="792"/>
        <v>296</v>
      </c>
      <c r="GO279" s="435">
        <f t="shared" si="793"/>
        <v>385</v>
      </c>
      <c r="GP279" s="434">
        <f t="shared" si="794"/>
        <v>1306.5999999999999</v>
      </c>
      <c r="GQ279" s="435">
        <f t="shared" si="795"/>
        <v>1736.7</v>
      </c>
      <c r="GR279" s="434">
        <f t="shared" si="796"/>
        <v>38845.300000000003</v>
      </c>
      <c r="GS279" s="435">
        <f t="shared" si="797"/>
        <v>51739.1</v>
      </c>
      <c r="GT279" s="434">
        <f t="shared" si="798"/>
        <v>1194</v>
      </c>
      <c r="GU279" s="435">
        <f t="shared" si="799"/>
        <v>1397</v>
      </c>
      <c r="GV279" s="434">
        <f t="shared" si="800"/>
        <v>1194</v>
      </c>
      <c r="GW279" s="435">
        <f t="shared" si="801"/>
        <v>1397</v>
      </c>
      <c r="GX279" s="434">
        <f t="shared" si="802"/>
        <v>5241.6000000000004</v>
      </c>
      <c r="GY279" s="435">
        <f t="shared" si="803"/>
        <v>6331.9</v>
      </c>
      <c r="GZ279" s="434">
        <f t="shared" si="804"/>
        <v>150516.9</v>
      </c>
      <c r="HA279" s="435">
        <f t="shared" si="805"/>
        <v>180457.1</v>
      </c>
      <c r="HB279" s="434">
        <f t="shared" si="806"/>
        <v>0</v>
      </c>
      <c r="HC279" s="435">
        <f t="shared" si="807"/>
        <v>0</v>
      </c>
      <c r="HD279" s="434">
        <f t="shared" si="808"/>
        <v>0</v>
      </c>
      <c r="HE279" s="435">
        <f t="shared" si="809"/>
        <v>0</v>
      </c>
      <c r="HF279" s="434">
        <f t="shared" si="810"/>
        <v>0</v>
      </c>
      <c r="HG279" s="435">
        <f t="shared" si="811"/>
        <v>0</v>
      </c>
      <c r="HH279" s="434">
        <f t="shared" si="812"/>
        <v>0</v>
      </c>
      <c r="HI279" s="435">
        <f t="shared" si="813"/>
        <v>0</v>
      </c>
      <c r="HJ279" s="434">
        <f t="shared" si="814"/>
        <v>5496</v>
      </c>
      <c r="HK279" s="435">
        <f t="shared" si="815"/>
        <v>6621.9</v>
      </c>
      <c r="HL279" s="434">
        <f t="shared" si="816"/>
        <v>155143.80000000002</v>
      </c>
      <c r="HM279" s="435">
        <f t="shared" si="817"/>
        <v>186001.89999999997</v>
      </c>
    </row>
    <row r="280" spans="1:221" s="18" customFormat="1" ht="15" customHeight="1">
      <c r="A280" s="540" t="s">
        <v>585</v>
      </c>
      <c r="B280" s="6" t="s">
        <v>600</v>
      </c>
      <c r="C280" s="580" t="s">
        <v>1266</v>
      </c>
      <c r="D280" s="5">
        <v>227881</v>
      </c>
      <c r="E280" s="5">
        <v>3</v>
      </c>
      <c r="F280" s="609">
        <v>4197</v>
      </c>
      <c r="G280" s="560">
        <v>4345</v>
      </c>
      <c r="H280" s="609">
        <v>1</v>
      </c>
      <c r="I280" s="560">
        <v>2</v>
      </c>
      <c r="J280" s="434">
        <f t="shared" si="670"/>
        <v>4196</v>
      </c>
      <c r="K280" s="435">
        <f t="shared" si="671"/>
        <v>4343</v>
      </c>
      <c r="L280" s="432"/>
      <c r="M280" s="433"/>
      <c r="N280" s="434">
        <f t="shared" si="672"/>
        <v>4196</v>
      </c>
      <c r="O280" s="435">
        <f t="shared" si="673"/>
        <v>4343</v>
      </c>
      <c r="P280" s="434">
        <f t="shared" si="674"/>
        <v>4196</v>
      </c>
      <c r="Q280" s="435">
        <f t="shared" si="675"/>
        <v>4343</v>
      </c>
      <c r="R280" s="609">
        <v>627</v>
      </c>
      <c r="S280" s="560">
        <v>651</v>
      </c>
      <c r="T280" s="434">
        <f t="shared" si="669"/>
        <v>627</v>
      </c>
      <c r="U280" s="435">
        <f t="shared" si="669"/>
        <v>651</v>
      </c>
      <c r="V280" s="609">
        <v>37</v>
      </c>
      <c r="W280" s="560">
        <v>23</v>
      </c>
      <c r="X280" s="434">
        <f t="shared" si="676"/>
        <v>37</v>
      </c>
      <c r="Y280" s="435">
        <f t="shared" si="677"/>
        <v>23</v>
      </c>
      <c r="Z280" s="432"/>
      <c r="AA280" s="433"/>
      <c r="AB280" s="434">
        <f t="shared" si="678"/>
        <v>0</v>
      </c>
      <c r="AC280" s="435">
        <f t="shared" si="679"/>
        <v>0</v>
      </c>
      <c r="AD280" s="434">
        <f t="shared" si="680"/>
        <v>664</v>
      </c>
      <c r="AE280" s="435">
        <f t="shared" si="681"/>
        <v>674</v>
      </c>
      <c r="AF280" s="434">
        <f t="shared" si="682"/>
        <v>664</v>
      </c>
      <c r="AG280" s="435">
        <f t="shared" si="683"/>
        <v>674</v>
      </c>
      <c r="AH280" s="609">
        <v>4.0999999999999996</v>
      </c>
      <c r="AI280" s="560">
        <v>4</v>
      </c>
      <c r="AJ280" s="434">
        <f t="shared" si="684"/>
        <v>2570.6999999999998</v>
      </c>
      <c r="AK280" s="435">
        <f t="shared" si="685"/>
        <v>2604</v>
      </c>
      <c r="AL280" s="609">
        <v>4.0999999999999996</v>
      </c>
      <c r="AM280" s="560">
        <v>4.0999999999999996</v>
      </c>
      <c r="AN280" s="434">
        <f t="shared" si="686"/>
        <v>151.69999999999999</v>
      </c>
      <c r="AO280" s="435">
        <f t="shared" si="687"/>
        <v>94.3</v>
      </c>
      <c r="AP280" s="432"/>
      <c r="AQ280" s="433"/>
      <c r="AR280" s="434">
        <f t="shared" si="688"/>
        <v>0</v>
      </c>
      <c r="AS280" s="435">
        <f t="shared" si="689"/>
        <v>0</v>
      </c>
      <c r="AT280" s="434">
        <f t="shared" si="690"/>
        <v>4.0999999999999996</v>
      </c>
      <c r="AU280" s="435">
        <f t="shared" si="691"/>
        <v>4.0034124629080123</v>
      </c>
      <c r="AV280" s="434">
        <f t="shared" si="692"/>
        <v>2722.3999999999996</v>
      </c>
      <c r="AW280" s="435">
        <f t="shared" si="693"/>
        <v>2698.3</v>
      </c>
      <c r="AX280" s="609">
        <v>112.2</v>
      </c>
      <c r="AY280" s="560">
        <v>111.7</v>
      </c>
      <c r="AZ280" s="434">
        <f t="shared" si="694"/>
        <v>70349.400000000009</v>
      </c>
      <c r="BA280" s="435">
        <f t="shared" si="695"/>
        <v>72716.7</v>
      </c>
      <c r="BB280" s="609">
        <v>114.9</v>
      </c>
      <c r="BC280" s="560">
        <v>117.1</v>
      </c>
      <c r="BD280" s="434">
        <f t="shared" si="696"/>
        <v>4251.3</v>
      </c>
      <c r="BE280" s="435">
        <f t="shared" si="697"/>
        <v>2693.2999999999997</v>
      </c>
      <c r="BF280" s="432"/>
      <c r="BG280" s="433"/>
      <c r="BH280" s="434">
        <f t="shared" si="698"/>
        <v>0</v>
      </c>
      <c r="BI280" s="435">
        <f t="shared" si="699"/>
        <v>0</v>
      </c>
      <c r="BJ280" s="434">
        <f t="shared" si="700"/>
        <v>112.35045180722894</v>
      </c>
      <c r="BK280" s="435">
        <f t="shared" si="701"/>
        <v>111.88427299703264</v>
      </c>
      <c r="BL280" s="434">
        <f t="shared" si="702"/>
        <v>74600.700000000012</v>
      </c>
      <c r="BM280" s="435">
        <f t="shared" si="703"/>
        <v>75410</v>
      </c>
      <c r="BN280" s="609">
        <v>888</v>
      </c>
      <c r="BO280" s="560">
        <v>947</v>
      </c>
      <c r="BP280" s="434">
        <f t="shared" si="704"/>
        <v>888</v>
      </c>
      <c r="BQ280" s="435">
        <f t="shared" si="705"/>
        <v>947</v>
      </c>
      <c r="BR280" s="609">
        <v>44</v>
      </c>
      <c r="BS280" s="560">
        <v>33</v>
      </c>
      <c r="BT280" s="434">
        <f t="shared" si="706"/>
        <v>44</v>
      </c>
      <c r="BU280" s="435">
        <f t="shared" si="707"/>
        <v>33</v>
      </c>
      <c r="BV280" s="432"/>
      <c r="BW280" s="433"/>
      <c r="BX280" s="434">
        <f t="shared" si="708"/>
        <v>0</v>
      </c>
      <c r="BY280" s="435">
        <f t="shared" si="709"/>
        <v>0</v>
      </c>
      <c r="BZ280" s="434">
        <f t="shared" si="710"/>
        <v>932</v>
      </c>
      <c r="CA280" s="435">
        <f t="shared" si="711"/>
        <v>980</v>
      </c>
      <c r="CB280" s="434">
        <f t="shared" si="712"/>
        <v>932</v>
      </c>
      <c r="CC280" s="435">
        <f t="shared" si="713"/>
        <v>980</v>
      </c>
      <c r="CD280" s="609">
        <v>4.8</v>
      </c>
      <c r="CE280" s="560">
        <v>4.7</v>
      </c>
      <c r="CF280" s="434">
        <f t="shared" si="714"/>
        <v>4262.3999999999996</v>
      </c>
      <c r="CG280" s="435">
        <f t="shared" si="715"/>
        <v>4450.9000000000005</v>
      </c>
      <c r="CH280" s="610">
        <v>4.8</v>
      </c>
      <c r="CI280" s="560">
        <v>5.0999999999999996</v>
      </c>
      <c r="CJ280" s="434">
        <f t="shared" si="716"/>
        <v>211.2</v>
      </c>
      <c r="CK280" s="435">
        <f t="shared" si="717"/>
        <v>168.29999999999998</v>
      </c>
      <c r="CL280" s="432"/>
      <c r="CM280" s="433"/>
      <c r="CN280" s="434">
        <f t="shared" si="718"/>
        <v>0</v>
      </c>
      <c r="CO280" s="435">
        <f t="shared" si="719"/>
        <v>0</v>
      </c>
      <c r="CP280" s="434">
        <f t="shared" si="720"/>
        <v>4.8</v>
      </c>
      <c r="CQ280" s="435">
        <f t="shared" si="721"/>
        <v>4.7134693877551026</v>
      </c>
      <c r="CR280" s="434">
        <f t="shared" si="722"/>
        <v>4473.5999999999995</v>
      </c>
      <c r="CS280" s="435">
        <f t="shared" si="723"/>
        <v>4619.2000000000007</v>
      </c>
      <c r="CT280" s="609">
        <v>130.6</v>
      </c>
      <c r="CU280" s="560">
        <v>129.80000000000001</v>
      </c>
      <c r="CV280" s="434">
        <f t="shared" si="724"/>
        <v>115972.79999999999</v>
      </c>
      <c r="CW280" s="435">
        <f t="shared" si="725"/>
        <v>122920.6</v>
      </c>
      <c r="CX280" s="609">
        <v>134.69999999999999</v>
      </c>
      <c r="CY280" s="560">
        <v>133.5</v>
      </c>
      <c r="CZ280" s="434">
        <f t="shared" si="726"/>
        <v>5926.7999999999993</v>
      </c>
      <c r="DA280" s="435">
        <f t="shared" si="727"/>
        <v>4405.5</v>
      </c>
      <c r="DB280" s="432"/>
      <c r="DC280" s="433"/>
      <c r="DD280" s="434">
        <f t="shared" si="728"/>
        <v>0</v>
      </c>
      <c r="DE280" s="435">
        <f t="shared" si="729"/>
        <v>0</v>
      </c>
      <c r="DF280" s="434">
        <f t="shared" si="730"/>
        <v>130.79356223175964</v>
      </c>
      <c r="DG280" s="435">
        <f t="shared" si="731"/>
        <v>129.92459183673469</v>
      </c>
      <c r="DH280" s="434">
        <f t="shared" si="732"/>
        <v>121899.59999999998</v>
      </c>
      <c r="DI280" s="435">
        <f t="shared" si="733"/>
        <v>127326.09999999999</v>
      </c>
      <c r="DJ280" s="434">
        <f t="shared" si="734"/>
        <v>1596</v>
      </c>
      <c r="DK280" s="435">
        <f t="shared" si="735"/>
        <v>1654</v>
      </c>
      <c r="DL280" s="434">
        <f t="shared" si="736"/>
        <v>1596</v>
      </c>
      <c r="DM280" s="435">
        <f t="shared" si="737"/>
        <v>1654</v>
      </c>
      <c r="DN280" s="434">
        <f t="shared" si="738"/>
        <v>4.5087719298245608</v>
      </c>
      <c r="DO280" s="435">
        <f t="shared" si="739"/>
        <v>4.4241233373639668</v>
      </c>
      <c r="DP280" s="434">
        <f t="shared" si="740"/>
        <v>7195.9999999999991</v>
      </c>
      <c r="DQ280" s="435">
        <f t="shared" si="741"/>
        <v>7317.5000000000009</v>
      </c>
      <c r="DR280" s="434">
        <f t="shared" si="742"/>
        <v>123.12048872180451</v>
      </c>
      <c r="DS280" s="435">
        <f t="shared" si="743"/>
        <v>122.57321644498185</v>
      </c>
      <c r="DT280" s="434">
        <f t="shared" si="744"/>
        <v>196500.3</v>
      </c>
      <c r="DU280" s="435">
        <f t="shared" si="745"/>
        <v>202736.09999999998</v>
      </c>
      <c r="DV280" s="609">
        <v>1693</v>
      </c>
      <c r="DW280" s="560">
        <v>1757</v>
      </c>
      <c r="DX280" s="434">
        <f t="shared" si="746"/>
        <v>1693</v>
      </c>
      <c r="DY280" s="435">
        <f t="shared" si="747"/>
        <v>1757</v>
      </c>
      <c r="DZ280" s="609">
        <v>769</v>
      </c>
      <c r="EA280" s="560">
        <v>792</v>
      </c>
      <c r="EB280" s="434">
        <f t="shared" si="748"/>
        <v>769</v>
      </c>
      <c r="EC280" s="435">
        <f t="shared" si="749"/>
        <v>792</v>
      </c>
      <c r="ED280" s="432"/>
      <c r="EE280" s="433"/>
      <c r="EF280" s="434">
        <f t="shared" si="750"/>
        <v>0</v>
      </c>
      <c r="EG280" s="435">
        <f t="shared" si="751"/>
        <v>0</v>
      </c>
      <c r="EH280" s="434">
        <f t="shared" si="752"/>
        <v>2462</v>
      </c>
      <c r="EI280" s="435">
        <f t="shared" si="753"/>
        <v>2549</v>
      </c>
      <c r="EJ280" s="434">
        <f t="shared" si="754"/>
        <v>2462</v>
      </c>
      <c r="EK280" s="435">
        <f t="shared" si="755"/>
        <v>2549</v>
      </c>
      <c r="EL280" s="609">
        <v>3.2</v>
      </c>
      <c r="EM280" s="560">
        <v>3.2</v>
      </c>
      <c r="EN280" s="434">
        <f t="shared" si="756"/>
        <v>5417.6</v>
      </c>
      <c r="EO280" s="435">
        <f t="shared" si="757"/>
        <v>5622.4000000000005</v>
      </c>
      <c r="EP280" s="609">
        <v>3.5</v>
      </c>
      <c r="EQ280" s="560">
        <v>3.6</v>
      </c>
      <c r="ER280" s="434">
        <f t="shared" si="758"/>
        <v>2691.5</v>
      </c>
      <c r="ES280" s="435">
        <f t="shared" si="759"/>
        <v>2851.2000000000003</v>
      </c>
      <c r="ET280" s="432"/>
      <c r="EU280" s="433"/>
      <c r="EV280" s="434">
        <f t="shared" si="760"/>
        <v>0</v>
      </c>
      <c r="EW280" s="435">
        <f t="shared" si="761"/>
        <v>0</v>
      </c>
      <c r="EX280" s="434">
        <f t="shared" si="762"/>
        <v>3.2937043054427297</v>
      </c>
      <c r="EY280" s="435">
        <f t="shared" si="763"/>
        <v>3.3242840329540999</v>
      </c>
      <c r="EZ280" s="434">
        <f t="shared" si="764"/>
        <v>8109.1</v>
      </c>
      <c r="FA280" s="435">
        <f t="shared" si="765"/>
        <v>8473.6</v>
      </c>
      <c r="FB280" s="609">
        <v>84.6</v>
      </c>
      <c r="FC280" s="560">
        <v>83.6</v>
      </c>
      <c r="FD280" s="434">
        <f t="shared" si="766"/>
        <v>143227.79999999999</v>
      </c>
      <c r="FE280" s="435">
        <f t="shared" si="767"/>
        <v>146885.19999999998</v>
      </c>
      <c r="FF280" s="609">
        <v>74.599999999999994</v>
      </c>
      <c r="FG280" s="560">
        <v>76.400000000000006</v>
      </c>
      <c r="FH280" s="434">
        <f t="shared" si="768"/>
        <v>57367.399999999994</v>
      </c>
      <c r="FI280" s="435">
        <f t="shared" si="769"/>
        <v>60508.800000000003</v>
      </c>
      <c r="FJ280" s="432"/>
      <c r="FK280" s="433"/>
      <c r="FL280" s="434">
        <f t="shared" si="770"/>
        <v>0</v>
      </c>
      <c r="FM280" s="435">
        <f t="shared" si="771"/>
        <v>0</v>
      </c>
      <c r="FN280" s="434">
        <f t="shared" si="772"/>
        <v>81.476523151909007</v>
      </c>
      <c r="FO280" s="435">
        <f t="shared" si="773"/>
        <v>81.362887406826204</v>
      </c>
      <c r="FP280" s="434">
        <f t="shared" si="774"/>
        <v>200595.19999999998</v>
      </c>
      <c r="FQ280" s="435">
        <f t="shared" si="775"/>
        <v>207394</v>
      </c>
      <c r="FR280" s="609">
        <v>138</v>
      </c>
      <c r="FS280" s="560">
        <v>140</v>
      </c>
      <c r="FT280" s="434">
        <f t="shared" si="776"/>
        <v>138</v>
      </c>
      <c r="FU280" s="435">
        <f t="shared" si="777"/>
        <v>140</v>
      </c>
      <c r="FV280" s="609">
        <v>4.0999999999999996</v>
      </c>
      <c r="FW280" s="560">
        <v>4.5</v>
      </c>
      <c r="FX280" s="434">
        <f t="shared" si="778"/>
        <v>565.79999999999995</v>
      </c>
      <c r="FY280" s="435">
        <f t="shared" si="779"/>
        <v>630</v>
      </c>
      <c r="FZ280" s="609">
        <v>63.3</v>
      </c>
      <c r="GA280" s="561">
        <v>58.8</v>
      </c>
      <c r="GB280" s="434">
        <f t="shared" si="780"/>
        <v>8735.4</v>
      </c>
      <c r="GC280" s="435">
        <f t="shared" si="781"/>
        <v>8232</v>
      </c>
      <c r="GD280" s="434">
        <f t="shared" si="782"/>
        <v>3208</v>
      </c>
      <c r="GE280" s="435">
        <f t="shared" si="783"/>
        <v>3355</v>
      </c>
      <c r="GF280" s="434">
        <f t="shared" si="784"/>
        <v>3208</v>
      </c>
      <c r="GG280" s="435">
        <f t="shared" si="785"/>
        <v>3355</v>
      </c>
      <c r="GH280" s="434">
        <f t="shared" si="786"/>
        <v>12250.7</v>
      </c>
      <c r="GI280" s="435">
        <f t="shared" si="787"/>
        <v>12677.300000000001</v>
      </c>
      <c r="GJ280" s="434">
        <f t="shared" si="788"/>
        <v>329550</v>
      </c>
      <c r="GK280" s="435">
        <f t="shared" si="789"/>
        <v>342522.5</v>
      </c>
      <c r="GL280" s="434">
        <f t="shared" si="790"/>
        <v>850</v>
      </c>
      <c r="GM280" s="435">
        <f t="shared" si="791"/>
        <v>848</v>
      </c>
      <c r="GN280" s="434">
        <f t="shared" si="792"/>
        <v>850</v>
      </c>
      <c r="GO280" s="435">
        <f t="shared" si="793"/>
        <v>848</v>
      </c>
      <c r="GP280" s="434">
        <f t="shared" si="794"/>
        <v>3054.4</v>
      </c>
      <c r="GQ280" s="435">
        <f t="shared" si="795"/>
        <v>3113.8</v>
      </c>
      <c r="GR280" s="434">
        <f t="shared" si="796"/>
        <v>67545.5</v>
      </c>
      <c r="GS280" s="435">
        <f t="shared" si="797"/>
        <v>67607.600000000006</v>
      </c>
      <c r="GT280" s="434">
        <f t="shared" si="798"/>
        <v>4058</v>
      </c>
      <c r="GU280" s="435">
        <f t="shared" si="799"/>
        <v>4203</v>
      </c>
      <c r="GV280" s="434">
        <f t="shared" si="800"/>
        <v>4058</v>
      </c>
      <c r="GW280" s="435">
        <f t="shared" si="801"/>
        <v>4203</v>
      </c>
      <c r="GX280" s="434">
        <f t="shared" si="802"/>
        <v>15305.1</v>
      </c>
      <c r="GY280" s="435">
        <f t="shared" si="803"/>
        <v>15791.100000000002</v>
      </c>
      <c r="GZ280" s="434">
        <f t="shared" si="804"/>
        <v>397095.5</v>
      </c>
      <c r="HA280" s="435">
        <f t="shared" si="805"/>
        <v>410130.1</v>
      </c>
      <c r="HB280" s="434">
        <f t="shared" si="806"/>
        <v>0</v>
      </c>
      <c r="HC280" s="435">
        <f t="shared" si="807"/>
        <v>0</v>
      </c>
      <c r="HD280" s="434">
        <f t="shared" si="808"/>
        <v>0</v>
      </c>
      <c r="HE280" s="435">
        <f t="shared" si="809"/>
        <v>0</v>
      </c>
      <c r="HF280" s="434">
        <f t="shared" si="810"/>
        <v>0</v>
      </c>
      <c r="HG280" s="435">
        <f t="shared" si="811"/>
        <v>0</v>
      </c>
      <c r="HH280" s="434">
        <f t="shared" si="812"/>
        <v>0</v>
      </c>
      <c r="HI280" s="435">
        <f t="shared" si="813"/>
        <v>0</v>
      </c>
      <c r="HJ280" s="434">
        <f t="shared" si="814"/>
        <v>15870.899999999998</v>
      </c>
      <c r="HK280" s="435">
        <f t="shared" si="815"/>
        <v>16421.100000000002</v>
      </c>
      <c r="HL280" s="434">
        <f t="shared" si="816"/>
        <v>405830.9</v>
      </c>
      <c r="HM280" s="435">
        <f t="shared" si="817"/>
        <v>418362.1</v>
      </c>
    </row>
    <row r="281" spans="1:221" s="18" customFormat="1" ht="15" customHeight="1">
      <c r="A281" s="540" t="s">
        <v>585</v>
      </c>
      <c r="B281" s="6" t="s">
        <v>601</v>
      </c>
      <c r="C281" s="580"/>
      <c r="D281" s="5">
        <v>228431</v>
      </c>
      <c r="E281" s="5">
        <v>3</v>
      </c>
      <c r="F281" s="609">
        <v>2259</v>
      </c>
      <c r="G281" s="560">
        <v>2405</v>
      </c>
      <c r="H281" s="609">
        <v>0</v>
      </c>
      <c r="I281" s="560">
        <v>0</v>
      </c>
      <c r="J281" s="434">
        <f t="shared" si="670"/>
        <v>2259</v>
      </c>
      <c r="K281" s="435">
        <f t="shared" si="671"/>
        <v>2405</v>
      </c>
      <c r="L281" s="432"/>
      <c r="M281" s="433"/>
      <c r="N281" s="434">
        <f t="shared" si="672"/>
        <v>2259</v>
      </c>
      <c r="O281" s="435">
        <f t="shared" si="673"/>
        <v>2405</v>
      </c>
      <c r="P281" s="434">
        <f t="shared" si="674"/>
        <v>2259</v>
      </c>
      <c r="Q281" s="435">
        <f t="shared" si="675"/>
        <v>2405</v>
      </c>
      <c r="R281" s="609">
        <v>561</v>
      </c>
      <c r="S281" s="560">
        <v>598</v>
      </c>
      <c r="T281" s="434">
        <f t="shared" si="669"/>
        <v>561</v>
      </c>
      <c r="U281" s="435">
        <f t="shared" si="669"/>
        <v>598</v>
      </c>
      <c r="V281" s="609">
        <v>23</v>
      </c>
      <c r="W281" s="560">
        <v>18</v>
      </c>
      <c r="X281" s="434">
        <f t="shared" si="676"/>
        <v>23</v>
      </c>
      <c r="Y281" s="435">
        <f t="shared" si="677"/>
        <v>18</v>
      </c>
      <c r="Z281" s="432"/>
      <c r="AA281" s="433"/>
      <c r="AB281" s="434">
        <f t="shared" si="678"/>
        <v>0</v>
      </c>
      <c r="AC281" s="435">
        <f t="shared" si="679"/>
        <v>0</v>
      </c>
      <c r="AD281" s="434">
        <f t="shared" si="680"/>
        <v>584</v>
      </c>
      <c r="AE281" s="435">
        <f t="shared" si="681"/>
        <v>616</v>
      </c>
      <c r="AF281" s="434">
        <f t="shared" si="682"/>
        <v>584</v>
      </c>
      <c r="AG281" s="435">
        <f t="shared" si="683"/>
        <v>616</v>
      </c>
      <c r="AH281" s="609">
        <v>4.2</v>
      </c>
      <c r="AI281" s="560">
        <v>4.2</v>
      </c>
      <c r="AJ281" s="434">
        <f t="shared" si="684"/>
        <v>2356.2000000000003</v>
      </c>
      <c r="AK281" s="435">
        <f t="shared" si="685"/>
        <v>2511.6</v>
      </c>
      <c r="AL281" s="609">
        <v>4.7</v>
      </c>
      <c r="AM281" s="560">
        <v>4.3</v>
      </c>
      <c r="AN281" s="434">
        <f t="shared" si="686"/>
        <v>108.10000000000001</v>
      </c>
      <c r="AO281" s="435">
        <f t="shared" si="687"/>
        <v>77.399999999999991</v>
      </c>
      <c r="AP281" s="432"/>
      <c r="AQ281" s="433"/>
      <c r="AR281" s="434">
        <f t="shared" si="688"/>
        <v>0</v>
      </c>
      <c r="AS281" s="435">
        <f t="shared" si="689"/>
        <v>0</v>
      </c>
      <c r="AT281" s="434">
        <f t="shared" si="690"/>
        <v>4.2196917808219183</v>
      </c>
      <c r="AU281" s="435">
        <f t="shared" si="691"/>
        <v>4.2029220779220777</v>
      </c>
      <c r="AV281" s="434">
        <f t="shared" si="692"/>
        <v>2464.3000000000002</v>
      </c>
      <c r="AW281" s="435">
        <f t="shared" si="693"/>
        <v>2589</v>
      </c>
      <c r="AX281" s="609">
        <v>112.9</v>
      </c>
      <c r="AY281" s="560">
        <v>112.3</v>
      </c>
      <c r="AZ281" s="434">
        <f t="shared" si="694"/>
        <v>63336.9</v>
      </c>
      <c r="BA281" s="435">
        <f t="shared" si="695"/>
        <v>67155.399999999994</v>
      </c>
      <c r="BB281" s="609">
        <v>117.9</v>
      </c>
      <c r="BC281" s="560">
        <v>104.6</v>
      </c>
      <c r="BD281" s="434">
        <f t="shared" si="696"/>
        <v>2711.7000000000003</v>
      </c>
      <c r="BE281" s="435">
        <f t="shared" si="697"/>
        <v>1882.8</v>
      </c>
      <c r="BF281" s="432"/>
      <c r="BG281" s="433"/>
      <c r="BH281" s="434">
        <f t="shared" si="698"/>
        <v>0</v>
      </c>
      <c r="BI281" s="435">
        <f t="shared" si="699"/>
        <v>0</v>
      </c>
      <c r="BJ281" s="434">
        <f t="shared" si="700"/>
        <v>113.09691780821919</v>
      </c>
      <c r="BK281" s="435">
        <f t="shared" si="701"/>
        <v>112.07499999999999</v>
      </c>
      <c r="BL281" s="434">
        <f t="shared" si="702"/>
        <v>66048.600000000006</v>
      </c>
      <c r="BM281" s="435">
        <f t="shared" si="703"/>
        <v>69038.2</v>
      </c>
      <c r="BN281" s="609">
        <v>621</v>
      </c>
      <c r="BO281" s="560">
        <v>622</v>
      </c>
      <c r="BP281" s="434">
        <f t="shared" si="704"/>
        <v>621</v>
      </c>
      <c r="BQ281" s="435">
        <f t="shared" si="705"/>
        <v>622</v>
      </c>
      <c r="BR281" s="609">
        <v>71</v>
      </c>
      <c r="BS281" s="560">
        <v>72</v>
      </c>
      <c r="BT281" s="434">
        <f t="shared" si="706"/>
        <v>71</v>
      </c>
      <c r="BU281" s="435">
        <f t="shared" si="707"/>
        <v>72</v>
      </c>
      <c r="BV281" s="432"/>
      <c r="BW281" s="433"/>
      <c r="BX281" s="434">
        <f t="shared" si="708"/>
        <v>0</v>
      </c>
      <c r="BY281" s="435">
        <f t="shared" si="709"/>
        <v>0</v>
      </c>
      <c r="BZ281" s="434">
        <f t="shared" si="710"/>
        <v>692</v>
      </c>
      <c r="CA281" s="435">
        <f t="shared" si="711"/>
        <v>694</v>
      </c>
      <c r="CB281" s="434">
        <f t="shared" si="712"/>
        <v>692</v>
      </c>
      <c r="CC281" s="435">
        <f t="shared" si="713"/>
        <v>694</v>
      </c>
      <c r="CD281" s="609">
        <v>4.5999999999999996</v>
      </c>
      <c r="CE281" s="560">
        <v>4.5999999999999996</v>
      </c>
      <c r="CF281" s="434">
        <f t="shared" si="714"/>
        <v>2856.6</v>
      </c>
      <c r="CG281" s="435">
        <f t="shared" si="715"/>
        <v>2861.2</v>
      </c>
      <c r="CH281" s="610">
        <v>5</v>
      </c>
      <c r="CI281" s="560">
        <v>4.8</v>
      </c>
      <c r="CJ281" s="434">
        <f t="shared" si="716"/>
        <v>355</v>
      </c>
      <c r="CK281" s="435">
        <f t="shared" si="717"/>
        <v>345.59999999999997</v>
      </c>
      <c r="CL281" s="432"/>
      <c r="CM281" s="433"/>
      <c r="CN281" s="434">
        <f t="shared" si="718"/>
        <v>0</v>
      </c>
      <c r="CO281" s="435">
        <f t="shared" si="719"/>
        <v>0</v>
      </c>
      <c r="CP281" s="434">
        <f t="shared" si="720"/>
        <v>4.6410404624277453</v>
      </c>
      <c r="CQ281" s="435">
        <f t="shared" si="721"/>
        <v>4.6207492795389049</v>
      </c>
      <c r="CR281" s="434">
        <f t="shared" si="722"/>
        <v>3211.6</v>
      </c>
      <c r="CS281" s="435">
        <f t="shared" si="723"/>
        <v>3206.8</v>
      </c>
      <c r="CT281" s="609">
        <v>127.9</v>
      </c>
      <c r="CU281" s="560">
        <v>126.9</v>
      </c>
      <c r="CV281" s="434">
        <f t="shared" si="724"/>
        <v>79425.900000000009</v>
      </c>
      <c r="CW281" s="435">
        <f t="shared" si="725"/>
        <v>78931.8</v>
      </c>
      <c r="CX281" s="609">
        <v>140</v>
      </c>
      <c r="CY281" s="560">
        <v>139.4</v>
      </c>
      <c r="CZ281" s="434">
        <f t="shared" si="726"/>
        <v>9940</v>
      </c>
      <c r="DA281" s="435">
        <f t="shared" si="727"/>
        <v>10036.800000000001</v>
      </c>
      <c r="DB281" s="432"/>
      <c r="DC281" s="433"/>
      <c r="DD281" s="434">
        <f t="shared" si="728"/>
        <v>0</v>
      </c>
      <c r="DE281" s="435">
        <f t="shared" si="729"/>
        <v>0</v>
      </c>
      <c r="DF281" s="434">
        <f t="shared" si="730"/>
        <v>129.14147398843932</v>
      </c>
      <c r="DG281" s="435">
        <f t="shared" si="731"/>
        <v>128.19682997118156</v>
      </c>
      <c r="DH281" s="434">
        <f t="shared" si="732"/>
        <v>89365.900000000009</v>
      </c>
      <c r="DI281" s="435">
        <f t="shared" si="733"/>
        <v>88968.6</v>
      </c>
      <c r="DJ281" s="434">
        <f t="shared" si="734"/>
        <v>1276</v>
      </c>
      <c r="DK281" s="435">
        <f t="shared" si="735"/>
        <v>1310</v>
      </c>
      <c r="DL281" s="434">
        <f t="shared" si="736"/>
        <v>1276</v>
      </c>
      <c r="DM281" s="435">
        <f t="shared" si="737"/>
        <v>1310</v>
      </c>
      <c r="DN281" s="434">
        <f t="shared" si="738"/>
        <v>4.4481974921630094</v>
      </c>
      <c r="DO281" s="435">
        <f t="shared" si="739"/>
        <v>4.4242748091603055</v>
      </c>
      <c r="DP281" s="434">
        <f t="shared" si="740"/>
        <v>5675.9</v>
      </c>
      <c r="DQ281" s="435">
        <f t="shared" si="741"/>
        <v>5795.8</v>
      </c>
      <c r="DR281" s="434">
        <f t="shared" si="742"/>
        <v>121.79819749216301</v>
      </c>
      <c r="DS281" s="435">
        <f t="shared" si="743"/>
        <v>120.61587786259541</v>
      </c>
      <c r="DT281" s="434">
        <f t="shared" si="744"/>
        <v>155414.5</v>
      </c>
      <c r="DU281" s="435">
        <f t="shared" si="745"/>
        <v>158006.79999999999</v>
      </c>
      <c r="DV281" s="609">
        <v>758</v>
      </c>
      <c r="DW281" s="560">
        <v>837</v>
      </c>
      <c r="DX281" s="434">
        <f t="shared" si="746"/>
        <v>758</v>
      </c>
      <c r="DY281" s="435">
        <f t="shared" si="747"/>
        <v>837</v>
      </c>
      <c r="DZ281" s="609">
        <v>168</v>
      </c>
      <c r="EA281" s="560">
        <v>183</v>
      </c>
      <c r="EB281" s="434">
        <f t="shared" si="748"/>
        <v>168</v>
      </c>
      <c r="EC281" s="435">
        <f t="shared" si="749"/>
        <v>183</v>
      </c>
      <c r="ED281" s="432"/>
      <c r="EE281" s="433"/>
      <c r="EF281" s="434">
        <f t="shared" si="750"/>
        <v>0</v>
      </c>
      <c r="EG281" s="435">
        <f t="shared" si="751"/>
        <v>0</v>
      </c>
      <c r="EH281" s="434">
        <f t="shared" si="752"/>
        <v>926</v>
      </c>
      <c r="EI281" s="435">
        <f t="shared" si="753"/>
        <v>1020</v>
      </c>
      <c r="EJ281" s="434">
        <f t="shared" si="754"/>
        <v>926</v>
      </c>
      <c r="EK281" s="435">
        <f t="shared" si="755"/>
        <v>1020</v>
      </c>
      <c r="EL281" s="609">
        <v>3.3</v>
      </c>
      <c r="EM281" s="560">
        <v>3.4</v>
      </c>
      <c r="EN281" s="434">
        <f t="shared" si="756"/>
        <v>2501.4</v>
      </c>
      <c r="EO281" s="435">
        <f t="shared" si="757"/>
        <v>2845.7999999999997</v>
      </c>
      <c r="EP281" s="609">
        <v>3.5</v>
      </c>
      <c r="EQ281" s="560">
        <v>3.4</v>
      </c>
      <c r="ER281" s="434">
        <f t="shared" si="758"/>
        <v>588</v>
      </c>
      <c r="ES281" s="435">
        <f t="shared" si="759"/>
        <v>622.19999999999993</v>
      </c>
      <c r="ET281" s="432"/>
      <c r="EU281" s="433"/>
      <c r="EV281" s="434">
        <f t="shared" si="760"/>
        <v>0</v>
      </c>
      <c r="EW281" s="435">
        <f t="shared" si="761"/>
        <v>0</v>
      </c>
      <c r="EX281" s="434">
        <f t="shared" si="762"/>
        <v>3.3362850971922247</v>
      </c>
      <c r="EY281" s="435">
        <f t="shared" si="763"/>
        <v>3.3999999999999995</v>
      </c>
      <c r="EZ281" s="434">
        <f t="shared" si="764"/>
        <v>3089.4</v>
      </c>
      <c r="FA281" s="435">
        <f t="shared" si="765"/>
        <v>3467.9999999999995</v>
      </c>
      <c r="FB281" s="609">
        <v>84</v>
      </c>
      <c r="FC281" s="560">
        <v>84.4</v>
      </c>
      <c r="FD281" s="434">
        <f t="shared" si="766"/>
        <v>63672</v>
      </c>
      <c r="FE281" s="435">
        <f t="shared" si="767"/>
        <v>70642.8</v>
      </c>
      <c r="FF281" s="609">
        <v>72.2</v>
      </c>
      <c r="FG281" s="560">
        <v>73.3</v>
      </c>
      <c r="FH281" s="434">
        <f t="shared" si="768"/>
        <v>12129.6</v>
      </c>
      <c r="FI281" s="435">
        <f t="shared" si="769"/>
        <v>13413.9</v>
      </c>
      <c r="FJ281" s="432"/>
      <c r="FK281" s="433"/>
      <c r="FL281" s="434">
        <f t="shared" si="770"/>
        <v>0</v>
      </c>
      <c r="FM281" s="435">
        <f t="shared" si="771"/>
        <v>0</v>
      </c>
      <c r="FN281" s="434">
        <f t="shared" si="772"/>
        <v>81.859179265658753</v>
      </c>
      <c r="FO281" s="435">
        <f t="shared" si="773"/>
        <v>82.408529411764704</v>
      </c>
      <c r="FP281" s="434">
        <f t="shared" si="774"/>
        <v>75801.600000000006</v>
      </c>
      <c r="FQ281" s="435">
        <f t="shared" si="775"/>
        <v>84056.7</v>
      </c>
      <c r="FR281" s="609">
        <v>57</v>
      </c>
      <c r="FS281" s="560">
        <v>75</v>
      </c>
      <c r="FT281" s="434">
        <f t="shared" si="776"/>
        <v>57</v>
      </c>
      <c r="FU281" s="435">
        <f t="shared" si="777"/>
        <v>75</v>
      </c>
      <c r="FV281" s="609">
        <v>3.7</v>
      </c>
      <c r="FW281" s="560">
        <v>5.0999999999999996</v>
      </c>
      <c r="FX281" s="434">
        <f t="shared" si="778"/>
        <v>210.9</v>
      </c>
      <c r="FY281" s="435">
        <f t="shared" si="779"/>
        <v>382.5</v>
      </c>
      <c r="FZ281" s="609">
        <v>53.4</v>
      </c>
      <c r="GA281" s="561">
        <v>63.5</v>
      </c>
      <c r="GB281" s="434">
        <f t="shared" si="780"/>
        <v>3043.7999999999997</v>
      </c>
      <c r="GC281" s="435">
        <f t="shared" si="781"/>
        <v>4762.5</v>
      </c>
      <c r="GD281" s="434">
        <f t="shared" si="782"/>
        <v>1940</v>
      </c>
      <c r="GE281" s="435">
        <f t="shared" si="783"/>
        <v>2057</v>
      </c>
      <c r="GF281" s="434">
        <f t="shared" si="784"/>
        <v>1940</v>
      </c>
      <c r="GG281" s="435">
        <f t="shared" si="785"/>
        <v>2057</v>
      </c>
      <c r="GH281" s="434">
        <f t="shared" si="786"/>
        <v>7714.2000000000007</v>
      </c>
      <c r="GI281" s="435">
        <f t="shared" si="787"/>
        <v>8218.5999999999985</v>
      </c>
      <c r="GJ281" s="434">
        <f t="shared" si="788"/>
        <v>206434.80000000002</v>
      </c>
      <c r="GK281" s="435">
        <f t="shared" si="789"/>
        <v>216730</v>
      </c>
      <c r="GL281" s="434">
        <f t="shared" si="790"/>
        <v>262</v>
      </c>
      <c r="GM281" s="435">
        <f t="shared" si="791"/>
        <v>273</v>
      </c>
      <c r="GN281" s="434">
        <f t="shared" si="792"/>
        <v>262</v>
      </c>
      <c r="GO281" s="435">
        <f t="shared" si="793"/>
        <v>273</v>
      </c>
      <c r="GP281" s="434">
        <f t="shared" si="794"/>
        <v>1051.0999999999999</v>
      </c>
      <c r="GQ281" s="435">
        <f t="shared" si="795"/>
        <v>1045.1999999999998</v>
      </c>
      <c r="GR281" s="434">
        <f t="shared" si="796"/>
        <v>24781.300000000003</v>
      </c>
      <c r="GS281" s="435">
        <f t="shared" si="797"/>
        <v>25333.5</v>
      </c>
      <c r="GT281" s="434">
        <f t="shared" si="798"/>
        <v>2202</v>
      </c>
      <c r="GU281" s="435">
        <f t="shared" si="799"/>
        <v>2330</v>
      </c>
      <c r="GV281" s="434">
        <f t="shared" si="800"/>
        <v>2202</v>
      </c>
      <c r="GW281" s="435">
        <f t="shared" si="801"/>
        <v>2330</v>
      </c>
      <c r="GX281" s="434">
        <f t="shared" si="802"/>
        <v>8765.3000000000011</v>
      </c>
      <c r="GY281" s="435">
        <f t="shared" si="803"/>
        <v>9263.7999999999993</v>
      </c>
      <c r="GZ281" s="434">
        <f t="shared" si="804"/>
        <v>231216.10000000003</v>
      </c>
      <c r="HA281" s="435">
        <f t="shared" si="805"/>
        <v>242063.5</v>
      </c>
      <c r="HB281" s="434">
        <f t="shared" si="806"/>
        <v>0</v>
      </c>
      <c r="HC281" s="435">
        <f t="shared" si="807"/>
        <v>0</v>
      </c>
      <c r="HD281" s="434">
        <f t="shared" si="808"/>
        <v>0</v>
      </c>
      <c r="HE281" s="435">
        <f t="shared" si="809"/>
        <v>0</v>
      </c>
      <c r="HF281" s="434">
        <f t="shared" si="810"/>
        <v>0</v>
      </c>
      <c r="HG281" s="435">
        <f t="shared" si="811"/>
        <v>0</v>
      </c>
      <c r="HH281" s="434">
        <f t="shared" si="812"/>
        <v>0</v>
      </c>
      <c r="HI281" s="435">
        <f t="shared" si="813"/>
        <v>0</v>
      </c>
      <c r="HJ281" s="434">
        <f t="shared" si="814"/>
        <v>8976.1999999999989</v>
      </c>
      <c r="HK281" s="435">
        <f t="shared" si="815"/>
        <v>9646.2999999999993</v>
      </c>
      <c r="HL281" s="434">
        <f t="shared" si="816"/>
        <v>234259.9</v>
      </c>
      <c r="HM281" s="435">
        <f t="shared" si="817"/>
        <v>246826</v>
      </c>
    </row>
    <row r="282" spans="1:221" s="18" customFormat="1" ht="15" customHeight="1">
      <c r="A282" s="540" t="s">
        <v>585</v>
      </c>
      <c r="B282" s="6" t="s">
        <v>602</v>
      </c>
      <c r="C282" s="580"/>
      <c r="D282" s="5">
        <v>228501</v>
      </c>
      <c r="E282" s="5">
        <v>3</v>
      </c>
      <c r="F282" s="609">
        <v>187</v>
      </c>
      <c r="G282" s="560">
        <v>205</v>
      </c>
      <c r="H282" s="609">
        <v>2</v>
      </c>
      <c r="I282" s="560">
        <v>0</v>
      </c>
      <c r="J282" s="434">
        <f t="shared" si="670"/>
        <v>185</v>
      </c>
      <c r="K282" s="435">
        <f t="shared" si="671"/>
        <v>205</v>
      </c>
      <c r="L282" s="432"/>
      <c r="M282" s="433"/>
      <c r="N282" s="434">
        <f t="shared" si="672"/>
        <v>185</v>
      </c>
      <c r="O282" s="435">
        <f t="shared" si="673"/>
        <v>205</v>
      </c>
      <c r="P282" s="434">
        <f t="shared" si="674"/>
        <v>185</v>
      </c>
      <c r="Q282" s="435">
        <f t="shared" si="675"/>
        <v>205</v>
      </c>
      <c r="R282" s="609">
        <v>32</v>
      </c>
      <c r="S282" s="560">
        <v>32</v>
      </c>
      <c r="T282" s="434">
        <f t="shared" si="669"/>
        <v>32</v>
      </c>
      <c r="U282" s="435">
        <f t="shared" si="669"/>
        <v>32</v>
      </c>
      <c r="V282" s="609">
        <v>1</v>
      </c>
      <c r="W282" s="560">
        <v>3</v>
      </c>
      <c r="X282" s="434">
        <f t="shared" si="676"/>
        <v>1</v>
      </c>
      <c r="Y282" s="435">
        <f t="shared" si="677"/>
        <v>3</v>
      </c>
      <c r="Z282" s="432"/>
      <c r="AA282" s="433"/>
      <c r="AB282" s="434">
        <f t="shared" si="678"/>
        <v>0</v>
      </c>
      <c r="AC282" s="435">
        <f t="shared" si="679"/>
        <v>0</v>
      </c>
      <c r="AD282" s="434">
        <f t="shared" si="680"/>
        <v>33</v>
      </c>
      <c r="AE282" s="435">
        <f t="shared" si="681"/>
        <v>35</v>
      </c>
      <c r="AF282" s="434">
        <f t="shared" si="682"/>
        <v>33</v>
      </c>
      <c r="AG282" s="435">
        <f t="shared" si="683"/>
        <v>35</v>
      </c>
      <c r="AH282" s="609">
        <v>4</v>
      </c>
      <c r="AI282" s="560">
        <v>3.9</v>
      </c>
      <c r="AJ282" s="434">
        <f t="shared" si="684"/>
        <v>128</v>
      </c>
      <c r="AK282" s="435">
        <f t="shared" si="685"/>
        <v>124.8</v>
      </c>
      <c r="AL282" s="609">
        <v>6</v>
      </c>
      <c r="AM282" s="560">
        <v>3</v>
      </c>
      <c r="AN282" s="434">
        <f t="shared" si="686"/>
        <v>6</v>
      </c>
      <c r="AO282" s="435">
        <f t="shared" si="687"/>
        <v>9</v>
      </c>
      <c r="AP282" s="432"/>
      <c r="AQ282" s="433"/>
      <c r="AR282" s="434">
        <f t="shared" si="688"/>
        <v>0</v>
      </c>
      <c r="AS282" s="435">
        <f t="shared" si="689"/>
        <v>0</v>
      </c>
      <c r="AT282" s="434">
        <f t="shared" si="690"/>
        <v>4.0606060606060606</v>
      </c>
      <c r="AU282" s="435">
        <f t="shared" si="691"/>
        <v>3.8228571428571434</v>
      </c>
      <c r="AV282" s="434">
        <f t="shared" si="692"/>
        <v>134</v>
      </c>
      <c r="AW282" s="435">
        <f t="shared" si="693"/>
        <v>133.80000000000001</v>
      </c>
      <c r="AX282" s="609">
        <v>108.4</v>
      </c>
      <c r="AY282" s="560">
        <v>107.9</v>
      </c>
      <c r="AZ282" s="434">
        <f t="shared" si="694"/>
        <v>3468.8</v>
      </c>
      <c r="BA282" s="435">
        <f t="shared" si="695"/>
        <v>3452.8</v>
      </c>
      <c r="BB282" s="609">
        <v>147</v>
      </c>
      <c r="BC282" s="560">
        <v>85.3</v>
      </c>
      <c r="BD282" s="434">
        <f t="shared" si="696"/>
        <v>147</v>
      </c>
      <c r="BE282" s="435">
        <f t="shared" si="697"/>
        <v>255.89999999999998</v>
      </c>
      <c r="BF282" s="432"/>
      <c r="BG282" s="433"/>
      <c r="BH282" s="434">
        <f t="shared" si="698"/>
        <v>0</v>
      </c>
      <c r="BI282" s="435">
        <f t="shared" si="699"/>
        <v>0</v>
      </c>
      <c r="BJ282" s="434">
        <f t="shared" si="700"/>
        <v>109.56969696969698</v>
      </c>
      <c r="BK282" s="435">
        <f t="shared" si="701"/>
        <v>105.96285714285715</v>
      </c>
      <c r="BL282" s="434">
        <f t="shared" si="702"/>
        <v>3615.8</v>
      </c>
      <c r="BM282" s="435">
        <f t="shared" si="703"/>
        <v>3708.7000000000003</v>
      </c>
      <c r="BN282" s="609">
        <v>64</v>
      </c>
      <c r="BO282" s="560">
        <v>80</v>
      </c>
      <c r="BP282" s="434">
        <f t="shared" si="704"/>
        <v>64</v>
      </c>
      <c r="BQ282" s="435">
        <f t="shared" si="705"/>
        <v>80</v>
      </c>
      <c r="BR282" s="609">
        <v>5</v>
      </c>
      <c r="BS282" s="560">
        <v>3</v>
      </c>
      <c r="BT282" s="434">
        <f t="shared" si="706"/>
        <v>5</v>
      </c>
      <c r="BU282" s="435">
        <f t="shared" si="707"/>
        <v>3</v>
      </c>
      <c r="BV282" s="432"/>
      <c r="BW282" s="433"/>
      <c r="BX282" s="434">
        <f t="shared" si="708"/>
        <v>0</v>
      </c>
      <c r="BY282" s="435">
        <f t="shared" si="709"/>
        <v>0</v>
      </c>
      <c r="BZ282" s="434">
        <f t="shared" si="710"/>
        <v>69</v>
      </c>
      <c r="CA282" s="435">
        <f t="shared" si="711"/>
        <v>83</v>
      </c>
      <c r="CB282" s="434">
        <f t="shared" si="712"/>
        <v>69</v>
      </c>
      <c r="CC282" s="435">
        <f t="shared" si="713"/>
        <v>83</v>
      </c>
      <c r="CD282" s="609">
        <v>4.7</v>
      </c>
      <c r="CE282" s="560">
        <v>4.8</v>
      </c>
      <c r="CF282" s="434">
        <f t="shared" si="714"/>
        <v>300.8</v>
      </c>
      <c r="CG282" s="435">
        <f t="shared" si="715"/>
        <v>384</v>
      </c>
      <c r="CH282" s="610">
        <v>5.2</v>
      </c>
      <c r="CI282" s="560">
        <v>3.2</v>
      </c>
      <c r="CJ282" s="434">
        <f t="shared" si="716"/>
        <v>26</v>
      </c>
      <c r="CK282" s="435">
        <f t="shared" si="717"/>
        <v>9.6000000000000014</v>
      </c>
      <c r="CL282" s="432"/>
      <c r="CM282" s="433"/>
      <c r="CN282" s="434">
        <f t="shared" si="718"/>
        <v>0</v>
      </c>
      <c r="CO282" s="435">
        <f t="shared" si="719"/>
        <v>0</v>
      </c>
      <c r="CP282" s="434">
        <f t="shared" si="720"/>
        <v>4.7362318840579709</v>
      </c>
      <c r="CQ282" s="435">
        <f t="shared" si="721"/>
        <v>4.7421686746987959</v>
      </c>
      <c r="CR282" s="434">
        <f t="shared" si="722"/>
        <v>326.8</v>
      </c>
      <c r="CS282" s="435">
        <f t="shared" si="723"/>
        <v>393.60000000000008</v>
      </c>
      <c r="CT282" s="609">
        <v>133.9</v>
      </c>
      <c r="CU282" s="560">
        <v>133.4</v>
      </c>
      <c r="CV282" s="434">
        <f t="shared" si="724"/>
        <v>8569.6</v>
      </c>
      <c r="CW282" s="435">
        <f t="shared" si="725"/>
        <v>10672</v>
      </c>
      <c r="CX282" s="609">
        <v>136.4</v>
      </c>
      <c r="CY282" s="560">
        <v>96.3</v>
      </c>
      <c r="CZ282" s="434">
        <f t="shared" si="726"/>
        <v>682</v>
      </c>
      <c r="DA282" s="435">
        <f t="shared" si="727"/>
        <v>288.89999999999998</v>
      </c>
      <c r="DB282" s="432"/>
      <c r="DC282" s="433"/>
      <c r="DD282" s="434">
        <f t="shared" si="728"/>
        <v>0</v>
      </c>
      <c r="DE282" s="435">
        <f t="shared" si="729"/>
        <v>0</v>
      </c>
      <c r="DF282" s="434">
        <f t="shared" si="730"/>
        <v>134.08115942028985</v>
      </c>
      <c r="DG282" s="435">
        <f t="shared" si="731"/>
        <v>132.0590361445783</v>
      </c>
      <c r="DH282" s="434">
        <f t="shared" si="732"/>
        <v>9251.6</v>
      </c>
      <c r="DI282" s="435">
        <f t="shared" si="733"/>
        <v>10960.9</v>
      </c>
      <c r="DJ282" s="434">
        <f t="shared" si="734"/>
        <v>102</v>
      </c>
      <c r="DK282" s="435">
        <f t="shared" si="735"/>
        <v>118</v>
      </c>
      <c r="DL282" s="434">
        <f t="shared" si="736"/>
        <v>102</v>
      </c>
      <c r="DM282" s="435">
        <f t="shared" si="737"/>
        <v>118</v>
      </c>
      <c r="DN282" s="434">
        <f t="shared" si="738"/>
        <v>4.5176470588235293</v>
      </c>
      <c r="DO282" s="435">
        <f t="shared" si="739"/>
        <v>4.46949152542373</v>
      </c>
      <c r="DP282" s="434">
        <f t="shared" si="740"/>
        <v>460.8</v>
      </c>
      <c r="DQ282" s="435">
        <f t="shared" si="741"/>
        <v>527.40000000000009</v>
      </c>
      <c r="DR282" s="434">
        <f t="shared" si="742"/>
        <v>126.15098039215688</v>
      </c>
      <c r="DS282" s="435">
        <f t="shared" si="743"/>
        <v>124.31864406779661</v>
      </c>
      <c r="DT282" s="434">
        <f t="shared" si="744"/>
        <v>12867.400000000001</v>
      </c>
      <c r="DU282" s="435">
        <f t="shared" si="745"/>
        <v>14669.6</v>
      </c>
      <c r="DV282" s="609">
        <v>52</v>
      </c>
      <c r="DW282" s="560">
        <v>55</v>
      </c>
      <c r="DX282" s="434">
        <f t="shared" si="746"/>
        <v>52</v>
      </c>
      <c r="DY282" s="435">
        <f t="shared" si="747"/>
        <v>55</v>
      </c>
      <c r="DZ282" s="609">
        <v>23</v>
      </c>
      <c r="EA282" s="560">
        <v>24</v>
      </c>
      <c r="EB282" s="434">
        <f t="shared" si="748"/>
        <v>23</v>
      </c>
      <c r="EC282" s="435">
        <f t="shared" si="749"/>
        <v>24</v>
      </c>
      <c r="ED282" s="432"/>
      <c r="EE282" s="433"/>
      <c r="EF282" s="434">
        <f t="shared" si="750"/>
        <v>0</v>
      </c>
      <c r="EG282" s="435">
        <f t="shared" si="751"/>
        <v>0</v>
      </c>
      <c r="EH282" s="434">
        <f t="shared" si="752"/>
        <v>75</v>
      </c>
      <c r="EI282" s="435">
        <f t="shared" si="753"/>
        <v>79</v>
      </c>
      <c r="EJ282" s="434">
        <f t="shared" si="754"/>
        <v>75</v>
      </c>
      <c r="EK282" s="435">
        <f t="shared" si="755"/>
        <v>79</v>
      </c>
      <c r="EL282" s="609">
        <v>3.3</v>
      </c>
      <c r="EM282" s="560">
        <v>3.4</v>
      </c>
      <c r="EN282" s="434">
        <f t="shared" si="756"/>
        <v>171.6</v>
      </c>
      <c r="EO282" s="435">
        <f t="shared" si="757"/>
        <v>187</v>
      </c>
      <c r="EP282" s="609">
        <v>2.8</v>
      </c>
      <c r="EQ282" s="560">
        <v>3.4</v>
      </c>
      <c r="ER282" s="434">
        <f t="shared" si="758"/>
        <v>64.399999999999991</v>
      </c>
      <c r="ES282" s="435">
        <f t="shared" si="759"/>
        <v>81.599999999999994</v>
      </c>
      <c r="ET282" s="432"/>
      <c r="EU282" s="433"/>
      <c r="EV282" s="434">
        <f t="shared" si="760"/>
        <v>0</v>
      </c>
      <c r="EW282" s="435">
        <f t="shared" si="761"/>
        <v>0</v>
      </c>
      <c r="EX282" s="434">
        <f t="shared" si="762"/>
        <v>3.1466666666666665</v>
      </c>
      <c r="EY282" s="435">
        <f t="shared" si="763"/>
        <v>3.4000000000000004</v>
      </c>
      <c r="EZ282" s="434">
        <f t="shared" si="764"/>
        <v>236</v>
      </c>
      <c r="FA282" s="435">
        <f t="shared" si="765"/>
        <v>268.60000000000002</v>
      </c>
      <c r="FB282" s="609">
        <v>86.3</v>
      </c>
      <c r="FC282" s="560">
        <v>87.2</v>
      </c>
      <c r="FD282" s="434">
        <f t="shared" si="766"/>
        <v>4487.5999999999995</v>
      </c>
      <c r="FE282" s="435">
        <f t="shared" si="767"/>
        <v>4796</v>
      </c>
      <c r="FF282" s="609">
        <v>55.2</v>
      </c>
      <c r="FG282" s="560">
        <v>45.2</v>
      </c>
      <c r="FH282" s="434">
        <f t="shared" si="768"/>
        <v>1269.6000000000001</v>
      </c>
      <c r="FI282" s="435">
        <f t="shared" si="769"/>
        <v>1084.8000000000002</v>
      </c>
      <c r="FJ282" s="432"/>
      <c r="FK282" s="433"/>
      <c r="FL282" s="434">
        <f t="shared" si="770"/>
        <v>0</v>
      </c>
      <c r="FM282" s="435">
        <f t="shared" si="771"/>
        <v>0</v>
      </c>
      <c r="FN282" s="434">
        <f t="shared" si="772"/>
        <v>76.762666666666661</v>
      </c>
      <c r="FO282" s="435">
        <f t="shared" si="773"/>
        <v>74.44050632911393</v>
      </c>
      <c r="FP282" s="434">
        <f t="shared" si="774"/>
        <v>5757.2</v>
      </c>
      <c r="FQ282" s="435">
        <f t="shared" si="775"/>
        <v>5880.8</v>
      </c>
      <c r="FR282" s="609">
        <v>8</v>
      </c>
      <c r="FS282" s="560">
        <v>8</v>
      </c>
      <c r="FT282" s="434">
        <f t="shared" si="776"/>
        <v>8</v>
      </c>
      <c r="FU282" s="435">
        <f t="shared" si="777"/>
        <v>8</v>
      </c>
      <c r="FV282" s="609">
        <v>4.9000000000000004</v>
      </c>
      <c r="FW282" s="560">
        <v>4.8</v>
      </c>
      <c r="FX282" s="434">
        <f t="shared" si="778"/>
        <v>39.200000000000003</v>
      </c>
      <c r="FY282" s="435">
        <f t="shared" si="779"/>
        <v>38.4</v>
      </c>
      <c r="FZ282" s="609">
        <v>67.099999999999994</v>
      </c>
      <c r="GA282" s="561">
        <v>29.8</v>
      </c>
      <c r="GB282" s="434">
        <f t="shared" si="780"/>
        <v>536.79999999999995</v>
      </c>
      <c r="GC282" s="435">
        <f t="shared" si="781"/>
        <v>238.4</v>
      </c>
      <c r="GD282" s="434">
        <f t="shared" si="782"/>
        <v>148</v>
      </c>
      <c r="GE282" s="435">
        <f t="shared" si="783"/>
        <v>167</v>
      </c>
      <c r="GF282" s="434">
        <f t="shared" si="784"/>
        <v>148</v>
      </c>
      <c r="GG282" s="435">
        <f t="shared" si="785"/>
        <v>167</v>
      </c>
      <c r="GH282" s="434">
        <f t="shared" si="786"/>
        <v>600.4</v>
      </c>
      <c r="GI282" s="435">
        <f t="shared" si="787"/>
        <v>695.8</v>
      </c>
      <c r="GJ282" s="434">
        <f t="shared" si="788"/>
        <v>16526</v>
      </c>
      <c r="GK282" s="435">
        <f t="shared" si="789"/>
        <v>18920.8</v>
      </c>
      <c r="GL282" s="434">
        <f t="shared" si="790"/>
        <v>29</v>
      </c>
      <c r="GM282" s="435">
        <f t="shared" si="791"/>
        <v>30</v>
      </c>
      <c r="GN282" s="434">
        <f t="shared" si="792"/>
        <v>29</v>
      </c>
      <c r="GO282" s="435">
        <f t="shared" si="793"/>
        <v>30</v>
      </c>
      <c r="GP282" s="434">
        <f t="shared" si="794"/>
        <v>96.399999999999991</v>
      </c>
      <c r="GQ282" s="435">
        <f t="shared" si="795"/>
        <v>100.19999999999999</v>
      </c>
      <c r="GR282" s="434">
        <f t="shared" si="796"/>
        <v>2098.6000000000004</v>
      </c>
      <c r="GS282" s="435">
        <f t="shared" si="797"/>
        <v>1629.6000000000001</v>
      </c>
      <c r="GT282" s="434">
        <f t="shared" si="798"/>
        <v>177</v>
      </c>
      <c r="GU282" s="435">
        <f t="shared" si="799"/>
        <v>197</v>
      </c>
      <c r="GV282" s="434">
        <f t="shared" si="800"/>
        <v>177</v>
      </c>
      <c r="GW282" s="435">
        <f t="shared" si="801"/>
        <v>197</v>
      </c>
      <c r="GX282" s="434">
        <f t="shared" si="802"/>
        <v>696.8</v>
      </c>
      <c r="GY282" s="435">
        <f t="shared" si="803"/>
        <v>796</v>
      </c>
      <c r="GZ282" s="434">
        <f t="shared" si="804"/>
        <v>18624.599999999999</v>
      </c>
      <c r="HA282" s="435">
        <f t="shared" si="805"/>
        <v>20550.399999999998</v>
      </c>
      <c r="HB282" s="434">
        <f t="shared" si="806"/>
        <v>0</v>
      </c>
      <c r="HC282" s="435">
        <f t="shared" si="807"/>
        <v>0</v>
      </c>
      <c r="HD282" s="434">
        <f t="shared" si="808"/>
        <v>0</v>
      </c>
      <c r="HE282" s="435">
        <f t="shared" si="809"/>
        <v>0</v>
      </c>
      <c r="HF282" s="434">
        <f t="shared" si="810"/>
        <v>0</v>
      </c>
      <c r="HG282" s="435">
        <f t="shared" si="811"/>
        <v>0</v>
      </c>
      <c r="HH282" s="434">
        <f t="shared" si="812"/>
        <v>0</v>
      </c>
      <c r="HI282" s="435">
        <f t="shared" si="813"/>
        <v>0</v>
      </c>
      <c r="HJ282" s="434">
        <f t="shared" si="814"/>
        <v>736</v>
      </c>
      <c r="HK282" s="435">
        <f t="shared" si="815"/>
        <v>834.40000000000009</v>
      </c>
      <c r="HL282" s="434">
        <f t="shared" si="816"/>
        <v>19161.400000000001</v>
      </c>
      <c r="HM282" s="435">
        <f t="shared" si="817"/>
        <v>20788.800000000003</v>
      </c>
    </row>
    <row r="283" spans="1:221" s="18" customFormat="1" ht="15" customHeight="1">
      <c r="A283" s="540" t="s">
        <v>585</v>
      </c>
      <c r="B283" s="6" t="s">
        <v>603</v>
      </c>
      <c r="C283" s="580"/>
      <c r="D283" s="5">
        <v>228529</v>
      </c>
      <c r="E283" s="5">
        <v>3</v>
      </c>
      <c r="F283" s="609">
        <v>2618</v>
      </c>
      <c r="G283" s="560">
        <v>2653</v>
      </c>
      <c r="H283" s="609">
        <v>5</v>
      </c>
      <c r="I283" s="560">
        <v>11</v>
      </c>
      <c r="J283" s="434">
        <f t="shared" si="670"/>
        <v>2613</v>
      </c>
      <c r="K283" s="435">
        <f t="shared" si="671"/>
        <v>2642</v>
      </c>
      <c r="L283" s="432"/>
      <c r="M283" s="433"/>
      <c r="N283" s="434">
        <f t="shared" si="672"/>
        <v>2613</v>
      </c>
      <c r="O283" s="435">
        <f t="shared" si="673"/>
        <v>2642</v>
      </c>
      <c r="P283" s="434">
        <f t="shared" si="674"/>
        <v>2613</v>
      </c>
      <c r="Q283" s="435">
        <f t="shared" si="675"/>
        <v>2642</v>
      </c>
      <c r="R283" s="609">
        <v>429</v>
      </c>
      <c r="S283" s="560">
        <v>474</v>
      </c>
      <c r="T283" s="434">
        <f t="shared" si="669"/>
        <v>429</v>
      </c>
      <c r="U283" s="435">
        <f t="shared" si="669"/>
        <v>474</v>
      </c>
      <c r="V283" s="609">
        <v>41</v>
      </c>
      <c r="W283" s="560">
        <v>52</v>
      </c>
      <c r="X283" s="434">
        <f t="shared" si="676"/>
        <v>41</v>
      </c>
      <c r="Y283" s="435">
        <f t="shared" si="677"/>
        <v>52</v>
      </c>
      <c r="Z283" s="432"/>
      <c r="AA283" s="433"/>
      <c r="AB283" s="434">
        <f t="shared" si="678"/>
        <v>0</v>
      </c>
      <c r="AC283" s="435">
        <f t="shared" si="679"/>
        <v>0</v>
      </c>
      <c r="AD283" s="434">
        <f t="shared" si="680"/>
        <v>470</v>
      </c>
      <c r="AE283" s="435">
        <f t="shared" si="681"/>
        <v>526</v>
      </c>
      <c r="AF283" s="434">
        <f t="shared" si="682"/>
        <v>470</v>
      </c>
      <c r="AG283" s="435">
        <f t="shared" si="683"/>
        <v>526</v>
      </c>
      <c r="AH283" s="609">
        <v>4.2</v>
      </c>
      <c r="AI283" s="560">
        <v>4.2</v>
      </c>
      <c r="AJ283" s="434">
        <f t="shared" si="684"/>
        <v>1801.8000000000002</v>
      </c>
      <c r="AK283" s="435">
        <f t="shared" si="685"/>
        <v>1990.8000000000002</v>
      </c>
      <c r="AL283" s="609">
        <v>4.3</v>
      </c>
      <c r="AM283" s="560">
        <v>4.2</v>
      </c>
      <c r="AN283" s="434">
        <f t="shared" si="686"/>
        <v>176.29999999999998</v>
      </c>
      <c r="AO283" s="435">
        <f t="shared" si="687"/>
        <v>218.4</v>
      </c>
      <c r="AP283" s="432"/>
      <c r="AQ283" s="433"/>
      <c r="AR283" s="434">
        <f t="shared" si="688"/>
        <v>0</v>
      </c>
      <c r="AS283" s="435">
        <f t="shared" si="689"/>
        <v>0</v>
      </c>
      <c r="AT283" s="434">
        <f t="shared" si="690"/>
        <v>4.2087234042553199</v>
      </c>
      <c r="AU283" s="435">
        <f t="shared" si="691"/>
        <v>4.2</v>
      </c>
      <c r="AV283" s="434">
        <f t="shared" si="692"/>
        <v>1978.1000000000004</v>
      </c>
      <c r="AW283" s="435">
        <f t="shared" si="693"/>
        <v>2209.2000000000003</v>
      </c>
      <c r="AX283" s="609">
        <v>116.3</v>
      </c>
      <c r="AY283" s="560">
        <v>117.2</v>
      </c>
      <c r="AZ283" s="434">
        <f t="shared" si="694"/>
        <v>49892.7</v>
      </c>
      <c r="BA283" s="435">
        <f t="shared" si="695"/>
        <v>55552.800000000003</v>
      </c>
      <c r="BB283" s="609">
        <v>109.3</v>
      </c>
      <c r="BC283" s="560">
        <v>115.4</v>
      </c>
      <c r="BD283" s="434">
        <f t="shared" si="696"/>
        <v>4481.3</v>
      </c>
      <c r="BE283" s="435">
        <f t="shared" si="697"/>
        <v>6000.8</v>
      </c>
      <c r="BF283" s="432"/>
      <c r="BG283" s="433"/>
      <c r="BH283" s="434">
        <f t="shared" si="698"/>
        <v>0</v>
      </c>
      <c r="BI283" s="435">
        <f t="shared" si="699"/>
        <v>0</v>
      </c>
      <c r="BJ283" s="434">
        <f t="shared" si="700"/>
        <v>115.68936170212766</v>
      </c>
      <c r="BK283" s="435">
        <f t="shared" si="701"/>
        <v>117.02205323193917</v>
      </c>
      <c r="BL283" s="434">
        <f t="shared" si="702"/>
        <v>54374</v>
      </c>
      <c r="BM283" s="435">
        <f t="shared" si="703"/>
        <v>61553.600000000006</v>
      </c>
      <c r="BN283" s="609">
        <v>479</v>
      </c>
      <c r="BO283" s="560">
        <v>483</v>
      </c>
      <c r="BP283" s="434">
        <f t="shared" si="704"/>
        <v>479</v>
      </c>
      <c r="BQ283" s="435">
        <f t="shared" si="705"/>
        <v>483</v>
      </c>
      <c r="BR283" s="609">
        <v>37</v>
      </c>
      <c r="BS283" s="560">
        <v>36</v>
      </c>
      <c r="BT283" s="434">
        <f t="shared" si="706"/>
        <v>37</v>
      </c>
      <c r="BU283" s="435">
        <f t="shared" si="707"/>
        <v>36</v>
      </c>
      <c r="BV283" s="432"/>
      <c r="BW283" s="433"/>
      <c r="BX283" s="434">
        <f t="shared" si="708"/>
        <v>0</v>
      </c>
      <c r="BY283" s="435">
        <f t="shared" si="709"/>
        <v>0</v>
      </c>
      <c r="BZ283" s="434">
        <f t="shared" si="710"/>
        <v>516</v>
      </c>
      <c r="CA283" s="435">
        <f t="shared" si="711"/>
        <v>519</v>
      </c>
      <c r="CB283" s="434">
        <f t="shared" si="712"/>
        <v>516</v>
      </c>
      <c r="CC283" s="435">
        <f t="shared" si="713"/>
        <v>519</v>
      </c>
      <c r="CD283" s="609">
        <v>4.7</v>
      </c>
      <c r="CE283" s="560">
        <v>4.7</v>
      </c>
      <c r="CF283" s="434">
        <f t="shared" si="714"/>
        <v>2251.3000000000002</v>
      </c>
      <c r="CG283" s="435">
        <f t="shared" si="715"/>
        <v>2270.1</v>
      </c>
      <c r="CH283" s="610">
        <v>5.2</v>
      </c>
      <c r="CI283" s="560">
        <v>4.8</v>
      </c>
      <c r="CJ283" s="434">
        <f t="shared" si="716"/>
        <v>192.4</v>
      </c>
      <c r="CK283" s="435">
        <f t="shared" si="717"/>
        <v>172.79999999999998</v>
      </c>
      <c r="CL283" s="432"/>
      <c r="CM283" s="433"/>
      <c r="CN283" s="434">
        <f t="shared" si="718"/>
        <v>0</v>
      </c>
      <c r="CO283" s="435">
        <f t="shared" si="719"/>
        <v>0</v>
      </c>
      <c r="CP283" s="434">
        <f t="shared" si="720"/>
        <v>4.7358527131782955</v>
      </c>
      <c r="CQ283" s="435">
        <f t="shared" si="721"/>
        <v>4.7069364161849716</v>
      </c>
      <c r="CR283" s="434">
        <f t="shared" si="722"/>
        <v>2443.7000000000003</v>
      </c>
      <c r="CS283" s="435">
        <f t="shared" si="723"/>
        <v>2442.9</v>
      </c>
      <c r="CT283" s="609">
        <v>131.4</v>
      </c>
      <c r="CU283" s="560">
        <v>131.1</v>
      </c>
      <c r="CV283" s="434">
        <f t="shared" si="724"/>
        <v>62940.600000000006</v>
      </c>
      <c r="CW283" s="435">
        <f t="shared" si="725"/>
        <v>63321.299999999996</v>
      </c>
      <c r="CX283" s="609">
        <v>137.1</v>
      </c>
      <c r="CY283" s="560">
        <v>127.7</v>
      </c>
      <c r="CZ283" s="434">
        <f t="shared" si="726"/>
        <v>5072.7</v>
      </c>
      <c r="DA283" s="435">
        <f t="shared" si="727"/>
        <v>4597.2</v>
      </c>
      <c r="DB283" s="432"/>
      <c r="DC283" s="433"/>
      <c r="DD283" s="434">
        <f t="shared" si="728"/>
        <v>0</v>
      </c>
      <c r="DE283" s="435">
        <f t="shared" si="729"/>
        <v>0</v>
      </c>
      <c r="DF283" s="434">
        <f t="shared" si="730"/>
        <v>131.80872093023257</v>
      </c>
      <c r="DG283" s="435">
        <f t="shared" si="731"/>
        <v>130.864161849711</v>
      </c>
      <c r="DH283" s="434">
        <f t="shared" si="732"/>
        <v>68013.3</v>
      </c>
      <c r="DI283" s="435">
        <f t="shared" si="733"/>
        <v>67918.5</v>
      </c>
      <c r="DJ283" s="434">
        <f t="shared" si="734"/>
        <v>986</v>
      </c>
      <c r="DK283" s="435">
        <f t="shared" si="735"/>
        <v>1045</v>
      </c>
      <c r="DL283" s="434">
        <f t="shared" si="736"/>
        <v>986</v>
      </c>
      <c r="DM283" s="435">
        <f t="shared" si="737"/>
        <v>1045</v>
      </c>
      <c r="DN283" s="434">
        <f t="shared" si="738"/>
        <v>4.4845841784989871</v>
      </c>
      <c r="DO283" s="435">
        <f t="shared" si="739"/>
        <v>4.4517703349282298</v>
      </c>
      <c r="DP283" s="434">
        <f t="shared" si="740"/>
        <v>4421.8000000000011</v>
      </c>
      <c r="DQ283" s="435">
        <f t="shared" si="741"/>
        <v>4652.1000000000004</v>
      </c>
      <c r="DR283" s="434">
        <f t="shared" si="742"/>
        <v>124.12505070993915</v>
      </c>
      <c r="DS283" s="435">
        <f t="shared" si="743"/>
        <v>123.89674641148326</v>
      </c>
      <c r="DT283" s="434">
        <f t="shared" si="744"/>
        <v>122387.3</v>
      </c>
      <c r="DU283" s="435">
        <f t="shared" si="745"/>
        <v>129472.1</v>
      </c>
      <c r="DV283" s="609">
        <v>885</v>
      </c>
      <c r="DW283" s="560">
        <v>794</v>
      </c>
      <c r="DX283" s="434">
        <f t="shared" si="746"/>
        <v>885</v>
      </c>
      <c r="DY283" s="435">
        <f t="shared" si="747"/>
        <v>794</v>
      </c>
      <c r="DZ283" s="609">
        <v>662</v>
      </c>
      <c r="EA283" s="560">
        <v>723</v>
      </c>
      <c r="EB283" s="434">
        <f t="shared" si="748"/>
        <v>662</v>
      </c>
      <c r="EC283" s="435">
        <f t="shared" si="749"/>
        <v>723</v>
      </c>
      <c r="ED283" s="432"/>
      <c r="EE283" s="433"/>
      <c r="EF283" s="434">
        <f t="shared" si="750"/>
        <v>0</v>
      </c>
      <c r="EG283" s="435">
        <f t="shared" si="751"/>
        <v>0</v>
      </c>
      <c r="EH283" s="434">
        <f t="shared" si="752"/>
        <v>1547</v>
      </c>
      <c r="EI283" s="435">
        <f t="shared" si="753"/>
        <v>1517</v>
      </c>
      <c r="EJ283" s="434">
        <f t="shared" si="754"/>
        <v>1547</v>
      </c>
      <c r="EK283" s="435">
        <f t="shared" si="755"/>
        <v>1517</v>
      </c>
      <c r="EL283" s="609">
        <v>3</v>
      </c>
      <c r="EM283" s="560">
        <v>3</v>
      </c>
      <c r="EN283" s="434">
        <f t="shared" si="756"/>
        <v>2655</v>
      </c>
      <c r="EO283" s="435">
        <f t="shared" si="757"/>
        <v>2382</v>
      </c>
      <c r="EP283" s="609">
        <v>2.8</v>
      </c>
      <c r="EQ283" s="560">
        <v>2.8</v>
      </c>
      <c r="ER283" s="434">
        <f t="shared" si="758"/>
        <v>1853.6</v>
      </c>
      <c r="ES283" s="435">
        <f t="shared" si="759"/>
        <v>2024.3999999999999</v>
      </c>
      <c r="ET283" s="432"/>
      <c r="EU283" s="433"/>
      <c r="EV283" s="434">
        <f t="shared" si="760"/>
        <v>0</v>
      </c>
      <c r="EW283" s="435">
        <f t="shared" si="761"/>
        <v>0</v>
      </c>
      <c r="EX283" s="434">
        <f t="shared" si="762"/>
        <v>2.9144149967679382</v>
      </c>
      <c r="EY283" s="435">
        <f t="shared" si="763"/>
        <v>2.9046802900461435</v>
      </c>
      <c r="EZ283" s="434">
        <f t="shared" si="764"/>
        <v>4508.6000000000004</v>
      </c>
      <c r="FA283" s="435">
        <f t="shared" si="765"/>
        <v>4406.3999999999996</v>
      </c>
      <c r="FB283" s="609">
        <v>76.7</v>
      </c>
      <c r="FC283" s="560">
        <v>75.900000000000006</v>
      </c>
      <c r="FD283" s="434">
        <f t="shared" si="766"/>
        <v>67879.5</v>
      </c>
      <c r="FE283" s="435">
        <f t="shared" si="767"/>
        <v>60264.600000000006</v>
      </c>
      <c r="FF283" s="609">
        <v>52.6</v>
      </c>
      <c r="FG283" s="560">
        <v>53.9</v>
      </c>
      <c r="FH283" s="434">
        <f t="shared" si="768"/>
        <v>34821.200000000004</v>
      </c>
      <c r="FI283" s="435">
        <f t="shared" si="769"/>
        <v>38969.699999999997</v>
      </c>
      <c r="FJ283" s="432"/>
      <c r="FK283" s="433"/>
      <c r="FL283" s="434">
        <f t="shared" si="770"/>
        <v>0</v>
      </c>
      <c r="FM283" s="435">
        <f t="shared" si="771"/>
        <v>0</v>
      </c>
      <c r="FN283" s="434">
        <f t="shared" si="772"/>
        <v>66.38700711053653</v>
      </c>
      <c r="FO283" s="435">
        <f t="shared" si="773"/>
        <v>65.414831905075815</v>
      </c>
      <c r="FP283" s="434">
        <f t="shared" si="774"/>
        <v>102700.70000000001</v>
      </c>
      <c r="FQ283" s="435">
        <f t="shared" si="775"/>
        <v>99234.300000000017</v>
      </c>
      <c r="FR283" s="609">
        <v>80</v>
      </c>
      <c r="FS283" s="560">
        <v>80</v>
      </c>
      <c r="FT283" s="434">
        <f t="shared" si="776"/>
        <v>80</v>
      </c>
      <c r="FU283" s="435">
        <f t="shared" si="777"/>
        <v>80</v>
      </c>
      <c r="FV283" s="609">
        <v>3.5</v>
      </c>
      <c r="FW283" s="560">
        <v>4.5</v>
      </c>
      <c r="FX283" s="434">
        <f t="shared" si="778"/>
        <v>280</v>
      </c>
      <c r="FY283" s="435">
        <f t="shared" si="779"/>
        <v>360</v>
      </c>
      <c r="FZ283" s="609">
        <v>55.5</v>
      </c>
      <c r="GA283" s="561">
        <v>54.5</v>
      </c>
      <c r="GB283" s="434">
        <f t="shared" si="780"/>
        <v>4440</v>
      </c>
      <c r="GC283" s="435">
        <f t="shared" si="781"/>
        <v>4360</v>
      </c>
      <c r="GD283" s="434">
        <f t="shared" si="782"/>
        <v>1793</v>
      </c>
      <c r="GE283" s="435">
        <f t="shared" si="783"/>
        <v>1751</v>
      </c>
      <c r="GF283" s="434">
        <f t="shared" si="784"/>
        <v>1793</v>
      </c>
      <c r="GG283" s="435">
        <f t="shared" si="785"/>
        <v>1751</v>
      </c>
      <c r="GH283" s="434">
        <f t="shared" si="786"/>
        <v>6708.1</v>
      </c>
      <c r="GI283" s="435">
        <f t="shared" si="787"/>
        <v>6642.9</v>
      </c>
      <c r="GJ283" s="434">
        <f t="shared" si="788"/>
        <v>180712.8</v>
      </c>
      <c r="GK283" s="435">
        <f t="shared" si="789"/>
        <v>179138.7</v>
      </c>
      <c r="GL283" s="434">
        <f t="shared" si="790"/>
        <v>740</v>
      </c>
      <c r="GM283" s="435">
        <f t="shared" si="791"/>
        <v>811</v>
      </c>
      <c r="GN283" s="434">
        <f t="shared" si="792"/>
        <v>740</v>
      </c>
      <c r="GO283" s="435">
        <f t="shared" si="793"/>
        <v>811</v>
      </c>
      <c r="GP283" s="434">
        <f t="shared" si="794"/>
        <v>2222.2999999999997</v>
      </c>
      <c r="GQ283" s="435">
        <f t="shared" si="795"/>
        <v>2415.6</v>
      </c>
      <c r="GR283" s="434">
        <f t="shared" si="796"/>
        <v>44375.200000000004</v>
      </c>
      <c r="GS283" s="435">
        <f t="shared" si="797"/>
        <v>49567.7</v>
      </c>
      <c r="GT283" s="434">
        <f t="shared" si="798"/>
        <v>2533</v>
      </c>
      <c r="GU283" s="435">
        <f t="shared" si="799"/>
        <v>2562</v>
      </c>
      <c r="GV283" s="434">
        <f t="shared" si="800"/>
        <v>2533</v>
      </c>
      <c r="GW283" s="435">
        <f t="shared" si="801"/>
        <v>2562</v>
      </c>
      <c r="GX283" s="434">
        <f t="shared" si="802"/>
        <v>8930.4</v>
      </c>
      <c r="GY283" s="435">
        <f t="shared" si="803"/>
        <v>9058.5</v>
      </c>
      <c r="GZ283" s="434">
        <f t="shared" si="804"/>
        <v>225088</v>
      </c>
      <c r="HA283" s="435">
        <f t="shared" si="805"/>
        <v>228706.40000000002</v>
      </c>
      <c r="HB283" s="434">
        <f t="shared" si="806"/>
        <v>0</v>
      </c>
      <c r="HC283" s="435">
        <f t="shared" si="807"/>
        <v>0</v>
      </c>
      <c r="HD283" s="434">
        <f t="shared" si="808"/>
        <v>0</v>
      </c>
      <c r="HE283" s="435">
        <f t="shared" si="809"/>
        <v>0</v>
      </c>
      <c r="HF283" s="434">
        <f t="shared" si="810"/>
        <v>0</v>
      </c>
      <c r="HG283" s="435">
        <f t="shared" si="811"/>
        <v>0</v>
      </c>
      <c r="HH283" s="434">
        <f t="shared" si="812"/>
        <v>0</v>
      </c>
      <c r="HI283" s="435">
        <f t="shared" si="813"/>
        <v>0</v>
      </c>
      <c r="HJ283" s="434">
        <f t="shared" si="814"/>
        <v>9210.4000000000015</v>
      </c>
      <c r="HK283" s="435">
        <f t="shared" si="815"/>
        <v>9418.5</v>
      </c>
      <c r="HL283" s="434">
        <f t="shared" si="816"/>
        <v>229528</v>
      </c>
      <c r="HM283" s="435">
        <f t="shared" si="817"/>
        <v>233066.40000000002</v>
      </c>
    </row>
    <row r="284" spans="1:221" s="18" customFormat="1" ht="15" customHeight="1">
      <c r="A284" s="540" t="s">
        <v>585</v>
      </c>
      <c r="B284" s="6" t="s">
        <v>604</v>
      </c>
      <c r="C284" s="580"/>
      <c r="D284" s="5">
        <v>226152</v>
      </c>
      <c r="E284" s="5">
        <v>3</v>
      </c>
      <c r="F284" s="609">
        <v>1279</v>
      </c>
      <c r="G284" s="560">
        <v>1277</v>
      </c>
      <c r="H284" s="609">
        <v>10</v>
      </c>
      <c r="I284" s="560">
        <v>15</v>
      </c>
      <c r="J284" s="434">
        <f t="shared" si="670"/>
        <v>1269</v>
      </c>
      <c r="K284" s="435">
        <f t="shared" si="671"/>
        <v>1262</v>
      </c>
      <c r="L284" s="432"/>
      <c r="M284" s="433"/>
      <c r="N284" s="434">
        <f t="shared" si="672"/>
        <v>1269</v>
      </c>
      <c r="O284" s="435">
        <f t="shared" si="673"/>
        <v>1262</v>
      </c>
      <c r="P284" s="434">
        <f t="shared" si="674"/>
        <v>1269</v>
      </c>
      <c r="Q284" s="435">
        <f t="shared" si="675"/>
        <v>1262</v>
      </c>
      <c r="R284" s="609">
        <v>257</v>
      </c>
      <c r="S284" s="560">
        <v>282</v>
      </c>
      <c r="T284" s="434">
        <f t="shared" si="669"/>
        <v>257</v>
      </c>
      <c r="U284" s="435">
        <f t="shared" si="669"/>
        <v>282</v>
      </c>
      <c r="V284" s="609">
        <v>48</v>
      </c>
      <c r="W284" s="560">
        <v>38</v>
      </c>
      <c r="X284" s="434">
        <f t="shared" si="676"/>
        <v>48</v>
      </c>
      <c r="Y284" s="435">
        <f t="shared" si="677"/>
        <v>38</v>
      </c>
      <c r="Z284" s="432"/>
      <c r="AA284" s="433"/>
      <c r="AB284" s="434">
        <f t="shared" si="678"/>
        <v>0</v>
      </c>
      <c r="AC284" s="435">
        <f t="shared" si="679"/>
        <v>0</v>
      </c>
      <c r="AD284" s="434">
        <f t="shared" si="680"/>
        <v>305</v>
      </c>
      <c r="AE284" s="435">
        <f t="shared" si="681"/>
        <v>320</v>
      </c>
      <c r="AF284" s="434">
        <f t="shared" si="682"/>
        <v>305</v>
      </c>
      <c r="AG284" s="435">
        <f t="shared" si="683"/>
        <v>320</v>
      </c>
      <c r="AH284" s="609">
        <v>4.3</v>
      </c>
      <c r="AI284" s="560">
        <v>4</v>
      </c>
      <c r="AJ284" s="434">
        <f t="shared" si="684"/>
        <v>1105.0999999999999</v>
      </c>
      <c r="AK284" s="435">
        <f t="shared" si="685"/>
        <v>1128</v>
      </c>
      <c r="AL284" s="609">
        <v>4</v>
      </c>
      <c r="AM284" s="560">
        <v>4.2</v>
      </c>
      <c r="AN284" s="434">
        <f t="shared" si="686"/>
        <v>192</v>
      </c>
      <c r="AO284" s="435">
        <f t="shared" si="687"/>
        <v>159.6</v>
      </c>
      <c r="AP284" s="432"/>
      <c r="AQ284" s="433"/>
      <c r="AR284" s="434">
        <f t="shared" si="688"/>
        <v>0</v>
      </c>
      <c r="AS284" s="435">
        <f t="shared" si="689"/>
        <v>0</v>
      </c>
      <c r="AT284" s="434">
        <f t="shared" si="690"/>
        <v>4.252786885245901</v>
      </c>
      <c r="AU284" s="435">
        <f t="shared" si="691"/>
        <v>4.0237499999999997</v>
      </c>
      <c r="AV284" s="434">
        <f t="shared" si="692"/>
        <v>1297.0999999999999</v>
      </c>
      <c r="AW284" s="435">
        <f t="shared" si="693"/>
        <v>1287.5999999999999</v>
      </c>
      <c r="AX284" s="609">
        <v>114.7</v>
      </c>
      <c r="AY284" s="560">
        <v>113.7</v>
      </c>
      <c r="AZ284" s="434">
        <f t="shared" si="694"/>
        <v>29477.9</v>
      </c>
      <c r="BA284" s="435">
        <f t="shared" si="695"/>
        <v>32063.4</v>
      </c>
      <c r="BB284" s="609">
        <v>104.5</v>
      </c>
      <c r="BC284" s="560">
        <v>106.5</v>
      </c>
      <c r="BD284" s="434">
        <f t="shared" si="696"/>
        <v>5016</v>
      </c>
      <c r="BE284" s="435">
        <f t="shared" si="697"/>
        <v>4047</v>
      </c>
      <c r="BF284" s="432"/>
      <c r="BG284" s="433"/>
      <c r="BH284" s="434">
        <f t="shared" si="698"/>
        <v>0</v>
      </c>
      <c r="BI284" s="435">
        <f t="shared" si="699"/>
        <v>0</v>
      </c>
      <c r="BJ284" s="434">
        <f t="shared" si="700"/>
        <v>113.09475409836067</v>
      </c>
      <c r="BK284" s="435">
        <f t="shared" si="701"/>
        <v>112.845</v>
      </c>
      <c r="BL284" s="434">
        <f t="shared" si="702"/>
        <v>34493.9</v>
      </c>
      <c r="BM284" s="435">
        <f t="shared" si="703"/>
        <v>36110.400000000001</v>
      </c>
      <c r="BN284" s="609">
        <v>276</v>
      </c>
      <c r="BO284" s="560">
        <v>256</v>
      </c>
      <c r="BP284" s="434">
        <f t="shared" si="704"/>
        <v>276</v>
      </c>
      <c r="BQ284" s="435">
        <f t="shared" si="705"/>
        <v>256</v>
      </c>
      <c r="BR284" s="609">
        <v>25</v>
      </c>
      <c r="BS284" s="560">
        <v>31</v>
      </c>
      <c r="BT284" s="434">
        <f t="shared" si="706"/>
        <v>25</v>
      </c>
      <c r="BU284" s="435">
        <f t="shared" si="707"/>
        <v>31</v>
      </c>
      <c r="BV284" s="432"/>
      <c r="BW284" s="433"/>
      <c r="BX284" s="434">
        <f t="shared" si="708"/>
        <v>0</v>
      </c>
      <c r="BY284" s="435">
        <f t="shared" si="709"/>
        <v>0</v>
      </c>
      <c r="BZ284" s="434">
        <f t="shared" si="710"/>
        <v>301</v>
      </c>
      <c r="CA284" s="435">
        <f t="shared" si="711"/>
        <v>287</v>
      </c>
      <c r="CB284" s="434">
        <f t="shared" si="712"/>
        <v>301</v>
      </c>
      <c r="CC284" s="435">
        <f t="shared" si="713"/>
        <v>287</v>
      </c>
      <c r="CD284" s="609">
        <v>5.2</v>
      </c>
      <c r="CE284" s="560">
        <v>5</v>
      </c>
      <c r="CF284" s="434">
        <f t="shared" si="714"/>
        <v>1435.2</v>
      </c>
      <c r="CG284" s="435">
        <f t="shared" si="715"/>
        <v>1280</v>
      </c>
      <c r="CH284" s="610">
        <v>5.0999999999999996</v>
      </c>
      <c r="CI284" s="560">
        <v>5.3</v>
      </c>
      <c r="CJ284" s="434">
        <f t="shared" si="716"/>
        <v>127.49999999999999</v>
      </c>
      <c r="CK284" s="435">
        <f t="shared" si="717"/>
        <v>164.29999999999998</v>
      </c>
      <c r="CL284" s="432"/>
      <c r="CM284" s="433"/>
      <c r="CN284" s="434">
        <f t="shared" si="718"/>
        <v>0</v>
      </c>
      <c r="CO284" s="435">
        <f t="shared" si="719"/>
        <v>0</v>
      </c>
      <c r="CP284" s="434">
        <f t="shared" si="720"/>
        <v>5.1916943521594687</v>
      </c>
      <c r="CQ284" s="435">
        <f t="shared" si="721"/>
        <v>5.0324041811846687</v>
      </c>
      <c r="CR284" s="434">
        <f t="shared" si="722"/>
        <v>1562.7</v>
      </c>
      <c r="CS284" s="435">
        <f t="shared" si="723"/>
        <v>1444.3</v>
      </c>
      <c r="CT284" s="609">
        <v>133.30000000000001</v>
      </c>
      <c r="CU284" s="560">
        <v>132.69999999999999</v>
      </c>
      <c r="CV284" s="434">
        <f t="shared" si="724"/>
        <v>36790.800000000003</v>
      </c>
      <c r="CW284" s="435">
        <f t="shared" si="725"/>
        <v>33971.199999999997</v>
      </c>
      <c r="CX284" s="609">
        <v>140</v>
      </c>
      <c r="CY284" s="560">
        <v>135</v>
      </c>
      <c r="CZ284" s="434">
        <f t="shared" si="726"/>
        <v>3500</v>
      </c>
      <c r="DA284" s="435">
        <f t="shared" si="727"/>
        <v>4185</v>
      </c>
      <c r="DB284" s="432"/>
      <c r="DC284" s="433"/>
      <c r="DD284" s="434">
        <f t="shared" si="728"/>
        <v>0</v>
      </c>
      <c r="DE284" s="435">
        <f t="shared" si="729"/>
        <v>0</v>
      </c>
      <c r="DF284" s="434">
        <f t="shared" si="730"/>
        <v>133.85647840531561</v>
      </c>
      <c r="DG284" s="435">
        <f t="shared" si="731"/>
        <v>132.94843205574912</v>
      </c>
      <c r="DH284" s="434">
        <f t="shared" si="732"/>
        <v>40290.800000000003</v>
      </c>
      <c r="DI284" s="435">
        <f t="shared" si="733"/>
        <v>38156.199999999997</v>
      </c>
      <c r="DJ284" s="434">
        <f t="shared" si="734"/>
        <v>606</v>
      </c>
      <c r="DK284" s="435">
        <f t="shared" si="735"/>
        <v>607</v>
      </c>
      <c r="DL284" s="434">
        <f t="shared" si="736"/>
        <v>606</v>
      </c>
      <c r="DM284" s="435">
        <f t="shared" si="737"/>
        <v>607</v>
      </c>
      <c r="DN284" s="434">
        <f t="shared" si="738"/>
        <v>4.719141914191419</v>
      </c>
      <c r="DO284" s="435">
        <f t="shared" si="739"/>
        <v>4.5006589785831954</v>
      </c>
      <c r="DP284" s="434">
        <f t="shared" si="740"/>
        <v>2859.7999999999997</v>
      </c>
      <c r="DQ284" s="435">
        <f t="shared" si="741"/>
        <v>2731.8999999999996</v>
      </c>
      <c r="DR284" s="434">
        <f t="shared" si="742"/>
        <v>123.40709570957098</v>
      </c>
      <c r="DS284" s="435">
        <f t="shared" si="743"/>
        <v>122.3502471169687</v>
      </c>
      <c r="DT284" s="434">
        <f t="shared" si="744"/>
        <v>74784.700000000012</v>
      </c>
      <c r="DU284" s="435">
        <f t="shared" si="745"/>
        <v>74266.600000000006</v>
      </c>
      <c r="DV284" s="609">
        <v>372</v>
      </c>
      <c r="DW284" s="560">
        <v>391</v>
      </c>
      <c r="DX284" s="434">
        <f t="shared" si="746"/>
        <v>372</v>
      </c>
      <c r="DY284" s="435">
        <f t="shared" si="747"/>
        <v>391</v>
      </c>
      <c r="DZ284" s="609">
        <v>222</v>
      </c>
      <c r="EA284" s="560">
        <v>202</v>
      </c>
      <c r="EB284" s="434">
        <f t="shared" si="748"/>
        <v>222</v>
      </c>
      <c r="EC284" s="435">
        <f t="shared" si="749"/>
        <v>202</v>
      </c>
      <c r="ED284" s="432"/>
      <c r="EE284" s="433"/>
      <c r="EF284" s="434">
        <f t="shared" si="750"/>
        <v>0</v>
      </c>
      <c r="EG284" s="435">
        <f t="shared" si="751"/>
        <v>0</v>
      </c>
      <c r="EH284" s="434">
        <f t="shared" si="752"/>
        <v>594</v>
      </c>
      <c r="EI284" s="435">
        <f t="shared" si="753"/>
        <v>593</v>
      </c>
      <c r="EJ284" s="434">
        <f t="shared" si="754"/>
        <v>594</v>
      </c>
      <c r="EK284" s="435">
        <f t="shared" si="755"/>
        <v>593</v>
      </c>
      <c r="EL284" s="609">
        <v>3.3</v>
      </c>
      <c r="EM284" s="560">
        <v>3.3</v>
      </c>
      <c r="EN284" s="434">
        <f t="shared" si="756"/>
        <v>1227.5999999999999</v>
      </c>
      <c r="EO284" s="435">
        <f t="shared" si="757"/>
        <v>1290.3</v>
      </c>
      <c r="EP284" s="609">
        <v>3.7</v>
      </c>
      <c r="EQ284" s="560">
        <v>3.8</v>
      </c>
      <c r="ER284" s="434">
        <f t="shared" si="758"/>
        <v>821.40000000000009</v>
      </c>
      <c r="ES284" s="435">
        <f t="shared" si="759"/>
        <v>767.59999999999991</v>
      </c>
      <c r="ET284" s="432"/>
      <c r="EU284" s="433"/>
      <c r="EV284" s="434">
        <f t="shared" si="760"/>
        <v>0</v>
      </c>
      <c r="EW284" s="435">
        <f t="shared" si="761"/>
        <v>0</v>
      </c>
      <c r="EX284" s="434">
        <f t="shared" si="762"/>
        <v>3.4494949494949494</v>
      </c>
      <c r="EY284" s="435">
        <f t="shared" si="763"/>
        <v>3.4703204047217531</v>
      </c>
      <c r="EZ284" s="434">
        <f t="shared" si="764"/>
        <v>2049</v>
      </c>
      <c r="FA284" s="435">
        <f t="shared" si="765"/>
        <v>2057.8999999999996</v>
      </c>
      <c r="FB284" s="609">
        <v>82.4</v>
      </c>
      <c r="FC284" s="560">
        <v>82.7</v>
      </c>
      <c r="FD284" s="434">
        <f t="shared" si="766"/>
        <v>30652.800000000003</v>
      </c>
      <c r="FE284" s="435">
        <f t="shared" si="767"/>
        <v>32335.7</v>
      </c>
      <c r="FF284" s="609">
        <v>76</v>
      </c>
      <c r="FG284" s="560">
        <v>78.099999999999994</v>
      </c>
      <c r="FH284" s="434">
        <f t="shared" si="768"/>
        <v>16872</v>
      </c>
      <c r="FI284" s="435">
        <f t="shared" si="769"/>
        <v>15776.199999999999</v>
      </c>
      <c r="FJ284" s="432"/>
      <c r="FK284" s="433"/>
      <c r="FL284" s="434">
        <f t="shared" si="770"/>
        <v>0</v>
      </c>
      <c r="FM284" s="435">
        <f t="shared" si="771"/>
        <v>0</v>
      </c>
      <c r="FN284" s="434">
        <f t="shared" si="772"/>
        <v>80.00808080808082</v>
      </c>
      <c r="FO284" s="435">
        <f t="shared" si="773"/>
        <v>81.133052276559866</v>
      </c>
      <c r="FP284" s="434">
        <f t="shared" si="774"/>
        <v>47524.80000000001</v>
      </c>
      <c r="FQ284" s="435">
        <f t="shared" si="775"/>
        <v>48111.9</v>
      </c>
      <c r="FR284" s="609">
        <v>69</v>
      </c>
      <c r="FS284" s="560">
        <v>62</v>
      </c>
      <c r="FT284" s="434">
        <f t="shared" si="776"/>
        <v>69</v>
      </c>
      <c r="FU284" s="435">
        <f t="shared" si="777"/>
        <v>62</v>
      </c>
      <c r="FV284" s="609">
        <v>5.3</v>
      </c>
      <c r="FW284" s="560">
        <v>5.8</v>
      </c>
      <c r="FX284" s="434">
        <f t="shared" si="778"/>
        <v>365.7</v>
      </c>
      <c r="FY284" s="435">
        <f t="shared" si="779"/>
        <v>359.59999999999997</v>
      </c>
      <c r="FZ284" s="609">
        <v>72.8</v>
      </c>
      <c r="GA284" s="561">
        <v>78.5</v>
      </c>
      <c r="GB284" s="434">
        <f t="shared" si="780"/>
        <v>5023.2</v>
      </c>
      <c r="GC284" s="435">
        <f t="shared" si="781"/>
        <v>4867</v>
      </c>
      <c r="GD284" s="434">
        <f t="shared" si="782"/>
        <v>905</v>
      </c>
      <c r="GE284" s="435">
        <f t="shared" si="783"/>
        <v>929</v>
      </c>
      <c r="GF284" s="434">
        <f t="shared" si="784"/>
        <v>905</v>
      </c>
      <c r="GG284" s="435">
        <f t="shared" si="785"/>
        <v>929</v>
      </c>
      <c r="GH284" s="434">
        <f t="shared" si="786"/>
        <v>3767.9</v>
      </c>
      <c r="GI284" s="435">
        <f t="shared" si="787"/>
        <v>3698.3</v>
      </c>
      <c r="GJ284" s="434">
        <f t="shared" si="788"/>
        <v>96921.500000000015</v>
      </c>
      <c r="GK284" s="435">
        <f t="shared" si="789"/>
        <v>98370.3</v>
      </c>
      <c r="GL284" s="434">
        <f t="shared" si="790"/>
        <v>295</v>
      </c>
      <c r="GM284" s="435">
        <f t="shared" si="791"/>
        <v>271</v>
      </c>
      <c r="GN284" s="434">
        <f t="shared" si="792"/>
        <v>295</v>
      </c>
      <c r="GO284" s="435">
        <f t="shared" si="793"/>
        <v>271</v>
      </c>
      <c r="GP284" s="434">
        <f t="shared" si="794"/>
        <v>1140.9000000000001</v>
      </c>
      <c r="GQ284" s="435">
        <f t="shared" si="795"/>
        <v>1091.5</v>
      </c>
      <c r="GR284" s="434">
        <f t="shared" si="796"/>
        <v>25388</v>
      </c>
      <c r="GS284" s="435">
        <f t="shared" si="797"/>
        <v>24008.199999999997</v>
      </c>
      <c r="GT284" s="434">
        <f t="shared" si="798"/>
        <v>1200</v>
      </c>
      <c r="GU284" s="435">
        <f t="shared" si="799"/>
        <v>1200</v>
      </c>
      <c r="GV284" s="434">
        <f t="shared" si="800"/>
        <v>1200</v>
      </c>
      <c r="GW284" s="435">
        <f t="shared" si="801"/>
        <v>1200</v>
      </c>
      <c r="GX284" s="434">
        <f t="shared" si="802"/>
        <v>4908.8</v>
      </c>
      <c r="GY284" s="435">
        <f t="shared" si="803"/>
        <v>4789.8</v>
      </c>
      <c r="GZ284" s="434">
        <f t="shared" si="804"/>
        <v>122309.50000000001</v>
      </c>
      <c r="HA284" s="435">
        <f t="shared" si="805"/>
        <v>122378.5</v>
      </c>
      <c r="HB284" s="434">
        <f t="shared" si="806"/>
        <v>0</v>
      </c>
      <c r="HC284" s="435">
        <f t="shared" si="807"/>
        <v>0</v>
      </c>
      <c r="HD284" s="434">
        <f t="shared" si="808"/>
        <v>0</v>
      </c>
      <c r="HE284" s="435">
        <f t="shared" si="809"/>
        <v>0</v>
      </c>
      <c r="HF284" s="434">
        <f t="shared" si="810"/>
        <v>0</v>
      </c>
      <c r="HG284" s="435">
        <f t="shared" si="811"/>
        <v>0</v>
      </c>
      <c r="HH284" s="434">
        <f t="shared" si="812"/>
        <v>0</v>
      </c>
      <c r="HI284" s="435">
        <f t="shared" si="813"/>
        <v>0</v>
      </c>
      <c r="HJ284" s="434">
        <f t="shared" si="814"/>
        <v>5274.4999999999991</v>
      </c>
      <c r="HK284" s="435">
        <f t="shared" si="815"/>
        <v>5149.3999999999996</v>
      </c>
      <c r="HL284" s="434">
        <f t="shared" si="816"/>
        <v>127332.70000000003</v>
      </c>
      <c r="HM284" s="435">
        <f t="shared" si="817"/>
        <v>127245.5</v>
      </c>
    </row>
    <row r="285" spans="1:221" s="18" customFormat="1" ht="15" customHeight="1">
      <c r="A285" s="540" t="s">
        <v>585</v>
      </c>
      <c r="B285" s="6" t="s">
        <v>605</v>
      </c>
      <c r="C285" s="580" t="s">
        <v>1266</v>
      </c>
      <c r="D285" s="5">
        <v>224554</v>
      </c>
      <c r="E285" s="5">
        <v>3</v>
      </c>
      <c r="F285" s="609">
        <v>1797</v>
      </c>
      <c r="G285" s="560">
        <v>2133</v>
      </c>
      <c r="H285" s="609">
        <v>1</v>
      </c>
      <c r="I285" s="560">
        <v>0</v>
      </c>
      <c r="J285" s="434">
        <f t="shared" si="670"/>
        <v>1796</v>
      </c>
      <c r="K285" s="435">
        <f t="shared" si="671"/>
        <v>2133</v>
      </c>
      <c r="L285" s="432"/>
      <c r="M285" s="433"/>
      <c r="N285" s="434">
        <f t="shared" si="672"/>
        <v>1796</v>
      </c>
      <c r="O285" s="435">
        <f t="shared" si="673"/>
        <v>2133</v>
      </c>
      <c r="P285" s="434">
        <f t="shared" si="674"/>
        <v>1796</v>
      </c>
      <c r="Q285" s="435">
        <f t="shared" si="675"/>
        <v>2133</v>
      </c>
      <c r="R285" s="609">
        <v>178</v>
      </c>
      <c r="S285" s="560">
        <v>214</v>
      </c>
      <c r="T285" s="434">
        <f t="shared" si="669"/>
        <v>178</v>
      </c>
      <c r="U285" s="435">
        <f t="shared" si="669"/>
        <v>214</v>
      </c>
      <c r="V285" s="609">
        <v>8</v>
      </c>
      <c r="W285" s="560">
        <v>8</v>
      </c>
      <c r="X285" s="434">
        <f t="shared" si="676"/>
        <v>8</v>
      </c>
      <c r="Y285" s="435">
        <f t="shared" si="677"/>
        <v>8</v>
      </c>
      <c r="Z285" s="432"/>
      <c r="AA285" s="433"/>
      <c r="AB285" s="434">
        <f t="shared" si="678"/>
        <v>0</v>
      </c>
      <c r="AC285" s="435">
        <f t="shared" si="679"/>
        <v>0</v>
      </c>
      <c r="AD285" s="434">
        <f t="shared" si="680"/>
        <v>186</v>
      </c>
      <c r="AE285" s="435">
        <f t="shared" si="681"/>
        <v>222</v>
      </c>
      <c r="AF285" s="434">
        <f t="shared" si="682"/>
        <v>186</v>
      </c>
      <c r="AG285" s="435">
        <f t="shared" si="683"/>
        <v>222</v>
      </c>
      <c r="AH285" s="609">
        <v>4.0999999999999996</v>
      </c>
      <c r="AI285" s="560">
        <v>4.2</v>
      </c>
      <c r="AJ285" s="434">
        <f t="shared" si="684"/>
        <v>729.8</v>
      </c>
      <c r="AK285" s="435">
        <f t="shared" si="685"/>
        <v>898.80000000000007</v>
      </c>
      <c r="AL285" s="609">
        <v>4.8</v>
      </c>
      <c r="AM285" s="560">
        <v>4.8</v>
      </c>
      <c r="AN285" s="434">
        <f t="shared" si="686"/>
        <v>38.4</v>
      </c>
      <c r="AO285" s="435">
        <f t="shared" si="687"/>
        <v>38.4</v>
      </c>
      <c r="AP285" s="432"/>
      <c r="AQ285" s="433"/>
      <c r="AR285" s="434">
        <f t="shared" si="688"/>
        <v>0</v>
      </c>
      <c r="AS285" s="435">
        <f t="shared" si="689"/>
        <v>0</v>
      </c>
      <c r="AT285" s="434">
        <f t="shared" si="690"/>
        <v>4.1301075268817202</v>
      </c>
      <c r="AU285" s="435">
        <f t="shared" si="691"/>
        <v>4.2216216216216216</v>
      </c>
      <c r="AV285" s="434">
        <f t="shared" si="692"/>
        <v>768.19999999999993</v>
      </c>
      <c r="AW285" s="435">
        <f t="shared" si="693"/>
        <v>937.2</v>
      </c>
      <c r="AX285" s="609">
        <v>115.9</v>
      </c>
      <c r="AY285" s="560">
        <v>117.2</v>
      </c>
      <c r="AZ285" s="434">
        <f t="shared" si="694"/>
        <v>20630.2</v>
      </c>
      <c r="BA285" s="435">
        <f t="shared" si="695"/>
        <v>25080.799999999999</v>
      </c>
      <c r="BB285" s="609">
        <v>118.3</v>
      </c>
      <c r="BC285" s="560">
        <v>126</v>
      </c>
      <c r="BD285" s="434">
        <f t="shared" si="696"/>
        <v>946.4</v>
      </c>
      <c r="BE285" s="435">
        <f t="shared" si="697"/>
        <v>1008</v>
      </c>
      <c r="BF285" s="432"/>
      <c r="BG285" s="433"/>
      <c r="BH285" s="434">
        <f t="shared" si="698"/>
        <v>0</v>
      </c>
      <c r="BI285" s="435">
        <f t="shared" si="699"/>
        <v>0</v>
      </c>
      <c r="BJ285" s="434">
        <f t="shared" si="700"/>
        <v>116.00322580645162</v>
      </c>
      <c r="BK285" s="435">
        <f t="shared" si="701"/>
        <v>117.51711711711711</v>
      </c>
      <c r="BL285" s="434">
        <f t="shared" si="702"/>
        <v>21576.600000000002</v>
      </c>
      <c r="BM285" s="435">
        <f t="shared" si="703"/>
        <v>26088.799999999999</v>
      </c>
      <c r="BN285" s="609">
        <v>231</v>
      </c>
      <c r="BO285" s="560">
        <v>247</v>
      </c>
      <c r="BP285" s="434">
        <f t="shared" si="704"/>
        <v>231</v>
      </c>
      <c r="BQ285" s="435">
        <f t="shared" si="705"/>
        <v>247</v>
      </c>
      <c r="BR285" s="609">
        <v>21</v>
      </c>
      <c r="BS285" s="560">
        <v>23</v>
      </c>
      <c r="BT285" s="434">
        <f t="shared" si="706"/>
        <v>21</v>
      </c>
      <c r="BU285" s="435">
        <f t="shared" si="707"/>
        <v>23</v>
      </c>
      <c r="BV285" s="432"/>
      <c r="BW285" s="433"/>
      <c r="BX285" s="434">
        <f t="shared" si="708"/>
        <v>0</v>
      </c>
      <c r="BY285" s="435">
        <f t="shared" si="709"/>
        <v>0</v>
      </c>
      <c r="BZ285" s="434">
        <f t="shared" si="710"/>
        <v>252</v>
      </c>
      <c r="CA285" s="435">
        <f t="shared" si="711"/>
        <v>270</v>
      </c>
      <c r="CB285" s="434">
        <f t="shared" si="712"/>
        <v>252</v>
      </c>
      <c r="CC285" s="435">
        <f t="shared" si="713"/>
        <v>270</v>
      </c>
      <c r="CD285" s="609">
        <v>4.9000000000000004</v>
      </c>
      <c r="CE285" s="560">
        <v>4.5999999999999996</v>
      </c>
      <c r="CF285" s="434">
        <f t="shared" si="714"/>
        <v>1131.9000000000001</v>
      </c>
      <c r="CG285" s="435">
        <f t="shared" si="715"/>
        <v>1136.1999999999998</v>
      </c>
      <c r="CH285" s="610">
        <v>4.9000000000000004</v>
      </c>
      <c r="CI285" s="560">
        <v>5.4</v>
      </c>
      <c r="CJ285" s="434">
        <f t="shared" si="716"/>
        <v>102.9</v>
      </c>
      <c r="CK285" s="435">
        <f t="shared" si="717"/>
        <v>124.2</v>
      </c>
      <c r="CL285" s="432"/>
      <c r="CM285" s="433"/>
      <c r="CN285" s="434">
        <f t="shared" si="718"/>
        <v>0</v>
      </c>
      <c r="CO285" s="435">
        <f t="shared" si="719"/>
        <v>0</v>
      </c>
      <c r="CP285" s="434">
        <f t="shared" si="720"/>
        <v>4.9000000000000004</v>
      </c>
      <c r="CQ285" s="435">
        <f t="shared" si="721"/>
        <v>4.6681481481481475</v>
      </c>
      <c r="CR285" s="434">
        <f t="shared" si="722"/>
        <v>1234.8000000000002</v>
      </c>
      <c r="CS285" s="435">
        <f t="shared" si="723"/>
        <v>1260.3999999999999</v>
      </c>
      <c r="CT285" s="609">
        <v>135</v>
      </c>
      <c r="CU285" s="560">
        <v>132</v>
      </c>
      <c r="CV285" s="434">
        <f t="shared" si="724"/>
        <v>31185</v>
      </c>
      <c r="CW285" s="435">
        <f t="shared" si="725"/>
        <v>32604</v>
      </c>
      <c r="CX285" s="609">
        <v>122</v>
      </c>
      <c r="CY285" s="560">
        <v>128.30000000000001</v>
      </c>
      <c r="CZ285" s="434">
        <f t="shared" si="726"/>
        <v>2562</v>
      </c>
      <c r="DA285" s="435">
        <f t="shared" si="727"/>
        <v>2950.9</v>
      </c>
      <c r="DB285" s="432"/>
      <c r="DC285" s="433"/>
      <c r="DD285" s="434">
        <f t="shared" si="728"/>
        <v>0</v>
      </c>
      <c r="DE285" s="435">
        <f t="shared" si="729"/>
        <v>0</v>
      </c>
      <c r="DF285" s="434">
        <f t="shared" si="730"/>
        <v>133.91666666666666</v>
      </c>
      <c r="DG285" s="435">
        <f t="shared" si="731"/>
        <v>131.68481481481481</v>
      </c>
      <c r="DH285" s="434">
        <f t="shared" si="732"/>
        <v>33747</v>
      </c>
      <c r="DI285" s="435">
        <f t="shared" si="733"/>
        <v>35554.9</v>
      </c>
      <c r="DJ285" s="434">
        <f t="shared" si="734"/>
        <v>438</v>
      </c>
      <c r="DK285" s="435">
        <f t="shared" si="735"/>
        <v>492</v>
      </c>
      <c r="DL285" s="434">
        <f t="shared" si="736"/>
        <v>438</v>
      </c>
      <c r="DM285" s="435">
        <f t="shared" si="737"/>
        <v>492</v>
      </c>
      <c r="DN285" s="434">
        <f t="shared" si="738"/>
        <v>4.5730593607305936</v>
      </c>
      <c r="DO285" s="435">
        <f t="shared" si="739"/>
        <v>4.4666666666666668</v>
      </c>
      <c r="DP285" s="434">
        <f t="shared" si="740"/>
        <v>2003</v>
      </c>
      <c r="DQ285" s="435">
        <f t="shared" si="741"/>
        <v>2197.6</v>
      </c>
      <c r="DR285" s="434">
        <f t="shared" si="742"/>
        <v>126.3095890410959</v>
      </c>
      <c r="DS285" s="435">
        <f t="shared" si="743"/>
        <v>125.2920731707317</v>
      </c>
      <c r="DT285" s="434">
        <f t="shared" si="744"/>
        <v>55323.600000000006</v>
      </c>
      <c r="DU285" s="435">
        <f t="shared" si="745"/>
        <v>61643.7</v>
      </c>
      <c r="DV285" s="609">
        <v>747</v>
      </c>
      <c r="DW285" s="560">
        <v>934</v>
      </c>
      <c r="DX285" s="434">
        <f t="shared" si="746"/>
        <v>747</v>
      </c>
      <c r="DY285" s="435">
        <f t="shared" si="747"/>
        <v>934</v>
      </c>
      <c r="DZ285" s="609">
        <v>470</v>
      </c>
      <c r="EA285" s="560">
        <v>550</v>
      </c>
      <c r="EB285" s="434">
        <f t="shared" si="748"/>
        <v>470</v>
      </c>
      <c r="EC285" s="435">
        <f t="shared" si="749"/>
        <v>550</v>
      </c>
      <c r="ED285" s="432"/>
      <c r="EE285" s="433"/>
      <c r="EF285" s="434">
        <f t="shared" si="750"/>
        <v>0</v>
      </c>
      <c r="EG285" s="435">
        <f t="shared" si="751"/>
        <v>0</v>
      </c>
      <c r="EH285" s="434">
        <f t="shared" si="752"/>
        <v>1217</v>
      </c>
      <c r="EI285" s="435">
        <f t="shared" si="753"/>
        <v>1484</v>
      </c>
      <c r="EJ285" s="434">
        <f t="shared" si="754"/>
        <v>1217</v>
      </c>
      <c r="EK285" s="435">
        <f t="shared" si="755"/>
        <v>1484</v>
      </c>
      <c r="EL285" s="609">
        <v>2.9</v>
      </c>
      <c r="EM285" s="560">
        <v>2.8</v>
      </c>
      <c r="EN285" s="434">
        <f t="shared" si="756"/>
        <v>2166.2999999999997</v>
      </c>
      <c r="EO285" s="435">
        <f t="shared" si="757"/>
        <v>2615.1999999999998</v>
      </c>
      <c r="EP285" s="609">
        <v>3</v>
      </c>
      <c r="EQ285" s="560">
        <v>2.8</v>
      </c>
      <c r="ER285" s="434">
        <f t="shared" si="758"/>
        <v>1410</v>
      </c>
      <c r="ES285" s="435">
        <f t="shared" si="759"/>
        <v>1540</v>
      </c>
      <c r="ET285" s="432"/>
      <c r="EU285" s="433"/>
      <c r="EV285" s="434">
        <f t="shared" si="760"/>
        <v>0</v>
      </c>
      <c r="EW285" s="435">
        <f t="shared" si="761"/>
        <v>0</v>
      </c>
      <c r="EX285" s="434">
        <f t="shared" si="762"/>
        <v>2.938619556285949</v>
      </c>
      <c r="EY285" s="435">
        <f t="shared" si="763"/>
        <v>2.8</v>
      </c>
      <c r="EZ285" s="434">
        <f t="shared" si="764"/>
        <v>3576.2999999999997</v>
      </c>
      <c r="FA285" s="435">
        <f t="shared" si="765"/>
        <v>4155.2</v>
      </c>
      <c r="FB285" s="609">
        <v>72.7</v>
      </c>
      <c r="FC285" s="560">
        <v>71.900000000000006</v>
      </c>
      <c r="FD285" s="434">
        <f t="shared" si="766"/>
        <v>54306.9</v>
      </c>
      <c r="FE285" s="435">
        <f t="shared" si="767"/>
        <v>67154.600000000006</v>
      </c>
      <c r="FF285" s="609">
        <v>58.6</v>
      </c>
      <c r="FG285" s="560">
        <v>59.4</v>
      </c>
      <c r="FH285" s="434">
        <f t="shared" si="768"/>
        <v>27542</v>
      </c>
      <c r="FI285" s="435">
        <f t="shared" si="769"/>
        <v>32670</v>
      </c>
      <c r="FJ285" s="432"/>
      <c r="FK285" s="433"/>
      <c r="FL285" s="434">
        <f t="shared" si="770"/>
        <v>0</v>
      </c>
      <c r="FM285" s="435">
        <f t="shared" si="771"/>
        <v>0</v>
      </c>
      <c r="FN285" s="434">
        <f t="shared" si="772"/>
        <v>67.254642563681173</v>
      </c>
      <c r="FO285" s="435">
        <f t="shared" si="773"/>
        <v>67.267250673854448</v>
      </c>
      <c r="FP285" s="434">
        <f t="shared" si="774"/>
        <v>81848.899999999994</v>
      </c>
      <c r="FQ285" s="435">
        <f t="shared" si="775"/>
        <v>99824.6</v>
      </c>
      <c r="FR285" s="609">
        <v>141</v>
      </c>
      <c r="FS285" s="560">
        <v>157</v>
      </c>
      <c r="FT285" s="434">
        <f t="shared" si="776"/>
        <v>141</v>
      </c>
      <c r="FU285" s="435">
        <f t="shared" si="777"/>
        <v>157</v>
      </c>
      <c r="FV285" s="609">
        <v>3.3</v>
      </c>
      <c r="FW285" s="560">
        <v>3.2</v>
      </c>
      <c r="FX285" s="434">
        <f t="shared" si="778"/>
        <v>465.29999999999995</v>
      </c>
      <c r="FY285" s="435">
        <f t="shared" si="779"/>
        <v>502.40000000000003</v>
      </c>
      <c r="FZ285" s="609">
        <v>56.7</v>
      </c>
      <c r="GA285" s="561">
        <v>53.8</v>
      </c>
      <c r="GB285" s="434">
        <f t="shared" si="780"/>
        <v>7994.7000000000007</v>
      </c>
      <c r="GC285" s="435">
        <f t="shared" si="781"/>
        <v>8446.6</v>
      </c>
      <c r="GD285" s="434">
        <f t="shared" si="782"/>
        <v>1156</v>
      </c>
      <c r="GE285" s="435">
        <f t="shared" si="783"/>
        <v>1395</v>
      </c>
      <c r="GF285" s="434">
        <f t="shared" si="784"/>
        <v>1156</v>
      </c>
      <c r="GG285" s="435">
        <f t="shared" si="785"/>
        <v>1395</v>
      </c>
      <c r="GH285" s="434">
        <f t="shared" si="786"/>
        <v>4028</v>
      </c>
      <c r="GI285" s="435">
        <f t="shared" si="787"/>
        <v>4650.2</v>
      </c>
      <c r="GJ285" s="434">
        <f t="shared" si="788"/>
        <v>106122.1</v>
      </c>
      <c r="GK285" s="435">
        <f t="shared" si="789"/>
        <v>124839.40000000001</v>
      </c>
      <c r="GL285" s="434">
        <f t="shared" si="790"/>
        <v>499</v>
      </c>
      <c r="GM285" s="435">
        <f t="shared" si="791"/>
        <v>581</v>
      </c>
      <c r="GN285" s="434">
        <f t="shared" si="792"/>
        <v>499</v>
      </c>
      <c r="GO285" s="435">
        <f t="shared" si="793"/>
        <v>581</v>
      </c>
      <c r="GP285" s="434">
        <f t="shared" si="794"/>
        <v>1551.3</v>
      </c>
      <c r="GQ285" s="435">
        <f t="shared" si="795"/>
        <v>1702.6</v>
      </c>
      <c r="GR285" s="434">
        <f t="shared" si="796"/>
        <v>31050.400000000001</v>
      </c>
      <c r="GS285" s="435">
        <f t="shared" si="797"/>
        <v>36628.9</v>
      </c>
      <c r="GT285" s="434">
        <f t="shared" si="798"/>
        <v>1655</v>
      </c>
      <c r="GU285" s="435">
        <f t="shared" si="799"/>
        <v>1976</v>
      </c>
      <c r="GV285" s="434">
        <f t="shared" si="800"/>
        <v>1655</v>
      </c>
      <c r="GW285" s="435">
        <f t="shared" si="801"/>
        <v>1976</v>
      </c>
      <c r="GX285" s="434">
        <f t="shared" si="802"/>
        <v>5579.3</v>
      </c>
      <c r="GY285" s="435">
        <f t="shared" si="803"/>
        <v>6352.7999999999993</v>
      </c>
      <c r="GZ285" s="434">
        <f t="shared" si="804"/>
        <v>137172.5</v>
      </c>
      <c r="HA285" s="435">
        <f t="shared" si="805"/>
        <v>161468.30000000002</v>
      </c>
      <c r="HB285" s="434">
        <f t="shared" si="806"/>
        <v>0</v>
      </c>
      <c r="HC285" s="435">
        <f t="shared" si="807"/>
        <v>0</v>
      </c>
      <c r="HD285" s="434">
        <f t="shared" si="808"/>
        <v>0</v>
      </c>
      <c r="HE285" s="435">
        <f t="shared" si="809"/>
        <v>0</v>
      </c>
      <c r="HF285" s="434">
        <f t="shared" si="810"/>
        <v>0</v>
      </c>
      <c r="HG285" s="435">
        <f t="shared" si="811"/>
        <v>0</v>
      </c>
      <c r="HH285" s="434">
        <f t="shared" si="812"/>
        <v>0</v>
      </c>
      <c r="HI285" s="435">
        <f t="shared" si="813"/>
        <v>0</v>
      </c>
      <c r="HJ285" s="434">
        <f t="shared" si="814"/>
        <v>6044.5999999999995</v>
      </c>
      <c r="HK285" s="435">
        <f t="shared" si="815"/>
        <v>6855.1999999999989</v>
      </c>
      <c r="HL285" s="434">
        <f t="shared" si="816"/>
        <v>145167.20000000001</v>
      </c>
      <c r="HM285" s="435">
        <f t="shared" si="817"/>
        <v>169914.9</v>
      </c>
    </row>
    <row r="286" spans="1:221" s="18" customFormat="1" ht="15" customHeight="1">
      <c r="A286" s="540" t="s">
        <v>585</v>
      </c>
      <c r="B286" s="6" t="s">
        <v>606</v>
      </c>
      <c r="C286" s="580" t="s">
        <v>1266</v>
      </c>
      <c r="D286" s="5">
        <v>224147</v>
      </c>
      <c r="E286" s="5">
        <v>3</v>
      </c>
      <c r="F286" s="609">
        <v>1989</v>
      </c>
      <c r="G286" s="560">
        <v>1854</v>
      </c>
      <c r="H286" s="609">
        <v>8</v>
      </c>
      <c r="I286" s="560">
        <v>11</v>
      </c>
      <c r="J286" s="434">
        <f t="shared" si="670"/>
        <v>1981</v>
      </c>
      <c r="K286" s="435">
        <f t="shared" si="671"/>
        <v>1843</v>
      </c>
      <c r="L286" s="432"/>
      <c r="M286" s="433"/>
      <c r="N286" s="434">
        <f t="shared" si="672"/>
        <v>1981</v>
      </c>
      <c r="O286" s="435">
        <f t="shared" si="673"/>
        <v>1843</v>
      </c>
      <c r="P286" s="434">
        <f t="shared" si="674"/>
        <v>1981</v>
      </c>
      <c r="Q286" s="435">
        <f t="shared" si="675"/>
        <v>1843</v>
      </c>
      <c r="R286" s="609">
        <v>360</v>
      </c>
      <c r="S286" s="560">
        <v>348</v>
      </c>
      <c r="T286" s="434">
        <f t="shared" si="669"/>
        <v>360</v>
      </c>
      <c r="U286" s="435">
        <f t="shared" si="669"/>
        <v>348</v>
      </c>
      <c r="V286" s="609">
        <v>24</v>
      </c>
      <c r="W286" s="560">
        <v>14</v>
      </c>
      <c r="X286" s="434">
        <f t="shared" si="676"/>
        <v>24</v>
      </c>
      <c r="Y286" s="435">
        <f t="shared" si="677"/>
        <v>14</v>
      </c>
      <c r="Z286" s="432"/>
      <c r="AA286" s="433"/>
      <c r="AB286" s="434">
        <f t="shared" si="678"/>
        <v>0</v>
      </c>
      <c r="AC286" s="435">
        <f t="shared" si="679"/>
        <v>0</v>
      </c>
      <c r="AD286" s="434">
        <f t="shared" si="680"/>
        <v>384</v>
      </c>
      <c r="AE286" s="435">
        <f t="shared" si="681"/>
        <v>362</v>
      </c>
      <c r="AF286" s="434">
        <f t="shared" si="682"/>
        <v>384</v>
      </c>
      <c r="AG286" s="435">
        <f t="shared" si="683"/>
        <v>362</v>
      </c>
      <c r="AH286" s="609">
        <v>4.5</v>
      </c>
      <c r="AI286" s="560">
        <v>4.3</v>
      </c>
      <c r="AJ286" s="434">
        <f t="shared" si="684"/>
        <v>1620</v>
      </c>
      <c r="AK286" s="435">
        <f t="shared" si="685"/>
        <v>1496.3999999999999</v>
      </c>
      <c r="AL286" s="609">
        <v>4.5999999999999996</v>
      </c>
      <c r="AM286" s="560">
        <v>5.0999999999999996</v>
      </c>
      <c r="AN286" s="434">
        <f t="shared" si="686"/>
        <v>110.39999999999999</v>
      </c>
      <c r="AO286" s="435">
        <f t="shared" si="687"/>
        <v>71.399999999999991</v>
      </c>
      <c r="AP286" s="432"/>
      <c r="AQ286" s="433"/>
      <c r="AR286" s="434">
        <f t="shared" si="688"/>
        <v>0</v>
      </c>
      <c r="AS286" s="435">
        <f t="shared" si="689"/>
        <v>0</v>
      </c>
      <c r="AT286" s="434">
        <f t="shared" si="690"/>
        <v>4.5062500000000005</v>
      </c>
      <c r="AU286" s="435">
        <f t="shared" si="691"/>
        <v>4.3309392265193365</v>
      </c>
      <c r="AV286" s="434">
        <f t="shared" si="692"/>
        <v>1730.4</v>
      </c>
      <c r="AW286" s="435">
        <f t="shared" si="693"/>
        <v>1567.7999999999997</v>
      </c>
      <c r="AX286" s="609">
        <v>120.7</v>
      </c>
      <c r="AY286" s="560">
        <v>118.9</v>
      </c>
      <c r="AZ286" s="434">
        <f t="shared" si="694"/>
        <v>43452</v>
      </c>
      <c r="BA286" s="435">
        <f t="shared" si="695"/>
        <v>41377.200000000004</v>
      </c>
      <c r="BB286" s="609">
        <v>116.6</v>
      </c>
      <c r="BC286" s="560">
        <v>114.6</v>
      </c>
      <c r="BD286" s="434">
        <f t="shared" si="696"/>
        <v>2798.3999999999996</v>
      </c>
      <c r="BE286" s="435">
        <f t="shared" si="697"/>
        <v>1604.3999999999999</v>
      </c>
      <c r="BF286" s="432"/>
      <c r="BG286" s="433"/>
      <c r="BH286" s="434">
        <f t="shared" si="698"/>
        <v>0</v>
      </c>
      <c r="BI286" s="435">
        <f t="shared" si="699"/>
        <v>0</v>
      </c>
      <c r="BJ286" s="434">
        <f t="shared" si="700"/>
        <v>120.44375000000001</v>
      </c>
      <c r="BK286" s="435">
        <f t="shared" si="701"/>
        <v>118.73370165745858</v>
      </c>
      <c r="BL286" s="434">
        <f t="shared" si="702"/>
        <v>46250.400000000001</v>
      </c>
      <c r="BM286" s="435">
        <f t="shared" si="703"/>
        <v>42981.600000000006</v>
      </c>
      <c r="BN286" s="609">
        <v>539</v>
      </c>
      <c r="BO286" s="560">
        <v>542</v>
      </c>
      <c r="BP286" s="434">
        <f t="shared" si="704"/>
        <v>539</v>
      </c>
      <c r="BQ286" s="435">
        <f t="shared" si="705"/>
        <v>542</v>
      </c>
      <c r="BR286" s="609">
        <v>29</v>
      </c>
      <c r="BS286" s="560">
        <v>11</v>
      </c>
      <c r="BT286" s="434">
        <f t="shared" si="706"/>
        <v>29</v>
      </c>
      <c r="BU286" s="435">
        <f t="shared" si="707"/>
        <v>11</v>
      </c>
      <c r="BV286" s="432"/>
      <c r="BW286" s="433"/>
      <c r="BX286" s="434">
        <f t="shared" si="708"/>
        <v>0</v>
      </c>
      <c r="BY286" s="435">
        <f t="shared" si="709"/>
        <v>0</v>
      </c>
      <c r="BZ286" s="434">
        <f t="shared" si="710"/>
        <v>568</v>
      </c>
      <c r="CA286" s="435">
        <f t="shared" si="711"/>
        <v>553</v>
      </c>
      <c r="CB286" s="434">
        <f t="shared" si="712"/>
        <v>568</v>
      </c>
      <c r="CC286" s="435">
        <f t="shared" si="713"/>
        <v>553</v>
      </c>
      <c r="CD286" s="609">
        <v>5</v>
      </c>
      <c r="CE286" s="560">
        <v>5</v>
      </c>
      <c r="CF286" s="434">
        <f t="shared" si="714"/>
        <v>2695</v>
      </c>
      <c r="CG286" s="435">
        <f t="shared" si="715"/>
        <v>2710</v>
      </c>
      <c r="CH286" s="610">
        <v>5.3</v>
      </c>
      <c r="CI286" s="560">
        <v>5.4</v>
      </c>
      <c r="CJ286" s="434">
        <f t="shared" si="716"/>
        <v>153.69999999999999</v>
      </c>
      <c r="CK286" s="435">
        <f t="shared" si="717"/>
        <v>59.400000000000006</v>
      </c>
      <c r="CL286" s="432"/>
      <c r="CM286" s="433"/>
      <c r="CN286" s="434">
        <f t="shared" si="718"/>
        <v>0</v>
      </c>
      <c r="CO286" s="435">
        <f t="shared" si="719"/>
        <v>0</v>
      </c>
      <c r="CP286" s="434">
        <f t="shared" si="720"/>
        <v>5.0153169014084504</v>
      </c>
      <c r="CQ286" s="435">
        <f t="shared" si="721"/>
        <v>5.0079566003616636</v>
      </c>
      <c r="CR286" s="434">
        <f t="shared" si="722"/>
        <v>2848.7</v>
      </c>
      <c r="CS286" s="435">
        <f t="shared" si="723"/>
        <v>2769.4</v>
      </c>
      <c r="CT286" s="609">
        <v>135.9</v>
      </c>
      <c r="CU286" s="560">
        <v>136.4</v>
      </c>
      <c r="CV286" s="434">
        <f t="shared" si="724"/>
        <v>73250.100000000006</v>
      </c>
      <c r="CW286" s="435">
        <f t="shared" si="725"/>
        <v>73928.800000000003</v>
      </c>
      <c r="CX286" s="609">
        <v>126.8</v>
      </c>
      <c r="CY286" s="560">
        <v>104.1</v>
      </c>
      <c r="CZ286" s="434">
        <f t="shared" si="726"/>
        <v>3677.2</v>
      </c>
      <c r="DA286" s="435">
        <f t="shared" si="727"/>
        <v>1145.0999999999999</v>
      </c>
      <c r="DB286" s="432"/>
      <c r="DC286" s="433"/>
      <c r="DD286" s="434">
        <f t="shared" si="728"/>
        <v>0</v>
      </c>
      <c r="DE286" s="435">
        <f t="shared" si="729"/>
        <v>0</v>
      </c>
      <c r="DF286" s="434">
        <f t="shared" si="730"/>
        <v>135.43538732394367</v>
      </c>
      <c r="DG286" s="435">
        <f t="shared" si="731"/>
        <v>135.75750452079566</v>
      </c>
      <c r="DH286" s="434">
        <f t="shared" si="732"/>
        <v>76927.3</v>
      </c>
      <c r="DI286" s="435">
        <f t="shared" si="733"/>
        <v>75073.900000000009</v>
      </c>
      <c r="DJ286" s="434">
        <f t="shared" si="734"/>
        <v>952</v>
      </c>
      <c r="DK286" s="435">
        <f t="shared" si="735"/>
        <v>915</v>
      </c>
      <c r="DL286" s="434">
        <f t="shared" si="736"/>
        <v>952</v>
      </c>
      <c r="DM286" s="435">
        <f t="shared" si="737"/>
        <v>915</v>
      </c>
      <c r="DN286" s="434">
        <f t="shared" si="738"/>
        <v>4.8099789915966387</v>
      </c>
      <c r="DO286" s="435">
        <f t="shared" si="739"/>
        <v>4.7401092896174859</v>
      </c>
      <c r="DP286" s="434">
        <f t="shared" si="740"/>
        <v>4579.1000000000004</v>
      </c>
      <c r="DQ286" s="435">
        <f t="shared" si="741"/>
        <v>4337.2</v>
      </c>
      <c r="DR286" s="434">
        <f t="shared" si="742"/>
        <v>129.38834033613446</v>
      </c>
      <c r="DS286" s="435">
        <f t="shared" si="743"/>
        <v>129.02240437158471</v>
      </c>
      <c r="DT286" s="434">
        <f t="shared" si="744"/>
        <v>123177.70000000001</v>
      </c>
      <c r="DU286" s="435">
        <f t="shared" si="745"/>
        <v>118055.50000000001</v>
      </c>
      <c r="DV286" s="609">
        <v>556</v>
      </c>
      <c r="DW286" s="560">
        <v>500</v>
      </c>
      <c r="DX286" s="434">
        <f t="shared" si="746"/>
        <v>556</v>
      </c>
      <c r="DY286" s="435">
        <f t="shared" si="747"/>
        <v>500</v>
      </c>
      <c r="DZ286" s="609">
        <v>299</v>
      </c>
      <c r="EA286" s="560">
        <v>316</v>
      </c>
      <c r="EB286" s="434">
        <f t="shared" si="748"/>
        <v>299</v>
      </c>
      <c r="EC286" s="435">
        <f t="shared" si="749"/>
        <v>316</v>
      </c>
      <c r="ED286" s="432"/>
      <c r="EE286" s="433"/>
      <c r="EF286" s="434">
        <f t="shared" si="750"/>
        <v>0</v>
      </c>
      <c r="EG286" s="435">
        <f t="shared" si="751"/>
        <v>0</v>
      </c>
      <c r="EH286" s="434">
        <f t="shared" si="752"/>
        <v>855</v>
      </c>
      <c r="EI286" s="435">
        <f t="shared" si="753"/>
        <v>816</v>
      </c>
      <c r="EJ286" s="434">
        <f t="shared" si="754"/>
        <v>855</v>
      </c>
      <c r="EK286" s="435">
        <f t="shared" si="755"/>
        <v>816</v>
      </c>
      <c r="EL286" s="609">
        <v>3.3</v>
      </c>
      <c r="EM286" s="560">
        <v>3.4</v>
      </c>
      <c r="EN286" s="434">
        <f t="shared" si="756"/>
        <v>1834.8</v>
      </c>
      <c r="EO286" s="435">
        <f t="shared" si="757"/>
        <v>1700</v>
      </c>
      <c r="EP286" s="609">
        <v>3.2</v>
      </c>
      <c r="EQ286" s="560">
        <v>3.4</v>
      </c>
      <c r="ER286" s="434">
        <f t="shared" si="758"/>
        <v>956.80000000000007</v>
      </c>
      <c r="ES286" s="435">
        <f t="shared" si="759"/>
        <v>1074.3999999999999</v>
      </c>
      <c r="ET286" s="432"/>
      <c r="EU286" s="433"/>
      <c r="EV286" s="434">
        <f t="shared" si="760"/>
        <v>0</v>
      </c>
      <c r="EW286" s="435">
        <f t="shared" si="761"/>
        <v>0</v>
      </c>
      <c r="EX286" s="434">
        <f t="shared" si="762"/>
        <v>3.2650292397660818</v>
      </c>
      <c r="EY286" s="435">
        <f t="shared" si="763"/>
        <v>3.3999999999999995</v>
      </c>
      <c r="EZ286" s="434">
        <f t="shared" si="764"/>
        <v>2791.6</v>
      </c>
      <c r="FA286" s="435">
        <f t="shared" si="765"/>
        <v>2774.3999999999996</v>
      </c>
      <c r="FB286" s="609">
        <v>82.8</v>
      </c>
      <c r="FC286" s="560">
        <v>84.1</v>
      </c>
      <c r="FD286" s="434">
        <f t="shared" si="766"/>
        <v>46036.799999999996</v>
      </c>
      <c r="FE286" s="435">
        <f t="shared" si="767"/>
        <v>42050</v>
      </c>
      <c r="FF286" s="609">
        <v>66.099999999999994</v>
      </c>
      <c r="FG286" s="560">
        <v>67.5</v>
      </c>
      <c r="FH286" s="434">
        <f t="shared" si="768"/>
        <v>19763.899999999998</v>
      </c>
      <c r="FI286" s="435">
        <f t="shared" si="769"/>
        <v>21330</v>
      </c>
      <c r="FJ286" s="432"/>
      <c r="FK286" s="433"/>
      <c r="FL286" s="434">
        <f t="shared" si="770"/>
        <v>0</v>
      </c>
      <c r="FM286" s="435">
        <f t="shared" si="771"/>
        <v>0</v>
      </c>
      <c r="FN286" s="434">
        <f t="shared" si="772"/>
        <v>76.959883040935665</v>
      </c>
      <c r="FO286" s="435">
        <f t="shared" si="773"/>
        <v>77.671568627450981</v>
      </c>
      <c r="FP286" s="434">
        <f t="shared" si="774"/>
        <v>65800.7</v>
      </c>
      <c r="FQ286" s="435">
        <f t="shared" si="775"/>
        <v>63380</v>
      </c>
      <c r="FR286" s="609">
        <v>174</v>
      </c>
      <c r="FS286" s="560">
        <v>112</v>
      </c>
      <c r="FT286" s="434">
        <f t="shared" si="776"/>
        <v>174</v>
      </c>
      <c r="FU286" s="435">
        <f t="shared" si="777"/>
        <v>112</v>
      </c>
      <c r="FV286" s="609">
        <v>4.4000000000000004</v>
      </c>
      <c r="FW286" s="560">
        <v>5.0999999999999996</v>
      </c>
      <c r="FX286" s="434">
        <f t="shared" si="778"/>
        <v>765.6</v>
      </c>
      <c r="FY286" s="435">
        <f t="shared" si="779"/>
        <v>571.19999999999993</v>
      </c>
      <c r="FZ286" s="609">
        <v>68.7</v>
      </c>
      <c r="GA286" s="561">
        <v>77.400000000000006</v>
      </c>
      <c r="GB286" s="434">
        <f t="shared" si="780"/>
        <v>11953.800000000001</v>
      </c>
      <c r="GC286" s="435">
        <f t="shared" si="781"/>
        <v>8668.8000000000011</v>
      </c>
      <c r="GD286" s="434">
        <f t="shared" si="782"/>
        <v>1455</v>
      </c>
      <c r="GE286" s="435">
        <f t="shared" si="783"/>
        <v>1390</v>
      </c>
      <c r="GF286" s="434">
        <f t="shared" si="784"/>
        <v>1455</v>
      </c>
      <c r="GG286" s="435">
        <f t="shared" si="785"/>
        <v>1390</v>
      </c>
      <c r="GH286" s="434">
        <f t="shared" si="786"/>
        <v>6149.8</v>
      </c>
      <c r="GI286" s="435">
        <f t="shared" si="787"/>
        <v>5906.4</v>
      </c>
      <c r="GJ286" s="434">
        <f t="shared" si="788"/>
        <v>162738.9</v>
      </c>
      <c r="GK286" s="435">
        <f t="shared" si="789"/>
        <v>157356</v>
      </c>
      <c r="GL286" s="434">
        <f t="shared" si="790"/>
        <v>352</v>
      </c>
      <c r="GM286" s="435">
        <f t="shared" si="791"/>
        <v>341</v>
      </c>
      <c r="GN286" s="434">
        <f t="shared" si="792"/>
        <v>352</v>
      </c>
      <c r="GO286" s="435">
        <f t="shared" si="793"/>
        <v>341</v>
      </c>
      <c r="GP286" s="434">
        <f t="shared" si="794"/>
        <v>1220.9000000000001</v>
      </c>
      <c r="GQ286" s="435">
        <f t="shared" si="795"/>
        <v>1205.1999999999998</v>
      </c>
      <c r="GR286" s="434">
        <f t="shared" si="796"/>
        <v>26239.499999999996</v>
      </c>
      <c r="GS286" s="435">
        <f t="shared" si="797"/>
        <v>24079.5</v>
      </c>
      <c r="GT286" s="434">
        <f t="shared" si="798"/>
        <v>1807</v>
      </c>
      <c r="GU286" s="435">
        <f t="shared" si="799"/>
        <v>1731</v>
      </c>
      <c r="GV286" s="434">
        <f t="shared" si="800"/>
        <v>1807</v>
      </c>
      <c r="GW286" s="435">
        <f t="shared" si="801"/>
        <v>1731</v>
      </c>
      <c r="GX286" s="434">
        <f t="shared" si="802"/>
        <v>7370.7000000000007</v>
      </c>
      <c r="GY286" s="435">
        <f t="shared" si="803"/>
        <v>7111.5999999999995</v>
      </c>
      <c r="GZ286" s="434">
        <f t="shared" si="804"/>
        <v>188978.4</v>
      </c>
      <c r="HA286" s="435">
        <f t="shared" si="805"/>
        <v>181435.5</v>
      </c>
      <c r="HB286" s="434">
        <f t="shared" si="806"/>
        <v>0</v>
      </c>
      <c r="HC286" s="435">
        <f t="shared" si="807"/>
        <v>0</v>
      </c>
      <c r="HD286" s="434">
        <f t="shared" si="808"/>
        <v>0</v>
      </c>
      <c r="HE286" s="435">
        <f t="shared" si="809"/>
        <v>0</v>
      </c>
      <c r="HF286" s="434">
        <f t="shared" si="810"/>
        <v>0</v>
      </c>
      <c r="HG286" s="435">
        <f t="shared" si="811"/>
        <v>0</v>
      </c>
      <c r="HH286" s="434">
        <f t="shared" si="812"/>
        <v>0</v>
      </c>
      <c r="HI286" s="435">
        <f t="shared" si="813"/>
        <v>0</v>
      </c>
      <c r="HJ286" s="434">
        <f t="shared" si="814"/>
        <v>8136.3000000000011</v>
      </c>
      <c r="HK286" s="435">
        <f t="shared" si="815"/>
        <v>7682.7999999999993</v>
      </c>
      <c r="HL286" s="434">
        <f t="shared" si="816"/>
        <v>200932.2</v>
      </c>
      <c r="HM286" s="435">
        <f t="shared" si="817"/>
        <v>190104.3</v>
      </c>
    </row>
    <row r="287" spans="1:221" s="18" customFormat="1" ht="15" customHeight="1">
      <c r="A287" s="540" t="s">
        <v>585</v>
      </c>
      <c r="B287" s="6" t="s">
        <v>607</v>
      </c>
      <c r="C287" s="580"/>
      <c r="D287" s="5">
        <v>228705</v>
      </c>
      <c r="E287" s="5">
        <v>3</v>
      </c>
      <c r="F287" s="609">
        <v>1151</v>
      </c>
      <c r="G287" s="560">
        <v>1191</v>
      </c>
      <c r="H287" s="609">
        <v>7</v>
      </c>
      <c r="I287" s="560">
        <v>9</v>
      </c>
      <c r="J287" s="434">
        <f t="shared" si="670"/>
        <v>1144</v>
      </c>
      <c r="K287" s="435">
        <f t="shared" si="671"/>
        <v>1182</v>
      </c>
      <c r="L287" s="432"/>
      <c r="M287" s="433"/>
      <c r="N287" s="434">
        <f t="shared" si="672"/>
        <v>1144</v>
      </c>
      <c r="O287" s="435">
        <f t="shared" si="673"/>
        <v>1182</v>
      </c>
      <c r="P287" s="434">
        <f t="shared" si="674"/>
        <v>1144</v>
      </c>
      <c r="Q287" s="435">
        <f t="shared" si="675"/>
        <v>1182</v>
      </c>
      <c r="R287" s="609">
        <v>276</v>
      </c>
      <c r="S287" s="560">
        <v>277</v>
      </c>
      <c r="T287" s="434">
        <f t="shared" si="669"/>
        <v>276</v>
      </c>
      <c r="U287" s="435">
        <f t="shared" si="669"/>
        <v>277</v>
      </c>
      <c r="V287" s="609">
        <v>9</v>
      </c>
      <c r="W287" s="560">
        <v>12</v>
      </c>
      <c r="X287" s="434">
        <f t="shared" si="676"/>
        <v>9</v>
      </c>
      <c r="Y287" s="435">
        <f t="shared" si="677"/>
        <v>12</v>
      </c>
      <c r="Z287" s="432"/>
      <c r="AA287" s="433"/>
      <c r="AB287" s="434">
        <f t="shared" si="678"/>
        <v>0</v>
      </c>
      <c r="AC287" s="435">
        <f t="shared" si="679"/>
        <v>0</v>
      </c>
      <c r="AD287" s="434">
        <f t="shared" si="680"/>
        <v>285</v>
      </c>
      <c r="AE287" s="435">
        <f t="shared" si="681"/>
        <v>289</v>
      </c>
      <c r="AF287" s="434">
        <f t="shared" si="682"/>
        <v>285</v>
      </c>
      <c r="AG287" s="435">
        <f t="shared" si="683"/>
        <v>289</v>
      </c>
      <c r="AH287" s="609">
        <v>4.5</v>
      </c>
      <c r="AI287" s="560">
        <v>4.5</v>
      </c>
      <c r="AJ287" s="434">
        <f t="shared" si="684"/>
        <v>1242</v>
      </c>
      <c r="AK287" s="435">
        <f t="shared" si="685"/>
        <v>1246.5</v>
      </c>
      <c r="AL287" s="609">
        <v>4.0999999999999996</v>
      </c>
      <c r="AM287" s="560">
        <v>4.5</v>
      </c>
      <c r="AN287" s="434">
        <f t="shared" si="686"/>
        <v>36.9</v>
      </c>
      <c r="AO287" s="435">
        <f t="shared" si="687"/>
        <v>54</v>
      </c>
      <c r="AP287" s="432"/>
      <c r="AQ287" s="433"/>
      <c r="AR287" s="434">
        <f t="shared" si="688"/>
        <v>0</v>
      </c>
      <c r="AS287" s="435">
        <f t="shared" si="689"/>
        <v>0</v>
      </c>
      <c r="AT287" s="434">
        <f t="shared" si="690"/>
        <v>4.4873684210526319</v>
      </c>
      <c r="AU287" s="435">
        <f t="shared" si="691"/>
        <v>4.5</v>
      </c>
      <c r="AV287" s="434">
        <f t="shared" si="692"/>
        <v>1278.9000000000001</v>
      </c>
      <c r="AW287" s="435">
        <f t="shared" si="693"/>
        <v>1300.5</v>
      </c>
      <c r="AX287" s="609">
        <v>126.3</v>
      </c>
      <c r="AY287" s="560">
        <v>126.3</v>
      </c>
      <c r="AZ287" s="434">
        <f t="shared" si="694"/>
        <v>34858.799999999996</v>
      </c>
      <c r="BA287" s="435">
        <f t="shared" si="695"/>
        <v>34985.1</v>
      </c>
      <c r="BB287" s="609">
        <v>112</v>
      </c>
      <c r="BC287" s="560">
        <v>109.5</v>
      </c>
      <c r="BD287" s="434">
        <f t="shared" si="696"/>
        <v>1008</v>
      </c>
      <c r="BE287" s="435">
        <f t="shared" si="697"/>
        <v>1314</v>
      </c>
      <c r="BF287" s="432"/>
      <c r="BG287" s="433"/>
      <c r="BH287" s="434">
        <f t="shared" si="698"/>
        <v>0</v>
      </c>
      <c r="BI287" s="435">
        <f t="shared" si="699"/>
        <v>0</v>
      </c>
      <c r="BJ287" s="434">
        <f t="shared" si="700"/>
        <v>125.84842105263156</v>
      </c>
      <c r="BK287" s="435">
        <f t="shared" si="701"/>
        <v>125.60242214532872</v>
      </c>
      <c r="BL287" s="434">
        <f t="shared" si="702"/>
        <v>35866.799999999996</v>
      </c>
      <c r="BM287" s="435">
        <f t="shared" si="703"/>
        <v>36299.1</v>
      </c>
      <c r="BN287" s="609">
        <v>303</v>
      </c>
      <c r="BO287" s="560">
        <v>271</v>
      </c>
      <c r="BP287" s="434">
        <f t="shared" si="704"/>
        <v>303</v>
      </c>
      <c r="BQ287" s="435">
        <f t="shared" si="705"/>
        <v>271</v>
      </c>
      <c r="BR287" s="609">
        <v>12</v>
      </c>
      <c r="BS287" s="560">
        <v>8</v>
      </c>
      <c r="BT287" s="434">
        <f t="shared" si="706"/>
        <v>12</v>
      </c>
      <c r="BU287" s="435">
        <f t="shared" si="707"/>
        <v>8</v>
      </c>
      <c r="BV287" s="432"/>
      <c r="BW287" s="433"/>
      <c r="BX287" s="434">
        <f t="shared" si="708"/>
        <v>0</v>
      </c>
      <c r="BY287" s="435">
        <f t="shared" si="709"/>
        <v>0</v>
      </c>
      <c r="BZ287" s="434">
        <f t="shared" si="710"/>
        <v>315</v>
      </c>
      <c r="CA287" s="435">
        <f t="shared" si="711"/>
        <v>279</v>
      </c>
      <c r="CB287" s="434">
        <f t="shared" si="712"/>
        <v>315</v>
      </c>
      <c r="CC287" s="435">
        <f t="shared" si="713"/>
        <v>279</v>
      </c>
      <c r="CD287" s="609">
        <v>5</v>
      </c>
      <c r="CE287" s="560">
        <v>5.0999999999999996</v>
      </c>
      <c r="CF287" s="434">
        <f t="shared" si="714"/>
        <v>1515</v>
      </c>
      <c r="CG287" s="435">
        <f t="shared" si="715"/>
        <v>1382.1</v>
      </c>
      <c r="CH287" s="610">
        <v>4.7</v>
      </c>
      <c r="CI287" s="560">
        <v>5</v>
      </c>
      <c r="CJ287" s="434">
        <f t="shared" si="716"/>
        <v>56.400000000000006</v>
      </c>
      <c r="CK287" s="435">
        <f t="shared" si="717"/>
        <v>40</v>
      </c>
      <c r="CL287" s="432"/>
      <c r="CM287" s="433"/>
      <c r="CN287" s="434">
        <f t="shared" si="718"/>
        <v>0</v>
      </c>
      <c r="CO287" s="435">
        <f t="shared" si="719"/>
        <v>0</v>
      </c>
      <c r="CP287" s="434">
        <f t="shared" si="720"/>
        <v>4.9885714285714284</v>
      </c>
      <c r="CQ287" s="435">
        <f t="shared" si="721"/>
        <v>5.0971326164874551</v>
      </c>
      <c r="CR287" s="434">
        <f t="shared" si="722"/>
        <v>1571.3999999999999</v>
      </c>
      <c r="CS287" s="435">
        <f t="shared" si="723"/>
        <v>1422.1</v>
      </c>
      <c r="CT287" s="609">
        <v>139.9</v>
      </c>
      <c r="CU287" s="560">
        <v>142.1</v>
      </c>
      <c r="CV287" s="434">
        <f t="shared" si="724"/>
        <v>42389.700000000004</v>
      </c>
      <c r="CW287" s="435">
        <f t="shared" si="725"/>
        <v>38509.1</v>
      </c>
      <c r="CX287" s="609">
        <v>135.9</v>
      </c>
      <c r="CY287" s="560">
        <v>144.30000000000001</v>
      </c>
      <c r="CZ287" s="434">
        <f t="shared" si="726"/>
        <v>1630.8000000000002</v>
      </c>
      <c r="DA287" s="435">
        <f t="shared" si="727"/>
        <v>1154.4000000000001</v>
      </c>
      <c r="DB287" s="432"/>
      <c r="DC287" s="433"/>
      <c r="DD287" s="434">
        <f t="shared" si="728"/>
        <v>0</v>
      </c>
      <c r="DE287" s="435">
        <f t="shared" si="729"/>
        <v>0</v>
      </c>
      <c r="DF287" s="434">
        <f t="shared" si="730"/>
        <v>139.74761904761908</v>
      </c>
      <c r="DG287" s="435">
        <f t="shared" si="731"/>
        <v>142.16308243727599</v>
      </c>
      <c r="DH287" s="434">
        <f t="shared" si="732"/>
        <v>44020.500000000015</v>
      </c>
      <c r="DI287" s="435">
        <f t="shared" si="733"/>
        <v>39663.5</v>
      </c>
      <c r="DJ287" s="434">
        <f t="shared" si="734"/>
        <v>600</v>
      </c>
      <c r="DK287" s="435">
        <f t="shared" si="735"/>
        <v>568</v>
      </c>
      <c r="DL287" s="434">
        <f t="shared" si="736"/>
        <v>600</v>
      </c>
      <c r="DM287" s="435">
        <f t="shared" si="737"/>
        <v>568</v>
      </c>
      <c r="DN287" s="434">
        <f t="shared" si="738"/>
        <v>4.7505000000000006</v>
      </c>
      <c r="DO287" s="435">
        <f t="shared" si="739"/>
        <v>4.7933098591549292</v>
      </c>
      <c r="DP287" s="434">
        <f t="shared" si="740"/>
        <v>2850.3</v>
      </c>
      <c r="DQ287" s="435">
        <f t="shared" si="741"/>
        <v>2722.6</v>
      </c>
      <c r="DR287" s="434">
        <f t="shared" si="742"/>
        <v>133.14550000000003</v>
      </c>
      <c r="DS287" s="435">
        <f t="shared" si="743"/>
        <v>133.73697183098594</v>
      </c>
      <c r="DT287" s="434">
        <f t="shared" si="744"/>
        <v>79887.300000000017</v>
      </c>
      <c r="DU287" s="435">
        <f t="shared" si="745"/>
        <v>75962.600000000006</v>
      </c>
      <c r="DV287" s="609">
        <v>430</v>
      </c>
      <c r="DW287" s="560">
        <v>501</v>
      </c>
      <c r="DX287" s="434">
        <f t="shared" si="746"/>
        <v>430</v>
      </c>
      <c r="DY287" s="435">
        <f t="shared" si="747"/>
        <v>501</v>
      </c>
      <c r="DZ287" s="609">
        <v>78</v>
      </c>
      <c r="EA287" s="560">
        <v>67</v>
      </c>
      <c r="EB287" s="434">
        <f t="shared" si="748"/>
        <v>78</v>
      </c>
      <c r="EC287" s="435">
        <f t="shared" si="749"/>
        <v>67</v>
      </c>
      <c r="ED287" s="432"/>
      <c r="EE287" s="433"/>
      <c r="EF287" s="434">
        <f t="shared" si="750"/>
        <v>0</v>
      </c>
      <c r="EG287" s="435">
        <f t="shared" si="751"/>
        <v>0</v>
      </c>
      <c r="EH287" s="434">
        <f t="shared" si="752"/>
        <v>508</v>
      </c>
      <c r="EI287" s="435">
        <f t="shared" si="753"/>
        <v>568</v>
      </c>
      <c r="EJ287" s="434">
        <f t="shared" si="754"/>
        <v>508</v>
      </c>
      <c r="EK287" s="435">
        <f t="shared" si="755"/>
        <v>568</v>
      </c>
      <c r="EL287" s="609">
        <v>3.2</v>
      </c>
      <c r="EM287" s="560">
        <v>3.3</v>
      </c>
      <c r="EN287" s="434">
        <f t="shared" si="756"/>
        <v>1376</v>
      </c>
      <c r="EO287" s="435">
        <f t="shared" si="757"/>
        <v>1653.3</v>
      </c>
      <c r="EP287" s="609">
        <v>3.2</v>
      </c>
      <c r="EQ287" s="560">
        <v>3.7</v>
      </c>
      <c r="ER287" s="434">
        <f t="shared" si="758"/>
        <v>249.60000000000002</v>
      </c>
      <c r="ES287" s="435">
        <f t="shared" si="759"/>
        <v>247.9</v>
      </c>
      <c r="ET287" s="432"/>
      <c r="EU287" s="433"/>
      <c r="EV287" s="434">
        <f t="shared" si="760"/>
        <v>0</v>
      </c>
      <c r="EW287" s="435">
        <f t="shared" si="761"/>
        <v>0</v>
      </c>
      <c r="EX287" s="434">
        <f t="shared" si="762"/>
        <v>3.1999999999999997</v>
      </c>
      <c r="EY287" s="435">
        <f t="shared" si="763"/>
        <v>3.3471830985915494</v>
      </c>
      <c r="EZ287" s="434">
        <f t="shared" si="764"/>
        <v>1625.6</v>
      </c>
      <c r="FA287" s="435">
        <f t="shared" si="765"/>
        <v>1901.2</v>
      </c>
      <c r="FB287" s="609">
        <v>87.2</v>
      </c>
      <c r="FC287" s="560">
        <v>81.599999999999994</v>
      </c>
      <c r="FD287" s="434">
        <f t="shared" si="766"/>
        <v>37496</v>
      </c>
      <c r="FE287" s="435">
        <f t="shared" si="767"/>
        <v>40881.599999999999</v>
      </c>
      <c r="FF287" s="609">
        <v>84.1</v>
      </c>
      <c r="FG287" s="560">
        <v>81.400000000000006</v>
      </c>
      <c r="FH287" s="434">
        <f t="shared" si="768"/>
        <v>6559.7999999999993</v>
      </c>
      <c r="FI287" s="435">
        <f t="shared" si="769"/>
        <v>5453.8</v>
      </c>
      <c r="FJ287" s="432"/>
      <c r="FK287" s="433"/>
      <c r="FL287" s="434">
        <f t="shared" si="770"/>
        <v>0</v>
      </c>
      <c r="FM287" s="435">
        <f t="shared" si="771"/>
        <v>0</v>
      </c>
      <c r="FN287" s="434">
        <f t="shared" si="772"/>
        <v>86.724015748031505</v>
      </c>
      <c r="FO287" s="435">
        <f t="shared" si="773"/>
        <v>81.576408450704221</v>
      </c>
      <c r="FP287" s="434">
        <f t="shared" si="774"/>
        <v>44055.8</v>
      </c>
      <c r="FQ287" s="435">
        <f t="shared" si="775"/>
        <v>46335.399999999994</v>
      </c>
      <c r="FR287" s="609">
        <v>36</v>
      </c>
      <c r="FS287" s="560">
        <v>46</v>
      </c>
      <c r="FT287" s="434">
        <f t="shared" si="776"/>
        <v>36</v>
      </c>
      <c r="FU287" s="435">
        <f t="shared" si="777"/>
        <v>46</v>
      </c>
      <c r="FV287" s="609">
        <v>5.0999999999999996</v>
      </c>
      <c r="FW287" s="560">
        <v>6</v>
      </c>
      <c r="FX287" s="434">
        <f t="shared" si="778"/>
        <v>183.6</v>
      </c>
      <c r="FY287" s="435">
        <f t="shared" si="779"/>
        <v>276</v>
      </c>
      <c r="FZ287" s="609">
        <v>92.3</v>
      </c>
      <c r="GA287" s="561">
        <v>94.1</v>
      </c>
      <c r="GB287" s="434">
        <f t="shared" si="780"/>
        <v>3322.7999999999997</v>
      </c>
      <c r="GC287" s="435">
        <f t="shared" si="781"/>
        <v>4328.5999999999995</v>
      </c>
      <c r="GD287" s="434">
        <f t="shared" si="782"/>
        <v>1009</v>
      </c>
      <c r="GE287" s="435">
        <f t="shared" si="783"/>
        <v>1049</v>
      </c>
      <c r="GF287" s="434">
        <f t="shared" si="784"/>
        <v>1009</v>
      </c>
      <c r="GG287" s="435">
        <f t="shared" si="785"/>
        <v>1049</v>
      </c>
      <c r="GH287" s="434">
        <f t="shared" si="786"/>
        <v>4133</v>
      </c>
      <c r="GI287" s="435">
        <f t="shared" si="787"/>
        <v>4281.8999999999996</v>
      </c>
      <c r="GJ287" s="434">
        <f t="shared" si="788"/>
        <v>114744.5</v>
      </c>
      <c r="GK287" s="435">
        <f t="shared" si="789"/>
        <v>114375.79999999999</v>
      </c>
      <c r="GL287" s="434">
        <f t="shared" si="790"/>
        <v>99</v>
      </c>
      <c r="GM287" s="435">
        <f t="shared" si="791"/>
        <v>87</v>
      </c>
      <c r="GN287" s="434">
        <f t="shared" si="792"/>
        <v>99</v>
      </c>
      <c r="GO287" s="435">
        <f t="shared" si="793"/>
        <v>87</v>
      </c>
      <c r="GP287" s="434">
        <f t="shared" si="794"/>
        <v>342.90000000000003</v>
      </c>
      <c r="GQ287" s="435">
        <f t="shared" si="795"/>
        <v>341.9</v>
      </c>
      <c r="GR287" s="434">
        <f t="shared" si="796"/>
        <v>9198.5999999999985</v>
      </c>
      <c r="GS287" s="435">
        <f t="shared" si="797"/>
        <v>7922.2000000000007</v>
      </c>
      <c r="GT287" s="434">
        <f t="shared" si="798"/>
        <v>1108</v>
      </c>
      <c r="GU287" s="435">
        <f t="shared" si="799"/>
        <v>1136</v>
      </c>
      <c r="GV287" s="434">
        <f t="shared" si="800"/>
        <v>1108</v>
      </c>
      <c r="GW287" s="435">
        <f t="shared" si="801"/>
        <v>1136</v>
      </c>
      <c r="GX287" s="434">
        <f t="shared" si="802"/>
        <v>4475.8999999999996</v>
      </c>
      <c r="GY287" s="435">
        <f t="shared" si="803"/>
        <v>4623.7999999999993</v>
      </c>
      <c r="GZ287" s="434">
        <f t="shared" si="804"/>
        <v>123943.1</v>
      </c>
      <c r="HA287" s="435">
        <f t="shared" si="805"/>
        <v>122297.99999999999</v>
      </c>
      <c r="HB287" s="434">
        <f t="shared" si="806"/>
        <v>0</v>
      </c>
      <c r="HC287" s="435">
        <f t="shared" si="807"/>
        <v>0</v>
      </c>
      <c r="HD287" s="434">
        <f t="shared" si="808"/>
        <v>0</v>
      </c>
      <c r="HE287" s="435">
        <f t="shared" si="809"/>
        <v>0</v>
      </c>
      <c r="HF287" s="434">
        <f t="shared" si="810"/>
        <v>0</v>
      </c>
      <c r="HG287" s="435">
        <f t="shared" si="811"/>
        <v>0</v>
      </c>
      <c r="HH287" s="434">
        <f t="shared" si="812"/>
        <v>0</v>
      </c>
      <c r="HI287" s="435">
        <f t="shared" si="813"/>
        <v>0</v>
      </c>
      <c r="HJ287" s="434">
        <f t="shared" si="814"/>
        <v>4659.5</v>
      </c>
      <c r="HK287" s="435">
        <f t="shared" si="815"/>
        <v>4899.8</v>
      </c>
      <c r="HL287" s="434">
        <f t="shared" si="816"/>
        <v>127265.90000000002</v>
      </c>
      <c r="HM287" s="435">
        <f t="shared" si="817"/>
        <v>126626.6</v>
      </c>
    </row>
    <row r="288" spans="1:221" s="18" customFormat="1" ht="15" customHeight="1">
      <c r="A288" s="540" t="s">
        <v>585</v>
      </c>
      <c r="B288" s="6" t="s">
        <v>608</v>
      </c>
      <c r="C288" s="580"/>
      <c r="D288" s="5">
        <v>229063</v>
      </c>
      <c r="E288" s="5">
        <v>3</v>
      </c>
      <c r="F288" s="609">
        <v>997</v>
      </c>
      <c r="G288" s="560">
        <v>935</v>
      </c>
      <c r="H288" s="609">
        <v>0</v>
      </c>
      <c r="I288" s="560">
        <v>0</v>
      </c>
      <c r="J288" s="434">
        <f t="shared" si="670"/>
        <v>997</v>
      </c>
      <c r="K288" s="435">
        <f t="shared" si="671"/>
        <v>935</v>
      </c>
      <c r="L288" s="432"/>
      <c r="M288" s="433"/>
      <c r="N288" s="434">
        <f t="shared" si="672"/>
        <v>997</v>
      </c>
      <c r="O288" s="435">
        <f t="shared" si="673"/>
        <v>935</v>
      </c>
      <c r="P288" s="434">
        <f t="shared" si="674"/>
        <v>997</v>
      </c>
      <c r="Q288" s="435">
        <f t="shared" si="675"/>
        <v>935</v>
      </c>
      <c r="R288" s="609">
        <v>48</v>
      </c>
      <c r="S288" s="560">
        <v>39</v>
      </c>
      <c r="T288" s="434">
        <f t="shared" si="669"/>
        <v>48</v>
      </c>
      <c r="U288" s="435">
        <f t="shared" si="669"/>
        <v>39</v>
      </c>
      <c r="V288" s="609">
        <v>4</v>
      </c>
      <c r="W288" s="560">
        <v>5</v>
      </c>
      <c r="X288" s="434">
        <f t="shared" si="676"/>
        <v>4</v>
      </c>
      <c r="Y288" s="435">
        <f t="shared" si="677"/>
        <v>5</v>
      </c>
      <c r="Z288" s="432"/>
      <c r="AA288" s="433"/>
      <c r="AB288" s="434">
        <f t="shared" si="678"/>
        <v>0</v>
      </c>
      <c r="AC288" s="435">
        <f t="shared" si="679"/>
        <v>0</v>
      </c>
      <c r="AD288" s="434">
        <f t="shared" si="680"/>
        <v>52</v>
      </c>
      <c r="AE288" s="435">
        <f t="shared" si="681"/>
        <v>44</v>
      </c>
      <c r="AF288" s="434">
        <f t="shared" si="682"/>
        <v>52</v>
      </c>
      <c r="AG288" s="435">
        <f t="shared" si="683"/>
        <v>44</v>
      </c>
      <c r="AH288" s="609">
        <v>5.0999999999999996</v>
      </c>
      <c r="AI288" s="560">
        <v>5</v>
      </c>
      <c r="AJ288" s="434">
        <f t="shared" si="684"/>
        <v>244.79999999999998</v>
      </c>
      <c r="AK288" s="435">
        <f t="shared" si="685"/>
        <v>195</v>
      </c>
      <c r="AL288" s="609">
        <v>4.3</v>
      </c>
      <c r="AM288" s="560">
        <v>4.8</v>
      </c>
      <c r="AN288" s="434">
        <f t="shared" si="686"/>
        <v>17.2</v>
      </c>
      <c r="AO288" s="435">
        <f t="shared" si="687"/>
        <v>24</v>
      </c>
      <c r="AP288" s="432"/>
      <c r="AQ288" s="433"/>
      <c r="AR288" s="434">
        <f t="shared" si="688"/>
        <v>0</v>
      </c>
      <c r="AS288" s="435">
        <f t="shared" si="689"/>
        <v>0</v>
      </c>
      <c r="AT288" s="434">
        <f t="shared" si="690"/>
        <v>5.0384615384615383</v>
      </c>
      <c r="AU288" s="435">
        <f t="shared" si="691"/>
        <v>4.9772727272727275</v>
      </c>
      <c r="AV288" s="434">
        <f t="shared" si="692"/>
        <v>262</v>
      </c>
      <c r="AW288" s="435">
        <f t="shared" si="693"/>
        <v>219</v>
      </c>
      <c r="AX288" s="609">
        <v>135.4</v>
      </c>
      <c r="AY288" s="560">
        <v>131.5</v>
      </c>
      <c r="AZ288" s="434">
        <f t="shared" si="694"/>
        <v>6499.2000000000007</v>
      </c>
      <c r="BA288" s="435">
        <f t="shared" si="695"/>
        <v>5128.5</v>
      </c>
      <c r="BB288" s="609">
        <v>143</v>
      </c>
      <c r="BC288" s="560">
        <v>121.4</v>
      </c>
      <c r="BD288" s="434">
        <f t="shared" si="696"/>
        <v>572</v>
      </c>
      <c r="BE288" s="435">
        <f t="shared" si="697"/>
        <v>607</v>
      </c>
      <c r="BF288" s="432"/>
      <c r="BG288" s="433"/>
      <c r="BH288" s="434">
        <f t="shared" si="698"/>
        <v>0</v>
      </c>
      <c r="BI288" s="435">
        <f t="shared" si="699"/>
        <v>0</v>
      </c>
      <c r="BJ288" s="434">
        <f t="shared" si="700"/>
        <v>135.98461538461541</v>
      </c>
      <c r="BK288" s="435">
        <f t="shared" si="701"/>
        <v>130.35227272727272</v>
      </c>
      <c r="BL288" s="434">
        <f t="shared" si="702"/>
        <v>7071.2000000000016</v>
      </c>
      <c r="BM288" s="435">
        <f t="shared" si="703"/>
        <v>5735.5</v>
      </c>
      <c r="BN288" s="609">
        <v>280</v>
      </c>
      <c r="BO288" s="560">
        <v>286</v>
      </c>
      <c r="BP288" s="434">
        <f t="shared" si="704"/>
        <v>280</v>
      </c>
      <c r="BQ288" s="435">
        <f t="shared" si="705"/>
        <v>286</v>
      </c>
      <c r="BR288" s="609">
        <v>14</v>
      </c>
      <c r="BS288" s="560">
        <v>34</v>
      </c>
      <c r="BT288" s="434">
        <f t="shared" si="706"/>
        <v>14</v>
      </c>
      <c r="BU288" s="435">
        <f t="shared" si="707"/>
        <v>34</v>
      </c>
      <c r="BV288" s="432"/>
      <c r="BW288" s="433"/>
      <c r="BX288" s="434">
        <f t="shared" si="708"/>
        <v>0</v>
      </c>
      <c r="BY288" s="435">
        <f t="shared" si="709"/>
        <v>0</v>
      </c>
      <c r="BZ288" s="434">
        <f t="shared" si="710"/>
        <v>294</v>
      </c>
      <c r="CA288" s="435">
        <f t="shared" si="711"/>
        <v>320</v>
      </c>
      <c r="CB288" s="434">
        <f t="shared" si="712"/>
        <v>294</v>
      </c>
      <c r="CC288" s="435">
        <f t="shared" si="713"/>
        <v>320</v>
      </c>
      <c r="CD288" s="609">
        <v>5.0999999999999996</v>
      </c>
      <c r="CE288" s="560">
        <v>5.2</v>
      </c>
      <c r="CF288" s="434">
        <f t="shared" si="714"/>
        <v>1428</v>
      </c>
      <c r="CG288" s="435">
        <f t="shared" si="715"/>
        <v>1487.2</v>
      </c>
      <c r="CH288" s="610">
        <v>5.0999999999999996</v>
      </c>
      <c r="CI288" s="560">
        <v>5.0999999999999996</v>
      </c>
      <c r="CJ288" s="434">
        <f t="shared" si="716"/>
        <v>71.399999999999991</v>
      </c>
      <c r="CK288" s="435">
        <f t="shared" si="717"/>
        <v>173.39999999999998</v>
      </c>
      <c r="CL288" s="432"/>
      <c r="CM288" s="433"/>
      <c r="CN288" s="434">
        <f t="shared" si="718"/>
        <v>0</v>
      </c>
      <c r="CO288" s="435">
        <f t="shared" si="719"/>
        <v>0</v>
      </c>
      <c r="CP288" s="434">
        <f t="shared" si="720"/>
        <v>5.1000000000000005</v>
      </c>
      <c r="CQ288" s="435">
        <f t="shared" si="721"/>
        <v>5.1893750000000001</v>
      </c>
      <c r="CR288" s="434">
        <f t="shared" si="722"/>
        <v>1499.4</v>
      </c>
      <c r="CS288" s="435">
        <f t="shared" si="723"/>
        <v>1660.6</v>
      </c>
      <c r="CT288" s="609">
        <v>141</v>
      </c>
      <c r="CU288" s="560">
        <v>141.30000000000001</v>
      </c>
      <c r="CV288" s="434">
        <f t="shared" si="724"/>
        <v>39480</v>
      </c>
      <c r="CW288" s="435">
        <f t="shared" si="725"/>
        <v>40411.800000000003</v>
      </c>
      <c r="CX288" s="609">
        <v>141.69999999999999</v>
      </c>
      <c r="CY288" s="560">
        <v>150.19999999999999</v>
      </c>
      <c r="CZ288" s="434">
        <f t="shared" si="726"/>
        <v>1983.7999999999997</v>
      </c>
      <c r="DA288" s="435">
        <f t="shared" si="727"/>
        <v>5106.7999999999993</v>
      </c>
      <c r="DB288" s="432"/>
      <c r="DC288" s="433"/>
      <c r="DD288" s="434">
        <f t="shared" si="728"/>
        <v>0</v>
      </c>
      <c r="DE288" s="435">
        <f t="shared" si="729"/>
        <v>0</v>
      </c>
      <c r="DF288" s="434">
        <f t="shared" si="730"/>
        <v>141.03333333333333</v>
      </c>
      <c r="DG288" s="435">
        <f t="shared" si="731"/>
        <v>142.24562500000002</v>
      </c>
      <c r="DH288" s="434">
        <f t="shared" si="732"/>
        <v>41463.800000000003</v>
      </c>
      <c r="DI288" s="435">
        <f t="shared" si="733"/>
        <v>45518.600000000006</v>
      </c>
      <c r="DJ288" s="434">
        <f t="shared" si="734"/>
        <v>346</v>
      </c>
      <c r="DK288" s="435">
        <f t="shared" si="735"/>
        <v>364</v>
      </c>
      <c r="DL288" s="434">
        <f t="shared" si="736"/>
        <v>346</v>
      </c>
      <c r="DM288" s="435">
        <f t="shared" si="737"/>
        <v>364</v>
      </c>
      <c r="DN288" s="434">
        <f t="shared" si="738"/>
        <v>5.0907514450867053</v>
      </c>
      <c r="DO288" s="435">
        <f t="shared" si="739"/>
        <v>5.1637362637362632</v>
      </c>
      <c r="DP288" s="434">
        <f t="shared" si="740"/>
        <v>1761.4</v>
      </c>
      <c r="DQ288" s="435">
        <f t="shared" si="741"/>
        <v>1879.5999999999997</v>
      </c>
      <c r="DR288" s="434">
        <f t="shared" si="742"/>
        <v>140.27456647398847</v>
      </c>
      <c r="DS288" s="435">
        <f t="shared" si="743"/>
        <v>140.80796703296704</v>
      </c>
      <c r="DT288" s="434">
        <f t="shared" si="744"/>
        <v>48535.000000000015</v>
      </c>
      <c r="DU288" s="435">
        <f t="shared" si="745"/>
        <v>51254.100000000006</v>
      </c>
      <c r="DV288" s="609">
        <v>446</v>
      </c>
      <c r="DW288" s="560">
        <v>401</v>
      </c>
      <c r="DX288" s="434">
        <f t="shared" si="746"/>
        <v>446</v>
      </c>
      <c r="DY288" s="435">
        <f t="shared" si="747"/>
        <v>401</v>
      </c>
      <c r="DZ288" s="609">
        <v>94</v>
      </c>
      <c r="EA288" s="560">
        <v>86</v>
      </c>
      <c r="EB288" s="434">
        <f t="shared" si="748"/>
        <v>94</v>
      </c>
      <c r="EC288" s="435">
        <f t="shared" si="749"/>
        <v>86</v>
      </c>
      <c r="ED288" s="432"/>
      <c r="EE288" s="433"/>
      <c r="EF288" s="434">
        <f t="shared" si="750"/>
        <v>0</v>
      </c>
      <c r="EG288" s="435">
        <f t="shared" si="751"/>
        <v>0</v>
      </c>
      <c r="EH288" s="434">
        <f t="shared" si="752"/>
        <v>540</v>
      </c>
      <c r="EI288" s="435">
        <f t="shared" si="753"/>
        <v>487</v>
      </c>
      <c r="EJ288" s="434">
        <f t="shared" si="754"/>
        <v>540</v>
      </c>
      <c r="EK288" s="435">
        <f t="shared" si="755"/>
        <v>487</v>
      </c>
      <c r="EL288" s="609">
        <v>3.7</v>
      </c>
      <c r="EM288" s="560">
        <v>3.8</v>
      </c>
      <c r="EN288" s="434">
        <f t="shared" si="756"/>
        <v>1650.2</v>
      </c>
      <c r="EO288" s="435">
        <f t="shared" si="757"/>
        <v>1523.8</v>
      </c>
      <c r="EP288" s="609">
        <v>3.7</v>
      </c>
      <c r="EQ288" s="560">
        <v>3.6</v>
      </c>
      <c r="ER288" s="434">
        <f t="shared" si="758"/>
        <v>347.8</v>
      </c>
      <c r="ES288" s="435">
        <f t="shared" si="759"/>
        <v>309.60000000000002</v>
      </c>
      <c r="ET288" s="432"/>
      <c r="EU288" s="433"/>
      <c r="EV288" s="434">
        <f t="shared" si="760"/>
        <v>0</v>
      </c>
      <c r="EW288" s="435">
        <f t="shared" si="761"/>
        <v>0</v>
      </c>
      <c r="EX288" s="434">
        <f t="shared" si="762"/>
        <v>3.7</v>
      </c>
      <c r="EY288" s="435">
        <f t="shared" si="763"/>
        <v>3.7646817248459961</v>
      </c>
      <c r="EZ288" s="434">
        <f t="shared" si="764"/>
        <v>1998</v>
      </c>
      <c r="FA288" s="435">
        <f t="shared" si="765"/>
        <v>1833.4</v>
      </c>
      <c r="FB288" s="609">
        <v>95.7</v>
      </c>
      <c r="FC288" s="560">
        <v>96.7</v>
      </c>
      <c r="FD288" s="434">
        <f t="shared" si="766"/>
        <v>42682.200000000004</v>
      </c>
      <c r="FE288" s="435">
        <f t="shared" si="767"/>
        <v>38776.700000000004</v>
      </c>
      <c r="FF288" s="609">
        <v>79.2</v>
      </c>
      <c r="FG288" s="560">
        <v>83</v>
      </c>
      <c r="FH288" s="434">
        <f t="shared" si="768"/>
        <v>7444.8</v>
      </c>
      <c r="FI288" s="435">
        <f t="shared" si="769"/>
        <v>7138</v>
      </c>
      <c r="FJ288" s="432"/>
      <c r="FK288" s="433"/>
      <c r="FL288" s="434">
        <f t="shared" si="770"/>
        <v>0</v>
      </c>
      <c r="FM288" s="435">
        <f t="shared" si="771"/>
        <v>0</v>
      </c>
      <c r="FN288" s="434">
        <f t="shared" si="772"/>
        <v>92.827777777777797</v>
      </c>
      <c r="FO288" s="435">
        <f t="shared" si="773"/>
        <v>94.28069815195073</v>
      </c>
      <c r="FP288" s="434">
        <f t="shared" si="774"/>
        <v>50127.000000000007</v>
      </c>
      <c r="FQ288" s="435">
        <f t="shared" si="775"/>
        <v>45914.700000000004</v>
      </c>
      <c r="FR288" s="609">
        <v>111</v>
      </c>
      <c r="FS288" s="560">
        <v>84</v>
      </c>
      <c r="FT288" s="434">
        <f t="shared" si="776"/>
        <v>111</v>
      </c>
      <c r="FU288" s="435">
        <f t="shared" si="777"/>
        <v>84</v>
      </c>
      <c r="FV288" s="609">
        <v>4.5</v>
      </c>
      <c r="FW288" s="560">
        <v>5.8</v>
      </c>
      <c r="FX288" s="434">
        <f t="shared" si="778"/>
        <v>499.5</v>
      </c>
      <c r="FY288" s="435">
        <f t="shared" si="779"/>
        <v>487.2</v>
      </c>
      <c r="FZ288" s="609">
        <v>71.599999999999994</v>
      </c>
      <c r="GA288" s="561">
        <v>78.8</v>
      </c>
      <c r="GB288" s="434">
        <f t="shared" si="780"/>
        <v>7947.5999999999995</v>
      </c>
      <c r="GC288" s="435">
        <f t="shared" si="781"/>
        <v>6619.2</v>
      </c>
      <c r="GD288" s="434">
        <f t="shared" si="782"/>
        <v>774</v>
      </c>
      <c r="GE288" s="435">
        <f t="shared" si="783"/>
        <v>726</v>
      </c>
      <c r="GF288" s="434">
        <f t="shared" si="784"/>
        <v>774</v>
      </c>
      <c r="GG288" s="435">
        <f t="shared" si="785"/>
        <v>726</v>
      </c>
      <c r="GH288" s="434">
        <f t="shared" si="786"/>
        <v>3323</v>
      </c>
      <c r="GI288" s="435">
        <f t="shared" si="787"/>
        <v>3206</v>
      </c>
      <c r="GJ288" s="434">
        <f t="shared" si="788"/>
        <v>88661.4</v>
      </c>
      <c r="GK288" s="435">
        <f t="shared" si="789"/>
        <v>84317</v>
      </c>
      <c r="GL288" s="434">
        <f t="shared" si="790"/>
        <v>112</v>
      </c>
      <c r="GM288" s="435">
        <f t="shared" si="791"/>
        <v>125</v>
      </c>
      <c r="GN288" s="434">
        <f t="shared" si="792"/>
        <v>112</v>
      </c>
      <c r="GO288" s="435">
        <f t="shared" si="793"/>
        <v>125</v>
      </c>
      <c r="GP288" s="434">
        <f t="shared" si="794"/>
        <v>436.4</v>
      </c>
      <c r="GQ288" s="435">
        <f t="shared" si="795"/>
        <v>507</v>
      </c>
      <c r="GR288" s="434">
        <f t="shared" si="796"/>
        <v>10000.6</v>
      </c>
      <c r="GS288" s="435">
        <f t="shared" si="797"/>
        <v>12851.8</v>
      </c>
      <c r="GT288" s="434">
        <f t="shared" si="798"/>
        <v>886</v>
      </c>
      <c r="GU288" s="435">
        <f t="shared" si="799"/>
        <v>851</v>
      </c>
      <c r="GV288" s="434">
        <f t="shared" si="800"/>
        <v>886</v>
      </c>
      <c r="GW288" s="435">
        <f t="shared" si="801"/>
        <v>851</v>
      </c>
      <c r="GX288" s="434">
        <f t="shared" si="802"/>
        <v>3759.4</v>
      </c>
      <c r="GY288" s="435">
        <f t="shared" si="803"/>
        <v>3713</v>
      </c>
      <c r="GZ288" s="434">
        <f t="shared" si="804"/>
        <v>98662</v>
      </c>
      <c r="HA288" s="435">
        <f t="shared" si="805"/>
        <v>97168.8</v>
      </c>
      <c r="HB288" s="434">
        <f t="shared" si="806"/>
        <v>0</v>
      </c>
      <c r="HC288" s="435">
        <f t="shared" si="807"/>
        <v>0</v>
      </c>
      <c r="HD288" s="434">
        <f t="shared" si="808"/>
        <v>0</v>
      </c>
      <c r="HE288" s="435">
        <f t="shared" si="809"/>
        <v>0</v>
      </c>
      <c r="HF288" s="434">
        <f t="shared" si="810"/>
        <v>0</v>
      </c>
      <c r="HG288" s="435">
        <f t="shared" si="811"/>
        <v>0</v>
      </c>
      <c r="HH288" s="434">
        <f t="shared" si="812"/>
        <v>0</v>
      </c>
      <c r="HI288" s="435">
        <f t="shared" si="813"/>
        <v>0</v>
      </c>
      <c r="HJ288" s="434">
        <f t="shared" si="814"/>
        <v>4258.8999999999996</v>
      </c>
      <c r="HK288" s="435">
        <f t="shared" si="815"/>
        <v>4200.2</v>
      </c>
      <c r="HL288" s="434">
        <f t="shared" si="816"/>
        <v>106609.60000000003</v>
      </c>
      <c r="HM288" s="435">
        <f t="shared" si="817"/>
        <v>103788.00000000001</v>
      </c>
    </row>
    <row r="289" spans="1:221" s="18" customFormat="1" ht="15" customHeight="1">
      <c r="A289" s="540" t="s">
        <v>585</v>
      </c>
      <c r="B289" s="6" t="s">
        <v>610</v>
      </c>
      <c r="C289" s="580"/>
      <c r="D289" s="5">
        <v>225414</v>
      </c>
      <c r="E289" s="5">
        <v>3</v>
      </c>
      <c r="F289" s="609">
        <v>1598</v>
      </c>
      <c r="G289" s="560">
        <v>1624</v>
      </c>
      <c r="H289" s="609">
        <v>0</v>
      </c>
      <c r="I289" s="560">
        <v>0</v>
      </c>
      <c r="J289" s="434">
        <f t="shared" si="670"/>
        <v>1598</v>
      </c>
      <c r="K289" s="435">
        <f t="shared" si="671"/>
        <v>1624</v>
      </c>
      <c r="L289" s="432"/>
      <c r="M289" s="433"/>
      <c r="N289" s="434">
        <f t="shared" si="672"/>
        <v>1598</v>
      </c>
      <c r="O289" s="435">
        <f t="shared" si="673"/>
        <v>1624</v>
      </c>
      <c r="P289" s="434">
        <f t="shared" si="674"/>
        <v>1598</v>
      </c>
      <c r="Q289" s="435">
        <f t="shared" si="675"/>
        <v>1624</v>
      </c>
      <c r="R289" s="609">
        <v>56</v>
      </c>
      <c r="S289" s="560">
        <v>37</v>
      </c>
      <c r="T289" s="434">
        <f t="shared" si="669"/>
        <v>56</v>
      </c>
      <c r="U289" s="435">
        <f t="shared" si="669"/>
        <v>37</v>
      </c>
      <c r="V289" s="609">
        <v>11</v>
      </c>
      <c r="W289" s="560">
        <v>6</v>
      </c>
      <c r="X289" s="434">
        <f t="shared" si="676"/>
        <v>11</v>
      </c>
      <c r="Y289" s="435">
        <f t="shared" si="677"/>
        <v>6</v>
      </c>
      <c r="Z289" s="432"/>
      <c r="AA289" s="433"/>
      <c r="AB289" s="434">
        <f t="shared" si="678"/>
        <v>0</v>
      </c>
      <c r="AC289" s="435">
        <f t="shared" si="679"/>
        <v>0</v>
      </c>
      <c r="AD289" s="434">
        <f t="shared" si="680"/>
        <v>67</v>
      </c>
      <c r="AE289" s="435">
        <f t="shared" si="681"/>
        <v>43</v>
      </c>
      <c r="AF289" s="434">
        <f t="shared" si="682"/>
        <v>67</v>
      </c>
      <c r="AG289" s="435">
        <f t="shared" si="683"/>
        <v>43</v>
      </c>
      <c r="AH289" s="609">
        <v>4</v>
      </c>
      <c r="AI289" s="560">
        <v>4.0999999999999996</v>
      </c>
      <c r="AJ289" s="434">
        <f t="shared" si="684"/>
        <v>224</v>
      </c>
      <c r="AK289" s="435">
        <f t="shared" si="685"/>
        <v>151.69999999999999</v>
      </c>
      <c r="AL289" s="609">
        <v>4.0999999999999996</v>
      </c>
      <c r="AM289" s="560">
        <v>4.5999999999999996</v>
      </c>
      <c r="AN289" s="434">
        <f t="shared" si="686"/>
        <v>45.099999999999994</v>
      </c>
      <c r="AO289" s="435">
        <f t="shared" si="687"/>
        <v>27.599999999999998</v>
      </c>
      <c r="AP289" s="432"/>
      <c r="AQ289" s="433"/>
      <c r="AR289" s="434">
        <f t="shared" si="688"/>
        <v>0</v>
      </c>
      <c r="AS289" s="435">
        <f t="shared" si="689"/>
        <v>0</v>
      </c>
      <c r="AT289" s="434">
        <f t="shared" si="690"/>
        <v>4.0164179104477613</v>
      </c>
      <c r="AU289" s="435">
        <f t="shared" si="691"/>
        <v>4.1697674418604649</v>
      </c>
      <c r="AV289" s="434">
        <f t="shared" si="692"/>
        <v>269.10000000000002</v>
      </c>
      <c r="AW289" s="435">
        <f t="shared" si="693"/>
        <v>179.29999999999998</v>
      </c>
      <c r="AX289" s="609">
        <v>98.3</v>
      </c>
      <c r="AY289" s="560">
        <v>101.5</v>
      </c>
      <c r="AZ289" s="434">
        <f t="shared" si="694"/>
        <v>5504.8</v>
      </c>
      <c r="BA289" s="435">
        <f t="shared" si="695"/>
        <v>3755.5</v>
      </c>
      <c r="BB289" s="609">
        <v>85.2</v>
      </c>
      <c r="BC289" s="560">
        <v>101.3</v>
      </c>
      <c r="BD289" s="434">
        <f t="shared" si="696"/>
        <v>937.2</v>
      </c>
      <c r="BE289" s="435">
        <f t="shared" si="697"/>
        <v>607.79999999999995</v>
      </c>
      <c r="BF289" s="432"/>
      <c r="BG289" s="433"/>
      <c r="BH289" s="434">
        <f t="shared" si="698"/>
        <v>0</v>
      </c>
      <c r="BI289" s="435">
        <f t="shared" si="699"/>
        <v>0</v>
      </c>
      <c r="BJ289" s="434">
        <f t="shared" si="700"/>
        <v>96.149253731343279</v>
      </c>
      <c r="BK289" s="435">
        <f t="shared" si="701"/>
        <v>101.47209302325582</v>
      </c>
      <c r="BL289" s="434">
        <f t="shared" si="702"/>
        <v>6442</v>
      </c>
      <c r="BM289" s="435">
        <f t="shared" si="703"/>
        <v>4363.3</v>
      </c>
      <c r="BN289" s="609">
        <v>57</v>
      </c>
      <c r="BO289" s="560">
        <v>78</v>
      </c>
      <c r="BP289" s="434">
        <f t="shared" si="704"/>
        <v>57</v>
      </c>
      <c r="BQ289" s="435">
        <f t="shared" si="705"/>
        <v>78</v>
      </c>
      <c r="BR289" s="609">
        <v>4</v>
      </c>
      <c r="BS289" s="560">
        <v>1</v>
      </c>
      <c r="BT289" s="434">
        <f t="shared" si="706"/>
        <v>4</v>
      </c>
      <c r="BU289" s="435">
        <f t="shared" si="707"/>
        <v>1</v>
      </c>
      <c r="BV289" s="432"/>
      <c r="BW289" s="433"/>
      <c r="BX289" s="434">
        <f t="shared" si="708"/>
        <v>0</v>
      </c>
      <c r="BY289" s="435">
        <f t="shared" si="709"/>
        <v>0</v>
      </c>
      <c r="BZ289" s="434">
        <f t="shared" si="710"/>
        <v>61</v>
      </c>
      <c r="CA289" s="435">
        <f t="shared" si="711"/>
        <v>79</v>
      </c>
      <c r="CB289" s="434">
        <f t="shared" si="712"/>
        <v>61</v>
      </c>
      <c r="CC289" s="435">
        <f t="shared" si="713"/>
        <v>79</v>
      </c>
      <c r="CD289" s="609">
        <v>4.5</v>
      </c>
      <c r="CE289" s="560">
        <v>4.7</v>
      </c>
      <c r="CF289" s="434">
        <f t="shared" si="714"/>
        <v>256.5</v>
      </c>
      <c r="CG289" s="435">
        <f t="shared" si="715"/>
        <v>366.6</v>
      </c>
      <c r="CH289" s="610">
        <v>4.5</v>
      </c>
      <c r="CI289" s="560">
        <v>4</v>
      </c>
      <c r="CJ289" s="434">
        <f t="shared" si="716"/>
        <v>18</v>
      </c>
      <c r="CK289" s="435">
        <f t="shared" si="717"/>
        <v>4</v>
      </c>
      <c r="CL289" s="432"/>
      <c r="CM289" s="433"/>
      <c r="CN289" s="434">
        <f t="shared" si="718"/>
        <v>0</v>
      </c>
      <c r="CO289" s="435">
        <f t="shared" si="719"/>
        <v>0</v>
      </c>
      <c r="CP289" s="434">
        <f t="shared" si="720"/>
        <v>4.5</v>
      </c>
      <c r="CQ289" s="435">
        <f t="shared" si="721"/>
        <v>4.6911392405063292</v>
      </c>
      <c r="CR289" s="434">
        <f t="shared" si="722"/>
        <v>274.5</v>
      </c>
      <c r="CS289" s="435">
        <f t="shared" si="723"/>
        <v>370.6</v>
      </c>
      <c r="CT289" s="609">
        <v>118.8</v>
      </c>
      <c r="CU289" s="560">
        <v>122</v>
      </c>
      <c r="CV289" s="434">
        <f t="shared" si="724"/>
        <v>6771.5999999999995</v>
      </c>
      <c r="CW289" s="435">
        <f t="shared" si="725"/>
        <v>9516</v>
      </c>
      <c r="CX289" s="609">
        <v>101.8</v>
      </c>
      <c r="CY289" s="560">
        <v>111</v>
      </c>
      <c r="CZ289" s="434">
        <f t="shared" si="726"/>
        <v>407.2</v>
      </c>
      <c r="DA289" s="435">
        <f t="shared" si="727"/>
        <v>111</v>
      </c>
      <c r="DB289" s="432"/>
      <c r="DC289" s="433"/>
      <c r="DD289" s="434">
        <f t="shared" si="728"/>
        <v>0</v>
      </c>
      <c r="DE289" s="435">
        <f t="shared" si="729"/>
        <v>0</v>
      </c>
      <c r="DF289" s="434">
        <f t="shared" si="730"/>
        <v>117.68524590163933</v>
      </c>
      <c r="DG289" s="435">
        <f t="shared" si="731"/>
        <v>121.86075949367088</v>
      </c>
      <c r="DH289" s="434">
        <f t="shared" si="732"/>
        <v>7178.7999999999993</v>
      </c>
      <c r="DI289" s="435">
        <f t="shared" si="733"/>
        <v>9627</v>
      </c>
      <c r="DJ289" s="434">
        <f t="shared" si="734"/>
        <v>128</v>
      </c>
      <c r="DK289" s="435">
        <f t="shared" si="735"/>
        <v>122</v>
      </c>
      <c r="DL289" s="434">
        <f t="shared" si="736"/>
        <v>128</v>
      </c>
      <c r="DM289" s="435">
        <f t="shared" si="737"/>
        <v>122</v>
      </c>
      <c r="DN289" s="434">
        <f t="shared" si="738"/>
        <v>4.2468750000000002</v>
      </c>
      <c r="DO289" s="435">
        <f t="shared" si="739"/>
        <v>4.5073770491803273</v>
      </c>
      <c r="DP289" s="434">
        <f t="shared" si="740"/>
        <v>543.6</v>
      </c>
      <c r="DQ289" s="435">
        <f t="shared" si="741"/>
        <v>549.9</v>
      </c>
      <c r="DR289" s="434">
        <f t="shared" si="742"/>
        <v>106.41249999999999</v>
      </c>
      <c r="DS289" s="435">
        <f t="shared" si="743"/>
        <v>114.67459016393443</v>
      </c>
      <c r="DT289" s="434">
        <f t="shared" si="744"/>
        <v>13620.8</v>
      </c>
      <c r="DU289" s="435">
        <f t="shared" si="745"/>
        <v>13990.3</v>
      </c>
      <c r="DV289" s="609">
        <v>696</v>
      </c>
      <c r="DW289" s="560">
        <v>707</v>
      </c>
      <c r="DX289" s="434">
        <f t="shared" si="746"/>
        <v>696</v>
      </c>
      <c r="DY289" s="435">
        <f t="shared" si="747"/>
        <v>707</v>
      </c>
      <c r="DZ289" s="609">
        <v>744</v>
      </c>
      <c r="EA289" s="560">
        <v>757</v>
      </c>
      <c r="EB289" s="434">
        <f t="shared" si="748"/>
        <v>744</v>
      </c>
      <c r="EC289" s="435">
        <f t="shared" si="749"/>
        <v>757</v>
      </c>
      <c r="ED289" s="432"/>
      <c r="EE289" s="433"/>
      <c r="EF289" s="434">
        <f t="shared" si="750"/>
        <v>0</v>
      </c>
      <c r="EG289" s="435">
        <f t="shared" si="751"/>
        <v>0</v>
      </c>
      <c r="EH289" s="434">
        <f t="shared" si="752"/>
        <v>1440</v>
      </c>
      <c r="EI289" s="435">
        <f t="shared" si="753"/>
        <v>1464</v>
      </c>
      <c r="EJ289" s="434">
        <f t="shared" si="754"/>
        <v>1440</v>
      </c>
      <c r="EK289" s="435">
        <f t="shared" si="755"/>
        <v>1464</v>
      </c>
      <c r="EL289" s="609">
        <v>3.2</v>
      </c>
      <c r="EM289" s="560">
        <v>3.1</v>
      </c>
      <c r="EN289" s="434">
        <f t="shared" si="756"/>
        <v>2227.2000000000003</v>
      </c>
      <c r="EO289" s="435">
        <f t="shared" si="757"/>
        <v>2191.7000000000003</v>
      </c>
      <c r="EP289" s="609">
        <v>3.6</v>
      </c>
      <c r="EQ289" s="560">
        <v>3.7</v>
      </c>
      <c r="ER289" s="434">
        <f t="shared" si="758"/>
        <v>2678.4</v>
      </c>
      <c r="ES289" s="435">
        <f t="shared" si="759"/>
        <v>2800.9</v>
      </c>
      <c r="ET289" s="432"/>
      <c r="EU289" s="433"/>
      <c r="EV289" s="434">
        <f t="shared" si="760"/>
        <v>0</v>
      </c>
      <c r="EW289" s="435">
        <f t="shared" si="761"/>
        <v>0</v>
      </c>
      <c r="EX289" s="434">
        <f t="shared" si="762"/>
        <v>3.4066666666666667</v>
      </c>
      <c r="EY289" s="435">
        <f t="shared" si="763"/>
        <v>3.4102459016393447</v>
      </c>
      <c r="EZ289" s="434">
        <f t="shared" si="764"/>
        <v>4905.6000000000004</v>
      </c>
      <c r="FA289" s="435">
        <f t="shared" si="765"/>
        <v>4992.6000000000004</v>
      </c>
      <c r="FB289" s="609">
        <v>72.3</v>
      </c>
      <c r="FC289" s="560">
        <v>72.099999999999994</v>
      </c>
      <c r="FD289" s="434">
        <f t="shared" si="766"/>
        <v>50320.799999999996</v>
      </c>
      <c r="FE289" s="435">
        <f t="shared" si="767"/>
        <v>50974.7</v>
      </c>
      <c r="FF289" s="609">
        <v>65.2</v>
      </c>
      <c r="FG289" s="560">
        <v>66.900000000000006</v>
      </c>
      <c r="FH289" s="434">
        <f t="shared" si="768"/>
        <v>48508.800000000003</v>
      </c>
      <c r="FI289" s="435">
        <f t="shared" si="769"/>
        <v>50643.3</v>
      </c>
      <c r="FJ289" s="432"/>
      <c r="FK289" s="433"/>
      <c r="FL289" s="434">
        <f t="shared" si="770"/>
        <v>0</v>
      </c>
      <c r="FM289" s="435">
        <f t="shared" si="771"/>
        <v>0</v>
      </c>
      <c r="FN289" s="434">
        <f t="shared" si="772"/>
        <v>68.631666666666675</v>
      </c>
      <c r="FO289" s="435">
        <f t="shared" si="773"/>
        <v>69.411202185792348</v>
      </c>
      <c r="FP289" s="434">
        <f t="shared" si="774"/>
        <v>98829.6</v>
      </c>
      <c r="FQ289" s="435">
        <f t="shared" si="775"/>
        <v>101618</v>
      </c>
      <c r="FR289" s="609">
        <v>30</v>
      </c>
      <c r="FS289" s="560">
        <v>38</v>
      </c>
      <c r="FT289" s="434">
        <f t="shared" si="776"/>
        <v>30</v>
      </c>
      <c r="FU289" s="435">
        <f t="shared" si="777"/>
        <v>38</v>
      </c>
      <c r="FV289" s="609">
        <v>4.7</v>
      </c>
      <c r="FW289" s="560">
        <v>5.9</v>
      </c>
      <c r="FX289" s="434">
        <f t="shared" si="778"/>
        <v>141</v>
      </c>
      <c r="FY289" s="435">
        <f t="shared" si="779"/>
        <v>224.20000000000002</v>
      </c>
      <c r="FZ289" s="609">
        <v>43.7</v>
      </c>
      <c r="GA289" s="561">
        <v>50</v>
      </c>
      <c r="GB289" s="434">
        <f t="shared" si="780"/>
        <v>1311</v>
      </c>
      <c r="GC289" s="435">
        <f t="shared" si="781"/>
        <v>1900</v>
      </c>
      <c r="GD289" s="434">
        <f t="shared" si="782"/>
        <v>809</v>
      </c>
      <c r="GE289" s="435">
        <f t="shared" si="783"/>
        <v>822</v>
      </c>
      <c r="GF289" s="434">
        <f t="shared" si="784"/>
        <v>809</v>
      </c>
      <c r="GG289" s="435">
        <f t="shared" si="785"/>
        <v>822</v>
      </c>
      <c r="GH289" s="434">
        <f t="shared" si="786"/>
        <v>2707.7000000000003</v>
      </c>
      <c r="GI289" s="435">
        <f t="shared" si="787"/>
        <v>2710</v>
      </c>
      <c r="GJ289" s="434">
        <f t="shared" si="788"/>
        <v>62597.2</v>
      </c>
      <c r="GK289" s="435">
        <f t="shared" si="789"/>
        <v>64246.2</v>
      </c>
      <c r="GL289" s="434">
        <f t="shared" si="790"/>
        <v>759</v>
      </c>
      <c r="GM289" s="435">
        <f t="shared" si="791"/>
        <v>764</v>
      </c>
      <c r="GN289" s="434">
        <f t="shared" si="792"/>
        <v>759</v>
      </c>
      <c r="GO289" s="435">
        <f t="shared" si="793"/>
        <v>764</v>
      </c>
      <c r="GP289" s="434">
        <f t="shared" si="794"/>
        <v>2741.5</v>
      </c>
      <c r="GQ289" s="435">
        <f t="shared" si="795"/>
        <v>2832.5</v>
      </c>
      <c r="GR289" s="434">
        <f t="shared" si="796"/>
        <v>49853.200000000004</v>
      </c>
      <c r="GS289" s="435">
        <f t="shared" si="797"/>
        <v>51362.100000000006</v>
      </c>
      <c r="GT289" s="434">
        <f t="shared" si="798"/>
        <v>1568</v>
      </c>
      <c r="GU289" s="435">
        <f t="shared" si="799"/>
        <v>1586</v>
      </c>
      <c r="GV289" s="434">
        <f t="shared" si="800"/>
        <v>1568</v>
      </c>
      <c r="GW289" s="435">
        <f t="shared" si="801"/>
        <v>1586</v>
      </c>
      <c r="GX289" s="434">
        <f t="shared" si="802"/>
        <v>5449.2000000000007</v>
      </c>
      <c r="GY289" s="435">
        <f t="shared" si="803"/>
        <v>5542.5</v>
      </c>
      <c r="GZ289" s="434">
        <f t="shared" si="804"/>
        <v>112450.4</v>
      </c>
      <c r="HA289" s="435">
        <f t="shared" si="805"/>
        <v>115608.3</v>
      </c>
      <c r="HB289" s="434">
        <f t="shared" si="806"/>
        <v>0</v>
      </c>
      <c r="HC289" s="435">
        <f t="shared" si="807"/>
        <v>0</v>
      </c>
      <c r="HD289" s="434">
        <f t="shared" si="808"/>
        <v>0</v>
      </c>
      <c r="HE289" s="435">
        <f t="shared" si="809"/>
        <v>0</v>
      </c>
      <c r="HF289" s="434">
        <f t="shared" si="810"/>
        <v>0</v>
      </c>
      <c r="HG289" s="435">
        <f t="shared" si="811"/>
        <v>0</v>
      </c>
      <c r="HH289" s="434">
        <f t="shared" si="812"/>
        <v>0</v>
      </c>
      <c r="HI289" s="435">
        <f t="shared" si="813"/>
        <v>0</v>
      </c>
      <c r="HJ289" s="434">
        <f t="shared" si="814"/>
        <v>5590.2000000000007</v>
      </c>
      <c r="HK289" s="435">
        <f t="shared" si="815"/>
        <v>5766.7</v>
      </c>
      <c r="HL289" s="434">
        <f t="shared" si="816"/>
        <v>113761.40000000001</v>
      </c>
      <c r="HM289" s="435">
        <f t="shared" si="817"/>
        <v>117508.3</v>
      </c>
    </row>
    <row r="290" spans="1:221" s="18" customFormat="1" ht="15" customHeight="1">
      <c r="A290" s="540" t="s">
        <v>585</v>
      </c>
      <c r="B290" s="564" t="s">
        <v>611</v>
      </c>
      <c r="C290" s="580"/>
      <c r="D290" s="5">
        <v>228802</v>
      </c>
      <c r="E290" s="5">
        <v>3</v>
      </c>
      <c r="F290" s="609">
        <v>1963</v>
      </c>
      <c r="G290" s="560">
        <v>1900</v>
      </c>
      <c r="H290" s="609">
        <v>10</v>
      </c>
      <c r="I290" s="560">
        <v>8</v>
      </c>
      <c r="J290" s="434">
        <f t="shared" si="670"/>
        <v>1953</v>
      </c>
      <c r="K290" s="435">
        <f t="shared" si="671"/>
        <v>1892</v>
      </c>
      <c r="L290" s="432"/>
      <c r="M290" s="433"/>
      <c r="N290" s="434">
        <f t="shared" si="672"/>
        <v>1953</v>
      </c>
      <c r="O290" s="435">
        <f t="shared" si="673"/>
        <v>1892</v>
      </c>
      <c r="P290" s="434">
        <f t="shared" si="674"/>
        <v>1953</v>
      </c>
      <c r="Q290" s="435">
        <f t="shared" si="675"/>
        <v>1892</v>
      </c>
      <c r="R290" s="609">
        <v>224</v>
      </c>
      <c r="S290" s="560">
        <v>229</v>
      </c>
      <c r="T290" s="434">
        <f t="shared" si="669"/>
        <v>224</v>
      </c>
      <c r="U290" s="435">
        <f t="shared" si="669"/>
        <v>229</v>
      </c>
      <c r="V290" s="609">
        <v>5</v>
      </c>
      <c r="W290" s="560">
        <v>18</v>
      </c>
      <c r="X290" s="434">
        <f t="shared" si="676"/>
        <v>5</v>
      </c>
      <c r="Y290" s="435">
        <f t="shared" si="677"/>
        <v>18</v>
      </c>
      <c r="Z290" s="432"/>
      <c r="AA290" s="433"/>
      <c r="AB290" s="434">
        <f t="shared" si="678"/>
        <v>0</v>
      </c>
      <c r="AC290" s="435">
        <f t="shared" si="679"/>
        <v>0</v>
      </c>
      <c r="AD290" s="434">
        <f t="shared" si="680"/>
        <v>229</v>
      </c>
      <c r="AE290" s="435">
        <f t="shared" si="681"/>
        <v>247</v>
      </c>
      <c r="AF290" s="434">
        <f t="shared" si="682"/>
        <v>229</v>
      </c>
      <c r="AG290" s="435">
        <f t="shared" si="683"/>
        <v>247</v>
      </c>
      <c r="AH290" s="609">
        <v>4.3</v>
      </c>
      <c r="AI290" s="560">
        <v>4</v>
      </c>
      <c r="AJ290" s="434">
        <f t="shared" si="684"/>
        <v>963.19999999999993</v>
      </c>
      <c r="AK290" s="435">
        <f t="shared" si="685"/>
        <v>916</v>
      </c>
      <c r="AL290" s="609">
        <v>3.2</v>
      </c>
      <c r="AM290" s="560">
        <v>3.6</v>
      </c>
      <c r="AN290" s="434">
        <f t="shared" si="686"/>
        <v>16</v>
      </c>
      <c r="AO290" s="435">
        <f t="shared" si="687"/>
        <v>64.8</v>
      </c>
      <c r="AP290" s="432"/>
      <c r="AQ290" s="433"/>
      <c r="AR290" s="434">
        <f t="shared" si="688"/>
        <v>0</v>
      </c>
      <c r="AS290" s="435">
        <f t="shared" si="689"/>
        <v>0</v>
      </c>
      <c r="AT290" s="434">
        <f t="shared" si="690"/>
        <v>4.2759825327510912</v>
      </c>
      <c r="AU290" s="435">
        <f t="shared" si="691"/>
        <v>3.9708502024291494</v>
      </c>
      <c r="AV290" s="434">
        <f t="shared" si="692"/>
        <v>979.19999999999993</v>
      </c>
      <c r="AW290" s="435">
        <f t="shared" si="693"/>
        <v>980.8</v>
      </c>
      <c r="AX290" s="609">
        <v>111.1</v>
      </c>
      <c r="AY290" s="560">
        <v>108.8</v>
      </c>
      <c r="AZ290" s="434">
        <f t="shared" si="694"/>
        <v>24886.399999999998</v>
      </c>
      <c r="BA290" s="435">
        <f t="shared" si="695"/>
        <v>24915.200000000001</v>
      </c>
      <c r="BB290" s="609">
        <v>86.4</v>
      </c>
      <c r="BC290" s="560">
        <v>95.4</v>
      </c>
      <c r="BD290" s="434">
        <f t="shared" si="696"/>
        <v>432</v>
      </c>
      <c r="BE290" s="435">
        <f t="shared" si="697"/>
        <v>1717.2</v>
      </c>
      <c r="BF290" s="432"/>
      <c r="BG290" s="433"/>
      <c r="BH290" s="434">
        <f t="shared" si="698"/>
        <v>0</v>
      </c>
      <c r="BI290" s="435">
        <f t="shared" si="699"/>
        <v>0</v>
      </c>
      <c r="BJ290" s="434">
        <f t="shared" si="700"/>
        <v>110.56069868995633</v>
      </c>
      <c r="BK290" s="435">
        <f t="shared" si="701"/>
        <v>107.82348178137653</v>
      </c>
      <c r="BL290" s="434">
        <f t="shared" si="702"/>
        <v>25318.399999999998</v>
      </c>
      <c r="BM290" s="435">
        <f t="shared" si="703"/>
        <v>26632.400000000001</v>
      </c>
      <c r="BN290" s="609">
        <v>178</v>
      </c>
      <c r="BO290" s="560">
        <v>171</v>
      </c>
      <c r="BP290" s="434">
        <f t="shared" si="704"/>
        <v>178</v>
      </c>
      <c r="BQ290" s="435">
        <f t="shared" si="705"/>
        <v>171</v>
      </c>
      <c r="BR290" s="609">
        <v>2</v>
      </c>
      <c r="BS290" s="560">
        <v>15</v>
      </c>
      <c r="BT290" s="434">
        <f t="shared" si="706"/>
        <v>2</v>
      </c>
      <c r="BU290" s="435">
        <f t="shared" si="707"/>
        <v>15</v>
      </c>
      <c r="BV290" s="432"/>
      <c r="BW290" s="433"/>
      <c r="BX290" s="434">
        <f t="shared" si="708"/>
        <v>0</v>
      </c>
      <c r="BY290" s="435">
        <f t="shared" si="709"/>
        <v>0</v>
      </c>
      <c r="BZ290" s="434">
        <f t="shared" si="710"/>
        <v>180</v>
      </c>
      <c r="CA290" s="435">
        <f t="shared" si="711"/>
        <v>186</v>
      </c>
      <c r="CB290" s="434">
        <f t="shared" si="712"/>
        <v>180</v>
      </c>
      <c r="CC290" s="435">
        <f t="shared" si="713"/>
        <v>186</v>
      </c>
      <c r="CD290" s="609">
        <v>4.7</v>
      </c>
      <c r="CE290" s="560">
        <v>4.5</v>
      </c>
      <c r="CF290" s="434">
        <f t="shared" si="714"/>
        <v>836.6</v>
      </c>
      <c r="CG290" s="435">
        <f t="shared" si="715"/>
        <v>769.5</v>
      </c>
      <c r="CH290" s="610">
        <v>10</v>
      </c>
      <c r="CI290" s="560">
        <v>4.2</v>
      </c>
      <c r="CJ290" s="434">
        <f t="shared" si="716"/>
        <v>20</v>
      </c>
      <c r="CK290" s="435">
        <f t="shared" si="717"/>
        <v>63</v>
      </c>
      <c r="CL290" s="432"/>
      <c r="CM290" s="433"/>
      <c r="CN290" s="434">
        <f t="shared" si="718"/>
        <v>0</v>
      </c>
      <c r="CO290" s="435">
        <f t="shared" si="719"/>
        <v>0</v>
      </c>
      <c r="CP290" s="434">
        <f t="shared" si="720"/>
        <v>4.7588888888888894</v>
      </c>
      <c r="CQ290" s="435">
        <f t="shared" si="721"/>
        <v>4.475806451612903</v>
      </c>
      <c r="CR290" s="434">
        <f t="shared" si="722"/>
        <v>856.60000000000014</v>
      </c>
      <c r="CS290" s="435">
        <f t="shared" si="723"/>
        <v>832.5</v>
      </c>
      <c r="CT290" s="609">
        <v>125.5</v>
      </c>
      <c r="CU290" s="560">
        <v>123.1</v>
      </c>
      <c r="CV290" s="434">
        <f t="shared" si="724"/>
        <v>22339</v>
      </c>
      <c r="CW290" s="435">
        <f t="shared" si="725"/>
        <v>21050.1</v>
      </c>
      <c r="CX290" s="609">
        <v>91</v>
      </c>
      <c r="CY290" s="560">
        <v>121.7</v>
      </c>
      <c r="CZ290" s="434">
        <f t="shared" si="726"/>
        <v>182</v>
      </c>
      <c r="DA290" s="435">
        <f t="shared" si="727"/>
        <v>1825.5</v>
      </c>
      <c r="DB290" s="432"/>
      <c r="DC290" s="433"/>
      <c r="DD290" s="434">
        <f t="shared" si="728"/>
        <v>0</v>
      </c>
      <c r="DE290" s="435">
        <f t="shared" si="729"/>
        <v>0</v>
      </c>
      <c r="DF290" s="434">
        <f t="shared" si="730"/>
        <v>125.11666666666666</v>
      </c>
      <c r="DG290" s="435">
        <f t="shared" si="731"/>
        <v>122.98709677419355</v>
      </c>
      <c r="DH290" s="434">
        <f t="shared" si="732"/>
        <v>22521</v>
      </c>
      <c r="DI290" s="435">
        <f t="shared" si="733"/>
        <v>22875.599999999999</v>
      </c>
      <c r="DJ290" s="434">
        <f t="shared" si="734"/>
        <v>409</v>
      </c>
      <c r="DK290" s="435">
        <f t="shared" si="735"/>
        <v>433</v>
      </c>
      <c r="DL290" s="434">
        <f t="shared" si="736"/>
        <v>409</v>
      </c>
      <c r="DM290" s="435">
        <f t="shared" si="737"/>
        <v>433</v>
      </c>
      <c r="DN290" s="434">
        <f t="shared" si="738"/>
        <v>4.4885085574572132</v>
      </c>
      <c r="DO290" s="435">
        <f t="shared" si="739"/>
        <v>4.1877598152424937</v>
      </c>
      <c r="DP290" s="434">
        <f t="shared" si="740"/>
        <v>1835.8000000000002</v>
      </c>
      <c r="DQ290" s="435">
        <f t="shared" si="741"/>
        <v>1813.2999999999997</v>
      </c>
      <c r="DR290" s="434">
        <f t="shared" si="742"/>
        <v>116.96674816625915</v>
      </c>
      <c r="DS290" s="435">
        <f t="shared" si="743"/>
        <v>114.33718244803696</v>
      </c>
      <c r="DT290" s="434">
        <f t="shared" si="744"/>
        <v>47839.399999999994</v>
      </c>
      <c r="DU290" s="435">
        <f t="shared" si="745"/>
        <v>49508</v>
      </c>
      <c r="DV290" s="609">
        <v>729</v>
      </c>
      <c r="DW290" s="560">
        <v>708</v>
      </c>
      <c r="DX290" s="434">
        <f t="shared" si="746"/>
        <v>729</v>
      </c>
      <c r="DY290" s="435">
        <f t="shared" si="747"/>
        <v>708</v>
      </c>
      <c r="DZ290" s="609">
        <v>665</v>
      </c>
      <c r="EA290" s="560">
        <v>629</v>
      </c>
      <c r="EB290" s="434">
        <f t="shared" si="748"/>
        <v>665</v>
      </c>
      <c r="EC290" s="435">
        <f t="shared" si="749"/>
        <v>629</v>
      </c>
      <c r="ED290" s="432"/>
      <c r="EE290" s="433"/>
      <c r="EF290" s="434">
        <f t="shared" si="750"/>
        <v>0</v>
      </c>
      <c r="EG290" s="435">
        <f t="shared" si="751"/>
        <v>0</v>
      </c>
      <c r="EH290" s="434">
        <f t="shared" si="752"/>
        <v>1394</v>
      </c>
      <c r="EI290" s="435">
        <f t="shared" si="753"/>
        <v>1337</v>
      </c>
      <c r="EJ290" s="434">
        <f t="shared" si="754"/>
        <v>1394</v>
      </c>
      <c r="EK290" s="435">
        <f t="shared" si="755"/>
        <v>1337</v>
      </c>
      <c r="EL290" s="609">
        <v>3.1</v>
      </c>
      <c r="EM290" s="560">
        <v>3</v>
      </c>
      <c r="EN290" s="434">
        <f t="shared" si="756"/>
        <v>2259.9</v>
      </c>
      <c r="EO290" s="435">
        <f t="shared" si="757"/>
        <v>2124</v>
      </c>
      <c r="EP290" s="609">
        <v>2.5</v>
      </c>
      <c r="EQ290" s="560">
        <v>2.5</v>
      </c>
      <c r="ER290" s="434">
        <f t="shared" si="758"/>
        <v>1662.5</v>
      </c>
      <c r="ES290" s="435">
        <f t="shared" si="759"/>
        <v>1572.5</v>
      </c>
      <c r="ET290" s="432"/>
      <c r="EU290" s="433"/>
      <c r="EV290" s="434">
        <f t="shared" si="760"/>
        <v>0</v>
      </c>
      <c r="EW290" s="435">
        <f t="shared" si="761"/>
        <v>0</v>
      </c>
      <c r="EX290" s="434">
        <f t="shared" si="762"/>
        <v>2.8137733142037304</v>
      </c>
      <c r="EY290" s="435">
        <f t="shared" si="763"/>
        <v>2.7647718773373224</v>
      </c>
      <c r="EZ290" s="434">
        <f t="shared" si="764"/>
        <v>3922.4</v>
      </c>
      <c r="FA290" s="435">
        <f t="shared" si="765"/>
        <v>3696.5</v>
      </c>
      <c r="FB290" s="609">
        <v>74.8</v>
      </c>
      <c r="FC290" s="560">
        <v>74.5</v>
      </c>
      <c r="FD290" s="434">
        <f t="shared" si="766"/>
        <v>54529.2</v>
      </c>
      <c r="FE290" s="435">
        <f t="shared" si="767"/>
        <v>52746</v>
      </c>
      <c r="FF290" s="609">
        <v>53.7</v>
      </c>
      <c r="FG290" s="560">
        <v>54.1</v>
      </c>
      <c r="FH290" s="434">
        <f t="shared" si="768"/>
        <v>35710.5</v>
      </c>
      <c r="FI290" s="435">
        <f t="shared" si="769"/>
        <v>34028.9</v>
      </c>
      <c r="FJ290" s="432"/>
      <c r="FK290" s="433"/>
      <c r="FL290" s="434">
        <f t="shared" si="770"/>
        <v>0</v>
      </c>
      <c r="FM290" s="435">
        <f t="shared" si="771"/>
        <v>0</v>
      </c>
      <c r="FN290" s="434">
        <f t="shared" si="772"/>
        <v>64.734361549497848</v>
      </c>
      <c r="FO290" s="435">
        <f t="shared" si="773"/>
        <v>64.902692595362751</v>
      </c>
      <c r="FP290" s="434">
        <f t="shared" si="774"/>
        <v>90239.7</v>
      </c>
      <c r="FQ290" s="435">
        <f t="shared" si="775"/>
        <v>86774.9</v>
      </c>
      <c r="FR290" s="609">
        <v>150</v>
      </c>
      <c r="FS290" s="560">
        <v>122</v>
      </c>
      <c r="FT290" s="434">
        <f t="shared" si="776"/>
        <v>150</v>
      </c>
      <c r="FU290" s="435">
        <f t="shared" si="777"/>
        <v>122</v>
      </c>
      <c r="FV290" s="609">
        <v>3.7</v>
      </c>
      <c r="FW290" s="560">
        <v>3.3</v>
      </c>
      <c r="FX290" s="434">
        <f t="shared" si="778"/>
        <v>555</v>
      </c>
      <c r="FY290" s="435">
        <f t="shared" si="779"/>
        <v>402.59999999999997</v>
      </c>
      <c r="FZ290" s="609">
        <v>59</v>
      </c>
      <c r="GA290" s="561">
        <v>50.8</v>
      </c>
      <c r="GB290" s="434">
        <f t="shared" si="780"/>
        <v>8850</v>
      </c>
      <c r="GC290" s="435">
        <f t="shared" si="781"/>
        <v>6197.5999999999995</v>
      </c>
      <c r="GD290" s="434">
        <f t="shared" si="782"/>
        <v>1131</v>
      </c>
      <c r="GE290" s="435">
        <f t="shared" si="783"/>
        <v>1108</v>
      </c>
      <c r="GF290" s="434">
        <f t="shared" si="784"/>
        <v>1131</v>
      </c>
      <c r="GG290" s="435">
        <f t="shared" si="785"/>
        <v>1108</v>
      </c>
      <c r="GH290" s="434">
        <f t="shared" si="786"/>
        <v>4059.7</v>
      </c>
      <c r="GI290" s="435">
        <f t="shared" si="787"/>
        <v>3809.5</v>
      </c>
      <c r="GJ290" s="434">
        <f t="shared" si="788"/>
        <v>101754.59999999999</v>
      </c>
      <c r="GK290" s="435">
        <f t="shared" si="789"/>
        <v>98711.3</v>
      </c>
      <c r="GL290" s="434">
        <f t="shared" si="790"/>
        <v>672</v>
      </c>
      <c r="GM290" s="435">
        <f t="shared" si="791"/>
        <v>662</v>
      </c>
      <c r="GN290" s="434">
        <f t="shared" si="792"/>
        <v>672</v>
      </c>
      <c r="GO290" s="435">
        <f t="shared" si="793"/>
        <v>662</v>
      </c>
      <c r="GP290" s="434">
        <f t="shared" si="794"/>
        <v>1698.5</v>
      </c>
      <c r="GQ290" s="435">
        <f t="shared" si="795"/>
        <v>1700.3</v>
      </c>
      <c r="GR290" s="434">
        <f t="shared" si="796"/>
        <v>36324.5</v>
      </c>
      <c r="GS290" s="435">
        <f t="shared" si="797"/>
        <v>37571.599999999999</v>
      </c>
      <c r="GT290" s="434">
        <f t="shared" si="798"/>
        <v>1803</v>
      </c>
      <c r="GU290" s="435">
        <f t="shared" si="799"/>
        <v>1770</v>
      </c>
      <c r="GV290" s="434">
        <f t="shared" si="800"/>
        <v>1803</v>
      </c>
      <c r="GW290" s="435">
        <f t="shared" si="801"/>
        <v>1770</v>
      </c>
      <c r="GX290" s="434">
        <f t="shared" si="802"/>
        <v>5758.2</v>
      </c>
      <c r="GY290" s="435">
        <f t="shared" si="803"/>
        <v>5509.8</v>
      </c>
      <c r="GZ290" s="434">
        <f t="shared" si="804"/>
        <v>138079.09999999998</v>
      </c>
      <c r="HA290" s="435">
        <f t="shared" si="805"/>
        <v>136282.9</v>
      </c>
      <c r="HB290" s="434">
        <f t="shared" si="806"/>
        <v>0</v>
      </c>
      <c r="HC290" s="435">
        <f t="shared" si="807"/>
        <v>0</v>
      </c>
      <c r="HD290" s="434">
        <f t="shared" si="808"/>
        <v>0</v>
      </c>
      <c r="HE290" s="435">
        <f t="shared" si="809"/>
        <v>0</v>
      </c>
      <c r="HF290" s="434">
        <f t="shared" si="810"/>
        <v>0</v>
      </c>
      <c r="HG290" s="435">
        <f t="shared" si="811"/>
        <v>0</v>
      </c>
      <c r="HH290" s="434">
        <f t="shared" si="812"/>
        <v>0</v>
      </c>
      <c r="HI290" s="435">
        <f t="shared" si="813"/>
        <v>0</v>
      </c>
      <c r="HJ290" s="434">
        <f t="shared" si="814"/>
        <v>6313.2000000000007</v>
      </c>
      <c r="HK290" s="435">
        <f t="shared" si="815"/>
        <v>5912.4</v>
      </c>
      <c r="HL290" s="434">
        <f t="shared" si="816"/>
        <v>146929.09999999998</v>
      </c>
      <c r="HM290" s="435">
        <f t="shared" si="817"/>
        <v>142480.5</v>
      </c>
    </row>
    <row r="291" spans="1:221" s="18" customFormat="1" ht="15" customHeight="1">
      <c r="A291" s="565" t="s">
        <v>585</v>
      </c>
      <c r="B291" s="566" t="s">
        <v>1186</v>
      </c>
      <c r="C291" s="580"/>
      <c r="D291" s="5">
        <v>229018</v>
      </c>
      <c r="E291" s="5">
        <v>3</v>
      </c>
      <c r="F291" s="609">
        <v>880</v>
      </c>
      <c r="G291" s="560">
        <v>913</v>
      </c>
      <c r="H291" s="609">
        <v>7</v>
      </c>
      <c r="I291" s="560">
        <v>5</v>
      </c>
      <c r="J291" s="434">
        <f t="shared" si="670"/>
        <v>873</v>
      </c>
      <c r="K291" s="435">
        <f t="shared" si="671"/>
        <v>908</v>
      </c>
      <c r="L291" s="432"/>
      <c r="M291" s="433"/>
      <c r="N291" s="434">
        <f t="shared" si="672"/>
        <v>873</v>
      </c>
      <c r="O291" s="435">
        <f t="shared" si="673"/>
        <v>908</v>
      </c>
      <c r="P291" s="434">
        <f t="shared" si="674"/>
        <v>873</v>
      </c>
      <c r="Q291" s="435">
        <f t="shared" si="675"/>
        <v>908</v>
      </c>
      <c r="R291" s="609">
        <v>97</v>
      </c>
      <c r="S291" s="560">
        <v>113</v>
      </c>
      <c r="T291" s="434">
        <f t="shared" si="669"/>
        <v>97</v>
      </c>
      <c r="U291" s="435">
        <f t="shared" si="669"/>
        <v>113</v>
      </c>
      <c r="V291" s="609">
        <v>7</v>
      </c>
      <c r="W291" s="560">
        <v>13</v>
      </c>
      <c r="X291" s="434">
        <f t="shared" si="676"/>
        <v>7</v>
      </c>
      <c r="Y291" s="435">
        <f t="shared" si="677"/>
        <v>13</v>
      </c>
      <c r="Z291" s="432"/>
      <c r="AA291" s="433"/>
      <c r="AB291" s="434">
        <f t="shared" si="678"/>
        <v>0</v>
      </c>
      <c r="AC291" s="435">
        <f t="shared" si="679"/>
        <v>0</v>
      </c>
      <c r="AD291" s="434">
        <f t="shared" si="680"/>
        <v>104</v>
      </c>
      <c r="AE291" s="435">
        <f t="shared" si="681"/>
        <v>126</v>
      </c>
      <c r="AF291" s="434">
        <f t="shared" si="682"/>
        <v>104</v>
      </c>
      <c r="AG291" s="435">
        <f t="shared" si="683"/>
        <v>126</v>
      </c>
      <c r="AH291" s="609">
        <v>4.4000000000000004</v>
      </c>
      <c r="AI291" s="560">
        <v>4.4000000000000004</v>
      </c>
      <c r="AJ291" s="434">
        <f t="shared" si="684"/>
        <v>426.8</v>
      </c>
      <c r="AK291" s="435">
        <f t="shared" si="685"/>
        <v>497.20000000000005</v>
      </c>
      <c r="AL291" s="609">
        <v>4</v>
      </c>
      <c r="AM291" s="560">
        <v>3.8</v>
      </c>
      <c r="AN291" s="434">
        <f t="shared" si="686"/>
        <v>28</v>
      </c>
      <c r="AO291" s="435">
        <f t="shared" si="687"/>
        <v>49.4</v>
      </c>
      <c r="AP291" s="432"/>
      <c r="AQ291" s="433"/>
      <c r="AR291" s="434">
        <f t="shared" si="688"/>
        <v>0</v>
      </c>
      <c r="AS291" s="435">
        <f t="shared" si="689"/>
        <v>0</v>
      </c>
      <c r="AT291" s="434">
        <f t="shared" si="690"/>
        <v>4.3730769230769235</v>
      </c>
      <c r="AU291" s="435">
        <f t="shared" si="691"/>
        <v>4.3380952380952387</v>
      </c>
      <c r="AV291" s="434">
        <f t="shared" si="692"/>
        <v>454.80000000000007</v>
      </c>
      <c r="AW291" s="435">
        <f t="shared" si="693"/>
        <v>546.6</v>
      </c>
      <c r="AX291" s="609">
        <v>119.8</v>
      </c>
      <c r="AY291" s="560">
        <v>116.8</v>
      </c>
      <c r="AZ291" s="434">
        <f t="shared" si="694"/>
        <v>11620.6</v>
      </c>
      <c r="BA291" s="435">
        <f t="shared" si="695"/>
        <v>13198.4</v>
      </c>
      <c r="BB291" s="609">
        <v>93</v>
      </c>
      <c r="BC291" s="560">
        <v>106.3</v>
      </c>
      <c r="BD291" s="434">
        <f t="shared" si="696"/>
        <v>651</v>
      </c>
      <c r="BE291" s="435">
        <f t="shared" si="697"/>
        <v>1381.8999999999999</v>
      </c>
      <c r="BF291" s="432"/>
      <c r="BG291" s="433"/>
      <c r="BH291" s="434">
        <f t="shared" si="698"/>
        <v>0</v>
      </c>
      <c r="BI291" s="435">
        <f t="shared" si="699"/>
        <v>0</v>
      </c>
      <c r="BJ291" s="434">
        <f t="shared" si="700"/>
        <v>117.99615384615385</v>
      </c>
      <c r="BK291" s="435">
        <f t="shared" si="701"/>
        <v>115.71666666666665</v>
      </c>
      <c r="BL291" s="434">
        <f t="shared" si="702"/>
        <v>12271.6</v>
      </c>
      <c r="BM291" s="435">
        <f t="shared" si="703"/>
        <v>14580.3</v>
      </c>
      <c r="BN291" s="609">
        <v>100</v>
      </c>
      <c r="BO291" s="560">
        <v>82</v>
      </c>
      <c r="BP291" s="434">
        <f t="shared" si="704"/>
        <v>100</v>
      </c>
      <c r="BQ291" s="435">
        <f t="shared" si="705"/>
        <v>82</v>
      </c>
      <c r="BR291" s="609">
        <v>5</v>
      </c>
      <c r="BS291" s="560">
        <v>3</v>
      </c>
      <c r="BT291" s="434">
        <f t="shared" si="706"/>
        <v>5</v>
      </c>
      <c r="BU291" s="435">
        <f t="shared" si="707"/>
        <v>3</v>
      </c>
      <c r="BV291" s="432"/>
      <c r="BW291" s="433"/>
      <c r="BX291" s="434">
        <f t="shared" si="708"/>
        <v>0</v>
      </c>
      <c r="BY291" s="435">
        <f t="shared" si="709"/>
        <v>0</v>
      </c>
      <c r="BZ291" s="434">
        <f t="shared" si="710"/>
        <v>105</v>
      </c>
      <c r="CA291" s="435">
        <f t="shared" si="711"/>
        <v>85</v>
      </c>
      <c r="CB291" s="434">
        <f t="shared" si="712"/>
        <v>105</v>
      </c>
      <c r="CC291" s="435">
        <f t="shared" si="713"/>
        <v>85</v>
      </c>
      <c r="CD291" s="609">
        <v>5</v>
      </c>
      <c r="CE291" s="560">
        <v>5.0999999999999996</v>
      </c>
      <c r="CF291" s="434">
        <f t="shared" si="714"/>
        <v>500</v>
      </c>
      <c r="CG291" s="435">
        <f t="shared" si="715"/>
        <v>418.2</v>
      </c>
      <c r="CH291" s="610">
        <v>5.6</v>
      </c>
      <c r="CI291" s="560">
        <v>3.8</v>
      </c>
      <c r="CJ291" s="434">
        <f t="shared" si="716"/>
        <v>28</v>
      </c>
      <c r="CK291" s="435">
        <f t="shared" si="717"/>
        <v>11.399999999999999</v>
      </c>
      <c r="CL291" s="432"/>
      <c r="CM291" s="433"/>
      <c r="CN291" s="434">
        <f t="shared" si="718"/>
        <v>0</v>
      </c>
      <c r="CO291" s="435">
        <f t="shared" si="719"/>
        <v>0</v>
      </c>
      <c r="CP291" s="434">
        <f t="shared" si="720"/>
        <v>5.0285714285714285</v>
      </c>
      <c r="CQ291" s="435">
        <f t="shared" si="721"/>
        <v>5.0541176470588232</v>
      </c>
      <c r="CR291" s="434">
        <f t="shared" si="722"/>
        <v>528</v>
      </c>
      <c r="CS291" s="435">
        <f t="shared" si="723"/>
        <v>429.59999999999997</v>
      </c>
      <c r="CT291" s="609">
        <v>131.80000000000001</v>
      </c>
      <c r="CU291" s="560">
        <v>132.30000000000001</v>
      </c>
      <c r="CV291" s="434">
        <f t="shared" si="724"/>
        <v>13180.000000000002</v>
      </c>
      <c r="CW291" s="435">
        <f t="shared" si="725"/>
        <v>10848.6</v>
      </c>
      <c r="CX291" s="609">
        <v>130.80000000000001</v>
      </c>
      <c r="CY291" s="560">
        <v>95.3</v>
      </c>
      <c r="CZ291" s="434">
        <f t="shared" si="726"/>
        <v>654</v>
      </c>
      <c r="DA291" s="435">
        <f t="shared" si="727"/>
        <v>285.89999999999998</v>
      </c>
      <c r="DB291" s="432"/>
      <c r="DC291" s="433"/>
      <c r="DD291" s="434">
        <f t="shared" si="728"/>
        <v>0</v>
      </c>
      <c r="DE291" s="435">
        <f t="shared" si="729"/>
        <v>0</v>
      </c>
      <c r="DF291" s="434">
        <f t="shared" si="730"/>
        <v>131.75238095238097</v>
      </c>
      <c r="DG291" s="435">
        <f t="shared" si="731"/>
        <v>130.99411764705883</v>
      </c>
      <c r="DH291" s="434">
        <f t="shared" si="732"/>
        <v>13834.000000000002</v>
      </c>
      <c r="DI291" s="435">
        <f t="shared" si="733"/>
        <v>11134.5</v>
      </c>
      <c r="DJ291" s="434">
        <f t="shared" si="734"/>
        <v>209</v>
      </c>
      <c r="DK291" s="435">
        <f t="shared" si="735"/>
        <v>211</v>
      </c>
      <c r="DL291" s="434">
        <f t="shared" si="736"/>
        <v>209</v>
      </c>
      <c r="DM291" s="435">
        <f t="shared" si="737"/>
        <v>211</v>
      </c>
      <c r="DN291" s="434">
        <f t="shared" si="738"/>
        <v>4.7023923444976079</v>
      </c>
      <c r="DO291" s="435">
        <f t="shared" si="739"/>
        <v>4.6265402843601899</v>
      </c>
      <c r="DP291" s="434">
        <f t="shared" si="740"/>
        <v>982.80000000000007</v>
      </c>
      <c r="DQ291" s="435">
        <f t="shared" si="741"/>
        <v>976.2</v>
      </c>
      <c r="DR291" s="434">
        <f t="shared" si="742"/>
        <v>124.90717703349283</v>
      </c>
      <c r="DS291" s="435">
        <f t="shared" si="743"/>
        <v>121.87109004739337</v>
      </c>
      <c r="DT291" s="434">
        <f t="shared" si="744"/>
        <v>26105.600000000002</v>
      </c>
      <c r="DU291" s="435">
        <f t="shared" si="745"/>
        <v>25714.799999999999</v>
      </c>
      <c r="DV291" s="609">
        <v>223</v>
      </c>
      <c r="DW291" s="560">
        <v>238</v>
      </c>
      <c r="DX291" s="434">
        <f t="shared" si="746"/>
        <v>223</v>
      </c>
      <c r="DY291" s="435">
        <f t="shared" si="747"/>
        <v>238</v>
      </c>
      <c r="DZ291" s="609">
        <v>312</v>
      </c>
      <c r="EA291" s="560">
        <v>349</v>
      </c>
      <c r="EB291" s="434">
        <f t="shared" si="748"/>
        <v>312</v>
      </c>
      <c r="EC291" s="435">
        <f t="shared" si="749"/>
        <v>349</v>
      </c>
      <c r="ED291" s="432"/>
      <c r="EE291" s="433"/>
      <c r="EF291" s="434">
        <f t="shared" si="750"/>
        <v>0</v>
      </c>
      <c r="EG291" s="435">
        <f t="shared" si="751"/>
        <v>0</v>
      </c>
      <c r="EH291" s="434">
        <f t="shared" si="752"/>
        <v>535</v>
      </c>
      <c r="EI291" s="435">
        <f t="shared" si="753"/>
        <v>587</v>
      </c>
      <c r="EJ291" s="434">
        <f t="shared" si="754"/>
        <v>535</v>
      </c>
      <c r="EK291" s="435">
        <f t="shared" si="755"/>
        <v>587</v>
      </c>
      <c r="EL291" s="609">
        <v>3.2</v>
      </c>
      <c r="EM291" s="560">
        <v>3</v>
      </c>
      <c r="EN291" s="434">
        <f t="shared" si="756"/>
        <v>713.6</v>
      </c>
      <c r="EO291" s="435">
        <f t="shared" si="757"/>
        <v>714</v>
      </c>
      <c r="EP291" s="609">
        <v>3</v>
      </c>
      <c r="EQ291" s="560">
        <v>3.1</v>
      </c>
      <c r="ER291" s="434">
        <f t="shared" si="758"/>
        <v>936</v>
      </c>
      <c r="ES291" s="435">
        <f t="shared" si="759"/>
        <v>1081.9000000000001</v>
      </c>
      <c r="ET291" s="432"/>
      <c r="EU291" s="433"/>
      <c r="EV291" s="434">
        <f t="shared" si="760"/>
        <v>0</v>
      </c>
      <c r="EW291" s="435">
        <f t="shared" si="761"/>
        <v>0</v>
      </c>
      <c r="EX291" s="434">
        <f t="shared" si="762"/>
        <v>3.0833644859813081</v>
      </c>
      <c r="EY291" s="435">
        <f t="shared" si="763"/>
        <v>3.0594548551959115</v>
      </c>
      <c r="EZ291" s="434">
        <f t="shared" si="764"/>
        <v>1649.6</v>
      </c>
      <c r="FA291" s="435">
        <f t="shared" si="765"/>
        <v>1795.9</v>
      </c>
      <c r="FB291" s="609">
        <v>75.900000000000006</v>
      </c>
      <c r="FC291" s="560">
        <v>74.3</v>
      </c>
      <c r="FD291" s="434">
        <f t="shared" si="766"/>
        <v>16925.7</v>
      </c>
      <c r="FE291" s="435">
        <f t="shared" si="767"/>
        <v>17683.399999999998</v>
      </c>
      <c r="FF291" s="609">
        <v>63.6</v>
      </c>
      <c r="FG291" s="560">
        <v>64.3</v>
      </c>
      <c r="FH291" s="434">
        <f t="shared" si="768"/>
        <v>19843.2</v>
      </c>
      <c r="FI291" s="435">
        <f t="shared" si="769"/>
        <v>22440.7</v>
      </c>
      <c r="FJ291" s="432"/>
      <c r="FK291" s="433"/>
      <c r="FL291" s="434">
        <f t="shared" si="770"/>
        <v>0</v>
      </c>
      <c r="FM291" s="435">
        <f t="shared" si="771"/>
        <v>0</v>
      </c>
      <c r="FN291" s="434">
        <f t="shared" si="772"/>
        <v>68.726915887850467</v>
      </c>
      <c r="FO291" s="435">
        <f t="shared" si="773"/>
        <v>68.354514480408852</v>
      </c>
      <c r="FP291" s="434">
        <f t="shared" si="774"/>
        <v>36768.9</v>
      </c>
      <c r="FQ291" s="435">
        <f t="shared" si="775"/>
        <v>40124.1</v>
      </c>
      <c r="FR291" s="609">
        <v>129</v>
      </c>
      <c r="FS291" s="560">
        <v>110</v>
      </c>
      <c r="FT291" s="434">
        <f t="shared" si="776"/>
        <v>129</v>
      </c>
      <c r="FU291" s="435">
        <f t="shared" si="777"/>
        <v>110</v>
      </c>
      <c r="FV291" s="609">
        <v>3.5</v>
      </c>
      <c r="FW291" s="560">
        <v>3.3</v>
      </c>
      <c r="FX291" s="434">
        <f t="shared" si="778"/>
        <v>451.5</v>
      </c>
      <c r="FY291" s="435">
        <f t="shared" si="779"/>
        <v>363</v>
      </c>
      <c r="FZ291" s="609">
        <v>51.7</v>
      </c>
      <c r="GA291" s="561">
        <v>55.3</v>
      </c>
      <c r="GB291" s="434">
        <f t="shared" si="780"/>
        <v>6669.3</v>
      </c>
      <c r="GC291" s="435">
        <f t="shared" si="781"/>
        <v>6083</v>
      </c>
      <c r="GD291" s="434">
        <f t="shared" si="782"/>
        <v>420</v>
      </c>
      <c r="GE291" s="435">
        <f t="shared" si="783"/>
        <v>433</v>
      </c>
      <c r="GF291" s="434">
        <f t="shared" si="784"/>
        <v>420</v>
      </c>
      <c r="GG291" s="435">
        <f t="shared" si="785"/>
        <v>433</v>
      </c>
      <c r="GH291" s="434">
        <f t="shared" si="786"/>
        <v>1640.4</v>
      </c>
      <c r="GI291" s="435">
        <f t="shared" si="787"/>
        <v>1629.4</v>
      </c>
      <c r="GJ291" s="434">
        <f t="shared" si="788"/>
        <v>41726.300000000003</v>
      </c>
      <c r="GK291" s="435">
        <f t="shared" si="789"/>
        <v>41730.399999999994</v>
      </c>
      <c r="GL291" s="434">
        <f t="shared" si="790"/>
        <v>324</v>
      </c>
      <c r="GM291" s="435">
        <f t="shared" si="791"/>
        <v>365</v>
      </c>
      <c r="GN291" s="434">
        <f t="shared" si="792"/>
        <v>324</v>
      </c>
      <c r="GO291" s="435">
        <f t="shared" si="793"/>
        <v>365</v>
      </c>
      <c r="GP291" s="434">
        <f t="shared" si="794"/>
        <v>992</v>
      </c>
      <c r="GQ291" s="435">
        <f t="shared" si="795"/>
        <v>1142.7</v>
      </c>
      <c r="GR291" s="434">
        <f t="shared" si="796"/>
        <v>21148.2</v>
      </c>
      <c r="GS291" s="435">
        <f t="shared" si="797"/>
        <v>24108.5</v>
      </c>
      <c r="GT291" s="434">
        <f t="shared" si="798"/>
        <v>744</v>
      </c>
      <c r="GU291" s="435">
        <f t="shared" si="799"/>
        <v>798</v>
      </c>
      <c r="GV291" s="434">
        <f t="shared" si="800"/>
        <v>744</v>
      </c>
      <c r="GW291" s="435">
        <f t="shared" si="801"/>
        <v>798</v>
      </c>
      <c r="GX291" s="434">
        <f t="shared" si="802"/>
        <v>2632.4</v>
      </c>
      <c r="GY291" s="435">
        <f t="shared" si="803"/>
        <v>2772.1000000000004</v>
      </c>
      <c r="GZ291" s="434">
        <f t="shared" si="804"/>
        <v>62874.5</v>
      </c>
      <c r="HA291" s="435">
        <f t="shared" si="805"/>
        <v>65838.899999999994</v>
      </c>
      <c r="HB291" s="434">
        <f t="shared" si="806"/>
        <v>0</v>
      </c>
      <c r="HC291" s="435">
        <f t="shared" si="807"/>
        <v>0</v>
      </c>
      <c r="HD291" s="434">
        <f t="shared" si="808"/>
        <v>0</v>
      </c>
      <c r="HE291" s="435">
        <f t="shared" si="809"/>
        <v>0</v>
      </c>
      <c r="HF291" s="434">
        <f t="shared" si="810"/>
        <v>0</v>
      </c>
      <c r="HG291" s="435">
        <f t="shared" si="811"/>
        <v>0</v>
      </c>
      <c r="HH291" s="434">
        <f t="shared" si="812"/>
        <v>0</v>
      </c>
      <c r="HI291" s="435">
        <f t="shared" si="813"/>
        <v>0</v>
      </c>
      <c r="HJ291" s="434">
        <f t="shared" si="814"/>
        <v>3083.9</v>
      </c>
      <c r="HK291" s="435">
        <f t="shared" si="815"/>
        <v>3135.1000000000004</v>
      </c>
      <c r="HL291" s="434">
        <f t="shared" si="816"/>
        <v>69543.8</v>
      </c>
      <c r="HM291" s="435">
        <f t="shared" si="817"/>
        <v>71921.899999999994</v>
      </c>
    </row>
    <row r="292" spans="1:221" s="18" customFormat="1" ht="15" customHeight="1">
      <c r="A292" s="567" t="s">
        <v>585</v>
      </c>
      <c r="B292" s="562" t="s">
        <v>1187</v>
      </c>
      <c r="C292" s="580" t="s">
        <v>1266</v>
      </c>
      <c r="D292" s="568">
        <v>227368</v>
      </c>
      <c r="E292" s="5">
        <v>3</v>
      </c>
      <c r="F292" s="609">
        <v>4360</v>
      </c>
      <c r="G292" s="560">
        <v>4935</v>
      </c>
      <c r="H292" s="609">
        <v>0</v>
      </c>
      <c r="I292" s="560">
        <v>0</v>
      </c>
      <c r="J292" s="434">
        <f t="shared" si="670"/>
        <v>4360</v>
      </c>
      <c r="K292" s="435">
        <f t="shared" si="671"/>
        <v>4935</v>
      </c>
      <c r="L292" s="432"/>
      <c r="M292" s="433"/>
      <c r="N292" s="434">
        <f t="shared" si="672"/>
        <v>4360</v>
      </c>
      <c r="O292" s="435">
        <f t="shared" si="673"/>
        <v>4935</v>
      </c>
      <c r="P292" s="434">
        <f t="shared" si="674"/>
        <v>4360</v>
      </c>
      <c r="Q292" s="435">
        <f t="shared" si="675"/>
        <v>4935</v>
      </c>
      <c r="R292" s="609">
        <v>1053</v>
      </c>
      <c r="S292" s="560">
        <v>1194</v>
      </c>
      <c r="T292" s="434">
        <f t="shared" si="669"/>
        <v>1053</v>
      </c>
      <c r="U292" s="435">
        <f t="shared" si="669"/>
        <v>1194</v>
      </c>
      <c r="V292" s="609">
        <v>152</v>
      </c>
      <c r="W292" s="560">
        <v>158</v>
      </c>
      <c r="X292" s="434">
        <f t="shared" si="676"/>
        <v>152</v>
      </c>
      <c r="Y292" s="435">
        <f t="shared" si="677"/>
        <v>158</v>
      </c>
      <c r="Z292" s="432"/>
      <c r="AA292" s="433"/>
      <c r="AB292" s="434">
        <f t="shared" si="678"/>
        <v>0</v>
      </c>
      <c r="AC292" s="435">
        <f t="shared" si="679"/>
        <v>0</v>
      </c>
      <c r="AD292" s="434">
        <f t="shared" si="680"/>
        <v>1205</v>
      </c>
      <c r="AE292" s="435">
        <f t="shared" si="681"/>
        <v>1352</v>
      </c>
      <c r="AF292" s="434">
        <f t="shared" si="682"/>
        <v>1205</v>
      </c>
      <c r="AG292" s="435">
        <f t="shared" si="683"/>
        <v>1352</v>
      </c>
      <c r="AH292" s="609">
        <v>4.4000000000000004</v>
      </c>
      <c r="AI292" s="560">
        <v>4.4000000000000004</v>
      </c>
      <c r="AJ292" s="434">
        <f t="shared" si="684"/>
        <v>4633.2000000000007</v>
      </c>
      <c r="AK292" s="435">
        <f t="shared" si="685"/>
        <v>5253.6</v>
      </c>
      <c r="AL292" s="609">
        <v>4.5</v>
      </c>
      <c r="AM292" s="560">
        <v>4.8</v>
      </c>
      <c r="AN292" s="434">
        <f t="shared" si="686"/>
        <v>684</v>
      </c>
      <c r="AO292" s="435">
        <f t="shared" si="687"/>
        <v>758.4</v>
      </c>
      <c r="AP292" s="432"/>
      <c r="AQ292" s="433"/>
      <c r="AR292" s="434">
        <f t="shared" si="688"/>
        <v>0</v>
      </c>
      <c r="AS292" s="435">
        <f t="shared" si="689"/>
        <v>0</v>
      </c>
      <c r="AT292" s="434">
        <f t="shared" si="690"/>
        <v>4.4126141078838179</v>
      </c>
      <c r="AU292" s="435">
        <f t="shared" si="691"/>
        <v>4.4467455621301779</v>
      </c>
      <c r="AV292" s="434">
        <f t="shared" si="692"/>
        <v>5317.2000000000007</v>
      </c>
      <c r="AW292" s="435">
        <f t="shared" si="693"/>
        <v>6012.0000000000009</v>
      </c>
      <c r="AX292" s="609">
        <v>121.7</v>
      </c>
      <c r="AY292" s="560">
        <v>119.3</v>
      </c>
      <c r="AZ292" s="434">
        <f t="shared" si="694"/>
        <v>128150.1</v>
      </c>
      <c r="BA292" s="435">
        <f t="shared" si="695"/>
        <v>142444.19999999998</v>
      </c>
      <c r="BB292" s="609">
        <v>122</v>
      </c>
      <c r="BC292" s="560">
        <v>126.6</v>
      </c>
      <c r="BD292" s="434">
        <f t="shared" si="696"/>
        <v>18544</v>
      </c>
      <c r="BE292" s="435">
        <f t="shared" si="697"/>
        <v>20002.8</v>
      </c>
      <c r="BF292" s="432"/>
      <c r="BG292" s="433"/>
      <c r="BH292" s="434">
        <f t="shared" si="698"/>
        <v>0</v>
      </c>
      <c r="BI292" s="435">
        <f t="shared" si="699"/>
        <v>0</v>
      </c>
      <c r="BJ292" s="434">
        <f t="shared" si="700"/>
        <v>121.73784232365146</v>
      </c>
      <c r="BK292" s="435">
        <f t="shared" si="701"/>
        <v>120.15310650887572</v>
      </c>
      <c r="BL292" s="434">
        <f t="shared" si="702"/>
        <v>146694.1</v>
      </c>
      <c r="BM292" s="435">
        <f t="shared" si="703"/>
        <v>162446.99999999997</v>
      </c>
      <c r="BN292" s="609">
        <v>855</v>
      </c>
      <c r="BO292" s="560">
        <v>1116</v>
      </c>
      <c r="BP292" s="434">
        <f t="shared" si="704"/>
        <v>855</v>
      </c>
      <c r="BQ292" s="435">
        <f t="shared" si="705"/>
        <v>1116</v>
      </c>
      <c r="BR292" s="609">
        <v>152</v>
      </c>
      <c r="BS292" s="560">
        <v>157</v>
      </c>
      <c r="BT292" s="434">
        <f t="shared" si="706"/>
        <v>152</v>
      </c>
      <c r="BU292" s="435">
        <f t="shared" si="707"/>
        <v>157</v>
      </c>
      <c r="BV292" s="432"/>
      <c r="BW292" s="433"/>
      <c r="BX292" s="434">
        <f t="shared" si="708"/>
        <v>0</v>
      </c>
      <c r="BY292" s="435">
        <f t="shared" si="709"/>
        <v>0</v>
      </c>
      <c r="BZ292" s="434">
        <f t="shared" si="710"/>
        <v>1007</v>
      </c>
      <c r="CA292" s="435">
        <f t="shared" si="711"/>
        <v>1273</v>
      </c>
      <c r="CB292" s="434">
        <f t="shared" si="712"/>
        <v>1007</v>
      </c>
      <c r="CC292" s="435">
        <f t="shared" si="713"/>
        <v>1273</v>
      </c>
      <c r="CD292" s="609">
        <v>4.8</v>
      </c>
      <c r="CE292" s="560">
        <v>4.9000000000000004</v>
      </c>
      <c r="CF292" s="434">
        <f t="shared" si="714"/>
        <v>4104</v>
      </c>
      <c r="CG292" s="435">
        <f t="shared" si="715"/>
        <v>5468.4000000000005</v>
      </c>
      <c r="CH292" s="610">
        <v>5</v>
      </c>
      <c r="CI292" s="560">
        <v>5.3</v>
      </c>
      <c r="CJ292" s="434">
        <f t="shared" si="716"/>
        <v>760</v>
      </c>
      <c r="CK292" s="435">
        <f t="shared" si="717"/>
        <v>832.1</v>
      </c>
      <c r="CL292" s="432"/>
      <c r="CM292" s="433"/>
      <c r="CN292" s="434">
        <f t="shared" si="718"/>
        <v>0</v>
      </c>
      <c r="CO292" s="435">
        <f t="shared" si="719"/>
        <v>0</v>
      </c>
      <c r="CP292" s="434">
        <f t="shared" si="720"/>
        <v>4.8301886792452828</v>
      </c>
      <c r="CQ292" s="435">
        <f t="shared" si="721"/>
        <v>4.9493322859387279</v>
      </c>
      <c r="CR292" s="434">
        <f t="shared" si="722"/>
        <v>4864</v>
      </c>
      <c r="CS292" s="435">
        <f t="shared" si="723"/>
        <v>6300.5000000000009</v>
      </c>
      <c r="CT292" s="609">
        <v>134.69999999999999</v>
      </c>
      <c r="CU292" s="560">
        <v>135.4</v>
      </c>
      <c r="CV292" s="434">
        <f t="shared" si="724"/>
        <v>115168.49999999999</v>
      </c>
      <c r="CW292" s="435">
        <f t="shared" si="725"/>
        <v>151106.4</v>
      </c>
      <c r="CX292" s="609">
        <v>139.69999999999999</v>
      </c>
      <c r="CY292" s="560">
        <v>141.80000000000001</v>
      </c>
      <c r="CZ292" s="434">
        <f t="shared" si="726"/>
        <v>21234.399999999998</v>
      </c>
      <c r="DA292" s="435">
        <f t="shared" si="727"/>
        <v>22262.600000000002</v>
      </c>
      <c r="DB292" s="432"/>
      <c r="DC292" s="433"/>
      <c r="DD292" s="434">
        <f t="shared" si="728"/>
        <v>0</v>
      </c>
      <c r="DE292" s="435">
        <f t="shared" si="729"/>
        <v>0</v>
      </c>
      <c r="DF292" s="434">
        <f t="shared" si="730"/>
        <v>135.45471698113207</v>
      </c>
      <c r="DG292" s="435">
        <f t="shared" si="731"/>
        <v>136.18931657501963</v>
      </c>
      <c r="DH292" s="434">
        <f t="shared" si="732"/>
        <v>136402.9</v>
      </c>
      <c r="DI292" s="435">
        <f t="shared" si="733"/>
        <v>173369</v>
      </c>
      <c r="DJ292" s="434">
        <f t="shared" si="734"/>
        <v>2212</v>
      </c>
      <c r="DK292" s="435">
        <f t="shared" si="735"/>
        <v>2625</v>
      </c>
      <c r="DL292" s="434">
        <f t="shared" si="736"/>
        <v>2212</v>
      </c>
      <c r="DM292" s="435">
        <f t="shared" si="737"/>
        <v>2625</v>
      </c>
      <c r="DN292" s="434">
        <f t="shared" si="738"/>
        <v>4.6027124773960217</v>
      </c>
      <c r="DO292" s="435">
        <f t="shared" si="739"/>
        <v>4.6904761904761916</v>
      </c>
      <c r="DP292" s="434">
        <f t="shared" si="740"/>
        <v>10181.200000000001</v>
      </c>
      <c r="DQ292" s="435">
        <f t="shared" si="741"/>
        <v>12312.500000000004</v>
      </c>
      <c r="DR292" s="434">
        <f t="shared" si="742"/>
        <v>127.98236889692586</v>
      </c>
      <c r="DS292" s="435">
        <f t="shared" si="743"/>
        <v>127.92990476190477</v>
      </c>
      <c r="DT292" s="434">
        <f t="shared" si="744"/>
        <v>283097</v>
      </c>
      <c r="DU292" s="435">
        <f t="shared" si="745"/>
        <v>335816</v>
      </c>
      <c r="DV292" s="609">
        <v>1109</v>
      </c>
      <c r="DW292" s="560">
        <v>1386</v>
      </c>
      <c r="DX292" s="434">
        <f t="shared" si="746"/>
        <v>1109</v>
      </c>
      <c r="DY292" s="435">
        <f t="shared" si="747"/>
        <v>1386</v>
      </c>
      <c r="DZ292" s="609">
        <v>620</v>
      </c>
      <c r="EA292" s="560">
        <v>654</v>
      </c>
      <c r="EB292" s="434">
        <f t="shared" si="748"/>
        <v>620</v>
      </c>
      <c r="EC292" s="435">
        <f t="shared" si="749"/>
        <v>654</v>
      </c>
      <c r="ED292" s="432"/>
      <c r="EE292" s="433"/>
      <c r="EF292" s="434">
        <f t="shared" si="750"/>
        <v>0</v>
      </c>
      <c r="EG292" s="435">
        <f t="shared" si="751"/>
        <v>0</v>
      </c>
      <c r="EH292" s="434">
        <f t="shared" si="752"/>
        <v>1729</v>
      </c>
      <c r="EI292" s="435">
        <f t="shared" si="753"/>
        <v>2040</v>
      </c>
      <c r="EJ292" s="434">
        <f t="shared" si="754"/>
        <v>1729</v>
      </c>
      <c r="EK292" s="435">
        <f t="shared" si="755"/>
        <v>2040</v>
      </c>
      <c r="EL292" s="609">
        <v>3.4</v>
      </c>
      <c r="EM292" s="560">
        <v>3.3</v>
      </c>
      <c r="EN292" s="434">
        <f t="shared" si="756"/>
        <v>3770.6</v>
      </c>
      <c r="EO292" s="435">
        <f t="shared" si="757"/>
        <v>4573.8</v>
      </c>
      <c r="EP292" s="609">
        <v>3.7</v>
      </c>
      <c r="EQ292" s="560">
        <v>3.9</v>
      </c>
      <c r="ER292" s="434">
        <f t="shared" si="758"/>
        <v>2294</v>
      </c>
      <c r="ES292" s="435">
        <f t="shared" si="759"/>
        <v>2550.6</v>
      </c>
      <c r="ET292" s="432"/>
      <c r="EU292" s="433"/>
      <c r="EV292" s="434">
        <f t="shared" si="760"/>
        <v>0</v>
      </c>
      <c r="EW292" s="435">
        <f t="shared" si="761"/>
        <v>0</v>
      </c>
      <c r="EX292" s="434">
        <f t="shared" si="762"/>
        <v>3.5075766338924237</v>
      </c>
      <c r="EY292" s="435">
        <f t="shared" si="763"/>
        <v>3.4923529411764704</v>
      </c>
      <c r="EZ292" s="434">
        <f t="shared" si="764"/>
        <v>6064.6</v>
      </c>
      <c r="FA292" s="435">
        <f t="shared" si="765"/>
        <v>7124.4</v>
      </c>
      <c r="FB292" s="609">
        <v>90.6</v>
      </c>
      <c r="FC292" s="560">
        <v>88.9</v>
      </c>
      <c r="FD292" s="434">
        <f t="shared" si="766"/>
        <v>100475.4</v>
      </c>
      <c r="FE292" s="435">
        <f t="shared" si="767"/>
        <v>123215.40000000001</v>
      </c>
      <c r="FF292" s="609">
        <v>81.2</v>
      </c>
      <c r="FG292" s="560">
        <v>84.6</v>
      </c>
      <c r="FH292" s="434">
        <f t="shared" si="768"/>
        <v>50344</v>
      </c>
      <c r="FI292" s="435">
        <f t="shared" si="769"/>
        <v>55328.399999999994</v>
      </c>
      <c r="FJ292" s="432"/>
      <c r="FK292" s="433"/>
      <c r="FL292" s="434">
        <f t="shared" si="770"/>
        <v>0</v>
      </c>
      <c r="FM292" s="435">
        <f t="shared" si="771"/>
        <v>0</v>
      </c>
      <c r="FN292" s="434">
        <f t="shared" si="772"/>
        <v>87.229265471370738</v>
      </c>
      <c r="FO292" s="435">
        <f t="shared" si="773"/>
        <v>87.521470588235289</v>
      </c>
      <c r="FP292" s="434">
        <f t="shared" si="774"/>
        <v>150819.4</v>
      </c>
      <c r="FQ292" s="435">
        <f t="shared" si="775"/>
        <v>178543.8</v>
      </c>
      <c r="FR292" s="609">
        <v>419</v>
      </c>
      <c r="FS292" s="560">
        <v>270</v>
      </c>
      <c r="FT292" s="434">
        <f t="shared" si="776"/>
        <v>419</v>
      </c>
      <c r="FU292" s="435">
        <f t="shared" si="777"/>
        <v>270</v>
      </c>
      <c r="FV292" s="609">
        <v>4.4000000000000004</v>
      </c>
      <c r="FW292" s="560">
        <v>5.9</v>
      </c>
      <c r="FX292" s="434">
        <f t="shared" si="778"/>
        <v>1843.6000000000001</v>
      </c>
      <c r="FY292" s="435">
        <f t="shared" si="779"/>
        <v>1593</v>
      </c>
      <c r="FZ292" s="609">
        <v>77.599999999999994</v>
      </c>
      <c r="GA292" s="561">
        <v>88.6</v>
      </c>
      <c r="GB292" s="434">
        <f t="shared" si="780"/>
        <v>32514.399999999998</v>
      </c>
      <c r="GC292" s="435">
        <f t="shared" si="781"/>
        <v>23922</v>
      </c>
      <c r="GD292" s="434">
        <f t="shared" si="782"/>
        <v>3017</v>
      </c>
      <c r="GE292" s="435">
        <f t="shared" si="783"/>
        <v>3696</v>
      </c>
      <c r="GF292" s="434">
        <f t="shared" si="784"/>
        <v>3017</v>
      </c>
      <c r="GG292" s="435">
        <f t="shared" si="785"/>
        <v>3696</v>
      </c>
      <c r="GH292" s="434">
        <f t="shared" si="786"/>
        <v>12507.800000000001</v>
      </c>
      <c r="GI292" s="435">
        <f t="shared" si="787"/>
        <v>15295.8</v>
      </c>
      <c r="GJ292" s="434">
        <f t="shared" si="788"/>
        <v>343794</v>
      </c>
      <c r="GK292" s="435">
        <f t="shared" si="789"/>
        <v>416766</v>
      </c>
      <c r="GL292" s="434">
        <f t="shared" si="790"/>
        <v>924</v>
      </c>
      <c r="GM292" s="435">
        <f t="shared" si="791"/>
        <v>969</v>
      </c>
      <c r="GN292" s="434">
        <f t="shared" si="792"/>
        <v>924</v>
      </c>
      <c r="GO292" s="435">
        <f t="shared" si="793"/>
        <v>969</v>
      </c>
      <c r="GP292" s="434">
        <f t="shared" si="794"/>
        <v>3738</v>
      </c>
      <c r="GQ292" s="435">
        <f t="shared" si="795"/>
        <v>4141.1000000000004</v>
      </c>
      <c r="GR292" s="434">
        <f t="shared" si="796"/>
        <v>90122.4</v>
      </c>
      <c r="GS292" s="435">
        <f t="shared" si="797"/>
        <v>97593.799999999988</v>
      </c>
      <c r="GT292" s="434">
        <f t="shared" si="798"/>
        <v>3941</v>
      </c>
      <c r="GU292" s="435">
        <f t="shared" si="799"/>
        <v>4665</v>
      </c>
      <c r="GV292" s="434">
        <f t="shared" si="800"/>
        <v>3941</v>
      </c>
      <c r="GW292" s="435">
        <f t="shared" si="801"/>
        <v>4665</v>
      </c>
      <c r="GX292" s="434">
        <f t="shared" si="802"/>
        <v>16245.800000000001</v>
      </c>
      <c r="GY292" s="435">
        <f t="shared" si="803"/>
        <v>19436.900000000001</v>
      </c>
      <c r="GZ292" s="434">
        <f t="shared" si="804"/>
        <v>433916.4</v>
      </c>
      <c r="HA292" s="435">
        <f t="shared" si="805"/>
        <v>514359.8</v>
      </c>
      <c r="HB292" s="434">
        <f t="shared" si="806"/>
        <v>0</v>
      </c>
      <c r="HC292" s="435">
        <f t="shared" si="807"/>
        <v>0</v>
      </c>
      <c r="HD292" s="434">
        <f t="shared" si="808"/>
        <v>0</v>
      </c>
      <c r="HE292" s="435">
        <f t="shared" si="809"/>
        <v>0</v>
      </c>
      <c r="HF292" s="434">
        <f t="shared" si="810"/>
        <v>0</v>
      </c>
      <c r="HG292" s="435">
        <f t="shared" si="811"/>
        <v>0</v>
      </c>
      <c r="HH292" s="434">
        <f t="shared" si="812"/>
        <v>0</v>
      </c>
      <c r="HI292" s="435">
        <f t="shared" si="813"/>
        <v>0</v>
      </c>
      <c r="HJ292" s="434">
        <f t="shared" si="814"/>
        <v>18089.400000000001</v>
      </c>
      <c r="HK292" s="435">
        <f t="shared" si="815"/>
        <v>21029.9</v>
      </c>
      <c r="HL292" s="434">
        <f t="shared" si="816"/>
        <v>466430.80000000005</v>
      </c>
      <c r="HM292" s="435">
        <f t="shared" si="817"/>
        <v>538281.80000000005</v>
      </c>
    </row>
    <row r="293" spans="1:221" s="18" customFormat="1" ht="15" customHeight="1">
      <c r="A293" s="540" t="s">
        <v>585</v>
      </c>
      <c r="B293" s="6" t="s">
        <v>612</v>
      </c>
      <c r="C293" s="580"/>
      <c r="D293" s="5">
        <v>229814</v>
      </c>
      <c r="E293" s="5">
        <v>3</v>
      </c>
      <c r="F293" s="609">
        <v>1730</v>
      </c>
      <c r="G293" s="560">
        <v>1699</v>
      </c>
      <c r="H293" s="609">
        <v>0</v>
      </c>
      <c r="I293" s="560">
        <v>0</v>
      </c>
      <c r="J293" s="434">
        <f t="shared" si="670"/>
        <v>1730</v>
      </c>
      <c r="K293" s="435">
        <f t="shared" si="671"/>
        <v>1699</v>
      </c>
      <c r="L293" s="432"/>
      <c r="M293" s="433"/>
      <c r="N293" s="434">
        <f t="shared" si="672"/>
        <v>1730</v>
      </c>
      <c r="O293" s="435">
        <f t="shared" si="673"/>
        <v>1699</v>
      </c>
      <c r="P293" s="434">
        <f t="shared" si="674"/>
        <v>1730</v>
      </c>
      <c r="Q293" s="435">
        <f t="shared" si="675"/>
        <v>1699</v>
      </c>
      <c r="R293" s="609">
        <v>360</v>
      </c>
      <c r="S293" s="560">
        <v>358</v>
      </c>
      <c r="T293" s="434">
        <f t="shared" si="669"/>
        <v>360</v>
      </c>
      <c r="U293" s="435">
        <f t="shared" si="669"/>
        <v>358</v>
      </c>
      <c r="V293" s="609">
        <v>11</v>
      </c>
      <c r="W293" s="560">
        <v>17</v>
      </c>
      <c r="X293" s="434">
        <f t="shared" si="676"/>
        <v>11</v>
      </c>
      <c r="Y293" s="435">
        <f t="shared" si="677"/>
        <v>17</v>
      </c>
      <c r="Z293" s="432"/>
      <c r="AA293" s="433"/>
      <c r="AB293" s="434">
        <f t="shared" si="678"/>
        <v>0</v>
      </c>
      <c r="AC293" s="435">
        <f t="shared" si="679"/>
        <v>0</v>
      </c>
      <c r="AD293" s="434">
        <f t="shared" si="680"/>
        <v>371</v>
      </c>
      <c r="AE293" s="435">
        <f t="shared" si="681"/>
        <v>375</v>
      </c>
      <c r="AF293" s="434">
        <f t="shared" si="682"/>
        <v>371</v>
      </c>
      <c r="AG293" s="435">
        <f t="shared" si="683"/>
        <v>375</v>
      </c>
      <c r="AH293" s="609">
        <v>4.4000000000000004</v>
      </c>
      <c r="AI293" s="560">
        <v>4.3</v>
      </c>
      <c r="AJ293" s="434">
        <f t="shared" si="684"/>
        <v>1584.0000000000002</v>
      </c>
      <c r="AK293" s="435">
        <f t="shared" si="685"/>
        <v>1539.3999999999999</v>
      </c>
      <c r="AL293" s="609">
        <v>4.5</v>
      </c>
      <c r="AM293" s="560">
        <v>3.8</v>
      </c>
      <c r="AN293" s="434">
        <f t="shared" si="686"/>
        <v>49.5</v>
      </c>
      <c r="AO293" s="435">
        <f t="shared" si="687"/>
        <v>64.599999999999994</v>
      </c>
      <c r="AP293" s="432"/>
      <c r="AQ293" s="433"/>
      <c r="AR293" s="434">
        <f t="shared" si="688"/>
        <v>0</v>
      </c>
      <c r="AS293" s="435">
        <f t="shared" si="689"/>
        <v>0</v>
      </c>
      <c r="AT293" s="434">
        <f t="shared" si="690"/>
        <v>4.4029649595687337</v>
      </c>
      <c r="AU293" s="435">
        <f t="shared" si="691"/>
        <v>4.277333333333333</v>
      </c>
      <c r="AV293" s="434">
        <f t="shared" si="692"/>
        <v>1633.5000000000002</v>
      </c>
      <c r="AW293" s="435">
        <f t="shared" si="693"/>
        <v>1603.9999999999998</v>
      </c>
      <c r="AX293" s="609">
        <v>114.3</v>
      </c>
      <c r="AY293" s="560">
        <v>112.3</v>
      </c>
      <c r="AZ293" s="434">
        <f t="shared" si="694"/>
        <v>41148</v>
      </c>
      <c r="BA293" s="435">
        <f t="shared" si="695"/>
        <v>40203.4</v>
      </c>
      <c r="BB293" s="609">
        <v>107.4</v>
      </c>
      <c r="BC293" s="560">
        <v>88.6</v>
      </c>
      <c r="BD293" s="434">
        <f t="shared" si="696"/>
        <v>1181.4000000000001</v>
      </c>
      <c r="BE293" s="435">
        <f t="shared" si="697"/>
        <v>1506.1999999999998</v>
      </c>
      <c r="BF293" s="432"/>
      <c r="BG293" s="433"/>
      <c r="BH293" s="434">
        <f t="shared" si="698"/>
        <v>0</v>
      </c>
      <c r="BI293" s="435">
        <f t="shared" si="699"/>
        <v>0</v>
      </c>
      <c r="BJ293" s="434">
        <f t="shared" si="700"/>
        <v>114.09541778975742</v>
      </c>
      <c r="BK293" s="435">
        <f t="shared" si="701"/>
        <v>111.2256</v>
      </c>
      <c r="BL293" s="434">
        <f t="shared" si="702"/>
        <v>42329.4</v>
      </c>
      <c r="BM293" s="435">
        <f t="shared" si="703"/>
        <v>41709.599999999999</v>
      </c>
      <c r="BN293" s="609">
        <v>275</v>
      </c>
      <c r="BO293" s="560">
        <v>272</v>
      </c>
      <c r="BP293" s="434">
        <f t="shared" si="704"/>
        <v>275</v>
      </c>
      <c r="BQ293" s="435">
        <f t="shared" si="705"/>
        <v>272</v>
      </c>
      <c r="BR293" s="609">
        <v>20</v>
      </c>
      <c r="BS293" s="560">
        <v>11</v>
      </c>
      <c r="BT293" s="434">
        <f t="shared" si="706"/>
        <v>20</v>
      </c>
      <c r="BU293" s="435">
        <f t="shared" si="707"/>
        <v>11</v>
      </c>
      <c r="BV293" s="432"/>
      <c r="BW293" s="433"/>
      <c r="BX293" s="434">
        <f t="shared" si="708"/>
        <v>0</v>
      </c>
      <c r="BY293" s="435">
        <f t="shared" si="709"/>
        <v>0</v>
      </c>
      <c r="BZ293" s="434">
        <f t="shared" si="710"/>
        <v>295</v>
      </c>
      <c r="CA293" s="435">
        <f t="shared" si="711"/>
        <v>283</v>
      </c>
      <c r="CB293" s="434">
        <f t="shared" si="712"/>
        <v>295</v>
      </c>
      <c r="CC293" s="435">
        <f t="shared" si="713"/>
        <v>283</v>
      </c>
      <c r="CD293" s="609">
        <v>4.9000000000000004</v>
      </c>
      <c r="CE293" s="560">
        <v>4.8</v>
      </c>
      <c r="CF293" s="434">
        <f t="shared" si="714"/>
        <v>1347.5</v>
      </c>
      <c r="CG293" s="435">
        <f t="shared" si="715"/>
        <v>1305.5999999999999</v>
      </c>
      <c r="CH293" s="610">
        <v>5.2</v>
      </c>
      <c r="CI293" s="560">
        <v>5.0999999999999996</v>
      </c>
      <c r="CJ293" s="434">
        <f t="shared" si="716"/>
        <v>104</v>
      </c>
      <c r="CK293" s="435">
        <f t="shared" si="717"/>
        <v>56.099999999999994</v>
      </c>
      <c r="CL293" s="432"/>
      <c r="CM293" s="433"/>
      <c r="CN293" s="434">
        <f t="shared" si="718"/>
        <v>0</v>
      </c>
      <c r="CO293" s="435">
        <f t="shared" si="719"/>
        <v>0</v>
      </c>
      <c r="CP293" s="434">
        <f t="shared" si="720"/>
        <v>4.920338983050847</v>
      </c>
      <c r="CQ293" s="435">
        <f t="shared" si="721"/>
        <v>4.8116607773851587</v>
      </c>
      <c r="CR293" s="434">
        <f t="shared" si="722"/>
        <v>1451.4999999999998</v>
      </c>
      <c r="CS293" s="435">
        <f t="shared" si="723"/>
        <v>1361.6999999999998</v>
      </c>
      <c r="CT293" s="609">
        <v>128.30000000000001</v>
      </c>
      <c r="CU293" s="560">
        <v>126.5</v>
      </c>
      <c r="CV293" s="434">
        <f t="shared" si="724"/>
        <v>35282.5</v>
      </c>
      <c r="CW293" s="435">
        <f t="shared" si="725"/>
        <v>34408</v>
      </c>
      <c r="CX293" s="609">
        <v>122.7</v>
      </c>
      <c r="CY293" s="560">
        <v>121.8</v>
      </c>
      <c r="CZ293" s="434">
        <f t="shared" si="726"/>
        <v>2454</v>
      </c>
      <c r="DA293" s="435">
        <f t="shared" si="727"/>
        <v>1339.8</v>
      </c>
      <c r="DB293" s="432"/>
      <c r="DC293" s="433"/>
      <c r="DD293" s="434">
        <f t="shared" si="728"/>
        <v>0</v>
      </c>
      <c r="DE293" s="435">
        <f t="shared" si="729"/>
        <v>0</v>
      </c>
      <c r="DF293" s="434">
        <f t="shared" si="730"/>
        <v>127.92033898305085</v>
      </c>
      <c r="DG293" s="435">
        <f t="shared" si="731"/>
        <v>126.31731448763252</v>
      </c>
      <c r="DH293" s="434">
        <f t="shared" si="732"/>
        <v>37736.5</v>
      </c>
      <c r="DI293" s="435">
        <f t="shared" si="733"/>
        <v>35747.800000000003</v>
      </c>
      <c r="DJ293" s="434">
        <f t="shared" si="734"/>
        <v>666</v>
      </c>
      <c r="DK293" s="435">
        <f t="shared" si="735"/>
        <v>658</v>
      </c>
      <c r="DL293" s="434">
        <f t="shared" si="736"/>
        <v>666</v>
      </c>
      <c r="DM293" s="435">
        <f t="shared" si="737"/>
        <v>658</v>
      </c>
      <c r="DN293" s="434">
        <f t="shared" si="738"/>
        <v>4.6321321321321323</v>
      </c>
      <c r="DO293" s="435">
        <f t="shared" si="739"/>
        <v>4.5071428571428571</v>
      </c>
      <c r="DP293" s="434">
        <f t="shared" si="740"/>
        <v>3085</v>
      </c>
      <c r="DQ293" s="435">
        <f t="shared" si="741"/>
        <v>2965.7</v>
      </c>
      <c r="DR293" s="434">
        <f t="shared" si="742"/>
        <v>120.21906906906906</v>
      </c>
      <c r="DS293" s="435">
        <f t="shared" si="743"/>
        <v>117.71641337386018</v>
      </c>
      <c r="DT293" s="434">
        <f t="shared" si="744"/>
        <v>80065.899999999994</v>
      </c>
      <c r="DU293" s="435">
        <f t="shared" si="745"/>
        <v>77457.399999999994</v>
      </c>
      <c r="DV293" s="609">
        <v>628</v>
      </c>
      <c r="DW293" s="560">
        <v>612</v>
      </c>
      <c r="DX293" s="434">
        <f t="shared" si="746"/>
        <v>628</v>
      </c>
      <c r="DY293" s="435">
        <f t="shared" si="747"/>
        <v>612</v>
      </c>
      <c r="DZ293" s="609">
        <v>336</v>
      </c>
      <c r="EA293" s="560">
        <v>342</v>
      </c>
      <c r="EB293" s="434">
        <f t="shared" si="748"/>
        <v>336</v>
      </c>
      <c r="EC293" s="435">
        <f t="shared" si="749"/>
        <v>342</v>
      </c>
      <c r="ED293" s="432"/>
      <c r="EE293" s="433"/>
      <c r="EF293" s="434">
        <f t="shared" si="750"/>
        <v>0</v>
      </c>
      <c r="EG293" s="435">
        <f t="shared" si="751"/>
        <v>0</v>
      </c>
      <c r="EH293" s="434">
        <f t="shared" si="752"/>
        <v>964</v>
      </c>
      <c r="EI293" s="435">
        <f t="shared" si="753"/>
        <v>954</v>
      </c>
      <c r="EJ293" s="434">
        <f t="shared" si="754"/>
        <v>964</v>
      </c>
      <c r="EK293" s="435">
        <f t="shared" si="755"/>
        <v>954</v>
      </c>
      <c r="EL293" s="609">
        <v>3.1</v>
      </c>
      <c r="EM293" s="560">
        <v>3.1</v>
      </c>
      <c r="EN293" s="434">
        <f t="shared" si="756"/>
        <v>1946.8</v>
      </c>
      <c r="EO293" s="435">
        <f t="shared" si="757"/>
        <v>1897.2</v>
      </c>
      <c r="EP293" s="609">
        <v>3.3</v>
      </c>
      <c r="EQ293" s="560">
        <v>3.4</v>
      </c>
      <c r="ER293" s="434">
        <f t="shared" si="758"/>
        <v>1108.8</v>
      </c>
      <c r="ES293" s="435">
        <f t="shared" si="759"/>
        <v>1162.8</v>
      </c>
      <c r="ET293" s="432"/>
      <c r="EU293" s="433"/>
      <c r="EV293" s="434">
        <f t="shared" si="760"/>
        <v>0</v>
      </c>
      <c r="EW293" s="435">
        <f t="shared" si="761"/>
        <v>0</v>
      </c>
      <c r="EX293" s="434">
        <f t="shared" si="762"/>
        <v>3.1697095435684646</v>
      </c>
      <c r="EY293" s="435">
        <f t="shared" si="763"/>
        <v>3.2075471698113209</v>
      </c>
      <c r="EZ293" s="434">
        <f t="shared" si="764"/>
        <v>3055.6</v>
      </c>
      <c r="FA293" s="435">
        <f t="shared" si="765"/>
        <v>3060</v>
      </c>
      <c r="FB293" s="609">
        <v>75.400000000000006</v>
      </c>
      <c r="FC293" s="560">
        <v>71.7</v>
      </c>
      <c r="FD293" s="434">
        <f t="shared" si="766"/>
        <v>47351.200000000004</v>
      </c>
      <c r="FE293" s="435">
        <f t="shared" si="767"/>
        <v>43880.4</v>
      </c>
      <c r="FF293" s="609">
        <v>58.7</v>
      </c>
      <c r="FG293" s="560">
        <v>58.9</v>
      </c>
      <c r="FH293" s="434">
        <f t="shared" si="768"/>
        <v>19723.2</v>
      </c>
      <c r="FI293" s="435">
        <f t="shared" si="769"/>
        <v>20143.8</v>
      </c>
      <c r="FJ293" s="432"/>
      <c r="FK293" s="433"/>
      <c r="FL293" s="434">
        <f t="shared" si="770"/>
        <v>0</v>
      </c>
      <c r="FM293" s="435">
        <f t="shared" si="771"/>
        <v>0</v>
      </c>
      <c r="FN293" s="434">
        <f t="shared" si="772"/>
        <v>69.5792531120332</v>
      </c>
      <c r="FO293" s="435">
        <f t="shared" si="773"/>
        <v>67.111320754716985</v>
      </c>
      <c r="FP293" s="434">
        <f t="shared" si="774"/>
        <v>67074.400000000009</v>
      </c>
      <c r="FQ293" s="435">
        <f t="shared" si="775"/>
        <v>64024.200000000004</v>
      </c>
      <c r="FR293" s="609">
        <v>100</v>
      </c>
      <c r="FS293" s="560">
        <v>87</v>
      </c>
      <c r="FT293" s="434">
        <f t="shared" si="776"/>
        <v>100</v>
      </c>
      <c r="FU293" s="435">
        <f t="shared" si="777"/>
        <v>87</v>
      </c>
      <c r="FV293" s="609">
        <v>4</v>
      </c>
      <c r="FW293" s="560">
        <v>4.4000000000000004</v>
      </c>
      <c r="FX293" s="434">
        <f t="shared" si="778"/>
        <v>400</v>
      </c>
      <c r="FY293" s="435">
        <f t="shared" si="779"/>
        <v>382.8</v>
      </c>
      <c r="FZ293" s="609">
        <v>44</v>
      </c>
      <c r="GA293" s="561">
        <v>48.1</v>
      </c>
      <c r="GB293" s="434">
        <f t="shared" si="780"/>
        <v>4400</v>
      </c>
      <c r="GC293" s="435">
        <f t="shared" si="781"/>
        <v>4184.7</v>
      </c>
      <c r="GD293" s="434">
        <f t="shared" si="782"/>
        <v>1263</v>
      </c>
      <c r="GE293" s="435">
        <f t="shared" si="783"/>
        <v>1242</v>
      </c>
      <c r="GF293" s="434">
        <f t="shared" si="784"/>
        <v>1263</v>
      </c>
      <c r="GG293" s="435">
        <f t="shared" si="785"/>
        <v>1242</v>
      </c>
      <c r="GH293" s="434">
        <f t="shared" si="786"/>
        <v>4878.3</v>
      </c>
      <c r="GI293" s="435">
        <f t="shared" si="787"/>
        <v>4742.2</v>
      </c>
      <c r="GJ293" s="434">
        <f t="shared" si="788"/>
        <v>123781.70000000001</v>
      </c>
      <c r="GK293" s="435">
        <f t="shared" si="789"/>
        <v>118491.79999999999</v>
      </c>
      <c r="GL293" s="434">
        <f t="shared" si="790"/>
        <v>367</v>
      </c>
      <c r="GM293" s="435">
        <f t="shared" si="791"/>
        <v>370</v>
      </c>
      <c r="GN293" s="434">
        <f t="shared" si="792"/>
        <v>367</v>
      </c>
      <c r="GO293" s="435">
        <f t="shared" si="793"/>
        <v>370</v>
      </c>
      <c r="GP293" s="434">
        <f t="shared" si="794"/>
        <v>1262.3</v>
      </c>
      <c r="GQ293" s="435">
        <f t="shared" si="795"/>
        <v>1283.5</v>
      </c>
      <c r="GR293" s="434">
        <f t="shared" si="796"/>
        <v>23358.600000000002</v>
      </c>
      <c r="GS293" s="435">
        <f t="shared" si="797"/>
        <v>22989.8</v>
      </c>
      <c r="GT293" s="434">
        <f t="shared" si="798"/>
        <v>1630</v>
      </c>
      <c r="GU293" s="435">
        <f t="shared" si="799"/>
        <v>1612</v>
      </c>
      <c r="GV293" s="434">
        <f t="shared" si="800"/>
        <v>1630</v>
      </c>
      <c r="GW293" s="435">
        <f t="shared" si="801"/>
        <v>1612</v>
      </c>
      <c r="GX293" s="434">
        <f t="shared" si="802"/>
        <v>6140.6</v>
      </c>
      <c r="GY293" s="435">
        <f t="shared" si="803"/>
        <v>6025.7</v>
      </c>
      <c r="GZ293" s="434">
        <f t="shared" si="804"/>
        <v>147140.30000000002</v>
      </c>
      <c r="HA293" s="435">
        <f t="shared" si="805"/>
        <v>141481.59999999998</v>
      </c>
      <c r="HB293" s="434">
        <f t="shared" si="806"/>
        <v>0</v>
      </c>
      <c r="HC293" s="435">
        <f t="shared" si="807"/>
        <v>0</v>
      </c>
      <c r="HD293" s="434">
        <f t="shared" si="808"/>
        <v>0</v>
      </c>
      <c r="HE293" s="435">
        <f t="shared" si="809"/>
        <v>0</v>
      </c>
      <c r="HF293" s="434">
        <f t="shared" si="810"/>
        <v>0</v>
      </c>
      <c r="HG293" s="435">
        <f t="shared" si="811"/>
        <v>0</v>
      </c>
      <c r="HH293" s="434">
        <f t="shared" si="812"/>
        <v>0</v>
      </c>
      <c r="HI293" s="435">
        <f t="shared" si="813"/>
        <v>0</v>
      </c>
      <c r="HJ293" s="434">
        <f t="shared" si="814"/>
        <v>6540.6</v>
      </c>
      <c r="HK293" s="435">
        <f t="shared" si="815"/>
        <v>6408.5</v>
      </c>
      <c r="HL293" s="434">
        <f t="shared" si="816"/>
        <v>151540.29999999999</v>
      </c>
      <c r="HM293" s="435">
        <f t="shared" si="817"/>
        <v>145666.30000000002</v>
      </c>
    </row>
    <row r="294" spans="1:221" s="18" customFormat="1" ht="15" customHeight="1">
      <c r="A294" s="540" t="s">
        <v>585</v>
      </c>
      <c r="B294" s="6" t="s">
        <v>613</v>
      </c>
      <c r="C294" s="580" t="s">
        <v>1267</v>
      </c>
      <c r="D294" s="5">
        <v>224545</v>
      </c>
      <c r="E294" s="5">
        <v>4</v>
      </c>
      <c r="F294" s="609">
        <v>413</v>
      </c>
      <c r="G294" s="560">
        <v>375</v>
      </c>
      <c r="H294" s="609">
        <v>0</v>
      </c>
      <c r="I294" s="560">
        <v>0</v>
      </c>
      <c r="J294" s="434">
        <f t="shared" si="670"/>
        <v>413</v>
      </c>
      <c r="K294" s="435">
        <f t="shared" si="671"/>
        <v>375</v>
      </c>
      <c r="L294" s="432"/>
      <c r="M294" s="433"/>
      <c r="N294" s="434">
        <f t="shared" si="672"/>
        <v>413</v>
      </c>
      <c r="O294" s="435">
        <f t="shared" si="673"/>
        <v>375</v>
      </c>
      <c r="P294" s="434">
        <f t="shared" si="674"/>
        <v>413</v>
      </c>
      <c r="Q294" s="435">
        <f t="shared" si="675"/>
        <v>375</v>
      </c>
      <c r="R294" s="609">
        <v>21</v>
      </c>
      <c r="S294" s="560">
        <v>24</v>
      </c>
      <c r="T294" s="434">
        <f t="shared" si="669"/>
        <v>21</v>
      </c>
      <c r="U294" s="435">
        <f t="shared" si="669"/>
        <v>24</v>
      </c>
      <c r="V294" s="609">
        <v>2</v>
      </c>
      <c r="W294" s="560">
        <v>3</v>
      </c>
      <c r="X294" s="434">
        <f t="shared" si="676"/>
        <v>2</v>
      </c>
      <c r="Y294" s="435">
        <f t="shared" si="677"/>
        <v>3</v>
      </c>
      <c r="Z294" s="432"/>
      <c r="AA294" s="433"/>
      <c r="AB294" s="434">
        <f t="shared" si="678"/>
        <v>0</v>
      </c>
      <c r="AC294" s="435">
        <f t="shared" si="679"/>
        <v>0</v>
      </c>
      <c r="AD294" s="434">
        <f t="shared" si="680"/>
        <v>23</v>
      </c>
      <c r="AE294" s="435">
        <f t="shared" si="681"/>
        <v>27</v>
      </c>
      <c r="AF294" s="434">
        <f t="shared" si="682"/>
        <v>23</v>
      </c>
      <c r="AG294" s="435">
        <f t="shared" si="683"/>
        <v>27</v>
      </c>
      <c r="AH294" s="609">
        <v>4.4000000000000004</v>
      </c>
      <c r="AI294" s="560">
        <v>4.3</v>
      </c>
      <c r="AJ294" s="434">
        <f t="shared" si="684"/>
        <v>92.4</v>
      </c>
      <c r="AK294" s="435">
        <f t="shared" si="685"/>
        <v>103.19999999999999</v>
      </c>
      <c r="AL294" s="609">
        <v>5</v>
      </c>
      <c r="AM294" s="560">
        <v>3.3</v>
      </c>
      <c r="AN294" s="434">
        <f t="shared" si="686"/>
        <v>10</v>
      </c>
      <c r="AO294" s="435">
        <f t="shared" si="687"/>
        <v>9.8999999999999986</v>
      </c>
      <c r="AP294" s="432"/>
      <c r="AQ294" s="433"/>
      <c r="AR294" s="434">
        <f t="shared" si="688"/>
        <v>0</v>
      </c>
      <c r="AS294" s="435">
        <f t="shared" si="689"/>
        <v>0</v>
      </c>
      <c r="AT294" s="434">
        <f t="shared" si="690"/>
        <v>4.4521739130434783</v>
      </c>
      <c r="AU294" s="435">
        <f t="shared" si="691"/>
        <v>4.1888888888888891</v>
      </c>
      <c r="AV294" s="434">
        <f t="shared" si="692"/>
        <v>102.4</v>
      </c>
      <c r="AW294" s="435">
        <f t="shared" si="693"/>
        <v>113.10000000000001</v>
      </c>
      <c r="AX294" s="609">
        <v>107.8</v>
      </c>
      <c r="AY294" s="560">
        <v>109</v>
      </c>
      <c r="AZ294" s="434">
        <f t="shared" si="694"/>
        <v>2263.7999999999997</v>
      </c>
      <c r="BA294" s="435">
        <f t="shared" si="695"/>
        <v>2616</v>
      </c>
      <c r="BB294" s="609">
        <v>120</v>
      </c>
      <c r="BC294" s="560">
        <v>75.3</v>
      </c>
      <c r="BD294" s="434">
        <f t="shared" si="696"/>
        <v>240</v>
      </c>
      <c r="BE294" s="435">
        <f t="shared" si="697"/>
        <v>225.89999999999998</v>
      </c>
      <c r="BF294" s="432"/>
      <c r="BG294" s="433"/>
      <c r="BH294" s="434">
        <f t="shared" si="698"/>
        <v>0</v>
      </c>
      <c r="BI294" s="435">
        <f t="shared" si="699"/>
        <v>0</v>
      </c>
      <c r="BJ294" s="434">
        <f t="shared" si="700"/>
        <v>108.86086956521739</v>
      </c>
      <c r="BK294" s="435">
        <f t="shared" si="701"/>
        <v>105.25555555555556</v>
      </c>
      <c r="BL294" s="434">
        <f t="shared" si="702"/>
        <v>2503.7999999999997</v>
      </c>
      <c r="BM294" s="435">
        <f t="shared" si="703"/>
        <v>2841.9</v>
      </c>
      <c r="BN294" s="609">
        <v>25</v>
      </c>
      <c r="BO294" s="560">
        <v>33</v>
      </c>
      <c r="BP294" s="434">
        <f t="shared" si="704"/>
        <v>25</v>
      </c>
      <c r="BQ294" s="435">
        <f t="shared" si="705"/>
        <v>33</v>
      </c>
      <c r="BR294" s="609">
        <v>2</v>
      </c>
      <c r="BS294" s="560">
        <v>2</v>
      </c>
      <c r="BT294" s="434">
        <f t="shared" si="706"/>
        <v>2</v>
      </c>
      <c r="BU294" s="435">
        <f t="shared" si="707"/>
        <v>2</v>
      </c>
      <c r="BV294" s="432"/>
      <c r="BW294" s="433"/>
      <c r="BX294" s="434">
        <f t="shared" si="708"/>
        <v>0</v>
      </c>
      <c r="BY294" s="435">
        <f t="shared" si="709"/>
        <v>0</v>
      </c>
      <c r="BZ294" s="434">
        <f t="shared" si="710"/>
        <v>27</v>
      </c>
      <c r="CA294" s="435">
        <f t="shared" si="711"/>
        <v>35</v>
      </c>
      <c r="CB294" s="434">
        <f t="shared" si="712"/>
        <v>27</v>
      </c>
      <c r="CC294" s="435">
        <f t="shared" si="713"/>
        <v>35</v>
      </c>
      <c r="CD294" s="609">
        <v>4.5</v>
      </c>
      <c r="CE294" s="560">
        <v>4.5999999999999996</v>
      </c>
      <c r="CF294" s="434">
        <f t="shared" si="714"/>
        <v>112.5</v>
      </c>
      <c r="CG294" s="435">
        <f t="shared" si="715"/>
        <v>151.79999999999998</v>
      </c>
      <c r="CH294" s="610">
        <v>4.5</v>
      </c>
      <c r="CI294" s="560">
        <v>4</v>
      </c>
      <c r="CJ294" s="434">
        <f t="shared" si="716"/>
        <v>9</v>
      </c>
      <c r="CK294" s="435">
        <f t="shared" si="717"/>
        <v>8</v>
      </c>
      <c r="CL294" s="432"/>
      <c r="CM294" s="433"/>
      <c r="CN294" s="434">
        <f t="shared" si="718"/>
        <v>0</v>
      </c>
      <c r="CO294" s="435">
        <f t="shared" si="719"/>
        <v>0</v>
      </c>
      <c r="CP294" s="434">
        <f t="shared" si="720"/>
        <v>4.5</v>
      </c>
      <c r="CQ294" s="435">
        <f t="shared" si="721"/>
        <v>4.5657142857142849</v>
      </c>
      <c r="CR294" s="434">
        <f t="shared" si="722"/>
        <v>121.5</v>
      </c>
      <c r="CS294" s="435">
        <f t="shared" si="723"/>
        <v>159.79999999999998</v>
      </c>
      <c r="CT294" s="609">
        <v>120.3</v>
      </c>
      <c r="CU294" s="560">
        <v>126.8</v>
      </c>
      <c r="CV294" s="434">
        <f t="shared" si="724"/>
        <v>3007.5</v>
      </c>
      <c r="CW294" s="435">
        <f t="shared" si="725"/>
        <v>4184.3999999999996</v>
      </c>
      <c r="CX294" s="609">
        <v>125</v>
      </c>
      <c r="CY294" s="560">
        <v>110.5</v>
      </c>
      <c r="CZ294" s="434">
        <f t="shared" si="726"/>
        <v>250</v>
      </c>
      <c r="DA294" s="435">
        <f t="shared" si="727"/>
        <v>221</v>
      </c>
      <c r="DB294" s="432"/>
      <c r="DC294" s="433"/>
      <c r="DD294" s="434">
        <f t="shared" si="728"/>
        <v>0</v>
      </c>
      <c r="DE294" s="435">
        <f t="shared" si="729"/>
        <v>0</v>
      </c>
      <c r="DF294" s="434">
        <f t="shared" si="730"/>
        <v>120.64814814814815</v>
      </c>
      <c r="DG294" s="435">
        <f t="shared" si="731"/>
        <v>125.86857142857141</v>
      </c>
      <c r="DH294" s="434">
        <f t="shared" si="732"/>
        <v>3257.5</v>
      </c>
      <c r="DI294" s="435">
        <f t="shared" si="733"/>
        <v>4405.3999999999996</v>
      </c>
      <c r="DJ294" s="434">
        <f t="shared" si="734"/>
        <v>50</v>
      </c>
      <c r="DK294" s="435">
        <f t="shared" si="735"/>
        <v>62</v>
      </c>
      <c r="DL294" s="434">
        <f t="shared" si="736"/>
        <v>50</v>
      </c>
      <c r="DM294" s="435">
        <f t="shared" si="737"/>
        <v>62</v>
      </c>
      <c r="DN294" s="434">
        <f t="shared" si="738"/>
        <v>4.4779999999999998</v>
      </c>
      <c r="DO294" s="435">
        <f t="shared" si="739"/>
        <v>4.4016129032258062</v>
      </c>
      <c r="DP294" s="434">
        <f t="shared" si="740"/>
        <v>223.89999999999998</v>
      </c>
      <c r="DQ294" s="435">
        <f t="shared" si="741"/>
        <v>272.89999999999998</v>
      </c>
      <c r="DR294" s="434">
        <f t="shared" si="742"/>
        <v>115.22599999999998</v>
      </c>
      <c r="DS294" s="435">
        <f t="shared" si="743"/>
        <v>116.89193548387095</v>
      </c>
      <c r="DT294" s="434">
        <f t="shared" si="744"/>
        <v>5761.2999999999993</v>
      </c>
      <c r="DU294" s="435">
        <f t="shared" si="745"/>
        <v>7247.2999999999993</v>
      </c>
      <c r="DV294" s="609">
        <v>191</v>
      </c>
      <c r="DW294" s="560">
        <v>164</v>
      </c>
      <c r="DX294" s="434">
        <f t="shared" si="746"/>
        <v>191</v>
      </c>
      <c r="DY294" s="435">
        <f t="shared" si="747"/>
        <v>164</v>
      </c>
      <c r="DZ294" s="609">
        <v>136</v>
      </c>
      <c r="EA294" s="560">
        <v>111</v>
      </c>
      <c r="EB294" s="434">
        <f t="shared" si="748"/>
        <v>136</v>
      </c>
      <c r="EC294" s="435">
        <f t="shared" si="749"/>
        <v>111</v>
      </c>
      <c r="ED294" s="432"/>
      <c r="EE294" s="433"/>
      <c r="EF294" s="434">
        <f t="shared" si="750"/>
        <v>0</v>
      </c>
      <c r="EG294" s="435">
        <f t="shared" si="751"/>
        <v>0</v>
      </c>
      <c r="EH294" s="434">
        <f t="shared" si="752"/>
        <v>327</v>
      </c>
      <c r="EI294" s="435">
        <f t="shared" si="753"/>
        <v>275</v>
      </c>
      <c r="EJ294" s="434">
        <f t="shared" si="754"/>
        <v>327</v>
      </c>
      <c r="EK294" s="435">
        <f t="shared" si="755"/>
        <v>275</v>
      </c>
      <c r="EL294" s="609">
        <v>3</v>
      </c>
      <c r="EM294" s="560">
        <v>3</v>
      </c>
      <c r="EN294" s="434">
        <f t="shared" si="756"/>
        <v>573</v>
      </c>
      <c r="EO294" s="435">
        <f t="shared" si="757"/>
        <v>492</v>
      </c>
      <c r="EP294" s="609">
        <v>3.1</v>
      </c>
      <c r="EQ294" s="560">
        <v>2.9</v>
      </c>
      <c r="ER294" s="434">
        <f t="shared" si="758"/>
        <v>421.6</v>
      </c>
      <c r="ES294" s="435">
        <f t="shared" si="759"/>
        <v>321.89999999999998</v>
      </c>
      <c r="ET294" s="432"/>
      <c r="EU294" s="433"/>
      <c r="EV294" s="434">
        <f t="shared" si="760"/>
        <v>0</v>
      </c>
      <c r="EW294" s="435">
        <f t="shared" si="761"/>
        <v>0</v>
      </c>
      <c r="EX294" s="434">
        <f t="shared" si="762"/>
        <v>3.0415902140672784</v>
      </c>
      <c r="EY294" s="435">
        <f t="shared" si="763"/>
        <v>2.9596363636363634</v>
      </c>
      <c r="EZ294" s="434">
        <f t="shared" si="764"/>
        <v>994.6</v>
      </c>
      <c r="FA294" s="435">
        <f t="shared" si="765"/>
        <v>813.9</v>
      </c>
      <c r="FB294" s="609">
        <v>69.400000000000006</v>
      </c>
      <c r="FC294" s="560">
        <v>68.7</v>
      </c>
      <c r="FD294" s="434">
        <f t="shared" si="766"/>
        <v>13255.400000000001</v>
      </c>
      <c r="FE294" s="435">
        <f t="shared" si="767"/>
        <v>11266.800000000001</v>
      </c>
      <c r="FF294" s="609">
        <v>57.6</v>
      </c>
      <c r="FG294" s="560">
        <v>55.4</v>
      </c>
      <c r="FH294" s="434">
        <f t="shared" si="768"/>
        <v>7833.6</v>
      </c>
      <c r="FI294" s="435">
        <f t="shared" si="769"/>
        <v>6149.4</v>
      </c>
      <c r="FJ294" s="432"/>
      <c r="FK294" s="433"/>
      <c r="FL294" s="434">
        <f t="shared" si="770"/>
        <v>0</v>
      </c>
      <c r="FM294" s="435">
        <f t="shared" si="771"/>
        <v>0</v>
      </c>
      <c r="FN294" s="434">
        <f t="shared" si="772"/>
        <v>64.49235474006116</v>
      </c>
      <c r="FO294" s="435">
        <f t="shared" si="773"/>
        <v>63.331636363636363</v>
      </c>
      <c r="FP294" s="434">
        <f t="shared" si="774"/>
        <v>21089</v>
      </c>
      <c r="FQ294" s="435">
        <f t="shared" si="775"/>
        <v>17416.2</v>
      </c>
      <c r="FR294" s="609">
        <v>36</v>
      </c>
      <c r="FS294" s="560">
        <v>38</v>
      </c>
      <c r="FT294" s="434">
        <f t="shared" si="776"/>
        <v>36</v>
      </c>
      <c r="FU294" s="435">
        <f t="shared" si="777"/>
        <v>38</v>
      </c>
      <c r="FV294" s="609">
        <v>4.3</v>
      </c>
      <c r="FW294" s="560">
        <v>3.7</v>
      </c>
      <c r="FX294" s="434">
        <f t="shared" si="778"/>
        <v>154.79999999999998</v>
      </c>
      <c r="FY294" s="435">
        <f t="shared" si="779"/>
        <v>140.6</v>
      </c>
      <c r="FZ294" s="609">
        <v>62.4</v>
      </c>
      <c r="GA294" s="561">
        <v>67</v>
      </c>
      <c r="GB294" s="434">
        <f t="shared" si="780"/>
        <v>2246.4</v>
      </c>
      <c r="GC294" s="435">
        <f t="shared" si="781"/>
        <v>2546</v>
      </c>
      <c r="GD294" s="434">
        <f t="shared" si="782"/>
        <v>237</v>
      </c>
      <c r="GE294" s="435">
        <f t="shared" si="783"/>
        <v>221</v>
      </c>
      <c r="GF294" s="434">
        <f t="shared" si="784"/>
        <v>237</v>
      </c>
      <c r="GG294" s="435">
        <f t="shared" si="785"/>
        <v>221</v>
      </c>
      <c r="GH294" s="434">
        <f t="shared" si="786"/>
        <v>777.9</v>
      </c>
      <c r="GI294" s="435">
        <f t="shared" si="787"/>
        <v>747</v>
      </c>
      <c r="GJ294" s="434">
        <f t="shared" si="788"/>
        <v>18526.7</v>
      </c>
      <c r="GK294" s="435">
        <f t="shared" si="789"/>
        <v>18067.2</v>
      </c>
      <c r="GL294" s="434">
        <f t="shared" si="790"/>
        <v>140</v>
      </c>
      <c r="GM294" s="435">
        <f t="shared" si="791"/>
        <v>116</v>
      </c>
      <c r="GN294" s="434">
        <f t="shared" si="792"/>
        <v>140</v>
      </c>
      <c r="GO294" s="435">
        <f t="shared" si="793"/>
        <v>116</v>
      </c>
      <c r="GP294" s="434">
        <f t="shared" si="794"/>
        <v>440.6</v>
      </c>
      <c r="GQ294" s="435">
        <f t="shared" si="795"/>
        <v>339.79999999999995</v>
      </c>
      <c r="GR294" s="434">
        <f t="shared" si="796"/>
        <v>8323.6</v>
      </c>
      <c r="GS294" s="435">
        <f t="shared" si="797"/>
        <v>6596.2999999999993</v>
      </c>
      <c r="GT294" s="434">
        <f t="shared" si="798"/>
        <v>377</v>
      </c>
      <c r="GU294" s="435">
        <f t="shared" si="799"/>
        <v>337</v>
      </c>
      <c r="GV294" s="434">
        <f t="shared" si="800"/>
        <v>377</v>
      </c>
      <c r="GW294" s="435">
        <f t="shared" si="801"/>
        <v>337</v>
      </c>
      <c r="GX294" s="434">
        <f t="shared" si="802"/>
        <v>1218.5</v>
      </c>
      <c r="GY294" s="435">
        <f t="shared" si="803"/>
        <v>1086.8</v>
      </c>
      <c r="GZ294" s="434">
        <f t="shared" si="804"/>
        <v>26850.300000000003</v>
      </c>
      <c r="HA294" s="435">
        <f t="shared" si="805"/>
        <v>24663.5</v>
      </c>
      <c r="HB294" s="434">
        <f t="shared" si="806"/>
        <v>0</v>
      </c>
      <c r="HC294" s="435">
        <f t="shared" si="807"/>
        <v>0</v>
      </c>
      <c r="HD294" s="434">
        <f t="shared" si="808"/>
        <v>0</v>
      </c>
      <c r="HE294" s="435">
        <f t="shared" si="809"/>
        <v>0</v>
      </c>
      <c r="HF294" s="434">
        <f t="shared" si="810"/>
        <v>0</v>
      </c>
      <c r="HG294" s="435">
        <f t="shared" si="811"/>
        <v>0</v>
      </c>
      <c r="HH294" s="434">
        <f t="shared" si="812"/>
        <v>0</v>
      </c>
      <c r="HI294" s="435">
        <f t="shared" si="813"/>
        <v>0</v>
      </c>
      <c r="HJ294" s="434">
        <f t="shared" si="814"/>
        <v>1373.3</v>
      </c>
      <c r="HK294" s="435">
        <f t="shared" si="815"/>
        <v>1227.3999999999999</v>
      </c>
      <c r="HL294" s="434">
        <f t="shared" si="816"/>
        <v>29096.7</v>
      </c>
      <c r="HM294" s="435">
        <f t="shared" si="817"/>
        <v>27209.5</v>
      </c>
    </row>
    <row r="295" spans="1:221" s="18" customFormat="1" ht="15" customHeight="1">
      <c r="A295" s="567" t="s">
        <v>585</v>
      </c>
      <c r="B295" s="6" t="s">
        <v>1182</v>
      </c>
      <c r="C295" s="580"/>
      <c r="D295" s="5">
        <v>483036</v>
      </c>
      <c r="E295" s="571">
        <v>3</v>
      </c>
      <c r="F295" s="609">
        <v>600</v>
      </c>
      <c r="G295" s="560">
        <v>596</v>
      </c>
      <c r="H295" s="609">
        <v>16</v>
      </c>
      <c r="I295" s="560">
        <v>6</v>
      </c>
      <c r="J295" s="434">
        <f t="shared" si="670"/>
        <v>584</v>
      </c>
      <c r="K295" s="435">
        <f t="shared" si="671"/>
        <v>590</v>
      </c>
      <c r="L295" s="432"/>
      <c r="M295" s="433"/>
      <c r="N295" s="434">
        <f t="shared" si="672"/>
        <v>584</v>
      </c>
      <c r="O295" s="435">
        <f t="shared" si="673"/>
        <v>590</v>
      </c>
      <c r="P295" s="434">
        <f t="shared" si="674"/>
        <v>584</v>
      </c>
      <c r="Q295" s="435">
        <f t="shared" si="675"/>
        <v>590</v>
      </c>
      <c r="R295" s="609">
        <v>0</v>
      </c>
      <c r="S295" s="560">
        <v>0</v>
      </c>
      <c r="T295" s="434">
        <f t="shared" si="669"/>
        <v>0</v>
      </c>
      <c r="U295" s="435">
        <f t="shared" si="669"/>
        <v>0</v>
      </c>
      <c r="V295" s="609">
        <v>0</v>
      </c>
      <c r="W295" s="560">
        <v>1</v>
      </c>
      <c r="X295" s="434">
        <f t="shared" si="676"/>
        <v>0</v>
      </c>
      <c r="Y295" s="435">
        <f t="shared" si="677"/>
        <v>1</v>
      </c>
      <c r="Z295" s="432"/>
      <c r="AA295" s="433"/>
      <c r="AB295" s="434">
        <f t="shared" si="678"/>
        <v>0</v>
      </c>
      <c r="AC295" s="435">
        <f t="shared" si="679"/>
        <v>0</v>
      </c>
      <c r="AD295" s="434">
        <f t="shared" si="680"/>
        <v>0</v>
      </c>
      <c r="AE295" s="435">
        <f t="shared" si="681"/>
        <v>1</v>
      </c>
      <c r="AF295" s="434">
        <f t="shared" si="682"/>
        <v>0</v>
      </c>
      <c r="AG295" s="435">
        <f t="shared" si="683"/>
        <v>1</v>
      </c>
      <c r="AH295" s="609">
        <v>0</v>
      </c>
      <c r="AI295" s="560">
        <v>0</v>
      </c>
      <c r="AJ295" s="434">
        <f t="shared" si="684"/>
        <v>0</v>
      </c>
      <c r="AK295" s="435">
        <f t="shared" si="685"/>
        <v>0</v>
      </c>
      <c r="AL295" s="609">
        <v>0</v>
      </c>
      <c r="AM295" s="560">
        <v>2</v>
      </c>
      <c r="AN295" s="434">
        <f t="shared" si="686"/>
        <v>0</v>
      </c>
      <c r="AO295" s="435">
        <f t="shared" si="687"/>
        <v>2</v>
      </c>
      <c r="AP295" s="432"/>
      <c r="AQ295" s="433"/>
      <c r="AR295" s="434">
        <f t="shared" si="688"/>
        <v>0</v>
      </c>
      <c r="AS295" s="435">
        <f t="shared" si="689"/>
        <v>0</v>
      </c>
      <c r="AT295" s="434">
        <f t="shared" si="690"/>
        <v>0</v>
      </c>
      <c r="AU295" s="435">
        <f t="shared" si="691"/>
        <v>2</v>
      </c>
      <c r="AV295" s="434">
        <f t="shared" si="692"/>
        <v>0</v>
      </c>
      <c r="AW295" s="435">
        <f t="shared" si="693"/>
        <v>2</v>
      </c>
      <c r="AX295" s="609">
        <v>0</v>
      </c>
      <c r="AY295" s="560">
        <v>0</v>
      </c>
      <c r="AZ295" s="434">
        <f t="shared" si="694"/>
        <v>0</v>
      </c>
      <c r="BA295" s="435">
        <f t="shared" si="695"/>
        <v>0</v>
      </c>
      <c r="BB295" s="609">
        <v>0</v>
      </c>
      <c r="BC295" s="560">
        <v>61</v>
      </c>
      <c r="BD295" s="434">
        <f t="shared" si="696"/>
        <v>0</v>
      </c>
      <c r="BE295" s="435">
        <f t="shared" si="697"/>
        <v>61</v>
      </c>
      <c r="BF295" s="432"/>
      <c r="BG295" s="433"/>
      <c r="BH295" s="434">
        <f t="shared" si="698"/>
        <v>0</v>
      </c>
      <c r="BI295" s="435">
        <f t="shared" si="699"/>
        <v>0</v>
      </c>
      <c r="BJ295" s="434">
        <f t="shared" si="700"/>
        <v>0</v>
      </c>
      <c r="BK295" s="435">
        <f t="shared" si="701"/>
        <v>61</v>
      </c>
      <c r="BL295" s="434">
        <f t="shared" si="702"/>
        <v>0</v>
      </c>
      <c r="BM295" s="435">
        <f t="shared" si="703"/>
        <v>61</v>
      </c>
      <c r="BN295" s="609">
        <v>0</v>
      </c>
      <c r="BO295" s="560">
        <v>0</v>
      </c>
      <c r="BP295" s="434">
        <f t="shared" si="704"/>
        <v>0</v>
      </c>
      <c r="BQ295" s="435">
        <f t="shared" si="705"/>
        <v>0</v>
      </c>
      <c r="BR295" s="609">
        <v>0</v>
      </c>
      <c r="BS295" s="560">
        <v>0</v>
      </c>
      <c r="BT295" s="434">
        <f t="shared" si="706"/>
        <v>0</v>
      </c>
      <c r="BU295" s="435">
        <f t="shared" si="707"/>
        <v>0</v>
      </c>
      <c r="BV295" s="432"/>
      <c r="BW295" s="433"/>
      <c r="BX295" s="434">
        <f t="shared" si="708"/>
        <v>0</v>
      </c>
      <c r="BY295" s="435">
        <f t="shared" si="709"/>
        <v>0</v>
      </c>
      <c r="BZ295" s="434">
        <f t="shared" si="710"/>
        <v>0</v>
      </c>
      <c r="CA295" s="435">
        <f t="shared" si="711"/>
        <v>0</v>
      </c>
      <c r="CB295" s="434">
        <f t="shared" si="712"/>
        <v>0</v>
      </c>
      <c r="CC295" s="435">
        <f t="shared" si="713"/>
        <v>0</v>
      </c>
      <c r="CD295" s="609">
        <v>0</v>
      </c>
      <c r="CE295" s="560">
        <v>0</v>
      </c>
      <c r="CF295" s="434">
        <f t="shared" si="714"/>
        <v>0</v>
      </c>
      <c r="CG295" s="435">
        <f t="shared" si="715"/>
        <v>0</v>
      </c>
      <c r="CH295" s="610">
        <v>0</v>
      </c>
      <c r="CI295" s="560">
        <v>0</v>
      </c>
      <c r="CJ295" s="434">
        <f t="shared" si="716"/>
        <v>0</v>
      </c>
      <c r="CK295" s="435">
        <f t="shared" si="717"/>
        <v>0</v>
      </c>
      <c r="CL295" s="432"/>
      <c r="CM295" s="433"/>
      <c r="CN295" s="434">
        <f t="shared" si="718"/>
        <v>0</v>
      </c>
      <c r="CO295" s="435">
        <f t="shared" si="719"/>
        <v>0</v>
      </c>
      <c r="CP295" s="434">
        <f t="shared" si="720"/>
        <v>0</v>
      </c>
      <c r="CQ295" s="435">
        <f t="shared" si="721"/>
        <v>0</v>
      </c>
      <c r="CR295" s="434">
        <f t="shared" si="722"/>
        <v>0</v>
      </c>
      <c r="CS295" s="435">
        <f t="shared" si="723"/>
        <v>0</v>
      </c>
      <c r="CT295" s="609">
        <v>0</v>
      </c>
      <c r="CU295" s="560">
        <v>0</v>
      </c>
      <c r="CV295" s="434">
        <f t="shared" si="724"/>
        <v>0</v>
      </c>
      <c r="CW295" s="435">
        <f t="shared" si="725"/>
        <v>0</v>
      </c>
      <c r="CX295" s="609">
        <v>0</v>
      </c>
      <c r="CY295" s="560">
        <v>0</v>
      </c>
      <c r="CZ295" s="434">
        <f t="shared" si="726"/>
        <v>0</v>
      </c>
      <c r="DA295" s="435">
        <f t="shared" si="727"/>
        <v>0</v>
      </c>
      <c r="DB295" s="432"/>
      <c r="DC295" s="433"/>
      <c r="DD295" s="434">
        <f t="shared" si="728"/>
        <v>0</v>
      </c>
      <c r="DE295" s="435">
        <f t="shared" si="729"/>
        <v>0</v>
      </c>
      <c r="DF295" s="434">
        <f t="shared" si="730"/>
        <v>0</v>
      </c>
      <c r="DG295" s="435">
        <f t="shared" si="731"/>
        <v>0</v>
      </c>
      <c r="DH295" s="434">
        <f t="shared" si="732"/>
        <v>0</v>
      </c>
      <c r="DI295" s="435">
        <f t="shared" si="733"/>
        <v>0</v>
      </c>
      <c r="DJ295" s="434">
        <f t="shared" si="734"/>
        <v>0</v>
      </c>
      <c r="DK295" s="435">
        <f t="shared" si="735"/>
        <v>1</v>
      </c>
      <c r="DL295" s="434">
        <f t="shared" si="736"/>
        <v>0</v>
      </c>
      <c r="DM295" s="435">
        <f t="shared" si="737"/>
        <v>1</v>
      </c>
      <c r="DN295" s="434">
        <f t="shared" si="738"/>
        <v>0</v>
      </c>
      <c r="DO295" s="435">
        <f t="shared" si="739"/>
        <v>2</v>
      </c>
      <c r="DP295" s="434">
        <f t="shared" si="740"/>
        <v>0</v>
      </c>
      <c r="DQ295" s="435">
        <f t="shared" si="741"/>
        <v>2</v>
      </c>
      <c r="DR295" s="434">
        <f t="shared" si="742"/>
        <v>0</v>
      </c>
      <c r="DS295" s="435">
        <f t="shared" si="743"/>
        <v>61</v>
      </c>
      <c r="DT295" s="434">
        <f t="shared" si="744"/>
        <v>0</v>
      </c>
      <c r="DU295" s="435">
        <f t="shared" si="745"/>
        <v>61</v>
      </c>
      <c r="DV295" s="609">
        <v>150</v>
      </c>
      <c r="DW295" s="560">
        <v>188</v>
      </c>
      <c r="DX295" s="434">
        <f t="shared" si="746"/>
        <v>150</v>
      </c>
      <c r="DY295" s="435">
        <f t="shared" si="747"/>
        <v>188</v>
      </c>
      <c r="DZ295" s="609">
        <v>421</v>
      </c>
      <c r="EA295" s="560">
        <v>387</v>
      </c>
      <c r="EB295" s="434">
        <f t="shared" si="748"/>
        <v>421</v>
      </c>
      <c r="EC295" s="435">
        <f t="shared" si="749"/>
        <v>387</v>
      </c>
      <c r="ED295" s="432"/>
      <c r="EE295" s="433"/>
      <c r="EF295" s="434">
        <f t="shared" si="750"/>
        <v>0</v>
      </c>
      <c r="EG295" s="435">
        <f t="shared" si="751"/>
        <v>0</v>
      </c>
      <c r="EH295" s="434">
        <f t="shared" si="752"/>
        <v>571</v>
      </c>
      <c r="EI295" s="435">
        <f t="shared" si="753"/>
        <v>575</v>
      </c>
      <c r="EJ295" s="434">
        <f t="shared" si="754"/>
        <v>571</v>
      </c>
      <c r="EK295" s="435">
        <f t="shared" si="755"/>
        <v>575</v>
      </c>
      <c r="EL295" s="609">
        <v>2.6</v>
      </c>
      <c r="EM295" s="560">
        <v>2.6</v>
      </c>
      <c r="EN295" s="434">
        <f t="shared" si="756"/>
        <v>390</v>
      </c>
      <c r="EO295" s="435">
        <f t="shared" si="757"/>
        <v>488.8</v>
      </c>
      <c r="EP295" s="609">
        <v>3.1</v>
      </c>
      <c r="EQ295" s="560">
        <v>3.2</v>
      </c>
      <c r="ER295" s="434">
        <f t="shared" si="758"/>
        <v>1305.1000000000001</v>
      </c>
      <c r="ES295" s="435">
        <f t="shared" si="759"/>
        <v>1238.4000000000001</v>
      </c>
      <c r="ET295" s="432"/>
      <c r="EU295" s="433"/>
      <c r="EV295" s="434">
        <f t="shared" si="760"/>
        <v>0</v>
      </c>
      <c r="EW295" s="435">
        <f t="shared" si="761"/>
        <v>0</v>
      </c>
      <c r="EX295" s="434">
        <f t="shared" si="762"/>
        <v>2.9686514886164628</v>
      </c>
      <c r="EY295" s="435">
        <f t="shared" si="763"/>
        <v>3.0038260869565216</v>
      </c>
      <c r="EZ295" s="434">
        <f t="shared" si="764"/>
        <v>1695.1000000000001</v>
      </c>
      <c r="FA295" s="435">
        <f t="shared" si="765"/>
        <v>1727.2</v>
      </c>
      <c r="FB295" s="609">
        <v>59.5</v>
      </c>
      <c r="FC295" s="560">
        <v>57.3</v>
      </c>
      <c r="FD295" s="434">
        <f t="shared" si="766"/>
        <v>8925</v>
      </c>
      <c r="FE295" s="435">
        <f t="shared" si="767"/>
        <v>10772.4</v>
      </c>
      <c r="FF295" s="609">
        <v>55.9</v>
      </c>
      <c r="FG295" s="560">
        <v>56</v>
      </c>
      <c r="FH295" s="434">
        <f t="shared" si="768"/>
        <v>23533.899999999998</v>
      </c>
      <c r="FI295" s="435">
        <f t="shared" si="769"/>
        <v>21672</v>
      </c>
      <c r="FJ295" s="432"/>
      <c r="FK295" s="433"/>
      <c r="FL295" s="434">
        <f t="shared" si="770"/>
        <v>0</v>
      </c>
      <c r="FM295" s="435">
        <f t="shared" si="771"/>
        <v>0</v>
      </c>
      <c r="FN295" s="434">
        <f t="shared" si="772"/>
        <v>56.845709281961469</v>
      </c>
      <c r="FO295" s="435">
        <f t="shared" si="773"/>
        <v>56.425043478260875</v>
      </c>
      <c r="FP295" s="434">
        <f t="shared" si="774"/>
        <v>32458.899999999998</v>
      </c>
      <c r="FQ295" s="435">
        <f t="shared" si="775"/>
        <v>32444.400000000001</v>
      </c>
      <c r="FR295" s="609">
        <v>13</v>
      </c>
      <c r="FS295" s="560">
        <v>14</v>
      </c>
      <c r="FT295" s="434">
        <f t="shared" si="776"/>
        <v>13</v>
      </c>
      <c r="FU295" s="435">
        <f t="shared" si="777"/>
        <v>14</v>
      </c>
      <c r="FV295" s="609">
        <v>4.8</v>
      </c>
      <c r="FW295" s="560">
        <v>6.2</v>
      </c>
      <c r="FX295" s="434">
        <f t="shared" si="778"/>
        <v>62.4</v>
      </c>
      <c r="FY295" s="435">
        <f t="shared" si="779"/>
        <v>86.8</v>
      </c>
      <c r="FZ295" s="609">
        <v>21.9</v>
      </c>
      <c r="GA295" s="561">
        <v>39.1</v>
      </c>
      <c r="GB295" s="434">
        <f t="shared" si="780"/>
        <v>284.7</v>
      </c>
      <c r="GC295" s="435">
        <f t="shared" si="781"/>
        <v>547.4</v>
      </c>
      <c r="GD295" s="434">
        <f t="shared" si="782"/>
        <v>150</v>
      </c>
      <c r="GE295" s="435">
        <f t="shared" si="783"/>
        <v>188</v>
      </c>
      <c r="GF295" s="434">
        <f t="shared" si="784"/>
        <v>150</v>
      </c>
      <c r="GG295" s="435">
        <f t="shared" si="785"/>
        <v>188</v>
      </c>
      <c r="GH295" s="434">
        <f t="shared" si="786"/>
        <v>390</v>
      </c>
      <c r="GI295" s="435">
        <f t="shared" si="787"/>
        <v>488.8</v>
      </c>
      <c r="GJ295" s="434">
        <f t="shared" si="788"/>
        <v>8925</v>
      </c>
      <c r="GK295" s="435">
        <f t="shared" si="789"/>
        <v>10772.4</v>
      </c>
      <c r="GL295" s="434">
        <f t="shared" si="790"/>
        <v>421</v>
      </c>
      <c r="GM295" s="435">
        <f t="shared" si="791"/>
        <v>388</v>
      </c>
      <c r="GN295" s="434">
        <f t="shared" si="792"/>
        <v>421</v>
      </c>
      <c r="GO295" s="435">
        <f t="shared" si="793"/>
        <v>388</v>
      </c>
      <c r="GP295" s="434">
        <f t="shared" si="794"/>
        <v>1305.1000000000001</v>
      </c>
      <c r="GQ295" s="435">
        <f t="shared" si="795"/>
        <v>1240.4000000000001</v>
      </c>
      <c r="GR295" s="434">
        <f t="shared" si="796"/>
        <v>23533.899999999998</v>
      </c>
      <c r="GS295" s="435">
        <f t="shared" si="797"/>
        <v>21733</v>
      </c>
      <c r="GT295" s="434">
        <f t="shared" si="798"/>
        <v>571</v>
      </c>
      <c r="GU295" s="435">
        <f t="shared" si="799"/>
        <v>576</v>
      </c>
      <c r="GV295" s="434">
        <f t="shared" si="800"/>
        <v>571</v>
      </c>
      <c r="GW295" s="435">
        <f t="shared" si="801"/>
        <v>576</v>
      </c>
      <c r="GX295" s="434">
        <f t="shared" si="802"/>
        <v>1695.1000000000001</v>
      </c>
      <c r="GY295" s="435">
        <f t="shared" si="803"/>
        <v>1729.2</v>
      </c>
      <c r="GZ295" s="434">
        <f t="shared" si="804"/>
        <v>32458.899999999998</v>
      </c>
      <c r="HA295" s="435">
        <f t="shared" si="805"/>
        <v>32505.4</v>
      </c>
      <c r="HB295" s="434">
        <f t="shared" si="806"/>
        <v>0</v>
      </c>
      <c r="HC295" s="435">
        <f t="shared" si="807"/>
        <v>0</v>
      </c>
      <c r="HD295" s="434">
        <f t="shared" si="808"/>
        <v>0</v>
      </c>
      <c r="HE295" s="435">
        <f t="shared" si="809"/>
        <v>0</v>
      </c>
      <c r="HF295" s="434">
        <f t="shared" si="810"/>
        <v>0</v>
      </c>
      <c r="HG295" s="435">
        <f t="shared" si="811"/>
        <v>0</v>
      </c>
      <c r="HH295" s="434">
        <f t="shared" si="812"/>
        <v>0</v>
      </c>
      <c r="HI295" s="435">
        <f t="shared" si="813"/>
        <v>0</v>
      </c>
      <c r="HJ295" s="434">
        <f t="shared" si="814"/>
        <v>1757.5000000000002</v>
      </c>
      <c r="HK295" s="435">
        <f t="shared" si="815"/>
        <v>1816</v>
      </c>
      <c r="HL295" s="434">
        <f t="shared" si="816"/>
        <v>32743.599999999999</v>
      </c>
      <c r="HM295" s="435">
        <f t="shared" si="817"/>
        <v>33052.800000000003</v>
      </c>
    </row>
    <row r="296" spans="1:221" s="18" customFormat="1" ht="15" customHeight="1">
      <c r="A296" s="540" t="s">
        <v>585</v>
      </c>
      <c r="B296" s="6" t="s">
        <v>617</v>
      </c>
      <c r="C296" s="580" t="s">
        <v>1267</v>
      </c>
      <c r="D296" s="5">
        <v>225432</v>
      </c>
      <c r="E296" s="5">
        <v>4</v>
      </c>
      <c r="F296" s="609">
        <v>2715</v>
      </c>
      <c r="G296" s="560">
        <v>2984</v>
      </c>
      <c r="H296" s="609">
        <v>3</v>
      </c>
      <c r="I296" s="560">
        <v>2</v>
      </c>
      <c r="J296" s="434">
        <f t="shared" si="670"/>
        <v>2712</v>
      </c>
      <c r="K296" s="435">
        <f t="shared" si="671"/>
        <v>2982</v>
      </c>
      <c r="L296" s="432"/>
      <c r="M296" s="433"/>
      <c r="N296" s="434">
        <f t="shared" si="672"/>
        <v>2712</v>
      </c>
      <c r="O296" s="435">
        <f t="shared" si="673"/>
        <v>2982</v>
      </c>
      <c r="P296" s="434">
        <f t="shared" si="674"/>
        <v>2712</v>
      </c>
      <c r="Q296" s="435">
        <f t="shared" si="675"/>
        <v>2982</v>
      </c>
      <c r="R296" s="609">
        <v>74</v>
      </c>
      <c r="S296" s="560">
        <v>92</v>
      </c>
      <c r="T296" s="434">
        <f t="shared" si="669"/>
        <v>74</v>
      </c>
      <c r="U296" s="435">
        <f t="shared" si="669"/>
        <v>92</v>
      </c>
      <c r="V296" s="609">
        <v>7</v>
      </c>
      <c r="W296" s="560">
        <v>11</v>
      </c>
      <c r="X296" s="434">
        <f t="shared" si="676"/>
        <v>7</v>
      </c>
      <c r="Y296" s="435">
        <f t="shared" si="677"/>
        <v>11</v>
      </c>
      <c r="Z296" s="432"/>
      <c r="AA296" s="433"/>
      <c r="AB296" s="434">
        <f t="shared" si="678"/>
        <v>0</v>
      </c>
      <c r="AC296" s="435">
        <f t="shared" si="679"/>
        <v>0</v>
      </c>
      <c r="AD296" s="434">
        <f t="shared" si="680"/>
        <v>81</v>
      </c>
      <c r="AE296" s="435">
        <f t="shared" si="681"/>
        <v>103</v>
      </c>
      <c r="AF296" s="434">
        <f t="shared" si="682"/>
        <v>81</v>
      </c>
      <c r="AG296" s="435">
        <f t="shared" si="683"/>
        <v>103</v>
      </c>
      <c r="AH296" s="609">
        <v>5.0999999999999996</v>
      </c>
      <c r="AI296" s="560">
        <v>4.3</v>
      </c>
      <c r="AJ296" s="434">
        <f t="shared" si="684"/>
        <v>377.4</v>
      </c>
      <c r="AK296" s="435">
        <f t="shared" si="685"/>
        <v>395.59999999999997</v>
      </c>
      <c r="AL296" s="609">
        <v>5.4</v>
      </c>
      <c r="AM296" s="560">
        <v>5.4</v>
      </c>
      <c r="AN296" s="434">
        <f t="shared" si="686"/>
        <v>37.800000000000004</v>
      </c>
      <c r="AO296" s="435">
        <f t="shared" si="687"/>
        <v>59.400000000000006</v>
      </c>
      <c r="AP296" s="432"/>
      <c r="AQ296" s="433"/>
      <c r="AR296" s="434">
        <f t="shared" si="688"/>
        <v>0</v>
      </c>
      <c r="AS296" s="435">
        <f t="shared" si="689"/>
        <v>0</v>
      </c>
      <c r="AT296" s="434">
        <f t="shared" si="690"/>
        <v>5.1259259259259258</v>
      </c>
      <c r="AU296" s="435">
        <f t="shared" si="691"/>
        <v>4.4174757281553401</v>
      </c>
      <c r="AV296" s="434">
        <f t="shared" si="692"/>
        <v>415.2</v>
      </c>
      <c r="AW296" s="435">
        <f t="shared" si="693"/>
        <v>455</v>
      </c>
      <c r="AX296" s="609">
        <v>124.9</v>
      </c>
      <c r="AY296" s="560">
        <v>104.3</v>
      </c>
      <c r="AZ296" s="434">
        <f t="shared" si="694"/>
        <v>9242.6</v>
      </c>
      <c r="BA296" s="435">
        <f t="shared" si="695"/>
        <v>9595.6</v>
      </c>
      <c r="BB296" s="609">
        <v>114.6</v>
      </c>
      <c r="BC296" s="560">
        <v>93.6</v>
      </c>
      <c r="BD296" s="434">
        <f t="shared" si="696"/>
        <v>802.19999999999993</v>
      </c>
      <c r="BE296" s="435">
        <f t="shared" si="697"/>
        <v>1029.5999999999999</v>
      </c>
      <c r="BF296" s="432"/>
      <c r="BG296" s="433"/>
      <c r="BH296" s="434">
        <f t="shared" si="698"/>
        <v>0</v>
      </c>
      <c r="BI296" s="435">
        <f t="shared" si="699"/>
        <v>0</v>
      </c>
      <c r="BJ296" s="434">
        <f t="shared" si="700"/>
        <v>124.00987654320988</v>
      </c>
      <c r="BK296" s="435">
        <f t="shared" si="701"/>
        <v>103.15728155339806</v>
      </c>
      <c r="BL296" s="434">
        <f t="shared" si="702"/>
        <v>10044.800000000001</v>
      </c>
      <c r="BM296" s="435">
        <f t="shared" si="703"/>
        <v>10625.2</v>
      </c>
      <c r="BN296" s="609">
        <v>291</v>
      </c>
      <c r="BO296" s="560">
        <v>260</v>
      </c>
      <c r="BP296" s="434">
        <f t="shared" si="704"/>
        <v>291</v>
      </c>
      <c r="BQ296" s="435">
        <f t="shared" si="705"/>
        <v>260</v>
      </c>
      <c r="BR296" s="609">
        <v>15</v>
      </c>
      <c r="BS296" s="560">
        <v>17</v>
      </c>
      <c r="BT296" s="434">
        <f t="shared" si="706"/>
        <v>15</v>
      </c>
      <c r="BU296" s="435">
        <f t="shared" si="707"/>
        <v>17</v>
      </c>
      <c r="BV296" s="432"/>
      <c r="BW296" s="433"/>
      <c r="BX296" s="434">
        <f t="shared" si="708"/>
        <v>0</v>
      </c>
      <c r="BY296" s="435">
        <f t="shared" si="709"/>
        <v>0</v>
      </c>
      <c r="BZ296" s="434">
        <f t="shared" si="710"/>
        <v>306</v>
      </c>
      <c r="CA296" s="435">
        <f t="shared" si="711"/>
        <v>277</v>
      </c>
      <c r="CB296" s="434">
        <f t="shared" si="712"/>
        <v>306</v>
      </c>
      <c r="CC296" s="435">
        <f t="shared" si="713"/>
        <v>277</v>
      </c>
      <c r="CD296" s="609">
        <v>5.5</v>
      </c>
      <c r="CE296" s="560">
        <v>5.5</v>
      </c>
      <c r="CF296" s="434">
        <f t="shared" si="714"/>
        <v>1600.5</v>
      </c>
      <c r="CG296" s="435">
        <f t="shared" si="715"/>
        <v>1430</v>
      </c>
      <c r="CH296" s="610">
        <v>6.5</v>
      </c>
      <c r="CI296" s="560">
        <v>6.9</v>
      </c>
      <c r="CJ296" s="434">
        <f t="shared" si="716"/>
        <v>97.5</v>
      </c>
      <c r="CK296" s="435">
        <f t="shared" si="717"/>
        <v>117.30000000000001</v>
      </c>
      <c r="CL296" s="432"/>
      <c r="CM296" s="433"/>
      <c r="CN296" s="434">
        <f t="shared" si="718"/>
        <v>0</v>
      </c>
      <c r="CO296" s="435">
        <f t="shared" si="719"/>
        <v>0</v>
      </c>
      <c r="CP296" s="434">
        <f t="shared" si="720"/>
        <v>5.5490196078431371</v>
      </c>
      <c r="CQ296" s="435">
        <f t="shared" si="721"/>
        <v>5.585920577617328</v>
      </c>
      <c r="CR296" s="434">
        <f t="shared" si="722"/>
        <v>1698</v>
      </c>
      <c r="CS296" s="435">
        <f t="shared" si="723"/>
        <v>1547.3</v>
      </c>
      <c r="CT296" s="609">
        <v>133.4</v>
      </c>
      <c r="CU296" s="560">
        <v>133</v>
      </c>
      <c r="CV296" s="434">
        <f t="shared" si="724"/>
        <v>38819.4</v>
      </c>
      <c r="CW296" s="435">
        <f t="shared" si="725"/>
        <v>34580</v>
      </c>
      <c r="CX296" s="609">
        <v>128.69999999999999</v>
      </c>
      <c r="CY296" s="560">
        <v>142.19999999999999</v>
      </c>
      <c r="CZ296" s="434">
        <f t="shared" si="726"/>
        <v>1930.4999999999998</v>
      </c>
      <c r="DA296" s="435">
        <f t="shared" si="727"/>
        <v>2417.3999999999996</v>
      </c>
      <c r="DB296" s="432"/>
      <c r="DC296" s="433"/>
      <c r="DD296" s="434">
        <f t="shared" si="728"/>
        <v>0</v>
      </c>
      <c r="DE296" s="435">
        <f t="shared" si="729"/>
        <v>0</v>
      </c>
      <c r="DF296" s="434">
        <f t="shared" si="730"/>
        <v>133.16960784313727</v>
      </c>
      <c r="DG296" s="435">
        <f t="shared" si="731"/>
        <v>133.56462093862817</v>
      </c>
      <c r="DH296" s="434">
        <f t="shared" si="732"/>
        <v>40749.9</v>
      </c>
      <c r="DI296" s="435">
        <f t="shared" si="733"/>
        <v>36997.4</v>
      </c>
      <c r="DJ296" s="434">
        <f t="shared" si="734"/>
        <v>387</v>
      </c>
      <c r="DK296" s="435">
        <f t="shared" si="735"/>
        <v>380</v>
      </c>
      <c r="DL296" s="434">
        <f t="shared" si="736"/>
        <v>387</v>
      </c>
      <c r="DM296" s="435">
        <f t="shared" si="737"/>
        <v>380</v>
      </c>
      <c r="DN296" s="434">
        <f t="shared" si="738"/>
        <v>5.4604651162790692</v>
      </c>
      <c r="DO296" s="435">
        <f t="shared" si="739"/>
        <v>5.2692105263157893</v>
      </c>
      <c r="DP296" s="434">
        <f t="shared" si="740"/>
        <v>2113.1999999999998</v>
      </c>
      <c r="DQ296" s="435">
        <f t="shared" si="741"/>
        <v>2002.3</v>
      </c>
      <c r="DR296" s="434">
        <f t="shared" si="742"/>
        <v>131.25245478036177</v>
      </c>
      <c r="DS296" s="435">
        <f t="shared" si="743"/>
        <v>125.32263157894738</v>
      </c>
      <c r="DT296" s="434">
        <f t="shared" si="744"/>
        <v>50794.700000000004</v>
      </c>
      <c r="DU296" s="435">
        <f t="shared" si="745"/>
        <v>47622.600000000006</v>
      </c>
      <c r="DV296" s="609">
        <v>950</v>
      </c>
      <c r="DW296" s="560">
        <v>1006</v>
      </c>
      <c r="DX296" s="434">
        <f t="shared" si="746"/>
        <v>950</v>
      </c>
      <c r="DY296" s="435">
        <f t="shared" si="747"/>
        <v>1006</v>
      </c>
      <c r="DZ296" s="609">
        <v>1209</v>
      </c>
      <c r="EA296" s="560">
        <v>1406</v>
      </c>
      <c r="EB296" s="434">
        <f t="shared" si="748"/>
        <v>1209</v>
      </c>
      <c r="EC296" s="435">
        <f t="shared" si="749"/>
        <v>1406</v>
      </c>
      <c r="ED296" s="432"/>
      <c r="EE296" s="433"/>
      <c r="EF296" s="434">
        <f t="shared" si="750"/>
        <v>0</v>
      </c>
      <c r="EG296" s="435">
        <f t="shared" si="751"/>
        <v>0</v>
      </c>
      <c r="EH296" s="434">
        <f t="shared" si="752"/>
        <v>2159</v>
      </c>
      <c r="EI296" s="435">
        <f t="shared" si="753"/>
        <v>2412</v>
      </c>
      <c r="EJ296" s="434">
        <f t="shared" si="754"/>
        <v>2159</v>
      </c>
      <c r="EK296" s="435">
        <f t="shared" si="755"/>
        <v>2412</v>
      </c>
      <c r="EL296" s="609">
        <v>3.1</v>
      </c>
      <c r="EM296" s="560">
        <v>2.9</v>
      </c>
      <c r="EN296" s="434">
        <f t="shared" si="756"/>
        <v>2945</v>
      </c>
      <c r="EO296" s="435">
        <f t="shared" si="757"/>
        <v>2917.4</v>
      </c>
      <c r="EP296" s="609">
        <v>3.5</v>
      </c>
      <c r="EQ296" s="560">
        <v>3.7</v>
      </c>
      <c r="ER296" s="434">
        <f t="shared" si="758"/>
        <v>4231.5</v>
      </c>
      <c r="ES296" s="435">
        <f t="shared" si="759"/>
        <v>5202.2</v>
      </c>
      <c r="ET296" s="432"/>
      <c r="EU296" s="433"/>
      <c r="EV296" s="434">
        <f t="shared" si="760"/>
        <v>0</v>
      </c>
      <c r="EW296" s="435">
        <f t="shared" si="761"/>
        <v>0</v>
      </c>
      <c r="EX296" s="434">
        <f t="shared" si="762"/>
        <v>3.3239925891616489</v>
      </c>
      <c r="EY296" s="435">
        <f t="shared" si="763"/>
        <v>3.366334991708126</v>
      </c>
      <c r="EZ296" s="434">
        <f t="shared" si="764"/>
        <v>7176.5</v>
      </c>
      <c r="FA296" s="435">
        <f t="shared" si="765"/>
        <v>8119.6</v>
      </c>
      <c r="FB296" s="609">
        <v>69.099999999999994</v>
      </c>
      <c r="FC296" s="560">
        <v>68.400000000000006</v>
      </c>
      <c r="FD296" s="434">
        <f t="shared" si="766"/>
        <v>65645</v>
      </c>
      <c r="FE296" s="435">
        <f t="shared" si="767"/>
        <v>68810.400000000009</v>
      </c>
      <c r="FF296" s="609">
        <v>63.8</v>
      </c>
      <c r="FG296" s="560">
        <v>65.2</v>
      </c>
      <c r="FH296" s="434">
        <f t="shared" si="768"/>
        <v>77134.2</v>
      </c>
      <c r="FI296" s="435">
        <f t="shared" si="769"/>
        <v>91671.2</v>
      </c>
      <c r="FJ296" s="432"/>
      <c r="FK296" s="433"/>
      <c r="FL296" s="434">
        <f t="shared" si="770"/>
        <v>0</v>
      </c>
      <c r="FM296" s="435">
        <f t="shared" si="771"/>
        <v>0</v>
      </c>
      <c r="FN296" s="434">
        <f t="shared" si="772"/>
        <v>66.132098193608158</v>
      </c>
      <c r="FO296" s="435">
        <f t="shared" si="773"/>
        <v>66.534660033167498</v>
      </c>
      <c r="FP296" s="434">
        <f t="shared" si="774"/>
        <v>142779.20000000001</v>
      </c>
      <c r="FQ296" s="435">
        <f t="shared" si="775"/>
        <v>160481.60000000001</v>
      </c>
      <c r="FR296" s="609">
        <v>166</v>
      </c>
      <c r="FS296" s="560">
        <v>190</v>
      </c>
      <c r="FT296" s="434">
        <f t="shared" si="776"/>
        <v>166</v>
      </c>
      <c r="FU296" s="435">
        <f t="shared" si="777"/>
        <v>190</v>
      </c>
      <c r="FV296" s="609">
        <v>5.6</v>
      </c>
      <c r="FW296" s="560">
        <v>6.5</v>
      </c>
      <c r="FX296" s="434">
        <f t="shared" si="778"/>
        <v>929.59999999999991</v>
      </c>
      <c r="FY296" s="435">
        <f t="shared" si="779"/>
        <v>1235</v>
      </c>
      <c r="FZ296" s="609">
        <v>60.6</v>
      </c>
      <c r="GA296" s="561">
        <v>67.2</v>
      </c>
      <c r="GB296" s="434">
        <f t="shared" si="780"/>
        <v>10059.6</v>
      </c>
      <c r="GC296" s="435">
        <f t="shared" si="781"/>
        <v>12768</v>
      </c>
      <c r="GD296" s="434">
        <f t="shared" si="782"/>
        <v>1315</v>
      </c>
      <c r="GE296" s="435">
        <f t="shared" si="783"/>
        <v>1358</v>
      </c>
      <c r="GF296" s="434">
        <f t="shared" si="784"/>
        <v>1315</v>
      </c>
      <c r="GG296" s="435">
        <f t="shared" si="785"/>
        <v>1358</v>
      </c>
      <c r="GH296" s="434">
        <f t="shared" si="786"/>
        <v>4922.8999999999996</v>
      </c>
      <c r="GI296" s="435">
        <f t="shared" si="787"/>
        <v>4743</v>
      </c>
      <c r="GJ296" s="434">
        <f t="shared" si="788"/>
        <v>113707</v>
      </c>
      <c r="GK296" s="435">
        <f t="shared" si="789"/>
        <v>112986</v>
      </c>
      <c r="GL296" s="434">
        <f t="shared" si="790"/>
        <v>1231</v>
      </c>
      <c r="GM296" s="435">
        <f t="shared" si="791"/>
        <v>1434</v>
      </c>
      <c r="GN296" s="434">
        <f t="shared" si="792"/>
        <v>1231</v>
      </c>
      <c r="GO296" s="435">
        <f t="shared" si="793"/>
        <v>1434</v>
      </c>
      <c r="GP296" s="434">
        <f t="shared" si="794"/>
        <v>4366.8</v>
      </c>
      <c r="GQ296" s="435">
        <f t="shared" si="795"/>
        <v>5378.9</v>
      </c>
      <c r="GR296" s="434">
        <f t="shared" si="796"/>
        <v>79866.899999999994</v>
      </c>
      <c r="GS296" s="435">
        <f t="shared" si="797"/>
        <v>95118.2</v>
      </c>
      <c r="GT296" s="434">
        <f t="shared" si="798"/>
        <v>2546</v>
      </c>
      <c r="GU296" s="435">
        <f t="shared" si="799"/>
        <v>2792</v>
      </c>
      <c r="GV296" s="434">
        <f t="shared" si="800"/>
        <v>2546</v>
      </c>
      <c r="GW296" s="435">
        <f t="shared" si="801"/>
        <v>2792</v>
      </c>
      <c r="GX296" s="434">
        <f t="shared" si="802"/>
        <v>9289.7000000000007</v>
      </c>
      <c r="GY296" s="435">
        <f t="shared" si="803"/>
        <v>10121.9</v>
      </c>
      <c r="GZ296" s="434">
        <f t="shared" si="804"/>
        <v>193573.9</v>
      </c>
      <c r="HA296" s="435">
        <f t="shared" si="805"/>
        <v>208104.2</v>
      </c>
      <c r="HB296" s="434">
        <f t="shared" si="806"/>
        <v>0</v>
      </c>
      <c r="HC296" s="435">
        <f t="shared" si="807"/>
        <v>0</v>
      </c>
      <c r="HD296" s="434">
        <f t="shared" si="808"/>
        <v>0</v>
      </c>
      <c r="HE296" s="435">
        <f t="shared" si="809"/>
        <v>0</v>
      </c>
      <c r="HF296" s="434">
        <f t="shared" si="810"/>
        <v>0</v>
      </c>
      <c r="HG296" s="435">
        <f t="shared" si="811"/>
        <v>0</v>
      </c>
      <c r="HH296" s="434">
        <f t="shared" si="812"/>
        <v>0</v>
      </c>
      <c r="HI296" s="435">
        <f t="shared" si="813"/>
        <v>0</v>
      </c>
      <c r="HJ296" s="434">
        <f t="shared" si="814"/>
        <v>10219.300000000001</v>
      </c>
      <c r="HK296" s="435">
        <f t="shared" si="815"/>
        <v>11356.9</v>
      </c>
      <c r="HL296" s="434">
        <f t="shared" si="816"/>
        <v>203633.50000000003</v>
      </c>
      <c r="HM296" s="435">
        <f t="shared" si="817"/>
        <v>220872.2</v>
      </c>
    </row>
    <row r="297" spans="1:221" s="18" customFormat="1" ht="15" customHeight="1">
      <c r="A297" s="540" t="s">
        <v>585</v>
      </c>
      <c r="B297" s="6" t="s">
        <v>614</v>
      </c>
      <c r="C297" s="580" t="s">
        <v>1267</v>
      </c>
      <c r="D297" s="5">
        <v>225502</v>
      </c>
      <c r="E297" s="5">
        <v>4</v>
      </c>
      <c r="F297" s="609">
        <v>713</v>
      </c>
      <c r="G297" s="560">
        <v>835</v>
      </c>
      <c r="H297" s="609">
        <v>1</v>
      </c>
      <c r="I297" s="560">
        <v>0</v>
      </c>
      <c r="J297" s="434">
        <f t="shared" si="670"/>
        <v>712</v>
      </c>
      <c r="K297" s="435">
        <f t="shared" si="671"/>
        <v>835</v>
      </c>
      <c r="L297" s="432"/>
      <c r="M297" s="433"/>
      <c r="N297" s="434">
        <f t="shared" si="672"/>
        <v>712</v>
      </c>
      <c r="O297" s="435">
        <f t="shared" si="673"/>
        <v>835</v>
      </c>
      <c r="P297" s="434">
        <f t="shared" si="674"/>
        <v>712</v>
      </c>
      <c r="Q297" s="435">
        <f t="shared" si="675"/>
        <v>835</v>
      </c>
      <c r="R297" s="609">
        <v>10</v>
      </c>
      <c r="S297" s="560">
        <v>29</v>
      </c>
      <c r="T297" s="434">
        <f t="shared" ref="T297:U328" si="818">IF(AX297&gt;0,R297,)</f>
        <v>10</v>
      </c>
      <c r="U297" s="435">
        <f t="shared" si="818"/>
        <v>29</v>
      </c>
      <c r="V297" s="609">
        <v>0</v>
      </c>
      <c r="W297" s="560">
        <v>0</v>
      </c>
      <c r="X297" s="434">
        <f t="shared" si="676"/>
        <v>0</v>
      </c>
      <c r="Y297" s="435">
        <f t="shared" si="677"/>
        <v>0</v>
      </c>
      <c r="Z297" s="432"/>
      <c r="AA297" s="433"/>
      <c r="AB297" s="434">
        <f t="shared" si="678"/>
        <v>0</v>
      </c>
      <c r="AC297" s="435">
        <f t="shared" si="679"/>
        <v>0</v>
      </c>
      <c r="AD297" s="434">
        <f t="shared" si="680"/>
        <v>10</v>
      </c>
      <c r="AE297" s="435">
        <f t="shared" si="681"/>
        <v>29</v>
      </c>
      <c r="AF297" s="434">
        <f t="shared" si="682"/>
        <v>10</v>
      </c>
      <c r="AG297" s="435">
        <f t="shared" si="683"/>
        <v>29</v>
      </c>
      <c r="AH297" s="609">
        <v>5.4</v>
      </c>
      <c r="AI297" s="560">
        <v>4.4000000000000004</v>
      </c>
      <c r="AJ297" s="434">
        <f t="shared" si="684"/>
        <v>54</v>
      </c>
      <c r="AK297" s="435">
        <f t="shared" si="685"/>
        <v>127.60000000000001</v>
      </c>
      <c r="AL297" s="609">
        <v>0</v>
      </c>
      <c r="AM297" s="560">
        <v>0</v>
      </c>
      <c r="AN297" s="434">
        <f t="shared" si="686"/>
        <v>0</v>
      </c>
      <c r="AO297" s="435">
        <f t="shared" si="687"/>
        <v>0</v>
      </c>
      <c r="AP297" s="432"/>
      <c r="AQ297" s="433"/>
      <c r="AR297" s="434">
        <f t="shared" si="688"/>
        <v>0</v>
      </c>
      <c r="AS297" s="435">
        <f t="shared" si="689"/>
        <v>0</v>
      </c>
      <c r="AT297" s="434">
        <f t="shared" si="690"/>
        <v>5.4</v>
      </c>
      <c r="AU297" s="435">
        <f t="shared" si="691"/>
        <v>4.4000000000000004</v>
      </c>
      <c r="AV297" s="434">
        <f t="shared" si="692"/>
        <v>54</v>
      </c>
      <c r="AW297" s="435">
        <f t="shared" si="693"/>
        <v>127.60000000000001</v>
      </c>
      <c r="AX297" s="609">
        <v>124.8</v>
      </c>
      <c r="AY297" s="560">
        <v>111.8</v>
      </c>
      <c r="AZ297" s="434">
        <f t="shared" si="694"/>
        <v>1248</v>
      </c>
      <c r="BA297" s="435">
        <f t="shared" si="695"/>
        <v>3242.2</v>
      </c>
      <c r="BB297" s="609">
        <v>0</v>
      </c>
      <c r="BC297" s="560">
        <v>0</v>
      </c>
      <c r="BD297" s="434">
        <f t="shared" si="696"/>
        <v>0</v>
      </c>
      <c r="BE297" s="435">
        <f t="shared" si="697"/>
        <v>0</v>
      </c>
      <c r="BF297" s="432"/>
      <c r="BG297" s="433"/>
      <c r="BH297" s="434">
        <f t="shared" si="698"/>
        <v>0</v>
      </c>
      <c r="BI297" s="435">
        <f t="shared" si="699"/>
        <v>0</v>
      </c>
      <c r="BJ297" s="434">
        <f t="shared" si="700"/>
        <v>124.8</v>
      </c>
      <c r="BK297" s="435">
        <f t="shared" si="701"/>
        <v>111.8</v>
      </c>
      <c r="BL297" s="434">
        <f t="shared" si="702"/>
        <v>1248</v>
      </c>
      <c r="BM297" s="435">
        <f t="shared" si="703"/>
        <v>3242.2</v>
      </c>
      <c r="BN297" s="609">
        <v>63</v>
      </c>
      <c r="BO297" s="560">
        <v>50</v>
      </c>
      <c r="BP297" s="434">
        <f t="shared" si="704"/>
        <v>63</v>
      </c>
      <c r="BQ297" s="435">
        <f t="shared" si="705"/>
        <v>50</v>
      </c>
      <c r="BR297" s="609">
        <v>0</v>
      </c>
      <c r="BS297" s="560">
        <v>2</v>
      </c>
      <c r="BT297" s="434">
        <f t="shared" si="706"/>
        <v>0</v>
      </c>
      <c r="BU297" s="435">
        <f t="shared" si="707"/>
        <v>2</v>
      </c>
      <c r="BV297" s="432"/>
      <c r="BW297" s="433"/>
      <c r="BX297" s="434">
        <f t="shared" si="708"/>
        <v>0</v>
      </c>
      <c r="BY297" s="435">
        <f t="shared" si="709"/>
        <v>0</v>
      </c>
      <c r="BZ297" s="434">
        <f t="shared" si="710"/>
        <v>63</v>
      </c>
      <c r="CA297" s="435">
        <f t="shared" si="711"/>
        <v>52</v>
      </c>
      <c r="CB297" s="434">
        <f t="shared" si="712"/>
        <v>63</v>
      </c>
      <c r="CC297" s="435">
        <f t="shared" si="713"/>
        <v>52</v>
      </c>
      <c r="CD297" s="609">
        <v>5.0999999999999996</v>
      </c>
      <c r="CE297" s="560">
        <v>5.0999999999999996</v>
      </c>
      <c r="CF297" s="434">
        <f t="shared" si="714"/>
        <v>321.29999999999995</v>
      </c>
      <c r="CG297" s="435">
        <f t="shared" si="715"/>
        <v>254.99999999999997</v>
      </c>
      <c r="CH297" s="610">
        <v>0</v>
      </c>
      <c r="CI297" s="560">
        <v>5</v>
      </c>
      <c r="CJ297" s="434">
        <f t="shared" si="716"/>
        <v>0</v>
      </c>
      <c r="CK297" s="435">
        <f t="shared" si="717"/>
        <v>10</v>
      </c>
      <c r="CL297" s="432"/>
      <c r="CM297" s="433"/>
      <c r="CN297" s="434">
        <f t="shared" si="718"/>
        <v>0</v>
      </c>
      <c r="CO297" s="435">
        <f t="shared" si="719"/>
        <v>0</v>
      </c>
      <c r="CP297" s="434">
        <f t="shared" si="720"/>
        <v>5.0999999999999996</v>
      </c>
      <c r="CQ297" s="435">
        <f t="shared" si="721"/>
        <v>5.0961538461538458</v>
      </c>
      <c r="CR297" s="434">
        <f t="shared" si="722"/>
        <v>321.29999999999995</v>
      </c>
      <c r="CS297" s="435">
        <f t="shared" si="723"/>
        <v>265</v>
      </c>
      <c r="CT297" s="609">
        <v>134.19999999999999</v>
      </c>
      <c r="CU297" s="560">
        <v>135.30000000000001</v>
      </c>
      <c r="CV297" s="434">
        <f t="shared" si="724"/>
        <v>8454.5999999999985</v>
      </c>
      <c r="CW297" s="435">
        <f t="shared" si="725"/>
        <v>6765.0000000000009</v>
      </c>
      <c r="CX297" s="609">
        <v>0</v>
      </c>
      <c r="CY297" s="560">
        <v>130.5</v>
      </c>
      <c r="CZ297" s="434">
        <f t="shared" si="726"/>
        <v>0</v>
      </c>
      <c r="DA297" s="435">
        <f t="shared" si="727"/>
        <v>261</v>
      </c>
      <c r="DB297" s="432"/>
      <c r="DC297" s="433"/>
      <c r="DD297" s="434">
        <f t="shared" si="728"/>
        <v>0</v>
      </c>
      <c r="DE297" s="435">
        <f t="shared" si="729"/>
        <v>0</v>
      </c>
      <c r="DF297" s="434">
        <f t="shared" si="730"/>
        <v>134.19999999999999</v>
      </c>
      <c r="DG297" s="435">
        <f t="shared" si="731"/>
        <v>135.11538461538464</v>
      </c>
      <c r="DH297" s="434">
        <f t="shared" si="732"/>
        <v>8454.5999999999985</v>
      </c>
      <c r="DI297" s="435">
        <f t="shared" si="733"/>
        <v>7026.0000000000018</v>
      </c>
      <c r="DJ297" s="434">
        <f t="shared" si="734"/>
        <v>73</v>
      </c>
      <c r="DK297" s="435">
        <f t="shared" si="735"/>
        <v>81</v>
      </c>
      <c r="DL297" s="434">
        <f t="shared" si="736"/>
        <v>73</v>
      </c>
      <c r="DM297" s="435">
        <f t="shared" si="737"/>
        <v>81</v>
      </c>
      <c r="DN297" s="434">
        <f t="shared" si="738"/>
        <v>5.1410958904109583</v>
      </c>
      <c r="DO297" s="435">
        <f t="shared" si="739"/>
        <v>4.8469135802469134</v>
      </c>
      <c r="DP297" s="434">
        <f t="shared" si="740"/>
        <v>375.29999999999995</v>
      </c>
      <c r="DQ297" s="435">
        <f t="shared" si="741"/>
        <v>392.59999999999997</v>
      </c>
      <c r="DR297" s="434">
        <f t="shared" si="742"/>
        <v>132.91232876712326</v>
      </c>
      <c r="DS297" s="435">
        <f t="shared" si="743"/>
        <v>126.76790123456792</v>
      </c>
      <c r="DT297" s="434">
        <f t="shared" si="744"/>
        <v>9702.5999999999985</v>
      </c>
      <c r="DU297" s="435">
        <f t="shared" si="745"/>
        <v>10268.200000000001</v>
      </c>
      <c r="DV297" s="609">
        <v>230</v>
      </c>
      <c r="DW297" s="560">
        <v>273</v>
      </c>
      <c r="DX297" s="434">
        <f t="shared" si="746"/>
        <v>230</v>
      </c>
      <c r="DY297" s="435">
        <f t="shared" si="747"/>
        <v>273</v>
      </c>
      <c r="DZ297" s="609">
        <v>331</v>
      </c>
      <c r="EA297" s="560">
        <v>376</v>
      </c>
      <c r="EB297" s="434">
        <f t="shared" si="748"/>
        <v>331</v>
      </c>
      <c r="EC297" s="435">
        <f t="shared" si="749"/>
        <v>376</v>
      </c>
      <c r="ED297" s="432"/>
      <c r="EE297" s="433"/>
      <c r="EF297" s="434">
        <f t="shared" si="750"/>
        <v>0</v>
      </c>
      <c r="EG297" s="435">
        <f t="shared" si="751"/>
        <v>0</v>
      </c>
      <c r="EH297" s="434">
        <f t="shared" si="752"/>
        <v>561</v>
      </c>
      <c r="EI297" s="435">
        <f t="shared" si="753"/>
        <v>649</v>
      </c>
      <c r="EJ297" s="434">
        <f t="shared" si="754"/>
        <v>561</v>
      </c>
      <c r="EK297" s="435">
        <f t="shared" si="755"/>
        <v>649</v>
      </c>
      <c r="EL297" s="609">
        <v>3</v>
      </c>
      <c r="EM297" s="560">
        <v>2.9</v>
      </c>
      <c r="EN297" s="434">
        <f t="shared" si="756"/>
        <v>690</v>
      </c>
      <c r="EO297" s="435">
        <f t="shared" si="757"/>
        <v>791.69999999999993</v>
      </c>
      <c r="EP297" s="609">
        <v>3.5</v>
      </c>
      <c r="EQ297" s="560">
        <v>3.4</v>
      </c>
      <c r="ER297" s="434">
        <f t="shared" si="758"/>
        <v>1158.5</v>
      </c>
      <c r="ES297" s="435">
        <f t="shared" si="759"/>
        <v>1278.3999999999999</v>
      </c>
      <c r="ET297" s="432"/>
      <c r="EU297" s="433"/>
      <c r="EV297" s="434">
        <f t="shared" si="760"/>
        <v>0</v>
      </c>
      <c r="EW297" s="435">
        <f t="shared" si="761"/>
        <v>0</v>
      </c>
      <c r="EX297" s="434">
        <f t="shared" si="762"/>
        <v>3.2950089126559714</v>
      </c>
      <c r="EY297" s="435">
        <f t="shared" si="763"/>
        <v>3.1896764252696457</v>
      </c>
      <c r="EZ297" s="434">
        <f t="shared" si="764"/>
        <v>1848.5</v>
      </c>
      <c r="FA297" s="435">
        <f t="shared" si="765"/>
        <v>2070.1</v>
      </c>
      <c r="FB297" s="609">
        <v>67.8</v>
      </c>
      <c r="FC297" s="560">
        <v>66.900000000000006</v>
      </c>
      <c r="FD297" s="434">
        <f t="shared" si="766"/>
        <v>15594</v>
      </c>
      <c r="FE297" s="435">
        <f t="shared" si="767"/>
        <v>18263.7</v>
      </c>
      <c r="FF297" s="609">
        <v>59.9</v>
      </c>
      <c r="FG297" s="560">
        <v>60.7</v>
      </c>
      <c r="FH297" s="434">
        <f t="shared" si="768"/>
        <v>19826.899999999998</v>
      </c>
      <c r="FI297" s="435">
        <f t="shared" si="769"/>
        <v>22823.200000000001</v>
      </c>
      <c r="FJ297" s="432"/>
      <c r="FK297" s="433"/>
      <c r="FL297" s="434">
        <f t="shared" si="770"/>
        <v>0</v>
      </c>
      <c r="FM297" s="435">
        <f t="shared" si="771"/>
        <v>0</v>
      </c>
      <c r="FN297" s="434">
        <f t="shared" si="772"/>
        <v>63.138859180035638</v>
      </c>
      <c r="FO297" s="435">
        <f t="shared" si="773"/>
        <v>63.308012326656396</v>
      </c>
      <c r="FP297" s="434">
        <f t="shared" si="774"/>
        <v>35420.899999999994</v>
      </c>
      <c r="FQ297" s="435">
        <f t="shared" si="775"/>
        <v>41086.9</v>
      </c>
      <c r="FR297" s="609">
        <v>78</v>
      </c>
      <c r="FS297" s="560">
        <v>105</v>
      </c>
      <c r="FT297" s="434">
        <f t="shared" si="776"/>
        <v>78</v>
      </c>
      <c r="FU297" s="435">
        <f t="shared" si="777"/>
        <v>105</v>
      </c>
      <c r="FV297" s="609">
        <v>4.2</v>
      </c>
      <c r="FW297" s="560">
        <v>4.8</v>
      </c>
      <c r="FX297" s="434">
        <f t="shared" si="778"/>
        <v>327.60000000000002</v>
      </c>
      <c r="FY297" s="435">
        <f t="shared" si="779"/>
        <v>504</v>
      </c>
      <c r="FZ297" s="609">
        <v>57.8</v>
      </c>
      <c r="GA297" s="561">
        <v>59.2</v>
      </c>
      <c r="GB297" s="434">
        <f t="shared" si="780"/>
        <v>4508.3999999999996</v>
      </c>
      <c r="GC297" s="435">
        <f t="shared" si="781"/>
        <v>6216</v>
      </c>
      <c r="GD297" s="434">
        <f t="shared" si="782"/>
        <v>303</v>
      </c>
      <c r="GE297" s="435">
        <f t="shared" si="783"/>
        <v>352</v>
      </c>
      <c r="GF297" s="434">
        <f t="shared" si="784"/>
        <v>303</v>
      </c>
      <c r="GG297" s="435">
        <f t="shared" si="785"/>
        <v>352</v>
      </c>
      <c r="GH297" s="434">
        <f t="shared" si="786"/>
        <v>1065.3</v>
      </c>
      <c r="GI297" s="435">
        <f t="shared" si="787"/>
        <v>1174.3</v>
      </c>
      <c r="GJ297" s="434">
        <f t="shared" si="788"/>
        <v>25296.6</v>
      </c>
      <c r="GK297" s="435">
        <f t="shared" si="789"/>
        <v>28270.9</v>
      </c>
      <c r="GL297" s="434">
        <f t="shared" si="790"/>
        <v>331</v>
      </c>
      <c r="GM297" s="435">
        <f t="shared" si="791"/>
        <v>378</v>
      </c>
      <c r="GN297" s="434">
        <f t="shared" si="792"/>
        <v>331</v>
      </c>
      <c r="GO297" s="435">
        <f t="shared" si="793"/>
        <v>378</v>
      </c>
      <c r="GP297" s="434">
        <f t="shared" si="794"/>
        <v>1158.5</v>
      </c>
      <c r="GQ297" s="435">
        <f t="shared" si="795"/>
        <v>1288.3999999999999</v>
      </c>
      <c r="GR297" s="434">
        <f t="shared" si="796"/>
        <v>19826.899999999998</v>
      </c>
      <c r="GS297" s="435">
        <f t="shared" si="797"/>
        <v>23084.2</v>
      </c>
      <c r="GT297" s="434">
        <f t="shared" si="798"/>
        <v>634</v>
      </c>
      <c r="GU297" s="435">
        <f t="shared" si="799"/>
        <v>730</v>
      </c>
      <c r="GV297" s="434">
        <f t="shared" si="800"/>
        <v>634</v>
      </c>
      <c r="GW297" s="435">
        <f t="shared" si="801"/>
        <v>730</v>
      </c>
      <c r="GX297" s="434">
        <f t="shared" si="802"/>
        <v>2223.8000000000002</v>
      </c>
      <c r="GY297" s="435">
        <f t="shared" si="803"/>
        <v>2462.6999999999998</v>
      </c>
      <c r="GZ297" s="434">
        <f t="shared" si="804"/>
        <v>45123.5</v>
      </c>
      <c r="HA297" s="435">
        <f t="shared" si="805"/>
        <v>51355.100000000006</v>
      </c>
      <c r="HB297" s="434">
        <f t="shared" si="806"/>
        <v>0</v>
      </c>
      <c r="HC297" s="435">
        <f t="shared" si="807"/>
        <v>0</v>
      </c>
      <c r="HD297" s="434">
        <f t="shared" si="808"/>
        <v>0</v>
      </c>
      <c r="HE297" s="435">
        <f t="shared" si="809"/>
        <v>0</v>
      </c>
      <c r="HF297" s="434">
        <f t="shared" si="810"/>
        <v>0</v>
      </c>
      <c r="HG297" s="435">
        <f t="shared" si="811"/>
        <v>0</v>
      </c>
      <c r="HH297" s="434">
        <f t="shared" si="812"/>
        <v>0</v>
      </c>
      <c r="HI297" s="435">
        <f t="shared" si="813"/>
        <v>0</v>
      </c>
      <c r="HJ297" s="434">
        <f t="shared" si="814"/>
        <v>2551.4</v>
      </c>
      <c r="HK297" s="435">
        <f t="shared" si="815"/>
        <v>2966.7</v>
      </c>
      <c r="HL297" s="434">
        <f t="shared" si="816"/>
        <v>49631.899999999994</v>
      </c>
      <c r="HM297" s="435">
        <f t="shared" si="817"/>
        <v>57571.100000000006</v>
      </c>
    </row>
    <row r="298" spans="1:221" s="18" customFormat="1" ht="15" customHeight="1">
      <c r="A298" s="540" t="s">
        <v>585</v>
      </c>
      <c r="B298" s="6" t="s">
        <v>615</v>
      </c>
      <c r="C298" s="580" t="s">
        <v>1268</v>
      </c>
      <c r="D298" s="5" t="s">
        <v>616</v>
      </c>
      <c r="E298" s="5">
        <v>5</v>
      </c>
      <c r="F298" s="609">
        <v>149</v>
      </c>
      <c r="G298" s="560">
        <v>201</v>
      </c>
      <c r="H298" s="609">
        <v>0</v>
      </c>
      <c r="I298" s="560">
        <v>1</v>
      </c>
      <c r="J298" s="434">
        <f t="shared" si="670"/>
        <v>149</v>
      </c>
      <c r="K298" s="435">
        <f t="shared" si="671"/>
        <v>200</v>
      </c>
      <c r="L298" s="432"/>
      <c r="M298" s="433"/>
      <c r="N298" s="434">
        <f t="shared" si="672"/>
        <v>149</v>
      </c>
      <c r="O298" s="435">
        <f t="shared" si="673"/>
        <v>200</v>
      </c>
      <c r="P298" s="434">
        <f t="shared" si="674"/>
        <v>149</v>
      </c>
      <c r="Q298" s="435">
        <f t="shared" si="675"/>
        <v>200</v>
      </c>
      <c r="R298" s="609">
        <v>0</v>
      </c>
      <c r="S298" s="560">
        <v>0</v>
      </c>
      <c r="T298" s="434">
        <f t="shared" si="818"/>
        <v>0</v>
      </c>
      <c r="U298" s="435">
        <f t="shared" si="818"/>
        <v>0</v>
      </c>
      <c r="V298" s="609">
        <v>0</v>
      </c>
      <c r="W298" s="560">
        <v>0</v>
      </c>
      <c r="X298" s="434">
        <f t="shared" si="676"/>
        <v>0</v>
      </c>
      <c r="Y298" s="435">
        <f t="shared" si="677"/>
        <v>0</v>
      </c>
      <c r="Z298" s="432"/>
      <c r="AA298" s="433"/>
      <c r="AB298" s="434">
        <f t="shared" si="678"/>
        <v>0</v>
      </c>
      <c r="AC298" s="435">
        <f t="shared" si="679"/>
        <v>0</v>
      </c>
      <c r="AD298" s="434">
        <f t="shared" si="680"/>
        <v>0</v>
      </c>
      <c r="AE298" s="435">
        <f t="shared" si="681"/>
        <v>0</v>
      </c>
      <c r="AF298" s="434">
        <f t="shared" si="682"/>
        <v>0</v>
      </c>
      <c r="AG298" s="435">
        <f t="shared" si="683"/>
        <v>0</v>
      </c>
      <c r="AH298" s="609">
        <v>0</v>
      </c>
      <c r="AI298" s="560">
        <v>0</v>
      </c>
      <c r="AJ298" s="434">
        <f t="shared" si="684"/>
        <v>0</v>
      </c>
      <c r="AK298" s="435">
        <f t="shared" si="685"/>
        <v>0</v>
      </c>
      <c r="AL298" s="609">
        <v>0</v>
      </c>
      <c r="AM298" s="560">
        <v>0</v>
      </c>
      <c r="AN298" s="434">
        <f t="shared" si="686"/>
        <v>0</v>
      </c>
      <c r="AO298" s="435">
        <f t="shared" si="687"/>
        <v>0</v>
      </c>
      <c r="AP298" s="432"/>
      <c r="AQ298" s="433"/>
      <c r="AR298" s="434">
        <f t="shared" si="688"/>
        <v>0</v>
      </c>
      <c r="AS298" s="435">
        <f t="shared" si="689"/>
        <v>0</v>
      </c>
      <c r="AT298" s="434">
        <f t="shared" si="690"/>
        <v>0</v>
      </c>
      <c r="AU298" s="435">
        <f t="shared" si="691"/>
        <v>0</v>
      </c>
      <c r="AV298" s="434">
        <f t="shared" si="692"/>
        <v>0</v>
      </c>
      <c r="AW298" s="435">
        <f t="shared" si="693"/>
        <v>0</v>
      </c>
      <c r="AX298" s="609">
        <v>0</v>
      </c>
      <c r="AY298" s="560">
        <v>0</v>
      </c>
      <c r="AZ298" s="434">
        <f t="shared" si="694"/>
        <v>0</v>
      </c>
      <c r="BA298" s="435">
        <f t="shared" si="695"/>
        <v>0</v>
      </c>
      <c r="BB298" s="609">
        <v>0</v>
      </c>
      <c r="BC298" s="560">
        <v>0</v>
      </c>
      <c r="BD298" s="434">
        <f t="shared" si="696"/>
        <v>0</v>
      </c>
      <c r="BE298" s="435">
        <f t="shared" si="697"/>
        <v>0</v>
      </c>
      <c r="BF298" s="432"/>
      <c r="BG298" s="433"/>
      <c r="BH298" s="434">
        <f t="shared" si="698"/>
        <v>0</v>
      </c>
      <c r="BI298" s="435">
        <f t="shared" si="699"/>
        <v>0</v>
      </c>
      <c r="BJ298" s="434">
        <f t="shared" si="700"/>
        <v>0</v>
      </c>
      <c r="BK298" s="435">
        <f t="shared" si="701"/>
        <v>0</v>
      </c>
      <c r="BL298" s="434">
        <f t="shared" si="702"/>
        <v>0</v>
      </c>
      <c r="BM298" s="435">
        <f t="shared" si="703"/>
        <v>0</v>
      </c>
      <c r="BN298" s="609">
        <v>0</v>
      </c>
      <c r="BO298" s="560">
        <v>0</v>
      </c>
      <c r="BP298" s="434">
        <f t="shared" si="704"/>
        <v>0</v>
      </c>
      <c r="BQ298" s="435">
        <f t="shared" si="705"/>
        <v>0</v>
      </c>
      <c r="BR298" s="609">
        <v>0</v>
      </c>
      <c r="BS298" s="560">
        <v>0</v>
      </c>
      <c r="BT298" s="434">
        <f t="shared" si="706"/>
        <v>0</v>
      </c>
      <c r="BU298" s="435">
        <f t="shared" si="707"/>
        <v>0</v>
      </c>
      <c r="BV298" s="432"/>
      <c r="BW298" s="433"/>
      <c r="BX298" s="434">
        <f t="shared" si="708"/>
        <v>0</v>
      </c>
      <c r="BY298" s="435">
        <f t="shared" si="709"/>
        <v>0</v>
      </c>
      <c r="BZ298" s="434">
        <f t="shared" si="710"/>
        <v>0</v>
      </c>
      <c r="CA298" s="435">
        <f t="shared" si="711"/>
        <v>0</v>
      </c>
      <c r="CB298" s="434">
        <f t="shared" si="712"/>
        <v>0</v>
      </c>
      <c r="CC298" s="435">
        <f t="shared" si="713"/>
        <v>0</v>
      </c>
      <c r="CD298" s="609">
        <v>0</v>
      </c>
      <c r="CE298" s="560">
        <v>0</v>
      </c>
      <c r="CF298" s="434">
        <f t="shared" si="714"/>
        <v>0</v>
      </c>
      <c r="CG298" s="435">
        <f t="shared" si="715"/>
        <v>0</v>
      </c>
      <c r="CH298" s="610">
        <v>0</v>
      </c>
      <c r="CI298" s="560">
        <v>0</v>
      </c>
      <c r="CJ298" s="434">
        <f t="shared" si="716"/>
        <v>0</v>
      </c>
      <c r="CK298" s="435">
        <f t="shared" si="717"/>
        <v>0</v>
      </c>
      <c r="CL298" s="432"/>
      <c r="CM298" s="433"/>
      <c r="CN298" s="434">
        <f t="shared" si="718"/>
        <v>0</v>
      </c>
      <c r="CO298" s="435">
        <f t="shared" si="719"/>
        <v>0</v>
      </c>
      <c r="CP298" s="434">
        <f t="shared" si="720"/>
        <v>0</v>
      </c>
      <c r="CQ298" s="435">
        <f t="shared" si="721"/>
        <v>0</v>
      </c>
      <c r="CR298" s="434">
        <f t="shared" si="722"/>
        <v>0</v>
      </c>
      <c r="CS298" s="435">
        <f t="shared" si="723"/>
        <v>0</v>
      </c>
      <c r="CT298" s="609">
        <v>0</v>
      </c>
      <c r="CU298" s="560">
        <v>0</v>
      </c>
      <c r="CV298" s="434">
        <f t="shared" si="724"/>
        <v>0</v>
      </c>
      <c r="CW298" s="435">
        <f t="shared" si="725"/>
        <v>0</v>
      </c>
      <c r="CX298" s="609">
        <v>0</v>
      </c>
      <c r="CY298" s="560">
        <v>0</v>
      </c>
      <c r="CZ298" s="434">
        <f t="shared" si="726"/>
        <v>0</v>
      </c>
      <c r="DA298" s="435">
        <f t="shared" si="727"/>
        <v>0</v>
      </c>
      <c r="DB298" s="432"/>
      <c r="DC298" s="433"/>
      <c r="DD298" s="434">
        <f t="shared" si="728"/>
        <v>0</v>
      </c>
      <c r="DE298" s="435">
        <f t="shared" si="729"/>
        <v>0</v>
      </c>
      <c r="DF298" s="434">
        <f t="shared" si="730"/>
        <v>0</v>
      </c>
      <c r="DG298" s="435">
        <f t="shared" si="731"/>
        <v>0</v>
      </c>
      <c r="DH298" s="434">
        <f t="shared" si="732"/>
        <v>0</v>
      </c>
      <c r="DI298" s="435">
        <f t="shared" si="733"/>
        <v>0</v>
      </c>
      <c r="DJ298" s="434">
        <f t="shared" si="734"/>
        <v>0</v>
      </c>
      <c r="DK298" s="435">
        <f t="shared" si="735"/>
        <v>0</v>
      </c>
      <c r="DL298" s="434">
        <f t="shared" si="736"/>
        <v>0</v>
      </c>
      <c r="DM298" s="435">
        <f t="shared" si="737"/>
        <v>0</v>
      </c>
      <c r="DN298" s="434">
        <f t="shared" si="738"/>
        <v>0</v>
      </c>
      <c r="DO298" s="435">
        <f t="shared" si="739"/>
        <v>0</v>
      </c>
      <c r="DP298" s="434">
        <f t="shared" si="740"/>
        <v>0</v>
      </c>
      <c r="DQ298" s="435">
        <f t="shared" si="741"/>
        <v>0</v>
      </c>
      <c r="DR298" s="434">
        <f t="shared" si="742"/>
        <v>0</v>
      </c>
      <c r="DS298" s="435">
        <f t="shared" si="743"/>
        <v>0</v>
      </c>
      <c r="DT298" s="434">
        <f t="shared" si="744"/>
        <v>0</v>
      </c>
      <c r="DU298" s="435">
        <f t="shared" si="745"/>
        <v>0</v>
      </c>
      <c r="DV298" s="609">
        <v>42</v>
      </c>
      <c r="DW298" s="560">
        <v>64</v>
      </c>
      <c r="DX298" s="434">
        <f t="shared" si="746"/>
        <v>42</v>
      </c>
      <c r="DY298" s="435">
        <f t="shared" si="747"/>
        <v>64</v>
      </c>
      <c r="DZ298" s="609">
        <v>94</v>
      </c>
      <c r="EA298" s="560">
        <v>121</v>
      </c>
      <c r="EB298" s="434">
        <f t="shared" si="748"/>
        <v>94</v>
      </c>
      <c r="EC298" s="435">
        <f t="shared" si="749"/>
        <v>121</v>
      </c>
      <c r="ED298" s="432"/>
      <c r="EE298" s="433"/>
      <c r="EF298" s="434">
        <f t="shared" si="750"/>
        <v>0</v>
      </c>
      <c r="EG298" s="435">
        <f t="shared" si="751"/>
        <v>0</v>
      </c>
      <c r="EH298" s="434">
        <f t="shared" si="752"/>
        <v>136</v>
      </c>
      <c r="EI298" s="435">
        <f t="shared" si="753"/>
        <v>185</v>
      </c>
      <c r="EJ298" s="434">
        <f t="shared" si="754"/>
        <v>136</v>
      </c>
      <c r="EK298" s="435">
        <f t="shared" si="755"/>
        <v>185</v>
      </c>
      <c r="EL298" s="609">
        <v>2.9</v>
      </c>
      <c r="EM298" s="560">
        <v>3.3</v>
      </c>
      <c r="EN298" s="434">
        <f t="shared" si="756"/>
        <v>121.8</v>
      </c>
      <c r="EO298" s="435">
        <f t="shared" si="757"/>
        <v>211.2</v>
      </c>
      <c r="EP298" s="609">
        <v>4.3</v>
      </c>
      <c r="EQ298" s="560">
        <v>3.8</v>
      </c>
      <c r="ER298" s="434">
        <f t="shared" si="758"/>
        <v>404.2</v>
      </c>
      <c r="ES298" s="435">
        <f t="shared" si="759"/>
        <v>459.79999999999995</v>
      </c>
      <c r="ET298" s="432"/>
      <c r="EU298" s="433"/>
      <c r="EV298" s="434">
        <f t="shared" si="760"/>
        <v>0</v>
      </c>
      <c r="EW298" s="435">
        <f t="shared" si="761"/>
        <v>0</v>
      </c>
      <c r="EX298" s="434">
        <f t="shared" si="762"/>
        <v>3.8676470588235294</v>
      </c>
      <c r="EY298" s="435">
        <f t="shared" si="763"/>
        <v>3.6270270270270268</v>
      </c>
      <c r="EZ298" s="434">
        <f t="shared" si="764"/>
        <v>526</v>
      </c>
      <c r="FA298" s="435">
        <f t="shared" si="765"/>
        <v>671</v>
      </c>
      <c r="FB298" s="609">
        <v>63.1</v>
      </c>
      <c r="FC298" s="560">
        <v>67.400000000000006</v>
      </c>
      <c r="FD298" s="434">
        <f t="shared" si="766"/>
        <v>2650.2000000000003</v>
      </c>
      <c r="FE298" s="435">
        <f t="shared" si="767"/>
        <v>4313.6000000000004</v>
      </c>
      <c r="FF298" s="609">
        <v>64.2</v>
      </c>
      <c r="FG298" s="560">
        <v>61</v>
      </c>
      <c r="FH298" s="434">
        <f t="shared" si="768"/>
        <v>6034.8</v>
      </c>
      <c r="FI298" s="435">
        <f t="shared" si="769"/>
        <v>7381</v>
      </c>
      <c r="FJ298" s="432"/>
      <c r="FK298" s="433"/>
      <c r="FL298" s="434">
        <f t="shared" si="770"/>
        <v>0</v>
      </c>
      <c r="FM298" s="435">
        <f t="shared" si="771"/>
        <v>0</v>
      </c>
      <c r="FN298" s="434">
        <f t="shared" si="772"/>
        <v>63.860294117647058</v>
      </c>
      <c r="FO298" s="435">
        <f t="shared" si="773"/>
        <v>63.214054054054053</v>
      </c>
      <c r="FP298" s="434">
        <f t="shared" si="774"/>
        <v>8685</v>
      </c>
      <c r="FQ298" s="435">
        <f t="shared" si="775"/>
        <v>11694.6</v>
      </c>
      <c r="FR298" s="609">
        <v>13</v>
      </c>
      <c r="FS298" s="560">
        <v>15</v>
      </c>
      <c r="FT298" s="434">
        <f t="shared" si="776"/>
        <v>13</v>
      </c>
      <c r="FU298" s="435">
        <f t="shared" si="777"/>
        <v>15</v>
      </c>
      <c r="FV298" s="609">
        <v>5.9</v>
      </c>
      <c r="FW298" s="560">
        <v>6.9</v>
      </c>
      <c r="FX298" s="434">
        <f t="shared" si="778"/>
        <v>76.7</v>
      </c>
      <c r="FY298" s="435">
        <f t="shared" si="779"/>
        <v>103.5</v>
      </c>
      <c r="FZ298" s="609">
        <v>58.2</v>
      </c>
      <c r="GA298" s="561">
        <v>59</v>
      </c>
      <c r="GB298" s="434">
        <f t="shared" si="780"/>
        <v>756.6</v>
      </c>
      <c r="GC298" s="435">
        <f t="shared" si="781"/>
        <v>885</v>
      </c>
      <c r="GD298" s="434">
        <f t="shared" si="782"/>
        <v>42</v>
      </c>
      <c r="GE298" s="435">
        <f t="shared" si="783"/>
        <v>64</v>
      </c>
      <c r="GF298" s="434">
        <f t="shared" si="784"/>
        <v>42</v>
      </c>
      <c r="GG298" s="435">
        <f t="shared" si="785"/>
        <v>64</v>
      </c>
      <c r="GH298" s="434">
        <f t="shared" si="786"/>
        <v>121.8</v>
      </c>
      <c r="GI298" s="435">
        <f t="shared" si="787"/>
        <v>211.2</v>
      </c>
      <c r="GJ298" s="434">
        <f t="shared" si="788"/>
        <v>2650.2000000000003</v>
      </c>
      <c r="GK298" s="435">
        <f t="shared" si="789"/>
        <v>4313.6000000000004</v>
      </c>
      <c r="GL298" s="434">
        <f t="shared" si="790"/>
        <v>94</v>
      </c>
      <c r="GM298" s="435">
        <f t="shared" si="791"/>
        <v>121</v>
      </c>
      <c r="GN298" s="434">
        <f t="shared" si="792"/>
        <v>94</v>
      </c>
      <c r="GO298" s="435">
        <f t="shared" si="793"/>
        <v>121</v>
      </c>
      <c r="GP298" s="434">
        <f t="shared" si="794"/>
        <v>404.2</v>
      </c>
      <c r="GQ298" s="435">
        <f t="shared" si="795"/>
        <v>459.79999999999995</v>
      </c>
      <c r="GR298" s="434">
        <f t="shared" si="796"/>
        <v>6034.8</v>
      </c>
      <c r="GS298" s="435">
        <f t="shared" si="797"/>
        <v>7381</v>
      </c>
      <c r="GT298" s="434">
        <f t="shared" si="798"/>
        <v>136</v>
      </c>
      <c r="GU298" s="435">
        <f t="shared" si="799"/>
        <v>185</v>
      </c>
      <c r="GV298" s="434">
        <f t="shared" si="800"/>
        <v>136</v>
      </c>
      <c r="GW298" s="435">
        <f t="shared" si="801"/>
        <v>185</v>
      </c>
      <c r="GX298" s="434">
        <f t="shared" si="802"/>
        <v>526</v>
      </c>
      <c r="GY298" s="435">
        <f t="shared" si="803"/>
        <v>671</v>
      </c>
      <c r="GZ298" s="434">
        <f t="shared" si="804"/>
        <v>8685</v>
      </c>
      <c r="HA298" s="435">
        <f t="shared" si="805"/>
        <v>11694.6</v>
      </c>
      <c r="HB298" s="434">
        <f t="shared" si="806"/>
        <v>0</v>
      </c>
      <c r="HC298" s="435">
        <f t="shared" si="807"/>
        <v>0</v>
      </c>
      <c r="HD298" s="434">
        <f t="shared" si="808"/>
        <v>0</v>
      </c>
      <c r="HE298" s="435">
        <f t="shared" si="809"/>
        <v>0</v>
      </c>
      <c r="HF298" s="434">
        <f t="shared" si="810"/>
        <v>0</v>
      </c>
      <c r="HG298" s="435">
        <f t="shared" si="811"/>
        <v>0</v>
      </c>
      <c r="HH298" s="434">
        <f t="shared" si="812"/>
        <v>0</v>
      </c>
      <c r="HI298" s="435">
        <f t="shared" si="813"/>
        <v>0</v>
      </c>
      <c r="HJ298" s="434">
        <f t="shared" si="814"/>
        <v>602.70000000000005</v>
      </c>
      <c r="HK298" s="435">
        <f t="shared" si="815"/>
        <v>774.5</v>
      </c>
      <c r="HL298" s="434">
        <f t="shared" si="816"/>
        <v>9441.6</v>
      </c>
      <c r="HM298" s="435">
        <f t="shared" si="817"/>
        <v>12579.6</v>
      </c>
    </row>
    <row r="299" spans="1:221" s="18" customFormat="1" ht="15" customHeight="1">
      <c r="A299" s="540" t="s">
        <v>585</v>
      </c>
      <c r="B299" s="6" t="s">
        <v>618</v>
      </c>
      <c r="C299" s="580" t="s">
        <v>1268</v>
      </c>
      <c r="D299" s="5">
        <v>228714</v>
      </c>
      <c r="E299" s="5">
        <v>5</v>
      </c>
      <c r="F299" s="609">
        <v>387</v>
      </c>
      <c r="G299" s="560">
        <v>358</v>
      </c>
      <c r="H299" s="609">
        <v>17</v>
      </c>
      <c r="I299" s="560">
        <v>14</v>
      </c>
      <c r="J299" s="434">
        <f t="shared" si="670"/>
        <v>370</v>
      </c>
      <c r="K299" s="435">
        <f t="shared" si="671"/>
        <v>344</v>
      </c>
      <c r="L299" s="432"/>
      <c r="M299" s="433"/>
      <c r="N299" s="434">
        <f t="shared" si="672"/>
        <v>370</v>
      </c>
      <c r="O299" s="435">
        <f t="shared" si="673"/>
        <v>344</v>
      </c>
      <c r="P299" s="434">
        <f t="shared" si="674"/>
        <v>370</v>
      </c>
      <c r="Q299" s="435">
        <f t="shared" si="675"/>
        <v>344</v>
      </c>
      <c r="R299" s="609">
        <v>82</v>
      </c>
      <c r="S299" s="560">
        <v>58</v>
      </c>
      <c r="T299" s="434">
        <f t="shared" si="818"/>
        <v>82</v>
      </c>
      <c r="U299" s="435">
        <f t="shared" si="818"/>
        <v>58</v>
      </c>
      <c r="V299" s="609">
        <v>8</v>
      </c>
      <c r="W299" s="560">
        <v>11</v>
      </c>
      <c r="X299" s="434">
        <f t="shared" si="676"/>
        <v>8</v>
      </c>
      <c r="Y299" s="435">
        <f t="shared" si="677"/>
        <v>11</v>
      </c>
      <c r="Z299" s="432"/>
      <c r="AA299" s="433"/>
      <c r="AB299" s="434">
        <f t="shared" si="678"/>
        <v>0</v>
      </c>
      <c r="AC299" s="435">
        <f t="shared" si="679"/>
        <v>0</v>
      </c>
      <c r="AD299" s="434">
        <f t="shared" si="680"/>
        <v>90</v>
      </c>
      <c r="AE299" s="435">
        <f t="shared" si="681"/>
        <v>69</v>
      </c>
      <c r="AF299" s="434">
        <f t="shared" si="682"/>
        <v>90</v>
      </c>
      <c r="AG299" s="435">
        <f t="shared" si="683"/>
        <v>69</v>
      </c>
      <c r="AH299" s="609">
        <v>4.3</v>
      </c>
      <c r="AI299" s="560">
        <v>4</v>
      </c>
      <c r="AJ299" s="434">
        <f t="shared" si="684"/>
        <v>352.59999999999997</v>
      </c>
      <c r="AK299" s="435">
        <f t="shared" si="685"/>
        <v>232</v>
      </c>
      <c r="AL299" s="609">
        <v>4.9000000000000004</v>
      </c>
      <c r="AM299" s="560">
        <v>3.9</v>
      </c>
      <c r="AN299" s="434">
        <f t="shared" si="686"/>
        <v>39.200000000000003</v>
      </c>
      <c r="AO299" s="435">
        <f t="shared" si="687"/>
        <v>42.9</v>
      </c>
      <c r="AP299" s="432"/>
      <c r="AQ299" s="433"/>
      <c r="AR299" s="434">
        <f t="shared" si="688"/>
        <v>0</v>
      </c>
      <c r="AS299" s="435">
        <f t="shared" si="689"/>
        <v>0</v>
      </c>
      <c r="AT299" s="434">
        <f t="shared" si="690"/>
        <v>4.3533333333333326</v>
      </c>
      <c r="AU299" s="435">
        <f t="shared" si="691"/>
        <v>3.9840579710144923</v>
      </c>
      <c r="AV299" s="434">
        <f t="shared" si="692"/>
        <v>391.79999999999995</v>
      </c>
      <c r="AW299" s="435">
        <f t="shared" si="693"/>
        <v>274.89999999999998</v>
      </c>
      <c r="AX299" s="609">
        <v>115.8</v>
      </c>
      <c r="AY299" s="560">
        <v>112.2</v>
      </c>
      <c r="AZ299" s="434">
        <f t="shared" si="694"/>
        <v>9495.6</v>
      </c>
      <c r="BA299" s="435">
        <f t="shared" si="695"/>
        <v>6507.6</v>
      </c>
      <c r="BB299" s="609">
        <v>130.1</v>
      </c>
      <c r="BC299" s="560">
        <v>105.2</v>
      </c>
      <c r="BD299" s="434">
        <f t="shared" si="696"/>
        <v>1040.8</v>
      </c>
      <c r="BE299" s="435">
        <f t="shared" si="697"/>
        <v>1157.2</v>
      </c>
      <c r="BF299" s="432"/>
      <c r="BG299" s="433"/>
      <c r="BH299" s="434">
        <f t="shared" si="698"/>
        <v>0</v>
      </c>
      <c r="BI299" s="435">
        <f t="shared" si="699"/>
        <v>0</v>
      </c>
      <c r="BJ299" s="434">
        <f t="shared" si="700"/>
        <v>117.07111111111111</v>
      </c>
      <c r="BK299" s="435">
        <f t="shared" si="701"/>
        <v>111.0840579710145</v>
      </c>
      <c r="BL299" s="434">
        <f t="shared" si="702"/>
        <v>10536.4</v>
      </c>
      <c r="BM299" s="435">
        <f t="shared" si="703"/>
        <v>7664.8000000000011</v>
      </c>
      <c r="BN299" s="609">
        <v>110</v>
      </c>
      <c r="BO299" s="560">
        <v>113</v>
      </c>
      <c r="BP299" s="434">
        <f t="shared" si="704"/>
        <v>110</v>
      </c>
      <c r="BQ299" s="435">
        <f t="shared" si="705"/>
        <v>113</v>
      </c>
      <c r="BR299" s="609">
        <v>16</v>
      </c>
      <c r="BS299" s="560">
        <v>18</v>
      </c>
      <c r="BT299" s="434">
        <f t="shared" si="706"/>
        <v>16</v>
      </c>
      <c r="BU299" s="435">
        <f t="shared" si="707"/>
        <v>18</v>
      </c>
      <c r="BV299" s="432"/>
      <c r="BW299" s="433"/>
      <c r="BX299" s="434">
        <f t="shared" si="708"/>
        <v>0</v>
      </c>
      <c r="BY299" s="435">
        <f t="shared" si="709"/>
        <v>0</v>
      </c>
      <c r="BZ299" s="434">
        <f t="shared" si="710"/>
        <v>126</v>
      </c>
      <c r="CA299" s="435">
        <f t="shared" si="711"/>
        <v>131</v>
      </c>
      <c r="CB299" s="434">
        <f t="shared" si="712"/>
        <v>126</v>
      </c>
      <c r="CC299" s="435">
        <f t="shared" si="713"/>
        <v>131</v>
      </c>
      <c r="CD299" s="609">
        <v>4.7</v>
      </c>
      <c r="CE299" s="560">
        <v>4.2</v>
      </c>
      <c r="CF299" s="434">
        <f t="shared" si="714"/>
        <v>517</v>
      </c>
      <c r="CG299" s="435">
        <f t="shared" si="715"/>
        <v>474.6</v>
      </c>
      <c r="CH299" s="610">
        <v>4.7</v>
      </c>
      <c r="CI299" s="560">
        <v>4.9000000000000004</v>
      </c>
      <c r="CJ299" s="434">
        <f t="shared" si="716"/>
        <v>75.2</v>
      </c>
      <c r="CK299" s="435">
        <f t="shared" si="717"/>
        <v>88.2</v>
      </c>
      <c r="CL299" s="432"/>
      <c r="CM299" s="433"/>
      <c r="CN299" s="434">
        <f t="shared" si="718"/>
        <v>0</v>
      </c>
      <c r="CO299" s="435">
        <f t="shared" si="719"/>
        <v>0</v>
      </c>
      <c r="CP299" s="434">
        <f t="shared" si="720"/>
        <v>4.7</v>
      </c>
      <c r="CQ299" s="435">
        <f t="shared" si="721"/>
        <v>4.2961832061068703</v>
      </c>
      <c r="CR299" s="434">
        <f t="shared" si="722"/>
        <v>592.20000000000005</v>
      </c>
      <c r="CS299" s="435">
        <f t="shared" si="723"/>
        <v>562.80000000000007</v>
      </c>
      <c r="CT299" s="609">
        <v>133.80000000000001</v>
      </c>
      <c r="CU299" s="560">
        <v>123.4</v>
      </c>
      <c r="CV299" s="434">
        <f t="shared" si="724"/>
        <v>14718.000000000002</v>
      </c>
      <c r="CW299" s="435">
        <f t="shared" si="725"/>
        <v>13944.2</v>
      </c>
      <c r="CX299" s="609">
        <v>136.80000000000001</v>
      </c>
      <c r="CY299" s="560">
        <v>124.1</v>
      </c>
      <c r="CZ299" s="434">
        <f t="shared" si="726"/>
        <v>2188.8000000000002</v>
      </c>
      <c r="DA299" s="435">
        <f t="shared" si="727"/>
        <v>2233.7999999999997</v>
      </c>
      <c r="DB299" s="432"/>
      <c r="DC299" s="433"/>
      <c r="DD299" s="434">
        <f t="shared" si="728"/>
        <v>0</v>
      </c>
      <c r="DE299" s="435">
        <f t="shared" si="729"/>
        <v>0</v>
      </c>
      <c r="DF299" s="434">
        <f t="shared" si="730"/>
        <v>134.18095238095239</v>
      </c>
      <c r="DG299" s="435">
        <f t="shared" si="731"/>
        <v>123.49618320610686</v>
      </c>
      <c r="DH299" s="434">
        <f t="shared" si="732"/>
        <v>16906.800000000003</v>
      </c>
      <c r="DI299" s="435">
        <f t="shared" si="733"/>
        <v>16178</v>
      </c>
      <c r="DJ299" s="434">
        <f t="shared" si="734"/>
        <v>216</v>
      </c>
      <c r="DK299" s="435">
        <f t="shared" si="735"/>
        <v>200</v>
      </c>
      <c r="DL299" s="434">
        <f t="shared" si="736"/>
        <v>216</v>
      </c>
      <c r="DM299" s="435">
        <f t="shared" si="737"/>
        <v>200</v>
      </c>
      <c r="DN299" s="434">
        <f t="shared" si="738"/>
        <v>4.5555555555555554</v>
      </c>
      <c r="DO299" s="435">
        <f t="shared" si="739"/>
        <v>4.1885000000000003</v>
      </c>
      <c r="DP299" s="434">
        <f t="shared" si="740"/>
        <v>984</v>
      </c>
      <c r="DQ299" s="435">
        <f t="shared" si="741"/>
        <v>837.7</v>
      </c>
      <c r="DR299" s="434">
        <f t="shared" si="742"/>
        <v>127.05185185185188</v>
      </c>
      <c r="DS299" s="435">
        <f t="shared" si="743"/>
        <v>119.21400000000001</v>
      </c>
      <c r="DT299" s="434">
        <f t="shared" si="744"/>
        <v>27443.200000000004</v>
      </c>
      <c r="DU299" s="435">
        <f t="shared" si="745"/>
        <v>23842.800000000003</v>
      </c>
      <c r="DV299" s="609">
        <v>126</v>
      </c>
      <c r="DW299" s="560">
        <v>118</v>
      </c>
      <c r="DX299" s="434">
        <f t="shared" si="746"/>
        <v>126</v>
      </c>
      <c r="DY299" s="435">
        <f t="shared" si="747"/>
        <v>118</v>
      </c>
      <c r="DZ299" s="609">
        <v>15</v>
      </c>
      <c r="EA299" s="560">
        <v>16</v>
      </c>
      <c r="EB299" s="434">
        <f t="shared" si="748"/>
        <v>15</v>
      </c>
      <c r="EC299" s="435">
        <f t="shared" si="749"/>
        <v>16</v>
      </c>
      <c r="ED299" s="432"/>
      <c r="EE299" s="433"/>
      <c r="EF299" s="434">
        <f t="shared" si="750"/>
        <v>0</v>
      </c>
      <c r="EG299" s="435">
        <f t="shared" si="751"/>
        <v>0</v>
      </c>
      <c r="EH299" s="434">
        <f t="shared" si="752"/>
        <v>141</v>
      </c>
      <c r="EI299" s="435">
        <f t="shared" si="753"/>
        <v>134</v>
      </c>
      <c r="EJ299" s="434">
        <f t="shared" si="754"/>
        <v>141</v>
      </c>
      <c r="EK299" s="435">
        <f t="shared" si="755"/>
        <v>134</v>
      </c>
      <c r="EL299" s="609">
        <v>3.6</v>
      </c>
      <c r="EM299" s="560">
        <v>3.7</v>
      </c>
      <c r="EN299" s="434">
        <f t="shared" si="756"/>
        <v>453.6</v>
      </c>
      <c r="EO299" s="435">
        <f t="shared" si="757"/>
        <v>436.6</v>
      </c>
      <c r="EP299" s="609">
        <v>3.7</v>
      </c>
      <c r="EQ299" s="560">
        <v>4.3</v>
      </c>
      <c r="ER299" s="434">
        <f t="shared" si="758"/>
        <v>55.5</v>
      </c>
      <c r="ES299" s="435">
        <f t="shared" si="759"/>
        <v>68.8</v>
      </c>
      <c r="ET299" s="432"/>
      <c r="EU299" s="433"/>
      <c r="EV299" s="434">
        <f t="shared" si="760"/>
        <v>0</v>
      </c>
      <c r="EW299" s="435">
        <f t="shared" si="761"/>
        <v>0</v>
      </c>
      <c r="EX299" s="434">
        <f t="shared" si="762"/>
        <v>3.6106382978723408</v>
      </c>
      <c r="EY299" s="435">
        <f t="shared" si="763"/>
        <v>3.7716417910447766</v>
      </c>
      <c r="EZ299" s="434">
        <f t="shared" si="764"/>
        <v>509.10000000000008</v>
      </c>
      <c r="FA299" s="435">
        <f t="shared" si="765"/>
        <v>505.40000000000009</v>
      </c>
      <c r="FB299" s="609">
        <v>97.5</v>
      </c>
      <c r="FC299" s="560">
        <v>95.3</v>
      </c>
      <c r="FD299" s="434">
        <f t="shared" si="766"/>
        <v>12285</v>
      </c>
      <c r="FE299" s="435">
        <f t="shared" si="767"/>
        <v>11245.4</v>
      </c>
      <c r="FF299" s="609">
        <v>84.9</v>
      </c>
      <c r="FG299" s="560">
        <v>90.8</v>
      </c>
      <c r="FH299" s="434">
        <f t="shared" si="768"/>
        <v>1273.5</v>
      </c>
      <c r="FI299" s="435">
        <f t="shared" si="769"/>
        <v>1452.8</v>
      </c>
      <c r="FJ299" s="432"/>
      <c r="FK299" s="433"/>
      <c r="FL299" s="434">
        <f t="shared" si="770"/>
        <v>0</v>
      </c>
      <c r="FM299" s="435">
        <f t="shared" si="771"/>
        <v>0</v>
      </c>
      <c r="FN299" s="434">
        <f t="shared" si="772"/>
        <v>96.159574468085111</v>
      </c>
      <c r="FO299" s="435">
        <f t="shared" si="773"/>
        <v>94.762686567164167</v>
      </c>
      <c r="FP299" s="434">
        <f t="shared" si="774"/>
        <v>13558.5</v>
      </c>
      <c r="FQ299" s="435">
        <f t="shared" si="775"/>
        <v>12698.199999999999</v>
      </c>
      <c r="FR299" s="609">
        <v>13</v>
      </c>
      <c r="FS299" s="560">
        <v>10</v>
      </c>
      <c r="FT299" s="434">
        <f t="shared" si="776"/>
        <v>13</v>
      </c>
      <c r="FU299" s="435">
        <f t="shared" si="777"/>
        <v>10</v>
      </c>
      <c r="FV299" s="609">
        <v>2.9</v>
      </c>
      <c r="FW299" s="560">
        <v>4.5999999999999996</v>
      </c>
      <c r="FX299" s="434">
        <f t="shared" si="778"/>
        <v>37.699999999999996</v>
      </c>
      <c r="FY299" s="435">
        <f t="shared" si="779"/>
        <v>46</v>
      </c>
      <c r="FZ299" s="609">
        <v>48.7</v>
      </c>
      <c r="GA299" s="561">
        <v>55</v>
      </c>
      <c r="GB299" s="434">
        <f t="shared" si="780"/>
        <v>633.1</v>
      </c>
      <c r="GC299" s="435">
        <f t="shared" si="781"/>
        <v>550</v>
      </c>
      <c r="GD299" s="434">
        <f t="shared" si="782"/>
        <v>318</v>
      </c>
      <c r="GE299" s="435">
        <f t="shared" si="783"/>
        <v>289</v>
      </c>
      <c r="GF299" s="434">
        <f t="shared" si="784"/>
        <v>318</v>
      </c>
      <c r="GG299" s="435">
        <f t="shared" si="785"/>
        <v>289</v>
      </c>
      <c r="GH299" s="434">
        <f t="shared" si="786"/>
        <v>1323.1999999999998</v>
      </c>
      <c r="GI299" s="435">
        <f t="shared" si="787"/>
        <v>1143.2</v>
      </c>
      <c r="GJ299" s="434">
        <f t="shared" si="788"/>
        <v>36498.600000000006</v>
      </c>
      <c r="GK299" s="435">
        <f t="shared" si="789"/>
        <v>31697.200000000004</v>
      </c>
      <c r="GL299" s="434">
        <f t="shared" si="790"/>
        <v>39</v>
      </c>
      <c r="GM299" s="435">
        <f t="shared" si="791"/>
        <v>45</v>
      </c>
      <c r="GN299" s="434">
        <f t="shared" si="792"/>
        <v>39</v>
      </c>
      <c r="GO299" s="435">
        <f t="shared" si="793"/>
        <v>45</v>
      </c>
      <c r="GP299" s="434">
        <f t="shared" si="794"/>
        <v>169.9</v>
      </c>
      <c r="GQ299" s="435">
        <f t="shared" si="795"/>
        <v>199.89999999999998</v>
      </c>
      <c r="GR299" s="434">
        <f t="shared" si="796"/>
        <v>4503.1000000000004</v>
      </c>
      <c r="GS299" s="435">
        <f t="shared" si="797"/>
        <v>4843.8</v>
      </c>
      <c r="GT299" s="434">
        <f t="shared" si="798"/>
        <v>357</v>
      </c>
      <c r="GU299" s="435">
        <f t="shared" si="799"/>
        <v>334</v>
      </c>
      <c r="GV299" s="434">
        <f t="shared" si="800"/>
        <v>357</v>
      </c>
      <c r="GW299" s="435">
        <f t="shared" si="801"/>
        <v>334</v>
      </c>
      <c r="GX299" s="434">
        <f t="shared" si="802"/>
        <v>1493.1</v>
      </c>
      <c r="GY299" s="435">
        <f t="shared" si="803"/>
        <v>1343.1</v>
      </c>
      <c r="GZ299" s="434">
        <f t="shared" si="804"/>
        <v>41001.700000000004</v>
      </c>
      <c r="HA299" s="435">
        <f t="shared" si="805"/>
        <v>36541.000000000007</v>
      </c>
      <c r="HB299" s="434">
        <f t="shared" si="806"/>
        <v>0</v>
      </c>
      <c r="HC299" s="435">
        <f t="shared" si="807"/>
        <v>0</v>
      </c>
      <c r="HD299" s="434">
        <f t="shared" si="808"/>
        <v>0</v>
      </c>
      <c r="HE299" s="435">
        <f t="shared" si="809"/>
        <v>0</v>
      </c>
      <c r="HF299" s="434">
        <f t="shared" si="810"/>
        <v>0</v>
      </c>
      <c r="HG299" s="435">
        <f t="shared" si="811"/>
        <v>0</v>
      </c>
      <c r="HH299" s="434">
        <f t="shared" si="812"/>
        <v>0</v>
      </c>
      <c r="HI299" s="435">
        <f t="shared" si="813"/>
        <v>0</v>
      </c>
      <c r="HJ299" s="434">
        <f t="shared" si="814"/>
        <v>1530.8000000000002</v>
      </c>
      <c r="HK299" s="435">
        <f t="shared" si="815"/>
        <v>1389.1000000000001</v>
      </c>
      <c r="HL299" s="434">
        <f t="shared" si="816"/>
        <v>41634.800000000003</v>
      </c>
      <c r="HM299" s="435">
        <f t="shared" si="817"/>
        <v>37091</v>
      </c>
    </row>
    <row r="300" spans="1:221" s="18" customFormat="1" ht="15" customHeight="1">
      <c r="A300" s="567" t="s">
        <v>585</v>
      </c>
      <c r="B300" s="6" t="s">
        <v>1183</v>
      </c>
      <c r="C300" s="580" t="s">
        <v>1268</v>
      </c>
      <c r="D300" s="5">
        <v>870501</v>
      </c>
      <c r="E300" s="571">
        <v>4</v>
      </c>
      <c r="F300" s="609">
        <v>1405</v>
      </c>
      <c r="G300" s="560">
        <v>1256</v>
      </c>
      <c r="H300" s="609">
        <v>0</v>
      </c>
      <c r="I300" s="560">
        <v>0</v>
      </c>
      <c r="J300" s="434">
        <f t="shared" si="670"/>
        <v>1405</v>
      </c>
      <c r="K300" s="435">
        <f t="shared" si="671"/>
        <v>1256</v>
      </c>
      <c r="L300" s="432"/>
      <c r="M300" s="433"/>
      <c r="N300" s="434">
        <f t="shared" si="672"/>
        <v>1405</v>
      </c>
      <c r="O300" s="435">
        <f t="shared" si="673"/>
        <v>1256</v>
      </c>
      <c r="P300" s="434">
        <f t="shared" si="674"/>
        <v>1405</v>
      </c>
      <c r="Q300" s="435">
        <f t="shared" si="675"/>
        <v>1256</v>
      </c>
      <c r="R300" s="609">
        <v>32</v>
      </c>
      <c r="S300" s="560">
        <v>40</v>
      </c>
      <c r="T300" s="434">
        <f t="shared" si="818"/>
        <v>32</v>
      </c>
      <c r="U300" s="435">
        <f t="shared" si="818"/>
        <v>40</v>
      </c>
      <c r="V300" s="609">
        <v>0</v>
      </c>
      <c r="W300" s="560">
        <v>3</v>
      </c>
      <c r="X300" s="434">
        <f t="shared" si="676"/>
        <v>0</v>
      </c>
      <c r="Y300" s="435">
        <f t="shared" si="677"/>
        <v>3</v>
      </c>
      <c r="Z300" s="432"/>
      <c r="AA300" s="433"/>
      <c r="AB300" s="434">
        <f t="shared" si="678"/>
        <v>0</v>
      </c>
      <c r="AC300" s="435">
        <f t="shared" si="679"/>
        <v>0</v>
      </c>
      <c r="AD300" s="434">
        <f t="shared" si="680"/>
        <v>32</v>
      </c>
      <c r="AE300" s="435">
        <f t="shared" si="681"/>
        <v>43</v>
      </c>
      <c r="AF300" s="434">
        <f t="shared" si="682"/>
        <v>32</v>
      </c>
      <c r="AG300" s="435">
        <f t="shared" si="683"/>
        <v>43</v>
      </c>
      <c r="AH300" s="609">
        <v>3.5</v>
      </c>
      <c r="AI300" s="560">
        <v>3.8</v>
      </c>
      <c r="AJ300" s="434">
        <f t="shared" si="684"/>
        <v>112</v>
      </c>
      <c r="AK300" s="435">
        <f t="shared" si="685"/>
        <v>152</v>
      </c>
      <c r="AL300" s="609">
        <v>0</v>
      </c>
      <c r="AM300" s="560">
        <v>3.3</v>
      </c>
      <c r="AN300" s="434">
        <f t="shared" si="686"/>
        <v>0</v>
      </c>
      <c r="AO300" s="435">
        <f t="shared" si="687"/>
        <v>9.8999999999999986</v>
      </c>
      <c r="AP300" s="432"/>
      <c r="AQ300" s="433"/>
      <c r="AR300" s="434">
        <f t="shared" si="688"/>
        <v>0</v>
      </c>
      <c r="AS300" s="435">
        <f t="shared" si="689"/>
        <v>0</v>
      </c>
      <c r="AT300" s="434">
        <f t="shared" si="690"/>
        <v>3.5</v>
      </c>
      <c r="AU300" s="435">
        <f t="shared" si="691"/>
        <v>3.7651162790697676</v>
      </c>
      <c r="AV300" s="434">
        <f t="shared" si="692"/>
        <v>112</v>
      </c>
      <c r="AW300" s="435">
        <f t="shared" si="693"/>
        <v>161.9</v>
      </c>
      <c r="AX300" s="609">
        <v>92.8</v>
      </c>
      <c r="AY300" s="560">
        <v>98.5</v>
      </c>
      <c r="AZ300" s="434">
        <f t="shared" si="694"/>
        <v>2969.6</v>
      </c>
      <c r="BA300" s="435">
        <f t="shared" si="695"/>
        <v>3940</v>
      </c>
      <c r="BB300" s="609">
        <v>0</v>
      </c>
      <c r="BC300" s="560">
        <v>65</v>
      </c>
      <c r="BD300" s="434">
        <f t="shared" si="696"/>
        <v>0</v>
      </c>
      <c r="BE300" s="435">
        <f t="shared" si="697"/>
        <v>195</v>
      </c>
      <c r="BF300" s="432"/>
      <c r="BG300" s="433"/>
      <c r="BH300" s="434">
        <f t="shared" si="698"/>
        <v>0</v>
      </c>
      <c r="BI300" s="435">
        <f t="shared" si="699"/>
        <v>0</v>
      </c>
      <c r="BJ300" s="434">
        <f t="shared" si="700"/>
        <v>92.8</v>
      </c>
      <c r="BK300" s="435">
        <f t="shared" si="701"/>
        <v>96.162790697674424</v>
      </c>
      <c r="BL300" s="434">
        <f t="shared" si="702"/>
        <v>2969.6</v>
      </c>
      <c r="BM300" s="435">
        <f t="shared" si="703"/>
        <v>4135</v>
      </c>
      <c r="BN300" s="609">
        <v>50</v>
      </c>
      <c r="BO300" s="560">
        <v>72</v>
      </c>
      <c r="BP300" s="434">
        <f t="shared" si="704"/>
        <v>50</v>
      </c>
      <c r="BQ300" s="435">
        <f t="shared" si="705"/>
        <v>72</v>
      </c>
      <c r="BR300" s="609">
        <v>2</v>
      </c>
      <c r="BS300" s="560">
        <v>2</v>
      </c>
      <c r="BT300" s="434">
        <f t="shared" si="706"/>
        <v>2</v>
      </c>
      <c r="BU300" s="435">
        <f t="shared" si="707"/>
        <v>2</v>
      </c>
      <c r="BV300" s="432"/>
      <c r="BW300" s="433"/>
      <c r="BX300" s="434">
        <f t="shared" si="708"/>
        <v>0</v>
      </c>
      <c r="BY300" s="435">
        <f t="shared" si="709"/>
        <v>0</v>
      </c>
      <c r="BZ300" s="434">
        <f t="shared" si="710"/>
        <v>52</v>
      </c>
      <c r="CA300" s="435">
        <f t="shared" si="711"/>
        <v>74</v>
      </c>
      <c r="CB300" s="434">
        <f t="shared" si="712"/>
        <v>52</v>
      </c>
      <c r="CC300" s="435">
        <f t="shared" si="713"/>
        <v>74</v>
      </c>
      <c r="CD300" s="609">
        <v>4</v>
      </c>
      <c r="CE300" s="560">
        <v>4.4000000000000004</v>
      </c>
      <c r="CF300" s="434">
        <f t="shared" si="714"/>
        <v>200</v>
      </c>
      <c r="CG300" s="435">
        <f t="shared" si="715"/>
        <v>316.8</v>
      </c>
      <c r="CH300" s="610">
        <v>4</v>
      </c>
      <c r="CI300" s="560">
        <v>4.3</v>
      </c>
      <c r="CJ300" s="434">
        <f t="shared" si="716"/>
        <v>8</v>
      </c>
      <c r="CK300" s="435">
        <f t="shared" si="717"/>
        <v>8.6</v>
      </c>
      <c r="CL300" s="432"/>
      <c r="CM300" s="433"/>
      <c r="CN300" s="434">
        <f t="shared" si="718"/>
        <v>0</v>
      </c>
      <c r="CO300" s="435">
        <f t="shared" si="719"/>
        <v>0</v>
      </c>
      <c r="CP300" s="434">
        <f t="shared" si="720"/>
        <v>4</v>
      </c>
      <c r="CQ300" s="435">
        <f t="shared" si="721"/>
        <v>4.3972972972972979</v>
      </c>
      <c r="CR300" s="434">
        <f t="shared" si="722"/>
        <v>208</v>
      </c>
      <c r="CS300" s="435">
        <f t="shared" si="723"/>
        <v>325.40000000000003</v>
      </c>
      <c r="CT300" s="609">
        <v>113.3</v>
      </c>
      <c r="CU300" s="560">
        <v>119.2</v>
      </c>
      <c r="CV300" s="434">
        <f t="shared" si="724"/>
        <v>5665</v>
      </c>
      <c r="CW300" s="435">
        <f t="shared" si="725"/>
        <v>8582.4</v>
      </c>
      <c r="CX300" s="609">
        <v>107</v>
      </c>
      <c r="CY300" s="560">
        <v>125.5</v>
      </c>
      <c r="CZ300" s="434">
        <f t="shared" si="726"/>
        <v>214</v>
      </c>
      <c r="DA300" s="435">
        <f t="shared" si="727"/>
        <v>251</v>
      </c>
      <c r="DB300" s="432"/>
      <c r="DC300" s="433"/>
      <c r="DD300" s="434">
        <f t="shared" si="728"/>
        <v>0</v>
      </c>
      <c r="DE300" s="435">
        <f t="shared" si="729"/>
        <v>0</v>
      </c>
      <c r="DF300" s="434">
        <f t="shared" si="730"/>
        <v>113.05769230769231</v>
      </c>
      <c r="DG300" s="435">
        <f t="shared" si="731"/>
        <v>119.37027027027027</v>
      </c>
      <c r="DH300" s="434">
        <f t="shared" si="732"/>
        <v>5879</v>
      </c>
      <c r="DI300" s="435">
        <f t="shared" si="733"/>
        <v>8833.4</v>
      </c>
      <c r="DJ300" s="434">
        <f t="shared" si="734"/>
        <v>84</v>
      </c>
      <c r="DK300" s="435">
        <f t="shared" si="735"/>
        <v>117</v>
      </c>
      <c r="DL300" s="434">
        <f t="shared" si="736"/>
        <v>84</v>
      </c>
      <c r="DM300" s="435">
        <f t="shared" si="737"/>
        <v>117</v>
      </c>
      <c r="DN300" s="434">
        <f t="shared" si="738"/>
        <v>3.8095238095238093</v>
      </c>
      <c r="DO300" s="435">
        <f t="shared" si="739"/>
        <v>4.1649572649572653</v>
      </c>
      <c r="DP300" s="434">
        <f t="shared" si="740"/>
        <v>320</v>
      </c>
      <c r="DQ300" s="435">
        <f t="shared" si="741"/>
        <v>487.3</v>
      </c>
      <c r="DR300" s="434">
        <f t="shared" si="742"/>
        <v>105.3404761904762</v>
      </c>
      <c r="DS300" s="435">
        <f t="shared" si="743"/>
        <v>110.84102564102564</v>
      </c>
      <c r="DT300" s="434">
        <f t="shared" si="744"/>
        <v>8848.6</v>
      </c>
      <c r="DU300" s="435">
        <f t="shared" si="745"/>
        <v>12968.4</v>
      </c>
      <c r="DV300" s="609">
        <v>599</v>
      </c>
      <c r="DW300" s="560">
        <v>517</v>
      </c>
      <c r="DX300" s="434">
        <f t="shared" si="746"/>
        <v>599</v>
      </c>
      <c r="DY300" s="435">
        <f t="shared" si="747"/>
        <v>517</v>
      </c>
      <c r="DZ300" s="609">
        <v>689</v>
      </c>
      <c r="EA300" s="560">
        <v>579</v>
      </c>
      <c r="EB300" s="434">
        <f t="shared" si="748"/>
        <v>689</v>
      </c>
      <c r="EC300" s="435">
        <f t="shared" si="749"/>
        <v>579</v>
      </c>
      <c r="ED300" s="432"/>
      <c r="EE300" s="433"/>
      <c r="EF300" s="434">
        <f t="shared" si="750"/>
        <v>0</v>
      </c>
      <c r="EG300" s="435">
        <f t="shared" si="751"/>
        <v>0</v>
      </c>
      <c r="EH300" s="434">
        <f t="shared" si="752"/>
        <v>1288</v>
      </c>
      <c r="EI300" s="435">
        <f t="shared" si="753"/>
        <v>1096</v>
      </c>
      <c r="EJ300" s="434">
        <f t="shared" si="754"/>
        <v>1288</v>
      </c>
      <c r="EK300" s="435">
        <f t="shared" si="755"/>
        <v>1096</v>
      </c>
      <c r="EL300" s="609">
        <v>3</v>
      </c>
      <c r="EM300" s="560">
        <v>3.1</v>
      </c>
      <c r="EN300" s="434">
        <f t="shared" si="756"/>
        <v>1797</v>
      </c>
      <c r="EO300" s="435">
        <f t="shared" si="757"/>
        <v>1602.7</v>
      </c>
      <c r="EP300" s="609">
        <v>3.3</v>
      </c>
      <c r="EQ300" s="560">
        <v>3.5</v>
      </c>
      <c r="ER300" s="434">
        <f t="shared" si="758"/>
        <v>2273.6999999999998</v>
      </c>
      <c r="ES300" s="435">
        <f t="shared" si="759"/>
        <v>2026.5</v>
      </c>
      <c r="ET300" s="432"/>
      <c r="EU300" s="433"/>
      <c r="EV300" s="434">
        <f t="shared" si="760"/>
        <v>0</v>
      </c>
      <c r="EW300" s="435">
        <f t="shared" si="761"/>
        <v>0</v>
      </c>
      <c r="EX300" s="434">
        <f t="shared" si="762"/>
        <v>3.1604813664596274</v>
      </c>
      <c r="EY300" s="435">
        <f t="shared" si="763"/>
        <v>3.3113138686131385</v>
      </c>
      <c r="EZ300" s="434">
        <f t="shared" si="764"/>
        <v>4070.7000000000003</v>
      </c>
      <c r="FA300" s="435">
        <f t="shared" si="765"/>
        <v>3629.2</v>
      </c>
      <c r="FB300" s="609">
        <v>67.3</v>
      </c>
      <c r="FC300" s="560">
        <v>70.8</v>
      </c>
      <c r="FD300" s="434">
        <f t="shared" si="766"/>
        <v>40312.699999999997</v>
      </c>
      <c r="FE300" s="435">
        <f t="shared" si="767"/>
        <v>36603.599999999999</v>
      </c>
      <c r="FF300" s="609">
        <v>62.8</v>
      </c>
      <c r="FG300" s="560">
        <v>62.5</v>
      </c>
      <c r="FH300" s="434">
        <f t="shared" si="768"/>
        <v>43269.2</v>
      </c>
      <c r="FI300" s="435">
        <f t="shared" si="769"/>
        <v>36187.5</v>
      </c>
      <c r="FJ300" s="432"/>
      <c r="FK300" s="433"/>
      <c r="FL300" s="434">
        <f t="shared" si="770"/>
        <v>0</v>
      </c>
      <c r="FM300" s="435">
        <f t="shared" si="771"/>
        <v>0</v>
      </c>
      <c r="FN300" s="434">
        <f t="shared" si="772"/>
        <v>64.892779503105587</v>
      </c>
      <c r="FO300" s="435">
        <f t="shared" si="773"/>
        <v>66.415237226277384</v>
      </c>
      <c r="FP300" s="434">
        <f t="shared" si="774"/>
        <v>83581.899999999994</v>
      </c>
      <c r="FQ300" s="435">
        <f t="shared" si="775"/>
        <v>72791.100000000006</v>
      </c>
      <c r="FR300" s="609">
        <v>33</v>
      </c>
      <c r="FS300" s="560">
        <v>43</v>
      </c>
      <c r="FT300" s="434">
        <f t="shared" si="776"/>
        <v>33</v>
      </c>
      <c r="FU300" s="435">
        <f t="shared" si="777"/>
        <v>43</v>
      </c>
      <c r="FV300" s="609">
        <v>3.5</v>
      </c>
      <c r="FW300" s="560">
        <v>3.2</v>
      </c>
      <c r="FX300" s="434">
        <f t="shared" si="778"/>
        <v>115.5</v>
      </c>
      <c r="FY300" s="435">
        <f t="shared" si="779"/>
        <v>137.6</v>
      </c>
      <c r="FZ300" s="609">
        <v>32.700000000000003</v>
      </c>
      <c r="GA300" s="561">
        <v>46</v>
      </c>
      <c r="GB300" s="434">
        <f t="shared" si="780"/>
        <v>1079.1000000000001</v>
      </c>
      <c r="GC300" s="435">
        <f t="shared" si="781"/>
        <v>1978</v>
      </c>
      <c r="GD300" s="434">
        <f t="shared" si="782"/>
        <v>681</v>
      </c>
      <c r="GE300" s="435">
        <f t="shared" si="783"/>
        <v>629</v>
      </c>
      <c r="GF300" s="434">
        <f t="shared" si="784"/>
        <v>681</v>
      </c>
      <c r="GG300" s="435">
        <f t="shared" si="785"/>
        <v>629</v>
      </c>
      <c r="GH300" s="434">
        <f t="shared" si="786"/>
        <v>2109</v>
      </c>
      <c r="GI300" s="435">
        <f t="shared" si="787"/>
        <v>2071.5</v>
      </c>
      <c r="GJ300" s="434">
        <f t="shared" si="788"/>
        <v>48947.299999999996</v>
      </c>
      <c r="GK300" s="435">
        <f t="shared" si="789"/>
        <v>49126</v>
      </c>
      <c r="GL300" s="434">
        <f t="shared" si="790"/>
        <v>691</v>
      </c>
      <c r="GM300" s="435">
        <f t="shared" si="791"/>
        <v>584</v>
      </c>
      <c r="GN300" s="434">
        <f t="shared" si="792"/>
        <v>691</v>
      </c>
      <c r="GO300" s="435">
        <f t="shared" si="793"/>
        <v>584</v>
      </c>
      <c r="GP300" s="434">
        <f t="shared" si="794"/>
        <v>2281.6999999999998</v>
      </c>
      <c r="GQ300" s="435">
        <f t="shared" si="795"/>
        <v>2045</v>
      </c>
      <c r="GR300" s="434">
        <f t="shared" si="796"/>
        <v>43483.199999999997</v>
      </c>
      <c r="GS300" s="435">
        <f t="shared" si="797"/>
        <v>36633.5</v>
      </c>
      <c r="GT300" s="434">
        <f t="shared" si="798"/>
        <v>1372</v>
      </c>
      <c r="GU300" s="435">
        <f t="shared" si="799"/>
        <v>1213</v>
      </c>
      <c r="GV300" s="434">
        <f t="shared" si="800"/>
        <v>1372</v>
      </c>
      <c r="GW300" s="435">
        <f t="shared" si="801"/>
        <v>1213</v>
      </c>
      <c r="GX300" s="434">
        <f t="shared" si="802"/>
        <v>4390.7</v>
      </c>
      <c r="GY300" s="435">
        <f t="shared" si="803"/>
        <v>4116.5</v>
      </c>
      <c r="GZ300" s="434">
        <f t="shared" si="804"/>
        <v>92430.5</v>
      </c>
      <c r="HA300" s="435">
        <f t="shared" si="805"/>
        <v>85759.5</v>
      </c>
      <c r="HB300" s="434">
        <f t="shared" si="806"/>
        <v>0</v>
      </c>
      <c r="HC300" s="435">
        <f t="shared" si="807"/>
        <v>0</v>
      </c>
      <c r="HD300" s="434">
        <f t="shared" si="808"/>
        <v>0</v>
      </c>
      <c r="HE300" s="435">
        <f t="shared" si="809"/>
        <v>0</v>
      </c>
      <c r="HF300" s="434">
        <f t="shared" si="810"/>
        <v>0</v>
      </c>
      <c r="HG300" s="435">
        <f t="shared" si="811"/>
        <v>0</v>
      </c>
      <c r="HH300" s="434">
        <f t="shared" si="812"/>
        <v>0</v>
      </c>
      <c r="HI300" s="435">
        <f t="shared" si="813"/>
        <v>0</v>
      </c>
      <c r="HJ300" s="434">
        <f t="shared" si="814"/>
        <v>4506.2000000000007</v>
      </c>
      <c r="HK300" s="435">
        <f t="shared" si="815"/>
        <v>4254.1000000000004</v>
      </c>
      <c r="HL300" s="434">
        <f t="shared" si="816"/>
        <v>93509.6</v>
      </c>
      <c r="HM300" s="435">
        <f t="shared" si="817"/>
        <v>87737.5</v>
      </c>
    </row>
    <row r="301" spans="1:221" s="18" customFormat="1" ht="15" customHeight="1">
      <c r="A301" s="540" t="s">
        <v>585</v>
      </c>
      <c r="B301" s="6" t="s">
        <v>619</v>
      </c>
      <c r="C301" s="580" t="s">
        <v>1269</v>
      </c>
      <c r="D301" s="5">
        <v>223506</v>
      </c>
      <c r="E301" s="568">
        <v>7</v>
      </c>
      <c r="F301" s="609">
        <v>506</v>
      </c>
      <c r="G301" s="559">
        <v>433</v>
      </c>
      <c r="H301" s="609">
        <v>13</v>
      </c>
      <c r="I301" s="559">
        <v>6</v>
      </c>
      <c r="J301" s="434">
        <f t="shared" si="670"/>
        <v>493</v>
      </c>
      <c r="K301" s="435">
        <f t="shared" si="671"/>
        <v>427</v>
      </c>
      <c r="L301" s="432"/>
      <c r="M301" s="433"/>
      <c r="N301" s="434">
        <f t="shared" si="672"/>
        <v>493</v>
      </c>
      <c r="O301" s="435">
        <f t="shared" si="673"/>
        <v>427</v>
      </c>
      <c r="P301" s="434">
        <f t="shared" si="674"/>
        <v>493</v>
      </c>
      <c r="Q301" s="435">
        <f t="shared" si="675"/>
        <v>427</v>
      </c>
      <c r="R301" s="609">
        <v>67</v>
      </c>
      <c r="S301" s="559">
        <v>64</v>
      </c>
      <c r="T301" s="434">
        <f t="shared" si="818"/>
        <v>67</v>
      </c>
      <c r="U301" s="435">
        <f t="shared" si="818"/>
        <v>64</v>
      </c>
      <c r="V301" s="609">
        <v>91</v>
      </c>
      <c r="W301" s="559">
        <v>87</v>
      </c>
      <c r="X301" s="434">
        <f t="shared" si="676"/>
        <v>91</v>
      </c>
      <c r="Y301" s="435">
        <f t="shared" si="677"/>
        <v>87</v>
      </c>
      <c r="Z301" s="432"/>
      <c r="AA301" s="433"/>
      <c r="AB301" s="434">
        <f t="shared" si="678"/>
        <v>0</v>
      </c>
      <c r="AC301" s="435">
        <f t="shared" si="679"/>
        <v>0</v>
      </c>
      <c r="AD301" s="434">
        <f t="shared" si="680"/>
        <v>158</v>
      </c>
      <c r="AE301" s="435">
        <f t="shared" si="681"/>
        <v>151</v>
      </c>
      <c r="AF301" s="434">
        <f t="shared" si="682"/>
        <v>158</v>
      </c>
      <c r="AG301" s="435">
        <f t="shared" si="683"/>
        <v>151</v>
      </c>
      <c r="AH301" s="609">
        <v>3.5</v>
      </c>
      <c r="AI301" s="559">
        <v>3.3</v>
      </c>
      <c r="AJ301" s="434">
        <f t="shared" si="684"/>
        <v>234.5</v>
      </c>
      <c r="AK301" s="435">
        <f t="shared" si="685"/>
        <v>211.2</v>
      </c>
      <c r="AL301" s="609">
        <v>3.5</v>
      </c>
      <c r="AM301" s="559">
        <v>3.8</v>
      </c>
      <c r="AN301" s="434">
        <f t="shared" si="686"/>
        <v>318.5</v>
      </c>
      <c r="AO301" s="435">
        <f t="shared" si="687"/>
        <v>330.59999999999997</v>
      </c>
      <c r="AP301" s="432"/>
      <c r="AQ301" s="433"/>
      <c r="AR301" s="434">
        <f t="shared" si="688"/>
        <v>0</v>
      </c>
      <c r="AS301" s="435">
        <f t="shared" si="689"/>
        <v>0</v>
      </c>
      <c r="AT301" s="434">
        <f t="shared" si="690"/>
        <v>3.5</v>
      </c>
      <c r="AU301" s="435">
        <f t="shared" si="691"/>
        <v>3.5880794701986751</v>
      </c>
      <c r="AV301" s="434">
        <f t="shared" si="692"/>
        <v>553</v>
      </c>
      <c r="AW301" s="435">
        <f t="shared" si="693"/>
        <v>541.79999999999995</v>
      </c>
      <c r="AX301" s="609">
        <v>64</v>
      </c>
      <c r="AY301" s="559">
        <v>65.3</v>
      </c>
      <c r="AZ301" s="434">
        <f t="shared" si="694"/>
        <v>4288</v>
      </c>
      <c r="BA301" s="435">
        <f t="shared" si="695"/>
        <v>4179.2</v>
      </c>
      <c r="BB301" s="609">
        <v>58.2</v>
      </c>
      <c r="BC301" s="559">
        <v>61.2</v>
      </c>
      <c r="BD301" s="434">
        <f t="shared" si="696"/>
        <v>5296.2</v>
      </c>
      <c r="BE301" s="435">
        <f t="shared" si="697"/>
        <v>5324.4000000000005</v>
      </c>
      <c r="BF301" s="432"/>
      <c r="BG301" s="433"/>
      <c r="BH301" s="434">
        <f t="shared" si="698"/>
        <v>0</v>
      </c>
      <c r="BI301" s="435">
        <f t="shared" si="699"/>
        <v>0</v>
      </c>
      <c r="BJ301" s="434">
        <f t="shared" si="700"/>
        <v>60.659493670886079</v>
      </c>
      <c r="BK301" s="435">
        <f t="shared" si="701"/>
        <v>62.93774834437086</v>
      </c>
      <c r="BL301" s="434">
        <f t="shared" si="702"/>
        <v>9584.2000000000007</v>
      </c>
      <c r="BM301" s="435">
        <f t="shared" si="703"/>
        <v>9503.6</v>
      </c>
      <c r="BN301" s="609">
        <v>35</v>
      </c>
      <c r="BO301" s="559">
        <v>41</v>
      </c>
      <c r="BP301" s="434">
        <f t="shared" si="704"/>
        <v>35</v>
      </c>
      <c r="BQ301" s="435">
        <f t="shared" si="705"/>
        <v>41</v>
      </c>
      <c r="BR301" s="609">
        <v>51</v>
      </c>
      <c r="BS301" s="559">
        <v>45</v>
      </c>
      <c r="BT301" s="434">
        <f t="shared" si="706"/>
        <v>51</v>
      </c>
      <c r="BU301" s="435">
        <f t="shared" si="707"/>
        <v>45</v>
      </c>
      <c r="BV301" s="432"/>
      <c r="BW301" s="433"/>
      <c r="BX301" s="434">
        <f t="shared" si="708"/>
        <v>0</v>
      </c>
      <c r="BY301" s="435">
        <f t="shared" si="709"/>
        <v>0</v>
      </c>
      <c r="BZ301" s="434">
        <f t="shared" si="710"/>
        <v>86</v>
      </c>
      <c r="CA301" s="435">
        <f t="shared" si="711"/>
        <v>86</v>
      </c>
      <c r="CB301" s="434">
        <f t="shared" si="712"/>
        <v>86</v>
      </c>
      <c r="CC301" s="435">
        <f t="shared" si="713"/>
        <v>86</v>
      </c>
      <c r="CD301" s="609">
        <v>4.8</v>
      </c>
      <c r="CE301" s="559">
        <v>4.2</v>
      </c>
      <c r="CF301" s="434">
        <f t="shared" si="714"/>
        <v>168</v>
      </c>
      <c r="CG301" s="435">
        <f t="shared" si="715"/>
        <v>172.20000000000002</v>
      </c>
      <c r="CH301" s="610">
        <v>5</v>
      </c>
      <c r="CI301" s="559">
        <v>5.4</v>
      </c>
      <c r="CJ301" s="434">
        <f t="shared" si="716"/>
        <v>255</v>
      </c>
      <c r="CK301" s="435">
        <f t="shared" si="717"/>
        <v>243.00000000000003</v>
      </c>
      <c r="CL301" s="432"/>
      <c r="CM301" s="433"/>
      <c r="CN301" s="434">
        <f t="shared" si="718"/>
        <v>0</v>
      </c>
      <c r="CO301" s="435">
        <f t="shared" si="719"/>
        <v>0</v>
      </c>
      <c r="CP301" s="434">
        <f t="shared" si="720"/>
        <v>4.9186046511627906</v>
      </c>
      <c r="CQ301" s="435">
        <f t="shared" si="721"/>
        <v>4.8279069767441865</v>
      </c>
      <c r="CR301" s="434">
        <f t="shared" si="722"/>
        <v>423</v>
      </c>
      <c r="CS301" s="435">
        <f t="shared" si="723"/>
        <v>415.20000000000005</v>
      </c>
      <c r="CT301" s="609">
        <v>75</v>
      </c>
      <c r="CU301" s="559">
        <v>77.400000000000006</v>
      </c>
      <c r="CV301" s="434">
        <f t="shared" si="724"/>
        <v>2625</v>
      </c>
      <c r="CW301" s="435">
        <f t="shared" si="725"/>
        <v>3173.4</v>
      </c>
      <c r="CX301" s="609">
        <v>83</v>
      </c>
      <c r="CY301" s="559">
        <v>78.400000000000006</v>
      </c>
      <c r="CZ301" s="434">
        <f t="shared" si="726"/>
        <v>4233</v>
      </c>
      <c r="DA301" s="435">
        <f t="shared" si="727"/>
        <v>3528.0000000000005</v>
      </c>
      <c r="DB301" s="432"/>
      <c r="DC301" s="433"/>
      <c r="DD301" s="434">
        <f t="shared" si="728"/>
        <v>0</v>
      </c>
      <c r="DE301" s="435">
        <f t="shared" si="729"/>
        <v>0</v>
      </c>
      <c r="DF301" s="434">
        <f t="shared" si="730"/>
        <v>79.744186046511629</v>
      </c>
      <c r="DG301" s="435">
        <f t="shared" si="731"/>
        <v>77.923255813953489</v>
      </c>
      <c r="DH301" s="434">
        <f t="shared" si="732"/>
        <v>6858</v>
      </c>
      <c r="DI301" s="435">
        <f t="shared" si="733"/>
        <v>6701.4</v>
      </c>
      <c r="DJ301" s="434">
        <f t="shared" si="734"/>
        <v>244</v>
      </c>
      <c r="DK301" s="435">
        <f t="shared" si="735"/>
        <v>237</v>
      </c>
      <c r="DL301" s="434">
        <f t="shared" si="736"/>
        <v>244</v>
      </c>
      <c r="DM301" s="435">
        <f t="shared" si="737"/>
        <v>237</v>
      </c>
      <c r="DN301" s="434">
        <f t="shared" si="738"/>
        <v>4</v>
      </c>
      <c r="DO301" s="435">
        <f t="shared" si="739"/>
        <v>4.037974683544304</v>
      </c>
      <c r="DP301" s="434">
        <f t="shared" si="740"/>
        <v>976</v>
      </c>
      <c r="DQ301" s="435">
        <f t="shared" si="741"/>
        <v>957</v>
      </c>
      <c r="DR301" s="434">
        <f t="shared" si="742"/>
        <v>67.386065573770495</v>
      </c>
      <c r="DS301" s="435">
        <f t="shared" si="743"/>
        <v>68.375527426160332</v>
      </c>
      <c r="DT301" s="434">
        <f t="shared" si="744"/>
        <v>16442.2</v>
      </c>
      <c r="DU301" s="435">
        <f t="shared" si="745"/>
        <v>16204.999999999998</v>
      </c>
      <c r="DV301" s="609">
        <v>21</v>
      </c>
      <c r="DW301" s="559">
        <v>25</v>
      </c>
      <c r="DX301" s="434">
        <f t="shared" si="746"/>
        <v>21</v>
      </c>
      <c r="DY301" s="435">
        <f t="shared" si="747"/>
        <v>25</v>
      </c>
      <c r="DZ301" s="609">
        <v>87</v>
      </c>
      <c r="EA301" s="559">
        <v>71</v>
      </c>
      <c r="EB301" s="434">
        <f t="shared" si="748"/>
        <v>87</v>
      </c>
      <c r="EC301" s="435">
        <f t="shared" si="749"/>
        <v>71</v>
      </c>
      <c r="ED301" s="432"/>
      <c r="EE301" s="433"/>
      <c r="EF301" s="434">
        <f t="shared" si="750"/>
        <v>0</v>
      </c>
      <c r="EG301" s="435">
        <f t="shared" si="751"/>
        <v>0</v>
      </c>
      <c r="EH301" s="434">
        <f t="shared" si="752"/>
        <v>108</v>
      </c>
      <c r="EI301" s="435">
        <f t="shared" si="753"/>
        <v>96</v>
      </c>
      <c r="EJ301" s="434">
        <f t="shared" si="754"/>
        <v>108</v>
      </c>
      <c r="EK301" s="435">
        <f t="shared" si="755"/>
        <v>96</v>
      </c>
      <c r="EL301" s="609">
        <v>3.5</v>
      </c>
      <c r="EM301" s="559">
        <v>3</v>
      </c>
      <c r="EN301" s="434">
        <f t="shared" si="756"/>
        <v>73.5</v>
      </c>
      <c r="EO301" s="435">
        <f t="shared" si="757"/>
        <v>75</v>
      </c>
      <c r="EP301" s="609">
        <v>3.4</v>
      </c>
      <c r="EQ301" s="559">
        <v>3.7</v>
      </c>
      <c r="ER301" s="434">
        <f t="shared" si="758"/>
        <v>295.8</v>
      </c>
      <c r="ES301" s="435">
        <f t="shared" si="759"/>
        <v>262.7</v>
      </c>
      <c r="ET301" s="432"/>
      <c r="EU301" s="433"/>
      <c r="EV301" s="434">
        <f t="shared" si="760"/>
        <v>0</v>
      </c>
      <c r="EW301" s="435">
        <f t="shared" si="761"/>
        <v>0</v>
      </c>
      <c r="EX301" s="434">
        <f t="shared" si="762"/>
        <v>3.4194444444444447</v>
      </c>
      <c r="EY301" s="435">
        <f t="shared" si="763"/>
        <v>3.5177083333333332</v>
      </c>
      <c r="EZ301" s="434">
        <f t="shared" si="764"/>
        <v>369.3</v>
      </c>
      <c r="FA301" s="435">
        <f t="shared" si="765"/>
        <v>337.7</v>
      </c>
      <c r="FB301" s="609">
        <v>59.5</v>
      </c>
      <c r="FC301" s="559">
        <v>59.6</v>
      </c>
      <c r="FD301" s="434">
        <f t="shared" si="766"/>
        <v>1249.5</v>
      </c>
      <c r="FE301" s="435">
        <f t="shared" si="767"/>
        <v>1490</v>
      </c>
      <c r="FF301" s="609">
        <v>53</v>
      </c>
      <c r="FG301" s="559">
        <v>57.5</v>
      </c>
      <c r="FH301" s="434">
        <f t="shared" si="768"/>
        <v>4611</v>
      </c>
      <c r="FI301" s="435">
        <f t="shared" si="769"/>
        <v>4082.5</v>
      </c>
      <c r="FJ301" s="432"/>
      <c r="FK301" s="433"/>
      <c r="FL301" s="434">
        <f t="shared" si="770"/>
        <v>0</v>
      </c>
      <c r="FM301" s="435">
        <f t="shared" si="771"/>
        <v>0</v>
      </c>
      <c r="FN301" s="434">
        <f t="shared" si="772"/>
        <v>54.263888888888886</v>
      </c>
      <c r="FO301" s="435">
        <f t="shared" si="773"/>
        <v>58.046875</v>
      </c>
      <c r="FP301" s="434">
        <f t="shared" si="774"/>
        <v>5860.5</v>
      </c>
      <c r="FQ301" s="435">
        <f t="shared" si="775"/>
        <v>5572.5</v>
      </c>
      <c r="FR301" s="609">
        <v>141</v>
      </c>
      <c r="FS301" s="559">
        <v>94</v>
      </c>
      <c r="FT301" s="434">
        <f t="shared" si="776"/>
        <v>141</v>
      </c>
      <c r="FU301" s="435">
        <f t="shared" si="777"/>
        <v>94</v>
      </c>
      <c r="FV301" s="609">
        <v>4.4000000000000004</v>
      </c>
      <c r="FW301" s="559">
        <v>4.4000000000000004</v>
      </c>
      <c r="FX301" s="434">
        <f t="shared" si="778"/>
        <v>620.40000000000009</v>
      </c>
      <c r="FY301" s="435">
        <f t="shared" si="779"/>
        <v>413.6</v>
      </c>
      <c r="FZ301" s="609">
        <v>56.7</v>
      </c>
      <c r="GA301" s="569">
        <v>51.5</v>
      </c>
      <c r="GB301" s="434">
        <f t="shared" si="780"/>
        <v>7994.7000000000007</v>
      </c>
      <c r="GC301" s="435">
        <f t="shared" si="781"/>
        <v>4841</v>
      </c>
      <c r="GD301" s="434">
        <f t="shared" si="782"/>
        <v>123</v>
      </c>
      <c r="GE301" s="435">
        <f t="shared" si="783"/>
        <v>130</v>
      </c>
      <c r="GF301" s="434">
        <f t="shared" si="784"/>
        <v>123</v>
      </c>
      <c r="GG301" s="435">
        <f t="shared" si="785"/>
        <v>130</v>
      </c>
      <c r="GH301" s="434">
        <f t="shared" si="786"/>
        <v>476</v>
      </c>
      <c r="GI301" s="435">
        <f t="shared" si="787"/>
        <v>458.4</v>
      </c>
      <c r="GJ301" s="434">
        <f t="shared" si="788"/>
        <v>8162.5</v>
      </c>
      <c r="GK301" s="435">
        <f t="shared" si="789"/>
        <v>8842.6</v>
      </c>
      <c r="GL301" s="434">
        <f t="shared" si="790"/>
        <v>229</v>
      </c>
      <c r="GM301" s="435">
        <f t="shared" si="791"/>
        <v>203</v>
      </c>
      <c r="GN301" s="434">
        <f t="shared" si="792"/>
        <v>229</v>
      </c>
      <c r="GO301" s="435">
        <f t="shared" si="793"/>
        <v>203</v>
      </c>
      <c r="GP301" s="434">
        <f t="shared" si="794"/>
        <v>869.3</v>
      </c>
      <c r="GQ301" s="435">
        <f t="shared" si="795"/>
        <v>836.3</v>
      </c>
      <c r="GR301" s="434">
        <f t="shared" si="796"/>
        <v>14140.2</v>
      </c>
      <c r="GS301" s="435">
        <f t="shared" si="797"/>
        <v>12934.900000000001</v>
      </c>
      <c r="GT301" s="434">
        <f t="shared" si="798"/>
        <v>352</v>
      </c>
      <c r="GU301" s="435">
        <f t="shared" si="799"/>
        <v>333</v>
      </c>
      <c r="GV301" s="434">
        <f t="shared" si="800"/>
        <v>352</v>
      </c>
      <c r="GW301" s="435">
        <f t="shared" si="801"/>
        <v>333</v>
      </c>
      <c r="GX301" s="434">
        <f t="shared" si="802"/>
        <v>1345.3</v>
      </c>
      <c r="GY301" s="435">
        <f t="shared" si="803"/>
        <v>1294.6999999999998</v>
      </c>
      <c r="GZ301" s="434">
        <f t="shared" si="804"/>
        <v>22302.7</v>
      </c>
      <c r="HA301" s="435">
        <f t="shared" si="805"/>
        <v>21777.5</v>
      </c>
      <c r="HB301" s="434">
        <f t="shared" si="806"/>
        <v>0</v>
      </c>
      <c r="HC301" s="435">
        <f t="shared" si="807"/>
        <v>0</v>
      </c>
      <c r="HD301" s="434">
        <f t="shared" si="808"/>
        <v>0</v>
      </c>
      <c r="HE301" s="435">
        <f t="shared" si="809"/>
        <v>0</v>
      </c>
      <c r="HF301" s="434">
        <f t="shared" si="810"/>
        <v>0</v>
      </c>
      <c r="HG301" s="435">
        <f t="shared" si="811"/>
        <v>0</v>
      </c>
      <c r="HH301" s="434">
        <f t="shared" si="812"/>
        <v>0</v>
      </c>
      <c r="HI301" s="435">
        <f t="shared" si="813"/>
        <v>0</v>
      </c>
      <c r="HJ301" s="434">
        <f t="shared" si="814"/>
        <v>1965.7</v>
      </c>
      <c r="HK301" s="435">
        <f t="shared" si="815"/>
        <v>1708.3000000000002</v>
      </c>
      <c r="HL301" s="434">
        <f t="shared" si="816"/>
        <v>30297.4</v>
      </c>
      <c r="HM301" s="435">
        <f t="shared" si="817"/>
        <v>26618.5</v>
      </c>
    </row>
    <row r="302" spans="1:221" s="18" customFormat="1" ht="15" customHeight="1">
      <c r="A302" s="540" t="s">
        <v>585</v>
      </c>
      <c r="B302" s="6" t="s">
        <v>620</v>
      </c>
      <c r="C302" s="580" t="s">
        <v>1269</v>
      </c>
      <c r="D302" s="5">
        <v>226806</v>
      </c>
      <c r="E302" s="568">
        <v>7</v>
      </c>
      <c r="F302" s="609">
        <v>425</v>
      </c>
      <c r="G302" s="560">
        <v>470</v>
      </c>
      <c r="H302" s="609">
        <v>1</v>
      </c>
      <c r="I302" s="560">
        <v>5</v>
      </c>
      <c r="J302" s="434">
        <f t="shared" si="670"/>
        <v>424</v>
      </c>
      <c r="K302" s="435">
        <f t="shared" si="671"/>
        <v>465</v>
      </c>
      <c r="L302" s="432"/>
      <c r="M302" s="433"/>
      <c r="N302" s="434">
        <f t="shared" si="672"/>
        <v>424</v>
      </c>
      <c r="O302" s="435">
        <f t="shared" si="673"/>
        <v>465</v>
      </c>
      <c r="P302" s="434">
        <f t="shared" si="674"/>
        <v>424</v>
      </c>
      <c r="Q302" s="435">
        <f t="shared" si="675"/>
        <v>465</v>
      </c>
      <c r="R302" s="609">
        <v>52</v>
      </c>
      <c r="S302" s="560">
        <v>48</v>
      </c>
      <c r="T302" s="434">
        <f t="shared" si="818"/>
        <v>52</v>
      </c>
      <c r="U302" s="435">
        <f t="shared" si="818"/>
        <v>48</v>
      </c>
      <c r="V302" s="609">
        <v>14</v>
      </c>
      <c r="W302" s="560">
        <v>17</v>
      </c>
      <c r="X302" s="434">
        <f t="shared" si="676"/>
        <v>14</v>
      </c>
      <c r="Y302" s="435">
        <f t="shared" si="677"/>
        <v>17</v>
      </c>
      <c r="Z302" s="432"/>
      <c r="AA302" s="433"/>
      <c r="AB302" s="434">
        <f t="shared" si="678"/>
        <v>0</v>
      </c>
      <c r="AC302" s="435">
        <f t="shared" si="679"/>
        <v>0</v>
      </c>
      <c r="AD302" s="434">
        <f t="shared" si="680"/>
        <v>66</v>
      </c>
      <c r="AE302" s="435">
        <f t="shared" si="681"/>
        <v>65</v>
      </c>
      <c r="AF302" s="434">
        <f t="shared" si="682"/>
        <v>66</v>
      </c>
      <c r="AG302" s="435">
        <f t="shared" si="683"/>
        <v>65</v>
      </c>
      <c r="AH302" s="609">
        <v>2.6</v>
      </c>
      <c r="AI302" s="560">
        <v>2.5</v>
      </c>
      <c r="AJ302" s="434">
        <f t="shared" si="684"/>
        <v>135.20000000000002</v>
      </c>
      <c r="AK302" s="435">
        <f t="shared" si="685"/>
        <v>120</v>
      </c>
      <c r="AL302" s="609">
        <v>4.5999999999999996</v>
      </c>
      <c r="AM302" s="560">
        <v>2.7</v>
      </c>
      <c r="AN302" s="434">
        <f t="shared" si="686"/>
        <v>64.399999999999991</v>
      </c>
      <c r="AO302" s="435">
        <f t="shared" si="687"/>
        <v>45.900000000000006</v>
      </c>
      <c r="AP302" s="432"/>
      <c r="AQ302" s="433"/>
      <c r="AR302" s="434">
        <f t="shared" si="688"/>
        <v>0</v>
      </c>
      <c r="AS302" s="435">
        <f t="shared" si="689"/>
        <v>0</v>
      </c>
      <c r="AT302" s="434">
        <f t="shared" si="690"/>
        <v>3.0242424242424244</v>
      </c>
      <c r="AU302" s="435">
        <f t="shared" si="691"/>
        <v>2.5523076923076924</v>
      </c>
      <c r="AV302" s="434">
        <f t="shared" si="692"/>
        <v>199.60000000000002</v>
      </c>
      <c r="AW302" s="435">
        <f t="shared" si="693"/>
        <v>165.9</v>
      </c>
      <c r="AX302" s="609">
        <v>59.8</v>
      </c>
      <c r="AY302" s="560">
        <v>59.4</v>
      </c>
      <c r="AZ302" s="434">
        <f t="shared" si="694"/>
        <v>3109.6</v>
      </c>
      <c r="BA302" s="435">
        <f t="shared" si="695"/>
        <v>2851.2</v>
      </c>
      <c r="BB302" s="609">
        <v>70</v>
      </c>
      <c r="BC302" s="560">
        <v>55.6</v>
      </c>
      <c r="BD302" s="434">
        <f t="shared" si="696"/>
        <v>980</v>
      </c>
      <c r="BE302" s="435">
        <f t="shared" si="697"/>
        <v>945.2</v>
      </c>
      <c r="BF302" s="432"/>
      <c r="BG302" s="433"/>
      <c r="BH302" s="434">
        <f t="shared" si="698"/>
        <v>0</v>
      </c>
      <c r="BI302" s="435">
        <f t="shared" si="699"/>
        <v>0</v>
      </c>
      <c r="BJ302" s="434">
        <f t="shared" si="700"/>
        <v>61.963636363636361</v>
      </c>
      <c r="BK302" s="435">
        <f t="shared" si="701"/>
        <v>58.406153846153842</v>
      </c>
      <c r="BL302" s="434">
        <f t="shared" si="702"/>
        <v>4089.6</v>
      </c>
      <c r="BM302" s="435">
        <f t="shared" si="703"/>
        <v>3796.3999999999996</v>
      </c>
      <c r="BN302" s="609">
        <v>85</v>
      </c>
      <c r="BO302" s="560">
        <v>103</v>
      </c>
      <c r="BP302" s="434">
        <f t="shared" si="704"/>
        <v>85</v>
      </c>
      <c r="BQ302" s="435">
        <f t="shared" si="705"/>
        <v>103</v>
      </c>
      <c r="BR302" s="609">
        <v>50</v>
      </c>
      <c r="BS302" s="560">
        <v>47</v>
      </c>
      <c r="BT302" s="434">
        <f t="shared" si="706"/>
        <v>50</v>
      </c>
      <c r="BU302" s="435">
        <f t="shared" si="707"/>
        <v>47</v>
      </c>
      <c r="BV302" s="432"/>
      <c r="BW302" s="433"/>
      <c r="BX302" s="434">
        <f t="shared" si="708"/>
        <v>0</v>
      </c>
      <c r="BY302" s="435">
        <f t="shared" si="709"/>
        <v>0</v>
      </c>
      <c r="BZ302" s="434">
        <f t="shared" si="710"/>
        <v>135</v>
      </c>
      <c r="CA302" s="435">
        <f t="shared" si="711"/>
        <v>150</v>
      </c>
      <c r="CB302" s="434">
        <f t="shared" si="712"/>
        <v>135</v>
      </c>
      <c r="CC302" s="435">
        <f t="shared" si="713"/>
        <v>150</v>
      </c>
      <c r="CD302" s="609">
        <v>3.7</v>
      </c>
      <c r="CE302" s="560">
        <v>3.7</v>
      </c>
      <c r="CF302" s="434">
        <f t="shared" si="714"/>
        <v>314.5</v>
      </c>
      <c r="CG302" s="435">
        <f t="shared" si="715"/>
        <v>381.1</v>
      </c>
      <c r="CH302" s="610">
        <v>4.5</v>
      </c>
      <c r="CI302" s="560">
        <v>4.9000000000000004</v>
      </c>
      <c r="CJ302" s="434">
        <f t="shared" si="716"/>
        <v>225</v>
      </c>
      <c r="CK302" s="435">
        <f t="shared" si="717"/>
        <v>230.3</v>
      </c>
      <c r="CL302" s="432"/>
      <c r="CM302" s="433"/>
      <c r="CN302" s="434">
        <f t="shared" si="718"/>
        <v>0</v>
      </c>
      <c r="CO302" s="435">
        <f t="shared" si="719"/>
        <v>0</v>
      </c>
      <c r="CP302" s="434">
        <f t="shared" si="720"/>
        <v>3.9962962962962965</v>
      </c>
      <c r="CQ302" s="435">
        <f t="shared" si="721"/>
        <v>4.0760000000000005</v>
      </c>
      <c r="CR302" s="434">
        <f t="shared" si="722"/>
        <v>539.5</v>
      </c>
      <c r="CS302" s="435">
        <f t="shared" si="723"/>
        <v>611.40000000000009</v>
      </c>
      <c r="CT302" s="609">
        <v>79.8</v>
      </c>
      <c r="CU302" s="560">
        <v>80.2</v>
      </c>
      <c r="CV302" s="434">
        <f t="shared" si="724"/>
        <v>6783</v>
      </c>
      <c r="CW302" s="435">
        <f t="shared" si="725"/>
        <v>8260.6</v>
      </c>
      <c r="CX302" s="609">
        <v>84.8</v>
      </c>
      <c r="CY302" s="560">
        <v>82.7</v>
      </c>
      <c r="CZ302" s="434">
        <f t="shared" si="726"/>
        <v>4240</v>
      </c>
      <c r="DA302" s="435">
        <f t="shared" si="727"/>
        <v>3886.9</v>
      </c>
      <c r="DB302" s="432"/>
      <c r="DC302" s="433"/>
      <c r="DD302" s="434">
        <f t="shared" si="728"/>
        <v>0</v>
      </c>
      <c r="DE302" s="435">
        <f t="shared" si="729"/>
        <v>0</v>
      </c>
      <c r="DF302" s="434">
        <f t="shared" si="730"/>
        <v>81.651851851851845</v>
      </c>
      <c r="DG302" s="435">
        <f t="shared" si="731"/>
        <v>80.983333333333334</v>
      </c>
      <c r="DH302" s="434">
        <f t="shared" si="732"/>
        <v>11022.999999999998</v>
      </c>
      <c r="DI302" s="435">
        <f t="shared" si="733"/>
        <v>12147.5</v>
      </c>
      <c r="DJ302" s="434">
        <f t="shared" si="734"/>
        <v>201</v>
      </c>
      <c r="DK302" s="435">
        <f t="shared" si="735"/>
        <v>215</v>
      </c>
      <c r="DL302" s="434">
        <f t="shared" si="736"/>
        <v>201</v>
      </c>
      <c r="DM302" s="435">
        <f t="shared" si="737"/>
        <v>215</v>
      </c>
      <c r="DN302" s="434">
        <f t="shared" si="738"/>
        <v>3.6771144278606966</v>
      </c>
      <c r="DO302" s="435">
        <f t="shared" si="739"/>
        <v>3.6153488372093028</v>
      </c>
      <c r="DP302" s="434">
        <f t="shared" si="740"/>
        <v>739.1</v>
      </c>
      <c r="DQ302" s="435">
        <f t="shared" si="741"/>
        <v>777.30000000000007</v>
      </c>
      <c r="DR302" s="434">
        <f t="shared" si="742"/>
        <v>75.187064676616913</v>
      </c>
      <c r="DS302" s="435">
        <f t="shared" si="743"/>
        <v>74.157674418604643</v>
      </c>
      <c r="DT302" s="434">
        <f t="shared" si="744"/>
        <v>15112.6</v>
      </c>
      <c r="DU302" s="435">
        <f t="shared" si="745"/>
        <v>15943.899999999998</v>
      </c>
      <c r="DV302" s="609">
        <v>33</v>
      </c>
      <c r="DW302" s="560">
        <v>36</v>
      </c>
      <c r="DX302" s="434">
        <f t="shared" si="746"/>
        <v>33</v>
      </c>
      <c r="DY302" s="435">
        <f t="shared" si="747"/>
        <v>36</v>
      </c>
      <c r="DZ302" s="609">
        <v>71</v>
      </c>
      <c r="EA302" s="560">
        <v>61</v>
      </c>
      <c r="EB302" s="434">
        <f t="shared" si="748"/>
        <v>71</v>
      </c>
      <c r="EC302" s="435">
        <f t="shared" si="749"/>
        <v>61</v>
      </c>
      <c r="ED302" s="432"/>
      <c r="EE302" s="433"/>
      <c r="EF302" s="434">
        <f t="shared" si="750"/>
        <v>0</v>
      </c>
      <c r="EG302" s="435">
        <f t="shared" si="751"/>
        <v>0</v>
      </c>
      <c r="EH302" s="434">
        <f t="shared" si="752"/>
        <v>104</v>
      </c>
      <c r="EI302" s="435">
        <f t="shared" si="753"/>
        <v>97</v>
      </c>
      <c r="EJ302" s="434">
        <f t="shared" si="754"/>
        <v>104</v>
      </c>
      <c r="EK302" s="435">
        <f t="shared" si="755"/>
        <v>97</v>
      </c>
      <c r="EL302" s="609">
        <v>3.2</v>
      </c>
      <c r="EM302" s="560">
        <v>3.1</v>
      </c>
      <c r="EN302" s="434">
        <f t="shared" si="756"/>
        <v>105.60000000000001</v>
      </c>
      <c r="EO302" s="435">
        <f t="shared" si="757"/>
        <v>111.60000000000001</v>
      </c>
      <c r="EP302" s="609">
        <v>3.6</v>
      </c>
      <c r="EQ302" s="560">
        <v>3.1</v>
      </c>
      <c r="ER302" s="434">
        <f t="shared" si="758"/>
        <v>255.6</v>
      </c>
      <c r="ES302" s="435">
        <f t="shared" si="759"/>
        <v>189.1</v>
      </c>
      <c r="ET302" s="432"/>
      <c r="EU302" s="433"/>
      <c r="EV302" s="434">
        <f t="shared" si="760"/>
        <v>0</v>
      </c>
      <c r="EW302" s="435">
        <f t="shared" si="761"/>
        <v>0</v>
      </c>
      <c r="EX302" s="434">
        <f t="shared" si="762"/>
        <v>3.4730769230769232</v>
      </c>
      <c r="EY302" s="435">
        <f t="shared" si="763"/>
        <v>3.1</v>
      </c>
      <c r="EZ302" s="434">
        <f t="shared" si="764"/>
        <v>361.2</v>
      </c>
      <c r="FA302" s="435">
        <f t="shared" si="765"/>
        <v>300.7</v>
      </c>
      <c r="FB302" s="609">
        <v>60.6</v>
      </c>
      <c r="FC302" s="560">
        <v>57.8</v>
      </c>
      <c r="FD302" s="434">
        <f t="shared" si="766"/>
        <v>1999.8</v>
      </c>
      <c r="FE302" s="435">
        <f t="shared" si="767"/>
        <v>2080.7999999999997</v>
      </c>
      <c r="FF302" s="609">
        <v>54.1</v>
      </c>
      <c r="FG302" s="560">
        <v>54.8</v>
      </c>
      <c r="FH302" s="434">
        <f t="shared" si="768"/>
        <v>3841.1</v>
      </c>
      <c r="FI302" s="435">
        <f t="shared" si="769"/>
        <v>3342.7999999999997</v>
      </c>
      <c r="FJ302" s="432"/>
      <c r="FK302" s="433"/>
      <c r="FL302" s="434">
        <f t="shared" si="770"/>
        <v>0</v>
      </c>
      <c r="FM302" s="435">
        <f t="shared" si="771"/>
        <v>0</v>
      </c>
      <c r="FN302" s="434">
        <f t="shared" si="772"/>
        <v>56.162499999999994</v>
      </c>
      <c r="FO302" s="435">
        <f t="shared" si="773"/>
        <v>55.913402061855663</v>
      </c>
      <c r="FP302" s="434">
        <f t="shared" si="774"/>
        <v>5840.9</v>
      </c>
      <c r="FQ302" s="435">
        <f t="shared" si="775"/>
        <v>5423.5999999999995</v>
      </c>
      <c r="FR302" s="609">
        <v>119</v>
      </c>
      <c r="FS302" s="560">
        <v>153</v>
      </c>
      <c r="FT302" s="434">
        <f t="shared" si="776"/>
        <v>119</v>
      </c>
      <c r="FU302" s="435">
        <f t="shared" si="777"/>
        <v>153</v>
      </c>
      <c r="FV302" s="609">
        <v>4.3</v>
      </c>
      <c r="FW302" s="560">
        <v>2.8</v>
      </c>
      <c r="FX302" s="434">
        <f t="shared" si="778"/>
        <v>511.7</v>
      </c>
      <c r="FY302" s="435">
        <f t="shared" si="779"/>
        <v>428.4</v>
      </c>
      <c r="FZ302" s="609">
        <v>35.6</v>
      </c>
      <c r="GA302" s="561">
        <v>31.9</v>
      </c>
      <c r="GB302" s="434">
        <f t="shared" si="780"/>
        <v>4236.4000000000005</v>
      </c>
      <c r="GC302" s="435">
        <f t="shared" si="781"/>
        <v>4880.7</v>
      </c>
      <c r="GD302" s="434">
        <f t="shared" si="782"/>
        <v>170</v>
      </c>
      <c r="GE302" s="435">
        <f t="shared" si="783"/>
        <v>187</v>
      </c>
      <c r="GF302" s="434">
        <f t="shared" si="784"/>
        <v>170</v>
      </c>
      <c r="GG302" s="435">
        <f t="shared" si="785"/>
        <v>187</v>
      </c>
      <c r="GH302" s="434">
        <f t="shared" si="786"/>
        <v>555.30000000000007</v>
      </c>
      <c r="GI302" s="435">
        <f t="shared" si="787"/>
        <v>612.70000000000005</v>
      </c>
      <c r="GJ302" s="434">
        <f t="shared" si="788"/>
        <v>11892.4</v>
      </c>
      <c r="GK302" s="435">
        <f t="shared" si="789"/>
        <v>13192.599999999999</v>
      </c>
      <c r="GL302" s="434">
        <f t="shared" si="790"/>
        <v>135</v>
      </c>
      <c r="GM302" s="435">
        <f t="shared" si="791"/>
        <v>125</v>
      </c>
      <c r="GN302" s="434">
        <f t="shared" si="792"/>
        <v>135</v>
      </c>
      <c r="GO302" s="435">
        <f t="shared" si="793"/>
        <v>125</v>
      </c>
      <c r="GP302" s="434">
        <f t="shared" si="794"/>
        <v>545</v>
      </c>
      <c r="GQ302" s="435">
        <f t="shared" si="795"/>
        <v>465.30000000000007</v>
      </c>
      <c r="GR302" s="434">
        <f t="shared" si="796"/>
        <v>9061.1</v>
      </c>
      <c r="GS302" s="435">
        <f t="shared" si="797"/>
        <v>8174.9</v>
      </c>
      <c r="GT302" s="434">
        <f t="shared" si="798"/>
        <v>305</v>
      </c>
      <c r="GU302" s="435">
        <f t="shared" si="799"/>
        <v>312</v>
      </c>
      <c r="GV302" s="434">
        <f t="shared" si="800"/>
        <v>305</v>
      </c>
      <c r="GW302" s="435">
        <f t="shared" si="801"/>
        <v>312</v>
      </c>
      <c r="GX302" s="434">
        <f t="shared" si="802"/>
        <v>1100.3000000000002</v>
      </c>
      <c r="GY302" s="435">
        <f t="shared" si="803"/>
        <v>1078</v>
      </c>
      <c r="GZ302" s="434">
        <f t="shared" si="804"/>
        <v>20953.5</v>
      </c>
      <c r="HA302" s="435">
        <f t="shared" si="805"/>
        <v>21367.5</v>
      </c>
      <c r="HB302" s="434">
        <f t="shared" si="806"/>
        <v>0</v>
      </c>
      <c r="HC302" s="435">
        <f t="shared" si="807"/>
        <v>0</v>
      </c>
      <c r="HD302" s="434">
        <f t="shared" si="808"/>
        <v>0</v>
      </c>
      <c r="HE302" s="435">
        <f t="shared" si="809"/>
        <v>0</v>
      </c>
      <c r="HF302" s="434">
        <f t="shared" si="810"/>
        <v>0</v>
      </c>
      <c r="HG302" s="435">
        <f t="shared" si="811"/>
        <v>0</v>
      </c>
      <c r="HH302" s="434">
        <f t="shared" si="812"/>
        <v>0</v>
      </c>
      <c r="HI302" s="435">
        <f t="shared" si="813"/>
        <v>0</v>
      </c>
      <c r="HJ302" s="434">
        <f t="shared" si="814"/>
        <v>1612</v>
      </c>
      <c r="HK302" s="435">
        <f t="shared" si="815"/>
        <v>1506.4</v>
      </c>
      <c r="HL302" s="434">
        <f t="shared" si="816"/>
        <v>25189.9</v>
      </c>
      <c r="HM302" s="435">
        <f t="shared" si="817"/>
        <v>26248.199999999997</v>
      </c>
    </row>
    <row r="303" spans="1:221" s="18" customFormat="1" ht="15" customHeight="1">
      <c r="A303" s="540" t="s">
        <v>585</v>
      </c>
      <c r="B303" s="6" t="s">
        <v>621</v>
      </c>
      <c r="C303" s="580" t="s">
        <v>1270</v>
      </c>
      <c r="D303" s="5">
        <v>409315</v>
      </c>
      <c r="E303" s="568">
        <v>7</v>
      </c>
      <c r="F303" s="609">
        <v>4327</v>
      </c>
      <c r="G303" s="560">
        <v>3955</v>
      </c>
      <c r="H303" s="609">
        <v>11</v>
      </c>
      <c r="I303" s="560">
        <v>6</v>
      </c>
      <c r="J303" s="434">
        <f t="shared" si="670"/>
        <v>4316</v>
      </c>
      <c r="K303" s="435">
        <f t="shared" si="671"/>
        <v>3949</v>
      </c>
      <c r="L303" s="432"/>
      <c r="M303" s="433"/>
      <c r="N303" s="434">
        <f t="shared" si="672"/>
        <v>4316</v>
      </c>
      <c r="O303" s="435">
        <f t="shared" si="673"/>
        <v>3949</v>
      </c>
      <c r="P303" s="434">
        <f t="shared" si="674"/>
        <v>4316</v>
      </c>
      <c r="Q303" s="435">
        <f t="shared" si="675"/>
        <v>3949</v>
      </c>
      <c r="R303" s="609">
        <v>364</v>
      </c>
      <c r="S303" s="560">
        <v>335</v>
      </c>
      <c r="T303" s="434">
        <f t="shared" si="818"/>
        <v>364</v>
      </c>
      <c r="U303" s="435">
        <f t="shared" si="818"/>
        <v>335</v>
      </c>
      <c r="V303" s="609">
        <v>839</v>
      </c>
      <c r="W303" s="560">
        <v>664</v>
      </c>
      <c r="X303" s="434">
        <f t="shared" si="676"/>
        <v>839</v>
      </c>
      <c r="Y303" s="435">
        <f t="shared" si="677"/>
        <v>664</v>
      </c>
      <c r="Z303" s="432"/>
      <c r="AA303" s="433"/>
      <c r="AB303" s="434">
        <f t="shared" si="678"/>
        <v>0</v>
      </c>
      <c r="AC303" s="435">
        <f t="shared" si="679"/>
        <v>0</v>
      </c>
      <c r="AD303" s="434">
        <f t="shared" si="680"/>
        <v>1203</v>
      </c>
      <c r="AE303" s="435">
        <f t="shared" si="681"/>
        <v>999</v>
      </c>
      <c r="AF303" s="434">
        <f t="shared" si="682"/>
        <v>1203</v>
      </c>
      <c r="AG303" s="435">
        <f t="shared" si="683"/>
        <v>999</v>
      </c>
      <c r="AH303" s="609">
        <v>3.5</v>
      </c>
      <c r="AI303" s="560">
        <v>3.4</v>
      </c>
      <c r="AJ303" s="434">
        <f t="shared" si="684"/>
        <v>1274</v>
      </c>
      <c r="AK303" s="435">
        <f t="shared" si="685"/>
        <v>1139</v>
      </c>
      <c r="AL303" s="609">
        <v>2.5</v>
      </c>
      <c r="AM303" s="560">
        <v>2.7</v>
      </c>
      <c r="AN303" s="434">
        <f t="shared" si="686"/>
        <v>2097.5</v>
      </c>
      <c r="AO303" s="435">
        <f t="shared" si="687"/>
        <v>1792.8000000000002</v>
      </c>
      <c r="AP303" s="432"/>
      <c r="AQ303" s="433"/>
      <c r="AR303" s="434">
        <f t="shared" si="688"/>
        <v>0</v>
      </c>
      <c r="AS303" s="435">
        <f t="shared" si="689"/>
        <v>0</v>
      </c>
      <c r="AT303" s="434">
        <f t="shared" si="690"/>
        <v>2.8025768911055695</v>
      </c>
      <c r="AU303" s="435">
        <f t="shared" si="691"/>
        <v>2.934734734734735</v>
      </c>
      <c r="AV303" s="434">
        <f t="shared" si="692"/>
        <v>3371.5</v>
      </c>
      <c r="AW303" s="435">
        <f t="shared" si="693"/>
        <v>2931.8</v>
      </c>
      <c r="AX303" s="609">
        <v>69.5</v>
      </c>
      <c r="AY303" s="560">
        <v>70.599999999999994</v>
      </c>
      <c r="AZ303" s="434">
        <f t="shared" si="694"/>
        <v>25298</v>
      </c>
      <c r="BA303" s="435">
        <f t="shared" si="695"/>
        <v>23650.999999999996</v>
      </c>
      <c r="BB303" s="609">
        <v>30.8</v>
      </c>
      <c r="BC303" s="560">
        <v>33.799999999999997</v>
      </c>
      <c r="BD303" s="434">
        <f t="shared" si="696"/>
        <v>25841.200000000001</v>
      </c>
      <c r="BE303" s="435">
        <f t="shared" si="697"/>
        <v>22443.199999999997</v>
      </c>
      <c r="BF303" s="432"/>
      <c r="BG303" s="433"/>
      <c r="BH303" s="434">
        <f t="shared" si="698"/>
        <v>0</v>
      </c>
      <c r="BI303" s="435">
        <f t="shared" si="699"/>
        <v>0</v>
      </c>
      <c r="BJ303" s="434">
        <f t="shared" si="700"/>
        <v>42.509725685785533</v>
      </c>
      <c r="BK303" s="435">
        <f t="shared" si="701"/>
        <v>46.140340340340337</v>
      </c>
      <c r="BL303" s="434">
        <f t="shared" si="702"/>
        <v>51139.199999999997</v>
      </c>
      <c r="BM303" s="435">
        <f t="shared" si="703"/>
        <v>46094.2</v>
      </c>
      <c r="BN303" s="609">
        <v>603</v>
      </c>
      <c r="BO303" s="560">
        <v>528</v>
      </c>
      <c r="BP303" s="434">
        <f t="shared" si="704"/>
        <v>603</v>
      </c>
      <c r="BQ303" s="435">
        <f t="shared" si="705"/>
        <v>528</v>
      </c>
      <c r="BR303" s="609">
        <v>452</v>
      </c>
      <c r="BS303" s="560">
        <v>390</v>
      </c>
      <c r="BT303" s="434">
        <f t="shared" si="706"/>
        <v>452</v>
      </c>
      <c r="BU303" s="435">
        <f t="shared" si="707"/>
        <v>390</v>
      </c>
      <c r="BV303" s="432"/>
      <c r="BW303" s="433"/>
      <c r="BX303" s="434">
        <f t="shared" si="708"/>
        <v>0</v>
      </c>
      <c r="BY303" s="435">
        <f t="shared" si="709"/>
        <v>0</v>
      </c>
      <c r="BZ303" s="434">
        <f t="shared" si="710"/>
        <v>1055</v>
      </c>
      <c r="CA303" s="435">
        <f t="shared" si="711"/>
        <v>918</v>
      </c>
      <c r="CB303" s="434">
        <f t="shared" si="712"/>
        <v>1055</v>
      </c>
      <c r="CC303" s="435">
        <f t="shared" si="713"/>
        <v>918</v>
      </c>
      <c r="CD303" s="609">
        <v>4.4000000000000004</v>
      </c>
      <c r="CE303" s="560">
        <v>4.2</v>
      </c>
      <c r="CF303" s="434">
        <f t="shared" si="714"/>
        <v>2653.2000000000003</v>
      </c>
      <c r="CG303" s="435">
        <f t="shared" si="715"/>
        <v>2217.6</v>
      </c>
      <c r="CH303" s="610">
        <v>4.5</v>
      </c>
      <c r="CI303" s="560">
        <v>4.4000000000000004</v>
      </c>
      <c r="CJ303" s="434">
        <f t="shared" si="716"/>
        <v>2034</v>
      </c>
      <c r="CK303" s="435">
        <f t="shared" si="717"/>
        <v>1716.0000000000002</v>
      </c>
      <c r="CL303" s="432"/>
      <c r="CM303" s="433"/>
      <c r="CN303" s="434">
        <f t="shared" si="718"/>
        <v>0</v>
      </c>
      <c r="CO303" s="435">
        <f t="shared" si="719"/>
        <v>0</v>
      </c>
      <c r="CP303" s="434">
        <f t="shared" si="720"/>
        <v>4.4428436018957349</v>
      </c>
      <c r="CQ303" s="435">
        <f t="shared" si="721"/>
        <v>4.2849673202614387</v>
      </c>
      <c r="CR303" s="434">
        <f t="shared" si="722"/>
        <v>4687.2000000000007</v>
      </c>
      <c r="CS303" s="435">
        <f t="shared" si="723"/>
        <v>3933.6000000000008</v>
      </c>
      <c r="CT303" s="609">
        <v>84.2</v>
      </c>
      <c r="CU303" s="560">
        <v>82.2</v>
      </c>
      <c r="CV303" s="434">
        <f t="shared" si="724"/>
        <v>50772.6</v>
      </c>
      <c r="CW303" s="435">
        <f t="shared" si="725"/>
        <v>43401.599999999999</v>
      </c>
      <c r="CX303" s="609">
        <v>82.1</v>
      </c>
      <c r="CY303" s="560">
        <v>80.400000000000006</v>
      </c>
      <c r="CZ303" s="434">
        <f t="shared" si="726"/>
        <v>37109.199999999997</v>
      </c>
      <c r="DA303" s="435">
        <f t="shared" si="727"/>
        <v>31356.000000000004</v>
      </c>
      <c r="DB303" s="432"/>
      <c r="DC303" s="433"/>
      <c r="DD303" s="434">
        <f t="shared" si="728"/>
        <v>0</v>
      </c>
      <c r="DE303" s="435">
        <f t="shared" si="729"/>
        <v>0</v>
      </c>
      <c r="DF303" s="434">
        <f t="shared" si="730"/>
        <v>83.300284360189565</v>
      </c>
      <c r="DG303" s="435">
        <f t="shared" si="731"/>
        <v>81.435294117647061</v>
      </c>
      <c r="DH303" s="434">
        <f t="shared" si="732"/>
        <v>87881.799999999988</v>
      </c>
      <c r="DI303" s="435">
        <f t="shared" si="733"/>
        <v>74757.600000000006</v>
      </c>
      <c r="DJ303" s="434">
        <f t="shared" si="734"/>
        <v>2258</v>
      </c>
      <c r="DK303" s="435">
        <f t="shared" si="735"/>
        <v>1917</v>
      </c>
      <c r="DL303" s="434">
        <f t="shared" si="736"/>
        <v>2258</v>
      </c>
      <c r="DM303" s="435">
        <f t="shared" si="737"/>
        <v>1917</v>
      </c>
      <c r="DN303" s="434">
        <f t="shared" si="738"/>
        <v>3.5689548272807796</v>
      </c>
      <c r="DO303" s="435">
        <f t="shared" si="739"/>
        <v>3.5813249869587906</v>
      </c>
      <c r="DP303" s="434">
        <f t="shared" si="740"/>
        <v>8058.7000000000007</v>
      </c>
      <c r="DQ303" s="435">
        <f t="shared" si="741"/>
        <v>6865.4000000000015</v>
      </c>
      <c r="DR303" s="434">
        <f t="shared" si="742"/>
        <v>61.568201948627106</v>
      </c>
      <c r="DS303" s="435">
        <f t="shared" si="743"/>
        <v>63.04214919144497</v>
      </c>
      <c r="DT303" s="434">
        <f t="shared" si="744"/>
        <v>139021</v>
      </c>
      <c r="DU303" s="435">
        <f t="shared" si="745"/>
        <v>120851.8</v>
      </c>
      <c r="DV303" s="609">
        <v>163</v>
      </c>
      <c r="DW303" s="560">
        <v>162</v>
      </c>
      <c r="DX303" s="434">
        <f t="shared" si="746"/>
        <v>163</v>
      </c>
      <c r="DY303" s="435">
        <f t="shared" si="747"/>
        <v>162</v>
      </c>
      <c r="DZ303" s="609">
        <v>340</v>
      </c>
      <c r="EA303" s="560">
        <v>331</v>
      </c>
      <c r="EB303" s="434">
        <f t="shared" si="748"/>
        <v>340</v>
      </c>
      <c r="EC303" s="435">
        <f t="shared" si="749"/>
        <v>331</v>
      </c>
      <c r="ED303" s="432"/>
      <c r="EE303" s="433"/>
      <c r="EF303" s="434">
        <f t="shared" si="750"/>
        <v>0</v>
      </c>
      <c r="EG303" s="435">
        <f t="shared" si="751"/>
        <v>0</v>
      </c>
      <c r="EH303" s="434">
        <f t="shared" si="752"/>
        <v>503</v>
      </c>
      <c r="EI303" s="435">
        <f t="shared" si="753"/>
        <v>493</v>
      </c>
      <c r="EJ303" s="434">
        <f t="shared" si="754"/>
        <v>503</v>
      </c>
      <c r="EK303" s="435">
        <f t="shared" si="755"/>
        <v>493</v>
      </c>
      <c r="EL303" s="609">
        <v>3.8</v>
      </c>
      <c r="EM303" s="560">
        <v>3.4</v>
      </c>
      <c r="EN303" s="434">
        <f t="shared" si="756"/>
        <v>619.4</v>
      </c>
      <c r="EO303" s="435">
        <f t="shared" si="757"/>
        <v>550.79999999999995</v>
      </c>
      <c r="EP303" s="609">
        <v>3.9</v>
      </c>
      <c r="EQ303" s="560">
        <v>3.8</v>
      </c>
      <c r="ER303" s="434">
        <f t="shared" si="758"/>
        <v>1326</v>
      </c>
      <c r="ES303" s="435">
        <f t="shared" si="759"/>
        <v>1257.8</v>
      </c>
      <c r="ET303" s="432"/>
      <c r="EU303" s="433"/>
      <c r="EV303" s="434">
        <f t="shared" si="760"/>
        <v>0</v>
      </c>
      <c r="EW303" s="435">
        <f t="shared" si="761"/>
        <v>0</v>
      </c>
      <c r="EX303" s="434">
        <f t="shared" si="762"/>
        <v>3.8675944333996024</v>
      </c>
      <c r="EY303" s="435">
        <f t="shared" si="763"/>
        <v>3.6685598377281945</v>
      </c>
      <c r="EZ303" s="434">
        <f t="shared" si="764"/>
        <v>1945.4</v>
      </c>
      <c r="FA303" s="435">
        <f t="shared" si="765"/>
        <v>1808.6</v>
      </c>
      <c r="FB303" s="609">
        <v>65.400000000000006</v>
      </c>
      <c r="FC303" s="560">
        <v>62</v>
      </c>
      <c r="FD303" s="434">
        <f t="shared" si="766"/>
        <v>10660.2</v>
      </c>
      <c r="FE303" s="435">
        <f t="shared" si="767"/>
        <v>10044</v>
      </c>
      <c r="FF303" s="609">
        <v>56.5</v>
      </c>
      <c r="FG303" s="560">
        <v>58.5</v>
      </c>
      <c r="FH303" s="434">
        <f t="shared" si="768"/>
        <v>19210</v>
      </c>
      <c r="FI303" s="435">
        <f t="shared" si="769"/>
        <v>19363.5</v>
      </c>
      <c r="FJ303" s="432"/>
      <c r="FK303" s="433"/>
      <c r="FL303" s="434">
        <f t="shared" si="770"/>
        <v>0</v>
      </c>
      <c r="FM303" s="435">
        <f t="shared" si="771"/>
        <v>0</v>
      </c>
      <c r="FN303" s="434">
        <f t="shared" si="772"/>
        <v>59.38409542743539</v>
      </c>
      <c r="FO303" s="435">
        <f t="shared" si="773"/>
        <v>59.650101419878297</v>
      </c>
      <c r="FP303" s="434">
        <f t="shared" si="774"/>
        <v>29870.2</v>
      </c>
      <c r="FQ303" s="435">
        <f t="shared" si="775"/>
        <v>29407.5</v>
      </c>
      <c r="FR303" s="609">
        <v>1555</v>
      </c>
      <c r="FS303" s="560">
        <v>1539</v>
      </c>
      <c r="FT303" s="434">
        <f t="shared" si="776"/>
        <v>1555</v>
      </c>
      <c r="FU303" s="435">
        <f t="shared" si="777"/>
        <v>1539</v>
      </c>
      <c r="FV303" s="609">
        <v>1.8</v>
      </c>
      <c r="FW303" s="560">
        <v>1.8</v>
      </c>
      <c r="FX303" s="434">
        <f t="shared" si="778"/>
        <v>2799</v>
      </c>
      <c r="FY303" s="435">
        <f t="shared" si="779"/>
        <v>2770.2000000000003</v>
      </c>
      <c r="FZ303" s="609">
        <v>18.3</v>
      </c>
      <c r="GA303" s="561">
        <v>18.899999999999999</v>
      </c>
      <c r="GB303" s="434">
        <f t="shared" si="780"/>
        <v>28456.5</v>
      </c>
      <c r="GC303" s="435">
        <f t="shared" si="781"/>
        <v>29087.1</v>
      </c>
      <c r="GD303" s="434">
        <f t="shared" si="782"/>
        <v>1130</v>
      </c>
      <c r="GE303" s="435">
        <f t="shared" si="783"/>
        <v>1025</v>
      </c>
      <c r="GF303" s="434">
        <f t="shared" si="784"/>
        <v>1130</v>
      </c>
      <c r="GG303" s="435">
        <f t="shared" si="785"/>
        <v>1025</v>
      </c>
      <c r="GH303" s="434">
        <f t="shared" si="786"/>
        <v>4546.6000000000004</v>
      </c>
      <c r="GI303" s="435">
        <f t="shared" si="787"/>
        <v>3907.3999999999996</v>
      </c>
      <c r="GJ303" s="434">
        <f t="shared" si="788"/>
        <v>86730.8</v>
      </c>
      <c r="GK303" s="435">
        <f t="shared" si="789"/>
        <v>77096.599999999991</v>
      </c>
      <c r="GL303" s="434">
        <f t="shared" si="790"/>
        <v>1631</v>
      </c>
      <c r="GM303" s="435">
        <f t="shared" si="791"/>
        <v>1385</v>
      </c>
      <c r="GN303" s="434">
        <f t="shared" si="792"/>
        <v>1631</v>
      </c>
      <c r="GO303" s="435">
        <f t="shared" si="793"/>
        <v>1385</v>
      </c>
      <c r="GP303" s="434">
        <f t="shared" si="794"/>
        <v>5457.5</v>
      </c>
      <c r="GQ303" s="435">
        <f t="shared" si="795"/>
        <v>4766.6000000000004</v>
      </c>
      <c r="GR303" s="434">
        <f t="shared" si="796"/>
        <v>82160.399999999994</v>
      </c>
      <c r="GS303" s="435">
        <f t="shared" si="797"/>
        <v>73162.7</v>
      </c>
      <c r="GT303" s="434">
        <f t="shared" si="798"/>
        <v>2761</v>
      </c>
      <c r="GU303" s="435">
        <f t="shared" si="799"/>
        <v>2410</v>
      </c>
      <c r="GV303" s="434">
        <f t="shared" si="800"/>
        <v>2761</v>
      </c>
      <c r="GW303" s="435">
        <f t="shared" si="801"/>
        <v>2410</v>
      </c>
      <c r="GX303" s="434">
        <f t="shared" si="802"/>
        <v>10004.1</v>
      </c>
      <c r="GY303" s="435">
        <f t="shared" si="803"/>
        <v>8674</v>
      </c>
      <c r="GZ303" s="434">
        <f t="shared" si="804"/>
        <v>168891.2</v>
      </c>
      <c r="HA303" s="435">
        <f t="shared" si="805"/>
        <v>150259.29999999999</v>
      </c>
      <c r="HB303" s="434">
        <f t="shared" si="806"/>
        <v>0</v>
      </c>
      <c r="HC303" s="435">
        <f t="shared" si="807"/>
        <v>0</v>
      </c>
      <c r="HD303" s="434">
        <f t="shared" si="808"/>
        <v>0</v>
      </c>
      <c r="HE303" s="435">
        <f t="shared" si="809"/>
        <v>0</v>
      </c>
      <c r="HF303" s="434">
        <f t="shared" si="810"/>
        <v>0</v>
      </c>
      <c r="HG303" s="435">
        <f t="shared" si="811"/>
        <v>0</v>
      </c>
      <c r="HH303" s="434">
        <f t="shared" si="812"/>
        <v>0</v>
      </c>
      <c r="HI303" s="435">
        <f t="shared" si="813"/>
        <v>0</v>
      </c>
      <c r="HJ303" s="434">
        <f t="shared" si="814"/>
        <v>12803.1</v>
      </c>
      <c r="HK303" s="435">
        <f t="shared" si="815"/>
        <v>11444.200000000003</v>
      </c>
      <c r="HL303" s="434">
        <f t="shared" si="816"/>
        <v>197347.7</v>
      </c>
      <c r="HM303" s="435">
        <f t="shared" si="817"/>
        <v>179346.4</v>
      </c>
    </row>
    <row r="304" spans="1:221" s="18" customFormat="1" ht="15" customHeight="1">
      <c r="A304" s="540" t="s">
        <v>585</v>
      </c>
      <c r="B304" s="6" t="s">
        <v>622</v>
      </c>
      <c r="C304" s="563"/>
      <c r="D304" s="5">
        <v>222576</v>
      </c>
      <c r="E304" s="568">
        <v>8</v>
      </c>
      <c r="F304" s="609">
        <v>1297</v>
      </c>
      <c r="G304" s="560">
        <v>1455</v>
      </c>
      <c r="H304" s="609">
        <v>12</v>
      </c>
      <c r="I304" s="560">
        <v>9</v>
      </c>
      <c r="J304" s="434">
        <f t="shared" si="670"/>
        <v>1285</v>
      </c>
      <c r="K304" s="435">
        <f t="shared" si="671"/>
        <v>1446</v>
      </c>
      <c r="L304" s="432"/>
      <c r="M304" s="433"/>
      <c r="N304" s="434">
        <f t="shared" si="672"/>
        <v>1285</v>
      </c>
      <c r="O304" s="435">
        <f t="shared" si="673"/>
        <v>1446</v>
      </c>
      <c r="P304" s="434">
        <f t="shared" si="674"/>
        <v>1285</v>
      </c>
      <c r="Q304" s="435">
        <f t="shared" si="675"/>
        <v>1446</v>
      </c>
      <c r="R304" s="609">
        <v>101</v>
      </c>
      <c r="S304" s="560">
        <v>165</v>
      </c>
      <c r="T304" s="434">
        <f t="shared" si="818"/>
        <v>101</v>
      </c>
      <c r="U304" s="435">
        <f t="shared" si="818"/>
        <v>165</v>
      </c>
      <c r="V304" s="609">
        <v>137</v>
      </c>
      <c r="W304" s="560">
        <v>140</v>
      </c>
      <c r="X304" s="434">
        <f t="shared" si="676"/>
        <v>137</v>
      </c>
      <c r="Y304" s="435">
        <f t="shared" si="677"/>
        <v>140</v>
      </c>
      <c r="Z304" s="432"/>
      <c r="AA304" s="433"/>
      <c r="AB304" s="434">
        <f t="shared" si="678"/>
        <v>0</v>
      </c>
      <c r="AC304" s="435">
        <f t="shared" si="679"/>
        <v>0</v>
      </c>
      <c r="AD304" s="434">
        <f t="shared" si="680"/>
        <v>238</v>
      </c>
      <c r="AE304" s="435">
        <f t="shared" si="681"/>
        <v>305</v>
      </c>
      <c r="AF304" s="434">
        <f t="shared" si="682"/>
        <v>238</v>
      </c>
      <c r="AG304" s="435">
        <f t="shared" si="683"/>
        <v>305</v>
      </c>
      <c r="AH304" s="609">
        <v>3.3</v>
      </c>
      <c r="AI304" s="560">
        <v>3.1</v>
      </c>
      <c r="AJ304" s="434">
        <f t="shared" si="684"/>
        <v>333.29999999999995</v>
      </c>
      <c r="AK304" s="435">
        <f t="shared" si="685"/>
        <v>511.5</v>
      </c>
      <c r="AL304" s="609">
        <v>3.7</v>
      </c>
      <c r="AM304" s="560">
        <v>3.6</v>
      </c>
      <c r="AN304" s="434">
        <f t="shared" si="686"/>
        <v>506.90000000000003</v>
      </c>
      <c r="AO304" s="435">
        <f t="shared" si="687"/>
        <v>504</v>
      </c>
      <c r="AP304" s="432"/>
      <c r="AQ304" s="433"/>
      <c r="AR304" s="434">
        <f t="shared" si="688"/>
        <v>0</v>
      </c>
      <c r="AS304" s="435">
        <f t="shared" si="689"/>
        <v>0</v>
      </c>
      <c r="AT304" s="434">
        <f t="shared" si="690"/>
        <v>3.5302521008403365</v>
      </c>
      <c r="AU304" s="435">
        <f t="shared" si="691"/>
        <v>3.3295081967213114</v>
      </c>
      <c r="AV304" s="434">
        <f t="shared" si="692"/>
        <v>840.2</v>
      </c>
      <c r="AW304" s="435">
        <f t="shared" si="693"/>
        <v>1015.5</v>
      </c>
      <c r="AX304" s="609">
        <v>61.1</v>
      </c>
      <c r="AY304" s="560">
        <v>61</v>
      </c>
      <c r="AZ304" s="434">
        <f t="shared" si="694"/>
        <v>6171.1</v>
      </c>
      <c r="BA304" s="435">
        <f t="shared" si="695"/>
        <v>10065</v>
      </c>
      <c r="BB304" s="609">
        <v>62.2</v>
      </c>
      <c r="BC304" s="560">
        <v>57.2</v>
      </c>
      <c r="BD304" s="434">
        <f t="shared" si="696"/>
        <v>8521.4</v>
      </c>
      <c r="BE304" s="435">
        <f t="shared" si="697"/>
        <v>8008</v>
      </c>
      <c r="BF304" s="432"/>
      <c r="BG304" s="433"/>
      <c r="BH304" s="434">
        <f t="shared" si="698"/>
        <v>0</v>
      </c>
      <c r="BI304" s="435">
        <f t="shared" si="699"/>
        <v>0</v>
      </c>
      <c r="BJ304" s="434">
        <f t="shared" si="700"/>
        <v>61.733193277310924</v>
      </c>
      <c r="BK304" s="435">
        <f t="shared" si="701"/>
        <v>59.255737704918033</v>
      </c>
      <c r="BL304" s="434">
        <f t="shared" si="702"/>
        <v>14692.5</v>
      </c>
      <c r="BM304" s="435">
        <f t="shared" si="703"/>
        <v>18073</v>
      </c>
      <c r="BN304" s="609">
        <v>141</v>
      </c>
      <c r="BO304" s="560">
        <v>247</v>
      </c>
      <c r="BP304" s="434">
        <f t="shared" si="704"/>
        <v>141</v>
      </c>
      <c r="BQ304" s="435">
        <f t="shared" si="705"/>
        <v>247</v>
      </c>
      <c r="BR304" s="609">
        <v>315</v>
      </c>
      <c r="BS304" s="560">
        <v>275</v>
      </c>
      <c r="BT304" s="434">
        <f t="shared" si="706"/>
        <v>315</v>
      </c>
      <c r="BU304" s="435">
        <f t="shared" si="707"/>
        <v>275</v>
      </c>
      <c r="BV304" s="432"/>
      <c r="BW304" s="433"/>
      <c r="BX304" s="434">
        <f t="shared" si="708"/>
        <v>0</v>
      </c>
      <c r="BY304" s="435">
        <f t="shared" si="709"/>
        <v>0</v>
      </c>
      <c r="BZ304" s="434">
        <f t="shared" si="710"/>
        <v>456</v>
      </c>
      <c r="CA304" s="435">
        <f t="shared" si="711"/>
        <v>522</v>
      </c>
      <c r="CB304" s="434">
        <f t="shared" si="712"/>
        <v>456</v>
      </c>
      <c r="CC304" s="435">
        <f t="shared" si="713"/>
        <v>522</v>
      </c>
      <c r="CD304" s="609">
        <v>5.2</v>
      </c>
      <c r="CE304" s="560">
        <v>4</v>
      </c>
      <c r="CF304" s="434">
        <f t="shared" si="714"/>
        <v>733.2</v>
      </c>
      <c r="CG304" s="435">
        <f t="shared" si="715"/>
        <v>988</v>
      </c>
      <c r="CH304" s="610">
        <v>4.4000000000000004</v>
      </c>
      <c r="CI304" s="560">
        <v>5.0999999999999996</v>
      </c>
      <c r="CJ304" s="434">
        <f t="shared" si="716"/>
        <v>1386</v>
      </c>
      <c r="CK304" s="435">
        <f t="shared" si="717"/>
        <v>1402.5</v>
      </c>
      <c r="CL304" s="432"/>
      <c r="CM304" s="433"/>
      <c r="CN304" s="434">
        <f t="shared" si="718"/>
        <v>0</v>
      </c>
      <c r="CO304" s="435">
        <f t="shared" si="719"/>
        <v>0</v>
      </c>
      <c r="CP304" s="434">
        <f t="shared" si="720"/>
        <v>4.6473684210526311</v>
      </c>
      <c r="CQ304" s="435">
        <f t="shared" si="721"/>
        <v>4.5795019157088124</v>
      </c>
      <c r="CR304" s="434">
        <f t="shared" si="722"/>
        <v>2119.1999999999998</v>
      </c>
      <c r="CS304" s="435">
        <f t="shared" si="723"/>
        <v>2390.5</v>
      </c>
      <c r="CT304" s="609">
        <v>81.3</v>
      </c>
      <c r="CU304" s="560">
        <v>74.3</v>
      </c>
      <c r="CV304" s="434">
        <f t="shared" si="724"/>
        <v>11463.3</v>
      </c>
      <c r="CW304" s="435">
        <f t="shared" si="725"/>
        <v>18352.099999999999</v>
      </c>
      <c r="CX304" s="609">
        <v>78.900000000000006</v>
      </c>
      <c r="CY304" s="560">
        <v>82.4</v>
      </c>
      <c r="CZ304" s="434">
        <f t="shared" si="726"/>
        <v>24853.5</v>
      </c>
      <c r="DA304" s="435">
        <f t="shared" si="727"/>
        <v>22660</v>
      </c>
      <c r="DB304" s="432"/>
      <c r="DC304" s="433"/>
      <c r="DD304" s="434">
        <f t="shared" si="728"/>
        <v>0</v>
      </c>
      <c r="DE304" s="435">
        <f t="shared" si="729"/>
        <v>0</v>
      </c>
      <c r="DF304" s="434">
        <f t="shared" si="730"/>
        <v>79.642105263157902</v>
      </c>
      <c r="DG304" s="435">
        <f t="shared" si="731"/>
        <v>78.567241379310346</v>
      </c>
      <c r="DH304" s="434">
        <f t="shared" si="732"/>
        <v>36316.800000000003</v>
      </c>
      <c r="DI304" s="435">
        <f t="shared" si="733"/>
        <v>41012.1</v>
      </c>
      <c r="DJ304" s="434">
        <f t="shared" si="734"/>
        <v>694</v>
      </c>
      <c r="DK304" s="435">
        <f t="shared" si="735"/>
        <v>827</v>
      </c>
      <c r="DL304" s="434">
        <f t="shared" si="736"/>
        <v>694</v>
      </c>
      <c r="DM304" s="435">
        <f t="shared" si="737"/>
        <v>827</v>
      </c>
      <c r="DN304" s="434">
        <f t="shared" si="738"/>
        <v>4.2642651296829968</v>
      </c>
      <c r="DO304" s="435">
        <f t="shared" si="739"/>
        <v>4.1185006045949217</v>
      </c>
      <c r="DP304" s="434">
        <f t="shared" si="740"/>
        <v>2959.3999999999996</v>
      </c>
      <c r="DQ304" s="435">
        <f t="shared" si="741"/>
        <v>3406.0000000000005</v>
      </c>
      <c r="DR304" s="434">
        <f t="shared" si="742"/>
        <v>73.500432276657065</v>
      </c>
      <c r="DS304" s="435">
        <f t="shared" si="743"/>
        <v>71.44510278113664</v>
      </c>
      <c r="DT304" s="434">
        <f t="shared" si="744"/>
        <v>51009.3</v>
      </c>
      <c r="DU304" s="435">
        <f t="shared" si="745"/>
        <v>59085.1</v>
      </c>
      <c r="DV304" s="609">
        <v>68</v>
      </c>
      <c r="DW304" s="560">
        <v>82</v>
      </c>
      <c r="DX304" s="434">
        <f t="shared" si="746"/>
        <v>68</v>
      </c>
      <c r="DY304" s="435">
        <f t="shared" si="747"/>
        <v>82</v>
      </c>
      <c r="DZ304" s="609">
        <v>212</v>
      </c>
      <c r="EA304" s="560">
        <v>199</v>
      </c>
      <c r="EB304" s="434">
        <f t="shared" si="748"/>
        <v>212</v>
      </c>
      <c r="EC304" s="435">
        <f t="shared" si="749"/>
        <v>199</v>
      </c>
      <c r="ED304" s="432"/>
      <c r="EE304" s="433"/>
      <c r="EF304" s="434">
        <f t="shared" si="750"/>
        <v>0</v>
      </c>
      <c r="EG304" s="435">
        <f t="shared" si="751"/>
        <v>0</v>
      </c>
      <c r="EH304" s="434">
        <f t="shared" si="752"/>
        <v>280</v>
      </c>
      <c r="EI304" s="435">
        <f t="shared" si="753"/>
        <v>281</v>
      </c>
      <c r="EJ304" s="434">
        <f t="shared" si="754"/>
        <v>280</v>
      </c>
      <c r="EK304" s="435">
        <f t="shared" si="755"/>
        <v>281</v>
      </c>
      <c r="EL304" s="609">
        <v>3.2</v>
      </c>
      <c r="EM304" s="560">
        <v>3</v>
      </c>
      <c r="EN304" s="434">
        <f t="shared" si="756"/>
        <v>217.60000000000002</v>
      </c>
      <c r="EO304" s="435">
        <f t="shared" si="757"/>
        <v>246</v>
      </c>
      <c r="EP304" s="609">
        <v>3.4</v>
      </c>
      <c r="EQ304" s="560">
        <v>3.9</v>
      </c>
      <c r="ER304" s="434">
        <f t="shared" si="758"/>
        <v>720.8</v>
      </c>
      <c r="ES304" s="435">
        <f t="shared" si="759"/>
        <v>776.1</v>
      </c>
      <c r="ET304" s="432"/>
      <c r="EU304" s="433"/>
      <c r="EV304" s="434">
        <f t="shared" si="760"/>
        <v>0</v>
      </c>
      <c r="EW304" s="435">
        <f t="shared" si="761"/>
        <v>0</v>
      </c>
      <c r="EX304" s="434">
        <f t="shared" si="762"/>
        <v>3.3514285714285714</v>
      </c>
      <c r="EY304" s="435">
        <f t="shared" si="763"/>
        <v>3.6373665480427047</v>
      </c>
      <c r="EZ304" s="434">
        <f t="shared" si="764"/>
        <v>938.4</v>
      </c>
      <c r="FA304" s="435">
        <f t="shared" si="765"/>
        <v>1022.1</v>
      </c>
      <c r="FB304" s="609">
        <v>56.9</v>
      </c>
      <c r="FC304" s="560">
        <v>54.2</v>
      </c>
      <c r="FD304" s="434">
        <f t="shared" si="766"/>
        <v>3869.2</v>
      </c>
      <c r="FE304" s="435">
        <f t="shared" si="767"/>
        <v>4444.4000000000005</v>
      </c>
      <c r="FF304" s="609">
        <v>52.7</v>
      </c>
      <c r="FG304" s="560">
        <v>54.1</v>
      </c>
      <c r="FH304" s="434">
        <f t="shared" si="768"/>
        <v>11172.400000000001</v>
      </c>
      <c r="FI304" s="435">
        <f t="shared" si="769"/>
        <v>10765.9</v>
      </c>
      <c r="FJ304" s="432"/>
      <c r="FK304" s="433"/>
      <c r="FL304" s="434">
        <f t="shared" si="770"/>
        <v>0</v>
      </c>
      <c r="FM304" s="435">
        <f t="shared" si="771"/>
        <v>0</v>
      </c>
      <c r="FN304" s="434">
        <f t="shared" si="772"/>
        <v>53.720000000000006</v>
      </c>
      <c r="FO304" s="435">
        <f t="shared" si="773"/>
        <v>54.129181494661921</v>
      </c>
      <c r="FP304" s="434">
        <f t="shared" si="774"/>
        <v>15041.600000000002</v>
      </c>
      <c r="FQ304" s="435">
        <f t="shared" si="775"/>
        <v>15210.3</v>
      </c>
      <c r="FR304" s="609">
        <v>311</v>
      </c>
      <c r="FS304" s="560">
        <v>338</v>
      </c>
      <c r="FT304" s="434">
        <f t="shared" si="776"/>
        <v>311</v>
      </c>
      <c r="FU304" s="435">
        <f t="shared" si="777"/>
        <v>338</v>
      </c>
      <c r="FV304" s="609">
        <v>5.0999999999999996</v>
      </c>
      <c r="FW304" s="560">
        <v>5.2</v>
      </c>
      <c r="FX304" s="434">
        <f t="shared" si="778"/>
        <v>1586.1</v>
      </c>
      <c r="FY304" s="435">
        <f t="shared" si="779"/>
        <v>1757.6000000000001</v>
      </c>
      <c r="FZ304" s="609">
        <v>59.5</v>
      </c>
      <c r="GA304" s="561">
        <v>59.9</v>
      </c>
      <c r="GB304" s="434">
        <f t="shared" si="780"/>
        <v>18504.5</v>
      </c>
      <c r="GC304" s="435">
        <f t="shared" si="781"/>
        <v>20246.2</v>
      </c>
      <c r="GD304" s="434">
        <f t="shared" si="782"/>
        <v>310</v>
      </c>
      <c r="GE304" s="435">
        <f t="shared" si="783"/>
        <v>494</v>
      </c>
      <c r="GF304" s="434">
        <f t="shared" si="784"/>
        <v>310</v>
      </c>
      <c r="GG304" s="435">
        <f t="shared" si="785"/>
        <v>494</v>
      </c>
      <c r="GH304" s="434">
        <f t="shared" si="786"/>
        <v>1284.0999999999999</v>
      </c>
      <c r="GI304" s="435">
        <f t="shared" si="787"/>
        <v>1745.5</v>
      </c>
      <c r="GJ304" s="434">
        <f t="shared" si="788"/>
        <v>21503.600000000002</v>
      </c>
      <c r="GK304" s="435">
        <f t="shared" si="789"/>
        <v>32861.5</v>
      </c>
      <c r="GL304" s="434">
        <f t="shared" si="790"/>
        <v>664</v>
      </c>
      <c r="GM304" s="435">
        <f t="shared" si="791"/>
        <v>614</v>
      </c>
      <c r="GN304" s="434">
        <f t="shared" si="792"/>
        <v>664</v>
      </c>
      <c r="GO304" s="435">
        <f t="shared" si="793"/>
        <v>614</v>
      </c>
      <c r="GP304" s="434">
        <f t="shared" si="794"/>
        <v>2613.6999999999998</v>
      </c>
      <c r="GQ304" s="435">
        <f t="shared" si="795"/>
        <v>2682.6</v>
      </c>
      <c r="GR304" s="434">
        <f t="shared" si="796"/>
        <v>44547.3</v>
      </c>
      <c r="GS304" s="435">
        <f t="shared" si="797"/>
        <v>41433.9</v>
      </c>
      <c r="GT304" s="434">
        <f t="shared" si="798"/>
        <v>974</v>
      </c>
      <c r="GU304" s="435">
        <f t="shared" si="799"/>
        <v>1108</v>
      </c>
      <c r="GV304" s="434">
        <f t="shared" si="800"/>
        <v>974</v>
      </c>
      <c r="GW304" s="435">
        <f t="shared" si="801"/>
        <v>1108</v>
      </c>
      <c r="GX304" s="434">
        <f t="shared" si="802"/>
        <v>3897.7999999999997</v>
      </c>
      <c r="GY304" s="435">
        <f t="shared" si="803"/>
        <v>4428.1000000000004</v>
      </c>
      <c r="GZ304" s="434">
        <f t="shared" si="804"/>
        <v>66050.900000000009</v>
      </c>
      <c r="HA304" s="435">
        <f t="shared" si="805"/>
        <v>74295.399999999994</v>
      </c>
      <c r="HB304" s="434">
        <f t="shared" si="806"/>
        <v>0</v>
      </c>
      <c r="HC304" s="435">
        <f t="shared" si="807"/>
        <v>0</v>
      </c>
      <c r="HD304" s="434">
        <f t="shared" si="808"/>
        <v>0</v>
      </c>
      <c r="HE304" s="435">
        <f t="shared" si="809"/>
        <v>0</v>
      </c>
      <c r="HF304" s="434">
        <f t="shared" si="810"/>
        <v>0</v>
      </c>
      <c r="HG304" s="435">
        <f t="shared" si="811"/>
        <v>0</v>
      </c>
      <c r="HH304" s="434">
        <f t="shared" si="812"/>
        <v>0</v>
      </c>
      <c r="HI304" s="435">
        <f t="shared" si="813"/>
        <v>0</v>
      </c>
      <c r="HJ304" s="434">
        <f t="shared" si="814"/>
        <v>5483.9</v>
      </c>
      <c r="HK304" s="435">
        <f t="shared" si="815"/>
        <v>6185.7000000000007</v>
      </c>
      <c r="HL304" s="434">
        <f t="shared" si="816"/>
        <v>84555.400000000009</v>
      </c>
      <c r="HM304" s="435">
        <f t="shared" si="817"/>
        <v>94541.599999999991</v>
      </c>
    </row>
    <row r="305" spans="1:221" s="18" customFormat="1" ht="15" customHeight="1">
      <c r="A305" s="540" t="s">
        <v>585</v>
      </c>
      <c r="B305" s="6" t="s">
        <v>623</v>
      </c>
      <c r="C305" s="563"/>
      <c r="D305" s="5">
        <v>222992</v>
      </c>
      <c r="E305" s="568">
        <v>8</v>
      </c>
      <c r="F305" s="609">
        <v>4399</v>
      </c>
      <c r="G305" s="560">
        <v>4556</v>
      </c>
      <c r="H305" s="609">
        <v>96</v>
      </c>
      <c r="I305" s="560">
        <v>80</v>
      </c>
      <c r="J305" s="434">
        <f t="shared" si="670"/>
        <v>4303</v>
      </c>
      <c r="K305" s="435">
        <f t="shared" si="671"/>
        <v>4476</v>
      </c>
      <c r="L305" s="432"/>
      <c r="M305" s="433"/>
      <c r="N305" s="434">
        <f t="shared" si="672"/>
        <v>4303</v>
      </c>
      <c r="O305" s="435">
        <f t="shared" si="673"/>
        <v>4476</v>
      </c>
      <c r="P305" s="434">
        <f t="shared" si="674"/>
        <v>4303</v>
      </c>
      <c r="Q305" s="435">
        <f t="shared" si="675"/>
        <v>4476</v>
      </c>
      <c r="R305" s="609">
        <v>141</v>
      </c>
      <c r="S305" s="560">
        <v>238</v>
      </c>
      <c r="T305" s="434">
        <f t="shared" si="818"/>
        <v>141</v>
      </c>
      <c r="U305" s="435">
        <f t="shared" si="818"/>
        <v>238</v>
      </c>
      <c r="V305" s="609">
        <v>215</v>
      </c>
      <c r="W305" s="560">
        <v>266</v>
      </c>
      <c r="X305" s="434">
        <f t="shared" si="676"/>
        <v>215</v>
      </c>
      <c r="Y305" s="435">
        <f t="shared" si="677"/>
        <v>266</v>
      </c>
      <c r="Z305" s="432"/>
      <c r="AA305" s="433"/>
      <c r="AB305" s="434">
        <f t="shared" si="678"/>
        <v>0</v>
      </c>
      <c r="AC305" s="435">
        <f t="shared" si="679"/>
        <v>0</v>
      </c>
      <c r="AD305" s="434">
        <f t="shared" si="680"/>
        <v>356</v>
      </c>
      <c r="AE305" s="435">
        <f t="shared" si="681"/>
        <v>504</v>
      </c>
      <c r="AF305" s="434">
        <f t="shared" si="682"/>
        <v>356</v>
      </c>
      <c r="AG305" s="435">
        <f t="shared" si="683"/>
        <v>504</v>
      </c>
      <c r="AH305" s="609">
        <v>3.7</v>
      </c>
      <c r="AI305" s="560">
        <v>3.1</v>
      </c>
      <c r="AJ305" s="434">
        <f t="shared" si="684"/>
        <v>521.70000000000005</v>
      </c>
      <c r="AK305" s="435">
        <f t="shared" si="685"/>
        <v>737.80000000000007</v>
      </c>
      <c r="AL305" s="609">
        <v>4</v>
      </c>
      <c r="AM305" s="560">
        <v>3.8</v>
      </c>
      <c r="AN305" s="434">
        <f t="shared" si="686"/>
        <v>860</v>
      </c>
      <c r="AO305" s="435">
        <f t="shared" si="687"/>
        <v>1010.8</v>
      </c>
      <c r="AP305" s="432"/>
      <c r="AQ305" s="433"/>
      <c r="AR305" s="434">
        <f t="shared" si="688"/>
        <v>0</v>
      </c>
      <c r="AS305" s="435">
        <f t="shared" si="689"/>
        <v>0</v>
      </c>
      <c r="AT305" s="434">
        <f t="shared" si="690"/>
        <v>3.881179775280899</v>
      </c>
      <c r="AU305" s="435">
        <f t="shared" si="691"/>
        <v>3.4694444444444441</v>
      </c>
      <c r="AV305" s="434">
        <f t="shared" si="692"/>
        <v>1381.7</v>
      </c>
      <c r="AW305" s="435">
        <f t="shared" si="693"/>
        <v>1748.6</v>
      </c>
      <c r="AX305" s="609">
        <v>63</v>
      </c>
      <c r="AY305" s="560">
        <v>50.5</v>
      </c>
      <c r="AZ305" s="434">
        <f t="shared" si="694"/>
        <v>8883</v>
      </c>
      <c r="BA305" s="435">
        <f t="shared" si="695"/>
        <v>12019</v>
      </c>
      <c r="BB305" s="609">
        <v>59.7</v>
      </c>
      <c r="BC305" s="560">
        <v>59.3</v>
      </c>
      <c r="BD305" s="434">
        <f t="shared" si="696"/>
        <v>12835.5</v>
      </c>
      <c r="BE305" s="435">
        <f t="shared" si="697"/>
        <v>15773.8</v>
      </c>
      <c r="BF305" s="432"/>
      <c r="BG305" s="433"/>
      <c r="BH305" s="434">
        <f t="shared" si="698"/>
        <v>0</v>
      </c>
      <c r="BI305" s="435">
        <f t="shared" si="699"/>
        <v>0</v>
      </c>
      <c r="BJ305" s="434">
        <f t="shared" si="700"/>
        <v>61.007022471910112</v>
      </c>
      <c r="BK305" s="435">
        <f t="shared" si="701"/>
        <v>55.144444444444446</v>
      </c>
      <c r="BL305" s="434">
        <f t="shared" si="702"/>
        <v>21718.5</v>
      </c>
      <c r="BM305" s="435">
        <f t="shared" si="703"/>
        <v>27792.799999999999</v>
      </c>
      <c r="BN305" s="609">
        <v>507</v>
      </c>
      <c r="BO305" s="560">
        <v>604</v>
      </c>
      <c r="BP305" s="434">
        <f t="shared" si="704"/>
        <v>507</v>
      </c>
      <c r="BQ305" s="435">
        <f t="shared" si="705"/>
        <v>604</v>
      </c>
      <c r="BR305" s="609">
        <v>767</v>
      </c>
      <c r="BS305" s="560">
        <v>812</v>
      </c>
      <c r="BT305" s="434">
        <f t="shared" si="706"/>
        <v>767</v>
      </c>
      <c r="BU305" s="435">
        <f t="shared" si="707"/>
        <v>812</v>
      </c>
      <c r="BV305" s="432"/>
      <c r="BW305" s="433"/>
      <c r="BX305" s="434">
        <f t="shared" si="708"/>
        <v>0</v>
      </c>
      <c r="BY305" s="435">
        <f t="shared" si="709"/>
        <v>0</v>
      </c>
      <c r="BZ305" s="434">
        <f t="shared" si="710"/>
        <v>1274</v>
      </c>
      <c r="CA305" s="435">
        <f t="shared" si="711"/>
        <v>1416</v>
      </c>
      <c r="CB305" s="434">
        <f t="shared" si="712"/>
        <v>1274</v>
      </c>
      <c r="CC305" s="435">
        <f t="shared" si="713"/>
        <v>1416</v>
      </c>
      <c r="CD305" s="609">
        <v>4.2</v>
      </c>
      <c r="CE305" s="560">
        <v>4.0999999999999996</v>
      </c>
      <c r="CF305" s="434">
        <f t="shared" si="714"/>
        <v>2129.4</v>
      </c>
      <c r="CG305" s="435">
        <f t="shared" si="715"/>
        <v>2476.3999999999996</v>
      </c>
      <c r="CH305" s="610">
        <v>5.2</v>
      </c>
      <c r="CI305" s="560">
        <v>5</v>
      </c>
      <c r="CJ305" s="434">
        <f t="shared" si="716"/>
        <v>3988.4</v>
      </c>
      <c r="CK305" s="435">
        <f t="shared" si="717"/>
        <v>4060</v>
      </c>
      <c r="CL305" s="432"/>
      <c r="CM305" s="433"/>
      <c r="CN305" s="434">
        <f t="shared" si="718"/>
        <v>0</v>
      </c>
      <c r="CO305" s="435">
        <f t="shared" si="719"/>
        <v>0</v>
      </c>
      <c r="CP305" s="434">
        <f t="shared" si="720"/>
        <v>4.8020408163265307</v>
      </c>
      <c r="CQ305" s="435">
        <f t="shared" si="721"/>
        <v>4.6161016949152538</v>
      </c>
      <c r="CR305" s="434">
        <f t="shared" si="722"/>
        <v>6117.8</v>
      </c>
      <c r="CS305" s="435">
        <f t="shared" si="723"/>
        <v>6536.4</v>
      </c>
      <c r="CT305" s="609">
        <v>73.2</v>
      </c>
      <c r="CU305" s="560">
        <v>68</v>
      </c>
      <c r="CV305" s="434">
        <f t="shared" si="724"/>
        <v>37112.400000000001</v>
      </c>
      <c r="CW305" s="435">
        <f t="shared" si="725"/>
        <v>41072</v>
      </c>
      <c r="CX305" s="609">
        <v>80.900000000000006</v>
      </c>
      <c r="CY305" s="560">
        <v>79.5</v>
      </c>
      <c r="CZ305" s="434">
        <f t="shared" si="726"/>
        <v>62050.3</v>
      </c>
      <c r="DA305" s="435">
        <f t="shared" si="727"/>
        <v>64554</v>
      </c>
      <c r="DB305" s="432"/>
      <c r="DC305" s="433"/>
      <c r="DD305" s="434">
        <f t="shared" si="728"/>
        <v>0</v>
      </c>
      <c r="DE305" s="435">
        <f t="shared" si="729"/>
        <v>0</v>
      </c>
      <c r="DF305" s="434">
        <f t="shared" si="730"/>
        <v>77.835714285714289</v>
      </c>
      <c r="DG305" s="435">
        <f t="shared" si="731"/>
        <v>74.594632768361578</v>
      </c>
      <c r="DH305" s="434">
        <f t="shared" si="732"/>
        <v>99162.7</v>
      </c>
      <c r="DI305" s="435">
        <f t="shared" si="733"/>
        <v>105626</v>
      </c>
      <c r="DJ305" s="434">
        <f t="shared" si="734"/>
        <v>1630</v>
      </c>
      <c r="DK305" s="435">
        <f t="shared" si="735"/>
        <v>1920</v>
      </c>
      <c r="DL305" s="434">
        <f t="shared" si="736"/>
        <v>1630</v>
      </c>
      <c r="DM305" s="435">
        <f t="shared" si="737"/>
        <v>1920</v>
      </c>
      <c r="DN305" s="434">
        <f t="shared" si="738"/>
        <v>4.6009202453987728</v>
      </c>
      <c r="DO305" s="435">
        <f t="shared" si="739"/>
        <v>4.315104166666667</v>
      </c>
      <c r="DP305" s="434">
        <f t="shared" si="740"/>
        <v>7499.5</v>
      </c>
      <c r="DQ305" s="435">
        <f t="shared" si="741"/>
        <v>8285</v>
      </c>
      <c r="DR305" s="434">
        <f t="shared" si="742"/>
        <v>74.160245398773</v>
      </c>
      <c r="DS305" s="435">
        <f t="shared" si="743"/>
        <v>69.488958333333329</v>
      </c>
      <c r="DT305" s="434">
        <f t="shared" si="744"/>
        <v>120881.2</v>
      </c>
      <c r="DU305" s="435">
        <f t="shared" si="745"/>
        <v>133418.79999999999</v>
      </c>
      <c r="DV305" s="609">
        <v>402</v>
      </c>
      <c r="DW305" s="560">
        <v>344</v>
      </c>
      <c r="DX305" s="434">
        <f t="shared" si="746"/>
        <v>402</v>
      </c>
      <c r="DY305" s="435">
        <f t="shared" si="747"/>
        <v>344</v>
      </c>
      <c r="DZ305" s="609">
        <v>1089</v>
      </c>
      <c r="EA305" s="560">
        <v>1006</v>
      </c>
      <c r="EB305" s="434">
        <f t="shared" si="748"/>
        <v>1089</v>
      </c>
      <c r="EC305" s="435">
        <f t="shared" si="749"/>
        <v>1006</v>
      </c>
      <c r="ED305" s="432"/>
      <c r="EE305" s="433"/>
      <c r="EF305" s="434">
        <f t="shared" si="750"/>
        <v>0</v>
      </c>
      <c r="EG305" s="435">
        <f t="shared" si="751"/>
        <v>0</v>
      </c>
      <c r="EH305" s="434">
        <f t="shared" si="752"/>
        <v>1491</v>
      </c>
      <c r="EI305" s="435">
        <f t="shared" si="753"/>
        <v>1350</v>
      </c>
      <c r="EJ305" s="434">
        <f t="shared" si="754"/>
        <v>1491</v>
      </c>
      <c r="EK305" s="435">
        <f t="shared" si="755"/>
        <v>1350</v>
      </c>
      <c r="EL305" s="609">
        <v>3.6</v>
      </c>
      <c r="EM305" s="560">
        <v>3.7</v>
      </c>
      <c r="EN305" s="434">
        <f t="shared" si="756"/>
        <v>1447.2</v>
      </c>
      <c r="EO305" s="435">
        <f t="shared" si="757"/>
        <v>1272.8</v>
      </c>
      <c r="EP305" s="609">
        <v>4.0999999999999996</v>
      </c>
      <c r="EQ305" s="560">
        <v>4.0999999999999996</v>
      </c>
      <c r="ER305" s="434">
        <f t="shared" si="758"/>
        <v>4464.8999999999996</v>
      </c>
      <c r="ES305" s="435">
        <f t="shared" si="759"/>
        <v>4124.5999999999995</v>
      </c>
      <c r="ET305" s="432"/>
      <c r="EU305" s="433"/>
      <c r="EV305" s="434">
        <f t="shared" si="760"/>
        <v>0</v>
      </c>
      <c r="EW305" s="435">
        <f t="shared" si="761"/>
        <v>0</v>
      </c>
      <c r="EX305" s="434">
        <f t="shared" si="762"/>
        <v>3.9651911468812875</v>
      </c>
      <c r="EY305" s="435">
        <f t="shared" si="763"/>
        <v>3.9980740740740739</v>
      </c>
      <c r="EZ305" s="434">
        <f t="shared" si="764"/>
        <v>5912.0999999999995</v>
      </c>
      <c r="FA305" s="435">
        <f t="shared" si="765"/>
        <v>5397.4</v>
      </c>
      <c r="FB305" s="609">
        <v>60</v>
      </c>
      <c r="FC305" s="560">
        <v>60.6</v>
      </c>
      <c r="FD305" s="434">
        <f t="shared" si="766"/>
        <v>24120</v>
      </c>
      <c r="FE305" s="435">
        <f t="shared" si="767"/>
        <v>20846.400000000001</v>
      </c>
      <c r="FF305" s="609">
        <v>54.7</v>
      </c>
      <c r="FG305" s="560">
        <v>55.8</v>
      </c>
      <c r="FH305" s="434">
        <f t="shared" si="768"/>
        <v>59568.3</v>
      </c>
      <c r="FI305" s="435">
        <f t="shared" si="769"/>
        <v>56134.799999999996</v>
      </c>
      <c r="FJ305" s="432"/>
      <c r="FK305" s="433"/>
      <c r="FL305" s="434">
        <f t="shared" si="770"/>
        <v>0</v>
      </c>
      <c r="FM305" s="435">
        <f t="shared" si="771"/>
        <v>0</v>
      </c>
      <c r="FN305" s="434">
        <f t="shared" si="772"/>
        <v>56.128973843058354</v>
      </c>
      <c r="FO305" s="435">
        <f t="shared" si="773"/>
        <v>57.023111111111106</v>
      </c>
      <c r="FP305" s="434">
        <f t="shared" si="774"/>
        <v>83688.3</v>
      </c>
      <c r="FQ305" s="435">
        <f t="shared" si="775"/>
        <v>76981.2</v>
      </c>
      <c r="FR305" s="609">
        <v>1182</v>
      </c>
      <c r="FS305" s="560">
        <v>1206</v>
      </c>
      <c r="FT305" s="434">
        <f t="shared" si="776"/>
        <v>1182</v>
      </c>
      <c r="FU305" s="435">
        <f t="shared" si="777"/>
        <v>1206</v>
      </c>
      <c r="FV305" s="609">
        <v>4.5999999999999996</v>
      </c>
      <c r="FW305" s="560">
        <v>4.3</v>
      </c>
      <c r="FX305" s="434">
        <f t="shared" si="778"/>
        <v>5437.2</v>
      </c>
      <c r="FY305" s="435">
        <f t="shared" si="779"/>
        <v>5185.8</v>
      </c>
      <c r="FZ305" s="609">
        <v>49.5</v>
      </c>
      <c r="GA305" s="561">
        <v>46.8</v>
      </c>
      <c r="GB305" s="434">
        <f t="shared" si="780"/>
        <v>58509</v>
      </c>
      <c r="GC305" s="435">
        <f t="shared" si="781"/>
        <v>56440.799999999996</v>
      </c>
      <c r="GD305" s="434">
        <f t="shared" si="782"/>
        <v>1050</v>
      </c>
      <c r="GE305" s="435">
        <f t="shared" si="783"/>
        <v>1186</v>
      </c>
      <c r="GF305" s="434">
        <f t="shared" si="784"/>
        <v>1050</v>
      </c>
      <c r="GG305" s="435">
        <f t="shared" si="785"/>
        <v>1186</v>
      </c>
      <c r="GH305" s="434">
        <f t="shared" si="786"/>
        <v>4098.3</v>
      </c>
      <c r="GI305" s="435">
        <f t="shared" si="787"/>
        <v>4487</v>
      </c>
      <c r="GJ305" s="434">
        <f t="shared" si="788"/>
        <v>70115.399999999994</v>
      </c>
      <c r="GK305" s="435">
        <f t="shared" si="789"/>
        <v>73937.399999999994</v>
      </c>
      <c r="GL305" s="434">
        <f t="shared" si="790"/>
        <v>2071</v>
      </c>
      <c r="GM305" s="435">
        <f t="shared" si="791"/>
        <v>2084</v>
      </c>
      <c r="GN305" s="434">
        <f t="shared" si="792"/>
        <v>2071</v>
      </c>
      <c r="GO305" s="435">
        <f t="shared" si="793"/>
        <v>2084</v>
      </c>
      <c r="GP305" s="434">
        <f t="shared" si="794"/>
        <v>9313.2999999999993</v>
      </c>
      <c r="GQ305" s="435">
        <f t="shared" si="795"/>
        <v>9195.4</v>
      </c>
      <c r="GR305" s="434">
        <f t="shared" si="796"/>
        <v>134454.1</v>
      </c>
      <c r="GS305" s="435">
        <f t="shared" si="797"/>
        <v>136462.6</v>
      </c>
      <c r="GT305" s="434">
        <f t="shared" si="798"/>
        <v>3121</v>
      </c>
      <c r="GU305" s="435">
        <f t="shared" si="799"/>
        <v>3270</v>
      </c>
      <c r="GV305" s="434">
        <f t="shared" si="800"/>
        <v>3121</v>
      </c>
      <c r="GW305" s="435">
        <f t="shared" si="801"/>
        <v>3270</v>
      </c>
      <c r="GX305" s="434">
        <f t="shared" si="802"/>
        <v>13411.599999999999</v>
      </c>
      <c r="GY305" s="435">
        <f t="shared" si="803"/>
        <v>13682.4</v>
      </c>
      <c r="GZ305" s="434">
        <f t="shared" si="804"/>
        <v>204569.5</v>
      </c>
      <c r="HA305" s="435">
        <f t="shared" si="805"/>
        <v>210400</v>
      </c>
      <c r="HB305" s="434">
        <f t="shared" si="806"/>
        <v>0</v>
      </c>
      <c r="HC305" s="435">
        <f t="shared" si="807"/>
        <v>0</v>
      </c>
      <c r="HD305" s="434">
        <f t="shared" si="808"/>
        <v>0</v>
      </c>
      <c r="HE305" s="435">
        <f t="shared" si="809"/>
        <v>0</v>
      </c>
      <c r="HF305" s="434">
        <f t="shared" si="810"/>
        <v>0</v>
      </c>
      <c r="HG305" s="435">
        <f t="shared" si="811"/>
        <v>0</v>
      </c>
      <c r="HH305" s="434">
        <f t="shared" si="812"/>
        <v>0</v>
      </c>
      <c r="HI305" s="435">
        <f t="shared" si="813"/>
        <v>0</v>
      </c>
      <c r="HJ305" s="434">
        <f t="shared" si="814"/>
        <v>18848.8</v>
      </c>
      <c r="HK305" s="435">
        <f t="shared" si="815"/>
        <v>18868.2</v>
      </c>
      <c r="HL305" s="434">
        <f t="shared" si="816"/>
        <v>263078.5</v>
      </c>
      <c r="HM305" s="435">
        <f t="shared" si="817"/>
        <v>266840.8</v>
      </c>
    </row>
    <row r="306" spans="1:221" s="18" customFormat="1" ht="15" customHeight="1">
      <c r="A306" s="540" t="s">
        <v>585</v>
      </c>
      <c r="B306" s="6" t="s">
        <v>1188</v>
      </c>
      <c r="C306" s="563"/>
      <c r="D306" s="5">
        <v>223427</v>
      </c>
      <c r="E306" s="568">
        <v>8</v>
      </c>
      <c r="F306" s="609">
        <v>2326</v>
      </c>
      <c r="G306" s="560">
        <v>2280</v>
      </c>
      <c r="H306" s="609">
        <v>20</v>
      </c>
      <c r="I306" s="560">
        <v>41</v>
      </c>
      <c r="J306" s="434">
        <f t="shared" si="670"/>
        <v>2306</v>
      </c>
      <c r="K306" s="435">
        <f t="shared" si="671"/>
        <v>2239</v>
      </c>
      <c r="L306" s="432"/>
      <c r="M306" s="433"/>
      <c r="N306" s="434">
        <f t="shared" si="672"/>
        <v>2306</v>
      </c>
      <c r="O306" s="435">
        <f t="shared" si="673"/>
        <v>2239</v>
      </c>
      <c r="P306" s="434">
        <f t="shared" si="674"/>
        <v>2306</v>
      </c>
      <c r="Q306" s="435">
        <f t="shared" si="675"/>
        <v>2239</v>
      </c>
      <c r="R306" s="609">
        <v>214</v>
      </c>
      <c r="S306" s="560">
        <v>245</v>
      </c>
      <c r="T306" s="434">
        <f t="shared" si="818"/>
        <v>214</v>
      </c>
      <c r="U306" s="435">
        <f t="shared" si="818"/>
        <v>245</v>
      </c>
      <c r="V306" s="609">
        <v>180</v>
      </c>
      <c r="W306" s="560">
        <v>158</v>
      </c>
      <c r="X306" s="434">
        <f t="shared" si="676"/>
        <v>180</v>
      </c>
      <c r="Y306" s="435">
        <f t="shared" si="677"/>
        <v>158</v>
      </c>
      <c r="Z306" s="432"/>
      <c r="AA306" s="433"/>
      <c r="AB306" s="434">
        <f t="shared" si="678"/>
        <v>0</v>
      </c>
      <c r="AC306" s="435">
        <f t="shared" si="679"/>
        <v>0</v>
      </c>
      <c r="AD306" s="434">
        <f t="shared" si="680"/>
        <v>394</v>
      </c>
      <c r="AE306" s="435">
        <f t="shared" si="681"/>
        <v>403</v>
      </c>
      <c r="AF306" s="434">
        <f t="shared" si="682"/>
        <v>394</v>
      </c>
      <c r="AG306" s="435">
        <f t="shared" si="683"/>
        <v>403</v>
      </c>
      <c r="AH306" s="609">
        <v>4</v>
      </c>
      <c r="AI306" s="560">
        <v>3.6</v>
      </c>
      <c r="AJ306" s="434">
        <f t="shared" si="684"/>
        <v>856</v>
      </c>
      <c r="AK306" s="435">
        <f t="shared" si="685"/>
        <v>882</v>
      </c>
      <c r="AL306" s="609">
        <v>3.7</v>
      </c>
      <c r="AM306" s="560">
        <v>3.7</v>
      </c>
      <c r="AN306" s="434">
        <f t="shared" si="686"/>
        <v>666</v>
      </c>
      <c r="AO306" s="435">
        <f t="shared" si="687"/>
        <v>584.6</v>
      </c>
      <c r="AP306" s="432"/>
      <c r="AQ306" s="433"/>
      <c r="AR306" s="434">
        <f t="shared" si="688"/>
        <v>0</v>
      </c>
      <c r="AS306" s="435">
        <f t="shared" si="689"/>
        <v>0</v>
      </c>
      <c r="AT306" s="434">
        <f t="shared" si="690"/>
        <v>3.8629441624365484</v>
      </c>
      <c r="AU306" s="435">
        <f t="shared" si="691"/>
        <v>3.6392059553349876</v>
      </c>
      <c r="AV306" s="434">
        <f t="shared" si="692"/>
        <v>1522</v>
      </c>
      <c r="AW306" s="435">
        <f t="shared" si="693"/>
        <v>1466.6</v>
      </c>
      <c r="AX306" s="609">
        <v>55.4</v>
      </c>
      <c r="AY306" s="560">
        <v>60.1</v>
      </c>
      <c r="AZ306" s="434">
        <f t="shared" si="694"/>
        <v>11855.6</v>
      </c>
      <c r="BA306" s="435">
        <f t="shared" si="695"/>
        <v>14724.5</v>
      </c>
      <c r="BB306" s="609">
        <v>43.9</v>
      </c>
      <c r="BC306" s="560">
        <v>46.6</v>
      </c>
      <c r="BD306" s="434">
        <f t="shared" si="696"/>
        <v>7902</v>
      </c>
      <c r="BE306" s="435">
        <f t="shared" si="697"/>
        <v>7362.8</v>
      </c>
      <c r="BF306" s="432"/>
      <c r="BG306" s="433"/>
      <c r="BH306" s="434">
        <f t="shared" si="698"/>
        <v>0</v>
      </c>
      <c r="BI306" s="435">
        <f t="shared" si="699"/>
        <v>0</v>
      </c>
      <c r="BJ306" s="434">
        <f t="shared" si="700"/>
        <v>50.146192893401015</v>
      </c>
      <c r="BK306" s="435">
        <f t="shared" si="701"/>
        <v>54.807196029776676</v>
      </c>
      <c r="BL306" s="434">
        <f t="shared" si="702"/>
        <v>19757.599999999999</v>
      </c>
      <c r="BM306" s="435">
        <f t="shared" si="703"/>
        <v>22087.3</v>
      </c>
      <c r="BN306" s="609">
        <v>701</v>
      </c>
      <c r="BO306" s="560">
        <v>668</v>
      </c>
      <c r="BP306" s="434">
        <f t="shared" si="704"/>
        <v>701</v>
      </c>
      <c r="BQ306" s="435">
        <f t="shared" si="705"/>
        <v>668</v>
      </c>
      <c r="BR306" s="609">
        <v>386</v>
      </c>
      <c r="BS306" s="560">
        <v>285</v>
      </c>
      <c r="BT306" s="434">
        <f t="shared" si="706"/>
        <v>386</v>
      </c>
      <c r="BU306" s="435">
        <f t="shared" si="707"/>
        <v>285</v>
      </c>
      <c r="BV306" s="432"/>
      <c r="BW306" s="433"/>
      <c r="BX306" s="434">
        <f t="shared" si="708"/>
        <v>0</v>
      </c>
      <c r="BY306" s="435">
        <f t="shared" si="709"/>
        <v>0</v>
      </c>
      <c r="BZ306" s="434">
        <f t="shared" si="710"/>
        <v>1087</v>
      </c>
      <c r="CA306" s="435">
        <f t="shared" si="711"/>
        <v>953</v>
      </c>
      <c r="CB306" s="434">
        <f t="shared" si="712"/>
        <v>1087</v>
      </c>
      <c r="CC306" s="435">
        <f t="shared" si="713"/>
        <v>953</v>
      </c>
      <c r="CD306" s="609">
        <v>4.4000000000000004</v>
      </c>
      <c r="CE306" s="560">
        <v>4.2</v>
      </c>
      <c r="CF306" s="434">
        <f t="shared" si="714"/>
        <v>3084.4</v>
      </c>
      <c r="CG306" s="435">
        <f t="shared" si="715"/>
        <v>2805.6</v>
      </c>
      <c r="CH306" s="610">
        <v>4.7</v>
      </c>
      <c r="CI306" s="560">
        <v>4.5</v>
      </c>
      <c r="CJ306" s="434">
        <f t="shared" si="716"/>
        <v>1814.2</v>
      </c>
      <c r="CK306" s="435">
        <f t="shared" si="717"/>
        <v>1282.5</v>
      </c>
      <c r="CL306" s="432"/>
      <c r="CM306" s="433"/>
      <c r="CN306" s="434">
        <f t="shared" si="718"/>
        <v>0</v>
      </c>
      <c r="CO306" s="435">
        <f t="shared" si="719"/>
        <v>0</v>
      </c>
      <c r="CP306" s="434">
        <f t="shared" si="720"/>
        <v>4.5065317387304509</v>
      </c>
      <c r="CQ306" s="435">
        <f t="shared" si="721"/>
        <v>4.2897166841552989</v>
      </c>
      <c r="CR306" s="434">
        <f t="shared" si="722"/>
        <v>4898.6000000000004</v>
      </c>
      <c r="CS306" s="435">
        <f t="shared" si="723"/>
        <v>4088.1</v>
      </c>
      <c r="CT306" s="609">
        <v>66.2</v>
      </c>
      <c r="CU306" s="560">
        <v>69.8</v>
      </c>
      <c r="CV306" s="434">
        <f t="shared" si="724"/>
        <v>46406.200000000004</v>
      </c>
      <c r="CW306" s="435">
        <f t="shared" si="725"/>
        <v>46626.400000000001</v>
      </c>
      <c r="CX306" s="609">
        <v>59.1</v>
      </c>
      <c r="CY306" s="560">
        <v>62.1</v>
      </c>
      <c r="CZ306" s="434">
        <f t="shared" si="726"/>
        <v>22812.600000000002</v>
      </c>
      <c r="DA306" s="435">
        <f t="shared" si="727"/>
        <v>17698.5</v>
      </c>
      <c r="DB306" s="432"/>
      <c r="DC306" s="433"/>
      <c r="DD306" s="434">
        <f t="shared" si="728"/>
        <v>0</v>
      </c>
      <c r="DE306" s="435">
        <f t="shared" si="729"/>
        <v>0</v>
      </c>
      <c r="DF306" s="434">
        <f t="shared" si="730"/>
        <v>63.678748850045999</v>
      </c>
      <c r="DG306" s="435">
        <f t="shared" si="731"/>
        <v>67.497271773347322</v>
      </c>
      <c r="DH306" s="434">
        <f t="shared" si="732"/>
        <v>69218.8</v>
      </c>
      <c r="DI306" s="435">
        <f t="shared" si="733"/>
        <v>64324.899999999994</v>
      </c>
      <c r="DJ306" s="434">
        <f t="shared" si="734"/>
        <v>1481</v>
      </c>
      <c r="DK306" s="435">
        <f t="shared" si="735"/>
        <v>1356</v>
      </c>
      <c r="DL306" s="434">
        <f t="shared" si="736"/>
        <v>1481</v>
      </c>
      <c r="DM306" s="435">
        <f t="shared" si="737"/>
        <v>1356</v>
      </c>
      <c r="DN306" s="434">
        <f t="shared" si="738"/>
        <v>4.3353139770425395</v>
      </c>
      <c r="DO306" s="435">
        <f t="shared" si="739"/>
        <v>4.0963864306784661</v>
      </c>
      <c r="DP306" s="434">
        <f t="shared" si="740"/>
        <v>6420.6000000000013</v>
      </c>
      <c r="DQ306" s="435">
        <f t="shared" si="741"/>
        <v>5554.7</v>
      </c>
      <c r="DR306" s="434">
        <f t="shared" si="742"/>
        <v>60.07859554355165</v>
      </c>
      <c r="DS306" s="435">
        <f t="shared" si="743"/>
        <v>63.725811209439527</v>
      </c>
      <c r="DT306" s="434">
        <f t="shared" si="744"/>
        <v>88976.4</v>
      </c>
      <c r="DU306" s="435">
        <f t="shared" si="745"/>
        <v>86412.2</v>
      </c>
      <c r="DV306" s="609">
        <v>399</v>
      </c>
      <c r="DW306" s="560">
        <v>438</v>
      </c>
      <c r="DX306" s="434">
        <f t="shared" si="746"/>
        <v>399</v>
      </c>
      <c r="DY306" s="435">
        <f t="shared" si="747"/>
        <v>438</v>
      </c>
      <c r="DZ306" s="609">
        <v>266</v>
      </c>
      <c r="EA306" s="560">
        <v>306</v>
      </c>
      <c r="EB306" s="434">
        <f t="shared" si="748"/>
        <v>266</v>
      </c>
      <c r="EC306" s="435">
        <f t="shared" si="749"/>
        <v>306</v>
      </c>
      <c r="ED306" s="432"/>
      <c r="EE306" s="433"/>
      <c r="EF306" s="434">
        <f t="shared" si="750"/>
        <v>0</v>
      </c>
      <c r="EG306" s="435">
        <f t="shared" si="751"/>
        <v>0</v>
      </c>
      <c r="EH306" s="434">
        <f t="shared" si="752"/>
        <v>665</v>
      </c>
      <c r="EI306" s="435">
        <f t="shared" si="753"/>
        <v>744</v>
      </c>
      <c r="EJ306" s="434">
        <f t="shared" si="754"/>
        <v>665</v>
      </c>
      <c r="EK306" s="435">
        <f t="shared" si="755"/>
        <v>744</v>
      </c>
      <c r="EL306" s="609">
        <v>3.7</v>
      </c>
      <c r="EM306" s="560">
        <v>3.2</v>
      </c>
      <c r="EN306" s="434">
        <f t="shared" si="756"/>
        <v>1476.3000000000002</v>
      </c>
      <c r="EO306" s="435">
        <f t="shared" si="757"/>
        <v>1401.6000000000001</v>
      </c>
      <c r="EP306" s="609">
        <v>3.6</v>
      </c>
      <c r="EQ306" s="560">
        <v>3.3</v>
      </c>
      <c r="ER306" s="434">
        <f t="shared" si="758"/>
        <v>957.6</v>
      </c>
      <c r="ES306" s="435">
        <f t="shared" si="759"/>
        <v>1009.8</v>
      </c>
      <c r="ET306" s="432"/>
      <c r="EU306" s="433"/>
      <c r="EV306" s="434">
        <f t="shared" si="760"/>
        <v>0</v>
      </c>
      <c r="EW306" s="435">
        <f t="shared" si="761"/>
        <v>0</v>
      </c>
      <c r="EX306" s="434">
        <f t="shared" si="762"/>
        <v>3.66</v>
      </c>
      <c r="EY306" s="435">
        <f t="shared" si="763"/>
        <v>3.2411290322580646</v>
      </c>
      <c r="EZ306" s="434">
        <f t="shared" si="764"/>
        <v>2433.9</v>
      </c>
      <c r="FA306" s="435">
        <f t="shared" si="765"/>
        <v>2411.4</v>
      </c>
      <c r="FB306" s="609">
        <v>51.3</v>
      </c>
      <c r="FC306" s="560">
        <v>53.8</v>
      </c>
      <c r="FD306" s="434">
        <f t="shared" si="766"/>
        <v>20468.699999999997</v>
      </c>
      <c r="FE306" s="435">
        <f t="shared" si="767"/>
        <v>23564.399999999998</v>
      </c>
      <c r="FF306" s="609">
        <v>45.5</v>
      </c>
      <c r="FG306" s="560">
        <v>46.2</v>
      </c>
      <c r="FH306" s="434">
        <f t="shared" si="768"/>
        <v>12103</v>
      </c>
      <c r="FI306" s="435">
        <f t="shared" si="769"/>
        <v>14137.2</v>
      </c>
      <c r="FJ306" s="432"/>
      <c r="FK306" s="433"/>
      <c r="FL306" s="434">
        <f t="shared" si="770"/>
        <v>0</v>
      </c>
      <c r="FM306" s="435">
        <f t="shared" si="771"/>
        <v>0</v>
      </c>
      <c r="FN306" s="434">
        <f t="shared" si="772"/>
        <v>48.98</v>
      </c>
      <c r="FO306" s="435">
        <f t="shared" si="773"/>
        <v>50.674193548387095</v>
      </c>
      <c r="FP306" s="434">
        <f t="shared" si="774"/>
        <v>32571.699999999997</v>
      </c>
      <c r="FQ306" s="435">
        <f t="shared" si="775"/>
        <v>37701.599999999999</v>
      </c>
      <c r="FR306" s="609">
        <v>160</v>
      </c>
      <c r="FS306" s="560">
        <v>139</v>
      </c>
      <c r="FT306" s="434">
        <f t="shared" si="776"/>
        <v>160</v>
      </c>
      <c r="FU306" s="435">
        <f t="shared" si="777"/>
        <v>139</v>
      </c>
      <c r="FV306" s="609">
        <v>3.1</v>
      </c>
      <c r="FW306" s="560">
        <v>2.2000000000000002</v>
      </c>
      <c r="FX306" s="434">
        <f t="shared" si="778"/>
        <v>496</v>
      </c>
      <c r="FY306" s="435">
        <f t="shared" si="779"/>
        <v>305.8</v>
      </c>
      <c r="FZ306" s="609">
        <v>24.5</v>
      </c>
      <c r="GA306" s="561">
        <v>22.2</v>
      </c>
      <c r="GB306" s="434">
        <f t="shared" si="780"/>
        <v>3920</v>
      </c>
      <c r="GC306" s="435">
        <f t="shared" si="781"/>
        <v>3085.7999999999997</v>
      </c>
      <c r="GD306" s="434">
        <f t="shared" si="782"/>
        <v>1314</v>
      </c>
      <c r="GE306" s="435">
        <f t="shared" si="783"/>
        <v>1351</v>
      </c>
      <c r="GF306" s="434">
        <f t="shared" si="784"/>
        <v>1314</v>
      </c>
      <c r="GG306" s="435">
        <f t="shared" si="785"/>
        <v>1351</v>
      </c>
      <c r="GH306" s="434">
        <f t="shared" si="786"/>
        <v>5416.7000000000007</v>
      </c>
      <c r="GI306" s="435">
        <f t="shared" si="787"/>
        <v>5089.2</v>
      </c>
      <c r="GJ306" s="434">
        <f t="shared" si="788"/>
        <v>78730.5</v>
      </c>
      <c r="GK306" s="435">
        <f t="shared" si="789"/>
        <v>84915.3</v>
      </c>
      <c r="GL306" s="434">
        <f t="shared" si="790"/>
        <v>832</v>
      </c>
      <c r="GM306" s="435">
        <f t="shared" si="791"/>
        <v>749</v>
      </c>
      <c r="GN306" s="434">
        <f t="shared" si="792"/>
        <v>832</v>
      </c>
      <c r="GO306" s="435">
        <f t="shared" si="793"/>
        <v>749</v>
      </c>
      <c r="GP306" s="434">
        <f t="shared" si="794"/>
        <v>3437.7999999999997</v>
      </c>
      <c r="GQ306" s="435">
        <f t="shared" si="795"/>
        <v>2876.8999999999996</v>
      </c>
      <c r="GR306" s="434">
        <f t="shared" si="796"/>
        <v>42817.600000000006</v>
      </c>
      <c r="GS306" s="435">
        <f t="shared" si="797"/>
        <v>39198.5</v>
      </c>
      <c r="GT306" s="434">
        <f t="shared" si="798"/>
        <v>2146</v>
      </c>
      <c r="GU306" s="435">
        <f t="shared" si="799"/>
        <v>2100</v>
      </c>
      <c r="GV306" s="434">
        <f t="shared" si="800"/>
        <v>2146</v>
      </c>
      <c r="GW306" s="435">
        <f t="shared" si="801"/>
        <v>2100</v>
      </c>
      <c r="GX306" s="434">
        <f t="shared" si="802"/>
        <v>8854.5</v>
      </c>
      <c r="GY306" s="435">
        <f t="shared" si="803"/>
        <v>7966.0999999999995</v>
      </c>
      <c r="GZ306" s="434">
        <f t="shared" si="804"/>
        <v>121548.1</v>
      </c>
      <c r="HA306" s="435">
        <f t="shared" si="805"/>
        <v>124113.8</v>
      </c>
      <c r="HB306" s="434">
        <f t="shared" si="806"/>
        <v>0</v>
      </c>
      <c r="HC306" s="435">
        <f t="shared" si="807"/>
        <v>0</v>
      </c>
      <c r="HD306" s="434">
        <f t="shared" si="808"/>
        <v>0</v>
      </c>
      <c r="HE306" s="435">
        <f t="shared" si="809"/>
        <v>0</v>
      </c>
      <c r="HF306" s="434">
        <f t="shared" si="810"/>
        <v>0</v>
      </c>
      <c r="HG306" s="435">
        <f t="shared" si="811"/>
        <v>0</v>
      </c>
      <c r="HH306" s="434">
        <f t="shared" si="812"/>
        <v>0</v>
      </c>
      <c r="HI306" s="435">
        <f t="shared" si="813"/>
        <v>0</v>
      </c>
      <c r="HJ306" s="434">
        <f t="shared" si="814"/>
        <v>9350.5000000000018</v>
      </c>
      <c r="HK306" s="435">
        <f t="shared" si="815"/>
        <v>8271.9</v>
      </c>
      <c r="HL306" s="434">
        <f t="shared" si="816"/>
        <v>125468.09999999999</v>
      </c>
      <c r="HM306" s="435">
        <f t="shared" si="817"/>
        <v>127199.59999999999</v>
      </c>
    </row>
    <row r="307" spans="1:221" s="18" customFormat="1" ht="15" customHeight="1">
      <c r="A307" s="540" t="s">
        <v>585</v>
      </c>
      <c r="B307" s="6" t="s">
        <v>624</v>
      </c>
      <c r="C307" s="580" t="s">
        <v>1271</v>
      </c>
      <c r="D307" s="5">
        <v>223524</v>
      </c>
      <c r="E307" s="568">
        <v>8</v>
      </c>
      <c r="F307" s="609"/>
      <c r="G307" s="611"/>
      <c r="H307" s="609"/>
      <c r="I307" s="611"/>
      <c r="J307" s="434">
        <f t="shared" si="670"/>
        <v>0</v>
      </c>
      <c r="K307" s="435">
        <f t="shared" si="671"/>
        <v>0</v>
      </c>
      <c r="L307" s="432"/>
      <c r="M307" s="433"/>
      <c r="N307" s="434">
        <f t="shared" si="672"/>
        <v>0</v>
      </c>
      <c r="O307" s="435">
        <f t="shared" si="673"/>
        <v>0</v>
      </c>
      <c r="P307" s="434">
        <f t="shared" si="674"/>
        <v>0</v>
      </c>
      <c r="Q307" s="435">
        <f t="shared" si="675"/>
        <v>0</v>
      </c>
      <c r="R307" s="609"/>
      <c r="S307" s="611"/>
      <c r="T307" s="434">
        <f t="shared" si="818"/>
        <v>0</v>
      </c>
      <c r="U307" s="435">
        <f t="shared" si="818"/>
        <v>0</v>
      </c>
      <c r="V307" s="609"/>
      <c r="W307" s="611"/>
      <c r="X307" s="434">
        <f t="shared" si="676"/>
        <v>0</v>
      </c>
      <c r="Y307" s="435">
        <f t="shared" si="677"/>
        <v>0</v>
      </c>
      <c r="Z307" s="432"/>
      <c r="AA307" s="433"/>
      <c r="AB307" s="434">
        <f t="shared" si="678"/>
        <v>0</v>
      </c>
      <c r="AC307" s="435">
        <f t="shared" si="679"/>
        <v>0</v>
      </c>
      <c r="AD307" s="434">
        <f t="shared" si="680"/>
        <v>0</v>
      </c>
      <c r="AE307" s="435">
        <f t="shared" si="681"/>
        <v>0</v>
      </c>
      <c r="AF307" s="434">
        <f t="shared" si="682"/>
        <v>0</v>
      </c>
      <c r="AG307" s="435">
        <f t="shared" si="683"/>
        <v>0</v>
      </c>
      <c r="AH307" s="609"/>
      <c r="AI307" s="611"/>
      <c r="AJ307" s="434">
        <f t="shared" si="684"/>
        <v>0</v>
      </c>
      <c r="AK307" s="435">
        <f t="shared" si="685"/>
        <v>0</v>
      </c>
      <c r="AL307" s="609"/>
      <c r="AM307" s="611"/>
      <c r="AN307" s="434">
        <f t="shared" si="686"/>
        <v>0</v>
      </c>
      <c r="AO307" s="435">
        <f t="shared" si="687"/>
        <v>0</v>
      </c>
      <c r="AP307" s="432"/>
      <c r="AQ307" s="433"/>
      <c r="AR307" s="434">
        <f t="shared" si="688"/>
        <v>0</v>
      </c>
      <c r="AS307" s="435">
        <f t="shared" si="689"/>
        <v>0</v>
      </c>
      <c r="AT307" s="434">
        <f t="shared" si="690"/>
        <v>0</v>
      </c>
      <c r="AU307" s="435">
        <f t="shared" si="691"/>
        <v>0</v>
      </c>
      <c r="AV307" s="434">
        <f t="shared" si="692"/>
        <v>0</v>
      </c>
      <c r="AW307" s="435">
        <f t="shared" si="693"/>
        <v>0</v>
      </c>
      <c r="AX307" s="609"/>
      <c r="AY307" s="611"/>
      <c r="AZ307" s="434">
        <f t="shared" si="694"/>
        <v>0</v>
      </c>
      <c r="BA307" s="435">
        <f t="shared" si="695"/>
        <v>0</v>
      </c>
      <c r="BB307" s="609"/>
      <c r="BC307" s="611"/>
      <c r="BD307" s="434">
        <f t="shared" si="696"/>
        <v>0</v>
      </c>
      <c r="BE307" s="435">
        <f t="shared" si="697"/>
        <v>0</v>
      </c>
      <c r="BF307" s="432"/>
      <c r="BG307" s="433"/>
      <c r="BH307" s="434">
        <f t="shared" si="698"/>
        <v>0</v>
      </c>
      <c r="BI307" s="435">
        <f t="shared" si="699"/>
        <v>0</v>
      </c>
      <c r="BJ307" s="434">
        <f t="shared" si="700"/>
        <v>0</v>
      </c>
      <c r="BK307" s="435">
        <f t="shared" si="701"/>
        <v>0</v>
      </c>
      <c r="BL307" s="434">
        <f t="shared" si="702"/>
        <v>0</v>
      </c>
      <c r="BM307" s="435">
        <f t="shared" si="703"/>
        <v>0</v>
      </c>
      <c r="BN307" s="609"/>
      <c r="BO307" s="611"/>
      <c r="BP307" s="434">
        <f t="shared" si="704"/>
        <v>0</v>
      </c>
      <c r="BQ307" s="435">
        <f t="shared" si="705"/>
        <v>0</v>
      </c>
      <c r="BR307" s="609"/>
      <c r="BS307" s="611"/>
      <c r="BT307" s="434">
        <f t="shared" si="706"/>
        <v>0</v>
      </c>
      <c r="BU307" s="435">
        <f t="shared" si="707"/>
        <v>0</v>
      </c>
      <c r="BV307" s="432"/>
      <c r="BW307" s="433"/>
      <c r="BX307" s="434">
        <f t="shared" si="708"/>
        <v>0</v>
      </c>
      <c r="BY307" s="435">
        <f t="shared" si="709"/>
        <v>0</v>
      </c>
      <c r="BZ307" s="434">
        <f t="shared" si="710"/>
        <v>0</v>
      </c>
      <c r="CA307" s="435">
        <f t="shared" si="711"/>
        <v>0</v>
      </c>
      <c r="CB307" s="434">
        <f t="shared" si="712"/>
        <v>0</v>
      </c>
      <c r="CC307" s="435">
        <f t="shared" si="713"/>
        <v>0</v>
      </c>
      <c r="CD307" s="609"/>
      <c r="CE307" s="611"/>
      <c r="CF307" s="434">
        <f t="shared" si="714"/>
        <v>0</v>
      </c>
      <c r="CG307" s="435">
        <f t="shared" si="715"/>
        <v>0</v>
      </c>
      <c r="CH307" s="610"/>
      <c r="CI307" s="611"/>
      <c r="CJ307" s="434">
        <f t="shared" si="716"/>
        <v>0</v>
      </c>
      <c r="CK307" s="435">
        <f t="shared" si="717"/>
        <v>0</v>
      </c>
      <c r="CL307" s="432"/>
      <c r="CM307" s="433"/>
      <c r="CN307" s="434">
        <f t="shared" si="718"/>
        <v>0</v>
      </c>
      <c r="CO307" s="435">
        <f t="shared" si="719"/>
        <v>0</v>
      </c>
      <c r="CP307" s="434">
        <f t="shared" si="720"/>
        <v>0</v>
      </c>
      <c r="CQ307" s="435">
        <f t="shared" si="721"/>
        <v>0</v>
      </c>
      <c r="CR307" s="434">
        <f t="shared" si="722"/>
        <v>0</v>
      </c>
      <c r="CS307" s="435">
        <f t="shared" si="723"/>
        <v>0</v>
      </c>
      <c r="CT307" s="609"/>
      <c r="CU307" s="611"/>
      <c r="CV307" s="434">
        <f t="shared" si="724"/>
        <v>0</v>
      </c>
      <c r="CW307" s="435">
        <f t="shared" si="725"/>
        <v>0</v>
      </c>
      <c r="CX307" s="609"/>
      <c r="CY307" s="611"/>
      <c r="CZ307" s="434">
        <f t="shared" si="726"/>
        <v>0</v>
      </c>
      <c r="DA307" s="435">
        <f t="shared" si="727"/>
        <v>0</v>
      </c>
      <c r="DB307" s="432"/>
      <c r="DC307" s="433"/>
      <c r="DD307" s="434">
        <f t="shared" si="728"/>
        <v>0</v>
      </c>
      <c r="DE307" s="435">
        <f t="shared" si="729"/>
        <v>0</v>
      </c>
      <c r="DF307" s="434">
        <f t="shared" si="730"/>
        <v>0</v>
      </c>
      <c r="DG307" s="435">
        <f t="shared" si="731"/>
        <v>0</v>
      </c>
      <c r="DH307" s="434">
        <f t="shared" si="732"/>
        <v>0</v>
      </c>
      <c r="DI307" s="435">
        <f t="shared" si="733"/>
        <v>0</v>
      </c>
      <c r="DJ307" s="434">
        <f t="shared" si="734"/>
        <v>0</v>
      </c>
      <c r="DK307" s="435">
        <f t="shared" si="735"/>
        <v>0</v>
      </c>
      <c r="DL307" s="434">
        <f t="shared" si="736"/>
        <v>0</v>
      </c>
      <c r="DM307" s="435">
        <f t="shared" si="737"/>
        <v>0</v>
      </c>
      <c r="DN307" s="434">
        <f t="shared" si="738"/>
        <v>0</v>
      </c>
      <c r="DO307" s="435">
        <f t="shared" si="739"/>
        <v>0</v>
      </c>
      <c r="DP307" s="434">
        <f t="shared" si="740"/>
        <v>0</v>
      </c>
      <c r="DQ307" s="435">
        <f t="shared" si="741"/>
        <v>0</v>
      </c>
      <c r="DR307" s="434">
        <f t="shared" si="742"/>
        <v>0</v>
      </c>
      <c r="DS307" s="435">
        <f t="shared" si="743"/>
        <v>0</v>
      </c>
      <c r="DT307" s="434">
        <f t="shared" si="744"/>
        <v>0</v>
      </c>
      <c r="DU307" s="435">
        <f t="shared" si="745"/>
        <v>0</v>
      </c>
      <c r="DV307" s="609"/>
      <c r="DW307" s="611"/>
      <c r="DX307" s="434">
        <f t="shared" si="746"/>
        <v>0</v>
      </c>
      <c r="DY307" s="435">
        <f t="shared" si="747"/>
        <v>0</v>
      </c>
      <c r="DZ307" s="609"/>
      <c r="EA307" s="611"/>
      <c r="EB307" s="434">
        <f t="shared" si="748"/>
        <v>0</v>
      </c>
      <c r="EC307" s="435">
        <f t="shared" si="749"/>
        <v>0</v>
      </c>
      <c r="ED307" s="432"/>
      <c r="EE307" s="433"/>
      <c r="EF307" s="434">
        <f t="shared" si="750"/>
        <v>0</v>
      </c>
      <c r="EG307" s="435">
        <f t="shared" si="751"/>
        <v>0</v>
      </c>
      <c r="EH307" s="434">
        <f t="shared" si="752"/>
        <v>0</v>
      </c>
      <c r="EI307" s="435">
        <f t="shared" si="753"/>
        <v>0</v>
      </c>
      <c r="EJ307" s="434">
        <f t="shared" si="754"/>
        <v>0</v>
      </c>
      <c r="EK307" s="435">
        <f t="shared" si="755"/>
        <v>0</v>
      </c>
      <c r="EL307" s="609"/>
      <c r="EM307" s="611"/>
      <c r="EN307" s="434">
        <f t="shared" si="756"/>
        <v>0</v>
      </c>
      <c r="EO307" s="435">
        <f t="shared" si="757"/>
        <v>0</v>
      </c>
      <c r="EP307" s="609"/>
      <c r="EQ307" s="611"/>
      <c r="ER307" s="434">
        <f t="shared" si="758"/>
        <v>0</v>
      </c>
      <c r="ES307" s="435">
        <f t="shared" si="759"/>
        <v>0</v>
      </c>
      <c r="ET307" s="432"/>
      <c r="EU307" s="433"/>
      <c r="EV307" s="434">
        <f t="shared" si="760"/>
        <v>0</v>
      </c>
      <c r="EW307" s="435">
        <f t="shared" si="761"/>
        <v>0</v>
      </c>
      <c r="EX307" s="434">
        <f t="shared" si="762"/>
        <v>0</v>
      </c>
      <c r="EY307" s="435">
        <f t="shared" si="763"/>
        <v>0</v>
      </c>
      <c r="EZ307" s="434">
        <f t="shared" si="764"/>
        <v>0</v>
      </c>
      <c r="FA307" s="435">
        <f t="shared" si="765"/>
        <v>0</v>
      </c>
      <c r="FB307" s="609"/>
      <c r="FC307" s="611"/>
      <c r="FD307" s="434">
        <f t="shared" si="766"/>
        <v>0</v>
      </c>
      <c r="FE307" s="435">
        <f t="shared" si="767"/>
        <v>0</v>
      </c>
      <c r="FF307" s="609"/>
      <c r="FG307" s="611"/>
      <c r="FH307" s="434">
        <f t="shared" si="768"/>
        <v>0</v>
      </c>
      <c r="FI307" s="435">
        <f t="shared" si="769"/>
        <v>0</v>
      </c>
      <c r="FJ307" s="432"/>
      <c r="FK307" s="433"/>
      <c r="FL307" s="434">
        <f t="shared" si="770"/>
        <v>0</v>
      </c>
      <c r="FM307" s="435">
        <f t="shared" si="771"/>
        <v>0</v>
      </c>
      <c r="FN307" s="434">
        <f t="shared" si="772"/>
        <v>0</v>
      </c>
      <c r="FO307" s="435">
        <f t="shared" si="773"/>
        <v>0</v>
      </c>
      <c r="FP307" s="434">
        <f t="shared" si="774"/>
        <v>0</v>
      </c>
      <c r="FQ307" s="435">
        <f t="shared" si="775"/>
        <v>0</v>
      </c>
      <c r="FR307" s="609"/>
      <c r="FS307" s="611"/>
      <c r="FT307" s="434">
        <f t="shared" si="776"/>
        <v>0</v>
      </c>
      <c r="FU307" s="435">
        <f t="shared" si="777"/>
        <v>0</v>
      </c>
      <c r="FV307" s="609"/>
      <c r="FW307" s="611"/>
      <c r="FX307" s="434">
        <f t="shared" si="778"/>
        <v>0</v>
      </c>
      <c r="FY307" s="435">
        <f t="shared" si="779"/>
        <v>0</v>
      </c>
      <c r="FZ307" s="609"/>
      <c r="GA307" s="611"/>
      <c r="GB307" s="434">
        <f t="shared" si="780"/>
        <v>0</v>
      </c>
      <c r="GC307" s="435">
        <f t="shared" si="781"/>
        <v>0</v>
      </c>
      <c r="GD307" s="434">
        <f t="shared" si="782"/>
        <v>0</v>
      </c>
      <c r="GE307" s="435">
        <f t="shared" si="783"/>
        <v>0</v>
      </c>
      <c r="GF307" s="434">
        <f t="shared" si="784"/>
        <v>0</v>
      </c>
      <c r="GG307" s="435">
        <f t="shared" si="785"/>
        <v>0</v>
      </c>
      <c r="GH307" s="434">
        <f t="shared" si="786"/>
        <v>0</v>
      </c>
      <c r="GI307" s="435">
        <f t="shared" si="787"/>
        <v>0</v>
      </c>
      <c r="GJ307" s="434">
        <f t="shared" si="788"/>
        <v>0</v>
      </c>
      <c r="GK307" s="435">
        <f t="shared" si="789"/>
        <v>0</v>
      </c>
      <c r="GL307" s="434">
        <f t="shared" si="790"/>
        <v>0</v>
      </c>
      <c r="GM307" s="435">
        <f t="shared" si="791"/>
        <v>0</v>
      </c>
      <c r="GN307" s="434">
        <f t="shared" si="792"/>
        <v>0</v>
      </c>
      <c r="GO307" s="435">
        <f t="shared" si="793"/>
        <v>0</v>
      </c>
      <c r="GP307" s="434">
        <f t="shared" si="794"/>
        <v>0</v>
      </c>
      <c r="GQ307" s="435">
        <f t="shared" si="795"/>
        <v>0</v>
      </c>
      <c r="GR307" s="434">
        <f t="shared" si="796"/>
        <v>0</v>
      </c>
      <c r="GS307" s="435">
        <f t="shared" si="797"/>
        <v>0</v>
      </c>
      <c r="GT307" s="434">
        <f t="shared" si="798"/>
        <v>0</v>
      </c>
      <c r="GU307" s="435">
        <f t="shared" si="799"/>
        <v>0</v>
      </c>
      <c r="GV307" s="434">
        <f t="shared" si="800"/>
        <v>0</v>
      </c>
      <c r="GW307" s="435">
        <f t="shared" si="801"/>
        <v>0</v>
      </c>
      <c r="GX307" s="434">
        <f t="shared" si="802"/>
        <v>0</v>
      </c>
      <c r="GY307" s="435">
        <f t="shared" si="803"/>
        <v>0</v>
      </c>
      <c r="GZ307" s="434">
        <f t="shared" si="804"/>
        <v>0</v>
      </c>
      <c r="HA307" s="435">
        <f t="shared" si="805"/>
        <v>0</v>
      </c>
      <c r="HB307" s="434">
        <f t="shared" si="806"/>
        <v>0</v>
      </c>
      <c r="HC307" s="435">
        <f t="shared" si="807"/>
        <v>0</v>
      </c>
      <c r="HD307" s="434">
        <f t="shared" si="808"/>
        <v>0</v>
      </c>
      <c r="HE307" s="435">
        <f t="shared" si="809"/>
        <v>0</v>
      </c>
      <c r="HF307" s="434">
        <f t="shared" si="810"/>
        <v>0</v>
      </c>
      <c r="HG307" s="435">
        <f t="shared" si="811"/>
        <v>0</v>
      </c>
      <c r="HH307" s="434">
        <f t="shared" si="812"/>
        <v>0</v>
      </c>
      <c r="HI307" s="435">
        <f t="shared" si="813"/>
        <v>0</v>
      </c>
      <c r="HJ307" s="434">
        <f t="shared" si="814"/>
        <v>0</v>
      </c>
      <c r="HK307" s="435">
        <f t="shared" si="815"/>
        <v>0</v>
      </c>
      <c r="HL307" s="434">
        <f t="shared" si="816"/>
        <v>0</v>
      </c>
      <c r="HM307" s="435">
        <f t="shared" si="817"/>
        <v>0</v>
      </c>
    </row>
    <row r="308" spans="1:221" s="18" customFormat="1" ht="15" customHeight="1">
      <c r="A308" s="540" t="s">
        <v>585</v>
      </c>
      <c r="B308" s="6" t="s">
        <v>625</v>
      </c>
      <c r="C308" s="563"/>
      <c r="D308" s="5">
        <v>223816</v>
      </c>
      <c r="E308" s="568">
        <v>8</v>
      </c>
      <c r="F308" s="609">
        <v>1318</v>
      </c>
      <c r="G308" s="560">
        <v>1436</v>
      </c>
      <c r="H308" s="609">
        <v>109</v>
      </c>
      <c r="I308" s="560">
        <v>74</v>
      </c>
      <c r="J308" s="434">
        <f t="shared" si="670"/>
        <v>1209</v>
      </c>
      <c r="K308" s="435">
        <f t="shared" si="671"/>
        <v>1362</v>
      </c>
      <c r="L308" s="432"/>
      <c r="M308" s="433"/>
      <c r="N308" s="434">
        <f t="shared" si="672"/>
        <v>1209</v>
      </c>
      <c r="O308" s="435">
        <f t="shared" si="673"/>
        <v>1362</v>
      </c>
      <c r="P308" s="434">
        <f t="shared" si="674"/>
        <v>1209</v>
      </c>
      <c r="Q308" s="435">
        <f t="shared" si="675"/>
        <v>1362</v>
      </c>
      <c r="R308" s="609">
        <v>25</v>
      </c>
      <c r="S308" s="560">
        <v>29</v>
      </c>
      <c r="T308" s="434">
        <f t="shared" si="818"/>
        <v>25</v>
      </c>
      <c r="U308" s="435">
        <f t="shared" si="818"/>
        <v>29</v>
      </c>
      <c r="V308" s="609">
        <v>47</v>
      </c>
      <c r="W308" s="560">
        <v>61</v>
      </c>
      <c r="X308" s="434">
        <f t="shared" si="676"/>
        <v>47</v>
      </c>
      <c r="Y308" s="435">
        <f t="shared" si="677"/>
        <v>61</v>
      </c>
      <c r="Z308" s="432"/>
      <c r="AA308" s="433"/>
      <c r="AB308" s="434">
        <f t="shared" si="678"/>
        <v>0</v>
      </c>
      <c r="AC308" s="435">
        <f t="shared" si="679"/>
        <v>0</v>
      </c>
      <c r="AD308" s="434">
        <f t="shared" si="680"/>
        <v>72</v>
      </c>
      <c r="AE308" s="435">
        <f t="shared" si="681"/>
        <v>90</v>
      </c>
      <c r="AF308" s="434">
        <f t="shared" si="682"/>
        <v>72</v>
      </c>
      <c r="AG308" s="435">
        <f t="shared" si="683"/>
        <v>90</v>
      </c>
      <c r="AH308" s="609">
        <v>3.5</v>
      </c>
      <c r="AI308" s="560">
        <v>3.1</v>
      </c>
      <c r="AJ308" s="434">
        <f t="shared" si="684"/>
        <v>87.5</v>
      </c>
      <c r="AK308" s="435">
        <f t="shared" si="685"/>
        <v>89.9</v>
      </c>
      <c r="AL308" s="609">
        <v>2.6</v>
      </c>
      <c r="AM308" s="560">
        <v>2.7</v>
      </c>
      <c r="AN308" s="434">
        <f t="shared" si="686"/>
        <v>122.2</v>
      </c>
      <c r="AO308" s="435">
        <f t="shared" si="687"/>
        <v>164.70000000000002</v>
      </c>
      <c r="AP308" s="432"/>
      <c r="AQ308" s="433"/>
      <c r="AR308" s="434">
        <f t="shared" si="688"/>
        <v>0</v>
      </c>
      <c r="AS308" s="435">
        <f t="shared" si="689"/>
        <v>0</v>
      </c>
      <c r="AT308" s="434">
        <f t="shared" si="690"/>
        <v>2.9124999999999996</v>
      </c>
      <c r="AU308" s="435">
        <f t="shared" si="691"/>
        <v>2.8288888888888892</v>
      </c>
      <c r="AV308" s="434">
        <f t="shared" si="692"/>
        <v>209.7</v>
      </c>
      <c r="AW308" s="435">
        <f t="shared" si="693"/>
        <v>254.60000000000002</v>
      </c>
      <c r="AX308" s="609">
        <v>64.099999999999994</v>
      </c>
      <c r="AY308" s="560">
        <v>51.3</v>
      </c>
      <c r="AZ308" s="434">
        <f t="shared" si="694"/>
        <v>1602.4999999999998</v>
      </c>
      <c r="BA308" s="435">
        <f t="shared" si="695"/>
        <v>1487.6999999999998</v>
      </c>
      <c r="BB308" s="609">
        <v>37.700000000000003</v>
      </c>
      <c r="BC308" s="560">
        <v>33.299999999999997</v>
      </c>
      <c r="BD308" s="434">
        <f t="shared" si="696"/>
        <v>1771.9</v>
      </c>
      <c r="BE308" s="435">
        <f t="shared" si="697"/>
        <v>2031.2999999999997</v>
      </c>
      <c r="BF308" s="432"/>
      <c r="BG308" s="433"/>
      <c r="BH308" s="434">
        <f t="shared" si="698"/>
        <v>0</v>
      </c>
      <c r="BI308" s="435">
        <f t="shared" si="699"/>
        <v>0</v>
      </c>
      <c r="BJ308" s="434">
        <f t="shared" si="700"/>
        <v>46.86666666666666</v>
      </c>
      <c r="BK308" s="435">
        <f t="shared" si="701"/>
        <v>39.099999999999994</v>
      </c>
      <c r="BL308" s="434">
        <f t="shared" si="702"/>
        <v>3374.3999999999996</v>
      </c>
      <c r="BM308" s="435">
        <f t="shared" si="703"/>
        <v>3518.9999999999995</v>
      </c>
      <c r="BN308" s="609">
        <v>136</v>
      </c>
      <c r="BO308" s="560">
        <v>151</v>
      </c>
      <c r="BP308" s="434">
        <f t="shared" si="704"/>
        <v>136</v>
      </c>
      <c r="BQ308" s="435">
        <f t="shared" si="705"/>
        <v>151</v>
      </c>
      <c r="BR308" s="609">
        <v>186</v>
      </c>
      <c r="BS308" s="560">
        <v>200</v>
      </c>
      <c r="BT308" s="434">
        <f t="shared" si="706"/>
        <v>186</v>
      </c>
      <c r="BU308" s="435">
        <f t="shared" si="707"/>
        <v>200</v>
      </c>
      <c r="BV308" s="432"/>
      <c r="BW308" s="433"/>
      <c r="BX308" s="434">
        <f t="shared" si="708"/>
        <v>0</v>
      </c>
      <c r="BY308" s="435">
        <f t="shared" si="709"/>
        <v>0</v>
      </c>
      <c r="BZ308" s="434">
        <f t="shared" si="710"/>
        <v>322</v>
      </c>
      <c r="CA308" s="435">
        <f t="shared" si="711"/>
        <v>351</v>
      </c>
      <c r="CB308" s="434">
        <f t="shared" si="712"/>
        <v>322</v>
      </c>
      <c r="CC308" s="435">
        <f t="shared" si="713"/>
        <v>351</v>
      </c>
      <c r="CD308" s="609">
        <v>4</v>
      </c>
      <c r="CE308" s="560">
        <v>4.0999999999999996</v>
      </c>
      <c r="CF308" s="434">
        <f t="shared" si="714"/>
        <v>544</v>
      </c>
      <c r="CG308" s="435">
        <f t="shared" si="715"/>
        <v>619.09999999999991</v>
      </c>
      <c r="CH308" s="610">
        <v>4.5999999999999996</v>
      </c>
      <c r="CI308" s="560">
        <v>4.9000000000000004</v>
      </c>
      <c r="CJ308" s="434">
        <f t="shared" si="716"/>
        <v>855.59999999999991</v>
      </c>
      <c r="CK308" s="435">
        <f t="shared" si="717"/>
        <v>980.00000000000011</v>
      </c>
      <c r="CL308" s="432"/>
      <c r="CM308" s="433"/>
      <c r="CN308" s="434">
        <f t="shared" si="718"/>
        <v>0</v>
      </c>
      <c r="CO308" s="435">
        <f t="shared" si="719"/>
        <v>0</v>
      </c>
      <c r="CP308" s="434">
        <f t="shared" si="720"/>
        <v>4.346583850931677</v>
      </c>
      <c r="CQ308" s="435">
        <f t="shared" si="721"/>
        <v>4.5558404558404559</v>
      </c>
      <c r="CR308" s="434">
        <f t="shared" si="722"/>
        <v>1399.6</v>
      </c>
      <c r="CS308" s="435">
        <f t="shared" si="723"/>
        <v>1599.1000000000001</v>
      </c>
      <c r="CT308" s="609">
        <v>80.8</v>
      </c>
      <c r="CU308" s="560">
        <v>79.3</v>
      </c>
      <c r="CV308" s="434">
        <f t="shared" si="724"/>
        <v>10988.8</v>
      </c>
      <c r="CW308" s="435">
        <f t="shared" si="725"/>
        <v>11974.3</v>
      </c>
      <c r="CX308" s="609">
        <v>66</v>
      </c>
      <c r="CY308" s="560">
        <v>67.7</v>
      </c>
      <c r="CZ308" s="434">
        <f t="shared" si="726"/>
        <v>12276</v>
      </c>
      <c r="DA308" s="435">
        <f t="shared" si="727"/>
        <v>13540</v>
      </c>
      <c r="DB308" s="432"/>
      <c r="DC308" s="433"/>
      <c r="DD308" s="434">
        <f t="shared" si="728"/>
        <v>0</v>
      </c>
      <c r="DE308" s="435">
        <f t="shared" si="729"/>
        <v>0</v>
      </c>
      <c r="DF308" s="434">
        <f t="shared" si="730"/>
        <v>72.250931677018627</v>
      </c>
      <c r="DG308" s="435">
        <f t="shared" si="731"/>
        <v>72.690313390313392</v>
      </c>
      <c r="DH308" s="434">
        <f t="shared" si="732"/>
        <v>23264.799999999999</v>
      </c>
      <c r="DI308" s="435">
        <f t="shared" si="733"/>
        <v>25514.3</v>
      </c>
      <c r="DJ308" s="434">
        <f t="shared" si="734"/>
        <v>394</v>
      </c>
      <c r="DK308" s="435">
        <f t="shared" si="735"/>
        <v>441</v>
      </c>
      <c r="DL308" s="434">
        <f t="shared" si="736"/>
        <v>394</v>
      </c>
      <c r="DM308" s="435">
        <f t="shared" si="737"/>
        <v>441</v>
      </c>
      <c r="DN308" s="434">
        <f t="shared" si="738"/>
        <v>4.0845177664974619</v>
      </c>
      <c r="DO308" s="435">
        <f t="shared" si="739"/>
        <v>4.203401360544218</v>
      </c>
      <c r="DP308" s="434">
        <f t="shared" si="740"/>
        <v>1609.3</v>
      </c>
      <c r="DQ308" s="435">
        <f t="shared" si="741"/>
        <v>1853.7</v>
      </c>
      <c r="DR308" s="434">
        <f t="shared" si="742"/>
        <v>67.61218274111674</v>
      </c>
      <c r="DS308" s="435">
        <f t="shared" si="743"/>
        <v>65.835147392290253</v>
      </c>
      <c r="DT308" s="434">
        <f t="shared" si="744"/>
        <v>26639.199999999997</v>
      </c>
      <c r="DU308" s="435">
        <f t="shared" si="745"/>
        <v>29033.300000000003</v>
      </c>
      <c r="DV308" s="609">
        <v>99</v>
      </c>
      <c r="DW308" s="560">
        <v>103</v>
      </c>
      <c r="DX308" s="434">
        <f t="shared" si="746"/>
        <v>99</v>
      </c>
      <c r="DY308" s="435">
        <f t="shared" si="747"/>
        <v>103</v>
      </c>
      <c r="DZ308" s="609">
        <v>222</v>
      </c>
      <c r="EA308" s="560">
        <v>268</v>
      </c>
      <c r="EB308" s="434">
        <f t="shared" si="748"/>
        <v>222</v>
      </c>
      <c r="EC308" s="435">
        <f t="shared" si="749"/>
        <v>268</v>
      </c>
      <c r="ED308" s="432"/>
      <c r="EE308" s="433"/>
      <c r="EF308" s="434">
        <f t="shared" si="750"/>
        <v>0</v>
      </c>
      <c r="EG308" s="435">
        <f t="shared" si="751"/>
        <v>0</v>
      </c>
      <c r="EH308" s="434">
        <f t="shared" si="752"/>
        <v>321</v>
      </c>
      <c r="EI308" s="435">
        <f t="shared" si="753"/>
        <v>371</v>
      </c>
      <c r="EJ308" s="434">
        <f t="shared" si="754"/>
        <v>321</v>
      </c>
      <c r="EK308" s="435">
        <f t="shared" si="755"/>
        <v>371</v>
      </c>
      <c r="EL308" s="609">
        <v>3.1</v>
      </c>
      <c r="EM308" s="560">
        <v>3</v>
      </c>
      <c r="EN308" s="434">
        <f t="shared" si="756"/>
        <v>306.90000000000003</v>
      </c>
      <c r="EO308" s="435">
        <f t="shared" si="757"/>
        <v>309</v>
      </c>
      <c r="EP308" s="609">
        <v>3.6</v>
      </c>
      <c r="EQ308" s="560">
        <v>3.5</v>
      </c>
      <c r="ER308" s="434">
        <f t="shared" si="758"/>
        <v>799.2</v>
      </c>
      <c r="ES308" s="435">
        <f t="shared" si="759"/>
        <v>938</v>
      </c>
      <c r="ET308" s="432"/>
      <c r="EU308" s="433"/>
      <c r="EV308" s="434">
        <f t="shared" si="760"/>
        <v>0</v>
      </c>
      <c r="EW308" s="435">
        <f t="shared" si="761"/>
        <v>0</v>
      </c>
      <c r="EX308" s="434">
        <f t="shared" si="762"/>
        <v>3.4457943925233647</v>
      </c>
      <c r="EY308" s="435">
        <f t="shared" si="763"/>
        <v>3.3611859838274931</v>
      </c>
      <c r="EZ308" s="434">
        <f t="shared" si="764"/>
        <v>1106.1000000000001</v>
      </c>
      <c r="FA308" s="435">
        <f t="shared" si="765"/>
        <v>1247</v>
      </c>
      <c r="FB308" s="609">
        <v>56</v>
      </c>
      <c r="FC308" s="560">
        <v>60.2</v>
      </c>
      <c r="FD308" s="434">
        <f t="shared" si="766"/>
        <v>5544</v>
      </c>
      <c r="FE308" s="435">
        <f t="shared" si="767"/>
        <v>6200.6</v>
      </c>
      <c r="FF308" s="609">
        <v>52.4</v>
      </c>
      <c r="FG308" s="560">
        <v>48</v>
      </c>
      <c r="FH308" s="434">
        <f t="shared" si="768"/>
        <v>11632.8</v>
      </c>
      <c r="FI308" s="435">
        <f t="shared" si="769"/>
        <v>12864</v>
      </c>
      <c r="FJ308" s="432"/>
      <c r="FK308" s="433"/>
      <c r="FL308" s="434">
        <f t="shared" si="770"/>
        <v>0</v>
      </c>
      <c r="FM308" s="435">
        <f t="shared" si="771"/>
        <v>0</v>
      </c>
      <c r="FN308" s="434">
        <f t="shared" si="772"/>
        <v>53.510280373831776</v>
      </c>
      <c r="FO308" s="435">
        <f t="shared" si="773"/>
        <v>51.387061994609162</v>
      </c>
      <c r="FP308" s="434">
        <f t="shared" si="774"/>
        <v>17176.8</v>
      </c>
      <c r="FQ308" s="435">
        <f t="shared" si="775"/>
        <v>19064.599999999999</v>
      </c>
      <c r="FR308" s="609">
        <v>494</v>
      </c>
      <c r="FS308" s="560">
        <v>550</v>
      </c>
      <c r="FT308" s="434">
        <f t="shared" si="776"/>
        <v>494</v>
      </c>
      <c r="FU308" s="435">
        <f t="shared" si="777"/>
        <v>550</v>
      </c>
      <c r="FV308" s="609">
        <v>3.3</v>
      </c>
      <c r="FW308" s="560">
        <v>3</v>
      </c>
      <c r="FX308" s="434">
        <f t="shared" si="778"/>
        <v>1630.1999999999998</v>
      </c>
      <c r="FY308" s="435">
        <f t="shared" si="779"/>
        <v>1650</v>
      </c>
      <c r="FZ308" s="609">
        <v>39.9</v>
      </c>
      <c r="GA308" s="561">
        <v>33.4</v>
      </c>
      <c r="GB308" s="434">
        <f t="shared" si="780"/>
        <v>19710.599999999999</v>
      </c>
      <c r="GC308" s="435">
        <f t="shared" si="781"/>
        <v>18370</v>
      </c>
      <c r="GD308" s="434">
        <f t="shared" si="782"/>
        <v>260</v>
      </c>
      <c r="GE308" s="435">
        <f t="shared" si="783"/>
        <v>283</v>
      </c>
      <c r="GF308" s="434">
        <f t="shared" si="784"/>
        <v>260</v>
      </c>
      <c r="GG308" s="435">
        <f t="shared" si="785"/>
        <v>283</v>
      </c>
      <c r="GH308" s="434">
        <f t="shared" si="786"/>
        <v>938.40000000000009</v>
      </c>
      <c r="GI308" s="435">
        <f t="shared" si="787"/>
        <v>1017.9999999999999</v>
      </c>
      <c r="GJ308" s="434">
        <f t="shared" si="788"/>
        <v>18135.3</v>
      </c>
      <c r="GK308" s="435">
        <f t="shared" si="789"/>
        <v>19662.599999999999</v>
      </c>
      <c r="GL308" s="434">
        <f t="shared" si="790"/>
        <v>455</v>
      </c>
      <c r="GM308" s="435">
        <f t="shared" si="791"/>
        <v>529</v>
      </c>
      <c r="GN308" s="434">
        <f t="shared" si="792"/>
        <v>455</v>
      </c>
      <c r="GO308" s="435">
        <f t="shared" si="793"/>
        <v>529</v>
      </c>
      <c r="GP308" s="434">
        <f t="shared" si="794"/>
        <v>1777</v>
      </c>
      <c r="GQ308" s="435">
        <f t="shared" si="795"/>
        <v>2082.6999999999998</v>
      </c>
      <c r="GR308" s="434">
        <f t="shared" si="796"/>
        <v>25680.699999999997</v>
      </c>
      <c r="GS308" s="435">
        <f t="shared" si="797"/>
        <v>28435.3</v>
      </c>
      <c r="GT308" s="434">
        <f t="shared" si="798"/>
        <v>715</v>
      </c>
      <c r="GU308" s="435">
        <f t="shared" si="799"/>
        <v>812</v>
      </c>
      <c r="GV308" s="434">
        <f t="shared" si="800"/>
        <v>715</v>
      </c>
      <c r="GW308" s="435">
        <f t="shared" si="801"/>
        <v>812</v>
      </c>
      <c r="GX308" s="434">
        <f t="shared" si="802"/>
        <v>2715.4</v>
      </c>
      <c r="GY308" s="435">
        <f t="shared" si="803"/>
        <v>3100.7</v>
      </c>
      <c r="GZ308" s="434">
        <f t="shared" si="804"/>
        <v>43816</v>
      </c>
      <c r="HA308" s="435">
        <f t="shared" si="805"/>
        <v>48097.899999999994</v>
      </c>
      <c r="HB308" s="434">
        <f t="shared" si="806"/>
        <v>0</v>
      </c>
      <c r="HC308" s="435">
        <f t="shared" si="807"/>
        <v>0</v>
      </c>
      <c r="HD308" s="434">
        <f t="shared" si="808"/>
        <v>0</v>
      </c>
      <c r="HE308" s="435">
        <f t="shared" si="809"/>
        <v>0</v>
      </c>
      <c r="HF308" s="434">
        <f t="shared" si="810"/>
        <v>0</v>
      </c>
      <c r="HG308" s="435">
        <f t="shared" si="811"/>
        <v>0</v>
      </c>
      <c r="HH308" s="434">
        <f t="shared" si="812"/>
        <v>0</v>
      </c>
      <c r="HI308" s="435">
        <f t="shared" si="813"/>
        <v>0</v>
      </c>
      <c r="HJ308" s="434">
        <f t="shared" si="814"/>
        <v>4345.6000000000004</v>
      </c>
      <c r="HK308" s="435">
        <f t="shared" si="815"/>
        <v>4750.7</v>
      </c>
      <c r="HL308" s="434">
        <f t="shared" si="816"/>
        <v>63526.6</v>
      </c>
      <c r="HM308" s="435">
        <f t="shared" si="817"/>
        <v>66467.899999999994</v>
      </c>
    </row>
    <row r="309" spans="1:221" s="18" customFormat="1" ht="15" customHeight="1">
      <c r="A309" s="540" t="s">
        <v>585</v>
      </c>
      <c r="B309" s="6" t="s">
        <v>626</v>
      </c>
      <c r="C309" s="563"/>
      <c r="D309" s="5">
        <v>247834</v>
      </c>
      <c r="E309" s="568">
        <v>8</v>
      </c>
      <c r="F309" s="609">
        <v>4351</v>
      </c>
      <c r="G309" s="560">
        <v>4129</v>
      </c>
      <c r="H309" s="609">
        <v>182</v>
      </c>
      <c r="I309" s="560">
        <v>159</v>
      </c>
      <c r="J309" s="434">
        <f t="shared" si="670"/>
        <v>4169</v>
      </c>
      <c r="K309" s="435">
        <f t="shared" si="671"/>
        <v>3970</v>
      </c>
      <c r="L309" s="432"/>
      <c r="M309" s="433"/>
      <c r="N309" s="434">
        <f t="shared" si="672"/>
        <v>4169</v>
      </c>
      <c r="O309" s="435">
        <f t="shared" si="673"/>
        <v>3970</v>
      </c>
      <c r="P309" s="434">
        <f t="shared" si="674"/>
        <v>4169</v>
      </c>
      <c r="Q309" s="435">
        <f t="shared" si="675"/>
        <v>3970</v>
      </c>
      <c r="R309" s="609">
        <v>303</v>
      </c>
      <c r="S309" s="560">
        <v>297</v>
      </c>
      <c r="T309" s="434">
        <f t="shared" si="818"/>
        <v>303</v>
      </c>
      <c r="U309" s="435">
        <f t="shared" si="818"/>
        <v>297</v>
      </c>
      <c r="V309" s="609">
        <v>189</v>
      </c>
      <c r="W309" s="560">
        <v>220</v>
      </c>
      <c r="X309" s="434">
        <f t="shared" si="676"/>
        <v>189</v>
      </c>
      <c r="Y309" s="435">
        <f t="shared" si="677"/>
        <v>220</v>
      </c>
      <c r="Z309" s="432"/>
      <c r="AA309" s="433"/>
      <c r="AB309" s="434">
        <f t="shared" si="678"/>
        <v>0</v>
      </c>
      <c r="AC309" s="435">
        <f t="shared" si="679"/>
        <v>0</v>
      </c>
      <c r="AD309" s="434">
        <f t="shared" si="680"/>
        <v>492</v>
      </c>
      <c r="AE309" s="435">
        <f t="shared" si="681"/>
        <v>517</v>
      </c>
      <c r="AF309" s="434">
        <f t="shared" si="682"/>
        <v>492</v>
      </c>
      <c r="AG309" s="435">
        <f t="shared" si="683"/>
        <v>517</v>
      </c>
      <c r="AH309" s="609">
        <v>3.6</v>
      </c>
      <c r="AI309" s="560">
        <v>3.2</v>
      </c>
      <c r="AJ309" s="434">
        <f t="shared" si="684"/>
        <v>1090.8</v>
      </c>
      <c r="AK309" s="435">
        <f t="shared" si="685"/>
        <v>950.40000000000009</v>
      </c>
      <c r="AL309" s="609">
        <v>3.6</v>
      </c>
      <c r="AM309" s="560">
        <v>3.1</v>
      </c>
      <c r="AN309" s="434">
        <f t="shared" si="686"/>
        <v>680.4</v>
      </c>
      <c r="AO309" s="435">
        <f t="shared" si="687"/>
        <v>682</v>
      </c>
      <c r="AP309" s="432"/>
      <c r="AQ309" s="433"/>
      <c r="AR309" s="434">
        <f t="shared" si="688"/>
        <v>0</v>
      </c>
      <c r="AS309" s="435">
        <f t="shared" si="689"/>
        <v>0</v>
      </c>
      <c r="AT309" s="434">
        <f t="shared" si="690"/>
        <v>3.5999999999999996</v>
      </c>
      <c r="AU309" s="435">
        <f t="shared" si="691"/>
        <v>3.1574468085106386</v>
      </c>
      <c r="AV309" s="434">
        <f t="shared" si="692"/>
        <v>1771.1999999999998</v>
      </c>
      <c r="AW309" s="435">
        <f t="shared" si="693"/>
        <v>1632.4</v>
      </c>
      <c r="AX309" s="609">
        <v>59.3</v>
      </c>
      <c r="AY309" s="560">
        <v>56.6</v>
      </c>
      <c r="AZ309" s="434">
        <f t="shared" si="694"/>
        <v>17967.899999999998</v>
      </c>
      <c r="BA309" s="435">
        <f t="shared" si="695"/>
        <v>16810.2</v>
      </c>
      <c r="BB309" s="609">
        <v>58.2</v>
      </c>
      <c r="BC309" s="560">
        <v>52.5</v>
      </c>
      <c r="BD309" s="434">
        <f t="shared" si="696"/>
        <v>10999.800000000001</v>
      </c>
      <c r="BE309" s="435">
        <f t="shared" si="697"/>
        <v>11550</v>
      </c>
      <c r="BF309" s="432"/>
      <c r="BG309" s="433"/>
      <c r="BH309" s="434">
        <f t="shared" si="698"/>
        <v>0</v>
      </c>
      <c r="BI309" s="435">
        <f t="shared" si="699"/>
        <v>0</v>
      </c>
      <c r="BJ309" s="434">
        <f t="shared" si="700"/>
        <v>58.877439024390235</v>
      </c>
      <c r="BK309" s="435">
        <f t="shared" si="701"/>
        <v>54.855319148936175</v>
      </c>
      <c r="BL309" s="434">
        <f t="shared" si="702"/>
        <v>28967.699999999997</v>
      </c>
      <c r="BM309" s="435">
        <f t="shared" si="703"/>
        <v>28360.2</v>
      </c>
      <c r="BN309" s="609">
        <v>1314</v>
      </c>
      <c r="BO309" s="560">
        <v>1145</v>
      </c>
      <c r="BP309" s="434">
        <f t="shared" si="704"/>
        <v>1314</v>
      </c>
      <c r="BQ309" s="435">
        <f t="shared" si="705"/>
        <v>1145</v>
      </c>
      <c r="BR309" s="609">
        <v>820</v>
      </c>
      <c r="BS309" s="560">
        <v>788</v>
      </c>
      <c r="BT309" s="434">
        <f t="shared" si="706"/>
        <v>820</v>
      </c>
      <c r="BU309" s="435">
        <f t="shared" si="707"/>
        <v>788</v>
      </c>
      <c r="BV309" s="432"/>
      <c r="BW309" s="433"/>
      <c r="BX309" s="434">
        <f t="shared" si="708"/>
        <v>0</v>
      </c>
      <c r="BY309" s="435">
        <f t="shared" si="709"/>
        <v>0</v>
      </c>
      <c r="BZ309" s="434">
        <f t="shared" si="710"/>
        <v>2134</v>
      </c>
      <c r="CA309" s="435">
        <f t="shared" si="711"/>
        <v>1933</v>
      </c>
      <c r="CB309" s="434">
        <f t="shared" si="712"/>
        <v>2134</v>
      </c>
      <c r="CC309" s="435">
        <f t="shared" si="713"/>
        <v>1933</v>
      </c>
      <c r="CD309" s="609">
        <v>4.4000000000000004</v>
      </c>
      <c r="CE309" s="560">
        <v>4.2</v>
      </c>
      <c r="CF309" s="434">
        <f t="shared" si="714"/>
        <v>5781.6</v>
      </c>
      <c r="CG309" s="435">
        <f t="shared" si="715"/>
        <v>4809</v>
      </c>
      <c r="CH309" s="610">
        <v>4.9000000000000004</v>
      </c>
      <c r="CI309" s="560">
        <v>5</v>
      </c>
      <c r="CJ309" s="434">
        <f t="shared" si="716"/>
        <v>4018.0000000000005</v>
      </c>
      <c r="CK309" s="435">
        <f t="shared" si="717"/>
        <v>3940</v>
      </c>
      <c r="CL309" s="432"/>
      <c r="CM309" s="433"/>
      <c r="CN309" s="434">
        <f t="shared" si="718"/>
        <v>0</v>
      </c>
      <c r="CO309" s="435">
        <f t="shared" si="719"/>
        <v>0</v>
      </c>
      <c r="CP309" s="434">
        <f t="shared" si="720"/>
        <v>4.5921274601686974</v>
      </c>
      <c r="CQ309" s="435">
        <f t="shared" si="721"/>
        <v>4.5261251939989657</v>
      </c>
      <c r="CR309" s="434">
        <f t="shared" si="722"/>
        <v>9799.6</v>
      </c>
      <c r="CS309" s="435">
        <f t="shared" si="723"/>
        <v>8749</v>
      </c>
      <c r="CT309" s="609">
        <v>76.5</v>
      </c>
      <c r="CU309" s="560">
        <v>73.8</v>
      </c>
      <c r="CV309" s="434">
        <f t="shared" si="724"/>
        <v>100521</v>
      </c>
      <c r="CW309" s="435">
        <f t="shared" si="725"/>
        <v>84501</v>
      </c>
      <c r="CX309" s="609">
        <v>78.2</v>
      </c>
      <c r="CY309" s="560">
        <v>78.2</v>
      </c>
      <c r="CZ309" s="434">
        <f t="shared" si="726"/>
        <v>64124</v>
      </c>
      <c r="DA309" s="435">
        <f t="shared" si="727"/>
        <v>61621.600000000006</v>
      </c>
      <c r="DB309" s="432"/>
      <c r="DC309" s="433"/>
      <c r="DD309" s="434">
        <f t="shared" si="728"/>
        <v>0</v>
      </c>
      <c r="DE309" s="435">
        <f t="shared" si="729"/>
        <v>0</v>
      </c>
      <c r="DF309" s="434">
        <f t="shared" si="730"/>
        <v>77.153233364573566</v>
      </c>
      <c r="DG309" s="435">
        <f t="shared" si="731"/>
        <v>75.593688566994317</v>
      </c>
      <c r="DH309" s="434">
        <f t="shared" si="732"/>
        <v>164645</v>
      </c>
      <c r="DI309" s="435">
        <f t="shared" si="733"/>
        <v>146122.6</v>
      </c>
      <c r="DJ309" s="434">
        <f t="shared" si="734"/>
        <v>2626</v>
      </c>
      <c r="DK309" s="435">
        <f t="shared" si="735"/>
        <v>2450</v>
      </c>
      <c r="DL309" s="434">
        <f t="shared" si="736"/>
        <v>2626</v>
      </c>
      <c r="DM309" s="435">
        <f t="shared" si="737"/>
        <v>2450</v>
      </c>
      <c r="DN309" s="434">
        <f t="shared" si="738"/>
        <v>4.4062452399086061</v>
      </c>
      <c r="DO309" s="435">
        <f t="shared" si="739"/>
        <v>4.2373061224489792</v>
      </c>
      <c r="DP309" s="434">
        <f t="shared" si="740"/>
        <v>11570.8</v>
      </c>
      <c r="DQ309" s="435">
        <f t="shared" si="741"/>
        <v>10381.4</v>
      </c>
      <c r="DR309" s="434">
        <f t="shared" si="742"/>
        <v>73.729131759329789</v>
      </c>
      <c r="DS309" s="435">
        <f t="shared" si="743"/>
        <v>71.217469387755102</v>
      </c>
      <c r="DT309" s="434">
        <f t="shared" si="744"/>
        <v>193612.7</v>
      </c>
      <c r="DU309" s="435">
        <f t="shared" si="745"/>
        <v>174482.8</v>
      </c>
      <c r="DV309" s="609">
        <v>360</v>
      </c>
      <c r="DW309" s="560">
        <v>302</v>
      </c>
      <c r="DX309" s="434">
        <f t="shared" si="746"/>
        <v>360</v>
      </c>
      <c r="DY309" s="435">
        <f t="shared" si="747"/>
        <v>302</v>
      </c>
      <c r="DZ309" s="609">
        <v>714</v>
      </c>
      <c r="EA309" s="560">
        <v>719</v>
      </c>
      <c r="EB309" s="434">
        <f t="shared" si="748"/>
        <v>714</v>
      </c>
      <c r="EC309" s="435">
        <f t="shared" si="749"/>
        <v>719</v>
      </c>
      <c r="ED309" s="432"/>
      <c r="EE309" s="433"/>
      <c r="EF309" s="434">
        <f t="shared" si="750"/>
        <v>0</v>
      </c>
      <c r="EG309" s="435">
        <f t="shared" si="751"/>
        <v>0</v>
      </c>
      <c r="EH309" s="434">
        <f t="shared" si="752"/>
        <v>1074</v>
      </c>
      <c r="EI309" s="435">
        <f t="shared" si="753"/>
        <v>1021</v>
      </c>
      <c r="EJ309" s="434">
        <f t="shared" si="754"/>
        <v>1074</v>
      </c>
      <c r="EK309" s="435">
        <f t="shared" si="755"/>
        <v>1021</v>
      </c>
      <c r="EL309" s="609">
        <v>3.4</v>
      </c>
      <c r="EM309" s="560">
        <v>3.5</v>
      </c>
      <c r="EN309" s="434">
        <f t="shared" si="756"/>
        <v>1224</v>
      </c>
      <c r="EO309" s="435">
        <f t="shared" si="757"/>
        <v>1057</v>
      </c>
      <c r="EP309" s="609">
        <v>3.5</v>
      </c>
      <c r="EQ309" s="560">
        <v>3.7</v>
      </c>
      <c r="ER309" s="434">
        <f t="shared" si="758"/>
        <v>2499</v>
      </c>
      <c r="ES309" s="435">
        <f t="shared" si="759"/>
        <v>2660.3</v>
      </c>
      <c r="ET309" s="432"/>
      <c r="EU309" s="433"/>
      <c r="EV309" s="434">
        <f t="shared" si="760"/>
        <v>0</v>
      </c>
      <c r="EW309" s="435">
        <f t="shared" si="761"/>
        <v>0</v>
      </c>
      <c r="EX309" s="434">
        <f t="shared" si="762"/>
        <v>3.4664804469273744</v>
      </c>
      <c r="EY309" s="435">
        <f t="shared" si="763"/>
        <v>3.6408423114593536</v>
      </c>
      <c r="EZ309" s="434">
        <f t="shared" si="764"/>
        <v>3723</v>
      </c>
      <c r="FA309" s="435">
        <f t="shared" si="765"/>
        <v>3717.3</v>
      </c>
      <c r="FB309" s="609">
        <v>59</v>
      </c>
      <c r="FC309" s="560">
        <v>59.4</v>
      </c>
      <c r="FD309" s="434">
        <f t="shared" si="766"/>
        <v>21240</v>
      </c>
      <c r="FE309" s="435">
        <f t="shared" si="767"/>
        <v>17938.8</v>
      </c>
      <c r="FF309" s="609">
        <v>52.3</v>
      </c>
      <c r="FG309" s="560">
        <v>52.1</v>
      </c>
      <c r="FH309" s="434">
        <f t="shared" si="768"/>
        <v>37342.199999999997</v>
      </c>
      <c r="FI309" s="435">
        <f t="shared" si="769"/>
        <v>37459.9</v>
      </c>
      <c r="FJ309" s="432"/>
      <c r="FK309" s="433"/>
      <c r="FL309" s="434">
        <f t="shared" si="770"/>
        <v>0</v>
      </c>
      <c r="FM309" s="435">
        <f t="shared" si="771"/>
        <v>0</v>
      </c>
      <c r="FN309" s="434">
        <f t="shared" si="772"/>
        <v>54.545810055865921</v>
      </c>
      <c r="FO309" s="435">
        <f t="shared" si="773"/>
        <v>54.259255631733595</v>
      </c>
      <c r="FP309" s="434">
        <f t="shared" si="774"/>
        <v>58582.2</v>
      </c>
      <c r="FQ309" s="435">
        <f t="shared" si="775"/>
        <v>55398.7</v>
      </c>
      <c r="FR309" s="609">
        <v>469</v>
      </c>
      <c r="FS309" s="560">
        <v>499</v>
      </c>
      <c r="FT309" s="434">
        <f t="shared" si="776"/>
        <v>469</v>
      </c>
      <c r="FU309" s="435">
        <f t="shared" si="777"/>
        <v>499</v>
      </c>
      <c r="FV309" s="609">
        <v>5.0999999999999996</v>
      </c>
      <c r="FW309" s="560">
        <v>4.2</v>
      </c>
      <c r="FX309" s="434">
        <f t="shared" si="778"/>
        <v>2391.8999999999996</v>
      </c>
      <c r="FY309" s="435">
        <f t="shared" si="779"/>
        <v>2095.8000000000002</v>
      </c>
      <c r="FZ309" s="609">
        <v>51.1</v>
      </c>
      <c r="GA309" s="561">
        <v>45.3</v>
      </c>
      <c r="GB309" s="434">
        <f t="shared" si="780"/>
        <v>23965.9</v>
      </c>
      <c r="GC309" s="435">
        <f t="shared" si="781"/>
        <v>22604.699999999997</v>
      </c>
      <c r="GD309" s="434">
        <f t="shared" si="782"/>
        <v>1977</v>
      </c>
      <c r="GE309" s="435">
        <f t="shared" si="783"/>
        <v>1744</v>
      </c>
      <c r="GF309" s="434">
        <f t="shared" si="784"/>
        <v>1977</v>
      </c>
      <c r="GG309" s="435">
        <f t="shared" si="785"/>
        <v>1744</v>
      </c>
      <c r="GH309" s="434">
        <f t="shared" si="786"/>
        <v>8096.4000000000005</v>
      </c>
      <c r="GI309" s="435">
        <f t="shared" si="787"/>
        <v>6816.4</v>
      </c>
      <c r="GJ309" s="434">
        <f t="shared" si="788"/>
        <v>139728.9</v>
      </c>
      <c r="GK309" s="435">
        <f t="shared" si="789"/>
        <v>119250</v>
      </c>
      <c r="GL309" s="434">
        <f t="shared" si="790"/>
        <v>1723</v>
      </c>
      <c r="GM309" s="435">
        <f t="shared" si="791"/>
        <v>1727</v>
      </c>
      <c r="GN309" s="434">
        <f t="shared" si="792"/>
        <v>1723</v>
      </c>
      <c r="GO309" s="435">
        <f t="shared" si="793"/>
        <v>1727</v>
      </c>
      <c r="GP309" s="434">
        <f t="shared" si="794"/>
        <v>7197.4000000000005</v>
      </c>
      <c r="GQ309" s="435">
        <f t="shared" si="795"/>
        <v>7282.3</v>
      </c>
      <c r="GR309" s="434">
        <f t="shared" si="796"/>
        <v>112466</v>
      </c>
      <c r="GS309" s="435">
        <f t="shared" si="797"/>
        <v>110631.5</v>
      </c>
      <c r="GT309" s="434">
        <f t="shared" si="798"/>
        <v>3700</v>
      </c>
      <c r="GU309" s="435">
        <f t="shared" si="799"/>
        <v>3471</v>
      </c>
      <c r="GV309" s="434">
        <f t="shared" si="800"/>
        <v>3700</v>
      </c>
      <c r="GW309" s="435">
        <f t="shared" si="801"/>
        <v>3471</v>
      </c>
      <c r="GX309" s="434">
        <f t="shared" si="802"/>
        <v>15293.800000000001</v>
      </c>
      <c r="GY309" s="435">
        <f t="shared" si="803"/>
        <v>14098.7</v>
      </c>
      <c r="GZ309" s="434">
        <f t="shared" si="804"/>
        <v>252194.9</v>
      </c>
      <c r="HA309" s="435">
        <f t="shared" si="805"/>
        <v>229881.5</v>
      </c>
      <c r="HB309" s="434">
        <f t="shared" si="806"/>
        <v>0</v>
      </c>
      <c r="HC309" s="435">
        <f t="shared" si="807"/>
        <v>0</v>
      </c>
      <c r="HD309" s="434">
        <f t="shared" si="808"/>
        <v>0</v>
      </c>
      <c r="HE309" s="435">
        <f t="shared" si="809"/>
        <v>0</v>
      </c>
      <c r="HF309" s="434">
        <f t="shared" si="810"/>
        <v>0</v>
      </c>
      <c r="HG309" s="435">
        <f t="shared" si="811"/>
        <v>0</v>
      </c>
      <c r="HH309" s="434">
        <f t="shared" si="812"/>
        <v>0</v>
      </c>
      <c r="HI309" s="435">
        <f t="shared" si="813"/>
        <v>0</v>
      </c>
      <c r="HJ309" s="434">
        <f t="shared" si="814"/>
        <v>17685.699999999997</v>
      </c>
      <c r="HK309" s="435">
        <f t="shared" si="815"/>
        <v>16194.5</v>
      </c>
      <c r="HL309" s="434">
        <f t="shared" si="816"/>
        <v>276160.80000000005</v>
      </c>
      <c r="HM309" s="435">
        <f t="shared" si="817"/>
        <v>252486.2</v>
      </c>
    </row>
    <row r="310" spans="1:221" s="18" customFormat="1" ht="15" customHeight="1">
      <c r="A310" s="540" t="s">
        <v>585</v>
      </c>
      <c r="B310" s="6" t="s">
        <v>627</v>
      </c>
      <c r="C310" s="563"/>
      <c r="D310" s="5">
        <v>224350</v>
      </c>
      <c r="E310" s="568">
        <v>8</v>
      </c>
      <c r="F310" s="609">
        <v>1197</v>
      </c>
      <c r="G310" s="560">
        <v>1340</v>
      </c>
      <c r="H310" s="609">
        <v>68</v>
      </c>
      <c r="I310" s="560">
        <v>66</v>
      </c>
      <c r="J310" s="434">
        <f t="shared" si="670"/>
        <v>1129</v>
      </c>
      <c r="K310" s="435">
        <f t="shared" si="671"/>
        <v>1274</v>
      </c>
      <c r="L310" s="432"/>
      <c r="M310" s="433"/>
      <c r="N310" s="434">
        <f t="shared" si="672"/>
        <v>1129</v>
      </c>
      <c r="O310" s="435">
        <f t="shared" si="673"/>
        <v>1274</v>
      </c>
      <c r="P310" s="434">
        <f t="shared" si="674"/>
        <v>1129</v>
      </c>
      <c r="Q310" s="435">
        <f t="shared" si="675"/>
        <v>1274</v>
      </c>
      <c r="R310" s="609">
        <v>56</v>
      </c>
      <c r="S310" s="560">
        <v>71</v>
      </c>
      <c r="T310" s="434">
        <f t="shared" si="818"/>
        <v>56</v>
      </c>
      <c r="U310" s="435">
        <f t="shared" si="818"/>
        <v>71</v>
      </c>
      <c r="V310" s="609">
        <v>53</v>
      </c>
      <c r="W310" s="560">
        <v>48</v>
      </c>
      <c r="X310" s="434">
        <f t="shared" si="676"/>
        <v>53</v>
      </c>
      <c r="Y310" s="435">
        <f t="shared" si="677"/>
        <v>48</v>
      </c>
      <c r="Z310" s="432"/>
      <c r="AA310" s="433"/>
      <c r="AB310" s="434">
        <f t="shared" si="678"/>
        <v>0</v>
      </c>
      <c r="AC310" s="435">
        <f t="shared" si="679"/>
        <v>0</v>
      </c>
      <c r="AD310" s="434">
        <f t="shared" si="680"/>
        <v>109</v>
      </c>
      <c r="AE310" s="435">
        <f t="shared" si="681"/>
        <v>119</v>
      </c>
      <c r="AF310" s="434">
        <f t="shared" si="682"/>
        <v>109</v>
      </c>
      <c r="AG310" s="435">
        <f t="shared" si="683"/>
        <v>119</v>
      </c>
      <c r="AH310" s="609">
        <v>4.0999999999999996</v>
      </c>
      <c r="AI310" s="560">
        <v>3.5</v>
      </c>
      <c r="AJ310" s="434">
        <f t="shared" si="684"/>
        <v>229.59999999999997</v>
      </c>
      <c r="AK310" s="435">
        <f t="shared" si="685"/>
        <v>248.5</v>
      </c>
      <c r="AL310" s="609">
        <v>4.3</v>
      </c>
      <c r="AM310" s="560">
        <v>3.8</v>
      </c>
      <c r="AN310" s="434">
        <f t="shared" si="686"/>
        <v>227.89999999999998</v>
      </c>
      <c r="AO310" s="435">
        <f t="shared" si="687"/>
        <v>182.39999999999998</v>
      </c>
      <c r="AP310" s="432"/>
      <c r="AQ310" s="433"/>
      <c r="AR310" s="434">
        <f t="shared" si="688"/>
        <v>0</v>
      </c>
      <c r="AS310" s="435">
        <f t="shared" si="689"/>
        <v>0</v>
      </c>
      <c r="AT310" s="434">
        <f t="shared" si="690"/>
        <v>4.1972477064220177</v>
      </c>
      <c r="AU310" s="435">
        <f t="shared" si="691"/>
        <v>3.6210084033613446</v>
      </c>
      <c r="AV310" s="434">
        <f t="shared" si="692"/>
        <v>457.49999999999994</v>
      </c>
      <c r="AW310" s="435">
        <f t="shared" si="693"/>
        <v>430.9</v>
      </c>
      <c r="AX310" s="609">
        <v>73.2</v>
      </c>
      <c r="AY310" s="560">
        <v>66.5</v>
      </c>
      <c r="AZ310" s="434">
        <f t="shared" si="694"/>
        <v>4099.2</v>
      </c>
      <c r="BA310" s="435">
        <f t="shared" si="695"/>
        <v>4721.5</v>
      </c>
      <c r="BB310" s="609">
        <v>76</v>
      </c>
      <c r="BC310" s="560">
        <v>62.3</v>
      </c>
      <c r="BD310" s="434">
        <f t="shared" si="696"/>
        <v>4028</v>
      </c>
      <c r="BE310" s="435">
        <f t="shared" si="697"/>
        <v>2990.3999999999996</v>
      </c>
      <c r="BF310" s="432"/>
      <c r="BG310" s="433"/>
      <c r="BH310" s="434">
        <f t="shared" si="698"/>
        <v>0</v>
      </c>
      <c r="BI310" s="435">
        <f t="shared" si="699"/>
        <v>0</v>
      </c>
      <c r="BJ310" s="434">
        <f t="shared" si="700"/>
        <v>74.561467889908258</v>
      </c>
      <c r="BK310" s="435">
        <f t="shared" si="701"/>
        <v>64.805882352941168</v>
      </c>
      <c r="BL310" s="434">
        <f t="shared" si="702"/>
        <v>8127.2</v>
      </c>
      <c r="BM310" s="435">
        <f t="shared" si="703"/>
        <v>7711.8999999999987</v>
      </c>
      <c r="BN310" s="609">
        <v>145</v>
      </c>
      <c r="BO310" s="560">
        <v>178</v>
      </c>
      <c r="BP310" s="434">
        <f t="shared" si="704"/>
        <v>145</v>
      </c>
      <c r="BQ310" s="435">
        <f t="shared" si="705"/>
        <v>178</v>
      </c>
      <c r="BR310" s="609">
        <v>150</v>
      </c>
      <c r="BS310" s="560">
        <v>182</v>
      </c>
      <c r="BT310" s="434">
        <f t="shared" si="706"/>
        <v>150</v>
      </c>
      <c r="BU310" s="435">
        <f t="shared" si="707"/>
        <v>182</v>
      </c>
      <c r="BV310" s="432"/>
      <c r="BW310" s="433"/>
      <c r="BX310" s="434">
        <f t="shared" si="708"/>
        <v>0</v>
      </c>
      <c r="BY310" s="435">
        <f t="shared" si="709"/>
        <v>0</v>
      </c>
      <c r="BZ310" s="434">
        <f t="shared" si="710"/>
        <v>295</v>
      </c>
      <c r="CA310" s="435">
        <f t="shared" si="711"/>
        <v>360</v>
      </c>
      <c r="CB310" s="434">
        <f t="shared" si="712"/>
        <v>295</v>
      </c>
      <c r="CC310" s="435">
        <f t="shared" si="713"/>
        <v>360</v>
      </c>
      <c r="CD310" s="609">
        <v>5.3</v>
      </c>
      <c r="CE310" s="560">
        <v>4.9000000000000004</v>
      </c>
      <c r="CF310" s="434">
        <f t="shared" si="714"/>
        <v>768.5</v>
      </c>
      <c r="CG310" s="435">
        <f t="shared" si="715"/>
        <v>872.2</v>
      </c>
      <c r="CH310" s="610">
        <v>5.3</v>
      </c>
      <c r="CI310" s="560">
        <v>5.3</v>
      </c>
      <c r="CJ310" s="434">
        <f t="shared" si="716"/>
        <v>795</v>
      </c>
      <c r="CK310" s="435">
        <f t="shared" si="717"/>
        <v>964.6</v>
      </c>
      <c r="CL310" s="432"/>
      <c r="CM310" s="433"/>
      <c r="CN310" s="434">
        <f t="shared" si="718"/>
        <v>0</v>
      </c>
      <c r="CO310" s="435">
        <f t="shared" si="719"/>
        <v>0</v>
      </c>
      <c r="CP310" s="434">
        <f t="shared" si="720"/>
        <v>5.3</v>
      </c>
      <c r="CQ310" s="435">
        <f t="shared" si="721"/>
        <v>5.1022222222222231</v>
      </c>
      <c r="CR310" s="434">
        <f t="shared" si="722"/>
        <v>1563.5</v>
      </c>
      <c r="CS310" s="435">
        <f t="shared" si="723"/>
        <v>1836.8000000000004</v>
      </c>
      <c r="CT310" s="609">
        <v>87.7</v>
      </c>
      <c r="CU310" s="560">
        <v>88</v>
      </c>
      <c r="CV310" s="434">
        <f t="shared" si="724"/>
        <v>12716.5</v>
      </c>
      <c r="CW310" s="435">
        <f t="shared" si="725"/>
        <v>15664</v>
      </c>
      <c r="CX310" s="609">
        <v>87.1</v>
      </c>
      <c r="CY310" s="560">
        <v>84.1</v>
      </c>
      <c r="CZ310" s="434">
        <f t="shared" si="726"/>
        <v>13065</v>
      </c>
      <c r="DA310" s="435">
        <f t="shared" si="727"/>
        <v>15306.199999999999</v>
      </c>
      <c r="DB310" s="432"/>
      <c r="DC310" s="433"/>
      <c r="DD310" s="434">
        <f t="shared" si="728"/>
        <v>0</v>
      </c>
      <c r="DE310" s="435">
        <f t="shared" si="729"/>
        <v>0</v>
      </c>
      <c r="DF310" s="434">
        <f t="shared" si="730"/>
        <v>87.39491525423729</v>
      </c>
      <c r="DG310" s="435">
        <f t="shared" si="731"/>
        <v>86.028333333333322</v>
      </c>
      <c r="DH310" s="434">
        <f t="shared" si="732"/>
        <v>25781.5</v>
      </c>
      <c r="DI310" s="435">
        <f t="shared" si="733"/>
        <v>30970.199999999997</v>
      </c>
      <c r="DJ310" s="434">
        <f t="shared" si="734"/>
        <v>404</v>
      </c>
      <c r="DK310" s="435">
        <f t="shared" si="735"/>
        <v>479</v>
      </c>
      <c r="DL310" s="434">
        <f t="shared" si="736"/>
        <v>404</v>
      </c>
      <c r="DM310" s="435">
        <f t="shared" si="737"/>
        <v>479</v>
      </c>
      <c r="DN310" s="434">
        <f t="shared" si="738"/>
        <v>5.0024752475247523</v>
      </c>
      <c r="DO310" s="435">
        <f t="shared" si="739"/>
        <v>4.7342379958246354</v>
      </c>
      <c r="DP310" s="434">
        <f t="shared" si="740"/>
        <v>2021</v>
      </c>
      <c r="DQ310" s="435">
        <f t="shared" si="741"/>
        <v>2267.7000000000003</v>
      </c>
      <c r="DR310" s="434">
        <f t="shared" si="742"/>
        <v>83.932425742574253</v>
      </c>
      <c r="DS310" s="435">
        <f t="shared" si="743"/>
        <v>80.755949895615856</v>
      </c>
      <c r="DT310" s="434">
        <f t="shared" si="744"/>
        <v>33908.699999999997</v>
      </c>
      <c r="DU310" s="435">
        <f t="shared" si="745"/>
        <v>38682.1</v>
      </c>
      <c r="DV310" s="609">
        <v>111</v>
      </c>
      <c r="DW310" s="560">
        <v>118</v>
      </c>
      <c r="DX310" s="434">
        <f t="shared" si="746"/>
        <v>111</v>
      </c>
      <c r="DY310" s="435">
        <f t="shared" si="747"/>
        <v>118</v>
      </c>
      <c r="DZ310" s="609">
        <v>211</v>
      </c>
      <c r="EA310" s="560">
        <v>251</v>
      </c>
      <c r="EB310" s="434">
        <f t="shared" si="748"/>
        <v>211</v>
      </c>
      <c r="EC310" s="435">
        <f t="shared" si="749"/>
        <v>251</v>
      </c>
      <c r="ED310" s="432"/>
      <c r="EE310" s="433"/>
      <c r="EF310" s="434">
        <f t="shared" si="750"/>
        <v>0</v>
      </c>
      <c r="EG310" s="435">
        <f t="shared" si="751"/>
        <v>0</v>
      </c>
      <c r="EH310" s="434">
        <f t="shared" si="752"/>
        <v>322</v>
      </c>
      <c r="EI310" s="435">
        <f t="shared" si="753"/>
        <v>369</v>
      </c>
      <c r="EJ310" s="434">
        <f t="shared" si="754"/>
        <v>322</v>
      </c>
      <c r="EK310" s="435">
        <f t="shared" si="755"/>
        <v>369</v>
      </c>
      <c r="EL310" s="609">
        <v>3.7</v>
      </c>
      <c r="EM310" s="560">
        <v>3.8</v>
      </c>
      <c r="EN310" s="434">
        <f t="shared" si="756"/>
        <v>410.70000000000005</v>
      </c>
      <c r="EO310" s="435">
        <f t="shared" si="757"/>
        <v>448.4</v>
      </c>
      <c r="EP310" s="609">
        <v>3.9</v>
      </c>
      <c r="EQ310" s="560">
        <v>3.8</v>
      </c>
      <c r="ER310" s="434">
        <f t="shared" si="758"/>
        <v>822.9</v>
      </c>
      <c r="ES310" s="435">
        <f t="shared" si="759"/>
        <v>953.8</v>
      </c>
      <c r="ET310" s="432"/>
      <c r="EU310" s="433"/>
      <c r="EV310" s="434">
        <f t="shared" si="760"/>
        <v>0</v>
      </c>
      <c r="EW310" s="435">
        <f t="shared" si="761"/>
        <v>0</v>
      </c>
      <c r="EX310" s="434">
        <f t="shared" si="762"/>
        <v>3.8310559006211178</v>
      </c>
      <c r="EY310" s="435">
        <f t="shared" si="763"/>
        <v>3.7999999999999994</v>
      </c>
      <c r="EZ310" s="434">
        <f t="shared" si="764"/>
        <v>1233.5999999999999</v>
      </c>
      <c r="FA310" s="435">
        <f t="shared" si="765"/>
        <v>1402.1999999999998</v>
      </c>
      <c r="FB310" s="609">
        <v>68.3</v>
      </c>
      <c r="FC310" s="560">
        <v>69.599999999999994</v>
      </c>
      <c r="FD310" s="434">
        <f t="shared" si="766"/>
        <v>7581.2999999999993</v>
      </c>
      <c r="FE310" s="435">
        <f t="shared" si="767"/>
        <v>8212.7999999999993</v>
      </c>
      <c r="FF310" s="609">
        <v>60.2</v>
      </c>
      <c r="FG310" s="560">
        <v>56.9</v>
      </c>
      <c r="FH310" s="434">
        <f t="shared" si="768"/>
        <v>12702.2</v>
      </c>
      <c r="FI310" s="435">
        <f t="shared" si="769"/>
        <v>14281.9</v>
      </c>
      <c r="FJ310" s="432"/>
      <c r="FK310" s="433"/>
      <c r="FL310" s="434">
        <f t="shared" si="770"/>
        <v>0</v>
      </c>
      <c r="FM310" s="435">
        <f t="shared" si="771"/>
        <v>0</v>
      </c>
      <c r="FN310" s="434">
        <f t="shared" si="772"/>
        <v>62.992236024844722</v>
      </c>
      <c r="FO310" s="435">
        <f t="shared" si="773"/>
        <v>60.96124661246612</v>
      </c>
      <c r="FP310" s="434">
        <f t="shared" si="774"/>
        <v>20283.5</v>
      </c>
      <c r="FQ310" s="435">
        <f t="shared" si="775"/>
        <v>22494.699999999997</v>
      </c>
      <c r="FR310" s="609">
        <v>403</v>
      </c>
      <c r="FS310" s="560">
        <v>426</v>
      </c>
      <c r="FT310" s="434">
        <f t="shared" si="776"/>
        <v>403</v>
      </c>
      <c r="FU310" s="435">
        <f t="shared" si="777"/>
        <v>426</v>
      </c>
      <c r="FV310" s="609">
        <v>4.9000000000000004</v>
      </c>
      <c r="FW310" s="560">
        <v>4.9000000000000004</v>
      </c>
      <c r="FX310" s="434">
        <f t="shared" si="778"/>
        <v>1974.7</v>
      </c>
      <c r="FY310" s="435">
        <f t="shared" si="779"/>
        <v>2087.4</v>
      </c>
      <c r="FZ310" s="609">
        <v>59.8</v>
      </c>
      <c r="GA310" s="561">
        <v>56.8</v>
      </c>
      <c r="GB310" s="434">
        <f t="shared" si="780"/>
        <v>24099.399999999998</v>
      </c>
      <c r="GC310" s="435">
        <f t="shared" si="781"/>
        <v>24196.799999999999</v>
      </c>
      <c r="GD310" s="434">
        <f t="shared" si="782"/>
        <v>312</v>
      </c>
      <c r="GE310" s="435">
        <f t="shared" si="783"/>
        <v>367</v>
      </c>
      <c r="GF310" s="434">
        <f t="shared" si="784"/>
        <v>312</v>
      </c>
      <c r="GG310" s="435">
        <f t="shared" si="785"/>
        <v>367</v>
      </c>
      <c r="GH310" s="434">
        <f t="shared" si="786"/>
        <v>1408.8</v>
      </c>
      <c r="GI310" s="435">
        <f t="shared" si="787"/>
        <v>1569.1</v>
      </c>
      <c r="GJ310" s="434">
        <f t="shared" si="788"/>
        <v>24397</v>
      </c>
      <c r="GK310" s="435">
        <f t="shared" si="789"/>
        <v>28598.3</v>
      </c>
      <c r="GL310" s="434">
        <f t="shared" si="790"/>
        <v>414</v>
      </c>
      <c r="GM310" s="435">
        <f t="shared" si="791"/>
        <v>481</v>
      </c>
      <c r="GN310" s="434">
        <f t="shared" si="792"/>
        <v>414</v>
      </c>
      <c r="GO310" s="435">
        <f t="shared" si="793"/>
        <v>481</v>
      </c>
      <c r="GP310" s="434">
        <f t="shared" si="794"/>
        <v>1845.8</v>
      </c>
      <c r="GQ310" s="435">
        <f t="shared" si="795"/>
        <v>2100.8000000000002</v>
      </c>
      <c r="GR310" s="434">
        <f t="shared" si="796"/>
        <v>29795.200000000001</v>
      </c>
      <c r="GS310" s="435">
        <f t="shared" si="797"/>
        <v>32578.5</v>
      </c>
      <c r="GT310" s="434">
        <f t="shared" si="798"/>
        <v>726</v>
      </c>
      <c r="GU310" s="435">
        <f t="shared" si="799"/>
        <v>848</v>
      </c>
      <c r="GV310" s="434">
        <f t="shared" si="800"/>
        <v>726</v>
      </c>
      <c r="GW310" s="435">
        <f t="shared" si="801"/>
        <v>848</v>
      </c>
      <c r="GX310" s="434">
        <f t="shared" si="802"/>
        <v>3254.6</v>
      </c>
      <c r="GY310" s="435">
        <f t="shared" si="803"/>
        <v>3669.9</v>
      </c>
      <c r="GZ310" s="434">
        <f t="shared" si="804"/>
        <v>54192.2</v>
      </c>
      <c r="HA310" s="435">
        <f t="shared" si="805"/>
        <v>61176.800000000003</v>
      </c>
      <c r="HB310" s="434">
        <f t="shared" si="806"/>
        <v>0</v>
      </c>
      <c r="HC310" s="435">
        <f t="shared" si="807"/>
        <v>0</v>
      </c>
      <c r="HD310" s="434">
        <f t="shared" si="808"/>
        <v>0</v>
      </c>
      <c r="HE310" s="435">
        <f t="shared" si="809"/>
        <v>0</v>
      </c>
      <c r="HF310" s="434">
        <f t="shared" si="810"/>
        <v>0</v>
      </c>
      <c r="HG310" s="435">
        <f t="shared" si="811"/>
        <v>0</v>
      </c>
      <c r="HH310" s="434">
        <f t="shared" si="812"/>
        <v>0</v>
      </c>
      <c r="HI310" s="435">
        <f t="shared" si="813"/>
        <v>0</v>
      </c>
      <c r="HJ310" s="434">
        <f t="shared" si="814"/>
        <v>5229.3</v>
      </c>
      <c r="HK310" s="435">
        <f t="shared" si="815"/>
        <v>5757.3</v>
      </c>
      <c r="HL310" s="434">
        <f t="shared" si="816"/>
        <v>78291.599999999991</v>
      </c>
      <c r="HM310" s="435">
        <f t="shared" si="817"/>
        <v>85373.599999999991</v>
      </c>
    </row>
    <row r="311" spans="1:221" s="18" customFormat="1" ht="15" customHeight="1">
      <c r="A311" s="540" t="s">
        <v>585</v>
      </c>
      <c r="B311" s="6" t="s">
        <v>628</v>
      </c>
      <c r="C311" s="563" t="s">
        <v>1272</v>
      </c>
      <c r="D311" s="5">
        <v>224572</v>
      </c>
      <c r="E311" s="568">
        <v>8</v>
      </c>
      <c r="F311" s="609"/>
      <c r="G311" s="611"/>
      <c r="H311" s="609"/>
      <c r="I311" s="611"/>
      <c r="J311" s="434">
        <f t="shared" si="670"/>
        <v>0</v>
      </c>
      <c r="K311" s="435">
        <f t="shared" si="671"/>
        <v>0</v>
      </c>
      <c r="L311" s="432"/>
      <c r="M311" s="433"/>
      <c r="N311" s="434">
        <f t="shared" si="672"/>
        <v>0</v>
      </c>
      <c r="O311" s="435">
        <f t="shared" si="673"/>
        <v>0</v>
      </c>
      <c r="P311" s="434">
        <f t="shared" si="674"/>
        <v>0</v>
      </c>
      <c r="Q311" s="435">
        <f t="shared" si="675"/>
        <v>0</v>
      </c>
      <c r="R311" s="609"/>
      <c r="S311" s="611"/>
      <c r="T311" s="434">
        <f t="shared" si="818"/>
        <v>0</v>
      </c>
      <c r="U311" s="435">
        <f t="shared" si="818"/>
        <v>0</v>
      </c>
      <c r="V311" s="609"/>
      <c r="W311" s="611"/>
      <c r="X311" s="434">
        <f t="shared" si="676"/>
        <v>0</v>
      </c>
      <c r="Y311" s="435">
        <f t="shared" si="677"/>
        <v>0</v>
      </c>
      <c r="Z311" s="432"/>
      <c r="AA311" s="433"/>
      <c r="AB311" s="434">
        <f t="shared" si="678"/>
        <v>0</v>
      </c>
      <c r="AC311" s="435">
        <f t="shared" si="679"/>
        <v>0</v>
      </c>
      <c r="AD311" s="434">
        <f t="shared" si="680"/>
        <v>0</v>
      </c>
      <c r="AE311" s="435">
        <f t="shared" si="681"/>
        <v>0</v>
      </c>
      <c r="AF311" s="434">
        <f t="shared" si="682"/>
        <v>0</v>
      </c>
      <c r="AG311" s="435">
        <f t="shared" si="683"/>
        <v>0</v>
      </c>
      <c r="AH311" s="609"/>
      <c r="AI311" s="611"/>
      <c r="AJ311" s="434">
        <f t="shared" si="684"/>
        <v>0</v>
      </c>
      <c r="AK311" s="435">
        <f t="shared" si="685"/>
        <v>0</v>
      </c>
      <c r="AL311" s="609"/>
      <c r="AM311" s="611"/>
      <c r="AN311" s="434">
        <f t="shared" si="686"/>
        <v>0</v>
      </c>
      <c r="AO311" s="435">
        <f t="shared" si="687"/>
        <v>0</v>
      </c>
      <c r="AP311" s="432"/>
      <c r="AQ311" s="433"/>
      <c r="AR311" s="434">
        <f t="shared" si="688"/>
        <v>0</v>
      </c>
      <c r="AS311" s="435">
        <f t="shared" si="689"/>
        <v>0</v>
      </c>
      <c r="AT311" s="434">
        <f t="shared" si="690"/>
        <v>0</v>
      </c>
      <c r="AU311" s="435">
        <f t="shared" si="691"/>
        <v>0</v>
      </c>
      <c r="AV311" s="434">
        <f t="shared" si="692"/>
        <v>0</v>
      </c>
      <c r="AW311" s="435">
        <f t="shared" si="693"/>
        <v>0</v>
      </c>
      <c r="AX311" s="609"/>
      <c r="AY311" s="611"/>
      <c r="AZ311" s="434">
        <f t="shared" si="694"/>
        <v>0</v>
      </c>
      <c r="BA311" s="435">
        <f t="shared" si="695"/>
        <v>0</v>
      </c>
      <c r="BB311" s="609"/>
      <c r="BC311" s="611"/>
      <c r="BD311" s="434">
        <f t="shared" si="696"/>
        <v>0</v>
      </c>
      <c r="BE311" s="435">
        <f t="shared" si="697"/>
        <v>0</v>
      </c>
      <c r="BF311" s="432"/>
      <c r="BG311" s="433"/>
      <c r="BH311" s="434">
        <f t="shared" si="698"/>
        <v>0</v>
      </c>
      <c r="BI311" s="435">
        <f t="shared" si="699"/>
        <v>0</v>
      </c>
      <c r="BJ311" s="434">
        <f t="shared" si="700"/>
        <v>0</v>
      </c>
      <c r="BK311" s="435">
        <f t="shared" si="701"/>
        <v>0</v>
      </c>
      <c r="BL311" s="434">
        <f t="shared" si="702"/>
        <v>0</v>
      </c>
      <c r="BM311" s="435">
        <f t="shared" si="703"/>
        <v>0</v>
      </c>
      <c r="BN311" s="609"/>
      <c r="BO311" s="611"/>
      <c r="BP311" s="434">
        <f t="shared" si="704"/>
        <v>0</v>
      </c>
      <c r="BQ311" s="435">
        <f t="shared" si="705"/>
        <v>0</v>
      </c>
      <c r="BR311" s="609"/>
      <c r="BS311" s="611"/>
      <c r="BT311" s="434">
        <f t="shared" si="706"/>
        <v>0</v>
      </c>
      <c r="BU311" s="435">
        <f t="shared" si="707"/>
        <v>0</v>
      </c>
      <c r="BV311" s="432"/>
      <c r="BW311" s="433"/>
      <c r="BX311" s="434">
        <f t="shared" si="708"/>
        <v>0</v>
      </c>
      <c r="BY311" s="435">
        <f t="shared" si="709"/>
        <v>0</v>
      </c>
      <c r="BZ311" s="434">
        <f t="shared" si="710"/>
        <v>0</v>
      </c>
      <c r="CA311" s="435">
        <f t="shared" si="711"/>
        <v>0</v>
      </c>
      <c r="CB311" s="434">
        <f t="shared" si="712"/>
        <v>0</v>
      </c>
      <c r="CC311" s="435">
        <f t="shared" si="713"/>
        <v>0</v>
      </c>
      <c r="CD311" s="609"/>
      <c r="CE311" s="611"/>
      <c r="CF311" s="434">
        <f t="shared" si="714"/>
        <v>0</v>
      </c>
      <c r="CG311" s="435">
        <f t="shared" si="715"/>
        <v>0</v>
      </c>
      <c r="CH311" s="610"/>
      <c r="CI311" s="611"/>
      <c r="CJ311" s="434">
        <f t="shared" si="716"/>
        <v>0</v>
      </c>
      <c r="CK311" s="435">
        <f t="shared" si="717"/>
        <v>0</v>
      </c>
      <c r="CL311" s="432"/>
      <c r="CM311" s="433"/>
      <c r="CN311" s="434">
        <f t="shared" si="718"/>
        <v>0</v>
      </c>
      <c r="CO311" s="435">
        <f t="shared" si="719"/>
        <v>0</v>
      </c>
      <c r="CP311" s="434">
        <f t="shared" si="720"/>
        <v>0</v>
      </c>
      <c r="CQ311" s="435">
        <f t="shared" si="721"/>
        <v>0</v>
      </c>
      <c r="CR311" s="434">
        <f t="shared" si="722"/>
        <v>0</v>
      </c>
      <c r="CS311" s="435">
        <f t="shared" si="723"/>
        <v>0</v>
      </c>
      <c r="CT311" s="609"/>
      <c r="CU311" s="611"/>
      <c r="CV311" s="434">
        <f t="shared" si="724"/>
        <v>0</v>
      </c>
      <c r="CW311" s="435">
        <f t="shared" si="725"/>
        <v>0</v>
      </c>
      <c r="CX311" s="609"/>
      <c r="CY311" s="611"/>
      <c r="CZ311" s="434">
        <f t="shared" si="726"/>
        <v>0</v>
      </c>
      <c r="DA311" s="435">
        <f t="shared" si="727"/>
        <v>0</v>
      </c>
      <c r="DB311" s="432"/>
      <c r="DC311" s="433"/>
      <c r="DD311" s="434">
        <f t="shared" si="728"/>
        <v>0</v>
      </c>
      <c r="DE311" s="435">
        <f t="shared" si="729"/>
        <v>0</v>
      </c>
      <c r="DF311" s="434">
        <f t="shared" si="730"/>
        <v>0</v>
      </c>
      <c r="DG311" s="435">
        <f t="shared" si="731"/>
        <v>0</v>
      </c>
      <c r="DH311" s="434">
        <f t="shared" si="732"/>
        <v>0</v>
      </c>
      <c r="DI311" s="435">
        <f t="shared" si="733"/>
        <v>0</v>
      </c>
      <c r="DJ311" s="434">
        <f t="shared" si="734"/>
        <v>0</v>
      </c>
      <c r="DK311" s="435">
        <f t="shared" si="735"/>
        <v>0</v>
      </c>
      <c r="DL311" s="434">
        <f t="shared" si="736"/>
        <v>0</v>
      </c>
      <c r="DM311" s="435">
        <f t="shared" si="737"/>
        <v>0</v>
      </c>
      <c r="DN311" s="434">
        <f t="shared" si="738"/>
        <v>0</v>
      </c>
      <c r="DO311" s="435">
        <f t="shared" si="739"/>
        <v>0</v>
      </c>
      <c r="DP311" s="434">
        <f t="shared" si="740"/>
        <v>0</v>
      </c>
      <c r="DQ311" s="435">
        <f t="shared" si="741"/>
        <v>0</v>
      </c>
      <c r="DR311" s="434">
        <f t="shared" si="742"/>
        <v>0</v>
      </c>
      <c r="DS311" s="435">
        <f t="shared" si="743"/>
        <v>0</v>
      </c>
      <c r="DT311" s="434">
        <f t="shared" si="744"/>
        <v>0</v>
      </c>
      <c r="DU311" s="435">
        <f t="shared" si="745"/>
        <v>0</v>
      </c>
      <c r="DV311" s="609"/>
      <c r="DW311" s="611"/>
      <c r="DX311" s="434">
        <f t="shared" si="746"/>
        <v>0</v>
      </c>
      <c r="DY311" s="435">
        <f t="shared" si="747"/>
        <v>0</v>
      </c>
      <c r="DZ311" s="609"/>
      <c r="EA311" s="611"/>
      <c r="EB311" s="434">
        <f t="shared" si="748"/>
        <v>0</v>
      </c>
      <c r="EC311" s="435">
        <f t="shared" si="749"/>
        <v>0</v>
      </c>
      <c r="ED311" s="432"/>
      <c r="EE311" s="433"/>
      <c r="EF311" s="434">
        <f t="shared" si="750"/>
        <v>0</v>
      </c>
      <c r="EG311" s="435">
        <f t="shared" si="751"/>
        <v>0</v>
      </c>
      <c r="EH311" s="434">
        <f t="shared" si="752"/>
        <v>0</v>
      </c>
      <c r="EI311" s="435">
        <f t="shared" si="753"/>
        <v>0</v>
      </c>
      <c r="EJ311" s="434">
        <f t="shared" si="754"/>
        <v>0</v>
      </c>
      <c r="EK311" s="435">
        <f t="shared" si="755"/>
        <v>0</v>
      </c>
      <c r="EL311" s="609"/>
      <c r="EM311" s="611"/>
      <c r="EN311" s="434">
        <f t="shared" si="756"/>
        <v>0</v>
      </c>
      <c r="EO311" s="435">
        <f t="shared" si="757"/>
        <v>0</v>
      </c>
      <c r="EP311" s="609"/>
      <c r="EQ311" s="611"/>
      <c r="ER311" s="434">
        <f t="shared" si="758"/>
        <v>0</v>
      </c>
      <c r="ES311" s="435">
        <f t="shared" si="759"/>
        <v>0</v>
      </c>
      <c r="ET311" s="432"/>
      <c r="EU311" s="433"/>
      <c r="EV311" s="434">
        <f t="shared" si="760"/>
        <v>0</v>
      </c>
      <c r="EW311" s="435">
        <f t="shared" si="761"/>
        <v>0</v>
      </c>
      <c r="EX311" s="434">
        <f t="shared" si="762"/>
        <v>0</v>
      </c>
      <c r="EY311" s="435">
        <f t="shared" si="763"/>
        <v>0</v>
      </c>
      <c r="EZ311" s="434">
        <f t="shared" si="764"/>
        <v>0</v>
      </c>
      <c r="FA311" s="435">
        <f t="shared" si="765"/>
        <v>0</v>
      </c>
      <c r="FB311" s="609"/>
      <c r="FC311" s="611"/>
      <c r="FD311" s="434">
        <f t="shared" si="766"/>
        <v>0</v>
      </c>
      <c r="FE311" s="435">
        <f t="shared" si="767"/>
        <v>0</v>
      </c>
      <c r="FF311" s="609"/>
      <c r="FG311" s="611"/>
      <c r="FH311" s="434">
        <f t="shared" si="768"/>
        <v>0</v>
      </c>
      <c r="FI311" s="435">
        <f t="shared" si="769"/>
        <v>0</v>
      </c>
      <c r="FJ311" s="432"/>
      <c r="FK311" s="433"/>
      <c r="FL311" s="434">
        <f t="shared" si="770"/>
        <v>0</v>
      </c>
      <c r="FM311" s="435">
        <f t="shared" si="771"/>
        <v>0</v>
      </c>
      <c r="FN311" s="434">
        <f t="shared" si="772"/>
        <v>0</v>
      </c>
      <c r="FO311" s="435">
        <f t="shared" si="773"/>
        <v>0</v>
      </c>
      <c r="FP311" s="434">
        <f t="shared" si="774"/>
        <v>0</v>
      </c>
      <c r="FQ311" s="435">
        <f t="shared" si="775"/>
        <v>0</v>
      </c>
      <c r="FR311" s="609"/>
      <c r="FS311" s="611"/>
      <c r="FT311" s="434">
        <f t="shared" si="776"/>
        <v>0</v>
      </c>
      <c r="FU311" s="435">
        <f t="shared" si="777"/>
        <v>0</v>
      </c>
      <c r="FV311" s="609"/>
      <c r="FW311" s="611"/>
      <c r="FX311" s="434">
        <f t="shared" si="778"/>
        <v>0</v>
      </c>
      <c r="FY311" s="435">
        <f t="shared" si="779"/>
        <v>0</v>
      </c>
      <c r="FZ311" s="609"/>
      <c r="GA311" s="611"/>
      <c r="GB311" s="434">
        <f t="shared" si="780"/>
        <v>0</v>
      </c>
      <c r="GC311" s="435">
        <f t="shared" si="781"/>
        <v>0</v>
      </c>
      <c r="GD311" s="434">
        <f t="shared" si="782"/>
        <v>0</v>
      </c>
      <c r="GE311" s="435">
        <f t="shared" si="783"/>
        <v>0</v>
      </c>
      <c r="GF311" s="434">
        <f t="shared" si="784"/>
        <v>0</v>
      </c>
      <c r="GG311" s="435">
        <f t="shared" si="785"/>
        <v>0</v>
      </c>
      <c r="GH311" s="434">
        <f t="shared" si="786"/>
        <v>0</v>
      </c>
      <c r="GI311" s="435">
        <f t="shared" si="787"/>
        <v>0</v>
      </c>
      <c r="GJ311" s="434">
        <f t="shared" si="788"/>
        <v>0</v>
      </c>
      <c r="GK311" s="435">
        <f t="shared" si="789"/>
        <v>0</v>
      </c>
      <c r="GL311" s="434">
        <f t="shared" si="790"/>
        <v>0</v>
      </c>
      <c r="GM311" s="435">
        <f t="shared" si="791"/>
        <v>0</v>
      </c>
      <c r="GN311" s="434">
        <f t="shared" si="792"/>
        <v>0</v>
      </c>
      <c r="GO311" s="435">
        <f t="shared" si="793"/>
        <v>0</v>
      </c>
      <c r="GP311" s="434">
        <f t="shared" si="794"/>
        <v>0</v>
      </c>
      <c r="GQ311" s="435">
        <f t="shared" si="795"/>
        <v>0</v>
      </c>
      <c r="GR311" s="434">
        <f t="shared" si="796"/>
        <v>0</v>
      </c>
      <c r="GS311" s="435">
        <f t="shared" si="797"/>
        <v>0</v>
      </c>
      <c r="GT311" s="434">
        <f t="shared" si="798"/>
        <v>0</v>
      </c>
      <c r="GU311" s="435">
        <f t="shared" si="799"/>
        <v>0</v>
      </c>
      <c r="GV311" s="434">
        <f t="shared" si="800"/>
        <v>0</v>
      </c>
      <c r="GW311" s="435">
        <f t="shared" si="801"/>
        <v>0</v>
      </c>
      <c r="GX311" s="434">
        <f t="shared" si="802"/>
        <v>0</v>
      </c>
      <c r="GY311" s="435">
        <f t="shared" si="803"/>
        <v>0</v>
      </c>
      <c r="GZ311" s="434">
        <f t="shared" si="804"/>
        <v>0</v>
      </c>
      <c r="HA311" s="435">
        <f t="shared" si="805"/>
        <v>0</v>
      </c>
      <c r="HB311" s="434">
        <f t="shared" si="806"/>
        <v>0</v>
      </c>
      <c r="HC311" s="435">
        <f t="shared" si="807"/>
        <v>0</v>
      </c>
      <c r="HD311" s="434">
        <f t="shared" si="808"/>
        <v>0</v>
      </c>
      <c r="HE311" s="435">
        <f t="shared" si="809"/>
        <v>0</v>
      </c>
      <c r="HF311" s="434">
        <f t="shared" si="810"/>
        <v>0</v>
      </c>
      <c r="HG311" s="435">
        <f t="shared" si="811"/>
        <v>0</v>
      </c>
      <c r="HH311" s="434">
        <f t="shared" si="812"/>
        <v>0</v>
      </c>
      <c r="HI311" s="435">
        <f t="shared" si="813"/>
        <v>0</v>
      </c>
      <c r="HJ311" s="434">
        <f t="shared" si="814"/>
        <v>0</v>
      </c>
      <c r="HK311" s="435">
        <f t="shared" si="815"/>
        <v>0</v>
      </c>
      <c r="HL311" s="434">
        <f t="shared" si="816"/>
        <v>0</v>
      </c>
      <c r="HM311" s="435">
        <f t="shared" si="817"/>
        <v>0</v>
      </c>
    </row>
    <row r="312" spans="1:221" s="18" customFormat="1" ht="15" customHeight="1">
      <c r="A312" s="540" t="s">
        <v>585</v>
      </c>
      <c r="B312" s="6" t="s">
        <v>1021</v>
      </c>
      <c r="C312" s="563" t="s">
        <v>1272</v>
      </c>
      <c r="D312" s="5">
        <v>224615</v>
      </c>
      <c r="E312" s="568">
        <v>8</v>
      </c>
      <c r="F312" s="609"/>
      <c r="G312" s="611"/>
      <c r="H312" s="609"/>
      <c r="I312" s="611"/>
      <c r="J312" s="434">
        <f t="shared" si="670"/>
        <v>0</v>
      </c>
      <c r="K312" s="435">
        <f t="shared" si="671"/>
        <v>0</v>
      </c>
      <c r="L312" s="432"/>
      <c r="M312" s="433"/>
      <c r="N312" s="434">
        <f t="shared" si="672"/>
        <v>0</v>
      </c>
      <c r="O312" s="435">
        <f t="shared" si="673"/>
        <v>0</v>
      </c>
      <c r="P312" s="434">
        <f t="shared" si="674"/>
        <v>0</v>
      </c>
      <c r="Q312" s="435">
        <f t="shared" si="675"/>
        <v>0</v>
      </c>
      <c r="R312" s="609"/>
      <c r="S312" s="611"/>
      <c r="T312" s="434">
        <f t="shared" si="818"/>
        <v>0</v>
      </c>
      <c r="U312" s="435">
        <f t="shared" si="818"/>
        <v>0</v>
      </c>
      <c r="V312" s="609"/>
      <c r="W312" s="611"/>
      <c r="X312" s="434">
        <f t="shared" si="676"/>
        <v>0</v>
      </c>
      <c r="Y312" s="435">
        <f t="shared" si="677"/>
        <v>0</v>
      </c>
      <c r="Z312" s="432"/>
      <c r="AA312" s="433"/>
      <c r="AB312" s="434">
        <f t="shared" si="678"/>
        <v>0</v>
      </c>
      <c r="AC312" s="435">
        <f t="shared" si="679"/>
        <v>0</v>
      </c>
      <c r="AD312" s="434">
        <f t="shared" si="680"/>
        <v>0</v>
      </c>
      <c r="AE312" s="435">
        <f t="shared" si="681"/>
        <v>0</v>
      </c>
      <c r="AF312" s="434">
        <f t="shared" si="682"/>
        <v>0</v>
      </c>
      <c r="AG312" s="435">
        <f t="shared" si="683"/>
        <v>0</v>
      </c>
      <c r="AH312" s="609"/>
      <c r="AI312" s="611"/>
      <c r="AJ312" s="434">
        <f t="shared" si="684"/>
        <v>0</v>
      </c>
      <c r="AK312" s="435">
        <f t="shared" si="685"/>
        <v>0</v>
      </c>
      <c r="AL312" s="609"/>
      <c r="AM312" s="611"/>
      <c r="AN312" s="434">
        <f t="shared" si="686"/>
        <v>0</v>
      </c>
      <c r="AO312" s="435">
        <f t="shared" si="687"/>
        <v>0</v>
      </c>
      <c r="AP312" s="432"/>
      <c r="AQ312" s="433"/>
      <c r="AR312" s="434">
        <f t="shared" si="688"/>
        <v>0</v>
      </c>
      <c r="AS312" s="435">
        <f t="shared" si="689"/>
        <v>0</v>
      </c>
      <c r="AT312" s="434">
        <f t="shared" si="690"/>
        <v>0</v>
      </c>
      <c r="AU312" s="435">
        <f t="shared" si="691"/>
        <v>0</v>
      </c>
      <c r="AV312" s="434">
        <f t="shared" si="692"/>
        <v>0</v>
      </c>
      <c r="AW312" s="435">
        <f t="shared" si="693"/>
        <v>0</v>
      </c>
      <c r="AX312" s="609"/>
      <c r="AY312" s="611"/>
      <c r="AZ312" s="434">
        <f t="shared" si="694"/>
        <v>0</v>
      </c>
      <c r="BA312" s="435">
        <f t="shared" si="695"/>
        <v>0</v>
      </c>
      <c r="BB312" s="609"/>
      <c r="BC312" s="611"/>
      <c r="BD312" s="434">
        <f t="shared" si="696"/>
        <v>0</v>
      </c>
      <c r="BE312" s="435">
        <f t="shared" si="697"/>
        <v>0</v>
      </c>
      <c r="BF312" s="432"/>
      <c r="BG312" s="433"/>
      <c r="BH312" s="434">
        <f t="shared" si="698"/>
        <v>0</v>
      </c>
      <c r="BI312" s="435">
        <f t="shared" si="699"/>
        <v>0</v>
      </c>
      <c r="BJ312" s="434">
        <f t="shared" si="700"/>
        <v>0</v>
      </c>
      <c r="BK312" s="435">
        <f t="shared" si="701"/>
        <v>0</v>
      </c>
      <c r="BL312" s="434">
        <f t="shared" si="702"/>
        <v>0</v>
      </c>
      <c r="BM312" s="435">
        <f t="shared" si="703"/>
        <v>0</v>
      </c>
      <c r="BN312" s="609"/>
      <c r="BO312" s="611"/>
      <c r="BP312" s="434">
        <f t="shared" si="704"/>
        <v>0</v>
      </c>
      <c r="BQ312" s="435">
        <f t="shared" si="705"/>
        <v>0</v>
      </c>
      <c r="BR312" s="609"/>
      <c r="BS312" s="611"/>
      <c r="BT312" s="434">
        <f t="shared" si="706"/>
        <v>0</v>
      </c>
      <c r="BU312" s="435">
        <f t="shared" si="707"/>
        <v>0</v>
      </c>
      <c r="BV312" s="432"/>
      <c r="BW312" s="433"/>
      <c r="BX312" s="434">
        <f t="shared" si="708"/>
        <v>0</v>
      </c>
      <c r="BY312" s="435">
        <f t="shared" si="709"/>
        <v>0</v>
      </c>
      <c r="BZ312" s="434">
        <f t="shared" si="710"/>
        <v>0</v>
      </c>
      <c r="CA312" s="435">
        <f t="shared" si="711"/>
        <v>0</v>
      </c>
      <c r="CB312" s="434">
        <f t="shared" si="712"/>
        <v>0</v>
      </c>
      <c r="CC312" s="435">
        <f t="shared" si="713"/>
        <v>0</v>
      </c>
      <c r="CD312" s="609"/>
      <c r="CE312" s="611"/>
      <c r="CF312" s="434">
        <f t="shared" si="714"/>
        <v>0</v>
      </c>
      <c r="CG312" s="435">
        <f t="shared" si="715"/>
        <v>0</v>
      </c>
      <c r="CH312" s="610"/>
      <c r="CI312" s="611"/>
      <c r="CJ312" s="434">
        <f t="shared" si="716"/>
        <v>0</v>
      </c>
      <c r="CK312" s="435">
        <f t="shared" si="717"/>
        <v>0</v>
      </c>
      <c r="CL312" s="432"/>
      <c r="CM312" s="433"/>
      <c r="CN312" s="434">
        <f t="shared" si="718"/>
        <v>0</v>
      </c>
      <c r="CO312" s="435">
        <f t="shared" si="719"/>
        <v>0</v>
      </c>
      <c r="CP312" s="434">
        <f t="shared" si="720"/>
        <v>0</v>
      </c>
      <c r="CQ312" s="435">
        <f t="shared" si="721"/>
        <v>0</v>
      </c>
      <c r="CR312" s="434">
        <f t="shared" si="722"/>
        <v>0</v>
      </c>
      <c r="CS312" s="435">
        <f t="shared" si="723"/>
        <v>0</v>
      </c>
      <c r="CT312" s="609"/>
      <c r="CU312" s="611"/>
      <c r="CV312" s="434">
        <f t="shared" si="724"/>
        <v>0</v>
      </c>
      <c r="CW312" s="435">
        <f t="shared" si="725"/>
        <v>0</v>
      </c>
      <c r="CX312" s="609"/>
      <c r="CY312" s="611"/>
      <c r="CZ312" s="434">
        <f t="shared" si="726"/>
        <v>0</v>
      </c>
      <c r="DA312" s="435">
        <f t="shared" si="727"/>
        <v>0</v>
      </c>
      <c r="DB312" s="432"/>
      <c r="DC312" s="433"/>
      <c r="DD312" s="434">
        <f t="shared" si="728"/>
        <v>0</v>
      </c>
      <c r="DE312" s="435">
        <f t="shared" si="729"/>
        <v>0</v>
      </c>
      <c r="DF312" s="434">
        <f t="shared" si="730"/>
        <v>0</v>
      </c>
      <c r="DG312" s="435">
        <f t="shared" si="731"/>
        <v>0</v>
      </c>
      <c r="DH312" s="434">
        <f t="shared" si="732"/>
        <v>0</v>
      </c>
      <c r="DI312" s="435">
        <f t="shared" si="733"/>
        <v>0</v>
      </c>
      <c r="DJ312" s="434">
        <f t="shared" si="734"/>
        <v>0</v>
      </c>
      <c r="DK312" s="435">
        <f t="shared" si="735"/>
        <v>0</v>
      </c>
      <c r="DL312" s="434">
        <f t="shared" si="736"/>
        <v>0</v>
      </c>
      <c r="DM312" s="435">
        <f t="shared" si="737"/>
        <v>0</v>
      </c>
      <c r="DN312" s="434">
        <f t="shared" si="738"/>
        <v>0</v>
      </c>
      <c r="DO312" s="435">
        <f t="shared" si="739"/>
        <v>0</v>
      </c>
      <c r="DP312" s="434">
        <f t="shared" si="740"/>
        <v>0</v>
      </c>
      <c r="DQ312" s="435">
        <f t="shared" si="741"/>
        <v>0</v>
      </c>
      <c r="DR312" s="434">
        <f t="shared" si="742"/>
        <v>0</v>
      </c>
      <c r="DS312" s="435">
        <f t="shared" si="743"/>
        <v>0</v>
      </c>
      <c r="DT312" s="434">
        <f t="shared" si="744"/>
        <v>0</v>
      </c>
      <c r="DU312" s="435">
        <f t="shared" si="745"/>
        <v>0</v>
      </c>
      <c r="DV312" s="609"/>
      <c r="DW312" s="611"/>
      <c r="DX312" s="434">
        <f t="shared" si="746"/>
        <v>0</v>
      </c>
      <c r="DY312" s="435">
        <f t="shared" si="747"/>
        <v>0</v>
      </c>
      <c r="DZ312" s="609"/>
      <c r="EA312" s="611"/>
      <c r="EB312" s="434">
        <f t="shared" si="748"/>
        <v>0</v>
      </c>
      <c r="EC312" s="435">
        <f t="shared" si="749"/>
        <v>0</v>
      </c>
      <c r="ED312" s="432"/>
      <c r="EE312" s="433"/>
      <c r="EF312" s="434">
        <f t="shared" si="750"/>
        <v>0</v>
      </c>
      <c r="EG312" s="435">
        <f t="shared" si="751"/>
        <v>0</v>
      </c>
      <c r="EH312" s="434">
        <f t="shared" si="752"/>
        <v>0</v>
      </c>
      <c r="EI312" s="435">
        <f t="shared" si="753"/>
        <v>0</v>
      </c>
      <c r="EJ312" s="434">
        <f t="shared" si="754"/>
        <v>0</v>
      </c>
      <c r="EK312" s="435">
        <f t="shared" si="755"/>
        <v>0</v>
      </c>
      <c r="EL312" s="609"/>
      <c r="EM312" s="611"/>
      <c r="EN312" s="434">
        <f t="shared" si="756"/>
        <v>0</v>
      </c>
      <c r="EO312" s="435">
        <f t="shared" si="757"/>
        <v>0</v>
      </c>
      <c r="EP312" s="609"/>
      <c r="EQ312" s="611"/>
      <c r="ER312" s="434">
        <f t="shared" si="758"/>
        <v>0</v>
      </c>
      <c r="ES312" s="435">
        <f t="shared" si="759"/>
        <v>0</v>
      </c>
      <c r="ET312" s="432"/>
      <c r="EU312" s="433"/>
      <c r="EV312" s="434">
        <f t="shared" si="760"/>
        <v>0</v>
      </c>
      <c r="EW312" s="435">
        <f t="shared" si="761"/>
        <v>0</v>
      </c>
      <c r="EX312" s="434">
        <f t="shared" si="762"/>
        <v>0</v>
      </c>
      <c r="EY312" s="435">
        <f t="shared" si="763"/>
        <v>0</v>
      </c>
      <c r="EZ312" s="434">
        <f t="shared" si="764"/>
        <v>0</v>
      </c>
      <c r="FA312" s="435">
        <f t="shared" si="765"/>
        <v>0</v>
      </c>
      <c r="FB312" s="609"/>
      <c r="FC312" s="611"/>
      <c r="FD312" s="434">
        <f t="shared" si="766"/>
        <v>0</v>
      </c>
      <c r="FE312" s="435">
        <f t="shared" si="767"/>
        <v>0</v>
      </c>
      <c r="FF312" s="609"/>
      <c r="FG312" s="611"/>
      <c r="FH312" s="434">
        <f t="shared" si="768"/>
        <v>0</v>
      </c>
      <c r="FI312" s="435">
        <f t="shared" si="769"/>
        <v>0</v>
      </c>
      <c r="FJ312" s="432"/>
      <c r="FK312" s="433"/>
      <c r="FL312" s="434">
        <f t="shared" si="770"/>
        <v>0</v>
      </c>
      <c r="FM312" s="435">
        <f t="shared" si="771"/>
        <v>0</v>
      </c>
      <c r="FN312" s="434">
        <f t="shared" si="772"/>
        <v>0</v>
      </c>
      <c r="FO312" s="435">
        <f t="shared" si="773"/>
        <v>0</v>
      </c>
      <c r="FP312" s="434">
        <f t="shared" si="774"/>
        <v>0</v>
      </c>
      <c r="FQ312" s="435">
        <f t="shared" si="775"/>
        <v>0</v>
      </c>
      <c r="FR312" s="609"/>
      <c r="FS312" s="611"/>
      <c r="FT312" s="434">
        <f t="shared" si="776"/>
        <v>0</v>
      </c>
      <c r="FU312" s="435">
        <f t="shared" si="777"/>
        <v>0</v>
      </c>
      <c r="FV312" s="609"/>
      <c r="FW312" s="611"/>
      <c r="FX312" s="434">
        <f t="shared" si="778"/>
        <v>0</v>
      </c>
      <c r="FY312" s="435">
        <f t="shared" si="779"/>
        <v>0</v>
      </c>
      <c r="FZ312" s="609"/>
      <c r="GA312" s="611"/>
      <c r="GB312" s="434">
        <f t="shared" si="780"/>
        <v>0</v>
      </c>
      <c r="GC312" s="435">
        <f t="shared" si="781"/>
        <v>0</v>
      </c>
      <c r="GD312" s="434">
        <f t="shared" si="782"/>
        <v>0</v>
      </c>
      <c r="GE312" s="435">
        <f t="shared" si="783"/>
        <v>0</v>
      </c>
      <c r="GF312" s="434">
        <f t="shared" si="784"/>
        <v>0</v>
      </c>
      <c r="GG312" s="435">
        <f t="shared" si="785"/>
        <v>0</v>
      </c>
      <c r="GH312" s="434">
        <f t="shared" si="786"/>
        <v>0</v>
      </c>
      <c r="GI312" s="435">
        <f t="shared" si="787"/>
        <v>0</v>
      </c>
      <c r="GJ312" s="434">
        <f t="shared" si="788"/>
        <v>0</v>
      </c>
      <c r="GK312" s="435">
        <f t="shared" si="789"/>
        <v>0</v>
      </c>
      <c r="GL312" s="434">
        <f t="shared" si="790"/>
        <v>0</v>
      </c>
      <c r="GM312" s="435">
        <f t="shared" si="791"/>
        <v>0</v>
      </c>
      <c r="GN312" s="434">
        <f t="shared" si="792"/>
        <v>0</v>
      </c>
      <c r="GO312" s="435">
        <f t="shared" si="793"/>
        <v>0</v>
      </c>
      <c r="GP312" s="434">
        <f t="shared" si="794"/>
        <v>0</v>
      </c>
      <c r="GQ312" s="435">
        <f t="shared" si="795"/>
        <v>0</v>
      </c>
      <c r="GR312" s="434">
        <f t="shared" si="796"/>
        <v>0</v>
      </c>
      <c r="GS312" s="435">
        <f t="shared" si="797"/>
        <v>0</v>
      </c>
      <c r="GT312" s="434">
        <f t="shared" si="798"/>
        <v>0</v>
      </c>
      <c r="GU312" s="435">
        <f t="shared" si="799"/>
        <v>0</v>
      </c>
      <c r="GV312" s="434">
        <f t="shared" si="800"/>
        <v>0</v>
      </c>
      <c r="GW312" s="435">
        <f t="shared" si="801"/>
        <v>0</v>
      </c>
      <c r="GX312" s="434">
        <f t="shared" si="802"/>
        <v>0</v>
      </c>
      <c r="GY312" s="435">
        <f t="shared" si="803"/>
        <v>0</v>
      </c>
      <c r="GZ312" s="434">
        <f t="shared" si="804"/>
        <v>0</v>
      </c>
      <c r="HA312" s="435">
        <f t="shared" si="805"/>
        <v>0</v>
      </c>
      <c r="HB312" s="434">
        <f t="shared" si="806"/>
        <v>0</v>
      </c>
      <c r="HC312" s="435">
        <f t="shared" si="807"/>
        <v>0</v>
      </c>
      <c r="HD312" s="434">
        <f t="shared" si="808"/>
        <v>0</v>
      </c>
      <c r="HE312" s="435">
        <f t="shared" si="809"/>
        <v>0</v>
      </c>
      <c r="HF312" s="434">
        <f t="shared" si="810"/>
        <v>0</v>
      </c>
      <c r="HG312" s="435">
        <f t="shared" si="811"/>
        <v>0</v>
      </c>
      <c r="HH312" s="434">
        <f t="shared" si="812"/>
        <v>0</v>
      </c>
      <c r="HI312" s="435">
        <f t="shared" si="813"/>
        <v>0</v>
      </c>
      <c r="HJ312" s="434">
        <f t="shared" si="814"/>
        <v>0</v>
      </c>
      <c r="HK312" s="435">
        <f t="shared" si="815"/>
        <v>0</v>
      </c>
      <c r="HL312" s="434">
        <f t="shared" si="816"/>
        <v>0</v>
      </c>
      <c r="HM312" s="435">
        <f t="shared" si="817"/>
        <v>0</v>
      </c>
    </row>
    <row r="313" spans="1:221" s="18" customFormat="1" ht="15" customHeight="1">
      <c r="A313" s="540" t="s">
        <v>585</v>
      </c>
      <c r="B313" s="6" t="s">
        <v>629</v>
      </c>
      <c r="C313" s="563"/>
      <c r="D313" s="5">
        <v>224642</v>
      </c>
      <c r="E313" s="568">
        <v>8</v>
      </c>
      <c r="F313" s="609">
        <v>3439</v>
      </c>
      <c r="G313" s="560">
        <v>3614</v>
      </c>
      <c r="H313" s="609">
        <v>69</v>
      </c>
      <c r="I313" s="560">
        <v>58</v>
      </c>
      <c r="J313" s="434">
        <f t="shared" si="670"/>
        <v>3370</v>
      </c>
      <c r="K313" s="435">
        <f t="shared" si="671"/>
        <v>3556</v>
      </c>
      <c r="L313" s="432"/>
      <c r="M313" s="433"/>
      <c r="N313" s="434">
        <f t="shared" si="672"/>
        <v>3370</v>
      </c>
      <c r="O313" s="435">
        <f t="shared" si="673"/>
        <v>3556</v>
      </c>
      <c r="P313" s="434">
        <f t="shared" si="674"/>
        <v>3370</v>
      </c>
      <c r="Q313" s="435">
        <f t="shared" si="675"/>
        <v>3556</v>
      </c>
      <c r="R313" s="609">
        <v>218</v>
      </c>
      <c r="S313" s="560">
        <v>243</v>
      </c>
      <c r="T313" s="434">
        <f t="shared" si="818"/>
        <v>218</v>
      </c>
      <c r="U313" s="435">
        <f t="shared" si="818"/>
        <v>243</v>
      </c>
      <c r="V313" s="609">
        <v>133</v>
      </c>
      <c r="W313" s="560">
        <v>157</v>
      </c>
      <c r="X313" s="434">
        <f t="shared" si="676"/>
        <v>133</v>
      </c>
      <c r="Y313" s="435">
        <f t="shared" si="677"/>
        <v>157</v>
      </c>
      <c r="Z313" s="432"/>
      <c r="AA313" s="433"/>
      <c r="AB313" s="434">
        <f t="shared" si="678"/>
        <v>0</v>
      </c>
      <c r="AC313" s="435">
        <f t="shared" si="679"/>
        <v>0</v>
      </c>
      <c r="AD313" s="434">
        <f t="shared" si="680"/>
        <v>351</v>
      </c>
      <c r="AE313" s="435">
        <f t="shared" si="681"/>
        <v>400</v>
      </c>
      <c r="AF313" s="434">
        <f t="shared" si="682"/>
        <v>351</v>
      </c>
      <c r="AG313" s="435">
        <f t="shared" si="683"/>
        <v>400</v>
      </c>
      <c r="AH313" s="609">
        <v>3.2</v>
      </c>
      <c r="AI313" s="560">
        <v>3</v>
      </c>
      <c r="AJ313" s="434">
        <f t="shared" si="684"/>
        <v>697.6</v>
      </c>
      <c r="AK313" s="435">
        <f t="shared" si="685"/>
        <v>729</v>
      </c>
      <c r="AL313" s="609">
        <v>3.7</v>
      </c>
      <c r="AM313" s="560">
        <v>3.5</v>
      </c>
      <c r="AN313" s="434">
        <f t="shared" si="686"/>
        <v>492.1</v>
      </c>
      <c r="AO313" s="435">
        <f t="shared" si="687"/>
        <v>549.5</v>
      </c>
      <c r="AP313" s="432"/>
      <c r="AQ313" s="433"/>
      <c r="AR313" s="434">
        <f t="shared" si="688"/>
        <v>0</v>
      </c>
      <c r="AS313" s="435">
        <f t="shared" si="689"/>
        <v>0</v>
      </c>
      <c r="AT313" s="434">
        <f t="shared" si="690"/>
        <v>3.3894586894586896</v>
      </c>
      <c r="AU313" s="435">
        <f t="shared" si="691"/>
        <v>3.19625</v>
      </c>
      <c r="AV313" s="434">
        <f t="shared" si="692"/>
        <v>1189.7</v>
      </c>
      <c r="AW313" s="435">
        <f t="shared" si="693"/>
        <v>1278.5</v>
      </c>
      <c r="AX313" s="609">
        <v>60.9</v>
      </c>
      <c r="AY313" s="560">
        <v>59.8</v>
      </c>
      <c r="AZ313" s="434">
        <f t="shared" si="694"/>
        <v>13276.199999999999</v>
      </c>
      <c r="BA313" s="435">
        <f t="shared" si="695"/>
        <v>14531.4</v>
      </c>
      <c r="BB313" s="609">
        <v>59.3</v>
      </c>
      <c r="BC313" s="560">
        <v>57</v>
      </c>
      <c r="BD313" s="434">
        <f t="shared" si="696"/>
        <v>7886.9</v>
      </c>
      <c r="BE313" s="435">
        <f t="shared" si="697"/>
        <v>8949</v>
      </c>
      <c r="BF313" s="432"/>
      <c r="BG313" s="433"/>
      <c r="BH313" s="434">
        <f t="shared" si="698"/>
        <v>0</v>
      </c>
      <c r="BI313" s="435">
        <f t="shared" si="699"/>
        <v>0</v>
      </c>
      <c r="BJ313" s="434">
        <f t="shared" si="700"/>
        <v>60.29373219373219</v>
      </c>
      <c r="BK313" s="435">
        <f t="shared" si="701"/>
        <v>58.701000000000001</v>
      </c>
      <c r="BL313" s="434">
        <f t="shared" si="702"/>
        <v>21163.1</v>
      </c>
      <c r="BM313" s="435">
        <f t="shared" si="703"/>
        <v>23480.400000000001</v>
      </c>
      <c r="BN313" s="609">
        <v>705</v>
      </c>
      <c r="BO313" s="560">
        <v>719</v>
      </c>
      <c r="BP313" s="434">
        <f t="shared" si="704"/>
        <v>705</v>
      </c>
      <c r="BQ313" s="435">
        <f t="shared" si="705"/>
        <v>719</v>
      </c>
      <c r="BR313" s="609">
        <v>638</v>
      </c>
      <c r="BS313" s="560">
        <v>572</v>
      </c>
      <c r="BT313" s="434">
        <f t="shared" si="706"/>
        <v>638</v>
      </c>
      <c r="BU313" s="435">
        <f t="shared" si="707"/>
        <v>572</v>
      </c>
      <c r="BV313" s="432"/>
      <c r="BW313" s="433"/>
      <c r="BX313" s="434">
        <f t="shared" si="708"/>
        <v>0</v>
      </c>
      <c r="BY313" s="435">
        <f t="shared" si="709"/>
        <v>0</v>
      </c>
      <c r="BZ313" s="434">
        <f t="shared" si="710"/>
        <v>1343</v>
      </c>
      <c r="CA313" s="435">
        <f t="shared" si="711"/>
        <v>1291</v>
      </c>
      <c r="CB313" s="434">
        <f t="shared" si="712"/>
        <v>1343</v>
      </c>
      <c r="CC313" s="435">
        <f t="shared" si="713"/>
        <v>1291</v>
      </c>
      <c r="CD313" s="609">
        <v>4.4000000000000004</v>
      </c>
      <c r="CE313" s="560">
        <v>4.2</v>
      </c>
      <c r="CF313" s="434">
        <f t="shared" si="714"/>
        <v>3102.0000000000005</v>
      </c>
      <c r="CG313" s="435">
        <f t="shared" si="715"/>
        <v>3019.8</v>
      </c>
      <c r="CH313" s="610">
        <v>4.9000000000000004</v>
      </c>
      <c r="CI313" s="560">
        <v>5.0999999999999996</v>
      </c>
      <c r="CJ313" s="434">
        <f t="shared" si="716"/>
        <v>3126.2000000000003</v>
      </c>
      <c r="CK313" s="435">
        <f t="shared" si="717"/>
        <v>2917.2</v>
      </c>
      <c r="CL313" s="432"/>
      <c r="CM313" s="433"/>
      <c r="CN313" s="434">
        <f t="shared" si="718"/>
        <v>0</v>
      </c>
      <c r="CO313" s="435">
        <f t="shared" si="719"/>
        <v>0</v>
      </c>
      <c r="CP313" s="434">
        <f t="shared" si="720"/>
        <v>4.6375279225614303</v>
      </c>
      <c r="CQ313" s="435">
        <f t="shared" si="721"/>
        <v>4.598760650658404</v>
      </c>
      <c r="CR313" s="434">
        <f t="shared" si="722"/>
        <v>6228.2000000000007</v>
      </c>
      <c r="CS313" s="435">
        <f t="shared" si="723"/>
        <v>5937</v>
      </c>
      <c r="CT313" s="609">
        <v>80.3</v>
      </c>
      <c r="CU313" s="560">
        <v>79</v>
      </c>
      <c r="CV313" s="434">
        <f t="shared" si="724"/>
        <v>56611.5</v>
      </c>
      <c r="CW313" s="435">
        <f t="shared" si="725"/>
        <v>56801</v>
      </c>
      <c r="CX313" s="609">
        <v>84.5</v>
      </c>
      <c r="CY313" s="560">
        <v>85.3</v>
      </c>
      <c r="CZ313" s="434">
        <f t="shared" si="726"/>
        <v>53911</v>
      </c>
      <c r="DA313" s="435">
        <f t="shared" si="727"/>
        <v>48791.6</v>
      </c>
      <c r="DB313" s="432"/>
      <c r="DC313" s="433"/>
      <c r="DD313" s="434">
        <f t="shared" si="728"/>
        <v>0</v>
      </c>
      <c r="DE313" s="435">
        <f t="shared" si="729"/>
        <v>0</v>
      </c>
      <c r="DF313" s="434">
        <f t="shared" si="730"/>
        <v>82.29523454951601</v>
      </c>
      <c r="DG313" s="435">
        <f t="shared" si="731"/>
        <v>81.791324554608835</v>
      </c>
      <c r="DH313" s="434">
        <f t="shared" si="732"/>
        <v>110522.5</v>
      </c>
      <c r="DI313" s="435">
        <f t="shared" si="733"/>
        <v>105592.6</v>
      </c>
      <c r="DJ313" s="434">
        <f t="shared" si="734"/>
        <v>1694</v>
      </c>
      <c r="DK313" s="435">
        <f t="shared" si="735"/>
        <v>1691</v>
      </c>
      <c r="DL313" s="434">
        <f t="shared" si="736"/>
        <v>1694</v>
      </c>
      <c r="DM313" s="435">
        <f t="shared" si="737"/>
        <v>1691</v>
      </c>
      <c r="DN313" s="434">
        <f t="shared" si="738"/>
        <v>4.3789256198347113</v>
      </c>
      <c r="DO313" s="435">
        <f t="shared" si="739"/>
        <v>4.2670017740981665</v>
      </c>
      <c r="DP313" s="434">
        <f t="shared" si="740"/>
        <v>7417.9000000000005</v>
      </c>
      <c r="DQ313" s="435">
        <f t="shared" si="741"/>
        <v>7215.5</v>
      </c>
      <c r="DR313" s="434">
        <f t="shared" si="742"/>
        <v>77.736481700118063</v>
      </c>
      <c r="DS313" s="435">
        <f t="shared" si="743"/>
        <v>76.329390892962749</v>
      </c>
      <c r="DT313" s="434">
        <f t="shared" si="744"/>
        <v>131685.6</v>
      </c>
      <c r="DU313" s="435">
        <f t="shared" si="745"/>
        <v>129073.00000000001</v>
      </c>
      <c r="DV313" s="609">
        <v>193</v>
      </c>
      <c r="DW313" s="560">
        <v>213</v>
      </c>
      <c r="DX313" s="434">
        <f t="shared" si="746"/>
        <v>193</v>
      </c>
      <c r="DY313" s="435">
        <f t="shared" si="747"/>
        <v>213</v>
      </c>
      <c r="DZ313" s="609">
        <v>407</v>
      </c>
      <c r="EA313" s="560">
        <v>379</v>
      </c>
      <c r="EB313" s="434">
        <f t="shared" si="748"/>
        <v>407</v>
      </c>
      <c r="EC313" s="435">
        <f t="shared" si="749"/>
        <v>379</v>
      </c>
      <c r="ED313" s="432"/>
      <c r="EE313" s="433"/>
      <c r="EF313" s="434">
        <f t="shared" si="750"/>
        <v>0</v>
      </c>
      <c r="EG313" s="435">
        <f t="shared" si="751"/>
        <v>0</v>
      </c>
      <c r="EH313" s="434">
        <f t="shared" si="752"/>
        <v>600</v>
      </c>
      <c r="EI313" s="435">
        <f t="shared" si="753"/>
        <v>592</v>
      </c>
      <c r="EJ313" s="434">
        <f t="shared" si="754"/>
        <v>600</v>
      </c>
      <c r="EK313" s="435">
        <f t="shared" si="755"/>
        <v>592</v>
      </c>
      <c r="EL313" s="609">
        <v>3.1</v>
      </c>
      <c r="EM313" s="560">
        <v>3.3</v>
      </c>
      <c r="EN313" s="434">
        <f t="shared" si="756"/>
        <v>598.30000000000007</v>
      </c>
      <c r="EO313" s="435">
        <f t="shared" si="757"/>
        <v>702.9</v>
      </c>
      <c r="EP313" s="609">
        <v>3.7</v>
      </c>
      <c r="EQ313" s="560">
        <v>3.6</v>
      </c>
      <c r="ER313" s="434">
        <f t="shared" si="758"/>
        <v>1505.9</v>
      </c>
      <c r="ES313" s="435">
        <f t="shared" si="759"/>
        <v>1364.4</v>
      </c>
      <c r="ET313" s="432"/>
      <c r="EU313" s="433"/>
      <c r="EV313" s="434">
        <f t="shared" si="760"/>
        <v>0</v>
      </c>
      <c r="EW313" s="435">
        <f t="shared" si="761"/>
        <v>0</v>
      </c>
      <c r="EX313" s="434">
        <f t="shared" si="762"/>
        <v>3.5070000000000006</v>
      </c>
      <c r="EY313" s="435">
        <f t="shared" si="763"/>
        <v>3.4920608108108113</v>
      </c>
      <c r="EZ313" s="434">
        <f t="shared" si="764"/>
        <v>2104.2000000000003</v>
      </c>
      <c r="FA313" s="435">
        <f t="shared" si="765"/>
        <v>2067.3000000000002</v>
      </c>
      <c r="FB313" s="609">
        <v>59.5</v>
      </c>
      <c r="FC313" s="560">
        <v>60.5</v>
      </c>
      <c r="FD313" s="434">
        <f t="shared" si="766"/>
        <v>11483.5</v>
      </c>
      <c r="FE313" s="435">
        <f t="shared" si="767"/>
        <v>12886.5</v>
      </c>
      <c r="FF313" s="609">
        <v>50.9</v>
      </c>
      <c r="FG313" s="560">
        <v>51.1</v>
      </c>
      <c r="FH313" s="434">
        <f t="shared" si="768"/>
        <v>20716.3</v>
      </c>
      <c r="FI313" s="435">
        <f t="shared" si="769"/>
        <v>19366.900000000001</v>
      </c>
      <c r="FJ313" s="432"/>
      <c r="FK313" s="433"/>
      <c r="FL313" s="434">
        <f t="shared" si="770"/>
        <v>0</v>
      </c>
      <c r="FM313" s="435">
        <f t="shared" si="771"/>
        <v>0</v>
      </c>
      <c r="FN313" s="434">
        <f t="shared" si="772"/>
        <v>53.666333333333334</v>
      </c>
      <c r="FO313" s="435">
        <f t="shared" si="773"/>
        <v>54.482094594594599</v>
      </c>
      <c r="FP313" s="434">
        <f t="shared" si="774"/>
        <v>32199.8</v>
      </c>
      <c r="FQ313" s="435">
        <f t="shared" si="775"/>
        <v>32253.4</v>
      </c>
      <c r="FR313" s="609">
        <v>1076</v>
      </c>
      <c r="FS313" s="560">
        <v>1273</v>
      </c>
      <c r="FT313" s="434">
        <f t="shared" si="776"/>
        <v>1076</v>
      </c>
      <c r="FU313" s="435">
        <f t="shared" si="777"/>
        <v>1273</v>
      </c>
      <c r="FV313" s="609">
        <v>2.5</v>
      </c>
      <c r="FW313" s="560">
        <v>2.2999999999999998</v>
      </c>
      <c r="FX313" s="434">
        <f t="shared" si="778"/>
        <v>2690</v>
      </c>
      <c r="FY313" s="435">
        <f t="shared" si="779"/>
        <v>2927.8999999999996</v>
      </c>
      <c r="FZ313" s="609">
        <v>24.8</v>
      </c>
      <c r="GA313" s="561">
        <v>22.9</v>
      </c>
      <c r="GB313" s="434">
        <f t="shared" si="780"/>
        <v>26684.799999999999</v>
      </c>
      <c r="GC313" s="435">
        <f t="shared" si="781"/>
        <v>29151.699999999997</v>
      </c>
      <c r="GD313" s="434">
        <f t="shared" si="782"/>
        <v>1116</v>
      </c>
      <c r="GE313" s="435">
        <f t="shared" si="783"/>
        <v>1175</v>
      </c>
      <c r="GF313" s="434">
        <f t="shared" si="784"/>
        <v>1116</v>
      </c>
      <c r="GG313" s="435">
        <f t="shared" si="785"/>
        <v>1175</v>
      </c>
      <c r="GH313" s="434">
        <f t="shared" si="786"/>
        <v>4397.9000000000005</v>
      </c>
      <c r="GI313" s="435">
        <f t="shared" si="787"/>
        <v>4451.7</v>
      </c>
      <c r="GJ313" s="434">
        <f t="shared" si="788"/>
        <v>81371.199999999997</v>
      </c>
      <c r="GK313" s="435">
        <f t="shared" si="789"/>
        <v>84218.9</v>
      </c>
      <c r="GL313" s="434">
        <f t="shared" si="790"/>
        <v>1178</v>
      </c>
      <c r="GM313" s="435">
        <f t="shared" si="791"/>
        <v>1108</v>
      </c>
      <c r="GN313" s="434">
        <f t="shared" si="792"/>
        <v>1178</v>
      </c>
      <c r="GO313" s="435">
        <f t="shared" si="793"/>
        <v>1108</v>
      </c>
      <c r="GP313" s="434">
        <f t="shared" si="794"/>
        <v>5124.2000000000007</v>
      </c>
      <c r="GQ313" s="435">
        <f t="shared" si="795"/>
        <v>4831.1000000000004</v>
      </c>
      <c r="GR313" s="434">
        <f t="shared" si="796"/>
        <v>82514.2</v>
      </c>
      <c r="GS313" s="435">
        <f t="shared" si="797"/>
        <v>77107.5</v>
      </c>
      <c r="GT313" s="434">
        <f t="shared" si="798"/>
        <v>2294</v>
      </c>
      <c r="GU313" s="435">
        <f t="shared" si="799"/>
        <v>2283</v>
      </c>
      <c r="GV313" s="434">
        <f t="shared" si="800"/>
        <v>2294</v>
      </c>
      <c r="GW313" s="435">
        <f t="shared" si="801"/>
        <v>2283</v>
      </c>
      <c r="GX313" s="434">
        <f t="shared" si="802"/>
        <v>9522.1000000000022</v>
      </c>
      <c r="GY313" s="435">
        <f t="shared" si="803"/>
        <v>9282.7999999999993</v>
      </c>
      <c r="GZ313" s="434">
        <f t="shared" si="804"/>
        <v>163885.4</v>
      </c>
      <c r="HA313" s="435">
        <f t="shared" si="805"/>
        <v>161326.39999999999</v>
      </c>
      <c r="HB313" s="434">
        <f t="shared" si="806"/>
        <v>0</v>
      </c>
      <c r="HC313" s="435">
        <f t="shared" si="807"/>
        <v>0</v>
      </c>
      <c r="HD313" s="434">
        <f t="shared" si="808"/>
        <v>0</v>
      </c>
      <c r="HE313" s="435">
        <f t="shared" si="809"/>
        <v>0</v>
      </c>
      <c r="HF313" s="434">
        <f t="shared" si="810"/>
        <v>0</v>
      </c>
      <c r="HG313" s="435">
        <f t="shared" si="811"/>
        <v>0</v>
      </c>
      <c r="HH313" s="434">
        <f t="shared" si="812"/>
        <v>0</v>
      </c>
      <c r="HI313" s="435">
        <f t="shared" si="813"/>
        <v>0</v>
      </c>
      <c r="HJ313" s="434">
        <f t="shared" si="814"/>
        <v>12212.1</v>
      </c>
      <c r="HK313" s="435">
        <f t="shared" si="815"/>
        <v>12210.699999999999</v>
      </c>
      <c r="HL313" s="434">
        <f t="shared" si="816"/>
        <v>190570.19999999998</v>
      </c>
      <c r="HM313" s="435">
        <f t="shared" si="817"/>
        <v>190478.10000000003</v>
      </c>
    </row>
    <row r="314" spans="1:221" s="18" customFormat="1" ht="15" customHeight="1">
      <c r="A314" s="540" t="s">
        <v>585</v>
      </c>
      <c r="B314" s="6" t="s">
        <v>630</v>
      </c>
      <c r="C314" s="563"/>
      <c r="D314" s="5">
        <v>225423</v>
      </c>
      <c r="E314" s="568">
        <v>8</v>
      </c>
      <c r="F314" s="609">
        <v>5690</v>
      </c>
      <c r="G314" s="560">
        <v>5565</v>
      </c>
      <c r="H314" s="609">
        <v>55</v>
      </c>
      <c r="I314" s="560">
        <v>41</v>
      </c>
      <c r="J314" s="434">
        <f t="shared" si="670"/>
        <v>5635</v>
      </c>
      <c r="K314" s="435">
        <f t="shared" si="671"/>
        <v>5524</v>
      </c>
      <c r="L314" s="432"/>
      <c r="M314" s="433"/>
      <c r="N314" s="434">
        <f t="shared" si="672"/>
        <v>5635</v>
      </c>
      <c r="O314" s="435">
        <f t="shared" si="673"/>
        <v>5524</v>
      </c>
      <c r="P314" s="434">
        <f t="shared" si="674"/>
        <v>5635</v>
      </c>
      <c r="Q314" s="435">
        <f t="shared" si="675"/>
        <v>5524</v>
      </c>
      <c r="R314" s="609">
        <v>95</v>
      </c>
      <c r="S314" s="560">
        <v>117</v>
      </c>
      <c r="T314" s="434">
        <f t="shared" si="818"/>
        <v>95</v>
      </c>
      <c r="U314" s="435">
        <f t="shared" si="818"/>
        <v>117</v>
      </c>
      <c r="V314" s="609">
        <v>191</v>
      </c>
      <c r="W314" s="560">
        <v>155</v>
      </c>
      <c r="X314" s="434">
        <f t="shared" si="676"/>
        <v>191</v>
      </c>
      <c r="Y314" s="435">
        <f t="shared" si="677"/>
        <v>155</v>
      </c>
      <c r="Z314" s="432"/>
      <c r="AA314" s="433"/>
      <c r="AB314" s="434">
        <f t="shared" si="678"/>
        <v>0</v>
      </c>
      <c r="AC314" s="435">
        <f t="shared" si="679"/>
        <v>0</v>
      </c>
      <c r="AD314" s="434">
        <f t="shared" si="680"/>
        <v>286</v>
      </c>
      <c r="AE314" s="435">
        <f t="shared" si="681"/>
        <v>272</v>
      </c>
      <c r="AF314" s="434">
        <f t="shared" si="682"/>
        <v>286</v>
      </c>
      <c r="AG314" s="435">
        <f t="shared" si="683"/>
        <v>272</v>
      </c>
      <c r="AH314" s="609">
        <v>3.8</v>
      </c>
      <c r="AI314" s="560">
        <v>3.1</v>
      </c>
      <c r="AJ314" s="434">
        <f t="shared" si="684"/>
        <v>361</v>
      </c>
      <c r="AK314" s="435">
        <f t="shared" si="685"/>
        <v>362.7</v>
      </c>
      <c r="AL314" s="609">
        <v>3.6</v>
      </c>
      <c r="AM314" s="560">
        <v>3.6</v>
      </c>
      <c r="AN314" s="434">
        <f t="shared" si="686"/>
        <v>687.6</v>
      </c>
      <c r="AO314" s="435">
        <f t="shared" si="687"/>
        <v>558</v>
      </c>
      <c r="AP314" s="432"/>
      <c r="AQ314" s="433"/>
      <c r="AR314" s="434">
        <f t="shared" si="688"/>
        <v>0</v>
      </c>
      <c r="AS314" s="435">
        <f t="shared" si="689"/>
        <v>0</v>
      </c>
      <c r="AT314" s="434">
        <f t="shared" si="690"/>
        <v>3.6664335664335663</v>
      </c>
      <c r="AU314" s="435">
        <f t="shared" si="691"/>
        <v>3.3849264705882356</v>
      </c>
      <c r="AV314" s="434">
        <f t="shared" si="692"/>
        <v>1048.5999999999999</v>
      </c>
      <c r="AW314" s="435">
        <f t="shared" si="693"/>
        <v>920.7</v>
      </c>
      <c r="AX314" s="609">
        <v>69.900000000000006</v>
      </c>
      <c r="AY314" s="560">
        <v>62.6</v>
      </c>
      <c r="AZ314" s="434">
        <f t="shared" si="694"/>
        <v>6640.5000000000009</v>
      </c>
      <c r="BA314" s="435">
        <f t="shared" si="695"/>
        <v>7324.2</v>
      </c>
      <c r="BB314" s="609">
        <v>61.6</v>
      </c>
      <c r="BC314" s="560">
        <v>61.8</v>
      </c>
      <c r="BD314" s="434">
        <f t="shared" si="696"/>
        <v>11765.6</v>
      </c>
      <c r="BE314" s="435">
        <f t="shared" si="697"/>
        <v>9579</v>
      </c>
      <c r="BF314" s="432"/>
      <c r="BG314" s="433"/>
      <c r="BH314" s="434">
        <f t="shared" si="698"/>
        <v>0</v>
      </c>
      <c r="BI314" s="435">
        <f t="shared" si="699"/>
        <v>0</v>
      </c>
      <c r="BJ314" s="434">
        <f t="shared" si="700"/>
        <v>64.356993006993008</v>
      </c>
      <c r="BK314" s="435">
        <f t="shared" si="701"/>
        <v>62.144117647058827</v>
      </c>
      <c r="BL314" s="434">
        <f t="shared" si="702"/>
        <v>18406.099999999999</v>
      </c>
      <c r="BM314" s="435">
        <f t="shared" si="703"/>
        <v>16903.2</v>
      </c>
      <c r="BN314" s="609">
        <v>981</v>
      </c>
      <c r="BO314" s="560">
        <v>900</v>
      </c>
      <c r="BP314" s="434">
        <f t="shared" si="704"/>
        <v>981</v>
      </c>
      <c r="BQ314" s="435">
        <f t="shared" si="705"/>
        <v>900</v>
      </c>
      <c r="BR314" s="609">
        <v>1198</v>
      </c>
      <c r="BS314" s="560">
        <v>1210</v>
      </c>
      <c r="BT314" s="434">
        <f t="shared" si="706"/>
        <v>1198</v>
      </c>
      <c r="BU314" s="435">
        <f t="shared" si="707"/>
        <v>1210</v>
      </c>
      <c r="BV314" s="432"/>
      <c r="BW314" s="433"/>
      <c r="BX314" s="434">
        <f t="shared" si="708"/>
        <v>0</v>
      </c>
      <c r="BY314" s="435">
        <f t="shared" si="709"/>
        <v>0</v>
      </c>
      <c r="BZ314" s="434">
        <f t="shared" si="710"/>
        <v>2179</v>
      </c>
      <c r="CA314" s="435">
        <f t="shared" si="711"/>
        <v>2110</v>
      </c>
      <c r="CB314" s="434">
        <f t="shared" si="712"/>
        <v>2179</v>
      </c>
      <c r="CC314" s="435">
        <f t="shared" si="713"/>
        <v>2110</v>
      </c>
      <c r="CD314" s="609">
        <v>4.0999999999999996</v>
      </c>
      <c r="CE314" s="560">
        <v>4.0999999999999996</v>
      </c>
      <c r="CF314" s="434">
        <f t="shared" si="714"/>
        <v>4022.0999999999995</v>
      </c>
      <c r="CG314" s="435">
        <f t="shared" si="715"/>
        <v>3689.9999999999995</v>
      </c>
      <c r="CH314" s="610">
        <v>5</v>
      </c>
      <c r="CI314" s="560">
        <v>4.9000000000000004</v>
      </c>
      <c r="CJ314" s="434">
        <f t="shared" si="716"/>
        <v>5990</v>
      </c>
      <c r="CK314" s="435">
        <f t="shared" si="717"/>
        <v>5929</v>
      </c>
      <c r="CL314" s="432"/>
      <c r="CM314" s="433"/>
      <c r="CN314" s="434">
        <f t="shared" si="718"/>
        <v>0</v>
      </c>
      <c r="CO314" s="435">
        <f t="shared" si="719"/>
        <v>0</v>
      </c>
      <c r="CP314" s="434">
        <f t="shared" si="720"/>
        <v>4.5948141349242766</v>
      </c>
      <c r="CQ314" s="435">
        <f t="shared" si="721"/>
        <v>4.5587677725118487</v>
      </c>
      <c r="CR314" s="434">
        <f t="shared" si="722"/>
        <v>10012.099999999999</v>
      </c>
      <c r="CS314" s="435">
        <f t="shared" si="723"/>
        <v>9619</v>
      </c>
      <c r="CT314" s="609">
        <v>87.8</v>
      </c>
      <c r="CU314" s="560">
        <v>86.3</v>
      </c>
      <c r="CV314" s="434">
        <f t="shared" si="724"/>
        <v>86131.8</v>
      </c>
      <c r="CW314" s="435">
        <f t="shared" si="725"/>
        <v>77670</v>
      </c>
      <c r="CX314" s="609">
        <v>84</v>
      </c>
      <c r="CY314" s="560">
        <v>83.1</v>
      </c>
      <c r="CZ314" s="434">
        <f t="shared" si="726"/>
        <v>100632</v>
      </c>
      <c r="DA314" s="435">
        <f t="shared" si="727"/>
        <v>100551</v>
      </c>
      <c r="DB314" s="432"/>
      <c r="DC314" s="433"/>
      <c r="DD314" s="434">
        <f t="shared" si="728"/>
        <v>0</v>
      </c>
      <c r="DE314" s="435">
        <f t="shared" si="729"/>
        <v>0</v>
      </c>
      <c r="DF314" s="434">
        <f t="shared" si="730"/>
        <v>85.710784763653052</v>
      </c>
      <c r="DG314" s="435">
        <f t="shared" si="731"/>
        <v>84.464928909952604</v>
      </c>
      <c r="DH314" s="434">
        <f t="shared" si="732"/>
        <v>186763.8</v>
      </c>
      <c r="DI314" s="435">
        <f t="shared" si="733"/>
        <v>178221</v>
      </c>
      <c r="DJ314" s="434">
        <f t="shared" si="734"/>
        <v>2465</v>
      </c>
      <c r="DK314" s="435">
        <f t="shared" si="735"/>
        <v>2382</v>
      </c>
      <c r="DL314" s="434">
        <f t="shared" si="736"/>
        <v>2465</v>
      </c>
      <c r="DM314" s="435">
        <f t="shared" si="737"/>
        <v>2382</v>
      </c>
      <c r="DN314" s="434">
        <f t="shared" si="738"/>
        <v>4.4870993914807293</v>
      </c>
      <c r="DO314" s="435">
        <f t="shared" si="739"/>
        <v>4.4247271200671712</v>
      </c>
      <c r="DP314" s="434">
        <f t="shared" si="740"/>
        <v>11060.699999999997</v>
      </c>
      <c r="DQ314" s="435">
        <f t="shared" si="741"/>
        <v>10539.700000000003</v>
      </c>
      <c r="DR314" s="434">
        <f t="shared" si="742"/>
        <v>83.233225152129819</v>
      </c>
      <c r="DS314" s="435">
        <f t="shared" si="743"/>
        <v>81.916120906801012</v>
      </c>
      <c r="DT314" s="434">
        <f t="shared" si="744"/>
        <v>205169.9</v>
      </c>
      <c r="DU314" s="435">
        <f t="shared" si="745"/>
        <v>195124.2</v>
      </c>
      <c r="DV314" s="609">
        <v>573</v>
      </c>
      <c r="DW314" s="560">
        <v>557</v>
      </c>
      <c r="DX314" s="434">
        <f t="shared" si="746"/>
        <v>573</v>
      </c>
      <c r="DY314" s="435">
        <f t="shared" si="747"/>
        <v>557</v>
      </c>
      <c r="DZ314" s="609">
        <v>1223</v>
      </c>
      <c r="EA314" s="560">
        <v>1251</v>
      </c>
      <c r="EB314" s="434">
        <f t="shared" si="748"/>
        <v>1223</v>
      </c>
      <c r="EC314" s="435">
        <f t="shared" si="749"/>
        <v>1251</v>
      </c>
      <c r="ED314" s="432"/>
      <c r="EE314" s="433"/>
      <c r="EF314" s="434">
        <f t="shared" si="750"/>
        <v>0</v>
      </c>
      <c r="EG314" s="435">
        <f t="shared" si="751"/>
        <v>0</v>
      </c>
      <c r="EH314" s="434">
        <f t="shared" si="752"/>
        <v>1796</v>
      </c>
      <c r="EI314" s="435">
        <f t="shared" si="753"/>
        <v>1808</v>
      </c>
      <c r="EJ314" s="434">
        <f t="shared" si="754"/>
        <v>1796</v>
      </c>
      <c r="EK314" s="435">
        <f t="shared" si="755"/>
        <v>1808</v>
      </c>
      <c r="EL314" s="609">
        <v>3.5</v>
      </c>
      <c r="EM314" s="560">
        <v>3.4</v>
      </c>
      <c r="EN314" s="434">
        <f t="shared" si="756"/>
        <v>2005.5</v>
      </c>
      <c r="EO314" s="435">
        <f t="shared" si="757"/>
        <v>1893.8</v>
      </c>
      <c r="EP314" s="609">
        <v>3.8</v>
      </c>
      <c r="EQ314" s="560">
        <v>3.8</v>
      </c>
      <c r="ER314" s="434">
        <f t="shared" si="758"/>
        <v>4647.3999999999996</v>
      </c>
      <c r="ES314" s="435">
        <f t="shared" si="759"/>
        <v>4753.8</v>
      </c>
      <c r="ET314" s="432"/>
      <c r="EU314" s="433"/>
      <c r="EV314" s="434">
        <f t="shared" si="760"/>
        <v>0</v>
      </c>
      <c r="EW314" s="435">
        <f t="shared" si="761"/>
        <v>0</v>
      </c>
      <c r="EX314" s="434">
        <f t="shared" si="762"/>
        <v>3.7042873051224943</v>
      </c>
      <c r="EY314" s="435">
        <f t="shared" si="763"/>
        <v>3.676769911504425</v>
      </c>
      <c r="EZ314" s="434">
        <f t="shared" si="764"/>
        <v>6652.9</v>
      </c>
      <c r="FA314" s="435">
        <f t="shared" si="765"/>
        <v>6647.6</v>
      </c>
      <c r="FB314" s="609">
        <v>69.8</v>
      </c>
      <c r="FC314" s="560">
        <v>69.400000000000006</v>
      </c>
      <c r="FD314" s="434">
        <f t="shared" si="766"/>
        <v>39995.4</v>
      </c>
      <c r="FE314" s="435">
        <f t="shared" si="767"/>
        <v>38655.800000000003</v>
      </c>
      <c r="FF314" s="609">
        <v>60</v>
      </c>
      <c r="FG314" s="560">
        <v>59.6</v>
      </c>
      <c r="FH314" s="434">
        <f t="shared" si="768"/>
        <v>73380</v>
      </c>
      <c r="FI314" s="435">
        <f t="shared" si="769"/>
        <v>74559.600000000006</v>
      </c>
      <c r="FJ314" s="432"/>
      <c r="FK314" s="433"/>
      <c r="FL314" s="434">
        <f t="shared" si="770"/>
        <v>0</v>
      </c>
      <c r="FM314" s="435">
        <f t="shared" si="771"/>
        <v>0</v>
      </c>
      <c r="FN314" s="434">
        <f t="shared" si="772"/>
        <v>63.126614699331846</v>
      </c>
      <c r="FO314" s="435">
        <f t="shared" si="773"/>
        <v>62.619137168141599</v>
      </c>
      <c r="FP314" s="434">
        <f t="shared" si="774"/>
        <v>113375.4</v>
      </c>
      <c r="FQ314" s="435">
        <f t="shared" si="775"/>
        <v>113215.40000000001</v>
      </c>
      <c r="FR314" s="609">
        <v>1374</v>
      </c>
      <c r="FS314" s="560">
        <v>1334</v>
      </c>
      <c r="FT314" s="434">
        <f t="shared" si="776"/>
        <v>1374</v>
      </c>
      <c r="FU314" s="435">
        <f t="shared" si="777"/>
        <v>1334</v>
      </c>
      <c r="FV314" s="609">
        <v>3.4</v>
      </c>
      <c r="FW314" s="560">
        <v>3.3</v>
      </c>
      <c r="FX314" s="434">
        <f t="shared" si="778"/>
        <v>4671.5999999999995</v>
      </c>
      <c r="FY314" s="435">
        <f t="shared" si="779"/>
        <v>4402.2</v>
      </c>
      <c r="FZ314" s="609">
        <v>35.299999999999997</v>
      </c>
      <c r="GA314" s="561">
        <v>34.9</v>
      </c>
      <c r="GB314" s="434">
        <f t="shared" si="780"/>
        <v>48502.2</v>
      </c>
      <c r="GC314" s="435">
        <f t="shared" si="781"/>
        <v>46556.6</v>
      </c>
      <c r="GD314" s="434">
        <f t="shared" si="782"/>
        <v>1649</v>
      </c>
      <c r="GE314" s="435">
        <f t="shared" si="783"/>
        <v>1574</v>
      </c>
      <c r="GF314" s="434">
        <f t="shared" si="784"/>
        <v>1649</v>
      </c>
      <c r="GG314" s="435">
        <f t="shared" si="785"/>
        <v>1574</v>
      </c>
      <c r="GH314" s="434">
        <f t="shared" si="786"/>
        <v>6388.5999999999995</v>
      </c>
      <c r="GI314" s="435">
        <f t="shared" si="787"/>
        <v>5946.4999999999991</v>
      </c>
      <c r="GJ314" s="434">
        <f t="shared" si="788"/>
        <v>132767.70000000001</v>
      </c>
      <c r="GK314" s="435">
        <f t="shared" si="789"/>
        <v>123650</v>
      </c>
      <c r="GL314" s="434">
        <f t="shared" si="790"/>
        <v>2612</v>
      </c>
      <c r="GM314" s="435">
        <f t="shared" si="791"/>
        <v>2616</v>
      </c>
      <c r="GN314" s="434">
        <f t="shared" si="792"/>
        <v>2612</v>
      </c>
      <c r="GO314" s="435">
        <f t="shared" si="793"/>
        <v>2616</v>
      </c>
      <c r="GP314" s="434">
        <f t="shared" si="794"/>
        <v>11325</v>
      </c>
      <c r="GQ314" s="435">
        <f t="shared" si="795"/>
        <v>11240.8</v>
      </c>
      <c r="GR314" s="434">
        <f t="shared" si="796"/>
        <v>185777.6</v>
      </c>
      <c r="GS314" s="435">
        <f t="shared" si="797"/>
        <v>184689.6</v>
      </c>
      <c r="GT314" s="434">
        <f t="shared" si="798"/>
        <v>4261</v>
      </c>
      <c r="GU314" s="435">
        <f t="shared" si="799"/>
        <v>4190</v>
      </c>
      <c r="GV314" s="434">
        <f t="shared" si="800"/>
        <v>4261</v>
      </c>
      <c r="GW314" s="435">
        <f t="shared" si="801"/>
        <v>4190</v>
      </c>
      <c r="GX314" s="434">
        <f t="shared" si="802"/>
        <v>17713.599999999999</v>
      </c>
      <c r="GY314" s="435">
        <f t="shared" si="803"/>
        <v>17187.3</v>
      </c>
      <c r="GZ314" s="434">
        <f t="shared" si="804"/>
        <v>318545.30000000005</v>
      </c>
      <c r="HA314" s="435">
        <f t="shared" si="805"/>
        <v>308339.59999999998</v>
      </c>
      <c r="HB314" s="434">
        <f t="shared" si="806"/>
        <v>0</v>
      </c>
      <c r="HC314" s="435">
        <f t="shared" si="807"/>
        <v>0</v>
      </c>
      <c r="HD314" s="434">
        <f t="shared" si="808"/>
        <v>0</v>
      </c>
      <c r="HE314" s="435">
        <f t="shared" si="809"/>
        <v>0</v>
      </c>
      <c r="HF314" s="434">
        <f t="shared" si="810"/>
        <v>0</v>
      </c>
      <c r="HG314" s="435">
        <f t="shared" si="811"/>
        <v>0</v>
      </c>
      <c r="HH314" s="434">
        <f t="shared" si="812"/>
        <v>0</v>
      </c>
      <c r="HI314" s="435">
        <f t="shared" si="813"/>
        <v>0</v>
      </c>
      <c r="HJ314" s="434">
        <f t="shared" si="814"/>
        <v>22385.199999999997</v>
      </c>
      <c r="HK314" s="435">
        <f t="shared" si="815"/>
        <v>21589.500000000004</v>
      </c>
      <c r="HL314" s="434">
        <f t="shared" si="816"/>
        <v>367047.5</v>
      </c>
      <c r="HM314" s="435">
        <f t="shared" si="817"/>
        <v>354896.2</v>
      </c>
    </row>
    <row r="315" spans="1:221" s="18" customFormat="1" ht="15" customHeight="1">
      <c r="A315" s="540" t="s">
        <v>585</v>
      </c>
      <c r="B315" s="6" t="s">
        <v>1189</v>
      </c>
      <c r="C315" s="563"/>
      <c r="D315" s="5">
        <v>226134</v>
      </c>
      <c r="E315" s="568">
        <v>8</v>
      </c>
      <c r="F315" s="609">
        <v>939</v>
      </c>
      <c r="G315" s="560">
        <v>1127</v>
      </c>
      <c r="H315" s="609">
        <v>4</v>
      </c>
      <c r="I315" s="560">
        <v>8</v>
      </c>
      <c r="J315" s="434">
        <f t="shared" si="670"/>
        <v>935</v>
      </c>
      <c r="K315" s="435">
        <f t="shared" si="671"/>
        <v>1119</v>
      </c>
      <c r="L315" s="432"/>
      <c r="M315" s="433"/>
      <c r="N315" s="434">
        <f t="shared" si="672"/>
        <v>935</v>
      </c>
      <c r="O315" s="435">
        <f t="shared" si="673"/>
        <v>1119</v>
      </c>
      <c r="P315" s="434">
        <f t="shared" si="674"/>
        <v>935</v>
      </c>
      <c r="Q315" s="435">
        <f t="shared" si="675"/>
        <v>1119</v>
      </c>
      <c r="R315" s="609">
        <v>105</v>
      </c>
      <c r="S315" s="560">
        <v>123</v>
      </c>
      <c r="T315" s="434">
        <f t="shared" si="818"/>
        <v>105</v>
      </c>
      <c r="U315" s="435">
        <f t="shared" si="818"/>
        <v>123</v>
      </c>
      <c r="V315" s="609">
        <v>47</v>
      </c>
      <c r="W315" s="560">
        <v>62</v>
      </c>
      <c r="X315" s="434">
        <f t="shared" si="676"/>
        <v>47</v>
      </c>
      <c r="Y315" s="435">
        <f t="shared" si="677"/>
        <v>62</v>
      </c>
      <c r="Z315" s="432"/>
      <c r="AA315" s="433"/>
      <c r="AB315" s="434">
        <f t="shared" si="678"/>
        <v>0</v>
      </c>
      <c r="AC315" s="435">
        <f t="shared" si="679"/>
        <v>0</v>
      </c>
      <c r="AD315" s="434">
        <f t="shared" si="680"/>
        <v>152</v>
      </c>
      <c r="AE315" s="435">
        <f t="shared" si="681"/>
        <v>185</v>
      </c>
      <c r="AF315" s="434">
        <f t="shared" si="682"/>
        <v>152</v>
      </c>
      <c r="AG315" s="435">
        <f t="shared" si="683"/>
        <v>185</v>
      </c>
      <c r="AH315" s="609">
        <v>2.8</v>
      </c>
      <c r="AI315" s="560">
        <v>2.5</v>
      </c>
      <c r="AJ315" s="434">
        <f t="shared" si="684"/>
        <v>294</v>
      </c>
      <c r="AK315" s="435">
        <f t="shared" si="685"/>
        <v>307.5</v>
      </c>
      <c r="AL315" s="609">
        <v>3.3</v>
      </c>
      <c r="AM315" s="560">
        <v>3</v>
      </c>
      <c r="AN315" s="434">
        <f t="shared" si="686"/>
        <v>155.1</v>
      </c>
      <c r="AO315" s="435">
        <f t="shared" si="687"/>
        <v>186</v>
      </c>
      <c r="AP315" s="432"/>
      <c r="AQ315" s="433"/>
      <c r="AR315" s="434">
        <f t="shared" si="688"/>
        <v>0</v>
      </c>
      <c r="AS315" s="435">
        <f t="shared" si="689"/>
        <v>0</v>
      </c>
      <c r="AT315" s="434">
        <f t="shared" si="690"/>
        <v>2.954605263157895</v>
      </c>
      <c r="AU315" s="435">
        <f t="shared" si="691"/>
        <v>2.6675675675675676</v>
      </c>
      <c r="AV315" s="434">
        <f t="shared" si="692"/>
        <v>449.1</v>
      </c>
      <c r="AW315" s="435">
        <f t="shared" si="693"/>
        <v>493.5</v>
      </c>
      <c r="AX315" s="609">
        <v>58.1</v>
      </c>
      <c r="AY315" s="560">
        <v>55.5</v>
      </c>
      <c r="AZ315" s="434">
        <f t="shared" si="694"/>
        <v>6100.5</v>
      </c>
      <c r="BA315" s="435">
        <f t="shared" si="695"/>
        <v>6826.5</v>
      </c>
      <c r="BB315" s="609">
        <v>63.3</v>
      </c>
      <c r="BC315" s="560">
        <v>54.3</v>
      </c>
      <c r="BD315" s="434">
        <f t="shared" si="696"/>
        <v>2975.1</v>
      </c>
      <c r="BE315" s="435">
        <f t="shared" si="697"/>
        <v>3366.6</v>
      </c>
      <c r="BF315" s="432"/>
      <c r="BG315" s="433"/>
      <c r="BH315" s="434">
        <f t="shared" si="698"/>
        <v>0</v>
      </c>
      <c r="BI315" s="435">
        <f t="shared" si="699"/>
        <v>0</v>
      </c>
      <c r="BJ315" s="434">
        <f t="shared" si="700"/>
        <v>59.707894736842107</v>
      </c>
      <c r="BK315" s="435">
        <f t="shared" si="701"/>
        <v>55.097837837837837</v>
      </c>
      <c r="BL315" s="434">
        <f t="shared" si="702"/>
        <v>9075.6</v>
      </c>
      <c r="BM315" s="435">
        <f t="shared" si="703"/>
        <v>10193.1</v>
      </c>
      <c r="BN315" s="609">
        <v>267</v>
      </c>
      <c r="BO315" s="560">
        <v>291</v>
      </c>
      <c r="BP315" s="434">
        <f t="shared" si="704"/>
        <v>267</v>
      </c>
      <c r="BQ315" s="435">
        <f t="shared" si="705"/>
        <v>291</v>
      </c>
      <c r="BR315" s="609">
        <v>211</v>
      </c>
      <c r="BS315" s="560">
        <v>200</v>
      </c>
      <c r="BT315" s="434">
        <f t="shared" si="706"/>
        <v>211</v>
      </c>
      <c r="BU315" s="435">
        <f t="shared" si="707"/>
        <v>200</v>
      </c>
      <c r="BV315" s="432"/>
      <c r="BW315" s="433"/>
      <c r="BX315" s="434">
        <f t="shared" si="708"/>
        <v>0</v>
      </c>
      <c r="BY315" s="435">
        <f t="shared" si="709"/>
        <v>0</v>
      </c>
      <c r="BZ315" s="434">
        <f t="shared" si="710"/>
        <v>478</v>
      </c>
      <c r="CA315" s="435">
        <f t="shared" si="711"/>
        <v>491</v>
      </c>
      <c r="CB315" s="434">
        <f t="shared" si="712"/>
        <v>478</v>
      </c>
      <c r="CC315" s="435">
        <f t="shared" si="713"/>
        <v>491</v>
      </c>
      <c r="CD315" s="609">
        <v>3.8</v>
      </c>
      <c r="CE315" s="560">
        <v>3.8</v>
      </c>
      <c r="CF315" s="434">
        <f t="shared" si="714"/>
        <v>1014.5999999999999</v>
      </c>
      <c r="CG315" s="435">
        <f t="shared" si="715"/>
        <v>1105.8</v>
      </c>
      <c r="CH315" s="610">
        <v>4.7</v>
      </c>
      <c r="CI315" s="560">
        <v>4.8</v>
      </c>
      <c r="CJ315" s="434">
        <f t="shared" si="716"/>
        <v>991.7</v>
      </c>
      <c r="CK315" s="435">
        <f t="shared" si="717"/>
        <v>960</v>
      </c>
      <c r="CL315" s="432"/>
      <c r="CM315" s="433"/>
      <c r="CN315" s="434">
        <f t="shared" si="718"/>
        <v>0</v>
      </c>
      <c r="CO315" s="435">
        <f t="shared" si="719"/>
        <v>0</v>
      </c>
      <c r="CP315" s="434">
        <f t="shared" si="720"/>
        <v>4.197280334728033</v>
      </c>
      <c r="CQ315" s="435">
        <f t="shared" si="721"/>
        <v>4.2073319755600815</v>
      </c>
      <c r="CR315" s="434">
        <f t="shared" si="722"/>
        <v>2006.2999999999997</v>
      </c>
      <c r="CS315" s="435">
        <f t="shared" si="723"/>
        <v>2065.8000000000002</v>
      </c>
      <c r="CT315" s="609">
        <v>74.3</v>
      </c>
      <c r="CU315" s="560">
        <v>75.7</v>
      </c>
      <c r="CV315" s="434">
        <f t="shared" si="724"/>
        <v>19838.099999999999</v>
      </c>
      <c r="CW315" s="435">
        <f t="shared" si="725"/>
        <v>22028.7</v>
      </c>
      <c r="CX315" s="609">
        <v>82.3</v>
      </c>
      <c r="CY315" s="560">
        <v>83.1</v>
      </c>
      <c r="CZ315" s="434">
        <f t="shared" si="726"/>
        <v>17365.3</v>
      </c>
      <c r="DA315" s="435">
        <f t="shared" si="727"/>
        <v>16620</v>
      </c>
      <c r="DB315" s="432"/>
      <c r="DC315" s="433"/>
      <c r="DD315" s="434">
        <f t="shared" si="728"/>
        <v>0</v>
      </c>
      <c r="DE315" s="435">
        <f t="shared" si="729"/>
        <v>0</v>
      </c>
      <c r="DF315" s="434">
        <f t="shared" si="730"/>
        <v>77.831380753138063</v>
      </c>
      <c r="DG315" s="435">
        <f t="shared" si="731"/>
        <v>78.714256619144592</v>
      </c>
      <c r="DH315" s="434">
        <f t="shared" si="732"/>
        <v>37203.399999999994</v>
      </c>
      <c r="DI315" s="435">
        <f t="shared" si="733"/>
        <v>38648.699999999997</v>
      </c>
      <c r="DJ315" s="434">
        <f t="shared" si="734"/>
        <v>630</v>
      </c>
      <c r="DK315" s="435">
        <f t="shared" si="735"/>
        <v>676</v>
      </c>
      <c r="DL315" s="434">
        <f t="shared" si="736"/>
        <v>630</v>
      </c>
      <c r="DM315" s="435">
        <f t="shared" si="737"/>
        <v>676</v>
      </c>
      <c r="DN315" s="434">
        <f t="shared" si="738"/>
        <v>3.8974603174603168</v>
      </c>
      <c r="DO315" s="435">
        <f t="shared" si="739"/>
        <v>3.7859467455621303</v>
      </c>
      <c r="DP315" s="434">
        <f t="shared" si="740"/>
        <v>2455.3999999999996</v>
      </c>
      <c r="DQ315" s="435">
        <f t="shared" si="741"/>
        <v>2559.3000000000002</v>
      </c>
      <c r="DR315" s="434">
        <f t="shared" si="742"/>
        <v>73.458730158730148</v>
      </c>
      <c r="DS315" s="435">
        <f t="shared" si="743"/>
        <v>72.251183431952654</v>
      </c>
      <c r="DT315" s="434">
        <f t="shared" si="744"/>
        <v>46278.999999999993</v>
      </c>
      <c r="DU315" s="435">
        <f t="shared" si="745"/>
        <v>48841.799999999996</v>
      </c>
      <c r="DV315" s="609">
        <v>38</v>
      </c>
      <c r="DW315" s="560">
        <v>29</v>
      </c>
      <c r="DX315" s="434">
        <f t="shared" si="746"/>
        <v>38</v>
      </c>
      <c r="DY315" s="435">
        <f t="shared" si="747"/>
        <v>29</v>
      </c>
      <c r="DZ315" s="609">
        <v>47</v>
      </c>
      <c r="EA315" s="560">
        <v>44</v>
      </c>
      <c r="EB315" s="434">
        <f t="shared" si="748"/>
        <v>47</v>
      </c>
      <c r="EC315" s="435">
        <f t="shared" si="749"/>
        <v>44</v>
      </c>
      <c r="ED315" s="432"/>
      <c r="EE315" s="433"/>
      <c r="EF315" s="434">
        <f t="shared" si="750"/>
        <v>0</v>
      </c>
      <c r="EG315" s="435">
        <f t="shared" si="751"/>
        <v>0</v>
      </c>
      <c r="EH315" s="434">
        <f t="shared" si="752"/>
        <v>85</v>
      </c>
      <c r="EI315" s="435">
        <f t="shared" si="753"/>
        <v>73</v>
      </c>
      <c r="EJ315" s="434">
        <f t="shared" si="754"/>
        <v>85</v>
      </c>
      <c r="EK315" s="435">
        <f t="shared" si="755"/>
        <v>73</v>
      </c>
      <c r="EL315" s="609">
        <v>3</v>
      </c>
      <c r="EM315" s="560">
        <v>3.5</v>
      </c>
      <c r="EN315" s="434">
        <f t="shared" si="756"/>
        <v>114</v>
      </c>
      <c r="EO315" s="435">
        <f t="shared" si="757"/>
        <v>101.5</v>
      </c>
      <c r="EP315" s="609">
        <v>3.9</v>
      </c>
      <c r="EQ315" s="560">
        <v>4</v>
      </c>
      <c r="ER315" s="434">
        <f t="shared" si="758"/>
        <v>183.29999999999998</v>
      </c>
      <c r="ES315" s="435">
        <f t="shared" si="759"/>
        <v>176</v>
      </c>
      <c r="ET315" s="432"/>
      <c r="EU315" s="433"/>
      <c r="EV315" s="434">
        <f t="shared" si="760"/>
        <v>0</v>
      </c>
      <c r="EW315" s="435">
        <f t="shared" si="761"/>
        <v>0</v>
      </c>
      <c r="EX315" s="434">
        <f t="shared" si="762"/>
        <v>3.4976470588235289</v>
      </c>
      <c r="EY315" s="435">
        <f t="shared" si="763"/>
        <v>3.8013698630136985</v>
      </c>
      <c r="EZ315" s="434">
        <f t="shared" si="764"/>
        <v>297.29999999999995</v>
      </c>
      <c r="FA315" s="435">
        <f t="shared" si="765"/>
        <v>277.5</v>
      </c>
      <c r="FB315" s="609">
        <v>53.3</v>
      </c>
      <c r="FC315" s="560">
        <v>59</v>
      </c>
      <c r="FD315" s="434">
        <f t="shared" si="766"/>
        <v>2025.3999999999999</v>
      </c>
      <c r="FE315" s="435">
        <f t="shared" si="767"/>
        <v>1711</v>
      </c>
      <c r="FF315" s="609">
        <v>54.8</v>
      </c>
      <c r="FG315" s="560">
        <v>55.2</v>
      </c>
      <c r="FH315" s="434">
        <f t="shared" si="768"/>
        <v>2575.6</v>
      </c>
      <c r="FI315" s="435">
        <f t="shared" si="769"/>
        <v>2428.8000000000002</v>
      </c>
      <c r="FJ315" s="432"/>
      <c r="FK315" s="433"/>
      <c r="FL315" s="434">
        <f t="shared" si="770"/>
        <v>0</v>
      </c>
      <c r="FM315" s="435">
        <f t="shared" si="771"/>
        <v>0</v>
      </c>
      <c r="FN315" s="434">
        <f t="shared" si="772"/>
        <v>54.129411764705885</v>
      </c>
      <c r="FO315" s="435">
        <f t="shared" si="773"/>
        <v>56.709589041095896</v>
      </c>
      <c r="FP315" s="434">
        <f t="shared" si="774"/>
        <v>4601</v>
      </c>
      <c r="FQ315" s="435">
        <f t="shared" si="775"/>
        <v>4139.8</v>
      </c>
      <c r="FR315" s="609">
        <v>220</v>
      </c>
      <c r="FS315" s="560">
        <v>370</v>
      </c>
      <c r="FT315" s="434">
        <f t="shared" si="776"/>
        <v>220</v>
      </c>
      <c r="FU315" s="435">
        <f t="shared" si="777"/>
        <v>370</v>
      </c>
      <c r="FV315" s="609">
        <v>3.4</v>
      </c>
      <c r="FW315" s="560">
        <v>2.4</v>
      </c>
      <c r="FX315" s="434">
        <f t="shared" si="778"/>
        <v>748</v>
      </c>
      <c r="FY315" s="435">
        <f t="shared" si="779"/>
        <v>888</v>
      </c>
      <c r="FZ315" s="609">
        <v>34.700000000000003</v>
      </c>
      <c r="GA315" s="561">
        <v>24.5</v>
      </c>
      <c r="GB315" s="434">
        <f t="shared" si="780"/>
        <v>7634.0000000000009</v>
      </c>
      <c r="GC315" s="435">
        <f t="shared" si="781"/>
        <v>9065</v>
      </c>
      <c r="GD315" s="434">
        <f t="shared" si="782"/>
        <v>410</v>
      </c>
      <c r="GE315" s="435">
        <f t="shared" si="783"/>
        <v>443</v>
      </c>
      <c r="GF315" s="434">
        <f t="shared" si="784"/>
        <v>410</v>
      </c>
      <c r="GG315" s="435">
        <f t="shared" si="785"/>
        <v>443</v>
      </c>
      <c r="GH315" s="434">
        <f t="shared" si="786"/>
        <v>1422.6</v>
      </c>
      <c r="GI315" s="435">
        <f t="shared" si="787"/>
        <v>1514.8</v>
      </c>
      <c r="GJ315" s="434">
        <f t="shared" si="788"/>
        <v>27964</v>
      </c>
      <c r="GK315" s="435">
        <f t="shared" si="789"/>
        <v>30566.2</v>
      </c>
      <c r="GL315" s="434">
        <f t="shared" si="790"/>
        <v>305</v>
      </c>
      <c r="GM315" s="435">
        <f t="shared" si="791"/>
        <v>306</v>
      </c>
      <c r="GN315" s="434">
        <f t="shared" si="792"/>
        <v>305</v>
      </c>
      <c r="GO315" s="435">
        <f t="shared" si="793"/>
        <v>306</v>
      </c>
      <c r="GP315" s="434">
        <f t="shared" si="794"/>
        <v>1330.1</v>
      </c>
      <c r="GQ315" s="435">
        <f t="shared" si="795"/>
        <v>1322</v>
      </c>
      <c r="GR315" s="434">
        <f t="shared" si="796"/>
        <v>22915.999999999996</v>
      </c>
      <c r="GS315" s="435">
        <f t="shared" si="797"/>
        <v>22415.399999999998</v>
      </c>
      <c r="GT315" s="434">
        <f t="shared" si="798"/>
        <v>715</v>
      </c>
      <c r="GU315" s="435">
        <f t="shared" si="799"/>
        <v>749</v>
      </c>
      <c r="GV315" s="434">
        <f t="shared" si="800"/>
        <v>715</v>
      </c>
      <c r="GW315" s="435">
        <f t="shared" si="801"/>
        <v>749</v>
      </c>
      <c r="GX315" s="434">
        <f t="shared" si="802"/>
        <v>2752.7</v>
      </c>
      <c r="GY315" s="435">
        <f t="shared" si="803"/>
        <v>2836.8</v>
      </c>
      <c r="GZ315" s="434">
        <f t="shared" si="804"/>
        <v>50880</v>
      </c>
      <c r="HA315" s="435">
        <f t="shared" si="805"/>
        <v>52981.599999999999</v>
      </c>
      <c r="HB315" s="434">
        <f t="shared" si="806"/>
        <v>0</v>
      </c>
      <c r="HC315" s="435">
        <f t="shared" si="807"/>
        <v>0</v>
      </c>
      <c r="HD315" s="434">
        <f t="shared" si="808"/>
        <v>0</v>
      </c>
      <c r="HE315" s="435">
        <f t="shared" si="809"/>
        <v>0</v>
      </c>
      <c r="HF315" s="434">
        <f t="shared" si="810"/>
        <v>0</v>
      </c>
      <c r="HG315" s="435">
        <f t="shared" si="811"/>
        <v>0</v>
      </c>
      <c r="HH315" s="434">
        <f t="shared" si="812"/>
        <v>0</v>
      </c>
      <c r="HI315" s="435">
        <f t="shared" si="813"/>
        <v>0</v>
      </c>
      <c r="HJ315" s="434">
        <f t="shared" si="814"/>
        <v>3500.7</v>
      </c>
      <c r="HK315" s="435">
        <f t="shared" si="815"/>
        <v>3724.8</v>
      </c>
      <c r="HL315" s="434">
        <f t="shared" si="816"/>
        <v>58513.999999999993</v>
      </c>
      <c r="HM315" s="435">
        <f t="shared" si="817"/>
        <v>62046.6</v>
      </c>
    </row>
    <row r="316" spans="1:221" s="18" customFormat="1" ht="15" customHeight="1">
      <c r="A316" s="540" t="s">
        <v>585</v>
      </c>
      <c r="B316" s="6" t="s">
        <v>631</v>
      </c>
      <c r="C316" s="563"/>
      <c r="D316" s="5">
        <v>227182</v>
      </c>
      <c r="E316" s="568">
        <v>8</v>
      </c>
      <c r="F316" s="609">
        <v>7944</v>
      </c>
      <c r="G316" s="560">
        <v>8047</v>
      </c>
      <c r="H316" s="609">
        <v>15</v>
      </c>
      <c r="I316" s="560">
        <v>15</v>
      </c>
      <c r="J316" s="434">
        <f t="shared" si="670"/>
        <v>7929</v>
      </c>
      <c r="K316" s="435">
        <f t="shared" si="671"/>
        <v>8032</v>
      </c>
      <c r="L316" s="432"/>
      <c r="M316" s="433"/>
      <c r="N316" s="434">
        <f t="shared" si="672"/>
        <v>7929</v>
      </c>
      <c r="O316" s="435">
        <f t="shared" si="673"/>
        <v>8032</v>
      </c>
      <c r="P316" s="434">
        <f t="shared" si="674"/>
        <v>7929</v>
      </c>
      <c r="Q316" s="435">
        <f t="shared" si="675"/>
        <v>8032</v>
      </c>
      <c r="R316" s="609">
        <v>621</v>
      </c>
      <c r="S316" s="560">
        <v>718</v>
      </c>
      <c r="T316" s="434">
        <f t="shared" si="818"/>
        <v>621</v>
      </c>
      <c r="U316" s="435">
        <f t="shared" si="818"/>
        <v>718</v>
      </c>
      <c r="V316" s="609">
        <v>593</v>
      </c>
      <c r="W316" s="560">
        <v>557</v>
      </c>
      <c r="X316" s="434">
        <f t="shared" si="676"/>
        <v>593</v>
      </c>
      <c r="Y316" s="435">
        <f t="shared" si="677"/>
        <v>557</v>
      </c>
      <c r="Z316" s="432"/>
      <c r="AA316" s="433"/>
      <c r="AB316" s="434">
        <f t="shared" si="678"/>
        <v>0</v>
      </c>
      <c r="AC316" s="435">
        <f t="shared" si="679"/>
        <v>0</v>
      </c>
      <c r="AD316" s="434">
        <f t="shared" si="680"/>
        <v>1214</v>
      </c>
      <c r="AE316" s="435">
        <f t="shared" si="681"/>
        <v>1275</v>
      </c>
      <c r="AF316" s="434">
        <f t="shared" si="682"/>
        <v>1214</v>
      </c>
      <c r="AG316" s="435">
        <f t="shared" si="683"/>
        <v>1275</v>
      </c>
      <c r="AH316" s="609">
        <v>3.4</v>
      </c>
      <c r="AI316" s="560">
        <v>3.4</v>
      </c>
      <c r="AJ316" s="434">
        <f t="shared" si="684"/>
        <v>2111.4</v>
      </c>
      <c r="AK316" s="435">
        <f t="shared" si="685"/>
        <v>2441.1999999999998</v>
      </c>
      <c r="AL316" s="609">
        <v>3.3</v>
      </c>
      <c r="AM316" s="560">
        <v>3.2</v>
      </c>
      <c r="AN316" s="434">
        <f t="shared" si="686"/>
        <v>1956.8999999999999</v>
      </c>
      <c r="AO316" s="435">
        <f t="shared" si="687"/>
        <v>1782.4</v>
      </c>
      <c r="AP316" s="432"/>
      <c r="AQ316" s="433"/>
      <c r="AR316" s="434">
        <f t="shared" si="688"/>
        <v>0</v>
      </c>
      <c r="AS316" s="435">
        <f t="shared" si="689"/>
        <v>0</v>
      </c>
      <c r="AT316" s="434">
        <f t="shared" si="690"/>
        <v>3.3511532125205932</v>
      </c>
      <c r="AU316" s="435">
        <f t="shared" si="691"/>
        <v>3.3126274509803926</v>
      </c>
      <c r="AV316" s="434">
        <f t="shared" si="692"/>
        <v>4068.3</v>
      </c>
      <c r="AW316" s="435">
        <f t="shared" si="693"/>
        <v>4223.6000000000004</v>
      </c>
      <c r="AX316" s="609">
        <v>75.599999999999994</v>
      </c>
      <c r="AY316" s="560">
        <v>76.2</v>
      </c>
      <c r="AZ316" s="434">
        <f t="shared" si="694"/>
        <v>46947.6</v>
      </c>
      <c r="BA316" s="435">
        <f t="shared" si="695"/>
        <v>54711.6</v>
      </c>
      <c r="BB316" s="609">
        <v>61.5</v>
      </c>
      <c r="BC316" s="560">
        <v>61.8</v>
      </c>
      <c r="BD316" s="434">
        <f t="shared" si="696"/>
        <v>36469.5</v>
      </c>
      <c r="BE316" s="435">
        <f t="shared" si="697"/>
        <v>34422.6</v>
      </c>
      <c r="BF316" s="432"/>
      <c r="BG316" s="433"/>
      <c r="BH316" s="434">
        <f t="shared" si="698"/>
        <v>0</v>
      </c>
      <c r="BI316" s="435">
        <f t="shared" si="699"/>
        <v>0</v>
      </c>
      <c r="BJ316" s="434">
        <f t="shared" si="700"/>
        <v>68.712602965403633</v>
      </c>
      <c r="BK316" s="435">
        <f t="shared" si="701"/>
        <v>69.909176470588235</v>
      </c>
      <c r="BL316" s="434">
        <f t="shared" si="702"/>
        <v>83417.100000000006</v>
      </c>
      <c r="BM316" s="435">
        <f t="shared" si="703"/>
        <v>89134.2</v>
      </c>
      <c r="BN316" s="609">
        <v>1681</v>
      </c>
      <c r="BO316" s="560">
        <v>1599</v>
      </c>
      <c r="BP316" s="434">
        <f t="shared" si="704"/>
        <v>1681</v>
      </c>
      <c r="BQ316" s="435">
        <f t="shared" si="705"/>
        <v>1599</v>
      </c>
      <c r="BR316" s="609">
        <v>2534</v>
      </c>
      <c r="BS316" s="560">
        <v>2336</v>
      </c>
      <c r="BT316" s="434">
        <f t="shared" si="706"/>
        <v>2534</v>
      </c>
      <c r="BU316" s="435">
        <f t="shared" si="707"/>
        <v>2336</v>
      </c>
      <c r="BV316" s="432"/>
      <c r="BW316" s="433"/>
      <c r="BX316" s="434">
        <f t="shared" si="708"/>
        <v>0</v>
      </c>
      <c r="BY316" s="435">
        <f t="shared" si="709"/>
        <v>0</v>
      </c>
      <c r="BZ316" s="434">
        <f t="shared" si="710"/>
        <v>4215</v>
      </c>
      <c r="CA316" s="435">
        <f t="shared" si="711"/>
        <v>3935</v>
      </c>
      <c r="CB316" s="434">
        <f t="shared" si="712"/>
        <v>4215</v>
      </c>
      <c r="CC316" s="435">
        <f t="shared" si="713"/>
        <v>3935</v>
      </c>
      <c r="CD316" s="609">
        <v>4.4000000000000004</v>
      </c>
      <c r="CE316" s="560">
        <v>4.5999999999999996</v>
      </c>
      <c r="CF316" s="434">
        <f t="shared" si="714"/>
        <v>7396.4000000000005</v>
      </c>
      <c r="CG316" s="435">
        <f t="shared" si="715"/>
        <v>7355.4</v>
      </c>
      <c r="CH316" s="610">
        <v>4.7</v>
      </c>
      <c r="CI316" s="560">
        <v>4.8</v>
      </c>
      <c r="CJ316" s="434">
        <f t="shared" si="716"/>
        <v>11909.800000000001</v>
      </c>
      <c r="CK316" s="435">
        <f t="shared" si="717"/>
        <v>11212.8</v>
      </c>
      <c r="CL316" s="432"/>
      <c r="CM316" s="433"/>
      <c r="CN316" s="434">
        <f t="shared" si="718"/>
        <v>0</v>
      </c>
      <c r="CO316" s="435">
        <f t="shared" si="719"/>
        <v>0</v>
      </c>
      <c r="CP316" s="434">
        <f t="shared" si="720"/>
        <v>4.5803558718861215</v>
      </c>
      <c r="CQ316" s="435">
        <f t="shared" si="721"/>
        <v>4.7187293519695039</v>
      </c>
      <c r="CR316" s="434">
        <f t="shared" si="722"/>
        <v>19306.2</v>
      </c>
      <c r="CS316" s="435">
        <f t="shared" si="723"/>
        <v>18568.199999999997</v>
      </c>
      <c r="CT316" s="609">
        <v>89.9</v>
      </c>
      <c r="CU316" s="560">
        <v>90.6</v>
      </c>
      <c r="CV316" s="434">
        <f t="shared" si="724"/>
        <v>151121.90000000002</v>
      </c>
      <c r="CW316" s="435">
        <f t="shared" si="725"/>
        <v>144869.4</v>
      </c>
      <c r="CX316" s="609">
        <v>85.6</v>
      </c>
      <c r="CY316" s="560">
        <v>83.9</v>
      </c>
      <c r="CZ316" s="434">
        <f t="shared" si="726"/>
        <v>216910.4</v>
      </c>
      <c r="DA316" s="435">
        <f t="shared" si="727"/>
        <v>195990.40000000002</v>
      </c>
      <c r="DB316" s="432"/>
      <c r="DC316" s="433"/>
      <c r="DD316" s="434">
        <f t="shared" si="728"/>
        <v>0</v>
      </c>
      <c r="DE316" s="435">
        <f t="shared" si="729"/>
        <v>0</v>
      </c>
      <c r="DF316" s="434">
        <f t="shared" si="730"/>
        <v>87.314899169632284</v>
      </c>
      <c r="DG316" s="435">
        <f t="shared" si="731"/>
        <v>86.622566709021612</v>
      </c>
      <c r="DH316" s="434">
        <f t="shared" si="732"/>
        <v>368032.3000000001</v>
      </c>
      <c r="DI316" s="435">
        <f t="shared" si="733"/>
        <v>340859.80000000005</v>
      </c>
      <c r="DJ316" s="434">
        <f t="shared" si="734"/>
        <v>5429</v>
      </c>
      <c r="DK316" s="435">
        <f t="shared" si="735"/>
        <v>5210</v>
      </c>
      <c r="DL316" s="434">
        <f t="shared" si="736"/>
        <v>5429</v>
      </c>
      <c r="DM316" s="435">
        <f t="shared" si="737"/>
        <v>5210</v>
      </c>
      <c r="DN316" s="434">
        <f t="shared" si="738"/>
        <v>4.3054890403389203</v>
      </c>
      <c r="DO316" s="435">
        <f t="shared" si="739"/>
        <v>4.3746257197696732</v>
      </c>
      <c r="DP316" s="434">
        <f t="shared" si="740"/>
        <v>23374.5</v>
      </c>
      <c r="DQ316" s="435">
        <f t="shared" si="741"/>
        <v>22791.799999999996</v>
      </c>
      <c r="DR316" s="434">
        <f t="shared" si="742"/>
        <v>83.155166697366028</v>
      </c>
      <c r="DS316" s="435">
        <f t="shared" si="743"/>
        <v>82.532437619961627</v>
      </c>
      <c r="DT316" s="434">
        <f t="shared" si="744"/>
        <v>451449.40000000014</v>
      </c>
      <c r="DU316" s="435">
        <f t="shared" si="745"/>
        <v>429994.00000000006</v>
      </c>
      <c r="DV316" s="609">
        <v>161</v>
      </c>
      <c r="DW316" s="560">
        <v>157</v>
      </c>
      <c r="DX316" s="434">
        <f t="shared" si="746"/>
        <v>161</v>
      </c>
      <c r="DY316" s="435">
        <f t="shared" si="747"/>
        <v>157</v>
      </c>
      <c r="DZ316" s="609">
        <v>493</v>
      </c>
      <c r="EA316" s="560">
        <v>470</v>
      </c>
      <c r="EB316" s="434">
        <f t="shared" si="748"/>
        <v>493</v>
      </c>
      <c r="EC316" s="435">
        <f t="shared" si="749"/>
        <v>470</v>
      </c>
      <c r="ED316" s="432"/>
      <c r="EE316" s="433"/>
      <c r="EF316" s="434">
        <f t="shared" si="750"/>
        <v>0</v>
      </c>
      <c r="EG316" s="435">
        <f t="shared" si="751"/>
        <v>0</v>
      </c>
      <c r="EH316" s="434">
        <f t="shared" si="752"/>
        <v>654</v>
      </c>
      <c r="EI316" s="435">
        <f t="shared" si="753"/>
        <v>627</v>
      </c>
      <c r="EJ316" s="434">
        <f t="shared" si="754"/>
        <v>654</v>
      </c>
      <c r="EK316" s="435">
        <f t="shared" si="755"/>
        <v>627</v>
      </c>
      <c r="EL316" s="609">
        <v>4.5999999999999996</v>
      </c>
      <c r="EM316" s="560">
        <v>5</v>
      </c>
      <c r="EN316" s="434">
        <f t="shared" si="756"/>
        <v>740.59999999999991</v>
      </c>
      <c r="EO316" s="435">
        <f t="shared" si="757"/>
        <v>785</v>
      </c>
      <c r="EP316" s="609">
        <v>4.5</v>
      </c>
      <c r="EQ316" s="560">
        <v>4.7</v>
      </c>
      <c r="ER316" s="434">
        <f t="shared" si="758"/>
        <v>2218.5</v>
      </c>
      <c r="ES316" s="435">
        <f t="shared" si="759"/>
        <v>2209</v>
      </c>
      <c r="ET316" s="432"/>
      <c r="EU316" s="433"/>
      <c r="EV316" s="434">
        <f t="shared" si="760"/>
        <v>0</v>
      </c>
      <c r="EW316" s="435">
        <f t="shared" si="761"/>
        <v>0</v>
      </c>
      <c r="EX316" s="434">
        <f t="shared" si="762"/>
        <v>4.5246177370030578</v>
      </c>
      <c r="EY316" s="435">
        <f t="shared" si="763"/>
        <v>4.7751196172248802</v>
      </c>
      <c r="EZ316" s="434">
        <f t="shared" si="764"/>
        <v>2959.1</v>
      </c>
      <c r="FA316" s="435">
        <f t="shared" si="765"/>
        <v>2994</v>
      </c>
      <c r="FB316" s="609">
        <v>79</v>
      </c>
      <c r="FC316" s="560">
        <v>78.8</v>
      </c>
      <c r="FD316" s="434">
        <f t="shared" si="766"/>
        <v>12719</v>
      </c>
      <c r="FE316" s="435">
        <f t="shared" si="767"/>
        <v>12371.6</v>
      </c>
      <c r="FF316" s="609">
        <v>64.900000000000006</v>
      </c>
      <c r="FG316" s="560">
        <v>67</v>
      </c>
      <c r="FH316" s="434">
        <f t="shared" si="768"/>
        <v>31995.700000000004</v>
      </c>
      <c r="FI316" s="435">
        <f t="shared" si="769"/>
        <v>31490</v>
      </c>
      <c r="FJ316" s="432"/>
      <c r="FK316" s="433"/>
      <c r="FL316" s="434">
        <f t="shared" si="770"/>
        <v>0</v>
      </c>
      <c r="FM316" s="435">
        <f t="shared" si="771"/>
        <v>0</v>
      </c>
      <c r="FN316" s="434">
        <f t="shared" si="772"/>
        <v>68.371100917431193</v>
      </c>
      <c r="FO316" s="435">
        <f t="shared" si="773"/>
        <v>69.95470494417863</v>
      </c>
      <c r="FP316" s="434">
        <f t="shared" si="774"/>
        <v>44714.7</v>
      </c>
      <c r="FQ316" s="435">
        <f t="shared" si="775"/>
        <v>43861.599999999999</v>
      </c>
      <c r="FR316" s="609">
        <v>1846</v>
      </c>
      <c r="FS316" s="560">
        <v>2195</v>
      </c>
      <c r="FT316" s="434">
        <f t="shared" si="776"/>
        <v>1846</v>
      </c>
      <c r="FU316" s="435">
        <f t="shared" si="777"/>
        <v>2195</v>
      </c>
      <c r="FV316" s="609">
        <v>3.8</v>
      </c>
      <c r="FW316" s="560">
        <v>3.6</v>
      </c>
      <c r="FX316" s="434">
        <f t="shared" si="778"/>
        <v>7014.7999999999993</v>
      </c>
      <c r="FY316" s="435">
        <f t="shared" si="779"/>
        <v>7902</v>
      </c>
      <c r="FZ316" s="609">
        <v>44.2</v>
      </c>
      <c r="GA316" s="561">
        <v>41.9</v>
      </c>
      <c r="GB316" s="434">
        <f t="shared" si="780"/>
        <v>81593.200000000012</v>
      </c>
      <c r="GC316" s="435">
        <f t="shared" si="781"/>
        <v>91970.5</v>
      </c>
      <c r="GD316" s="434">
        <f t="shared" si="782"/>
        <v>2463</v>
      </c>
      <c r="GE316" s="435">
        <f t="shared" si="783"/>
        <v>2474</v>
      </c>
      <c r="GF316" s="434">
        <f t="shared" si="784"/>
        <v>2463</v>
      </c>
      <c r="GG316" s="435">
        <f t="shared" si="785"/>
        <v>2474</v>
      </c>
      <c r="GH316" s="434">
        <f t="shared" si="786"/>
        <v>10248.400000000001</v>
      </c>
      <c r="GI316" s="435">
        <f t="shared" si="787"/>
        <v>10581.599999999999</v>
      </c>
      <c r="GJ316" s="434">
        <f t="shared" si="788"/>
        <v>210788.50000000003</v>
      </c>
      <c r="GK316" s="435">
        <f t="shared" si="789"/>
        <v>211952.6</v>
      </c>
      <c r="GL316" s="434">
        <f t="shared" si="790"/>
        <v>3620</v>
      </c>
      <c r="GM316" s="435">
        <f t="shared" si="791"/>
        <v>3363</v>
      </c>
      <c r="GN316" s="434">
        <f t="shared" si="792"/>
        <v>3620</v>
      </c>
      <c r="GO316" s="435">
        <f t="shared" si="793"/>
        <v>3363</v>
      </c>
      <c r="GP316" s="434">
        <f t="shared" si="794"/>
        <v>16085.2</v>
      </c>
      <c r="GQ316" s="435">
        <f t="shared" si="795"/>
        <v>15204.199999999999</v>
      </c>
      <c r="GR316" s="434">
        <f t="shared" si="796"/>
        <v>285375.59999999998</v>
      </c>
      <c r="GS316" s="435">
        <f t="shared" si="797"/>
        <v>261903.00000000003</v>
      </c>
      <c r="GT316" s="434">
        <f t="shared" si="798"/>
        <v>6083</v>
      </c>
      <c r="GU316" s="435">
        <f t="shared" si="799"/>
        <v>5837</v>
      </c>
      <c r="GV316" s="434">
        <f t="shared" si="800"/>
        <v>6083</v>
      </c>
      <c r="GW316" s="435">
        <f t="shared" si="801"/>
        <v>5837</v>
      </c>
      <c r="GX316" s="434">
        <f t="shared" si="802"/>
        <v>26333.600000000002</v>
      </c>
      <c r="GY316" s="435">
        <f t="shared" si="803"/>
        <v>25785.799999999996</v>
      </c>
      <c r="GZ316" s="434">
        <f t="shared" si="804"/>
        <v>496164.1</v>
      </c>
      <c r="HA316" s="435">
        <f t="shared" si="805"/>
        <v>473855.60000000003</v>
      </c>
      <c r="HB316" s="434">
        <f t="shared" si="806"/>
        <v>0</v>
      </c>
      <c r="HC316" s="435">
        <f t="shared" si="807"/>
        <v>0</v>
      </c>
      <c r="HD316" s="434">
        <f t="shared" si="808"/>
        <v>0</v>
      </c>
      <c r="HE316" s="435">
        <f t="shared" si="809"/>
        <v>0</v>
      </c>
      <c r="HF316" s="434">
        <f t="shared" si="810"/>
        <v>0</v>
      </c>
      <c r="HG316" s="435">
        <f t="shared" si="811"/>
        <v>0</v>
      </c>
      <c r="HH316" s="434">
        <f t="shared" si="812"/>
        <v>0</v>
      </c>
      <c r="HI316" s="435">
        <f t="shared" si="813"/>
        <v>0</v>
      </c>
      <c r="HJ316" s="434">
        <f t="shared" si="814"/>
        <v>33348.399999999994</v>
      </c>
      <c r="HK316" s="435">
        <f t="shared" si="815"/>
        <v>33687.799999999996</v>
      </c>
      <c r="HL316" s="434">
        <f t="shared" si="816"/>
        <v>577757.30000000016</v>
      </c>
      <c r="HM316" s="435">
        <f t="shared" si="817"/>
        <v>565826.10000000009</v>
      </c>
    </row>
    <row r="317" spans="1:221" s="18" customFormat="1" ht="15" customHeight="1">
      <c r="A317" s="540" t="s">
        <v>585</v>
      </c>
      <c r="B317" s="6" t="s">
        <v>632</v>
      </c>
      <c r="C317" s="563"/>
      <c r="D317" s="5">
        <v>226578</v>
      </c>
      <c r="E317" s="568">
        <v>8</v>
      </c>
      <c r="F317" s="609">
        <v>1284</v>
      </c>
      <c r="G317" s="560">
        <v>1295</v>
      </c>
      <c r="H317" s="609">
        <v>75</v>
      </c>
      <c r="I317" s="560">
        <v>74</v>
      </c>
      <c r="J317" s="434">
        <f t="shared" si="670"/>
        <v>1209</v>
      </c>
      <c r="K317" s="435">
        <f t="shared" si="671"/>
        <v>1221</v>
      </c>
      <c r="L317" s="432"/>
      <c r="M317" s="433"/>
      <c r="N317" s="434">
        <f t="shared" si="672"/>
        <v>1209</v>
      </c>
      <c r="O317" s="435">
        <f t="shared" si="673"/>
        <v>1221</v>
      </c>
      <c r="P317" s="434">
        <f t="shared" si="674"/>
        <v>1209</v>
      </c>
      <c r="Q317" s="435">
        <f t="shared" si="675"/>
        <v>1221</v>
      </c>
      <c r="R317" s="609">
        <v>170</v>
      </c>
      <c r="S317" s="560">
        <v>163</v>
      </c>
      <c r="T317" s="434">
        <f t="shared" si="818"/>
        <v>170</v>
      </c>
      <c r="U317" s="435">
        <f t="shared" si="818"/>
        <v>163</v>
      </c>
      <c r="V317" s="609">
        <v>64</v>
      </c>
      <c r="W317" s="560">
        <v>69</v>
      </c>
      <c r="X317" s="434">
        <f t="shared" si="676"/>
        <v>64</v>
      </c>
      <c r="Y317" s="435">
        <f t="shared" si="677"/>
        <v>69</v>
      </c>
      <c r="Z317" s="432"/>
      <c r="AA317" s="433"/>
      <c r="AB317" s="434">
        <f t="shared" si="678"/>
        <v>0</v>
      </c>
      <c r="AC317" s="435">
        <f t="shared" si="679"/>
        <v>0</v>
      </c>
      <c r="AD317" s="434">
        <f t="shared" si="680"/>
        <v>234</v>
      </c>
      <c r="AE317" s="435">
        <f t="shared" si="681"/>
        <v>232</v>
      </c>
      <c r="AF317" s="434">
        <f t="shared" si="682"/>
        <v>234</v>
      </c>
      <c r="AG317" s="435">
        <f t="shared" si="683"/>
        <v>232</v>
      </c>
      <c r="AH317" s="609">
        <v>3.1</v>
      </c>
      <c r="AI317" s="560">
        <v>3.1</v>
      </c>
      <c r="AJ317" s="434">
        <f t="shared" si="684"/>
        <v>527</v>
      </c>
      <c r="AK317" s="435">
        <f t="shared" si="685"/>
        <v>505.3</v>
      </c>
      <c r="AL317" s="609">
        <v>3</v>
      </c>
      <c r="AM317" s="560">
        <v>2.8</v>
      </c>
      <c r="AN317" s="434">
        <f t="shared" si="686"/>
        <v>192</v>
      </c>
      <c r="AO317" s="435">
        <f t="shared" si="687"/>
        <v>193.2</v>
      </c>
      <c r="AP317" s="432"/>
      <c r="AQ317" s="433"/>
      <c r="AR317" s="434">
        <f t="shared" si="688"/>
        <v>0</v>
      </c>
      <c r="AS317" s="435">
        <f t="shared" si="689"/>
        <v>0</v>
      </c>
      <c r="AT317" s="434">
        <f t="shared" si="690"/>
        <v>3.0726495726495728</v>
      </c>
      <c r="AU317" s="435">
        <f t="shared" si="691"/>
        <v>3.0107758620689653</v>
      </c>
      <c r="AV317" s="434">
        <f t="shared" si="692"/>
        <v>719</v>
      </c>
      <c r="AW317" s="435">
        <f t="shared" si="693"/>
        <v>698.5</v>
      </c>
      <c r="AX317" s="609">
        <v>65.8</v>
      </c>
      <c r="AY317" s="560">
        <v>66.400000000000006</v>
      </c>
      <c r="AZ317" s="434">
        <f t="shared" si="694"/>
        <v>11186</v>
      </c>
      <c r="BA317" s="435">
        <f t="shared" si="695"/>
        <v>10823.2</v>
      </c>
      <c r="BB317" s="609">
        <v>59.1</v>
      </c>
      <c r="BC317" s="560">
        <v>54.3</v>
      </c>
      <c r="BD317" s="434">
        <f t="shared" si="696"/>
        <v>3782.4</v>
      </c>
      <c r="BE317" s="435">
        <f t="shared" si="697"/>
        <v>3746.7</v>
      </c>
      <c r="BF317" s="432"/>
      <c r="BG317" s="433"/>
      <c r="BH317" s="434">
        <f t="shared" si="698"/>
        <v>0</v>
      </c>
      <c r="BI317" s="435">
        <f t="shared" si="699"/>
        <v>0</v>
      </c>
      <c r="BJ317" s="434">
        <f t="shared" si="700"/>
        <v>63.967521367521364</v>
      </c>
      <c r="BK317" s="435">
        <f t="shared" si="701"/>
        <v>62.80129310344828</v>
      </c>
      <c r="BL317" s="434">
        <f t="shared" si="702"/>
        <v>14968.4</v>
      </c>
      <c r="BM317" s="435">
        <f t="shared" si="703"/>
        <v>14569.900000000001</v>
      </c>
      <c r="BN317" s="609">
        <v>271</v>
      </c>
      <c r="BO317" s="560">
        <v>238</v>
      </c>
      <c r="BP317" s="434">
        <f t="shared" si="704"/>
        <v>271</v>
      </c>
      <c r="BQ317" s="435">
        <f t="shared" si="705"/>
        <v>238</v>
      </c>
      <c r="BR317" s="609">
        <v>109</v>
      </c>
      <c r="BS317" s="560">
        <v>119</v>
      </c>
      <c r="BT317" s="434">
        <f t="shared" si="706"/>
        <v>109</v>
      </c>
      <c r="BU317" s="435">
        <f t="shared" si="707"/>
        <v>119</v>
      </c>
      <c r="BV317" s="432"/>
      <c r="BW317" s="433"/>
      <c r="BX317" s="434">
        <f t="shared" si="708"/>
        <v>0</v>
      </c>
      <c r="BY317" s="435">
        <f t="shared" si="709"/>
        <v>0</v>
      </c>
      <c r="BZ317" s="434">
        <f t="shared" si="710"/>
        <v>380</v>
      </c>
      <c r="CA317" s="435">
        <f t="shared" si="711"/>
        <v>357</v>
      </c>
      <c r="CB317" s="434">
        <f t="shared" si="712"/>
        <v>380</v>
      </c>
      <c r="CC317" s="435">
        <f t="shared" si="713"/>
        <v>357</v>
      </c>
      <c r="CD317" s="609">
        <v>4.2</v>
      </c>
      <c r="CE317" s="560">
        <v>4.5</v>
      </c>
      <c r="CF317" s="434">
        <f t="shared" si="714"/>
        <v>1138.2</v>
      </c>
      <c r="CG317" s="435">
        <f t="shared" si="715"/>
        <v>1071</v>
      </c>
      <c r="CH317" s="610">
        <v>4.8</v>
      </c>
      <c r="CI317" s="560">
        <v>4.4000000000000004</v>
      </c>
      <c r="CJ317" s="434">
        <f t="shared" si="716"/>
        <v>523.19999999999993</v>
      </c>
      <c r="CK317" s="435">
        <f t="shared" si="717"/>
        <v>523.6</v>
      </c>
      <c r="CL317" s="432"/>
      <c r="CM317" s="433"/>
      <c r="CN317" s="434">
        <f t="shared" si="718"/>
        <v>0</v>
      </c>
      <c r="CO317" s="435">
        <f t="shared" si="719"/>
        <v>0</v>
      </c>
      <c r="CP317" s="434">
        <f t="shared" si="720"/>
        <v>4.3721052631578949</v>
      </c>
      <c r="CQ317" s="435">
        <f t="shared" si="721"/>
        <v>4.4666666666666668</v>
      </c>
      <c r="CR317" s="434">
        <f t="shared" si="722"/>
        <v>1661.4</v>
      </c>
      <c r="CS317" s="435">
        <f t="shared" si="723"/>
        <v>1594.6000000000001</v>
      </c>
      <c r="CT317" s="609">
        <v>84.2</v>
      </c>
      <c r="CU317" s="560">
        <v>86</v>
      </c>
      <c r="CV317" s="434">
        <f t="shared" si="724"/>
        <v>22818.2</v>
      </c>
      <c r="CW317" s="435">
        <f t="shared" si="725"/>
        <v>20468</v>
      </c>
      <c r="CX317" s="609">
        <v>86.7</v>
      </c>
      <c r="CY317" s="560">
        <v>85.3</v>
      </c>
      <c r="CZ317" s="434">
        <f t="shared" si="726"/>
        <v>9450.3000000000011</v>
      </c>
      <c r="DA317" s="435">
        <f t="shared" si="727"/>
        <v>10150.699999999999</v>
      </c>
      <c r="DB317" s="432"/>
      <c r="DC317" s="433"/>
      <c r="DD317" s="434">
        <f t="shared" si="728"/>
        <v>0</v>
      </c>
      <c r="DE317" s="435">
        <f t="shared" si="729"/>
        <v>0</v>
      </c>
      <c r="DF317" s="434">
        <f t="shared" si="730"/>
        <v>84.917105263157893</v>
      </c>
      <c r="DG317" s="435">
        <f t="shared" si="731"/>
        <v>85.766666666666652</v>
      </c>
      <c r="DH317" s="434">
        <f t="shared" si="732"/>
        <v>32268.5</v>
      </c>
      <c r="DI317" s="435">
        <f t="shared" si="733"/>
        <v>30618.699999999993</v>
      </c>
      <c r="DJ317" s="434">
        <f t="shared" si="734"/>
        <v>614</v>
      </c>
      <c r="DK317" s="435">
        <f t="shared" si="735"/>
        <v>589</v>
      </c>
      <c r="DL317" s="434">
        <f t="shared" si="736"/>
        <v>614</v>
      </c>
      <c r="DM317" s="435">
        <f t="shared" si="737"/>
        <v>589</v>
      </c>
      <c r="DN317" s="434">
        <f t="shared" si="738"/>
        <v>3.8768729641693813</v>
      </c>
      <c r="DO317" s="435">
        <f t="shared" si="739"/>
        <v>3.8932088285229209</v>
      </c>
      <c r="DP317" s="434">
        <f t="shared" si="740"/>
        <v>2380.4</v>
      </c>
      <c r="DQ317" s="435">
        <f t="shared" si="741"/>
        <v>2293.1000000000004</v>
      </c>
      <c r="DR317" s="434">
        <f t="shared" si="742"/>
        <v>76.933061889250823</v>
      </c>
      <c r="DS317" s="435">
        <f t="shared" si="743"/>
        <v>76.720882852292007</v>
      </c>
      <c r="DT317" s="434">
        <f t="shared" si="744"/>
        <v>47236.900000000009</v>
      </c>
      <c r="DU317" s="435">
        <f t="shared" si="745"/>
        <v>45188.599999999991</v>
      </c>
      <c r="DV317" s="609">
        <v>161</v>
      </c>
      <c r="DW317" s="560">
        <v>135</v>
      </c>
      <c r="DX317" s="434">
        <f t="shared" si="746"/>
        <v>161</v>
      </c>
      <c r="DY317" s="435">
        <f t="shared" si="747"/>
        <v>135</v>
      </c>
      <c r="DZ317" s="609">
        <v>173</v>
      </c>
      <c r="EA317" s="560">
        <v>180</v>
      </c>
      <c r="EB317" s="434">
        <f t="shared" si="748"/>
        <v>173</v>
      </c>
      <c r="EC317" s="435">
        <f t="shared" si="749"/>
        <v>180</v>
      </c>
      <c r="ED317" s="432"/>
      <c r="EE317" s="433"/>
      <c r="EF317" s="434">
        <f t="shared" si="750"/>
        <v>0</v>
      </c>
      <c r="EG317" s="435">
        <f t="shared" si="751"/>
        <v>0</v>
      </c>
      <c r="EH317" s="434">
        <f t="shared" si="752"/>
        <v>334</v>
      </c>
      <c r="EI317" s="435">
        <f t="shared" si="753"/>
        <v>315</v>
      </c>
      <c r="EJ317" s="434">
        <f t="shared" si="754"/>
        <v>334</v>
      </c>
      <c r="EK317" s="435">
        <f t="shared" si="755"/>
        <v>315</v>
      </c>
      <c r="EL317" s="609">
        <v>2.8</v>
      </c>
      <c r="EM317" s="560">
        <v>2.9</v>
      </c>
      <c r="EN317" s="434">
        <f t="shared" si="756"/>
        <v>450.79999999999995</v>
      </c>
      <c r="EO317" s="435">
        <f t="shared" si="757"/>
        <v>391.5</v>
      </c>
      <c r="EP317" s="609">
        <v>3</v>
      </c>
      <c r="EQ317" s="560">
        <v>3.4</v>
      </c>
      <c r="ER317" s="434">
        <f t="shared" si="758"/>
        <v>519</v>
      </c>
      <c r="ES317" s="435">
        <f t="shared" si="759"/>
        <v>612</v>
      </c>
      <c r="ET317" s="432"/>
      <c r="EU317" s="433"/>
      <c r="EV317" s="434">
        <f t="shared" si="760"/>
        <v>0</v>
      </c>
      <c r="EW317" s="435">
        <f t="shared" si="761"/>
        <v>0</v>
      </c>
      <c r="EX317" s="434">
        <f t="shared" si="762"/>
        <v>2.9035928143712573</v>
      </c>
      <c r="EY317" s="435">
        <f t="shared" si="763"/>
        <v>3.1857142857142855</v>
      </c>
      <c r="EZ317" s="434">
        <f t="shared" si="764"/>
        <v>969.8</v>
      </c>
      <c r="FA317" s="435">
        <f t="shared" si="765"/>
        <v>1003.4999999999999</v>
      </c>
      <c r="FB317" s="609">
        <v>59.6</v>
      </c>
      <c r="FC317" s="560">
        <v>58.2</v>
      </c>
      <c r="FD317" s="434">
        <f t="shared" si="766"/>
        <v>9595.6</v>
      </c>
      <c r="FE317" s="435">
        <f t="shared" si="767"/>
        <v>7857</v>
      </c>
      <c r="FF317" s="609">
        <v>51.3</v>
      </c>
      <c r="FG317" s="560">
        <v>55.5</v>
      </c>
      <c r="FH317" s="434">
        <f t="shared" si="768"/>
        <v>8874.9</v>
      </c>
      <c r="FI317" s="435">
        <f t="shared" si="769"/>
        <v>9990</v>
      </c>
      <c r="FJ317" s="432"/>
      <c r="FK317" s="433"/>
      <c r="FL317" s="434">
        <f t="shared" si="770"/>
        <v>0</v>
      </c>
      <c r="FM317" s="435">
        <f t="shared" si="771"/>
        <v>0</v>
      </c>
      <c r="FN317" s="434">
        <f t="shared" si="772"/>
        <v>55.300898203592816</v>
      </c>
      <c r="FO317" s="435">
        <f t="shared" si="773"/>
        <v>56.657142857142858</v>
      </c>
      <c r="FP317" s="434">
        <f t="shared" si="774"/>
        <v>18470.5</v>
      </c>
      <c r="FQ317" s="435">
        <f t="shared" si="775"/>
        <v>17847</v>
      </c>
      <c r="FR317" s="609">
        <v>261</v>
      </c>
      <c r="FS317" s="560">
        <v>317</v>
      </c>
      <c r="FT317" s="434">
        <f t="shared" si="776"/>
        <v>261</v>
      </c>
      <c r="FU317" s="435">
        <f t="shared" si="777"/>
        <v>317</v>
      </c>
      <c r="FV317" s="609">
        <v>4.5</v>
      </c>
      <c r="FW317" s="560">
        <v>4.0999999999999996</v>
      </c>
      <c r="FX317" s="434">
        <f t="shared" si="778"/>
        <v>1174.5</v>
      </c>
      <c r="FY317" s="435">
        <f t="shared" si="779"/>
        <v>1299.6999999999998</v>
      </c>
      <c r="FZ317" s="609">
        <v>50.4</v>
      </c>
      <c r="GA317" s="561">
        <v>44.7</v>
      </c>
      <c r="GB317" s="434">
        <f t="shared" si="780"/>
        <v>13154.4</v>
      </c>
      <c r="GC317" s="435">
        <f t="shared" si="781"/>
        <v>14169.900000000001</v>
      </c>
      <c r="GD317" s="434">
        <f t="shared" si="782"/>
        <v>602</v>
      </c>
      <c r="GE317" s="435">
        <f t="shared" si="783"/>
        <v>536</v>
      </c>
      <c r="GF317" s="434">
        <f t="shared" si="784"/>
        <v>602</v>
      </c>
      <c r="GG317" s="435">
        <f t="shared" si="785"/>
        <v>536</v>
      </c>
      <c r="GH317" s="434">
        <f t="shared" si="786"/>
        <v>2116</v>
      </c>
      <c r="GI317" s="435">
        <f t="shared" si="787"/>
        <v>1967.8</v>
      </c>
      <c r="GJ317" s="434">
        <f t="shared" si="788"/>
        <v>43599.799999999996</v>
      </c>
      <c r="GK317" s="435">
        <f t="shared" si="789"/>
        <v>39148.199999999997</v>
      </c>
      <c r="GL317" s="434">
        <f t="shared" si="790"/>
        <v>346</v>
      </c>
      <c r="GM317" s="435">
        <f t="shared" si="791"/>
        <v>368</v>
      </c>
      <c r="GN317" s="434">
        <f t="shared" si="792"/>
        <v>346</v>
      </c>
      <c r="GO317" s="435">
        <f t="shared" si="793"/>
        <v>368</v>
      </c>
      <c r="GP317" s="434">
        <f t="shared" si="794"/>
        <v>1234.1999999999998</v>
      </c>
      <c r="GQ317" s="435">
        <f t="shared" si="795"/>
        <v>1328.8</v>
      </c>
      <c r="GR317" s="434">
        <f t="shared" si="796"/>
        <v>22107.599999999999</v>
      </c>
      <c r="GS317" s="435">
        <f t="shared" si="797"/>
        <v>23887.399999999998</v>
      </c>
      <c r="GT317" s="434">
        <f t="shared" si="798"/>
        <v>948</v>
      </c>
      <c r="GU317" s="435">
        <f t="shared" si="799"/>
        <v>904</v>
      </c>
      <c r="GV317" s="434">
        <f t="shared" si="800"/>
        <v>948</v>
      </c>
      <c r="GW317" s="435">
        <f t="shared" si="801"/>
        <v>904</v>
      </c>
      <c r="GX317" s="434">
        <f t="shared" si="802"/>
        <v>3350.2</v>
      </c>
      <c r="GY317" s="435">
        <f t="shared" si="803"/>
        <v>3296.6</v>
      </c>
      <c r="GZ317" s="434">
        <f t="shared" si="804"/>
        <v>65707.399999999994</v>
      </c>
      <c r="HA317" s="435">
        <f t="shared" si="805"/>
        <v>63035.599999999991</v>
      </c>
      <c r="HB317" s="434">
        <f t="shared" si="806"/>
        <v>0</v>
      </c>
      <c r="HC317" s="435">
        <f t="shared" si="807"/>
        <v>0</v>
      </c>
      <c r="HD317" s="434">
        <f t="shared" si="808"/>
        <v>0</v>
      </c>
      <c r="HE317" s="435">
        <f t="shared" si="809"/>
        <v>0</v>
      </c>
      <c r="HF317" s="434">
        <f t="shared" si="810"/>
        <v>0</v>
      </c>
      <c r="HG317" s="435">
        <f t="shared" si="811"/>
        <v>0</v>
      </c>
      <c r="HH317" s="434">
        <f t="shared" si="812"/>
        <v>0</v>
      </c>
      <c r="HI317" s="435">
        <f t="shared" si="813"/>
        <v>0</v>
      </c>
      <c r="HJ317" s="434">
        <f t="shared" si="814"/>
        <v>4524.7</v>
      </c>
      <c r="HK317" s="435">
        <f t="shared" si="815"/>
        <v>4596.3</v>
      </c>
      <c r="HL317" s="434">
        <f t="shared" si="816"/>
        <v>78861.8</v>
      </c>
      <c r="HM317" s="435">
        <f t="shared" si="817"/>
        <v>77205.5</v>
      </c>
    </row>
    <row r="318" spans="1:221" s="18" customFormat="1" ht="15" customHeight="1">
      <c r="A318" s="540" t="s">
        <v>585</v>
      </c>
      <c r="B318" s="6" t="s">
        <v>1023</v>
      </c>
      <c r="C318" s="580" t="s">
        <v>1272</v>
      </c>
      <c r="D318" s="5">
        <v>226930</v>
      </c>
      <c r="E318" s="568">
        <v>8</v>
      </c>
      <c r="F318" s="609"/>
      <c r="G318" s="611"/>
      <c r="H318" s="609"/>
      <c r="I318" s="611"/>
      <c r="J318" s="434">
        <f t="shared" si="670"/>
        <v>0</v>
      </c>
      <c r="K318" s="435">
        <f t="shared" si="671"/>
        <v>0</v>
      </c>
      <c r="L318" s="432"/>
      <c r="M318" s="433"/>
      <c r="N318" s="434">
        <f t="shared" si="672"/>
        <v>0</v>
      </c>
      <c r="O318" s="435">
        <f t="shared" si="673"/>
        <v>0</v>
      </c>
      <c r="P318" s="434">
        <f t="shared" si="674"/>
        <v>0</v>
      </c>
      <c r="Q318" s="435">
        <f t="shared" si="675"/>
        <v>0</v>
      </c>
      <c r="R318" s="609"/>
      <c r="S318" s="611"/>
      <c r="T318" s="434">
        <f t="shared" si="818"/>
        <v>0</v>
      </c>
      <c r="U318" s="435">
        <f t="shared" si="818"/>
        <v>0</v>
      </c>
      <c r="V318" s="609"/>
      <c r="W318" s="611"/>
      <c r="X318" s="434">
        <f t="shared" si="676"/>
        <v>0</v>
      </c>
      <c r="Y318" s="435">
        <f t="shared" si="677"/>
        <v>0</v>
      </c>
      <c r="Z318" s="432"/>
      <c r="AA318" s="433"/>
      <c r="AB318" s="434">
        <f t="shared" si="678"/>
        <v>0</v>
      </c>
      <c r="AC318" s="435">
        <f t="shared" si="679"/>
        <v>0</v>
      </c>
      <c r="AD318" s="434">
        <f t="shared" si="680"/>
        <v>0</v>
      </c>
      <c r="AE318" s="435">
        <f t="shared" si="681"/>
        <v>0</v>
      </c>
      <c r="AF318" s="434">
        <f t="shared" si="682"/>
        <v>0</v>
      </c>
      <c r="AG318" s="435">
        <f t="shared" si="683"/>
        <v>0</v>
      </c>
      <c r="AH318" s="609"/>
      <c r="AI318" s="611"/>
      <c r="AJ318" s="434">
        <f t="shared" si="684"/>
        <v>0</v>
      </c>
      <c r="AK318" s="435">
        <f t="shared" si="685"/>
        <v>0</v>
      </c>
      <c r="AL318" s="609"/>
      <c r="AM318" s="611"/>
      <c r="AN318" s="434">
        <f t="shared" si="686"/>
        <v>0</v>
      </c>
      <c r="AO318" s="435">
        <f t="shared" si="687"/>
        <v>0</v>
      </c>
      <c r="AP318" s="432"/>
      <c r="AQ318" s="433"/>
      <c r="AR318" s="434">
        <f t="shared" si="688"/>
        <v>0</v>
      </c>
      <c r="AS318" s="435">
        <f t="shared" si="689"/>
        <v>0</v>
      </c>
      <c r="AT318" s="434">
        <f t="shared" si="690"/>
        <v>0</v>
      </c>
      <c r="AU318" s="435">
        <f t="shared" si="691"/>
        <v>0</v>
      </c>
      <c r="AV318" s="434">
        <f t="shared" si="692"/>
        <v>0</v>
      </c>
      <c r="AW318" s="435">
        <f t="shared" si="693"/>
        <v>0</v>
      </c>
      <c r="AX318" s="609"/>
      <c r="AY318" s="611"/>
      <c r="AZ318" s="434">
        <f t="shared" si="694"/>
        <v>0</v>
      </c>
      <c r="BA318" s="435">
        <f t="shared" si="695"/>
        <v>0</v>
      </c>
      <c r="BB318" s="609"/>
      <c r="BC318" s="611"/>
      <c r="BD318" s="434">
        <f t="shared" si="696"/>
        <v>0</v>
      </c>
      <c r="BE318" s="435">
        <f t="shared" si="697"/>
        <v>0</v>
      </c>
      <c r="BF318" s="432"/>
      <c r="BG318" s="433"/>
      <c r="BH318" s="434">
        <f t="shared" si="698"/>
        <v>0</v>
      </c>
      <c r="BI318" s="435">
        <f t="shared" si="699"/>
        <v>0</v>
      </c>
      <c r="BJ318" s="434">
        <f t="shared" si="700"/>
        <v>0</v>
      </c>
      <c r="BK318" s="435">
        <f t="shared" si="701"/>
        <v>0</v>
      </c>
      <c r="BL318" s="434">
        <f t="shared" si="702"/>
        <v>0</v>
      </c>
      <c r="BM318" s="435">
        <f t="shared" si="703"/>
        <v>0</v>
      </c>
      <c r="BN318" s="609"/>
      <c r="BO318" s="611"/>
      <c r="BP318" s="434">
        <f t="shared" si="704"/>
        <v>0</v>
      </c>
      <c r="BQ318" s="435">
        <f t="shared" si="705"/>
        <v>0</v>
      </c>
      <c r="BR318" s="609"/>
      <c r="BS318" s="611"/>
      <c r="BT318" s="434">
        <f t="shared" si="706"/>
        <v>0</v>
      </c>
      <c r="BU318" s="435">
        <f t="shared" si="707"/>
        <v>0</v>
      </c>
      <c r="BV318" s="432"/>
      <c r="BW318" s="433"/>
      <c r="BX318" s="434">
        <f t="shared" si="708"/>
        <v>0</v>
      </c>
      <c r="BY318" s="435">
        <f t="shared" si="709"/>
        <v>0</v>
      </c>
      <c r="BZ318" s="434">
        <f t="shared" si="710"/>
        <v>0</v>
      </c>
      <c r="CA318" s="435">
        <f t="shared" si="711"/>
        <v>0</v>
      </c>
      <c r="CB318" s="434">
        <f t="shared" si="712"/>
        <v>0</v>
      </c>
      <c r="CC318" s="435">
        <f t="shared" si="713"/>
        <v>0</v>
      </c>
      <c r="CD318" s="609"/>
      <c r="CE318" s="611"/>
      <c r="CF318" s="434">
        <f t="shared" si="714"/>
        <v>0</v>
      </c>
      <c r="CG318" s="435">
        <f t="shared" si="715"/>
        <v>0</v>
      </c>
      <c r="CH318" s="610"/>
      <c r="CI318" s="611"/>
      <c r="CJ318" s="434">
        <f t="shared" si="716"/>
        <v>0</v>
      </c>
      <c r="CK318" s="435">
        <f t="shared" si="717"/>
        <v>0</v>
      </c>
      <c r="CL318" s="432"/>
      <c r="CM318" s="433"/>
      <c r="CN318" s="434">
        <f t="shared" si="718"/>
        <v>0</v>
      </c>
      <c r="CO318" s="435">
        <f t="shared" si="719"/>
        <v>0</v>
      </c>
      <c r="CP318" s="434">
        <f t="shared" si="720"/>
        <v>0</v>
      </c>
      <c r="CQ318" s="435">
        <f t="shared" si="721"/>
        <v>0</v>
      </c>
      <c r="CR318" s="434">
        <f t="shared" si="722"/>
        <v>0</v>
      </c>
      <c r="CS318" s="435">
        <f t="shared" si="723"/>
        <v>0</v>
      </c>
      <c r="CT318" s="609"/>
      <c r="CU318" s="611"/>
      <c r="CV318" s="434">
        <f t="shared" si="724"/>
        <v>0</v>
      </c>
      <c r="CW318" s="435">
        <f t="shared" si="725"/>
        <v>0</v>
      </c>
      <c r="CX318" s="609"/>
      <c r="CY318" s="611"/>
      <c r="CZ318" s="434">
        <f t="shared" si="726"/>
        <v>0</v>
      </c>
      <c r="DA318" s="435">
        <f t="shared" si="727"/>
        <v>0</v>
      </c>
      <c r="DB318" s="432"/>
      <c r="DC318" s="433"/>
      <c r="DD318" s="434">
        <f t="shared" si="728"/>
        <v>0</v>
      </c>
      <c r="DE318" s="435">
        <f t="shared" si="729"/>
        <v>0</v>
      </c>
      <c r="DF318" s="434">
        <f t="shared" si="730"/>
        <v>0</v>
      </c>
      <c r="DG318" s="435">
        <f t="shared" si="731"/>
        <v>0</v>
      </c>
      <c r="DH318" s="434">
        <f t="shared" si="732"/>
        <v>0</v>
      </c>
      <c r="DI318" s="435">
        <f t="shared" si="733"/>
        <v>0</v>
      </c>
      <c r="DJ318" s="434">
        <f t="shared" si="734"/>
        <v>0</v>
      </c>
      <c r="DK318" s="435">
        <f t="shared" si="735"/>
        <v>0</v>
      </c>
      <c r="DL318" s="434">
        <f t="shared" si="736"/>
        <v>0</v>
      </c>
      <c r="DM318" s="435">
        <f t="shared" si="737"/>
        <v>0</v>
      </c>
      <c r="DN318" s="434">
        <f t="shared" si="738"/>
        <v>0</v>
      </c>
      <c r="DO318" s="435">
        <f t="shared" si="739"/>
        <v>0</v>
      </c>
      <c r="DP318" s="434">
        <f t="shared" si="740"/>
        <v>0</v>
      </c>
      <c r="DQ318" s="435">
        <f t="shared" si="741"/>
        <v>0</v>
      </c>
      <c r="DR318" s="434">
        <f t="shared" si="742"/>
        <v>0</v>
      </c>
      <c r="DS318" s="435">
        <f t="shared" si="743"/>
        <v>0</v>
      </c>
      <c r="DT318" s="434">
        <f t="shared" si="744"/>
        <v>0</v>
      </c>
      <c r="DU318" s="435">
        <f t="shared" si="745"/>
        <v>0</v>
      </c>
      <c r="DV318" s="609"/>
      <c r="DW318" s="611"/>
      <c r="DX318" s="434">
        <f t="shared" si="746"/>
        <v>0</v>
      </c>
      <c r="DY318" s="435">
        <f t="shared" si="747"/>
        <v>0</v>
      </c>
      <c r="DZ318" s="609"/>
      <c r="EA318" s="611"/>
      <c r="EB318" s="434">
        <f t="shared" si="748"/>
        <v>0</v>
      </c>
      <c r="EC318" s="435">
        <f t="shared" si="749"/>
        <v>0</v>
      </c>
      <c r="ED318" s="432"/>
      <c r="EE318" s="433"/>
      <c r="EF318" s="434">
        <f t="shared" si="750"/>
        <v>0</v>
      </c>
      <c r="EG318" s="435">
        <f t="shared" si="751"/>
        <v>0</v>
      </c>
      <c r="EH318" s="434">
        <f t="shared" si="752"/>
        <v>0</v>
      </c>
      <c r="EI318" s="435">
        <f t="shared" si="753"/>
        <v>0</v>
      </c>
      <c r="EJ318" s="434">
        <f t="shared" si="754"/>
        <v>0</v>
      </c>
      <c r="EK318" s="435">
        <f t="shared" si="755"/>
        <v>0</v>
      </c>
      <c r="EL318" s="609"/>
      <c r="EM318" s="611"/>
      <c r="EN318" s="434">
        <f t="shared" si="756"/>
        <v>0</v>
      </c>
      <c r="EO318" s="435">
        <f t="shared" si="757"/>
        <v>0</v>
      </c>
      <c r="EP318" s="609"/>
      <c r="EQ318" s="611"/>
      <c r="ER318" s="434">
        <f t="shared" si="758"/>
        <v>0</v>
      </c>
      <c r="ES318" s="435">
        <f t="shared" si="759"/>
        <v>0</v>
      </c>
      <c r="ET318" s="432"/>
      <c r="EU318" s="433"/>
      <c r="EV318" s="434">
        <f t="shared" si="760"/>
        <v>0</v>
      </c>
      <c r="EW318" s="435">
        <f t="shared" si="761"/>
        <v>0</v>
      </c>
      <c r="EX318" s="434">
        <f t="shared" si="762"/>
        <v>0</v>
      </c>
      <c r="EY318" s="435">
        <f t="shared" si="763"/>
        <v>0</v>
      </c>
      <c r="EZ318" s="434">
        <f t="shared" si="764"/>
        <v>0</v>
      </c>
      <c r="FA318" s="435">
        <f t="shared" si="765"/>
        <v>0</v>
      </c>
      <c r="FB318" s="609"/>
      <c r="FC318" s="611"/>
      <c r="FD318" s="434">
        <f t="shared" si="766"/>
        <v>0</v>
      </c>
      <c r="FE318" s="435">
        <f t="shared" si="767"/>
        <v>0</v>
      </c>
      <c r="FF318" s="609"/>
      <c r="FG318" s="611"/>
      <c r="FH318" s="434">
        <f t="shared" si="768"/>
        <v>0</v>
      </c>
      <c r="FI318" s="435">
        <f t="shared" si="769"/>
        <v>0</v>
      </c>
      <c r="FJ318" s="432"/>
      <c r="FK318" s="433"/>
      <c r="FL318" s="434">
        <f t="shared" si="770"/>
        <v>0</v>
      </c>
      <c r="FM318" s="435">
        <f t="shared" si="771"/>
        <v>0</v>
      </c>
      <c r="FN318" s="434">
        <f t="shared" si="772"/>
        <v>0</v>
      </c>
      <c r="FO318" s="435">
        <f t="shared" si="773"/>
        <v>0</v>
      </c>
      <c r="FP318" s="434">
        <f t="shared" si="774"/>
        <v>0</v>
      </c>
      <c r="FQ318" s="435">
        <f t="shared" si="775"/>
        <v>0</v>
      </c>
      <c r="FR318" s="609"/>
      <c r="FS318" s="611"/>
      <c r="FT318" s="434">
        <f t="shared" si="776"/>
        <v>0</v>
      </c>
      <c r="FU318" s="435">
        <f t="shared" si="777"/>
        <v>0</v>
      </c>
      <c r="FV318" s="609"/>
      <c r="FW318" s="611"/>
      <c r="FX318" s="434">
        <f t="shared" si="778"/>
        <v>0</v>
      </c>
      <c r="FY318" s="435">
        <f t="shared" si="779"/>
        <v>0</v>
      </c>
      <c r="FZ318" s="609"/>
      <c r="GA318" s="611"/>
      <c r="GB318" s="434">
        <f t="shared" si="780"/>
        <v>0</v>
      </c>
      <c r="GC318" s="435">
        <f t="shared" si="781"/>
        <v>0</v>
      </c>
      <c r="GD318" s="434">
        <f t="shared" si="782"/>
        <v>0</v>
      </c>
      <c r="GE318" s="435">
        <f t="shared" si="783"/>
        <v>0</v>
      </c>
      <c r="GF318" s="434">
        <f t="shared" si="784"/>
        <v>0</v>
      </c>
      <c r="GG318" s="435">
        <f t="shared" si="785"/>
        <v>0</v>
      </c>
      <c r="GH318" s="434">
        <f t="shared" si="786"/>
        <v>0</v>
      </c>
      <c r="GI318" s="435">
        <f t="shared" si="787"/>
        <v>0</v>
      </c>
      <c r="GJ318" s="434">
        <f t="shared" si="788"/>
        <v>0</v>
      </c>
      <c r="GK318" s="435">
        <f t="shared" si="789"/>
        <v>0</v>
      </c>
      <c r="GL318" s="434">
        <f t="shared" si="790"/>
        <v>0</v>
      </c>
      <c r="GM318" s="435">
        <f t="shared" si="791"/>
        <v>0</v>
      </c>
      <c r="GN318" s="434">
        <f t="shared" si="792"/>
        <v>0</v>
      </c>
      <c r="GO318" s="435">
        <f t="shared" si="793"/>
        <v>0</v>
      </c>
      <c r="GP318" s="434">
        <f t="shared" si="794"/>
        <v>0</v>
      </c>
      <c r="GQ318" s="435">
        <f t="shared" si="795"/>
        <v>0</v>
      </c>
      <c r="GR318" s="434">
        <f t="shared" si="796"/>
        <v>0</v>
      </c>
      <c r="GS318" s="435">
        <f t="shared" si="797"/>
        <v>0</v>
      </c>
      <c r="GT318" s="434">
        <f t="shared" si="798"/>
        <v>0</v>
      </c>
      <c r="GU318" s="435">
        <f t="shared" si="799"/>
        <v>0</v>
      </c>
      <c r="GV318" s="434">
        <f t="shared" si="800"/>
        <v>0</v>
      </c>
      <c r="GW318" s="435">
        <f t="shared" si="801"/>
        <v>0</v>
      </c>
      <c r="GX318" s="434">
        <f t="shared" si="802"/>
        <v>0</v>
      </c>
      <c r="GY318" s="435">
        <f t="shared" si="803"/>
        <v>0</v>
      </c>
      <c r="GZ318" s="434">
        <f t="shared" si="804"/>
        <v>0</v>
      </c>
      <c r="HA318" s="435">
        <f t="shared" si="805"/>
        <v>0</v>
      </c>
      <c r="HB318" s="434">
        <f t="shared" si="806"/>
        <v>0</v>
      </c>
      <c r="HC318" s="435">
        <f t="shared" si="807"/>
        <v>0</v>
      </c>
      <c r="HD318" s="434">
        <f t="shared" si="808"/>
        <v>0</v>
      </c>
      <c r="HE318" s="435">
        <f t="shared" si="809"/>
        <v>0</v>
      </c>
      <c r="HF318" s="434">
        <f t="shared" si="810"/>
        <v>0</v>
      </c>
      <c r="HG318" s="435">
        <f t="shared" si="811"/>
        <v>0</v>
      </c>
      <c r="HH318" s="434">
        <f t="shared" si="812"/>
        <v>0</v>
      </c>
      <c r="HI318" s="435">
        <f t="shared" si="813"/>
        <v>0</v>
      </c>
      <c r="HJ318" s="434">
        <f t="shared" si="814"/>
        <v>0</v>
      </c>
      <c r="HK318" s="435">
        <f t="shared" si="815"/>
        <v>0</v>
      </c>
      <c r="HL318" s="434">
        <f t="shared" si="816"/>
        <v>0</v>
      </c>
      <c r="HM318" s="435">
        <f t="shared" si="817"/>
        <v>0</v>
      </c>
    </row>
    <row r="319" spans="1:221" s="18" customFormat="1" ht="15" customHeight="1">
      <c r="A319" s="540" t="s">
        <v>585</v>
      </c>
      <c r="B319" s="6" t="s">
        <v>633</v>
      </c>
      <c r="C319" s="563" t="s">
        <v>1273</v>
      </c>
      <c r="D319" s="5">
        <v>227146</v>
      </c>
      <c r="E319" s="568">
        <v>8</v>
      </c>
      <c r="F319" s="609">
        <v>1020</v>
      </c>
      <c r="G319" s="560">
        <v>958</v>
      </c>
      <c r="H319" s="609">
        <v>8</v>
      </c>
      <c r="I319" s="560">
        <v>2</v>
      </c>
      <c r="J319" s="434">
        <f t="shared" si="670"/>
        <v>1012</v>
      </c>
      <c r="K319" s="435">
        <f t="shared" si="671"/>
        <v>956</v>
      </c>
      <c r="L319" s="432"/>
      <c r="M319" s="433"/>
      <c r="N319" s="434">
        <f t="shared" si="672"/>
        <v>1012</v>
      </c>
      <c r="O319" s="435">
        <f t="shared" si="673"/>
        <v>956</v>
      </c>
      <c r="P319" s="434">
        <f t="shared" si="674"/>
        <v>1012</v>
      </c>
      <c r="Q319" s="435">
        <f t="shared" si="675"/>
        <v>956</v>
      </c>
      <c r="R319" s="609">
        <v>116</v>
      </c>
      <c r="S319" s="560">
        <v>106</v>
      </c>
      <c r="T319" s="434">
        <f t="shared" si="818"/>
        <v>116</v>
      </c>
      <c r="U319" s="435">
        <f t="shared" si="818"/>
        <v>106</v>
      </c>
      <c r="V319" s="609">
        <v>49</v>
      </c>
      <c r="W319" s="560">
        <v>58</v>
      </c>
      <c r="X319" s="434">
        <f t="shared" si="676"/>
        <v>49</v>
      </c>
      <c r="Y319" s="435">
        <f t="shared" si="677"/>
        <v>58</v>
      </c>
      <c r="Z319" s="432"/>
      <c r="AA319" s="433"/>
      <c r="AB319" s="434">
        <f t="shared" si="678"/>
        <v>0</v>
      </c>
      <c r="AC319" s="435">
        <f t="shared" si="679"/>
        <v>0</v>
      </c>
      <c r="AD319" s="434">
        <f t="shared" si="680"/>
        <v>165</v>
      </c>
      <c r="AE319" s="435">
        <f t="shared" si="681"/>
        <v>164</v>
      </c>
      <c r="AF319" s="434">
        <f t="shared" si="682"/>
        <v>165</v>
      </c>
      <c r="AG319" s="435">
        <f t="shared" si="683"/>
        <v>164</v>
      </c>
      <c r="AH319" s="609">
        <v>2.9</v>
      </c>
      <c r="AI319" s="560">
        <v>2.6</v>
      </c>
      <c r="AJ319" s="434">
        <f t="shared" si="684"/>
        <v>336.4</v>
      </c>
      <c r="AK319" s="435">
        <f t="shared" si="685"/>
        <v>275.60000000000002</v>
      </c>
      <c r="AL319" s="609">
        <v>3</v>
      </c>
      <c r="AM319" s="560">
        <v>3.1</v>
      </c>
      <c r="AN319" s="434">
        <f t="shared" si="686"/>
        <v>147</v>
      </c>
      <c r="AO319" s="435">
        <f t="shared" si="687"/>
        <v>179.8</v>
      </c>
      <c r="AP319" s="432"/>
      <c r="AQ319" s="433"/>
      <c r="AR319" s="434">
        <f t="shared" si="688"/>
        <v>0</v>
      </c>
      <c r="AS319" s="435">
        <f t="shared" si="689"/>
        <v>0</v>
      </c>
      <c r="AT319" s="434">
        <f t="shared" si="690"/>
        <v>2.9296969696969697</v>
      </c>
      <c r="AU319" s="435">
        <f t="shared" si="691"/>
        <v>2.776829268292683</v>
      </c>
      <c r="AV319" s="434">
        <f t="shared" si="692"/>
        <v>483.4</v>
      </c>
      <c r="AW319" s="435">
        <f t="shared" si="693"/>
        <v>455.4</v>
      </c>
      <c r="AX319" s="609">
        <v>62.9</v>
      </c>
      <c r="AY319" s="560">
        <v>58.5</v>
      </c>
      <c r="AZ319" s="434">
        <f t="shared" si="694"/>
        <v>7296.4</v>
      </c>
      <c r="BA319" s="435">
        <f t="shared" si="695"/>
        <v>6201</v>
      </c>
      <c r="BB319" s="609">
        <v>55.8</v>
      </c>
      <c r="BC319" s="560">
        <v>59</v>
      </c>
      <c r="BD319" s="434">
        <f t="shared" si="696"/>
        <v>2734.2</v>
      </c>
      <c r="BE319" s="435">
        <f t="shared" si="697"/>
        <v>3422</v>
      </c>
      <c r="BF319" s="432"/>
      <c r="BG319" s="433"/>
      <c r="BH319" s="434">
        <f t="shared" si="698"/>
        <v>0</v>
      </c>
      <c r="BI319" s="435">
        <f t="shared" si="699"/>
        <v>0</v>
      </c>
      <c r="BJ319" s="434">
        <f t="shared" si="700"/>
        <v>60.791515151515142</v>
      </c>
      <c r="BK319" s="435">
        <f t="shared" si="701"/>
        <v>58.676829268292686</v>
      </c>
      <c r="BL319" s="434">
        <f t="shared" si="702"/>
        <v>10030.599999999999</v>
      </c>
      <c r="BM319" s="435">
        <f t="shared" si="703"/>
        <v>9623</v>
      </c>
      <c r="BN319" s="609">
        <v>178</v>
      </c>
      <c r="BO319" s="560">
        <v>150</v>
      </c>
      <c r="BP319" s="434">
        <f t="shared" si="704"/>
        <v>178</v>
      </c>
      <c r="BQ319" s="435">
        <f t="shared" si="705"/>
        <v>150</v>
      </c>
      <c r="BR319" s="609">
        <v>94</v>
      </c>
      <c r="BS319" s="560">
        <v>100</v>
      </c>
      <c r="BT319" s="434">
        <f t="shared" si="706"/>
        <v>94</v>
      </c>
      <c r="BU319" s="435">
        <f t="shared" si="707"/>
        <v>100</v>
      </c>
      <c r="BV319" s="432"/>
      <c r="BW319" s="433"/>
      <c r="BX319" s="434">
        <f t="shared" si="708"/>
        <v>0</v>
      </c>
      <c r="BY319" s="435">
        <f t="shared" si="709"/>
        <v>0</v>
      </c>
      <c r="BZ319" s="434">
        <f t="shared" si="710"/>
        <v>272</v>
      </c>
      <c r="CA319" s="435">
        <f t="shared" si="711"/>
        <v>250</v>
      </c>
      <c r="CB319" s="434">
        <f t="shared" si="712"/>
        <v>272</v>
      </c>
      <c r="CC319" s="435">
        <f t="shared" si="713"/>
        <v>250</v>
      </c>
      <c r="CD319" s="609">
        <v>3.6</v>
      </c>
      <c r="CE319" s="560">
        <v>3.5</v>
      </c>
      <c r="CF319" s="434">
        <f t="shared" si="714"/>
        <v>640.80000000000007</v>
      </c>
      <c r="CG319" s="435">
        <f t="shared" si="715"/>
        <v>525</v>
      </c>
      <c r="CH319" s="610">
        <v>3.9</v>
      </c>
      <c r="CI319" s="560">
        <v>4.3</v>
      </c>
      <c r="CJ319" s="434">
        <f t="shared" si="716"/>
        <v>366.59999999999997</v>
      </c>
      <c r="CK319" s="435">
        <f t="shared" si="717"/>
        <v>430</v>
      </c>
      <c r="CL319" s="432"/>
      <c r="CM319" s="433"/>
      <c r="CN319" s="434">
        <f t="shared" si="718"/>
        <v>0</v>
      </c>
      <c r="CO319" s="435">
        <f t="shared" si="719"/>
        <v>0</v>
      </c>
      <c r="CP319" s="434">
        <f t="shared" si="720"/>
        <v>3.7036764705882357</v>
      </c>
      <c r="CQ319" s="435">
        <f t="shared" si="721"/>
        <v>3.82</v>
      </c>
      <c r="CR319" s="434">
        <f t="shared" si="722"/>
        <v>1007.4000000000001</v>
      </c>
      <c r="CS319" s="435">
        <f t="shared" si="723"/>
        <v>955</v>
      </c>
      <c r="CT319" s="609">
        <v>77.400000000000006</v>
      </c>
      <c r="CU319" s="560">
        <v>75.8</v>
      </c>
      <c r="CV319" s="434">
        <f t="shared" si="724"/>
        <v>13777.2</v>
      </c>
      <c r="CW319" s="435">
        <f t="shared" si="725"/>
        <v>11370</v>
      </c>
      <c r="CX319" s="609">
        <v>76.599999999999994</v>
      </c>
      <c r="CY319" s="560">
        <v>80.3</v>
      </c>
      <c r="CZ319" s="434">
        <f t="shared" si="726"/>
        <v>7200.4</v>
      </c>
      <c r="DA319" s="435">
        <f t="shared" si="727"/>
        <v>8030</v>
      </c>
      <c r="DB319" s="432"/>
      <c r="DC319" s="433"/>
      <c r="DD319" s="434">
        <f t="shared" si="728"/>
        <v>0</v>
      </c>
      <c r="DE319" s="435">
        <f t="shared" si="729"/>
        <v>0</v>
      </c>
      <c r="DF319" s="434">
        <f t="shared" si="730"/>
        <v>77.123529411764707</v>
      </c>
      <c r="DG319" s="435">
        <f t="shared" si="731"/>
        <v>77.599999999999994</v>
      </c>
      <c r="DH319" s="434">
        <f t="shared" si="732"/>
        <v>20977.599999999999</v>
      </c>
      <c r="DI319" s="435">
        <f t="shared" si="733"/>
        <v>19400</v>
      </c>
      <c r="DJ319" s="434">
        <f t="shared" si="734"/>
        <v>437</v>
      </c>
      <c r="DK319" s="435">
        <f t="shared" si="735"/>
        <v>414</v>
      </c>
      <c r="DL319" s="434">
        <f t="shared" si="736"/>
        <v>437</v>
      </c>
      <c r="DM319" s="435">
        <f t="shared" si="737"/>
        <v>414</v>
      </c>
      <c r="DN319" s="434">
        <f t="shared" si="738"/>
        <v>3.4114416475972544</v>
      </c>
      <c r="DO319" s="435">
        <f t="shared" si="739"/>
        <v>3.4067632850241547</v>
      </c>
      <c r="DP319" s="434">
        <f t="shared" si="740"/>
        <v>1490.8000000000002</v>
      </c>
      <c r="DQ319" s="435">
        <f t="shared" si="741"/>
        <v>1410.4</v>
      </c>
      <c r="DR319" s="434">
        <f t="shared" si="742"/>
        <v>70.956979405034318</v>
      </c>
      <c r="DS319" s="435">
        <f t="shared" si="743"/>
        <v>70.10386473429952</v>
      </c>
      <c r="DT319" s="434">
        <f t="shared" si="744"/>
        <v>31008.199999999997</v>
      </c>
      <c r="DU319" s="435">
        <f t="shared" si="745"/>
        <v>29023</v>
      </c>
      <c r="DV319" s="609">
        <v>98</v>
      </c>
      <c r="DW319" s="560">
        <v>92</v>
      </c>
      <c r="DX319" s="434">
        <f t="shared" si="746"/>
        <v>98</v>
      </c>
      <c r="DY319" s="435">
        <f t="shared" si="747"/>
        <v>92</v>
      </c>
      <c r="DZ319" s="609">
        <v>180</v>
      </c>
      <c r="EA319" s="560">
        <v>138</v>
      </c>
      <c r="EB319" s="434">
        <f t="shared" si="748"/>
        <v>180</v>
      </c>
      <c r="EC319" s="435">
        <f t="shared" si="749"/>
        <v>138</v>
      </c>
      <c r="ED319" s="432"/>
      <c r="EE319" s="433"/>
      <c r="EF319" s="434">
        <f t="shared" si="750"/>
        <v>0</v>
      </c>
      <c r="EG319" s="435">
        <f t="shared" si="751"/>
        <v>0</v>
      </c>
      <c r="EH319" s="434">
        <f t="shared" si="752"/>
        <v>278</v>
      </c>
      <c r="EI319" s="435">
        <f t="shared" si="753"/>
        <v>230</v>
      </c>
      <c r="EJ319" s="434">
        <f t="shared" si="754"/>
        <v>278</v>
      </c>
      <c r="EK319" s="435">
        <f t="shared" si="755"/>
        <v>230</v>
      </c>
      <c r="EL319" s="609">
        <v>2.7</v>
      </c>
      <c r="EM319" s="560">
        <v>2.8</v>
      </c>
      <c r="EN319" s="434">
        <f t="shared" si="756"/>
        <v>264.60000000000002</v>
      </c>
      <c r="EO319" s="435">
        <f t="shared" si="757"/>
        <v>257.59999999999997</v>
      </c>
      <c r="EP319" s="609">
        <v>3</v>
      </c>
      <c r="EQ319" s="560">
        <v>2.8</v>
      </c>
      <c r="ER319" s="434">
        <f t="shared" si="758"/>
        <v>540</v>
      </c>
      <c r="ES319" s="435">
        <f t="shared" si="759"/>
        <v>386.4</v>
      </c>
      <c r="ET319" s="432"/>
      <c r="EU319" s="433"/>
      <c r="EV319" s="434">
        <f t="shared" si="760"/>
        <v>0</v>
      </c>
      <c r="EW319" s="435">
        <f t="shared" si="761"/>
        <v>0</v>
      </c>
      <c r="EX319" s="434">
        <f t="shared" si="762"/>
        <v>2.8942446043165471</v>
      </c>
      <c r="EY319" s="435">
        <f t="shared" si="763"/>
        <v>2.8</v>
      </c>
      <c r="EZ319" s="434">
        <f t="shared" si="764"/>
        <v>804.60000000000014</v>
      </c>
      <c r="FA319" s="435">
        <f t="shared" si="765"/>
        <v>644</v>
      </c>
      <c r="FB319" s="609">
        <v>53.3</v>
      </c>
      <c r="FC319" s="560">
        <v>56.9</v>
      </c>
      <c r="FD319" s="434">
        <f t="shared" si="766"/>
        <v>5223.3999999999996</v>
      </c>
      <c r="FE319" s="435">
        <f t="shared" si="767"/>
        <v>5234.8</v>
      </c>
      <c r="FF319" s="609">
        <v>52.3</v>
      </c>
      <c r="FG319" s="560">
        <v>50.2</v>
      </c>
      <c r="FH319" s="434">
        <f t="shared" si="768"/>
        <v>9414</v>
      </c>
      <c r="FI319" s="435">
        <f t="shared" si="769"/>
        <v>6927.6</v>
      </c>
      <c r="FJ319" s="432"/>
      <c r="FK319" s="433"/>
      <c r="FL319" s="434">
        <f t="shared" si="770"/>
        <v>0</v>
      </c>
      <c r="FM319" s="435">
        <f t="shared" si="771"/>
        <v>0</v>
      </c>
      <c r="FN319" s="434">
        <f t="shared" si="772"/>
        <v>52.65251798561151</v>
      </c>
      <c r="FO319" s="435">
        <f t="shared" si="773"/>
        <v>52.88000000000001</v>
      </c>
      <c r="FP319" s="434">
        <f t="shared" si="774"/>
        <v>14637.4</v>
      </c>
      <c r="FQ319" s="435">
        <f t="shared" si="775"/>
        <v>12162.400000000001</v>
      </c>
      <c r="FR319" s="609">
        <v>297</v>
      </c>
      <c r="FS319" s="560">
        <v>312</v>
      </c>
      <c r="FT319" s="434">
        <f t="shared" si="776"/>
        <v>297</v>
      </c>
      <c r="FU319" s="435">
        <f t="shared" si="777"/>
        <v>312</v>
      </c>
      <c r="FV319" s="609">
        <v>1.6</v>
      </c>
      <c r="FW319" s="560">
        <v>1.5</v>
      </c>
      <c r="FX319" s="434">
        <f t="shared" si="778"/>
        <v>475.20000000000005</v>
      </c>
      <c r="FY319" s="435">
        <f t="shared" si="779"/>
        <v>468</v>
      </c>
      <c r="FZ319" s="609">
        <v>18.399999999999999</v>
      </c>
      <c r="GA319" s="561">
        <v>19</v>
      </c>
      <c r="GB319" s="434">
        <f t="shared" si="780"/>
        <v>5464.7999999999993</v>
      </c>
      <c r="GC319" s="435">
        <f t="shared" si="781"/>
        <v>5928</v>
      </c>
      <c r="GD319" s="434">
        <f t="shared" si="782"/>
        <v>392</v>
      </c>
      <c r="GE319" s="435">
        <f t="shared" si="783"/>
        <v>348</v>
      </c>
      <c r="GF319" s="434">
        <f t="shared" si="784"/>
        <v>392</v>
      </c>
      <c r="GG319" s="435">
        <f t="shared" si="785"/>
        <v>348</v>
      </c>
      <c r="GH319" s="434">
        <f t="shared" si="786"/>
        <v>1241.8000000000002</v>
      </c>
      <c r="GI319" s="435">
        <f t="shared" si="787"/>
        <v>1058.2</v>
      </c>
      <c r="GJ319" s="434">
        <f t="shared" si="788"/>
        <v>26297</v>
      </c>
      <c r="GK319" s="435">
        <f t="shared" si="789"/>
        <v>22805.8</v>
      </c>
      <c r="GL319" s="434">
        <f t="shared" si="790"/>
        <v>323</v>
      </c>
      <c r="GM319" s="435">
        <f t="shared" si="791"/>
        <v>296</v>
      </c>
      <c r="GN319" s="434">
        <f t="shared" si="792"/>
        <v>323</v>
      </c>
      <c r="GO319" s="435">
        <f t="shared" si="793"/>
        <v>296</v>
      </c>
      <c r="GP319" s="434">
        <f t="shared" si="794"/>
        <v>1053.5999999999999</v>
      </c>
      <c r="GQ319" s="435">
        <f t="shared" si="795"/>
        <v>996.19999999999993</v>
      </c>
      <c r="GR319" s="434">
        <f t="shared" si="796"/>
        <v>19348.599999999999</v>
      </c>
      <c r="GS319" s="435">
        <f t="shared" si="797"/>
        <v>18379.599999999999</v>
      </c>
      <c r="GT319" s="434">
        <f t="shared" si="798"/>
        <v>715</v>
      </c>
      <c r="GU319" s="435">
        <f t="shared" si="799"/>
        <v>644</v>
      </c>
      <c r="GV319" s="434">
        <f t="shared" si="800"/>
        <v>715</v>
      </c>
      <c r="GW319" s="435">
        <f t="shared" si="801"/>
        <v>644</v>
      </c>
      <c r="GX319" s="434">
        <f t="shared" si="802"/>
        <v>2295.4</v>
      </c>
      <c r="GY319" s="435">
        <f t="shared" si="803"/>
        <v>2054.4</v>
      </c>
      <c r="GZ319" s="434">
        <f t="shared" si="804"/>
        <v>45645.599999999999</v>
      </c>
      <c r="HA319" s="435">
        <f t="shared" si="805"/>
        <v>41185.399999999994</v>
      </c>
      <c r="HB319" s="434">
        <f t="shared" si="806"/>
        <v>0</v>
      </c>
      <c r="HC319" s="435">
        <f t="shared" si="807"/>
        <v>0</v>
      </c>
      <c r="HD319" s="434">
        <f t="shared" si="808"/>
        <v>0</v>
      </c>
      <c r="HE319" s="435">
        <f t="shared" si="809"/>
        <v>0</v>
      </c>
      <c r="HF319" s="434">
        <f t="shared" si="810"/>
        <v>0</v>
      </c>
      <c r="HG319" s="435">
        <f t="shared" si="811"/>
        <v>0</v>
      </c>
      <c r="HH319" s="434">
        <f t="shared" si="812"/>
        <v>0</v>
      </c>
      <c r="HI319" s="435">
        <f t="shared" si="813"/>
        <v>0</v>
      </c>
      <c r="HJ319" s="434">
        <f t="shared" si="814"/>
        <v>2770.6000000000004</v>
      </c>
      <c r="HK319" s="435">
        <f t="shared" si="815"/>
        <v>2522.4</v>
      </c>
      <c r="HL319" s="434">
        <f t="shared" si="816"/>
        <v>51110.399999999994</v>
      </c>
      <c r="HM319" s="435">
        <f t="shared" si="817"/>
        <v>47113.4</v>
      </c>
    </row>
    <row r="320" spans="1:221" s="18" customFormat="1" ht="15" customHeight="1">
      <c r="A320" s="540" t="s">
        <v>585</v>
      </c>
      <c r="B320" s="6" t="s">
        <v>634</v>
      </c>
      <c r="C320" s="563"/>
      <c r="D320" s="5">
        <v>224110</v>
      </c>
      <c r="E320" s="568">
        <v>8</v>
      </c>
      <c r="F320" s="609">
        <v>995</v>
      </c>
      <c r="G320" s="560">
        <v>1039</v>
      </c>
      <c r="H320" s="609">
        <v>13</v>
      </c>
      <c r="I320" s="560">
        <v>9</v>
      </c>
      <c r="J320" s="434">
        <f t="shared" si="670"/>
        <v>982</v>
      </c>
      <c r="K320" s="435">
        <f t="shared" si="671"/>
        <v>1030</v>
      </c>
      <c r="L320" s="432"/>
      <c r="M320" s="433"/>
      <c r="N320" s="434">
        <f t="shared" si="672"/>
        <v>982</v>
      </c>
      <c r="O320" s="435">
        <f t="shared" si="673"/>
        <v>1030</v>
      </c>
      <c r="P320" s="434">
        <f t="shared" si="674"/>
        <v>982</v>
      </c>
      <c r="Q320" s="435">
        <f t="shared" si="675"/>
        <v>1030</v>
      </c>
      <c r="R320" s="609">
        <v>72</v>
      </c>
      <c r="S320" s="560">
        <v>70</v>
      </c>
      <c r="T320" s="434">
        <f t="shared" si="818"/>
        <v>72</v>
      </c>
      <c r="U320" s="435">
        <f t="shared" si="818"/>
        <v>70</v>
      </c>
      <c r="V320" s="609">
        <v>54</v>
      </c>
      <c r="W320" s="560">
        <v>51</v>
      </c>
      <c r="X320" s="434">
        <f t="shared" si="676"/>
        <v>54</v>
      </c>
      <c r="Y320" s="435">
        <f t="shared" si="677"/>
        <v>51</v>
      </c>
      <c r="Z320" s="432"/>
      <c r="AA320" s="433"/>
      <c r="AB320" s="434">
        <f t="shared" si="678"/>
        <v>0</v>
      </c>
      <c r="AC320" s="435">
        <f t="shared" si="679"/>
        <v>0</v>
      </c>
      <c r="AD320" s="434">
        <f t="shared" si="680"/>
        <v>126</v>
      </c>
      <c r="AE320" s="435">
        <f t="shared" si="681"/>
        <v>121</v>
      </c>
      <c r="AF320" s="434">
        <f t="shared" si="682"/>
        <v>126</v>
      </c>
      <c r="AG320" s="435">
        <f t="shared" si="683"/>
        <v>121</v>
      </c>
      <c r="AH320" s="609">
        <v>3.3</v>
      </c>
      <c r="AI320" s="560">
        <v>2.9</v>
      </c>
      <c r="AJ320" s="434">
        <f t="shared" si="684"/>
        <v>237.6</v>
      </c>
      <c r="AK320" s="435">
        <f t="shared" si="685"/>
        <v>203</v>
      </c>
      <c r="AL320" s="609">
        <v>3</v>
      </c>
      <c r="AM320" s="560">
        <v>3.3</v>
      </c>
      <c r="AN320" s="434">
        <f t="shared" si="686"/>
        <v>162</v>
      </c>
      <c r="AO320" s="435">
        <f t="shared" si="687"/>
        <v>168.29999999999998</v>
      </c>
      <c r="AP320" s="432"/>
      <c r="AQ320" s="433"/>
      <c r="AR320" s="434">
        <f t="shared" si="688"/>
        <v>0</v>
      </c>
      <c r="AS320" s="435">
        <f t="shared" si="689"/>
        <v>0</v>
      </c>
      <c r="AT320" s="434">
        <f t="shared" si="690"/>
        <v>3.1714285714285717</v>
      </c>
      <c r="AU320" s="435">
        <f t="shared" si="691"/>
        <v>3.0685950413223138</v>
      </c>
      <c r="AV320" s="434">
        <f t="shared" si="692"/>
        <v>399.6</v>
      </c>
      <c r="AW320" s="435">
        <f t="shared" si="693"/>
        <v>371.29999999999995</v>
      </c>
      <c r="AX320" s="609">
        <v>57.8</v>
      </c>
      <c r="AY320" s="560">
        <v>51</v>
      </c>
      <c r="AZ320" s="434">
        <f t="shared" si="694"/>
        <v>4161.5999999999995</v>
      </c>
      <c r="BA320" s="435">
        <f t="shared" si="695"/>
        <v>3570</v>
      </c>
      <c r="BB320" s="609">
        <v>50.7</v>
      </c>
      <c r="BC320" s="560">
        <v>52.9</v>
      </c>
      <c r="BD320" s="434">
        <f t="shared" si="696"/>
        <v>2737.8</v>
      </c>
      <c r="BE320" s="435">
        <f t="shared" si="697"/>
        <v>2697.9</v>
      </c>
      <c r="BF320" s="432"/>
      <c r="BG320" s="433"/>
      <c r="BH320" s="434">
        <f t="shared" si="698"/>
        <v>0</v>
      </c>
      <c r="BI320" s="435">
        <f t="shared" si="699"/>
        <v>0</v>
      </c>
      <c r="BJ320" s="434">
        <f t="shared" si="700"/>
        <v>54.757142857142853</v>
      </c>
      <c r="BK320" s="435">
        <f t="shared" si="701"/>
        <v>51.800826446280986</v>
      </c>
      <c r="BL320" s="434">
        <f t="shared" si="702"/>
        <v>6899.4</v>
      </c>
      <c r="BM320" s="435">
        <f t="shared" si="703"/>
        <v>6267.9</v>
      </c>
      <c r="BN320" s="609">
        <v>204</v>
      </c>
      <c r="BO320" s="560">
        <v>231</v>
      </c>
      <c r="BP320" s="434">
        <f t="shared" si="704"/>
        <v>204</v>
      </c>
      <c r="BQ320" s="435">
        <f t="shared" si="705"/>
        <v>231</v>
      </c>
      <c r="BR320" s="609">
        <v>184</v>
      </c>
      <c r="BS320" s="560">
        <v>197</v>
      </c>
      <c r="BT320" s="434">
        <f t="shared" si="706"/>
        <v>184</v>
      </c>
      <c r="BU320" s="435">
        <f t="shared" si="707"/>
        <v>197</v>
      </c>
      <c r="BV320" s="432"/>
      <c r="BW320" s="433"/>
      <c r="BX320" s="434">
        <f t="shared" si="708"/>
        <v>0</v>
      </c>
      <c r="BY320" s="435">
        <f t="shared" si="709"/>
        <v>0</v>
      </c>
      <c r="BZ320" s="434">
        <f t="shared" si="710"/>
        <v>388</v>
      </c>
      <c r="CA320" s="435">
        <f t="shared" si="711"/>
        <v>428</v>
      </c>
      <c r="CB320" s="434">
        <f t="shared" si="712"/>
        <v>388</v>
      </c>
      <c r="CC320" s="435">
        <f t="shared" si="713"/>
        <v>428</v>
      </c>
      <c r="CD320" s="609">
        <v>3.7</v>
      </c>
      <c r="CE320" s="560">
        <v>4</v>
      </c>
      <c r="CF320" s="434">
        <f t="shared" si="714"/>
        <v>754.80000000000007</v>
      </c>
      <c r="CG320" s="435">
        <f t="shared" si="715"/>
        <v>924</v>
      </c>
      <c r="CH320" s="610">
        <v>4.5</v>
      </c>
      <c r="CI320" s="560">
        <v>4.5999999999999996</v>
      </c>
      <c r="CJ320" s="434">
        <f t="shared" si="716"/>
        <v>828</v>
      </c>
      <c r="CK320" s="435">
        <f t="shared" si="717"/>
        <v>906.19999999999993</v>
      </c>
      <c r="CL320" s="432"/>
      <c r="CM320" s="433"/>
      <c r="CN320" s="434">
        <f t="shared" si="718"/>
        <v>0</v>
      </c>
      <c r="CO320" s="435">
        <f t="shared" si="719"/>
        <v>0</v>
      </c>
      <c r="CP320" s="434">
        <f t="shared" si="720"/>
        <v>4.0793814432989697</v>
      </c>
      <c r="CQ320" s="435">
        <f t="shared" si="721"/>
        <v>4.2761682242990648</v>
      </c>
      <c r="CR320" s="434">
        <f t="shared" si="722"/>
        <v>1582.8000000000002</v>
      </c>
      <c r="CS320" s="435">
        <f t="shared" si="723"/>
        <v>1830.1999999999998</v>
      </c>
      <c r="CT320" s="609">
        <v>72.599999999999994</v>
      </c>
      <c r="CU320" s="560">
        <v>69.7</v>
      </c>
      <c r="CV320" s="434">
        <f t="shared" si="724"/>
        <v>14810.4</v>
      </c>
      <c r="CW320" s="435">
        <f t="shared" si="725"/>
        <v>16100.7</v>
      </c>
      <c r="CX320" s="609">
        <v>73.8</v>
      </c>
      <c r="CY320" s="560">
        <v>72</v>
      </c>
      <c r="CZ320" s="434">
        <f t="shared" si="726"/>
        <v>13579.199999999999</v>
      </c>
      <c r="DA320" s="435">
        <f t="shared" si="727"/>
        <v>14184</v>
      </c>
      <c r="DB320" s="432"/>
      <c r="DC320" s="433"/>
      <c r="DD320" s="434">
        <f t="shared" si="728"/>
        <v>0</v>
      </c>
      <c r="DE320" s="435">
        <f t="shared" si="729"/>
        <v>0</v>
      </c>
      <c r="DF320" s="434">
        <f t="shared" si="730"/>
        <v>73.169072164948446</v>
      </c>
      <c r="DG320" s="435">
        <f t="shared" si="731"/>
        <v>70.758644859813089</v>
      </c>
      <c r="DH320" s="434">
        <f t="shared" si="732"/>
        <v>28389.599999999999</v>
      </c>
      <c r="DI320" s="435">
        <f t="shared" si="733"/>
        <v>30284.7</v>
      </c>
      <c r="DJ320" s="434">
        <f t="shared" si="734"/>
        <v>514</v>
      </c>
      <c r="DK320" s="435">
        <f t="shared" si="735"/>
        <v>549</v>
      </c>
      <c r="DL320" s="434">
        <f t="shared" si="736"/>
        <v>514</v>
      </c>
      <c r="DM320" s="435">
        <f t="shared" si="737"/>
        <v>549</v>
      </c>
      <c r="DN320" s="434">
        <f t="shared" si="738"/>
        <v>3.8568093385214008</v>
      </c>
      <c r="DO320" s="435">
        <f t="shared" si="739"/>
        <v>4.010018214936248</v>
      </c>
      <c r="DP320" s="434">
        <f t="shared" si="740"/>
        <v>1982.4</v>
      </c>
      <c r="DQ320" s="435">
        <f t="shared" si="741"/>
        <v>2201.5</v>
      </c>
      <c r="DR320" s="434">
        <f t="shared" si="742"/>
        <v>68.655642023346303</v>
      </c>
      <c r="DS320" s="435">
        <f t="shared" si="743"/>
        <v>66.58032786885245</v>
      </c>
      <c r="DT320" s="434">
        <f t="shared" si="744"/>
        <v>35289</v>
      </c>
      <c r="DU320" s="435">
        <f t="shared" si="745"/>
        <v>36552.6</v>
      </c>
      <c r="DV320" s="609">
        <v>137</v>
      </c>
      <c r="DW320" s="560">
        <v>108</v>
      </c>
      <c r="DX320" s="434">
        <f t="shared" si="746"/>
        <v>137</v>
      </c>
      <c r="DY320" s="435">
        <f t="shared" si="747"/>
        <v>108</v>
      </c>
      <c r="DZ320" s="609">
        <v>184</v>
      </c>
      <c r="EA320" s="560">
        <v>200</v>
      </c>
      <c r="EB320" s="434">
        <f t="shared" si="748"/>
        <v>184</v>
      </c>
      <c r="EC320" s="435">
        <f t="shared" si="749"/>
        <v>200</v>
      </c>
      <c r="ED320" s="432"/>
      <c r="EE320" s="433"/>
      <c r="EF320" s="434">
        <f t="shared" si="750"/>
        <v>0</v>
      </c>
      <c r="EG320" s="435">
        <f t="shared" si="751"/>
        <v>0</v>
      </c>
      <c r="EH320" s="434">
        <f t="shared" si="752"/>
        <v>321</v>
      </c>
      <c r="EI320" s="435">
        <f t="shared" si="753"/>
        <v>308</v>
      </c>
      <c r="EJ320" s="434">
        <f t="shared" si="754"/>
        <v>321</v>
      </c>
      <c r="EK320" s="435">
        <f t="shared" si="755"/>
        <v>308</v>
      </c>
      <c r="EL320" s="609">
        <v>3.4</v>
      </c>
      <c r="EM320" s="560">
        <v>3.7</v>
      </c>
      <c r="EN320" s="434">
        <f t="shared" si="756"/>
        <v>465.8</v>
      </c>
      <c r="EO320" s="435">
        <f t="shared" si="757"/>
        <v>399.6</v>
      </c>
      <c r="EP320" s="609">
        <v>3.6</v>
      </c>
      <c r="EQ320" s="560">
        <v>3.6</v>
      </c>
      <c r="ER320" s="434">
        <f t="shared" si="758"/>
        <v>662.4</v>
      </c>
      <c r="ES320" s="435">
        <f t="shared" si="759"/>
        <v>720</v>
      </c>
      <c r="ET320" s="432"/>
      <c r="EU320" s="433"/>
      <c r="EV320" s="434">
        <f t="shared" si="760"/>
        <v>0</v>
      </c>
      <c r="EW320" s="435">
        <f t="shared" si="761"/>
        <v>0</v>
      </c>
      <c r="EX320" s="434">
        <f t="shared" si="762"/>
        <v>3.5146417445482867</v>
      </c>
      <c r="EY320" s="435">
        <f t="shared" si="763"/>
        <v>3.6350649350649347</v>
      </c>
      <c r="EZ320" s="434">
        <f t="shared" si="764"/>
        <v>1128.2</v>
      </c>
      <c r="FA320" s="435">
        <f t="shared" si="765"/>
        <v>1119.5999999999999</v>
      </c>
      <c r="FB320" s="609">
        <v>58.8</v>
      </c>
      <c r="FC320" s="560">
        <v>61.6</v>
      </c>
      <c r="FD320" s="434">
        <f t="shared" si="766"/>
        <v>8055.5999999999995</v>
      </c>
      <c r="FE320" s="435">
        <f t="shared" si="767"/>
        <v>6652.8</v>
      </c>
      <c r="FF320" s="609">
        <v>52.5</v>
      </c>
      <c r="FG320" s="560">
        <v>55.6</v>
      </c>
      <c r="FH320" s="434">
        <f t="shared" si="768"/>
        <v>9660</v>
      </c>
      <c r="FI320" s="435">
        <f t="shared" si="769"/>
        <v>11120</v>
      </c>
      <c r="FJ320" s="432"/>
      <c r="FK320" s="433"/>
      <c r="FL320" s="434">
        <f t="shared" si="770"/>
        <v>0</v>
      </c>
      <c r="FM320" s="435">
        <f t="shared" si="771"/>
        <v>0</v>
      </c>
      <c r="FN320" s="434">
        <f t="shared" si="772"/>
        <v>55.188785046728967</v>
      </c>
      <c r="FO320" s="435">
        <f t="shared" si="773"/>
        <v>57.703896103896099</v>
      </c>
      <c r="FP320" s="434">
        <f t="shared" si="774"/>
        <v>17715.599999999999</v>
      </c>
      <c r="FQ320" s="435">
        <f t="shared" si="775"/>
        <v>17772.8</v>
      </c>
      <c r="FR320" s="609">
        <v>147</v>
      </c>
      <c r="FS320" s="560">
        <v>173</v>
      </c>
      <c r="FT320" s="434">
        <f t="shared" si="776"/>
        <v>147</v>
      </c>
      <c r="FU320" s="435">
        <f t="shared" si="777"/>
        <v>173</v>
      </c>
      <c r="FV320" s="609">
        <v>4.0999999999999996</v>
      </c>
      <c r="FW320" s="560">
        <v>3.7</v>
      </c>
      <c r="FX320" s="434">
        <f t="shared" si="778"/>
        <v>602.69999999999993</v>
      </c>
      <c r="FY320" s="435">
        <f t="shared" si="779"/>
        <v>640.1</v>
      </c>
      <c r="FZ320" s="609">
        <v>50.1</v>
      </c>
      <c r="GA320" s="561">
        <v>44</v>
      </c>
      <c r="GB320" s="434">
        <f t="shared" si="780"/>
        <v>7364.7</v>
      </c>
      <c r="GC320" s="435">
        <f t="shared" si="781"/>
        <v>7612</v>
      </c>
      <c r="GD320" s="434">
        <f t="shared" si="782"/>
        <v>413</v>
      </c>
      <c r="GE320" s="435">
        <f t="shared" si="783"/>
        <v>409</v>
      </c>
      <c r="GF320" s="434">
        <f t="shared" si="784"/>
        <v>413</v>
      </c>
      <c r="GG320" s="435">
        <f t="shared" si="785"/>
        <v>409</v>
      </c>
      <c r="GH320" s="434">
        <f t="shared" si="786"/>
        <v>1458.2</v>
      </c>
      <c r="GI320" s="435">
        <f t="shared" si="787"/>
        <v>1526.6</v>
      </c>
      <c r="GJ320" s="434">
        <f t="shared" si="788"/>
        <v>27027.599999999999</v>
      </c>
      <c r="GK320" s="435">
        <f t="shared" si="789"/>
        <v>26323.5</v>
      </c>
      <c r="GL320" s="434">
        <f t="shared" si="790"/>
        <v>422</v>
      </c>
      <c r="GM320" s="435">
        <f t="shared" si="791"/>
        <v>448</v>
      </c>
      <c r="GN320" s="434">
        <f t="shared" si="792"/>
        <v>422</v>
      </c>
      <c r="GO320" s="435">
        <f t="shared" si="793"/>
        <v>448</v>
      </c>
      <c r="GP320" s="434">
        <f t="shared" si="794"/>
        <v>1652.4</v>
      </c>
      <c r="GQ320" s="435">
        <f t="shared" si="795"/>
        <v>1794.5</v>
      </c>
      <c r="GR320" s="434">
        <f t="shared" si="796"/>
        <v>25977</v>
      </c>
      <c r="GS320" s="435">
        <f t="shared" si="797"/>
        <v>28001.9</v>
      </c>
      <c r="GT320" s="434">
        <f t="shared" si="798"/>
        <v>835</v>
      </c>
      <c r="GU320" s="435">
        <f t="shared" si="799"/>
        <v>857</v>
      </c>
      <c r="GV320" s="434">
        <f t="shared" si="800"/>
        <v>835</v>
      </c>
      <c r="GW320" s="435">
        <f t="shared" si="801"/>
        <v>857</v>
      </c>
      <c r="GX320" s="434">
        <f t="shared" si="802"/>
        <v>3110.6000000000004</v>
      </c>
      <c r="GY320" s="435">
        <f t="shared" si="803"/>
        <v>3321.1</v>
      </c>
      <c r="GZ320" s="434">
        <f t="shared" si="804"/>
        <v>53004.6</v>
      </c>
      <c r="HA320" s="435">
        <f t="shared" si="805"/>
        <v>54325.4</v>
      </c>
      <c r="HB320" s="434">
        <f t="shared" si="806"/>
        <v>0</v>
      </c>
      <c r="HC320" s="435">
        <f t="shared" si="807"/>
        <v>0</v>
      </c>
      <c r="HD320" s="434">
        <f t="shared" si="808"/>
        <v>0</v>
      </c>
      <c r="HE320" s="435">
        <f t="shared" si="809"/>
        <v>0</v>
      </c>
      <c r="HF320" s="434">
        <f t="shared" si="810"/>
        <v>0</v>
      </c>
      <c r="HG320" s="435">
        <f t="shared" si="811"/>
        <v>0</v>
      </c>
      <c r="HH320" s="434">
        <f t="shared" si="812"/>
        <v>0</v>
      </c>
      <c r="HI320" s="435">
        <f t="shared" si="813"/>
        <v>0</v>
      </c>
      <c r="HJ320" s="434">
        <f t="shared" si="814"/>
        <v>3713.3</v>
      </c>
      <c r="HK320" s="435">
        <f t="shared" si="815"/>
        <v>3961.2</v>
      </c>
      <c r="HL320" s="434">
        <f t="shared" si="816"/>
        <v>60369.299999999996</v>
      </c>
      <c r="HM320" s="435">
        <f t="shared" si="817"/>
        <v>61937.399999999994</v>
      </c>
    </row>
    <row r="321" spans="1:221" s="18" customFormat="1" ht="15" customHeight="1">
      <c r="A321" s="540" t="s">
        <v>585</v>
      </c>
      <c r="B321" s="6" t="s">
        <v>635</v>
      </c>
      <c r="C321" s="563" t="s">
        <v>1272</v>
      </c>
      <c r="D321" s="5">
        <v>227191</v>
      </c>
      <c r="E321" s="568">
        <v>8</v>
      </c>
      <c r="F321" s="609"/>
      <c r="G321" s="611"/>
      <c r="H321" s="609"/>
      <c r="I321" s="611"/>
      <c r="J321" s="434">
        <f t="shared" si="670"/>
        <v>0</v>
      </c>
      <c r="K321" s="435">
        <f t="shared" si="671"/>
        <v>0</v>
      </c>
      <c r="L321" s="432"/>
      <c r="M321" s="433"/>
      <c r="N321" s="434">
        <f t="shared" si="672"/>
        <v>0</v>
      </c>
      <c r="O321" s="435">
        <f t="shared" si="673"/>
        <v>0</v>
      </c>
      <c r="P321" s="434">
        <f t="shared" si="674"/>
        <v>0</v>
      </c>
      <c r="Q321" s="435">
        <f t="shared" si="675"/>
        <v>0</v>
      </c>
      <c r="R321" s="609"/>
      <c r="S321" s="611"/>
      <c r="T321" s="434">
        <f t="shared" si="818"/>
        <v>0</v>
      </c>
      <c r="U321" s="435">
        <f t="shared" si="818"/>
        <v>0</v>
      </c>
      <c r="V321" s="609"/>
      <c r="W321" s="611"/>
      <c r="X321" s="434">
        <f t="shared" si="676"/>
        <v>0</v>
      </c>
      <c r="Y321" s="435">
        <f t="shared" si="677"/>
        <v>0</v>
      </c>
      <c r="Z321" s="432"/>
      <c r="AA321" s="433"/>
      <c r="AB321" s="434">
        <f t="shared" si="678"/>
        <v>0</v>
      </c>
      <c r="AC321" s="435">
        <f t="shared" si="679"/>
        <v>0</v>
      </c>
      <c r="AD321" s="434">
        <f t="shared" si="680"/>
        <v>0</v>
      </c>
      <c r="AE321" s="435">
        <f t="shared" si="681"/>
        <v>0</v>
      </c>
      <c r="AF321" s="434">
        <f t="shared" si="682"/>
        <v>0</v>
      </c>
      <c r="AG321" s="435">
        <f t="shared" si="683"/>
        <v>0</v>
      </c>
      <c r="AH321" s="609"/>
      <c r="AI321" s="611"/>
      <c r="AJ321" s="434">
        <f t="shared" si="684"/>
        <v>0</v>
      </c>
      <c r="AK321" s="435">
        <f t="shared" si="685"/>
        <v>0</v>
      </c>
      <c r="AL321" s="609"/>
      <c r="AM321" s="611"/>
      <c r="AN321" s="434">
        <f t="shared" si="686"/>
        <v>0</v>
      </c>
      <c r="AO321" s="435">
        <f t="shared" si="687"/>
        <v>0</v>
      </c>
      <c r="AP321" s="432"/>
      <c r="AQ321" s="433"/>
      <c r="AR321" s="434">
        <f t="shared" si="688"/>
        <v>0</v>
      </c>
      <c r="AS321" s="435">
        <f t="shared" si="689"/>
        <v>0</v>
      </c>
      <c r="AT321" s="434">
        <f t="shared" si="690"/>
        <v>0</v>
      </c>
      <c r="AU321" s="435">
        <f t="shared" si="691"/>
        <v>0</v>
      </c>
      <c r="AV321" s="434">
        <f t="shared" si="692"/>
        <v>0</v>
      </c>
      <c r="AW321" s="435">
        <f t="shared" si="693"/>
        <v>0</v>
      </c>
      <c r="AX321" s="609"/>
      <c r="AY321" s="611"/>
      <c r="AZ321" s="434">
        <f t="shared" si="694"/>
        <v>0</v>
      </c>
      <c r="BA321" s="435">
        <f t="shared" si="695"/>
        <v>0</v>
      </c>
      <c r="BB321" s="609"/>
      <c r="BC321" s="611"/>
      <c r="BD321" s="434">
        <f t="shared" si="696"/>
        <v>0</v>
      </c>
      <c r="BE321" s="435">
        <f t="shared" si="697"/>
        <v>0</v>
      </c>
      <c r="BF321" s="432"/>
      <c r="BG321" s="433"/>
      <c r="BH321" s="434">
        <f t="shared" si="698"/>
        <v>0</v>
      </c>
      <c r="BI321" s="435">
        <f t="shared" si="699"/>
        <v>0</v>
      </c>
      <c r="BJ321" s="434">
        <f t="shared" si="700"/>
        <v>0</v>
      </c>
      <c r="BK321" s="435">
        <f t="shared" si="701"/>
        <v>0</v>
      </c>
      <c r="BL321" s="434">
        <f t="shared" si="702"/>
        <v>0</v>
      </c>
      <c r="BM321" s="435">
        <f t="shared" si="703"/>
        <v>0</v>
      </c>
      <c r="BN321" s="609"/>
      <c r="BO321" s="611"/>
      <c r="BP321" s="434">
        <f t="shared" si="704"/>
        <v>0</v>
      </c>
      <c r="BQ321" s="435">
        <f t="shared" si="705"/>
        <v>0</v>
      </c>
      <c r="BR321" s="609"/>
      <c r="BS321" s="611"/>
      <c r="BT321" s="434">
        <f t="shared" si="706"/>
        <v>0</v>
      </c>
      <c r="BU321" s="435">
        <f t="shared" si="707"/>
        <v>0</v>
      </c>
      <c r="BV321" s="432"/>
      <c r="BW321" s="433"/>
      <c r="BX321" s="434">
        <f t="shared" si="708"/>
        <v>0</v>
      </c>
      <c r="BY321" s="435">
        <f t="shared" si="709"/>
        <v>0</v>
      </c>
      <c r="BZ321" s="434">
        <f t="shared" si="710"/>
        <v>0</v>
      </c>
      <c r="CA321" s="435">
        <f t="shared" si="711"/>
        <v>0</v>
      </c>
      <c r="CB321" s="434">
        <f t="shared" si="712"/>
        <v>0</v>
      </c>
      <c r="CC321" s="435">
        <f t="shared" si="713"/>
        <v>0</v>
      </c>
      <c r="CD321" s="609"/>
      <c r="CE321" s="611"/>
      <c r="CF321" s="434">
        <f t="shared" si="714"/>
        <v>0</v>
      </c>
      <c r="CG321" s="435">
        <f t="shared" si="715"/>
        <v>0</v>
      </c>
      <c r="CH321" s="610"/>
      <c r="CI321" s="611"/>
      <c r="CJ321" s="434">
        <f t="shared" si="716"/>
        <v>0</v>
      </c>
      <c r="CK321" s="435">
        <f t="shared" si="717"/>
        <v>0</v>
      </c>
      <c r="CL321" s="432"/>
      <c r="CM321" s="433"/>
      <c r="CN321" s="434">
        <f t="shared" si="718"/>
        <v>0</v>
      </c>
      <c r="CO321" s="435">
        <f t="shared" si="719"/>
        <v>0</v>
      </c>
      <c r="CP321" s="434">
        <f t="shared" si="720"/>
        <v>0</v>
      </c>
      <c r="CQ321" s="435">
        <f t="shared" si="721"/>
        <v>0</v>
      </c>
      <c r="CR321" s="434">
        <f t="shared" si="722"/>
        <v>0</v>
      </c>
      <c r="CS321" s="435">
        <f t="shared" si="723"/>
        <v>0</v>
      </c>
      <c r="CT321" s="609"/>
      <c r="CU321" s="611"/>
      <c r="CV321" s="434">
        <f t="shared" si="724"/>
        <v>0</v>
      </c>
      <c r="CW321" s="435">
        <f t="shared" si="725"/>
        <v>0</v>
      </c>
      <c r="CX321" s="609"/>
      <c r="CY321" s="611"/>
      <c r="CZ321" s="434">
        <f t="shared" si="726"/>
        <v>0</v>
      </c>
      <c r="DA321" s="435">
        <f t="shared" si="727"/>
        <v>0</v>
      </c>
      <c r="DB321" s="432"/>
      <c r="DC321" s="433"/>
      <c r="DD321" s="434">
        <f t="shared" si="728"/>
        <v>0</v>
      </c>
      <c r="DE321" s="435">
        <f t="shared" si="729"/>
        <v>0</v>
      </c>
      <c r="DF321" s="434">
        <f t="shared" si="730"/>
        <v>0</v>
      </c>
      <c r="DG321" s="435">
        <f t="shared" si="731"/>
        <v>0</v>
      </c>
      <c r="DH321" s="434">
        <f t="shared" si="732"/>
        <v>0</v>
      </c>
      <c r="DI321" s="435">
        <f t="shared" si="733"/>
        <v>0</v>
      </c>
      <c r="DJ321" s="434">
        <f t="shared" si="734"/>
        <v>0</v>
      </c>
      <c r="DK321" s="435">
        <f t="shared" si="735"/>
        <v>0</v>
      </c>
      <c r="DL321" s="434">
        <f t="shared" si="736"/>
        <v>0</v>
      </c>
      <c r="DM321" s="435">
        <f t="shared" si="737"/>
        <v>0</v>
      </c>
      <c r="DN321" s="434">
        <f t="shared" si="738"/>
        <v>0</v>
      </c>
      <c r="DO321" s="435">
        <f t="shared" si="739"/>
        <v>0</v>
      </c>
      <c r="DP321" s="434">
        <f t="shared" si="740"/>
        <v>0</v>
      </c>
      <c r="DQ321" s="435">
        <f t="shared" si="741"/>
        <v>0</v>
      </c>
      <c r="DR321" s="434">
        <f t="shared" si="742"/>
        <v>0</v>
      </c>
      <c r="DS321" s="435">
        <f t="shared" si="743"/>
        <v>0</v>
      </c>
      <c r="DT321" s="434">
        <f t="shared" si="744"/>
        <v>0</v>
      </c>
      <c r="DU321" s="435">
        <f t="shared" si="745"/>
        <v>0</v>
      </c>
      <c r="DV321" s="609"/>
      <c r="DW321" s="611"/>
      <c r="DX321" s="434">
        <f t="shared" si="746"/>
        <v>0</v>
      </c>
      <c r="DY321" s="435">
        <f t="shared" si="747"/>
        <v>0</v>
      </c>
      <c r="DZ321" s="609"/>
      <c r="EA321" s="611"/>
      <c r="EB321" s="434">
        <f t="shared" si="748"/>
        <v>0</v>
      </c>
      <c r="EC321" s="435">
        <f t="shared" si="749"/>
        <v>0</v>
      </c>
      <c r="ED321" s="432"/>
      <c r="EE321" s="433"/>
      <c r="EF321" s="434">
        <f t="shared" si="750"/>
        <v>0</v>
      </c>
      <c r="EG321" s="435">
        <f t="shared" si="751"/>
        <v>0</v>
      </c>
      <c r="EH321" s="434">
        <f t="shared" si="752"/>
        <v>0</v>
      </c>
      <c r="EI321" s="435">
        <f t="shared" si="753"/>
        <v>0</v>
      </c>
      <c r="EJ321" s="434">
        <f t="shared" si="754"/>
        <v>0</v>
      </c>
      <c r="EK321" s="435">
        <f t="shared" si="755"/>
        <v>0</v>
      </c>
      <c r="EL321" s="609"/>
      <c r="EM321" s="611"/>
      <c r="EN321" s="434">
        <f t="shared" si="756"/>
        <v>0</v>
      </c>
      <c r="EO321" s="435">
        <f t="shared" si="757"/>
        <v>0</v>
      </c>
      <c r="EP321" s="609"/>
      <c r="EQ321" s="611"/>
      <c r="ER321" s="434">
        <f t="shared" si="758"/>
        <v>0</v>
      </c>
      <c r="ES321" s="435">
        <f t="shared" si="759"/>
        <v>0</v>
      </c>
      <c r="ET321" s="432"/>
      <c r="EU321" s="433"/>
      <c r="EV321" s="434">
        <f t="shared" si="760"/>
        <v>0</v>
      </c>
      <c r="EW321" s="435">
        <f t="shared" si="761"/>
        <v>0</v>
      </c>
      <c r="EX321" s="434">
        <f t="shared" si="762"/>
        <v>0</v>
      </c>
      <c r="EY321" s="435">
        <f t="shared" si="763"/>
        <v>0</v>
      </c>
      <c r="EZ321" s="434">
        <f t="shared" si="764"/>
        <v>0</v>
      </c>
      <c r="FA321" s="435">
        <f t="shared" si="765"/>
        <v>0</v>
      </c>
      <c r="FB321" s="609"/>
      <c r="FC321" s="611"/>
      <c r="FD321" s="434">
        <f t="shared" si="766"/>
        <v>0</v>
      </c>
      <c r="FE321" s="435">
        <f t="shared" si="767"/>
        <v>0</v>
      </c>
      <c r="FF321" s="609"/>
      <c r="FG321" s="611"/>
      <c r="FH321" s="434">
        <f t="shared" si="768"/>
        <v>0</v>
      </c>
      <c r="FI321" s="435">
        <f t="shared" si="769"/>
        <v>0</v>
      </c>
      <c r="FJ321" s="432"/>
      <c r="FK321" s="433"/>
      <c r="FL321" s="434">
        <f t="shared" si="770"/>
        <v>0</v>
      </c>
      <c r="FM321" s="435">
        <f t="shared" si="771"/>
        <v>0</v>
      </c>
      <c r="FN321" s="434">
        <f t="shared" si="772"/>
        <v>0</v>
      </c>
      <c r="FO321" s="435">
        <f t="shared" si="773"/>
        <v>0</v>
      </c>
      <c r="FP321" s="434">
        <f t="shared" si="774"/>
        <v>0</v>
      </c>
      <c r="FQ321" s="435">
        <f t="shared" si="775"/>
        <v>0</v>
      </c>
      <c r="FR321" s="609"/>
      <c r="FS321" s="611"/>
      <c r="FT321" s="434">
        <f t="shared" si="776"/>
        <v>0</v>
      </c>
      <c r="FU321" s="435">
        <f t="shared" si="777"/>
        <v>0</v>
      </c>
      <c r="FV321" s="609"/>
      <c r="FW321" s="611"/>
      <c r="FX321" s="434">
        <f t="shared" si="778"/>
        <v>0</v>
      </c>
      <c r="FY321" s="435">
        <f t="shared" si="779"/>
        <v>0</v>
      </c>
      <c r="FZ321" s="609"/>
      <c r="GA321" s="611"/>
      <c r="GB321" s="434">
        <f t="shared" si="780"/>
        <v>0</v>
      </c>
      <c r="GC321" s="435">
        <f t="shared" si="781"/>
        <v>0</v>
      </c>
      <c r="GD321" s="434">
        <f t="shared" si="782"/>
        <v>0</v>
      </c>
      <c r="GE321" s="435">
        <f t="shared" si="783"/>
        <v>0</v>
      </c>
      <c r="GF321" s="434">
        <f t="shared" si="784"/>
        <v>0</v>
      </c>
      <c r="GG321" s="435">
        <f t="shared" si="785"/>
        <v>0</v>
      </c>
      <c r="GH321" s="434">
        <f t="shared" si="786"/>
        <v>0</v>
      </c>
      <c r="GI321" s="435">
        <f t="shared" si="787"/>
        <v>0</v>
      </c>
      <c r="GJ321" s="434">
        <f t="shared" si="788"/>
        <v>0</v>
      </c>
      <c r="GK321" s="435">
        <f t="shared" si="789"/>
        <v>0</v>
      </c>
      <c r="GL321" s="434">
        <f t="shared" si="790"/>
        <v>0</v>
      </c>
      <c r="GM321" s="435">
        <f t="shared" si="791"/>
        <v>0</v>
      </c>
      <c r="GN321" s="434">
        <f t="shared" si="792"/>
        <v>0</v>
      </c>
      <c r="GO321" s="435">
        <f t="shared" si="793"/>
        <v>0</v>
      </c>
      <c r="GP321" s="434">
        <f t="shared" si="794"/>
        <v>0</v>
      </c>
      <c r="GQ321" s="435">
        <f t="shared" si="795"/>
        <v>0</v>
      </c>
      <c r="GR321" s="434">
        <f t="shared" si="796"/>
        <v>0</v>
      </c>
      <c r="GS321" s="435">
        <f t="shared" si="797"/>
        <v>0</v>
      </c>
      <c r="GT321" s="434">
        <f t="shared" si="798"/>
        <v>0</v>
      </c>
      <c r="GU321" s="435">
        <f t="shared" si="799"/>
        <v>0</v>
      </c>
      <c r="GV321" s="434">
        <f t="shared" si="800"/>
        <v>0</v>
      </c>
      <c r="GW321" s="435">
        <f t="shared" si="801"/>
        <v>0</v>
      </c>
      <c r="GX321" s="434">
        <f t="shared" si="802"/>
        <v>0</v>
      </c>
      <c r="GY321" s="435">
        <f t="shared" si="803"/>
        <v>0</v>
      </c>
      <c r="GZ321" s="434">
        <f t="shared" si="804"/>
        <v>0</v>
      </c>
      <c r="HA321" s="435">
        <f t="shared" si="805"/>
        <v>0</v>
      </c>
      <c r="HB321" s="434">
        <f t="shared" si="806"/>
        <v>0</v>
      </c>
      <c r="HC321" s="435">
        <f t="shared" si="807"/>
        <v>0</v>
      </c>
      <c r="HD321" s="434">
        <f t="shared" si="808"/>
        <v>0</v>
      </c>
      <c r="HE321" s="435">
        <f t="shared" si="809"/>
        <v>0</v>
      </c>
      <c r="HF321" s="434">
        <f t="shared" si="810"/>
        <v>0</v>
      </c>
      <c r="HG321" s="435">
        <f t="shared" si="811"/>
        <v>0</v>
      </c>
      <c r="HH321" s="434">
        <f t="shared" si="812"/>
        <v>0</v>
      </c>
      <c r="HI321" s="435">
        <f t="shared" si="813"/>
        <v>0</v>
      </c>
      <c r="HJ321" s="434">
        <f t="shared" si="814"/>
        <v>0</v>
      </c>
      <c r="HK321" s="435">
        <f t="shared" si="815"/>
        <v>0</v>
      </c>
      <c r="HL321" s="434">
        <f t="shared" si="816"/>
        <v>0</v>
      </c>
      <c r="HM321" s="435">
        <f t="shared" si="817"/>
        <v>0</v>
      </c>
    </row>
    <row r="322" spans="1:221" s="18" customFormat="1" ht="15" customHeight="1">
      <c r="A322" s="540" t="s">
        <v>585</v>
      </c>
      <c r="B322" s="6" t="s">
        <v>636</v>
      </c>
      <c r="C322" s="563"/>
      <c r="D322" s="5">
        <v>420398</v>
      </c>
      <c r="E322" s="568">
        <v>8</v>
      </c>
      <c r="F322" s="609">
        <v>3079</v>
      </c>
      <c r="G322" s="560">
        <v>2501</v>
      </c>
      <c r="H322" s="609">
        <v>337</v>
      </c>
      <c r="I322" s="560">
        <v>221</v>
      </c>
      <c r="J322" s="434">
        <f t="shared" si="670"/>
        <v>2742</v>
      </c>
      <c r="K322" s="435">
        <f t="shared" si="671"/>
        <v>2280</v>
      </c>
      <c r="L322" s="432"/>
      <c r="M322" s="433"/>
      <c r="N322" s="434">
        <f t="shared" si="672"/>
        <v>2742</v>
      </c>
      <c r="O322" s="435">
        <f t="shared" si="673"/>
        <v>2280</v>
      </c>
      <c r="P322" s="434">
        <f t="shared" si="674"/>
        <v>2742</v>
      </c>
      <c r="Q322" s="435">
        <f t="shared" si="675"/>
        <v>2280</v>
      </c>
      <c r="R322" s="609">
        <v>211</v>
      </c>
      <c r="S322" s="560">
        <v>164</v>
      </c>
      <c r="T322" s="434">
        <f t="shared" si="818"/>
        <v>211</v>
      </c>
      <c r="U322" s="435">
        <f t="shared" si="818"/>
        <v>164</v>
      </c>
      <c r="V322" s="609">
        <v>127</v>
      </c>
      <c r="W322" s="560">
        <v>110</v>
      </c>
      <c r="X322" s="434">
        <f t="shared" si="676"/>
        <v>127</v>
      </c>
      <c r="Y322" s="435">
        <f t="shared" si="677"/>
        <v>110</v>
      </c>
      <c r="Z322" s="432"/>
      <c r="AA322" s="433"/>
      <c r="AB322" s="434">
        <f t="shared" si="678"/>
        <v>0</v>
      </c>
      <c r="AC322" s="435">
        <f t="shared" si="679"/>
        <v>0</v>
      </c>
      <c r="AD322" s="434">
        <f t="shared" si="680"/>
        <v>338</v>
      </c>
      <c r="AE322" s="435">
        <f t="shared" si="681"/>
        <v>274</v>
      </c>
      <c r="AF322" s="434">
        <f t="shared" si="682"/>
        <v>338</v>
      </c>
      <c r="AG322" s="435">
        <f t="shared" si="683"/>
        <v>274</v>
      </c>
      <c r="AH322" s="609">
        <v>3.3</v>
      </c>
      <c r="AI322" s="560">
        <v>3.1</v>
      </c>
      <c r="AJ322" s="434">
        <f t="shared" si="684"/>
        <v>696.3</v>
      </c>
      <c r="AK322" s="435">
        <f t="shared" si="685"/>
        <v>508.40000000000003</v>
      </c>
      <c r="AL322" s="609">
        <v>3.9</v>
      </c>
      <c r="AM322" s="560">
        <v>3.8</v>
      </c>
      <c r="AN322" s="434">
        <f t="shared" si="686"/>
        <v>495.3</v>
      </c>
      <c r="AO322" s="435">
        <f t="shared" si="687"/>
        <v>418</v>
      </c>
      <c r="AP322" s="432"/>
      <c r="AQ322" s="433"/>
      <c r="AR322" s="434">
        <f t="shared" si="688"/>
        <v>0</v>
      </c>
      <c r="AS322" s="435">
        <f t="shared" si="689"/>
        <v>0</v>
      </c>
      <c r="AT322" s="434">
        <f t="shared" si="690"/>
        <v>3.5254437869822484</v>
      </c>
      <c r="AU322" s="435">
        <f t="shared" si="691"/>
        <v>3.3810218978102191</v>
      </c>
      <c r="AV322" s="434">
        <f t="shared" si="692"/>
        <v>1191.5999999999999</v>
      </c>
      <c r="AW322" s="435">
        <f t="shared" si="693"/>
        <v>926.40000000000009</v>
      </c>
      <c r="AX322" s="609">
        <v>56.2</v>
      </c>
      <c r="AY322" s="560">
        <v>53.3</v>
      </c>
      <c r="AZ322" s="434">
        <f t="shared" si="694"/>
        <v>11858.2</v>
      </c>
      <c r="BA322" s="435">
        <f t="shared" si="695"/>
        <v>8741.1999999999989</v>
      </c>
      <c r="BB322" s="609">
        <v>54.8</v>
      </c>
      <c r="BC322" s="560">
        <v>54.8</v>
      </c>
      <c r="BD322" s="434">
        <f t="shared" si="696"/>
        <v>6959.5999999999995</v>
      </c>
      <c r="BE322" s="435">
        <f t="shared" si="697"/>
        <v>6028</v>
      </c>
      <c r="BF322" s="432"/>
      <c r="BG322" s="433"/>
      <c r="BH322" s="434">
        <f t="shared" si="698"/>
        <v>0</v>
      </c>
      <c r="BI322" s="435">
        <f t="shared" si="699"/>
        <v>0</v>
      </c>
      <c r="BJ322" s="434">
        <f t="shared" si="700"/>
        <v>55.673964497041418</v>
      </c>
      <c r="BK322" s="435">
        <f t="shared" si="701"/>
        <v>53.902189781021896</v>
      </c>
      <c r="BL322" s="434">
        <f t="shared" si="702"/>
        <v>18817.8</v>
      </c>
      <c r="BM322" s="435">
        <f t="shared" si="703"/>
        <v>14769.199999999999</v>
      </c>
      <c r="BN322" s="609">
        <v>580</v>
      </c>
      <c r="BO322" s="560">
        <v>553</v>
      </c>
      <c r="BP322" s="434">
        <f t="shared" si="704"/>
        <v>580</v>
      </c>
      <c r="BQ322" s="435">
        <f t="shared" si="705"/>
        <v>553</v>
      </c>
      <c r="BR322" s="609">
        <v>651</v>
      </c>
      <c r="BS322" s="560">
        <v>495</v>
      </c>
      <c r="BT322" s="434">
        <f t="shared" si="706"/>
        <v>651</v>
      </c>
      <c r="BU322" s="435">
        <f t="shared" si="707"/>
        <v>495</v>
      </c>
      <c r="BV322" s="432"/>
      <c r="BW322" s="433"/>
      <c r="BX322" s="434">
        <f t="shared" si="708"/>
        <v>0</v>
      </c>
      <c r="BY322" s="435">
        <f t="shared" si="709"/>
        <v>0</v>
      </c>
      <c r="BZ322" s="434">
        <f t="shared" si="710"/>
        <v>1231</v>
      </c>
      <c r="CA322" s="435">
        <f t="shared" si="711"/>
        <v>1048</v>
      </c>
      <c r="CB322" s="434">
        <f t="shared" si="712"/>
        <v>1231</v>
      </c>
      <c r="CC322" s="435">
        <f t="shared" si="713"/>
        <v>1048</v>
      </c>
      <c r="CD322" s="609">
        <v>3.9</v>
      </c>
      <c r="CE322" s="560">
        <v>3.6</v>
      </c>
      <c r="CF322" s="434">
        <f t="shared" si="714"/>
        <v>2262</v>
      </c>
      <c r="CG322" s="435">
        <f t="shared" si="715"/>
        <v>1990.8</v>
      </c>
      <c r="CH322" s="610">
        <v>4.5</v>
      </c>
      <c r="CI322" s="560">
        <v>4.5</v>
      </c>
      <c r="CJ322" s="434">
        <f t="shared" si="716"/>
        <v>2929.5</v>
      </c>
      <c r="CK322" s="435">
        <f t="shared" si="717"/>
        <v>2227.5</v>
      </c>
      <c r="CL322" s="432"/>
      <c r="CM322" s="433"/>
      <c r="CN322" s="434">
        <f t="shared" si="718"/>
        <v>0</v>
      </c>
      <c r="CO322" s="435">
        <f t="shared" si="719"/>
        <v>0</v>
      </c>
      <c r="CP322" s="434">
        <f t="shared" si="720"/>
        <v>4.2173030056864338</v>
      </c>
      <c r="CQ322" s="435">
        <f t="shared" si="721"/>
        <v>4.0250954198473288</v>
      </c>
      <c r="CR322" s="434">
        <f t="shared" si="722"/>
        <v>5191.5</v>
      </c>
      <c r="CS322" s="435">
        <f t="shared" si="723"/>
        <v>4218.3</v>
      </c>
      <c r="CT322" s="609">
        <v>70.5</v>
      </c>
      <c r="CU322" s="560">
        <v>68.7</v>
      </c>
      <c r="CV322" s="434">
        <f t="shared" si="724"/>
        <v>40890</v>
      </c>
      <c r="CW322" s="435">
        <f t="shared" si="725"/>
        <v>37991.1</v>
      </c>
      <c r="CX322" s="609">
        <v>69.400000000000006</v>
      </c>
      <c r="CY322" s="560">
        <v>69.2</v>
      </c>
      <c r="CZ322" s="434">
        <f t="shared" si="726"/>
        <v>45179.4</v>
      </c>
      <c r="DA322" s="435">
        <f t="shared" si="727"/>
        <v>34254</v>
      </c>
      <c r="DB322" s="432"/>
      <c r="DC322" s="433"/>
      <c r="DD322" s="434">
        <f t="shared" si="728"/>
        <v>0</v>
      </c>
      <c r="DE322" s="435">
        <f t="shared" si="729"/>
        <v>0</v>
      </c>
      <c r="DF322" s="434">
        <f t="shared" si="730"/>
        <v>69.918277822908195</v>
      </c>
      <c r="DG322" s="435">
        <f t="shared" si="731"/>
        <v>68.936164122137413</v>
      </c>
      <c r="DH322" s="434">
        <f t="shared" si="732"/>
        <v>86069.4</v>
      </c>
      <c r="DI322" s="435">
        <f t="shared" si="733"/>
        <v>72245.100000000006</v>
      </c>
      <c r="DJ322" s="434">
        <f t="shared" si="734"/>
        <v>1569</v>
      </c>
      <c r="DK322" s="435">
        <f t="shared" si="735"/>
        <v>1322</v>
      </c>
      <c r="DL322" s="434">
        <f t="shared" si="736"/>
        <v>1569</v>
      </c>
      <c r="DM322" s="435">
        <f t="shared" si="737"/>
        <v>1322</v>
      </c>
      <c r="DN322" s="434">
        <f t="shared" si="738"/>
        <v>4.0682600382409184</v>
      </c>
      <c r="DO322" s="435">
        <f t="shared" si="739"/>
        <v>3.8916036308623303</v>
      </c>
      <c r="DP322" s="434">
        <f t="shared" si="740"/>
        <v>6383.1000000000013</v>
      </c>
      <c r="DQ322" s="435">
        <f t="shared" si="741"/>
        <v>5144.7000000000007</v>
      </c>
      <c r="DR322" s="434">
        <f t="shared" si="742"/>
        <v>66.849713193116628</v>
      </c>
      <c r="DS322" s="435">
        <f t="shared" si="743"/>
        <v>65.820196671709539</v>
      </c>
      <c r="DT322" s="434">
        <f t="shared" si="744"/>
        <v>104887.19999999998</v>
      </c>
      <c r="DU322" s="435">
        <f t="shared" si="745"/>
        <v>87014.300000000017</v>
      </c>
      <c r="DV322" s="609">
        <v>204</v>
      </c>
      <c r="DW322" s="560">
        <v>174</v>
      </c>
      <c r="DX322" s="434">
        <f t="shared" si="746"/>
        <v>204</v>
      </c>
      <c r="DY322" s="435">
        <f t="shared" si="747"/>
        <v>174</v>
      </c>
      <c r="DZ322" s="609">
        <v>635</v>
      </c>
      <c r="EA322" s="560">
        <v>469</v>
      </c>
      <c r="EB322" s="434">
        <f t="shared" si="748"/>
        <v>635</v>
      </c>
      <c r="EC322" s="435">
        <f t="shared" si="749"/>
        <v>469</v>
      </c>
      <c r="ED322" s="432"/>
      <c r="EE322" s="433"/>
      <c r="EF322" s="434">
        <f t="shared" si="750"/>
        <v>0</v>
      </c>
      <c r="EG322" s="435">
        <f t="shared" si="751"/>
        <v>0</v>
      </c>
      <c r="EH322" s="434">
        <f t="shared" si="752"/>
        <v>839</v>
      </c>
      <c r="EI322" s="435">
        <f t="shared" si="753"/>
        <v>643</v>
      </c>
      <c r="EJ322" s="434">
        <f t="shared" si="754"/>
        <v>839</v>
      </c>
      <c r="EK322" s="435">
        <f t="shared" si="755"/>
        <v>643</v>
      </c>
      <c r="EL322" s="609">
        <v>3.3</v>
      </c>
      <c r="EM322" s="560">
        <v>3.3</v>
      </c>
      <c r="EN322" s="434">
        <f t="shared" si="756"/>
        <v>673.19999999999993</v>
      </c>
      <c r="EO322" s="435">
        <f t="shared" si="757"/>
        <v>574.19999999999993</v>
      </c>
      <c r="EP322" s="609">
        <v>3.9</v>
      </c>
      <c r="EQ322" s="560">
        <v>3.6</v>
      </c>
      <c r="ER322" s="434">
        <f t="shared" si="758"/>
        <v>2476.5</v>
      </c>
      <c r="ES322" s="435">
        <f t="shared" si="759"/>
        <v>1688.4</v>
      </c>
      <c r="ET322" s="432"/>
      <c r="EU322" s="433"/>
      <c r="EV322" s="434">
        <f t="shared" si="760"/>
        <v>0</v>
      </c>
      <c r="EW322" s="435">
        <f t="shared" si="761"/>
        <v>0</v>
      </c>
      <c r="EX322" s="434">
        <f t="shared" si="762"/>
        <v>3.7541120381406432</v>
      </c>
      <c r="EY322" s="435">
        <f t="shared" si="763"/>
        <v>3.5188180404354585</v>
      </c>
      <c r="EZ322" s="434">
        <f t="shared" si="764"/>
        <v>3149.7</v>
      </c>
      <c r="FA322" s="435">
        <f t="shared" si="765"/>
        <v>2262.6</v>
      </c>
      <c r="FB322" s="609">
        <v>49.4</v>
      </c>
      <c r="FC322" s="560">
        <v>48.4</v>
      </c>
      <c r="FD322" s="434">
        <f t="shared" si="766"/>
        <v>10077.6</v>
      </c>
      <c r="FE322" s="435">
        <f t="shared" si="767"/>
        <v>8421.6</v>
      </c>
      <c r="FF322" s="609">
        <v>40.700000000000003</v>
      </c>
      <c r="FG322" s="560">
        <v>39.5</v>
      </c>
      <c r="FH322" s="434">
        <f t="shared" si="768"/>
        <v>25844.5</v>
      </c>
      <c r="FI322" s="435">
        <f t="shared" si="769"/>
        <v>18525.5</v>
      </c>
      <c r="FJ322" s="432"/>
      <c r="FK322" s="433"/>
      <c r="FL322" s="434">
        <f t="shared" si="770"/>
        <v>0</v>
      </c>
      <c r="FM322" s="435">
        <f t="shared" si="771"/>
        <v>0</v>
      </c>
      <c r="FN322" s="434">
        <f t="shared" si="772"/>
        <v>42.815375446960665</v>
      </c>
      <c r="FO322" s="435">
        <f t="shared" si="773"/>
        <v>41.908398133748051</v>
      </c>
      <c r="FP322" s="434">
        <f t="shared" si="774"/>
        <v>35922.1</v>
      </c>
      <c r="FQ322" s="435">
        <f t="shared" si="775"/>
        <v>26947.1</v>
      </c>
      <c r="FR322" s="609">
        <v>334</v>
      </c>
      <c r="FS322" s="560">
        <v>315</v>
      </c>
      <c r="FT322" s="434">
        <f t="shared" si="776"/>
        <v>334</v>
      </c>
      <c r="FU322" s="435">
        <f t="shared" si="777"/>
        <v>315</v>
      </c>
      <c r="FV322" s="609">
        <v>5.4</v>
      </c>
      <c r="FW322" s="560">
        <v>4.8</v>
      </c>
      <c r="FX322" s="434">
        <f t="shared" si="778"/>
        <v>1803.6000000000001</v>
      </c>
      <c r="FY322" s="435">
        <f t="shared" si="779"/>
        <v>1512</v>
      </c>
      <c r="FZ322" s="609">
        <v>43.1</v>
      </c>
      <c r="GA322" s="561">
        <v>36.700000000000003</v>
      </c>
      <c r="GB322" s="434">
        <f t="shared" si="780"/>
        <v>14395.4</v>
      </c>
      <c r="GC322" s="435">
        <f t="shared" si="781"/>
        <v>11560.5</v>
      </c>
      <c r="GD322" s="434">
        <f t="shared" si="782"/>
        <v>995</v>
      </c>
      <c r="GE322" s="435">
        <f t="shared" si="783"/>
        <v>891</v>
      </c>
      <c r="GF322" s="434">
        <f t="shared" si="784"/>
        <v>995</v>
      </c>
      <c r="GG322" s="435">
        <f t="shared" si="785"/>
        <v>891</v>
      </c>
      <c r="GH322" s="434">
        <f t="shared" si="786"/>
        <v>3631.5</v>
      </c>
      <c r="GI322" s="435">
        <f t="shared" si="787"/>
        <v>3073.3999999999996</v>
      </c>
      <c r="GJ322" s="434">
        <f t="shared" si="788"/>
        <v>62825.799999999996</v>
      </c>
      <c r="GK322" s="435">
        <f t="shared" si="789"/>
        <v>55153.899999999994</v>
      </c>
      <c r="GL322" s="434">
        <f t="shared" si="790"/>
        <v>1413</v>
      </c>
      <c r="GM322" s="435">
        <f t="shared" si="791"/>
        <v>1074</v>
      </c>
      <c r="GN322" s="434">
        <f t="shared" si="792"/>
        <v>1413</v>
      </c>
      <c r="GO322" s="435">
        <f t="shared" si="793"/>
        <v>1074</v>
      </c>
      <c r="GP322" s="434">
        <f t="shared" si="794"/>
        <v>5901.3</v>
      </c>
      <c r="GQ322" s="435">
        <f t="shared" si="795"/>
        <v>4333.8999999999996</v>
      </c>
      <c r="GR322" s="434">
        <f t="shared" si="796"/>
        <v>77983.5</v>
      </c>
      <c r="GS322" s="435">
        <f t="shared" si="797"/>
        <v>58807.5</v>
      </c>
      <c r="GT322" s="434">
        <f t="shared" si="798"/>
        <v>2408</v>
      </c>
      <c r="GU322" s="435">
        <f t="shared" si="799"/>
        <v>1965</v>
      </c>
      <c r="GV322" s="434">
        <f t="shared" si="800"/>
        <v>2408</v>
      </c>
      <c r="GW322" s="435">
        <f t="shared" si="801"/>
        <v>1965</v>
      </c>
      <c r="GX322" s="434">
        <f t="shared" si="802"/>
        <v>9532.7999999999993</v>
      </c>
      <c r="GY322" s="435">
        <f t="shared" si="803"/>
        <v>7407.2999999999993</v>
      </c>
      <c r="GZ322" s="434">
        <f t="shared" si="804"/>
        <v>140809.29999999999</v>
      </c>
      <c r="HA322" s="435">
        <f t="shared" si="805"/>
        <v>113961.4</v>
      </c>
      <c r="HB322" s="434">
        <f t="shared" si="806"/>
        <v>0</v>
      </c>
      <c r="HC322" s="435">
        <f t="shared" si="807"/>
        <v>0</v>
      </c>
      <c r="HD322" s="434">
        <f t="shared" si="808"/>
        <v>0</v>
      </c>
      <c r="HE322" s="435">
        <f t="shared" si="809"/>
        <v>0</v>
      </c>
      <c r="HF322" s="434">
        <f t="shared" si="810"/>
        <v>0</v>
      </c>
      <c r="HG322" s="435">
        <f t="shared" si="811"/>
        <v>0</v>
      </c>
      <c r="HH322" s="434">
        <f t="shared" si="812"/>
        <v>0</v>
      </c>
      <c r="HI322" s="435">
        <f t="shared" si="813"/>
        <v>0</v>
      </c>
      <c r="HJ322" s="434">
        <f t="shared" si="814"/>
        <v>11336.400000000001</v>
      </c>
      <c r="HK322" s="435">
        <f t="shared" si="815"/>
        <v>8919.3000000000011</v>
      </c>
      <c r="HL322" s="434">
        <f t="shared" si="816"/>
        <v>155204.69999999998</v>
      </c>
      <c r="HM322" s="435">
        <f t="shared" si="817"/>
        <v>125521.90000000002</v>
      </c>
    </row>
    <row r="323" spans="1:221" s="18" customFormat="1" ht="15" customHeight="1">
      <c r="A323" s="540" t="s">
        <v>585</v>
      </c>
      <c r="B323" s="6" t="s">
        <v>637</v>
      </c>
      <c r="C323" s="563" t="s">
        <v>1273</v>
      </c>
      <c r="D323" s="5">
        <v>246354</v>
      </c>
      <c r="E323" s="568">
        <v>8</v>
      </c>
      <c r="F323" s="609">
        <v>1560</v>
      </c>
      <c r="G323" s="560">
        <v>1325</v>
      </c>
      <c r="H323" s="609">
        <v>142</v>
      </c>
      <c r="I323" s="560">
        <v>92</v>
      </c>
      <c r="J323" s="434">
        <f t="shared" si="670"/>
        <v>1418</v>
      </c>
      <c r="K323" s="435">
        <f t="shared" si="671"/>
        <v>1233</v>
      </c>
      <c r="L323" s="432"/>
      <c r="M323" s="433"/>
      <c r="N323" s="434">
        <f t="shared" si="672"/>
        <v>1418</v>
      </c>
      <c r="O323" s="435">
        <f t="shared" si="673"/>
        <v>1233</v>
      </c>
      <c r="P323" s="434">
        <f t="shared" si="674"/>
        <v>1418</v>
      </c>
      <c r="Q323" s="435">
        <f t="shared" si="675"/>
        <v>1233</v>
      </c>
      <c r="R323" s="609">
        <v>98</v>
      </c>
      <c r="S323" s="560">
        <v>74</v>
      </c>
      <c r="T323" s="434">
        <f t="shared" si="818"/>
        <v>98</v>
      </c>
      <c r="U323" s="435">
        <f t="shared" si="818"/>
        <v>74</v>
      </c>
      <c r="V323" s="609">
        <v>126</v>
      </c>
      <c r="W323" s="560">
        <v>99</v>
      </c>
      <c r="X323" s="434">
        <f t="shared" si="676"/>
        <v>126</v>
      </c>
      <c r="Y323" s="435">
        <f t="shared" si="677"/>
        <v>99</v>
      </c>
      <c r="Z323" s="432"/>
      <c r="AA323" s="433"/>
      <c r="AB323" s="434">
        <f t="shared" si="678"/>
        <v>0</v>
      </c>
      <c r="AC323" s="435">
        <f t="shared" si="679"/>
        <v>0</v>
      </c>
      <c r="AD323" s="434">
        <f t="shared" si="680"/>
        <v>224</v>
      </c>
      <c r="AE323" s="435">
        <f t="shared" si="681"/>
        <v>173</v>
      </c>
      <c r="AF323" s="434">
        <f t="shared" si="682"/>
        <v>224</v>
      </c>
      <c r="AG323" s="435">
        <f t="shared" si="683"/>
        <v>173</v>
      </c>
      <c r="AH323" s="609">
        <v>2.8</v>
      </c>
      <c r="AI323" s="560">
        <v>2.8</v>
      </c>
      <c r="AJ323" s="434">
        <f t="shared" si="684"/>
        <v>274.39999999999998</v>
      </c>
      <c r="AK323" s="435">
        <f t="shared" si="685"/>
        <v>207.2</v>
      </c>
      <c r="AL323" s="609">
        <v>2.2999999999999998</v>
      </c>
      <c r="AM323" s="560">
        <v>2.1</v>
      </c>
      <c r="AN323" s="434">
        <f t="shared" si="686"/>
        <v>289.79999999999995</v>
      </c>
      <c r="AO323" s="435">
        <f t="shared" si="687"/>
        <v>207.9</v>
      </c>
      <c r="AP323" s="432"/>
      <c r="AQ323" s="433"/>
      <c r="AR323" s="434">
        <f t="shared" si="688"/>
        <v>0</v>
      </c>
      <c r="AS323" s="435">
        <f t="shared" si="689"/>
        <v>0</v>
      </c>
      <c r="AT323" s="434">
        <f t="shared" si="690"/>
        <v>2.5187499999999998</v>
      </c>
      <c r="AU323" s="435">
        <f t="shared" si="691"/>
        <v>2.3994219653179192</v>
      </c>
      <c r="AV323" s="434">
        <f t="shared" si="692"/>
        <v>564.19999999999993</v>
      </c>
      <c r="AW323" s="435">
        <f t="shared" si="693"/>
        <v>415.1</v>
      </c>
      <c r="AX323" s="609">
        <v>49.2</v>
      </c>
      <c r="AY323" s="560">
        <v>51.6</v>
      </c>
      <c r="AZ323" s="434">
        <f t="shared" si="694"/>
        <v>4821.6000000000004</v>
      </c>
      <c r="BA323" s="435">
        <f t="shared" si="695"/>
        <v>3818.4</v>
      </c>
      <c r="BB323" s="609">
        <v>28.8</v>
      </c>
      <c r="BC323" s="560">
        <v>29.5</v>
      </c>
      <c r="BD323" s="434">
        <f t="shared" si="696"/>
        <v>3628.8</v>
      </c>
      <c r="BE323" s="435">
        <f t="shared" si="697"/>
        <v>2920.5</v>
      </c>
      <c r="BF323" s="432"/>
      <c r="BG323" s="433"/>
      <c r="BH323" s="434">
        <f t="shared" si="698"/>
        <v>0</v>
      </c>
      <c r="BI323" s="435">
        <f t="shared" si="699"/>
        <v>0</v>
      </c>
      <c r="BJ323" s="434">
        <f t="shared" si="700"/>
        <v>37.725000000000009</v>
      </c>
      <c r="BK323" s="435">
        <f t="shared" si="701"/>
        <v>38.953179190751442</v>
      </c>
      <c r="BL323" s="434">
        <f t="shared" si="702"/>
        <v>8450.4000000000015</v>
      </c>
      <c r="BM323" s="435">
        <f t="shared" si="703"/>
        <v>6738.9</v>
      </c>
      <c r="BN323" s="609">
        <v>218</v>
      </c>
      <c r="BO323" s="560">
        <v>253</v>
      </c>
      <c r="BP323" s="434">
        <f t="shared" si="704"/>
        <v>218</v>
      </c>
      <c r="BQ323" s="435">
        <f t="shared" si="705"/>
        <v>253</v>
      </c>
      <c r="BR323" s="609">
        <v>285</v>
      </c>
      <c r="BS323" s="560">
        <v>258</v>
      </c>
      <c r="BT323" s="434">
        <f t="shared" si="706"/>
        <v>285</v>
      </c>
      <c r="BU323" s="435">
        <f t="shared" si="707"/>
        <v>258</v>
      </c>
      <c r="BV323" s="432"/>
      <c r="BW323" s="433"/>
      <c r="BX323" s="434">
        <f t="shared" si="708"/>
        <v>0</v>
      </c>
      <c r="BY323" s="435">
        <f t="shared" si="709"/>
        <v>0</v>
      </c>
      <c r="BZ323" s="434">
        <f t="shared" si="710"/>
        <v>503</v>
      </c>
      <c r="CA323" s="435">
        <f t="shared" si="711"/>
        <v>511</v>
      </c>
      <c r="CB323" s="434">
        <f t="shared" si="712"/>
        <v>503</v>
      </c>
      <c r="CC323" s="435">
        <f t="shared" si="713"/>
        <v>511</v>
      </c>
      <c r="CD323" s="609">
        <v>3.5</v>
      </c>
      <c r="CE323" s="560">
        <v>3.4</v>
      </c>
      <c r="CF323" s="434">
        <f t="shared" si="714"/>
        <v>763</v>
      </c>
      <c r="CG323" s="435">
        <f t="shared" si="715"/>
        <v>860.19999999999993</v>
      </c>
      <c r="CH323" s="610">
        <v>4.7</v>
      </c>
      <c r="CI323" s="560">
        <v>4.4000000000000004</v>
      </c>
      <c r="CJ323" s="434">
        <f t="shared" si="716"/>
        <v>1339.5</v>
      </c>
      <c r="CK323" s="435">
        <f t="shared" si="717"/>
        <v>1135.2</v>
      </c>
      <c r="CL323" s="432"/>
      <c r="CM323" s="433"/>
      <c r="CN323" s="434">
        <f t="shared" si="718"/>
        <v>0</v>
      </c>
      <c r="CO323" s="435">
        <f t="shared" si="719"/>
        <v>0</v>
      </c>
      <c r="CP323" s="434">
        <f t="shared" si="720"/>
        <v>4.179920477137177</v>
      </c>
      <c r="CQ323" s="435">
        <f t="shared" si="721"/>
        <v>3.9048923679060668</v>
      </c>
      <c r="CR323" s="434">
        <f t="shared" si="722"/>
        <v>2102.5</v>
      </c>
      <c r="CS323" s="435">
        <f t="shared" si="723"/>
        <v>1995.4</v>
      </c>
      <c r="CT323" s="609">
        <v>69</v>
      </c>
      <c r="CU323" s="560">
        <v>65.599999999999994</v>
      </c>
      <c r="CV323" s="434">
        <f t="shared" si="724"/>
        <v>15042</v>
      </c>
      <c r="CW323" s="435">
        <f t="shared" si="725"/>
        <v>16596.8</v>
      </c>
      <c r="CX323" s="609">
        <v>73.7</v>
      </c>
      <c r="CY323" s="560">
        <v>69</v>
      </c>
      <c r="CZ323" s="434">
        <f t="shared" si="726"/>
        <v>21004.5</v>
      </c>
      <c r="DA323" s="435">
        <f t="shared" si="727"/>
        <v>17802</v>
      </c>
      <c r="DB323" s="432"/>
      <c r="DC323" s="433"/>
      <c r="DD323" s="434">
        <f t="shared" si="728"/>
        <v>0</v>
      </c>
      <c r="DE323" s="435">
        <f t="shared" si="729"/>
        <v>0</v>
      </c>
      <c r="DF323" s="434">
        <f t="shared" si="730"/>
        <v>71.663021868787283</v>
      </c>
      <c r="DG323" s="435">
        <f t="shared" si="731"/>
        <v>67.316634050880637</v>
      </c>
      <c r="DH323" s="434">
        <f t="shared" si="732"/>
        <v>36046.5</v>
      </c>
      <c r="DI323" s="435">
        <f t="shared" si="733"/>
        <v>34398.800000000003</v>
      </c>
      <c r="DJ323" s="434">
        <f t="shared" si="734"/>
        <v>727</v>
      </c>
      <c r="DK323" s="435">
        <f t="shared" si="735"/>
        <v>684</v>
      </c>
      <c r="DL323" s="434">
        <f t="shared" si="736"/>
        <v>727</v>
      </c>
      <c r="DM323" s="435">
        <f t="shared" si="737"/>
        <v>684</v>
      </c>
      <c r="DN323" s="434">
        <f t="shared" si="738"/>
        <v>3.6680880330123795</v>
      </c>
      <c r="DO323" s="435">
        <f t="shared" si="739"/>
        <v>3.5241228070175437</v>
      </c>
      <c r="DP323" s="434">
        <f t="shared" si="740"/>
        <v>2666.7</v>
      </c>
      <c r="DQ323" s="435">
        <f t="shared" si="741"/>
        <v>2410.5</v>
      </c>
      <c r="DR323" s="434">
        <f t="shared" si="742"/>
        <v>61.206189821182946</v>
      </c>
      <c r="DS323" s="435">
        <f t="shared" si="743"/>
        <v>60.142836257309945</v>
      </c>
      <c r="DT323" s="434">
        <f t="shared" si="744"/>
        <v>44496.9</v>
      </c>
      <c r="DU323" s="435">
        <f t="shared" si="745"/>
        <v>41137.700000000004</v>
      </c>
      <c r="DV323" s="609">
        <v>71</v>
      </c>
      <c r="DW323" s="560">
        <v>75</v>
      </c>
      <c r="DX323" s="434">
        <f t="shared" si="746"/>
        <v>71</v>
      </c>
      <c r="DY323" s="435">
        <f t="shared" si="747"/>
        <v>75</v>
      </c>
      <c r="DZ323" s="609">
        <v>222</v>
      </c>
      <c r="EA323" s="560">
        <v>165</v>
      </c>
      <c r="EB323" s="434">
        <f t="shared" si="748"/>
        <v>222</v>
      </c>
      <c r="EC323" s="435">
        <f t="shared" si="749"/>
        <v>165</v>
      </c>
      <c r="ED323" s="432"/>
      <c r="EE323" s="433"/>
      <c r="EF323" s="434">
        <f t="shared" si="750"/>
        <v>0</v>
      </c>
      <c r="EG323" s="435">
        <f t="shared" si="751"/>
        <v>0</v>
      </c>
      <c r="EH323" s="434">
        <f t="shared" si="752"/>
        <v>293</v>
      </c>
      <c r="EI323" s="435">
        <f t="shared" si="753"/>
        <v>240</v>
      </c>
      <c r="EJ323" s="434">
        <f t="shared" si="754"/>
        <v>293</v>
      </c>
      <c r="EK323" s="435">
        <f t="shared" si="755"/>
        <v>240</v>
      </c>
      <c r="EL323" s="609">
        <v>3.2</v>
      </c>
      <c r="EM323" s="560">
        <v>2.8</v>
      </c>
      <c r="EN323" s="434">
        <f t="shared" si="756"/>
        <v>227.20000000000002</v>
      </c>
      <c r="EO323" s="435">
        <f t="shared" si="757"/>
        <v>210</v>
      </c>
      <c r="EP323" s="609">
        <v>3.7</v>
      </c>
      <c r="EQ323" s="560">
        <v>3.3</v>
      </c>
      <c r="ER323" s="434">
        <f t="shared" si="758"/>
        <v>821.40000000000009</v>
      </c>
      <c r="ES323" s="435">
        <f t="shared" si="759"/>
        <v>544.5</v>
      </c>
      <c r="ET323" s="432"/>
      <c r="EU323" s="433"/>
      <c r="EV323" s="434">
        <f t="shared" si="760"/>
        <v>0</v>
      </c>
      <c r="EW323" s="435">
        <f t="shared" si="761"/>
        <v>0</v>
      </c>
      <c r="EX323" s="434">
        <f t="shared" si="762"/>
        <v>3.5788395904436863</v>
      </c>
      <c r="EY323" s="435">
        <f t="shared" si="763"/>
        <v>3.1437499999999998</v>
      </c>
      <c r="EZ323" s="434">
        <f t="shared" si="764"/>
        <v>1048.6000000000001</v>
      </c>
      <c r="FA323" s="435">
        <f t="shared" si="765"/>
        <v>754.5</v>
      </c>
      <c r="FB323" s="609">
        <v>46.4</v>
      </c>
      <c r="FC323" s="560">
        <v>46.7</v>
      </c>
      <c r="FD323" s="434">
        <f t="shared" si="766"/>
        <v>3294.4</v>
      </c>
      <c r="FE323" s="435">
        <f t="shared" si="767"/>
        <v>3502.5</v>
      </c>
      <c r="FF323" s="609">
        <v>41.6</v>
      </c>
      <c r="FG323" s="560">
        <v>39.4</v>
      </c>
      <c r="FH323" s="434">
        <f t="shared" si="768"/>
        <v>9235.2000000000007</v>
      </c>
      <c r="FI323" s="435">
        <f t="shared" si="769"/>
        <v>6501</v>
      </c>
      <c r="FJ323" s="432"/>
      <c r="FK323" s="433"/>
      <c r="FL323" s="434">
        <f t="shared" si="770"/>
        <v>0</v>
      </c>
      <c r="FM323" s="435">
        <f t="shared" si="771"/>
        <v>0</v>
      </c>
      <c r="FN323" s="434">
        <f t="shared" si="772"/>
        <v>42.763139931740618</v>
      </c>
      <c r="FO323" s="435">
        <f t="shared" si="773"/>
        <v>41.681249999999999</v>
      </c>
      <c r="FP323" s="434">
        <f t="shared" si="774"/>
        <v>12529.6</v>
      </c>
      <c r="FQ323" s="435">
        <f t="shared" si="775"/>
        <v>10003.5</v>
      </c>
      <c r="FR323" s="609">
        <v>398</v>
      </c>
      <c r="FS323" s="560">
        <v>309</v>
      </c>
      <c r="FT323" s="434">
        <f t="shared" si="776"/>
        <v>398</v>
      </c>
      <c r="FU323" s="435">
        <f t="shared" si="777"/>
        <v>309</v>
      </c>
      <c r="FV323" s="609">
        <v>2.7</v>
      </c>
      <c r="FW323" s="560">
        <v>1.7</v>
      </c>
      <c r="FX323" s="434">
        <f t="shared" si="778"/>
        <v>1074.6000000000001</v>
      </c>
      <c r="FY323" s="435">
        <f t="shared" si="779"/>
        <v>525.29999999999995</v>
      </c>
      <c r="FZ323" s="609">
        <v>22.2</v>
      </c>
      <c r="GA323" s="561">
        <v>14.7</v>
      </c>
      <c r="GB323" s="434">
        <f t="shared" si="780"/>
        <v>8835.6</v>
      </c>
      <c r="GC323" s="435">
        <f t="shared" si="781"/>
        <v>4542.3</v>
      </c>
      <c r="GD323" s="434">
        <f t="shared" si="782"/>
        <v>387</v>
      </c>
      <c r="GE323" s="435">
        <f t="shared" si="783"/>
        <v>402</v>
      </c>
      <c r="GF323" s="434">
        <f t="shared" si="784"/>
        <v>387</v>
      </c>
      <c r="GG323" s="435">
        <f t="shared" si="785"/>
        <v>402</v>
      </c>
      <c r="GH323" s="434">
        <f t="shared" si="786"/>
        <v>1264.6000000000001</v>
      </c>
      <c r="GI323" s="435">
        <f t="shared" si="787"/>
        <v>1277.3999999999999</v>
      </c>
      <c r="GJ323" s="434">
        <f t="shared" si="788"/>
        <v>23158</v>
      </c>
      <c r="GK323" s="435">
        <f t="shared" si="789"/>
        <v>23917.7</v>
      </c>
      <c r="GL323" s="434">
        <f t="shared" si="790"/>
        <v>633</v>
      </c>
      <c r="GM323" s="435">
        <f t="shared" si="791"/>
        <v>522</v>
      </c>
      <c r="GN323" s="434">
        <f t="shared" si="792"/>
        <v>633</v>
      </c>
      <c r="GO323" s="435">
        <f t="shared" si="793"/>
        <v>522</v>
      </c>
      <c r="GP323" s="434">
        <f t="shared" si="794"/>
        <v>2450.6999999999998</v>
      </c>
      <c r="GQ323" s="435">
        <f t="shared" si="795"/>
        <v>1887.6000000000001</v>
      </c>
      <c r="GR323" s="434">
        <f t="shared" si="796"/>
        <v>33868.5</v>
      </c>
      <c r="GS323" s="435">
        <f t="shared" si="797"/>
        <v>27223.5</v>
      </c>
      <c r="GT323" s="434">
        <f t="shared" si="798"/>
        <v>1020</v>
      </c>
      <c r="GU323" s="435">
        <f t="shared" si="799"/>
        <v>924</v>
      </c>
      <c r="GV323" s="434">
        <f t="shared" si="800"/>
        <v>1020</v>
      </c>
      <c r="GW323" s="435">
        <f t="shared" si="801"/>
        <v>924</v>
      </c>
      <c r="GX323" s="434">
        <f t="shared" si="802"/>
        <v>3715.3</v>
      </c>
      <c r="GY323" s="435">
        <f t="shared" si="803"/>
        <v>3165</v>
      </c>
      <c r="GZ323" s="434">
        <f t="shared" si="804"/>
        <v>57026.5</v>
      </c>
      <c r="HA323" s="435">
        <f t="shared" si="805"/>
        <v>51141.2</v>
      </c>
      <c r="HB323" s="434">
        <f t="shared" si="806"/>
        <v>0</v>
      </c>
      <c r="HC323" s="435">
        <f t="shared" si="807"/>
        <v>0</v>
      </c>
      <c r="HD323" s="434">
        <f t="shared" si="808"/>
        <v>0</v>
      </c>
      <c r="HE323" s="435">
        <f t="shared" si="809"/>
        <v>0</v>
      </c>
      <c r="HF323" s="434">
        <f t="shared" si="810"/>
        <v>0</v>
      </c>
      <c r="HG323" s="435">
        <f t="shared" si="811"/>
        <v>0</v>
      </c>
      <c r="HH323" s="434">
        <f t="shared" si="812"/>
        <v>0</v>
      </c>
      <c r="HI323" s="435">
        <f t="shared" si="813"/>
        <v>0</v>
      </c>
      <c r="HJ323" s="434">
        <f t="shared" si="814"/>
        <v>4789.9000000000005</v>
      </c>
      <c r="HK323" s="435">
        <f t="shared" si="815"/>
        <v>3690.3</v>
      </c>
      <c r="HL323" s="434">
        <f t="shared" si="816"/>
        <v>65862.100000000006</v>
      </c>
      <c r="HM323" s="435">
        <f t="shared" si="817"/>
        <v>55683.500000000007</v>
      </c>
    </row>
    <row r="324" spans="1:221" s="18" customFormat="1" ht="15" customHeight="1">
      <c r="A324" s="540" t="s">
        <v>585</v>
      </c>
      <c r="B324" s="6" t="s">
        <v>638</v>
      </c>
      <c r="C324" s="563" t="s">
        <v>1272</v>
      </c>
      <c r="D324" s="5">
        <v>227766</v>
      </c>
      <c r="E324" s="568">
        <v>8</v>
      </c>
      <c r="F324" s="609"/>
      <c r="G324" s="611"/>
      <c r="H324" s="609"/>
      <c r="I324" s="611"/>
      <c r="J324" s="434">
        <f t="shared" si="670"/>
        <v>0</v>
      </c>
      <c r="K324" s="435">
        <f t="shared" si="671"/>
        <v>0</v>
      </c>
      <c r="L324" s="432"/>
      <c r="M324" s="433"/>
      <c r="N324" s="434">
        <f t="shared" si="672"/>
        <v>0</v>
      </c>
      <c r="O324" s="435">
        <f t="shared" si="673"/>
        <v>0</v>
      </c>
      <c r="P324" s="434">
        <f t="shared" si="674"/>
        <v>0</v>
      </c>
      <c r="Q324" s="435">
        <f t="shared" si="675"/>
        <v>0</v>
      </c>
      <c r="R324" s="609"/>
      <c r="S324" s="611"/>
      <c r="T324" s="434">
        <f t="shared" si="818"/>
        <v>0</v>
      </c>
      <c r="U324" s="435">
        <f t="shared" si="818"/>
        <v>0</v>
      </c>
      <c r="V324" s="609"/>
      <c r="W324" s="611"/>
      <c r="X324" s="434">
        <f t="shared" si="676"/>
        <v>0</v>
      </c>
      <c r="Y324" s="435">
        <f t="shared" si="677"/>
        <v>0</v>
      </c>
      <c r="Z324" s="432"/>
      <c r="AA324" s="433"/>
      <c r="AB324" s="434">
        <f t="shared" si="678"/>
        <v>0</v>
      </c>
      <c r="AC324" s="435">
        <f t="shared" si="679"/>
        <v>0</v>
      </c>
      <c r="AD324" s="434">
        <f t="shared" si="680"/>
        <v>0</v>
      </c>
      <c r="AE324" s="435">
        <f t="shared" si="681"/>
        <v>0</v>
      </c>
      <c r="AF324" s="434">
        <f t="shared" si="682"/>
        <v>0</v>
      </c>
      <c r="AG324" s="435">
        <f t="shared" si="683"/>
        <v>0</v>
      </c>
      <c r="AH324" s="609"/>
      <c r="AI324" s="611"/>
      <c r="AJ324" s="434">
        <f t="shared" si="684"/>
        <v>0</v>
      </c>
      <c r="AK324" s="435">
        <f t="shared" si="685"/>
        <v>0</v>
      </c>
      <c r="AL324" s="609"/>
      <c r="AM324" s="611"/>
      <c r="AN324" s="434">
        <f t="shared" si="686"/>
        <v>0</v>
      </c>
      <c r="AO324" s="435">
        <f t="shared" si="687"/>
        <v>0</v>
      </c>
      <c r="AP324" s="432"/>
      <c r="AQ324" s="433"/>
      <c r="AR324" s="434">
        <f t="shared" si="688"/>
        <v>0</v>
      </c>
      <c r="AS324" s="435">
        <f t="shared" si="689"/>
        <v>0</v>
      </c>
      <c r="AT324" s="434">
        <f t="shared" si="690"/>
        <v>0</v>
      </c>
      <c r="AU324" s="435">
        <f t="shared" si="691"/>
        <v>0</v>
      </c>
      <c r="AV324" s="434">
        <f t="shared" si="692"/>
        <v>0</v>
      </c>
      <c r="AW324" s="435">
        <f t="shared" si="693"/>
        <v>0</v>
      </c>
      <c r="AX324" s="609"/>
      <c r="AY324" s="611"/>
      <c r="AZ324" s="434">
        <f t="shared" si="694"/>
        <v>0</v>
      </c>
      <c r="BA324" s="435">
        <f t="shared" si="695"/>
        <v>0</v>
      </c>
      <c r="BB324" s="609"/>
      <c r="BC324" s="611"/>
      <c r="BD324" s="434">
        <f t="shared" si="696"/>
        <v>0</v>
      </c>
      <c r="BE324" s="435">
        <f t="shared" si="697"/>
        <v>0</v>
      </c>
      <c r="BF324" s="432"/>
      <c r="BG324" s="433"/>
      <c r="BH324" s="434">
        <f t="shared" si="698"/>
        <v>0</v>
      </c>
      <c r="BI324" s="435">
        <f t="shared" si="699"/>
        <v>0</v>
      </c>
      <c r="BJ324" s="434">
        <f t="shared" si="700"/>
        <v>0</v>
      </c>
      <c r="BK324" s="435">
        <f t="shared" si="701"/>
        <v>0</v>
      </c>
      <c r="BL324" s="434">
        <f t="shared" si="702"/>
        <v>0</v>
      </c>
      <c r="BM324" s="435">
        <f t="shared" si="703"/>
        <v>0</v>
      </c>
      <c r="BN324" s="609"/>
      <c r="BO324" s="611"/>
      <c r="BP324" s="434">
        <f t="shared" si="704"/>
        <v>0</v>
      </c>
      <c r="BQ324" s="435">
        <f t="shared" si="705"/>
        <v>0</v>
      </c>
      <c r="BR324" s="609"/>
      <c r="BS324" s="611"/>
      <c r="BT324" s="434">
        <f t="shared" si="706"/>
        <v>0</v>
      </c>
      <c r="BU324" s="435">
        <f t="shared" si="707"/>
        <v>0</v>
      </c>
      <c r="BV324" s="432"/>
      <c r="BW324" s="433"/>
      <c r="BX324" s="434">
        <f t="shared" si="708"/>
        <v>0</v>
      </c>
      <c r="BY324" s="435">
        <f t="shared" si="709"/>
        <v>0</v>
      </c>
      <c r="BZ324" s="434">
        <f t="shared" si="710"/>
        <v>0</v>
      </c>
      <c r="CA324" s="435">
        <f t="shared" si="711"/>
        <v>0</v>
      </c>
      <c r="CB324" s="434">
        <f t="shared" si="712"/>
        <v>0</v>
      </c>
      <c r="CC324" s="435">
        <f t="shared" si="713"/>
        <v>0</v>
      </c>
      <c r="CD324" s="609"/>
      <c r="CE324" s="611"/>
      <c r="CF324" s="434">
        <f t="shared" si="714"/>
        <v>0</v>
      </c>
      <c r="CG324" s="435">
        <f t="shared" si="715"/>
        <v>0</v>
      </c>
      <c r="CH324" s="610"/>
      <c r="CI324" s="611"/>
      <c r="CJ324" s="434">
        <f t="shared" si="716"/>
        <v>0</v>
      </c>
      <c r="CK324" s="435">
        <f t="shared" si="717"/>
        <v>0</v>
      </c>
      <c r="CL324" s="432"/>
      <c r="CM324" s="433"/>
      <c r="CN324" s="434">
        <f t="shared" si="718"/>
        <v>0</v>
      </c>
      <c r="CO324" s="435">
        <f t="shared" si="719"/>
        <v>0</v>
      </c>
      <c r="CP324" s="434">
        <f t="shared" si="720"/>
        <v>0</v>
      </c>
      <c r="CQ324" s="435">
        <f t="shared" si="721"/>
        <v>0</v>
      </c>
      <c r="CR324" s="434">
        <f t="shared" si="722"/>
        <v>0</v>
      </c>
      <c r="CS324" s="435">
        <f t="shared" si="723"/>
        <v>0</v>
      </c>
      <c r="CT324" s="609"/>
      <c r="CU324" s="611"/>
      <c r="CV324" s="434">
        <f t="shared" si="724"/>
        <v>0</v>
      </c>
      <c r="CW324" s="435">
        <f t="shared" si="725"/>
        <v>0</v>
      </c>
      <c r="CX324" s="609"/>
      <c r="CY324" s="611"/>
      <c r="CZ324" s="434">
        <f t="shared" si="726"/>
        <v>0</v>
      </c>
      <c r="DA324" s="435">
        <f t="shared" si="727"/>
        <v>0</v>
      </c>
      <c r="DB324" s="432"/>
      <c r="DC324" s="433"/>
      <c r="DD324" s="434">
        <f t="shared" si="728"/>
        <v>0</v>
      </c>
      <c r="DE324" s="435">
        <f t="shared" si="729"/>
        <v>0</v>
      </c>
      <c r="DF324" s="434">
        <f t="shared" si="730"/>
        <v>0</v>
      </c>
      <c r="DG324" s="435">
        <f t="shared" si="731"/>
        <v>0</v>
      </c>
      <c r="DH324" s="434">
        <f t="shared" si="732"/>
        <v>0</v>
      </c>
      <c r="DI324" s="435">
        <f t="shared" si="733"/>
        <v>0</v>
      </c>
      <c r="DJ324" s="434">
        <f t="shared" si="734"/>
        <v>0</v>
      </c>
      <c r="DK324" s="435">
        <f t="shared" si="735"/>
        <v>0</v>
      </c>
      <c r="DL324" s="434">
        <f t="shared" si="736"/>
        <v>0</v>
      </c>
      <c r="DM324" s="435">
        <f t="shared" si="737"/>
        <v>0</v>
      </c>
      <c r="DN324" s="434">
        <f t="shared" si="738"/>
        <v>0</v>
      </c>
      <c r="DO324" s="435">
        <f t="shared" si="739"/>
        <v>0</v>
      </c>
      <c r="DP324" s="434">
        <f t="shared" si="740"/>
        <v>0</v>
      </c>
      <c r="DQ324" s="435">
        <f t="shared" si="741"/>
        <v>0</v>
      </c>
      <c r="DR324" s="434">
        <f t="shared" si="742"/>
        <v>0</v>
      </c>
      <c r="DS324" s="435">
        <f t="shared" si="743"/>
        <v>0</v>
      </c>
      <c r="DT324" s="434">
        <f t="shared" si="744"/>
        <v>0</v>
      </c>
      <c r="DU324" s="435">
        <f t="shared" si="745"/>
        <v>0</v>
      </c>
      <c r="DV324" s="609"/>
      <c r="DW324" s="611"/>
      <c r="DX324" s="434">
        <f t="shared" si="746"/>
        <v>0</v>
      </c>
      <c r="DY324" s="435">
        <f t="shared" si="747"/>
        <v>0</v>
      </c>
      <c r="DZ324" s="609"/>
      <c r="EA324" s="611"/>
      <c r="EB324" s="434">
        <f t="shared" si="748"/>
        <v>0</v>
      </c>
      <c r="EC324" s="435">
        <f t="shared" si="749"/>
        <v>0</v>
      </c>
      <c r="ED324" s="432"/>
      <c r="EE324" s="433"/>
      <c r="EF324" s="434">
        <f t="shared" si="750"/>
        <v>0</v>
      </c>
      <c r="EG324" s="435">
        <f t="shared" si="751"/>
        <v>0</v>
      </c>
      <c r="EH324" s="434">
        <f t="shared" si="752"/>
        <v>0</v>
      </c>
      <c r="EI324" s="435">
        <f t="shared" si="753"/>
        <v>0</v>
      </c>
      <c r="EJ324" s="434">
        <f t="shared" si="754"/>
        <v>0</v>
      </c>
      <c r="EK324" s="435">
        <f t="shared" si="755"/>
        <v>0</v>
      </c>
      <c r="EL324" s="609"/>
      <c r="EM324" s="611"/>
      <c r="EN324" s="434">
        <f t="shared" si="756"/>
        <v>0</v>
      </c>
      <c r="EO324" s="435">
        <f t="shared" si="757"/>
        <v>0</v>
      </c>
      <c r="EP324" s="609"/>
      <c r="EQ324" s="611"/>
      <c r="ER324" s="434">
        <f t="shared" si="758"/>
        <v>0</v>
      </c>
      <c r="ES324" s="435">
        <f t="shared" si="759"/>
        <v>0</v>
      </c>
      <c r="ET324" s="432"/>
      <c r="EU324" s="433"/>
      <c r="EV324" s="434">
        <f t="shared" si="760"/>
        <v>0</v>
      </c>
      <c r="EW324" s="435">
        <f t="shared" si="761"/>
        <v>0</v>
      </c>
      <c r="EX324" s="434">
        <f t="shared" si="762"/>
        <v>0</v>
      </c>
      <c r="EY324" s="435">
        <f t="shared" si="763"/>
        <v>0</v>
      </c>
      <c r="EZ324" s="434">
        <f t="shared" si="764"/>
        <v>0</v>
      </c>
      <c r="FA324" s="435">
        <f t="shared" si="765"/>
        <v>0</v>
      </c>
      <c r="FB324" s="609"/>
      <c r="FC324" s="611"/>
      <c r="FD324" s="434">
        <f t="shared" si="766"/>
        <v>0</v>
      </c>
      <c r="FE324" s="435">
        <f t="shared" si="767"/>
        <v>0</v>
      </c>
      <c r="FF324" s="609"/>
      <c r="FG324" s="611"/>
      <c r="FH324" s="434">
        <f t="shared" si="768"/>
        <v>0</v>
      </c>
      <c r="FI324" s="435">
        <f t="shared" si="769"/>
        <v>0</v>
      </c>
      <c r="FJ324" s="432"/>
      <c r="FK324" s="433"/>
      <c r="FL324" s="434">
        <f t="shared" si="770"/>
        <v>0</v>
      </c>
      <c r="FM324" s="435">
        <f t="shared" si="771"/>
        <v>0</v>
      </c>
      <c r="FN324" s="434">
        <f t="shared" si="772"/>
        <v>0</v>
      </c>
      <c r="FO324" s="435">
        <f t="shared" si="773"/>
        <v>0</v>
      </c>
      <c r="FP324" s="434">
        <f t="shared" si="774"/>
        <v>0</v>
      </c>
      <c r="FQ324" s="435">
        <f t="shared" si="775"/>
        <v>0</v>
      </c>
      <c r="FR324" s="609"/>
      <c r="FS324" s="611"/>
      <c r="FT324" s="434">
        <f t="shared" si="776"/>
        <v>0</v>
      </c>
      <c r="FU324" s="435">
        <f t="shared" si="777"/>
        <v>0</v>
      </c>
      <c r="FV324" s="609"/>
      <c r="FW324" s="611"/>
      <c r="FX324" s="434">
        <f t="shared" si="778"/>
        <v>0</v>
      </c>
      <c r="FY324" s="435">
        <f t="shared" si="779"/>
        <v>0</v>
      </c>
      <c r="FZ324" s="609"/>
      <c r="GA324" s="611"/>
      <c r="GB324" s="434">
        <f t="shared" si="780"/>
        <v>0</v>
      </c>
      <c r="GC324" s="435">
        <f t="shared" si="781"/>
        <v>0</v>
      </c>
      <c r="GD324" s="434">
        <f t="shared" si="782"/>
        <v>0</v>
      </c>
      <c r="GE324" s="435">
        <f t="shared" si="783"/>
        <v>0</v>
      </c>
      <c r="GF324" s="434">
        <f t="shared" si="784"/>
        <v>0</v>
      </c>
      <c r="GG324" s="435">
        <f t="shared" si="785"/>
        <v>0</v>
      </c>
      <c r="GH324" s="434">
        <f t="shared" si="786"/>
        <v>0</v>
      </c>
      <c r="GI324" s="435">
        <f t="shared" si="787"/>
        <v>0</v>
      </c>
      <c r="GJ324" s="434">
        <f t="shared" si="788"/>
        <v>0</v>
      </c>
      <c r="GK324" s="435">
        <f t="shared" si="789"/>
        <v>0</v>
      </c>
      <c r="GL324" s="434">
        <f t="shared" si="790"/>
        <v>0</v>
      </c>
      <c r="GM324" s="435">
        <f t="shared" si="791"/>
        <v>0</v>
      </c>
      <c r="GN324" s="434">
        <f t="shared" si="792"/>
        <v>0</v>
      </c>
      <c r="GO324" s="435">
        <f t="shared" si="793"/>
        <v>0</v>
      </c>
      <c r="GP324" s="434">
        <f t="shared" si="794"/>
        <v>0</v>
      </c>
      <c r="GQ324" s="435">
        <f t="shared" si="795"/>
        <v>0</v>
      </c>
      <c r="GR324" s="434">
        <f t="shared" si="796"/>
        <v>0</v>
      </c>
      <c r="GS324" s="435">
        <f t="shared" si="797"/>
        <v>0</v>
      </c>
      <c r="GT324" s="434">
        <f t="shared" si="798"/>
        <v>0</v>
      </c>
      <c r="GU324" s="435">
        <f t="shared" si="799"/>
        <v>0</v>
      </c>
      <c r="GV324" s="434">
        <f t="shared" si="800"/>
        <v>0</v>
      </c>
      <c r="GW324" s="435">
        <f t="shared" si="801"/>
        <v>0</v>
      </c>
      <c r="GX324" s="434">
        <f t="shared" si="802"/>
        <v>0</v>
      </c>
      <c r="GY324" s="435">
        <f t="shared" si="803"/>
        <v>0</v>
      </c>
      <c r="GZ324" s="434">
        <f t="shared" si="804"/>
        <v>0</v>
      </c>
      <c r="HA324" s="435">
        <f t="shared" si="805"/>
        <v>0</v>
      </c>
      <c r="HB324" s="434">
        <f t="shared" si="806"/>
        <v>0</v>
      </c>
      <c r="HC324" s="435">
        <f t="shared" si="807"/>
        <v>0</v>
      </c>
      <c r="HD324" s="434">
        <f t="shared" si="808"/>
        <v>0</v>
      </c>
      <c r="HE324" s="435">
        <f t="shared" si="809"/>
        <v>0</v>
      </c>
      <c r="HF324" s="434">
        <f t="shared" si="810"/>
        <v>0</v>
      </c>
      <c r="HG324" s="435">
        <f t="shared" si="811"/>
        <v>0</v>
      </c>
      <c r="HH324" s="434">
        <f t="shared" si="812"/>
        <v>0</v>
      </c>
      <c r="HI324" s="435">
        <f t="shared" si="813"/>
        <v>0</v>
      </c>
      <c r="HJ324" s="434">
        <f t="shared" si="814"/>
        <v>0</v>
      </c>
      <c r="HK324" s="435">
        <f t="shared" si="815"/>
        <v>0</v>
      </c>
      <c r="HL324" s="434">
        <f t="shared" si="816"/>
        <v>0</v>
      </c>
      <c r="HM324" s="435">
        <f t="shared" si="817"/>
        <v>0</v>
      </c>
    </row>
    <row r="325" spans="1:221" s="18" customFormat="1" ht="15" customHeight="1">
      <c r="A325" s="540" t="s">
        <v>585</v>
      </c>
      <c r="B325" s="6" t="s">
        <v>639</v>
      </c>
      <c r="C325" s="563"/>
      <c r="D325" s="5">
        <v>227924</v>
      </c>
      <c r="E325" s="568">
        <v>8</v>
      </c>
      <c r="F325" s="609">
        <v>3220</v>
      </c>
      <c r="G325" s="560">
        <v>2847</v>
      </c>
      <c r="H325" s="609">
        <v>267</v>
      </c>
      <c r="I325" s="560">
        <v>129</v>
      </c>
      <c r="J325" s="434">
        <f t="shared" si="670"/>
        <v>2953</v>
      </c>
      <c r="K325" s="435">
        <f t="shared" si="671"/>
        <v>2718</v>
      </c>
      <c r="L325" s="432"/>
      <c r="M325" s="433"/>
      <c r="N325" s="434">
        <f t="shared" si="672"/>
        <v>2953</v>
      </c>
      <c r="O325" s="435">
        <f t="shared" si="673"/>
        <v>2718</v>
      </c>
      <c r="P325" s="434">
        <f t="shared" si="674"/>
        <v>2953</v>
      </c>
      <c r="Q325" s="435">
        <f t="shared" si="675"/>
        <v>2718</v>
      </c>
      <c r="R325" s="609">
        <v>84</v>
      </c>
      <c r="S325" s="560">
        <v>99</v>
      </c>
      <c r="T325" s="434">
        <f t="shared" si="818"/>
        <v>84</v>
      </c>
      <c r="U325" s="435">
        <f t="shared" si="818"/>
        <v>99</v>
      </c>
      <c r="V325" s="609">
        <v>59</v>
      </c>
      <c r="W325" s="560">
        <v>58</v>
      </c>
      <c r="X325" s="434">
        <f t="shared" si="676"/>
        <v>59</v>
      </c>
      <c r="Y325" s="435">
        <f t="shared" si="677"/>
        <v>58</v>
      </c>
      <c r="Z325" s="432"/>
      <c r="AA325" s="433"/>
      <c r="AB325" s="434">
        <f t="shared" si="678"/>
        <v>0</v>
      </c>
      <c r="AC325" s="435">
        <f t="shared" si="679"/>
        <v>0</v>
      </c>
      <c r="AD325" s="434">
        <f t="shared" si="680"/>
        <v>143</v>
      </c>
      <c r="AE325" s="435">
        <f t="shared" si="681"/>
        <v>157</v>
      </c>
      <c r="AF325" s="434">
        <f t="shared" si="682"/>
        <v>143</v>
      </c>
      <c r="AG325" s="435">
        <f t="shared" si="683"/>
        <v>157</v>
      </c>
      <c r="AH325" s="609">
        <v>3.6</v>
      </c>
      <c r="AI325" s="560">
        <v>3.5</v>
      </c>
      <c r="AJ325" s="434">
        <f t="shared" si="684"/>
        <v>302.40000000000003</v>
      </c>
      <c r="AK325" s="435">
        <f t="shared" si="685"/>
        <v>346.5</v>
      </c>
      <c r="AL325" s="609">
        <v>3.2</v>
      </c>
      <c r="AM325" s="560">
        <v>3.5</v>
      </c>
      <c r="AN325" s="434">
        <f t="shared" si="686"/>
        <v>188.8</v>
      </c>
      <c r="AO325" s="435">
        <f t="shared" si="687"/>
        <v>203</v>
      </c>
      <c r="AP325" s="432"/>
      <c r="AQ325" s="433"/>
      <c r="AR325" s="434">
        <f t="shared" si="688"/>
        <v>0</v>
      </c>
      <c r="AS325" s="435">
        <f t="shared" si="689"/>
        <v>0</v>
      </c>
      <c r="AT325" s="434">
        <f t="shared" si="690"/>
        <v>3.4349650349650354</v>
      </c>
      <c r="AU325" s="435">
        <f t="shared" si="691"/>
        <v>3.5</v>
      </c>
      <c r="AV325" s="434">
        <f t="shared" si="692"/>
        <v>491.20000000000005</v>
      </c>
      <c r="AW325" s="435">
        <f t="shared" si="693"/>
        <v>549.5</v>
      </c>
      <c r="AX325" s="609">
        <v>56.8</v>
      </c>
      <c r="AY325" s="560">
        <v>57.2</v>
      </c>
      <c r="AZ325" s="434">
        <f t="shared" si="694"/>
        <v>4771.2</v>
      </c>
      <c r="BA325" s="435">
        <f t="shared" si="695"/>
        <v>5662.8</v>
      </c>
      <c r="BB325" s="609">
        <v>44.4</v>
      </c>
      <c r="BC325" s="560">
        <v>43.7</v>
      </c>
      <c r="BD325" s="434">
        <f t="shared" si="696"/>
        <v>2619.6</v>
      </c>
      <c r="BE325" s="435">
        <f t="shared" si="697"/>
        <v>2534.6000000000004</v>
      </c>
      <c r="BF325" s="432"/>
      <c r="BG325" s="433"/>
      <c r="BH325" s="434">
        <f t="shared" si="698"/>
        <v>0</v>
      </c>
      <c r="BI325" s="435">
        <f t="shared" si="699"/>
        <v>0</v>
      </c>
      <c r="BJ325" s="434">
        <f t="shared" si="700"/>
        <v>51.683916083916081</v>
      </c>
      <c r="BK325" s="435">
        <f t="shared" si="701"/>
        <v>52.212738853503197</v>
      </c>
      <c r="BL325" s="434">
        <f t="shared" si="702"/>
        <v>7390.7999999999993</v>
      </c>
      <c r="BM325" s="435">
        <f t="shared" si="703"/>
        <v>8197.4000000000015</v>
      </c>
      <c r="BN325" s="609">
        <v>387</v>
      </c>
      <c r="BO325" s="560">
        <v>390</v>
      </c>
      <c r="BP325" s="434">
        <f t="shared" si="704"/>
        <v>387</v>
      </c>
      <c r="BQ325" s="435">
        <f t="shared" si="705"/>
        <v>390</v>
      </c>
      <c r="BR325" s="609">
        <v>519</v>
      </c>
      <c r="BS325" s="560">
        <v>480</v>
      </c>
      <c r="BT325" s="434">
        <f t="shared" si="706"/>
        <v>519</v>
      </c>
      <c r="BU325" s="435">
        <f t="shared" si="707"/>
        <v>480</v>
      </c>
      <c r="BV325" s="432"/>
      <c r="BW325" s="433"/>
      <c r="BX325" s="434">
        <f t="shared" si="708"/>
        <v>0</v>
      </c>
      <c r="BY325" s="435">
        <f t="shared" si="709"/>
        <v>0</v>
      </c>
      <c r="BZ325" s="434">
        <f t="shared" si="710"/>
        <v>906</v>
      </c>
      <c r="CA325" s="435">
        <f t="shared" si="711"/>
        <v>870</v>
      </c>
      <c r="CB325" s="434">
        <f t="shared" si="712"/>
        <v>906</v>
      </c>
      <c r="CC325" s="435">
        <f t="shared" si="713"/>
        <v>870</v>
      </c>
      <c r="CD325" s="609">
        <v>5</v>
      </c>
      <c r="CE325" s="560">
        <v>4.0999999999999996</v>
      </c>
      <c r="CF325" s="434">
        <f t="shared" si="714"/>
        <v>1935</v>
      </c>
      <c r="CG325" s="435">
        <f t="shared" si="715"/>
        <v>1598.9999999999998</v>
      </c>
      <c r="CH325" s="610">
        <v>4.9000000000000004</v>
      </c>
      <c r="CI325" s="560">
        <v>4.7</v>
      </c>
      <c r="CJ325" s="434">
        <f t="shared" si="716"/>
        <v>2543.1000000000004</v>
      </c>
      <c r="CK325" s="435">
        <f t="shared" si="717"/>
        <v>2256</v>
      </c>
      <c r="CL325" s="432"/>
      <c r="CM325" s="433"/>
      <c r="CN325" s="434">
        <f t="shared" si="718"/>
        <v>0</v>
      </c>
      <c r="CO325" s="435">
        <f t="shared" si="719"/>
        <v>0</v>
      </c>
      <c r="CP325" s="434">
        <f t="shared" si="720"/>
        <v>4.94271523178808</v>
      </c>
      <c r="CQ325" s="435">
        <f t="shared" si="721"/>
        <v>4.431034482758621</v>
      </c>
      <c r="CR325" s="434">
        <f t="shared" si="722"/>
        <v>4478.1000000000004</v>
      </c>
      <c r="CS325" s="435">
        <f t="shared" si="723"/>
        <v>3855.0000000000005</v>
      </c>
      <c r="CT325" s="609">
        <v>72.900000000000006</v>
      </c>
      <c r="CU325" s="560">
        <v>70</v>
      </c>
      <c r="CV325" s="434">
        <f t="shared" si="724"/>
        <v>28212.300000000003</v>
      </c>
      <c r="CW325" s="435">
        <f t="shared" si="725"/>
        <v>27300</v>
      </c>
      <c r="CX325" s="609">
        <v>70.099999999999994</v>
      </c>
      <c r="CY325" s="560">
        <v>69.2</v>
      </c>
      <c r="CZ325" s="434">
        <f t="shared" si="726"/>
        <v>36381.899999999994</v>
      </c>
      <c r="DA325" s="435">
        <f t="shared" si="727"/>
        <v>33216</v>
      </c>
      <c r="DB325" s="432"/>
      <c r="DC325" s="433"/>
      <c r="DD325" s="434">
        <f t="shared" si="728"/>
        <v>0</v>
      </c>
      <c r="DE325" s="435">
        <f t="shared" si="729"/>
        <v>0</v>
      </c>
      <c r="DF325" s="434">
        <f t="shared" si="730"/>
        <v>71.296026490066225</v>
      </c>
      <c r="DG325" s="435">
        <f t="shared" si="731"/>
        <v>69.558620689655172</v>
      </c>
      <c r="DH325" s="434">
        <f t="shared" si="732"/>
        <v>64594.2</v>
      </c>
      <c r="DI325" s="435">
        <f t="shared" si="733"/>
        <v>60516</v>
      </c>
      <c r="DJ325" s="434">
        <f t="shared" si="734"/>
        <v>1049</v>
      </c>
      <c r="DK325" s="435">
        <f t="shared" si="735"/>
        <v>1027</v>
      </c>
      <c r="DL325" s="434">
        <f t="shared" si="736"/>
        <v>1049</v>
      </c>
      <c r="DM325" s="435">
        <f t="shared" si="737"/>
        <v>1027</v>
      </c>
      <c r="DN325" s="434">
        <f t="shared" si="738"/>
        <v>4.7371782650142995</v>
      </c>
      <c r="DO325" s="435">
        <f t="shared" si="739"/>
        <v>4.2887049659201555</v>
      </c>
      <c r="DP325" s="434">
        <f t="shared" si="740"/>
        <v>4969.3</v>
      </c>
      <c r="DQ325" s="435">
        <f t="shared" si="741"/>
        <v>4404.5</v>
      </c>
      <c r="DR325" s="434">
        <f t="shared" si="742"/>
        <v>68.622497616777878</v>
      </c>
      <c r="DS325" s="435">
        <f t="shared" si="743"/>
        <v>66.906913339824726</v>
      </c>
      <c r="DT325" s="434">
        <f t="shared" si="744"/>
        <v>71985</v>
      </c>
      <c r="DU325" s="435">
        <f t="shared" si="745"/>
        <v>68713.399999999994</v>
      </c>
      <c r="DV325" s="609">
        <v>262</v>
      </c>
      <c r="DW325" s="560">
        <v>229</v>
      </c>
      <c r="DX325" s="434">
        <f t="shared" si="746"/>
        <v>262</v>
      </c>
      <c r="DY325" s="435">
        <f t="shared" si="747"/>
        <v>229</v>
      </c>
      <c r="DZ325" s="609">
        <v>818</v>
      </c>
      <c r="EA325" s="560">
        <v>744</v>
      </c>
      <c r="EB325" s="434">
        <f t="shared" si="748"/>
        <v>818</v>
      </c>
      <c r="EC325" s="435">
        <f t="shared" si="749"/>
        <v>744</v>
      </c>
      <c r="ED325" s="432"/>
      <c r="EE325" s="433"/>
      <c r="EF325" s="434">
        <f t="shared" si="750"/>
        <v>0</v>
      </c>
      <c r="EG325" s="435">
        <f t="shared" si="751"/>
        <v>0</v>
      </c>
      <c r="EH325" s="434">
        <f t="shared" si="752"/>
        <v>1080</v>
      </c>
      <c r="EI325" s="435">
        <f t="shared" si="753"/>
        <v>973</v>
      </c>
      <c r="EJ325" s="434">
        <f t="shared" si="754"/>
        <v>1080</v>
      </c>
      <c r="EK325" s="435">
        <f t="shared" si="755"/>
        <v>973</v>
      </c>
      <c r="EL325" s="609">
        <v>4.0999999999999996</v>
      </c>
      <c r="EM325" s="560">
        <v>3.1</v>
      </c>
      <c r="EN325" s="434">
        <f t="shared" si="756"/>
        <v>1074.1999999999998</v>
      </c>
      <c r="EO325" s="435">
        <f t="shared" si="757"/>
        <v>709.9</v>
      </c>
      <c r="EP325" s="609">
        <v>4</v>
      </c>
      <c r="EQ325" s="560">
        <v>3.8</v>
      </c>
      <c r="ER325" s="434">
        <f t="shared" si="758"/>
        <v>3272</v>
      </c>
      <c r="ES325" s="435">
        <f t="shared" si="759"/>
        <v>2827.2</v>
      </c>
      <c r="ET325" s="432"/>
      <c r="EU325" s="433"/>
      <c r="EV325" s="434">
        <f t="shared" si="760"/>
        <v>0</v>
      </c>
      <c r="EW325" s="435">
        <f t="shared" si="761"/>
        <v>0</v>
      </c>
      <c r="EX325" s="434">
        <f t="shared" si="762"/>
        <v>4.0242592592592592</v>
      </c>
      <c r="EY325" s="435">
        <f t="shared" si="763"/>
        <v>3.6352517985611508</v>
      </c>
      <c r="EZ325" s="434">
        <f t="shared" si="764"/>
        <v>4346.2</v>
      </c>
      <c r="FA325" s="435">
        <f t="shared" si="765"/>
        <v>3537.1</v>
      </c>
      <c r="FB325" s="609">
        <v>52.7</v>
      </c>
      <c r="FC325" s="560">
        <v>53</v>
      </c>
      <c r="FD325" s="434">
        <f t="shared" si="766"/>
        <v>13807.400000000001</v>
      </c>
      <c r="FE325" s="435">
        <f t="shared" si="767"/>
        <v>12137</v>
      </c>
      <c r="FF325" s="609">
        <v>46.2</v>
      </c>
      <c r="FG325" s="560">
        <v>44.7</v>
      </c>
      <c r="FH325" s="434">
        <f t="shared" si="768"/>
        <v>37791.600000000006</v>
      </c>
      <c r="FI325" s="435">
        <f t="shared" si="769"/>
        <v>33256.800000000003</v>
      </c>
      <c r="FJ325" s="432"/>
      <c r="FK325" s="433"/>
      <c r="FL325" s="434">
        <f t="shared" si="770"/>
        <v>0</v>
      </c>
      <c r="FM325" s="435">
        <f t="shared" si="771"/>
        <v>0</v>
      </c>
      <c r="FN325" s="434">
        <f t="shared" si="772"/>
        <v>47.776851851851859</v>
      </c>
      <c r="FO325" s="435">
        <f t="shared" si="773"/>
        <v>46.653442959917783</v>
      </c>
      <c r="FP325" s="434">
        <f t="shared" si="774"/>
        <v>51599.000000000007</v>
      </c>
      <c r="FQ325" s="435">
        <f t="shared" si="775"/>
        <v>45393.8</v>
      </c>
      <c r="FR325" s="609">
        <v>824</v>
      </c>
      <c r="FS325" s="560">
        <v>718</v>
      </c>
      <c r="FT325" s="434">
        <f t="shared" si="776"/>
        <v>824</v>
      </c>
      <c r="FU325" s="435">
        <f t="shared" si="777"/>
        <v>718</v>
      </c>
      <c r="FV325" s="609">
        <v>5.8</v>
      </c>
      <c r="FW325" s="560">
        <v>5.0999999999999996</v>
      </c>
      <c r="FX325" s="434">
        <f t="shared" si="778"/>
        <v>4779.2</v>
      </c>
      <c r="FY325" s="435">
        <f t="shared" si="779"/>
        <v>3661.7999999999997</v>
      </c>
      <c r="FZ325" s="609">
        <v>39</v>
      </c>
      <c r="GA325" s="561">
        <v>36</v>
      </c>
      <c r="GB325" s="434">
        <f t="shared" si="780"/>
        <v>32136</v>
      </c>
      <c r="GC325" s="435">
        <f t="shared" si="781"/>
        <v>25848</v>
      </c>
      <c r="GD325" s="434">
        <f t="shared" si="782"/>
        <v>733</v>
      </c>
      <c r="GE325" s="435">
        <f t="shared" si="783"/>
        <v>718</v>
      </c>
      <c r="GF325" s="434">
        <f t="shared" si="784"/>
        <v>733</v>
      </c>
      <c r="GG325" s="435">
        <f t="shared" si="785"/>
        <v>718</v>
      </c>
      <c r="GH325" s="434">
        <f t="shared" si="786"/>
        <v>3311.6</v>
      </c>
      <c r="GI325" s="435">
        <f t="shared" si="787"/>
        <v>2655.3999999999996</v>
      </c>
      <c r="GJ325" s="434">
        <f t="shared" si="788"/>
        <v>46790.9</v>
      </c>
      <c r="GK325" s="435">
        <f t="shared" si="789"/>
        <v>45099.8</v>
      </c>
      <c r="GL325" s="434">
        <f t="shared" si="790"/>
        <v>1396</v>
      </c>
      <c r="GM325" s="435">
        <f t="shared" si="791"/>
        <v>1282</v>
      </c>
      <c r="GN325" s="434">
        <f t="shared" si="792"/>
        <v>1396</v>
      </c>
      <c r="GO325" s="435">
        <f t="shared" si="793"/>
        <v>1282</v>
      </c>
      <c r="GP325" s="434">
        <f t="shared" si="794"/>
        <v>6003.9000000000005</v>
      </c>
      <c r="GQ325" s="435">
        <f t="shared" si="795"/>
        <v>5286.2</v>
      </c>
      <c r="GR325" s="434">
        <f t="shared" si="796"/>
        <v>76793.100000000006</v>
      </c>
      <c r="GS325" s="435">
        <f t="shared" si="797"/>
        <v>69007.399999999994</v>
      </c>
      <c r="GT325" s="434">
        <f t="shared" si="798"/>
        <v>2129</v>
      </c>
      <c r="GU325" s="435">
        <f t="shared" si="799"/>
        <v>2000</v>
      </c>
      <c r="GV325" s="434">
        <f t="shared" si="800"/>
        <v>2129</v>
      </c>
      <c r="GW325" s="435">
        <f t="shared" si="801"/>
        <v>2000</v>
      </c>
      <c r="GX325" s="434">
        <f t="shared" si="802"/>
        <v>9315.5</v>
      </c>
      <c r="GY325" s="435">
        <f t="shared" si="803"/>
        <v>7941.5999999999995</v>
      </c>
      <c r="GZ325" s="434">
        <f t="shared" si="804"/>
        <v>123584</v>
      </c>
      <c r="HA325" s="435">
        <f t="shared" si="805"/>
        <v>114107.2</v>
      </c>
      <c r="HB325" s="434">
        <f t="shared" si="806"/>
        <v>0</v>
      </c>
      <c r="HC325" s="435">
        <f t="shared" si="807"/>
        <v>0</v>
      </c>
      <c r="HD325" s="434">
        <f t="shared" si="808"/>
        <v>0</v>
      </c>
      <c r="HE325" s="435">
        <f t="shared" si="809"/>
        <v>0</v>
      </c>
      <c r="HF325" s="434">
        <f t="shared" si="810"/>
        <v>0</v>
      </c>
      <c r="HG325" s="435">
        <f t="shared" si="811"/>
        <v>0</v>
      </c>
      <c r="HH325" s="434">
        <f t="shared" si="812"/>
        <v>0</v>
      </c>
      <c r="HI325" s="435">
        <f t="shared" si="813"/>
        <v>0</v>
      </c>
      <c r="HJ325" s="434">
        <f t="shared" si="814"/>
        <v>14094.7</v>
      </c>
      <c r="HK325" s="435">
        <f t="shared" si="815"/>
        <v>11603.4</v>
      </c>
      <c r="HL325" s="434">
        <f t="shared" si="816"/>
        <v>155720</v>
      </c>
      <c r="HM325" s="435">
        <f t="shared" si="817"/>
        <v>139955.20000000001</v>
      </c>
    </row>
    <row r="326" spans="1:221" s="18" customFormat="1" ht="15" customHeight="1">
      <c r="A326" s="540" t="s">
        <v>585</v>
      </c>
      <c r="B326" s="6" t="s">
        <v>640</v>
      </c>
      <c r="C326" s="563"/>
      <c r="D326" s="5">
        <v>227979</v>
      </c>
      <c r="E326" s="568">
        <v>8</v>
      </c>
      <c r="F326" s="609">
        <v>4737</v>
      </c>
      <c r="G326" s="560">
        <v>4886</v>
      </c>
      <c r="H326" s="609">
        <v>45</v>
      </c>
      <c r="I326" s="560">
        <v>46</v>
      </c>
      <c r="J326" s="434">
        <f t="shared" si="670"/>
        <v>4692</v>
      </c>
      <c r="K326" s="435">
        <f t="shared" si="671"/>
        <v>4840</v>
      </c>
      <c r="L326" s="432"/>
      <c r="M326" s="433"/>
      <c r="N326" s="434">
        <f t="shared" si="672"/>
        <v>4692</v>
      </c>
      <c r="O326" s="435">
        <f t="shared" si="673"/>
        <v>4840</v>
      </c>
      <c r="P326" s="434">
        <f t="shared" si="674"/>
        <v>4692</v>
      </c>
      <c r="Q326" s="435">
        <f t="shared" si="675"/>
        <v>4840</v>
      </c>
      <c r="R326" s="609">
        <v>283</v>
      </c>
      <c r="S326" s="560">
        <v>282</v>
      </c>
      <c r="T326" s="434">
        <f t="shared" si="818"/>
        <v>283</v>
      </c>
      <c r="U326" s="435">
        <f t="shared" si="818"/>
        <v>282</v>
      </c>
      <c r="V326" s="609">
        <v>339</v>
      </c>
      <c r="W326" s="560">
        <v>366</v>
      </c>
      <c r="X326" s="434">
        <f t="shared" si="676"/>
        <v>339</v>
      </c>
      <c r="Y326" s="435">
        <f t="shared" si="677"/>
        <v>366</v>
      </c>
      <c r="Z326" s="432"/>
      <c r="AA326" s="433"/>
      <c r="AB326" s="434">
        <f t="shared" si="678"/>
        <v>0</v>
      </c>
      <c r="AC326" s="435">
        <f t="shared" si="679"/>
        <v>0</v>
      </c>
      <c r="AD326" s="434">
        <f t="shared" si="680"/>
        <v>622</v>
      </c>
      <c r="AE326" s="435">
        <f t="shared" si="681"/>
        <v>648</v>
      </c>
      <c r="AF326" s="434">
        <f t="shared" si="682"/>
        <v>622</v>
      </c>
      <c r="AG326" s="435">
        <f t="shared" si="683"/>
        <v>648</v>
      </c>
      <c r="AH326" s="609">
        <v>4.0999999999999996</v>
      </c>
      <c r="AI326" s="560">
        <v>3.7</v>
      </c>
      <c r="AJ326" s="434">
        <f t="shared" si="684"/>
        <v>1160.3</v>
      </c>
      <c r="AK326" s="435">
        <f t="shared" si="685"/>
        <v>1043.4000000000001</v>
      </c>
      <c r="AL326" s="609">
        <v>2.9</v>
      </c>
      <c r="AM326" s="560">
        <v>2.9</v>
      </c>
      <c r="AN326" s="434">
        <f t="shared" si="686"/>
        <v>983.1</v>
      </c>
      <c r="AO326" s="435">
        <f t="shared" si="687"/>
        <v>1061.3999999999999</v>
      </c>
      <c r="AP326" s="432"/>
      <c r="AQ326" s="433"/>
      <c r="AR326" s="434">
        <f t="shared" si="688"/>
        <v>0</v>
      </c>
      <c r="AS326" s="435">
        <f t="shared" si="689"/>
        <v>0</v>
      </c>
      <c r="AT326" s="434">
        <f t="shared" si="690"/>
        <v>3.4459807073954987</v>
      </c>
      <c r="AU326" s="435">
        <f t="shared" si="691"/>
        <v>3.2481481481481485</v>
      </c>
      <c r="AV326" s="434">
        <f t="shared" si="692"/>
        <v>2143.4</v>
      </c>
      <c r="AW326" s="435">
        <f t="shared" si="693"/>
        <v>2104.8000000000002</v>
      </c>
      <c r="AX326" s="609">
        <v>83</v>
      </c>
      <c r="AY326" s="560">
        <v>76.099999999999994</v>
      </c>
      <c r="AZ326" s="434">
        <f t="shared" si="694"/>
        <v>23489</v>
      </c>
      <c r="BA326" s="435">
        <f t="shared" si="695"/>
        <v>21460.199999999997</v>
      </c>
      <c r="BB326" s="609">
        <v>61.3</v>
      </c>
      <c r="BC326" s="560">
        <v>57.9</v>
      </c>
      <c r="BD326" s="434">
        <f t="shared" si="696"/>
        <v>20780.7</v>
      </c>
      <c r="BE326" s="435">
        <f t="shared" si="697"/>
        <v>21191.399999999998</v>
      </c>
      <c r="BF326" s="432"/>
      <c r="BG326" s="433"/>
      <c r="BH326" s="434">
        <f t="shared" si="698"/>
        <v>0</v>
      </c>
      <c r="BI326" s="435">
        <f t="shared" si="699"/>
        <v>0</v>
      </c>
      <c r="BJ326" s="434">
        <f t="shared" si="700"/>
        <v>71.17315112540193</v>
      </c>
      <c r="BK326" s="435">
        <f t="shared" si="701"/>
        <v>65.820370370370355</v>
      </c>
      <c r="BL326" s="434">
        <f t="shared" si="702"/>
        <v>44269.7</v>
      </c>
      <c r="BM326" s="435">
        <f t="shared" si="703"/>
        <v>42651.599999999991</v>
      </c>
      <c r="BN326" s="609">
        <v>1125</v>
      </c>
      <c r="BO326" s="560">
        <v>1062</v>
      </c>
      <c r="BP326" s="434">
        <f t="shared" si="704"/>
        <v>1125</v>
      </c>
      <c r="BQ326" s="435">
        <f t="shared" si="705"/>
        <v>1062</v>
      </c>
      <c r="BR326" s="609">
        <v>1399</v>
      </c>
      <c r="BS326" s="560">
        <v>1266</v>
      </c>
      <c r="BT326" s="434">
        <f t="shared" si="706"/>
        <v>1399</v>
      </c>
      <c r="BU326" s="435">
        <f t="shared" si="707"/>
        <v>1266</v>
      </c>
      <c r="BV326" s="432"/>
      <c r="BW326" s="433"/>
      <c r="BX326" s="434">
        <f t="shared" si="708"/>
        <v>0</v>
      </c>
      <c r="BY326" s="435">
        <f t="shared" si="709"/>
        <v>0</v>
      </c>
      <c r="BZ326" s="434">
        <f t="shared" si="710"/>
        <v>2524</v>
      </c>
      <c r="CA326" s="435">
        <f t="shared" si="711"/>
        <v>2328</v>
      </c>
      <c r="CB326" s="434">
        <f t="shared" si="712"/>
        <v>2524</v>
      </c>
      <c r="CC326" s="435">
        <f t="shared" si="713"/>
        <v>2328</v>
      </c>
      <c r="CD326" s="609">
        <v>4.8</v>
      </c>
      <c r="CE326" s="560">
        <v>4.7</v>
      </c>
      <c r="CF326" s="434">
        <f t="shared" si="714"/>
        <v>5400</v>
      </c>
      <c r="CG326" s="435">
        <f t="shared" si="715"/>
        <v>4991.4000000000005</v>
      </c>
      <c r="CH326" s="610">
        <v>4.7</v>
      </c>
      <c r="CI326" s="560">
        <v>4.9000000000000004</v>
      </c>
      <c r="CJ326" s="434">
        <f t="shared" si="716"/>
        <v>6575.3</v>
      </c>
      <c r="CK326" s="435">
        <f t="shared" si="717"/>
        <v>6203.4000000000005</v>
      </c>
      <c r="CL326" s="432"/>
      <c r="CM326" s="433"/>
      <c r="CN326" s="434">
        <f t="shared" si="718"/>
        <v>0</v>
      </c>
      <c r="CO326" s="435">
        <f t="shared" si="719"/>
        <v>0</v>
      </c>
      <c r="CP326" s="434">
        <f t="shared" si="720"/>
        <v>4.7445721077654515</v>
      </c>
      <c r="CQ326" s="435">
        <f t="shared" si="721"/>
        <v>4.8087628865979388</v>
      </c>
      <c r="CR326" s="434">
        <f t="shared" si="722"/>
        <v>11975.3</v>
      </c>
      <c r="CS326" s="435">
        <f t="shared" si="723"/>
        <v>11194.800000000001</v>
      </c>
      <c r="CT326" s="609">
        <v>94.1</v>
      </c>
      <c r="CU326" s="560">
        <v>91.9</v>
      </c>
      <c r="CV326" s="434">
        <f t="shared" si="724"/>
        <v>105862.5</v>
      </c>
      <c r="CW326" s="435">
        <f t="shared" si="725"/>
        <v>97597.8</v>
      </c>
      <c r="CX326" s="609">
        <v>88.2</v>
      </c>
      <c r="CY326" s="560">
        <v>87.6</v>
      </c>
      <c r="CZ326" s="434">
        <f t="shared" si="726"/>
        <v>123391.8</v>
      </c>
      <c r="DA326" s="435">
        <f t="shared" si="727"/>
        <v>110901.59999999999</v>
      </c>
      <c r="DB326" s="432"/>
      <c r="DC326" s="433"/>
      <c r="DD326" s="434">
        <f t="shared" si="728"/>
        <v>0</v>
      </c>
      <c r="DE326" s="435">
        <f t="shared" si="729"/>
        <v>0</v>
      </c>
      <c r="DF326" s="434">
        <f t="shared" si="730"/>
        <v>90.829754358161637</v>
      </c>
      <c r="DG326" s="435">
        <f t="shared" si="731"/>
        <v>89.561597938144331</v>
      </c>
      <c r="DH326" s="434">
        <f t="shared" si="732"/>
        <v>229254.29999999996</v>
      </c>
      <c r="DI326" s="435">
        <f t="shared" si="733"/>
        <v>208499.4</v>
      </c>
      <c r="DJ326" s="434">
        <f t="shared" si="734"/>
        <v>3146</v>
      </c>
      <c r="DK326" s="435">
        <f t="shared" si="735"/>
        <v>2976</v>
      </c>
      <c r="DL326" s="434">
        <f t="shared" si="736"/>
        <v>3146</v>
      </c>
      <c r="DM326" s="435">
        <f t="shared" si="737"/>
        <v>2976</v>
      </c>
      <c r="DN326" s="434">
        <f t="shared" si="738"/>
        <v>4.4878258105530833</v>
      </c>
      <c r="DO326" s="435">
        <f t="shared" si="739"/>
        <v>4.4689516129032265</v>
      </c>
      <c r="DP326" s="434">
        <f t="shared" si="740"/>
        <v>14118.7</v>
      </c>
      <c r="DQ326" s="435">
        <f t="shared" si="741"/>
        <v>13299.600000000002</v>
      </c>
      <c r="DR326" s="434">
        <f t="shared" si="742"/>
        <v>86.943420216147473</v>
      </c>
      <c r="DS326" s="435">
        <f t="shared" si="743"/>
        <v>84.392137096774192</v>
      </c>
      <c r="DT326" s="434">
        <f t="shared" si="744"/>
        <v>273523.99999999994</v>
      </c>
      <c r="DU326" s="435">
        <f t="shared" si="745"/>
        <v>251151</v>
      </c>
      <c r="DV326" s="609">
        <v>130</v>
      </c>
      <c r="DW326" s="560">
        <v>97</v>
      </c>
      <c r="DX326" s="434">
        <f t="shared" si="746"/>
        <v>130</v>
      </c>
      <c r="DY326" s="435">
        <f t="shared" si="747"/>
        <v>97</v>
      </c>
      <c r="DZ326" s="609">
        <v>379</v>
      </c>
      <c r="EA326" s="560">
        <v>312</v>
      </c>
      <c r="EB326" s="434">
        <f t="shared" si="748"/>
        <v>379</v>
      </c>
      <c r="EC326" s="435">
        <f t="shared" si="749"/>
        <v>312</v>
      </c>
      <c r="ED326" s="432"/>
      <c r="EE326" s="433"/>
      <c r="EF326" s="434">
        <f t="shared" si="750"/>
        <v>0</v>
      </c>
      <c r="EG326" s="435">
        <f t="shared" si="751"/>
        <v>0</v>
      </c>
      <c r="EH326" s="434">
        <f t="shared" si="752"/>
        <v>509</v>
      </c>
      <c r="EI326" s="435">
        <f t="shared" si="753"/>
        <v>409</v>
      </c>
      <c r="EJ326" s="434">
        <f t="shared" si="754"/>
        <v>509</v>
      </c>
      <c r="EK326" s="435">
        <f t="shared" si="755"/>
        <v>409</v>
      </c>
      <c r="EL326" s="609">
        <v>4.3</v>
      </c>
      <c r="EM326" s="560">
        <v>4.9000000000000004</v>
      </c>
      <c r="EN326" s="434">
        <f t="shared" si="756"/>
        <v>559</v>
      </c>
      <c r="EO326" s="435">
        <f t="shared" si="757"/>
        <v>475.3</v>
      </c>
      <c r="EP326" s="609">
        <v>4.5999999999999996</v>
      </c>
      <c r="EQ326" s="560">
        <v>4.7</v>
      </c>
      <c r="ER326" s="434">
        <f t="shared" si="758"/>
        <v>1743.3999999999999</v>
      </c>
      <c r="ES326" s="435">
        <f t="shared" si="759"/>
        <v>1466.4</v>
      </c>
      <c r="ET326" s="432"/>
      <c r="EU326" s="433"/>
      <c r="EV326" s="434">
        <f t="shared" si="760"/>
        <v>0</v>
      </c>
      <c r="EW326" s="435">
        <f t="shared" si="761"/>
        <v>0</v>
      </c>
      <c r="EX326" s="434">
        <f t="shared" si="762"/>
        <v>4.5233791748526517</v>
      </c>
      <c r="EY326" s="435">
        <f t="shared" si="763"/>
        <v>4.7474327628361861</v>
      </c>
      <c r="EZ326" s="434">
        <f t="shared" si="764"/>
        <v>2302.3999999999996</v>
      </c>
      <c r="FA326" s="435">
        <f t="shared" si="765"/>
        <v>1941.7</v>
      </c>
      <c r="FB326" s="609">
        <v>79.3</v>
      </c>
      <c r="FC326" s="560">
        <v>87.1</v>
      </c>
      <c r="FD326" s="434">
        <f t="shared" si="766"/>
        <v>10309</v>
      </c>
      <c r="FE326" s="435">
        <f t="shared" si="767"/>
        <v>8448.6999999999989</v>
      </c>
      <c r="FF326" s="609">
        <v>70.599999999999994</v>
      </c>
      <c r="FG326" s="560">
        <v>70.2</v>
      </c>
      <c r="FH326" s="434">
        <f t="shared" si="768"/>
        <v>26757.399999999998</v>
      </c>
      <c r="FI326" s="435">
        <f t="shared" si="769"/>
        <v>21902.400000000001</v>
      </c>
      <c r="FJ326" s="432"/>
      <c r="FK326" s="433"/>
      <c r="FL326" s="434">
        <f t="shared" si="770"/>
        <v>0</v>
      </c>
      <c r="FM326" s="435">
        <f t="shared" si="771"/>
        <v>0</v>
      </c>
      <c r="FN326" s="434">
        <f t="shared" si="772"/>
        <v>72.822003929273066</v>
      </c>
      <c r="FO326" s="435">
        <f t="shared" si="773"/>
        <v>74.208068459657696</v>
      </c>
      <c r="FP326" s="434">
        <f t="shared" si="774"/>
        <v>37066.399999999994</v>
      </c>
      <c r="FQ326" s="435">
        <f t="shared" si="775"/>
        <v>30351.1</v>
      </c>
      <c r="FR326" s="609">
        <v>1037</v>
      </c>
      <c r="FS326" s="560">
        <v>1455</v>
      </c>
      <c r="FT326" s="434">
        <f t="shared" si="776"/>
        <v>1037</v>
      </c>
      <c r="FU326" s="435">
        <f t="shared" si="777"/>
        <v>1455</v>
      </c>
      <c r="FV326" s="609">
        <v>4.5</v>
      </c>
      <c r="FW326" s="560">
        <v>3.1</v>
      </c>
      <c r="FX326" s="434">
        <f t="shared" si="778"/>
        <v>4666.5</v>
      </c>
      <c r="FY326" s="435">
        <f t="shared" si="779"/>
        <v>4510.5</v>
      </c>
      <c r="FZ326" s="609">
        <v>53</v>
      </c>
      <c r="GA326" s="561">
        <v>34.700000000000003</v>
      </c>
      <c r="GB326" s="434">
        <f t="shared" si="780"/>
        <v>54961</v>
      </c>
      <c r="GC326" s="435">
        <f t="shared" si="781"/>
        <v>50488.500000000007</v>
      </c>
      <c r="GD326" s="434">
        <f t="shared" si="782"/>
        <v>1538</v>
      </c>
      <c r="GE326" s="435">
        <f t="shared" si="783"/>
        <v>1441</v>
      </c>
      <c r="GF326" s="434">
        <f t="shared" si="784"/>
        <v>1538</v>
      </c>
      <c r="GG326" s="435">
        <f t="shared" si="785"/>
        <v>1441</v>
      </c>
      <c r="GH326" s="434">
        <f t="shared" si="786"/>
        <v>7119.3</v>
      </c>
      <c r="GI326" s="435">
        <f t="shared" si="787"/>
        <v>6510.1000000000013</v>
      </c>
      <c r="GJ326" s="434">
        <f t="shared" si="788"/>
        <v>139660.5</v>
      </c>
      <c r="GK326" s="435">
        <f t="shared" si="789"/>
        <v>127506.7</v>
      </c>
      <c r="GL326" s="434">
        <f t="shared" si="790"/>
        <v>2117</v>
      </c>
      <c r="GM326" s="435">
        <f t="shared" si="791"/>
        <v>1944</v>
      </c>
      <c r="GN326" s="434">
        <f t="shared" si="792"/>
        <v>2117</v>
      </c>
      <c r="GO326" s="435">
        <f t="shared" si="793"/>
        <v>1944</v>
      </c>
      <c r="GP326" s="434">
        <f t="shared" si="794"/>
        <v>9301.8000000000011</v>
      </c>
      <c r="GQ326" s="435">
        <f t="shared" si="795"/>
        <v>8731.2000000000007</v>
      </c>
      <c r="GR326" s="434">
        <f t="shared" si="796"/>
        <v>170929.9</v>
      </c>
      <c r="GS326" s="435">
        <f t="shared" si="797"/>
        <v>153995.4</v>
      </c>
      <c r="GT326" s="434">
        <f t="shared" si="798"/>
        <v>3655</v>
      </c>
      <c r="GU326" s="435">
        <f t="shared" si="799"/>
        <v>3385</v>
      </c>
      <c r="GV326" s="434">
        <f t="shared" si="800"/>
        <v>3655</v>
      </c>
      <c r="GW326" s="435">
        <f t="shared" si="801"/>
        <v>3385</v>
      </c>
      <c r="GX326" s="434">
        <f t="shared" si="802"/>
        <v>16421.100000000002</v>
      </c>
      <c r="GY326" s="435">
        <f t="shared" si="803"/>
        <v>15241.300000000003</v>
      </c>
      <c r="GZ326" s="434">
        <f t="shared" si="804"/>
        <v>310590.40000000002</v>
      </c>
      <c r="HA326" s="435">
        <f t="shared" si="805"/>
        <v>281502.09999999998</v>
      </c>
      <c r="HB326" s="434">
        <f t="shared" si="806"/>
        <v>0</v>
      </c>
      <c r="HC326" s="435">
        <f t="shared" si="807"/>
        <v>0</v>
      </c>
      <c r="HD326" s="434">
        <f t="shared" si="808"/>
        <v>0</v>
      </c>
      <c r="HE326" s="435">
        <f t="shared" si="809"/>
        <v>0</v>
      </c>
      <c r="HF326" s="434">
        <f t="shared" si="810"/>
        <v>0</v>
      </c>
      <c r="HG326" s="435">
        <f t="shared" si="811"/>
        <v>0</v>
      </c>
      <c r="HH326" s="434">
        <f t="shared" si="812"/>
        <v>0</v>
      </c>
      <c r="HI326" s="435">
        <f t="shared" si="813"/>
        <v>0</v>
      </c>
      <c r="HJ326" s="434">
        <f t="shared" si="814"/>
        <v>21087.599999999999</v>
      </c>
      <c r="HK326" s="435">
        <f t="shared" si="815"/>
        <v>19751.800000000003</v>
      </c>
      <c r="HL326" s="434">
        <f t="shared" si="816"/>
        <v>365551.39999999991</v>
      </c>
      <c r="HM326" s="435">
        <f t="shared" si="817"/>
        <v>331990.59999999998</v>
      </c>
    </row>
    <row r="327" spans="1:221" s="18" customFormat="1" ht="15" customHeight="1">
      <c r="A327" s="540" t="s">
        <v>585</v>
      </c>
      <c r="B327" s="6" t="s">
        <v>641</v>
      </c>
      <c r="C327" s="563"/>
      <c r="D327" s="5">
        <v>228158</v>
      </c>
      <c r="E327" s="568">
        <v>8</v>
      </c>
      <c r="F327" s="609">
        <v>994</v>
      </c>
      <c r="G327" s="560">
        <v>980</v>
      </c>
      <c r="H327" s="609">
        <v>10</v>
      </c>
      <c r="I327" s="560">
        <v>6</v>
      </c>
      <c r="J327" s="434">
        <f t="shared" si="670"/>
        <v>984</v>
      </c>
      <c r="K327" s="435">
        <f t="shared" si="671"/>
        <v>974</v>
      </c>
      <c r="L327" s="432"/>
      <c r="M327" s="433"/>
      <c r="N327" s="434">
        <f t="shared" si="672"/>
        <v>984</v>
      </c>
      <c r="O327" s="435">
        <f t="shared" si="673"/>
        <v>974</v>
      </c>
      <c r="P327" s="434">
        <f t="shared" si="674"/>
        <v>984</v>
      </c>
      <c r="Q327" s="435">
        <f t="shared" si="675"/>
        <v>974</v>
      </c>
      <c r="R327" s="609">
        <v>119</v>
      </c>
      <c r="S327" s="560">
        <v>133</v>
      </c>
      <c r="T327" s="434">
        <f t="shared" si="818"/>
        <v>119</v>
      </c>
      <c r="U327" s="435">
        <f t="shared" si="818"/>
        <v>133</v>
      </c>
      <c r="V327" s="609">
        <v>41</v>
      </c>
      <c r="W327" s="560">
        <v>33</v>
      </c>
      <c r="X327" s="434">
        <f t="shared" si="676"/>
        <v>41</v>
      </c>
      <c r="Y327" s="435">
        <f t="shared" si="677"/>
        <v>33</v>
      </c>
      <c r="Z327" s="432"/>
      <c r="AA327" s="433"/>
      <c r="AB327" s="434">
        <f t="shared" si="678"/>
        <v>0</v>
      </c>
      <c r="AC327" s="435">
        <f t="shared" si="679"/>
        <v>0</v>
      </c>
      <c r="AD327" s="434">
        <f t="shared" si="680"/>
        <v>160</v>
      </c>
      <c r="AE327" s="435">
        <f t="shared" si="681"/>
        <v>166</v>
      </c>
      <c r="AF327" s="434">
        <f t="shared" si="682"/>
        <v>160</v>
      </c>
      <c r="AG327" s="435">
        <f t="shared" si="683"/>
        <v>166</v>
      </c>
      <c r="AH327" s="609">
        <v>3.5</v>
      </c>
      <c r="AI327" s="560">
        <v>2.7</v>
      </c>
      <c r="AJ327" s="434">
        <f t="shared" si="684"/>
        <v>416.5</v>
      </c>
      <c r="AK327" s="435">
        <f t="shared" si="685"/>
        <v>359.1</v>
      </c>
      <c r="AL327" s="609">
        <v>3.5</v>
      </c>
      <c r="AM327" s="560">
        <v>3.4</v>
      </c>
      <c r="AN327" s="434">
        <f t="shared" si="686"/>
        <v>143.5</v>
      </c>
      <c r="AO327" s="435">
        <f t="shared" si="687"/>
        <v>112.2</v>
      </c>
      <c r="AP327" s="432"/>
      <c r="AQ327" s="433"/>
      <c r="AR327" s="434">
        <f t="shared" si="688"/>
        <v>0</v>
      </c>
      <c r="AS327" s="435">
        <f t="shared" si="689"/>
        <v>0</v>
      </c>
      <c r="AT327" s="434">
        <f t="shared" si="690"/>
        <v>3.5</v>
      </c>
      <c r="AU327" s="435">
        <f t="shared" si="691"/>
        <v>2.839156626506024</v>
      </c>
      <c r="AV327" s="434">
        <f t="shared" si="692"/>
        <v>560</v>
      </c>
      <c r="AW327" s="435">
        <f t="shared" si="693"/>
        <v>471.29999999999995</v>
      </c>
      <c r="AX327" s="609">
        <v>67.7</v>
      </c>
      <c r="AY327" s="560">
        <v>62</v>
      </c>
      <c r="AZ327" s="434">
        <f t="shared" si="694"/>
        <v>8056.3</v>
      </c>
      <c r="BA327" s="435">
        <f t="shared" si="695"/>
        <v>8246</v>
      </c>
      <c r="BB327" s="609">
        <v>57.7</v>
      </c>
      <c r="BC327" s="560">
        <v>60.4</v>
      </c>
      <c r="BD327" s="434">
        <f t="shared" si="696"/>
        <v>2365.7000000000003</v>
      </c>
      <c r="BE327" s="435">
        <f t="shared" si="697"/>
        <v>1993.2</v>
      </c>
      <c r="BF327" s="432"/>
      <c r="BG327" s="433"/>
      <c r="BH327" s="434">
        <f t="shared" si="698"/>
        <v>0</v>
      </c>
      <c r="BI327" s="435">
        <f t="shared" si="699"/>
        <v>0</v>
      </c>
      <c r="BJ327" s="434">
        <f t="shared" si="700"/>
        <v>65.137500000000003</v>
      </c>
      <c r="BK327" s="435">
        <f t="shared" si="701"/>
        <v>61.681927710843375</v>
      </c>
      <c r="BL327" s="434">
        <f t="shared" si="702"/>
        <v>10422</v>
      </c>
      <c r="BM327" s="435">
        <f t="shared" si="703"/>
        <v>10239.200000000001</v>
      </c>
      <c r="BN327" s="609">
        <v>275</v>
      </c>
      <c r="BO327" s="560">
        <v>300</v>
      </c>
      <c r="BP327" s="434">
        <f t="shared" si="704"/>
        <v>275</v>
      </c>
      <c r="BQ327" s="435">
        <f t="shared" si="705"/>
        <v>300</v>
      </c>
      <c r="BR327" s="609">
        <v>77</v>
      </c>
      <c r="BS327" s="560">
        <v>89</v>
      </c>
      <c r="BT327" s="434">
        <f t="shared" si="706"/>
        <v>77</v>
      </c>
      <c r="BU327" s="435">
        <f t="shared" si="707"/>
        <v>89</v>
      </c>
      <c r="BV327" s="432"/>
      <c r="BW327" s="433"/>
      <c r="BX327" s="434">
        <f t="shared" si="708"/>
        <v>0</v>
      </c>
      <c r="BY327" s="435">
        <f t="shared" si="709"/>
        <v>0</v>
      </c>
      <c r="BZ327" s="434">
        <f t="shared" si="710"/>
        <v>352</v>
      </c>
      <c r="CA327" s="435">
        <f t="shared" si="711"/>
        <v>389</v>
      </c>
      <c r="CB327" s="434">
        <f t="shared" si="712"/>
        <v>352</v>
      </c>
      <c r="CC327" s="435">
        <f t="shared" si="713"/>
        <v>389</v>
      </c>
      <c r="CD327" s="609">
        <v>4.3</v>
      </c>
      <c r="CE327" s="560">
        <v>4</v>
      </c>
      <c r="CF327" s="434">
        <f t="shared" si="714"/>
        <v>1182.5</v>
      </c>
      <c r="CG327" s="435">
        <f t="shared" si="715"/>
        <v>1200</v>
      </c>
      <c r="CH327" s="610">
        <v>5</v>
      </c>
      <c r="CI327" s="560">
        <v>4.4000000000000004</v>
      </c>
      <c r="CJ327" s="434">
        <f t="shared" si="716"/>
        <v>385</v>
      </c>
      <c r="CK327" s="435">
        <f t="shared" si="717"/>
        <v>391.6</v>
      </c>
      <c r="CL327" s="432"/>
      <c r="CM327" s="433"/>
      <c r="CN327" s="434">
        <f t="shared" si="718"/>
        <v>0</v>
      </c>
      <c r="CO327" s="435">
        <f t="shared" si="719"/>
        <v>0</v>
      </c>
      <c r="CP327" s="434">
        <f t="shared" si="720"/>
        <v>4.453125</v>
      </c>
      <c r="CQ327" s="435">
        <f t="shared" si="721"/>
        <v>4.0915167095115681</v>
      </c>
      <c r="CR327" s="434">
        <f t="shared" si="722"/>
        <v>1567.5</v>
      </c>
      <c r="CS327" s="435">
        <f t="shared" si="723"/>
        <v>1591.6</v>
      </c>
      <c r="CT327" s="609">
        <v>82.3</v>
      </c>
      <c r="CU327" s="560">
        <v>82.7</v>
      </c>
      <c r="CV327" s="434">
        <f t="shared" si="724"/>
        <v>22632.5</v>
      </c>
      <c r="CW327" s="435">
        <f t="shared" si="725"/>
        <v>24810</v>
      </c>
      <c r="CX327" s="609">
        <v>81.900000000000006</v>
      </c>
      <c r="CY327" s="560">
        <v>83.2</v>
      </c>
      <c r="CZ327" s="434">
        <f t="shared" si="726"/>
        <v>6306.3</v>
      </c>
      <c r="DA327" s="435">
        <f t="shared" si="727"/>
        <v>7404.8</v>
      </c>
      <c r="DB327" s="432"/>
      <c r="DC327" s="433"/>
      <c r="DD327" s="434">
        <f t="shared" si="728"/>
        <v>0</v>
      </c>
      <c r="DE327" s="435">
        <f t="shared" si="729"/>
        <v>0</v>
      </c>
      <c r="DF327" s="434">
        <f t="shared" si="730"/>
        <v>82.212499999999991</v>
      </c>
      <c r="DG327" s="435">
        <f t="shared" si="731"/>
        <v>82.814395886889457</v>
      </c>
      <c r="DH327" s="434">
        <f t="shared" si="732"/>
        <v>28938.799999999996</v>
      </c>
      <c r="DI327" s="435">
        <f t="shared" si="733"/>
        <v>32214.799999999999</v>
      </c>
      <c r="DJ327" s="434">
        <f t="shared" si="734"/>
        <v>512</v>
      </c>
      <c r="DK327" s="435">
        <f t="shared" si="735"/>
        <v>555</v>
      </c>
      <c r="DL327" s="434">
        <f t="shared" si="736"/>
        <v>512</v>
      </c>
      <c r="DM327" s="435">
        <f t="shared" si="737"/>
        <v>555</v>
      </c>
      <c r="DN327" s="434">
        <f t="shared" si="738"/>
        <v>4.1552734375</v>
      </c>
      <c r="DO327" s="435">
        <f t="shared" si="739"/>
        <v>3.7169369369369365</v>
      </c>
      <c r="DP327" s="434">
        <f t="shared" si="740"/>
        <v>2127.5</v>
      </c>
      <c r="DQ327" s="435">
        <f t="shared" si="741"/>
        <v>2062.8999999999996</v>
      </c>
      <c r="DR327" s="434">
        <f t="shared" si="742"/>
        <v>76.876562499999991</v>
      </c>
      <c r="DS327" s="435">
        <f t="shared" si="743"/>
        <v>76.4936936936937</v>
      </c>
      <c r="DT327" s="434">
        <f t="shared" si="744"/>
        <v>39360.799999999996</v>
      </c>
      <c r="DU327" s="435">
        <f t="shared" si="745"/>
        <v>42454</v>
      </c>
      <c r="DV327" s="609">
        <v>154</v>
      </c>
      <c r="DW327" s="560">
        <v>129</v>
      </c>
      <c r="DX327" s="434">
        <f t="shared" si="746"/>
        <v>154</v>
      </c>
      <c r="DY327" s="435">
        <f t="shared" si="747"/>
        <v>129</v>
      </c>
      <c r="DZ327" s="609">
        <v>107</v>
      </c>
      <c r="EA327" s="560">
        <v>92</v>
      </c>
      <c r="EB327" s="434">
        <f t="shared" si="748"/>
        <v>107</v>
      </c>
      <c r="EC327" s="435">
        <f t="shared" si="749"/>
        <v>92</v>
      </c>
      <c r="ED327" s="432"/>
      <c r="EE327" s="433"/>
      <c r="EF327" s="434">
        <f t="shared" si="750"/>
        <v>0</v>
      </c>
      <c r="EG327" s="435">
        <f t="shared" si="751"/>
        <v>0</v>
      </c>
      <c r="EH327" s="434">
        <f t="shared" si="752"/>
        <v>261</v>
      </c>
      <c r="EI327" s="435">
        <f t="shared" si="753"/>
        <v>221</v>
      </c>
      <c r="EJ327" s="434">
        <f t="shared" si="754"/>
        <v>261</v>
      </c>
      <c r="EK327" s="435">
        <f t="shared" si="755"/>
        <v>221</v>
      </c>
      <c r="EL327" s="609">
        <v>3.4</v>
      </c>
      <c r="EM327" s="560">
        <v>3.2</v>
      </c>
      <c r="EN327" s="434">
        <f t="shared" si="756"/>
        <v>523.6</v>
      </c>
      <c r="EO327" s="435">
        <f t="shared" si="757"/>
        <v>412.8</v>
      </c>
      <c r="EP327" s="609">
        <v>3.5</v>
      </c>
      <c r="EQ327" s="560">
        <v>3.8</v>
      </c>
      <c r="ER327" s="434">
        <f t="shared" si="758"/>
        <v>374.5</v>
      </c>
      <c r="ES327" s="435">
        <f t="shared" si="759"/>
        <v>349.59999999999997</v>
      </c>
      <c r="ET327" s="432"/>
      <c r="EU327" s="433"/>
      <c r="EV327" s="434">
        <f t="shared" si="760"/>
        <v>0</v>
      </c>
      <c r="EW327" s="435">
        <f t="shared" si="761"/>
        <v>0</v>
      </c>
      <c r="EX327" s="434">
        <f t="shared" si="762"/>
        <v>3.4409961685823758</v>
      </c>
      <c r="EY327" s="435">
        <f t="shared" si="763"/>
        <v>3.4497737556561083</v>
      </c>
      <c r="EZ327" s="434">
        <f t="shared" si="764"/>
        <v>898.1</v>
      </c>
      <c r="FA327" s="435">
        <f t="shared" si="765"/>
        <v>762.4</v>
      </c>
      <c r="FB327" s="609">
        <v>62.9</v>
      </c>
      <c r="FC327" s="560">
        <v>63.7</v>
      </c>
      <c r="FD327" s="434">
        <f t="shared" si="766"/>
        <v>9686.6</v>
      </c>
      <c r="FE327" s="435">
        <f t="shared" si="767"/>
        <v>8217.3000000000011</v>
      </c>
      <c r="FF327" s="609">
        <v>55.1</v>
      </c>
      <c r="FG327" s="560">
        <v>58.2</v>
      </c>
      <c r="FH327" s="434">
        <f t="shared" si="768"/>
        <v>5895.7</v>
      </c>
      <c r="FI327" s="435">
        <f t="shared" si="769"/>
        <v>5354.4000000000005</v>
      </c>
      <c r="FJ327" s="432"/>
      <c r="FK327" s="433"/>
      <c r="FL327" s="434">
        <f t="shared" si="770"/>
        <v>0</v>
      </c>
      <c r="FM327" s="435">
        <f t="shared" si="771"/>
        <v>0</v>
      </c>
      <c r="FN327" s="434">
        <f t="shared" si="772"/>
        <v>59.702298850574707</v>
      </c>
      <c r="FO327" s="435">
        <f t="shared" si="773"/>
        <v>61.410407239819008</v>
      </c>
      <c r="FP327" s="434">
        <f t="shared" si="774"/>
        <v>15582.3</v>
      </c>
      <c r="FQ327" s="435">
        <f t="shared" si="775"/>
        <v>13571.7</v>
      </c>
      <c r="FR327" s="609">
        <v>211</v>
      </c>
      <c r="FS327" s="560">
        <v>198</v>
      </c>
      <c r="FT327" s="434">
        <f t="shared" si="776"/>
        <v>211</v>
      </c>
      <c r="FU327" s="435">
        <f t="shared" si="777"/>
        <v>198</v>
      </c>
      <c r="FV327" s="609">
        <v>3.7</v>
      </c>
      <c r="FW327" s="560">
        <v>3.4</v>
      </c>
      <c r="FX327" s="434">
        <f t="shared" si="778"/>
        <v>780.7</v>
      </c>
      <c r="FY327" s="435">
        <f t="shared" si="779"/>
        <v>673.19999999999993</v>
      </c>
      <c r="FZ327" s="609">
        <v>43.3</v>
      </c>
      <c r="GA327" s="561">
        <v>48.5</v>
      </c>
      <c r="GB327" s="434">
        <f t="shared" si="780"/>
        <v>9136.2999999999993</v>
      </c>
      <c r="GC327" s="435">
        <f t="shared" si="781"/>
        <v>9603</v>
      </c>
      <c r="GD327" s="434">
        <f t="shared" si="782"/>
        <v>548</v>
      </c>
      <c r="GE327" s="435">
        <f t="shared" si="783"/>
        <v>562</v>
      </c>
      <c r="GF327" s="434">
        <f t="shared" si="784"/>
        <v>548</v>
      </c>
      <c r="GG327" s="435">
        <f t="shared" si="785"/>
        <v>562</v>
      </c>
      <c r="GH327" s="434">
        <f t="shared" si="786"/>
        <v>2122.6</v>
      </c>
      <c r="GI327" s="435">
        <f t="shared" si="787"/>
        <v>1971.8999999999999</v>
      </c>
      <c r="GJ327" s="434">
        <f t="shared" si="788"/>
        <v>40375.4</v>
      </c>
      <c r="GK327" s="435">
        <f t="shared" si="789"/>
        <v>41273.300000000003</v>
      </c>
      <c r="GL327" s="434">
        <f t="shared" si="790"/>
        <v>225</v>
      </c>
      <c r="GM327" s="435">
        <f t="shared" si="791"/>
        <v>214</v>
      </c>
      <c r="GN327" s="434">
        <f t="shared" si="792"/>
        <v>225</v>
      </c>
      <c r="GO327" s="435">
        <f t="shared" si="793"/>
        <v>214</v>
      </c>
      <c r="GP327" s="434">
        <f t="shared" si="794"/>
        <v>903</v>
      </c>
      <c r="GQ327" s="435">
        <f t="shared" si="795"/>
        <v>853.4</v>
      </c>
      <c r="GR327" s="434">
        <f t="shared" si="796"/>
        <v>14567.7</v>
      </c>
      <c r="GS327" s="435">
        <f t="shared" si="797"/>
        <v>14752.400000000001</v>
      </c>
      <c r="GT327" s="434">
        <f t="shared" si="798"/>
        <v>773</v>
      </c>
      <c r="GU327" s="435">
        <f t="shared" si="799"/>
        <v>776</v>
      </c>
      <c r="GV327" s="434">
        <f t="shared" si="800"/>
        <v>773</v>
      </c>
      <c r="GW327" s="435">
        <f t="shared" si="801"/>
        <v>776</v>
      </c>
      <c r="GX327" s="434">
        <f t="shared" si="802"/>
        <v>3025.6</v>
      </c>
      <c r="GY327" s="435">
        <f t="shared" si="803"/>
        <v>2825.2999999999997</v>
      </c>
      <c r="GZ327" s="434">
        <f t="shared" si="804"/>
        <v>54943.100000000006</v>
      </c>
      <c r="HA327" s="435">
        <f t="shared" si="805"/>
        <v>56025.700000000004</v>
      </c>
      <c r="HB327" s="434">
        <f t="shared" si="806"/>
        <v>0</v>
      </c>
      <c r="HC327" s="435">
        <f t="shared" si="807"/>
        <v>0</v>
      </c>
      <c r="HD327" s="434">
        <f t="shared" si="808"/>
        <v>0</v>
      </c>
      <c r="HE327" s="435">
        <f t="shared" si="809"/>
        <v>0</v>
      </c>
      <c r="HF327" s="434">
        <f t="shared" si="810"/>
        <v>0</v>
      </c>
      <c r="HG327" s="435">
        <f t="shared" si="811"/>
        <v>0</v>
      </c>
      <c r="HH327" s="434">
        <f t="shared" si="812"/>
        <v>0</v>
      </c>
      <c r="HI327" s="435">
        <f t="shared" si="813"/>
        <v>0</v>
      </c>
      <c r="HJ327" s="434">
        <f t="shared" si="814"/>
        <v>3806.3</v>
      </c>
      <c r="HK327" s="435">
        <f t="shared" si="815"/>
        <v>3498.4999999999995</v>
      </c>
      <c r="HL327" s="434">
        <f t="shared" si="816"/>
        <v>64079.399999999994</v>
      </c>
      <c r="HM327" s="435">
        <f t="shared" si="817"/>
        <v>65628.7</v>
      </c>
    </row>
    <row r="328" spans="1:221" s="18" customFormat="1" ht="15" customHeight="1">
      <c r="A328" s="540" t="s">
        <v>585</v>
      </c>
      <c r="B328" s="6" t="s">
        <v>642</v>
      </c>
      <c r="C328" s="563"/>
      <c r="D328" s="5">
        <v>227854</v>
      </c>
      <c r="E328" s="568">
        <v>8</v>
      </c>
      <c r="F328" s="609">
        <v>1160</v>
      </c>
      <c r="G328" s="560">
        <v>1226</v>
      </c>
      <c r="H328" s="609">
        <v>53</v>
      </c>
      <c r="I328" s="560">
        <v>53</v>
      </c>
      <c r="J328" s="434">
        <f t="shared" si="670"/>
        <v>1107</v>
      </c>
      <c r="K328" s="435">
        <f t="shared" si="671"/>
        <v>1173</v>
      </c>
      <c r="L328" s="432"/>
      <c r="M328" s="433"/>
      <c r="N328" s="434">
        <f t="shared" si="672"/>
        <v>1107</v>
      </c>
      <c r="O328" s="435">
        <f t="shared" si="673"/>
        <v>1173</v>
      </c>
      <c r="P328" s="434">
        <f t="shared" si="674"/>
        <v>1107</v>
      </c>
      <c r="Q328" s="435">
        <f t="shared" si="675"/>
        <v>1173</v>
      </c>
      <c r="R328" s="609">
        <v>38</v>
      </c>
      <c r="S328" s="560">
        <v>46</v>
      </c>
      <c r="T328" s="434">
        <f t="shared" si="818"/>
        <v>38</v>
      </c>
      <c r="U328" s="435">
        <f t="shared" si="818"/>
        <v>46</v>
      </c>
      <c r="V328" s="609">
        <v>22</v>
      </c>
      <c r="W328" s="560">
        <v>24</v>
      </c>
      <c r="X328" s="434">
        <f t="shared" si="676"/>
        <v>22</v>
      </c>
      <c r="Y328" s="435">
        <f t="shared" si="677"/>
        <v>24</v>
      </c>
      <c r="Z328" s="432"/>
      <c r="AA328" s="433"/>
      <c r="AB328" s="434">
        <f t="shared" si="678"/>
        <v>0</v>
      </c>
      <c r="AC328" s="435">
        <f t="shared" si="679"/>
        <v>0</v>
      </c>
      <c r="AD328" s="434">
        <f t="shared" si="680"/>
        <v>60</v>
      </c>
      <c r="AE328" s="435">
        <f t="shared" si="681"/>
        <v>70</v>
      </c>
      <c r="AF328" s="434">
        <f t="shared" si="682"/>
        <v>60</v>
      </c>
      <c r="AG328" s="435">
        <f t="shared" si="683"/>
        <v>70</v>
      </c>
      <c r="AH328" s="609">
        <v>2.7</v>
      </c>
      <c r="AI328" s="560">
        <v>2.6</v>
      </c>
      <c r="AJ328" s="434">
        <f t="shared" si="684"/>
        <v>102.60000000000001</v>
      </c>
      <c r="AK328" s="435">
        <f t="shared" si="685"/>
        <v>119.60000000000001</v>
      </c>
      <c r="AL328" s="609">
        <v>3</v>
      </c>
      <c r="AM328" s="560">
        <v>2.9</v>
      </c>
      <c r="AN328" s="434">
        <f t="shared" si="686"/>
        <v>66</v>
      </c>
      <c r="AO328" s="435">
        <f t="shared" si="687"/>
        <v>69.599999999999994</v>
      </c>
      <c r="AP328" s="432"/>
      <c r="AQ328" s="433"/>
      <c r="AR328" s="434">
        <f t="shared" si="688"/>
        <v>0</v>
      </c>
      <c r="AS328" s="435">
        <f t="shared" si="689"/>
        <v>0</v>
      </c>
      <c r="AT328" s="434">
        <f t="shared" si="690"/>
        <v>2.8100000000000005</v>
      </c>
      <c r="AU328" s="435">
        <f t="shared" si="691"/>
        <v>2.7028571428571428</v>
      </c>
      <c r="AV328" s="434">
        <f t="shared" si="692"/>
        <v>168.60000000000002</v>
      </c>
      <c r="AW328" s="435">
        <f t="shared" si="693"/>
        <v>189.2</v>
      </c>
      <c r="AX328" s="609">
        <v>57.6</v>
      </c>
      <c r="AY328" s="560">
        <v>48.8</v>
      </c>
      <c r="AZ328" s="434">
        <f t="shared" si="694"/>
        <v>2188.8000000000002</v>
      </c>
      <c r="BA328" s="435">
        <f t="shared" si="695"/>
        <v>2244.7999999999997</v>
      </c>
      <c r="BB328" s="609">
        <v>57.8</v>
      </c>
      <c r="BC328" s="560">
        <v>46.6</v>
      </c>
      <c r="BD328" s="434">
        <f t="shared" si="696"/>
        <v>1271.5999999999999</v>
      </c>
      <c r="BE328" s="435">
        <f t="shared" si="697"/>
        <v>1118.4000000000001</v>
      </c>
      <c r="BF328" s="432"/>
      <c r="BG328" s="433"/>
      <c r="BH328" s="434">
        <f t="shared" si="698"/>
        <v>0</v>
      </c>
      <c r="BI328" s="435">
        <f t="shared" si="699"/>
        <v>0</v>
      </c>
      <c r="BJ328" s="434">
        <f t="shared" si="700"/>
        <v>57.673333333333332</v>
      </c>
      <c r="BK328" s="435">
        <f t="shared" si="701"/>
        <v>48.045714285714283</v>
      </c>
      <c r="BL328" s="434">
        <f t="shared" si="702"/>
        <v>3460.4</v>
      </c>
      <c r="BM328" s="435">
        <f t="shared" si="703"/>
        <v>3363.2</v>
      </c>
      <c r="BN328" s="609">
        <v>133</v>
      </c>
      <c r="BO328" s="560">
        <v>121</v>
      </c>
      <c r="BP328" s="434">
        <f t="shared" si="704"/>
        <v>133</v>
      </c>
      <c r="BQ328" s="435">
        <f t="shared" si="705"/>
        <v>121</v>
      </c>
      <c r="BR328" s="609">
        <v>179</v>
      </c>
      <c r="BS328" s="560">
        <v>170</v>
      </c>
      <c r="BT328" s="434">
        <f t="shared" si="706"/>
        <v>179</v>
      </c>
      <c r="BU328" s="435">
        <f t="shared" si="707"/>
        <v>170</v>
      </c>
      <c r="BV328" s="432"/>
      <c r="BW328" s="433"/>
      <c r="BX328" s="434">
        <f t="shared" si="708"/>
        <v>0</v>
      </c>
      <c r="BY328" s="435">
        <f t="shared" si="709"/>
        <v>0</v>
      </c>
      <c r="BZ328" s="434">
        <f t="shared" si="710"/>
        <v>312</v>
      </c>
      <c r="CA328" s="435">
        <f t="shared" si="711"/>
        <v>291</v>
      </c>
      <c r="CB328" s="434">
        <f t="shared" si="712"/>
        <v>312</v>
      </c>
      <c r="CC328" s="435">
        <f t="shared" si="713"/>
        <v>291</v>
      </c>
      <c r="CD328" s="609">
        <v>4.2</v>
      </c>
      <c r="CE328" s="560">
        <v>4</v>
      </c>
      <c r="CF328" s="434">
        <f t="shared" si="714"/>
        <v>558.6</v>
      </c>
      <c r="CG328" s="435">
        <f t="shared" si="715"/>
        <v>484</v>
      </c>
      <c r="CH328" s="610">
        <v>4.4000000000000004</v>
      </c>
      <c r="CI328" s="560">
        <v>4.2</v>
      </c>
      <c r="CJ328" s="434">
        <f t="shared" si="716"/>
        <v>787.6</v>
      </c>
      <c r="CK328" s="435">
        <f t="shared" si="717"/>
        <v>714</v>
      </c>
      <c r="CL328" s="432"/>
      <c r="CM328" s="433"/>
      <c r="CN328" s="434">
        <f t="shared" si="718"/>
        <v>0</v>
      </c>
      <c r="CO328" s="435">
        <f t="shared" si="719"/>
        <v>0</v>
      </c>
      <c r="CP328" s="434">
        <f t="shared" si="720"/>
        <v>4.31474358974359</v>
      </c>
      <c r="CQ328" s="435">
        <f t="shared" si="721"/>
        <v>4.1168384879725082</v>
      </c>
      <c r="CR328" s="434">
        <f t="shared" si="722"/>
        <v>1346.2</v>
      </c>
      <c r="CS328" s="435">
        <f t="shared" si="723"/>
        <v>1197.9999999999998</v>
      </c>
      <c r="CT328" s="609">
        <v>75.900000000000006</v>
      </c>
      <c r="CU328" s="560">
        <v>72.900000000000006</v>
      </c>
      <c r="CV328" s="434">
        <f t="shared" si="724"/>
        <v>10094.700000000001</v>
      </c>
      <c r="CW328" s="435">
        <f t="shared" si="725"/>
        <v>8820.9000000000015</v>
      </c>
      <c r="CX328" s="609">
        <v>72</v>
      </c>
      <c r="CY328" s="560">
        <v>69.3</v>
      </c>
      <c r="CZ328" s="434">
        <f t="shared" si="726"/>
        <v>12888</v>
      </c>
      <c r="DA328" s="435">
        <f t="shared" si="727"/>
        <v>11781</v>
      </c>
      <c r="DB328" s="432"/>
      <c r="DC328" s="433"/>
      <c r="DD328" s="434">
        <f t="shared" si="728"/>
        <v>0</v>
      </c>
      <c r="DE328" s="435">
        <f t="shared" si="729"/>
        <v>0</v>
      </c>
      <c r="DF328" s="434">
        <f t="shared" si="730"/>
        <v>73.662500000000009</v>
      </c>
      <c r="DG328" s="435">
        <f t="shared" si="731"/>
        <v>70.796907216494844</v>
      </c>
      <c r="DH328" s="434">
        <f t="shared" si="732"/>
        <v>22982.700000000004</v>
      </c>
      <c r="DI328" s="435">
        <f t="shared" si="733"/>
        <v>20601.900000000001</v>
      </c>
      <c r="DJ328" s="434">
        <f t="shared" si="734"/>
        <v>372</v>
      </c>
      <c r="DK328" s="435">
        <f t="shared" si="735"/>
        <v>361</v>
      </c>
      <c r="DL328" s="434">
        <f t="shared" si="736"/>
        <v>372</v>
      </c>
      <c r="DM328" s="435">
        <f t="shared" si="737"/>
        <v>361</v>
      </c>
      <c r="DN328" s="434">
        <f t="shared" si="738"/>
        <v>4.0720430107526884</v>
      </c>
      <c r="DO328" s="435">
        <f t="shared" si="739"/>
        <v>3.8426592797783927</v>
      </c>
      <c r="DP328" s="434">
        <f t="shared" si="740"/>
        <v>1514.8000000000002</v>
      </c>
      <c r="DQ328" s="435">
        <f t="shared" si="741"/>
        <v>1387.1999999999998</v>
      </c>
      <c r="DR328" s="434">
        <f t="shared" si="742"/>
        <v>71.083602150537644</v>
      </c>
      <c r="DS328" s="435">
        <f t="shared" si="743"/>
        <v>66.385318559556794</v>
      </c>
      <c r="DT328" s="434">
        <f t="shared" si="744"/>
        <v>26443.100000000002</v>
      </c>
      <c r="DU328" s="435">
        <f t="shared" si="745"/>
        <v>23965.100000000002</v>
      </c>
      <c r="DV328" s="609">
        <v>91</v>
      </c>
      <c r="DW328" s="560">
        <v>98</v>
      </c>
      <c r="DX328" s="434">
        <f t="shared" si="746"/>
        <v>91</v>
      </c>
      <c r="DY328" s="435">
        <f t="shared" si="747"/>
        <v>98</v>
      </c>
      <c r="DZ328" s="609">
        <v>310</v>
      </c>
      <c r="EA328" s="560">
        <v>344</v>
      </c>
      <c r="EB328" s="434">
        <f t="shared" si="748"/>
        <v>310</v>
      </c>
      <c r="EC328" s="435">
        <f t="shared" si="749"/>
        <v>344</v>
      </c>
      <c r="ED328" s="432"/>
      <c r="EE328" s="433"/>
      <c r="EF328" s="434">
        <f t="shared" si="750"/>
        <v>0</v>
      </c>
      <c r="EG328" s="435">
        <f t="shared" si="751"/>
        <v>0</v>
      </c>
      <c r="EH328" s="434">
        <f t="shared" si="752"/>
        <v>401</v>
      </c>
      <c r="EI328" s="435">
        <f t="shared" si="753"/>
        <v>442</v>
      </c>
      <c r="EJ328" s="434">
        <f t="shared" si="754"/>
        <v>401</v>
      </c>
      <c r="EK328" s="435">
        <f t="shared" si="755"/>
        <v>442</v>
      </c>
      <c r="EL328" s="609">
        <v>2.7</v>
      </c>
      <c r="EM328" s="560">
        <v>2.8</v>
      </c>
      <c r="EN328" s="434">
        <f t="shared" si="756"/>
        <v>245.70000000000002</v>
      </c>
      <c r="EO328" s="435">
        <f t="shared" si="757"/>
        <v>274.39999999999998</v>
      </c>
      <c r="EP328" s="609">
        <v>3.3</v>
      </c>
      <c r="EQ328" s="560">
        <v>3.5</v>
      </c>
      <c r="ER328" s="434">
        <f t="shared" si="758"/>
        <v>1023</v>
      </c>
      <c r="ES328" s="435">
        <f t="shared" si="759"/>
        <v>1204</v>
      </c>
      <c r="ET328" s="432"/>
      <c r="EU328" s="433"/>
      <c r="EV328" s="434">
        <f t="shared" si="760"/>
        <v>0</v>
      </c>
      <c r="EW328" s="435">
        <f t="shared" si="761"/>
        <v>0</v>
      </c>
      <c r="EX328" s="434">
        <f t="shared" si="762"/>
        <v>3.1638403990024937</v>
      </c>
      <c r="EY328" s="435">
        <f t="shared" si="763"/>
        <v>3.3447963800904978</v>
      </c>
      <c r="EZ328" s="434">
        <f t="shared" si="764"/>
        <v>1268.7</v>
      </c>
      <c r="FA328" s="435">
        <f t="shared" si="765"/>
        <v>1478.4</v>
      </c>
      <c r="FB328" s="609">
        <v>52.3</v>
      </c>
      <c r="FC328" s="560">
        <v>54.2</v>
      </c>
      <c r="FD328" s="434">
        <f t="shared" si="766"/>
        <v>4759.3</v>
      </c>
      <c r="FE328" s="435">
        <f t="shared" si="767"/>
        <v>5311.6</v>
      </c>
      <c r="FF328" s="609">
        <v>48.7</v>
      </c>
      <c r="FG328" s="560">
        <v>47.1</v>
      </c>
      <c r="FH328" s="434">
        <f t="shared" si="768"/>
        <v>15097</v>
      </c>
      <c r="FI328" s="435">
        <f t="shared" si="769"/>
        <v>16202.4</v>
      </c>
      <c r="FJ328" s="432"/>
      <c r="FK328" s="433"/>
      <c r="FL328" s="434">
        <f t="shared" si="770"/>
        <v>0</v>
      </c>
      <c r="FM328" s="435">
        <f t="shared" si="771"/>
        <v>0</v>
      </c>
      <c r="FN328" s="434">
        <f t="shared" si="772"/>
        <v>49.516957605985034</v>
      </c>
      <c r="FO328" s="435">
        <f t="shared" si="773"/>
        <v>48.674208144796381</v>
      </c>
      <c r="FP328" s="434">
        <f t="shared" si="774"/>
        <v>19856.3</v>
      </c>
      <c r="FQ328" s="435">
        <f t="shared" si="775"/>
        <v>21514</v>
      </c>
      <c r="FR328" s="609">
        <v>334</v>
      </c>
      <c r="FS328" s="560">
        <v>370</v>
      </c>
      <c r="FT328" s="434">
        <f t="shared" si="776"/>
        <v>334</v>
      </c>
      <c r="FU328" s="435">
        <f t="shared" si="777"/>
        <v>370</v>
      </c>
      <c r="FV328" s="609">
        <v>2.6</v>
      </c>
      <c r="FW328" s="560">
        <v>2.5</v>
      </c>
      <c r="FX328" s="434">
        <f t="shared" si="778"/>
        <v>868.4</v>
      </c>
      <c r="FY328" s="435">
        <f t="shared" si="779"/>
        <v>925</v>
      </c>
      <c r="FZ328" s="609">
        <v>28.1</v>
      </c>
      <c r="GA328" s="561">
        <v>27</v>
      </c>
      <c r="GB328" s="434">
        <f t="shared" si="780"/>
        <v>9385.4</v>
      </c>
      <c r="GC328" s="435">
        <f t="shared" si="781"/>
        <v>9990</v>
      </c>
      <c r="GD328" s="434">
        <f t="shared" si="782"/>
        <v>262</v>
      </c>
      <c r="GE328" s="435">
        <f t="shared" si="783"/>
        <v>265</v>
      </c>
      <c r="GF328" s="434">
        <f t="shared" si="784"/>
        <v>262</v>
      </c>
      <c r="GG328" s="435">
        <f t="shared" si="785"/>
        <v>265</v>
      </c>
      <c r="GH328" s="434">
        <f t="shared" si="786"/>
        <v>906.90000000000009</v>
      </c>
      <c r="GI328" s="435">
        <f t="shared" si="787"/>
        <v>878</v>
      </c>
      <c r="GJ328" s="434">
        <f t="shared" si="788"/>
        <v>17042.8</v>
      </c>
      <c r="GK328" s="435">
        <f t="shared" si="789"/>
        <v>16377.300000000001</v>
      </c>
      <c r="GL328" s="434">
        <f t="shared" si="790"/>
        <v>511</v>
      </c>
      <c r="GM328" s="435">
        <f t="shared" si="791"/>
        <v>538</v>
      </c>
      <c r="GN328" s="434">
        <f t="shared" si="792"/>
        <v>511</v>
      </c>
      <c r="GO328" s="435">
        <f t="shared" si="793"/>
        <v>538</v>
      </c>
      <c r="GP328" s="434">
        <f t="shared" si="794"/>
        <v>1876.6</v>
      </c>
      <c r="GQ328" s="435">
        <f t="shared" si="795"/>
        <v>1987.6</v>
      </c>
      <c r="GR328" s="434">
        <f t="shared" si="796"/>
        <v>29256.6</v>
      </c>
      <c r="GS328" s="435">
        <f t="shared" si="797"/>
        <v>29101.8</v>
      </c>
      <c r="GT328" s="434">
        <f t="shared" si="798"/>
        <v>773</v>
      </c>
      <c r="GU328" s="435">
        <f t="shared" si="799"/>
        <v>803</v>
      </c>
      <c r="GV328" s="434">
        <f t="shared" si="800"/>
        <v>773</v>
      </c>
      <c r="GW328" s="435">
        <f t="shared" si="801"/>
        <v>803</v>
      </c>
      <c r="GX328" s="434">
        <f t="shared" si="802"/>
        <v>2783.5</v>
      </c>
      <c r="GY328" s="435">
        <f t="shared" si="803"/>
        <v>2865.6</v>
      </c>
      <c r="GZ328" s="434">
        <f t="shared" si="804"/>
        <v>46299.399999999994</v>
      </c>
      <c r="HA328" s="435">
        <f t="shared" si="805"/>
        <v>45479.1</v>
      </c>
      <c r="HB328" s="434">
        <f t="shared" si="806"/>
        <v>0</v>
      </c>
      <c r="HC328" s="435">
        <f t="shared" si="807"/>
        <v>0</v>
      </c>
      <c r="HD328" s="434">
        <f t="shared" si="808"/>
        <v>0</v>
      </c>
      <c r="HE328" s="435">
        <f t="shared" si="809"/>
        <v>0</v>
      </c>
      <c r="HF328" s="434">
        <f t="shared" si="810"/>
        <v>0</v>
      </c>
      <c r="HG328" s="435">
        <f t="shared" si="811"/>
        <v>0</v>
      </c>
      <c r="HH328" s="434">
        <f t="shared" si="812"/>
        <v>0</v>
      </c>
      <c r="HI328" s="435">
        <f t="shared" si="813"/>
        <v>0</v>
      </c>
      <c r="HJ328" s="434">
        <f t="shared" si="814"/>
        <v>3651.9</v>
      </c>
      <c r="HK328" s="435">
        <f t="shared" si="815"/>
        <v>3790.6</v>
      </c>
      <c r="HL328" s="434">
        <f t="shared" si="816"/>
        <v>55684.800000000003</v>
      </c>
      <c r="HM328" s="435">
        <f t="shared" si="817"/>
        <v>55469.100000000006</v>
      </c>
    </row>
    <row r="329" spans="1:221" s="18" customFormat="1" ht="15" customHeight="1">
      <c r="A329" s="540" t="s">
        <v>585</v>
      </c>
      <c r="B329" s="6" t="s">
        <v>643</v>
      </c>
      <c r="C329" s="563"/>
      <c r="D329" s="5">
        <v>228547</v>
      </c>
      <c r="E329" s="568">
        <v>8</v>
      </c>
      <c r="F329" s="609">
        <v>6065</v>
      </c>
      <c r="G329" s="560">
        <v>6120</v>
      </c>
      <c r="H329" s="609">
        <v>43</v>
      </c>
      <c r="I329" s="560">
        <v>49</v>
      </c>
      <c r="J329" s="434">
        <f t="shared" si="670"/>
        <v>6022</v>
      </c>
      <c r="K329" s="435">
        <f t="shared" si="671"/>
        <v>6071</v>
      </c>
      <c r="L329" s="432"/>
      <c r="M329" s="433"/>
      <c r="N329" s="434">
        <f t="shared" si="672"/>
        <v>6022</v>
      </c>
      <c r="O329" s="435">
        <f t="shared" si="673"/>
        <v>6071</v>
      </c>
      <c r="P329" s="434">
        <f t="shared" si="674"/>
        <v>6022</v>
      </c>
      <c r="Q329" s="435">
        <f t="shared" si="675"/>
        <v>6071</v>
      </c>
      <c r="R329" s="609">
        <v>334</v>
      </c>
      <c r="S329" s="560">
        <v>372</v>
      </c>
      <c r="T329" s="434">
        <f t="shared" ref="T329:U360" si="819">IF(AX329&gt;0,R329,)</f>
        <v>334</v>
      </c>
      <c r="U329" s="435">
        <f t="shared" si="819"/>
        <v>372</v>
      </c>
      <c r="V329" s="609">
        <v>315</v>
      </c>
      <c r="W329" s="560">
        <v>327</v>
      </c>
      <c r="X329" s="434">
        <f t="shared" si="676"/>
        <v>315</v>
      </c>
      <c r="Y329" s="435">
        <f t="shared" si="677"/>
        <v>327</v>
      </c>
      <c r="Z329" s="432"/>
      <c r="AA329" s="433"/>
      <c r="AB329" s="434">
        <f t="shared" si="678"/>
        <v>0</v>
      </c>
      <c r="AC329" s="435">
        <f t="shared" si="679"/>
        <v>0</v>
      </c>
      <c r="AD329" s="434">
        <f t="shared" si="680"/>
        <v>649</v>
      </c>
      <c r="AE329" s="435">
        <f t="shared" si="681"/>
        <v>699</v>
      </c>
      <c r="AF329" s="434">
        <f t="shared" si="682"/>
        <v>649</v>
      </c>
      <c r="AG329" s="435">
        <f t="shared" si="683"/>
        <v>699</v>
      </c>
      <c r="AH329" s="609">
        <v>3.9</v>
      </c>
      <c r="AI329" s="560">
        <v>4.0999999999999996</v>
      </c>
      <c r="AJ329" s="434">
        <f t="shared" si="684"/>
        <v>1302.5999999999999</v>
      </c>
      <c r="AK329" s="435">
        <f t="shared" si="685"/>
        <v>1525.1999999999998</v>
      </c>
      <c r="AL329" s="609">
        <v>4</v>
      </c>
      <c r="AM329" s="560">
        <v>3.5</v>
      </c>
      <c r="AN329" s="434">
        <f t="shared" si="686"/>
        <v>1260</v>
      </c>
      <c r="AO329" s="435">
        <f t="shared" si="687"/>
        <v>1144.5</v>
      </c>
      <c r="AP329" s="432"/>
      <c r="AQ329" s="433"/>
      <c r="AR329" s="434">
        <f t="shared" si="688"/>
        <v>0</v>
      </c>
      <c r="AS329" s="435">
        <f t="shared" si="689"/>
        <v>0</v>
      </c>
      <c r="AT329" s="434">
        <f t="shared" si="690"/>
        <v>3.9485362095531586</v>
      </c>
      <c r="AU329" s="435">
        <f t="shared" si="691"/>
        <v>3.8193133047210299</v>
      </c>
      <c r="AV329" s="434">
        <f t="shared" si="692"/>
        <v>2562.6</v>
      </c>
      <c r="AW329" s="435">
        <f t="shared" si="693"/>
        <v>2669.7</v>
      </c>
      <c r="AX329" s="609">
        <v>80.7</v>
      </c>
      <c r="AY329" s="560">
        <v>76.5</v>
      </c>
      <c r="AZ329" s="434">
        <f t="shared" si="694"/>
        <v>26953.8</v>
      </c>
      <c r="BA329" s="435">
        <f t="shared" si="695"/>
        <v>28458</v>
      </c>
      <c r="BB329" s="609">
        <v>71.900000000000006</v>
      </c>
      <c r="BC329" s="560">
        <v>68.400000000000006</v>
      </c>
      <c r="BD329" s="434">
        <f t="shared" si="696"/>
        <v>22648.5</v>
      </c>
      <c r="BE329" s="435">
        <f t="shared" si="697"/>
        <v>22366.800000000003</v>
      </c>
      <c r="BF329" s="432"/>
      <c r="BG329" s="433"/>
      <c r="BH329" s="434">
        <f t="shared" si="698"/>
        <v>0</v>
      </c>
      <c r="BI329" s="435">
        <f t="shared" si="699"/>
        <v>0</v>
      </c>
      <c r="BJ329" s="434">
        <f t="shared" si="700"/>
        <v>76.428813559322037</v>
      </c>
      <c r="BK329" s="435">
        <f t="shared" si="701"/>
        <v>72.710729613733903</v>
      </c>
      <c r="BL329" s="434">
        <f t="shared" si="702"/>
        <v>49602.3</v>
      </c>
      <c r="BM329" s="435">
        <f t="shared" si="703"/>
        <v>50824.799999999996</v>
      </c>
      <c r="BN329" s="609">
        <v>1282</v>
      </c>
      <c r="BO329" s="560">
        <v>1240</v>
      </c>
      <c r="BP329" s="434">
        <f t="shared" si="704"/>
        <v>1282</v>
      </c>
      <c r="BQ329" s="435">
        <f t="shared" si="705"/>
        <v>1240</v>
      </c>
      <c r="BR329" s="609">
        <v>1780</v>
      </c>
      <c r="BS329" s="560">
        <v>1695</v>
      </c>
      <c r="BT329" s="434">
        <f t="shared" si="706"/>
        <v>1780</v>
      </c>
      <c r="BU329" s="435">
        <f t="shared" si="707"/>
        <v>1695</v>
      </c>
      <c r="BV329" s="432"/>
      <c r="BW329" s="433"/>
      <c r="BX329" s="434">
        <f t="shared" si="708"/>
        <v>0</v>
      </c>
      <c r="BY329" s="435">
        <f t="shared" si="709"/>
        <v>0</v>
      </c>
      <c r="BZ329" s="434">
        <f t="shared" si="710"/>
        <v>3062</v>
      </c>
      <c r="CA329" s="435">
        <f t="shared" si="711"/>
        <v>2935</v>
      </c>
      <c r="CB329" s="434">
        <f t="shared" si="712"/>
        <v>3062</v>
      </c>
      <c r="CC329" s="435">
        <f t="shared" si="713"/>
        <v>2935</v>
      </c>
      <c r="CD329" s="609">
        <v>4.7</v>
      </c>
      <c r="CE329" s="560">
        <v>4.7</v>
      </c>
      <c r="CF329" s="434">
        <f t="shared" si="714"/>
        <v>6025.4000000000005</v>
      </c>
      <c r="CG329" s="435">
        <f t="shared" si="715"/>
        <v>5828</v>
      </c>
      <c r="CH329" s="610">
        <v>4.9000000000000004</v>
      </c>
      <c r="CI329" s="560">
        <v>4.9000000000000004</v>
      </c>
      <c r="CJ329" s="434">
        <f t="shared" si="716"/>
        <v>8722</v>
      </c>
      <c r="CK329" s="435">
        <f t="shared" si="717"/>
        <v>8305.5</v>
      </c>
      <c r="CL329" s="432"/>
      <c r="CM329" s="433"/>
      <c r="CN329" s="434">
        <f t="shared" si="718"/>
        <v>0</v>
      </c>
      <c r="CO329" s="435">
        <f t="shared" si="719"/>
        <v>0</v>
      </c>
      <c r="CP329" s="434">
        <f t="shared" si="720"/>
        <v>4.8162638798171136</v>
      </c>
      <c r="CQ329" s="435">
        <f t="shared" si="721"/>
        <v>4.8155025553662689</v>
      </c>
      <c r="CR329" s="434">
        <f t="shared" si="722"/>
        <v>14747.400000000001</v>
      </c>
      <c r="CS329" s="435">
        <f t="shared" si="723"/>
        <v>14133.5</v>
      </c>
      <c r="CT329" s="609">
        <v>88.9</v>
      </c>
      <c r="CU329" s="560">
        <v>88.8</v>
      </c>
      <c r="CV329" s="434">
        <f t="shared" si="724"/>
        <v>113969.8</v>
      </c>
      <c r="CW329" s="435">
        <f t="shared" si="725"/>
        <v>110112</v>
      </c>
      <c r="CX329" s="609">
        <v>87.5</v>
      </c>
      <c r="CY329" s="560">
        <v>87.3</v>
      </c>
      <c r="CZ329" s="434">
        <f t="shared" si="726"/>
        <v>155750</v>
      </c>
      <c r="DA329" s="435">
        <f t="shared" si="727"/>
        <v>147973.5</v>
      </c>
      <c r="DB329" s="432"/>
      <c r="DC329" s="433"/>
      <c r="DD329" s="434">
        <f t="shared" si="728"/>
        <v>0</v>
      </c>
      <c r="DE329" s="435">
        <f t="shared" si="729"/>
        <v>0</v>
      </c>
      <c r="DF329" s="434">
        <f t="shared" si="730"/>
        <v>88.08615284128021</v>
      </c>
      <c r="DG329" s="435">
        <f t="shared" si="731"/>
        <v>87.933730834752978</v>
      </c>
      <c r="DH329" s="434">
        <f t="shared" si="732"/>
        <v>269719.8</v>
      </c>
      <c r="DI329" s="435">
        <f t="shared" si="733"/>
        <v>258085.5</v>
      </c>
      <c r="DJ329" s="434">
        <f t="shared" si="734"/>
        <v>3711</v>
      </c>
      <c r="DK329" s="435">
        <f t="shared" si="735"/>
        <v>3634</v>
      </c>
      <c r="DL329" s="434">
        <f t="shared" si="736"/>
        <v>3711</v>
      </c>
      <c r="DM329" s="435">
        <f t="shared" si="737"/>
        <v>3634</v>
      </c>
      <c r="DN329" s="434">
        <f t="shared" si="738"/>
        <v>4.6645109135004041</v>
      </c>
      <c r="DO329" s="435">
        <f t="shared" si="739"/>
        <v>4.6238855255916347</v>
      </c>
      <c r="DP329" s="434">
        <f t="shared" si="740"/>
        <v>17310</v>
      </c>
      <c r="DQ329" s="435">
        <f t="shared" si="741"/>
        <v>16803.2</v>
      </c>
      <c r="DR329" s="434">
        <f t="shared" si="742"/>
        <v>86.047453516572347</v>
      </c>
      <c r="DS329" s="435">
        <f t="shared" si="743"/>
        <v>85.005586130985137</v>
      </c>
      <c r="DT329" s="434">
        <f t="shared" si="744"/>
        <v>319322.09999999998</v>
      </c>
      <c r="DU329" s="435">
        <f t="shared" si="745"/>
        <v>308910.3</v>
      </c>
      <c r="DV329" s="609">
        <v>190</v>
      </c>
      <c r="DW329" s="560">
        <v>171</v>
      </c>
      <c r="DX329" s="434">
        <f t="shared" si="746"/>
        <v>190</v>
      </c>
      <c r="DY329" s="435">
        <f t="shared" si="747"/>
        <v>171</v>
      </c>
      <c r="DZ329" s="609">
        <v>500</v>
      </c>
      <c r="EA329" s="560">
        <v>623</v>
      </c>
      <c r="EB329" s="434">
        <f t="shared" si="748"/>
        <v>500</v>
      </c>
      <c r="EC329" s="435">
        <f t="shared" si="749"/>
        <v>623</v>
      </c>
      <c r="ED329" s="432"/>
      <c r="EE329" s="433"/>
      <c r="EF329" s="434">
        <f t="shared" si="750"/>
        <v>0</v>
      </c>
      <c r="EG329" s="435">
        <f t="shared" si="751"/>
        <v>0</v>
      </c>
      <c r="EH329" s="434">
        <f t="shared" si="752"/>
        <v>690</v>
      </c>
      <c r="EI329" s="435">
        <f t="shared" si="753"/>
        <v>794</v>
      </c>
      <c r="EJ329" s="434">
        <f t="shared" si="754"/>
        <v>690</v>
      </c>
      <c r="EK329" s="435">
        <f t="shared" si="755"/>
        <v>794</v>
      </c>
      <c r="EL329" s="609">
        <v>4.3</v>
      </c>
      <c r="EM329" s="560">
        <v>4.4000000000000004</v>
      </c>
      <c r="EN329" s="434">
        <f t="shared" si="756"/>
        <v>817</v>
      </c>
      <c r="EO329" s="435">
        <f t="shared" si="757"/>
        <v>752.40000000000009</v>
      </c>
      <c r="EP329" s="609">
        <v>4</v>
      </c>
      <c r="EQ329" s="560">
        <v>3.9</v>
      </c>
      <c r="ER329" s="434">
        <f t="shared" si="758"/>
        <v>2000</v>
      </c>
      <c r="ES329" s="435">
        <f t="shared" si="759"/>
        <v>2429.6999999999998</v>
      </c>
      <c r="ET329" s="432"/>
      <c r="EU329" s="433"/>
      <c r="EV329" s="434">
        <f t="shared" si="760"/>
        <v>0</v>
      </c>
      <c r="EW329" s="435">
        <f t="shared" si="761"/>
        <v>0</v>
      </c>
      <c r="EX329" s="434">
        <f t="shared" si="762"/>
        <v>4.0826086956521737</v>
      </c>
      <c r="EY329" s="435">
        <f t="shared" si="763"/>
        <v>4.0076826196473547</v>
      </c>
      <c r="EZ329" s="434">
        <f t="shared" si="764"/>
        <v>2817</v>
      </c>
      <c r="FA329" s="435">
        <f t="shared" si="765"/>
        <v>3182.0999999999995</v>
      </c>
      <c r="FB329" s="609">
        <v>72.5</v>
      </c>
      <c r="FC329" s="560">
        <v>75.7</v>
      </c>
      <c r="FD329" s="434">
        <f t="shared" si="766"/>
        <v>13775</v>
      </c>
      <c r="FE329" s="435">
        <f t="shared" si="767"/>
        <v>12944.7</v>
      </c>
      <c r="FF329" s="609">
        <v>63.6</v>
      </c>
      <c r="FG329" s="560">
        <v>63.8</v>
      </c>
      <c r="FH329" s="434">
        <f t="shared" si="768"/>
        <v>31800</v>
      </c>
      <c r="FI329" s="435">
        <f t="shared" si="769"/>
        <v>39747.4</v>
      </c>
      <c r="FJ329" s="432"/>
      <c r="FK329" s="433"/>
      <c r="FL329" s="434">
        <f t="shared" si="770"/>
        <v>0</v>
      </c>
      <c r="FM329" s="435">
        <f t="shared" si="771"/>
        <v>0</v>
      </c>
      <c r="FN329" s="434">
        <f t="shared" si="772"/>
        <v>66.050724637681157</v>
      </c>
      <c r="FO329" s="435">
        <f t="shared" si="773"/>
        <v>66.362846347607061</v>
      </c>
      <c r="FP329" s="434">
        <f t="shared" si="774"/>
        <v>45575</v>
      </c>
      <c r="FQ329" s="435">
        <f t="shared" si="775"/>
        <v>52692.100000000006</v>
      </c>
      <c r="FR329" s="609">
        <v>1621</v>
      </c>
      <c r="FS329" s="560">
        <v>1643</v>
      </c>
      <c r="FT329" s="434">
        <f t="shared" si="776"/>
        <v>1621</v>
      </c>
      <c r="FU329" s="435">
        <f t="shared" si="777"/>
        <v>1643</v>
      </c>
      <c r="FV329" s="609">
        <v>4.3</v>
      </c>
      <c r="FW329" s="560">
        <v>4.2</v>
      </c>
      <c r="FX329" s="434">
        <f t="shared" si="778"/>
        <v>6970.2999999999993</v>
      </c>
      <c r="FY329" s="435">
        <f t="shared" si="779"/>
        <v>6900.6</v>
      </c>
      <c r="FZ329" s="609">
        <v>50</v>
      </c>
      <c r="GA329" s="561">
        <v>49.1</v>
      </c>
      <c r="GB329" s="434">
        <f t="shared" si="780"/>
        <v>81050</v>
      </c>
      <c r="GC329" s="435">
        <f t="shared" si="781"/>
        <v>80671.3</v>
      </c>
      <c r="GD329" s="434">
        <f t="shared" si="782"/>
        <v>1806</v>
      </c>
      <c r="GE329" s="435">
        <f t="shared" si="783"/>
        <v>1783</v>
      </c>
      <c r="GF329" s="434">
        <f t="shared" si="784"/>
        <v>1806</v>
      </c>
      <c r="GG329" s="435">
        <f t="shared" si="785"/>
        <v>1783</v>
      </c>
      <c r="GH329" s="434">
        <f t="shared" si="786"/>
        <v>8145</v>
      </c>
      <c r="GI329" s="435">
        <f t="shared" si="787"/>
        <v>8105.6</v>
      </c>
      <c r="GJ329" s="434">
        <f t="shared" si="788"/>
        <v>154698.6</v>
      </c>
      <c r="GK329" s="435">
        <f t="shared" si="789"/>
        <v>151514.70000000001</v>
      </c>
      <c r="GL329" s="434">
        <f t="shared" si="790"/>
        <v>2595</v>
      </c>
      <c r="GM329" s="435">
        <f t="shared" si="791"/>
        <v>2645</v>
      </c>
      <c r="GN329" s="434">
        <f t="shared" si="792"/>
        <v>2595</v>
      </c>
      <c r="GO329" s="435">
        <f t="shared" si="793"/>
        <v>2645</v>
      </c>
      <c r="GP329" s="434">
        <f t="shared" si="794"/>
        <v>11982</v>
      </c>
      <c r="GQ329" s="435">
        <f t="shared" si="795"/>
        <v>11879.7</v>
      </c>
      <c r="GR329" s="434">
        <f t="shared" si="796"/>
        <v>210198.5</v>
      </c>
      <c r="GS329" s="435">
        <f t="shared" si="797"/>
        <v>210087.69999999998</v>
      </c>
      <c r="GT329" s="434">
        <f t="shared" si="798"/>
        <v>4401</v>
      </c>
      <c r="GU329" s="435">
        <f t="shared" si="799"/>
        <v>4428</v>
      </c>
      <c r="GV329" s="434">
        <f t="shared" si="800"/>
        <v>4401</v>
      </c>
      <c r="GW329" s="435">
        <f t="shared" si="801"/>
        <v>4428</v>
      </c>
      <c r="GX329" s="434">
        <f t="shared" si="802"/>
        <v>20127</v>
      </c>
      <c r="GY329" s="435">
        <f t="shared" si="803"/>
        <v>19985.300000000003</v>
      </c>
      <c r="GZ329" s="434">
        <f t="shared" si="804"/>
        <v>364897.1</v>
      </c>
      <c r="HA329" s="435">
        <f t="shared" si="805"/>
        <v>361602.4</v>
      </c>
      <c r="HB329" s="434">
        <f t="shared" si="806"/>
        <v>0</v>
      </c>
      <c r="HC329" s="435">
        <f t="shared" si="807"/>
        <v>0</v>
      </c>
      <c r="HD329" s="434">
        <f t="shared" si="808"/>
        <v>0</v>
      </c>
      <c r="HE329" s="435">
        <f t="shared" si="809"/>
        <v>0</v>
      </c>
      <c r="HF329" s="434">
        <f t="shared" si="810"/>
        <v>0</v>
      </c>
      <c r="HG329" s="435">
        <f t="shared" si="811"/>
        <v>0</v>
      </c>
      <c r="HH329" s="434">
        <f t="shared" si="812"/>
        <v>0</v>
      </c>
      <c r="HI329" s="435">
        <f t="shared" si="813"/>
        <v>0</v>
      </c>
      <c r="HJ329" s="434">
        <f t="shared" si="814"/>
        <v>27097.3</v>
      </c>
      <c r="HK329" s="435">
        <f t="shared" si="815"/>
        <v>26885.9</v>
      </c>
      <c r="HL329" s="434">
        <f t="shared" si="816"/>
        <v>445947.1</v>
      </c>
      <c r="HM329" s="435">
        <f t="shared" si="817"/>
        <v>442273.7</v>
      </c>
    </row>
    <row r="330" spans="1:221" s="18" customFormat="1" ht="15" customHeight="1">
      <c r="A330" s="540" t="s">
        <v>585</v>
      </c>
      <c r="B330" s="6" t="s">
        <v>644</v>
      </c>
      <c r="C330" s="563" t="s">
        <v>1273</v>
      </c>
      <c r="D330" s="5">
        <v>225308</v>
      </c>
      <c r="E330" s="568">
        <v>8</v>
      </c>
      <c r="F330" s="609">
        <v>773</v>
      </c>
      <c r="G330" s="560">
        <v>1007</v>
      </c>
      <c r="H330" s="609">
        <v>4</v>
      </c>
      <c r="I330" s="560">
        <v>8</v>
      </c>
      <c r="J330" s="434">
        <f t="shared" ref="J330:J393" si="820">F330-H330</f>
        <v>769</v>
      </c>
      <c r="K330" s="435">
        <f t="shared" ref="K330:K393" si="821">G330-I330</f>
        <v>999</v>
      </c>
      <c r="L330" s="432"/>
      <c r="M330" s="433"/>
      <c r="N330" s="434">
        <f t="shared" ref="N330:N393" si="822">+R330+V330+Z330+BN330+BR330+BV330+DV330+DZ330+ED330+FR330</f>
        <v>769</v>
      </c>
      <c r="O330" s="435">
        <f t="shared" ref="O330:O393" si="823">+S330+W330+AA330+BO330+BS330+BW330+DW330+EA330+EE330+FS330</f>
        <v>999</v>
      </c>
      <c r="P330" s="434">
        <f t="shared" ref="P330:P393" si="824">+T330+X330+AB330+BP330+BT330+BX330+DX330+EB330+EF330+FT330</f>
        <v>769</v>
      </c>
      <c r="Q330" s="435">
        <f t="shared" ref="Q330:Q393" si="825">+U330+Y330+AC330+BQ330+BU330+BY330+DY330+EC330+EG330+FU330</f>
        <v>999</v>
      </c>
      <c r="R330" s="609">
        <v>50</v>
      </c>
      <c r="S330" s="560">
        <v>65</v>
      </c>
      <c r="T330" s="434">
        <f t="shared" si="819"/>
        <v>50</v>
      </c>
      <c r="U330" s="435">
        <f t="shared" si="819"/>
        <v>65</v>
      </c>
      <c r="V330" s="609">
        <v>24</v>
      </c>
      <c r="W330" s="560">
        <v>35</v>
      </c>
      <c r="X330" s="434">
        <f t="shared" ref="X330:X393" si="826">IF(BB330&gt;0,V330,)</f>
        <v>24</v>
      </c>
      <c r="Y330" s="435">
        <f t="shared" ref="Y330:Y393" si="827">IF(BC330&gt;0,W330,)</f>
        <v>35</v>
      </c>
      <c r="Z330" s="432"/>
      <c r="AA330" s="433"/>
      <c r="AB330" s="434">
        <f t="shared" ref="AB330:AB393" si="828">IF(BF330&gt;0,Z330,)</f>
        <v>0</v>
      </c>
      <c r="AC330" s="435">
        <f t="shared" ref="AC330:AC393" si="829">IF(BG330&gt;0,AA330,)</f>
        <v>0</v>
      </c>
      <c r="AD330" s="434">
        <f t="shared" ref="AD330:AD393" si="830">R330+V330+Z330</f>
        <v>74</v>
      </c>
      <c r="AE330" s="435">
        <f t="shared" ref="AE330:AE393" si="831">S330+W330+AA330</f>
        <v>100</v>
      </c>
      <c r="AF330" s="434">
        <f t="shared" ref="AF330:AF393" si="832">IF(BJ330&gt;0,AD330,)</f>
        <v>74</v>
      </c>
      <c r="AG330" s="435">
        <f t="shared" ref="AG330:AG393" si="833">IF(BK330&gt;0,AE330,)</f>
        <v>100</v>
      </c>
      <c r="AH330" s="609">
        <v>3.1</v>
      </c>
      <c r="AI330" s="560">
        <v>3.3</v>
      </c>
      <c r="AJ330" s="434">
        <f t="shared" ref="AJ330:AJ393" si="834">IF(R330&gt;0,(R330*AH330),)</f>
        <v>155</v>
      </c>
      <c r="AK330" s="435">
        <f t="shared" ref="AK330:AK393" si="835">IF(S330&gt;0,(S330*AI330),)</f>
        <v>214.5</v>
      </c>
      <c r="AL330" s="609">
        <v>3.9</v>
      </c>
      <c r="AM330" s="560">
        <v>3.1</v>
      </c>
      <c r="AN330" s="434">
        <f t="shared" ref="AN330:AN393" si="836">IF(V330&gt;0,(V330*AL330),)</f>
        <v>93.6</v>
      </c>
      <c r="AO330" s="435">
        <f t="shared" ref="AO330:AO393" si="837">IF(W330&gt;0,(W330*AM330),)</f>
        <v>108.5</v>
      </c>
      <c r="AP330" s="432"/>
      <c r="AQ330" s="433"/>
      <c r="AR330" s="434">
        <f t="shared" ref="AR330:AR393" si="838">IF(Z330&gt;0,(Z330*AP330),)</f>
        <v>0</v>
      </c>
      <c r="AS330" s="435">
        <f t="shared" ref="AS330:AS393" si="839">IF(AA330&gt;0,(AA330*AQ330),)</f>
        <v>0</v>
      </c>
      <c r="AT330" s="434">
        <f t="shared" ref="AT330:AT393" si="840">IF(AD330&gt;0,((AJ330+AN330+AR330)/AD330),)</f>
        <v>3.3594594594594596</v>
      </c>
      <c r="AU330" s="435">
        <f t="shared" ref="AU330:AU393" si="841">IF(AE330&gt;0,((AK330+AO330+AS330)/AE330),)</f>
        <v>3.23</v>
      </c>
      <c r="AV330" s="434">
        <f t="shared" ref="AV330:AV393" si="842">IF(AD330&gt;0,(AD330*AT330),)</f>
        <v>248.6</v>
      </c>
      <c r="AW330" s="435">
        <f t="shared" ref="AW330:AW393" si="843">IF(AE330&gt;0,(AE330*AU330),)</f>
        <v>323</v>
      </c>
      <c r="AX330" s="609">
        <v>60.1</v>
      </c>
      <c r="AY330" s="560">
        <v>62.3</v>
      </c>
      <c r="AZ330" s="434">
        <f t="shared" ref="AZ330:AZ393" si="844">IF(T330&gt;0,(T330*AX330),)</f>
        <v>3005</v>
      </c>
      <c r="BA330" s="435">
        <f t="shared" ref="BA330:BA393" si="845">IF(U330&gt;0,(U330*AY330),)</f>
        <v>4049.5</v>
      </c>
      <c r="BB330" s="609">
        <v>64</v>
      </c>
      <c r="BC330" s="560">
        <v>59.6</v>
      </c>
      <c r="BD330" s="434">
        <f t="shared" ref="BD330:BD393" si="846">IF(X330&gt;0,(X330*BB330),)</f>
        <v>1536</v>
      </c>
      <c r="BE330" s="435">
        <f t="shared" ref="BE330:BE393" si="847">IF(Y330&gt;0,(Y330*BC330),)</f>
        <v>2086</v>
      </c>
      <c r="BF330" s="432"/>
      <c r="BG330" s="433"/>
      <c r="BH330" s="434">
        <f t="shared" ref="BH330:BH393" si="848">IF(AB330&gt;0,(AB330*BF330),)</f>
        <v>0</v>
      </c>
      <c r="BI330" s="435">
        <f t="shared" ref="BI330:BI393" si="849">IF(AC330&gt;0,(AC330*BG330),)</f>
        <v>0</v>
      </c>
      <c r="BJ330" s="434">
        <f t="shared" ref="BJ330:BJ393" si="850">IF((AZ330+BD330+BH330)&gt;0,((AZ330+BD330+BH330)/AD330),)</f>
        <v>61.364864864864863</v>
      </c>
      <c r="BK330" s="435">
        <f t="shared" ref="BK330:BK393" si="851">IF((BA330+BE330+BI330)&gt;0,((BA330+BE330+BI330)/AE330),)</f>
        <v>61.354999999999997</v>
      </c>
      <c r="BL330" s="434">
        <f t="shared" ref="BL330:BL393" si="852">IF(AF330&gt;0,(AD330*BJ330),)</f>
        <v>4541</v>
      </c>
      <c r="BM330" s="435">
        <f t="shared" ref="BM330:BM393" si="853">IF(AG330&gt;0,(AE330*BK330),)</f>
        <v>6135.5</v>
      </c>
      <c r="BN330" s="609">
        <v>143</v>
      </c>
      <c r="BO330" s="560">
        <v>169</v>
      </c>
      <c r="BP330" s="434">
        <f t="shared" ref="BP330:BP393" si="854">IF(CT330&gt;0,BN330,)</f>
        <v>143</v>
      </c>
      <c r="BQ330" s="435">
        <f t="shared" ref="BQ330:BQ393" si="855">IF(CU330&gt;0,BO330,)</f>
        <v>169</v>
      </c>
      <c r="BR330" s="609">
        <v>71</v>
      </c>
      <c r="BS330" s="560">
        <v>91</v>
      </c>
      <c r="BT330" s="434">
        <f t="shared" ref="BT330:BT393" si="856">IF(CX330&gt;0,BR330,)</f>
        <v>71</v>
      </c>
      <c r="BU330" s="435">
        <f t="shared" ref="BU330:BU393" si="857">IF(CY330&gt;0,BS330,)</f>
        <v>91</v>
      </c>
      <c r="BV330" s="432"/>
      <c r="BW330" s="433"/>
      <c r="BX330" s="434">
        <f t="shared" ref="BX330:BX393" si="858">IF(DB330&gt;0,BV330,)</f>
        <v>0</v>
      </c>
      <c r="BY330" s="435">
        <f t="shared" ref="BY330:BY393" si="859">IF(DC330&gt;0,BW330,)</f>
        <v>0</v>
      </c>
      <c r="BZ330" s="434">
        <f t="shared" ref="BZ330:BZ393" si="860">BN330+BR330+BV330</f>
        <v>214</v>
      </c>
      <c r="CA330" s="435">
        <f t="shared" ref="CA330:CA393" si="861">BO330+BS330+BW330</f>
        <v>260</v>
      </c>
      <c r="CB330" s="434">
        <f t="shared" ref="CB330:CB393" si="862">IF(DF330&gt;0,BZ330,)</f>
        <v>214</v>
      </c>
      <c r="CC330" s="435">
        <f t="shared" ref="CC330:CC393" si="863">IF(DG330&gt;0,CA330,)</f>
        <v>260</v>
      </c>
      <c r="CD330" s="609">
        <v>3.4</v>
      </c>
      <c r="CE330" s="560">
        <v>3.7</v>
      </c>
      <c r="CF330" s="434">
        <f t="shared" ref="CF330:CF393" si="864">IF(BN330&gt;0,(BN330*CD330),)</f>
        <v>486.2</v>
      </c>
      <c r="CG330" s="435">
        <f t="shared" ref="CG330:CG393" si="865">IF(BO330&gt;0,(BO330*CE330),)</f>
        <v>625.30000000000007</v>
      </c>
      <c r="CH330" s="610">
        <v>4.5999999999999996</v>
      </c>
      <c r="CI330" s="560">
        <v>4.5999999999999996</v>
      </c>
      <c r="CJ330" s="434">
        <f t="shared" ref="CJ330:CJ393" si="866">IF(BR330&gt;0,(BR330*CH330),)</f>
        <v>326.59999999999997</v>
      </c>
      <c r="CK330" s="435">
        <f t="shared" ref="CK330:CK393" si="867">IF(BS330&gt;0,(BS330*CI330),)</f>
        <v>418.59999999999997</v>
      </c>
      <c r="CL330" s="432"/>
      <c r="CM330" s="433"/>
      <c r="CN330" s="434">
        <f t="shared" ref="CN330:CN393" si="868">IF(BV330&gt;0,(BV330*CL330),)</f>
        <v>0</v>
      </c>
      <c r="CO330" s="435">
        <f t="shared" ref="CO330:CO393" si="869">IF(BW330&gt;0,(BW330*CM330),)</f>
        <v>0</v>
      </c>
      <c r="CP330" s="434">
        <f t="shared" ref="CP330:CP393" si="870">IF(BZ330&gt;0,((CF330+CJ330+CN330)/BZ330),)</f>
        <v>3.7981308411214951</v>
      </c>
      <c r="CQ330" s="435">
        <f t="shared" ref="CQ330:CQ393" si="871">IF(CA330&gt;0,((CG330+CK330+CO330)/CA330),)</f>
        <v>4.0150000000000006</v>
      </c>
      <c r="CR330" s="434">
        <f t="shared" ref="CR330:CR393" si="872">IF(BZ330&gt;0,(BZ330*CP330),)</f>
        <v>812.8</v>
      </c>
      <c r="CS330" s="435">
        <f t="shared" ref="CS330:CS393" si="873">IF(CA330&gt;0,(CA330*CQ330),)</f>
        <v>1043.9000000000001</v>
      </c>
      <c r="CT330" s="609">
        <v>75.3</v>
      </c>
      <c r="CU330" s="560">
        <v>76.2</v>
      </c>
      <c r="CV330" s="434">
        <f t="shared" ref="CV330:CV393" si="874">IF(BP330&gt;0,(BP330*CT330),)</f>
        <v>10767.9</v>
      </c>
      <c r="CW330" s="435">
        <f t="shared" ref="CW330:CW393" si="875">IF(BQ330&gt;0,(BQ330*CU330),)</f>
        <v>12877.800000000001</v>
      </c>
      <c r="CX330" s="609">
        <v>81.599999999999994</v>
      </c>
      <c r="CY330" s="560">
        <v>75.599999999999994</v>
      </c>
      <c r="CZ330" s="434">
        <f t="shared" ref="CZ330:CZ393" si="876">IF(BT330&gt;0,(BT330*CX330),)</f>
        <v>5793.5999999999995</v>
      </c>
      <c r="DA330" s="435">
        <f t="shared" ref="DA330:DA393" si="877">IF(BU330&gt;0,(BU330*CY330),)</f>
        <v>6879.5999999999995</v>
      </c>
      <c r="DB330" s="432"/>
      <c r="DC330" s="433"/>
      <c r="DD330" s="434">
        <f t="shared" ref="DD330:DD393" si="878">IF(BX330&gt;0,(BX330*DB330),)</f>
        <v>0</v>
      </c>
      <c r="DE330" s="435">
        <f t="shared" ref="DE330:DE393" si="879">IF(BY330&gt;0,(BY330*DC330),)</f>
        <v>0</v>
      </c>
      <c r="DF330" s="434">
        <f t="shared" ref="DF330:DF393" si="880">IF((CV330+CZ330+DD330)&gt;0,((CV330+CZ330+DD330)/BZ330),)</f>
        <v>77.390186915887853</v>
      </c>
      <c r="DG330" s="435">
        <f t="shared" ref="DG330:DG393" si="881">IF((CW330+DA330+DE330)&gt;0,((CW330+DA330+DE330)/CA330),)</f>
        <v>75.990000000000009</v>
      </c>
      <c r="DH330" s="434">
        <f t="shared" ref="DH330:DH393" si="882">IF(CB330&gt;0,(BZ330*DF330),)</f>
        <v>16561.5</v>
      </c>
      <c r="DI330" s="435">
        <f t="shared" ref="DI330:DI393" si="883">IF(CC330&gt;0,(CA330*DG330),)</f>
        <v>19757.400000000001</v>
      </c>
      <c r="DJ330" s="434">
        <f t="shared" ref="DJ330:DJ393" si="884">AD330+BZ330</f>
        <v>288</v>
      </c>
      <c r="DK330" s="435">
        <f t="shared" ref="DK330:DK393" si="885">AE330+CA330</f>
        <v>360</v>
      </c>
      <c r="DL330" s="434">
        <f t="shared" ref="DL330:DL393" si="886">AF330+CB330</f>
        <v>288</v>
      </c>
      <c r="DM330" s="435">
        <f t="shared" ref="DM330:DM393" si="887">AG330+CC330</f>
        <v>360</v>
      </c>
      <c r="DN330" s="434">
        <f t="shared" ref="DN330:DN393" si="888">IF(DJ330&gt;0,((AD330*AT330)+(BZ330*CP330))/DJ330,)</f>
        <v>3.6854166666666663</v>
      </c>
      <c r="DO330" s="435">
        <f t="shared" ref="DO330:DO393" si="889">IF(DK330&gt;0,((AE330*AU330)+(CA330*CQ330))/DK330,)</f>
        <v>3.7969444444444447</v>
      </c>
      <c r="DP330" s="434">
        <f t="shared" ref="DP330:DP393" si="890">IF(DJ330&gt;0,(DJ330*DN330),)</f>
        <v>1061.3999999999999</v>
      </c>
      <c r="DQ330" s="435">
        <f t="shared" ref="DQ330:DQ393" si="891">IF(DK330&gt;0,(DK330*DO330),)</f>
        <v>1366.9</v>
      </c>
      <c r="DR330" s="434">
        <f t="shared" ref="DR330:DR393" si="892">IF(DL330&gt;0,((AF330*BJ330)+(CB330*DF330))/DL330,)</f>
        <v>73.272569444444443</v>
      </c>
      <c r="DS330" s="435">
        <f t="shared" ref="DS330:DS393" si="893">IF(DM330&gt;0,((AG330*BK330)+(CC330*DG330))/DM330,)</f>
        <v>71.924722222222229</v>
      </c>
      <c r="DT330" s="434">
        <f t="shared" ref="DT330:DT393" si="894">IF(DL330&gt;0,(DL330*DR330),)</f>
        <v>21102.5</v>
      </c>
      <c r="DU330" s="435">
        <f t="shared" ref="DU330:DU393" si="895">IF(DM330&gt;0,(DM330*DS330),)</f>
        <v>25892.9</v>
      </c>
      <c r="DV330" s="609">
        <v>89</v>
      </c>
      <c r="DW330" s="560">
        <v>79</v>
      </c>
      <c r="DX330" s="434">
        <f t="shared" ref="DX330:DX393" si="896">IF(FB330&gt;0,DV330,)</f>
        <v>89</v>
      </c>
      <c r="DY330" s="435">
        <f t="shared" ref="DY330:DY393" si="897">IF(FC330&gt;0,DW330,)</f>
        <v>79</v>
      </c>
      <c r="DZ330" s="609">
        <v>106</v>
      </c>
      <c r="EA330" s="560">
        <v>161</v>
      </c>
      <c r="EB330" s="434">
        <f t="shared" ref="EB330:EB393" si="898">IF(FF330&gt;0,DZ330,)</f>
        <v>106</v>
      </c>
      <c r="EC330" s="435">
        <f t="shared" ref="EC330:EC393" si="899">IF(FG330&gt;0,EA330,)</f>
        <v>161</v>
      </c>
      <c r="ED330" s="432"/>
      <c r="EE330" s="433"/>
      <c r="EF330" s="434">
        <f t="shared" ref="EF330:EF393" si="900">IF(FJ330&gt;0,ED330,)</f>
        <v>0</v>
      </c>
      <c r="EG330" s="435">
        <f t="shared" ref="EG330:EG393" si="901">IF(FK330&gt;0,EE330,)</f>
        <v>0</v>
      </c>
      <c r="EH330" s="434">
        <f t="shared" ref="EH330:EH393" si="902">DV330+DZ330+ED330</f>
        <v>195</v>
      </c>
      <c r="EI330" s="435">
        <f t="shared" ref="EI330:EI393" si="903">DW330+EA330+EE330</f>
        <v>240</v>
      </c>
      <c r="EJ330" s="434">
        <f t="shared" ref="EJ330:EJ393" si="904">IF(FN330&gt;0,EH330,)</f>
        <v>195</v>
      </c>
      <c r="EK330" s="435">
        <f t="shared" ref="EK330:EK393" si="905">IF(FO330&gt;0,EI330,)</f>
        <v>240</v>
      </c>
      <c r="EL330" s="609">
        <v>2.7</v>
      </c>
      <c r="EM330" s="560">
        <v>2.6</v>
      </c>
      <c r="EN330" s="434">
        <f t="shared" ref="EN330:EN393" si="906">IF(DV330&gt;0,(DV330*EL330),)</f>
        <v>240.3</v>
      </c>
      <c r="EO330" s="435">
        <f t="shared" ref="EO330:EO393" si="907">IF(DW330&gt;0,(DW330*EM330),)</f>
        <v>205.4</v>
      </c>
      <c r="EP330" s="609">
        <v>3.2</v>
      </c>
      <c r="EQ330" s="560">
        <v>3.1</v>
      </c>
      <c r="ER330" s="434">
        <f t="shared" ref="ER330:ER393" si="908">IF(DZ330&gt;0,(DZ330*EP330),)</f>
        <v>339.20000000000005</v>
      </c>
      <c r="ES330" s="435">
        <f t="shared" ref="ES330:ES393" si="909">IF(EA330&gt;0,(EA330*EQ330),)</f>
        <v>499.1</v>
      </c>
      <c r="ET330" s="432"/>
      <c r="EU330" s="433"/>
      <c r="EV330" s="434">
        <f t="shared" ref="EV330:EV393" si="910">IF(ED330&gt;0,(ED330*ET330),)</f>
        <v>0</v>
      </c>
      <c r="EW330" s="435">
        <f t="shared" ref="EW330:EW393" si="911">IF(EE330&gt;0,(EE330*EU330),)</f>
        <v>0</v>
      </c>
      <c r="EX330" s="434">
        <f t="shared" ref="EX330:EX393" si="912">IF(EH330&gt;0,((EN330+ER330+EV330)/EH330),)</f>
        <v>2.9717948717948719</v>
      </c>
      <c r="EY330" s="435">
        <f t="shared" ref="EY330:EY393" si="913">IF(EI330&gt;0,((EO330+ES330+EW330)/EI330),)</f>
        <v>2.9354166666666668</v>
      </c>
      <c r="EZ330" s="434">
        <f t="shared" ref="EZ330:EZ393" si="914">IF(EH330&gt;0,(EH330*EX330),)</f>
        <v>579.5</v>
      </c>
      <c r="FA330" s="435">
        <f t="shared" ref="FA330:FA393" si="915">IF(EI330&gt;0,(EI330*EY330),)</f>
        <v>704.5</v>
      </c>
      <c r="FB330" s="609">
        <v>56.1</v>
      </c>
      <c r="FC330" s="560">
        <v>53.4</v>
      </c>
      <c r="FD330" s="434">
        <f t="shared" ref="FD330:FD393" si="916">IF(DX330&gt;0,(DX330*FB330),)</f>
        <v>4992.9000000000005</v>
      </c>
      <c r="FE330" s="435">
        <f t="shared" ref="FE330:FE393" si="917">IF(DY330&gt;0,(DY330*FC330),)</f>
        <v>4218.5999999999995</v>
      </c>
      <c r="FF330" s="609">
        <v>45.4</v>
      </c>
      <c r="FG330" s="560">
        <v>44.6</v>
      </c>
      <c r="FH330" s="434">
        <f t="shared" ref="FH330:FH393" si="918">IF(EB330&gt;0,(EB330*FF330),)</f>
        <v>4812.3999999999996</v>
      </c>
      <c r="FI330" s="435">
        <f t="shared" ref="FI330:FI393" si="919">IF(EC330&gt;0,(EC330*FG330),)</f>
        <v>7180.6</v>
      </c>
      <c r="FJ330" s="432"/>
      <c r="FK330" s="433"/>
      <c r="FL330" s="434">
        <f t="shared" ref="FL330:FL393" si="920">IF(EF330&gt;0,(EF330*FJ330),)</f>
        <v>0</v>
      </c>
      <c r="FM330" s="435">
        <f t="shared" ref="FM330:FM393" si="921">IF(EG330&gt;0,(EG330*FK330),)</f>
        <v>0</v>
      </c>
      <c r="FN330" s="434">
        <f t="shared" ref="FN330:FN393" si="922">IF((FD330+FH330+FL330)&gt;0,((FD330+FH330+FL330)/EH330),)</f>
        <v>50.283589743589737</v>
      </c>
      <c r="FO330" s="435">
        <f t="shared" ref="FO330:FO393" si="923">IF((FE330+FI330+FM330)&gt;0,((FE330+FI330+FM330)/EI330),)</f>
        <v>47.49666666666667</v>
      </c>
      <c r="FP330" s="434">
        <f t="shared" ref="FP330:FP393" si="924">IF(EH330&gt;0,(EH330*FN330),)</f>
        <v>9805.2999999999993</v>
      </c>
      <c r="FQ330" s="435">
        <f t="shared" ref="FQ330:FQ393" si="925">IF(EI330&gt;0,(EI330*FO330),)</f>
        <v>11399.2</v>
      </c>
      <c r="FR330" s="609">
        <v>286</v>
      </c>
      <c r="FS330" s="560">
        <v>399</v>
      </c>
      <c r="FT330" s="434">
        <f t="shared" ref="FT330:FT393" si="926">IF(FZ330&gt;0,FR330,)</f>
        <v>286</v>
      </c>
      <c r="FU330" s="435">
        <f t="shared" ref="FU330:FU393" si="927">IF(GA330&gt;0,FS330,)</f>
        <v>399</v>
      </c>
      <c r="FV330" s="609">
        <v>2.7</v>
      </c>
      <c r="FW330" s="560">
        <v>2.2000000000000002</v>
      </c>
      <c r="FX330" s="434">
        <f t="shared" ref="FX330:FX393" si="928">IF(FR330&gt;0,(FR330*FV330),)</f>
        <v>772.2</v>
      </c>
      <c r="FY330" s="435">
        <f t="shared" ref="FY330:FY393" si="929">IF(FS330&gt;0,(FS330*FW330),)</f>
        <v>877.80000000000007</v>
      </c>
      <c r="FZ330" s="609">
        <v>34.700000000000003</v>
      </c>
      <c r="GA330" s="561">
        <v>31.9</v>
      </c>
      <c r="GB330" s="434">
        <f t="shared" ref="GB330:GB393" si="930">IF(FZ330&gt;0,(FR330*FZ330),)</f>
        <v>9924.2000000000007</v>
      </c>
      <c r="GC330" s="435">
        <f t="shared" ref="GC330:GC393" si="931">IF(GA330&gt;0,(FS330*GA330),)</f>
        <v>12728.099999999999</v>
      </c>
      <c r="GD330" s="434">
        <f t="shared" ref="GD330:GD393" si="932">(R330+BN330+DV330)</f>
        <v>282</v>
      </c>
      <c r="GE330" s="435">
        <f t="shared" ref="GE330:GE393" si="933">(S330+BO330+DW330)</f>
        <v>313</v>
      </c>
      <c r="GF330" s="434">
        <f t="shared" ref="GF330:GF393" si="934">(T330+BP330+DX330)</f>
        <v>282</v>
      </c>
      <c r="GG330" s="435">
        <f t="shared" ref="GG330:GG393" si="935">(U330+BQ330+DY330)</f>
        <v>313</v>
      </c>
      <c r="GH330" s="434">
        <f t="shared" ref="GH330:GH393" si="936">IF(GD330&gt;0,(AJ330+CF330+EN330),)</f>
        <v>881.5</v>
      </c>
      <c r="GI330" s="435">
        <f t="shared" ref="GI330:GI393" si="937">IF(GE330&gt;0,(AK330+CG330+EO330),)</f>
        <v>1045.2</v>
      </c>
      <c r="GJ330" s="434">
        <f t="shared" ref="GJ330:GJ393" si="938">IF(GF330&gt;0,(AZ330+CV330+FD330),)</f>
        <v>18765.8</v>
      </c>
      <c r="GK330" s="435">
        <f t="shared" ref="GK330:GK393" si="939">IF(GG330&gt;0,(BA330+CW330+FE330),)</f>
        <v>21145.9</v>
      </c>
      <c r="GL330" s="434">
        <f t="shared" ref="GL330:GL393" si="940">(V330+BR330+DZ330)</f>
        <v>201</v>
      </c>
      <c r="GM330" s="435">
        <f t="shared" ref="GM330:GM393" si="941">(W330+BS330+EA330)</f>
        <v>287</v>
      </c>
      <c r="GN330" s="434">
        <f t="shared" ref="GN330:GN393" si="942">(X330+BT330+EB330)</f>
        <v>201</v>
      </c>
      <c r="GO330" s="435">
        <f t="shared" ref="GO330:GO393" si="943">(Y330+BU330+EC330)</f>
        <v>287</v>
      </c>
      <c r="GP330" s="434">
        <f t="shared" ref="GP330:GP393" si="944">IF(GL330&gt;0,AN330+CJ330+ER330,)</f>
        <v>759.4</v>
      </c>
      <c r="GQ330" s="435">
        <f t="shared" ref="GQ330:GQ393" si="945">IF(GM330&gt;0,AO330+CK330+ES330,)</f>
        <v>1026.1999999999998</v>
      </c>
      <c r="GR330" s="434">
        <f t="shared" ref="GR330:GR393" si="946">IF(GN330&gt;0,BD330+CZ330+FH330,)</f>
        <v>12142</v>
      </c>
      <c r="GS330" s="435">
        <f t="shared" ref="GS330:GS393" si="947">IF(GO330&gt;0,BE330+DA330+FI330,)</f>
        <v>16146.199999999999</v>
      </c>
      <c r="GT330" s="434">
        <f t="shared" ref="GT330:GT393" si="948">+GL330+GD330</f>
        <v>483</v>
      </c>
      <c r="GU330" s="435">
        <f t="shared" ref="GU330:GU393" si="949">+GM330+GE330</f>
        <v>600</v>
      </c>
      <c r="GV330" s="434">
        <f t="shared" ref="GV330:GV393" si="950">+GN330+GF330</f>
        <v>483</v>
      </c>
      <c r="GW330" s="435">
        <f t="shared" ref="GW330:GW393" si="951">+GO330+GG330</f>
        <v>600</v>
      </c>
      <c r="GX330" s="434">
        <f t="shared" ref="GX330:GX393" si="952">IF(GT330&gt;0,(GH330+GP330),)</f>
        <v>1640.9</v>
      </c>
      <c r="GY330" s="435">
        <f t="shared" ref="GY330:GY393" si="953">IF(GU330&gt;0,(GI330+GQ330),)</f>
        <v>2071.3999999999996</v>
      </c>
      <c r="GZ330" s="434">
        <f t="shared" ref="GZ330:GZ393" si="954">IF(GV330&gt;0,(GJ330+GR330),)</f>
        <v>30907.8</v>
      </c>
      <c r="HA330" s="435">
        <f t="shared" ref="HA330:HA393" si="955">IF(GW330&gt;0,(GK330+GS330),)</f>
        <v>37292.1</v>
      </c>
      <c r="HB330" s="434">
        <f t="shared" ref="HB330:HB393" si="956">(Z330+BV330+ED330)</f>
        <v>0</v>
      </c>
      <c r="HC330" s="435">
        <f t="shared" ref="HC330:HC393" si="957">(AA330+BW330+EE330)</f>
        <v>0</v>
      </c>
      <c r="HD330" s="434">
        <f t="shared" ref="HD330:HD393" si="958">(AB330+BX330+EF330)</f>
        <v>0</v>
      </c>
      <c r="HE330" s="435">
        <f t="shared" ref="HE330:HE393" si="959">(AC330+BY330+EG330)</f>
        <v>0</v>
      </c>
      <c r="HF330" s="434">
        <f t="shared" ref="HF330:HF393" si="960">IF(HB330&gt;0,(AR330+CN330+EV330),)</f>
        <v>0</v>
      </c>
      <c r="HG330" s="435">
        <f t="shared" ref="HG330:HG393" si="961">IF(HC330&gt;0,(AS330+CO330+EW330),)</f>
        <v>0</v>
      </c>
      <c r="HH330" s="434">
        <f t="shared" ref="HH330:HH393" si="962">IF(HD330&gt;0,(BH330+DD330+FL330),)</f>
        <v>0</v>
      </c>
      <c r="HI330" s="435">
        <f t="shared" ref="HI330:HI393" si="963">IF(HE330&gt;0,(BI330+DE330+FM330),)</f>
        <v>0</v>
      </c>
      <c r="HJ330" s="434">
        <f t="shared" ref="HJ330:HJ393" si="964">IF((DJ330+EH330+FR330)&gt;0,(DP330+EZ330+FX330),)</f>
        <v>2413.1</v>
      </c>
      <c r="HK330" s="435">
        <f t="shared" ref="HK330:HK393" si="965">IF((DK330+EI330+FS330)&gt;0,(DQ330+FA330+FY330),)</f>
        <v>2949.2000000000003</v>
      </c>
      <c r="HL330" s="434">
        <f t="shared" ref="HL330:HL393" si="966">IF((DL330+EJ330+FT330)&gt;0,(DT330+FP330+GB330),)</f>
        <v>40832</v>
      </c>
      <c r="HM330" s="435">
        <f t="shared" ref="HM330:HM393" si="967">IF((DM330+EK330+FU330)&gt;0,(DU330+FQ330+GC330),)</f>
        <v>50020.200000000004</v>
      </c>
    </row>
    <row r="331" spans="1:221" s="18" customFormat="1" ht="15" customHeight="1">
      <c r="A331" s="540" t="s">
        <v>585</v>
      </c>
      <c r="B331" s="6" t="s">
        <v>645</v>
      </c>
      <c r="C331" s="563"/>
      <c r="D331" s="5">
        <v>229355</v>
      </c>
      <c r="E331" s="568">
        <v>8</v>
      </c>
      <c r="F331" s="609">
        <v>1837</v>
      </c>
      <c r="G331" s="560">
        <v>1813</v>
      </c>
      <c r="H331" s="609">
        <v>25</v>
      </c>
      <c r="I331" s="560">
        <v>23</v>
      </c>
      <c r="J331" s="434">
        <f t="shared" si="820"/>
        <v>1812</v>
      </c>
      <c r="K331" s="435">
        <f t="shared" si="821"/>
        <v>1790</v>
      </c>
      <c r="L331" s="432"/>
      <c r="M331" s="433"/>
      <c r="N331" s="434">
        <f t="shared" si="822"/>
        <v>1812</v>
      </c>
      <c r="O331" s="435">
        <f t="shared" si="823"/>
        <v>1790</v>
      </c>
      <c r="P331" s="434">
        <f t="shared" si="824"/>
        <v>1812</v>
      </c>
      <c r="Q331" s="435">
        <f t="shared" si="825"/>
        <v>1790</v>
      </c>
      <c r="R331" s="609">
        <v>314</v>
      </c>
      <c r="S331" s="560">
        <v>352</v>
      </c>
      <c r="T331" s="434">
        <f t="shared" si="819"/>
        <v>314</v>
      </c>
      <c r="U331" s="435">
        <f t="shared" si="819"/>
        <v>352</v>
      </c>
      <c r="V331" s="609">
        <v>114</v>
      </c>
      <c r="W331" s="560">
        <v>112</v>
      </c>
      <c r="X331" s="434">
        <f t="shared" si="826"/>
        <v>114</v>
      </c>
      <c r="Y331" s="435">
        <f t="shared" si="827"/>
        <v>112</v>
      </c>
      <c r="Z331" s="432"/>
      <c r="AA331" s="433"/>
      <c r="AB331" s="434">
        <f t="shared" si="828"/>
        <v>0</v>
      </c>
      <c r="AC331" s="435">
        <f t="shared" si="829"/>
        <v>0</v>
      </c>
      <c r="AD331" s="434">
        <f t="shared" si="830"/>
        <v>428</v>
      </c>
      <c r="AE331" s="435">
        <f t="shared" si="831"/>
        <v>464</v>
      </c>
      <c r="AF331" s="434">
        <f t="shared" si="832"/>
        <v>428</v>
      </c>
      <c r="AG331" s="435">
        <f t="shared" si="833"/>
        <v>464</v>
      </c>
      <c r="AH331" s="609">
        <v>2.8</v>
      </c>
      <c r="AI331" s="560">
        <v>2.6</v>
      </c>
      <c r="AJ331" s="434">
        <f t="shared" si="834"/>
        <v>879.19999999999993</v>
      </c>
      <c r="AK331" s="435">
        <f t="shared" si="835"/>
        <v>915.2</v>
      </c>
      <c r="AL331" s="609">
        <v>2.9</v>
      </c>
      <c r="AM331" s="560">
        <v>2.8</v>
      </c>
      <c r="AN331" s="434">
        <f t="shared" si="836"/>
        <v>330.59999999999997</v>
      </c>
      <c r="AO331" s="435">
        <f t="shared" si="837"/>
        <v>313.59999999999997</v>
      </c>
      <c r="AP331" s="432"/>
      <c r="AQ331" s="433"/>
      <c r="AR331" s="434">
        <f t="shared" si="838"/>
        <v>0</v>
      </c>
      <c r="AS331" s="435">
        <f t="shared" si="839"/>
        <v>0</v>
      </c>
      <c r="AT331" s="434">
        <f t="shared" si="840"/>
        <v>2.8266355140186916</v>
      </c>
      <c r="AU331" s="435">
        <f t="shared" si="841"/>
        <v>2.6482758620689655</v>
      </c>
      <c r="AV331" s="434">
        <f t="shared" si="842"/>
        <v>1209.8</v>
      </c>
      <c r="AW331" s="435">
        <f t="shared" si="843"/>
        <v>1228.8</v>
      </c>
      <c r="AX331" s="609">
        <v>60.7</v>
      </c>
      <c r="AY331" s="560">
        <v>60.5</v>
      </c>
      <c r="AZ331" s="434">
        <f t="shared" si="844"/>
        <v>19059.8</v>
      </c>
      <c r="BA331" s="435">
        <f t="shared" si="845"/>
        <v>21296</v>
      </c>
      <c r="BB331" s="609">
        <v>57.4</v>
      </c>
      <c r="BC331" s="560">
        <v>54.8</v>
      </c>
      <c r="BD331" s="434">
        <f t="shared" si="846"/>
        <v>6543.5999999999995</v>
      </c>
      <c r="BE331" s="435">
        <f t="shared" si="847"/>
        <v>6137.5999999999995</v>
      </c>
      <c r="BF331" s="432"/>
      <c r="BG331" s="433"/>
      <c r="BH331" s="434">
        <f t="shared" si="848"/>
        <v>0</v>
      </c>
      <c r="BI331" s="435">
        <f t="shared" si="849"/>
        <v>0</v>
      </c>
      <c r="BJ331" s="434">
        <f t="shared" si="850"/>
        <v>59.821028037383172</v>
      </c>
      <c r="BK331" s="435">
        <f t="shared" si="851"/>
        <v>59.124137931034483</v>
      </c>
      <c r="BL331" s="434">
        <f t="shared" si="852"/>
        <v>25603.399999999998</v>
      </c>
      <c r="BM331" s="435">
        <f t="shared" si="853"/>
        <v>27433.599999999999</v>
      </c>
      <c r="BN331" s="609">
        <v>490</v>
      </c>
      <c r="BO331" s="560">
        <v>470</v>
      </c>
      <c r="BP331" s="434">
        <f t="shared" si="854"/>
        <v>490</v>
      </c>
      <c r="BQ331" s="435">
        <f t="shared" si="855"/>
        <v>470</v>
      </c>
      <c r="BR331" s="609">
        <v>177</v>
      </c>
      <c r="BS331" s="560">
        <v>179</v>
      </c>
      <c r="BT331" s="434">
        <f t="shared" si="856"/>
        <v>177</v>
      </c>
      <c r="BU331" s="435">
        <f t="shared" si="857"/>
        <v>179</v>
      </c>
      <c r="BV331" s="432"/>
      <c r="BW331" s="433"/>
      <c r="BX331" s="434">
        <f t="shared" si="858"/>
        <v>0</v>
      </c>
      <c r="BY331" s="435">
        <f t="shared" si="859"/>
        <v>0</v>
      </c>
      <c r="BZ331" s="434">
        <f t="shared" si="860"/>
        <v>667</v>
      </c>
      <c r="CA331" s="435">
        <f t="shared" si="861"/>
        <v>649</v>
      </c>
      <c r="CB331" s="434">
        <f t="shared" si="862"/>
        <v>667</v>
      </c>
      <c r="CC331" s="435">
        <f t="shared" si="863"/>
        <v>649</v>
      </c>
      <c r="CD331" s="609">
        <v>3.7</v>
      </c>
      <c r="CE331" s="560">
        <v>3.8</v>
      </c>
      <c r="CF331" s="434">
        <f t="shared" si="864"/>
        <v>1813</v>
      </c>
      <c r="CG331" s="435">
        <f t="shared" si="865"/>
        <v>1786</v>
      </c>
      <c r="CH331" s="610">
        <v>4.0999999999999996</v>
      </c>
      <c r="CI331" s="560">
        <v>4.4000000000000004</v>
      </c>
      <c r="CJ331" s="434">
        <f t="shared" si="866"/>
        <v>725.69999999999993</v>
      </c>
      <c r="CK331" s="435">
        <f t="shared" si="867"/>
        <v>787.6</v>
      </c>
      <c r="CL331" s="432"/>
      <c r="CM331" s="433"/>
      <c r="CN331" s="434">
        <f t="shared" si="868"/>
        <v>0</v>
      </c>
      <c r="CO331" s="435">
        <f t="shared" si="869"/>
        <v>0</v>
      </c>
      <c r="CP331" s="434">
        <f t="shared" si="870"/>
        <v>3.8061469265367314</v>
      </c>
      <c r="CQ331" s="435">
        <f t="shared" si="871"/>
        <v>3.9654853620955315</v>
      </c>
      <c r="CR331" s="434">
        <f t="shared" si="872"/>
        <v>2538.6999999999998</v>
      </c>
      <c r="CS331" s="435">
        <f t="shared" si="873"/>
        <v>2573.6</v>
      </c>
      <c r="CT331" s="609">
        <v>78.599999999999994</v>
      </c>
      <c r="CU331" s="560">
        <v>80.8</v>
      </c>
      <c r="CV331" s="434">
        <f t="shared" si="874"/>
        <v>38514</v>
      </c>
      <c r="CW331" s="435">
        <f t="shared" si="875"/>
        <v>37976</v>
      </c>
      <c r="CX331" s="609">
        <v>77.900000000000006</v>
      </c>
      <c r="CY331" s="560">
        <v>77</v>
      </c>
      <c r="CZ331" s="434">
        <f t="shared" si="876"/>
        <v>13788.300000000001</v>
      </c>
      <c r="DA331" s="435">
        <f t="shared" si="877"/>
        <v>13783</v>
      </c>
      <c r="DB331" s="432"/>
      <c r="DC331" s="433"/>
      <c r="DD331" s="434">
        <f t="shared" si="878"/>
        <v>0</v>
      </c>
      <c r="DE331" s="435">
        <f t="shared" si="879"/>
        <v>0</v>
      </c>
      <c r="DF331" s="434">
        <f t="shared" si="880"/>
        <v>78.414242878560728</v>
      </c>
      <c r="DG331" s="435">
        <f t="shared" si="881"/>
        <v>79.751926040061633</v>
      </c>
      <c r="DH331" s="434">
        <f t="shared" si="882"/>
        <v>52302.3</v>
      </c>
      <c r="DI331" s="435">
        <f t="shared" si="883"/>
        <v>51759</v>
      </c>
      <c r="DJ331" s="434">
        <f t="shared" si="884"/>
        <v>1095</v>
      </c>
      <c r="DK331" s="435">
        <f t="shared" si="885"/>
        <v>1113</v>
      </c>
      <c r="DL331" s="434">
        <f t="shared" si="886"/>
        <v>1095</v>
      </c>
      <c r="DM331" s="435">
        <f t="shared" si="887"/>
        <v>1113</v>
      </c>
      <c r="DN331" s="434">
        <f t="shared" si="888"/>
        <v>3.4232876712328766</v>
      </c>
      <c r="DO331" s="435">
        <f t="shared" si="889"/>
        <v>3.4163522012578613</v>
      </c>
      <c r="DP331" s="434">
        <f t="shared" si="890"/>
        <v>3748.5</v>
      </c>
      <c r="DQ331" s="435">
        <f t="shared" si="891"/>
        <v>3802.3999999999996</v>
      </c>
      <c r="DR331" s="434">
        <f t="shared" si="892"/>
        <v>71.14675799086757</v>
      </c>
      <c r="DS331" s="435">
        <f t="shared" si="893"/>
        <v>71.152380952380952</v>
      </c>
      <c r="DT331" s="434">
        <f t="shared" si="894"/>
        <v>77905.699999999983</v>
      </c>
      <c r="DU331" s="435">
        <f t="shared" si="895"/>
        <v>79192.600000000006</v>
      </c>
      <c r="DV331" s="609">
        <v>197</v>
      </c>
      <c r="DW331" s="560">
        <v>169</v>
      </c>
      <c r="DX331" s="434">
        <f t="shared" si="896"/>
        <v>197</v>
      </c>
      <c r="DY331" s="435">
        <f t="shared" si="897"/>
        <v>169</v>
      </c>
      <c r="DZ331" s="609">
        <v>236</v>
      </c>
      <c r="EA331" s="560">
        <v>241</v>
      </c>
      <c r="EB331" s="434">
        <f t="shared" si="898"/>
        <v>236</v>
      </c>
      <c r="EC331" s="435">
        <f t="shared" si="899"/>
        <v>241</v>
      </c>
      <c r="ED331" s="432"/>
      <c r="EE331" s="433"/>
      <c r="EF331" s="434">
        <f t="shared" si="900"/>
        <v>0</v>
      </c>
      <c r="EG331" s="435">
        <f t="shared" si="901"/>
        <v>0</v>
      </c>
      <c r="EH331" s="434">
        <f t="shared" si="902"/>
        <v>433</v>
      </c>
      <c r="EI331" s="435">
        <f t="shared" si="903"/>
        <v>410</v>
      </c>
      <c r="EJ331" s="434">
        <f t="shared" si="904"/>
        <v>433</v>
      </c>
      <c r="EK331" s="435">
        <f t="shared" si="905"/>
        <v>410</v>
      </c>
      <c r="EL331" s="609">
        <v>2.8</v>
      </c>
      <c r="EM331" s="560">
        <v>3.1</v>
      </c>
      <c r="EN331" s="434">
        <f t="shared" si="906"/>
        <v>551.59999999999991</v>
      </c>
      <c r="EO331" s="435">
        <f t="shared" si="907"/>
        <v>523.9</v>
      </c>
      <c r="EP331" s="609">
        <v>3.1</v>
      </c>
      <c r="EQ331" s="560">
        <v>3.2</v>
      </c>
      <c r="ER331" s="434">
        <f t="shared" si="908"/>
        <v>731.6</v>
      </c>
      <c r="ES331" s="435">
        <f t="shared" si="909"/>
        <v>771.2</v>
      </c>
      <c r="ET331" s="432"/>
      <c r="EU331" s="433"/>
      <c r="EV331" s="434">
        <f t="shared" si="910"/>
        <v>0</v>
      </c>
      <c r="EW331" s="435">
        <f t="shared" si="911"/>
        <v>0</v>
      </c>
      <c r="EX331" s="434">
        <f t="shared" si="912"/>
        <v>2.9635103926096993</v>
      </c>
      <c r="EY331" s="435">
        <f t="shared" si="913"/>
        <v>3.158780487804878</v>
      </c>
      <c r="EZ331" s="434">
        <f t="shared" si="914"/>
        <v>1283.1999999999998</v>
      </c>
      <c r="FA331" s="435">
        <f t="shared" si="915"/>
        <v>1295.0999999999999</v>
      </c>
      <c r="FB331" s="609">
        <v>58.4</v>
      </c>
      <c r="FC331" s="560">
        <v>60.4</v>
      </c>
      <c r="FD331" s="434">
        <f t="shared" si="916"/>
        <v>11504.8</v>
      </c>
      <c r="FE331" s="435">
        <f t="shared" si="917"/>
        <v>10207.6</v>
      </c>
      <c r="FF331" s="609">
        <v>49</v>
      </c>
      <c r="FG331" s="560">
        <v>52.9</v>
      </c>
      <c r="FH331" s="434">
        <f t="shared" si="918"/>
        <v>11564</v>
      </c>
      <c r="FI331" s="435">
        <f t="shared" si="919"/>
        <v>12748.9</v>
      </c>
      <c r="FJ331" s="432"/>
      <c r="FK331" s="433"/>
      <c r="FL331" s="434">
        <f t="shared" si="920"/>
        <v>0</v>
      </c>
      <c r="FM331" s="435">
        <f t="shared" si="921"/>
        <v>0</v>
      </c>
      <c r="FN331" s="434">
        <f t="shared" si="922"/>
        <v>53.276674364896074</v>
      </c>
      <c r="FO331" s="435">
        <f t="shared" si="923"/>
        <v>55.991463414634147</v>
      </c>
      <c r="FP331" s="434">
        <f t="shared" si="924"/>
        <v>23068.799999999999</v>
      </c>
      <c r="FQ331" s="435">
        <f t="shared" si="925"/>
        <v>22956.5</v>
      </c>
      <c r="FR331" s="609">
        <v>284</v>
      </c>
      <c r="FS331" s="560">
        <v>267</v>
      </c>
      <c r="FT331" s="434">
        <f t="shared" si="926"/>
        <v>284</v>
      </c>
      <c r="FU331" s="435">
        <f t="shared" si="927"/>
        <v>267</v>
      </c>
      <c r="FV331" s="609">
        <v>3.1</v>
      </c>
      <c r="FW331" s="560">
        <v>3</v>
      </c>
      <c r="FX331" s="434">
        <f t="shared" si="928"/>
        <v>880.4</v>
      </c>
      <c r="FY331" s="435">
        <f t="shared" si="929"/>
        <v>801</v>
      </c>
      <c r="FZ331" s="609">
        <v>37.799999999999997</v>
      </c>
      <c r="GA331" s="561">
        <v>31.5</v>
      </c>
      <c r="GB331" s="434">
        <f t="shared" si="930"/>
        <v>10735.199999999999</v>
      </c>
      <c r="GC331" s="435">
        <f t="shared" si="931"/>
        <v>8410.5</v>
      </c>
      <c r="GD331" s="434">
        <f t="shared" si="932"/>
        <v>1001</v>
      </c>
      <c r="GE331" s="435">
        <f t="shared" si="933"/>
        <v>991</v>
      </c>
      <c r="GF331" s="434">
        <f t="shared" si="934"/>
        <v>1001</v>
      </c>
      <c r="GG331" s="435">
        <f t="shared" si="935"/>
        <v>991</v>
      </c>
      <c r="GH331" s="434">
        <f t="shared" si="936"/>
        <v>3243.7999999999997</v>
      </c>
      <c r="GI331" s="435">
        <f t="shared" si="937"/>
        <v>3225.1</v>
      </c>
      <c r="GJ331" s="434">
        <f t="shared" si="938"/>
        <v>69078.600000000006</v>
      </c>
      <c r="GK331" s="435">
        <f t="shared" si="939"/>
        <v>69479.600000000006</v>
      </c>
      <c r="GL331" s="434">
        <f t="shared" si="940"/>
        <v>527</v>
      </c>
      <c r="GM331" s="435">
        <f t="shared" si="941"/>
        <v>532</v>
      </c>
      <c r="GN331" s="434">
        <f t="shared" si="942"/>
        <v>527</v>
      </c>
      <c r="GO331" s="435">
        <f t="shared" si="943"/>
        <v>532</v>
      </c>
      <c r="GP331" s="434">
        <f t="shared" si="944"/>
        <v>1787.9</v>
      </c>
      <c r="GQ331" s="435">
        <f t="shared" si="945"/>
        <v>1872.4</v>
      </c>
      <c r="GR331" s="434">
        <f t="shared" si="946"/>
        <v>31895.9</v>
      </c>
      <c r="GS331" s="435">
        <f t="shared" si="947"/>
        <v>32669.5</v>
      </c>
      <c r="GT331" s="434">
        <f t="shared" si="948"/>
        <v>1528</v>
      </c>
      <c r="GU331" s="435">
        <f t="shared" si="949"/>
        <v>1523</v>
      </c>
      <c r="GV331" s="434">
        <f t="shared" si="950"/>
        <v>1528</v>
      </c>
      <c r="GW331" s="435">
        <f t="shared" si="951"/>
        <v>1523</v>
      </c>
      <c r="GX331" s="434">
        <f t="shared" si="952"/>
        <v>5031.7</v>
      </c>
      <c r="GY331" s="435">
        <f t="shared" si="953"/>
        <v>5097.5</v>
      </c>
      <c r="GZ331" s="434">
        <f t="shared" si="954"/>
        <v>100974.5</v>
      </c>
      <c r="HA331" s="435">
        <f t="shared" si="955"/>
        <v>102149.1</v>
      </c>
      <c r="HB331" s="434">
        <f t="shared" si="956"/>
        <v>0</v>
      </c>
      <c r="HC331" s="435">
        <f t="shared" si="957"/>
        <v>0</v>
      </c>
      <c r="HD331" s="434">
        <f t="shared" si="958"/>
        <v>0</v>
      </c>
      <c r="HE331" s="435">
        <f t="shared" si="959"/>
        <v>0</v>
      </c>
      <c r="HF331" s="434">
        <f t="shared" si="960"/>
        <v>0</v>
      </c>
      <c r="HG331" s="435">
        <f t="shared" si="961"/>
        <v>0</v>
      </c>
      <c r="HH331" s="434">
        <f t="shared" si="962"/>
        <v>0</v>
      </c>
      <c r="HI331" s="435">
        <f t="shared" si="963"/>
        <v>0</v>
      </c>
      <c r="HJ331" s="434">
        <f t="shared" si="964"/>
        <v>5912.0999999999995</v>
      </c>
      <c r="HK331" s="435">
        <f t="shared" si="965"/>
        <v>5898.5</v>
      </c>
      <c r="HL331" s="434">
        <f t="shared" si="966"/>
        <v>111709.69999999998</v>
      </c>
      <c r="HM331" s="435">
        <f t="shared" si="967"/>
        <v>110559.6</v>
      </c>
    </row>
    <row r="332" spans="1:221" s="18" customFormat="1" ht="15" customHeight="1">
      <c r="A332" s="540" t="s">
        <v>585</v>
      </c>
      <c r="B332" s="6" t="s">
        <v>646</v>
      </c>
      <c r="C332" s="563"/>
      <c r="D332" s="5">
        <v>222567</v>
      </c>
      <c r="E332" s="568">
        <v>9</v>
      </c>
      <c r="F332" s="609">
        <v>866</v>
      </c>
      <c r="G332" s="560">
        <v>789</v>
      </c>
      <c r="H332" s="609">
        <v>7</v>
      </c>
      <c r="I332" s="560">
        <v>3</v>
      </c>
      <c r="J332" s="434">
        <f t="shared" si="820"/>
        <v>859</v>
      </c>
      <c r="K332" s="435">
        <f t="shared" si="821"/>
        <v>786</v>
      </c>
      <c r="L332" s="432"/>
      <c r="M332" s="433"/>
      <c r="N332" s="434">
        <f t="shared" si="822"/>
        <v>859</v>
      </c>
      <c r="O332" s="435">
        <f t="shared" si="823"/>
        <v>786</v>
      </c>
      <c r="P332" s="434">
        <f t="shared" si="824"/>
        <v>859</v>
      </c>
      <c r="Q332" s="435">
        <f t="shared" si="825"/>
        <v>786</v>
      </c>
      <c r="R332" s="609">
        <v>38</v>
      </c>
      <c r="S332" s="560">
        <v>46</v>
      </c>
      <c r="T332" s="434">
        <f t="shared" si="819"/>
        <v>38</v>
      </c>
      <c r="U332" s="435">
        <f t="shared" si="819"/>
        <v>46</v>
      </c>
      <c r="V332" s="609">
        <v>53</v>
      </c>
      <c r="W332" s="560">
        <v>57</v>
      </c>
      <c r="X332" s="434">
        <f t="shared" si="826"/>
        <v>53</v>
      </c>
      <c r="Y332" s="435">
        <f t="shared" si="827"/>
        <v>57</v>
      </c>
      <c r="Z332" s="432"/>
      <c r="AA332" s="433"/>
      <c r="AB332" s="434">
        <f t="shared" si="828"/>
        <v>0</v>
      </c>
      <c r="AC332" s="435">
        <f t="shared" si="829"/>
        <v>0</v>
      </c>
      <c r="AD332" s="434">
        <f t="shared" si="830"/>
        <v>91</v>
      </c>
      <c r="AE332" s="435">
        <f t="shared" si="831"/>
        <v>103</v>
      </c>
      <c r="AF332" s="434">
        <f t="shared" si="832"/>
        <v>91</v>
      </c>
      <c r="AG332" s="435">
        <f t="shared" si="833"/>
        <v>103</v>
      </c>
      <c r="AH332" s="609">
        <v>3</v>
      </c>
      <c r="AI332" s="560">
        <v>2.6</v>
      </c>
      <c r="AJ332" s="434">
        <f t="shared" si="834"/>
        <v>114</v>
      </c>
      <c r="AK332" s="435">
        <f t="shared" si="835"/>
        <v>119.60000000000001</v>
      </c>
      <c r="AL332" s="609">
        <v>3.1</v>
      </c>
      <c r="AM332" s="560">
        <v>2.6</v>
      </c>
      <c r="AN332" s="434">
        <f t="shared" si="836"/>
        <v>164.3</v>
      </c>
      <c r="AO332" s="435">
        <f t="shared" si="837"/>
        <v>148.20000000000002</v>
      </c>
      <c r="AP332" s="432"/>
      <c r="AQ332" s="433"/>
      <c r="AR332" s="434">
        <f t="shared" si="838"/>
        <v>0</v>
      </c>
      <c r="AS332" s="435">
        <f t="shared" si="839"/>
        <v>0</v>
      </c>
      <c r="AT332" s="434">
        <f t="shared" si="840"/>
        <v>3.0582417582417585</v>
      </c>
      <c r="AU332" s="435">
        <f t="shared" si="841"/>
        <v>2.6</v>
      </c>
      <c r="AV332" s="434">
        <f t="shared" si="842"/>
        <v>278.3</v>
      </c>
      <c r="AW332" s="435">
        <f t="shared" si="843"/>
        <v>267.8</v>
      </c>
      <c r="AX332" s="609">
        <v>53.6</v>
      </c>
      <c r="AY332" s="560">
        <v>54.7</v>
      </c>
      <c r="AZ332" s="434">
        <f t="shared" si="844"/>
        <v>2036.8</v>
      </c>
      <c r="BA332" s="435">
        <f t="shared" si="845"/>
        <v>2516.2000000000003</v>
      </c>
      <c r="BB332" s="609">
        <v>48.8</v>
      </c>
      <c r="BC332" s="560">
        <v>44.4</v>
      </c>
      <c r="BD332" s="434">
        <f t="shared" si="846"/>
        <v>2586.3999999999996</v>
      </c>
      <c r="BE332" s="435">
        <f t="shared" si="847"/>
        <v>2530.7999999999997</v>
      </c>
      <c r="BF332" s="432"/>
      <c r="BG332" s="433"/>
      <c r="BH332" s="434">
        <f t="shared" si="848"/>
        <v>0</v>
      </c>
      <c r="BI332" s="435">
        <f t="shared" si="849"/>
        <v>0</v>
      </c>
      <c r="BJ332" s="434">
        <f t="shared" si="850"/>
        <v>50.804395604395602</v>
      </c>
      <c r="BK332" s="435">
        <f t="shared" si="851"/>
        <v>49</v>
      </c>
      <c r="BL332" s="434">
        <f t="shared" si="852"/>
        <v>4623.2</v>
      </c>
      <c r="BM332" s="435">
        <f t="shared" si="853"/>
        <v>5047</v>
      </c>
      <c r="BN332" s="609">
        <v>97</v>
      </c>
      <c r="BO332" s="560">
        <v>82</v>
      </c>
      <c r="BP332" s="434">
        <f t="shared" si="854"/>
        <v>97</v>
      </c>
      <c r="BQ332" s="435">
        <f t="shared" si="855"/>
        <v>82</v>
      </c>
      <c r="BR332" s="609">
        <v>113</v>
      </c>
      <c r="BS332" s="560">
        <v>119</v>
      </c>
      <c r="BT332" s="434">
        <f t="shared" si="856"/>
        <v>113</v>
      </c>
      <c r="BU332" s="435">
        <f t="shared" si="857"/>
        <v>119</v>
      </c>
      <c r="BV332" s="432"/>
      <c r="BW332" s="433"/>
      <c r="BX332" s="434">
        <f t="shared" si="858"/>
        <v>0</v>
      </c>
      <c r="BY332" s="435">
        <f t="shared" si="859"/>
        <v>0</v>
      </c>
      <c r="BZ332" s="434">
        <f t="shared" si="860"/>
        <v>210</v>
      </c>
      <c r="CA332" s="435">
        <f t="shared" si="861"/>
        <v>201</v>
      </c>
      <c r="CB332" s="434">
        <f t="shared" si="862"/>
        <v>210</v>
      </c>
      <c r="CC332" s="435">
        <f t="shared" si="863"/>
        <v>201</v>
      </c>
      <c r="CD332" s="609">
        <v>3.9</v>
      </c>
      <c r="CE332" s="560">
        <v>3.5</v>
      </c>
      <c r="CF332" s="434">
        <f t="shared" si="864"/>
        <v>378.3</v>
      </c>
      <c r="CG332" s="435">
        <f t="shared" si="865"/>
        <v>287</v>
      </c>
      <c r="CH332" s="610">
        <v>4.2</v>
      </c>
      <c r="CI332" s="560">
        <v>4.5999999999999996</v>
      </c>
      <c r="CJ332" s="434">
        <f t="shared" si="866"/>
        <v>474.6</v>
      </c>
      <c r="CK332" s="435">
        <f t="shared" si="867"/>
        <v>547.4</v>
      </c>
      <c r="CL332" s="432"/>
      <c r="CM332" s="433"/>
      <c r="CN332" s="434">
        <f t="shared" si="868"/>
        <v>0</v>
      </c>
      <c r="CO332" s="435">
        <f t="shared" si="869"/>
        <v>0</v>
      </c>
      <c r="CP332" s="434">
        <f t="shared" si="870"/>
        <v>4.0614285714285723</v>
      </c>
      <c r="CQ332" s="435">
        <f t="shared" si="871"/>
        <v>4.1512437810945269</v>
      </c>
      <c r="CR332" s="434">
        <f t="shared" si="872"/>
        <v>852.9000000000002</v>
      </c>
      <c r="CS332" s="435">
        <f t="shared" si="873"/>
        <v>834.39999999999986</v>
      </c>
      <c r="CT332" s="609">
        <v>77.900000000000006</v>
      </c>
      <c r="CU332" s="560">
        <v>70.7</v>
      </c>
      <c r="CV332" s="434">
        <f t="shared" si="874"/>
        <v>7556.3</v>
      </c>
      <c r="CW332" s="435">
        <f t="shared" si="875"/>
        <v>5797.4000000000005</v>
      </c>
      <c r="CX332" s="609">
        <v>77</v>
      </c>
      <c r="CY332" s="560">
        <v>76</v>
      </c>
      <c r="CZ332" s="434">
        <f t="shared" si="876"/>
        <v>8701</v>
      </c>
      <c r="DA332" s="435">
        <f t="shared" si="877"/>
        <v>9044</v>
      </c>
      <c r="DB332" s="432"/>
      <c r="DC332" s="433"/>
      <c r="DD332" s="434">
        <f t="shared" si="878"/>
        <v>0</v>
      </c>
      <c r="DE332" s="435">
        <f t="shared" si="879"/>
        <v>0</v>
      </c>
      <c r="DF332" s="434">
        <f t="shared" si="880"/>
        <v>77.415714285714287</v>
      </c>
      <c r="DG332" s="435">
        <f t="shared" si="881"/>
        <v>73.837810945273645</v>
      </c>
      <c r="DH332" s="434">
        <f t="shared" si="882"/>
        <v>16257.300000000001</v>
      </c>
      <c r="DI332" s="435">
        <f t="shared" si="883"/>
        <v>14841.400000000003</v>
      </c>
      <c r="DJ332" s="434">
        <f t="shared" si="884"/>
        <v>301</v>
      </c>
      <c r="DK332" s="435">
        <f t="shared" si="885"/>
        <v>304</v>
      </c>
      <c r="DL332" s="434">
        <f t="shared" si="886"/>
        <v>301</v>
      </c>
      <c r="DM332" s="435">
        <f t="shared" si="887"/>
        <v>304</v>
      </c>
      <c r="DN332" s="434">
        <f t="shared" si="888"/>
        <v>3.7581395348837217</v>
      </c>
      <c r="DO332" s="435">
        <f t="shared" si="889"/>
        <v>3.6256578947368414</v>
      </c>
      <c r="DP332" s="434">
        <f t="shared" si="890"/>
        <v>1131.2000000000003</v>
      </c>
      <c r="DQ332" s="435">
        <f t="shared" si="891"/>
        <v>1102.1999999999998</v>
      </c>
      <c r="DR332" s="434">
        <f t="shared" si="892"/>
        <v>69.370431893687709</v>
      </c>
      <c r="DS332" s="435">
        <f t="shared" si="893"/>
        <v>65.422368421052639</v>
      </c>
      <c r="DT332" s="434">
        <f t="shared" si="894"/>
        <v>20880.5</v>
      </c>
      <c r="DU332" s="435">
        <f t="shared" si="895"/>
        <v>19888.400000000001</v>
      </c>
      <c r="DV332" s="609">
        <v>84</v>
      </c>
      <c r="DW332" s="560">
        <v>63</v>
      </c>
      <c r="DX332" s="434">
        <f t="shared" si="896"/>
        <v>84</v>
      </c>
      <c r="DY332" s="435">
        <f t="shared" si="897"/>
        <v>63</v>
      </c>
      <c r="DZ332" s="609">
        <v>217</v>
      </c>
      <c r="EA332" s="560">
        <v>148</v>
      </c>
      <c r="EB332" s="434">
        <f t="shared" si="898"/>
        <v>217</v>
      </c>
      <c r="EC332" s="435">
        <f t="shared" si="899"/>
        <v>148</v>
      </c>
      <c r="ED332" s="432"/>
      <c r="EE332" s="433"/>
      <c r="EF332" s="434">
        <f t="shared" si="900"/>
        <v>0</v>
      </c>
      <c r="EG332" s="435">
        <f t="shared" si="901"/>
        <v>0</v>
      </c>
      <c r="EH332" s="434">
        <f t="shared" si="902"/>
        <v>301</v>
      </c>
      <c r="EI332" s="435">
        <f t="shared" si="903"/>
        <v>211</v>
      </c>
      <c r="EJ332" s="434">
        <f t="shared" si="904"/>
        <v>301</v>
      </c>
      <c r="EK332" s="435">
        <f t="shared" si="905"/>
        <v>211</v>
      </c>
      <c r="EL332" s="609">
        <v>2.9</v>
      </c>
      <c r="EM332" s="560">
        <v>3.1</v>
      </c>
      <c r="EN332" s="434">
        <f t="shared" si="906"/>
        <v>243.6</v>
      </c>
      <c r="EO332" s="435">
        <f t="shared" si="907"/>
        <v>195.3</v>
      </c>
      <c r="EP332" s="609">
        <v>3.3</v>
      </c>
      <c r="EQ332" s="560">
        <v>3.5</v>
      </c>
      <c r="ER332" s="434">
        <f t="shared" si="908"/>
        <v>716.09999999999991</v>
      </c>
      <c r="ES332" s="435">
        <f t="shared" si="909"/>
        <v>518</v>
      </c>
      <c r="ET332" s="432"/>
      <c r="EU332" s="433"/>
      <c r="EV332" s="434">
        <f t="shared" si="910"/>
        <v>0</v>
      </c>
      <c r="EW332" s="435">
        <f t="shared" si="911"/>
        <v>0</v>
      </c>
      <c r="EX332" s="434">
        <f t="shared" si="912"/>
        <v>3.1883720930232555</v>
      </c>
      <c r="EY332" s="435">
        <f t="shared" si="913"/>
        <v>3.3805687203791468</v>
      </c>
      <c r="EZ332" s="434">
        <f t="shared" si="914"/>
        <v>959.69999999999993</v>
      </c>
      <c r="FA332" s="435">
        <f t="shared" si="915"/>
        <v>713.3</v>
      </c>
      <c r="FB332" s="609">
        <v>55.3</v>
      </c>
      <c r="FC332" s="560">
        <v>58.3</v>
      </c>
      <c r="FD332" s="434">
        <f t="shared" si="916"/>
        <v>4645.2</v>
      </c>
      <c r="FE332" s="435">
        <f t="shared" si="917"/>
        <v>3672.8999999999996</v>
      </c>
      <c r="FF332" s="609">
        <v>50.6</v>
      </c>
      <c r="FG332" s="560">
        <v>55.1</v>
      </c>
      <c r="FH332" s="434">
        <f t="shared" si="918"/>
        <v>10980.2</v>
      </c>
      <c r="FI332" s="435">
        <f t="shared" si="919"/>
        <v>8154.8</v>
      </c>
      <c r="FJ332" s="432"/>
      <c r="FK332" s="433"/>
      <c r="FL332" s="434">
        <f t="shared" si="920"/>
        <v>0</v>
      </c>
      <c r="FM332" s="435">
        <f t="shared" si="921"/>
        <v>0</v>
      </c>
      <c r="FN332" s="434">
        <f t="shared" si="922"/>
        <v>51.911627906976747</v>
      </c>
      <c r="FO332" s="435">
        <f t="shared" si="923"/>
        <v>56.055450236966827</v>
      </c>
      <c r="FP332" s="434">
        <f t="shared" si="924"/>
        <v>15625.400000000001</v>
      </c>
      <c r="FQ332" s="435">
        <f t="shared" si="925"/>
        <v>11827.7</v>
      </c>
      <c r="FR332" s="609">
        <v>257</v>
      </c>
      <c r="FS332" s="560">
        <v>271</v>
      </c>
      <c r="FT332" s="434">
        <f t="shared" si="926"/>
        <v>257</v>
      </c>
      <c r="FU332" s="435">
        <f t="shared" si="927"/>
        <v>271</v>
      </c>
      <c r="FV332" s="609">
        <v>1.6</v>
      </c>
      <c r="FW332" s="560">
        <v>1.9</v>
      </c>
      <c r="FX332" s="434">
        <f t="shared" si="928"/>
        <v>411.20000000000005</v>
      </c>
      <c r="FY332" s="435">
        <f t="shared" si="929"/>
        <v>514.9</v>
      </c>
      <c r="FZ332" s="609">
        <v>17.899999999999999</v>
      </c>
      <c r="GA332" s="561">
        <v>18.5</v>
      </c>
      <c r="GB332" s="434">
        <f t="shared" si="930"/>
        <v>4600.2999999999993</v>
      </c>
      <c r="GC332" s="435">
        <f t="shared" si="931"/>
        <v>5013.5</v>
      </c>
      <c r="GD332" s="434">
        <f t="shared" si="932"/>
        <v>219</v>
      </c>
      <c r="GE332" s="435">
        <f t="shared" si="933"/>
        <v>191</v>
      </c>
      <c r="GF332" s="434">
        <f t="shared" si="934"/>
        <v>219</v>
      </c>
      <c r="GG332" s="435">
        <f t="shared" si="935"/>
        <v>191</v>
      </c>
      <c r="GH332" s="434">
        <f t="shared" si="936"/>
        <v>735.9</v>
      </c>
      <c r="GI332" s="435">
        <f t="shared" si="937"/>
        <v>601.90000000000009</v>
      </c>
      <c r="GJ332" s="434">
        <f t="shared" si="938"/>
        <v>14238.3</v>
      </c>
      <c r="GK332" s="435">
        <f t="shared" si="939"/>
        <v>11986.5</v>
      </c>
      <c r="GL332" s="434">
        <f t="shared" si="940"/>
        <v>383</v>
      </c>
      <c r="GM332" s="435">
        <f t="shared" si="941"/>
        <v>324</v>
      </c>
      <c r="GN332" s="434">
        <f t="shared" si="942"/>
        <v>383</v>
      </c>
      <c r="GO332" s="435">
        <f t="shared" si="943"/>
        <v>324</v>
      </c>
      <c r="GP332" s="434">
        <f t="shared" si="944"/>
        <v>1355</v>
      </c>
      <c r="GQ332" s="435">
        <f t="shared" si="945"/>
        <v>1213.5999999999999</v>
      </c>
      <c r="GR332" s="434">
        <f t="shared" si="946"/>
        <v>22267.599999999999</v>
      </c>
      <c r="GS332" s="435">
        <f t="shared" si="947"/>
        <v>19729.599999999999</v>
      </c>
      <c r="GT332" s="434">
        <f t="shared" si="948"/>
        <v>602</v>
      </c>
      <c r="GU332" s="435">
        <f t="shared" si="949"/>
        <v>515</v>
      </c>
      <c r="GV332" s="434">
        <f t="shared" si="950"/>
        <v>602</v>
      </c>
      <c r="GW332" s="435">
        <f t="shared" si="951"/>
        <v>515</v>
      </c>
      <c r="GX332" s="434">
        <f t="shared" si="952"/>
        <v>2090.9</v>
      </c>
      <c r="GY332" s="435">
        <f t="shared" si="953"/>
        <v>1815.5</v>
      </c>
      <c r="GZ332" s="434">
        <f t="shared" si="954"/>
        <v>36505.899999999994</v>
      </c>
      <c r="HA332" s="435">
        <f t="shared" si="955"/>
        <v>31716.1</v>
      </c>
      <c r="HB332" s="434">
        <f t="shared" si="956"/>
        <v>0</v>
      </c>
      <c r="HC332" s="435">
        <f t="shared" si="957"/>
        <v>0</v>
      </c>
      <c r="HD332" s="434">
        <f t="shared" si="958"/>
        <v>0</v>
      </c>
      <c r="HE332" s="435">
        <f t="shared" si="959"/>
        <v>0</v>
      </c>
      <c r="HF332" s="434">
        <f t="shared" si="960"/>
        <v>0</v>
      </c>
      <c r="HG332" s="435">
        <f t="shared" si="961"/>
        <v>0</v>
      </c>
      <c r="HH332" s="434">
        <f t="shared" si="962"/>
        <v>0</v>
      </c>
      <c r="HI332" s="435">
        <f t="shared" si="963"/>
        <v>0</v>
      </c>
      <c r="HJ332" s="434">
        <f t="shared" si="964"/>
        <v>2502.1000000000004</v>
      </c>
      <c r="HK332" s="435">
        <f t="shared" si="965"/>
        <v>2330.3999999999996</v>
      </c>
      <c r="HL332" s="434">
        <f t="shared" si="966"/>
        <v>41106.199999999997</v>
      </c>
      <c r="HM332" s="435">
        <f t="shared" si="967"/>
        <v>36729.600000000006</v>
      </c>
    </row>
    <row r="333" spans="1:221" s="18" customFormat="1" ht="15" customHeight="1">
      <c r="A333" s="540" t="s">
        <v>585</v>
      </c>
      <c r="B333" s="6" t="s">
        <v>647</v>
      </c>
      <c r="C333" s="563"/>
      <c r="D333" s="5">
        <v>222822</v>
      </c>
      <c r="E333" s="568">
        <v>9</v>
      </c>
      <c r="F333" s="609">
        <v>452</v>
      </c>
      <c r="G333" s="560">
        <v>398</v>
      </c>
      <c r="H333" s="609">
        <v>3</v>
      </c>
      <c r="I333" s="560">
        <v>0</v>
      </c>
      <c r="J333" s="434">
        <f t="shared" si="820"/>
        <v>449</v>
      </c>
      <c r="K333" s="435">
        <f t="shared" si="821"/>
        <v>398</v>
      </c>
      <c r="L333" s="432"/>
      <c r="M333" s="433"/>
      <c r="N333" s="434">
        <f t="shared" si="822"/>
        <v>449</v>
      </c>
      <c r="O333" s="435">
        <f t="shared" si="823"/>
        <v>398</v>
      </c>
      <c r="P333" s="434">
        <f t="shared" si="824"/>
        <v>449</v>
      </c>
      <c r="Q333" s="435">
        <f t="shared" si="825"/>
        <v>398</v>
      </c>
      <c r="R333" s="609">
        <v>44</v>
      </c>
      <c r="S333" s="560">
        <v>58</v>
      </c>
      <c r="T333" s="434">
        <f t="shared" si="819"/>
        <v>44</v>
      </c>
      <c r="U333" s="435">
        <f t="shared" si="819"/>
        <v>58</v>
      </c>
      <c r="V333" s="609">
        <v>40</v>
      </c>
      <c r="W333" s="560">
        <v>26</v>
      </c>
      <c r="X333" s="434">
        <f t="shared" si="826"/>
        <v>40</v>
      </c>
      <c r="Y333" s="435">
        <f t="shared" si="827"/>
        <v>26</v>
      </c>
      <c r="Z333" s="432"/>
      <c r="AA333" s="433"/>
      <c r="AB333" s="434">
        <f t="shared" si="828"/>
        <v>0</v>
      </c>
      <c r="AC333" s="435">
        <f t="shared" si="829"/>
        <v>0</v>
      </c>
      <c r="AD333" s="434">
        <f t="shared" si="830"/>
        <v>84</v>
      </c>
      <c r="AE333" s="435">
        <f t="shared" si="831"/>
        <v>84</v>
      </c>
      <c r="AF333" s="434">
        <f t="shared" si="832"/>
        <v>84</v>
      </c>
      <c r="AG333" s="435">
        <f t="shared" si="833"/>
        <v>84</v>
      </c>
      <c r="AH333" s="609">
        <v>3.5</v>
      </c>
      <c r="AI333" s="560">
        <v>3.5</v>
      </c>
      <c r="AJ333" s="434">
        <f t="shared" si="834"/>
        <v>154</v>
      </c>
      <c r="AK333" s="435">
        <f t="shared" si="835"/>
        <v>203</v>
      </c>
      <c r="AL333" s="609">
        <v>3.7</v>
      </c>
      <c r="AM333" s="560">
        <v>3.5</v>
      </c>
      <c r="AN333" s="434">
        <f t="shared" si="836"/>
        <v>148</v>
      </c>
      <c r="AO333" s="435">
        <f t="shared" si="837"/>
        <v>91</v>
      </c>
      <c r="AP333" s="432"/>
      <c r="AQ333" s="433"/>
      <c r="AR333" s="434">
        <f t="shared" si="838"/>
        <v>0</v>
      </c>
      <c r="AS333" s="435">
        <f t="shared" si="839"/>
        <v>0</v>
      </c>
      <c r="AT333" s="434">
        <f t="shared" si="840"/>
        <v>3.5952380952380953</v>
      </c>
      <c r="AU333" s="435">
        <f t="shared" si="841"/>
        <v>3.5</v>
      </c>
      <c r="AV333" s="434">
        <f t="shared" si="842"/>
        <v>302</v>
      </c>
      <c r="AW333" s="435">
        <f t="shared" si="843"/>
        <v>294</v>
      </c>
      <c r="AX333" s="609">
        <v>63.3</v>
      </c>
      <c r="AY333" s="560">
        <v>64.3</v>
      </c>
      <c r="AZ333" s="434">
        <f t="shared" si="844"/>
        <v>2785.2</v>
      </c>
      <c r="BA333" s="435">
        <f t="shared" si="845"/>
        <v>3729.3999999999996</v>
      </c>
      <c r="BB333" s="609">
        <v>63.8</v>
      </c>
      <c r="BC333" s="560">
        <v>59.4</v>
      </c>
      <c r="BD333" s="434">
        <f t="shared" si="846"/>
        <v>2552</v>
      </c>
      <c r="BE333" s="435">
        <f t="shared" si="847"/>
        <v>1544.3999999999999</v>
      </c>
      <c r="BF333" s="432"/>
      <c r="BG333" s="433"/>
      <c r="BH333" s="434">
        <f t="shared" si="848"/>
        <v>0</v>
      </c>
      <c r="BI333" s="435">
        <f t="shared" si="849"/>
        <v>0</v>
      </c>
      <c r="BJ333" s="434">
        <f t="shared" si="850"/>
        <v>63.538095238095238</v>
      </c>
      <c r="BK333" s="435">
        <f t="shared" si="851"/>
        <v>62.783333333333324</v>
      </c>
      <c r="BL333" s="434">
        <f t="shared" si="852"/>
        <v>5337.2</v>
      </c>
      <c r="BM333" s="435">
        <f t="shared" si="853"/>
        <v>5273.7999999999993</v>
      </c>
      <c r="BN333" s="609">
        <v>127</v>
      </c>
      <c r="BO333" s="560">
        <v>89</v>
      </c>
      <c r="BP333" s="434">
        <f t="shared" si="854"/>
        <v>127</v>
      </c>
      <c r="BQ333" s="435">
        <f t="shared" si="855"/>
        <v>89</v>
      </c>
      <c r="BR333" s="609">
        <v>53</v>
      </c>
      <c r="BS333" s="560">
        <v>57</v>
      </c>
      <c r="BT333" s="434">
        <f t="shared" si="856"/>
        <v>53</v>
      </c>
      <c r="BU333" s="435">
        <f t="shared" si="857"/>
        <v>57</v>
      </c>
      <c r="BV333" s="432"/>
      <c r="BW333" s="433"/>
      <c r="BX333" s="434">
        <f t="shared" si="858"/>
        <v>0</v>
      </c>
      <c r="BY333" s="435">
        <f t="shared" si="859"/>
        <v>0</v>
      </c>
      <c r="BZ333" s="434">
        <f t="shared" si="860"/>
        <v>180</v>
      </c>
      <c r="CA333" s="435">
        <f t="shared" si="861"/>
        <v>146</v>
      </c>
      <c r="CB333" s="434">
        <f t="shared" si="862"/>
        <v>180</v>
      </c>
      <c r="CC333" s="435">
        <f t="shared" si="863"/>
        <v>146</v>
      </c>
      <c r="CD333" s="609">
        <v>4.0999999999999996</v>
      </c>
      <c r="CE333" s="560">
        <v>4.4000000000000004</v>
      </c>
      <c r="CF333" s="434">
        <f t="shared" si="864"/>
        <v>520.69999999999993</v>
      </c>
      <c r="CG333" s="435">
        <f t="shared" si="865"/>
        <v>391.6</v>
      </c>
      <c r="CH333" s="610">
        <v>4.3</v>
      </c>
      <c r="CI333" s="560">
        <v>4.4000000000000004</v>
      </c>
      <c r="CJ333" s="434">
        <f t="shared" si="866"/>
        <v>227.89999999999998</v>
      </c>
      <c r="CK333" s="435">
        <f t="shared" si="867"/>
        <v>250.8</v>
      </c>
      <c r="CL333" s="432"/>
      <c r="CM333" s="433"/>
      <c r="CN333" s="434">
        <f t="shared" si="868"/>
        <v>0</v>
      </c>
      <c r="CO333" s="435">
        <f t="shared" si="869"/>
        <v>0</v>
      </c>
      <c r="CP333" s="434">
        <f t="shared" si="870"/>
        <v>4.158888888888888</v>
      </c>
      <c r="CQ333" s="435">
        <f t="shared" si="871"/>
        <v>4.4000000000000004</v>
      </c>
      <c r="CR333" s="434">
        <f t="shared" si="872"/>
        <v>748.5999999999998</v>
      </c>
      <c r="CS333" s="435">
        <f t="shared" si="873"/>
        <v>642.40000000000009</v>
      </c>
      <c r="CT333" s="609">
        <v>79.5</v>
      </c>
      <c r="CU333" s="560">
        <v>79</v>
      </c>
      <c r="CV333" s="434">
        <f t="shared" si="874"/>
        <v>10096.5</v>
      </c>
      <c r="CW333" s="435">
        <f t="shared" si="875"/>
        <v>7031</v>
      </c>
      <c r="CX333" s="609">
        <v>77.400000000000006</v>
      </c>
      <c r="CY333" s="560">
        <v>74.400000000000006</v>
      </c>
      <c r="CZ333" s="434">
        <f t="shared" si="876"/>
        <v>4102.2000000000007</v>
      </c>
      <c r="DA333" s="435">
        <f t="shared" si="877"/>
        <v>4240.8</v>
      </c>
      <c r="DB333" s="432"/>
      <c r="DC333" s="433"/>
      <c r="DD333" s="434">
        <f t="shared" si="878"/>
        <v>0</v>
      </c>
      <c r="DE333" s="435">
        <f t="shared" si="879"/>
        <v>0</v>
      </c>
      <c r="DF333" s="434">
        <f t="shared" si="880"/>
        <v>78.881666666666675</v>
      </c>
      <c r="DG333" s="435">
        <f t="shared" si="881"/>
        <v>77.204109589041096</v>
      </c>
      <c r="DH333" s="434">
        <f t="shared" si="882"/>
        <v>14198.7</v>
      </c>
      <c r="DI333" s="435">
        <f t="shared" si="883"/>
        <v>11271.8</v>
      </c>
      <c r="DJ333" s="434">
        <f t="shared" si="884"/>
        <v>264</v>
      </c>
      <c r="DK333" s="435">
        <f t="shared" si="885"/>
        <v>230</v>
      </c>
      <c r="DL333" s="434">
        <f t="shared" si="886"/>
        <v>264</v>
      </c>
      <c r="DM333" s="435">
        <f t="shared" si="887"/>
        <v>230</v>
      </c>
      <c r="DN333" s="434">
        <f t="shared" si="888"/>
        <v>3.9795454545454541</v>
      </c>
      <c r="DO333" s="435">
        <f t="shared" si="889"/>
        <v>4.0713043478260875</v>
      </c>
      <c r="DP333" s="434">
        <f t="shared" si="890"/>
        <v>1050.5999999999999</v>
      </c>
      <c r="DQ333" s="435">
        <f t="shared" si="891"/>
        <v>936.40000000000009</v>
      </c>
      <c r="DR333" s="434">
        <f t="shared" si="892"/>
        <v>73.999621212121212</v>
      </c>
      <c r="DS333" s="435">
        <f t="shared" si="893"/>
        <v>71.937391304347827</v>
      </c>
      <c r="DT333" s="434">
        <f t="shared" si="894"/>
        <v>19535.900000000001</v>
      </c>
      <c r="DU333" s="435">
        <f t="shared" si="895"/>
        <v>16545.599999999999</v>
      </c>
      <c r="DV333" s="609">
        <v>37</v>
      </c>
      <c r="DW333" s="560">
        <v>27</v>
      </c>
      <c r="DX333" s="434">
        <f t="shared" si="896"/>
        <v>37</v>
      </c>
      <c r="DY333" s="435">
        <f t="shared" si="897"/>
        <v>27</v>
      </c>
      <c r="DZ333" s="609">
        <v>54</v>
      </c>
      <c r="EA333" s="560">
        <v>49</v>
      </c>
      <c r="EB333" s="434">
        <f t="shared" si="898"/>
        <v>54</v>
      </c>
      <c r="EC333" s="435">
        <f t="shared" si="899"/>
        <v>49</v>
      </c>
      <c r="ED333" s="432"/>
      <c r="EE333" s="433"/>
      <c r="EF333" s="434">
        <f t="shared" si="900"/>
        <v>0</v>
      </c>
      <c r="EG333" s="435">
        <f t="shared" si="901"/>
        <v>0</v>
      </c>
      <c r="EH333" s="434">
        <f t="shared" si="902"/>
        <v>91</v>
      </c>
      <c r="EI333" s="435">
        <f t="shared" si="903"/>
        <v>76</v>
      </c>
      <c r="EJ333" s="434">
        <f t="shared" si="904"/>
        <v>91</v>
      </c>
      <c r="EK333" s="435">
        <f t="shared" si="905"/>
        <v>76</v>
      </c>
      <c r="EL333" s="609">
        <v>3.4</v>
      </c>
      <c r="EM333" s="560">
        <v>3.7</v>
      </c>
      <c r="EN333" s="434">
        <f t="shared" si="906"/>
        <v>125.8</v>
      </c>
      <c r="EO333" s="435">
        <f t="shared" si="907"/>
        <v>99.9</v>
      </c>
      <c r="EP333" s="609">
        <v>3.1</v>
      </c>
      <c r="EQ333" s="560">
        <v>3.5</v>
      </c>
      <c r="ER333" s="434">
        <f t="shared" si="908"/>
        <v>167.4</v>
      </c>
      <c r="ES333" s="435">
        <f t="shared" si="909"/>
        <v>171.5</v>
      </c>
      <c r="ET333" s="432"/>
      <c r="EU333" s="433"/>
      <c r="EV333" s="434">
        <f t="shared" si="910"/>
        <v>0</v>
      </c>
      <c r="EW333" s="435">
        <f t="shared" si="911"/>
        <v>0</v>
      </c>
      <c r="EX333" s="434">
        <f t="shared" si="912"/>
        <v>3.2219780219780216</v>
      </c>
      <c r="EY333" s="435">
        <f t="shared" si="913"/>
        <v>3.5710526315789473</v>
      </c>
      <c r="EZ333" s="434">
        <f t="shared" si="914"/>
        <v>293.2</v>
      </c>
      <c r="FA333" s="435">
        <f t="shared" si="915"/>
        <v>271.39999999999998</v>
      </c>
      <c r="FB333" s="609">
        <v>62.5</v>
      </c>
      <c r="FC333" s="560">
        <v>67.8</v>
      </c>
      <c r="FD333" s="434">
        <f t="shared" si="916"/>
        <v>2312.5</v>
      </c>
      <c r="FE333" s="435">
        <f t="shared" si="917"/>
        <v>1830.6</v>
      </c>
      <c r="FF333" s="609">
        <v>50.6</v>
      </c>
      <c r="FG333" s="560">
        <v>64.099999999999994</v>
      </c>
      <c r="FH333" s="434">
        <f t="shared" si="918"/>
        <v>2732.4</v>
      </c>
      <c r="FI333" s="435">
        <f t="shared" si="919"/>
        <v>3140.8999999999996</v>
      </c>
      <c r="FJ333" s="432"/>
      <c r="FK333" s="433"/>
      <c r="FL333" s="434">
        <f t="shared" si="920"/>
        <v>0</v>
      </c>
      <c r="FM333" s="435">
        <f t="shared" si="921"/>
        <v>0</v>
      </c>
      <c r="FN333" s="434">
        <f t="shared" si="922"/>
        <v>55.438461538461532</v>
      </c>
      <c r="FO333" s="435">
        <f t="shared" si="923"/>
        <v>65.41447368421052</v>
      </c>
      <c r="FP333" s="434">
        <f t="shared" si="924"/>
        <v>5044.8999999999996</v>
      </c>
      <c r="FQ333" s="435">
        <f t="shared" si="925"/>
        <v>4971.5</v>
      </c>
      <c r="FR333" s="609">
        <v>94</v>
      </c>
      <c r="FS333" s="560">
        <v>92</v>
      </c>
      <c r="FT333" s="434">
        <f t="shared" si="926"/>
        <v>94</v>
      </c>
      <c r="FU333" s="435">
        <f t="shared" si="927"/>
        <v>92</v>
      </c>
      <c r="FV333" s="609">
        <v>4.4000000000000004</v>
      </c>
      <c r="FW333" s="560">
        <v>4</v>
      </c>
      <c r="FX333" s="434">
        <f t="shared" si="928"/>
        <v>413.6</v>
      </c>
      <c r="FY333" s="435">
        <f t="shared" si="929"/>
        <v>368</v>
      </c>
      <c r="FZ333" s="609">
        <v>43.4</v>
      </c>
      <c r="GA333" s="561">
        <v>49.9</v>
      </c>
      <c r="GB333" s="434">
        <f t="shared" si="930"/>
        <v>4079.6</v>
      </c>
      <c r="GC333" s="435">
        <f t="shared" si="931"/>
        <v>4590.8</v>
      </c>
      <c r="GD333" s="434">
        <f t="shared" si="932"/>
        <v>208</v>
      </c>
      <c r="GE333" s="435">
        <f t="shared" si="933"/>
        <v>174</v>
      </c>
      <c r="GF333" s="434">
        <f t="shared" si="934"/>
        <v>208</v>
      </c>
      <c r="GG333" s="435">
        <f t="shared" si="935"/>
        <v>174</v>
      </c>
      <c r="GH333" s="434">
        <f t="shared" si="936"/>
        <v>800.49999999999989</v>
      </c>
      <c r="GI333" s="435">
        <f t="shared" si="937"/>
        <v>694.5</v>
      </c>
      <c r="GJ333" s="434">
        <f t="shared" si="938"/>
        <v>15194.2</v>
      </c>
      <c r="GK333" s="435">
        <f t="shared" si="939"/>
        <v>12591</v>
      </c>
      <c r="GL333" s="434">
        <f t="shared" si="940"/>
        <v>147</v>
      </c>
      <c r="GM333" s="435">
        <f t="shared" si="941"/>
        <v>132</v>
      </c>
      <c r="GN333" s="434">
        <f t="shared" si="942"/>
        <v>147</v>
      </c>
      <c r="GO333" s="435">
        <f t="shared" si="943"/>
        <v>132</v>
      </c>
      <c r="GP333" s="434">
        <f t="shared" si="944"/>
        <v>543.29999999999995</v>
      </c>
      <c r="GQ333" s="435">
        <f t="shared" si="945"/>
        <v>513.29999999999995</v>
      </c>
      <c r="GR333" s="434">
        <f t="shared" si="946"/>
        <v>9386.6</v>
      </c>
      <c r="GS333" s="435">
        <f t="shared" si="947"/>
        <v>8926.0999999999985</v>
      </c>
      <c r="GT333" s="434">
        <f t="shared" si="948"/>
        <v>355</v>
      </c>
      <c r="GU333" s="435">
        <f t="shared" si="949"/>
        <v>306</v>
      </c>
      <c r="GV333" s="434">
        <f t="shared" si="950"/>
        <v>355</v>
      </c>
      <c r="GW333" s="435">
        <f t="shared" si="951"/>
        <v>306</v>
      </c>
      <c r="GX333" s="434">
        <f t="shared" si="952"/>
        <v>1343.7999999999997</v>
      </c>
      <c r="GY333" s="435">
        <f t="shared" si="953"/>
        <v>1207.8</v>
      </c>
      <c r="GZ333" s="434">
        <f t="shared" si="954"/>
        <v>24580.800000000003</v>
      </c>
      <c r="HA333" s="435">
        <f t="shared" si="955"/>
        <v>21517.1</v>
      </c>
      <c r="HB333" s="434">
        <f t="shared" si="956"/>
        <v>0</v>
      </c>
      <c r="HC333" s="435">
        <f t="shared" si="957"/>
        <v>0</v>
      </c>
      <c r="HD333" s="434">
        <f t="shared" si="958"/>
        <v>0</v>
      </c>
      <c r="HE333" s="435">
        <f t="shared" si="959"/>
        <v>0</v>
      </c>
      <c r="HF333" s="434">
        <f t="shared" si="960"/>
        <v>0</v>
      </c>
      <c r="HG333" s="435">
        <f t="shared" si="961"/>
        <v>0</v>
      </c>
      <c r="HH333" s="434">
        <f t="shared" si="962"/>
        <v>0</v>
      </c>
      <c r="HI333" s="435">
        <f t="shared" si="963"/>
        <v>0</v>
      </c>
      <c r="HJ333" s="434">
        <f t="shared" si="964"/>
        <v>1757.4</v>
      </c>
      <c r="HK333" s="435">
        <f t="shared" si="965"/>
        <v>1575.8000000000002</v>
      </c>
      <c r="HL333" s="434">
        <f t="shared" si="966"/>
        <v>28660.400000000001</v>
      </c>
      <c r="HM333" s="435">
        <f t="shared" si="967"/>
        <v>26107.899999999998</v>
      </c>
    </row>
    <row r="334" spans="1:221" s="18" customFormat="1" ht="15" customHeight="1">
      <c r="A334" s="540" t="s">
        <v>585</v>
      </c>
      <c r="B334" s="6" t="s">
        <v>648</v>
      </c>
      <c r="C334" s="563" t="s">
        <v>1272</v>
      </c>
      <c r="D334" s="5">
        <v>223773</v>
      </c>
      <c r="E334" s="568">
        <v>9</v>
      </c>
      <c r="F334" s="609"/>
      <c r="G334" s="611"/>
      <c r="H334" s="609"/>
      <c r="I334" s="611"/>
      <c r="J334" s="434">
        <f t="shared" si="820"/>
        <v>0</v>
      </c>
      <c r="K334" s="435">
        <f t="shared" si="821"/>
        <v>0</v>
      </c>
      <c r="L334" s="432"/>
      <c r="M334" s="433"/>
      <c r="N334" s="434">
        <f t="shared" si="822"/>
        <v>0</v>
      </c>
      <c r="O334" s="435">
        <f t="shared" si="823"/>
        <v>0</v>
      </c>
      <c r="P334" s="434">
        <f t="shared" si="824"/>
        <v>0</v>
      </c>
      <c r="Q334" s="435">
        <f t="shared" si="825"/>
        <v>0</v>
      </c>
      <c r="R334" s="609"/>
      <c r="S334" s="611"/>
      <c r="T334" s="434">
        <f t="shared" si="819"/>
        <v>0</v>
      </c>
      <c r="U334" s="435">
        <f t="shared" si="819"/>
        <v>0</v>
      </c>
      <c r="V334" s="609"/>
      <c r="W334" s="611"/>
      <c r="X334" s="434">
        <f t="shared" si="826"/>
        <v>0</v>
      </c>
      <c r="Y334" s="435">
        <f t="shared" si="827"/>
        <v>0</v>
      </c>
      <c r="Z334" s="432"/>
      <c r="AA334" s="433"/>
      <c r="AB334" s="434">
        <f t="shared" si="828"/>
        <v>0</v>
      </c>
      <c r="AC334" s="435">
        <f t="shared" si="829"/>
        <v>0</v>
      </c>
      <c r="AD334" s="434">
        <f t="shared" si="830"/>
        <v>0</v>
      </c>
      <c r="AE334" s="435">
        <f t="shared" si="831"/>
        <v>0</v>
      </c>
      <c r="AF334" s="434">
        <f t="shared" si="832"/>
        <v>0</v>
      </c>
      <c r="AG334" s="435">
        <f t="shared" si="833"/>
        <v>0</v>
      </c>
      <c r="AH334" s="609"/>
      <c r="AI334" s="611"/>
      <c r="AJ334" s="434">
        <f t="shared" si="834"/>
        <v>0</v>
      </c>
      <c r="AK334" s="435">
        <f t="shared" si="835"/>
        <v>0</v>
      </c>
      <c r="AL334" s="609"/>
      <c r="AM334" s="611"/>
      <c r="AN334" s="434">
        <f t="shared" si="836"/>
        <v>0</v>
      </c>
      <c r="AO334" s="435">
        <f t="shared" si="837"/>
        <v>0</v>
      </c>
      <c r="AP334" s="432"/>
      <c r="AQ334" s="433"/>
      <c r="AR334" s="434">
        <f t="shared" si="838"/>
        <v>0</v>
      </c>
      <c r="AS334" s="435">
        <f t="shared" si="839"/>
        <v>0</v>
      </c>
      <c r="AT334" s="434">
        <f t="shared" si="840"/>
        <v>0</v>
      </c>
      <c r="AU334" s="435">
        <f t="shared" si="841"/>
        <v>0</v>
      </c>
      <c r="AV334" s="434">
        <f t="shared" si="842"/>
        <v>0</v>
      </c>
      <c r="AW334" s="435">
        <f t="shared" si="843"/>
        <v>0</v>
      </c>
      <c r="AX334" s="609"/>
      <c r="AY334" s="611"/>
      <c r="AZ334" s="434">
        <f t="shared" si="844"/>
        <v>0</v>
      </c>
      <c r="BA334" s="435">
        <f t="shared" si="845"/>
        <v>0</v>
      </c>
      <c r="BB334" s="609"/>
      <c r="BC334" s="611"/>
      <c r="BD334" s="434">
        <f t="shared" si="846"/>
        <v>0</v>
      </c>
      <c r="BE334" s="435">
        <f t="shared" si="847"/>
        <v>0</v>
      </c>
      <c r="BF334" s="432"/>
      <c r="BG334" s="433"/>
      <c r="BH334" s="434">
        <f t="shared" si="848"/>
        <v>0</v>
      </c>
      <c r="BI334" s="435">
        <f t="shared" si="849"/>
        <v>0</v>
      </c>
      <c r="BJ334" s="434">
        <f t="shared" si="850"/>
        <v>0</v>
      </c>
      <c r="BK334" s="435">
        <f t="shared" si="851"/>
        <v>0</v>
      </c>
      <c r="BL334" s="434">
        <f t="shared" si="852"/>
        <v>0</v>
      </c>
      <c r="BM334" s="435">
        <f t="shared" si="853"/>
        <v>0</v>
      </c>
      <c r="BN334" s="609"/>
      <c r="BO334" s="611"/>
      <c r="BP334" s="434">
        <f t="shared" si="854"/>
        <v>0</v>
      </c>
      <c r="BQ334" s="435">
        <f t="shared" si="855"/>
        <v>0</v>
      </c>
      <c r="BR334" s="609"/>
      <c r="BS334" s="611"/>
      <c r="BT334" s="434">
        <f t="shared" si="856"/>
        <v>0</v>
      </c>
      <c r="BU334" s="435">
        <f t="shared" si="857"/>
        <v>0</v>
      </c>
      <c r="BV334" s="432"/>
      <c r="BW334" s="433"/>
      <c r="BX334" s="434">
        <f t="shared" si="858"/>
        <v>0</v>
      </c>
      <c r="BY334" s="435">
        <f t="shared" si="859"/>
        <v>0</v>
      </c>
      <c r="BZ334" s="434">
        <f t="shared" si="860"/>
        <v>0</v>
      </c>
      <c r="CA334" s="435">
        <f t="shared" si="861"/>
        <v>0</v>
      </c>
      <c r="CB334" s="434">
        <f t="shared" si="862"/>
        <v>0</v>
      </c>
      <c r="CC334" s="435">
        <f t="shared" si="863"/>
        <v>0</v>
      </c>
      <c r="CD334" s="609"/>
      <c r="CE334" s="560"/>
      <c r="CF334" s="434">
        <f t="shared" si="864"/>
        <v>0</v>
      </c>
      <c r="CG334" s="435">
        <f t="shared" si="865"/>
        <v>0</v>
      </c>
      <c r="CH334" s="610"/>
      <c r="CI334" s="611"/>
      <c r="CJ334" s="434">
        <f t="shared" si="866"/>
        <v>0</v>
      </c>
      <c r="CK334" s="435">
        <f t="shared" si="867"/>
        <v>0</v>
      </c>
      <c r="CL334" s="432"/>
      <c r="CM334" s="433"/>
      <c r="CN334" s="434">
        <f t="shared" si="868"/>
        <v>0</v>
      </c>
      <c r="CO334" s="435">
        <f t="shared" si="869"/>
        <v>0</v>
      </c>
      <c r="CP334" s="434">
        <f t="shared" si="870"/>
        <v>0</v>
      </c>
      <c r="CQ334" s="435">
        <f t="shared" si="871"/>
        <v>0</v>
      </c>
      <c r="CR334" s="434">
        <f t="shared" si="872"/>
        <v>0</v>
      </c>
      <c r="CS334" s="435">
        <f t="shared" si="873"/>
        <v>0</v>
      </c>
      <c r="CT334" s="609"/>
      <c r="CU334" s="611"/>
      <c r="CV334" s="434">
        <f t="shared" si="874"/>
        <v>0</v>
      </c>
      <c r="CW334" s="435">
        <f t="shared" si="875"/>
        <v>0</v>
      </c>
      <c r="CX334" s="609"/>
      <c r="CY334" s="611"/>
      <c r="CZ334" s="434">
        <f t="shared" si="876"/>
        <v>0</v>
      </c>
      <c r="DA334" s="435">
        <f t="shared" si="877"/>
        <v>0</v>
      </c>
      <c r="DB334" s="432"/>
      <c r="DC334" s="433"/>
      <c r="DD334" s="434">
        <f t="shared" si="878"/>
        <v>0</v>
      </c>
      <c r="DE334" s="435">
        <f t="shared" si="879"/>
        <v>0</v>
      </c>
      <c r="DF334" s="434">
        <f t="shared" si="880"/>
        <v>0</v>
      </c>
      <c r="DG334" s="435">
        <f t="shared" si="881"/>
        <v>0</v>
      </c>
      <c r="DH334" s="434">
        <f t="shared" si="882"/>
        <v>0</v>
      </c>
      <c r="DI334" s="435">
        <f t="shared" si="883"/>
        <v>0</v>
      </c>
      <c r="DJ334" s="434">
        <f t="shared" si="884"/>
        <v>0</v>
      </c>
      <c r="DK334" s="435">
        <f t="shared" si="885"/>
        <v>0</v>
      </c>
      <c r="DL334" s="434">
        <f t="shared" si="886"/>
        <v>0</v>
      </c>
      <c r="DM334" s="435">
        <f t="shared" si="887"/>
        <v>0</v>
      </c>
      <c r="DN334" s="434">
        <f t="shared" si="888"/>
        <v>0</v>
      </c>
      <c r="DO334" s="435">
        <f t="shared" si="889"/>
        <v>0</v>
      </c>
      <c r="DP334" s="434">
        <f t="shared" si="890"/>
        <v>0</v>
      </c>
      <c r="DQ334" s="435">
        <f t="shared" si="891"/>
        <v>0</v>
      </c>
      <c r="DR334" s="434">
        <f t="shared" si="892"/>
        <v>0</v>
      </c>
      <c r="DS334" s="435">
        <f t="shared" si="893"/>
        <v>0</v>
      </c>
      <c r="DT334" s="434">
        <f t="shared" si="894"/>
        <v>0</v>
      </c>
      <c r="DU334" s="435">
        <f t="shared" si="895"/>
        <v>0</v>
      </c>
      <c r="DV334" s="609"/>
      <c r="DW334" s="611"/>
      <c r="DX334" s="434">
        <f t="shared" si="896"/>
        <v>0</v>
      </c>
      <c r="DY334" s="435">
        <f t="shared" si="897"/>
        <v>0</v>
      </c>
      <c r="DZ334" s="609"/>
      <c r="EA334" s="611"/>
      <c r="EB334" s="434">
        <f t="shared" si="898"/>
        <v>0</v>
      </c>
      <c r="EC334" s="435">
        <f t="shared" si="899"/>
        <v>0</v>
      </c>
      <c r="ED334" s="432"/>
      <c r="EE334" s="433"/>
      <c r="EF334" s="434">
        <f t="shared" si="900"/>
        <v>0</v>
      </c>
      <c r="EG334" s="435">
        <f t="shared" si="901"/>
        <v>0</v>
      </c>
      <c r="EH334" s="434">
        <f t="shared" si="902"/>
        <v>0</v>
      </c>
      <c r="EI334" s="435">
        <f t="shared" si="903"/>
        <v>0</v>
      </c>
      <c r="EJ334" s="434">
        <f t="shared" si="904"/>
        <v>0</v>
      </c>
      <c r="EK334" s="435">
        <f t="shared" si="905"/>
        <v>0</v>
      </c>
      <c r="EL334" s="609"/>
      <c r="EM334" s="611"/>
      <c r="EN334" s="434">
        <f t="shared" si="906"/>
        <v>0</v>
      </c>
      <c r="EO334" s="435">
        <f t="shared" si="907"/>
        <v>0</v>
      </c>
      <c r="EP334" s="609"/>
      <c r="EQ334" s="611"/>
      <c r="ER334" s="434">
        <f t="shared" si="908"/>
        <v>0</v>
      </c>
      <c r="ES334" s="435">
        <f t="shared" si="909"/>
        <v>0</v>
      </c>
      <c r="ET334" s="432"/>
      <c r="EU334" s="433"/>
      <c r="EV334" s="434">
        <f t="shared" si="910"/>
        <v>0</v>
      </c>
      <c r="EW334" s="435">
        <f t="shared" si="911"/>
        <v>0</v>
      </c>
      <c r="EX334" s="434">
        <f t="shared" si="912"/>
        <v>0</v>
      </c>
      <c r="EY334" s="435">
        <f t="shared" si="913"/>
        <v>0</v>
      </c>
      <c r="EZ334" s="434">
        <f t="shared" si="914"/>
        <v>0</v>
      </c>
      <c r="FA334" s="435">
        <f t="shared" si="915"/>
        <v>0</v>
      </c>
      <c r="FB334" s="609"/>
      <c r="FC334" s="611"/>
      <c r="FD334" s="434">
        <f t="shared" si="916"/>
        <v>0</v>
      </c>
      <c r="FE334" s="435">
        <f t="shared" si="917"/>
        <v>0</v>
      </c>
      <c r="FF334" s="609"/>
      <c r="FG334" s="611"/>
      <c r="FH334" s="434">
        <f t="shared" si="918"/>
        <v>0</v>
      </c>
      <c r="FI334" s="435">
        <f t="shared" si="919"/>
        <v>0</v>
      </c>
      <c r="FJ334" s="432"/>
      <c r="FK334" s="433"/>
      <c r="FL334" s="434">
        <f t="shared" si="920"/>
        <v>0</v>
      </c>
      <c r="FM334" s="435">
        <f t="shared" si="921"/>
        <v>0</v>
      </c>
      <c r="FN334" s="434">
        <f t="shared" si="922"/>
        <v>0</v>
      </c>
      <c r="FO334" s="435">
        <f t="shared" si="923"/>
        <v>0</v>
      </c>
      <c r="FP334" s="434">
        <f t="shared" si="924"/>
        <v>0</v>
      </c>
      <c r="FQ334" s="435">
        <f t="shared" si="925"/>
        <v>0</v>
      </c>
      <c r="FR334" s="609"/>
      <c r="FS334" s="611"/>
      <c r="FT334" s="434">
        <f t="shared" si="926"/>
        <v>0</v>
      </c>
      <c r="FU334" s="435">
        <f t="shared" si="927"/>
        <v>0</v>
      </c>
      <c r="FV334" s="609"/>
      <c r="FW334" s="611"/>
      <c r="FX334" s="434">
        <f t="shared" si="928"/>
        <v>0</v>
      </c>
      <c r="FY334" s="435">
        <f t="shared" si="929"/>
        <v>0</v>
      </c>
      <c r="FZ334" s="609"/>
      <c r="GA334" s="611"/>
      <c r="GB334" s="434">
        <f t="shared" si="930"/>
        <v>0</v>
      </c>
      <c r="GC334" s="435">
        <f t="shared" si="931"/>
        <v>0</v>
      </c>
      <c r="GD334" s="434">
        <f t="shared" si="932"/>
        <v>0</v>
      </c>
      <c r="GE334" s="435">
        <f t="shared" si="933"/>
        <v>0</v>
      </c>
      <c r="GF334" s="434">
        <f t="shared" si="934"/>
        <v>0</v>
      </c>
      <c r="GG334" s="435">
        <f t="shared" si="935"/>
        <v>0</v>
      </c>
      <c r="GH334" s="434">
        <f t="shared" si="936"/>
        <v>0</v>
      </c>
      <c r="GI334" s="435">
        <f t="shared" si="937"/>
        <v>0</v>
      </c>
      <c r="GJ334" s="434">
        <f t="shared" si="938"/>
        <v>0</v>
      </c>
      <c r="GK334" s="435">
        <f t="shared" si="939"/>
        <v>0</v>
      </c>
      <c r="GL334" s="434">
        <f t="shared" si="940"/>
        <v>0</v>
      </c>
      <c r="GM334" s="435">
        <f t="shared" si="941"/>
        <v>0</v>
      </c>
      <c r="GN334" s="434">
        <f t="shared" si="942"/>
        <v>0</v>
      </c>
      <c r="GO334" s="435">
        <f t="shared" si="943"/>
        <v>0</v>
      </c>
      <c r="GP334" s="434">
        <f t="shared" si="944"/>
        <v>0</v>
      </c>
      <c r="GQ334" s="435">
        <f t="shared" si="945"/>
        <v>0</v>
      </c>
      <c r="GR334" s="434">
        <f t="shared" si="946"/>
        <v>0</v>
      </c>
      <c r="GS334" s="435">
        <f t="shared" si="947"/>
        <v>0</v>
      </c>
      <c r="GT334" s="434">
        <f t="shared" si="948"/>
        <v>0</v>
      </c>
      <c r="GU334" s="435">
        <f t="shared" si="949"/>
        <v>0</v>
      </c>
      <c r="GV334" s="434">
        <f t="shared" si="950"/>
        <v>0</v>
      </c>
      <c r="GW334" s="435">
        <f t="shared" si="951"/>
        <v>0</v>
      </c>
      <c r="GX334" s="434">
        <f t="shared" si="952"/>
        <v>0</v>
      </c>
      <c r="GY334" s="435">
        <f t="shared" si="953"/>
        <v>0</v>
      </c>
      <c r="GZ334" s="434">
        <f t="shared" si="954"/>
        <v>0</v>
      </c>
      <c r="HA334" s="435">
        <f t="shared" si="955"/>
        <v>0</v>
      </c>
      <c r="HB334" s="434">
        <f t="shared" si="956"/>
        <v>0</v>
      </c>
      <c r="HC334" s="435">
        <f t="shared" si="957"/>
        <v>0</v>
      </c>
      <c r="HD334" s="434">
        <f t="shared" si="958"/>
        <v>0</v>
      </c>
      <c r="HE334" s="435">
        <f t="shared" si="959"/>
        <v>0</v>
      </c>
      <c r="HF334" s="434">
        <f t="shared" si="960"/>
        <v>0</v>
      </c>
      <c r="HG334" s="435">
        <f t="shared" si="961"/>
        <v>0</v>
      </c>
      <c r="HH334" s="434">
        <f t="shared" si="962"/>
        <v>0</v>
      </c>
      <c r="HI334" s="435">
        <f t="shared" si="963"/>
        <v>0</v>
      </c>
      <c r="HJ334" s="434">
        <f t="shared" si="964"/>
        <v>0</v>
      </c>
      <c r="HK334" s="435">
        <f t="shared" si="965"/>
        <v>0</v>
      </c>
      <c r="HL334" s="434">
        <f t="shared" si="966"/>
        <v>0</v>
      </c>
      <c r="HM334" s="435">
        <f t="shared" si="967"/>
        <v>0</v>
      </c>
    </row>
    <row r="335" spans="1:221" s="18" customFormat="1" ht="15" customHeight="1">
      <c r="A335" s="540" t="s">
        <v>585</v>
      </c>
      <c r="B335" s="562" t="s">
        <v>1022</v>
      </c>
      <c r="C335" s="563"/>
      <c r="D335" s="5">
        <v>223898</v>
      </c>
      <c r="E335" s="568">
        <v>9</v>
      </c>
      <c r="F335" s="609">
        <v>431</v>
      </c>
      <c r="G335" s="560">
        <v>430</v>
      </c>
      <c r="H335" s="609">
        <v>35</v>
      </c>
      <c r="I335" s="560">
        <v>24</v>
      </c>
      <c r="J335" s="434">
        <f t="shared" si="820"/>
        <v>396</v>
      </c>
      <c r="K335" s="435">
        <f t="shared" si="821"/>
        <v>406</v>
      </c>
      <c r="L335" s="432"/>
      <c r="M335" s="433"/>
      <c r="N335" s="434">
        <f t="shared" si="822"/>
        <v>396</v>
      </c>
      <c r="O335" s="435">
        <f t="shared" si="823"/>
        <v>406</v>
      </c>
      <c r="P335" s="434">
        <f t="shared" si="824"/>
        <v>396</v>
      </c>
      <c r="Q335" s="435">
        <f t="shared" si="825"/>
        <v>406</v>
      </c>
      <c r="R335" s="609">
        <v>23</v>
      </c>
      <c r="S335" s="560">
        <v>32</v>
      </c>
      <c r="T335" s="434">
        <f t="shared" si="819"/>
        <v>23</v>
      </c>
      <c r="U335" s="435">
        <f t="shared" si="819"/>
        <v>32</v>
      </c>
      <c r="V335" s="609">
        <v>13</v>
      </c>
      <c r="W335" s="560">
        <v>12</v>
      </c>
      <c r="X335" s="434">
        <f t="shared" si="826"/>
        <v>13</v>
      </c>
      <c r="Y335" s="435">
        <f t="shared" si="827"/>
        <v>12</v>
      </c>
      <c r="Z335" s="432"/>
      <c r="AA335" s="433"/>
      <c r="AB335" s="434">
        <f t="shared" si="828"/>
        <v>0</v>
      </c>
      <c r="AC335" s="435">
        <f t="shared" si="829"/>
        <v>0</v>
      </c>
      <c r="AD335" s="434">
        <f t="shared" si="830"/>
        <v>36</v>
      </c>
      <c r="AE335" s="435">
        <f t="shared" si="831"/>
        <v>44</v>
      </c>
      <c r="AF335" s="434">
        <f t="shared" si="832"/>
        <v>36</v>
      </c>
      <c r="AG335" s="435">
        <f t="shared" si="833"/>
        <v>44</v>
      </c>
      <c r="AH335" s="609">
        <v>3.1</v>
      </c>
      <c r="AI335" s="560">
        <v>2.6</v>
      </c>
      <c r="AJ335" s="434">
        <f t="shared" si="834"/>
        <v>71.3</v>
      </c>
      <c r="AK335" s="435">
        <f t="shared" si="835"/>
        <v>83.2</v>
      </c>
      <c r="AL335" s="609">
        <v>2.8</v>
      </c>
      <c r="AM335" s="560">
        <v>2.4</v>
      </c>
      <c r="AN335" s="434">
        <f t="shared" si="836"/>
        <v>36.4</v>
      </c>
      <c r="AO335" s="435">
        <f t="shared" si="837"/>
        <v>28.799999999999997</v>
      </c>
      <c r="AP335" s="432"/>
      <c r="AQ335" s="433"/>
      <c r="AR335" s="434">
        <f t="shared" si="838"/>
        <v>0</v>
      </c>
      <c r="AS335" s="435">
        <f t="shared" si="839"/>
        <v>0</v>
      </c>
      <c r="AT335" s="434">
        <f t="shared" si="840"/>
        <v>2.9916666666666663</v>
      </c>
      <c r="AU335" s="435">
        <f t="shared" si="841"/>
        <v>2.5454545454545454</v>
      </c>
      <c r="AV335" s="434">
        <f t="shared" si="842"/>
        <v>107.69999999999999</v>
      </c>
      <c r="AW335" s="435">
        <f t="shared" si="843"/>
        <v>112</v>
      </c>
      <c r="AX335" s="609">
        <v>63.8</v>
      </c>
      <c r="AY335" s="560">
        <v>58.1</v>
      </c>
      <c r="AZ335" s="434">
        <f t="shared" si="844"/>
        <v>1467.3999999999999</v>
      </c>
      <c r="BA335" s="435">
        <f t="shared" si="845"/>
        <v>1859.2</v>
      </c>
      <c r="BB335" s="609">
        <v>56.2</v>
      </c>
      <c r="BC335" s="560">
        <v>45.4</v>
      </c>
      <c r="BD335" s="434">
        <f t="shared" si="846"/>
        <v>730.6</v>
      </c>
      <c r="BE335" s="435">
        <f t="shared" si="847"/>
        <v>544.79999999999995</v>
      </c>
      <c r="BF335" s="432"/>
      <c r="BG335" s="433"/>
      <c r="BH335" s="434">
        <f t="shared" si="848"/>
        <v>0</v>
      </c>
      <c r="BI335" s="435">
        <f t="shared" si="849"/>
        <v>0</v>
      </c>
      <c r="BJ335" s="434">
        <f t="shared" si="850"/>
        <v>61.055555555555557</v>
      </c>
      <c r="BK335" s="435">
        <f t="shared" si="851"/>
        <v>54.636363636363633</v>
      </c>
      <c r="BL335" s="434">
        <f t="shared" si="852"/>
        <v>2198</v>
      </c>
      <c r="BM335" s="435">
        <f t="shared" si="853"/>
        <v>2404</v>
      </c>
      <c r="BN335" s="609">
        <v>103</v>
      </c>
      <c r="BO335" s="560">
        <v>110</v>
      </c>
      <c r="BP335" s="434">
        <f t="shared" si="854"/>
        <v>103</v>
      </c>
      <c r="BQ335" s="435">
        <f t="shared" si="855"/>
        <v>110</v>
      </c>
      <c r="BR335" s="609">
        <v>44</v>
      </c>
      <c r="BS335" s="560">
        <v>42</v>
      </c>
      <c r="BT335" s="434">
        <f t="shared" si="856"/>
        <v>44</v>
      </c>
      <c r="BU335" s="435">
        <f t="shared" si="857"/>
        <v>42</v>
      </c>
      <c r="BV335" s="432"/>
      <c r="BW335" s="433"/>
      <c r="BX335" s="434">
        <f t="shared" si="858"/>
        <v>0</v>
      </c>
      <c r="BY335" s="435">
        <f t="shared" si="859"/>
        <v>0</v>
      </c>
      <c r="BZ335" s="434">
        <f t="shared" si="860"/>
        <v>147</v>
      </c>
      <c r="CA335" s="435">
        <f t="shared" si="861"/>
        <v>152</v>
      </c>
      <c r="CB335" s="434">
        <f t="shared" si="862"/>
        <v>147</v>
      </c>
      <c r="CC335" s="435">
        <f t="shared" si="863"/>
        <v>152</v>
      </c>
      <c r="CD335" s="609">
        <v>3.3</v>
      </c>
      <c r="CE335" s="560">
        <v>3.2</v>
      </c>
      <c r="CF335" s="434">
        <f t="shared" si="864"/>
        <v>339.9</v>
      </c>
      <c r="CG335" s="435">
        <f t="shared" si="865"/>
        <v>352</v>
      </c>
      <c r="CH335" s="610">
        <v>4</v>
      </c>
      <c r="CI335" s="560">
        <v>3.9</v>
      </c>
      <c r="CJ335" s="434">
        <f t="shared" si="866"/>
        <v>176</v>
      </c>
      <c r="CK335" s="435">
        <f t="shared" si="867"/>
        <v>163.79999999999998</v>
      </c>
      <c r="CL335" s="432"/>
      <c r="CM335" s="433"/>
      <c r="CN335" s="434">
        <f t="shared" si="868"/>
        <v>0</v>
      </c>
      <c r="CO335" s="435">
        <f t="shared" si="869"/>
        <v>0</v>
      </c>
      <c r="CP335" s="434">
        <f t="shared" si="870"/>
        <v>3.5095238095238095</v>
      </c>
      <c r="CQ335" s="435">
        <f t="shared" si="871"/>
        <v>3.3934210526315787</v>
      </c>
      <c r="CR335" s="434">
        <f t="shared" si="872"/>
        <v>515.9</v>
      </c>
      <c r="CS335" s="435">
        <f t="shared" si="873"/>
        <v>515.79999999999995</v>
      </c>
      <c r="CT335" s="609">
        <v>72.3</v>
      </c>
      <c r="CU335" s="560">
        <v>73.599999999999994</v>
      </c>
      <c r="CV335" s="434">
        <f t="shared" si="874"/>
        <v>7446.9</v>
      </c>
      <c r="CW335" s="435">
        <f t="shared" si="875"/>
        <v>8095.9999999999991</v>
      </c>
      <c r="CX335" s="609">
        <v>79.3</v>
      </c>
      <c r="CY335" s="560">
        <v>76.2</v>
      </c>
      <c r="CZ335" s="434">
        <f t="shared" si="876"/>
        <v>3489.2</v>
      </c>
      <c r="DA335" s="435">
        <f t="shared" si="877"/>
        <v>3200.4</v>
      </c>
      <c r="DB335" s="432"/>
      <c r="DC335" s="433"/>
      <c r="DD335" s="434">
        <f t="shared" si="878"/>
        <v>0</v>
      </c>
      <c r="DE335" s="435">
        <f t="shared" si="879"/>
        <v>0</v>
      </c>
      <c r="DF335" s="434">
        <f t="shared" si="880"/>
        <v>74.395238095238085</v>
      </c>
      <c r="DG335" s="435">
        <f t="shared" si="881"/>
        <v>74.318421052631578</v>
      </c>
      <c r="DH335" s="434">
        <f t="shared" si="882"/>
        <v>10936.099999999999</v>
      </c>
      <c r="DI335" s="435">
        <f t="shared" si="883"/>
        <v>11296.4</v>
      </c>
      <c r="DJ335" s="434">
        <f t="shared" si="884"/>
        <v>183</v>
      </c>
      <c r="DK335" s="435">
        <f t="shared" si="885"/>
        <v>196</v>
      </c>
      <c r="DL335" s="434">
        <f t="shared" si="886"/>
        <v>183</v>
      </c>
      <c r="DM335" s="435">
        <f t="shared" si="887"/>
        <v>196</v>
      </c>
      <c r="DN335" s="434">
        <f t="shared" si="888"/>
        <v>3.4076502732240432</v>
      </c>
      <c r="DO335" s="435">
        <f t="shared" si="889"/>
        <v>3.2030612244897956</v>
      </c>
      <c r="DP335" s="434">
        <f t="shared" si="890"/>
        <v>623.59999999999991</v>
      </c>
      <c r="DQ335" s="435">
        <f t="shared" si="891"/>
        <v>627.79999999999995</v>
      </c>
      <c r="DR335" s="434">
        <f t="shared" si="892"/>
        <v>71.771038251366107</v>
      </c>
      <c r="DS335" s="435">
        <f t="shared" si="893"/>
        <v>69.899999999999991</v>
      </c>
      <c r="DT335" s="434">
        <f t="shared" si="894"/>
        <v>13134.099999999999</v>
      </c>
      <c r="DU335" s="435">
        <f t="shared" si="895"/>
        <v>13700.399999999998</v>
      </c>
      <c r="DV335" s="609">
        <v>94</v>
      </c>
      <c r="DW335" s="560">
        <v>87</v>
      </c>
      <c r="DX335" s="434">
        <f t="shared" si="896"/>
        <v>94</v>
      </c>
      <c r="DY335" s="435">
        <f t="shared" si="897"/>
        <v>87</v>
      </c>
      <c r="DZ335" s="609">
        <v>65</v>
      </c>
      <c r="EA335" s="560">
        <v>64</v>
      </c>
      <c r="EB335" s="434">
        <f t="shared" si="898"/>
        <v>65</v>
      </c>
      <c r="EC335" s="435">
        <f t="shared" si="899"/>
        <v>64</v>
      </c>
      <c r="ED335" s="432"/>
      <c r="EE335" s="433"/>
      <c r="EF335" s="434">
        <f t="shared" si="900"/>
        <v>0</v>
      </c>
      <c r="EG335" s="435">
        <f t="shared" si="901"/>
        <v>0</v>
      </c>
      <c r="EH335" s="434">
        <f t="shared" si="902"/>
        <v>159</v>
      </c>
      <c r="EI335" s="435">
        <f t="shared" si="903"/>
        <v>151</v>
      </c>
      <c r="EJ335" s="434">
        <f t="shared" si="904"/>
        <v>159</v>
      </c>
      <c r="EK335" s="435">
        <f t="shared" si="905"/>
        <v>151</v>
      </c>
      <c r="EL335" s="609">
        <v>2.5</v>
      </c>
      <c r="EM335" s="560">
        <v>2.4</v>
      </c>
      <c r="EN335" s="434">
        <f t="shared" si="906"/>
        <v>235</v>
      </c>
      <c r="EO335" s="435">
        <f t="shared" si="907"/>
        <v>208.79999999999998</v>
      </c>
      <c r="EP335" s="609">
        <v>2.6</v>
      </c>
      <c r="EQ335" s="560">
        <v>2.8</v>
      </c>
      <c r="ER335" s="434">
        <f t="shared" si="908"/>
        <v>169</v>
      </c>
      <c r="ES335" s="435">
        <f t="shared" si="909"/>
        <v>179.2</v>
      </c>
      <c r="ET335" s="432"/>
      <c r="EU335" s="433"/>
      <c r="EV335" s="434">
        <f t="shared" si="910"/>
        <v>0</v>
      </c>
      <c r="EW335" s="435">
        <f t="shared" si="911"/>
        <v>0</v>
      </c>
      <c r="EX335" s="434">
        <f t="shared" si="912"/>
        <v>2.540880503144654</v>
      </c>
      <c r="EY335" s="435">
        <f t="shared" si="913"/>
        <v>2.5695364238410594</v>
      </c>
      <c r="EZ335" s="434">
        <f t="shared" si="914"/>
        <v>404</v>
      </c>
      <c r="FA335" s="435">
        <f t="shared" si="915"/>
        <v>387.99999999999994</v>
      </c>
      <c r="FB335" s="609">
        <v>55.3</v>
      </c>
      <c r="FC335" s="560">
        <v>52.3</v>
      </c>
      <c r="FD335" s="434">
        <f t="shared" si="916"/>
        <v>5198.2</v>
      </c>
      <c r="FE335" s="435">
        <f t="shared" si="917"/>
        <v>4550.0999999999995</v>
      </c>
      <c r="FF335" s="609">
        <v>51.9</v>
      </c>
      <c r="FG335" s="560">
        <v>53.9</v>
      </c>
      <c r="FH335" s="434">
        <f t="shared" si="918"/>
        <v>3373.5</v>
      </c>
      <c r="FI335" s="435">
        <f t="shared" si="919"/>
        <v>3449.6</v>
      </c>
      <c r="FJ335" s="432"/>
      <c r="FK335" s="433"/>
      <c r="FL335" s="434">
        <f t="shared" si="920"/>
        <v>0</v>
      </c>
      <c r="FM335" s="435">
        <f t="shared" si="921"/>
        <v>0</v>
      </c>
      <c r="FN335" s="434">
        <f t="shared" si="922"/>
        <v>53.910062893081765</v>
      </c>
      <c r="FO335" s="435">
        <f t="shared" si="923"/>
        <v>52.978145695364233</v>
      </c>
      <c r="FP335" s="434">
        <f t="shared" si="924"/>
        <v>8571.7000000000007</v>
      </c>
      <c r="FQ335" s="435">
        <f t="shared" si="925"/>
        <v>7999.6999999999989</v>
      </c>
      <c r="FR335" s="609">
        <v>54</v>
      </c>
      <c r="FS335" s="560">
        <v>59</v>
      </c>
      <c r="FT335" s="434">
        <f t="shared" si="926"/>
        <v>54</v>
      </c>
      <c r="FU335" s="435">
        <f t="shared" si="927"/>
        <v>59</v>
      </c>
      <c r="FV335" s="609">
        <v>3.9</v>
      </c>
      <c r="FW335" s="560">
        <v>4.4000000000000004</v>
      </c>
      <c r="FX335" s="434">
        <f t="shared" si="928"/>
        <v>210.6</v>
      </c>
      <c r="FY335" s="435">
        <f t="shared" si="929"/>
        <v>259.60000000000002</v>
      </c>
      <c r="FZ335" s="609">
        <v>46.1</v>
      </c>
      <c r="GA335" s="561">
        <v>49.5</v>
      </c>
      <c r="GB335" s="434">
        <f t="shared" si="930"/>
        <v>2489.4</v>
      </c>
      <c r="GC335" s="435">
        <f t="shared" si="931"/>
        <v>2920.5</v>
      </c>
      <c r="GD335" s="434">
        <f t="shared" si="932"/>
        <v>220</v>
      </c>
      <c r="GE335" s="435">
        <f t="shared" si="933"/>
        <v>229</v>
      </c>
      <c r="GF335" s="434">
        <f t="shared" si="934"/>
        <v>220</v>
      </c>
      <c r="GG335" s="435">
        <f t="shared" si="935"/>
        <v>229</v>
      </c>
      <c r="GH335" s="434">
        <f t="shared" si="936"/>
        <v>646.20000000000005</v>
      </c>
      <c r="GI335" s="435">
        <f t="shared" si="937"/>
        <v>644</v>
      </c>
      <c r="GJ335" s="434">
        <f t="shared" si="938"/>
        <v>14112.5</v>
      </c>
      <c r="GK335" s="435">
        <f t="shared" si="939"/>
        <v>14505.3</v>
      </c>
      <c r="GL335" s="434">
        <f t="shared" si="940"/>
        <v>122</v>
      </c>
      <c r="GM335" s="435">
        <f t="shared" si="941"/>
        <v>118</v>
      </c>
      <c r="GN335" s="434">
        <f t="shared" si="942"/>
        <v>122</v>
      </c>
      <c r="GO335" s="435">
        <f t="shared" si="943"/>
        <v>118</v>
      </c>
      <c r="GP335" s="434">
        <f t="shared" si="944"/>
        <v>381.4</v>
      </c>
      <c r="GQ335" s="435">
        <f t="shared" si="945"/>
        <v>371.79999999999995</v>
      </c>
      <c r="GR335" s="434">
        <f t="shared" si="946"/>
        <v>7593.3</v>
      </c>
      <c r="GS335" s="435">
        <f t="shared" si="947"/>
        <v>7194.7999999999993</v>
      </c>
      <c r="GT335" s="434">
        <f t="shared" si="948"/>
        <v>342</v>
      </c>
      <c r="GU335" s="435">
        <f t="shared" si="949"/>
        <v>347</v>
      </c>
      <c r="GV335" s="434">
        <f t="shared" si="950"/>
        <v>342</v>
      </c>
      <c r="GW335" s="435">
        <f t="shared" si="951"/>
        <v>347</v>
      </c>
      <c r="GX335" s="434">
        <f t="shared" si="952"/>
        <v>1027.5999999999999</v>
      </c>
      <c r="GY335" s="435">
        <f t="shared" si="953"/>
        <v>1015.8</v>
      </c>
      <c r="GZ335" s="434">
        <f t="shared" si="954"/>
        <v>21705.8</v>
      </c>
      <c r="HA335" s="435">
        <f t="shared" si="955"/>
        <v>21700.1</v>
      </c>
      <c r="HB335" s="434">
        <f t="shared" si="956"/>
        <v>0</v>
      </c>
      <c r="HC335" s="435">
        <f t="shared" si="957"/>
        <v>0</v>
      </c>
      <c r="HD335" s="434">
        <f t="shared" si="958"/>
        <v>0</v>
      </c>
      <c r="HE335" s="435">
        <f t="shared" si="959"/>
        <v>0</v>
      </c>
      <c r="HF335" s="434">
        <f t="shared" si="960"/>
        <v>0</v>
      </c>
      <c r="HG335" s="435">
        <f t="shared" si="961"/>
        <v>0</v>
      </c>
      <c r="HH335" s="434">
        <f t="shared" si="962"/>
        <v>0</v>
      </c>
      <c r="HI335" s="435">
        <f t="shared" si="963"/>
        <v>0</v>
      </c>
      <c r="HJ335" s="434">
        <f t="shared" si="964"/>
        <v>1238.1999999999998</v>
      </c>
      <c r="HK335" s="435">
        <f t="shared" si="965"/>
        <v>1275.4000000000001</v>
      </c>
      <c r="HL335" s="434">
        <f t="shared" si="966"/>
        <v>24195.200000000001</v>
      </c>
      <c r="HM335" s="435">
        <f t="shared" si="967"/>
        <v>24620.6</v>
      </c>
    </row>
    <row r="336" spans="1:221" s="18" customFormat="1" ht="15" customHeight="1">
      <c r="A336" s="540" t="s">
        <v>585</v>
      </c>
      <c r="B336" s="6" t="s">
        <v>649</v>
      </c>
      <c r="C336" s="563"/>
      <c r="D336" s="5">
        <v>223320</v>
      </c>
      <c r="E336" s="568">
        <v>9</v>
      </c>
      <c r="F336" s="609">
        <v>433</v>
      </c>
      <c r="G336" s="560">
        <v>391</v>
      </c>
      <c r="H336" s="609">
        <v>12</v>
      </c>
      <c r="I336" s="560">
        <v>4</v>
      </c>
      <c r="J336" s="434">
        <f t="shared" si="820"/>
        <v>421</v>
      </c>
      <c r="K336" s="435">
        <f t="shared" si="821"/>
        <v>387</v>
      </c>
      <c r="L336" s="432"/>
      <c r="M336" s="433"/>
      <c r="N336" s="434">
        <f t="shared" si="822"/>
        <v>421</v>
      </c>
      <c r="O336" s="435">
        <f t="shared" si="823"/>
        <v>387</v>
      </c>
      <c r="P336" s="434">
        <f t="shared" si="824"/>
        <v>421</v>
      </c>
      <c r="Q336" s="435">
        <f t="shared" si="825"/>
        <v>387</v>
      </c>
      <c r="R336" s="609">
        <v>28</v>
      </c>
      <c r="S336" s="560">
        <v>20</v>
      </c>
      <c r="T336" s="434">
        <f t="shared" si="819"/>
        <v>28</v>
      </c>
      <c r="U336" s="435">
        <f t="shared" si="819"/>
        <v>20</v>
      </c>
      <c r="V336" s="609">
        <v>51</v>
      </c>
      <c r="W336" s="560">
        <v>46</v>
      </c>
      <c r="X336" s="434">
        <f t="shared" si="826"/>
        <v>51</v>
      </c>
      <c r="Y336" s="435">
        <f t="shared" si="827"/>
        <v>46</v>
      </c>
      <c r="Z336" s="432"/>
      <c r="AA336" s="433"/>
      <c r="AB336" s="434">
        <f t="shared" si="828"/>
        <v>0</v>
      </c>
      <c r="AC336" s="435">
        <f t="shared" si="829"/>
        <v>0</v>
      </c>
      <c r="AD336" s="434">
        <f t="shared" si="830"/>
        <v>79</v>
      </c>
      <c r="AE336" s="435">
        <f t="shared" si="831"/>
        <v>66</v>
      </c>
      <c r="AF336" s="434">
        <f t="shared" si="832"/>
        <v>79</v>
      </c>
      <c r="AG336" s="435">
        <f t="shared" si="833"/>
        <v>66</v>
      </c>
      <c r="AH336" s="609">
        <v>3.4</v>
      </c>
      <c r="AI336" s="560">
        <v>3.2</v>
      </c>
      <c r="AJ336" s="434">
        <f t="shared" si="834"/>
        <v>95.2</v>
      </c>
      <c r="AK336" s="435">
        <f t="shared" si="835"/>
        <v>64</v>
      </c>
      <c r="AL336" s="609">
        <v>3.6</v>
      </c>
      <c r="AM336" s="560">
        <v>4</v>
      </c>
      <c r="AN336" s="434">
        <f t="shared" si="836"/>
        <v>183.6</v>
      </c>
      <c r="AO336" s="435">
        <f t="shared" si="837"/>
        <v>184</v>
      </c>
      <c r="AP336" s="432"/>
      <c r="AQ336" s="433"/>
      <c r="AR336" s="434">
        <f t="shared" si="838"/>
        <v>0</v>
      </c>
      <c r="AS336" s="435">
        <f t="shared" si="839"/>
        <v>0</v>
      </c>
      <c r="AT336" s="434">
        <f t="shared" si="840"/>
        <v>3.5291139240506331</v>
      </c>
      <c r="AU336" s="435">
        <f t="shared" si="841"/>
        <v>3.7575757575757578</v>
      </c>
      <c r="AV336" s="434">
        <f t="shared" si="842"/>
        <v>278.8</v>
      </c>
      <c r="AW336" s="435">
        <f t="shared" si="843"/>
        <v>248</v>
      </c>
      <c r="AX336" s="609">
        <v>64.3</v>
      </c>
      <c r="AY336" s="560">
        <v>63.6</v>
      </c>
      <c r="AZ336" s="434">
        <f t="shared" si="844"/>
        <v>1800.3999999999999</v>
      </c>
      <c r="BA336" s="435">
        <f t="shared" si="845"/>
        <v>1272</v>
      </c>
      <c r="BB336" s="609">
        <v>27.1</v>
      </c>
      <c r="BC336" s="560">
        <v>35.200000000000003</v>
      </c>
      <c r="BD336" s="434">
        <f t="shared" si="846"/>
        <v>1382.1000000000001</v>
      </c>
      <c r="BE336" s="435">
        <f t="shared" si="847"/>
        <v>1619.2</v>
      </c>
      <c r="BF336" s="432"/>
      <c r="BG336" s="433"/>
      <c r="BH336" s="434">
        <f t="shared" si="848"/>
        <v>0</v>
      </c>
      <c r="BI336" s="435">
        <f t="shared" si="849"/>
        <v>0</v>
      </c>
      <c r="BJ336" s="434">
        <f t="shared" si="850"/>
        <v>40.284810126582279</v>
      </c>
      <c r="BK336" s="435">
        <f t="shared" si="851"/>
        <v>43.806060606060605</v>
      </c>
      <c r="BL336" s="434">
        <f t="shared" si="852"/>
        <v>3182.5</v>
      </c>
      <c r="BM336" s="435">
        <f t="shared" si="853"/>
        <v>2891.2</v>
      </c>
      <c r="BN336" s="609">
        <v>76</v>
      </c>
      <c r="BO336" s="560">
        <v>60</v>
      </c>
      <c r="BP336" s="434">
        <f t="shared" si="854"/>
        <v>76</v>
      </c>
      <c r="BQ336" s="435">
        <f t="shared" si="855"/>
        <v>60</v>
      </c>
      <c r="BR336" s="609">
        <v>64</v>
      </c>
      <c r="BS336" s="560">
        <v>64</v>
      </c>
      <c r="BT336" s="434">
        <f t="shared" si="856"/>
        <v>64</v>
      </c>
      <c r="BU336" s="435">
        <f t="shared" si="857"/>
        <v>64</v>
      </c>
      <c r="BV336" s="432"/>
      <c r="BW336" s="433"/>
      <c r="BX336" s="434">
        <f t="shared" si="858"/>
        <v>0</v>
      </c>
      <c r="BY336" s="435">
        <f t="shared" si="859"/>
        <v>0</v>
      </c>
      <c r="BZ336" s="434">
        <f t="shared" si="860"/>
        <v>140</v>
      </c>
      <c r="CA336" s="435">
        <f t="shared" si="861"/>
        <v>124</v>
      </c>
      <c r="CB336" s="434">
        <f t="shared" si="862"/>
        <v>140</v>
      </c>
      <c r="CC336" s="435">
        <f t="shared" si="863"/>
        <v>124</v>
      </c>
      <c r="CD336" s="609">
        <v>3.5</v>
      </c>
      <c r="CE336" s="560">
        <v>4</v>
      </c>
      <c r="CF336" s="434">
        <f t="shared" si="864"/>
        <v>266</v>
      </c>
      <c r="CG336" s="435">
        <f t="shared" si="865"/>
        <v>240</v>
      </c>
      <c r="CH336" s="610">
        <v>4.2</v>
      </c>
      <c r="CI336" s="560">
        <v>4.7</v>
      </c>
      <c r="CJ336" s="434">
        <f t="shared" si="866"/>
        <v>268.8</v>
      </c>
      <c r="CK336" s="435">
        <f t="shared" si="867"/>
        <v>300.8</v>
      </c>
      <c r="CL336" s="432"/>
      <c r="CM336" s="433"/>
      <c r="CN336" s="434">
        <f t="shared" si="868"/>
        <v>0</v>
      </c>
      <c r="CO336" s="435">
        <f t="shared" si="869"/>
        <v>0</v>
      </c>
      <c r="CP336" s="434">
        <f t="shared" si="870"/>
        <v>3.82</v>
      </c>
      <c r="CQ336" s="435">
        <f t="shared" si="871"/>
        <v>4.3612903225806452</v>
      </c>
      <c r="CR336" s="434">
        <f t="shared" si="872"/>
        <v>534.79999999999995</v>
      </c>
      <c r="CS336" s="435">
        <f t="shared" si="873"/>
        <v>540.79999999999995</v>
      </c>
      <c r="CT336" s="609">
        <v>70.400000000000006</v>
      </c>
      <c r="CU336" s="560">
        <v>73.2</v>
      </c>
      <c r="CV336" s="434">
        <f t="shared" si="874"/>
        <v>5350.4000000000005</v>
      </c>
      <c r="CW336" s="435">
        <f t="shared" si="875"/>
        <v>4392</v>
      </c>
      <c r="CX336" s="609">
        <v>60</v>
      </c>
      <c r="CY336" s="560">
        <v>73.3</v>
      </c>
      <c r="CZ336" s="434">
        <f t="shared" si="876"/>
        <v>3840</v>
      </c>
      <c r="DA336" s="435">
        <f t="shared" si="877"/>
        <v>4691.2</v>
      </c>
      <c r="DB336" s="432"/>
      <c r="DC336" s="433"/>
      <c r="DD336" s="434">
        <f t="shared" si="878"/>
        <v>0</v>
      </c>
      <c r="DE336" s="435">
        <f t="shared" si="879"/>
        <v>0</v>
      </c>
      <c r="DF336" s="434">
        <f t="shared" si="880"/>
        <v>65.645714285714291</v>
      </c>
      <c r="DG336" s="435">
        <f t="shared" si="881"/>
        <v>73.251612903225819</v>
      </c>
      <c r="DH336" s="434">
        <f t="shared" si="882"/>
        <v>9190.4000000000015</v>
      </c>
      <c r="DI336" s="435">
        <f t="shared" si="883"/>
        <v>9083.2000000000007</v>
      </c>
      <c r="DJ336" s="434">
        <f t="shared" si="884"/>
        <v>219</v>
      </c>
      <c r="DK336" s="435">
        <f t="shared" si="885"/>
        <v>190</v>
      </c>
      <c r="DL336" s="434">
        <f t="shared" si="886"/>
        <v>219</v>
      </c>
      <c r="DM336" s="435">
        <f t="shared" si="887"/>
        <v>190</v>
      </c>
      <c r="DN336" s="434">
        <f t="shared" si="888"/>
        <v>3.7150684931506843</v>
      </c>
      <c r="DO336" s="435">
        <f t="shared" si="889"/>
        <v>4.1515789473684208</v>
      </c>
      <c r="DP336" s="434">
        <f t="shared" si="890"/>
        <v>813.59999999999991</v>
      </c>
      <c r="DQ336" s="435">
        <f t="shared" si="891"/>
        <v>788.8</v>
      </c>
      <c r="DR336" s="434">
        <f t="shared" si="892"/>
        <v>56.497260273972607</v>
      </c>
      <c r="DS336" s="435">
        <f t="shared" si="893"/>
        <v>63.023157894736848</v>
      </c>
      <c r="DT336" s="434">
        <f t="shared" si="894"/>
        <v>12372.900000000001</v>
      </c>
      <c r="DU336" s="435">
        <f t="shared" si="895"/>
        <v>11974.400000000001</v>
      </c>
      <c r="DV336" s="609">
        <v>67</v>
      </c>
      <c r="DW336" s="560">
        <v>56</v>
      </c>
      <c r="DX336" s="434">
        <f t="shared" si="896"/>
        <v>67</v>
      </c>
      <c r="DY336" s="435">
        <f t="shared" si="897"/>
        <v>56</v>
      </c>
      <c r="DZ336" s="609">
        <v>54</v>
      </c>
      <c r="EA336" s="560">
        <v>55</v>
      </c>
      <c r="EB336" s="434">
        <f t="shared" si="898"/>
        <v>54</v>
      </c>
      <c r="EC336" s="435">
        <f t="shared" si="899"/>
        <v>55</v>
      </c>
      <c r="ED336" s="432"/>
      <c r="EE336" s="433"/>
      <c r="EF336" s="434">
        <f t="shared" si="900"/>
        <v>0</v>
      </c>
      <c r="EG336" s="435">
        <f t="shared" si="901"/>
        <v>0</v>
      </c>
      <c r="EH336" s="434">
        <f t="shared" si="902"/>
        <v>121</v>
      </c>
      <c r="EI336" s="435">
        <f t="shared" si="903"/>
        <v>111</v>
      </c>
      <c r="EJ336" s="434">
        <f t="shared" si="904"/>
        <v>121</v>
      </c>
      <c r="EK336" s="435">
        <f t="shared" si="905"/>
        <v>111</v>
      </c>
      <c r="EL336" s="609">
        <v>2.5</v>
      </c>
      <c r="EM336" s="560">
        <v>2.8</v>
      </c>
      <c r="EN336" s="434">
        <f t="shared" si="906"/>
        <v>167.5</v>
      </c>
      <c r="EO336" s="435">
        <f t="shared" si="907"/>
        <v>156.79999999999998</v>
      </c>
      <c r="EP336" s="609">
        <v>3.1</v>
      </c>
      <c r="EQ336" s="560">
        <v>3.1</v>
      </c>
      <c r="ER336" s="434">
        <f t="shared" si="908"/>
        <v>167.4</v>
      </c>
      <c r="ES336" s="435">
        <f t="shared" si="909"/>
        <v>170.5</v>
      </c>
      <c r="ET336" s="432"/>
      <c r="EU336" s="433"/>
      <c r="EV336" s="434">
        <f t="shared" si="910"/>
        <v>0</v>
      </c>
      <c r="EW336" s="435">
        <f t="shared" si="911"/>
        <v>0</v>
      </c>
      <c r="EX336" s="434">
        <f t="shared" si="912"/>
        <v>2.7677685950413222</v>
      </c>
      <c r="EY336" s="435">
        <f t="shared" si="913"/>
        <v>2.9486486486486481</v>
      </c>
      <c r="EZ336" s="434">
        <f t="shared" si="914"/>
        <v>334.9</v>
      </c>
      <c r="FA336" s="435">
        <f t="shared" si="915"/>
        <v>327.29999999999995</v>
      </c>
      <c r="FB336" s="609">
        <v>48.9</v>
      </c>
      <c r="FC336" s="560">
        <v>49.9</v>
      </c>
      <c r="FD336" s="434">
        <f t="shared" si="916"/>
        <v>3276.2999999999997</v>
      </c>
      <c r="FE336" s="435">
        <f t="shared" si="917"/>
        <v>2794.4</v>
      </c>
      <c r="FF336" s="609">
        <v>50</v>
      </c>
      <c r="FG336" s="560">
        <v>49.4</v>
      </c>
      <c r="FH336" s="434">
        <f t="shared" si="918"/>
        <v>2700</v>
      </c>
      <c r="FI336" s="435">
        <f t="shared" si="919"/>
        <v>2717</v>
      </c>
      <c r="FJ336" s="432"/>
      <c r="FK336" s="433"/>
      <c r="FL336" s="434">
        <f t="shared" si="920"/>
        <v>0</v>
      </c>
      <c r="FM336" s="435">
        <f t="shared" si="921"/>
        <v>0</v>
      </c>
      <c r="FN336" s="434">
        <f t="shared" si="922"/>
        <v>49.390909090909084</v>
      </c>
      <c r="FO336" s="435">
        <f t="shared" si="923"/>
        <v>49.652252252252246</v>
      </c>
      <c r="FP336" s="434">
        <f t="shared" si="924"/>
        <v>5976.2999999999993</v>
      </c>
      <c r="FQ336" s="435">
        <f t="shared" si="925"/>
        <v>5511.4</v>
      </c>
      <c r="FR336" s="609">
        <v>81</v>
      </c>
      <c r="FS336" s="560">
        <v>86</v>
      </c>
      <c r="FT336" s="434">
        <f t="shared" si="926"/>
        <v>81</v>
      </c>
      <c r="FU336" s="435">
        <f t="shared" si="927"/>
        <v>86</v>
      </c>
      <c r="FV336" s="609">
        <v>3.8</v>
      </c>
      <c r="FW336" s="560">
        <v>2.9</v>
      </c>
      <c r="FX336" s="434">
        <f t="shared" si="928"/>
        <v>307.8</v>
      </c>
      <c r="FY336" s="435">
        <f t="shared" si="929"/>
        <v>249.4</v>
      </c>
      <c r="FZ336" s="609">
        <v>41.3</v>
      </c>
      <c r="GA336" s="561">
        <v>30.1</v>
      </c>
      <c r="GB336" s="434">
        <f t="shared" si="930"/>
        <v>3345.2999999999997</v>
      </c>
      <c r="GC336" s="435">
        <f t="shared" si="931"/>
        <v>2588.6</v>
      </c>
      <c r="GD336" s="434">
        <f t="shared" si="932"/>
        <v>171</v>
      </c>
      <c r="GE336" s="435">
        <f t="shared" si="933"/>
        <v>136</v>
      </c>
      <c r="GF336" s="434">
        <f t="shared" si="934"/>
        <v>171</v>
      </c>
      <c r="GG336" s="435">
        <f t="shared" si="935"/>
        <v>136</v>
      </c>
      <c r="GH336" s="434">
        <f t="shared" si="936"/>
        <v>528.70000000000005</v>
      </c>
      <c r="GI336" s="435">
        <f t="shared" si="937"/>
        <v>460.79999999999995</v>
      </c>
      <c r="GJ336" s="434">
        <f t="shared" si="938"/>
        <v>10427.1</v>
      </c>
      <c r="GK336" s="435">
        <f t="shared" si="939"/>
        <v>8458.4</v>
      </c>
      <c r="GL336" s="434">
        <f t="shared" si="940"/>
        <v>169</v>
      </c>
      <c r="GM336" s="435">
        <f t="shared" si="941"/>
        <v>165</v>
      </c>
      <c r="GN336" s="434">
        <f t="shared" si="942"/>
        <v>169</v>
      </c>
      <c r="GO336" s="435">
        <f t="shared" si="943"/>
        <v>165</v>
      </c>
      <c r="GP336" s="434">
        <f t="shared" si="944"/>
        <v>619.79999999999995</v>
      </c>
      <c r="GQ336" s="435">
        <f t="shared" si="945"/>
        <v>655.29999999999995</v>
      </c>
      <c r="GR336" s="434">
        <f t="shared" si="946"/>
        <v>7922.1</v>
      </c>
      <c r="GS336" s="435">
        <f t="shared" si="947"/>
        <v>9027.4</v>
      </c>
      <c r="GT336" s="434">
        <f t="shared" si="948"/>
        <v>340</v>
      </c>
      <c r="GU336" s="435">
        <f t="shared" si="949"/>
        <v>301</v>
      </c>
      <c r="GV336" s="434">
        <f t="shared" si="950"/>
        <v>340</v>
      </c>
      <c r="GW336" s="435">
        <f t="shared" si="951"/>
        <v>301</v>
      </c>
      <c r="GX336" s="434">
        <f t="shared" si="952"/>
        <v>1148.5</v>
      </c>
      <c r="GY336" s="435">
        <f t="shared" si="953"/>
        <v>1116.0999999999999</v>
      </c>
      <c r="GZ336" s="434">
        <f t="shared" si="954"/>
        <v>18349.2</v>
      </c>
      <c r="HA336" s="435">
        <f t="shared" si="955"/>
        <v>17485.8</v>
      </c>
      <c r="HB336" s="434">
        <f t="shared" si="956"/>
        <v>0</v>
      </c>
      <c r="HC336" s="435">
        <f t="shared" si="957"/>
        <v>0</v>
      </c>
      <c r="HD336" s="434">
        <f t="shared" si="958"/>
        <v>0</v>
      </c>
      <c r="HE336" s="435">
        <f t="shared" si="959"/>
        <v>0</v>
      </c>
      <c r="HF336" s="434">
        <f t="shared" si="960"/>
        <v>0</v>
      </c>
      <c r="HG336" s="435">
        <f t="shared" si="961"/>
        <v>0</v>
      </c>
      <c r="HH336" s="434">
        <f t="shared" si="962"/>
        <v>0</v>
      </c>
      <c r="HI336" s="435">
        <f t="shared" si="963"/>
        <v>0</v>
      </c>
      <c r="HJ336" s="434">
        <f t="shared" si="964"/>
        <v>1456.3</v>
      </c>
      <c r="HK336" s="435">
        <f t="shared" si="965"/>
        <v>1365.5</v>
      </c>
      <c r="HL336" s="434">
        <f t="shared" si="966"/>
        <v>21694.5</v>
      </c>
      <c r="HM336" s="435">
        <f t="shared" si="967"/>
        <v>20074.400000000001</v>
      </c>
    </row>
    <row r="337" spans="1:221" s="18" customFormat="1" ht="15" customHeight="1">
      <c r="A337" s="540" t="s">
        <v>585</v>
      </c>
      <c r="B337" s="6" t="s">
        <v>650</v>
      </c>
      <c r="C337" s="563"/>
      <c r="D337" s="5">
        <v>226408</v>
      </c>
      <c r="E337" s="568">
        <v>9</v>
      </c>
      <c r="F337" s="609">
        <v>582</v>
      </c>
      <c r="G337" s="560">
        <v>657</v>
      </c>
      <c r="H337" s="609">
        <v>2</v>
      </c>
      <c r="I337" s="560">
        <v>7</v>
      </c>
      <c r="J337" s="434">
        <f t="shared" si="820"/>
        <v>580</v>
      </c>
      <c r="K337" s="435">
        <f t="shared" si="821"/>
        <v>650</v>
      </c>
      <c r="L337" s="432"/>
      <c r="M337" s="433"/>
      <c r="N337" s="434">
        <f t="shared" si="822"/>
        <v>580</v>
      </c>
      <c r="O337" s="435">
        <f t="shared" si="823"/>
        <v>650</v>
      </c>
      <c r="P337" s="434">
        <f t="shared" si="824"/>
        <v>580</v>
      </c>
      <c r="Q337" s="435">
        <f t="shared" si="825"/>
        <v>650</v>
      </c>
      <c r="R337" s="609">
        <v>25</v>
      </c>
      <c r="S337" s="560">
        <v>38</v>
      </c>
      <c r="T337" s="434">
        <f t="shared" si="819"/>
        <v>25</v>
      </c>
      <c r="U337" s="435">
        <f t="shared" si="819"/>
        <v>38</v>
      </c>
      <c r="V337" s="609">
        <v>24</v>
      </c>
      <c r="W337" s="560">
        <v>45</v>
      </c>
      <c r="X337" s="434">
        <f t="shared" si="826"/>
        <v>24</v>
      </c>
      <c r="Y337" s="435">
        <f t="shared" si="827"/>
        <v>45</v>
      </c>
      <c r="Z337" s="432"/>
      <c r="AA337" s="433"/>
      <c r="AB337" s="434">
        <f t="shared" si="828"/>
        <v>0</v>
      </c>
      <c r="AC337" s="435">
        <f t="shared" si="829"/>
        <v>0</v>
      </c>
      <c r="AD337" s="434">
        <f t="shared" si="830"/>
        <v>49</v>
      </c>
      <c r="AE337" s="435">
        <f t="shared" si="831"/>
        <v>83</v>
      </c>
      <c r="AF337" s="434">
        <f t="shared" si="832"/>
        <v>49</v>
      </c>
      <c r="AG337" s="435">
        <f t="shared" si="833"/>
        <v>83</v>
      </c>
      <c r="AH337" s="609">
        <v>3</v>
      </c>
      <c r="AI337" s="560">
        <v>2.7</v>
      </c>
      <c r="AJ337" s="434">
        <f t="shared" si="834"/>
        <v>75</v>
      </c>
      <c r="AK337" s="435">
        <f t="shared" si="835"/>
        <v>102.60000000000001</v>
      </c>
      <c r="AL337" s="609">
        <v>3.2</v>
      </c>
      <c r="AM337" s="560">
        <v>2.7</v>
      </c>
      <c r="AN337" s="434">
        <f t="shared" si="836"/>
        <v>76.800000000000011</v>
      </c>
      <c r="AO337" s="435">
        <f t="shared" si="837"/>
        <v>121.50000000000001</v>
      </c>
      <c r="AP337" s="432"/>
      <c r="AQ337" s="433"/>
      <c r="AR337" s="434">
        <f t="shared" si="838"/>
        <v>0</v>
      </c>
      <c r="AS337" s="435">
        <f t="shared" si="839"/>
        <v>0</v>
      </c>
      <c r="AT337" s="434">
        <f t="shared" si="840"/>
        <v>3.0979591836734697</v>
      </c>
      <c r="AU337" s="435">
        <f t="shared" si="841"/>
        <v>2.7</v>
      </c>
      <c r="AV337" s="434">
        <f t="shared" si="842"/>
        <v>151.80000000000001</v>
      </c>
      <c r="AW337" s="435">
        <f t="shared" si="843"/>
        <v>224.10000000000002</v>
      </c>
      <c r="AX337" s="609">
        <v>53.6</v>
      </c>
      <c r="AY337" s="560">
        <v>50.8</v>
      </c>
      <c r="AZ337" s="434">
        <f t="shared" si="844"/>
        <v>1340</v>
      </c>
      <c r="BA337" s="435">
        <f t="shared" si="845"/>
        <v>1930.3999999999999</v>
      </c>
      <c r="BB337" s="609">
        <v>44</v>
      </c>
      <c r="BC337" s="560">
        <v>42.2</v>
      </c>
      <c r="BD337" s="434">
        <f t="shared" si="846"/>
        <v>1056</v>
      </c>
      <c r="BE337" s="435">
        <f t="shared" si="847"/>
        <v>1899.0000000000002</v>
      </c>
      <c r="BF337" s="432"/>
      <c r="BG337" s="433"/>
      <c r="BH337" s="434">
        <f t="shared" si="848"/>
        <v>0</v>
      </c>
      <c r="BI337" s="435">
        <f t="shared" si="849"/>
        <v>0</v>
      </c>
      <c r="BJ337" s="434">
        <f t="shared" si="850"/>
        <v>48.897959183673471</v>
      </c>
      <c r="BK337" s="435">
        <f t="shared" si="851"/>
        <v>46.137349397590363</v>
      </c>
      <c r="BL337" s="434">
        <f t="shared" si="852"/>
        <v>2396</v>
      </c>
      <c r="BM337" s="435">
        <f t="shared" si="853"/>
        <v>3829.4</v>
      </c>
      <c r="BN337" s="609">
        <v>88</v>
      </c>
      <c r="BO337" s="560">
        <v>104</v>
      </c>
      <c r="BP337" s="434">
        <f t="shared" si="854"/>
        <v>88</v>
      </c>
      <c r="BQ337" s="435">
        <f t="shared" si="855"/>
        <v>104</v>
      </c>
      <c r="BR337" s="609">
        <v>59</v>
      </c>
      <c r="BS337" s="560">
        <v>81</v>
      </c>
      <c r="BT337" s="434">
        <f t="shared" si="856"/>
        <v>59</v>
      </c>
      <c r="BU337" s="435">
        <f t="shared" si="857"/>
        <v>81</v>
      </c>
      <c r="BV337" s="432"/>
      <c r="BW337" s="433"/>
      <c r="BX337" s="434">
        <f t="shared" si="858"/>
        <v>0</v>
      </c>
      <c r="BY337" s="435">
        <f t="shared" si="859"/>
        <v>0</v>
      </c>
      <c r="BZ337" s="434">
        <f t="shared" si="860"/>
        <v>147</v>
      </c>
      <c r="CA337" s="435">
        <f t="shared" si="861"/>
        <v>185</v>
      </c>
      <c r="CB337" s="434">
        <f t="shared" si="862"/>
        <v>147</v>
      </c>
      <c r="CC337" s="435">
        <f t="shared" si="863"/>
        <v>185</v>
      </c>
      <c r="CD337" s="609">
        <v>3.8</v>
      </c>
      <c r="CE337" s="560">
        <v>4</v>
      </c>
      <c r="CF337" s="434">
        <f t="shared" si="864"/>
        <v>334.4</v>
      </c>
      <c r="CG337" s="435">
        <f t="shared" si="865"/>
        <v>416</v>
      </c>
      <c r="CH337" s="610">
        <v>4.9000000000000004</v>
      </c>
      <c r="CI337" s="560">
        <v>4.4000000000000004</v>
      </c>
      <c r="CJ337" s="434">
        <f t="shared" si="866"/>
        <v>289.10000000000002</v>
      </c>
      <c r="CK337" s="435">
        <f t="shared" si="867"/>
        <v>356.40000000000003</v>
      </c>
      <c r="CL337" s="432"/>
      <c r="CM337" s="433"/>
      <c r="CN337" s="434">
        <f t="shared" si="868"/>
        <v>0</v>
      </c>
      <c r="CO337" s="435">
        <f t="shared" si="869"/>
        <v>0</v>
      </c>
      <c r="CP337" s="434">
        <f t="shared" si="870"/>
        <v>4.2414965986394559</v>
      </c>
      <c r="CQ337" s="435">
        <f t="shared" si="871"/>
        <v>4.175135135135136</v>
      </c>
      <c r="CR337" s="434">
        <f t="shared" si="872"/>
        <v>623.5</v>
      </c>
      <c r="CS337" s="435">
        <f t="shared" si="873"/>
        <v>772.4000000000002</v>
      </c>
      <c r="CT337" s="609">
        <v>79.599999999999994</v>
      </c>
      <c r="CU337" s="560">
        <v>76.2</v>
      </c>
      <c r="CV337" s="434">
        <f t="shared" si="874"/>
        <v>7004.7999999999993</v>
      </c>
      <c r="CW337" s="435">
        <f t="shared" si="875"/>
        <v>7924.8</v>
      </c>
      <c r="CX337" s="609">
        <v>78</v>
      </c>
      <c r="CY337" s="560">
        <v>80</v>
      </c>
      <c r="CZ337" s="434">
        <f t="shared" si="876"/>
        <v>4602</v>
      </c>
      <c r="DA337" s="435">
        <f t="shared" si="877"/>
        <v>6480</v>
      </c>
      <c r="DB337" s="432"/>
      <c r="DC337" s="433"/>
      <c r="DD337" s="434">
        <f t="shared" si="878"/>
        <v>0</v>
      </c>
      <c r="DE337" s="435">
        <f t="shared" si="879"/>
        <v>0</v>
      </c>
      <c r="DF337" s="434">
        <f t="shared" si="880"/>
        <v>78.957823129251693</v>
      </c>
      <c r="DG337" s="435">
        <f t="shared" si="881"/>
        <v>77.863783783783774</v>
      </c>
      <c r="DH337" s="434">
        <f t="shared" si="882"/>
        <v>11606.8</v>
      </c>
      <c r="DI337" s="435">
        <f t="shared" si="883"/>
        <v>14404.799999999997</v>
      </c>
      <c r="DJ337" s="434">
        <f t="shared" si="884"/>
        <v>196</v>
      </c>
      <c r="DK337" s="435">
        <f t="shared" si="885"/>
        <v>268</v>
      </c>
      <c r="DL337" s="434">
        <f t="shared" si="886"/>
        <v>196</v>
      </c>
      <c r="DM337" s="435">
        <f t="shared" si="887"/>
        <v>268</v>
      </c>
      <c r="DN337" s="434">
        <f t="shared" si="888"/>
        <v>3.9556122448979592</v>
      </c>
      <c r="DO337" s="435">
        <f t="shared" si="889"/>
        <v>3.718283582089553</v>
      </c>
      <c r="DP337" s="434">
        <f t="shared" si="890"/>
        <v>775.3</v>
      </c>
      <c r="DQ337" s="435">
        <f t="shared" si="891"/>
        <v>996.50000000000023</v>
      </c>
      <c r="DR337" s="434">
        <f t="shared" si="892"/>
        <v>71.442857142857136</v>
      </c>
      <c r="DS337" s="435">
        <f t="shared" si="893"/>
        <v>68.038059701492529</v>
      </c>
      <c r="DT337" s="434">
        <f t="shared" si="894"/>
        <v>14002.8</v>
      </c>
      <c r="DU337" s="435">
        <f t="shared" si="895"/>
        <v>18234.199999999997</v>
      </c>
      <c r="DV337" s="609">
        <v>49</v>
      </c>
      <c r="DW337" s="560">
        <v>47</v>
      </c>
      <c r="DX337" s="434">
        <f t="shared" si="896"/>
        <v>49</v>
      </c>
      <c r="DY337" s="435">
        <f t="shared" si="897"/>
        <v>47</v>
      </c>
      <c r="DZ337" s="609">
        <v>117</v>
      </c>
      <c r="EA337" s="560">
        <v>129</v>
      </c>
      <c r="EB337" s="434">
        <f t="shared" si="898"/>
        <v>117</v>
      </c>
      <c r="EC337" s="435">
        <f t="shared" si="899"/>
        <v>129</v>
      </c>
      <c r="ED337" s="432"/>
      <c r="EE337" s="433"/>
      <c r="EF337" s="434">
        <f t="shared" si="900"/>
        <v>0</v>
      </c>
      <c r="EG337" s="435">
        <f t="shared" si="901"/>
        <v>0</v>
      </c>
      <c r="EH337" s="434">
        <f t="shared" si="902"/>
        <v>166</v>
      </c>
      <c r="EI337" s="435">
        <f t="shared" si="903"/>
        <v>176</v>
      </c>
      <c r="EJ337" s="434">
        <f t="shared" si="904"/>
        <v>166</v>
      </c>
      <c r="EK337" s="435">
        <f t="shared" si="905"/>
        <v>176</v>
      </c>
      <c r="EL337" s="609">
        <v>3.3</v>
      </c>
      <c r="EM337" s="560">
        <v>2.9</v>
      </c>
      <c r="EN337" s="434">
        <f t="shared" si="906"/>
        <v>161.69999999999999</v>
      </c>
      <c r="EO337" s="435">
        <f t="shared" si="907"/>
        <v>136.29999999999998</v>
      </c>
      <c r="EP337" s="609">
        <v>3.2</v>
      </c>
      <c r="EQ337" s="560">
        <v>3.2</v>
      </c>
      <c r="ER337" s="434">
        <f t="shared" si="908"/>
        <v>374.40000000000003</v>
      </c>
      <c r="ES337" s="435">
        <f t="shared" si="909"/>
        <v>412.8</v>
      </c>
      <c r="ET337" s="432"/>
      <c r="EU337" s="433"/>
      <c r="EV337" s="434">
        <f t="shared" si="910"/>
        <v>0</v>
      </c>
      <c r="EW337" s="435">
        <f t="shared" si="911"/>
        <v>0</v>
      </c>
      <c r="EX337" s="434">
        <f t="shared" si="912"/>
        <v>3.2295180722891565</v>
      </c>
      <c r="EY337" s="435">
        <f t="shared" si="913"/>
        <v>3.1198863636363638</v>
      </c>
      <c r="EZ337" s="434">
        <f t="shared" si="914"/>
        <v>536.1</v>
      </c>
      <c r="FA337" s="435">
        <f t="shared" si="915"/>
        <v>549.1</v>
      </c>
      <c r="FB337" s="609">
        <v>61.8</v>
      </c>
      <c r="FC337" s="560">
        <v>61.4</v>
      </c>
      <c r="FD337" s="434">
        <f t="shared" si="916"/>
        <v>3028.2</v>
      </c>
      <c r="FE337" s="435">
        <f t="shared" si="917"/>
        <v>2885.7999999999997</v>
      </c>
      <c r="FF337" s="609">
        <v>50</v>
      </c>
      <c r="FG337" s="560">
        <v>51.4</v>
      </c>
      <c r="FH337" s="434">
        <f t="shared" si="918"/>
        <v>5850</v>
      </c>
      <c r="FI337" s="435">
        <f t="shared" si="919"/>
        <v>6630.5999999999995</v>
      </c>
      <c r="FJ337" s="432"/>
      <c r="FK337" s="433"/>
      <c r="FL337" s="434">
        <f t="shared" si="920"/>
        <v>0</v>
      </c>
      <c r="FM337" s="435">
        <f t="shared" si="921"/>
        <v>0</v>
      </c>
      <c r="FN337" s="434">
        <f t="shared" si="922"/>
        <v>53.483132530120486</v>
      </c>
      <c r="FO337" s="435">
        <f t="shared" si="923"/>
        <v>54.070454545454545</v>
      </c>
      <c r="FP337" s="434">
        <f t="shared" si="924"/>
        <v>8878.2000000000007</v>
      </c>
      <c r="FQ337" s="435">
        <f t="shared" si="925"/>
        <v>9516.4</v>
      </c>
      <c r="FR337" s="609">
        <v>218</v>
      </c>
      <c r="FS337" s="560">
        <v>206</v>
      </c>
      <c r="FT337" s="434">
        <f t="shared" si="926"/>
        <v>218</v>
      </c>
      <c r="FU337" s="435">
        <f t="shared" si="927"/>
        <v>206</v>
      </c>
      <c r="FV337" s="609">
        <v>2.4</v>
      </c>
      <c r="FW337" s="560">
        <v>3</v>
      </c>
      <c r="FX337" s="434">
        <f t="shared" si="928"/>
        <v>523.19999999999993</v>
      </c>
      <c r="FY337" s="435">
        <f t="shared" si="929"/>
        <v>618</v>
      </c>
      <c r="FZ337" s="609">
        <v>32.700000000000003</v>
      </c>
      <c r="GA337" s="561">
        <v>36.4</v>
      </c>
      <c r="GB337" s="434">
        <f t="shared" si="930"/>
        <v>7128.6</v>
      </c>
      <c r="GC337" s="435">
        <f t="shared" si="931"/>
        <v>7498.4</v>
      </c>
      <c r="GD337" s="434">
        <f t="shared" si="932"/>
        <v>162</v>
      </c>
      <c r="GE337" s="435">
        <f t="shared" si="933"/>
        <v>189</v>
      </c>
      <c r="GF337" s="434">
        <f t="shared" si="934"/>
        <v>162</v>
      </c>
      <c r="GG337" s="435">
        <f t="shared" si="935"/>
        <v>189</v>
      </c>
      <c r="GH337" s="434">
        <f t="shared" si="936"/>
        <v>571.09999999999991</v>
      </c>
      <c r="GI337" s="435">
        <f t="shared" si="937"/>
        <v>654.9</v>
      </c>
      <c r="GJ337" s="434">
        <f t="shared" si="938"/>
        <v>11373</v>
      </c>
      <c r="GK337" s="435">
        <f t="shared" si="939"/>
        <v>12741</v>
      </c>
      <c r="GL337" s="434">
        <f t="shared" si="940"/>
        <v>200</v>
      </c>
      <c r="GM337" s="435">
        <f t="shared" si="941"/>
        <v>255</v>
      </c>
      <c r="GN337" s="434">
        <f t="shared" si="942"/>
        <v>200</v>
      </c>
      <c r="GO337" s="435">
        <f t="shared" si="943"/>
        <v>255</v>
      </c>
      <c r="GP337" s="434">
        <f t="shared" si="944"/>
        <v>740.30000000000007</v>
      </c>
      <c r="GQ337" s="435">
        <f t="shared" si="945"/>
        <v>890.7</v>
      </c>
      <c r="GR337" s="434">
        <f t="shared" si="946"/>
        <v>11508</v>
      </c>
      <c r="GS337" s="435">
        <f t="shared" si="947"/>
        <v>15009.599999999999</v>
      </c>
      <c r="GT337" s="434">
        <f t="shared" si="948"/>
        <v>362</v>
      </c>
      <c r="GU337" s="435">
        <f t="shared" si="949"/>
        <v>444</v>
      </c>
      <c r="GV337" s="434">
        <f t="shared" si="950"/>
        <v>362</v>
      </c>
      <c r="GW337" s="435">
        <f t="shared" si="951"/>
        <v>444</v>
      </c>
      <c r="GX337" s="434">
        <f t="shared" si="952"/>
        <v>1311.4</v>
      </c>
      <c r="GY337" s="435">
        <f t="shared" si="953"/>
        <v>1545.6</v>
      </c>
      <c r="GZ337" s="434">
        <f t="shared" si="954"/>
        <v>22881</v>
      </c>
      <c r="HA337" s="435">
        <f t="shared" si="955"/>
        <v>27750.6</v>
      </c>
      <c r="HB337" s="434">
        <f t="shared" si="956"/>
        <v>0</v>
      </c>
      <c r="HC337" s="435">
        <f t="shared" si="957"/>
        <v>0</v>
      </c>
      <c r="HD337" s="434">
        <f t="shared" si="958"/>
        <v>0</v>
      </c>
      <c r="HE337" s="435">
        <f t="shared" si="959"/>
        <v>0</v>
      </c>
      <c r="HF337" s="434">
        <f t="shared" si="960"/>
        <v>0</v>
      </c>
      <c r="HG337" s="435">
        <f t="shared" si="961"/>
        <v>0</v>
      </c>
      <c r="HH337" s="434">
        <f t="shared" si="962"/>
        <v>0</v>
      </c>
      <c r="HI337" s="435">
        <f t="shared" si="963"/>
        <v>0</v>
      </c>
      <c r="HJ337" s="434">
        <f t="shared" si="964"/>
        <v>1834.6</v>
      </c>
      <c r="HK337" s="435">
        <f t="shared" si="965"/>
        <v>2163.6000000000004</v>
      </c>
      <c r="HL337" s="434">
        <f t="shared" si="966"/>
        <v>30009.599999999999</v>
      </c>
      <c r="HM337" s="435">
        <f t="shared" si="967"/>
        <v>35249</v>
      </c>
    </row>
    <row r="338" spans="1:221" s="18" customFormat="1" ht="15" customHeight="1">
      <c r="A338" s="540" t="s">
        <v>585</v>
      </c>
      <c r="B338" s="562" t="s">
        <v>651</v>
      </c>
      <c r="C338" s="563"/>
      <c r="D338" s="5">
        <v>225070</v>
      </c>
      <c r="E338" s="568">
        <v>9</v>
      </c>
      <c r="F338" s="609">
        <v>691</v>
      </c>
      <c r="G338" s="560">
        <v>481</v>
      </c>
      <c r="H338" s="609">
        <v>29</v>
      </c>
      <c r="I338" s="560">
        <v>22</v>
      </c>
      <c r="J338" s="434">
        <f t="shared" si="820"/>
        <v>662</v>
      </c>
      <c r="K338" s="435">
        <f t="shared" si="821"/>
        <v>459</v>
      </c>
      <c r="L338" s="432"/>
      <c r="M338" s="433"/>
      <c r="N338" s="434">
        <f t="shared" si="822"/>
        <v>662</v>
      </c>
      <c r="O338" s="435">
        <f t="shared" si="823"/>
        <v>459</v>
      </c>
      <c r="P338" s="434">
        <f t="shared" si="824"/>
        <v>662</v>
      </c>
      <c r="Q338" s="435">
        <f t="shared" si="825"/>
        <v>459</v>
      </c>
      <c r="R338" s="609">
        <v>63</v>
      </c>
      <c r="S338" s="560">
        <v>58</v>
      </c>
      <c r="T338" s="434">
        <f t="shared" si="819"/>
        <v>63</v>
      </c>
      <c r="U338" s="435">
        <f t="shared" si="819"/>
        <v>58</v>
      </c>
      <c r="V338" s="609">
        <v>41</v>
      </c>
      <c r="W338" s="560">
        <v>26</v>
      </c>
      <c r="X338" s="434">
        <f t="shared" si="826"/>
        <v>41</v>
      </c>
      <c r="Y338" s="435">
        <f t="shared" si="827"/>
        <v>26</v>
      </c>
      <c r="Z338" s="432"/>
      <c r="AA338" s="433"/>
      <c r="AB338" s="434">
        <f t="shared" si="828"/>
        <v>0</v>
      </c>
      <c r="AC338" s="435">
        <f t="shared" si="829"/>
        <v>0</v>
      </c>
      <c r="AD338" s="434">
        <f t="shared" si="830"/>
        <v>104</v>
      </c>
      <c r="AE338" s="435">
        <f t="shared" si="831"/>
        <v>84</v>
      </c>
      <c r="AF338" s="434">
        <f t="shared" si="832"/>
        <v>104</v>
      </c>
      <c r="AG338" s="435">
        <f t="shared" si="833"/>
        <v>84</v>
      </c>
      <c r="AH338" s="609">
        <v>3.1</v>
      </c>
      <c r="AI338" s="560">
        <v>3.5</v>
      </c>
      <c r="AJ338" s="434">
        <f t="shared" si="834"/>
        <v>195.3</v>
      </c>
      <c r="AK338" s="435">
        <f t="shared" si="835"/>
        <v>203</v>
      </c>
      <c r="AL338" s="609">
        <v>3.5</v>
      </c>
      <c r="AM338" s="560">
        <v>3.5</v>
      </c>
      <c r="AN338" s="434">
        <f t="shared" si="836"/>
        <v>143.5</v>
      </c>
      <c r="AO338" s="435">
        <f t="shared" si="837"/>
        <v>91</v>
      </c>
      <c r="AP338" s="432"/>
      <c r="AQ338" s="433"/>
      <c r="AR338" s="434">
        <f t="shared" si="838"/>
        <v>0</v>
      </c>
      <c r="AS338" s="435">
        <f t="shared" si="839"/>
        <v>0</v>
      </c>
      <c r="AT338" s="434">
        <f t="shared" si="840"/>
        <v>3.2576923076923077</v>
      </c>
      <c r="AU338" s="435">
        <f t="shared" si="841"/>
        <v>3.5</v>
      </c>
      <c r="AV338" s="434">
        <f t="shared" si="842"/>
        <v>338.8</v>
      </c>
      <c r="AW338" s="435">
        <f t="shared" si="843"/>
        <v>294</v>
      </c>
      <c r="AX338" s="609">
        <v>62.7</v>
      </c>
      <c r="AY338" s="560">
        <v>58.7</v>
      </c>
      <c r="AZ338" s="434">
        <f t="shared" si="844"/>
        <v>3950.1000000000004</v>
      </c>
      <c r="BA338" s="435">
        <f t="shared" si="845"/>
        <v>3404.6000000000004</v>
      </c>
      <c r="BB338" s="609">
        <v>57</v>
      </c>
      <c r="BC338" s="560">
        <v>61.3</v>
      </c>
      <c r="BD338" s="434">
        <f t="shared" si="846"/>
        <v>2337</v>
      </c>
      <c r="BE338" s="435">
        <f t="shared" si="847"/>
        <v>1593.8</v>
      </c>
      <c r="BF338" s="432"/>
      <c r="BG338" s="433"/>
      <c r="BH338" s="434">
        <f t="shared" si="848"/>
        <v>0</v>
      </c>
      <c r="BI338" s="435">
        <f t="shared" si="849"/>
        <v>0</v>
      </c>
      <c r="BJ338" s="434">
        <f t="shared" si="850"/>
        <v>60.452884615384619</v>
      </c>
      <c r="BK338" s="435">
        <f t="shared" si="851"/>
        <v>59.504761904761914</v>
      </c>
      <c r="BL338" s="434">
        <f t="shared" si="852"/>
        <v>6287.1</v>
      </c>
      <c r="BM338" s="435">
        <f t="shared" si="853"/>
        <v>4998.4000000000005</v>
      </c>
      <c r="BN338" s="609">
        <v>125</v>
      </c>
      <c r="BO338" s="560">
        <v>83</v>
      </c>
      <c r="BP338" s="434">
        <f t="shared" si="854"/>
        <v>125</v>
      </c>
      <c r="BQ338" s="435">
        <f t="shared" si="855"/>
        <v>83</v>
      </c>
      <c r="BR338" s="609">
        <v>68</v>
      </c>
      <c r="BS338" s="560">
        <v>56</v>
      </c>
      <c r="BT338" s="434">
        <f t="shared" si="856"/>
        <v>68</v>
      </c>
      <c r="BU338" s="435">
        <f t="shared" si="857"/>
        <v>56</v>
      </c>
      <c r="BV338" s="432"/>
      <c r="BW338" s="433"/>
      <c r="BX338" s="434">
        <f t="shared" si="858"/>
        <v>0</v>
      </c>
      <c r="BY338" s="435">
        <f t="shared" si="859"/>
        <v>0</v>
      </c>
      <c r="BZ338" s="434">
        <f t="shared" si="860"/>
        <v>193</v>
      </c>
      <c r="CA338" s="435">
        <f t="shared" si="861"/>
        <v>139</v>
      </c>
      <c r="CB338" s="434">
        <f t="shared" si="862"/>
        <v>193</v>
      </c>
      <c r="CC338" s="435">
        <f t="shared" si="863"/>
        <v>139</v>
      </c>
      <c r="CD338" s="609">
        <v>4</v>
      </c>
      <c r="CE338" s="560">
        <v>4.0999999999999996</v>
      </c>
      <c r="CF338" s="434">
        <f t="shared" si="864"/>
        <v>500</v>
      </c>
      <c r="CG338" s="435">
        <f t="shared" si="865"/>
        <v>340.29999999999995</v>
      </c>
      <c r="CH338" s="610">
        <v>3.8</v>
      </c>
      <c r="CI338" s="560">
        <v>4.2</v>
      </c>
      <c r="CJ338" s="434">
        <f t="shared" si="866"/>
        <v>258.39999999999998</v>
      </c>
      <c r="CK338" s="435">
        <f t="shared" si="867"/>
        <v>235.20000000000002</v>
      </c>
      <c r="CL338" s="432"/>
      <c r="CM338" s="433"/>
      <c r="CN338" s="434">
        <f t="shared" si="868"/>
        <v>0</v>
      </c>
      <c r="CO338" s="435">
        <f t="shared" si="869"/>
        <v>0</v>
      </c>
      <c r="CP338" s="434">
        <f t="shared" si="870"/>
        <v>3.9295336787564765</v>
      </c>
      <c r="CQ338" s="435">
        <f t="shared" si="871"/>
        <v>4.1402877697841722</v>
      </c>
      <c r="CR338" s="434">
        <f t="shared" si="872"/>
        <v>758.4</v>
      </c>
      <c r="CS338" s="435">
        <f t="shared" si="873"/>
        <v>575.49999999999989</v>
      </c>
      <c r="CT338" s="609">
        <v>79</v>
      </c>
      <c r="CU338" s="560">
        <v>79.5</v>
      </c>
      <c r="CV338" s="434">
        <f t="shared" si="874"/>
        <v>9875</v>
      </c>
      <c r="CW338" s="435">
        <f t="shared" si="875"/>
        <v>6598.5</v>
      </c>
      <c r="CX338" s="609">
        <v>66.900000000000006</v>
      </c>
      <c r="CY338" s="560">
        <v>70</v>
      </c>
      <c r="CZ338" s="434">
        <f t="shared" si="876"/>
        <v>4549.2000000000007</v>
      </c>
      <c r="DA338" s="435">
        <f t="shared" si="877"/>
        <v>3920</v>
      </c>
      <c r="DB338" s="432"/>
      <c r="DC338" s="433"/>
      <c r="DD338" s="434">
        <f t="shared" si="878"/>
        <v>0</v>
      </c>
      <c r="DE338" s="435">
        <f t="shared" si="879"/>
        <v>0</v>
      </c>
      <c r="DF338" s="434">
        <f t="shared" si="880"/>
        <v>74.736787564766843</v>
      </c>
      <c r="DG338" s="435">
        <f t="shared" si="881"/>
        <v>75.672661870503603</v>
      </c>
      <c r="DH338" s="434">
        <f t="shared" si="882"/>
        <v>14424.2</v>
      </c>
      <c r="DI338" s="435">
        <f t="shared" si="883"/>
        <v>10518.5</v>
      </c>
      <c r="DJ338" s="434">
        <f t="shared" si="884"/>
        <v>297</v>
      </c>
      <c r="DK338" s="435">
        <f t="shared" si="885"/>
        <v>223</v>
      </c>
      <c r="DL338" s="434">
        <f t="shared" si="886"/>
        <v>297</v>
      </c>
      <c r="DM338" s="435">
        <f t="shared" si="887"/>
        <v>223</v>
      </c>
      <c r="DN338" s="434">
        <f t="shared" si="888"/>
        <v>3.6942760942760944</v>
      </c>
      <c r="DO338" s="435">
        <f t="shared" si="889"/>
        <v>3.8991031390134525</v>
      </c>
      <c r="DP338" s="434">
        <f t="shared" si="890"/>
        <v>1097.2</v>
      </c>
      <c r="DQ338" s="435">
        <f t="shared" si="891"/>
        <v>869.49999999999989</v>
      </c>
      <c r="DR338" s="434">
        <f t="shared" si="892"/>
        <v>69.73501683501685</v>
      </c>
      <c r="DS338" s="435">
        <f t="shared" si="893"/>
        <v>69.582511210762334</v>
      </c>
      <c r="DT338" s="434">
        <f t="shared" si="894"/>
        <v>20711.300000000003</v>
      </c>
      <c r="DU338" s="435">
        <f t="shared" si="895"/>
        <v>15516.9</v>
      </c>
      <c r="DV338" s="609">
        <v>62</v>
      </c>
      <c r="DW338" s="560">
        <v>40</v>
      </c>
      <c r="DX338" s="434">
        <f t="shared" si="896"/>
        <v>62</v>
      </c>
      <c r="DY338" s="435">
        <f t="shared" si="897"/>
        <v>40</v>
      </c>
      <c r="DZ338" s="609">
        <v>97</v>
      </c>
      <c r="EA338" s="560">
        <v>71</v>
      </c>
      <c r="EB338" s="434">
        <f t="shared" si="898"/>
        <v>97</v>
      </c>
      <c r="EC338" s="435">
        <f t="shared" si="899"/>
        <v>71</v>
      </c>
      <c r="ED338" s="432"/>
      <c r="EE338" s="433"/>
      <c r="EF338" s="434">
        <f t="shared" si="900"/>
        <v>0</v>
      </c>
      <c r="EG338" s="435">
        <f t="shared" si="901"/>
        <v>0</v>
      </c>
      <c r="EH338" s="434">
        <f t="shared" si="902"/>
        <v>159</v>
      </c>
      <c r="EI338" s="435">
        <f t="shared" si="903"/>
        <v>111</v>
      </c>
      <c r="EJ338" s="434">
        <f t="shared" si="904"/>
        <v>159</v>
      </c>
      <c r="EK338" s="435">
        <f t="shared" si="905"/>
        <v>111</v>
      </c>
      <c r="EL338" s="609">
        <v>2.6</v>
      </c>
      <c r="EM338" s="560">
        <v>3.6</v>
      </c>
      <c r="EN338" s="434">
        <f t="shared" si="906"/>
        <v>161.20000000000002</v>
      </c>
      <c r="EO338" s="435">
        <f t="shared" si="907"/>
        <v>144</v>
      </c>
      <c r="EP338" s="609">
        <v>2.8</v>
      </c>
      <c r="EQ338" s="560">
        <v>3.5</v>
      </c>
      <c r="ER338" s="434">
        <f t="shared" si="908"/>
        <v>271.59999999999997</v>
      </c>
      <c r="ES338" s="435">
        <f t="shared" si="909"/>
        <v>248.5</v>
      </c>
      <c r="ET338" s="432"/>
      <c r="EU338" s="433"/>
      <c r="EV338" s="434">
        <f t="shared" si="910"/>
        <v>0</v>
      </c>
      <c r="EW338" s="435">
        <f t="shared" si="911"/>
        <v>0</v>
      </c>
      <c r="EX338" s="434">
        <f t="shared" si="912"/>
        <v>2.722012578616352</v>
      </c>
      <c r="EY338" s="435">
        <f t="shared" si="913"/>
        <v>3.5360360360360361</v>
      </c>
      <c r="EZ338" s="434">
        <f t="shared" si="914"/>
        <v>432.79999999999995</v>
      </c>
      <c r="FA338" s="435">
        <f t="shared" si="915"/>
        <v>392.5</v>
      </c>
      <c r="FB338" s="609">
        <v>52.4</v>
      </c>
      <c r="FC338" s="560">
        <v>60</v>
      </c>
      <c r="FD338" s="434">
        <f t="shared" si="916"/>
        <v>3248.7999999999997</v>
      </c>
      <c r="FE338" s="435">
        <f t="shared" si="917"/>
        <v>2400</v>
      </c>
      <c r="FF338" s="609">
        <v>48.5</v>
      </c>
      <c r="FG338" s="560">
        <v>52</v>
      </c>
      <c r="FH338" s="434">
        <f t="shared" si="918"/>
        <v>4704.5</v>
      </c>
      <c r="FI338" s="435">
        <f t="shared" si="919"/>
        <v>3692</v>
      </c>
      <c r="FJ338" s="432"/>
      <c r="FK338" s="433"/>
      <c r="FL338" s="434">
        <f t="shared" si="920"/>
        <v>0</v>
      </c>
      <c r="FM338" s="435">
        <f t="shared" si="921"/>
        <v>0</v>
      </c>
      <c r="FN338" s="434">
        <f t="shared" si="922"/>
        <v>50.020754716981131</v>
      </c>
      <c r="FO338" s="435">
        <f t="shared" si="923"/>
        <v>54.882882882882882</v>
      </c>
      <c r="FP338" s="434">
        <f t="shared" si="924"/>
        <v>7953.3</v>
      </c>
      <c r="FQ338" s="435">
        <f t="shared" si="925"/>
        <v>6092</v>
      </c>
      <c r="FR338" s="609">
        <v>206</v>
      </c>
      <c r="FS338" s="560">
        <v>125</v>
      </c>
      <c r="FT338" s="434">
        <f t="shared" si="926"/>
        <v>206</v>
      </c>
      <c r="FU338" s="435">
        <f t="shared" si="927"/>
        <v>125</v>
      </c>
      <c r="FV338" s="609">
        <v>3.5</v>
      </c>
      <c r="FW338" s="560">
        <v>3.8</v>
      </c>
      <c r="FX338" s="434">
        <f t="shared" si="928"/>
        <v>721</v>
      </c>
      <c r="FY338" s="435">
        <f t="shared" si="929"/>
        <v>475</v>
      </c>
      <c r="FZ338" s="609">
        <v>45.7</v>
      </c>
      <c r="GA338" s="561">
        <v>55.4</v>
      </c>
      <c r="GB338" s="434">
        <f t="shared" si="930"/>
        <v>9414.2000000000007</v>
      </c>
      <c r="GC338" s="435">
        <f t="shared" si="931"/>
        <v>6925</v>
      </c>
      <c r="GD338" s="434">
        <f t="shared" si="932"/>
        <v>250</v>
      </c>
      <c r="GE338" s="435">
        <f t="shared" si="933"/>
        <v>181</v>
      </c>
      <c r="GF338" s="434">
        <f t="shared" si="934"/>
        <v>250</v>
      </c>
      <c r="GG338" s="435">
        <f t="shared" si="935"/>
        <v>181</v>
      </c>
      <c r="GH338" s="434">
        <f t="shared" si="936"/>
        <v>856.5</v>
      </c>
      <c r="GI338" s="435">
        <f t="shared" si="937"/>
        <v>687.3</v>
      </c>
      <c r="GJ338" s="434">
        <f t="shared" si="938"/>
        <v>17073.900000000001</v>
      </c>
      <c r="GK338" s="435">
        <f t="shared" si="939"/>
        <v>12403.1</v>
      </c>
      <c r="GL338" s="434">
        <f t="shared" si="940"/>
        <v>206</v>
      </c>
      <c r="GM338" s="435">
        <f t="shared" si="941"/>
        <v>153</v>
      </c>
      <c r="GN338" s="434">
        <f t="shared" si="942"/>
        <v>206</v>
      </c>
      <c r="GO338" s="435">
        <f t="shared" si="943"/>
        <v>153</v>
      </c>
      <c r="GP338" s="434">
        <f t="shared" si="944"/>
        <v>673.5</v>
      </c>
      <c r="GQ338" s="435">
        <f t="shared" si="945"/>
        <v>574.70000000000005</v>
      </c>
      <c r="GR338" s="434">
        <f t="shared" si="946"/>
        <v>11590.7</v>
      </c>
      <c r="GS338" s="435">
        <f t="shared" si="947"/>
        <v>9205.7999999999993</v>
      </c>
      <c r="GT338" s="434">
        <f t="shared" si="948"/>
        <v>456</v>
      </c>
      <c r="GU338" s="435">
        <f t="shared" si="949"/>
        <v>334</v>
      </c>
      <c r="GV338" s="434">
        <f t="shared" si="950"/>
        <v>456</v>
      </c>
      <c r="GW338" s="435">
        <f t="shared" si="951"/>
        <v>334</v>
      </c>
      <c r="GX338" s="434">
        <f t="shared" si="952"/>
        <v>1530</v>
      </c>
      <c r="GY338" s="435">
        <f t="shared" si="953"/>
        <v>1262</v>
      </c>
      <c r="GZ338" s="434">
        <f t="shared" si="954"/>
        <v>28664.600000000002</v>
      </c>
      <c r="HA338" s="435">
        <f t="shared" si="955"/>
        <v>21608.9</v>
      </c>
      <c r="HB338" s="434">
        <f t="shared" si="956"/>
        <v>0</v>
      </c>
      <c r="HC338" s="435">
        <f t="shared" si="957"/>
        <v>0</v>
      </c>
      <c r="HD338" s="434">
        <f t="shared" si="958"/>
        <v>0</v>
      </c>
      <c r="HE338" s="435">
        <f t="shared" si="959"/>
        <v>0</v>
      </c>
      <c r="HF338" s="434">
        <f t="shared" si="960"/>
        <v>0</v>
      </c>
      <c r="HG338" s="435">
        <f t="shared" si="961"/>
        <v>0</v>
      </c>
      <c r="HH338" s="434">
        <f t="shared" si="962"/>
        <v>0</v>
      </c>
      <c r="HI338" s="435">
        <f t="shared" si="963"/>
        <v>0</v>
      </c>
      <c r="HJ338" s="434">
        <f t="shared" si="964"/>
        <v>2251</v>
      </c>
      <c r="HK338" s="435">
        <f t="shared" si="965"/>
        <v>1737</v>
      </c>
      <c r="HL338" s="434">
        <f t="shared" si="966"/>
        <v>38078.800000000003</v>
      </c>
      <c r="HM338" s="435">
        <f t="shared" si="967"/>
        <v>28533.9</v>
      </c>
    </row>
    <row r="339" spans="1:221" s="18" customFormat="1" ht="15" customHeight="1">
      <c r="A339" s="540" t="s">
        <v>585</v>
      </c>
      <c r="B339" s="6" t="s">
        <v>652</v>
      </c>
      <c r="C339" s="563"/>
      <c r="D339" s="5">
        <v>225371</v>
      </c>
      <c r="E339" s="568">
        <v>9</v>
      </c>
      <c r="F339" s="609">
        <v>481</v>
      </c>
      <c r="G339" s="560">
        <v>447</v>
      </c>
      <c r="H339" s="609">
        <v>30</v>
      </c>
      <c r="I339" s="560">
        <v>16</v>
      </c>
      <c r="J339" s="434">
        <f t="shared" si="820"/>
        <v>451</v>
      </c>
      <c r="K339" s="435">
        <f t="shared" si="821"/>
        <v>431</v>
      </c>
      <c r="L339" s="432"/>
      <c r="M339" s="433"/>
      <c r="N339" s="434">
        <f t="shared" si="822"/>
        <v>451</v>
      </c>
      <c r="O339" s="435">
        <f t="shared" si="823"/>
        <v>431</v>
      </c>
      <c r="P339" s="434">
        <f t="shared" si="824"/>
        <v>451</v>
      </c>
      <c r="Q339" s="435">
        <f t="shared" si="825"/>
        <v>431</v>
      </c>
      <c r="R339" s="609">
        <v>45</v>
      </c>
      <c r="S339" s="560">
        <v>52</v>
      </c>
      <c r="T339" s="434">
        <f t="shared" si="819"/>
        <v>45</v>
      </c>
      <c r="U339" s="435">
        <f t="shared" si="819"/>
        <v>52</v>
      </c>
      <c r="V339" s="609">
        <v>36</v>
      </c>
      <c r="W339" s="560">
        <v>68</v>
      </c>
      <c r="X339" s="434">
        <f t="shared" si="826"/>
        <v>36</v>
      </c>
      <c r="Y339" s="435">
        <f t="shared" si="827"/>
        <v>68</v>
      </c>
      <c r="Z339" s="432"/>
      <c r="AA339" s="433"/>
      <c r="AB339" s="434">
        <f t="shared" si="828"/>
        <v>0</v>
      </c>
      <c r="AC339" s="435">
        <f t="shared" si="829"/>
        <v>0</v>
      </c>
      <c r="AD339" s="434">
        <f t="shared" si="830"/>
        <v>81</v>
      </c>
      <c r="AE339" s="435">
        <f t="shared" si="831"/>
        <v>120</v>
      </c>
      <c r="AF339" s="434">
        <f t="shared" si="832"/>
        <v>81</v>
      </c>
      <c r="AG339" s="435">
        <f t="shared" si="833"/>
        <v>120</v>
      </c>
      <c r="AH339" s="609">
        <v>2.1</v>
      </c>
      <c r="AI339" s="560">
        <v>2.2999999999999998</v>
      </c>
      <c r="AJ339" s="434">
        <f t="shared" si="834"/>
        <v>94.5</v>
      </c>
      <c r="AK339" s="435">
        <f t="shared" si="835"/>
        <v>119.6</v>
      </c>
      <c r="AL339" s="609">
        <v>2.5</v>
      </c>
      <c r="AM339" s="560">
        <v>2.8</v>
      </c>
      <c r="AN339" s="434">
        <f t="shared" si="836"/>
        <v>90</v>
      </c>
      <c r="AO339" s="435">
        <f t="shared" si="837"/>
        <v>190.39999999999998</v>
      </c>
      <c r="AP339" s="432"/>
      <c r="AQ339" s="433"/>
      <c r="AR339" s="434">
        <f t="shared" si="838"/>
        <v>0</v>
      </c>
      <c r="AS339" s="435">
        <f t="shared" si="839"/>
        <v>0</v>
      </c>
      <c r="AT339" s="434">
        <f t="shared" si="840"/>
        <v>2.2777777777777777</v>
      </c>
      <c r="AU339" s="435">
        <f t="shared" si="841"/>
        <v>2.5833333333333335</v>
      </c>
      <c r="AV339" s="434">
        <f t="shared" si="842"/>
        <v>184.5</v>
      </c>
      <c r="AW339" s="435">
        <f t="shared" si="843"/>
        <v>310</v>
      </c>
      <c r="AX339" s="609">
        <v>51.8</v>
      </c>
      <c r="AY339" s="560">
        <v>52.2</v>
      </c>
      <c r="AZ339" s="434">
        <f t="shared" si="844"/>
        <v>2331</v>
      </c>
      <c r="BA339" s="435">
        <f t="shared" si="845"/>
        <v>2714.4</v>
      </c>
      <c r="BB339" s="609">
        <v>39.5</v>
      </c>
      <c r="BC339" s="560">
        <v>22.1</v>
      </c>
      <c r="BD339" s="434">
        <f t="shared" si="846"/>
        <v>1422</v>
      </c>
      <c r="BE339" s="435">
        <f t="shared" si="847"/>
        <v>1502.8000000000002</v>
      </c>
      <c r="BF339" s="432"/>
      <c r="BG339" s="433"/>
      <c r="BH339" s="434">
        <f t="shared" si="848"/>
        <v>0</v>
      </c>
      <c r="BI339" s="435">
        <f t="shared" si="849"/>
        <v>0</v>
      </c>
      <c r="BJ339" s="434">
        <f t="shared" si="850"/>
        <v>46.333333333333336</v>
      </c>
      <c r="BK339" s="435">
        <f t="shared" si="851"/>
        <v>35.143333333333338</v>
      </c>
      <c r="BL339" s="434">
        <f t="shared" si="852"/>
        <v>3753</v>
      </c>
      <c r="BM339" s="435">
        <f t="shared" si="853"/>
        <v>4217.2000000000007</v>
      </c>
      <c r="BN339" s="609">
        <v>104</v>
      </c>
      <c r="BO339" s="560">
        <v>116</v>
      </c>
      <c r="BP339" s="434">
        <f t="shared" si="854"/>
        <v>104</v>
      </c>
      <c r="BQ339" s="435">
        <f t="shared" si="855"/>
        <v>116</v>
      </c>
      <c r="BR339" s="609">
        <v>36</v>
      </c>
      <c r="BS339" s="560">
        <v>35</v>
      </c>
      <c r="BT339" s="434">
        <f t="shared" si="856"/>
        <v>36</v>
      </c>
      <c r="BU339" s="435">
        <f t="shared" si="857"/>
        <v>35</v>
      </c>
      <c r="BV339" s="432"/>
      <c r="BW339" s="433"/>
      <c r="BX339" s="434">
        <f t="shared" si="858"/>
        <v>0</v>
      </c>
      <c r="BY339" s="435">
        <f t="shared" si="859"/>
        <v>0</v>
      </c>
      <c r="BZ339" s="434">
        <f t="shared" si="860"/>
        <v>140</v>
      </c>
      <c r="CA339" s="435">
        <f t="shared" si="861"/>
        <v>151</v>
      </c>
      <c r="CB339" s="434">
        <f t="shared" si="862"/>
        <v>140</v>
      </c>
      <c r="CC339" s="435">
        <f t="shared" si="863"/>
        <v>151</v>
      </c>
      <c r="CD339" s="609">
        <v>3.2</v>
      </c>
      <c r="CE339" s="560">
        <v>3.2</v>
      </c>
      <c r="CF339" s="434">
        <f t="shared" si="864"/>
        <v>332.8</v>
      </c>
      <c r="CG339" s="435">
        <f t="shared" si="865"/>
        <v>371.20000000000005</v>
      </c>
      <c r="CH339" s="610">
        <v>4.5</v>
      </c>
      <c r="CI339" s="560">
        <v>4.2</v>
      </c>
      <c r="CJ339" s="434">
        <f t="shared" si="866"/>
        <v>162</v>
      </c>
      <c r="CK339" s="435">
        <f t="shared" si="867"/>
        <v>147</v>
      </c>
      <c r="CL339" s="432"/>
      <c r="CM339" s="433"/>
      <c r="CN339" s="434">
        <f t="shared" si="868"/>
        <v>0</v>
      </c>
      <c r="CO339" s="435">
        <f t="shared" si="869"/>
        <v>0</v>
      </c>
      <c r="CP339" s="434">
        <f t="shared" si="870"/>
        <v>3.5342857142857143</v>
      </c>
      <c r="CQ339" s="435">
        <f t="shared" si="871"/>
        <v>3.4317880794701989</v>
      </c>
      <c r="CR339" s="434">
        <f t="shared" si="872"/>
        <v>494.8</v>
      </c>
      <c r="CS339" s="435">
        <f t="shared" si="873"/>
        <v>518.20000000000005</v>
      </c>
      <c r="CT339" s="609">
        <v>73.3</v>
      </c>
      <c r="CU339" s="560">
        <v>74</v>
      </c>
      <c r="CV339" s="434">
        <f t="shared" si="874"/>
        <v>7623.2</v>
      </c>
      <c r="CW339" s="435">
        <f t="shared" si="875"/>
        <v>8584</v>
      </c>
      <c r="CX339" s="609">
        <v>79.5</v>
      </c>
      <c r="CY339" s="560">
        <v>70.3</v>
      </c>
      <c r="CZ339" s="434">
        <f t="shared" si="876"/>
        <v>2862</v>
      </c>
      <c r="DA339" s="435">
        <f t="shared" si="877"/>
        <v>2460.5</v>
      </c>
      <c r="DB339" s="432"/>
      <c r="DC339" s="433"/>
      <c r="DD339" s="434">
        <f t="shared" si="878"/>
        <v>0</v>
      </c>
      <c r="DE339" s="435">
        <f t="shared" si="879"/>
        <v>0</v>
      </c>
      <c r="DF339" s="434">
        <f t="shared" si="880"/>
        <v>74.894285714285715</v>
      </c>
      <c r="DG339" s="435">
        <f t="shared" si="881"/>
        <v>73.142384105960261</v>
      </c>
      <c r="DH339" s="434">
        <f t="shared" si="882"/>
        <v>10485.200000000001</v>
      </c>
      <c r="DI339" s="435">
        <f t="shared" si="883"/>
        <v>11044.5</v>
      </c>
      <c r="DJ339" s="434">
        <f t="shared" si="884"/>
        <v>221</v>
      </c>
      <c r="DK339" s="435">
        <f t="shared" si="885"/>
        <v>271</v>
      </c>
      <c r="DL339" s="434">
        <f t="shared" si="886"/>
        <v>221</v>
      </c>
      <c r="DM339" s="435">
        <f t="shared" si="887"/>
        <v>271</v>
      </c>
      <c r="DN339" s="434">
        <f t="shared" si="888"/>
        <v>3.073755656108597</v>
      </c>
      <c r="DO339" s="435">
        <f t="shared" si="889"/>
        <v>3.056088560885609</v>
      </c>
      <c r="DP339" s="434">
        <f t="shared" si="890"/>
        <v>679.3</v>
      </c>
      <c r="DQ339" s="435">
        <f t="shared" si="891"/>
        <v>828.2</v>
      </c>
      <c r="DR339" s="434">
        <f t="shared" si="892"/>
        <v>64.426244343891412</v>
      </c>
      <c r="DS339" s="435">
        <f t="shared" si="893"/>
        <v>56.316236162361626</v>
      </c>
      <c r="DT339" s="434">
        <f t="shared" si="894"/>
        <v>14238.200000000003</v>
      </c>
      <c r="DU339" s="435">
        <f t="shared" si="895"/>
        <v>15261.7</v>
      </c>
      <c r="DV339" s="609">
        <v>59</v>
      </c>
      <c r="DW339" s="560">
        <v>65</v>
      </c>
      <c r="DX339" s="434">
        <f t="shared" si="896"/>
        <v>59</v>
      </c>
      <c r="DY339" s="435">
        <f t="shared" si="897"/>
        <v>65</v>
      </c>
      <c r="DZ339" s="609">
        <v>63</v>
      </c>
      <c r="EA339" s="560">
        <v>48</v>
      </c>
      <c r="EB339" s="434">
        <f t="shared" si="898"/>
        <v>63</v>
      </c>
      <c r="EC339" s="435">
        <f t="shared" si="899"/>
        <v>48</v>
      </c>
      <c r="ED339" s="432"/>
      <c r="EE339" s="433"/>
      <c r="EF339" s="434">
        <f t="shared" si="900"/>
        <v>0</v>
      </c>
      <c r="EG339" s="435">
        <f t="shared" si="901"/>
        <v>0</v>
      </c>
      <c r="EH339" s="434">
        <f t="shared" si="902"/>
        <v>122</v>
      </c>
      <c r="EI339" s="435">
        <f t="shared" si="903"/>
        <v>113</v>
      </c>
      <c r="EJ339" s="434">
        <f t="shared" si="904"/>
        <v>122</v>
      </c>
      <c r="EK339" s="435">
        <f t="shared" si="905"/>
        <v>113</v>
      </c>
      <c r="EL339" s="609">
        <v>2.6</v>
      </c>
      <c r="EM339" s="560">
        <v>2.5</v>
      </c>
      <c r="EN339" s="434">
        <f t="shared" si="906"/>
        <v>153.4</v>
      </c>
      <c r="EO339" s="435">
        <f t="shared" si="907"/>
        <v>162.5</v>
      </c>
      <c r="EP339" s="609">
        <v>3.2</v>
      </c>
      <c r="EQ339" s="560">
        <v>2.8</v>
      </c>
      <c r="ER339" s="434">
        <f t="shared" si="908"/>
        <v>201.60000000000002</v>
      </c>
      <c r="ES339" s="435">
        <f t="shared" si="909"/>
        <v>134.39999999999998</v>
      </c>
      <c r="ET339" s="432"/>
      <c r="EU339" s="433"/>
      <c r="EV339" s="434">
        <f t="shared" si="910"/>
        <v>0</v>
      </c>
      <c r="EW339" s="435">
        <f t="shared" si="911"/>
        <v>0</v>
      </c>
      <c r="EX339" s="434">
        <f t="shared" si="912"/>
        <v>2.9098360655737703</v>
      </c>
      <c r="EY339" s="435">
        <f t="shared" si="913"/>
        <v>2.6274336283185837</v>
      </c>
      <c r="EZ339" s="434">
        <f t="shared" si="914"/>
        <v>355</v>
      </c>
      <c r="FA339" s="435">
        <f t="shared" si="915"/>
        <v>296.89999999999998</v>
      </c>
      <c r="FB339" s="609">
        <v>54.6</v>
      </c>
      <c r="FC339" s="560">
        <v>54.4</v>
      </c>
      <c r="FD339" s="434">
        <f t="shared" si="916"/>
        <v>3221.4</v>
      </c>
      <c r="FE339" s="435">
        <f t="shared" si="917"/>
        <v>3536</v>
      </c>
      <c r="FF339" s="609">
        <v>53.7</v>
      </c>
      <c r="FG339" s="560">
        <v>47.1</v>
      </c>
      <c r="FH339" s="434">
        <f t="shared" si="918"/>
        <v>3383.1000000000004</v>
      </c>
      <c r="FI339" s="435">
        <f t="shared" si="919"/>
        <v>2260.8000000000002</v>
      </c>
      <c r="FJ339" s="432"/>
      <c r="FK339" s="433"/>
      <c r="FL339" s="434">
        <f t="shared" si="920"/>
        <v>0</v>
      </c>
      <c r="FM339" s="435">
        <f t="shared" si="921"/>
        <v>0</v>
      </c>
      <c r="FN339" s="434">
        <f t="shared" si="922"/>
        <v>54.135245901639344</v>
      </c>
      <c r="FO339" s="435">
        <f t="shared" si="923"/>
        <v>51.299115044247792</v>
      </c>
      <c r="FP339" s="434">
        <f t="shared" si="924"/>
        <v>6604.5</v>
      </c>
      <c r="FQ339" s="435">
        <f t="shared" si="925"/>
        <v>5796.8</v>
      </c>
      <c r="FR339" s="609">
        <v>108</v>
      </c>
      <c r="FS339" s="560">
        <v>47</v>
      </c>
      <c r="FT339" s="434">
        <f t="shared" si="926"/>
        <v>108</v>
      </c>
      <c r="FU339" s="435">
        <f t="shared" si="927"/>
        <v>47</v>
      </c>
      <c r="FV339" s="609">
        <v>2.2999999999999998</v>
      </c>
      <c r="FW339" s="560">
        <v>4.5</v>
      </c>
      <c r="FX339" s="434">
        <f t="shared" si="928"/>
        <v>248.39999999999998</v>
      </c>
      <c r="FY339" s="435">
        <f t="shared" si="929"/>
        <v>211.5</v>
      </c>
      <c r="FZ339" s="609">
        <v>30.9</v>
      </c>
      <c r="GA339" s="561">
        <v>56.3</v>
      </c>
      <c r="GB339" s="434">
        <f t="shared" si="930"/>
        <v>3337.2</v>
      </c>
      <c r="GC339" s="435">
        <f t="shared" si="931"/>
        <v>2646.1</v>
      </c>
      <c r="GD339" s="434">
        <f t="shared" si="932"/>
        <v>208</v>
      </c>
      <c r="GE339" s="435">
        <f t="shared" si="933"/>
        <v>233</v>
      </c>
      <c r="GF339" s="434">
        <f t="shared" si="934"/>
        <v>208</v>
      </c>
      <c r="GG339" s="435">
        <f t="shared" si="935"/>
        <v>233</v>
      </c>
      <c r="GH339" s="434">
        <f t="shared" si="936"/>
        <v>580.70000000000005</v>
      </c>
      <c r="GI339" s="435">
        <f t="shared" si="937"/>
        <v>653.30000000000007</v>
      </c>
      <c r="GJ339" s="434">
        <f t="shared" si="938"/>
        <v>13175.6</v>
      </c>
      <c r="GK339" s="435">
        <f t="shared" si="939"/>
        <v>14834.4</v>
      </c>
      <c r="GL339" s="434">
        <f t="shared" si="940"/>
        <v>135</v>
      </c>
      <c r="GM339" s="435">
        <f t="shared" si="941"/>
        <v>151</v>
      </c>
      <c r="GN339" s="434">
        <f t="shared" si="942"/>
        <v>135</v>
      </c>
      <c r="GO339" s="435">
        <f t="shared" si="943"/>
        <v>151</v>
      </c>
      <c r="GP339" s="434">
        <f t="shared" si="944"/>
        <v>453.6</v>
      </c>
      <c r="GQ339" s="435">
        <f t="shared" si="945"/>
        <v>471.79999999999995</v>
      </c>
      <c r="GR339" s="434">
        <f t="shared" si="946"/>
        <v>7667.1</v>
      </c>
      <c r="GS339" s="435">
        <f t="shared" si="947"/>
        <v>6224.1</v>
      </c>
      <c r="GT339" s="434">
        <f t="shared" si="948"/>
        <v>343</v>
      </c>
      <c r="GU339" s="435">
        <f t="shared" si="949"/>
        <v>384</v>
      </c>
      <c r="GV339" s="434">
        <f t="shared" si="950"/>
        <v>343</v>
      </c>
      <c r="GW339" s="435">
        <f t="shared" si="951"/>
        <v>384</v>
      </c>
      <c r="GX339" s="434">
        <f t="shared" si="952"/>
        <v>1034.3000000000002</v>
      </c>
      <c r="GY339" s="435">
        <f t="shared" si="953"/>
        <v>1125.0999999999999</v>
      </c>
      <c r="GZ339" s="434">
        <f t="shared" si="954"/>
        <v>20842.7</v>
      </c>
      <c r="HA339" s="435">
        <f t="shared" si="955"/>
        <v>21058.5</v>
      </c>
      <c r="HB339" s="434">
        <f t="shared" si="956"/>
        <v>0</v>
      </c>
      <c r="HC339" s="435">
        <f t="shared" si="957"/>
        <v>0</v>
      </c>
      <c r="HD339" s="434">
        <f t="shared" si="958"/>
        <v>0</v>
      </c>
      <c r="HE339" s="435">
        <f t="shared" si="959"/>
        <v>0</v>
      </c>
      <c r="HF339" s="434">
        <f t="shared" si="960"/>
        <v>0</v>
      </c>
      <c r="HG339" s="435">
        <f t="shared" si="961"/>
        <v>0</v>
      </c>
      <c r="HH339" s="434">
        <f t="shared" si="962"/>
        <v>0</v>
      </c>
      <c r="HI339" s="435">
        <f t="shared" si="963"/>
        <v>0</v>
      </c>
      <c r="HJ339" s="434">
        <f t="shared" si="964"/>
        <v>1282.6999999999998</v>
      </c>
      <c r="HK339" s="435">
        <f t="shared" si="965"/>
        <v>1336.6</v>
      </c>
      <c r="HL339" s="434">
        <f t="shared" si="966"/>
        <v>24179.900000000005</v>
      </c>
      <c r="HM339" s="435">
        <f t="shared" si="967"/>
        <v>23704.6</v>
      </c>
    </row>
    <row r="340" spans="1:221" s="18" customFormat="1" ht="15" customHeight="1">
      <c r="A340" s="540" t="s">
        <v>585</v>
      </c>
      <c r="B340" s="6" t="s">
        <v>653</v>
      </c>
      <c r="C340" s="563"/>
      <c r="D340" s="5">
        <v>225520</v>
      </c>
      <c r="E340" s="568">
        <v>9</v>
      </c>
      <c r="F340" s="609">
        <v>407</v>
      </c>
      <c r="G340" s="560">
        <v>499</v>
      </c>
      <c r="H340" s="609">
        <v>0</v>
      </c>
      <c r="I340" s="560">
        <v>1</v>
      </c>
      <c r="J340" s="434">
        <f t="shared" si="820"/>
        <v>407</v>
      </c>
      <c r="K340" s="435">
        <f t="shared" si="821"/>
        <v>498</v>
      </c>
      <c r="L340" s="432"/>
      <c r="M340" s="433"/>
      <c r="N340" s="434">
        <f t="shared" si="822"/>
        <v>407</v>
      </c>
      <c r="O340" s="435">
        <f t="shared" si="823"/>
        <v>498</v>
      </c>
      <c r="P340" s="434">
        <f t="shared" si="824"/>
        <v>407</v>
      </c>
      <c r="Q340" s="435">
        <f t="shared" si="825"/>
        <v>498</v>
      </c>
      <c r="R340" s="609">
        <v>42</v>
      </c>
      <c r="S340" s="560">
        <v>48</v>
      </c>
      <c r="T340" s="434">
        <f t="shared" si="819"/>
        <v>42</v>
      </c>
      <c r="U340" s="435">
        <f t="shared" si="819"/>
        <v>48</v>
      </c>
      <c r="V340" s="609">
        <v>34</v>
      </c>
      <c r="W340" s="560">
        <v>50</v>
      </c>
      <c r="X340" s="434">
        <f t="shared" si="826"/>
        <v>34</v>
      </c>
      <c r="Y340" s="435">
        <f t="shared" si="827"/>
        <v>50</v>
      </c>
      <c r="Z340" s="432"/>
      <c r="AA340" s="433"/>
      <c r="AB340" s="434">
        <f t="shared" si="828"/>
        <v>0</v>
      </c>
      <c r="AC340" s="435">
        <f t="shared" si="829"/>
        <v>0</v>
      </c>
      <c r="AD340" s="434">
        <f t="shared" si="830"/>
        <v>76</v>
      </c>
      <c r="AE340" s="435">
        <f t="shared" si="831"/>
        <v>98</v>
      </c>
      <c r="AF340" s="434">
        <f t="shared" si="832"/>
        <v>76</v>
      </c>
      <c r="AG340" s="435">
        <f t="shared" si="833"/>
        <v>98</v>
      </c>
      <c r="AH340" s="609">
        <v>3.4</v>
      </c>
      <c r="AI340" s="560">
        <v>3</v>
      </c>
      <c r="AJ340" s="434">
        <f t="shared" si="834"/>
        <v>142.79999999999998</v>
      </c>
      <c r="AK340" s="435">
        <f t="shared" si="835"/>
        <v>144</v>
      </c>
      <c r="AL340" s="609">
        <v>4</v>
      </c>
      <c r="AM340" s="560">
        <v>2.8</v>
      </c>
      <c r="AN340" s="434">
        <f t="shared" si="836"/>
        <v>136</v>
      </c>
      <c r="AO340" s="435">
        <f t="shared" si="837"/>
        <v>140</v>
      </c>
      <c r="AP340" s="432"/>
      <c r="AQ340" s="433"/>
      <c r="AR340" s="434">
        <f t="shared" si="838"/>
        <v>0</v>
      </c>
      <c r="AS340" s="435">
        <f t="shared" si="839"/>
        <v>0</v>
      </c>
      <c r="AT340" s="434">
        <f t="shared" si="840"/>
        <v>3.6684210526315781</v>
      </c>
      <c r="AU340" s="435">
        <f t="shared" si="841"/>
        <v>2.8979591836734695</v>
      </c>
      <c r="AV340" s="434">
        <f t="shared" si="842"/>
        <v>278.79999999999995</v>
      </c>
      <c r="AW340" s="435">
        <f t="shared" si="843"/>
        <v>284</v>
      </c>
      <c r="AX340" s="609">
        <v>64</v>
      </c>
      <c r="AY340" s="560">
        <v>58</v>
      </c>
      <c r="AZ340" s="434">
        <f t="shared" si="844"/>
        <v>2688</v>
      </c>
      <c r="BA340" s="435">
        <f t="shared" si="845"/>
        <v>2784</v>
      </c>
      <c r="BB340" s="609">
        <v>56.7</v>
      </c>
      <c r="BC340" s="560">
        <v>50.8</v>
      </c>
      <c r="BD340" s="434">
        <f t="shared" si="846"/>
        <v>1927.8000000000002</v>
      </c>
      <c r="BE340" s="435">
        <f t="shared" si="847"/>
        <v>2540</v>
      </c>
      <c r="BF340" s="432"/>
      <c r="BG340" s="433"/>
      <c r="BH340" s="434">
        <f t="shared" si="848"/>
        <v>0</v>
      </c>
      <c r="BI340" s="435">
        <f t="shared" si="849"/>
        <v>0</v>
      </c>
      <c r="BJ340" s="434">
        <f t="shared" si="850"/>
        <v>60.734210526315792</v>
      </c>
      <c r="BK340" s="435">
        <f t="shared" si="851"/>
        <v>54.326530612244895</v>
      </c>
      <c r="BL340" s="434">
        <f t="shared" si="852"/>
        <v>4615.8</v>
      </c>
      <c r="BM340" s="435">
        <f t="shared" si="853"/>
        <v>5324</v>
      </c>
      <c r="BN340" s="609">
        <v>67</v>
      </c>
      <c r="BO340" s="560">
        <v>69</v>
      </c>
      <c r="BP340" s="434">
        <f t="shared" si="854"/>
        <v>67</v>
      </c>
      <c r="BQ340" s="435">
        <f t="shared" si="855"/>
        <v>69</v>
      </c>
      <c r="BR340" s="609">
        <v>32</v>
      </c>
      <c r="BS340" s="560">
        <v>35</v>
      </c>
      <c r="BT340" s="434">
        <f t="shared" si="856"/>
        <v>32</v>
      </c>
      <c r="BU340" s="435">
        <f t="shared" si="857"/>
        <v>35</v>
      </c>
      <c r="BV340" s="432"/>
      <c r="BW340" s="433"/>
      <c r="BX340" s="434">
        <f t="shared" si="858"/>
        <v>0</v>
      </c>
      <c r="BY340" s="435">
        <f t="shared" si="859"/>
        <v>0</v>
      </c>
      <c r="BZ340" s="434">
        <f t="shared" si="860"/>
        <v>99</v>
      </c>
      <c r="CA340" s="435">
        <f t="shared" si="861"/>
        <v>104</v>
      </c>
      <c r="CB340" s="434">
        <f t="shared" si="862"/>
        <v>99</v>
      </c>
      <c r="CC340" s="435">
        <f t="shared" si="863"/>
        <v>104</v>
      </c>
      <c r="CD340" s="609">
        <v>3.6</v>
      </c>
      <c r="CE340" s="560">
        <v>3.4</v>
      </c>
      <c r="CF340" s="434">
        <f t="shared" si="864"/>
        <v>241.20000000000002</v>
      </c>
      <c r="CG340" s="435">
        <f t="shared" si="865"/>
        <v>234.6</v>
      </c>
      <c r="CH340" s="610">
        <v>5.7</v>
      </c>
      <c r="CI340" s="560">
        <v>4.5999999999999996</v>
      </c>
      <c r="CJ340" s="434">
        <f t="shared" si="866"/>
        <v>182.4</v>
      </c>
      <c r="CK340" s="435">
        <f t="shared" si="867"/>
        <v>161</v>
      </c>
      <c r="CL340" s="432"/>
      <c r="CM340" s="433"/>
      <c r="CN340" s="434">
        <f t="shared" si="868"/>
        <v>0</v>
      </c>
      <c r="CO340" s="435">
        <f t="shared" si="869"/>
        <v>0</v>
      </c>
      <c r="CP340" s="434">
        <f t="shared" si="870"/>
        <v>4.2787878787878793</v>
      </c>
      <c r="CQ340" s="435">
        <f t="shared" si="871"/>
        <v>3.8038461538461541</v>
      </c>
      <c r="CR340" s="434">
        <f t="shared" si="872"/>
        <v>423.6</v>
      </c>
      <c r="CS340" s="435">
        <f t="shared" si="873"/>
        <v>395.6</v>
      </c>
      <c r="CT340" s="609">
        <v>70</v>
      </c>
      <c r="CU340" s="560">
        <v>71.2</v>
      </c>
      <c r="CV340" s="434">
        <f t="shared" si="874"/>
        <v>4690</v>
      </c>
      <c r="CW340" s="435">
        <f t="shared" si="875"/>
        <v>4912.8</v>
      </c>
      <c r="CX340" s="609">
        <v>76.099999999999994</v>
      </c>
      <c r="CY340" s="560">
        <v>71.099999999999994</v>
      </c>
      <c r="CZ340" s="434">
        <f t="shared" si="876"/>
        <v>2435.1999999999998</v>
      </c>
      <c r="DA340" s="435">
        <f t="shared" si="877"/>
        <v>2488.5</v>
      </c>
      <c r="DB340" s="432"/>
      <c r="DC340" s="433"/>
      <c r="DD340" s="434">
        <f t="shared" si="878"/>
        <v>0</v>
      </c>
      <c r="DE340" s="435">
        <f t="shared" si="879"/>
        <v>0</v>
      </c>
      <c r="DF340" s="434">
        <f t="shared" si="880"/>
        <v>71.971717171717174</v>
      </c>
      <c r="DG340" s="435">
        <f t="shared" si="881"/>
        <v>71.166346153846149</v>
      </c>
      <c r="DH340" s="434">
        <f t="shared" si="882"/>
        <v>7125.2</v>
      </c>
      <c r="DI340" s="435">
        <f t="shared" si="883"/>
        <v>7401.2999999999993</v>
      </c>
      <c r="DJ340" s="434">
        <f t="shared" si="884"/>
        <v>175</v>
      </c>
      <c r="DK340" s="435">
        <f t="shared" si="885"/>
        <v>202</v>
      </c>
      <c r="DL340" s="434">
        <f t="shared" si="886"/>
        <v>175</v>
      </c>
      <c r="DM340" s="435">
        <f t="shared" si="887"/>
        <v>202</v>
      </c>
      <c r="DN340" s="434">
        <f t="shared" si="888"/>
        <v>4.0137142857142853</v>
      </c>
      <c r="DO340" s="435">
        <f t="shared" si="889"/>
        <v>3.3643564356435647</v>
      </c>
      <c r="DP340" s="434">
        <f t="shared" si="890"/>
        <v>702.4</v>
      </c>
      <c r="DQ340" s="435">
        <f t="shared" si="891"/>
        <v>679.6</v>
      </c>
      <c r="DR340" s="434">
        <f t="shared" si="892"/>
        <v>67.091428571428565</v>
      </c>
      <c r="DS340" s="435">
        <f t="shared" si="893"/>
        <v>62.996534653465346</v>
      </c>
      <c r="DT340" s="434">
        <f t="shared" si="894"/>
        <v>11740.999999999998</v>
      </c>
      <c r="DU340" s="435">
        <f t="shared" si="895"/>
        <v>12725.3</v>
      </c>
      <c r="DV340" s="609">
        <v>80</v>
      </c>
      <c r="DW340" s="560">
        <v>77</v>
      </c>
      <c r="DX340" s="434">
        <f t="shared" si="896"/>
        <v>80</v>
      </c>
      <c r="DY340" s="435">
        <f t="shared" si="897"/>
        <v>77</v>
      </c>
      <c r="DZ340" s="609">
        <v>77</v>
      </c>
      <c r="EA340" s="560">
        <v>111</v>
      </c>
      <c r="EB340" s="434">
        <f t="shared" si="898"/>
        <v>77</v>
      </c>
      <c r="EC340" s="435">
        <f t="shared" si="899"/>
        <v>111</v>
      </c>
      <c r="ED340" s="432"/>
      <c r="EE340" s="433"/>
      <c r="EF340" s="434">
        <f t="shared" si="900"/>
        <v>0</v>
      </c>
      <c r="EG340" s="435">
        <f t="shared" si="901"/>
        <v>0</v>
      </c>
      <c r="EH340" s="434">
        <f t="shared" si="902"/>
        <v>157</v>
      </c>
      <c r="EI340" s="435">
        <f t="shared" si="903"/>
        <v>188</v>
      </c>
      <c r="EJ340" s="434">
        <f t="shared" si="904"/>
        <v>157</v>
      </c>
      <c r="EK340" s="435">
        <f t="shared" si="905"/>
        <v>188</v>
      </c>
      <c r="EL340" s="609">
        <v>2.6</v>
      </c>
      <c r="EM340" s="560">
        <v>2.5</v>
      </c>
      <c r="EN340" s="434">
        <f t="shared" si="906"/>
        <v>208</v>
      </c>
      <c r="EO340" s="435">
        <f t="shared" si="907"/>
        <v>192.5</v>
      </c>
      <c r="EP340" s="609">
        <v>3.1</v>
      </c>
      <c r="EQ340" s="560">
        <v>2.8</v>
      </c>
      <c r="ER340" s="434">
        <f t="shared" si="908"/>
        <v>238.70000000000002</v>
      </c>
      <c r="ES340" s="435">
        <f t="shared" si="909"/>
        <v>310.79999999999995</v>
      </c>
      <c r="ET340" s="432"/>
      <c r="EU340" s="433"/>
      <c r="EV340" s="434">
        <f t="shared" si="910"/>
        <v>0</v>
      </c>
      <c r="EW340" s="435">
        <f t="shared" si="911"/>
        <v>0</v>
      </c>
      <c r="EX340" s="434">
        <f t="shared" si="912"/>
        <v>2.8452229299363059</v>
      </c>
      <c r="EY340" s="435">
        <f t="shared" si="913"/>
        <v>2.677127659574468</v>
      </c>
      <c r="EZ340" s="434">
        <f t="shared" si="914"/>
        <v>446.70000000000005</v>
      </c>
      <c r="FA340" s="435">
        <f t="shared" si="915"/>
        <v>503.29999999999995</v>
      </c>
      <c r="FB340" s="609">
        <v>53</v>
      </c>
      <c r="FC340" s="560">
        <v>48.4</v>
      </c>
      <c r="FD340" s="434">
        <f t="shared" si="916"/>
        <v>4240</v>
      </c>
      <c r="FE340" s="435">
        <f t="shared" si="917"/>
        <v>3726.7999999999997</v>
      </c>
      <c r="FF340" s="609">
        <v>45.5</v>
      </c>
      <c r="FG340" s="560">
        <v>40.6</v>
      </c>
      <c r="FH340" s="434">
        <f t="shared" si="918"/>
        <v>3503.5</v>
      </c>
      <c r="FI340" s="435">
        <f t="shared" si="919"/>
        <v>4506.6000000000004</v>
      </c>
      <c r="FJ340" s="432"/>
      <c r="FK340" s="433"/>
      <c r="FL340" s="434">
        <f t="shared" si="920"/>
        <v>0</v>
      </c>
      <c r="FM340" s="435">
        <f t="shared" si="921"/>
        <v>0</v>
      </c>
      <c r="FN340" s="434">
        <f t="shared" si="922"/>
        <v>49.321656050955411</v>
      </c>
      <c r="FO340" s="435">
        <f t="shared" si="923"/>
        <v>43.794680851063831</v>
      </c>
      <c r="FP340" s="434">
        <f t="shared" si="924"/>
        <v>7743.5</v>
      </c>
      <c r="FQ340" s="435">
        <f t="shared" si="925"/>
        <v>8233.4</v>
      </c>
      <c r="FR340" s="609">
        <v>75</v>
      </c>
      <c r="FS340" s="560">
        <v>108</v>
      </c>
      <c r="FT340" s="434">
        <f t="shared" si="926"/>
        <v>75</v>
      </c>
      <c r="FU340" s="435">
        <f t="shared" si="927"/>
        <v>108</v>
      </c>
      <c r="FV340" s="609">
        <v>4.3</v>
      </c>
      <c r="FW340" s="560">
        <v>4.5999999999999996</v>
      </c>
      <c r="FX340" s="434">
        <f t="shared" si="928"/>
        <v>322.5</v>
      </c>
      <c r="FY340" s="435">
        <f t="shared" si="929"/>
        <v>496.79999999999995</v>
      </c>
      <c r="FZ340" s="609">
        <v>46.2</v>
      </c>
      <c r="GA340" s="561">
        <v>45.9</v>
      </c>
      <c r="GB340" s="434">
        <f t="shared" si="930"/>
        <v>3465</v>
      </c>
      <c r="GC340" s="435">
        <f t="shared" si="931"/>
        <v>4957.2</v>
      </c>
      <c r="GD340" s="434">
        <f t="shared" si="932"/>
        <v>189</v>
      </c>
      <c r="GE340" s="435">
        <f t="shared" si="933"/>
        <v>194</v>
      </c>
      <c r="GF340" s="434">
        <f t="shared" si="934"/>
        <v>189</v>
      </c>
      <c r="GG340" s="435">
        <f t="shared" si="935"/>
        <v>194</v>
      </c>
      <c r="GH340" s="434">
        <f t="shared" si="936"/>
        <v>592</v>
      </c>
      <c r="GI340" s="435">
        <f t="shared" si="937"/>
        <v>571.1</v>
      </c>
      <c r="GJ340" s="434">
        <f t="shared" si="938"/>
        <v>11618</v>
      </c>
      <c r="GK340" s="435">
        <f t="shared" si="939"/>
        <v>11423.6</v>
      </c>
      <c r="GL340" s="434">
        <f t="shared" si="940"/>
        <v>143</v>
      </c>
      <c r="GM340" s="435">
        <f t="shared" si="941"/>
        <v>196</v>
      </c>
      <c r="GN340" s="434">
        <f t="shared" si="942"/>
        <v>143</v>
      </c>
      <c r="GO340" s="435">
        <f t="shared" si="943"/>
        <v>196</v>
      </c>
      <c r="GP340" s="434">
        <f t="shared" si="944"/>
        <v>557.1</v>
      </c>
      <c r="GQ340" s="435">
        <f t="shared" si="945"/>
        <v>611.79999999999995</v>
      </c>
      <c r="GR340" s="434">
        <f t="shared" si="946"/>
        <v>7866.5</v>
      </c>
      <c r="GS340" s="435">
        <f t="shared" si="947"/>
        <v>9535.1</v>
      </c>
      <c r="GT340" s="434">
        <f t="shared" si="948"/>
        <v>332</v>
      </c>
      <c r="GU340" s="435">
        <f t="shared" si="949"/>
        <v>390</v>
      </c>
      <c r="GV340" s="434">
        <f t="shared" si="950"/>
        <v>332</v>
      </c>
      <c r="GW340" s="435">
        <f t="shared" si="951"/>
        <v>390</v>
      </c>
      <c r="GX340" s="434">
        <f t="shared" si="952"/>
        <v>1149.0999999999999</v>
      </c>
      <c r="GY340" s="435">
        <f t="shared" si="953"/>
        <v>1182.9000000000001</v>
      </c>
      <c r="GZ340" s="434">
        <f t="shared" si="954"/>
        <v>19484.5</v>
      </c>
      <c r="HA340" s="435">
        <f t="shared" si="955"/>
        <v>20958.7</v>
      </c>
      <c r="HB340" s="434">
        <f t="shared" si="956"/>
        <v>0</v>
      </c>
      <c r="HC340" s="435">
        <f t="shared" si="957"/>
        <v>0</v>
      </c>
      <c r="HD340" s="434">
        <f t="shared" si="958"/>
        <v>0</v>
      </c>
      <c r="HE340" s="435">
        <f t="shared" si="959"/>
        <v>0</v>
      </c>
      <c r="HF340" s="434">
        <f t="shared" si="960"/>
        <v>0</v>
      </c>
      <c r="HG340" s="435">
        <f t="shared" si="961"/>
        <v>0</v>
      </c>
      <c r="HH340" s="434">
        <f t="shared" si="962"/>
        <v>0</v>
      </c>
      <c r="HI340" s="435">
        <f t="shared" si="963"/>
        <v>0</v>
      </c>
      <c r="HJ340" s="434">
        <f t="shared" si="964"/>
        <v>1471.6</v>
      </c>
      <c r="HK340" s="435">
        <f t="shared" si="965"/>
        <v>1679.7</v>
      </c>
      <c r="HL340" s="434">
        <f t="shared" si="966"/>
        <v>22949.5</v>
      </c>
      <c r="HM340" s="435">
        <f t="shared" si="967"/>
        <v>25915.899999999998</v>
      </c>
    </row>
    <row r="341" spans="1:221" s="18" customFormat="1" ht="15" customHeight="1">
      <c r="A341" s="540" t="s">
        <v>585</v>
      </c>
      <c r="B341" s="6" t="s">
        <v>654</v>
      </c>
      <c r="C341" s="563"/>
      <c r="D341" s="5">
        <v>226019</v>
      </c>
      <c r="E341" s="568">
        <v>9</v>
      </c>
      <c r="F341" s="609">
        <v>843</v>
      </c>
      <c r="G341" s="560">
        <v>702</v>
      </c>
      <c r="H341" s="609">
        <v>5</v>
      </c>
      <c r="I341" s="560">
        <v>5</v>
      </c>
      <c r="J341" s="434">
        <f t="shared" si="820"/>
        <v>838</v>
      </c>
      <c r="K341" s="435">
        <f t="shared" si="821"/>
        <v>697</v>
      </c>
      <c r="L341" s="432"/>
      <c r="M341" s="433"/>
      <c r="N341" s="434">
        <f t="shared" si="822"/>
        <v>838</v>
      </c>
      <c r="O341" s="435">
        <f t="shared" si="823"/>
        <v>697</v>
      </c>
      <c r="P341" s="434">
        <f t="shared" si="824"/>
        <v>838</v>
      </c>
      <c r="Q341" s="435">
        <f t="shared" si="825"/>
        <v>697</v>
      </c>
      <c r="R341" s="609">
        <v>115</v>
      </c>
      <c r="S341" s="560">
        <v>61</v>
      </c>
      <c r="T341" s="434">
        <f t="shared" si="819"/>
        <v>115</v>
      </c>
      <c r="U341" s="435">
        <f t="shared" si="819"/>
        <v>61</v>
      </c>
      <c r="V341" s="609">
        <v>34</v>
      </c>
      <c r="W341" s="560">
        <v>60</v>
      </c>
      <c r="X341" s="434">
        <f t="shared" si="826"/>
        <v>34</v>
      </c>
      <c r="Y341" s="435">
        <f t="shared" si="827"/>
        <v>60</v>
      </c>
      <c r="Z341" s="432"/>
      <c r="AA341" s="433"/>
      <c r="AB341" s="434">
        <f t="shared" si="828"/>
        <v>0</v>
      </c>
      <c r="AC341" s="435">
        <f t="shared" si="829"/>
        <v>0</v>
      </c>
      <c r="AD341" s="434">
        <f t="shared" si="830"/>
        <v>149</v>
      </c>
      <c r="AE341" s="435">
        <f t="shared" si="831"/>
        <v>121</v>
      </c>
      <c r="AF341" s="434">
        <f t="shared" si="832"/>
        <v>149</v>
      </c>
      <c r="AG341" s="435">
        <f t="shared" si="833"/>
        <v>121</v>
      </c>
      <c r="AH341" s="609">
        <v>3.2</v>
      </c>
      <c r="AI341" s="560">
        <v>3.2</v>
      </c>
      <c r="AJ341" s="434">
        <f t="shared" si="834"/>
        <v>368</v>
      </c>
      <c r="AK341" s="435">
        <f t="shared" si="835"/>
        <v>195.20000000000002</v>
      </c>
      <c r="AL341" s="609">
        <v>3.1</v>
      </c>
      <c r="AM341" s="560">
        <v>2.6</v>
      </c>
      <c r="AN341" s="434">
        <f t="shared" si="836"/>
        <v>105.4</v>
      </c>
      <c r="AO341" s="435">
        <f t="shared" si="837"/>
        <v>156</v>
      </c>
      <c r="AP341" s="432"/>
      <c r="AQ341" s="433"/>
      <c r="AR341" s="434">
        <f t="shared" si="838"/>
        <v>0</v>
      </c>
      <c r="AS341" s="435">
        <f t="shared" si="839"/>
        <v>0</v>
      </c>
      <c r="AT341" s="434">
        <f t="shared" si="840"/>
        <v>3.1771812080536912</v>
      </c>
      <c r="AU341" s="435">
        <f t="shared" si="841"/>
        <v>2.9024793388429755</v>
      </c>
      <c r="AV341" s="434">
        <f t="shared" si="842"/>
        <v>473.4</v>
      </c>
      <c r="AW341" s="435">
        <f t="shared" si="843"/>
        <v>351.20000000000005</v>
      </c>
      <c r="AX341" s="609">
        <v>61.2</v>
      </c>
      <c r="AY341" s="560">
        <v>70.900000000000006</v>
      </c>
      <c r="AZ341" s="434">
        <f t="shared" si="844"/>
        <v>7038</v>
      </c>
      <c r="BA341" s="435">
        <f t="shared" si="845"/>
        <v>4324.9000000000005</v>
      </c>
      <c r="BB341" s="609">
        <v>52.1</v>
      </c>
      <c r="BC341" s="560">
        <v>56.3</v>
      </c>
      <c r="BD341" s="434">
        <f t="shared" si="846"/>
        <v>1771.4</v>
      </c>
      <c r="BE341" s="435">
        <f t="shared" si="847"/>
        <v>3378</v>
      </c>
      <c r="BF341" s="432"/>
      <c r="BG341" s="433"/>
      <c r="BH341" s="434">
        <f t="shared" si="848"/>
        <v>0</v>
      </c>
      <c r="BI341" s="435">
        <f t="shared" si="849"/>
        <v>0</v>
      </c>
      <c r="BJ341" s="434">
        <f t="shared" si="850"/>
        <v>59.123489932885903</v>
      </c>
      <c r="BK341" s="435">
        <f t="shared" si="851"/>
        <v>63.660330578512401</v>
      </c>
      <c r="BL341" s="434">
        <f t="shared" si="852"/>
        <v>8809.4</v>
      </c>
      <c r="BM341" s="435">
        <f t="shared" si="853"/>
        <v>7702.9000000000005</v>
      </c>
      <c r="BN341" s="609">
        <v>169</v>
      </c>
      <c r="BO341" s="560">
        <v>144</v>
      </c>
      <c r="BP341" s="434">
        <f t="shared" si="854"/>
        <v>169</v>
      </c>
      <c r="BQ341" s="435">
        <f t="shared" si="855"/>
        <v>144</v>
      </c>
      <c r="BR341" s="609">
        <v>64</v>
      </c>
      <c r="BS341" s="560">
        <v>104</v>
      </c>
      <c r="BT341" s="434">
        <f t="shared" si="856"/>
        <v>64</v>
      </c>
      <c r="BU341" s="435">
        <f t="shared" si="857"/>
        <v>104</v>
      </c>
      <c r="BV341" s="432"/>
      <c r="BW341" s="433"/>
      <c r="BX341" s="434">
        <f t="shared" si="858"/>
        <v>0</v>
      </c>
      <c r="BY341" s="435">
        <f t="shared" si="859"/>
        <v>0</v>
      </c>
      <c r="BZ341" s="434">
        <f t="shared" si="860"/>
        <v>233</v>
      </c>
      <c r="CA341" s="435">
        <f t="shared" si="861"/>
        <v>248</v>
      </c>
      <c r="CB341" s="434">
        <f t="shared" si="862"/>
        <v>233</v>
      </c>
      <c r="CC341" s="435">
        <f t="shared" si="863"/>
        <v>248</v>
      </c>
      <c r="CD341" s="609">
        <v>4</v>
      </c>
      <c r="CE341" s="560">
        <v>4</v>
      </c>
      <c r="CF341" s="434">
        <f t="shared" si="864"/>
        <v>676</v>
      </c>
      <c r="CG341" s="435">
        <f t="shared" si="865"/>
        <v>576</v>
      </c>
      <c r="CH341" s="610">
        <v>4.5</v>
      </c>
      <c r="CI341" s="560">
        <v>3.2</v>
      </c>
      <c r="CJ341" s="434">
        <f t="shared" si="866"/>
        <v>288</v>
      </c>
      <c r="CK341" s="435">
        <f t="shared" si="867"/>
        <v>332.8</v>
      </c>
      <c r="CL341" s="432"/>
      <c r="CM341" s="433"/>
      <c r="CN341" s="434">
        <f t="shared" si="868"/>
        <v>0</v>
      </c>
      <c r="CO341" s="435">
        <f t="shared" si="869"/>
        <v>0</v>
      </c>
      <c r="CP341" s="434">
        <f t="shared" si="870"/>
        <v>4.1373390557939915</v>
      </c>
      <c r="CQ341" s="435">
        <f t="shared" si="871"/>
        <v>3.6645161290322581</v>
      </c>
      <c r="CR341" s="434">
        <f t="shared" si="872"/>
        <v>964</v>
      </c>
      <c r="CS341" s="435">
        <f t="shared" si="873"/>
        <v>908.8</v>
      </c>
      <c r="CT341" s="609">
        <v>78.2</v>
      </c>
      <c r="CU341" s="560">
        <v>80.400000000000006</v>
      </c>
      <c r="CV341" s="434">
        <f t="shared" si="874"/>
        <v>13215.800000000001</v>
      </c>
      <c r="CW341" s="435">
        <f t="shared" si="875"/>
        <v>11577.6</v>
      </c>
      <c r="CX341" s="609">
        <v>76.099999999999994</v>
      </c>
      <c r="CY341" s="560">
        <v>73.8</v>
      </c>
      <c r="CZ341" s="434">
        <f t="shared" si="876"/>
        <v>4870.3999999999996</v>
      </c>
      <c r="DA341" s="435">
        <f t="shared" si="877"/>
        <v>7675.2</v>
      </c>
      <c r="DB341" s="432"/>
      <c r="DC341" s="433"/>
      <c r="DD341" s="434">
        <f t="shared" si="878"/>
        <v>0</v>
      </c>
      <c r="DE341" s="435">
        <f t="shared" si="879"/>
        <v>0</v>
      </c>
      <c r="DF341" s="434">
        <f t="shared" si="880"/>
        <v>77.62317596566524</v>
      </c>
      <c r="DG341" s="435">
        <f t="shared" si="881"/>
        <v>77.632258064516122</v>
      </c>
      <c r="DH341" s="434">
        <f t="shared" si="882"/>
        <v>18086.2</v>
      </c>
      <c r="DI341" s="435">
        <f t="shared" si="883"/>
        <v>19252.8</v>
      </c>
      <c r="DJ341" s="434">
        <f t="shared" si="884"/>
        <v>382</v>
      </c>
      <c r="DK341" s="435">
        <f t="shared" si="885"/>
        <v>369</v>
      </c>
      <c r="DL341" s="434">
        <f t="shared" si="886"/>
        <v>382</v>
      </c>
      <c r="DM341" s="435">
        <f t="shared" si="887"/>
        <v>369</v>
      </c>
      <c r="DN341" s="434">
        <f t="shared" si="888"/>
        <v>3.7628272251308901</v>
      </c>
      <c r="DO341" s="435">
        <f t="shared" si="889"/>
        <v>3.4146341463414633</v>
      </c>
      <c r="DP341" s="434">
        <f t="shared" si="890"/>
        <v>1437.4</v>
      </c>
      <c r="DQ341" s="435">
        <f t="shared" si="891"/>
        <v>1260</v>
      </c>
      <c r="DR341" s="434">
        <f t="shared" si="892"/>
        <v>70.407329842931929</v>
      </c>
      <c r="DS341" s="435">
        <f t="shared" si="893"/>
        <v>73.050677506775074</v>
      </c>
      <c r="DT341" s="434">
        <f t="shared" si="894"/>
        <v>26895.599999999999</v>
      </c>
      <c r="DU341" s="435">
        <f t="shared" si="895"/>
        <v>26955.7</v>
      </c>
      <c r="DV341" s="609">
        <v>70</v>
      </c>
      <c r="DW341" s="560">
        <v>45</v>
      </c>
      <c r="DX341" s="434">
        <f t="shared" si="896"/>
        <v>70</v>
      </c>
      <c r="DY341" s="435">
        <f t="shared" si="897"/>
        <v>45</v>
      </c>
      <c r="DZ341" s="609">
        <v>93</v>
      </c>
      <c r="EA341" s="560">
        <v>100</v>
      </c>
      <c r="EB341" s="434">
        <f t="shared" si="898"/>
        <v>93</v>
      </c>
      <c r="EC341" s="435">
        <f t="shared" si="899"/>
        <v>100</v>
      </c>
      <c r="ED341" s="432"/>
      <c r="EE341" s="433"/>
      <c r="EF341" s="434">
        <f t="shared" si="900"/>
        <v>0</v>
      </c>
      <c r="EG341" s="435">
        <f t="shared" si="901"/>
        <v>0</v>
      </c>
      <c r="EH341" s="434">
        <f t="shared" si="902"/>
        <v>163</v>
      </c>
      <c r="EI341" s="435">
        <f t="shared" si="903"/>
        <v>145</v>
      </c>
      <c r="EJ341" s="434">
        <f t="shared" si="904"/>
        <v>163</v>
      </c>
      <c r="EK341" s="435">
        <f t="shared" si="905"/>
        <v>145</v>
      </c>
      <c r="EL341" s="609">
        <v>3.2</v>
      </c>
      <c r="EM341" s="560">
        <v>3.2</v>
      </c>
      <c r="EN341" s="434">
        <f t="shared" si="906"/>
        <v>224</v>
      </c>
      <c r="EO341" s="435">
        <f t="shared" si="907"/>
        <v>144</v>
      </c>
      <c r="EP341" s="609">
        <v>3.4</v>
      </c>
      <c r="EQ341" s="560">
        <v>2.9</v>
      </c>
      <c r="ER341" s="434">
        <f t="shared" si="908"/>
        <v>316.2</v>
      </c>
      <c r="ES341" s="435">
        <f t="shared" si="909"/>
        <v>290</v>
      </c>
      <c r="ET341" s="432"/>
      <c r="EU341" s="433"/>
      <c r="EV341" s="434">
        <f t="shared" si="910"/>
        <v>0</v>
      </c>
      <c r="EW341" s="435">
        <f t="shared" si="911"/>
        <v>0</v>
      </c>
      <c r="EX341" s="434">
        <f t="shared" si="912"/>
        <v>3.3141104294478532</v>
      </c>
      <c r="EY341" s="435">
        <f t="shared" si="913"/>
        <v>2.9931034482758623</v>
      </c>
      <c r="EZ341" s="434">
        <f t="shared" si="914"/>
        <v>540.20000000000005</v>
      </c>
      <c r="FA341" s="435">
        <f t="shared" si="915"/>
        <v>434.00000000000006</v>
      </c>
      <c r="FB341" s="609">
        <v>64.099999999999994</v>
      </c>
      <c r="FC341" s="560">
        <v>63.8</v>
      </c>
      <c r="FD341" s="434">
        <f t="shared" si="916"/>
        <v>4487</v>
      </c>
      <c r="FE341" s="435">
        <f t="shared" si="917"/>
        <v>2871</v>
      </c>
      <c r="FF341" s="609">
        <v>49</v>
      </c>
      <c r="FG341" s="560">
        <v>53.3</v>
      </c>
      <c r="FH341" s="434">
        <f t="shared" si="918"/>
        <v>4557</v>
      </c>
      <c r="FI341" s="435">
        <f t="shared" si="919"/>
        <v>5330</v>
      </c>
      <c r="FJ341" s="432"/>
      <c r="FK341" s="433"/>
      <c r="FL341" s="434">
        <f t="shared" si="920"/>
        <v>0</v>
      </c>
      <c r="FM341" s="435">
        <f t="shared" si="921"/>
        <v>0</v>
      </c>
      <c r="FN341" s="434">
        <f t="shared" si="922"/>
        <v>55.484662576687114</v>
      </c>
      <c r="FO341" s="435">
        <f t="shared" si="923"/>
        <v>56.558620689655172</v>
      </c>
      <c r="FP341" s="434">
        <f t="shared" si="924"/>
        <v>9044</v>
      </c>
      <c r="FQ341" s="435">
        <f t="shared" si="925"/>
        <v>8201</v>
      </c>
      <c r="FR341" s="609">
        <v>293</v>
      </c>
      <c r="FS341" s="560">
        <v>183</v>
      </c>
      <c r="FT341" s="434">
        <f t="shared" si="926"/>
        <v>293</v>
      </c>
      <c r="FU341" s="435">
        <f t="shared" si="927"/>
        <v>183</v>
      </c>
      <c r="FV341" s="609">
        <v>3.1</v>
      </c>
      <c r="FW341" s="560">
        <v>3.4</v>
      </c>
      <c r="FX341" s="434">
        <f t="shared" si="928"/>
        <v>908.30000000000007</v>
      </c>
      <c r="FY341" s="435">
        <f t="shared" si="929"/>
        <v>622.19999999999993</v>
      </c>
      <c r="FZ341" s="609">
        <v>49.2</v>
      </c>
      <c r="GA341" s="561">
        <v>50.3</v>
      </c>
      <c r="GB341" s="434">
        <f t="shared" si="930"/>
        <v>14415.6</v>
      </c>
      <c r="GC341" s="435">
        <f t="shared" si="931"/>
        <v>9204.9</v>
      </c>
      <c r="GD341" s="434">
        <f t="shared" si="932"/>
        <v>354</v>
      </c>
      <c r="GE341" s="435">
        <f t="shared" si="933"/>
        <v>250</v>
      </c>
      <c r="GF341" s="434">
        <f t="shared" si="934"/>
        <v>354</v>
      </c>
      <c r="GG341" s="435">
        <f t="shared" si="935"/>
        <v>250</v>
      </c>
      <c r="GH341" s="434">
        <f t="shared" si="936"/>
        <v>1268</v>
      </c>
      <c r="GI341" s="435">
        <f t="shared" si="937"/>
        <v>915.2</v>
      </c>
      <c r="GJ341" s="434">
        <f t="shared" si="938"/>
        <v>24740.800000000003</v>
      </c>
      <c r="GK341" s="435">
        <f t="shared" si="939"/>
        <v>18773.5</v>
      </c>
      <c r="GL341" s="434">
        <f t="shared" si="940"/>
        <v>191</v>
      </c>
      <c r="GM341" s="435">
        <f t="shared" si="941"/>
        <v>264</v>
      </c>
      <c r="GN341" s="434">
        <f t="shared" si="942"/>
        <v>191</v>
      </c>
      <c r="GO341" s="435">
        <f t="shared" si="943"/>
        <v>264</v>
      </c>
      <c r="GP341" s="434">
        <f t="shared" si="944"/>
        <v>709.59999999999991</v>
      </c>
      <c r="GQ341" s="435">
        <f t="shared" si="945"/>
        <v>778.8</v>
      </c>
      <c r="GR341" s="434">
        <f t="shared" si="946"/>
        <v>11198.8</v>
      </c>
      <c r="GS341" s="435">
        <f t="shared" si="947"/>
        <v>16383.2</v>
      </c>
      <c r="GT341" s="434">
        <f t="shared" si="948"/>
        <v>545</v>
      </c>
      <c r="GU341" s="435">
        <f t="shared" si="949"/>
        <v>514</v>
      </c>
      <c r="GV341" s="434">
        <f t="shared" si="950"/>
        <v>545</v>
      </c>
      <c r="GW341" s="435">
        <f t="shared" si="951"/>
        <v>514</v>
      </c>
      <c r="GX341" s="434">
        <f t="shared" si="952"/>
        <v>1977.6</v>
      </c>
      <c r="GY341" s="435">
        <f t="shared" si="953"/>
        <v>1694</v>
      </c>
      <c r="GZ341" s="434">
        <f t="shared" si="954"/>
        <v>35939.600000000006</v>
      </c>
      <c r="HA341" s="435">
        <f t="shared" si="955"/>
        <v>35156.699999999997</v>
      </c>
      <c r="HB341" s="434">
        <f t="shared" si="956"/>
        <v>0</v>
      </c>
      <c r="HC341" s="435">
        <f t="shared" si="957"/>
        <v>0</v>
      </c>
      <c r="HD341" s="434">
        <f t="shared" si="958"/>
        <v>0</v>
      </c>
      <c r="HE341" s="435">
        <f t="shared" si="959"/>
        <v>0</v>
      </c>
      <c r="HF341" s="434">
        <f t="shared" si="960"/>
        <v>0</v>
      </c>
      <c r="HG341" s="435">
        <f t="shared" si="961"/>
        <v>0</v>
      </c>
      <c r="HH341" s="434">
        <f t="shared" si="962"/>
        <v>0</v>
      </c>
      <c r="HI341" s="435">
        <f t="shared" si="963"/>
        <v>0</v>
      </c>
      <c r="HJ341" s="434">
        <f t="shared" si="964"/>
        <v>2885.9</v>
      </c>
      <c r="HK341" s="435">
        <f t="shared" si="965"/>
        <v>2316.1999999999998</v>
      </c>
      <c r="HL341" s="434">
        <f t="shared" si="966"/>
        <v>50355.199999999997</v>
      </c>
      <c r="HM341" s="435">
        <f t="shared" si="967"/>
        <v>44361.599999999999</v>
      </c>
    </row>
    <row r="342" spans="1:221" s="18" customFormat="1" ht="15" customHeight="1">
      <c r="A342" s="540" t="s">
        <v>585</v>
      </c>
      <c r="B342" s="6" t="s">
        <v>655</v>
      </c>
      <c r="C342" s="563"/>
      <c r="D342" s="5">
        <v>441760</v>
      </c>
      <c r="E342" s="568">
        <v>9</v>
      </c>
      <c r="F342" s="609">
        <v>523</v>
      </c>
      <c r="G342" s="560">
        <v>559</v>
      </c>
      <c r="H342" s="609">
        <v>6</v>
      </c>
      <c r="I342" s="560">
        <v>5</v>
      </c>
      <c r="J342" s="434">
        <f t="shared" si="820"/>
        <v>517</v>
      </c>
      <c r="K342" s="435">
        <f t="shared" si="821"/>
        <v>554</v>
      </c>
      <c r="L342" s="432"/>
      <c r="M342" s="433"/>
      <c r="N342" s="434">
        <f t="shared" si="822"/>
        <v>517</v>
      </c>
      <c r="O342" s="435">
        <f t="shared" si="823"/>
        <v>554</v>
      </c>
      <c r="P342" s="434">
        <f t="shared" si="824"/>
        <v>517</v>
      </c>
      <c r="Q342" s="435">
        <f t="shared" si="825"/>
        <v>554</v>
      </c>
      <c r="R342" s="609">
        <v>22</v>
      </c>
      <c r="S342" s="560">
        <v>16</v>
      </c>
      <c r="T342" s="434">
        <f t="shared" si="819"/>
        <v>22</v>
      </c>
      <c r="U342" s="435">
        <f t="shared" si="819"/>
        <v>16</v>
      </c>
      <c r="V342" s="609">
        <v>15</v>
      </c>
      <c r="W342" s="560">
        <v>8</v>
      </c>
      <c r="X342" s="434">
        <f t="shared" si="826"/>
        <v>15</v>
      </c>
      <c r="Y342" s="435">
        <f t="shared" si="827"/>
        <v>8</v>
      </c>
      <c r="Z342" s="432"/>
      <c r="AA342" s="433"/>
      <c r="AB342" s="434">
        <f t="shared" si="828"/>
        <v>0</v>
      </c>
      <c r="AC342" s="435">
        <f t="shared" si="829"/>
        <v>0</v>
      </c>
      <c r="AD342" s="434">
        <f t="shared" si="830"/>
        <v>37</v>
      </c>
      <c r="AE342" s="435">
        <f t="shared" si="831"/>
        <v>24</v>
      </c>
      <c r="AF342" s="434">
        <f t="shared" si="832"/>
        <v>37</v>
      </c>
      <c r="AG342" s="435">
        <f t="shared" si="833"/>
        <v>24</v>
      </c>
      <c r="AH342" s="609">
        <v>3.1</v>
      </c>
      <c r="AI342" s="560">
        <v>3.3</v>
      </c>
      <c r="AJ342" s="434">
        <f t="shared" si="834"/>
        <v>68.2</v>
      </c>
      <c r="AK342" s="435">
        <f t="shared" si="835"/>
        <v>52.8</v>
      </c>
      <c r="AL342" s="609">
        <v>1.7</v>
      </c>
      <c r="AM342" s="560">
        <v>3.5</v>
      </c>
      <c r="AN342" s="434">
        <f t="shared" si="836"/>
        <v>25.5</v>
      </c>
      <c r="AO342" s="435">
        <f t="shared" si="837"/>
        <v>28</v>
      </c>
      <c r="AP342" s="432"/>
      <c r="AQ342" s="433"/>
      <c r="AR342" s="434">
        <f t="shared" si="838"/>
        <v>0</v>
      </c>
      <c r="AS342" s="435">
        <f t="shared" si="839"/>
        <v>0</v>
      </c>
      <c r="AT342" s="434">
        <f t="shared" si="840"/>
        <v>2.5324324324324325</v>
      </c>
      <c r="AU342" s="435">
        <f t="shared" si="841"/>
        <v>3.3666666666666667</v>
      </c>
      <c r="AV342" s="434">
        <f t="shared" si="842"/>
        <v>93.7</v>
      </c>
      <c r="AW342" s="435">
        <f t="shared" si="843"/>
        <v>80.8</v>
      </c>
      <c r="AX342" s="609">
        <v>64.5</v>
      </c>
      <c r="AY342" s="560">
        <v>66.099999999999994</v>
      </c>
      <c r="AZ342" s="434">
        <f t="shared" si="844"/>
        <v>1419</v>
      </c>
      <c r="BA342" s="435">
        <f t="shared" si="845"/>
        <v>1057.5999999999999</v>
      </c>
      <c r="BB342" s="609">
        <v>37.4</v>
      </c>
      <c r="BC342" s="560">
        <v>55.9</v>
      </c>
      <c r="BD342" s="434">
        <f t="shared" si="846"/>
        <v>561</v>
      </c>
      <c r="BE342" s="435">
        <f t="shared" si="847"/>
        <v>447.2</v>
      </c>
      <c r="BF342" s="432"/>
      <c r="BG342" s="433"/>
      <c r="BH342" s="434">
        <f t="shared" si="848"/>
        <v>0</v>
      </c>
      <c r="BI342" s="435">
        <f t="shared" si="849"/>
        <v>0</v>
      </c>
      <c r="BJ342" s="434">
        <f t="shared" si="850"/>
        <v>53.513513513513516</v>
      </c>
      <c r="BK342" s="435">
        <f t="shared" si="851"/>
        <v>62.699999999999996</v>
      </c>
      <c r="BL342" s="434">
        <f t="shared" si="852"/>
        <v>1980</v>
      </c>
      <c r="BM342" s="435">
        <f t="shared" si="853"/>
        <v>1504.8</v>
      </c>
      <c r="BN342" s="609">
        <v>128</v>
      </c>
      <c r="BO342" s="560">
        <v>133</v>
      </c>
      <c r="BP342" s="434">
        <f t="shared" si="854"/>
        <v>128</v>
      </c>
      <c r="BQ342" s="435">
        <f t="shared" si="855"/>
        <v>133</v>
      </c>
      <c r="BR342" s="609">
        <v>67</v>
      </c>
      <c r="BS342" s="560">
        <v>55</v>
      </c>
      <c r="BT342" s="434">
        <f t="shared" si="856"/>
        <v>67</v>
      </c>
      <c r="BU342" s="435">
        <f t="shared" si="857"/>
        <v>55</v>
      </c>
      <c r="BV342" s="432"/>
      <c r="BW342" s="433"/>
      <c r="BX342" s="434">
        <f t="shared" si="858"/>
        <v>0</v>
      </c>
      <c r="BY342" s="435">
        <f t="shared" si="859"/>
        <v>0</v>
      </c>
      <c r="BZ342" s="434">
        <f t="shared" si="860"/>
        <v>195</v>
      </c>
      <c r="CA342" s="435">
        <f t="shared" si="861"/>
        <v>188</v>
      </c>
      <c r="CB342" s="434">
        <f t="shared" si="862"/>
        <v>195</v>
      </c>
      <c r="CC342" s="435">
        <f t="shared" si="863"/>
        <v>188</v>
      </c>
      <c r="CD342" s="609">
        <v>3.7</v>
      </c>
      <c r="CE342" s="560">
        <v>3.5</v>
      </c>
      <c r="CF342" s="434">
        <f t="shared" si="864"/>
        <v>473.6</v>
      </c>
      <c r="CG342" s="435">
        <f t="shared" si="865"/>
        <v>465.5</v>
      </c>
      <c r="CH342" s="610">
        <v>4.3</v>
      </c>
      <c r="CI342" s="560">
        <v>4.5999999999999996</v>
      </c>
      <c r="CJ342" s="434">
        <f t="shared" si="866"/>
        <v>288.09999999999997</v>
      </c>
      <c r="CK342" s="435">
        <f t="shared" si="867"/>
        <v>252.99999999999997</v>
      </c>
      <c r="CL342" s="432"/>
      <c r="CM342" s="433"/>
      <c r="CN342" s="434">
        <f t="shared" si="868"/>
        <v>0</v>
      </c>
      <c r="CO342" s="435">
        <f t="shared" si="869"/>
        <v>0</v>
      </c>
      <c r="CP342" s="434">
        <f t="shared" si="870"/>
        <v>3.9061538461538463</v>
      </c>
      <c r="CQ342" s="435">
        <f t="shared" si="871"/>
        <v>3.8218085106382977</v>
      </c>
      <c r="CR342" s="434">
        <f t="shared" si="872"/>
        <v>761.7</v>
      </c>
      <c r="CS342" s="435">
        <f t="shared" si="873"/>
        <v>718.5</v>
      </c>
      <c r="CT342" s="609">
        <v>74.900000000000006</v>
      </c>
      <c r="CU342" s="560">
        <v>73.400000000000006</v>
      </c>
      <c r="CV342" s="434">
        <f t="shared" si="874"/>
        <v>9587.2000000000007</v>
      </c>
      <c r="CW342" s="435">
        <f t="shared" si="875"/>
        <v>9762.2000000000007</v>
      </c>
      <c r="CX342" s="609">
        <v>74.8</v>
      </c>
      <c r="CY342" s="560">
        <v>77.599999999999994</v>
      </c>
      <c r="CZ342" s="434">
        <f t="shared" si="876"/>
        <v>5011.5999999999995</v>
      </c>
      <c r="DA342" s="435">
        <f t="shared" si="877"/>
        <v>4268</v>
      </c>
      <c r="DB342" s="432"/>
      <c r="DC342" s="433"/>
      <c r="DD342" s="434">
        <f t="shared" si="878"/>
        <v>0</v>
      </c>
      <c r="DE342" s="435">
        <f t="shared" si="879"/>
        <v>0</v>
      </c>
      <c r="DF342" s="434">
        <f t="shared" si="880"/>
        <v>74.865641025641025</v>
      </c>
      <c r="DG342" s="435">
        <f t="shared" si="881"/>
        <v>74.628723404255325</v>
      </c>
      <c r="DH342" s="434">
        <f t="shared" si="882"/>
        <v>14598.8</v>
      </c>
      <c r="DI342" s="435">
        <f t="shared" si="883"/>
        <v>14030.2</v>
      </c>
      <c r="DJ342" s="434">
        <f t="shared" si="884"/>
        <v>232</v>
      </c>
      <c r="DK342" s="435">
        <f t="shared" si="885"/>
        <v>212</v>
      </c>
      <c r="DL342" s="434">
        <f t="shared" si="886"/>
        <v>232</v>
      </c>
      <c r="DM342" s="435">
        <f t="shared" si="887"/>
        <v>212</v>
      </c>
      <c r="DN342" s="434">
        <f t="shared" si="888"/>
        <v>3.6870689655172417</v>
      </c>
      <c r="DO342" s="435">
        <f t="shared" si="889"/>
        <v>3.7702830188679242</v>
      </c>
      <c r="DP342" s="434">
        <f t="shared" si="890"/>
        <v>855.40000000000009</v>
      </c>
      <c r="DQ342" s="435">
        <f t="shared" si="891"/>
        <v>799.3</v>
      </c>
      <c r="DR342" s="434">
        <f t="shared" si="892"/>
        <v>71.460344827586198</v>
      </c>
      <c r="DS342" s="435">
        <f t="shared" si="893"/>
        <v>73.278301886792448</v>
      </c>
      <c r="DT342" s="434">
        <f t="shared" si="894"/>
        <v>16578.8</v>
      </c>
      <c r="DU342" s="435">
        <f t="shared" si="895"/>
        <v>15534.999999999998</v>
      </c>
      <c r="DV342" s="609">
        <v>99</v>
      </c>
      <c r="DW342" s="560">
        <v>101</v>
      </c>
      <c r="DX342" s="434">
        <f t="shared" si="896"/>
        <v>99</v>
      </c>
      <c r="DY342" s="435">
        <f t="shared" si="897"/>
        <v>101</v>
      </c>
      <c r="DZ342" s="609">
        <v>116</v>
      </c>
      <c r="EA342" s="560">
        <v>126</v>
      </c>
      <c r="EB342" s="434">
        <f t="shared" si="898"/>
        <v>116</v>
      </c>
      <c r="EC342" s="435">
        <f t="shared" si="899"/>
        <v>126</v>
      </c>
      <c r="ED342" s="432"/>
      <c r="EE342" s="433"/>
      <c r="EF342" s="434">
        <f t="shared" si="900"/>
        <v>0</v>
      </c>
      <c r="EG342" s="435">
        <f t="shared" si="901"/>
        <v>0</v>
      </c>
      <c r="EH342" s="434">
        <f t="shared" si="902"/>
        <v>215</v>
      </c>
      <c r="EI342" s="435">
        <f t="shared" si="903"/>
        <v>227</v>
      </c>
      <c r="EJ342" s="434">
        <f t="shared" si="904"/>
        <v>215</v>
      </c>
      <c r="EK342" s="435">
        <f t="shared" si="905"/>
        <v>227</v>
      </c>
      <c r="EL342" s="609">
        <v>2.8</v>
      </c>
      <c r="EM342" s="560">
        <v>2.8</v>
      </c>
      <c r="EN342" s="434">
        <f t="shared" si="906"/>
        <v>277.2</v>
      </c>
      <c r="EO342" s="435">
        <f t="shared" si="907"/>
        <v>282.79999999999995</v>
      </c>
      <c r="EP342" s="609">
        <v>3.2</v>
      </c>
      <c r="EQ342" s="560">
        <v>3.4</v>
      </c>
      <c r="ER342" s="434">
        <f t="shared" si="908"/>
        <v>371.20000000000005</v>
      </c>
      <c r="ES342" s="435">
        <f t="shared" si="909"/>
        <v>428.4</v>
      </c>
      <c r="ET342" s="432"/>
      <c r="EU342" s="433"/>
      <c r="EV342" s="434">
        <f t="shared" si="910"/>
        <v>0</v>
      </c>
      <c r="EW342" s="435">
        <f t="shared" si="911"/>
        <v>0</v>
      </c>
      <c r="EX342" s="434">
        <f t="shared" si="912"/>
        <v>3.0158139534883723</v>
      </c>
      <c r="EY342" s="435">
        <f t="shared" si="913"/>
        <v>3.1330396475770921</v>
      </c>
      <c r="EZ342" s="434">
        <f t="shared" si="914"/>
        <v>648.40000000000009</v>
      </c>
      <c r="FA342" s="435">
        <f t="shared" si="915"/>
        <v>711.19999999999993</v>
      </c>
      <c r="FB342" s="609">
        <v>56.2</v>
      </c>
      <c r="FC342" s="560">
        <v>58.8</v>
      </c>
      <c r="FD342" s="434">
        <f t="shared" si="916"/>
        <v>5563.8</v>
      </c>
      <c r="FE342" s="435">
        <f t="shared" si="917"/>
        <v>5938.7999999999993</v>
      </c>
      <c r="FF342" s="609">
        <v>56</v>
      </c>
      <c r="FG342" s="560">
        <v>53.9</v>
      </c>
      <c r="FH342" s="434">
        <f t="shared" si="918"/>
        <v>6496</v>
      </c>
      <c r="FI342" s="435">
        <f t="shared" si="919"/>
        <v>6791.4</v>
      </c>
      <c r="FJ342" s="432"/>
      <c r="FK342" s="433"/>
      <c r="FL342" s="434">
        <f t="shared" si="920"/>
        <v>0</v>
      </c>
      <c r="FM342" s="435">
        <f t="shared" si="921"/>
        <v>0</v>
      </c>
      <c r="FN342" s="434">
        <f t="shared" si="922"/>
        <v>56.092093023255813</v>
      </c>
      <c r="FO342" s="435">
        <f t="shared" si="923"/>
        <v>56.08017621145374</v>
      </c>
      <c r="FP342" s="434">
        <f t="shared" si="924"/>
        <v>12059.8</v>
      </c>
      <c r="FQ342" s="435">
        <f t="shared" si="925"/>
        <v>12730.199999999999</v>
      </c>
      <c r="FR342" s="609">
        <v>70</v>
      </c>
      <c r="FS342" s="560">
        <v>115</v>
      </c>
      <c r="FT342" s="434">
        <f t="shared" si="926"/>
        <v>70</v>
      </c>
      <c r="FU342" s="435">
        <f t="shared" si="927"/>
        <v>115</v>
      </c>
      <c r="FV342" s="609">
        <v>2</v>
      </c>
      <c r="FW342" s="560">
        <v>1.7</v>
      </c>
      <c r="FX342" s="434">
        <f t="shared" si="928"/>
        <v>140</v>
      </c>
      <c r="FY342" s="435">
        <f t="shared" si="929"/>
        <v>195.5</v>
      </c>
      <c r="FZ342" s="609">
        <v>26.6</v>
      </c>
      <c r="GA342" s="561">
        <v>21.5</v>
      </c>
      <c r="GB342" s="434">
        <f t="shared" si="930"/>
        <v>1862</v>
      </c>
      <c r="GC342" s="435">
        <f t="shared" si="931"/>
        <v>2472.5</v>
      </c>
      <c r="GD342" s="434">
        <f t="shared" si="932"/>
        <v>249</v>
      </c>
      <c r="GE342" s="435">
        <f t="shared" si="933"/>
        <v>250</v>
      </c>
      <c r="GF342" s="434">
        <f t="shared" si="934"/>
        <v>249</v>
      </c>
      <c r="GG342" s="435">
        <f t="shared" si="935"/>
        <v>250</v>
      </c>
      <c r="GH342" s="434">
        <f t="shared" si="936"/>
        <v>819</v>
      </c>
      <c r="GI342" s="435">
        <f t="shared" si="937"/>
        <v>801.09999999999991</v>
      </c>
      <c r="GJ342" s="434">
        <f t="shared" si="938"/>
        <v>16570</v>
      </c>
      <c r="GK342" s="435">
        <f t="shared" si="939"/>
        <v>16758.599999999999</v>
      </c>
      <c r="GL342" s="434">
        <f t="shared" si="940"/>
        <v>198</v>
      </c>
      <c r="GM342" s="435">
        <f t="shared" si="941"/>
        <v>189</v>
      </c>
      <c r="GN342" s="434">
        <f t="shared" si="942"/>
        <v>198</v>
      </c>
      <c r="GO342" s="435">
        <f t="shared" si="943"/>
        <v>189</v>
      </c>
      <c r="GP342" s="434">
        <f t="shared" si="944"/>
        <v>684.8</v>
      </c>
      <c r="GQ342" s="435">
        <f t="shared" si="945"/>
        <v>709.4</v>
      </c>
      <c r="GR342" s="434">
        <f t="shared" si="946"/>
        <v>12068.599999999999</v>
      </c>
      <c r="GS342" s="435">
        <f t="shared" si="947"/>
        <v>11506.599999999999</v>
      </c>
      <c r="GT342" s="434">
        <f t="shared" si="948"/>
        <v>447</v>
      </c>
      <c r="GU342" s="435">
        <f t="shared" si="949"/>
        <v>439</v>
      </c>
      <c r="GV342" s="434">
        <f t="shared" si="950"/>
        <v>447</v>
      </c>
      <c r="GW342" s="435">
        <f t="shared" si="951"/>
        <v>439</v>
      </c>
      <c r="GX342" s="434">
        <f t="shared" si="952"/>
        <v>1503.8</v>
      </c>
      <c r="GY342" s="435">
        <f t="shared" si="953"/>
        <v>1510.5</v>
      </c>
      <c r="GZ342" s="434">
        <f t="shared" si="954"/>
        <v>28638.6</v>
      </c>
      <c r="HA342" s="435">
        <f t="shared" si="955"/>
        <v>28265.199999999997</v>
      </c>
      <c r="HB342" s="434">
        <f t="shared" si="956"/>
        <v>0</v>
      </c>
      <c r="HC342" s="435">
        <f t="shared" si="957"/>
        <v>0</v>
      </c>
      <c r="HD342" s="434">
        <f t="shared" si="958"/>
        <v>0</v>
      </c>
      <c r="HE342" s="435">
        <f t="shared" si="959"/>
        <v>0</v>
      </c>
      <c r="HF342" s="434">
        <f t="shared" si="960"/>
        <v>0</v>
      </c>
      <c r="HG342" s="435">
        <f t="shared" si="961"/>
        <v>0</v>
      </c>
      <c r="HH342" s="434">
        <f t="shared" si="962"/>
        <v>0</v>
      </c>
      <c r="HI342" s="435">
        <f t="shared" si="963"/>
        <v>0</v>
      </c>
      <c r="HJ342" s="434">
        <f t="shared" si="964"/>
        <v>1643.8000000000002</v>
      </c>
      <c r="HK342" s="435">
        <f t="shared" si="965"/>
        <v>1706</v>
      </c>
      <c r="HL342" s="434">
        <f t="shared" si="966"/>
        <v>30500.6</v>
      </c>
      <c r="HM342" s="435">
        <f t="shared" si="967"/>
        <v>30737.699999999997</v>
      </c>
    </row>
    <row r="343" spans="1:221" s="18" customFormat="1" ht="15" customHeight="1">
      <c r="A343" s="540" t="s">
        <v>585</v>
      </c>
      <c r="B343" s="6" t="s">
        <v>657</v>
      </c>
      <c r="C343" s="563" t="s">
        <v>1274</v>
      </c>
      <c r="D343" s="5">
        <v>226204</v>
      </c>
      <c r="E343" s="568">
        <v>9</v>
      </c>
      <c r="F343" s="609">
        <v>1174</v>
      </c>
      <c r="G343" s="560">
        <v>1236</v>
      </c>
      <c r="H343" s="609">
        <v>85</v>
      </c>
      <c r="I343" s="560">
        <v>87</v>
      </c>
      <c r="J343" s="434">
        <f t="shared" si="820"/>
        <v>1089</v>
      </c>
      <c r="K343" s="435">
        <f t="shared" si="821"/>
        <v>1149</v>
      </c>
      <c r="L343" s="432"/>
      <c r="M343" s="433"/>
      <c r="N343" s="434">
        <f t="shared" si="822"/>
        <v>1089</v>
      </c>
      <c r="O343" s="435">
        <f t="shared" si="823"/>
        <v>1149</v>
      </c>
      <c r="P343" s="434">
        <f t="shared" si="824"/>
        <v>1089</v>
      </c>
      <c r="Q343" s="435">
        <f t="shared" si="825"/>
        <v>1149</v>
      </c>
      <c r="R343" s="609">
        <v>56</v>
      </c>
      <c r="S343" s="560">
        <v>73</v>
      </c>
      <c r="T343" s="434">
        <f t="shared" si="819"/>
        <v>56</v>
      </c>
      <c r="U343" s="435">
        <f t="shared" si="819"/>
        <v>73</v>
      </c>
      <c r="V343" s="609">
        <v>78</v>
      </c>
      <c r="W343" s="560">
        <v>83</v>
      </c>
      <c r="X343" s="434">
        <f t="shared" si="826"/>
        <v>78</v>
      </c>
      <c r="Y343" s="435">
        <f t="shared" si="827"/>
        <v>83</v>
      </c>
      <c r="Z343" s="432"/>
      <c r="AA343" s="433"/>
      <c r="AB343" s="434">
        <f t="shared" si="828"/>
        <v>0</v>
      </c>
      <c r="AC343" s="435">
        <f t="shared" si="829"/>
        <v>0</v>
      </c>
      <c r="AD343" s="434">
        <f t="shared" si="830"/>
        <v>134</v>
      </c>
      <c r="AE343" s="435">
        <f t="shared" si="831"/>
        <v>156</v>
      </c>
      <c r="AF343" s="434">
        <f t="shared" si="832"/>
        <v>134</v>
      </c>
      <c r="AG343" s="435">
        <f t="shared" si="833"/>
        <v>156</v>
      </c>
      <c r="AH343" s="609">
        <v>3.1</v>
      </c>
      <c r="AI343" s="560">
        <v>3</v>
      </c>
      <c r="AJ343" s="434">
        <f t="shared" si="834"/>
        <v>173.6</v>
      </c>
      <c r="AK343" s="435">
        <f t="shared" si="835"/>
        <v>219</v>
      </c>
      <c r="AL343" s="609">
        <v>3.5</v>
      </c>
      <c r="AM343" s="560">
        <v>3.2</v>
      </c>
      <c r="AN343" s="434">
        <f t="shared" si="836"/>
        <v>273</v>
      </c>
      <c r="AO343" s="435">
        <f t="shared" si="837"/>
        <v>265.60000000000002</v>
      </c>
      <c r="AP343" s="432"/>
      <c r="AQ343" s="433"/>
      <c r="AR343" s="434">
        <f t="shared" si="838"/>
        <v>0</v>
      </c>
      <c r="AS343" s="435">
        <f t="shared" si="839"/>
        <v>0</v>
      </c>
      <c r="AT343" s="434">
        <f t="shared" si="840"/>
        <v>3.3328358208955224</v>
      </c>
      <c r="AU343" s="435">
        <f t="shared" si="841"/>
        <v>3.1064102564102565</v>
      </c>
      <c r="AV343" s="434">
        <f t="shared" si="842"/>
        <v>446.6</v>
      </c>
      <c r="AW343" s="435">
        <f t="shared" si="843"/>
        <v>484.6</v>
      </c>
      <c r="AX343" s="609">
        <v>63.7</v>
      </c>
      <c r="AY343" s="560">
        <v>61.5</v>
      </c>
      <c r="AZ343" s="434">
        <f t="shared" si="844"/>
        <v>3567.2000000000003</v>
      </c>
      <c r="BA343" s="435">
        <f t="shared" si="845"/>
        <v>4489.5</v>
      </c>
      <c r="BB343" s="609">
        <v>57.6</v>
      </c>
      <c r="BC343" s="560">
        <v>56.1</v>
      </c>
      <c r="BD343" s="434">
        <f t="shared" si="846"/>
        <v>4492.8</v>
      </c>
      <c r="BE343" s="435">
        <f t="shared" si="847"/>
        <v>4656.3</v>
      </c>
      <c r="BF343" s="432"/>
      <c r="BG343" s="433"/>
      <c r="BH343" s="434">
        <f t="shared" si="848"/>
        <v>0</v>
      </c>
      <c r="BI343" s="435">
        <f t="shared" si="849"/>
        <v>0</v>
      </c>
      <c r="BJ343" s="434">
        <f t="shared" si="850"/>
        <v>60.149253731343286</v>
      </c>
      <c r="BK343" s="435">
        <f t="shared" si="851"/>
        <v>58.62692307692307</v>
      </c>
      <c r="BL343" s="434">
        <f t="shared" si="852"/>
        <v>8060</v>
      </c>
      <c r="BM343" s="435">
        <f t="shared" si="853"/>
        <v>9145.7999999999993</v>
      </c>
      <c r="BN343" s="609">
        <v>126</v>
      </c>
      <c r="BO343" s="560">
        <v>117</v>
      </c>
      <c r="BP343" s="434">
        <f t="shared" si="854"/>
        <v>126</v>
      </c>
      <c r="BQ343" s="435">
        <f t="shared" si="855"/>
        <v>117</v>
      </c>
      <c r="BR343" s="609">
        <v>271</v>
      </c>
      <c r="BS343" s="560">
        <v>301</v>
      </c>
      <c r="BT343" s="434">
        <f t="shared" si="856"/>
        <v>271</v>
      </c>
      <c r="BU343" s="435">
        <f t="shared" si="857"/>
        <v>301</v>
      </c>
      <c r="BV343" s="432"/>
      <c r="BW343" s="433"/>
      <c r="BX343" s="434">
        <f t="shared" si="858"/>
        <v>0</v>
      </c>
      <c r="BY343" s="435">
        <f t="shared" si="859"/>
        <v>0</v>
      </c>
      <c r="BZ343" s="434">
        <f t="shared" si="860"/>
        <v>397</v>
      </c>
      <c r="CA343" s="435">
        <f t="shared" si="861"/>
        <v>418</v>
      </c>
      <c r="CB343" s="434">
        <f t="shared" si="862"/>
        <v>397</v>
      </c>
      <c r="CC343" s="435">
        <f t="shared" si="863"/>
        <v>418</v>
      </c>
      <c r="CD343" s="609">
        <v>4.4000000000000004</v>
      </c>
      <c r="CE343" s="560">
        <v>3.9</v>
      </c>
      <c r="CF343" s="434">
        <f t="shared" si="864"/>
        <v>554.40000000000009</v>
      </c>
      <c r="CG343" s="435">
        <f t="shared" si="865"/>
        <v>456.3</v>
      </c>
      <c r="CH343" s="610">
        <v>4.0999999999999996</v>
      </c>
      <c r="CI343" s="560">
        <v>4.3</v>
      </c>
      <c r="CJ343" s="434">
        <f t="shared" si="866"/>
        <v>1111.0999999999999</v>
      </c>
      <c r="CK343" s="435">
        <f t="shared" si="867"/>
        <v>1294.3</v>
      </c>
      <c r="CL343" s="432"/>
      <c r="CM343" s="433"/>
      <c r="CN343" s="434">
        <f t="shared" si="868"/>
        <v>0</v>
      </c>
      <c r="CO343" s="435">
        <f t="shared" si="869"/>
        <v>0</v>
      </c>
      <c r="CP343" s="434">
        <f t="shared" si="870"/>
        <v>4.1952141057934504</v>
      </c>
      <c r="CQ343" s="435">
        <f t="shared" si="871"/>
        <v>4.1880382775119616</v>
      </c>
      <c r="CR343" s="434">
        <f t="shared" si="872"/>
        <v>1665.4999999999998</v>
      </c>
      <c r="CS343" s="435">
        <f t="shared" si="873"/>
        <v>1750.6</v>
      </c>
      <c r="CT343" s="609">
        <v>84</v>
      </c>
      <c r="CU343" s="560">
        <v>76</v>
      </c>
      <c r="CV343" s="434">
        <f t="shared" si="874"/>
        <v>10584</v>
      </c>
      <c r="CW343" s="435">
        <f t="shared" si="875"/>
        <v>8892</v>
      </c>
      <c r="CX343" s="609">
        <v>81.400000000000006</v>
      </c>
      <c r="CY343" s="560">
        <v>79.099999999999994</v>
      </c>
      <c r="CZ343" s="434">
        <f t="shared" si="876"/>
        <v>22059.4</v>
      </c>
      <c r="DA343" s="435">
        <f t="shared" si="877"/>
        <v>23809.1</v>
      </c>
      <c r="DB343" s="432"/>
      <c r="DC343" s="433"/>
      <c r="DD343" s="434">
        <f t="shared" si="878"/>
        <v>0</v>
      </c>
      <c r="DE343" s="435">
        <f t="shared" si="879"/>
        <v>0</v>
      </c>
      <c r="DF343" s="434">
        <f t="shared" si="880"/>
        <v>82.225188916876576</v>
      </c>
      <c r="DG343" s="435">
        <f t="shared" si="881"/>
        <v>78.2322966507177</v>
      </c>
      <c r="DH343" s="434">
        <f t="shared" si="882"/>
        <v>32643.4</v>
      </c>
      <c r="DI343" s="435">
        <f t="shared" si="883"/>
        <v>32701.1</v>
      </c>
      <c r="DJ343" s="434">
        <f t="shared" si="884"/>
        <v>531</v>
      </c>
      <c r="DK343" s="435">
        <f t="shared" si="885"/>
        <v>574</v>
      </c>
      <c r="DL343" s="434">
        <f t="shared" si="886"/>
        <v>531</v>
      </c>
      <c r="DM343" s="435">
        <f t="shared" si="887"/>
        <v>574</v>
      </c>
      <c r="DN343" s="434">
        <f t="shared" si="888"/>
        <v>3.9775894538606402</v>
      </c>
      <c r="DO343" s="435">
        <f t="shared" si="889"/>
        <v>3.8940766550522645</v>
      </c>
      <c r="DP343" s="434">
        <f t="shared" si="890"/>
        <v>2112.1</v>
      </c>
      <c r="DQ343" s="435">
        <f t="shared" si="891"/>
        <v>2235.1999999999998</v>
      </c>
      <c r="DR343" s="434">
        <f t="shared" si="892"/>
        <v>76.65423728813559</v>
      </c>
      <c r="DS343" s="435">
        <f t="shared" si="893"/>
        <v>72.904006968641099</v>
      </c>
      <c r="DT343" s="434">
        <f t="shared" si="894"/>
        <v>40703.4</v>
      </c>
      <c r="DU343" s="435">
        <f t="shared" si="895"/>
        <v>41846.899999999994</v>
      </c>
      <c r="DV343" s="609">
        <v>62</v>
      </c>
      <c r="DW343" s="560">
        <v>46</v>
      </c>
      <c r="DX343" s="434">
        <f t="shared" si="896"/>
        <v>62</v>
      </c>
      <c r="DY343" s="435">
        <f t="shared" si="897"/>
        <v>46</v>
      </c>
      <c r="DZ343" s="609">
        <v>195</v>
      </c>
      <c r="EA343" s="560">
        <v>203</v>
      </c>
      <c r="EB343" s="434">
        <f t="shared" si="898"/>
        <v>195</v>
      </c>
      <c r="EC343" s="435">
        <f t="shared" si="899"/>
        <v>203</v>
      </c>
      <c r="ED343" s="432"/>
      <c r="EE343" s="433"/>
      <c r="EF343" s="434">
        <f t="shared" si="900"/>
        <v>0</v>
      </c>
      <c r="EG343" s="435">
        <f t="shared" si="901"/>
        <v>0</v>
      </c>
      <c r="EH343" s="434">
        <f t="shared" si="902"/>
        <v>257</v>
      </c>
      <c r="EI343" s="435">
        <f t="shared" si="903"/>
        <v>249</v>
      </c>
      <c r="EJ343" s="434">
        <f t="shared" si="904"/>
        <v>257</v>
      </c>
      <c r="EK343" s="435">
        <f t="shared" si="905"/>
        <v>249</v>
      </c>
      <c r="EL343" s="609">
        <v>3.3</v>
      </c>
      <c r="EM343" s="560">
        <v>3.2</v>
      </c>
      <c r="EN343" s="434">
        <f t="shared" si="906"/>
        <v>204.6</v>
      </c>
      <c r="EO343" s="435">
        <f t="shared" si="907"/>
        <v>147.20000000000002</v>
      </c>
      <c r="EP343" s="609">
        <v>3.4</v>
      </c>
      <c r="EQ343" s="560">
        <v>3.5</v>
      </c>
      <c r="ER343" s="434">
        <f t="shared" si="908"/>
        <v>663</v>
      </c>
      <c r="ES343" s="435">
        <f t="shared" si="909"/>
        <v>710.5</v>
      </c>
      <c r="ET343" s="432"/>
      <c r="EU343" s="433"/>
      <c r="EV343" s="434">
        <f t="shared" si="910"/>
        <v>0</v>
      </c>
      <c r="EW343" s="435">
        <f t="shared" si="911"/>
        <v>0</v>
      </c>
      <c r="EX343" s="434">
        <f t="shared" si="912"/>
        <v>3.375875486381323</v>
      </c>
      <c r="EY343" s="435">
        <f t="shared" si="913"/>
        <v>3.4445783132530123</v>
      </c>
      <c r="EZ343" s="434">
        <f t="shared" si="914"/>
        <v>867.6</v>
      </c>
      <c r="FA343" s="435">
        <f t="shared" si="915"/>
        <v>857.7</v>
      </c>
      <c r="FB343" s="609">
        <v>68</v>
      </c>
      <c r="FC343" s="560">
        <v>60.7</v>
      </c>
      <c r="FD343" s="434">
        <f t="shared" si="916"/>
        <v>4216</v>
      </c>
      <c r="FE343" s="435">
        <f t="shared" si="917"/>
        <v>2792.2000000000003</v>
      </c>
      <c r="FF343" s="609">
        <v>58.5</v>
      </c>
      <c r="FG343" s="560">
        <v>55.6</v>
      </c>
      <c r="FH343" s="434">
        <f t="shared" si="918"/>
        <v>11407.5</v>
      </c>
      <c r="FI343" s="435">
        <f t="shared" si="919"/>
        <v>11286.800000000001</v>
      </c>
      <c r="FJ343" s="432"/>
      <c r="FK343" s="433"/>
      <c r="FL343" s="434">
        <f t="shared" si="920"/>
        <v>0</v>
      </c>
      <c r="FM343" s="435">
        <f t="shared" si="921"/>
        <v>0</v>
      </c>
      <c r="FN343" s="434">
        <f t="shared" si="922"/>
        <v>60.791828793774322</v>
      </c>
      <c r="FO343" s="435">
        <f t="shared" si="923"/>
        <v>56.5421686746988</v>
      </c>
      <c r="FP343" s="434">
        <f t="shared" si="924"/>
        <v>15623.5</v>
      </c>
      <c r="FQ343" s="435">
        <f t="shared" si="925"/>
        <v>14079.000000000002</v>
      </c>
      <c r="FR343" s="609">
        <v>301</v>
      </c>
      <c r="FS343" s="560">
        <v>326</v>
      </c>
      <c r="FT343" s="434">
        <f t="shared" si="926"/>
        <v>301</v>
      </c>
      <c r="FU343" s="435">
        <f t="shared" si="927"/>
        <v>326</v>
      </c>
      <c r="FV343" s="609">
        <v>3.4</v>
      </c>
      <c r="FW343" s="560">
        <v>3.5</v>
      </c>
      <c r="FX343" s="434">
        <f t="shared" si="928"/>
        <v>1023.4</v>
      </c>
      <c r="FY343" s="435">
        <f t="shared" si="929"/>
        <v>1141</v>
      </c>
      <c r="FZ343" s="609">
        <v>46</v>
      </c>
      <c r="GA343" s="561">
        <v>46.8</v>
      </c>
      <c r="GB343" s="434">
        <f t="shared" si="930"/>
        <v>13846</v>
      </c>
      <c r="GC343" s="435">
        <f t="shared" si="931"/>
        <v>15256.8</v>
      </c>
      <c r="GD343" s="434">
        <f t="shared" si="932"/>
        <v>244</v>
      </c>
      <c r="GE343" s="435">
        <f t="shared" si="933"/>
        <v>236</v>
      </c>
      <c r="GF343" s="434">
        <f t="shared" si="934"/>
        <v>244</v>
      </c>
      <c r="GG343" s="435">
        <f t="shared" si="935"/>
        <v>236</v>
      </c>
      <c r="GH343" s="434">
        <f t="shared" si="936"/>
        <v>932.60000000000014</v>
      </c>
      <c r="GI343" s="435">
        <f t="shared" si="937"/>
        <v>822.5</v>
      </c>
      <c r="GJ343" s="434">
        <f t="shared" si="938"/>
        <v>18367.2</v>
      </c>
      <c r="GK343" s="435">
        <f t="shared" si="939"/>
        <v>16173.7</v>
      </c>
      <c r="GL343" s="434">
        <f t="shared" si="940"/>
        <v>544</v>
      </c>
      <c r="GM343" s="435">
        <f t="shared" si="941"/>
        <v>587</v>
      </c>
      <c r="GN343" s="434">
        <f t="shared" si="942"/>
        <v>544</v>
      </c>
      <c r="GO343" s="435">
        <f t="shared" si="943"/>
        <v>587</v>
      </c>
      <c r="GP343" s="434">
        <f t="shared" si="944"/>
        <v>2047.1</v>
      </c>
      <c r="GQ343" s="435">
        <f t="shared" si="945"/>
        <v>2270.4</v>
      </c>
      <c r="GR343" s="434">
        <f t="shared" si="946"/>
        <v>37959.699999999997</v>
      </c>
      <c r="GS343" s="435">
        <f t="shared" si="947"/>
        <v>39752.199999999997</v>
      </c>
      <c r="GT343" s="434">
        <f t="shared" si="948"/>
        <v>788</v>
      </c>
      <c r="GU343" s="435">
        <f t="shared" si="949"/>
        <v>823</v>
      </c>
      <c r="GV343" s="434">
        <f t="shared" si="950"/>
        <v>788</v>
      </c>
      <c r="GW343" s="435">
        <f t="shared" si="951"/>
        <v>823</v>
      </c>
      <c r="GX343" s="434">
        <f t="shared" si="952"/>
        <v>2979.7</v>
      </c>
      <c r="GY343" s="435">
        <f t="shared" si="953"/>
        <v>3092.9</v>
      </c>
      <c r="GZ343" s="434">
        <f t="shared" si="954"/>
        <v>56326.899999999994</v>
      </c>
      <c r="HA343" s="435">
        <f t="shared" si="955"/>
        <v>55925.899999999994</v>
      </c>
      <c r="HB343" s="434">
        <f t="shared" si="956"/>
        <v>0</v>
      </c>
      <c r="HC343" s="435">
        <f t="shared" si="957"/>
        <v>0</v>
      </c>
      <c r="HD343" s="434">
        <f t="shared" si="958"/>
        <v>0</v>
      </c>
      <c r="HE343" s="435">
        <f t="shared" si="959"/>
        <v>0</v>
      </c>
      <c r="HF343" s="434">
        <f t="shared" si="960"/>
        <v>0</v>
      </c>
      <c r="HG343" s="435">
        <f t="shared" si="961"/>
        <v>0</v>
      </c>
      <c r="HH343" s="434">
        <f t="shared" si="962"/>
        <v>0</v>
      </c>
      <c r="HI343" s="435">
        <f t="shared" si="963"/>
        <v>0</v>
      </c>
      <c r="HJ343" s="434">
        <f t="shared" si="964"/>
        <v>4003.1</v>
      </c>
      <c r="HK343" s="435">
        <f t="shared" si="965"/>
        <v>4233.8999999999996</v>
      </c>
      <c r="HL343" s="434">
        <f t="shared" si="966"/>
        <v>70172.899999999994</v>
      </c>
      <c r="HM343" s="435">
        <f t="shared" si="967"/>
        <v>71182.7</v>
      </c>
    </row>
    <row r="344" spans="1:221" s="18" customFormat="1" ht="15" customHeight="1">
      <c r="A344" s="540" t="s">
        <v>585</v>
      </c>
      <c r="B344" s="6" t="s">
        <v>658</v>
      </c>
      <c r="C344" s="539" t="s">
        <v>1275</v>
      </c>
      <c r="D344" s="5">
        <v>227225</v>
      </c>
      <c r="E344" s="568">
        <v>9</v>
      </c>
      <c r="F344" s="609">
        <v>385</v>
      </c>
      <c r="G344" s="560">
        <v>396</v>
      </c>
      <c r="H344" s="609">
        <v>15</v>
      </c>
      <c r="I344" s="560">
        <v>6</v>
      </c>
      <c r="J344" s="434">
        <f t="shared" si="820"/>
        <v>370</v>
      </c>
      <c r="K344" s="435">
        <f t="shared" si="821"/>
        <v>390</v>
      </c>
      <c r="L344" s="432"/>
      <c r="M344" s="433"/>
      <c r="N344" s="434">
        <f t="shared" si="822"/>
        <v>370</v>
      </c>
      <c r="O344" s="435">
        <f t="shared" si="823"/>
        <v>390</v>
      </c>
      <c r="P344" s="434">
        <f t="shared" si="824"/>
        <v>370</v>
      </c>
      <c r="Q344" s="435">
        <f t="shared" si="825"/>
        <v>390</v>
      </c>
      <c r="R344" s="609">
        <v>51</v>
      </c>
      <c r="S344" s="560">
        <v>55</v>
      </c>
      <c r="T344" s="434">
        <f t="shared" si="819"/>
        <v>51</v>
      </c>
      <c r="U344" s="435">
        <f t="shared" si="819"/>
        <v>55</v>
      </c>
      <c r="V344" s="609">
        <v>38</v>
      </c>
      <c r="W344" s="560">
        <v>51</v>
      </c>
      <c r="X344" s="434">
        <f t="shared" si="826"/>
        <v>38</v>
      </c>
      <c r="Y344" s="435">
        <f t="shared" si="827"/>
        <v>51</v>
      </c>
      <c r="Z344" s="432"/>
      <c r="AA344" s="433"/>
      <c r="AB344" s="434">
        <f t="shared" si="828"/>
        <v>0</v>
      </c>
      <c r="AC344" s="435">
        <f t="shared" si="829"/>
        <v>0</v>
      </c>
      <c r="AD344" s="434">
        <f t="shared" si="830"/>
        <v>89</v>
      </c>
      <c r="AE344" s="435">
        <f t="shared" si="831"/>
        <v>106</v>
      </c>
      <c r="AF344" s="434">
        <f t="shared" si="832"/>
        <v>89</v>
      </c>
      <c r="AG344" s="435">
        <f t="shared" si="833"/>
        <v>106</v>
      </c>
      <c r="AH344" s="609">
        <v>3.3</v>
      </c>
      <c r="AI344" s="560">
        <v>2.9</v>
      </c>
      <c r="AJ344" s="434">
        <f t="shared" si="834"/>
        <v>168.29999999999998</v>
      </c>
      <c r="AK344" s="435">
        <f t="shared" si="835"/>
        <v>159.5</v>
      </c>
      <c r="AL344" s="609">
        <v>2.5</v>
      </c>
      <c r="AM344" s="560">
        <v>2.5</v>
      </c>
      <c r="AN344" s="434">
        <f t="shared" si="836"/>
        <v>95</v>
      </c>
      <c r="AO344" s="435">
        <f t="shared" si="837"/>
        <v>127.5</v>
      </c>
      <c r="AP344" s="432"/>
      <c r="AQ344" s="433"/>
      <c r="AR344" s="434">
        <f t="shared" si="838"/>
        <v>0</v>
      </c>
      <c r="AS344" s="435">
        <f t="shared" si="839"/>
        <v>0</v>
      </c>
      <c r="AT344" s="434">
        <f t="shared" si="840"/>
        <v>2.9584269662921345</v>
      </c>
      <c r="AU344" s="435">
        <f t="shared" si="841"/>
        <v>2.7075471698113209</v>
      </c>
      <c r="AV344" s="434">
        <f t="shared" si="842"/>
        <v>263.29999999999995</v>
      </c>
      <c r="AW344" s="435">
        <f t="shared" si="843"/>
        <v>287</v>
      </c>
      <c r="AX344" s="609">
        <v>70.900000000000006</v>
      </c>
      <c r="AY344" s="560">
        <v>62.2</v>
      </c>
      <c r="AZ344" s="434">
        <f t="shared" si="844"/>
        <v>3615.9</v>
      </c>
      <c r="BA344" s="435">
        <f t="shared" si="845"/>
        <v>3421</v>
      </c>
      <c r="BB344" s="609">
        <v>54.4</v>
      </c>
      <c r="BC344" s="560">
        <v>57.3</v>
      </c>
      <c r="BD344" s="434">
        <f t="shared" si="846"/>
        <v>2067.1999999999998</v>
      </c>
      <c r="BE344" s="435">
        <f t="shared" si="847"/>
        <v>2922.2999999999997</v>
      </c>
      <c r="BF344" s="432"/>
      <c r="BG344" s="433"/>
      <c r="BH344" s="434">
        <f t="shared" si="848"/>
        <v>0</v>
      </c>
      <c r="BI344" s="435">
        <f t="shared" si="849"/>
        <v>0</v>
      </c>
      <c r="BJ344" s="434">
        <f t="shared" si="850"/>
        <v>63.855056179775282</v>
      </c>
      <c r="BK344" s="435">
        <f t="shared" si="851"/>
        <v>59.84245283018867</v>
      </c>
      <c r="BL344" s="434">
        <f t="shared" si="852"/>
        <v>5683.1</v>
      </c>
      <c r="BM344" s="435">
        <f t="shared" si="853"/>
        <v>6343.2999999999993</v>
      </c>
      <c r="BN344" s="609">
        <v>56</v>
      </c>
      <c r="BO344" s="560">
        <v>69</v>
      </c>
      <c r="BP344" s="434">
        <f t="shared" si="854"/>
        <v>56</v>
      </c>
      <c r="BQ344" s="435">
        <f t="shared" si="855"/>
        <v>69</v>
      </c>
      <c r="BR344" s="609">
        <v>66</v>
      </c>
      <c r="BS344" s="560">
        <v>58</v>
      </c>
      <c r="BT344" s="434">
        <f t="shared" si="856"/>
        <v>66</v>
      </c>
      <c r="BU344" s="435">
        <f t="shared" si="857"/>
        <v>58</v>
      </c>
      <c r="BV344" s="432"/>
      <c r="BW344" s="433"/>
      <c r="BX344" s="434">
        <f t="shared" si="858"/>
        <v>0</v>
      </c>
      <c r="BY344" s="435">
        <f t="shared" si="859"/>
        <v>0</v>
      </c>
      <c r="BZ344" s="434">
        <f t="shared" si="860"/>
        <v>122</v>
      </c>
      <c r="CA344" s="435">
        <f t="shared" si="861"/>
        <v>127</v>
      </c>
      <c r="CB344" s="434">
        <f t="shared" si="862"/>
        <v>122</v>
      </c>
      <c r="CC344" s="435">
        <f t="shared" si="863"/>
        <v>127</v>
      </c>
      <c r="CD344" s="609">
        <v>3.9</v>
      </c>
      <c r="CE344" s="560">
        <v>4.3</v>
      </c>
      <c r="CF344" s="434">
        <f t="shared" si="864"/>
        <v>218.4</v>
      </c>
      <c r="CG344" s="435">
        <f t="shared" si="865"/>
        <v>296.7</v>
      </c>
      <c r="CH344" s="610">
        <v>4</v>
      </c>
      <c r="CI344" s="560">
        <v>4.4000000000000004</v>
      </c>
      <c r="CJ344" s="434">
        <f t="shared" si="866"/>
        <v>264</v>
      </c>
      <c r="CK344" s="435">
        <f t="shared" si="867"/>
        <v>255.20000000000002</v>
      </c>
      <c r="CL344" s="432"/>
      <c r="CM344" s="433"/>
      <c r="CN344" s="434">
        <f t="shared" si="868"/>
        <v>0</v>
      </c>
      <c r="CO344" s="435">
        <f t="shared" si="869"/>
        <v>0</v>
      </c>
      <c r="CP344" s="434">
        <f t="shared" si="870"/>
        <v>3.9540983606557374</v>
      </c>
      <c r="CQ344" s="435">
        <f t="shared" si="871"/>
        <v>4.3456692913385826</v>
      </c>
      <c r="CR344" s="434">
        <f t="shared" si="872"/>
        <v>482.4</v>
      </c>
      <c r="CS344" s="435">
        <f t="shared" si="873"/>
        <v>551.9</v>
      </c>
      <c r="CT344" s="609">
        <v>80</v>
      </c>
      <c r="CU344" s="560">
        <v>81.099999999999994</v>
      </c>
      <c r="CV344" s="434">
        <f t="shared" si="874"/>
        <v>4480</v>
      </c>
      <c r="CW344" s="435">
        <f t="shared" si="875"/>
        <v>5595.9</v>
      </c>
      <c r="CX344" s="609">
        <v>79.099999999999994</v>
      </c>
      <c r="CY344" s="560">
        <v>87.8</v>
      </c>
      <c r="CZ344" s="434">
        <f t="shared" si="876"/>
        <v>5220.5999999999995</v>
      </c>
      <c r="DA344" s="435">
        <f t="shared" si="877"/>
        <v>5092.3999999999996</v>
      </c>
      <c r="DB344" s="432"/>
      <c r="DC344" s="433"/>
      <c r="DD344" s="434">
        <f t="shared" si="878"/>
        <v>0</v>
      </c>
      <c r="DE344" s="435">
        <f t="shared" si="879"/>
        <v>0</v>
      </c>
      <c r="DF344" s="434">
        <f t="shared" si="880"/>
        <v>79.513114754098353</v>
      </c>
      <c r="DG344" s="435">
        <f t="shared" si="881"/>
        <v>84.159842519685029</v>
      </c>
      <c r="DH344" s="434">
        <f t="shared" si="882"/>
        <v>9700.5999999999985</v>
      </c>
      <c r="DI344" s="435">
        <f t="shared" si="883"/>
        <v>10688.3</v>
      </c>
      <c r="DJ344" s="434">
        <f t="shared" si="884"/>
        <v>211</v>
      </c>
      <c r="DK344" s="435">
        <f t="shared" si="885"/>
        <v>233</v>
      </c>
      <c r="DL344" s="434">
        <f t="shared" si="886"/>
        <v>211</v>
      </c>
      <c r="DM344" s="435">
        <f t="shared" si="887"/>
        <v>233</v>
      </c>
      <c r="DN344" s="434">
        <f t="shared" si="888"/>
        <v>3.5341232227488146</v>
      </c>
      <c r="DO344" s="435">
        <f t="shared" si="889"/>
        <v>3.6004291845493563</v>
      </c>
      <c r="DP344" s="434">
        <f t="shared" si="890"/>
        <v>745.69999999999993</v>
      </c>
      <c r="DQ344" s="435">
        <f t="shared" si="891"/>
        <v>838.9</v>
      </c>
      <c r="DR344" s="434">
        <f t="shared" si="892"/>
        <v>72.908530805687192</v>
      </c>
      <c r="DS344" s="435">
        <f t="shared" si="893"/>
        <v>73.096995708154495</v>
      </c>
      <c r="DT344" s="434">
        <f t="shared" si="894"/>
        <v>15383.699999999997</v>
      </c>
      <c r="DU344" s="435">
        <f t="shared" si="895"/>
        <v>17031.599999999999</v>
      </c>
      <c r="DV344" s="609">
        <v>39</v>
      </c>
      <c r="DW344" s="560">
        <v>37</v>
      </c>
      <c r="DX344" s="434">
        <f t="shared" si="896"/>
        <v>39</v>
      </c>
      <c r="DY344" s="435">
        <f t="shared" si="897"/>
        <v>37</v>
      </c>
      <c r="DZ344" s="609">
        <v>46</v>
      </c>
      <c r="EA344" s="560">
        <v>43</v>
      </c>
      <c r="EB344" s="434">
        <f t="shared" si="898"/>
        <v>46</v>
      </c>
      <c r="EC344" s="435">
        <f t="shared" si="899"/>
        <v>43</v>
      </c>
      <c r="ED344" s="432"/>
      <c r="EE344" s="433"/>
      <c r="EF344" s="434">
        <f t="shared" si="900"/>
        <v>0</v>
      </c>
      <c r="EG344" s="435">
        <f t="shared" si="901"/>
        <v>0</v>
      </c>
      <c r="EH344" s="434">
        <f t="shared" si="902"/>
        <v>85</v>
      </c>
      <c r="EI344" s="435">
        <f t="shared" si="903"/>
        <v>80</v>
      </c>
      <c r="EJ344" s="434">
        <f t="shared" si="904"/>
        <v>85</v>
      </c>
      <c r="EK344" s="435">
        <f t="shared" si="905"/>
        <v>80</v>
      </c>
      <c r="EL344" s="609">
        <v>2.9</v>
      </c>
      <c r="EM344" s="560">
        <v>2.4</v>
      </c>
      <c r="EN344" s="434">
        <f t="shared" si="906"/>
        <v>113.1</v>
      </c>
      <c r="EO344" s="435">
        <f t="shared" si="907"/>
        <v>88.8</v>
      </c>
      <c r="EP344" s="609">
        <v>2.5</v>
      </c>
      <c r="EQ344" s="560">
        <v>3.1</v>
      </c>
      <c r="ER344" s="434">
        <f t="shared" si="908"/>
        <v>115</v>
      </c>
      <c r="ES344" s="435">
        <f t="shared" si="909"/>
        <v>133.30000000000001</v>
      </c>
      <c r="ET344" s="432"/>
      <c r="EU344" s="433"/>
      <c r="EV344" s="434">
        <f t="shared" si="910"/>
        <v>0</v>
      </c>
      <c r="EW344" s="435">
        <f t="shared" si="911"/>
        <v>0</v>
      </c>
      <c r="EX344" s="434">
        <f t="shared" si="912"/>
        <v>2.6835294117647059</v>
      </c>
      <c r="EY344" s="435">
        <f t="shared" si="913"/>
        <v>2.7762500000000001</v>
      </c>
      <c r="EZ344" s="434">
        <f t="shared" si="914"/>
        <v>228.1</v>
      </c>
      <c r="FA344" s="435">
        <f t="shared" si="915"/>
        <v>222.10000000000002</v>
      </c>
      <c r="FB344" s="609">
        <v>62.6</v>
      </c>
      <c r="FC344" s="560">
        <v>53.9</v>
      </c>
      <c r="FD344" s="434">
        <f t="shared" si="916"/>
        <v>2441.4</v>
      </c>
      <c r="FE344" s="435">
        <f t="shared" si="917"/>
        <v>1994.3</v>
      </c>
      <c r="FF344" s="609">
        <v>45.4</v>
      </c>
      <c r="FG344" s="560">
        <v>51.9</v>
      </c>
      <c r="FH344" s="434">
        <f t="shared" si="918"/>
        <v>2088.4</v>
      </c>
      <c r="FI344" s="435">
        <f t="shared" si="919"/>
        <v>2231.6999999999998</v>
      </c>
      <c r="FJ344" s="432"/>
      <c r="FK344" s="433"/>
      <c r="FL344" s="434">
        <f t="shared" si="920"/>
        <v>0</v>
      </c>
      <c r="FM344" s="435">
        <f t="shared" si="921"/>
        <v>0</v>
      </c>
      <c r="FN344" s="434">
        <f t="shared" si="922"/>
        <v>53.291764705882358</v>
      </c>
      <c r="FO344" s="435">
        <f t="shared" si="923"/>
        <v>52.825000000000003</v>
      </c>
      <c r="FP344" s="434">
        <f t="shared" si="924"/>
        <v>4529.8</v>
      </c>
      <c r="FQ344" s="435">
        <f t="shared" si="925"/>
        <v>4226</v>
      </c>
      <c r="FR344" s="609">
        <v>74</v>
      </c>
      <c r="FS344" s="560">
        <v>77</v>
      </c>
      <c r="FT344" s="434">
        <f t="shared" si="926"/>
        <v>74</v>
      </c>
      <c r="FU344" s="435">
        <f t="shared" si="927"/>
        <v>77</v>
      </c>
      <c r="FV344" s="609">
        <v>3.9</v>
      </c>
      <c r="FW344" s="560">
        <v>4.5</v>
      </c>
      <c r="FX344" s="434">
        <f t="shared" si="928"/>
        <v>288.59999999999997</v>
      </c>
      <c r="FY344" s="435">
        <f t="shared" si="929"/>
        <v>346.5</v>
      </c>
      <c r="FZ344" s="609">
        <v>55.6</v>
      </c>
      <c r="GA344" s="561">
        <v>55.3</v>
      </c>
      <c r="GB344" s="434">
        <f t="shared" si="930"/>
        <v>4114.4000000000005</v>
      </c>
      <c r="GC344" s="435">
        <f t="shared" si="931"/>
        <v>4258.0999999999995</v>
      </c>
      <c r="GD344" s="434">
        <f t="shared" si="932"/>
        <v>146</v>
      </c>
      <c r="GE344" s="435">
        <f t="shared" si="933"/>
        <v>161</v>
      </c>
      <c r="GF344" s="434">
        <f t="shared" si="934"/>
        <v>146</v>
      </c>
      <c r="GG344" s="435">
        <f t="shared" si="935"/>
        <v>161</v>
      </c>
      <c r="GH344" s="434">
        <f t="shared" si="936"/>
        <v>499.79999999999995</v>
      </c>
      <c r="GI344" s="435">
        <f t="shared" si="937"/>
        <v>545</v>
      </c>
      <c r="GJ344" s="434">
        <f t="shared" si="938"/>
        <v>10537.3</v>
      </c>
      <c r="GK344" s="435">
        <f t="shared" si="939"/>
        <v>11011.199999999999</v>
      </c>
      <c r="GL344" s="434">
        <f t="shared" si="940"/>
        <v>150</v>
      </c>
      <c r="GM344" s="435">
        <f t="shared" si="941"/>
        <v>152</v>
      </c>
      <c r="GN344" s="434">
        <f t="shared" si="942"/>
        <v>150</v>
      </c>
      <c r="GO344" s="435">
        <f t="shared" si="943"/>
        <v>152</v>
      </c>
      <c r="GP344" s="434">
        <f t="shared" si="944"/>
        <v>474</v>
      </c>
      <c r="GQ344" s="435">
        <f t="shared" si="945"/>
        <v>516</v>
      </c>
      <c r="GR344" s="434">
        <f t="shared" si="946"/>
        <v>9376.1999999999989</v>
      </c>
      <c r="GS344" s="435">
        <f t="shared" si="947"/>
        <v>10246.399999999998</v>
      </c>
      <c r="GT344" s="434">
        <f t="shared" si="948"/>
        <v>296</v>
      </c>
      <c r="GU344" s="435">
        <f t="shared" si="949"/>
        <v>313</v>
      </c>
      <c r="GV344" s="434">
        <f t="shared" si="950"/>
        <v>296</v>
      </c>
      <c r="GW344" s="435">
        <f t="shared" si="951"/>
        <v>313</v>
      </c>
      <c r="GX344" s="434">
        <f t="shared" si="952"/>
        <v>973.8</v>
      </c>
      <c r="GY344" s="435">
        <f t="shared" si="953"/>
        <v>1061</v>
      </c>
      <c r="GZ344" s="434">
        <f t="shared" si="954"/>
        <v>19913.5</v>
      </c>
      <c r="HA344" s="435">
        <f t="shared" si="955"/>
        <v>21257.599999999999</v>
      </c>
      <c r="HB344" s="434">
        <f t="shared" si="956"/>
        <v>0</v>
      </c>
      <c r="HC344" s="435">
        <f t="shared" si="957"/>
        <v>0</v>
      </c>
      <c r="HD344" s="434">
        <f t="shared" si="958"/>
        <v>0</v>
      </c>
      <c r="HE344" s="435">
        <f t="shared" si="959"/>
        <v>0</v>
      </c>
      <c r="HF344" s="434">
        <f t="shared" si="960"/>
        <v>0</v>
      </c>
      <c r="HG344" s="435">
        <f t="shared" si="961"/>
        <v>0</v>
      </c>
      <c r="HH344" s="434">
        <f t="shared" si="962"/>
        <v>0</v>
      </c>
      <c r="HI344" s="435">
        <f t="shared" si="963"/>
        <v>0</v>
      </c>
      <c r="HJ344" s="434">
        <f t="shared" si="964"/>
        <v>1262.3999999999999</v>
      </c>
      <c r="HK344" s="435">
        <f t="shared" si="965"/>
        <v>1407.5</v>
      </c>
      <c r="HL344" s="434">
        <f t="shared" si="966"/>
        <v>24027.899999999998</v>
      </c>
      <c r="HM344" s="435">
        <f t="shared" si="967"/>
        <v>25515.699999999997</v>
      </c>
    </row>
    <row r="345" spans="1:221" s="18" customFormat="1" ht="15" customHeight="1">
      <c r="A345" s="565" t="s">
        <v>585</v>
      </c>
      <c r="B345" s="6" t="s">
        <v>659</v>
      </c>
      <c r="C345" s="539"/>
      <c r="D345" s="5">
        <v>227304</v>
      </c>
      <c r="E345" s="568">
        <v>9</v>
      </c>
      <c r="F345" s="609">
        <v>910</v>
      </c>
      <c r="G345" s="560">
        <v>1099</v>
      </c>
      <c r="H345" s="609">
        <v>71</v>
      </c>
      <c r="I345" s="560">
        <v>91</v>
      </c>
      <c r="J345" s="434">
        <f t="shared" si="820"/>
        <v>839</v>
      </c>
      <c r="K345" s="435">
        <f t="shared" si="821"/>
        <v>1008</v>
      </c>
      <c r="L345" s="432"/>
      <c r="M345" s="433"/>
      <c r="N345" s="434">
        <f t="shared" si="822"/>
        <v>839</v>
      </c>
      <c r="O345" s="435">
        <f t="shared" si="823"/>
        <v>1008</v>
      </c>
      <c r="P345" s="434">
        <f t="shared" si="824"/>
        <v>839</v>
      </c>
      <c r="Q345" s="435">
        <f t="shared" si="825"/>
        <v>1008</v>
      </c>
      <c r="R345" s="609">
        <v>69</v>
      </c>
      <c r="S345" s="560">
        <v>78</v>
      </c>
      <c r="T345" s="434">
        <f t="shared" si="819"/>
        <v>69</v>
      </c>
      <c r="U345" s="435">
        <f t="shared" si="819"/>
        <v>78</v>
      </c>
      <c r="V345" s="609">
        <v>47</v>
      </c>
      <c r="W345" s="560">
        <v>67</v>
      </c>
      <c r="X345" s="434">
        <f t="shared" si="826"/>
        <v>47</v>
      </c>
      <c r="Y345" s="435">
        <f t="shared" si="827"/>
        <v>67</v>
      </c>
      <c r="Z345" s="432"/>
      <c r="AA345" s="433"/>
      <c r="AB345" s="434">
        <f t="shared" si="828"/>
        <v>0</v>
      </c>
      <c r="AC345" s="435">
        <f t="shared" si="829"/>
        <v>0</v>
      </c>
      <c r="AD345" s="434">
        <f t="shared" si="830"/>
        <v>116</v>
      </c>
      <c r="AE345" s="435">
        <f t="shared" si="831"/>
        <v>145</v>
      </c>
      <c r="AF345" s="434">
        <f t="shared" si="832"/>
        <v>116</v>
      </c>
      <c r="AG345" s="435">
        <f t="shared" si="833"/>
        <v>145</v>
      </c>
      <c r="AH345" s="609">
        <v>3.4</v>
      </c>
      <c r="AI345" s="560">
        <v>3.3</v>
      </c>
      <c r="AJ345" s="434">
        <f t="shared" si="834"/>
        <v>234.6</v>
      </c>
      <c r="AK345" s="435">
        <f t="shared" si="835"/>
        <v>257.39999999999998</v>
      </c>
      <c r="AL345" s="609">
        <v>3.8</v>
      </c>
      <c r="AM345" s="560">
        <v>3.6</v>
      </c>
      <c r="AN345" s="434">
        <f t="shared" si="836"/>
        <v>178.6</v>
      </c>
      <c r="AO345" s="435">
        <f t="shared" si="837"/>
        <v>241.20000000000002</v>
      </c>
      <c r="AP345" s="432"/>
      <c r="AQ345" s="433"/>
      <c r="AR345" s="434">
        <f t="shared" si="838"/>
        <v>0</v>
      </c>
      <c r="AS345" s="435">
        <f t="shared" si="839"/>
        <v>0</v>
      </c>
      <c r="AT345" s="434">
        <f t="shared" si="840"/>
        <v>3.5620689655172413</v>
      </c>
      <c r="AU345" s="435">
        <f t="shared" si="841"/>
        <v>3.4386206896551728</v>
      </c>
      <c r="AV345" s="434">
        <f t="shared" si="842"/>
        <v>413.2</v>
      </c>
      <c r="AW345" s="435">
        <f t="shared" si="843"/>
        <v>498.6</v>
      </c>
      <c r="AX345" s="609">
        <v>73.5</v>
      </c>
      <c r="AY345" s="560">
        <v>69.400000000000006</v>
      </c>
      <c r="AZ345" s="434">
        <f t="shared" si="844"/>
        <v>5071.5</v>
      </c>
      <c r="BA345" s="435">
        <f t="shared" si="845"/>
        <v>5413.2000000000007</v>
      </c>
      <c r="BB345" s="609">
        <v>61.9</v>
      </c>
      <c r="BC345" s="560">
        <v>57.8</v>
      </c>
      <c r="BD345" s="434">
        <f t="shared" si="846"/>
        <v>2909.2999999999997</v>
      </c>
      <c r="BE345" s="435">
        <f t="shared" si="847"/>
        <v>3872.6</v>
      </c>
      <c r="BF345" s="432"/>
      <c r="BG345" s="433"/>
      <c r="BH345" s="434">
        <f t="shared" si="848"/>
        <v>0</v>
      </c>
      <c r="BI345" s="435">
        <f t="shared" si="849"/>
        <v>0</v>
      </c>
      <c r="BJ345" s="434">
        <f t="shared" si="850"/>
        <v>68.8</v>
      </c>
      <c r="BK345" s="435">
        <f t="shared" si="851"/>
        <v>64.040000000000006</v>
      </c>
      <c r="BL345" s="434">
        <f t="shared" si="852"/>
        <v>7980.7999999999993</v>
      </c>
      <c r="BM345" s="435">
        <f t="shared" si="853"/>
        <v>9285.8000000000011</v>
      </c>
      <c r="BN345" s="609">
        <v>130</v>
      </c>
      <c r="BO345" s="560">
        <v>156</v>
      </c>
      <c r="BP345" s="434">
        <f t="shared" si="854"/>
        <v>130</v>
      </c>
      <c r="BQ345" s="435">
        <f t="shared" si="855"/>
        <v>156</v>
      </c>
      <c r="BR345" s="609">
        <v>111</v>
      </c>
      <c r="BS345" s="560">
        <v>151</v>
      </c>
      <c r="BT345" s="434">
        <f t="shared" si="856"/>
        <v>111</v>
      </c>
      <c r="BU345" s="435">
        <f t="shared" si="857"/>
        <v>151</v>
      </c>
      <c r="BV345" s="432"/>
      <c r="BW345" s="433"/>
      <c r="BX345" s="434">
        <f t="shared" si="858"/>
        <v>0</v>
      </c>
      <c r="BY345" s="435">
        <f t="shared" si="859"/>
        <v>0</v>
      </c>
      <c r="BZ345" s="434">
        <f t="shared" si="860"/>
        <v>241</v>
      </c>
      <c r="CA345" s="435">
        <f t="shared" si="861"/>
        <v>307</v>
      </c>
      <c r="CB345" s="434">
        <f t="shared" si="862"/>
        <v>241</v>
      </c>
      <c r="CC345" s="435">
        <f t="shared" si="863"/>
        <v>307</v>
      </c>
      <c r="CD345" s="609">
        <v>4</v>
      </c>
      <c r="CE345" s="560">
        <v>4.2</v>
      </c>
      <c r="CF345" s="434">
        <f t="shared" si="864"/>
        <v>520</v>
      </c>
      <c r="CG345" s="435">
        <f t="shared" si="865"/>
        <v>655.20000000000005</v>
      </c>
      <c r="CH345" s="610">
        <v>4.5999999999999996</v>
      </c>
      <c r="CI345" s="560">
        <v>5.2</v>
      </c>
      <c r="CJ345" s="434">
        <f t="shared" si="866"/>
        <v>510.59999999999997</v>
      </c>
      <c r="CK345" s="435">
        <f t="shared" si="867"/>
        <v>785.2</v>
      </c>
      <c r="CL345" s="432"/>
      <c r="CM345" s="433"/>
      <c r="CN345" s="434">
        <f t="shared" si="868"/>
        <v>0</v>
      </c>
      <c r="CO345" s="435">
        <f t="shared" si="869"/>
        <v>0</v>
      </c>
      <c r="CP345" s="434">
        <f t="shared" si="870"/>
        <v>4.2763485477178422</v>
      </c>
      <c r="CQ345" s="435">
        <f t="shared" si="871"/>
        <v>4.6918566775244299</v>
      </c>
      <c r="CR345" s="434">
        <f t="shared" si="872"/>
        <v>1030.5999999999999</v>
      </c>
      <c r="CS345" s="435">
        <f t="shared" si="873"/>
        <v>1440.4</v>
      </c>
      <c r="CT345" s="609">
        <v>83.5</v>
      </c>
      <c r="CU345" s="560">
        <v>83.2</v>
      </c>
      <c r="CV345" s="434">
        <f t="shared" si="874"/>
        <v>10855</v>
      </c>
      <c r="CW345" s="435">
        <f t="shared" si="875"/>
        <v>12979.2</v>
      </c>
      <c r="CX345" s="609">
        <v>78</v>
      </c>
      <c r="CY345" s="560">
        <v>81.3</v>
      </c>
      <c r="CZ345" s="434">
        <f t="shared" si="876"/>
        <v>8658</v>
      </c>
      <c r="DA345" s="435">
        <f t="shared" si="877"/>
        <v>12276.3</v>
      </c>
      <c r="DB345" s="432"/>
      <c r="DC345" s="433"/>
      <c r="DD345" s="434">
        <f t="shared" si="878"/>
        <v>0</v>
      </c>
      <c r="DE345" s="435">
        <f t="shared" si="879"/>
        <v>0</v>
      </c>
      <c r="DF345" s="434">
        <f t="shared" si="880"/>
        <v>80.966804979253112</v>
      </c>
      <c r="DG345" s="435">
        <f t="shared" si="881"/>
        <v>82.265472312703579</v>
      </c>
      <c r="DH345" s="434">
        <f t="shared" si="882"/>
        <v>19513</v>
      </c>
      <c r="DI345" s="435">
        <f t="shared" si="883"/>
        <v>25255.5</v>
      </c>
      <c r="DJ345" s="434">
        <f t="shared" si="884"/>
        <v>357</v>
      </c>
      <c r="DK345" s="435">
        <f t="shared" si="885"/>
        <v>452</v>
      </c>
      <c r="DL345" s="434">
        <f t="shared" si="886"/>
        <v>357</v>
      </c>
      <c r="DM345" s="435">
        <f t="shared" si="887"/>
        <v>452</v>
      </c>
      <c r="DN345" s="434">
        <f t="shared" si="888"/>
        <v>4.0442577030812323</v>
      </c>
      <c r="DO345" s="435">
        <f t="shared" si="889"/>
        <v>4.2898230088495577</v>
      </c>
      <c r="DP345" s="434">
        <f t="shared" si="890"/>
        <v>1443.8</v>
      </c>
      <c r="DQ345" s="435">
        <f t="shared" si="891"/>
        <v>1939</v>
      </c>
      <c r="DR345" s="434">
        <f t="shared" si="892"/>
        <v>77.01344537815126</v>
      </c>
      <c r="DS345" s="435">
        <f t="shared" si="893"/>
        <v>76.418805309734523</v>
      </c>
      <c r="DT345" s="434">
        <f t="shared" si="894"/>
        <v>27493.8</v>
      </c>
      <c r="DU345" s="435">
        <f t="shared" si="895"/>
        <v>34541.300000000003</v>
      </c>
      <c r="DV345" s="609">
        <v>64</v>
      </c>
      <c r="DW345" s="560">
        <v>74</v>
      </c>
      <c r="DX345" s="434">
        <f t="shared" si="896"/>
        <v>64</v>
      </c>
      <c r="DY345" s="435">
        <f t="shared" si="897"/>
        <v>74</v>
      </c>
      <c r="DZ345" s="609">
        <v>108</v>
      </c>
      <c r="EA345" s="560">
        <v>127</v>
      </c>
      <c r="EB345" s="434">
        <f t="shared" si="898"/>
        <v>108</v>
      </c>
      <c r="EC345" s="435">
        <f t="shared" si="899"/>
        <v>127</v>
      </c>
      <c r="ED345" s="432"/>
      <c r="EE345" s="433"/>
      <c r="EF345" s="434">
        <f t="shared" si="900"/>
        <v>0</v>
      </c>
      <c r="EG345" s="435">
        <f t="shared" si="901"/>
        <v>0</v>
      </c>
      <c r="EH345" s="434">
        <f t="shared" si="902"/>
        <v>172</v>
      </c>
      <c r="EI345" s="435">
        <f t="shared" si="903"/>
        <v>201</v>
      </c>
      <c r="EJ345" s="434">
        <f t="shared" si="904"/>
        <v>172</v>
      </c>
      <c r="EK345" s="435">
        <f t="shared" si="905"/>
        <v>201</v>
      </c>
      <c r="EL345" s="609">
        <v>2.4</v>
      </c>
      <c r="EM345" s="560">
        <v>2.9</v>
      </c>
      <c r="EN345" s="434">
        <f t="shared" si="906"/>
        <v>153.6</v>
      </c>
      <c r="EO345" s="435">
        <f t="shared" si="907"/>
        <v>214.6</v>
      </c>
      <c r="EP345" s="609">
        <v>3</v>
      </c>
      <c r="EQ345" s="560">
        <v>3.4</v>
      </c>
      <c r="ER345" s="434">
        <f t="shared" si="908"/>
        <v>324</v>
      </c>
      <c r="ES345" s="435">
        <f t="shared" si="909"/>
        <v>431.8</v>
      </c>
      <c r="ET345" s="432"/>
      <c r="EU345" s="433"/>
      <c r="EV345" s="434">
        <f t="shared" si="910"/>
        <v>0</v>
      </c>
      <c r="EW345" s="435">
        <f t="shared" si="911"/>
        <v>0</v>
      </c>
      <c r="EX345" s="434">
        <f t="shared" si="912"/>
        <v>2.7767441860465119</v>
      </c>
      <c r="EY345" s="435">
        <f t="shared" si="913"/>
        <v>3.21592039800995</v>
      </c>
      <c r="EZ345" s="434">
        <f t="shared" si="914"/>
        <v>477.6</v>
      </c>
      <c r="FA345" s="435">
        <f t="shared" si="915"/>
        <v>646.4</v>
      </c>
      <c r="FB345" s="609">
        <v>53.1</v>
      </c>
      <c r="FC345" s="560">
        <v>63.9</v>
      </c>
      <c r="FD345" s="434">
        <f t="shared" si="916"/>
        <v>3398.4</v>
      </c>
      <c r="FE345" s="435">
        <f t="shared" si="917"/>
        <v>4728.5999999999995</v>
      </c>
      <c r="FF345" s="609">
        <v>52.8</v>
      </c>
      <c r="FG345" s="560">
        <v>59.1</v>
      </c>
      <c r="FH345" s="434">
        <f t="shared" si="918"/>
        <v>5702.4</v>
      </c>
      <c r="FI345" s="435">
        <f t="shared" si="919"/>
        <v>7505.7</v>
      </c>
      <c r="FJ345" s="432"/>
      <c r="FK345" s="433"/>
      <c r="FL345" s="434">
        <f t="shared" si="920"/>
        <v>0</v>
      </c>
      <c r="FM345" s="435">
        <f t="shared" si="921"/>
        <v>0</v>
      </c>
      <c r="FN345" s="434">
        <f t="shared" si="922"/>
        <v>52.91162790697674</v>
      </c>
      <c r="FO345" s="435">
        <f t="shared" si="923"/>
        <v>60.867164179104471</v>
      </c>
      <c r="FP345" s="434">
        <f t="shared" si="924"/>
        <v>9100.7999999999993</v>
      </c>
      <c r="FQ345" s="435">
        <f t="shared" si="925"/>
        <v>12234.3</v>
      </c>
      <c r="FR345" s="609">
        <v>310</v>
      </c>
      <c r="FS345" s="560">
        <v>355</v>
      </c>
      <c r="FT345" s="434">
        <f t="shared" si="926"/>
        <v>310</v>
      </c>
      <c r="FU345" s="435">
        <f t="shared" si="927"/>
        <v>355</v>
      </c>
      <c r="FV345" s="609">
        <v>2.2999999999999998</v>
      </c>
      <c r="FW345" s="560">
        <v>2.4</v>
      </c>
      <c r="FX345" s="434">
        <f t="shared" si="928"/>
        <v>713</v>
      </c>
      <c r="FY345" s="435">
        <f t="shared" si="929"/>
        <v>852</v>
      </c>
      <c r="FZ345" s="609">
        <v>25.5</v>
      </c>
      <c r="GA345" s="561">
        <v>29.1</v>
      </c>
      <c r="GB345" s="434">
        <f t="shared" si="930"/>
        <v>7905</v>
      </c>
      <c r="GC345" s="435">
        <f t="shared" si="931"/>
        <v>10330.5</v>
      </c>
      <c r="GD345" s="434">
        <f t="shared" si="932"/>
        <v>263</v>
      </c>
      <c r="GE345" s="435">
        <f t="shared" si="933"/>
        <v>308</v>
      </c>
      <c r="GF345" s="434">
        <f t="shared" si="934"/>
        <v>263</v>
      </c>
      <c r="GG345" s="435">
        <f t="shared" si="935"/>
        <v>308</v>
      </c>
      <c r="GH345" s="434">
        <f t="shared" si="936"/>
        <v>908.2</v>
      </c>
      <c r="GI345" s="435">
        <f t="shared" si="937"/>
        <v>1127.2</v>
      </c>
      <c r="GJ345" s="434">
        <f t="shared" si="938"/>
        <v>19324.900000000001</v>
      </c>
      <c r="GK345" s="435">
        <f t="shared" si="939"/>
        <v>23121</v>
      </c>
      <c r="GL345" s="434">
        <f t="shared" si="940"/>
        <v>266</v>
      </c>
      <c r="GM345" s="435">
        <f t="shared" si="941"/>
        <v>345</v>
      </c>
      <c r="GN345" s="434">
        <f t="shared" si="942"/>
        <v>266</v>
      </c>
      <c r="GO345" s="435">
        <f t="shared" si="943"/>
        <v>345</v>
      </c>
      <c r="GP345" s="434">
        <f t="shared" si="944"/>
        <v>1013.1999999999999</v>
      </c>
      <c r="GQ345" s="435">
        <f t="shared" si="945"/>
        <v>1458.2</v>
      </c>
      <c r="GR345" s="434">
        <f t="shared" si="946"/>
        <v>17269.699999999997</v>
      </c>
      <c r="GS345" s="435">
        <f t="shared" si="947"/>
        <v>23654.6</v>
      </c>
      <c r="GT345" s="434">
        <f t="shared" si="948"/>
        <v>529</v>
      </c>
      <c r="GU345" s="435">
        <f t="shared" si="949"/>
        <v>653</v>
      </c>
      <c r="GV345" s="434">
        <f t="shared" si="950"/>
        <v>529</v>
      </c>
      <c r="GW345" s="435">
        <f t="shared" si="951"/>
        <v>653</v>
      </c>
      <c r="GX345" s="434">
        <f t="shared" si="952"/>
        <v>1921.4</v>
      </c>
      <c r="GY345" s="435">
        <f t="shared" si="953"/>
        <v>2585.4</v>
      </c>
      <c r="GZ345" s="434">
        <f t="shared" si="954"/>
        <v>36594.6</v>
      </c>
      <c r="HA345" s="435">
        <f t="shared" si="955"/>
        <v>46775.6</v>
      </c>
      <c r="HB345" s="434">
        <f t="shared" si="956"/>
        <v>0</v>
      </c>
      <c r="HC345" s="435">
        <f t="shared" si="957"/>
        <v>0</v>
      </c>
      <c r="HD345" s="434">
        <f t="shared" si="958"/>
        <v>0</v>
      </c>
      <c r="HE345" s="435">
        <f t="shared" si="959"/>
        <v>0</v>
      </c>
      <c r="HF345" s="434">
        <f t="shared" si="960"/>
        <v>0</v>
      </c>
      <c r="HG345" s="435">
        <f t="shared" si="961"/>
        <v>0</v>
      </c>
      <c r="HH345" s="434">
        <f t="shared" si="962"/>
        <v>0</v>
      </c>
      <c r="HI345" s="435">
        <f t="shared" si="963"/>
        <v>0</v>
      </c>
      <c r="HJ345" s="434">
        <f t="shared" si="964"/>
        <v>2634.4</v>
      </c>
      <c r="HK345" s="435">
        <f t="shared" si="965"/>
        <v>3437.4</v>
      </c>
      <c r="HL345" s="434">
        <f t="shared" si="966"/>
        <v>44499.6</v>
      </c>
      <c r="HM345" s="435">
        <f t="shared" si="967"/>
        <v>57106.100000000006</v>
      </c>
    </row>
    <row r="346" spans="1:221" s="18" customFormat="1" ht="15" customHeight="1">
      <c r="A346" s="565" t="s">
        <v>585</v>
      </c>
      <c r="B346" s="6" t="s">
        <v>660</v>
      </c>
      <c r="C346" s="539"/>
      <c r="D346" s="5">
        <v>227401</v>
      </c>
      <c r="E346" s="568">
        <v>9</v>
      </c>
      <c r="F346" s="609">
        <v>538</v>
      </c>
      <c r="G346" s="560">
        <v>500</v>
      </c>
      <c r="H346" s="609">
        <v>7</v>
      </c>
      <c r="I346" s="560">
        <v>0</v>
      </c>
      <c r="J346" s="434">
        <f t="shared" si="820"/>
        <v>531</v>
      </c>
      <c r="K346" s="435">
        <f t="shared" si="821"/>
        <v>500</v>
      </c>
      <c r="L346" s="432"/>
      <c r="M346" s="433"/>
      <c r="N346" s="434">
        <f t="shared" si="822"/>
        <v>531</v>
      </c>
      <c r="O346" s="435">
        <f t="shared" si="823"/>
        <v>500</v>
      </c>
      <c r="P346" s="434">
        <f t="shared" si="824"/>
        <v>531</v>
      </c>
      <c r="Q346" s="435">
        <f t="shared" si="825"/>
        <v>500</v>
      </c>
      <c r="R346" s="609">
        <v>49</v>
      </c>
      <c r="S346" s="560">
        <v>49</v>
      </c>
      <c r="T346" s="434">
        <f t="shared" si="819"/>
        <v>49</v>
      </c>
      <c r="U346" s="435">
        <f t="shared" si="819"/>
        <v>49</v>
      </c>
      <c r="V346" s="609">
        <v>66</v>
      </c>
      <c r="W346" s="560">
        <v>66</v>
      </c>
      <c r="X346" s="434">
        <f t="shared" si="826"/>
        <v>66</v>
      </c>
      <c r="Y346" s="435">
        <f t="shared" si="827"/>
        <v>66</v>
      </c>
      <c r="Z346" s="432"/>
      <c r="AA346" s="433"/>
      <c r="AB346" s="434">
        <f t="shared" si="828"/>
        <v>0</v>
      </c>
      <c r="AC346" s="435">
        <f t="shared" si="829"/>
        <v>0</v>
      </c>
      <c r="AD346" s="434">
        <f t="shared" si="830"/>
        <v>115</v>
      </c>
      <c r="AE346" s="435">
        <f t="shared" si="831"/>
        <v>115</v>
      </c>
      <c r="AF346" s="434">
        <f t="shared" si="832"/>
        <v>115</v>
      </c>
      <c r="AG346" s="435">
        <f t="shared" si="833"/>
        <v>115</v>
      </c>
      <c r="AH346" s="609">
        <v>3.1</v>
      </c>
      <c r="AI346" s="560">
        <v>2.7</v>
      </c>
      <c r="AJ346" s="434">
        <f t="shared" si="834"/>
        <v>151.9</v>
      </c>
      <c r="AK346" s="435">
        <f t="shared" si="835"/>
        <v>132.30000000000001</v>
      </c>
      <c r="AL346" s="609">
        <v>3</v>
      </c>
      <c r="AM346" s="560">
        <v>2.8</v>
      </c>
      <c r="AN346" s="434">
        <f t="shared" si="836"/>
        <v>198</v>
      </c>
      <c r="AO346" s="435">
        <f t="shared" si="837"/>
        <v>184.79999999999998</v>
      </c>
      <c r="AP346" s="432"/>
      <c r="AQ346" s="433"/>
      <c r="AR346" s="434">
        <f t="shared" si="838"/>
        <v>0</v>
      </c>
      <c r="AS346" s="435">
        <f t="shared" si="839"/>
        <v>0</v>
      </c>
      <c r="AT346" s="434">
        <f t="shared" si="840"/>
        <v>3.0426086956521736</v>
      </c>
      <c r="AU346" s="435">
        <f t="shared" si="841"/>
        <v>2.7573913043478262</v>
      </c>
      <c r="AV346" s="434">
        <f t="shared" si="842"/>
        <v>349.9</v>
      </c>
      <c r="AW346" s="435">
        <f t="shared" si="843"/>
        <v>317.10000000000002</v>
      </c>
      <c r="AX346" s="609">
        <v>58.6</v>
      </c>
      <c r="AY346" s="560">
        <v>60.4</v>
      </c>
      <c r="AZ346" s="434">
        <f t="shared" si="844"/>
        <v>2871.4</v>
      </c>
      <c r="BA346" s="435">
        <f t="shared" si="845"/>
        <v>2959.6</v>
      </c>
      <c r="BB346" s="609">
        <v>52.2</v>
      </c>
      <c r="BC346" s="560">
        <v>54.4</v>
      </c>
      <c r="BD346" s="434">
        <f t="shared" si="846"/>
        <v>3445.2000000000003</v>
      </c>
      <c r="BE346" s="435">
        <f t="shared" si="847"/>
        <v>3590.4</v>
      </c>
      <c r="BF346" s="432"/>
      <c r="BG346" s="433"/>
      <c r="BH346" s="434">
        <f t="shared" si="848"/>
        <v>0</v>
      </c>
      <c r="BI346" s="435">
        <f t="shared" si="849"/>
        <v>0</v>
      </c>
      <c r="BJ346" s="434">
        <f t="shared" si="850"/>
        <v>54.926956521739136</v>
      </c>
      <c r="BK346" s="435">
        <f t="shared" si="851"/>
        <v>56.956521739130437</v>
      </c>
      <c r="BL346" s="434">
        <f t="shared" si="852"/>
        <v>6316.6</v>
      </c>
      <c r="BM346" s="435">
        <f t="shared" si="853"/>
        <v>6550</v>
      </c>
      <c r="BN346" s="609">
        <v>99</v>
      </c>
      <c r="BO346" s="560">
        <v>125</v>
      </c>
      <c r="BP346" s="434">
        <f t="shared" si="854"/>
        <v>99</v>
      </c>
      <c r="BQ346" s="435">
        <f t="shared" si="855"/>
        <v>125</v>
      </c>
      <c r="BR346" s="609">
        <v>56</v>
      </c>
      <c r="BS346" s="560">
        <v>47</v>
      </c>
      <c r="BT346" s="434">
        <f t="shared" si="856"/>
        <v>56</v>
      </c>
      <c r="BU346" s="435">
        <f t="shared" si="857"/>
        <v>47</v>
      </c>
      <c r="BV346" s="432"/>
      <c r="BW346" s="433"/>
      <c r="BX346" s="434">
        <f t="shared" si="858"/>
        <v>0</v>
      </c>
      <c r="BY346" s="435">
        <f t="shared" si="859"/>
        <v>0</v>
      </c>
      <c r="BZ346" s="434">
        <f t="shared" si="860"/>
        <v>155</v>
      </c>
      <c r="CA346" s="435">
        <f t="shared" si="861"/>
        <v>172</v>
      </c>
      <c r="CB346" s="434">
        <f t="shared" si="862"/>
        <v>155</v>
      </c>
      <c r="CC346" s="435">
        <f t="shared" si="863"/>
        <v>172</v>
      </c>
      <c r="CD346" s="609">
        <v>3.3</v>
      </c>
      <c r="CE346" s="560">
        <v>3.7</v>
      </c>
      <c r="CF346" s="434">
        <f t="shared" si="864"/>
        <v>326.7</v>
      </c>
      <c r="CG346" s="435">
        <f t="shared" si="865"/>
        <v>462.5</v>
      </c>
      <c r="CH346" s="610">
        <v>4.3</v>
      </c>
      <c r="CI346" s="560">
        <v>5.2</v>
      </c>
      <c r="CJ346" s="434">
        <f t="shared" si="866"/>
        <v>240.79999999999998</v>
      </c>
      <c r="CK346" s="435">
        <f t="shared" si="867"/>
        <v>244.4</v>
      </c>
      <c r="CL346" s="432"/>
      <c r="CM346" s="433"/>
      <c r="CN346" s="434">
        <f t="shared" si="868"/>
        <v>0</v>
      </c>
      <c r="CO346" s="435">
        <f t="shared" si="869"/>
        <v>0</v>
      </c>
      <c r="CP346" s="434">
        <f t="shared" si="870"/>
        <v>3.661290322580645</v>
      </c>
      <c r="CQ346" s="435">
        <f t="shared" si="871"/>
        <v>4.1098837209302328</v>
      </c>
      <c r="CR346" s="434">
        <f t="shared" si="872"/>
        <v>567.5</v>
      </c>
      <c r="CS346" s="435">
        <f t="shared" si="873"/>
        <v>706.90000000000009</v>
      </c>
      <c r="CT346" s="609">
        <v>73.099999999999994</v>
      </c>
      <c r="CU346" s="560">
        <v>77.5</v>
      </c>
      <c r="CV346" s="434">
        <f t="shared" si="874"/>
        <v>7236.9</v>
      </c>
      <c r="CW346" s="435">
        <f t="shared" si="875"/>
        <v>9687.5</v>
      </c>
      <c r="CX346" s="609">
        <v>74.7</v>
      </c>
      <c r="CY346" s="560">
        <v>84.6</v>
      </c>
      <c r="CZ346" s="434">
        <f t="shared" si="876"/>
        <v>4183.2</v>
      </c>
      <c r="DA346" s="435">
        <f t="shared" si="877"/>
        <v>3976.2</v>
      </c>
      <c r="DB346" s="432"/>
      <c r="DC346" s="433"/>
      <c r="DD346" s="434">
        <f t="shared" si="878"/>
        <v>0</v>
      </c>
      <c r="DE346" s="435">
        <f t="shared" si="879"/>
        <v>0</v>
      </c>
      <c r="DF346" s="434">
        <f t="shared" si="880"/>
        <v>73.678064516129027</v>
      </c>
      <c r="DG346" s="435">
        <f t="shared" si="881"/>
        <v>79.44011627906977</v>
      </c>
      <c r="DH346" s="434">
        <f t="shared" si="882"/>
        <v>11420.099999999999</v>
      </c>
      <c r="DI346" s="435">
        <f t="shared" si="883"/>
        <v>13663.7</v>
      </c>
      <c r="DJ346" s="434">
        <f t="shared" si="884"/>
        <v>270</v>
      </c>
      <c r="DK346" s="435">
        <f t="shared" si="885"/>
        <v>287</v>
      </c>
      <c r="DL346" s="434">
        <f t="shared" si="886"/>
        <v>270</v>
      </c>
      <c r="DM346" s="435">
        <f t="shared" si="887"/>
        <v>287</v>
      </c>
      <c r="DN346" s="434">
        <f t="shared" si="888"/>
        <v>3.3977777777777778</v>
      </c>
      <c r="DO346" s="435">
        <f t="shared" si="889"/>
        <v>3.5679442508710801</v>
      </c>
      <c r="DP346" s="434">
        <f t="shared" si="890"/>
        <v>917.4</v>
      </c>
      <c r="DQ346" s="435">
        <f t="shared" si="891"/>
        <v>1024</v>
      </c>
      <c r="DR346" s="434">
        <f t="shared" si="892"/>
        <v>65.691481481481475</v>
      </c>
      <c r="DS346" s="435">
        <f t="shared" si="893"/>
        <v>70.431010452961672</v>
      </c>
      <c r="DT346" s="434">
        <f t="shared" si="894"/>
        <v>17736.699999999997</v>
      </c>
      <c r="DU346" s="435">
        <f t="shared" si="895"/>
        <v>20213.7</v>
      </c>
      <c r="DV346" s="609">
        <v>65</v>
      </c>
      <c r="DW346" s="560">
        <v>36</v>
      </c>
      <c r="DX346" s="434">
        <f t="shared" si="896"/>
        <v>65</v>
      </c>
      <c r="DY346" s="435">
        <f t="shared" si="897"/>
        <v>36</v>
      </c>
      <c r="DZ346" s="609">
        <v>54</v>
      </c>
      <c r="EA346" s="560">
        <v>42</v>
      </c>
      <c r="EB346" s="434">
        <f t="shared" si="898"/>
        <v>54</v>
      </c>
      <c r="EC346" s="435">
        <f t="shared" si="899"/>
        <v>42</v>
      </c>
      <c r="ED346" s="432"/>
      <c r="EE346" s="433"/>
      <c r="EF346" s="434">
        <f t="shared" si="900"/>
        <v>0</v>
      </c>
      <c r="EG346" s="435">
        <f t="shared" si="901"/>
        <v>0</v>
      </c>
      <c r="EH346" s="434">
        <f t="shared" si="902"/>
        <v>119</v>
      </c>
      <c r="EI346" s="435">
        <f t="shared" si="903"/>
        <v>78</v>
      </c>
      <c r="EJ346" s="434">
        <f t="shared" si="904"/>
        <v>119</v>
      </c>
      <c r="EK346" s="435">
        <f t="shared" si="905"/>
        <v>78</v>
      </c>
      <c r="EL346" s="609">
        <v>2.1</v>
      </c>
      <c r="EM346" s="560">
        <v>3.2</v>
      </c>
      <c r="EN346" s="434">
        <f t="shared" si="906"/>
        <v>136.5</v>
      </c>
      <c r="EO346" s="435">
        <f t="shared" si="907"/>
        <v>115.2</v>
      </c>
      <c r="EP346" s="609">
        <v>2.9</v>
      </c>
      <c r="EQ346" s="560">
        <v>2.8</v>
      </c>
      <c r="ER346" s="434">
        <f t="shared" si="908"/>
        <v>156.6</v>
      </c>
      <c r="ES346" s="435">
        <f t="shared" si="909"/>
        <v>117.6</v>
      </c>
      <c r="ET346" s="432"/>
      <c r="EU346" s="433"/>
      <c r="EV346" s="434">
        <f t="shared" si="910"/>
        <v>0</v>
      </c>
      <c r="EW346" s="435">
        <f t="shared" si="911"/>
        <v>0</v>
      </c>
      <c r="EX346" s="434">
        <f t="shared" si="912"/>
        <v>2.4630252100840337</v>
      </c>
      <c r="EY346" s="435">
        <f t="shared" si="913"/>
        <v>2.9846153846153847</v>
      </c>
      <c r="EZ346" s="434">
        <f t="shared" si="914"/>
        <v>293.10000000000002</v>
      </c>
      <c r="FA346" s="435">
        <f t="shared" si="915"/>
        <v>232.8</v>
      </c>
      <c r="FB346" s="609">
        <v>51.9</v>
      </c>
      <c r="FC346" s="560">
        <v>60.1</v>
      </c>
      <c r="FD346" s="434">
        <f t="shared" si="916"/>
        <v>3373.5</v>
      </c>
      <c r="FE346" s="435">
        <f t="shared" si="917"/>
        <v>2163.6</v>
      </c>
      <c r="FF346" s="609">
        <v>45.7</v>
      </c>
      <c r="FG346" s="560">
        <v>47.5</v>
      </c>
      <c r="FH346" s="434">
        <f t="shared" si="918"/>
        <v>2467.8000000000002</v>
      </c>
      <c r="FI346" s="435">
        <f t="shared" si="919"/>
        <v>1995</v>
      </c>
      <c r="FJ346" s="432"/>
      <c r="FK346" s="433"/>
      <c r="FL346" s="434">
        <f t="shared" si="920"/>
        <v>0</v>
      </c>
      <c r="FM346" s="435">
        <f t="shared" si="921"/>
        <v>0</v>
      </c>
      <c r="FN346" s="434">
        <f t="shared" si="922"/>
        <v>49.086554621848741</v>
      </c>
      <c r="FO346" s="435">
        <f t="shared" si="923"/>
        <v>53.315384615384623</v>
      </c>
      <c r="FP346" s="434">
        <f t="shared" si="924"/>
        <v>5841.3</v>
      </c>
      <c r="FQ346" s="435">
        <f t="shared" si="925"/>
        <v>4158.6000000000004</v>
      </c>
      <c r="FR346" s="609">
        <v>142</v>
      </c>
      <c r="FS346" s="560">
        <v>135</v>
      </c>
      <c r="FT346" s="434">
        <f t="shared" si="926"/>
        <v>142</v>
      </c>
      <c r="FU346" s="435">
        <f t="shared" si="927"/>
        <v>135</v>
      </c>
      <c r="FV346" s="609">
        <v>2.9</v>
      </c>
      <c r="FW346" s="560">
        <v>2.4</v>
      </c>
      <c r="FX346" s="434">
        <f t="shared" si="928"/>
        <v>411.8</v>
      </c>
      <c r="FY346" s="435">
        <f t="shared" si="929"/>
        <v>324</v>
      </c>
      <c r="FZ346" s="609">
        <v>37.1</v>
      </c>
      <c r="GA346" s="561">
        <v>25.7</v>
      </c>
      <c r="GB346" s="434">
        <f t="shared" si="930"/>
        <v>5268.2</v>
      </c>
      <c r="GC346" s="435">
        <f t="shared" si="931"/>
        <v>3469.5</v>
      </c>
      <c r="GD346" s="434">
        <f t="shared" si="932"/>
        <v>213</v>
      </c>
      <c r="GE346" s="435">
        <f t="shared" si="933"/>
        <v>210</v>
      </c>
      <c r="GF346" s="434">
        <f t="shared" si="934"/>
        <v>213</v>
      </c>
      <c r="GG346" s="435">
        <f t="shared" si="935"/>
        <v>210</v>
      </c>
      <c r="GH346" s="434">
        <f t="shared" si="936"/>
        <v>615.1</v>
      </c>
      <c r="GI346" s="435">
        <f t="shared" si="937"/>
        <v>710</v>
      </c>
      <c r="GJ346" s="434">
        <f t="shared" si="938"/>
        <v>13481.8</v>
      </c>
      <c r="GK346" s="435">
        <f t="shared" si="939"/>
        <v>14810.7</v>
      </c>
      <c r="GL346" s="434">
        <f t="shared" si="940"/>
        <v>176</v>
      </c>
      <c r="GM346" s="435">
        <f t="shared" si="941"/>
        <v>155</v>
      </c>
      <c r="GN346" s="434">
        <f t="shared" si="942"/>
        <v>176</v>
      </c>
      <c r="GO346" s="435">
        <f t="shared" si="943"/>
        <v>155</v>
      </c>
      <c r="GP346" s="434">
        <f t="shared" si="944"/>
        <v>595.4</v>
      </c>
      <c r="GQ346" s="435">
        <f t="shared" si="945"/>
        <v>546.79999999999995</v>
      </c>
      <c r="GR346" s="434">
        <f t="shared" si="946"/>
        <v>10096.200000000001</v>
      </c>
      <c r="GS346" s="435">
        <f t="shared" si="947"/>
        <v>9561.6</v>
      </c>
      <c r="GT346" s="434">
        <f t="shared" si="948"/>
        <v>389</v>
      </c>
      <c r="GU346" s="435">
        <f t="shared" si="949"/>
        <v>365</v>
      </c>
      <c r="GV346" s="434">
        <f t="shared" si="950"/>
        <v>389</v>
      </c>
      <c r="GW346" s="435">
        <f t="shared" si="951"/>
        <v>365</v>
      </c>
      <c r="GX346" s="434">
        <f t="shared" si="952"/>
        <v>1210.5</v>
      </c>
      <c r="GY346" s="435">
        <f t="shared" si="953"/>
        <v>1256.8</v>
      </c>
      <c r="GZ346" s="434">
        <f t="shared" si="954"/>
        <v>23578</v>
      </c>
      <c r="HA346" s="435">
        <f t="shared" si="955"/>
        <v>24372.300000000003</v>
      </c>
      <c r="HB346" s="434">
        <f t="shared" si="956"/>
        <v>0</v>
      </c>
      <c r="HC346" s="435">
        <f t="shared" si="957"/>
        <v>0</v>
      </c>
      <c r="HD346" s="434">
        <f t="shared" si="958"/>
        <v>0</v>
      </c>
      <c r="HE346" s="435">
        <f t="shared" si="959"/>
        <v>0</v>
      </c>
      <c r="HF346" s="434">
        <f t="shared" si="960"/>
        <v>0</v>
      </c>
      <c r="HG346" s="435">
        <f t="shared" si="961"/>
        <v>0</v>
      </c>
      <c r="HH346" s="434">
        <f t="shared" si="962"/>
        <v>0</v>
      </c>
      <c r="HI346" s="435">
        <f t="shared" si="963"/>
        <v>0</v>
      </c>
      <c r="HJ346" s="434">
        <f t="shared" si="964"/>
        <v>1622.3</v>
      </c>
      <c r="HK346" s="435">
        <f t="shared" si="965"/>
        <v>1580.8</v>
      </c>
      <c r="HL346" s="434">
        <f t="shared" si="966"/>
        <v>28846.199999999997</v>
      </c>
      <c r="HM346" s="435">
        <f t="shared" si="967"/>
        <v>27841.800000000003</v>
      </c>
    </row>
    <row r="347" spans="1:221" s="18" customFormat="1" ht="15" customHeight="1">
      <c r="A347" s="565" t="s">
        <v>585</v>
      </c>
      <c r="B347" s="6" t="s">
        <v>661</v>
      </c>
      <c r="C347" s="539"/>
      <c r="D347" s="5">
        <v>228316</v>
      </c>
      <c r="E347" s="568">
        <v>9</v>
      </c>
      <c r="F347" s="609">
        <v>765</v>
      </c>
      <c r="G347" s="560">
        <v>747</v>
      </c>
      <c r="H347" s="609">
        <v>17</v>
      </c>
      <c r="I347" s="560">
        <v>44</v>
      </c>
      <c r="J347" s="434">
        <f t="shared" si="820"/>
        <v>748</v>
      </c>
      <c r="K347" s="435">
        <f t="shared" si="821"/>
        <v>703</v>
      </c>
      <c r="L347" s="432"/>
      <c r="M347" s="433"/>
      <c r="N347" s="434">
        <f t="shared" si="822"/>
        <v>748</v>
      </c>
      <c r="O347" s="435">
        <f t="shared" si="823"/>
        <v>703</v>
      </c>
      <c r="P347" s="434">
        <f t="shared" si="824"/>
        <v>748</v>
      </c>
      <c r="Q347" s="435">
        <f t="shared" si="825"/>
        <v>703</v>
      </c>
      <c r="R347" s="609">
        <v>104</v>
      </c>
      <c r="S347" s="560">
        <v>101</v>
      </c>
      <c r="T347" s="434">
        <f t="shared" si="819"/>
        <v>104</v>
      </c>
      <c r="U347" s="435">
        <f t="shared" si="819"/>
        <v>101</v>
      </c>
      <c r="V347" s="609">
        <v>71</v>
      </c>
      <c r="W347" s="560">
        <v>59</v>
      </c>
      <c r="X347" s="434">
        <f t="shared" si="826"/>
        <v>71</v>
      </c>
      <c r="Y347" s="435">
        <f t="shared" si="827"/>
        <v>59</v>
      </c>
      <c r="Z347" s="432"/>
      <c r="AA347" s="433"/>
      <c r="AB347" s="434">
        <f t="shared" si="828"/>
        <v>0</v>
      </c>
      <c r="AC347" s="435">
        <f t="shared" si="829"/>
        <v>0</v>
      </c>
      <c r="AD347" s="434">
        <f t="shared" si="830"/>
        <v>175</v>
      </c>
      <c r="AE347" s="435">
        <f t="shared" si="831"/>
        <v>160</v>
      </c>
      <c r="AF347" s="434">
        <f t="shared" si="832"/>
        <v>175</v>
      </c>
      <c r="AG347" s="435">
        <f t="shared" si="833"/>
        <v>160</v>
      </c>
      <c r="AH347" s="609">
        <v>3.3</v>
      </c>
      <c r="AI347" s="560">
        <v>2.7</v>
      </c>
      <c r="AJ347" s="434">
        <f t="shared" si="834"/>
        <v>343.2</v>
      </c>
      <c r="AK347" s="435">
        <f t="shared" si="835"/>
        <v>272.70000000000005</v>
      </c>
      <c r="AL347" s="609">
        <v>3.1</v>
      </c>
      <c r="AM347" s="560">
        <v>2.8</v>
      </c>
      <c r="AN347" s="434">
        <f t="shared" si="836"/>
        <v>220.1</v>
      </c>
      <c r="AO347" s="435">
        <f t="shared" si="837"/>
        <v>165.2</v>
      </c>
      <c r="AP347" s="432"/>
      <c r="AQ347" s="433"/>
      <c r="AR347" s="434">
        <f t="shared" si="838"/>
        <v>0</v>
      </c>
      <c r="AS347" s="435">
        <f t="shared" si="839"/>
        <v>0</v>
      </c>
      <c r="AT347" s="434">
        <f t="shared" si="840"/>
        <v>3.2188571428571424</v>
      </c>
      <c r="AU347" s="435">
        <f t="shared" si="841"/>
        <v>2.7368750000000004</v>
      </c>
      <c r="AV347" s="434">
        <f t="shared" si="842"/>
        <v>563.29999999999995</v>
      </c>
      <c r="AW347" s="435">
        <f t="shared" si="843"/>
        <v>437.90000000000009</v>
      </c>
      <c r="AX347" s="609">
        <v>60.2</v>
      </c>
      <c r="AY347" s="560">
        <v>54.7</v>
      </c>
      <c r="AZ347" s="434">
        <f t="shared" si="844"/>
        <v>6260.8</v>
      </c>
      <c r="BA347" s="435">
        <f t="shared" si="845"/>
        <v>5524.7000000000007</v>
      </c>
      <c r="BB347" s="609">
        <v>48.1</v>
      </c>
      <c r="BC347" s="560">
        <v>52.1</v>
      </c>
      <c r="BD347" s="434">
        <f t="shared" si="846"/>
        <v>3415.1</v>
      </c>
      <c r="BE347" s="435">
        <f t="shared" si="847"/>
        <v>3073.9</v>
      </c>
      <c r="BF347" s="432"/>
      <c r="BG347" s="433"/>
      <c r="BH347" s="434">
        <f t="shared" si="848"/>
        <v>0</v>
      </c>
      <c r="BI347" s="435">
        <f t="shared" si="849"/>
        <v>0</v>
      </c>
      <c r="BJ347" s="434">
        <f t="shared" si="850"/>
        <v>55.290857142857142</v>
      </c>
      <c r="BK347" s="435">
        <f t="shared" si="851"/>
        <v>53.741250000000001</v>
      </c>
      <c r="BL347" s="434">
        <f t="shared" si="852"/>
        <v>9675.9</v>
      </c>
      <c r="BM347" s="435">
        <f t="shared" si="853"/>
        <v>8598.6</v>
      </c>
      <c r="BN347" s="609">
        <v>139</v>
      </c>
      <c r="BO347" s="560">
        <v>146</v>
      </c>
      <c r="BP347" s="434">
        <f t="shared" si="854"/>
        <v>139</v>
      </c>
      <c r="BQ347" s="435">
        <f t="shared" si="855"/>
        <v>146</v>
      </c>
      <c r="BR347" s="609">
        <v>122</v>
      </c>
      <c r="BS347" s="560">
        <v>88</v>
      </c>
      <c r="BT347" s="434">
        <f t="shared" si="856"/>
        <v>122</v>
      </c>
      <c r="BU347" s="435">
        <f t="shared" si="857"/>
        <v>88</v>
      </c>
      <c r="BV347" s="432"/>
      <c r="BW347" s="433"/>
      <c r="BX347" s="434">
        <f t="shared" si="858"/>
        <v>0</v>
      </c>
      <c r="BY347" s="435">
        <f t="shared" si="859"/>
        <v>0</v>
      </c>
      <c r="BZ347" s="434">
        <f t="shared" si="860"/>
        <v>261</v>
      </c>
      <c r="CA347" s="435">
        <f t="shared" si="861"/>
        <v>234</v>
      </c>
      <c r="CB347" s="434">
        <f t="shared" si="862"/>
        <v>261</v>
      </c>
      <c r="CC347" s="435">
        <f t="shared" si="863"/>
        <v>234</v>
      </c>
      <c r="CD347" s="609">
        <v>3.9</v>
      </c>
      <c r="CE347" s="560">
        <v>4.2</v>
      </c>
      <c r="CF347" s="434">
        <f t="shared" si="864"/>
        <v>542.1</v>
      </c>
      <c r="CG347" s="435">
        <f t="shared" si="865"/>
        <v>613.20000000000005</v>
      </c>
      <c r="CH347" s="610">
        <v>4.5</v>
      </c>
      <c r="CI347" s="560">
        <v>4.8</v>
      </c>
      <c r="CJ347" s="434">
        <f t="shared" si="866"/>
        <v>549</v>
      </c>
      <c r="CK347" s="435">
        <f t="shared" si="867"/>
        <v>422.4</v>
      </c>
      <c r="CL347" s="432"/>
      <c r="CM347" s="433"/>
      <c r="CN347" s="434">
        <f t="shared" si="868"/>
        <v>0</v>
      </c>
      <c r="CO347" s="435">
        <f t="shared" si="869"/>
        <v>0</v>
      </c>
      <c r="CP347" s="434">
        <f t="shared" si="870"/>
        <v>4.1804597701149424</v>
      </c>
      <c r="CQ347" s="435">
        <f t="shared" si="871"/>
        <v>4.425641025641025</v>
      </c>
      <c r="CR347" s="434">
        <f t="shared" si="872"/>
        <v>1091.0999999999999</v>
      </c>
      <c r="CS347" s="435">
        <f t="shared" si="873"/>
        <v>1035.5999999999999</v>
      </c>
      <c r="CT347" s="609">
        <v>79.3</v>
      </c>
      <c r="CU347" s="560">
        <v>78.900000000000006</v>
      </c>
      <c r="CV347" s="434">
        <f t="shared" si="874"/>
        <v>11022.699999999999</v>
      </c>
      <c r="CW347" s="435">
        <f t="shared" si="875"/>
        <v>11519.400000000001</v>
      </c>
      <c r="CX347" s="609">
        <v>74.599999999999994</v>
      </c>
      <c r="CY347" s="560">
        <v>76.2</v>
      </c>
      <c r="CZ347" s="434">
        <f t="shared" si="876"/>
        <v>9101.1999999999989</v>
      </c>
      <c r="DA347" s="435">
        <f t="shared" si="877"/>
        <v>6705.6</v>
      </c>
      <c r="DB347" s="432"/>
      <c r="DC347" s="433"/>
      <c r="DD347" s="434">
        <f t="shared" si="878"/>
        <v>0</v>
      </c>
      <c r="DE347" s="435">
        <f t="shared" si="879"/>
        <v>0</v>
      </c>
      <c r="DF347" s="434">
        <f t="shared" si="880"/>
        <v>77.103065134099609</v>
      </c>
      <c r="DG347" s="435">
        <f t="shared" si="881"/>
        <v>77.884615384615387</v>
      </c>
      <c r="DH347" s="434">
        <f t="shared" si="882"/>
        <v>20123.899999999998</v>
      </c>
      <c r="DI347" s="435">
        <f t="shared" si="883"/>
        <v>18225</v>
      </c>
      <c r="DJ347" s="434">
        <f t="shared" si="884"/>
        <v>436</v>
      </c>
      <c r="DK347" s="435">
        <f t="shared" si="885"/>
        <v>394</v>
      </c>
      <c r="DL347" s="434">
        <f t="shared" si="886"/>
        <v>436</v>
      </c>
      <c r="DM347" s="435">
        <f t="shared" si="887"/>
        <v>394</v>
      </c>
      <c r="DN347" s="434">
        <f t="shared" si="888"/>
        <v>3.7944954128440362</v>
      </c>
      <c r="DO347" s="435">
        <f t="shared" si="889"/>
        <v>3.7398477157360408</v>
      </c>
      <c r="DP347" s="434">
        <f t="shared" si="890"/>
        <v>1654.3999999999999</v>
      </c>
      <c r="DQ347" s="435">
        <f t="shared" si="891"/>
        <v>1473.5</v>
      </c>
      <c r="DR347" s="434">
        <f t="shared" si="892"/>
        <v>68.348165137614671</v>
      </c>
      <c r="DS347" s="435">
        <f t="shared" si="893"/>
        <v>68.08020304568528</v>
      </c>
      <c r="DT347" s="434">
        <f t="shared" si="894"/>
        <v>29799.799999999996</v>
      </c>
      <c r="DU347" s="435">
        <f t="shared" si="895"/>
        <v>26823.600000000002</v>
      </c>
      <c r="DV347" s="609">
        <v>59</v>
      </c>
      <c r="DW347" s="560">
        <v>25</v>
      </c>
      <c r="DX347" s="434">
        <f t="shared" si="896"/>
        <v>59</v>
      </c>
      <c r="DY347" s="435">
        <f t="shared" si="897"/>
        <v>25</v>
      </c>
      <c r="DZ347" s="609">
        <v>65</v>
      </c>
      <c r="EA347" s="560">
        <v>37</v>
      </c>
      <c r="EB347" s="434">
        <f t="shared" si="898"/>
        <v>65</v>
      </c>
      <c r="EC347" s="435">
        <f t="shared" si="899"/>
        <v>37</v>
      </c>
      <c r="ED347" s="432"/>
      <c r="EE347" s="433"/>
      <c r="EF347" s="434">
        <f t="shared" si="900"/>
        <v>0</v>
      </c>
      <c r="EG347" s="435">
        <f t="shared" si="901"/>
        <v>0</v>
      </c>
      <c r="EH347" s="434">
        <f t="shared" si="902"/>
        <v>124</v>
      </c>
      <c r="EI347" s="435">
        <f t="shared" si="903"/>
        <v>62</v>
      </c>
      <c r="EJ347" s="434">
        <f t="shared" si="904"/>
        <v>124</v>
      </c>
      <c r="EK347" s="435">
        <f t="shared" si="905"/>
        <v>62</v>
      </c>
      <c r="EL347" s="609">
        <v>3.2</v>
      </c>
      <c r="EM347" s="560">
        <v>3.3</v>
      </c>
      <c r="EN347" s="434">
        <f t="shared" si="906"/>
        <v>188.8</v>
      </c>
      <c r="EO347" s="435">
        <f t="shared" si="907"/>
        <v>82.5</v>
      </c>
      <c r="EP347" s="609">
        <v>3.2</v>
      </c>
      <c r="EQ347" s="560">
        <v>3.2</v>
      </c>
      <c r="ER347" s="434">
        <f t="shared" si="908"/>
        <v>208</v>
      </c>
      <c r="ES347" s="435">
        <f t="shared" si="909"/>
        <v>118.4</v>
      </c>
      <c r="ET347" s="432"/>
      <c r="EU347" s="433"/>
      <c r="EV347" s="434">
        <f t="shared" si="910"/>
        <v>0</v>
      </c>
      <c r="EW347" s="435">
        <f t="shared" si="911"/>
        <v>0</v>
      </c>
      <c r="EX347" s="434">
        <f t="shared" si="912"/>
        <v>3.2</v>
      </c>
      <c r="EY347" s="435">
        <f t="shared" si="913"/>
        <v>3.2403225806451612</v>
      </c>
      <c r="EZ347" s="434">
        <f t="shared" si="914"/>
        <v>396.8</v>
      </c>
      <c r="FA347" s="435">
        <f t="shared" si="915"/>
        <v>200.9</v>
      </c>
      <c r="FB347" s="609">
        <v>52.9</v>
      </c>
      <c r="FC347" s="560">
        <v>60.9</v>
      </c>
      <c r="FD347" s="434">
        <f t="shared" si="916"/>
        <v>3121.1</v>
      </c>
      <c r="FE347" s="435">
        <f t="shared" si="917"/>
        <v>1522.5</v>
      </c>
      <c r="FF347" s="609">
        <v>47.6</v>
      </c>
      <c r="FG347" s="560">
        <v>49.9</v>
      </c>
      <c r="FH347" s="434">
        <f t="shared" si="918"/>
        <v>3094</v>
      </c>
      <c r="FI347" s="435">
        <f t="shared" si="919"/>
        <v>1846.3</v>
      </c>
      <c r="FJ347" s="432"/>
      <c r="FK347" s="433"/>
      <c r="FL347" s="434">
        <f t="shared" si="920"/>
        <v>0</v>
      </c>
      <c r="FM347" s="435">
        <f t="shared" si="921"/>
        <v>0</v>
      </c>
      <c r="FN347" s="434">
        <f t="shared" si="922"/>
        <v>50.12177419354839</v>
      </c>
      <c r="FO347" s="435">
        <f t="shared" si="923"/>
        <v>54.335483870967742</v>
      </c>
      <c r="FP347" s="434">
        <f t="shared" si="924"/>
        <v>6215.1</v>
      </c>
      <c r="FQ347" s="435">
        <f t="shared" si="925"/>
        <v>3368.8</v>
      </c>
      <c r="FR347" s="609">
        <v>188</v>
      </c>
      <c r="FS347" s="560">
        <v>247</v>
      </c>
      <c r="FT347" s="434">
        <f t="shared" si="926"/>
        <v>188</v>
      </c>
      <c r="FU347" s="435">
        <f t="shared" si="927"/>
        <v>247</v>
      </c>
      <c r="FV347" s="609">
        <v>1.9</v>
      </c>
      <c r="FW347" s="560">
        <v>1.7</v>
      </c>
      <c r="FX347" s="434">
        <f t="shared" si="928"/>
        <v>357.2</v>
      </c>
      <c r="FY347" s="435">
        <f t="shared" si="929"/>
        <v>419.9</v>
      </c>
      <c r="FZ347" s="609">
        <v>23</v>
      </c>
      <c r="GA347" s="561">
        <v>17.100000000000001</v>
      </c>
      <c r="GB347" s="434">
        <f t="shared" si="930"/>
        <v>4324</v>
      </c>
      <c r="GC347" s="435">
        <f t="shared" si="931"/>
        <v>4223.7000000000007</v>
      </c>
      <c r="GD347" s="434">
        <f t="shared" si="932"/>
        <v>302</v>
      </c>
      <c r="GE347" s="435">
        <f t="shared" si="933"/>
        <v>272</v>
      </c>
      <c r="GF347" s="434">
        <f t="shared" si="934"/>
        <v>302</v>
      </c>
      <c r="GG347" s="435">
        <f t="shared" si="935"/>
        <v>272</v>
      </c>
      <c r="GH347" s="434">
        <f t="shared" si="936"/>
        <v>1074.0999999999999</v>
      </c>
      <c r="GI347" s="435">
        <f t="shared" si="937"/>
        <v>968.40000000000009</v>
      </c>
      <c r="GJ347" s="434">
        <f t="shared" si="938"/>
        <v>20404.599999999999</v>
      </c>
      <c r="GK347" s="435">
        <f t="shared" si="939"/>
        <v>18566.600000000002</v>
      </c>
      <c r="GL347" s="434">
        <f t="shared" si="940"/>
        <v>258</v>
      </c>
      <c r="GM347" s="435">
        <f t="shared" si="941"/>
        <v>184</v>
      </c>
      <c r="GN347" s="434">
        <f t="shared" si="942"/>
        <v>258</v>
      </c>
      <c r="GO347" s="435">
        <f t="shared" si="943"/>
        <v>184</v>
      </c>
      <c r="GP347" s="434">
        <f t="shared" si="944"/>
        <v>977.1</v>
      </c>
      <c r="GQ347" s="435">
        <f t="shared" si="945"/>
        <v>705.99999999999989</v>
      </c>
      <c r="GR347" s="434">
        <f t="shared" si="946"/>
        <v>15610.3</v>
      </c>
      <c r="GS347" s="435">
        <f t="shared" si="947"/>
        <v>11625.8</v>
      </c>
      <c r="GT347" s="434">
        <f t="shared" si="948"/>
        <v>560</v>
      </c>
      <c r="GU347" s="435">
        <f t="shared" si="949"/>
        <v>456</v>
      </c>
      <c r="GV347" s="434">
        <f t="shared" si="950"/>
        <v>560</v>
      </c>
      <c r="GW347" s="435">
        <f t="shared" si="951"/>
        <v>456</v>
      </c>
      <c r="GX347" s="434">
        <f t="shared" si="952"/>
        <v>2051.1999999999998</v>
      </c>
      <c r="GY347" s="435">
        <f t="shared" si="953"/>
        <v>1674.4</v>
      </c>
      <c r="GZ347" s="434">
        <f t="shared" si="954"/>
        <v>36014.899999999994</v>
      </c>
      <c r="HA347" s="435">
        <f t="shared" si="955"/>
        <v>30192.400000000001</v>
      </c>
      <c r="HB347" s="434">
        <f t="shared" si="956"/>
        <v>0</v>
      </c>
      <c r="HC347" s="435">
        <f t="shared" si="957"/>
        <v>0</v>
      </c>
      <c r="HD347" s="434">
        <f t="shared" si="958"/>
        <v>0</v>
      </c>
      <c r="HE347" s="435">
        <f t="shared" si="959"/>
        <v>0</v>
      </c>
      <c r="HF347" s="434">
        <f t="shared" si="960"/>
        <v>0</v>
      </c>
      <c r="HG347" s="435">
        <f t="shared" si="961"/>
        <v>0</v>
      </c>
      <c r="HH347" s="434">
        <f t="shared" si="962"/>
        <v>0</v>
      </c>
      <c r="HI347" s="435">
        <f t="shared" si="963"/>
        <v>0</v>
      </c>
      <c r="HJ347" s="434">
        <f t="shared" si="964"/>
        <v>2408.3999999999996</v>
      </c>
      <c r="HK347" s="435">
        <f t="shared" si="965"/>
        <v>2094.3000000000002</v>
      </c>
      <c r="HL347" s="434">
        <f t="shared" si="966"/>
        <v>40338.899999999994</v>
      </c>
      <c r="HM347" s="435">
        <f t="shared" si="967"/>
        <v>34416.100000000006</v>
      </c>
    </row>
    <row r="348" spans="1:221" s="18" customFormat="1" ht="15" customHeight="1">
      <c r="A348" s="540" t="s">
        <v>585</v>
      </c>
      <c r="B348" s="6" t="s">
        <v>662</v>
      </c>
      <c r="C348" s="539"/>
      <c r="D348" s="5">
        <v>228608</v>
      </c>
      <c r="E348" s="568">
        <v>9</v>
      </c>
      <c r="F348" s="609">
        <v>530</v>
      </c>
      <c r="G348" s="560">
        <v>644</v>
      </c>
      <c r="H348" s="609">
        <v>3</v>
      </c>
      <c r="I348" s="560">
        <v>11</v>
      </c>
      <c r="J348" s="434">
        <f t="shared" si="820"/>
        <v>527</v>
      </c>
      <c r="K348" s="435">
        <f t="shared" si="821"/>
        <v>633</v>
      </c>
      <c r="L348" s="432"/>
      <c r="M348" s="433"/>
      <c r="N348" s="434">
        <f t="shared" si="822"/>
        <v>527</v>
      </c>
      <c r="O348" s="435">
        <f t="shared" si="823"/>
        <v>633</v>
      </c>
      <c r="P348" s="434">
        <f t="shared" si="824"/>
        <v>527</v>
      </c>
      <c r="Q348" s="435">
        <f t="shared" si="825"/>
        <v>633</v>
      </c>
      <c r="R348" s="609">
        <v>19</v>
      </c>
      <c r="S348" s="560">
        <v>36</v>
      </c>
      <c r="T348" s="434">
        <f t="shared" si="819"/>
        <v>19</v>
      </c>
      <c r="U348" s="435">
        <f t="shared" si="819"/>
        <v>36</v>
      </c>
      <c r="V348" s="609">
        <v>16</v>
      </c>
      <c r="W348" s="560">
        <v>23</v>
      </c>
      <c r="X348" s="434">
        <f t="shared" si="826"/>
        <v>16</v>
      </c>
      <c r="Y348" s="435">
        <f t="shared" si="827"/>
        <v>23</v>
      </c>
      <c r="Z348" s="432"/>
      <c r="AA348" s="433"/>
      <c r="AB348" s="434">
        <f t="shared" si="828"/>
        <v>0</v>
      </c>
      <c r="AC348" s="435">
        <f t="shared" si="829"/>
        <v>0</v>
      </c>
      <c r="AD348" s="434">
        <f t="shared" si="830"/>
        <v>35</v>
      </c>
      <c r="AE348" s="435">
        <f t="shared" si="831"/>
        <v>59</v>
      </c>
      <c r="AF348" s="434">
        <f t="shared" si="832"/>
        <v>35</v>
      </c>
      <c r="AG348" s="435">
        <f t="shared" si="833"/>
        <v>59</v>
      </c>
      <c r="AH348" s="609">
        <v>3.3</v>
      </c>
      <c r="AI348" s="560">
        <v>3.3</v>
      </c>
      <c r="AJ348" s="434">
        <f t="shared" si="834"/>
        <v>62.699999999999996</v>
      </c>
      <c r="AK348" s="435">
        <f t="shared" si="835"/>
        <v>118.8</v>
      </c>
      <c r="AL348" s="609">
        <v>1.9</v>
      </c>
      <c r="AM348" s="560">
        <v>2.8</v>
      </c>
      <c r="AN348" s="434">
        <f t="shared" si="836"/>
        <v>30.4</v>
      </c>
      <c r="AO348" s="435">
        <f t="shared" si="837"/>
        <v>64.399999999999991</v>
      </c>
      <c r="AP348" s="432"/>
      <c r="AQ348" s="433"/>
      <c r="AR348" s="434">
        <f t="shared" si="838"/>
        <v>0</v>
      </c>
      <c r="AS348" s="435">
        <f t="shared" si="839"/>
        <v>0</v>
      </c>
      <c r="AT348" s="434">
        <f t="shared" si="840"/>
        <v>2.6599999999999997</v>
      </c>
      <c r="AU348" s="435">
        <f t="shared" si="841"/>
        <v>3.1050847457627118</v>
      </c>
      <c r="AV348" s="434">
        <f t="shared" si="842"/>
        <v>93.1</v>
      </c>
      <c r="AW348" s="435">
        <f t="shared" si="843"/>
        <v>183.2</v>
      </c>
      <c r="AX348" s="609">
        <v>57.8</v>
      </c>
      <c r="AY348" s="560">
        <v>58.4</v>
      </c>
      <c r="AZ348" s="434">
        <f t="shared" si="844"/>
        <v>1098.2</v>
      </c>
      <c r="BA348" s="435">
        <f t="shared" si="845"/>
        <v>2102.4</v>
      </c>
      <c r="BB348" s="609">
        <v>31.3</v>
      </c>
      <c r="BC348" s="560">
        <v>45.2</v>
      </c>
      <c r="BD348" s="434">
        <f t="shared" si="846"/>
        <v>500.8</v>
      </c>
      <c r="BE348" s="435">
        <f t="shared" si="847"/>
        <v>1039.6000000000001</v>
      </c>
      <c r="BF348" s="432"/>
      <c r="BG348" s="433"/>
      <c r="BH348" s="434">
        <f t="shared" si="848"/>
        <v>0</v>
      </c>
      <c r="BI348" s="435">
        <f t="shared" si="849"/>
        <v>0</v>
      </c>
      <c r="BJ348" s="434">
        <f t="shared" si="850"/>
        <v>45.685714285714283</v>
      </c>
      <c r="BK348" s="435">
        <f t="shared" si="851"/>
        <v>53.254237288135592</v>
      </c>
      <c r="BL348" s="434">
        <f t="shared" si="852"/>
        <v>1599</v>
      </c>
      <c r="BM348" s="435">
        <f t="shared" si="853"/>
        <v>3142</v>
      </c>
      <c r="BN348" s="609">
        <v>90</v>
      </c>
      <c r="BO348" s="560">
        <v>122</v>
      </c>
      <c r="BP348" s="434">
        <f t="shared" si="854"/>
        <v>90</v>
      </c>
      <c r="BQ348" s="435">
        <f t="shared" si="855"/>
        <v>122</v>
      </c>
      <c r="BR348" s="609">
        <v>54</v>
      </c>
      <c r="BS348" s="560">
        <v>56</v>
      </c>
      <c r="BT348" s="434">
        <f t="shared" si="856"/>
        <v>54</v>
      </c>
      <c r="BU348" s="435">
        <f t="shared" si="857"/>
        <v>56</v>
      </c>
      <c r="BV348" s="432"/>
      <c r="BW348" s="433"/>
      <c r="BX348" s="434">
        <f t="shared" si="858"/>
        <v>0</v>
      </c>
      <c r="BY348" s="435">
        <f t="shared" si="859"/>
        <v>0</v>
      </c>
      <c r="BZ348" s="434">
        <f t="shared" si="860"/>
        <v>144</v>
      </c>
      <c r="CA348" s="435">
        <f t="shared" si="861"/>
        <v>178</v>
      </c>
      <c r="CB348" s="434">
        <f t="shared" si="862"/>
        <v>144</v>
      </c>
      <c r="CC348" s="435">
        <f t="shared" si="863"/>
        <v>178</v>
      </c>
      <c r="CD348" s="609">
        <v>3.5</v>
      </c>
      <c r="CE348" s="560">
        <v>3.8</v>
      </c>
      <c r="CF348" s="434">
        <f t="shared" si="864"/>
        <v>315</v>
      </c>
      <c r="CG348" s="435">
        <f t="shared" si="865"/>
        <v>463.59999999999997</v>
      </c>
      <c r="CH348" s="610">
        <v>4.7</v>
      </c>
      <c r="CI348" s="560">
        <v>4.5999999999999996</v>
      </c>
      <c r="CJ348" s="434">
        <f t="shared" si="866"/>
        <v>253.8</v>
      </c>
      <c r="CK348" s="435">
        <f t="shared" si="867"/>
        <v>257.59999999999997</v>
      </c>
      <c r="CL348" s="432"/>
      <c r="CM348" s="433"/>
      <c r="CN348" s="434">
        <f t="shared" si="868"/>
        <v>0</v>
      </c>
      <c r="CO348" s="435">
        <f t="shared" si="869"/>
        <v>0</v>
      </c>
      <c r="CP348" s="434">
        <f t="shared" si="870"/>
        <v>3.9499999999999997</v>
      </c>
      <c r="CQ348" s="435">
        <f t="shared" si="871"/>
        <v>4.0516853932584267</v>
      </c>
      <c r="CR348" s="434">
        <f t="shared" si="872"/>
        <v>568.79999999999995</v>
      </c>
      <c r="CS348" s="435">
        <f t="shared" si="873"/>
        <v>721.19999999999993</v>
      </c>
      <c r="CT348" s="609">
        <v>73.900000000000006</v>
      </c>
      <c r="CU348" s="560">
        <v>76.5</v>
      </c>
      <c r="CV348" s="434">
        <f t="shared" si="874"/>
        <v>6651.0000000000009</v>
      </c>
      <c r="CW348" s="435">
        <f t="shared" si="875"/>
        <v>9333</v>
      </c>
      <c r="CX348" s="609">
        <v>80.3</v>
      </c>
      <c r="CY348" s="560">
        <v>73.400000000000006</v>
      </c>
      <c r="CZ348" s="434">
        <f t="shared" si="876"/>
        <v>4336.2</v>
      </c>
      <c r="DA348" s="435">
        <f t="shared" si="877"/>
        <v>4110.4000000000005</v>
      </c>
      <c r="DB348" s="432"/>
      <c r="DC348" s="433"/>
      <c r="DD348" s="434">
        <f t="shared" si="878"/>
        <v>0</v>
      </c>
      <c r="DE348" s="435">
        <f t="shared" si="879"/>
        <v>0</v>
      </c>
      <c r="DF348" s="434">
        <f t="shared" si="880"/>
        <v>76.300000000000011</v>
      </c>
      <c r="DG348" s="435">
        <f t="shared" si="881"/>
        <v>75.524719101123608</v>
      </c>
      <c r="DH348" s="434">
        <f t="shared" si="882"/>
        <v>10987.2</v>
      </c>
      <c r="DI348" s="435">
        <f t="shared" si="883"/>
        <v>13443.400000000001</v>
      </c>
      <c r="DJ348" s="434">
        <f t="shared" si="884"/>
        <v>179</v>
      </c>
      <c r="DK348" s="435">
        <f t="shared" si="885"/>
        <v>237</v>
      </c>
      <c r="DL348" s="434">
        <f t="shared" si="886"/>
        <v>179</v>
      </c>
      <c r="DM348" s="435">
        <f t="shared" si="887"/>
        <v>237</v>
      </c>
      <c r="DN348" s="434">
        <f t="shared" si="888"/>
        <v>3.6977653631284917</v>
      </c>
      <c r="DO348" s="435">
        <f t="shared" si="889"/>
        <v>3.8160337552742609</v>
      </c>
      <c r="DP348" s="434">
        <f t="shared" si="890"/>
        <v>661.9</v>
      </c>
      <c r="DQ348" s="435">
        <f t="shared" si="891"/>
        <v>904.39999999999986</v>
      </c>
      <c r="DR348" s="434">
        <f t="shared" si="892"/>
        <v>70.313966480446936</v>
      </c>
      <c r="DS348" s="435">
        <f t="shared" si="893"/>
        <v>69.980590717299577</v>
      </c>
      <c r="DT348" s="434">
        <f t="shared" si="894"/>
        <v>12586.2</v>
      </c>
      <c r="DU348" s="435">
        <f t="shared" si="895"/>
        <v>16585.400000000001</v>
      </c>
      <c r="DV348" s="609">
        <v>63</v>
      </c>
      <c r="DW348" s="560">
        <v>57</v>
      </c>
      <c r="DX348" s="434">
        <f t="shared" si="896"/>
        <v>63</v>
      </c>
      <c r="DY348" s="435">
        <f t="shared" si="897"/>
        <v>57</v>
      </c>
      <c r="DZ348" s="609">
        <v>122</v>
      </c>
      <c r="EA348" s="560">
        <v>155</v>
      </c>
      <c r="EB348" s="434">
        <f t="shared" si="898"/>
        <v>122</v>
      </c>
      <c r="EC348" s="435">
        <f t="shared" si="899"/>
        <v>155</v>
      </c>
      <c r="ED348" s="432"/>
      <c r="EE348" s="433"/>
      <c r="EF348" s="434">
        <f t="shared" si="900"/>
        <v>0</v>
      </c>
      <c r="EG348" s="435">
        <f t="shared" si="901"/>
        <v>0</v>
      </c>
      <c r="EH348" s="434">
        <f t="shared" si="902"/>
        <v>185</v>
      </c>
      <c r="EI348" s="435">
        <f t="shared" si="903"/>
        <v>212</v>
      </c>
      <c r="EJ348" s="434">
        <f t="shared" si="904"/>
        <v>185</v>
      </c>
      <c r="EK348" s="435">
        <f t="shared" si="905"/>
        <v>212</v>
      </c>
      <c r="EL348" s="609">
        <v>2.7</v>
      </c>
      <c r="EM348" s="560">
        <v>3.1</v>
      </c>
      <c r="EN348" s="434">
        <f t="shared" si="906"/>
        <v>170.10000000000002</v>
      </c>
      <c r="EO348" s="435">
        <f t="shared" si="907"/>
        <v>176.70000000000002</v>
      </c>
      <c r="EP348" s="609">
        <v>2.8</v>
      </c>
      <c r="EQ348" s="560">
        <v>3.2</v>
      </c>
      <c r="ER348" s="434">
        <f t="shared" si="908"/>
        <v>341.59999999999997</v>
      </c>
      <c r="ES348" s="435">
        <f t="shared" si="909"/>
        <v>496</v>
      </c>
      <c r="ET348" s="432"/>
      <c r="EU348" s="433"/>
      <c r="EV348" s="434">
        <f t="shared" si="910"/>
        <v>0</v>
      </c>
      <c r="EW348" s="435">
        <f t="shared" si="911"/>
        <v>0</v>
      </c>
      <c r="EX348" s="434">
        <f t="shared" si="912"/>
        <v>2.7659459459459459</v>
      </c>
      <c r="EY348" s="435">
        <f t="shared" si="913"/>
        <v>3.17311320754717</v>
      </c>
      <c r="EZ348" s="434">
        <f t="shared" si="914"/>
        <v>511.7</v>
      </c>
      <c r="FA348" s="435">
        <f t="shared" si="915"/>
        <v>672.7</v>
      </c>
      <c r="FB348" s="609">
        <v>52.7</v>
      </c>
      <c r="FC348" s="560">
        <v>59.1</v>
      </c>
      <c r="FD348" s="434">
        <f t="shared" si="916"/>
        <v>3320.1000000000004</v>
      </c>
      <c r="FE348" s="435">
        <f t="shared" si="917"/>
        <v>3368.7000000000003</v>
      </c>
      <c r="FF348" s="609">
        <v>50.3</v>
      </c>
      <c r="FG348" s="560">
        <v>53.2</v>
      </c>
      <c r="FH348" s="434">
        <f t="shared" si="918"/>
        <v>6136.5999999999995</v>
      </c>
      <c r="FI348" s="435">
        <f t="shared" si="919"/>
        <v>8246</v>
      </c>
      <c r="FJ348" s="432"/>
      <c r="FK348" s="433"/>
      <c r="FL348" s="434">
        <f t="shared" si="920"/>
        <v>0</v>
      </c>
      <c r="FM348" s="435">
        <f t="shared" si="921"/>
        <v>0</v>
      </c>
      <c r="FN348" s="434">
        <f t="shared" si="922"/>
        <v>51.117297297297299</v>
      </c>
      <c r="FO348" s="435">
        <f t="shared" si="923"/>
        <v>54.786320754716982</v>
      </c>
      <c r="FP348" s="434">
        <f t="shared" si="924"/>
        <v>9456.7000000000007</v>
      </c>
      <c r="FQ348" s="435">
        <f t="shared" si="925"/>
        <v>11614.7</v>
      </c>
      <c r="FR348" s="609">
        <v>163</v>
      </c>
      <c r="FS348" s="560">
        <v>184</v>
      </c>
      <c r="FT348" s="434">
        <f t="shared" si="926"/>
        <v>163</v>
      </c>
      <c r="FU348" s="435">
        <f t="shared" si="927"/>
        <v>184</v>
      </c>
      <c r="FV348" s="609">
        <v>2.5</v>
      </c>
      <c r="FW348" s="560">
        <v>2.6</v>
      </c>
      <c r="FX348" s="434">
        <f t="shared" si="928"/>
        <v>407.5</v>
      </c>
      <c r="FY348" s="435">
        <f t="shared" si="929"/>
        <v>478.40000000000003</v>
      </c>
      <c r="FZ348" s="609">
        <v>28.9</v>
      </c>
      <c r="GA348" s="561">
        <v>32.4</v>
      </c>
      <c r="GB348" s="434">
        <f t="shared" si="930"/>
        <v>4710.7</v>
      </c>
      <c r="GC348" s="435">
        <f t="shared" si="931"/>
        <v>5961.5999999999995</v>
      </c>
      <c r="GD348" s="434">
        <f t="shared" si="932"/>
        <v>172</v>
      </c>
      <c r="GE348" s="435">
        <f t="shared" si="933"/>
        <v>215</v>
      </c>
      <c r="GF348" s="434">
        <f t="shared" si="934"/>
        <v>172</v>
      </c>
      <c r="GG348" s="435">
        <f t="shared" si="935"/>
        <v>215</v>
      </c>
      <c r="GH348" s="434">
        <f t="shared" si="936"/>
        <v>547.79999999999995</v>
      </c>
      <c r="GI348" s="435">
        <f t="shared" si="937"/>
        <v>759.1</v>
      </c>
      <c r="GJ348" s="434">
        <f t="shared" si="938"/>
        <v>11069.300000000001</v>
      </c>
      <c r="GK348" s="435">
        <f t="shared" si="939"/>
        <v>14804.1</v>
      </c>
      <c r="GL348" s="434">
        <f t="shared" si="940"/>
        <v>192</v>
      </c>
      <c r="GM348" s="435">
        <f t="shared" si="941"/>
        <v>234</v>
      </c>
      <c r="GN348" s="434">
        <f t="shared" si="942"/>
        <v>192</v>
      </c>
      <c r="GO348" s="435">
        <f t="shared" si="943"/>
        <v>234</v>
      </c>
      <c r="GP348" s="434">
        <f t="shared" si="944"/>
        <v>625.79999999999995</v>
      </c>
      <c r="GQ348" s="435">
        <f t="shared" si="945"/>
        <v>818</v>
      </c>
      <c r="GR348" s="434">
        <f t="shared" si="946"/>
        <v>10973.599999999999</v>
      </c>
      <c r="GS348" s="435">
        <f t="shared" si="947"/>
        <v>13396</v>
      </c>
      <c r="GT348" s="434">
        <f t="shared" si="948"/>
        <v>364</v>
      </c>
      <c r="GU348" s="435">
        <f t="shared" si="949"/>
        <v>449</v>
      </c>
      <c r="GV348" s="434">
        <f t="shared" si="950"/>
        <v>364</v>
      </c>
      <c r="GW348" s="435">
        <f t="shared" si="951"/>
        <v>449</v>
      </c>
      <c r="GX348" s="434">
        <f t="shared" si="952"/>
        <v>1173.5999999999999</v>
      </c>
      <c r="GY348" s="435">
        <f t="shared" si="953"/>
        <v>1577.1</v>
      </c>
      <c r="GZ348" s="434">
        <f t="shared" si="954"/>
        <v>22042.9</v>
      </c>
      <c r="HA348" s="435">
        <f t="shared" si="955"/>
        <v>28200.1</v>
      </c>
      <c r="HB348" s="434">
        <f t="shared" si="956"/>
        <v>0</v>
      </c>
      <c r="HC348" s="435">
        <f t="shared" si="957"/>
        <v>0</v>
      </c>
      <c r="HD348" s="434">
        <f t="shared" si="958"/>
        <v>0</v>
      </c>
      <c r="HE348" s="435">
        <f t="shared" si="959"/>
        <v>0</v>
      </c>
      <c r="HF348" s="434">
        <f t="shared" si="960"/>
        <v>0</v>
      </c>
      <c r="HG348" s="435">
        <f t="shared" si="961"/>
        <v>0</v>
      </c>
      <c r="HH348" s="434">
        <f t="shared" si="962"/>
        <v>0</v>
      </c>
      <c r="HI348" s="435">
        <f t="shared" si="963"/>
        <v>0</v>
      </c>
      <c r="HJ348" s="434">
        <f t="shared" si="964"/>
        <v>1581.1</v>
      </c>
      <c r="HK348" s="435">
        <f t="shared" si="965"/>
        <v>2055.5</v>
      </c>
      <c r="HL348" s="434">
        <f t="shared" si="966"/>
        <v>26753.600000000002</v>
      </c>
      <c r="HM348" s="435">
        <f t="shared" si="967"/>
        <v>34161.700000000004</v>
      </c>
    </row>
    <row r="349" spans="1:221" s="18" customFormat="1" ht="15" customHeight="1">
      <c r="A349" s="540" t="s">
        <v>585</v>
      </c>
      <c r="B349" s="6" t="s">
        <v>663</v>
      </c>
      <c r="C349" s="539"/>
      <c r="D349" s="5">
        <v>228699</v>
      </c>
      <c r="E349" s="568">
        <v>9</v>
      </c>
      <c r="F349" s="609">
        <v>406</v>
      </c>
      <c r="G349" s="560">
        <v>425</v>
      </c>
      <c r="H349" s="609">
        <v>1</v>
      </c>
      <c r="I349" s="560">
        <v>0</v>
      </c>
      <c r="J349" s="434">
        <f t="shared" si="820"/>
        <v>405</v>
      </c>
      <c r="K349" s="435">
        <f t="shared" si="821"/>
        <v>425</v>
      </c>
      <c r="L349" s="432"/>
      <c r="M349" s="433"/>
      <c r="N349" s="434">
        <f t="shared" si="822"/>
        <v>405</v>
      </c>
      <c r="O349" s="435">
        <f t="shared" si="823"/>
        <v>425</v>
      </c>
      <c r="P349" s="434">
        <f t="shared" si="824"/>
        <v>405</v>
      </c>
      <c r="Q349" s="435">
        <f t="shared" si="825"/>
        <v>425</v>
      </c>
      <c r="R349" s="609">
        <v>63</v>
      </c>
      <c r="S349" s="560">
        <v>74</v>
      </c>
      <c r="T349" s="434">
        <f t="shared" si="819"/>
        <v>63</v>
      </c>
      <c r="U349" s="435">
        <f t="shared" si="819"/>
        <v>74</v>
      </c>
      <c r="V349" s="609">
        <v>23</v>
      </c>
      <c r="W349" s="560">
        <v>24</v>
      </c>
      <c r="X349" s="434">
        <f t="shared" si="826"/>
        <v>23</v>
      </c>
      <c r="Y349" s="435">
        <f t="shared" si="827"/>
        <v>24</v>
      </c>
      <c r="Z349" s="432"/>
      <c r="AA349" s="433"/>
      <c r="AB349" s="434">
        <f t="shared" si="828"/>
        <v>0</v>
      </c>
      <c r="AC349" s="435">
        <f t="shared" si="829"/>
        <v>0</v>
      </c>
      <c r="AD349" s="434">
        <f t="shared" si="830"/>
        <v>86</v>
      </c>
      <c r="AE349" s="435">
        <f t="shared" si="831"/>
        <v>98</v>
      </c>
      <c r="AF349" s="434">
        <f t="shared" si="832"/>
        <v>86</v>
      </c>
      <c r="AG349" s="435">
        <f t="shared" si="833"/>
        <v>98</v>
      </c>
      <c r="AH349" s="609">
        <v>2.9</v>
      </c>
      <c r="AI349" s="560">
        <v>2.9</v>
      </c>
      <c r="AJ349" s="434">
        <f t="shared" si="834"/>
        <v>182.7</v>
      </c>
      <c r="AK349" s="435">
        <f t="shared" si="835"/>
        <v>214.6</v>
      </c>
      <c r="AL349" s="609">
        <v>3.3</v>
      </c>
      <c r="AM349" s="560">
        <v>4.2</v>
      </c>
      <c r="AN349" s="434">
        <f t="shared" si="836"/>
        <v>75.899999999999991</v>
      </c>
      <c r="AO349" s="435">
        <f t="shared" si="837"/>
        <v>100.80000000000001</v>
      </c>
      <c r="AP349" s="432"/>
      <c r="AQ349" s="433"/>
      <c r="AR349" s="434">
        <f t="shared" si="838"/>
        <v>0</v>
      </c>
      <c r="AS349" s="435">
        <f t="shared" si="839"/>
        <v>0</v>
      </c>
      <c r="AT349" s="434">
        <f t="shared" si="840"/>
        <v>3.006976744186046</v>
      </c>
      <c r="AU349" s="435">
        <f t="shared" si="841"/>
        <v>3.2183673469387752</v>
      </c>
      <c r="AV349" s="434">
        <f t="shared" si="842"/>
        <v>258.59999999999997</v>
      </c>
      <c r="AW349" s="435">
        <f t="shared" si="843"/>
        <v>315.39999999999998</v>
      </c>
      <c r="AX349" s="609">
        <v>55.4</v>
      </c>
      <c r="AY349" s="560">
        <v>57.1</v>
      </c>
      <c r="AZ349" s="434">
        <f t="shared" si="844"/>
        <v>3490.2</v>
      </c>
      <c r="BA349" s="435">
        <f t="shared" si="845"/>
        <v>4225.4000000000005</v>
      </c>
      <c r="BB349" s="609">
        <v>47.5</v>
      </c>
      <c r="BC349" s="560">
        <v>68.5</v>
      </c>
      <c r="BD349" s="434">
        <f t="shared" si="846"/>
        <v>1092.5</v>
      </c>
      <c r="BE349" s="435">
        <f t="shared" si="847"/>
        <v>1644</v>
      </c>
      <c r="BF349" s="432"/>
      <c r="BG349" s="433"/>
      <c r="BH349" s="434">
        <f t="shared" si="848"/>
        <v>0</v>
      </c>
      <c r="BI349" s="435">
        <f t="shared" si="849"/>
        <v>0</v>
      </c>
      <c r="BJ349" s="434">
        <f t="shared" si="850"/>
        <v>53.287209302325579</v>
      </c>
      <c r="BK349" s="435">
        <f t="shared" si="851"/>
        <v>59.891836734693882</v>
      </c>
      <c r="BL349" s="434">
        <f t="shared" si="852"/>
        <v>4582.7</v>
      </c>
      <c r="BM349" s="435">
        <f t="shared" si="853"/>
        <v>5869.4000000000005</v>
      </c>
      <c r="BN349" s="609">
        <v>64</v>
      </c>
      <c r="BO349" s="560">
        <v>81</v>
      </c>
      <c r="BP349" s="434">
        <f t="shared" si="854"/>
        <v>64</v>
      </c>
      <c r="BQ349" s="435">
        <f t="shared" si="855"/>
        <v>81</v>
      </c>
      <c r="BR349" s="609">
        <v>35</v>
      </c>
      <c r="BS349" s="560">
        <v>34</v>
      </c>
      <c r="BT349" s="434">
        <f t="shared" si="856"/>
        <v>35</v>
      </c>
      <c r="BU349" s="435">
        <f t="shared" si="857"/>
        <v>34</v>
      </c>
      <c r="BV349" s="432"/>
      <c r="BW349" s="433"/>
      <c r="BX349" s="434">
        <f t="shared" si="858"/>
        <v>0</v>
      </c>
      <c r="BY349" s="435">
        <f t="shared" si="859"/>
        <v>0</v>
      </c>
      <c r="BZ349" s="434">
        <f t="shared" si="860"/>
        <v>99</v>
      </c>
      <c r="CA349" s="435">
        <f t="shared" si="861"/>
        <v>115</v>
      </c>
      <c r="CB349" s="434">
        <f t="shared" si="862"/>
        <v>99</v>
      </c>
      <c r="CC349" s="435">
        <f t="shared" si="863"/>
        <v>115</v>
      </c>
      <c r="CD349" s="609">
        <v>4.2</v>
      </c>
      <c r="CE349" s="560">
        <v>3.8</v>
      </c>
      <c r="CF349" s="434">
        <f t="shared" si="864"/>
        <v>268.8</v>
      </c>
      <c r="CG349" s="435">
        <f t="shared" si="865"/>
        <v>307.8</v>
      </c>
      <c r="CH349" s="610">
        <v>4.9000000000000004</v>
      </c>
      <c r="CI349" s="560">
        <v>5.4</v>
      </c>
      <c r="CJ349" s="434">
        <f t="shared" si="866"/>
        <v>171.5</v>
      </c>
      <c r="CK349" s="435">
        <f t="shared" si="867"/>
        <v>183.60000000000002</v>
      </c>
      <c r="CL349" s="432"/>
      <c r="CM349" s="433"/>
      <c r="CN349" s="434">
        <f t="shared" si="868"/>
        <v>0</v>
      </c>
      <c r="CO349" s="435">
        <f t="shared" si="869"/>
        <v>0</v>
      </c>
      <c r="CP349" s="434">
        <f t="shared" si="870"/>
        <v>4.4474747474747476</v>
      </c>
      <c r="CQ349" s="435">
        <f t="shared" si="871"/>
        <v>4.2730434782608695</v>
      </c>
      <c r="CR349" s="434">
        <f t="shared" si="872"/>
        <v>440.3</v>
      </c>
      <c r="CS349" s="435">
        <f t="shared" si="873"/>
        <v>491.4</v>
      </c>
      <c r="CT349" s="609">
        <v>80.900000000000006</v>
      </c>
      <c r="CU349" s="560">
        <v>76.099999999999994</v>
      </c>
      <c r="CV349" s="434">
        <f t="shared" si="874"/>
        <v>5177.6000000000004</v>
      </c>
      <c r="CW349" s="435">
        <f t="shared" si="875"/>
        <v>6164.0999999999995</v>
      </c>
      <c r="CX349" s="609">
        <v>81.900000000000006</v>
      </c>
      <c r="CY349" s="560">
        <v>81.7</v>
      </c>
      <c r="CZ349" s="434">
        <f t="shared" si="876"/>
        <v>2866.5</v>
      </c>
      <c r="DA349" s="435">
        <f t="shared" si="877"/>
        <v>2777.8</v>
      </c>
      <c r="DB349" s="432"/>
      <c r="DC349" s="433"/>
      <c r="DD349" s="434">
        <f t="shared" si="878"/>
        <v>0</v>
      </c>
      <c r="DE349" s="435">
        <f t="shared" si="879"/>
        <v>0</v>
      </c>
      <c r="DF349" s="434">
        <f t="shared" si="880"/>
        <v>81.253535353535355</v>
      </c>
      <c r="DG349" s="435">
        <f t="shared" si="881"/>
        <v>77.755652173913035</v>
      </c>
      <c r="DH349" s="434">
        <f t="shared" si="882"/>
        <v>8044.1</v>
      </c>
      <c r="DI349" s="435">
        <f t="shared" si="883"/>
        <v>8941.9</v>
      </c>
      <c r="DJ349" s="434">
        <f t="shared" si="884"/>
        <v>185</v>
      </c>
      <c r="DK349" s="435">
        <f t="shared" si="885"/>
        <v>213</v>
      </c>
      <c r="DL349" s="434">
        <f t="shared" si="886"/>
        <v>185</v>
      </c>
      <c r="DM349" s="435">
        <f t="shared" si="887"/>
        <v>213</v>
      </c>
      <c r="DN349" s="434">
        <f t="shared" si="888"/>
        <v>3.7778378378378377</v>
      </c>
      <c r="DO349" s="435">
        <f t="shared" si="889"/>
        <v>3.7877934272300466</v>
      </c>
      <c r="DP349" s="434">
        <f t="shared" si="890"/>
        <v>698.9</v>
      </c>
      <c r="DQ349" s="435">
        <f t="shared" si="891"/>
        <v>806.8</v>
      </c>
      <c r="DR349" s="434">
        <f t="shared" si="892"/>
        <v>68.25297297297297</v>
      </c>
      <c r="DS349" s="435">
        <f t="shared" si="893"/>
        <v>69.536619718309851</v>
      </c>
      <c r="DT349" s="434">
        <f t="shared" si="894"/>
        <v>12626.8</v>
      </c>
      <c r="DU349" s="435">
        <f t="shared" si="895"/>
        <v>14811.299999999997</v>
      </c>
      <c r="DV349" s="609">
        <v>46</v>
      </c>
      <c r="DW349" s="560">
        <v>45</v>
      </c>
      <c r="DX349" s="434">
        <f t="shared" si="896"/>
        <v>46</v>
      </c>
      <c r="DY349" s="435">
        <f t="shared" si="897"/>
        <v>45</v>
      </c>
      <c r="DZ349" s="609">
        <v>51</v>
      </c>
      <c r="EA349" s="560">
        <v>46</v>
      </c>
      <c r="EB349" s="434">
        <f t="shared" si="898"/>
        <v>51</v>
      </c>
      <c r="EC349" s="435">
        <f t="shared" si="899"/>
        <v>46</v>
      </c>
      <c r="ED349" s="432"/>
      <c r="EE349" s="433"/>
      <c r="EF349" s="434">
        <f t="shared" si="900"/>
        <v>0</v>
      </c>
      <c r="EG349" s="435">
        <f t="shared" si="901"/>
        <v>0</v>
      </c>
      <c r="EH349" s="434">
        <f t="shared" si="902"/>
        <v>97</v>
      </c>
      <c r="EI349" s="435">
        <f t="shared" si="903"/>
        <v>91</v>
      </c>
      <c r="EJ349" s="434">
        <f t="shared" si="904"/>
        <v>97</v>
      </c>
      <c r="EK349" s="435">
        <f t="shared" si="905"/>
        <v>91</v>
      </c>
      <c r="EL349" s="609">
        <v>3.6</v>
      </c>
      <c r="EM349" s="560">
        <v>2.9</v>
      </c>
      <c r="EN349" s="434">
        <f t="shared" si="906"/>
        <v>165.6</v>
      </c>
      <c r="EO349" s="435">
        <f t="shared" si="907"/>
        <v>130.5</v>
      </c>
      <c r="EP349" s="609">
        <v>3.4</v>
      </c>
      <c r="EQ349" s="560">
        <v>3.7</v>
      </c>
      <c r="ER349" s="434">
        <f t="shared" si="908"/>
        <v>173.4</v>
      </c>
      <c r="ES349" s="435">
        <f t="shared" si="909"/>
        <v>170.20000000000002</v>
      </c>
      <c r="ET349" s="432"/>
      <c r="EU349" s="433"/>
      <c r="EV349" s="434">
        <f t="shared" si="910"/>
        <v>0</v>
      </c>
      <c r="EW349" s="435">
        <f t="shared" si="911"/>
        <v>0</v>
      </c>
      <c r="EX349" s="434">
        <f t="shared" si="912"/>
        <v>3.4948453608247423</v>
      </c>
      <c r="EY349" s="435">
        <f t="shared" si="913"/>
        <v>3.3043956043956051</v>
      </c>
      <c r="EZ349" s="434">
        <f t="shared" si="914"/>
        <v>339</v>
      </c>
      <c r="FA349" s="435">
        <f t="shared" si="915"/>
        <v>300.70000000000005</v>
      </c>
      <c r="FB349" s="609">
        <v>68.7</v>
      </c>
      <c r="FC349" s="560">
        <v>58.7</v>
      </c>
      <c r="FD349" s="434">
        <f t="shared" si="916"/>
        <v>3160.2000000000003</v>
      </c>
      <c r="FE349" s="435">
        <f t="shared" si="917"/>
        <v>2641.5</v>
      </c>
      <c r="FF349" s="609">
        <v>56.5</v>
      </c>
      <c r="FG349" s="560">
        <v>57.3</v>
      </c>
      <c r="FH349" s="434">
        <f t="shared" si="918"/>
        <v>2881.5</v>
      </c>
      <c r="FI349" s="435">
        <f t="shared" si="919"/>
        <v>2635.7999999999997</v>
      </c>
      <c r="FJ349" s="432"/>
      <c r="FK349" s="433"/>
      <c r="FL349" s="434">
        <f t="shared" si="920"/>
        <v>0</v>
      </c>
      <c r="FM349" s="435">
        <f t="shared" si="921"/>
        <v>0</v>
      </c>
      <c r="FN349" s="434">
        <f t="shared" si="922"/>
        <v>62.285567010309286</v>
      </c>
      <c r="FO349" s="435">
        <f t="shared" si="923"/>
        <v>57.992307692307683</v>
      </c>
      <c r="FP349" s="434">
        <f t="shared" si="924"/>
        <v>6041.7000000000007</v>
      </c>
      <c r="FQ349" s="435">
        <f t="shared" si="925"/>
        <v>5277.2999999999993</v>
      </c>
      <c r="FR349" s="609">
        <v>123</v>
      </c>
      <c r="FS349" s="560">
        <v>121</v>
      </c>
      <c r="FT349" s="434">
        <f t="shared" si="926"/>
        <v>123</v>
      </c>
      <c r="FU349" s="435">
        <f t="shared" si="927"/>
        <v>121</v>
      </c>
      <c r="FV349" s="609">
        <v>4.7</v>
      </c>
      <c r="FW349" s="560">
        <v>4.2</v>
      </c>
      <c r="FX349" s="434">
        <f t="shared" si="928"/>
        <v>578.1</v>
      </c>
      <c r="FY349" s="435">
        <f t="shared" si="929"/>
        <v>508.20000000000005</v>
      </c>
      <c r="FZ349" s="609">
        <v>57.3</v>
      </c>
      <c r="GA349" s="561">
        <v>51.3</v>
      </c>
      <c r="GB349" s="434">
        <f t="shared" si="930"/>
        <v>7047.9</v>
      </c>
      <c r="GC349" s="435">
        <f t="shared" si="931"/>
        <v>6207.2999999999993</v>
      </c>
      <c r="GD349" s="434">
        <f t="shared" si="932"/>
        <v>173</v>
      </c>
      <c r="GE349" s="435">
        <f t="shared" si="933"/>
        <v>200</v>
      </c>
      <c r="GF349" s="434">
        <f t="shared" si="934"/>
        <v>173</v>
      </c>
      <c r="GG349" s="435">
        <f t="shared" si="935"/>
        <v>200</v>
      </c>
      <c r="GH349" s="434">
        <f t="shared" si="936"/>
        <v>617.1</v>
      </c>
      <c r="GI349" s="435">
        <f t="shared" si="937"/>
        <v>652.9</v>
      </c>
      <c r="GJ349" s="434">
        <f t="shared" si="938"/>
        <v>11828</v>
      </c>
      <c r="GK349" s="435">
        <f t="shared" si="939"/>
        <v>13031</v>
      </c>
      <c r="GL349" s="434">
        <f t="shared" si="940"/>
        <v>109</v>
      </c>
      <c r="GM349" s="435">
        <f t="shared" si="941"/>
        <v>104</v>
      </c>
      <c r="GN349" s="434">
        <f t="shared" si="942"/>
        <v>109</v>
      </c>
      <c r="GO349" s="435">
        <f t="shared" si="943"/>
        <v>104</v>
      </c>
      <c r="GP349" s="434">
        <f t="shared" si="944"/>
        <v>420.79999999999995</v>
      </c>
      <c r="GQ349" s="435">
        <f t="shared" si="945"/>
        <v>454.6</v>
      </c>
      <c r="GR349" s="434">
        <f t="shared" si="946"/>
        <v>6840.5</v>
      </c>
      <c r="GS349" s="435">
        <f t="shared" si="947"/>
        <v>7057.6</v>
      </c>
      <c r="GT349" s="434">
        <f t="shared" si="948"/>
        <v>282</v>
      </c>
      <c r="GU349" s="435">
        <f t="shared" si="949"/>
        <v>304</v>
      </c>
      <c r="GV349" s="434">
        <f t="shared" si="950"/>
        <v>282</v>
      </c>
      <c r="GW349" s="435">
        <f t="shared" si="951"/>
        <v>304</v>
      </c>
      <c r="GX349" s="434">
        <f t="shared" si="952"/>
        <v>1037.9000000000001</v>
      </c>
      <c r="GY349" s="435">
        <f t="shared" si="953"/>
        <v>1107.5</v>
      </c>
      <c r="GZ349" s="434">
        <f t="shared" si="954"/>
        <v>18668.5</v>
      </c>
      <c r="HA349" s="435">
        <f t="shared" si="955"/>
        <v>20088.599999999999</v>
      </c>
      <c r="HB349" s="434">
        <f t="shared" si="956"/>
        <v>0</v>
      </c>
      <c r="HC349" s="435">
        <f t="shared" si="957"/>
        <v>0</v>
      </c>
      <c r="HD349" s="434">
        <f t="shared" si="958"/>
        <v>0</v>
      </c>
      <c r="HE349" s="435">
        <f t="shared" si="959"/>
        <v>0</v>
      </c>
      <c r="HF349" s="434">
        <f t="shared" si="960"/>
        <v>0</v>
      </c>
      <c r="HG349" s="435">
        <f t="shared" si="961"/>
        <v>0</v>
      </c>
      <c r="HH349" s="434">
        <f t="shared" si="962"/>
        <v>0</v>
      </c>
      <c r="HI349" s="435">
        <f t="shared" si="963"/>
        <v>0</v>
      </c>
      <c r="HJ349" s="434">
        <f t="shared" si="964"/>
        <v>1616</v>
      </c>
      <c r="HK349" s="435">
        <f t="shared" si="965"/>
        <v>1615.7</v>
      </c>
      <c r="HL349" s="434">
        <f t="shared" si="966"/>
        <v>25716.400000000001</v>
      </c>
      <c r="HM349" s="435">
        <f t="shared" si="967"/>
        <v>26295.899999999998</v>
      </c>
    </row>
    <row r="350" spans="1:221" s="18" customFormat="1" ht="15" customHeight="1">
      <c r="A350" s="540" t="s">
        <v>585</v>
      </c>
      <c r="B350" s="6" t="s">
        <v>664</v>
      </c>
      <c r="C350" s="488" t="s">
        <v>1190</v>
      </c>
      <c r="D350" s="530">
        <v>227377</v>
      </c>
      <c r="E350" s="568">
        <v>9</v>
      </c>
      <c r="F350" s="609">
        <v>603</v>
      </c>
      <c r="G350" s="560">
        <v>869</v>
      </c>
      <c r="H350" s="609">
        <v>3</v>
      </c>
      <c r="I350" s="560">
        <v>0</v>
      </c>
      <c r="J350" s="434">
        <f t="shared" si="820"/>
        <v>600</v>
      </c>
      <c r="K350" s="435">
        <f t="shared" si="821"/>
        <v>869</v>
      </c>
      <c r="L350" s="432"/>
      <c r="M350" s="433"/>
      <c r="N350" s="434">
        <f t="shared" si="822"/>
        <v>600</v>
      </c>
      <c r="O350" s="435">
        <f t="shared" si="823"/>
        <v>869</v>
      </c>
      <c r="P350" s="434">
        <f t="shared" si="824"/>
        <v>600</v>
      </c>
      <c r="Q350" s="435">
        <f t="shared" si="825"/>
        <v>869</v>
      </c>
      <c r="R350" s="609">
        <v>13</v>
      </c>
      <c r="S350" s="560">
        <v>47</v>
      </c>
      <c r="T350" s="434">
        <f t="shared" si="819"/>
        <v>13</v>
      </c>
      <c r="U350" s="435">
        <f t="shared" si="819"/>
        <v>47</v>
      </c>
      <c r="V350" s="609">
        <v>16</v>
      </c>
      <c r="W350" s="560">
        <v>27</v>
      </c>
      <c r="X350" s="434">
        <f t="shared" si="826"/>
        <v>16</v>
      </c>
      <c r="Y350" s="435">
        <f t="shared" si="827"/>
        <v>27</v>
      </c>
      <c r="Z350" s="432"/>
      <c r="AA350" s="433"/>
      <c r="AB350" s="434">
        <f t="shared" si="828"/>
        <v>0</v>
      </c>
      <c r="AC350" s="435">
        <f t="shared" si="829"/>
        <v>0</v>
      </c>
      <c r="AD350" s="434">
        <f t="shared" si="830"/>
        <v>29</v>
      </c>
      <c r="AE350" s="435">
        <f t="shared" si="831"/>
        <v>74</v>
      </c>
      <c r="AF350" s="434">
        <f t="shared" si="832"/>
        <v>29</v>
      </c>
      <c r="AG350" s="435">
        <f t="shared" si="833"/>
        <v>74</v>
      </c>
      <c r="AH350" s="609">
        <v>2.7</v>
      </c>
      <c r="AI350" s="560">
        <v>2.2999999999999998</v>
      </c>
      <c r="AJ350" s="434">
        <f t="shared" si="834"/>
        <v>35.1</v>
      </c>
      <c r="AK350" s="435">
        <f t="shared" si="835"/>
        <v>108.1</v>
      </c>
      <c r="AL350" s="609">
        <v>2.6</v>
      </c>
      <c r="AM350" s="560">
        <v>2.1</v>
      </c>
      <c r="AN350" s="434">
        <f t="shared" si="836"/>
        <v>41.6</v>
      </c>
      <c r="AO350" s="435">
        <f t="shared" si="837"/>
        <v>56.7</v>
      </c>
      <c r="AP350" s="432"/>
      <c r="AQ350" s="433"/>
      <c r="AR350" s="434">
        <f t="shared" si="838"/>
        <v>0</v>
      </c>
      <c r="AS350" s="435">
        <f t="shared" si="839"/>
        <v>0</v>
      </c>
      <c r="AT350" s="434">
        <f t="shared" si="840"/>
        <v>2.6448275862068966</v>
      </c>
      <c r="AU350" s="435">
        <f t="shared" si="841"/>
        <v>2.2270270270270274</v>
      </c>
      <c r="AV350" s="434">
        <f t="shared" si="842"/>
        <v>76.7</v>
      </c>
      <c r="AW350" s="435">
        <f t="shared" si="843"/>
        <v>164.8</v>
      </c>
      <c r="AX350" s="609">
        <v>63.4</v>
      </c>
      <c r="AY350" s="560">
        <v>58.1</v>
      </c>
      <c r="AZ350" s="434">
        <f t="shared" si="844"/>
        <v>824.19999999999993</v>
      </c>
      <c r="BA350" s="435">
        <f t="shared" si="845"/>
        <v>2730.7000000000003</v>
      </c>
      <c r="BB350" s="609">
        <v>63.3</v>
      </c>
      <c r="BC350" s="560">
        <v>50.5</v>
      </c>
      <c r="BD350" s="434">
        <f t="shared" si="846"/>
        <v>1012.8</v>
      </c>
      <c r="BE350" s="435">
        <f t="shared" si="847"/>
        <v>1363.5</v>
      </c>
      <c r="BF350" s="432"/>
      <c r="BG350" s="433"/>
      <c r="BH350" s="434">
        <f t="shared" si="848"/>
        <v>0</v>
      </c>
      <c r="BI350" s="435">
        <f t="shared" si="849"/>
        <v>0</v>
      </c>
      <c r="BJ350" s="434">
        <f t="shared" si="850"/>
        <v>63.344827586206897</v>
      </c>
      <c r="BK350" s="435">
        <f t="shared" si="851"/>
        <v>55.327027027027029</v>
      </c>
      <c r="BL350" s="434">
        <f t="shared" si="852"/>
        <v>1837</v>
      </c>
      <c r="BM350" s="435">
        <f t="shared" si="853"/>
        <v>4094.2000000000003</v>
      </c>
      <c r="BN350" s="609">
        <v>155</v>
      </c>
      <c r="BO350" s="560">
        <v>225</v>
      </c>
      <c r="BP350" s="434">
        <f t="shared" si="854"/>
        <v>155</v>
      </c>
      <c r="BQ350" s="435">
        <f t="shared" si="855"/>
        <v>225</v>
      </c>
      <c r="BR350" s="609">
        <v>188</v>
      </c>
      <c r="BS350" s="560">
        <v>207</v>
      </c>
      <c r="BT350" s="434">
        <f t="shared" si="856"/>
        <v>188</v>
      </c>
      <c r="BU350" s="435">
        <f t="shared" si="857"/>
        <v>207</v>
      </c>
      <c r="BV350" s="432"/>
      <c r="BW350" s="433"/>
      <c r="BX350" s="434">
        <f t="shared" si="858"/>
        <v>0</v>
      </c>
      <c r="BY350" s="435">
        <f t="shared" si="859"/>
        <v>0</v>
      </c>
      <c r="BZ350" s="434">
        <f t="shared" si="860"/>
        <v>343</v>
      </c>
      <c r="CA350" s="435">
        <f t="shared" si="861"/>
        <v>432</v>
      </c>
      <c r="CB350" s="434">
        <f t="shared" si="862"/>
        <v>343</v>
      </c>
      <c r="CC350" s="435">
        <f t="shared" si="863"/>
        <v>432</v>
      </c>
      <c r="CD350" s="609">
        <v>3.6</v>
      </c>
      <c r="CE350" s="560">
        <v>3.4</v>
      </c>
      <c r="CF350" s="434">
        <f t="shared" si="864"/>
        <v>558</v>
      </c>
      <c r="CG350" s="435">
        <f t="shared" si="865"/>
        <v>765</v>
      </c>
      <c r="CH350" s="610">
        <v>4.0999999999999996</v>
      </c>
      <c r="CI350" s="560">
        <v>4</v>
      </c>
      <c r="CJ350" s="434">
        <f t="shared" si="866"/>
        <v>770.8</v>
      </c>
      <c r="CK350" s="435">
        <f t="shared" si="867"/>
        <v>828</v>
      </c>
      <c r="CL350" s="432"/>
      <c r="CM350" s="433"/>
      <c r="CN350" s="434">
        <f t="shared" si="868"/>
        <v>0</v>
      </c>
      <c r="CO350" s="435">
        <f t="shared" si="869"/>
        <v>0</v>
      </c>
      <c r="CP350" s="434">
        <f t="shared" si="870"/>
        <v>3.8740524781341108</v>
      </c>
      <c r="CQ350" s="435">
        <f t="shared" si="871"/>
        <v>3.6875</v>
      </c>
      <c r="CR350" s="434">
        <f t="shared" si="872"/>
        <v>1328.8</v>
      </c>
      <c r="CS350" s="435">
        <f t="shared" si="873"/>
        <v>1593</v>
      </c>
      <c r="CT350" s="609">
        <v>72.099999999999994</v>
      </c>
      <c r="CU350" s="560">
        <v>72</v>
      </c>
      <c r="CV350" s="434">
        <f t="shared" si="874"/>
        <v>11175.5</v>
      </c>
      <c r="CW350" s="435">
        <f t="shared" si="875"/>
        <v>16200</v>
      </c>
      <c r="CX350" s="609">
        <v>76.3</v>
      </c>
      <c r="CY350" s="560">
        <v>76.099999999999994</v>
      </c>
      <c r="CZ350" s="434">
        <f t="shared" si="876"/>
        <v>14344.4</v>
      </c>
      <c r="DA350" s="435">
        <f t="shared" si="877"/>
        <v>15752.699999999999</v>
      </c>
      <c r="DB350" s="432"/>
      <c r="DC350" s="433"/>
      <c r="DD350" s="434">
        <f t="shared" si="878"/>
        <v>0</v>
      </c>
      <c r="DE350" s="435">
        <f t="shared" si="879"/>
        <v>0</v>
      </c>
      <c r="DF350" s="434">
        <f t="shared" si="880"/>
        <v>74.402040816326533</v>
      </c>
      <c r="DG350" s="435">
        <f t="shared" si="881"/>
        <v>73.964583333333323</v>
      </c>
      <c r="DH350" s="434">
        <f t="shared" si="882"/>
        <v>25519.9</v>
      </c>
      <c r="DI350" s="435">
        <f t="shared" si="883"/>
        <v>31952.699999999997</v>
      </c>
      <c r="DJ350" s="434">
        <f t="shared" si="884"/>
        <v>372</v>
      </c>
      <c r="DK350" s="435">
        <f t="shared" si="885"/>
        <v>506</v>
      </c>
      <c r="DL350" s="434">
        <f t="shared" si="886"/>
        <v>372</v>
      </c>
      <c r="DM350" s="435">
        <f t="shared" si="887"/>
        <v>506</v>
      </c>
      <c r="DN350" s="434">
        <f t="shared" si="888"/>
        <v>3.778225806451613</v>
      </c>
      <c r="DO350" s="435">
        <f t="shared" si="889"/>
        <v>3.4739130434782606</v>
      </c>
      <c r="DP350" s="434">
        <f t="shared" si="890"/>
        <v>1405.5</v>
      </c>
      <c r="DQ350" s="435">
        <f t="shared" si="891"/>
        <v>1757.8</v>
      </c>
      <c r="DR350" s="434">
        <f t="shared" si="892"/>
        <v>73.540053763440866</v>
      </c>
      <c r="DS350" s="435">
        <f t="shared" si="893"/>
        <v>71.238932806324101</v>
      </c>
      <c r="DT350" s="434">
        <f t="shared" si="894"/>
        <v>27356.9</v>
      </c>
      <c r="DU350" s="435">
        <f t="shared" si="895"/>
        <v>36046.899999999994</v>
      </c>
      <c r="DV350" s="609">
        <v>44</v>
      </c>
      <c r="DW350" s="560">
        <v>64</v>
      </c>
      <c r="DX350" s="434">
        <f t="shared" si="896"/>
        <v>44</v>
      </c>
      <c r="DY350" s="435">
        <f t="shared" si="897"/>
        <v>64</v>
      </c>
      <c r="DZ350" s="609">
        <v>76</v>
      </c>
      <c r="EA350" s="560">
        <v>83</v>
      </c>
      <c r="EB350" s="434">
        <f t="shared" si="898"/>
        <v>76</v>
      </c>
      <c r="EC350" s="435">
        <f t="shared" si="899"/>
        <v>83</v>
      </c>
      <c r="ED350" s="432"/>
      <c r="EE350" s="433"/>
      <c r="EF350" s="434">
        <f t="shared" si="900"/>
        <v>0</v>
      </c>
      <c r="EG350" s="435">
        <f t="shared" si="901"/>
        <v>0</v>
      </c>
      <c r="EH350" s="434">
        <f t="shared" si="902"/>
        <v>120</v>
      </c>
      <c r="EI350" s="435">
        <f t="shared" si="903"/>
        <v>147</v>
      </c>
      <c r="EJ350" s="434">
        <f t="shared" si="904"/>
        <v>120</v>
      </c>
      <c r="EK350" s="435">
        <f t="shared" si="905"/>
        <v>147</v>
      </c>
      <c r="EL350" s="609">
        <v>2.9</v>
      </c>
      <c r="EM350" s="560">
        <v>2.8</v>
      </c>
      <c r="EN350" s="434">
        <f t="shared" si="906"/>
        <v>127.6</v>
      </c>
      <c r="EO350" s="435">
        <f t="shared" si="907"/>
        <v>179.2</v>
      </c>
      <c r="EP350" s="609">
        <v>3</v>
      </c>
      <c r="EQ350" s="560">
        <v>3</v>
      </c>
      <c r="ER350" s="434">
        <f t="shared" si="908"/>
        <v>228</v>
      </c>
      <c r="ES350" s="435">
        <f t="shared" si="909"/>
        <v>249</v>
      </c>
      <c r="ET350" s="432"/>
      <c r="EU350" s="433"/>
      <c r="EV350" s="434">
        <f t="shared" si="910"/>
        <v>0</v>
      </c>
      <c r="EW350" s="435">
        <f t="shared" si="911"/>
        <v>0</v>
      </c>
      <c r="EX350" s="434">
        <f t="shared" si="912"/>
        <v>2.9633333333333334</v>
      </c>
      <c r="EY350" s="435">
        <f t="shared" si="913"/>
        <v>2.9129251700680272</v>
      </c>
      <c r="EZ350" s="434">
        <f t="shared" si="914"/>
        <v>355.6</v>
      </c>
      <c r="FA350" s="435">
        <f t="shared" si="915"/>
        <v>428.2</v>
      </c>
      <c r="FB350" s="609">
        <v>55.2</v>
      </c>
      <c r="FC350" s="560">
        <v>60.3</v>
      </c>
      <c r="FD350" s="434">
        <f t="shared" si="916"/>
        <v>2428.8000000000002</v>
      </c>
      <c r="FE350" s="435">
        <f t="shared" si="917"/>
        <v>3859.2</v>
      </c>
      <c r="FF350" s="609">
        <v>48.7</v>
      </c>
      <c r="FG350" s="560">
        <v>50.5</v>
      </c>
      <c r="FH350" s="434">
        <f t="shared" si="918"/>
        <v>3701.2000000000003</v>
      </c>
      <c r="FI350" s="435">
        <f t="shared" si="919"/>
        <v>4191.5</v>
      </c>
      <c r="FJ350" s="432"/>
      <c r="FK350" s="433"/>
      <c r="FL350" s="434">
        <f t="shared" si="920"/>
        <v>0</v>
      </c>
      <c r="FM350" s="435">
        <f t="shared" si="921"/>
        <v>0</v>
      </c>
      <c r="FN350" s="434">
        <f t="shared" si="922"/>
        <v>51.083333333333336</v>
      </c>
      <c r="FO350" s="435">
        <f t="shared" si="923"/>
        <v>54.766666666666666</v>
      </c>
      <c r="FP350" s="434">
        <f t="shared" si="924"/>
        <v>6130</v>
      </c>
      <c r="FQ350" s="435">
        <f t="shared" si="925"/>
        <v>8050.7</v>
      </c>
      <c r="FR350" s="609">
        <v>108</v>
      </c>
      <c r="FS350" s="560">
        <v>216</v>
      </c>
      <c r="FT350" s="434">
        <f t="shared" si="926"/>
        <v>108</v>
      </c>
      <c r="FU350" s="435">
        <f t="shared" si="927"/>
        <v>216</v>
      </c>
      <c r="FV350" s="609">
        <v>3.5</v>
      </c>
      <c r="FW350" s="560">
        <v>2.4</v>
      </c>
      <c r="FX350" s="434">
        <f t="shared" si="928"/>
        <v>378</v>
      </c>
      <c r="FY350" s="435">
        <f t="shared" si="929"/>
        <v>518.4</v>
      </c>
      <c r="FZ350" s="609">
        <v>39.9</v>
      </c>
      <c r="GA350" s="561">
        <v>24.6</v>
      </c>
      <c r="GB350" s="434">
        <f t="shared" si="930"/>
        <v>4309.2</v>
      </c>
      <c r="GC350" s="435">
        <f t="shared" si="931"/>
        <v>5313.6</v>
      </c>
      <c r="GD350" s="434">
        <f t="shared" si="932"/>
        <v>212</v>
      </c>
      <c r="GE350" s="435">
        <f t="shared" si="933"/>
        <v>336</v>
      </c>
      <c r="GF350" s="434">
        <f t="shared" si="934"/>
        <v>212</v>
      </c>
      <c r="GG350" s="435">
        <f t="shared" si="935"/>
        <v>336</v>
      </c>
      <c r="GH350" s="434">
        <f t="shared" si="936"/>
        <v>720.7</v>
      </c>
      <c r="GI350" s="435">
        <f t="shared" si="937"/>
        <v>1052.3</v>
      </c>
      <c r="GJ350" s="434">
        <f t="shared" si="938"/>
        <v>14428.5</v>
      </c>
      <c r="GK350" s="435">
        <f t="shared" si="939"/>
        <v>22789.9</v>
      </c>
      <c r="GL350" s="434">
        <f t="shared" si="940"/>
        <v>280</v>
      </c>
      <c r="GM350" s="435">
        <f t="shared" si="941"/>
        <v>317</v>
      </c>
      <c r="GN350" s="434">
        <f t="shared" si="942"/>
        <v>280</v>
      </c>
      <c r="GO350" s="435">
        <f t="shared" si="943"/>
        <v>317</v>
      </c>
      <c r="GP350" s="434">
        <f t="shared" si="944"/>
        <v>1040.4000000000001</v>
      </c>
      <c r="GQ350" s="435">
        <f t="shared" si="945"/>
        <v>1133.7</v>
      </c>
      <c r="GR350" s="434">
        <f t="shared" si="946"/>
        <v>19058.399999999998</v>
      </c>
      <c r="GS350" s="435">
        <f t="shared" si="947"/>
        <v>21307.699999999997</v>
      </c>
      <c r="GT350" s="434">
        <f t="shared" si="948"/>
        <v>492</v>
      </c>
      <c r="GU350" s="435">
        <f t="shared" si="949"/>
        <v>653</v>
      </c>
      <c r="GV350" s="434">
        <f t="shared" si="950"/>
        <v>492</v>
      </c>
      <c r="GW350" s="435">
        <f t="shared" si="951"/>
        <v>653</v>
      </c>
      <c r="GX350" s="434">
        <f t="shared" si="952"/>
        <v>1761.1000000000001</v>
      </c>
      <c r="GY350" s="435">
        <f t="shared" si="953"/>
        <v>2186</v>
      </c>
      <c r="GZ350" s="434">
        <f t="shared" si="954"/>
        <v>33486.899999999994</v>
      </c>
      <c r="HA350" s="435">
        <f t="shared" si="955"/>
        <v>44097.599999999999</v>
      </c>
      <c r="HB350" s="434">
        <f t="shared" si="956"/>
        <v>0</v>
      </c>
      <c r="HC350" s="435">
        <f t="shared" si="957"/>
        <v>0</v>
      </c>
      <c r="HD350" s="434">
        <f t="shared" si="958"/>
        <v>0</v>
      </c>
      <c r="HE350" s="435">
        <f t="shared" si="959"/>
        <v>0</v>
      </c>
      <c r="HF350" s="434">
        <f t="shared" si="960"/>
        <v>0</v>
      </c>
      <c r="HG350" s="435">
        <f t="shared" si="961"/>
        <v>0</v>
      </c>
      <c r="HH350" s="434">
        <f t="shared" si="962"/>
        <v>0</v>
      </c>
      <c r="HI350" s="435">
        <f t="shared" si="963"/>
        <v>0</v>
      </c>
      <c r="HJ350" s="434">
        <f t="shared" si="964"/>
        <v>2139.1</v>
      </c>
      <c r="HK350" s="435">
        <f t="shared" si="965"/>
        <v>2704.4</v>
      </c>
      <c r="HL350" s="434">
        <f t="shared" si="966"/>
        <v>37796.1</v>
      </c>
      <c r="HM350" s="435">
        <f t="shared" si="967"/>
        <v>49411.19999999999</v>
      </c>
    </row>
    <row r="351" spans="1:221" s="18" customFormat="1" ht="15" customHeight="1">
      <c r="A351" s="540" t="s">
        <v>585</v>
      </c>
      <c r="B351" s="6" t="s">
        <v>665</v>
      </c>
      <c r="C351" s="448"/>
      <c r="D351" s="5">
        <v>229319</v>
      </c>
      <c r="E351" s="568">
        <v>9</v>
      </c>
      <c r="F351" s="609">
        <v>587</v>
      </c>
      <c r="G351" s="560">
        <v>467</v>
      </c>
      <c r="H351" s="609">
        <v>6</v>
      </c>
      <c r="I351" s="560">
        <v>6</v>
      </c>
      <c r="J351" s="434">
        <f t="shared" si="820"/>
        <v>581</v>
      </c>
      <c r="K351" s="435">
        <f t="shared" si="821"/>
        <v>461</v>
      </c>
      <c r="L351" s="432"/>
      <c r="M351" s="433"/>
      <c r="N351" s="434">
        <f t="shared" si="822"/>
        <v>581</v>
      </c>
      <c r="O351" s="435">
        <f t="shared" si="823"/>
        <v>461</v>
      </c>
      <c r="P351" s="434">
        <f t="shared" si="824"/>
        <v>581</v>
      </c>
      <c r="Q351" s="435">
        <f t="shared" si="825"/>
        <v>461</v>
      </c>
      <c r="R351" s="609">
        <v>22</v>
      </c>
      <c r="S351" s="560">
        <v>22</v>
      </c>
      <c r="T351" s="434">
        <f t="shared" si="819"/>
        <v>22</v>
      </c>
      <c r="U351" s="435">
        <f t="shared" si="819"/>
        <v>22</v>
      </c>
      <c r="V351" s="609">
        <v>30</v>
      </c>
      <c r="W351" s="560">
        <v>21</v>
      </c>
      <c r="X351" s="434">
        <f t="shared" si="826"/>
        <v>30</v>
      </c>
      <c r="Y351" s="435">
        <f t="shared" si="827"/>
        <v>21</v>
      </c>
      <c r="Z351" s="432"/>
      <c r="AA351" s="433"/>
      <c r="AB351" s="434">
        <f t="shared" si="828"/>
        <v>0</v>
      </c>
      <c r="AC351" s="435">
        <f t="shared" si="829"/>
        <v>0</v>
      </c>
      <c r="AD351" s="434">
        <f t="shared" si="830"/>
        <v>52</v>
      </c>
      <c r="AE351" s="435">
        <f t="shared" si="831"/>
        <v>43</v>
      </c>
      <c r="AF351" s="434">
        <f t="shared" si="832"/>
        <v>52</v>
      </c>
      <c r="AG351" s="435">
        <f t="shared" si="833"/>
        <v>43</v>
      </c>
      <c r="AH351" s="609">
        <v>3.1</v>
      </c>
      <c r="AI351" s="560">
        <v>3</v>
      </c>
      <c r="AJ351" s="434">
        <f t="shared" si="834"/>
        <v>68.2</v>
      </c>
      <c r="AK351" s="435">
        <f t="shared" si="835"/>
        <v>66</v>
      </c>
      <c r="AL351" s="609">
        <v>4.5999999999999996</v>
      </c>
      <c r="AM351" s="560">
        <v>4.4000000000000004</v>
      </c>
      <c r="AN351" s="434">
        <f t="shared" si="836"/>
        <v>138</v>
      </c>
      <c r="AO351" s="435">
        <f t="shared" si="837"/>
        <v>92.4</v>
      </c>
      <c r="AP351" s="432"/>
      <c r="AQ351" s="433"/>
      <c r="AR351" s="434">
        <f t="shared" si="838"/>
        <v>0</v>
      </c>
      <c r="AS351" s="435">
        <f t="shared" si="839"/>
        <v>0</v>
      </c>
      <c r="AT351" s="434">
        <f t="shared" si="840"/>
        <v>3.9653846153846151</v>
      </c>
      <c r="AU351" s="435">
        <f t="shared" si="841"/>
        <v>3.6837209302325582</v>
      </c>
      <c r="AV351" s="434">
        <f t="shared" si="842"/>
        <v>206.2</v>
      </c>
      <c r="AW351" s="435">
        <f t="shared" si="843"/>
        <v>158.4</v>
      </c>
      <c r="AX351" s="609">
        <v>75.599999999999994</v>
      </c>
      <c r="AY351" s="560">
        <v>69.099999999999994</v>
      </c>
      <c r="AZ351" s="434">
        <f t="shared" si="844"/>
        <v>1663.1999999999998</v>
      </c>
      <c r="BA351" s="435">
        <f t="shared" si="845"/>
        <v>1520.1999999999998</v>
      </c>
      <c r="BB351" s="609">
        <v>85.7</v>
      </c>
      <c r="BC351" s="560">
        <v>79.599999999999994</v>
      </c>
      <c r="BD351" s="434">
        <f t="shared" si="846"/>
        <v>2571</v>
      </c>
      <c r="BE351" s="435">
        <f t="shared" si="847"/>
        <v>1671.6</v>
      </c>
      <c r="BF351" s="432"/>
      <c r="BG351" s="433"/>
      <c r="BH351" s="434">
        <f t="shared" si="848"/>
        <v>0</v>
      </c>
      <c r="BI351" s="435">
        <f t="shared" si="849"/>
        <v>0</v>
      </c>
      <c r="BJ351" s="434">
        <f t="shared" si="850"/>
        <v>81.426923076923075</v>
      </c>
      <c r="BK351" s="435">
        <f t="shared" si="851"/>
        <v>74.22790697674418</v>
      </c>
      <c r="BL351" s="434">
        <f t="shared" si="852"/>
        <v>4234.2</v>
      </c>
      <c r="BM351" s="435">
        <f t="shared" si="853"/>
        <v>3191.7999999999997</v>
      </c>
      <c r="BN351" s="609">
        <v>148</v>
      </c>
      <c r="BO351" s="560">
        <v>104</v>
      </c>
      <c r="BP351" s="434">
        <f t="shared" si="854"/>
        <v>148</v>
      </c>
      <c r="BQ351" s="435">
        <f t="shared" si="855"/>
        <v>104</v>
      </c>
      <c r="BR351" s="609">
        <v>119</v>
      </c>
      <c r="BS351" s="560">
        <v>75</v>
      </c>
      <c r="BT351" s="434">
        <f t="shared" si="856"/>
        <v>119</v>
      </c>
      <c r="BU351" s="435">
        <f t="shared" si="857"/>
        <v>75</v>
      </c>
      <c r="BV351" s="432"/>
      <c r="BW351" s="433"/>
      <c r="BX351" s="434">
        <f t="shared" si="858"/>
        <v>0</v>
      </c>
      <c r="BY351" s="435">
        <f t="shared" si="859"/>
        <v>0</v>
      </c>
      <c r="BZ351" s="434">
        <f t="shared" si="860"/>
        <v>267</v>
      </c>
      <c r="CA351" s="435">
        <f t="shared" si="861"/>
        <v>179</v>
      </c>
      <c r="CB351" s="434">
        <f t="shared" si="862"/>
        <v>267</v>
      </c>
      <c r="CC351" s="435">
        <f t="shared" si="863"/>
        <v>179</v>
      </c>
      <c r="CD351" s="609">
        <v>4.2</v>
      </c>
      <c r="CE351" s="560">
        <v>4.0999999999999996</v>
      </c>
      <c r="CF351" s="434">
        <f t="shared" si="864"/>
        <v>621.6</v>
      </c>
      <c r="CG351" s="435">
        <f t="shared" si="865"/>
        <v>426.4</v>
      </c>
      <c r="CH351" s="610">
        <v>4.3</v>
      </c>
      <c r="CI351" s="560">
        <v>4.4000000000000004</v>
      </c>
      <c r="CJ351" s="434">
        <f t="shared" si="866"/>
        <v>511.7</v>
      </c>
      <c r="CK351" s="435">
        <f t="shared" si="867"/>
        <v>330</v>
      </c>
      <c r="CL351" s="432"/>
      <c r="CM351" s="433"/>
      <c r="CN351" s="434">
        <f t="shared" si="868"/>
        <v>0</v>
      </c>
      <c r="CO351" s="435">
        <f t="shared" si="869"/>
        <v>0</v>
      </c>
      <c r="CP351" s="434">
        <f t="shared" si="870"/>
        <v>4.2445692883895125</v>
      </c>
      <c r="CQ351" s="435">
        <f t="shared" si="871"/>
        <v>4.2256983240223462</v>
      </c>
      <c r="CR351" s="434">
        <f t="shared" si="872"/>
        <v>1133.3</v>
      </c>
      <c r="CS351" s="435">
        <f t="shared" si="873"/>
        <v>756.4</v>
      </c>
      <c r="CT351" s="609">
        <v>82.6</v>
      </c>
      <c r="CU351" s="560">
        <v>80.099999999999994</v>
      </c>
      <c r="CV351" s="434">
        <f t="shared" si="874"/>
        <v>12224.8</v>
      </c>
      <c r="CW351" s="435">
        <f t="shared" si="875"/>
        <v>8330.4</v>
      </c>
      <c r="CX351" s="609">
        <v>84.1</v>
      </c>
      <c r="CY351" s="560">
        <v>78.8</v>
      </c>
      <c r="CZ351" s="434">
        <f t="shared" si="876"/>
        <v>10007.9</v>
      </c>
      <c r="DA351" s="435">
        <f t="shared" si="877"/>
        <v>5910</v>
      </c>
      <c r="DB351" s="432"/>
      <c r="DC351" s="433"/>
      <c r="DD351" s="434">
        <f t="shared" si="878"/>
        <v>0</v>
      </c>
      <c r="DE351" s="435">
        <f t="shared" si="879"/>
        <v>0</v>
      </c>
      <c r="DF351" s="434">
        <f t="shared" si="880"/>
        <v>83.268539325842681</v>
      </c>
      <c r="DG351" s="435">
        <f t="shared" si="881"/>
        <v>79.555307262569826</v>
      </c>
      <c r="DH351" s="434">
        <f t="shared" si="882"/>
        <v>22232.699999999997</v>
      </c>
      <c r="DI351" s="435">
        <f t="shared" si="883"/>
        <v>14240.4</v>
      </c>
      <c r="DJ351" s="434">
        <f t="shared" si="884"/>
        <v>319</v>
      </c>
      <c r="DK351" s="435">
        <f t="shared" si="885"/>
        <v>222</v>
      </c>
      <c r="DL351" s="434">
        <f t="shared" si="886"/>
        <v>319</v>
      </c>
      <c r="DM351" s="435">
        <f t="shared" si="887"/>
        <v>222</v>
      </c>
      <c r="DN351" s="434">
        <f t="shared" si="888"/>
        <v>4.1990595611285269</v>
      </c>
      <c r="DO351" s="435">
        <f t="shared" si="889"/>
        <v>4.1207207207207208</v>
      </c>
      <c r="DP351" s="434">
        <f t="shared" si="890"/>
        <v>1339.5</v>
      </c>
      <c r="DQ351" s="435">
        <f t="shared" si="891"/>
        <v>914.80000000000007</v>
      </c>
      <c r="DR351" s="434">
        <f t="shared" si="892"/>
        <v>82.968338557993718</v>
      </c>
      <c r="DS351" s="435">
        <f t="shared" si="893"/>
        <v>78.523423423423424</v>
      </c>
      <c r="DT351" s="434">
        <f t="shared" si="894"/>
        <v>26466.899999999998</v>
      </c>
      <c r="DU351" s="435">
        <f t="shared" si="895"/>
        <v>17432.2</v>
      </c>
      <c r="DV351" s="609">
        <v>74</v>
      </c>
      <c r="DW351" s="560">
        <v>61</v>
      </c>
      <c r="DX351" s="434">
        <f t="shared" si="896"/>
        <v>74</v>
      </c>
      <c r="DY351" s="435">
        <f t="shared" si="897"/>
        <v>61</v>
      </c>
      <c r="DZ351" s="609">
        <v>98</v>
      </c>
      <c r="EA351" s="560">
        <v>93</v>
      </c>
      <c r="EB351" s="434">
        <f t="shared" si="898"/>
        <v>98</v>
      </c>
      <c r="EC351" s="435">
        <f t="shared" si="899"/>
        <v>93</v>
      </c>
      <c r="ED351" s="432"/>
      <c r="EE351" s="433"/>
      <c r="EF351" s="434">
        <f t="shared" si="900"/>
        <v>0</v>
      </c>
      <c r="EG351" s="435">
        <f t="shared" si="901"/>
        <v>0</v>
      </c>
      <c r="EH351" s="434">
        <f t="shared" si="902"/>
        <v>172</v>
      </c>
      <c r="EI351" s="435">
        <f t="shared" si="903"/>
        <v>154</v>
      </c>
      <c r="EJ351" s="434">
        <f t="shared" si="904"/>
        <v>172</v>
      </c>
      <c r="EK351" s="435">
        <f t="shared" si="905"/>
        <v>154</v>
      </c>
      <c r="EL351" s="609">
        <v>3</v>
      </c>
      <c r="EM351" s="560">
        <v>3.4</v>
      </c>
      <c r="EN351" s="434">
        <f t="shared" si="906"/>
        <v>222</v>
      </c>
      <c r="EO351" s="435">
        <f t="shared" si="907"/>
        <v>207.4</v>
      </c>
      <c r="EP351" s="609">
        <v>3.3</v>
      </c>
      <c r="EQ351" s="560">
        <v>3.4</v>
      </c>
      <c r="ER351" s="434">
        <f t="shared" si="908"/>
        <v>323.39999999999998</v>
      </c>
      <c r="ES351" s="435">
        <f t="shared" si="909"/>
        <v>316.2</v>
      </c>
      <c r="ET351" s="432"/>
      <c r="EU351" s="433"/>
      <c r="EV351" s="434">
        <f t="shared" si="910"/>
        <v>0</v>
      </c>
      <c r="EW351" s="435">
        <f t="shared" si="911"/>
        <v>0</v>
      </c>
      <c r="EX351" s="434">
        <f t="shared" si="912"/>
        <v>3.1709302325581392</v>
      </c>
      <c r="EY351" s="435">
        <f t="shared" si="913"/>
        <v>3.4000000000000004</v>
      </c>
      <c r="EZ351" s="434">
        <f t="shared" si="914"/>
        <v>545.4</v>
      </c>
      <c r="FA351" s="435">
        <f t="shared" si="915"/>
        <v>523.6</v>
      </c>
      <c r="FB351" s="609">
        <v>66.8</v>
      </c>
      <c r="FC351" s="560">
        <v>65.400000000000006</v>
      </c>
      <c r="FD351" s="434">
        <f t="shared" si="916"/>
        <v>4943.2</v>
      </c>
      <c r="FE351" s="435">
        <f t="shared" si="917"/>
        <v>3989.4000000000005</v>
      </c>
      <c r="FF351" s="609">
        <v>60.1</v>
      </c>
      <c r="FG351" s="560">
        <v>58.8</v>
      </c>
      <c r="FH351" s="434">
        <f t="shared" si="918"/>
        <v>5889.8</v>
      </c>
      <c r="FI351" s="435">
        <f t="shared" si="919"/>
        <v>5468.4</v>
      </c>
      <c r="FJ351" s="432"/>
      <c r="FK351" s="433"/>
      <c r="FL351" s="434">
        <f t="shared" si="920"/>
        <v>0</v>
      </c>
      <c r="FM351" s="435">
        <f t="shared" si="921"/>
        <v>0</v>
      </c>
      <c r="FN351" s="434">
        <f t="shared" si="922"/>
        <v>62.982558139534881</v>
      </c>
      <c r="FO351" s="435">
        <f t="shared" si="923"/>
        <v>61.414285714285711</v>
      </c>
      <c r="FP351" s="434">
        <f t="shared" si="924"/>
        <v>10833</v>
      </c>
      <c r="FQ351" s="435">
        <f t="shared" si="925"/>
        <v>9457.7999999999993</v>
      </c>
      <c r="FR351" s="609">
        <v>90</v>
      </c>
      <c r="FS351" s="560">
        <v>85</v>
      </c>
      <c r="FT351" s="434">
        <f t="shared" si="926"/>
        <v>90</v>
      </c>
      <c r="FU351" s="435">
        <f t="shared" si="927"/>
        <v>85</v>
      </c>
      <c r="FV351" s="609">
        <v>5.7</v>
      </c>
      <c r="FW351" s="560">
        <v>5.0999999999999996</v>
      </c>
      <c r="FX351" s="434">
        <f t="shared" si="928"/>
        <v>513</v>
      </c>
      <c r="FY351" s="435">
        <f t="shared" si="929"/>
        <v>433.49999999999994</v>
      </c>
      <c r="FZ351" s="609">
        <v>68.7</v>
      </c>
      <c r="GA351" s="561">
        <v>66.7</v>
      </c>
      <c r="GB351" s="434">
        <f t="shared" si="930"/>
        <v>6183</v>
      </c>
      <c r="GC351" s="435">
        <f t="shared" si="931"/>
        <v>5669.5</v>
      </c>
      <c r="GD351" s="434">
        <f t="shared" si="932"/>
        <v>244</v>
      </c>
      <c r="GE351" s="435">
        <f t="shared" si="933"/>
        <v>187</v>
      </c>
      <c r="GF351" s="434">
        <f t="shared" si="934"/>
        <v>244</v>
      </c>
      <c r="GG351" s="435">
        <f t="shared" si="935"/>
        <v>187</v>
      </c>
      <c r="GH351" s="434">
        <f t="shared" si="936"/>
        <v>911.80000000000007</v>
      </c>
      <c r="GI351" s="435">
        <f t="shared" si="937"/>
        <v>699.8</v>
      </c>
      <c r="GJ351" s="434">
        <f t="shared" si="938"/>
        <v>18831.2</v>
      </c>
      <c r="GK351" s="435">
        <f t="shared" si="939"/>
        <v>13840</v>
      </c>
      <c r="GL351" s="434">
        <f t="shared" si="940"/>
        <v>247</v>
      </c>
      <c r="GM351" s="435">
        <f t="shared" si="941"/>
        <v>189</v>
      </c>
      <c r="GN351" s="434">
        <f t="shared" si="942"/>
        <v>247</v>
      </c>
      <c r="GO351" s="435">
        <f t="shared" si="943"/>
        <v>189</v>
      </c>
      <c r="GP351" s="434">
        <f t="shared" si="944"/>
        <v>973.1</v>
      </c>
      <c r="GQ351" s="435">
        <f t="shared" si="945"/>
        <v>738.59999999999991</v>
      </c>
      <c r="GR351" s="434">
        <f t="shared" si="946"/>
        <v>18468.7</v>
      </c>
      <c r="GS351" s="435">
        <f t="shared" si="947"/>
        <v>13050</v>
      </c>
      <c r="GT351" s="434">
        <f t="shared" si="948"/>
        <v>491</v>
      </c>
      <c r="GU351" s="435">
        <f t="shared" si="949"/>
        <v>376</v>
      </c>
      <c r="GV351" s="434">
        <f t="shared" si="950"/>
        <v>491</v>
      </c>
      <c r="GW351" s="435">
        <f t="shared" si="951"/>
        <v>376</v>
      </c>
      <c r="GX351" s="434">
        <f t="shared" si="952"/>
        <v>1884.9</v>
      </c>
      <c r="GY351" s="435">
        <f t="shared" si="953"/>
        <v>1438.3999999999999</v>
      </c>
      <c r="GZ351" s="434">
        <f t="shared" si="954"/>
        <v>37299.9</v>
      </c>
      <c r="HA351" s="435">
        <f t="shared" si="955"/>
        <v>26890</v>
      </c>
      <c r="HB351" s="434">
        <f t="shared" si="956"/>
        <v>0</v>
      </c>
      <c r="HC351" s="435">
        <f t="shared" si="957"/>
        <v>0</v>
      </c>
      <c r="HD351" s="434">
        <f t="shared" si="958"/>
        <v>0</v>
      </c>
      <c r="HE351" s="435">
        <f t="shared" si="959"/>
        <v>0</v>
      </c>
      <c r="HF351" s="434">
        <f t="shared" si="960"/>
        <v>0</v>
      </c>
      <c r="HG351" s="435">
        <f t="shared" si="961"/>
        <v>0</v>
      </c>
      <c r="HH351" s="434">
        <f t="shared" si="962"/>
        <v>0</v>
      </c>
      <c r="HI351" s="435">
        <f t="shared" si="963"/>
        <v>0</v>
      </c>
      <c r="HJ351" s="434">
        <f t="shared" si="964"/>
        <v>2397.9</v>
      </c>
      <c r="HK351" s="435">
        <f t="shared" si="965"/>
        <v>1871.9</v>
      </c>
      <c r="HL351" s="434">
        <f t="shared" si="966"/>
        <v>43482.899999999994</v>
      </c>
      <c r="HM351" s="435">
        <f t="shared" si="967"/>
        <v>32559.5</v>
      </c>
    </row>
    <row r="352" spans="1:221" s="18" customFormat="1" ht="15" customHeight="1">
      <c r="A352" s="540" t="s">
        <v>585</v>
      </c>
      <c r="B352" s="6" t="s">
        <v>666</v>
      </c>
      <c r="C352" s="448"/>
      <c r="D352" s="5">
        <v>228680</v>
      </c>
      <c r="E352" s="568">
        <v>9</v>
      </c>
      <c r="F352" s="609">
        <v>920</v>
      </c>
      <c r="G352" s="560">
        <v>822</v>
      </c>
      <c r="H352" s="609">
        <v>103</v>
      </c>
      <c r="I352" s="560">
        <v>105</v>
      </c>
      <c r="J352" s="434">
        <f t="shared" si="820"/>
        <v>817</v>
      </c>
      <c r="K352" s="435">
        <f t="shared" si="821"/>
        <v>717</v>
      </c>
      <c r="L352" s="432"/>
      <c r="M352" s="433"/>
      <c r="N352" s="434">
        <f t="shared" si="822"/>
        <v>817</v>
      </c>
      <c r="O352" s="435">
        <f t="shared" si="823"/>
        <v>717</v>
      </c>
      <c r="P352" s="434">
        <f t="shared" si="824"/>
        <v>817</v>
      </c>
      <c r="Q352" s="435">
        <f t="shared" si="825"/>
        <v>717</v>
      </c>
      <c r="R352" s="609">
        <v>33</v>
      </c>
      <c r="S352" s="560">
        <v>58</v>
      </c>
      <c r="T352" s="434">
        <f t="shared" si="819"/>
        <v>33</v>
      </c>
      <c r="U352" s="435">
        <f t="shared" si="819"/>
        <v>58</v>
      </c>
      <c r="V352" s="609">
        <v>10</v>
      </c>
      <c r="W352" s="560">
        <v>11</v>
      </c>
      <c r="X352" s="434">
        <f t="shared" si="826"/>
        <v>10</v>
      </c>
      <c r="Y352" s="435">
        <f t="shared" si="827"/>
        <v>11</v>
      </c>
      <c r="Z352" s="432"/>
      <c r="AA352" s="433"/>
      <c r="AB352" s="434">
        <f t="shared" si="828"/>
        <v>0</v>
      </c>
      <c r="AC352" s="435">
        <f t="shared" si="829"/>
        <v>0</v>
      </c>
      <c r="AD352" s="434">
        <f t="shared" si="830"/>
        <v>43</v>
      </c>
      <c r="AE352" s="435">
        <f t="shared" si="831"/>
        <v>69</v>
      </c>
      <c r="AF352" s="434">
        <f t="shared" si="832"/>
        <v>43</v>
      </c>
      <c r="AG352" s="435">
        <f t="shared" si="833"/>
        <v>69</v>
      </c>
      <c r="AH352" s="609">
        <v>2.8</v>
      </c>
      <c r="AI352" s="560">
        <v>2.2999999999999998</v>
      </c>
      <c r="AJ352" s="434">
        <f t="shared" si="834"/>
        <v>92.399999999999991</v>
      </c>
      <c r="AK352" s="435">
        <f t="shared" si="835"/>
        <v>133.39999999999998</v>
      </c>
      <c r="AL352" s="609">
        <v>2.2000000000000002</v>
      </c>
      <c r="AM352" s="560">
        <v>2.2999999999999998</v>
      </c>
      <c r="AN352" s="434">
        <f t="shared" si="836"/>
        <v>22</v>
      </c>
      <c r="AO352" s="435">
        <f t="shared" si="837"/>
        <v>25.299999999999997</v>
      </c>
      <c r="AP352" s="432"/>
      <c r="AQ352" s="433"/>
      <c r="AR352" s="434">
        <f t="shared" si="838"/>
        <v>0</v>
      </c>
      <c r="AS352" s="435">
        <f t="shared" si="839"/>
        <v>0</v>
      </c>
      <c r="AT352" s="434">
        <f t="shared" si="840"/>
        <v>2.6604651162790698</v>
      </c>
      <c r="AU352" s="435">
        <f t="shared" si="841"/>
        <v>2.2999999999999998</v>
      </c>
      <c r="AV352" s="434">
        <f t="shared" si="842"/>
        <v>114.4</v>
      </c>
      <c r="AW352" s="435">
        <f t="shared" si="843"/>
        <v>158.69999999999999</v>
      </c>
      <c r="AX352" s="609">
        <v>74.2</v>
      </c>
      <c r="AY352" s="560">
        <v>62.5</v>
      </c>
      <c r="AZ352" s="434">
        <f t="shared" si="844"/>
        <v>2448.6</v>
      </c>
      <c r="BA352" s="435">
        <f t="shared" si="845"/>
        <v>3625</v>
      </c>
      <c r="BB352" s="609">
        <v>55.7</v>
      </c>
      <c r="BC352" s="560">
        <v>50.8</v>
      </c>
      <c r="BD352" s="434">
        <f t="shared" si="846"/>
        <v>557</v>
      </c>
      <c r="BE352" s="435">
        <f t="shared" si="847"/>
        <v>558.79999999999995</v>
      </c>
      <c r="BF352" s="432"/>
      <c r="BG352" s="433"/>
      <c r="BH352" s="434">
        <f t="shared" si="848"/>
        <v>0</v>
      </c>
      <c r="BI352" s="435">
        <f t="shared" si="849"/>
        <v>0</v>
      </c>
      <c r="BJ352" s="434">
        <f t="shared" si="850"/>
        <v>69.897674418604652</v>
      </c>
      <c r="BK352" s="435">
        <f t="shared" si="851"/>
        <v>60.634782608695652</v>
      </c>
      <c r="BL352" s="434">
        <f t="shared" si="852"/>
        <v>3005.6</v>
      </c>
      <c r="BM352" s="435">
        <f t="shared" si="853"/>
        <v>4183.8</v>
      </c>
      <c r="BN352" s="609">
        <v>272</v>
      </c>
      <c r="BO352" s="560">
        <v>265</v>
      </c>
      <c r="BP352" s="434">
        <f t="shared" si="854"/>
        <v>272</v>
      </c>
      <c r="BQ352" s="435">
        <f t="shared" si="855"/>
        <v>265</v>
      </c>
      <c r="BR352" s="609">
        <v>51</v>
      </c>
      <c r="BS352" s="560">
        <v>34</v>
      </c>
      <c r="BT352" s="434">
        <f t="shared" si="856"/>
        <v>51</v>
      </c>
      <c r="BU352" s="435">
        <f t="shared" si="857"/>
        <v>34</v>
      </c>
      <c r="BV352" s="432"/>
      <c r="BW352" s="433"/>
      <c r="BX352" s="434">
        <f t="shared" si="858"/>
        <v>0</v>
      </c>
      <c r="BY352" s="435">
        <f t="shared" si="859"/>
        <v>0</v>
      </c>
      <c r="BZ352" s="434">
        <f t="shared" si="860"/>
        <v>323</v>
      </c>
      <c r="CA352" s="435">
        <f t="shared" si="861"/>
        <v>299</v>
      </c>
      <c r="CB352" s="434">
        <f t="shared" si="862"/>
        <v>323</v>
      </c>
      <c r="CC352" s="435">
        <f t="shared" si="863"/>
        <v>299</v>
      </c>
      <c r="CD352" s="609">
        <v>2.6</v>
      </c>
      <c r="CE352" s="560">
        <v>2.6</v>
      </c>
      <c r="CF352" s="434">
        <f t="shared" si="864"/>
        <v>707.2</v>
      </c>
      <c r="CG352" s="435">
        <f t="shared" si="865"/>
        <v>689</v>
      </c>
      <c r="CH352" s="610">
        <v>2.7</v>
      </c>
      <c r="CI352" s="560">
        <v>2.8</v>
      </c>
      <c r="CJ352" s="434">
        <f t="shared" si="866"/>
        <v>137.70000000000002</v>
      </c>
      <c r="CK352" s="435">
        <f t="shared" si="867"/>
        <v>95.199999999999989</v>
      </c>
      <c r="CL352" s="432"/>
      <c r="CM352" s="433"/>
      <c r="CN352" s="434">
        <f t="shared" si="868"/>
        <v>0</v>
      </c>
      <c r="CO352" s="435">
        <f t="shared" si="869"/>
        <v>0</v>
      </c>
      <c r="CP352" s="434">
        <f t="shared" si="870"/>
        <v>2.6157894736842109</v>
      </c>
      <c r="CQ352" s="435">
        <f t="shared" si="871"/>
        <v>2.6227424749163881</v>
      </c>
      <c r="CR352" s="434">
        <f t="shared" si="872"/>
        <v>844.90000000000009</v>
      </c>
      <c r="CS352" s="435">
        <f t="shared" si="873"/>
        <v>784.2</v>
      </c>
      <c r="CT352" s="609">
        <v>74</v>
      </c>
      <c r="CU352" s="560">
        <v>71.2</v>
      </c>
      <c r="CV352" s="434">
        <f t="shared" si="874"/>
        <v>20128</v>
      </c>
      <c r="CW352" s="435">
        <f t="shared" si="875"/>
        <v>18868</v>
      </c>
      <c r="CX352" s="609">
        <v>69.7</v>
      </c>
      <c r="CY352" s="560">
        <v>65.900000000000006</v>
      </c>
      <c r="CZ352" s="434">
        <f t="shared" si="876"/>
        <v>3554.7000000000003</v>
      </c>
      <c r="DA352" s="435">
        <f t="shared" si="877"/>
        <v>2240.6000000000004</v>
      </c>
      <c r="DB352" s="432"/>
      <c r="DC352" s="433"/>
      <c r="DD352" s="434">
        <f t="shared" si="878"/>
        <v>0</v>
      </c>
      <c r="DE352" s="435">
        <f t="shared" si="879"/>
        <v>0</v>
      </c>
      <c r="DF352" s="434">
        <f t="shared" si="880"/>
        <v>73.321052631578951</v>
      </c>
      <c r="DG352" s="435">
        <f t="shared" si="881"/>
        <v>70.597324414715715</v>
      </c>
      <c r="DH352" s="434">
        <f t="shared" si="882"/>
        <v>23682.7</v>
      </c>
      <c r="DI352" s="435">
        <f t="shared" si="883"/>
        <v>21108.6</v>
      </c>
      <c r="DJ352" s="434">
        <f t="shared" si="884"/>
        <v>366</v>
      </c>
      <c r="DK352" s="435">
        <f t="shared" si="885"/>
        <v>368</v>
      </c>
      <c r="DL352" s="434">
        <f t="shared" si="886"/>
        <v>366</v>
      </c>
      <c r="DM352" s="435">
        <f t="shared" si="887"/>
        <v>368</v>
      </c>
      <c r="DN352" s="434">
        <f t="shared" si="888"/>
        <v>2.6210382513661203</v>
      </c>
      <c r="DO352" s="435">
        <f t="shared" si="889"/>
        <v>2.5622282608695657</v>
      </c>
      <c r="DP352" s="434">
        <f t="shared" si="890"/>
        <v>959.30000000000007</v>
      </c>
      <c r="DQ352" s="435">
        <f t="shared" si="891"/>
        <v>942.9000000000002</v>
      </c>
      <c r="DR352" s="434">
        <f t="shared" si="892"/>
        <v>72.918852459016392</v>
      </c>
      <c r="DS352" s="435">
        <f t="shared" si="893"/>
        <v>68.729347826086951</v>
      </c>
      <c r="DT352" s="434">
        <f t="shared" si="894"/>
        <v>26688.3</v>
      </c>
      <c r="DU352" s="435">
        <f t="shared" si="895"/>
        <v>25292.399999999998</v>
      </c>
      <c r="DV352" s="609">
        <v>301</v>
      </c>
      <c r="DW352" s="560">
        <v>219</v>
      </c>
      <c r="DX352" s="434">
        <f t="shared" si="896"/>
        <v>301</v>
      </c>
      <c r="DY352" s="435">
        <f t="shared" si="897"/>
        <v>219</v>
      </c>
      <c r="DZ352" s="609">
        <v>112</v>
      </c>
      <c r="EA352" s="560">
        <v>90</v>
      </c>
      <c r="EB352" s="434">
        <f t="shared" si="898"/>
        <v>112</v>
      </c>
      <c r="EC352" s="435">
        <f t="shared" si="899"/>
        <v>90</v>
      </c>
      <c r="ED352" s="432"/>
      <c r="EE352" s="433"/>
      <c r="EF352" s="434">
        <f t="shared" si="900"/>
        <v>0</v>
      </c>
      <c r="EG352" s="435">
        <f t="shared" si="901"/>
        <v>0</v>
      </c>
      <c r="EH352" s="434">
        <f t="shared" si="902"/>
        <v>413</v>
      </c>
      <c r="EI352" s="435">
        <f t="shared" si="903"/>
        <v>309</v>
      </c>
      <c r="EJ352" s="434">
        <f t="shared" si="904"/>
        <v>413</v>
      </c>
      <c r="EK352" s="435">
        <f t="shared" si="905"/>
        <v>309</v>
      </c>
      <c r="EL352" s="609">
        <v>2.5</v>
      </c>
      <c r="EM352" s="560">
        <v>2.5</v>
      </c>
      <c r="EN352" s="434">
        <f t="shared" si="906"/>
        <v>752.5</v>
      </c>
      <c r="EO352" s="435">
        <f t="shared" si="907"/>
        <v>547.5</v>
      </c>
      <c r="EP352" s="609">
        <v>2.8</v>
      </c>
      <c r="EQ352" s="560">
        <v>2.5</v>
      </c>
      <c r="ER352" s="434">
        <f t="shared" si="908"/>
        <v>313.59999999999997</v>
      </c>
      <c r="ES352" s="435">
        <f t="shared" si="909"/>
        <v>225</v>
      </c>
      <c r="ET352" s="432"/>
      <c r="EU352" s="433"/>
      <c r="EV352" s="434">
        <f t="shared" si="910"/>
        <v>0</v>
      </c>
      <c r="EW352" s="435">
        <f t="shared" si="911"/>
        <v>0</v>
      </c>
      <c r="EX352" s="434">
        <f t="shared" si="912"/>
        <v>2.5813559322033894</v>
      </c>
      <c r="EY352" s="435">
        <f t="shared" si="913"/>
        <v>2.5</v>
      </c>
      <c r="EZ352" s="434">
        <f t="shared" si="914"/>
        <v>1066.0999999999999</v>
      </c>
      <c r="FA352" s="435">
        <f t="shared" si="915"/>
        <v>772.5</v>
      </c>
      <c r="FB352" s="609">
        <v>64.5</v>
      </c>
      <c r="FC352" s="560">
        <v>66.8</v>
      </c>
      <c r="FD352" s="434">
        <f t="shared" si="916"/>
        <v>19414.5</v>
      </c>
      <c r="FE352" s="435">
        <f t="shared" si="917"/>
        <v>14629.199999999999</v>
      </c>
      <c r="FF352" s="609">
        <v>58.1</v>
      </c>
      <c r="FG352" s="560">
        <v>55.3</v>
      </c>
      <c r="FH352" s="434">
        <f t="shared" si="918"/>
        <v>6507.2</v>
      </c>
      <c r="FI352" s="435">
        <f t="shared" si="919"/>
        <v>4977</v>
      </c>
      <c r="FJ352" s="432"/>
      <c r="FK352" s="433"/>
      <c r="FL352" s="434">
        <f t="shared" si="920"/>
        <v>0</v>
      </c>
      <c r="FM352" s="435">
        <f t="shared" si="921"/>
        <v>0</v>
      </c>
      <c r="FN352" s="434">
        <f t="shared" si="922"/>
        <v>62.764406779661016</v>
      </c>
      <c r="FO352" s="435">
        <f t="shared" si="923"/>
        <v>63.450485436893196</v>
      </c>
      <c r="FP352" s="434">
        <f t="shared" si="924"/>
        <v>25921.7</v>
      </c>
      <c r="FQ352" s="435">
        <f t="shared" si="925"/>
        <v>19606.199999999997</v>
      </c>
      <c r="FR352" s="609">
        <v>38</v>
      </c>
      <c r="FS352" s="560">
        <v>40</v>
      </c>
      <c r="FT352" s="434">
        <f t="shared" si="926"/>
        <v>38</v>
      </c>
      <c r="FU352" s="435">
        <f t="shared" si="927"/>
        <v>40</v>
      </c>
      <c r="FV352" s="609">
        <v>2.9</v>
      </c>
      <c r="FW352" s="560">
        <v>3</v>
      </c>
      <c r="FX352" s="434">
        <f t="shared" si="928"/>
        <v>110.2</v>
      </c>
      <c r="FY352" s="435">
        <f t="shared" si="929"/>
        <v>120</v>
      </c>
      <c r="FZ352" s="609">
        <v>52.8</v>
      </c>
      <c r="GA352" s="561">
        <v>54.4</v>
      </c>
      <c r="GB352" s="434">
        <f t="shared" si="930"/>
        <v>2006.3999999999999</v>
      </c>
      <c r="GC352" s="435">
        <f t="shared" si="931"/>
        <v>2176</v>
      </c>
      <c r="GD352" s="434">
        <f t="shared" si="932"/>
        <v>606</v>
      </c>
      <c r="GE352" s="435">
        <f t="shared" si="933"/>
        <v>542</v>
      </c>
      <c r="GF352" s="434">
        <f t="shared" si="934"/>
        <v>606</v>
      </c>
      <c r="GG352" s="435">
        <f t="shared" si="935"/>
        <v>542</v>
      </c>
      <c r="GH352" s="434">
        <f t="shared" si="936"/>
        <v>1552.1</v>
      </c>
      <c r="GI352" s="435">
        <f t="shared" si="937"/>
        <v>1369.9</v>
      </c>
      <c r="GJ352" s="434">
        <f t="shared" si="938"/>
        <v>41991.1</v>
      </c>
      <c r="GK352" s="435">
        <f t="shared" si="939"/>
        <v>37122.199999999997</v>
      </c>
      <c r="GL352" s="434">
        <f t="shared" si="940"/>
        <v>173</v>
      </c>
      <c r="GM352" s="435">
        <f t="shared" si="941"/>
        <v>135</v>
      </c>
      <c r="GN352" s="434">
        <f t="shared" si="942"/>
        <v>173</v>
      </c>
      <c r="GO352" s="435">
        <f t="shared" si="943"/>
        <v>135</v>
      </c>
      <c r="GP352" s="434">
        <f t="shared" si="944"/>
        <v>473.29999999999995</v>
      </c>
      <c r="GQ352" s="435">
        <f t="shared" si="945"/>
        <v>345.5</v>
      </c>
      <c r="GR352" s="434">
        <f t="shared" si="946"/>
        <v>10618.900000000001</v>
      </c>
      <c r="GS352" s="435">
        <f t="shared" si="947"/>
        <v>7776.4000000000005</v>
      </c>
      <c r="GT352" s="434">
        <f t="shared" si="948"/>
        <v>779</v>
      </c>
      <c r="GU352" s="435">
        <f t="shared" si="949"/>
        <v>677</v>
      </c>
      <c r="GV352" s="434">
        <f t="shared" si="950"/>
        <v>779</v>
      </c>
      <c r="GW352" s="435">
        <f t="shared" si="951"/>
        <v>677</v>
      </c>
      <c r="GX352" s="434">
        <f t="shared" si="952"/>
        <v>2025.3999999999999</v>
      </c>
      <c r="GY352" s="435">
        <f t="shared" si="953"/>
        <v>1715.4</v>
      </c>
      <c r="GZ352" s="434">
        <f t="shared" si="954"/>
        <v>52610</v>
      </c>
      <c r="HA352" s="435">
        <f t="shared" si="955"/>
        <v>44898.6</v>
      </c>
      <c r="HB352" s="434">
        <f t="shared" si="956"/>
        <v>0</v>
      </c>
      <c r="HC352" s="435">
        <f t="shared" si="957"/>
        <v>0</v>
      </c>
      <c r="HD352" s="434">
        <f t="shared" si="958"/>
        <v>0</v>
      </c>
      <c r="HE352" s="435">
        <f t="shared" si="959"/>
        <v>0</v>
      </c>
      <c r="HF352" s="434">
        <f t="shared" si="960"/>
        <v>0</v>
      </c>
      <c r="HG352" s="435">
        <f t="shared" si="961"/>
        <v>0</v>
      </c>
      <c r="HH352" s="434">
        <f t="shared" si="962"/>
        <v>0</v>
      </c>
      <c r="HI352" s="435">
        <f t="shared" si="963"/>
        <v>0</v>
      </c>
      <c r="HJ352" s="434">
        <f t="shared" si="964"/>
        <v>2135.6</v>
      </c>
      <c r="HK352" s="435">
        <f t="shared" si="965"/>
        <v>1835.4</v>
      </c>
      <c r="HL352" s="434">
        <f t="shared" si="966"/>
        <v>54616.4</v>
      </c>
      <c r="HM352" s="435">
        <f t="shared" si="967"/>
        <v>47074.599999999991</v>
      </c>
    </row>
    <row r="353" spans="1:221" s="18" customFormat="1" ht="15" customHeight="1">
      <c r="A353" s="540" t="s">
        <v>585</v>
      </c>
      <c r="B353" s="6" t="s">
        <v>667</v>
      </c>
      <c r="C353" s="539" t="s">
        <v>1275</v>
      </c>
      <c r="D353" s="5">
        <v>229504</v>
      </c>
      <c r="E353" s="568">
        <v>9</v>
      </c>
      <c r="F353" s="609">
        <v>301</v>
      </c>
      <c r="G353" s="560">
        <v>331</v>
      </c>
      <c r="H353" s="609">
        <v>7</v>
      </c>
      <c r="I353" s="560">
        <v>28</v>
      </c>
      <c r="J353" s="434">
        <f t="shared" si="820"/>
        <v>294</v>
      </c>
      <c r="K353" s="435">
        <f t="shared" si="821"/>
        <v>303</v>
      </c>
      <c r="L353" s="432"/>
      <c r="M353" s="433"/>
      <c r="N353" s="434">
        <f t="shared" si="822"/>
        <v>294</v>
      </c>
      <c r="O353" s="435">
        <f t="shared" si="823"/>
        <v>303</v>
      </c>
      <c r="P353" s="434">
        <f t="shared" si="824"/>
        <v>294</v>
      </c>
      <c r="Q353" s="435">
        <f t="shared" si="825"/>
        <v>303</v>
      </c>
      <c r="R353" s="609">
        <v>15</v>
      </c>
      <c r="S353" s="560">
        <v>20</v>
      </c>
      <c r="T353" s="434">
        <f t="shared" si="819"/>
        <v>15</v>
      </c>
      <c r="U353" s="435">
        <f t="shared" si="819"/>
        <v>20</v>
      </c>
      <c r="V353" s="609">
        <v>17</v>
      </c>
      <c r="W353" s="560">
        <v>13</v>
      </c>
      <c r="X353" s="434">
        <f t="shared" si="826"/>
        <v>17</v>
      </c>
      <c r="Y353" s="435">
        <f t="shared" si="827"/>
        <v>13</v>
      </c>
      <c r="Z353" s="432"/>
      <c r="AA353" s="433"/>
      <c r="AB353" s="434">
        <f t="shared" si="828"/>
        <v>0</v>
      </c>
      <c r="AC353" s="435">
        <f t="shared" si="829"/>
        <v>0</v>
      </c>
      <c r="AD353" s="434">
        <f t="shared" si="830"/>
        <v>32</v>
      </c>
      <c r="AE353" s="435">
        <f t="shared" si="831"/>
        <v>33</v>
      </c>
      <c r="AF353" s="434">
        <f t="shared" si="832"/>
        <v>32</v>
      </c>
      <c r="AG353" s="435">
        <f t="shared" si="833"/>
        <v>33</v>
      </c>
      <c r="AH353" s="609">
        <v>3.1</v>
      </c>
      <c r="AI353" s="560">
        <v>2.6</v>
      </c>
      <c r="AJ353" s="434">
        <f t="shared" si="834"/>
        <v>46.5</v>
      </c>
      <c r="AK353" s="435">
        <f t="shared" si="835"/>
        <v>52</v>
      </c>
      <c r="AL353" s="609">
        <v>5.0999999999999996</v>
      </c>
      <c r="AM353" s="560">
        <v>4</v>
      </c>
      <c r="AN353" s="434">
        <f t="shared" si="836"/>
        <v>86.699999999999989</v>
      </c>
      <c r="AO353" s="435">
        <f t="shared" si="837"/>
        <v>52</v>
      </c>
      <c r="AP353" s="432"/>
      <c r="AQ353" s="433"/>
      <c r="AR353" s="434">
        <f t="shared" si="838"/>
        <v>0</v>
      </c>
      <c r="AS353" s="435">
        <f t="shared" si="839"/>
        <v>0</v>
      </c>
      <c r="AT353" s="434">
        <f t="shared" si="840"/>
        <v>4.1624999999999996</v>
      </c>
      <c r="AU353" s="435">
        <f t="shared" si="841"/>
        <v>3.1515151515151514</v>
      </c>
      <c r="AV353" s="434">
        <f t="shared" si="842"/>
        <v>133.19999999999999</v>
      </c>
      <c r="AW353" s="435">
        <f t="shared" si="843"/>
        <v>104</v>
      </c>
      <c r="AX353" s="609">
        <v>65.599999999999994</v>
      </c>
      <c r="AY353" s="560">
        <v>59.4</v>
      </c>
      <c r="AZ353" s="434">
        <f t="shared" si="844"/>
        <v>983.99999999999989</v>
      </c>
      <c r="BA353" s="435">
        <f t="shared" si="845"/>
        <v>1188</v>
      </c>
      <c r="BB353" s="609">
        <v>71.3</v>
      </c>
      <c r="BC353" s="560">
        <v>63.5</v>
      </c>
      <c r="BD353" s="434">
        <f t="shared" si="846"/>
        <v>1212.0999999999999</v>
      </c>
      <c r="BE353" s="435">
        <f t="shared" si="847"/>
        <v>825.5</v>
      </c>
      <c r="BF353" s="432"/>
      <c r="BG353" s="433"/>
      <c r="BH353" s="434">
        <f t="shared" si="848"/>
        <v>0</v>
      </c>
      <c r="BI353" s="435">
        <f t="shared" si="849"/>
        <v>0</v>
      </c>
      <c r="BJ353" s="434">
        <f t="shared" si="850"/>
        <v>68.628124999999997</v>
      </c>
      <c r="BK353" s="435">
        <f t="shared" si="851"/>
        <v>61.015151515151516</v>
      </c>
      <c r="BL353" s="434">
        <f t="shared" si="852"/>
        <v>2196.1</v>
      </c>
      <c r="BM353" s="435">
        <f t="shared" si="853"/>
        <v>2013.5</v>
      </c>
      <c r="BN353" s="609">
        <v>62</v>
      </c>
      <c r="BO353" s="560">
        <v>79</v>
      </c>
      <c r="BP353" s="434">
        <f t="shared" si="854"/>
        <v>62</v>
      </c>
      <c r="BQ353" s="435">
        <f t="shared" si="855"/>
        <v>79</v>
      </c>
      <c r="BR353" s="609">
        <v>41</v>
      </c>
      <c r="BS353" s="560">
        <v>38</v>
      </c>
      <c r="BT353" s="434">
        <f t="shared" si="856"/>
        <v>41</v>
      </c>
      <c r="BU353" s="435">
        <f t="shared" si="857"/>
        <v>38</v>
      </c>
      <c r="BV353" s="432"/>
      <c r="BW353" s="433"/>
      <c r="BX353" s="434">
        <f t="shared" si="858"/>
        <v>0</v>
      </c>
      <c r="BY353" s="435">
        <f t="shared" si="859"/>
        <v>0</v>
      </c>
      <c r="BZ353" s="434">
        <f t="shared" si="860"/>
        <v>103</v>
      </c>
      <c r="CA353" s="435">
        <f t="shared" si="861"/>
        <v>117</v>
      </c>
      <c r="CB353" s="434">
        <f t="shared" si="862"/>
        <v>103</v>
      </c>
      <c r="CC353" s="435">
        <f t="shared" si="863"/>
        <v>117</v>
      </c>
      <c r="CD353" s="609">
        <v>3.9</v>
      </c>
      <c r="CE353" s="560">
        <v>4.3</v>
      </c>
      <c r="CF353" s="434">
        <f t="shared" si="864"/>
        <v>241.79999999999998</v>
      </c>
      <c r="CG353" s="435">
        <f t="shared" si="865"/>
        <v>339.7</v>
      </c>
      <c r="CH353" s="610">
        <v>5.5</v>
      </c>
      <c r="CI353" s="560">
        <v>4.9000000000000004</v>
      </c>
      <c r="CJ353" s="434">
        <f t="shared" si="866"/>
        <v>225.5</v>
      </c>
      <c r="CK353" s="435">
        <f t="shared" si="867"/>
        <v>186.20000000000002</v>
      </c>
      <c r="CL353" s="432"/>
      <c r="CM353" s="433"/>
      <c r="CN353" s="434">
        <f t="shared" si="868"/>
        <v>0</v>
      </c>
      <c r="CO353" s="435">
        <f t="shared" si="869"/>
        <v>0</v>
      </c>
      <c r="CP353" s="434">
        <f t="shared" si="870"/>
        <v>4.536893203883495</v>
      </c>
      <c r="CQ353" s="435">
        <f t="shared" si="871"/>
        <v>4.4948717948717949</v>
      </c>
      <c r="CR353" s="434">
        <f t="shared" si="872"/>
        <v>467.3</v>
      </c>
      <c r="CS353" s="435">
        <f t="shared" si="873"/>
        <v>525.9</v>
      </c>
      <c r="CT353" s="609">
        <v>81.2</v>
      </c>
      <c r="CU353" s="560">
        <v>76.5</v>
      </c>
      <c r="CV353" s="434">
        <f t="shared" si="874"/>
        <v>5034.4000000000005</v>
      </c>
      <c r="CW353" s="435">
        <f t="shared" si="875"/>
        <v>6043.5</v>
      </c>
      <c r="CX353" s="609">
        <v>88.5</v>
      </c>
      <c r="CY353" s="560">
        <v>77.8</v>
      </c>
      <c r="CZ353" s="434">
        <f t="shared" si="876"/>
        <v>3628.5</v>
      </c>
      <c r="DA353" s="435">
        <f t="shared" si="877"/>
        <v>2956.4</v>
      </c>
      <c r="DB353" s="432"/>
      <c r="DC353" s="433"/>
      <c r="DD353" s="434">
        <f t="shared" si="878"/>
        <v>0</v>
      </c>
      <c r="DE353" s="435">
        <f t="shared" si="879"/>
        <v>0</v>
      </c>
      <c r="DF353" s="434">
        <f t="shared" si="880"/>
        <v>84.105825242718467</v>
      </c>
      <c r="DG353" s="435">
        <f t="shared" si="881"/>
        <v>76.922222222222217</v>
      </c>
      <c r="DH353" s="434">
        <f t="shared" si="882"/>
        <v>8662.9000000000015</v>
      </c>
      <c r="DI353" s="435">
        <f t="shared" si="883"/>
        <v>8999.9</v>
      </c>
      <c r="DJ353" s="434">
        <f t="shared" si="884"/>
        <v>135</v>
      </c>
      <c r="DK353" s="435">
        <f t="shared" si="885"/>
        <v>150</v>
      </c>
      <c r="DL353" s="434">
        <f t="shared" si="886"/>
        <v>135</v>
      </c>
      <c r="DM353" s="435">
        <f t="shared" si="887"/>
        <v>150</v>
      </c>
      <c r="DN353" s="434">
        <f t="shared" si="888"/>
        <v>4.4481481481481477</v>
      </c>
      <c r="DO353" s="435">
        <f t="shared" si="889"/>
        <v>4.1993333333333336</v>
      </c>
      <c r="DP353" s="434">
        <f t="shared" si="890"/>
        <v>600.5</v>
      </c>
      <c r="DQ353" s="435">
        <f t="shared" si="891"/>
        <v>629.90000000000009</v>
      </c>
      <c r="DR353" s="434">
        <f t="shared" si="892"/>
        <v>80.437037037037044</v>
      </c>
      <c r="DS353" s="435">
        <f t="shared" si="893"/>
        <v>73.422666666666657</v>
      </c>
      <c r="DT353" s="434">
        <f t="shared" si="894"/>
        <v>10859</v>
      </c>
      <c r="DU353" s="435">
        <f t="shared" si="895"/>
        <v>11013.399999999998</v>
      </c>
      <c r="DV353" s="609">
        <v>58</v>
      </c>
      <c r="DW353" s="560">
        <v>54</v>
      </c>
      <c r="DX353" s="434">
        <f t="shared" si="896"/>
        <v>58</v>
      </c>
      <c r="DY353" s="435">
        <f t="shared" si="897"/>
        <v>54</v>
      </c>
      <c r="DZ353" s="609">
        <v>49</v>
      </c>
      <c r="EA353" s="560">
        <v>45</v>
      </c>
      <c r="EB353" s="434">
        <f t="shared" si="898"/>
        <v>49</v>
      </c>
      <c r="EC353" s="435">
        <f t="shared" si="899"/>
        <v>45</v>
      </c>
      <c r="ED353" s="432"/>
      <c r="EE353" s="433"/>
      <c r="EF353" s="434">
        <f t="shared" si="900"/>
        <v>0</v>
      </c>
      <c r="EG353" s="435">
        <f t="shared" si="901"/>
        <v>0</v>
      </c>
      <c r="EH353" s="434">
        <f t="shared" si="902"/>
        <v>107</v>
      </c>
      <c r="EI353" s="435">
        <f t="shared" si="903"/>
        <v>99</v>
      </c>
      <c r="EJ353" s="434">
        <f t="shared" si="904"/>
        <v>107</v>
      </c>
      <c r="EK353" s="435">
        <f t="shared" si="905"/>
        <v>99</v>
      </c>
      <c r="EL353" s="609">
        <v>2.9</v>
      </c>
      <c r="EM353" s="560">
        <v>2.6</v>
      </c>
      <c r="EN353" s="434">
        <f t="shared" si="906"/>
        <v>168.2</v>
      </c>
      <c r="EO353" s="435">
        <f t="shared" si="907"/>
        <v>140.4</v>
      </c>
      <c r="EP353" s="609">
        <v>3.7</v>
      </c>
      <c r="EQ353" s="560">
        <v>4</v>
      </c>
      <c r="ER353" s="434">
        <f t="shared" si="908"/>
        <v>181.3</v>
      </c>
      <c r="ES353" s="435">
        <f t="shared" si="909"/>
        <v>180</v>
      </c>
      <c r="ET353" s="432"/>
      <c r="EU353" s="433"/>
      <c r="EV353" s="434">
        <f t="shared" si="910"/>
        <v>0</v>
      </c>
      <c r="EW353" s="435">
        <f t="shared" si="911"/>
        <v>0</v>
      </c>
      <c r="EX353" s="434">
        <f t="shared" si="912"/>
        <v>3.2663551401869158</v>
      </c>
      <c r="EY353" s="435">
        <f t="shared" si="913"/>
        <v>3.2363636363636363</v>
      </c>
      <c r="EZ353" s="434">
        <f t="shared" si="914"/>
        <v>349.5</v>
      </c>
      <c r="FA353" s="435">
        <f t="shared" si="915"/>
        <v>320.39999999999998</v>
      </c>
      <c r="FB353" s="609">
        <v>59.4</v>
      </c>
      <c r="FC353" s="560">
        <v>54.2</v>
      </c>
      <c r="FD353" s="434">
        <f t="shared" si="916"/>
        <v>3445.2</v>
      </c>
      <c r="FE353" s="435">
        <f t="shared" si="917"/>
        <v>2926.8</v>
      </c>
      <c r="FF353" s="609">
        <v>58.6</v>
      </c>
      <c r="FG353" s="560">
        <v>57.6</v>
      </c>
      <c r="FH353" s="434">
        <f t="shared" si="918"/>
        <v>2871.4</v>
      </c>
      <c r="FI353" s="435">
        <f t="shared" si="919"/>
        <v>2592</v>
      </c>
      <c r="FJ353" s="432"/>
      <c r="FK353" s="433"/>
      <c r="FL353" s="434">
        <f t="shared" si="920"/>
        <v>0</v>
      </c>
      <c r="FM353" s="435">
        <f t="shared" si="921"/>
        <v>0</v>
      </c>
      <c r="FN353" s="434">
        <f t="shared" si="922"/>
        <v>59.033644859813087</v>
      </c>
      <c r="FO353" s="435">
        <f t="shared" si="923"/>
        <v>55.74545454545455</v>
      </c>
      <c r="FP353" s="434">
        <f t="shared" si="924"/>
        <v>6316.6</v>
      </c>
      <c r="FQ353" s="435">
        <f t="shared" si="925"/>
        <v>5518.8</v>
      </c>
      <c r="FR353" s="609">
        <v>52</v>
      </c>
      <c r="FS353" s="560">
        <v>54</v>
      </c>
      <c r="FT353" s="434">
        <f t="shared" si="926"/>
        <v>52</v>
      </c>
      <c r="FU353" s="435">
        <f t="shared" si="927"/>
        <v>54</v>
      </c>
      <c r="FV353" s="609">
        <v>5.7</v>
      </c>
      <c r="FW353" s="560">
        <v>5.7</v>
      </c>
      <c r="FX353" s="434">
        <f t="shared" si="928"/>
        <v>296.40000000000003</v>
      </c>
      <c r="FY353" s="435">
        <f t="shared" si="929"/>
        <v>307.8</v>
      </c>
      <c r="FZ353" s="609">
        <v>69</v>
      </c>
      <c r="GA353" s="561">
        <v>72.2</v>
      </c>
      <c r="GB353" s="434">
        <f t="shared" si="930"/>
        <v>3588</v>
      </c>
      <c r="GC353" s="435">
        <f t="shared" si="931"/>
        <v>3898.8</v>
      </c>
      <c r="GD353" s="434">
        <f t="shared" si="932"/>
        <v>135</v>
      </c>
      <c r="GE353" s="435">
        <f t="shared" si="933"/>
        <v>153</v>
      </c>
      <c r="GF353" s="434">
        <f t="shared" si="934"/>
        <v>135</v>
      </c>
      <c r="GG353" s="435">
        <f t="shared" si="935"/>
        <v>153</v>
      </c>
      <c r="GH353" s="434">
        <f t="shared" si="936"/>
        <v>456.49999999999994</v>
      </c>
      <c r="GI353" s="435">
        <f t="shared" si="937"/>
        <v>532.1</v>
      </c>
      <c r="GJ353" s="434">
        <f t="shared" si="938"/>
        <v>9463.6</v>
      </c>
      <c r="GK353" s="435">
        <f t="shared" si="939"/>
        <v>10158.299999999999</v>
      </c>
      <c r="GL353" s="434">
        <f t="shared" si="940"/>
        <v>107</v>
      </c>
      <c r="GM353" s="435">
        <f t="shared" si="941"/>
        <v>96</v>
      </c>
      <c r="GN353" s="434">
        <f t="shared" si="942"/>
        <v>107</v>
      </c>
      <c r="GO353" s="435">
        <f t="shared" si="943"/>
        <v>96</v>
      </c>
      <c r="GP353" s="434">
        <f t="shared" si="944"/>
        <v>493.5</v>
      </c>
      <c r="GQ353" s="435">
        <f t="shared" si="945"/>
        <v>418.20000000000005</v>
      </c>
      <c r="GR353" s="434">
        <f t="shared" si="946"/>
        <v>7712</v>
      </c>
      <c r="GS353" s="435">
        <f t="shared" si="947"/>
        <v>6373.9</v>
      </c>
      <c r="GT353" s="434">
        <f t="shared" si="948"/>
        <v>242</v>
      </c>
      <c r="GU353" s="435">
        <f t="shared" si="949"/>
        <v>249</v>
      </c>
      <c r="GV353" s="434">
        <f t="shared" si="950"/>
        <v>242</v>
      </c>
      <c r="GW353" s="435">
        <f t="shared" si="951"/>
        <v>249</v>
      </c>
      <c r="GX353" s="434">
        <f t="shared" si="952"/>
        <v>950</v>
      </c>
      <c r="GY353" s="435">
        <f t="shared" si="953"/>
        <v>950.30000000000007</v>
      </c>
      <c r="GZ353" s="434">
        <f t="shared" si="954"/>
        <v>17175.599999999999</v>
      </c>
      <c r="HA353" s="435">
        <f t="shared" si="955"/>
        <v>16532.199999999997</v>
      </c>
      <c r="HB353" s="434">
        <f t="shared" si="956"/>
        <v>0</v>
      </c>
      <c r="HC353" s="435">
        <f t="shared" si="957"/>
        <v>0</v>
      </c>
      <c r="HD353" s="434">
        <f t="shared" si="958"/>
        <v>0</v>
      </c>
      <c r="HE353" s="435">
        <f t="shared" si="959"/>
        <v>0</v>
      </c>
      <c r="HF353" s="434">
        <f t="shared" si="960"/>
        <v>0</v>
      </c>
      <c r="HG353" s="435">
        <f t="shared" si="961"/>
        <v>0</v>
      </c>
      <c r="HH353" s="434">
        <f t="shared" si="962"/>
        <v>0</v>
      </c>
      <c r="HI353" s="435">
        <f t="shared" si="963"/>
        <v>0</v>
      </c>
      <c r="HJ353" s="434">
        <f t="shared" si="964"/>
        <v>1246.4000000000001</v>
      </c>
      <c r="HK353" s="435">
        <f t="shared" si="965"/>
        <v>1258.1000000000001</v>
      </c>
      <c r="HL353" s="434">
        <f t="shared" si="966"/>
        <v>20763.599999999999</v>
      </c>
      <c r="HM353" s="435">
        <f t="shared" si="967"/>
        <v>20430.999999999996</v>
      </c>
    </row>
    <row r="354" spans="1:221" s="18" customFormat="1" ht="15" customHeight="1">
      <c r="A354" s="540" t="s">
        <v>585</v>
      </c>
      <c r="B354" s="6" t="s">
        <v>668</v>
      </c>
      <c r="C354" s="539" t="s">
        <v>1276</v>
      </c>
      <c r="D354" s="5">
        <v>229540</v>
      </c>
      <c r="E354" s="568">
        <v>9</v>
      </c>
      <c r="F354" s="609">
        <v>391</v>
      </c>
      <c r="G354" s="560">
        <v>372</v>
      </c>
      <c r="H354" s="609">
        <v>21</v>
      </c>
      <c r="I354" s="560">
        <v>3</v>
      </c>
      <c r="J354" s="434">
        <f t="shared" si="820"/>
        <v>370</v>
      </c>
      <c r="K354" s="435">
        <f t="shared" si="821"/>
        <v>369</v>
      </c>
      <c r="L354" s="432"/>
      <c r="M354" s="433"/>
      <c r="N354" s="434">
        <f t="shared" si="822"/>
        <v>370</v>
      </c>
      <c r="O354" s="435">
        <f t="shared" si="823"/>
        <v>369</v>
      </c>
      <c r="P354" s="434">
        <f t="shared" si="824"/>
        <v>370</v>
      </c>
      <c r="Q354" s="435">
        <f t="shared" si="825"/>
        <v>369</v>
      </c>
      <c r="R354" s="609">
        <v>29</v>
      </c>
      <c r="S354" s="560">
        <v>37</v>
      </c>
      <c r="T354" s="434">
        <f t="shared" si="819"/>
        <v>29</v>
      </c>
      <c r="U354" s="435">
        <f t="shared" si="819"/>
        <v>37</v>
      </c>
      <c r="V354" s="609">
        <v>23</v>
      </c>
      <c r="W354" s="560">
        <v>20</v>
      </c>
      <c r="X354" s="434">
        <f t="shared" si="826"/>
        <v>23</v>
      </c>
      <c r="Y354" s="435">
        <f t="shared" si="827"/>
        <v>20</v>
      </c>
      <c r="Z354" s="432"/>
      <c r="AA354" s="433"/>
      <c r="AB354" s="434">
        <f t="shared" si="828"/>
        <v>0</v>
      </c>
      <c r="AC354" s="435">
        <f t="shared" si="829"/>
        <v>0</v>
      </c>
      <c r="AD354" s="434">
        <f t="shared" si="830"/>
        <v>52</v>
      </c>
      <c r="AE354" s="435">
        <f t="shared" si="831"/>
        <v>57</v>
      </c>
      <c r="AF354" s="434">
        <f t="shared" si="832"/>
        <v>52</v>
      </c>
      <c r="AG354" s="435">
        <f t="shared" si="833"/>
        <v>57</v>
      </c>
      <c r="AH354" s="609">
        <v>3.4</v>
      </c>
      <c r="AI354" s="560">
        <v>3.2</v>
      </c>
      <c r="AJ354" s="434">
        <f t="shared" si="834"/>
        <v>98.6</v>
      </c>
      <c r="AK354" s="435">
        <f t="shared" si="835"/>
        <v>118.4</v>
      </c>
      <c r="AL354" s="609">
        <v>3.3</v>
      </c>
      <c r="AM354" s="560">
        <v>3.8</v>
      </c>
      <c r="AN354" s="434">
        <f t="shared" si="836"/>
        <v>75.899999999999991</v>
      </c>
      <c r="AO354" s="435">
        <f t="shared" si="837"/>
        <v>76</v>
      </c>
      <c r="AP354" s="432"/>
      <c r="AQ354" s="433"/>
      <c r="AR354" s="434">
        <f t="shared" si="838"/>
        <v>0</v>
      </c>
      <c r="AS354" s="435">
        <f t="shared" si="839"/>
        <v>0</v>
      </c>
      <c r="AT354" s="434">
        <f t="shared" si="840"/>
        <v>3.3557692307692308</v>
      </c>
      <c r="AU354" s="435">
        <f t="shared" si="841"/>
        <v>3.4105263157894736</v>
      </c>
      <c r="AV354" s="434">
        <f t="shared" si="842"/>
        <v>174.5</v>
      </c>
      <c r="AW354" s="435">
        <f t="shared" si="843"/>
        <v>194.4</v>
      </c>
      <c r="AX354" s="609">
        <v>64.2</v>
      </c>
      <c r="AY354" s="560">
        <v>62.1</v>
      </c>
      <c r="AZ354" s="434">
        <f t="shared" si="844"/>
        <v>1861.8000000000002</v>
      </c>
      <c r="BA354" s="435">
        <f t="shared" si="845"/>
        <v>2297.7000000000003</v>
      </c>
      <c r="BB354" s="609">
        <v>59.7</v>
      </c>
      <c r="BC354" s="560">
        <v>59.2</v>
      </c>
      <c r="BD354" s="434">
        <f t="shared" si="846"/>
        <v>1373.1000000000001</v>
      </c>
      <c r="BE354" s="435">
        <f t="shared" si="847"/>
        <v>1184</v>
      </c>
      <c r="BF354" s="432"/>
      <c r="BG354" s="433"/>
      <c r="BH354" s="434">
        <f t="shared" si="848"/>
        <v>0</v>
      </c>
      <c r="BI354" s="435">
        <f t="shared" si="849"/>
        <v>0</v>
      </c>
      <c r="BJ354" s="434">
        <f t="shared" si="850"/>
        <v>62.209615384615397</v>
      </c>
      <c r="BK354" s="435">
        <f t="shared" si="851"/>
        <v>61.082456140350885</v>
      </c>
      <c r="BL354" s="434">
        <f t="shared" si="852"/>
        <v>3234.9000000000005</v>
      </c>
      <c r="BM354" s="435">
        <f t="shared" si="853"/>
        <v>3481.7000000000003</v>
      </c>
      <c r="BN354" s="609">
        <v>71</v>
      </c>
      <c r="BO354" s="560">
        <v>87</v>
      </c>
      <c r="BP354" s="434">
        <f t="shared" si="854"/>
        <v>71</v>
      </c>
      <c r="BQ354" s="435">
        <f t="shared" si="855"/>
        <v>87</v>
      </c>
      <c r="BR354" s="609">
        <v>93</v>
      </c>
      <c r="BS354" s="560">
        <v>75</v>
      </c>
      <c r="BT354" s="434">
        <f t="shared" si="856"/>
        <v>93</v>
      </c>
      <c r="BU354" s="435">
        <f t="shared" si="857"/>
        <v>75</v>
      </c>
      <c r="BV354" s="432"/>
      <c r="BW354" s="433"/>
      <c r="BX354" s="434">
        <f t="shared" si="858"/>
        <v>0</v>
      </c>
      <c r="BY354" s="435">
        <f t="shared" si="859"/>
        <v>0</v>
      </c>
      <c r="BZ354" s="434">
        <f t="shared" si="860"/>
        <v>164</v>
      </c>
      <c r="CA354" s="435">
        <f t="shared" si="861"/>
        <v>162</v>
      </c>
      <c r="CB354" s="434">
        <f t="shared" si="862"/>
        <v>164</v>
      </c>
      <c r="CC354" s="435">
        <f t="shared" si="863"/>
        <v>162</v>
      </c>
      <c r="CD354" s="609">
        <v>4.7</v>
      </c>
      <c r="CE354" s="560">
        <v>4.0999999999999996</v>
      </c>
      <c r="CF354" s="434">
        <f t="shared" si="864"/>
        <v>333.7</v>
      </c>
      <c r="CG354" s="435">
        <f t="shared" si="865"/>
        <v>356.7</v>
      </c>
      <c r="CH354" s="610">
        <v>5.2</v>
      </c>
      <c r="CI354" s="560">
        <v>5.4</v>
      </c>
      <c r="CJ354" s="434">
        <f t="shared" si="866"/>
        <v>483.6</v>
      </c>
      <c r="CK354" s="435">
        <f t="shared" si="867"/>
        <v>405</v>
      </c>
      <c r="CL354" s="432"/>
      <c r="CM354" s="433"/>
      <c r="CN354" s="434">
        <f t="shared" si="868"/>
        <v>0</v>
      </c>
      <c r="CO354" s="435">
        <f t="shared" si="869"/>
        <v>0</v>
      </c>
      <c r="CP354" s="434">
        <f t="shared" si="870"/>
        <v>4.9835365853658535</v>
      </c>
      <c r="CQ354" s="435">
        <f t="shared" si="871"/>
        <v>4.7018518518518517</v>
      </c>
      <c r="CR354" s="434">
        <f t="shared" si="872"/>
        <v>817.3</v>
      </c>
      <c r="CS354" s="435">
        <f t="shared" si="873"/>
        <v>761.69999999999993</v>
      </c>
      <c r="CT354" s="609">
        <v>83.7</v>
      </c>
      <c r="CU354" s="560">
        <v>78.2</v>
      </c>
      <c r="CV354" s="434">
        <f t="shared" si="874"/>
        <v>5942.7</v>
      </c>
      <c r="CW354" s="435">
        <f t="shared" si="875"/>
        <v>6803.4000000000005</v>
      </c>
      <c r="CX354" s="609">
        <v>83.3</v>
      </c>
      <c r="CY354" s="560">
        <v>79.5</v>
      </c>
      <c r="CZ354" s="434">
        <f t="shared" si="876"/>
        <v>7746.9</v>
      </c>
      <c r="DA354" s="435">
        <f t="shared" si="877"/>
        <v>5962.5</v>
      </c>
      <c r="DB354" s="432"/>
      <c r="DC354" s="433"/>
      <c r="DD354" s="434">
        <f t="shared" si="878"/>
        <v>0</v>
      </c>
      <c r="DE354" s="435">
        <f t="shared" si="879"/>
        <v>0</v>
      </c>
      <c r="DF354" s="434">
        <f t="shared" si="880"/>
        <v>83.473170731707313</v>
      </c>
      <c r="DG354" s="435">
        <f t="shared" si="881"/>
        <v>78.801851851851865</v>
      </c>
      <c r="DH354" s="434">
        <f t="shared" si="882"/>
        <v>13689.599999999999</v>
      </c>
      <c r="DI354" s="435">
        <f t="shared" si="883"/>
        <v>12765.900000000001</v>
      </c>
      <c r="DJ354" s="434">
        <f t="shared" si="884"/>
        <v>216</v>
      </c>
      <c r="DK354" s="435">
        <f t="shared" si="885"/>
        <v>219</v>
      </c>
      <c r="DL354" s="434">
        <f t="shared" si="886"/>
        <v>216</v>
      </c>
      <c r="DM354" s="435">
        <f t="shared" si="887"/>
        <v>219</v>
      </c>
      <c r="DN354" s="434">
        <f t="shared" si="888"/>
        <v>4.5916666666666668</v>
      </c>
      <c r="DO354" s="435">
        <f t="shared" si="889"/>
        <v>4.3657534246575338</v>
      </c>
      <c r="DP354" s="434">
        <f t="shared" si="890"/>
        <v>991.80000000000007</v>
      </c>
      <c r="DQ354" s="435">
        <f t="shared" si="891"/>
        <v>956.09999999999991</v>
      </c>
      <c r="DR354" s="434">
        <f t="shared" si="892"/>
        <v>78.354166666666671</v>
      </c>
      <c r="DS354" s="435">
        <f t="shared" si="893"/>
        <v>74.18995433789955</v>
      </c>
      <c r="DT354" s="434">
        <f t="shared" si="894"/>
        <v>16924.5</v>
      </c>
      <c r="DU354" s="435">
        <f t="shared" si="895"/>
        <v>16247.600000000002</v>
      </c>
      <c r="DV354" s="609">
        <v>26</v>
      </c>
      <c r="DW354" s="560">
        <v>29</v>
      </c>
      <c r="DX354" s="434">
        <f t="shared" si="896"/>
        <v>26</v>
      </c>
      <c r="DY354" s="435">
        <f t="shared" si="897"/>
        <v>29</v>
      </c>
      <c r="DZ354" s="609">
        <v>66</v>
      </c>
      <c r="EA354" s="560">
        <v>49</v>
      </c>
      <c r="EB354" s="434">
        <f t="shared" si="898"/>
        <v>66</v>
      </c>
      <c r="EC354" s="435">
        <f t="shared" si="899"/>
        <v>49</v>
      </c>
      <c r="ED354" s="432"/>
      <c r="EE354" s="433"/>
      <c r="EF354" s="434">
        <f t="shared" si="900"/>
        <v>0</v>
      </c>
      <c r="EG354" s="435">
        <f t="shared" si="901"/>
        <v>0</v>
      </c>
      <c r="EH354" s="434">
        <f t="shared" si="902"/>
        <v>92</v>
      </c>
      <c r="EI354" s="435">
        <f t="shared" si="903"/>
        <v>78</v>
      </c>
      <c r="EJ354" s="434">
        <f t="shared" si="904"/>
        <v>92</v>
      </c>
      <c r="EK354" s="435">
        <f t="shared" si="905"/>
        <v>78</v>
      </c>
      <c r="EL354" s="609">
        <v>3.9</v>
      </c>
      <c r="EM354" s="560">
        <v>3.1</v>
      </c>
      <c r="EN354" s="434">
        <f t="shared" si="906"/>
        <v>101.39999999999999</v>
      </c>
      <c r="EO354" s="435">
        <f t="shared" si="907"/>
        <v>89.9</v>
      </c>
      <c r="EP354" s="609">
        <v>3.3</v>
      </c>
      <c r="EQ354" s="560">
        <v>3.2</v>
      </c>
      <c r="ER354" s="434">
        <f t="shared" si="908"/>
        <v>217.79999999999998</v>
      </c>
      <c r="ES354" s="435">
        <f t="shared" si="909"/>
        <v>156.80000000000001</v>
      </c>
      <c r="ET354" s="432"/>
      <c r="EU354" s="433"/>
      <c r="EV354" s="434">
        <f t="shared" si="910"/>
        <v>0</v>
      </c>
      <c r="EW354" s="435">
        <f t="shared" si="911"/>
        <v>0</v>
      </c>
      <c r="EX354" s="434">
        <f t="shared" si="912"/>
        <v>3.4695652173913043</v>
      </c>
      <c r="EY354" s="435">
        <f t="shared" si="913"/>
        <v>3.1628205128205131</v>
      </c>
      <c r="EZ354" s="434">
        <f t="shared" si="914"/>
        <v>319.2</v>
      </c>
      <c r="FA354" s="435">
        <f t="shared" si="915"/>
        <v>246.70000000000002</v>
      </c>
      <c r="FB354" s="609">
        <v>63.6</v>
      </c>
      <c r="FC354" s="560">
        <v>57.3</v>
      </c>
      <c r="FD354" s="434">
        <f t="shared" si="916"/>
        <v>1653.6000000000001</v>
      </c>
      <c r="FE354" s="435">
        <f t="shared" si="917"/>
        <v>1661.6999999999998</v>
      </c>
      <c r="FF354" s="609">
        <v>52.5</v>
      </c>
      <c r="FG354" s="560">
        <v>49.6</v>
      </c>
      <c r="FH354" s="434">
        <f t="shared" si="918"/>
        <v>3465</v>
      </c>
      <c r="FI354" s="435">
        <f t="shared" si="919"/>
        <v>2430.4</v>
      </c>
      <c r="FJ354" s="432"/>
      <c r="FK354" s="433"/>
      <c r="FL354" s="434">
        <f t="shared" si="920"/>
        <v>0</v>
      </c>
      <c r="FM354" s="435">
        <f t="shared" si="921"/>
        <v>0</v>
      </c>
      <c r="FN354" s="434">
        <f t="shared" si="922"/>
        <v>55.636956521739137</v>
      </c>
      <c r="FO354" s="435">
        <f t="shared" si="923"/>
        <v>52.462820512820514</v>
      </c>
      <c r="FP354" s="434">
        <f t="shared" si="924"/>
        <v>5118.6000000000004</v>
      </c>
      <c r="FQ354" s="435">
        <f t="shared" si="925"/>
        <v>4092.1</v>
      </c>
      <c r="FR354" s="609">
        <v>62</v>
      </c>
      <c r="FS354" s="560">
        <v>72</v>
      </c>
      <c r="FT354" s="434">
        <f t="shared" si="926"/>
        <v>62</v>
      </c>
      <c r="FU354" s="435">
        <f t="shared" si="927"/>
        <v>72</v>
      </c>
      <c r="FV354" s="609">
        <v>5.6</v>
      </c>
      <c r="FW354" s="560">
        <v>4.8</v>
      </c>
      <c r="FX354" s="434">
        <f t="shared" si="928"/>
        <v>347.2</v>
      </c>
      <c r="FY354" s="435">
        <f t="shared" si="929"/>
        <v>345.59999999999997</v>
      </c>
      <c r="FZ354" s="609">
        <v>61.4</v>
      </c>
      <c r="GA354" s="561">
        <v>55.7</v>
      </c>
      <c r="GB354" s="434">
        <f t="shared" si="930"/>
        <v>3806.7999999999997</v>
      </c>
      <c r="GC354" s="435">
        <f t="shared" si="931"/>
        <v>4010.4</v>
      </c>
      <c r="GD354" s="434">
        <f t="shared" si="932"/>
        <v>126</v>
      </c>
      <c r="GE354" s="435">
        <f t="shared" si="933"/>
        <v>153</v>
      </c>
      <c r="GF354" s="434">
        <f t="shared" si="934"/>
        <v>126</v>
      </c>
      <c r="GG354" s="435">
        <f t="shared" si="935"/>
        <v>153</v>
      </c>
      <c r="GH354" s="434">
        <f t="shared" si="936"/>
        <v>533.69999999999993</v>
      </c>
      <c r="GI354" s="435">
        <f t="shared" si="937"/>
        <v>565</v>
      </c>
      <c r="GJ354" s="434">
        <f t="shared" si="938"/>
        <v>9458.1</v>
      </c>
      <c r="GK354" s="435">
        <f t="shared" si="939"/>
        <v>10762.8</v>
      </c>
      <c r="GL354" s="434">
        <f t="shared" si="940"/>
        <v>182</v>
      </c>
      <c r="GM354" s="435">
        <f t="shared" si="941"/>
        <v>144</v>
      </c>
      <c r="GN354" s="434">
        <f t="shared" si="942"/>
        <v>182</v>
      </c>
      <c r="GO354" s="435">
        <f t="shared" si="943"/>
        <v>144</v>
      </c>
      <c r="GP354" s="434">
        <f t="shared" si="944"/>
        <v>777.3</v>
      </c>
      <c r="GQ354" s="435">
        <f t="shared" si="945"/>
        <v>637.79999999999995</v>
      </c>
      <c r="GR354" s="434">
        <f t="shared" si="946"/>
        <v>12585</v>
      </c>
      <c r="GS354" s="435">
        <f t="shared" si="947"/>
        <v>9576.9</v>
      </c>
      <c r="GT354" s="434">
        <f t="shared" si="948"/>
        <v>308</v>
      </c>
      <c r="GU354" s="435">
        <f t="shared" si="949"/>
        <v>297</v>
      </c>
      <c r="GV354" s="434">
        <f t="shared" si="950"/>
        <v>308</v>
      </c>
      <c r="GW354" s="435">
        <f t="shared" si="951"/>
        <v>297</v>
      </c>
      <c r="GX354" s="434">
        <f t="shared" si="952"/>
        <v>1311</v>
      </c>
      <c r="GY354" s="435">
        <f t="shared" si="953"/>
        <v>1202.8</v>
      </c>
      <c r="GZ354" s="434">
        <f t="shared" si="954"/>
        <v>22043.1</v>
      </c>
      <c r="HA354" s="435">
        <f t="shared" si="955"/>
        <v>20339.699999999997</v>
      </c>
      <c r="HB354" s="434">
        <f t="shared" si="956"/>
        <v>0</v>
      </c>
      <c r="HC354" s="435">
        <f t="shared" si="957"/>
        <v>0</v>
      </c>
      <c r="HD354" s="434">
        <f t="shared" si="958"/>
        <v>0</v>
      </c>
      <c r="HE354" s="435">
        <f t="shared" si="959"/>
        <v>0</v>
      </c>
      <c r="HF354" s="434">
        <f t="shared" si="960"/>
        <v>0</v>
      </c>
      <c r="HG354" s="435">
        <f t="shared" si="961"/>
        <v>0</v>
      </c>
      <c r="HH354" s="434">
        <f t="shared" si="962"/>
        <v>0</v>
      </c>
      <c r="HI354" s="435">
        <f t="shared" si="963"/>
        <v>0</v>
      </c>
      <c r="HJ354" s="434">
        <f t="shared" si="964"/>
        <v>1658.2</v>
      </c>
      <c r="HK354" s="435">
        <f t="shared" si="965"/>
        <v>1548.3999999999999</v>
      </c>
      <c r="HL354" s="434">
        <f t="shared" si="966"/>
        <v>25849.899999999998</v>
      </c>
      <c r="HM354" s="435">
        <f t="shared" si="967"/>
        <v>24350.100000000002</v>
      </c>
    </row>
    <row r="355" spans="1:221" s="18" customFormat="1" ht="15" customHeight="1">
      <c r="A355" s="540" t="s">
        <v>585</v>
      </c>
      <c r="B355" s="6" t="s">
        <v>669</v>
      </c>
      <c r="C355" s="539"/>
      <c r="D355" s="5">
        <v>229799</v>
      </c>
      <c r="E355" s="568">
        <v>9</v>
      </c>
      <c r="F355" s="609">
        <v>856</v>
      </c>
      <c r="G355" s="560">
        <v>624</v>
      </c>
      <c r="H355" s="609">
        <v>20</v>
      </c>
      <c r="I355" s="560">
        <v>20</v>
      </c>
      <c r="J355" s="434">
        <f t="shared" si="820"/>
        <v>836</v>
      </c>
      <c r="K355" s="435">
        <f t="shared" si="821"/>
        <v>604</v>
      </c>
      <c r="L355" s="432"/>
      <c r="M355" s="433"/>
      <c r="N355" s="434">
        <f t="shared" si="822"/>
        <v>836</v>
      </c>
      <c r="O355" s="435">
        <f t="shared" si="823"/>
        <v>604</v>
      </c>
      <c r="P355" s="434">
        <f t="shared" si="824"/>
        <v>836</v>
      </c>
      <c r="Q355" s="435">
        <f t="shared" si="825"/>
        <v>604</v>
      </c>
      <c r="R355" s="609">
        <v>72</v>
      </c>
      <c r="S355" s="560">
        <v>53</v>
      </c>
      <c r="T355" s="434">
        <f t="shared" si="819"/>
        <v>72</v>
      </c>
      <c r="U355" s="435">
        <f t="shared" si="819"/>
        <v>53</v>
      </c>
      <c r="V355" s="609">
        <v>74</v>
      </c>
      <c r="W355" s="560">
        <v>46</v>
      </c>
      <c r="X355" s="434">
        <f t="shared" si="826"/>
        <v>74</v>
      </c>
      <c r="Y355" s="435">
        <f t="shared" si="827"/>
        <v>46</v>
      </c>
      <c r="Z355" s="432"/>
      <c r="AA355" s="433"/>
      <c r="AB355" s="434">
        <f t="shared" si="828"/>
        <v>0</v>
      </c>
      <c r="AC355" s="435">
        <f t="shared" si="829"/>
        <v>0</v>
      </c>
      <c r="AD355" s="434">
        <f t="shared" si="830"/>
        <v>146</v>
      </c>
      <c r="AE355" s="435">
        <f t="shared" si="831"/>
        <v>99</v>
      </c>
      <c r="AF355" s="434">
        <f t="shared" si="832"/>
        <v>146</v>
      </c>
      <c r="AG355" s="435">
        <f t="shared" si="833"/>
        <v>99</v>
      </c>
      <c r="AH355" s="609">
        <v>3</v>
      </c>
      <c r="AI355" s="560">
        <v>2.9</v>
      </c>
      <c r="AJ355" s="434">
        <f t="shared" si="834"/>
        <v>216</v>
      </c>
      <c r="AK355" s="435">
        <f t="shared" si="835"/>
        <v>153.69999999999999</v>
      </c>
      <c r="AL355" s="609">
        <v>2.4</v>
      </c>
      <c r="AM355" s="560">
        <v>2.5</v>
      </c>
      <c r="AN355" s="434">
        <f t="shared" si="836"/>
        <v>177.6</v>
      </c>
      <c r="AO355" s="435">
        <f t="shared" si="837"/>
        <v>115</v>
      </c>
      <c r="AP355" s="432"/>
      <c r="AQ355" s="433"/>
      <c r="AR355" s="434">
        <f t="shared" si="838"/>
        <v>0</v>
      </c>
      <c r="AS355" s="435">
        <f t="shared" si="839"/>
        <v>0</v>
      </c>
      <c r="AT355" s="434">
        <f t="shared" si="840"/>
        <v>2.6958904109589041</v>
      </c>
      <c r="AU355" s="435">
        <f t="shared" si="841"/>
        <v>2.7141414141414142</v>
      </c>
      <c r="AV355" s="434">
        <f t="shared" si="842"/>
        <v>393.6</v>
      </c>
      <c r="AW355" s="435">
        <f t="shared" si="843"/>
        <v>268.7</v>
      </c>
      <c r="AX355" s="609">
        <v>59.4</v>
      </c>
      <c r="AY355" s="560">
        <v>59</v>
      </c>
      <c r="AZ355" s="434">
        <f t="shared" si="844"/>
        <v>4276.8</v>
      </c>
      <c r="BA355" s="435">
        <f t="shared" si="845"/>
        <v>3127</v>
      </c>
      <c r="BB355" s="609">
        <v>39.299999999999997</v>
      </c>
      <c r="BC355" s="560">
        <v>42.5</v>
      </c>
      <c r="BD355" s="434">
        <f t="shared" si="846"/>
        <v>2908.2</v>
      </c>
      <c r="BE355" s="435">
        <f t="shared" si="847"/>
        <v>1955</v>
      </c>
      <c r="BF355" s="432"/>
      <c r="BG355" s="433"/>
      <c r="BH355" s="434">
        <f t="shared" si="848"/>
        <v>0</v>
      </c>
      <c r="BI355" s="435">
        <f t="shared" si="849"/>
        <v>0</v>
      </c>
      <c r="BJ355" s="434">
        <f t="shared" si="850"/>
        <v>49.212328767123289</v>
      </c>
      <c r="BK355" s="435">
        <f t="shared" si="851"/>
        <v>51.333333333333336</v>
      </c>
      <c r="BL355" s="434">
        <f t="shared" si="852"/>
        <v>7185</v>
      </c>
      <c r="BM355" s="435">
        <f t="shared" si="853"/>
        <v>5082</v>
      </c>
      <c r="BN355" s="609">
        <v>198</v>
      </c>
      <c r="BO355" s="560">
        <v>131</v>
      </c>
      <c r="BP355" s="434">
        <f t="shared" si="854"/>
        <v>198</v>
      </c>
      <c r="BQ355" s="435">
        <f t="shared" si="855"/>
        <v>131</v>
      </c>
      <c r="BR355" s="609">
        <v>83</v>
      </c>
      <c r="BS355" s="560">
        <v>81</v>
      </c>
      <c r="BT355" s="434">
        <f t="shared" si="856"/>
        <v>83</v>
      </c>
      <c r="BU355" s="435">
        <f t="shared" si="857"/>
        <v>81</v>
      </c>
      <c r="BV355" s="432"/>
      <c r="BW355" s="433"/>
      <c r="BX355" s="434">
        <f t="shared" si="858"/>
        <v>0</v>
      </c>
      <c r="BY355" s="435">
        <f t="shared" si="859"/>
        <v>0</v>
      </c>
      <c r="BZ355" s="434">
        <f t="shared" si="860"/>
        <v>281</v>
      </c>
      <c r="CA355" s="435">
        <f t="shared" si="861"/>
        <v>212</v>
      </c>
      <c r="CB355" s="434">
        <f t="shared" si="862"/>
        <v>281</v>
      </c>
      <c r="CC355" s="435">
        <f t="shared" si="863"/>
        <v>212</v>
      </c>
      <c r="CD355" s="609">
        <v>3.9</v>
      </c>
      <c r="CE355" s="560">
        <v>4.3</v>
      </c>
      <c r="CF355" s="434">
        <f t="shared" si="864"/>
        <v>772.19999999999993</v>
      </c>
      <c r="CG355" s="435">
        <f t="shared" si="865"/>
        <v>563.29999999999995</v>
      </c>
      <c r="CH355" s="610">
        <v>4.4000000000000004</v>
      </c>
      <c r="CI355" s="560">
        <v>4.2</v>
      </c>
      <c r="CJ355" s="434">
        <f t="shared" si="866"/>
        <v>365.20000000000005</v>
      </c>
      <c r="CK355" s="435">
        <f t="shared" si="867"/>
        <v>340.2</v>
      </c>
      <c r="CL355" s="432"/>
      <c r="CM355" s="433"/>
      <c r="CN355" s="434">
        <f t="shared" si="868"/>
        <v>0</v>
      </c>
      <c r="CO355" s="435">
        <f t="shared" si="869"/>
        <v>0</v>
      </c>
      <c r="CP355" s="434">
        <f t="shared" si="870"/>
        <v>4.0476868327402142</v>
      </c>
      <c r="CQ355" s="435">
        <f t="shared" si="871"/>
        <v>4.2617924528301883</v>
      </c>
      <c r="CR355" s="434">
        <f t="shared" si="872"/>
        <v>1137.4000000000001</v>
      </c>
      <c r="CS355" s="435">
        <f t="shared" si="873"/>
        <v>903.49999999999989</v>
      </c>
      <c r="CT355" s="609">
        <v>72.900000000000006</v>
      </c>
      <c r="CU355" s="560">
        <v>83.1</v>
      </c>
      <c r="CV355" s="434">
        <f t="shared" si="874"/>
        <v>14434.2</v>
      </c>
      <c r="CW355" s="435">
        <f t="shared" si="875"/>
        <v>10886.099999999999</v>
      </c>
      <c r="CX355" s="609">
        <v>74.3</v>
      </c>
      <c r="CY355" s="560">
        <v>70.099999999999994</v>
      </c>
      <c r="CZ355" s="434">
        <f t="shared" si="876"/>
        <v>6166.9</v>
      </c>
      <c r="DA355" s="435">
        <f t="shared" si="877"/>
        <v>5678.0999999999995</v>
      </c>
      <c r="DB355" s="432"/>
      <c r="DC355" s="433"/>
      <c r="DD355" s="434">
        <f t="shared" si="878"/>
        <v>0</v>
      </c>
      <c r="DE355" s="435">
        <f t="shared" si="879"/>
        <v>0</v>
      </c>
      <c r="DF355" s="434">
        <f t="shared" si="880"/>
        <v>73.313523131672596</v>
      </c>
      <c r="DG355" s="435">
        <f t="shared" si="881"/>
        <v>78.13301886792452</v>
      </c>
      <c r="DH355" s="434">
        <f t="shared" si="882"/>
        <v>20601.099999999999</v>
      </c>
      <c r="DI355" s="435">
        <f t="shared" si="883"/>
        <v>16564.199999999997</v>
      </c>
      <c r="DJ355" s="434">
        <f t="shared" si="884"/>
        <v>427</v>
      </c>
      <c r="DK355" s="435">
        <f t="shared" si="885"/>
        <v>311</v>
      </c>
      <c r="DL355" s="434">
        <f t="shared" si="886"/>
        <v>427</v>
      </c>
      <c r="DM355" s="435">
        <f t="shared" si="887"/>
        <v>311</v>
      </c>
      <c r="DN355" s="434">
        <f t="shared" si="888"/>
        <v>3.5854800936768152</v>
      </c>
      <c r="DO355" s="435">
        <f t="shared" si="889"/>
        <v>3.7691318327974273</v>
      </c>
      <c r="DP355" s="434">
        <f t="shared" si="890"/>
        <v>1531</v>
      </c>
      <c r="DQ355" s="435">
        <f t="shared" si="891"/>
        <v>1172.1999999999998</v>
      </c>
      <c r="DR355" s="434">
        <f t="shared" si="892"/>
        <v>65.072833723653389</v>
      </c>
      <c r="DS355" s="435">
        <f t="shared" si="893"/>
        <v>69.601929260450149</v>
      </c>
      <c r="DT355" s="434">
        <f t="shared" si="894"/>
        <v>27786.1</v>
      </c>
      <c r="DU355" s="435">
        <f t="shared" si="895"/>
        <v>21646.199999999997</v>
      </c>
      <c r="DV355" s="609">
        <v>95</v>
      </c>
      <c r="DW355" s="560">
        <v>59</v>
      </c>
      <c r="DX355" s="434">
        <f t="shared" si="896"/>
        <v>95</v>
      </c>
      <c r="DY355" s="435">
        <f t="shared" si="897"/>
        <v>59</v>
      </c>
      <c r="DZ355" s="609">
        <v>212</v>
      </c>
      <c r="EA355" s="560">
        <v>130</v>
      </c>
      <c r="EB355" s="434">
        <f t="shared" si="898"/>
        <v>212</v>
      </c>
      <c r="EC355" s="435">
        <f t="shared" si="899"/>
        <v>130</v>
      </c>
      <c r="ED355" s="432"/>
      <c r="EE355" s="433"/>
      <c r="EF355" s="434">
        <f t="shared" si="900"/>
        <v>0</v>
      </c>
      <c r="EG355" s="435">
        <f t="shared" si="901"/>
        <v>0</v>
      </c>
      <c r="EH355" s="434">
        <f t="shared" si="902"/>
        <v>307</v>
      </c>
      <c r="EI355" s="435">
        <f t="shared" si="903"/>
        <v>189</v>
      </c>
      <c r="EJ355" s="434">
        <f t="shared" si="904"/>
        <v>307</v>
      </c>
      <c r="EK355" s="435">
        <f t="shared" si="905"/>
        <v>189</v>
      </c>
      <c r="EL355" s="609">
        <v>2.8</v>
      </c>
      <c r="EM355" s="560">
        <v>3.1</v>
      </c>
      <c r="EN355" s="434">
        <f t="shared" si="906"/>
        <v>266</v>
      </c>
      <c r="EO355" s="435">
        <f t="shared" si="907"/>
        <v>182.9</v>
      </c>
      <c r="EP355" s="609">
        <v>2.9</v>
      </c>
      <c r="EQ355" s="560">
        <v>2.9</v>
      </c>
      <c r="ER355" s="434">
        <f t="shared" si="908"/>
        <v>614.79999999999995</v>
      </c>
      <c r="ES355" s="435">
        <f t="shared" si="909"/>
        <v>377</v>
      </c>
      <c r="ET355" s="432"/>
      <c r="EU355" s="433"/>
      <c r="EV355" s="434">
        <f t="shared" si="910"/>
        <v>0</v>
      </c>
      <c r="EW355" s="435">
        <f t="shared" si="911"/>
        <v>0</v>
      </c>
      <c r="EX355" s="434">
        <f t="shared" si="912"/>
        <v>2.8690553745928336</v>
      </c>
      <c r="EY355" s="435">
        <f t="shared" si="913"/>
        <v>2.9624338624338624</v>
      </c>
      <c r="EZ355" s="434">
        <f t="shared" si="914"/>
        <v>880.8</v>
      </c>
      <c r="FA355" s="435">
        <f t="shared" si="915"/>
        <v>559.9</v>
      </c>
      <c r="FB355" s="609">
        <v>56.5</v>
      </c>
      <c r="FC355" s="560">
        <v>59.4</v>
      </c>
      <c r="FD355" s="434">
        <f t="shared" si="916"/>
        <v>5367.5</v>
      </c>
      <c r="FE355" s="435">
        <f t="shared" si="917"/>
        <v>3504.6</v>
      </c>
      <c r="FF355" s="609">
        <v>46.9</v>
      </c>
      <c r="FG355" s="560">
        <v>45.8</v>
      </c>
      <c r="FH355" s="434">
        <f t="shared" si="918"/>
        <v>9942.7999999999993</v>
      </c>
      <c r="FI355" s="435">
        <f t="shared" si="919"/>
        <v>5954</v>
      </c>
      <c r="FJ355" s="432"/>
      <c r="FK355" s="433"/>
      <c r="FL355" s="434">
        <f t="shared" si="920"/>
        <v>0</v>
      </c>
      <c r="FM355" s="435">
        <f t="shared" si="921"/>
        <v>0</v>
      </c>
      <c r="FN355" s="434">
        <f t="shared" si="922"/>
        <v>49.870684039087948</v>
      </c>
      <c r="FO355" s="435">
        <f t="shared" si="923"/>
        <v>50.045502645502644</v>
      </c>
      <c r="FP355" s="434">
        <f t="shared" si="924"/>
        <v>15310.3</v>
      </c>
      <c r="FQ355" s="435">
        <f t="shared" si="925"/>
        <v>9458.6</v>
      </c>
      <c r="FR355" s="609">
        <v>102</v>
      </c>
      <c r="FS355" s="560">
        <v>104</v>
      </c>
      <c r="FT355" s="434">
        <f t="shared" si="926"/>
        <v>102</v>
      </c>
      <c r="FU355" s="435">
        <f t="shared" si="927"/>
        <v>104</v>
      </c>
      <c r="FV355" s="609">
        <v>4.7</v>
      </c>
      <c r="FW355" s="560">
        <v>4.2</v>
      </c>
      <c r="FX355" s="434">
        <f t="shared" si="928"/>
        <v>479.40000000000003</v>
      </c>
      <c r="FY355" s="435">
        <f t="shared" si="929"/>
        <v>436.8</v>
      </c>
      <c r="FZ355" s="609">
        <v>51.3</v>
      </c>
      <c r="GA355" s="561">
        <v>48.1</v>
      </c>
      <c r="GB355" s="434">
        <f t="shared" si="930"/>
        <v>5232.5999999999995</v>
      </c>
      <c r="GC355" s="435">
        <f t="shared" si="931"/>
        <v>5002.4000000000005</v>
      </c>
      <c r="GD355" s="434">
        <f t="shared" si="932"/>
        <v>365</v>
      </c>
      <c r="GE355" s="435">
        <f t="shared" si="933"/>
        <v>243</v>
      </c>
      <c r="GF355" s="434">
        <f t="shared" si="934"/>
        <v>365</v>
      </c>
      <c r="GG355" s="435">
        <f t="shared" si="935"/>
        <v>243</v>
      </c>
      <c r="GH355" s="434">
        <f t="shared" si="936"/>
        <v>1254.1999999999998</v>
      </c>
      <c r="GI355" s="435">
        <f t="shared" si="937"/>
        <v>899.9</v>
      </c>
      <c r="GJ355" s="434">
        <f t="shared" si="938"/>
        <v>24078.5</v>
      </c>
      <c r="GK355" s="435">
        <f t="shared" si="939"/>
        <v>17517.699999999997</v>
      </c>
      <c r="GL355" s="434">
        <f t="shared" si="940"/>
        <v>369</v>
      </c>
      <c r="GM355" s="435">
        <f t="shared" si="941"/>
        <v>257</v>
      </c>
      <c r="GN355" s="434">
        <f t="shared" si="942"/>
        <v>369</v>
      </c>
      <c r="GO355" s="435">
        <f t="shared" si="943"/>
        <v>257</v>
      </c>
      <c r="GP355" s="434">
        <f t="shared" si="944"/>
        <v>1157.5999999999999</v>
      </c>
      <c r="GQ355" s="435">
        <f t="shared" si="945"/>
        <v>832.2</v>
      </c>
      <c r="GR355" s="434">
        <f t="shared" si="946"/>
        <v>19017.899999999998</v>
      </c>
      <c r="GS355" s="435">
        <f t="shared" si="947"/>
        <v>13587.099999999999</v>
      </c>
      <c r="GT355" s="434">
        <f t="shared" si="948"/>
        <v>734</v>
      </c>
      <c r="GU355" s="435">
        <f t="shared" si="949"/>
        <v>500</v>
      </c>
      <c r="GV355" s="434">
        <f t="shared" si="950"/>
        <v>734</v>
      </c>
      <c r="GW355" s="435">
        <f t="shared" si="951"/>
        <v>500</v>
      </c>
      <c r="GX355" s="434">
        <f t="shared" si="952"/>
        <v>2411.7999999999997</v>
      </c>
      <c r="GY355" s="435">
        <f t="shared" si="953"/>
        <v>1732.1</v>
      </c>
      <c r="GZ355" s="434">
        <f t="shared" si="954"/>
        <v>43096.399999999994</v>
      </c>
      <c r="HA355" s="435">
        <f t="shared" si="955"/>
        <v>31104.799999999996</v>
      </c>
      <c r="HB355" s="434">
        <f t="shared" si="956"/>
        <v>0</v>
      </c>
      <c r="HC355" s="435">
        <f t="shared" si="957"/>
        <v>0</v>
      </c>
      <c r="HD355" s="434">
        <f t="shared" si="958"/>
        <v>0</v>
      </c>
      <c r="HE355" s="435">
        <f t="shared" si="959"/>
        <v>0</v>
      </c>
      <c r="HF355" s="434">
        <f t="shared" si="960"/>
        <v>0</v>
      </c>
      <c r="HG355" s="435">
        <f t="shared" si="961"/>
        <v>0</v>
      </c>
      <c r="HH355" s="434">
        <f t="shared" si="962"/>
        <v>0</v>
      </c>
      <c r="HI355" s="435">
        <f t="shared" si="963"/>
        <v>0</v>
      </c>
      <c r="HJ355" s="434">
        <f t="shared" si="964"/>
        <v>2891.2000000000003</v>
      </c>
      <c r="HK355" s="435">
        <f t="shared" si="965"/>
        <v>2168.9</v>
      </c>
      <c r="HL355" s="434">
        <f t="shared" si="966"/>
        <v>48328.999999999993</v>
      </c>
      <c r="HM355" s="435">
        <f t="shared" si="967"/>
        <v>36107.199999999997</v>
      </c>
    </row>
    <row r="356" spans="1:221" s="18" customFormat="1" ht="15" customHeight="1">
      <c r="A356" s="540" t="s">
        <v>585</v>
      </c>
      <c r="B356" s="6" t="s">
        <v>670</v>
      </c>
      <c r="C356" s="539"/>
      <c r="D356" s="5">
        <v>229841</v>
      </c>
      <c r="E356" s="568">
        <v>9</v>
      </c>
      <c r="F356" s="609">
        <v>717</v>
      </c>
      <c r="G356" s="560">
        <v>558</v>
      </c>
      <c r="H356" s="609">
        <v>2</v>
      </c>
      <c r="I356" s="560">
        <v>0</v>
      </c>
      <c r="J356" s="434">
        <f t="shared" si="820"/>
        <v>715</v>
      </c>
      <c r="K356" s="435">
        <f t="shared" si="821"/>
        <v>558</v>
      </c>
      <c r="L356" s="432"/>
      <c r="M356" s="433"/>
      <c r="N356" s="434">
        <f t="shared" si="822"/>
        <v>715</v>
      </c>
      <c r="O356" s="435">
        <f t="shared" si="823"/>
        <v>558</v>
      </c>
      <c r="P356" s="434">
        <f t="shared" si="824"/>
        <v>715</v>
      </c>
      <c r="Q356" s="435">
        <f t="shared" si="825"/>
        <v>558</v>
      </c>
      <c r="R356" s="609">
        <v>87</v>
      </c>
      <c r="S356" s="560">
        <v>56</v>
      </c>
      <c r="T356" s="434">
        <f t="shared" si="819"/>
        <v>87</v>
      </c>
      <c r="U356" s="435">
        <f t="shared" si="819"/>
        <v>56</v>
      </c>
      <c r="V356" s="609">
        <v>15</v>
      </c>
      <c r="W356" s="560">
        <v>21</v>
      </c>
      <c r="X356" s="434">
        <f t="shared" si="826"/>
        <v>15</v>
      </c>
      <c r="Y356" s="435">
        <f t="shared" si="827"/>
        <v>21</v>
      </c>
      <c r="Z356" s="432"/>
      <c r="AA356" s="433"/>
      <c r="AB356" s="434">
        <f t="shared" si="828"/>
        <v>0</v>
      </c>
      <c r="AC356" s="435">
        <f t="shared" si="829"/>
        <v>0</v>
      </c>
      <c r="AD356" s="434">
        <f t="shared" si="830"/>
        <v>102</v>
      </c>
      <c r="AE356" s="435">
        <f t="shared" si="831"/>
        <v>77</v>
      </c>
      <c r="AF356" s="434">
        <f t="shared" si="832"/>
        <v>102</v>
      </c>
      <c r="AG356" s="435">
        <f t="shared" si="833"/>
        <v>77</v>
      </c>
      <c r="AH356" s="609">
        <v>3.2</v>
      </c>
      <c r="AI356" s="560">
        <v>3.4</v>
      </c>
      <c r="AJ356" s="434">
        <f t="shared" si="834"/>
        <v>278.40000000000003</v>
      </c>
      <c r="AK356" s="435">
        <f t="shared" si="835"/>
        <v>190.4</v>
      </c>
      <c r="AL356" s="609">
        <v>3.8</v>
      </c>
      <c r="AM356" s="560">
        <v>4.2</v>
      </c>
      <c r="AN356" s="434">
        <f t="shared" si="836"/>
        <v>57</v>
      </c>
      <c r="AO356" s="435">
        <f t="shared" si="837"/>
        <v>88.2</v>
      </c>
      <c r="AP356" s="432"/>
      <c r="AQ356" s="433"/>
      <c r="AR356" s="434">
        <f t="shared" si="838"/>
        <v>0</v>
      </c>
      <c r="AS356" s="435">
        <f t="shared" si="839"/>
        <v>0</v>
      </c>
      <c r="AT356" s="434">
        <f t="shared" si="840"/>
        <v>3.2882352941176474</v>
      </c>
      <c r="AU356" s="435">
        <f t="shared" si="841"/>
        <v>3.6181818181818186</v>
      </c>
      <c r="AV356" s="434">
        <f t="shared" si="842"/>
        <v>335.40000000000003</v>
      </c>
      <c r="AW356" s="435">
        <f t="shared" si="843"/>
        <v>278.60000000000002</v>
      </c>
      <c r="AX356" s="609">
        <v>64</v>
      </c>
      <c r="AY356" s="560">
        <v>70.2</v>
      </c>
      <c r="AZ356" s="434">
        <f t="shared" si="844"/>
        <v>5568</v>
      </c>
      <c r="BA356" s="435">
        <f t="shared" si="845"/>
        <v>3931.2000000000003</v>
      </c>
      <c r="BB356" s="609">
        <v>65.099999999999994</v>
      </c>
      <c r="BC356" s="560">
        <v>60.7</v>
      </c>
      <c r="BD356" s="434">
        <f t="shared" si="846"/>
        <v>976.49999999999989</v>
      </c>
      <c r="BE356" s="435">
        <f t="shared" si="847"/>
        <v>1274.7</v>
      </c>
      <c r="BF356" s="432"/>
      <c r="BG356" s="433"/>
      <c r="BH356" s="434">
        <f t="shared" si="848"/>
        <v>0</v>
      </c>
      <c r="BI356" s="435">
        <f t="shared" si="849"/>
        <v>0</v>
      </c>
      <c r="BJ356" s="434">
        <f t="shared" si="850"/>
        <v>64.161764705882348</v>
      </c>
      <c r="BK356" s="435">
        <f t="shared" si="851"/>
        <v>67.609090909090909</v>
      </c>
      <c r="BL356" s="434">
        <f t="shared" si="852"/>
        <v>6544.4999999999991</v>
      </c>
      <c r="BM356" s="435">
        <f t="shared" si="853"/>
        <v>5205.8999999999996</v>
      </c>
      <c r="BN356" s="609">
        <v>309</v>
      </c>
      <c r="BO356" s="560">
        <v>216</v>
      </c>
      <c r="BP356" s="434">
        <f t="shared" si="854"/>
        <v>309</v>
      </c>
      <c r="BQ356" s="435">
        <f t="shared" si="855"/>
        <v>216</v>
      </c>
      <c r="BR356" s="609">
        <v>93</v>
      </c>
      <c r="BS356" s="560">
        <v>71</v>
      </c>
      <c r="BT356" s="434">
        <f t="shared" si="856"/>
        <v>93</v>
      </c>
      <c r="BU356" s="435">
        <f t="shared" si="857"/>
        <v>71</v>
      </c>
      <c r="BV356" s="432"/>
      <c r="BW356" s="433"/>
      <c r="BX356" s="434">
        <f t="shared" si="858"/>
        <v>0</v>
      </c>
      <c r="BY356" s="435">
        <f t="shared" si="859"/>
        <v>0</v>
      </c>
      <c r="BZ356" s="434">
        <f t="shared" si="860"/>
        <v>402</v>
      </c>
      <c r="CA356" s="435">
        <f t="shared" si="861"/>
        <v>287</v>
      </c>
      <c r="CB356" s="434">
        <f t="shared" si="862"/>
        <v>402</v>
      </c>
      <c r="CC356" s="435">
        <f t="shared" si="863"/>
        <v>287</v>
      </c>
      <c r="CD356" s="609">
        <v>4</v>
      </c>
      <c r="CE356" s="560">
        <v>3.9</v>
      </c>
      <c r="CF356" s="434">
        <f t="shared" si="864"/>
        <v>1236</v>
      </c>
      <c r="CG356" s="435">
        <f t="shared" si="865"/>
        <v>842.4</v>
      </c>
      <c r="CH356" s="610">
        <v>4.9000000000000004</v>
      </c>
      <c r="CI356" s="560">
        <v>4.5</v>
      </c>
      <c r="CJ356" s="434">
        <f t="shared" si="866"/>
        <v>455.70000000000005</v>
      </c>
      <c r="CK356" s="435">
        <f t="shared" si="867"/>
        <v>319.5</v>
      </c>
      <c r="CL356" s="432"/>
      <c r="CM356" s="433"/>
      <c r="CN356" s="434">
        <f t="shared" si="868"/>
        <v>0</v>
      </c>
      <c r="CO356" s="435">
        <f t="shared" si="869"/>
        <v>0</v>
      </c>
      <c r="CP356" s="434">
        <f t="shared" si="870"/>
        <v>4.2082089552238804</v>
      </c>
      <c r="CQ356" s="435">
        <f t="shared" si="871"/>
        <v>4.0484320557491289</v>
      </c>
      <c r="CR356" s="434">
        <f t="shared" si="872"/>
        <v>1691.6999999999998</v>
      </c>
      <c r="CS356" s="435">
        <f t="shared" si="873"/>
        <v>1161.9000000000001</v>
      </c>
      <c r="CT356" s="609">
        <v>74.8</v>
      </c>
      <c r="CU356" s="560">
        <v>77.7</v>
      </c>
      <c r="CV356" s="434">
        <f t="shared" si="874"/>
        <v>23113.200000000001</v>
      </c>
      <c r="CW356" s="435">
        <f t="shared" si="875"/>
        <v>16783.2</v>
      </c>
      <c r="CX356" s="609">
        <v>79.7</v>
      </c>
      <c r="CY356" s="560">
        <v>77.3</v>
      </c>
      <c r="CZ356" s="434">
        <f t="shared" si="876"/>
        <v>7412.1</v>
      </c>
      <c r="DA356" s="435">
        <f t="shared" si="877"/>
        <v>5488.3</v>
      </c>
      <c r="DB356" s="432"/>
      <c r="DC356" s="433"/>
      <c r="DD356" s="434">
        <f t="shared" si="878"/>
        <v>0</v>
      </c>
      <c r="DE356" s="435">
        <f t="shared" si="879"/>
        <v>0</v>
      </c>
      <c r="DF356" s="434">
        <f t="shared" si="880"/>
        <v>75.933582089552246</v>
      </c>
      <c r="DG356" s="435">
        <f t="shared" si="881"/>
        <v>77.601045296167243</v>
      </c>
      <c r="DH356" s="434">
        <f t="shared" si="882"/>
        <v>30525.300000000003</v>
      </c>
      <c r="DI356" s="435">
        <f t="shared" si="883"/>
        <v>22271.5</v>
      </c>
      <c r="DJ356" s="434">
        <f t="shared" si="884"/>
        <v>504</v>
      </c>
      <c r="DK356" s="435">
        <f t="shared" si="885"/>
        <v>364</v>
      </c>
      <c r="DL356" s="434">
        <f t="shared" si="886"/>
        <v>504</v>
      </c>
      <c r="DM356" s="435">
        <f t="shared" si="887"/>
        <v>364</v>
      </c>
      <c r="DN356" s="434">
        <f t="shared" si="888"/>
        <v>4.0220238095238097</v>
      </c>
      <c r="DO356" s="435">
        <f t="shared" si="889"/>
        <v>3.9574175824175826</v>
      </c>
      <c r="DP356" s="434">
        <f t="shared" si="890"/>
        <v>2027.1000000000001</v>
      </c>
      <c r="DQ356" s="435">
        <f t="shared" si="891"/>
        <v>1440.5</v>
      </c>
      <c r="DR356" s="434">
        <f t="shared" si="892"/>
        <v>73.551190476190484</v>
      </c>
      <c r="DS356" s="435">
        <f t="shared" si="893"/>
        <v>75.487362637362637</v>
      </c>
      <c r="DT356" s="434">
        <f t="shared" si="894"/>
        <v>37069.800000000003</v>
      </c>
      <c r="DU356" s="435">
        <f t="shared" si="895"/>
        <v>27477.4</v>
      </c>
      <c r="DV356" s="609">
        <v>48</v>
      </c>
      <c r="DW356" s="560">
        <v>53</v>
      </c>
      <c r="DX356" s="434">
        <f t="shared" si="896"/>
        <v>48</v>
      </c>
      <c r="DY356" s="435">
        <f t="shared" si="897"/>
        <v>53</v>
      </c>
      <c r="DZ356" s="609">
        <v>116</v>
      </c>
      <c r="EA356" s="560">
        <v>97</v>
      </c>
      <c r="EB356" s="434">
        <f t="shared" si="898"/>
        <v>116</v>
      </c>
      <c r="EC356" s="435">
        <f t="shared" si="899"/>
        <v>97</v>
      </c>
      <c r="ED356" s="432"/>
      <c r="EE356" s="433"/>
      <c r="EF356" s="434">
        <f t="shared" si="900"/>
        <v>0</v>
      </c>
      <c r="EG356" s="435">
        <f t="shared" si="901"/>
        <v>0</v>
      </c>
      <c r="EH356" s="434">
        <f t="shared" si="902"/>
        <v>164</v>
      </c>
      <c r="EI356" s="435">
        <f t="shared" si="903"/>
        <v>150</v>
      </c>
      <c r="EJ356" s="434">
        <f t="shared" si="904"/>
        <v>164</v>
      </c>
      <c r="EK356" s="435">
        <f t="shared" si="905"/>
        <v>150</v>
      </c>
      <c r="EL356" s="609">
        <v>3.1</v>
      </c>
      <c r="EM356" s="560">
        <v>3.2</v>
      </c>
      <c r="EN356" s="434">
        <f t="shared" si="906"/>
        <v>148.80000000000001</v>
      </c>
      <c r="EO356" s="435">
        <f t="shared" si="907"/>
        <v>169.60000000000002</v>
      </c>
      <c r="EP356" s="609">
        <v>3.7</v>
      </c>
      <c r="EQ356" s="560">
        <v>3.3</v>
      </c>
      <c r="ER356" s="434">
        <f t="shared" si="908"/>
        <v>429.20000000000005</v>
      </c>
      <c r="ES356" s="435">
        <f t="shared" si="909"/>
        <v>320.09999999999997</v>
      </c>
      <c r="ET356" s="432"/>
      <c r="EU356" s="433"/>
      <c r="EV356" s="434">
        <f t="shared" si="910"/>
        <v>0</v>
      </c>
      <c r="EW356" s="435">
        <f t="shared" si="911"/>
        <v>0</v>
      </c>
      <c r="EX356" s="434">
        <f t="shared" si="912"/>
        <v>3.524390243902439</v>
      </c>
      <c r="EY356" s="435">
        <f t="shared" si="913"/>
        <v>3.2646666666666664</v>
      </c>
      <c r="EZ356" s="434">
        <f t="shared" si="914"/>
        <v>578</v>
      </c>
      <c r="FA356" s="435">
        <f t="shared" si="915"/>
        <v>489.69999999999993</v>
      </c>
      <c r="FB356" s="609">
        <v>59.8</v>
      </c>
      <c r="FC356" s="560">
        <v>59.8</v>
      </c>
      <c r="FD356" s="434">
        <f t="shared" si="916"/>
        <v>2870.3999999999996</v>
      </c>
      <c r="FE356" s="435">
        <f t="shared" si="917"/>
        <v>3169.3999999999996</v>
      </c>
      <c r="FF356" s="609">
        <v>53.6</v>
      </c>
      <c r="FG356" s="560">
        <v>53.5</v>
      </c>
      <c r="FH356" s="434">
        <f t="shared" si="918"/>
        <v>6217.6</v>
      </c>
      <c r="FI356" s="435">
        <f t="shared" si="919"/>
        <v>5189.5</v>
      </c>
      <c r="FJ356" s="432"/>
      <c r="FK356" s="433"/>
      <c r="FL356" s="434">
        <f t="shared" si="920"/>
        <v>0</v>
      </c>
      <c r="FM356" s="435">
        <f t="shared" si="921"/>
        <v>0</v>
      </c>
      <c r="FN356" s="434">
        <f t="shared" si="922"/>
        <v>55.414634146341463</v>
      </c>
      <c r="FO356" s="435">
        <f t="shared" si="923"/>
        <v>55.725999999999999</v>
      </c>
      <c r="FP356" s="434">
        <f t="shared" si="924"/>
        <v>9088</v>
      </c>
      <c r="FQ356" s="435">
        <f t="shared" si="925"/>
        <v>8358.9</v>
      </c>
      <c r="FR356" s="609">
        <v>47</v>
      </c>
      <c r="FS356" s="560">
        <v>44</v>
      </c>
      <c r="FT356" s="434">
        <f t="shared" si="926"/>
        <v>47</v>
      </c>
      <c r="FU356" s="435">
        <f t="shared" si="927"/>
        <v>44</v>
      </c>
      <c r="FV356" s="609">
        <v>5.9</v>
      </c>
      <c r="FW356" s="560">
        <v>5.8</v>
      </c>
      <c r="FX356" s="434">
        <f t="shared" si="928"/>
        <v>277.3</v>
      </c>
      <c r="FY356" s="435">
        <f t="shared" si="929"/>
        <v>255.2</v>
      </c>
      <c r="FZ356" s="609">
        <v>45.1</v>
      </c>
      <c r="GA356" s="561">
        <v>50.3</v>
      </c>
      <c r="GB356" s="434">
        <f t="shared" si="930"/>
        <v>2119.7000000000003</v>
      </c>
      <c r="GC356" s="435">
        <f t="shared" si="931"/>
        <v>2213.1999999999998</v>
      </c>
      <c r="GD356" s="434">
        <f t="shared" si="932"/>
        <v>444</v>
      </c>
      <c r="GE356" s="435">
        <f t="shared" si="933"/>
        <v>325</v>
      </c>
      <c r="GF356" s="434">
        <f t="shared" si="934"/>
        <v>444</v>
      </c>
      <c r="GG356" s="435">
        <f t="shared" si="935"/>
        <v>325</v>
      </c>
      <c r="GH356" s="434">
        <f t="shared" si="936"/>
        <v>1663.2</v>
      </c>
      <c r="GI356" s="435">
        <f t="shared" si="937"/>
        <v>1202.4000000000001</v>
      </c>
      <c r="GJ356" s="434">
        <f t="shared" si="938"/>
        <v>31551.599999999999</v>
      </c>
      <c r="GK356" s="435">
        <f t="shared" si="939"/>
        <v>23883.800000000003</v>
      </c>
      <c r="GL356" s="434">
        <f t="shared" si="940"/>
        <v>224</v>
      </c>
      <c r="GM356" s="435">
        <f t="shared" si="941"/>
        <v>189</v>
      </c>
      <c r="GN356" s="434">
        <f t="shared" si="942"/>
        <v>224</v>
      </c>
      <c r="GO356" s="435">
        <f t="shared" si="943"/>
        <v>189</v>
      </c>
      <c r="GP356" s="434">
        <f t="shared" si="944"/>
        <v>941.90000000000009</v>
      </c>
      <c r="GQ356" s="435">
        <f t="shared" si="945"/>
        <v>727.8</v>
      </c>
      <c r="GR356" s="434">
        <f t="shared" si="946"/>
        <v>14606.2</v>
      </c>
      <c r="GS356" s="435">
        <f t="shared" si="947"/>
        <v>11952.5</v>
      </c>
      <c r="GT356" s="434">
        <f t="shared" si="948"/>
        <v>668</v>
      </c>
      <c r="GU356" s="435">
        <f t="shared" si="949"/>
        <v>514</v>
      </c>
      <c r="GV356" s="434">
        <f t="shared" si="950"/>
        <v>668</v>
      </c>
      <c r="GW356" s="435">
        <f t="shared" si="951"/>
        <v>514</v>
      </c>
      <c r="GX356" s="434">
        <f t="shared" si="952"/>
        <v>2605.1000000000004</v>
      </c>
      <c r="GY356" s="435">
        <f t="shared" si="953"/>
        <v>1930.2</v>
      </c>
      <c r="GZ356" s="434">
        <f t="shared" si="954"/>
        <v>46157.8</v>
      </c>
      <c r="HA356" s="435">
        <f t="shared" si="955"/>
        <v>35836.300000000003</v>
      </c>
      <c r="HB356" s="434">
        <f t="shared" si="956"/>
        <v>0</v>
      </c>
      <c r="HC356" s="435">
        <f t="shared" si="957"/>
        <v>0</v>
      </c>
      <c r="HD356" s="434">
        <f t="shared" si="958"/>
        <v>0</v>
      </c>
      <c r="HE356" s="435">
        <f t="shared" si="959"/>
        <v>0</v>
      </c>
      <c r="HF356" s="434">
        <f t="shared" si="960"/>
        <v>0</v>
      </c>
      <c r="HG356" s="435">
        <f t="shared" si="961"/>
        <v>0</v>
      </c>
      <c r="HH356" s="434">
        <f t="shared" si="962"/>
        <v>0</v>
      </c>
      <c r="HI356" s="435">
        <f t="shared" si="963"/>
        <v>0</v>
      </c>
      <c r="HJ356" s="434">
        <f t="shared" si="964"/>
        <v>2882.4000000000005</v>
      </c>
      <c r="HK356" s="435">
        <f t="shared" si="965"/>
        <v>2185.3999999999996</v>
      </c>
      <c r="HL356" s="434">
        <f t="shared" si="966"/>
        <v>48277.5</v>
      </c>
      <c r="HM356" s="435">
        <f t="shared" si="967"/>
        <v>38049.5</v>
      </c>
    </row>
    <row r="357" spans="1:221" s="18" customFormat="1" ht="15" customHeight="1">
      <c r="A357" s="540" t="s">
        <v>585</v>
      </c>
      <c r="B357" s="6" t="s">
        <v>671</v>
      </c>
      <c r="C357" s="539"/>
      <c r="D357" s="5">
        <v>223922</v>
      </c>
      <c r="E357" s="568">
        <v>10</v>
      </c>
      <c r="F357" s="609">
        <v>178</v>
      </c>
      <c r="G357" s="560">
        <v>178</v>
      </c>
      <c r="H357" s="609">
        <v>0</v>
      </c>
      <c r="I357" s="560">
        <v>0</v>
      </c>
      <c r="J357" s="434">
        <f t="shared" si="820"/>
        <v>178</v>
      </c>
      <c r="K357" s="435">
        <f t="shared" si="821"/>
        <v>178</v>
      </c>
      <c r="L357" s="432"/>
      <c r="M357" s="433"/>
      <c r="N357" s="434">
        <f t="shared" si="822"/>
        <v>178</v>
      </c>
      <c r="O357" s="435">
        <f t="shared" si="823"/>
        <v>178</v>
      </c>
      <c r="P357" s="434">
        <f t="shared" si="824"/>
        <v>178</v>
      </c>
      <c r="Q357" s="435">
        <f t="shared" si="825"/>
        <v>178</v>
      </c>
      <c r="R357" s="609">
        <v>28</v>
      </c>
      <c r="S357" s="560">
        <v>19</v>
      </c>
      <c r="T357" s="434">
        <f t="shared" si="819"/>
        <v>28</v>
      </c>
      <c r="U357" s="435">
        <f t="shared" si="819"/>
        <v>19</v>
      </c>
      <c r="V357" s="609">
        <v>8</v>
      </c>
      <c r="W357" s="560">
        <v>4</v>
      </c>
      <c r="X357" s="434">
        <f t="shared" si="826"/>
        <v>8</v>
      </c>
      <c r="Y357" s="435">
        <f t="shared" si="827"/>
        <v>4</v>
      </c>
      <c r="Z357" s="432"/>
      <c r="AA357" s="433"/>
      <c r="AB357" s="434">
        <f t="shared" si="828"/>
        <v>0</v>
      </c>
      <c r="AC357" s="435">
        <f t="shared" si="829"/>
        <v>0</v>
      </c>
      <c r="AD357" s="434">
        <f t="shared" si="830"/>
        <v>36</v>
      </c>
      <c r="AE357" s="435">
        <f t="shared" si="831"/>
        <v>23</v>
      </c>
      <c r="AF357" s="434">
        <f t="shared" si="832"/>
        <v>36</v>
      </c>
      <c r="AG357" s="435">
        <f t="shared" si="833"/>
        <v>23</v>
      </c>
      <c r="AH357" s="609">
        <v>1.9</v>
      </c>
      <c r="AI357" s="560">
        <v>2.4</v>
      </c>
      <c r="AJ357" s="434">
        <f t="shared" si="834"/>
        <v>53.199999999999996</v>
      </c>
      <c r="AK357" s="435">
        <f t="shared" si="835"/>
        <v>45.6</v>
      </c>
      <c r="AL357" s="609">
        <v>1.6</v>
      </c>
      <c r="AM357" s="560">
        <v>4.8</v>
      </c>
      <c r="AN357" s="434">
        <f t="shared" si="836"/>
        <v>12.8</v>
      </c>
      <c r="AO357" s="435">
        <f t="shared" si="837"/>
        <v>19.2</v>
      </c>
      <c r="AP357" s="432"/>
      <c r="AQ357" s="433"/>
      <c r="AR357" s="434">
        <f t="shared" si="838"/>
        <v>0</v>
      </c>
      <c r="AS357" s="435">
        <f t="shared" si="839"/>
        <v>0</v>
      </c>
      <c r="AT357" s="434">
        <f t="shared" si="840"/>
        <v>1.8333333333333333</v>
      </c>
      <c r="AU357" s="435">
        <f t="shared" si="841"/>
        <v>2.8173913043478258</v>
      </c>
      <c r="AV357" s="434">
        <f t="shared" si="842"/>
        <v>66</v>
      </c>
      <c r="AW357" s="435">
        <f t="shared" si="843"/>
        <v>64.8</v>
      </c>
      <c r="AX357" s="609">
        <v>51.9</v>
      </c>
      <c r="AY357" s="560">
        <v>53.3</v>
      </c>
      <c r="AZ357" s="434">
        <f t="shared" si="844"/>
        <v>1453.2</v>
      </c>
      <c r="BA357" s="435">
        <f t="shared" si="845"/>
        <v>1012.6999999999999</v>
      </c>
      <c r="BB357" s="609">
        <v>34</v>
      </c>
      <c r="BC357" s="560">
        <v>47.3</v>
      </c>
      <c r="BD357" s="434">
        <f t="shared" si="846"/>
        <v>272</v>
      </c>
      <c r="BE357" s="435">
        <f t="shared" si="847"/>
        <v>189.2</v>
      </c>
      <c r="BF357" s="432"/>
      <c r="BG357" s="433"/>
      <c r="BH357" s="434">
        <f t="shared" si="848"/>
        <v>0</v>
      </c>
      <c r="BI357" s="435">
        <f t="shared" si="849"/>
        <v>0</v>
      </c>
      <c r="BJ357" s="434">
        <f t="shared" si="850"/>
        <v>47.922222222222224</v>
      </c>
      <c r="BK357" s="435">
        <f t="shared" si="851"/>
        <v>52.256521739130427</v>
      </c>
      <c r="BL357" s="434">
        <f t="shared" si="852"/>
        <v>1725.2</v>
      </c>
      <c r="BM357" s="435">
        <f t="shared" si="853"/>
        <v>1201.8999999999999</v>
      </c>
      <c r="BN357" s="609">
        <v>56</v>
      </c>
      <c r="BO357" s="560">
        <v>43</v>
      </c>
      <c r="BP357" s="434">
        <f t="shared" si="854"/>
        <v>56</v>
      </c>
      <c r="BQ357" s="435">
        <f t="shared" si="855"/>
        <v>43</v>
      </c>
      <c r="BR357" s="609">
        <v>24</v>
      </c>
      <c r="BS357" s="560">
        <v>29</v>
      </c>
      <c r="BT357" s="434">
        <f t="shared" si="856"/>
        <v>24</v>
      </c>
      <c r="BU357" s="435">
        <f t="shared" si="857"/>
        <v>29</v>
      </c>
      <c r="BV357" s="432"/>
      <c r="BW357" s="433"/>
      <c r="BX357" s="434">
        <f t="shared" si="858"/>
        <v>0</v>
      </c>
      <c r="BY357" s="435">
        <f t="shared" si="859"/>
        <v>0</v>
      </c>
      <c r="BZ357" s="434">
        <f t="shared" si="860"/>
        <v>80</v>
      </c>
      <c r="CA357" s="435">
        <f t="shared" si="861"/>
        <v>72</v>
      </c>
      <c r="CB357" s="434">
        <f t="shared" si="862"/>
        <v>80</v>
      </c>
      <c r="CC357" s="435">
        <f t="shared" si="863"/>
        <v>72</v>
      </c>
      <c r="CD357" s="609">
        <v>3.1</v>
      </c>
      <c r="CE357" s="560">
        <v>2.9</v>
      </c>
      <c r="CF357" s="434">
        <f t="shared" si="864"/>
        <v>173.6</v>
      </c>
      <c r="CG357" s="435">
        <f t="shared" si="865"/>
        <v>124.7</v>
      </c>
      <c r="CH357" s="610">
        <v>3.3</v>
      </c>
      <c r="CI357" s="560">
        <v>3.4</v>
      </c>
      <c r="CJ357" s="434">
        <f t="shared" si="866"/>
        <v>79.199999999999989</v>
      </c>
      <c r="CK357" s="435">
        <f t="shared" si="867"/>
        <v>98.6</v>
      </c>
      <c r="CL357" s="432"/>
      <c r="CM357" s="433"/>
      <c r="CN357" s="434">
        <f t="shared" si="868"/>
        <v>0</v>
      </c>
      <c r="CO357" s="435">
        <f t="shared" si="869"/>
        <v>0</v>
      </c>
      <c r="CP357" s="434">
        <f t="shared" si="870"/>
        <v>3.1599999999999997</v>
      </c>
      <c r="CQ357" s="435">
        <f t="shared" si="871"/>
        <v>3.1013888888888892</v>
      </c>
      <c r="CR357" s="434">
        <f t="shared" si="872"/>
        <v>252.79999999999998</v>
      </c>
      <c r="CS357" s="435">
        <f t="shared" si="873"/>
        <v>223.3</v>
      </c>
      <c r="CT357" s="609">
        <v>73.2</v>
      </c>
      <c r="CU357" s="560">
        <v>65.599999999999994</v>
      </c>
      <c r="CV357" s="434">
        <f t="shared" si="874"/>
        <v>4099.2</v>
      </c>
      <c r="CW357" s="435">
        <f t="shared" si="875"/>
        <v>2820.7999999999997</v>
      </c>
      <c r="CX357" s="609">
        <v>61.9</v>
      </c>
      <c r="CY357" s="560">
        <v>61.5</v>
      </c>
      <c r="CZ357" s="434">
        <f t="shared" si="876"/>
        <v>1485.6</v>
      </c>
      <c r="DA357" s="435">
        <f t="shared" si="877"/>
        <v>1783.5</v>
      </c>
      <c r="DB357" s="432"/>
      <c r="DC357" s="433"/>
      <c r="DD357" s="434">
        <f t="shared" si="878"/>
        <v>0</v>
      </c>
      <c r="DE357" s="435">
        <f t="shared" si="879"/>
        <v>0</v>
      </c>
      <c r="DF357" s="434">
        <f t="shared" si="880"/>
        <v>69.809999999999988</v>
      </c>
      <c r="DG357" s="435">
        <f t="shared" si="881"/>
        <v>63.948611111111099</v>
      </c>
      <c r="DH357" s="434">
        <f t="shared" si="882"/>
        <v>5584.7999999999993</v>
      </c>
      <c r="DI357" s="435">
        <f t="shared" si="883"/>
        <v>4604.2999999999993</v>
      </c>
      <c r="DJ357" s="434">
        <f t="shared" si="884"/>
        <v>116</v>
      </c>
      <c r="DK357" s="435">
        <f t="shared" si="885"/>
        <v>95</v>
      </c>
      <c r="DL357" s="434">
        <f t="shared" si="886"/>
        <v>116</v>
      </c>
      <c r="DM357" s="435">
        <f t="shared" si="887"/>
        <v>95</v>
      </c>
      <c r="DN357" s="434">
        <f t="shared" si="888"/>
        <v>2.7482758620689651</v>
      </c>
      <c r="DO357" s="435">
        <f t="shared" si="889"/>
        <v>3.0326315789473686</v>
      </c>
      <c r="DP357" s="434">
        <f t="shared" si="890"/>
        <v>318.79999999999995</v>
      </c>
      <c r="DQ357" s="435">
        <f t="shared" si="891"/>
        <v>288.10000000000002</v>
      </c>
      <c r="DR357" s="434">
        <f t="shared" si="892"/>
        <v>63.017241379310335</v>
      </c>
      <c r="DS357" s="435">
        <f t="shared" si="893"/>
        <v>61.117894736842096</v>
      </c>
      <c r="DT357" s="434">
        <f t="shared" si="894"/>
        <v>7309.9999999999991</v>
      </c>
      <c r="DU357" s="435">
        <f t="shared" si="895"/>
        <v>5806.1999999999989</v>
      </c>
      <c r="DV357" s="609">
        <v>12</v>
      </c>
      <c r="DW357" s="560">
        <v>24</v>
      </c>
      <c r="DX357" s="434">
        <f t="shared" si="896"/>
        <v>12</v>
      </c>
      <c r="DY357" s="435">
        <f t="shared" si="897"/>
        <v>24</v>
      </c>
      <c r="DZ357" s="609">
        <v>16</v>
      </c>
      <c r="EA357" s="560">
        <v>27</v>
      </c>
      <c r="EB357" s="434">
        <f t="shared" si="898"/>
        <v>16</v>
      </c>
      <c r="EC357" s="435">
        <f t="shared" si="899"/>
        <v>27</v>
      </c>
      <c r="ED357" s="432"/>
      <c r="EE357" s="433"/>
      <c r="EF357" s="434">
        <f t="shared" si="900"/>
        <v>0</v>
      </c>
      <c r="EG357" s="435">
        <f t="shared" si="901"/>
        <v>0</v>
      </c>
      <c r="EH357" s="434">
        <f t="shared" si="902"/>
        <v>28</v>
      </c>
      <c r="EI357" s="435">
        <f t="shared" si="903"/>
        <v>51</v>
      </c>
      <c r="EJ357" s="434">
        <f t="shared" si="904"/>
        <v>28</v>
      </c>
      <c r="EK357" s="435">
        <f t="shared" si="905"/>
        <v>51</v>
      </c>
      <c r="EL357" s="609">
        <v>2.4</v>
      </c>
      <c r="EM357" s="560">
        <v>2</v>
      </c>
      <c r="EN357" s="434">
        <f t="shared" si="906"/>
        <v>28.799999999999997</v>
      </c>
      <c r="EO357" s="435">
        <f t="shared" si="907"/>
        <v>48</v>
      </c>
      <c r="EP357" s="609">
        <v>2.2000000000000002</v>
      </c>
      <c r="EQ357" s="560">
        <v>3.1</v>
      </c>
      <c r="ER357" s="434">
        <f t="shared" si="908"/>
        <v>35.200000000000003</v>
      </c>
      <c r="ES357" s="435">
        <f t="shared" si="909"/>
        <v>83.7</v>
      </c>
      <c r="ET357" s="432"/>
      <c r="EU357" s="433"/>
      <c r="EV357" s="434">
        <f t="shared" si="910"/>
        <v>0</v>
      </c>
      <c r="EW357" s="435">
        <f t="shared" si="911"/>
        <v>0</v>
      </c>
      <c r="EX357" s="434">
        <f t="shared" si="912"/>
        <v>2.2857142857142856</v>
      </c>
      <c r="EY357" s="435">
        <f t="shared" si="913"/>
        <v>2.5823529411764703</v>
      </c>
      <c r="EZ357" s="434">
        <f t="shared" si="914"/>
        <v>64</v>
      </c>
      <c r="FA357" s="435">
        <f t="shared" si="915"/>
        <v>131.69999999999999</v>
      </c>
      <c r="FB357" s="609">
        <v>59.5</v>
      </c>
      <c r="FC357" s="560">
        <v>48.3</v>
      </c>
      <c r="FD357" s="434">
        <f t="shared" si="916"/>
        <v>714</v>
      </c>
      <c r="FE357" s="435">
        <f t="shared" si="917"/>
        <v>1159.1999999999998</v>
      </c>
      <c r="FF357" s="609">
        <v>47.9</v>
      </c>
      <c r="FG357" s="560">
        <v>56.1</v>
      </c>
      <c r="FH357" s="434">
        <f t="shared" si="918"/>
        <v>766.4</v>
      </c>
      <c r="FI357" s="435">
        <f t="shared" si="919"/>
        <v>1514.7</v>
      </c>
      <c r="FJ357" s="432"/>
      <c r="FK357" s="433"/>
      <c r="FL357" s="434">
        <f t="shared" si="920"/>
        <v>0</v>
      </c>
      <c r="FM357" s="435">
        <f t="shared" si="921"/>
        <v>0</v>
      </c>
      <c r="FN357" s="434">
        <f t="shared" si="922"/>
        <v>52.871428571428574</v>
      </c>
      <c r="FO357" s="435">
        <f t="shared" si="923"/>
        <v>52.429411764705875</v>
      </c>
      <c r="FP357" s="434">
        <f t="shared" si="924"/>
        <v>1480.4</v>
      </c>
      <c r="FQ357" s="435">
        <f t="shared" si="925"/>
        <v>2673.8999999999996</v>
      </c>
      <c r="FR357" s="609">
        <v>34</v>
      </c>
      <c r="FS357" s="560">
        <v>32</v>
      </c>
      <c r="FT357" s="434">
        <f t="shared" si="926"/>
        <v>34</v>
      </c>
      <c r="FU357" s="435">
        <f t="shared" si="927"/>
        <v>32</v>
      </c>
      <c r="FV357" s="609">
        <v>3.2</v>
      </c>
      <c r="FW357" s="560">
        <v>3.7</v>
      </c>
      <c r="FX357" s="434">
        <f t="shared" si="928"/>
        <v>108.80000000000001</v>
      </c>
      <c r="FY357" s="435">
        <f t="shared" si="929"/>
        <v>118.4</v>
      </c>
      <c r="FZ357" s="609">
        <v>45.8</v>
      </c>
      <c r="GA357" s="561">
        <v>55.6</v>
      </c>
      <c r="GB357" s="434">
        <f t="shared" si="930"/>
        <v>1557.1999999999998</v>
      </c>
      <c r="GC357" s="435">
        <f t="shared" si="931"/>
        <v>1779.2</v>
      </c>
      <c r="GD357" s="434">
        <f t="shared" si="932"/>
        <v>96</v>
      </c>
      <c r="GE357" s="435">
        <f t="shared" si="933"/>
        <v>86</v>
      </c>
      <c r="GF357" s="434">
        <f t="shared" si="934"/>
        <v>96</v>
      </c>
      <c r="GG357" s="435">
        <f t="shared" si="935"/>
        <v>86</v>
      </c>
      <c r="GH357" s="434">
        <f t="shared" si="936"/>
        <v>255.59999999999997</v>
      </c>
      <c r="GI357" s="435">
        <f t="shared" si="937"/>
        <v>218.3</v>
      </c>
      <c r="GJ357" s="434">
        <f t="shared" si="938"/>
        <v>6266.4</v>
      </c>
      <c r="GK357" s="435">
        <f t="shared" si="939"/>
        <v>4992.6999999999989</v>
      </c>
      <c r="GL357" s="434">
        <f t="shared" si="940"/>
        <v>48</v>
      </c>
      <c r="GM357" s="435">
        <f t="shared" si="941"/>
        <v>60</v>
      </c>
      <c r="GN357" s="434">
        <f t="shared" si="942"/>
        <v>48</v>
      </c>
      <c r="GO357" s="435">
        <f t="shared" si="943"/>
        <v>60</v>
      </c>
      <c r="GP357" s="434">
        <f t="shared" si="944"/>
        <v>127.19999999999999</v>
      </c>
      <c r="GQ357" s="435">
        <f t="shared" si="945"/>
        <v>201.5</v>
      </c>
      <c r="GR357" s="434">
        <f t="shared" si="946"/>
        <v>2524</v>
      </c>
      <c r="GS357" s="435">
        <f t="shared" si="947"/>
        <v>3487.4</v>
      </c>
      <c r="GT357" s="434">
        <f t="shared" si="948"/>
        <v>144</v>
      </c>
      <c r="GU357" s="435">
        <f t="shared" si="949"/>
        <v>146</v>
      </c>
      <c r="GV357" s="434">
        <f t="shared" si="950"/>
        <v>144</v>
      </c>
      <c r="GW357" s="435">
        <f t="shared" si="951"/>
        <v>146</v>
      </c>
      <c r="GX357" s="434">
        <f t="shared" si="952"/>
        <v>382.79999999999995</v>
      </c>
      <c r="GY357" s="435">
        <f t="shared" si="953"/>
        <v>419.8</v>
      </c>
      <c r="GZ357" s="434">
        <f t="shared" si="954"/>
        <v>8790.4</v>
      </c>
      <c r="HA357" s="435">
        <f t="shared" si="955"/>
        <v>8480.0999999999985</v>
      </c>
      <c r="HB357" s="434">
        <f t="shared" si="956"/>
        <v>0</v>
      </c>
      <c r="HC357" s="435">
        <f t="shared" si="957"/>
        <v>0</v>
      </c>
      <c r="HD357" s="434">
        <f t="shared" si="958"/>
        <v>0</v>
      </c>
      <c r="HE357" s="435">
        <f t="shared" si="959"/>
        <v>0</v>
      </c>
      <c r="HF357" s="434">
        <f t="shared" si="960"/>
        <v>0</v>
      </c>
      <c r="HG357" s="435">
        <f t="shared" si="961"/>
        <v>0</v>
      </c>
      <c r="HH357" s="434">
        <f t="shared" si="962"/>
        <v>0</v>
      </c>
      <c r="HI357" s="435">
        <f t="shared" si="963"/>
        <v>0</v>
      </c>
      <c r="HJ357" s="434">
        <f t="shared" si="964"/>
        <v>491.59999999999997</v>
      </c>
      <c r="HK357" s="435">
        <f t="shared" si="965"/>
        <v>538.20000000000005</v>
      </c>
      <c r="HL357" s="434">
        <f t="shared" si="966"/>
        <v>10347.599999999999</v>
      </c>
      <c r="HM357" s="435">
        <f t="shared" si="967"/>
        <v>10259.299999999999</v>
      </c>
    </row>
    <row r="358" spans="1:221" s="18" customFormat="1" ht="15" customHeight="1">
      <c r="A358" s="540" t="s">
        <v>585</v>
      </c>
      <c r="B358" s="6" t="s">
        <v>672</v>
      </c>
      <c r="C358" s="539"/>
      <c r="D358" s="5">
        <v>224891</v>
      </c>
      <c r="E358" s="568">
        <v>10</v>
      </c>
      <c r="F358" s="609">
        <v>125</v>
      </c>
      <c r="G358" s="560">
        <v>138</v>
      </c>
      <c r="H358" s="609">
        <v>0</v>
      </c>
      <c r="I358" s="560">
        <v>1</v>
      </c>
      <c r="J358" s="434">
        <f t="shared" si="820"/>
        <v>125</v>
      </c>
      <c r="K358" s="435">
        <f t="shared" si="821"/>
        <v>137</v>
      </c>
      <c r="L358" s="432"/>
      <c r="M358" s="433"/>
      <c r="N358" s="434">
        <f t="shared" si="822"/>
        <v>125</v>
      </c>
      <c r="O358" s="435">
        <f t="shared" si="823"/>
        <v>137</v>
      </c>
      <c r="P358" s="434">
        <f t="shared" si="824"/>
        <v>125</v>
      </c>
      <c r="Q358" s="435">
        <f t="shared" si="825"/>
        <v>137</v>
      </c>
      <c r="R358" s="609">
        <v>17</v>
      </c>
      <c r="S358" s="560">
        <v>15</v>
      </c>
      <c r="T358" s="434">
        <f t="shared" si="819"/>
        <v>17</v>
      </c>
      <c r="U358" s="435">
        <f t="shared" si="819"/>
        <v>15</v>
      </c>
      <c r="V358" s="609">
        <v>8</v>
      </c>
      <c r="W358" s="560">
        <v>11</v>
      </c>
      <c r="X358" s="434">
        <f t="shared" si="826"/>
        <v>8</v>
      </c>
      <c r="Y358" s="435">
        <f t="shared" si="827"/>
        <v>11</v>
      </c>
      <c r="Z358" s="432"/>
      <c r="AA358" s="433"/>
      <c r="AB358" s="434">
        <f t="shared" si="828"/>
        <v>0</v>
      </c>
      <c r="AC358" s="435">
        <f t="shared" si="829"/>
        <v>0</v>
      </c>
      <c r="AD358" s="434">
        <f t="shared" si="830"/>
        <v>25</v>
      </c>
      <c r="AE358" s="435">
        <f t="shared" si="831"/>
        <v>26</v>
      </c>
      <c r="AF358" s="434">
        <f t="shared" si="832"/>
        <v>25</v>
      </c>
      <c r="AG358" s="435">
        <f t="shared" si="833"/>
        <v>26</v>
      </c>
      <c r="AH358" s="609">
        <v>2.1</v>
      </c>
      <c r="AI358" s="560">
        <v>1.8</v>
      </c>
      <c r="AJ358" s="434">
        <f t="shared" si="834"/>
        <v>35.700000000000003</v>
      </c>
      <c r="AK358" s="435">
        <f t="shared" si="835"/>
        <v>27</v>
      </c>
      <c r="AL358" s="609">
        <v>1.4</v>
      </c>
      <c r="AM358" s="560">
        <v>1.9</v>
      </c>
      <c r="AN358" s="434">
        <f t="shared" si="836"/>
        <v>11.2</v>
      </c>
      <c r="AO358" s="435">
        <f t="shared" si="837"/>
        <v>20.9</v>
      </c>
      <c r="AP358" s="432"/>
      <c r="AQ358" s="433"/>
      <c r="AR358" s="434">
        <f t="shared" si="838"/>
        <v>0</v>
      </c>
      <c r="AS358" s="435">
        <f t="shared" si="839"/>
        <v>0</v>
      </c>
      <c r="AT358" s="434">
        <f t="shared" si="840"/>
        <v>1.8760000000000003</v>
      </c>
      <c r="AU358" s="435">
        <f t="shared" si="841"/>
        <v>1.8423076923076922</v>
      </c>
      <c r="AV358" s="434">
        <f t="shared" si="842"/>
        <v>46.900000000000006</v>
      </c>
      <c r="AW358" s="435">
        <f t="shared" si="843"/>
        <v>47.9</v>
      </c>
      <c r="AX358" s="609">
        <v>51.4</v>
      </c>
      <c r="AY358" s="560">
        <v>53</v>
      </c>
      <c r="AZ358" s="434">
        <f t="shared" si="844"/>
        <v>873.8</v>
      </c>
      <c r="BA358" s="435">
        <f t="shared" si="845"/>
        <v>795</v>
      </c>
      <c r="BB358" s="609">
        <v>26.4</v>
      </c>
      <c r="BC358" s="560">
        <v>24.7</v>
      </c>
      <c r="BD358" s="434">
        <f t="shared" si="846"/>
        <v>211.2</v>
      </c>
      <c r="BE358" s="435">
        <f t="shared" si="847"/>
        <v>271.7</v>
      </c>
      <c r="BF358" s="432"/>
      <c r="BG358" s="433"/>
      <c r="BH358" s="434">
        <f t="shared" si="848"/>
        <v>0</v>
      </c>
      <c r="BI358" s="435">
        <f t="shared" si="849"/>
        <v>0</v>
      </c>
      <c r="BJ358" s="434">
        <f t="shared" si="850"/>
        <v>43.4</v>
      </c>
      <c r="BK358" s="435">
        <f t="shared" si="851"/>
        <v>41.026923076923076</v>
      </c>
      <c r="BL358" s="434">
        <f t="shared" si="852"/>
        <v>1085</v>
      </c>
      <c r="BM358" s="435">
        <f t="shared" si="853"/>
        <v>1066.7</v>
      </c>
      <c r="BN358" s="609">
        <v>34</v>
      </c>
      <c r="BO358" s="560">
        <v>32</v>
      </c>
      <c r="BP358" s="434">
        <f t="shared" si="854"/>
        <v>34</v>
      </c>
      <c r="BQ358" s="435">
        <f t="shared" si="855"/>
        <v>32</v>
      </c>
      <c r="BR358" s="609">
        <v>9</v>
      </c>
      <c r="BS358" s="560">
        <v>9</v>
      </c>
      <c r="BT358" s="434">
        <f t="shared" si="856"/>
        <v>9</v>
      </c>
      <c r="BU358" s="435">
        <f t="shared" si="857"/>
        <v>9</v>
      </c>
      <c r="BV358" s="432"/>
      <c r="BW358" s="433"/>
      <c r="BX358" s="434">
        <f t="shared" si="858"/>
        <v>0</v>
      </c>
      <c r="BY358" s="435">
        <f t="shared" si="859"/>
        <v>0</v>
      </c>
      <c r="BZ358" s="434">
        <f t="shared" si="860"/>
        <v>43</v>
      </c>
      <c r="CA358" s="435">
        <f t="shared" si="861"/>
        <v>41</v>
      </c>
      <c r="CB358" s="434">
        <f t="shared" si="862"/>
        <v>43</v>
      </c>
      <c r="CC358" s="435">
        <f t="shared" si="863"/>
        <v>41</v>
      </c>
      <c r="CD358" s="609">
        <v>3.2</v>
      </c>
      <c r="CE358" s="560">
        <v>2.1</v>
      </c>
      <c r="CF358" s="434">
        <f t="shared" si="864"/>
        <v>108.80000000000001</v>
      </c>
      <c r="CG358" s="435">
        <f t="shared" si="865"/>
        <v>67.2</v>
      </c>
      <c r="CH358" s="610">
        <v>3.8</v>
      </c>
      <c r="CI358" s="560">
        <v>2.7</v>
      </c>
      <c r="CJ358" s="434">
        <f t="shared" si="866"/>
        <v>34.199999999999996</v>
      </c>
      <c r="CK358" s="435">
        <f t="shared" si="867"/>
        <v>24.3</v>
      </c>
      <c r="CL358" s="432"/>
      <c r="CM358" s="433"/>
      <c r="CN358" s="434">
        <f t="shared" si="868"/>
        <v>0</v>
      </c>
      <c r="CO358" s="435">
        <f t="shared" si="869"/>
        <v>0</v>
      </c>
      <c r="CP358" s="434">
        <f t="shared" si="870"/>
        <v>3.3255813953488373</v>
      </c>
      <c r="CQ358" s="435">
        <f t="shared" si="871"/>
        <v>2.2317073170731709</v>
      </c>
      <c r="CR358" s="434">
        <f t="shared" si="872"/>
        <v>143</v>
      </c>
      <c r="CS358" s="435">
        <f t="shared" si="873"/>
        <v>91.500000000000014</v>
      </c>
      <c r="CT358" s="609">
        <v>67.099999999999994</v>
      </c>
      <c r="CU358" s="560">
        <v>58.9</v>
      </c>
      <c r="CV358" s="434">
        <f t="shared" si="874"/>
        <v>2281.3999999999996</v>
      </c>
      <c r="CW358" s="435">
        <f t="shared" si="875"/>
        <v>1884.8</v>
      </c>
      <c r="CX358" s="609">
        <v>57.4</v>
      </c>
      <c r="CY358" s="560">
        <v>50.6</v>
      </c>
      <c r="CZ358" s="434">
        <f t="shared" si="876"/>
        <v>516.6</v>
      </c>
      <c r="DA358" s="435">
        <f t="shared" si="877"/>
        <v>455.40000000000003</v>
      </c>
      <c r="DB358" s="432"/>
      <c r="DC358" s="433"/>
      <c r="DD358" s="434">
        <f t="shared" si="878"/>
        <v>0</v>
      </c>
      <c r="DE358" s="435">
        <f t="shared" si="879"/>
        <v>0</v>
      </c>
      <c r="DF358" s="434">
        <f t="shared" si="880"/>
        <v>65.069767441860449</v>
      </c>
      <c r="DG358" s="435">
        <f t="shared" si="881"/>
        <v>57.078048780487798</v>
      </c>
      <c r="DH358" s="434">
        <f t="shared" si="882"/>
        <v>2797.9999999999991</v>
      </c>
      <c r="DI358" s="435">
        <f t="shared" si="883"/>
        <v>2340.1999999999998</v>
      </c>
      <c r="DJ358" s="434">
        <f t="shared" si="884"/>
        <v>68</v>
      </c>
      <c r="DK358" s="435">
        <f t="shared" si="885"/>
        <v>67</v>
      </c>
      <c r="DL358" s="434">
        <f t="shared" si="886"/>
        <v>68</v>
      </c>
      <c r="DM358" s="435">
        <f t="shared" si="887"/>
        <v>67</v>
      </c>
      <c r="DN358" s="434">
        <f t="shared" si="888"/>
        <v>2.7926470588235297</v>
      </c>
      <c r="DO358" s="435">
        <f t="shared" si="889"/>
        <v>2.0805970149253734</v>
      </c>
      <c r="DP358" s="434">
        <f t="shared" si="890"/>
        <v>189.90000000000003</v>
      </c>
      <c r="DQ358" s="435">
        <f t="shared" si="891"/>
        <v>139.4</v>
      </c>
      <c r="DR358" s="434">
        <f t="shared" si="892"/>
        <v>57.102941176470573</v>
      </c>
      <c r="DS358" s="435">
        <f t="shared" si="893"/>
        <v>50.849253731343275</v>
      </c>
      <c r="DT358" s="434">
        <f t="shared" si="894"/>
        <v>3882.9999999999991</v>
      </c>
      <c r="DU358" s="435">
        <f t="shared" si="895"/>
        <v>3406.8999999999996</v>
      </c>
      <c r="DV358" s="609">
        <v>14</v>
      </c>
      <c r="DW358" s="560">
        <v>25</v>
      </c>
      <c r="DX358" s="434">
        <f t="shared" si="896"/>
        <v>14</v>
      </c>
      <c r="DY358" s="435">
        <f t="shared" si="897"/>
        <v>25</v>
      </c>
      <c r="DZ358" s="609">
        <v>10</v>
      </c>
      <c r="EA358" s="560">
        <v>9</v>
      </c>
      <c r="EB358" s="434">
        <f t="shared" si="898"/>
        <v>10</v>
      </c>
      <c r="EC358" s="435">
        <f t="shared" si="899"/>
        <v>9</v>
      </c>
      <c r="ED358" s="432"/>
      <c r="EE358" s="433"/>
      <c r="EF358" s="434">
        <f t="shared" si="900"/>
        <v>0</v>
      </c>
      <c r="EG358" s="435">
        <f t="shared" si="901"/>
        <v>0</v>
      </c>
      <c r="EH358" s="434">
        <f t="shared" si="902"/>
        <v>24</v>
      </c>
      <c r="EI358" s="435">
        <f t="shared" si="903"/>
        <v>34</v>
      </c>
      <c r="EJ358" s="434">
        <f t="shared" si="904"/>
        <v>24</v>
      </c>
      <c r="EK358" s="435">
        <f t="shared" si="905"/>
        <v>34</v>
      </c>
      <c r="EL358" s="609">
        <v>1.9</v>
      </c>
      <c r="EM358" s="560">
        <v>1.8</v>
      </c>
      <c r="EN358" s="434">
        <f t="shared" si="906"/>
        <v>26.599999999999998</v>
      </c>
      <c r="EO358" s="435">
        <f t="shared" si="907"/>
        <v>45</v>
      </c>
      <c r="EP358" s="609">
        <v>2.7</v>
      </c>
      <c r="EQ358" s="560">
        <v>2.9</v>
      </c>
      <c r="ER358" s="434">
        <f t="shared" si="908"/>
        <v>27</v>
      </c>
      <c r="ES358" s="435">
        <f t="shared" si="909"/>
        <v>26.099999999999998</v>
      </c>
      <c r="ET358" s="432"/>
      <c r="EU358" s="433"/>
      <c r="EV358" s="434">
        <f t="shared" si="910"/>
        <v>0</v>
      </c>
      <c r="EW358" s="435">
        <f t="shared" si="911"/>
        <v>0</v>
      </c>
      <c r="EX358" s="434">
        <f t="shared" si="912"/>
        <v>2.2333333333333329</v>
      </c>
      <c r="EY358" s="435">
        <f t="shared" si="913"/>
        <v>2.091176470588235</v>
      </c>
      <c r="EZ358" s="434">
        <f t="shared" si="914"/>
        <v>53.599999999999994</v>
      </c>
      <c r="FA358" s="435">
        <f t="shared" si="915"/>
        <v>71.099999999999994</v>
      </c>
      <c r="FB358" s="609">
        <v>41.1</v>
      </c>
      <c r="FC358" s="560">
        <v>48.3</v>
      </c>
      <c r="FD358" s="434">
        <f t="shared" si="916"/>
        <v>575.4</v>
      </c>
      <c r="FE358" s="435">
        <f t="shared" si="917"/>
        <v>1207.5</v>
      </c>
      <c r="FF358" s="609">
        <v>40.700000000000003</v>
      </c>
      <c r="FG358" s="560">
        <v>36.1</v>
      </c>
      <c r="FH358" s="434">
        <f t="shared" si="918"/>
        <v>407</v>
      </c>
      <c r="FI358" s="435">
        <f t="shared" si="919"/>
        <v>324.90000000000003</v>
      </c>
      <c r="FJ358" s="432"/>
      <c r="FK358" s="433"/>
      <c r="FL358" s="434">
        <f t="shared" si="920"/>
        <v>0</v>
      </c>
      <c r="FM358" s="435">
        <f t="shared" si="921"/>
        <v>0</v>
      </c>
      <c r="FN358" s="434">
        <f t="shared" si="922"/>
        <v>40.93333333333333</v>
      </c>
      <c r="FO358" s="435">
        <f t="shared" si="923"/>
        <v>45.070588235294117</v>
      </c>
      <c r="FP358" s="434">
        <f t="shared" si="924"/>
        <v>982.39999999999986</v>
      </c>
      <c r="FQ358" s="435">
        <f t="shared" si="925"/>
        <v>1532.4</v>
      </c>
      <c r="FR358" s="609">
        <v>33</v>
      </c>
      <c r="FS358" s="560">
        <v>36</v>
      </c>
      <c r="FT358" s="434">
        <f t="shared" si="926"/>
        <v>33</v>
      </c>
      <c r="FU358" s="435">
        <f t="shared" si="927"/>
        <v>36</v>
      </c>
      <c r="FV358" s="609">
        <v>1.9</v>
      </c>
      <c r="FW358" s="560">
        <v>1.2</v>
      </c>
      <c r="FX358" s="434">
        <f t="shared" si="928"/>
        <v>62.699999999999996</v>
      </c>
      <c r="FY358" s="435">
        <f t="shared" si="929"/>
        <v>43.199999999999996</v>
      </c>
      <c r="FZ358" s="609">
        <v>27.7</v>
      </c>
      <c r="GA358" s="561">
        <v>13.8</v>
      </c>
      <c r="GB358" s="434">
        <f t="shared" si="930"/>
        <v>914.1</v>
      </c>
      <c r="GC358" s="435">
        <f t="shared" si="931"/>
        <v>496.8</v>
      </c>
      <c r="GD358" s="434">
        <f t="shared" si="932"/>
        <v>65</v>
      </c>
      <c r="GE358" s="435">
        <f t="shared" si="933"/>
        <v>72</v>
      </c>
      <c r="GF358" s="434">
        <f t="shared" si="934"/>
        <v>65</v>
      </c>
      <c r="GG358" s="435">
        <f t="shared" si="935"/>
        <v>72</v>
      </c>
      <c r="GH358" s="434">
        <f t="shared" si="936"/>
        <v>171.1</v>
      </c>
      <c r="GI358" s="435">
        <f t="shared" si="937"/>
        <v>139.19999999999999</v>
      </c>
      <c r="GJ358" s="434">
        <f t="shared" si="938"/>
        <v>3730.6</v>
      </c>
      <c r="GK358" s="435">
        <f t="shared" si="939"/>
        <v>3887.3</v>
      </c>
      <c r="GL358" s="434">
        <f t="shared" si="940"/>
        <v>27</v>
      </c>
      <c r="GM358" s="435">
        <f t="shared" si="941"/>
        <v>29</v>
      </c>
      <c r="GN358" s="434">
        <f t="shared" si="942"/>
        <v>27</v>
      </c>
      <c r="GO358" s="435">
        <f t="shared" si="943"/>
        <v>29</v>
      </c>
      <c r="GP358" s="434">
        <f t="shared" si="944"/>
        <v>72.399999999999991</v>
      </c>
      <c r="GQ358" s="435">
        <f t="shared" si="945"/>
        <v>71.3</v>
      </c>
      <c r="GR358" s="434">
        <f t="shared" si="946"/>
        <v>1134.8</v>
      </c>
      <c r="GS358" s="435">
        <f t="shared" si="947"/>
        <v>1052</v>
      </c>
      <c r="GT358" s="434">
        <f t="shared" si="948"/>
        <v>92</v>
      </c>
      <c r="GU358" s="435">
        <f t="shared" si="949"/>
        <v>101</v>
      </c>
      <c r="GV358" s="434">
        <f t="shared" si="950"/>
        <v>92</v>
      </c>
      <c r="GW358" s="435">
        <f t="shared" si="951"/>
        <v>101</v>
      </c>
      <c r="GX358" s="434">
        <f t="shared" si="952"/>
        <v>243.5</v>
      </c>
      <c r="GY358" s="435">
        <f t="shared" si="953"/>
        <v>210.5</v>
      </c>
      <c r="GZ358" s="434">
        <f t="shared" si="954"/>
        <v>4865.3999999999996</v>
      </c>
      <c r="HA358" s="435">
        <f t="shared" si="955"/>
        <v>4939.3</v>
      </c>
      <c r="HB358" s="434">
        <f t="shared" si="956"/>
        <v>0</v>
      </c>
      <c r="HC358" s="435">
        <f t="shared" si="957"/>
        <v>0</v>
      </c>
      <c r="HD358" s="434">
        <f t="shared" si="958"/>
        <v>0</v>
      </c>
      <c r="HE358" s="435">
        <f t="shared" si="959"/>
        <v>0</v>
      </c>
      <c r="HF358" s="434">
        <f t="shared" si="960"/>
        <v>0</v>
      </c>
      <c r="HG358" s="435">
        <f t="shared" si="961"/>
        <v>0</v>
      </c>
      <c r="HH358" s="434">
        <f t="shared" si="962"/>
        <v>0</v>
      </c>
      <c r="HI358" s="435">
        <f t="shared" si="963"/>
        <v>0</v>
      </c>
      <c r="HJ358" s="434">
        <f t="shared" si="964"/>
        <v>306.20000000000005</v>
      </c>
      <c r="HK358" s="435">
        <f t="shared" si="965"/>
        <v>253.7</v>
      </c>
      <c r="HL358" s="434">
        <f t="shared" si="966"/>
        <v>5779.4999999999991</v>
      </c>
      <c r="HM358" s="435">
        <f t="shared" si="967"/>
        <v>5436.0999999999995</v>
      </c>
    </row>
    <row r="359" spans="1:221" s="18" customFormat="1" ht="15" customHeight="1">
      <c r="A359" s="540" t="s">
        <v>585</v>
      </c>
      <c r="B359" s="6" t="s">
        <v>673</v>
      </c>
      <c r="C359" s="539"/>
      <c r="D359" s="5">
        <v>224961</v>
      </c>
      <c r="E359" s="568">
        <v>10</v>
      </c>
      <c r="F359" s="609">
        <v>266</v>
      </c>
      <c r="G359" s="560">
        <v>304</v>
      </c>
      <c r="H359" s="609">
        <v>5</v>
      </c>
      <c r="I359" s="560">
        <v>5</v>
      </c>
      <c r="J359" s="434">
        <f t="shared" si="820"/>
        <v>261</v>
      </c>
      <c r="K359" s="435">
        <f t="shared" si="821"/>
        <v>299</v>
      </c>
      <c r="L359" s="432"/>
      <c r="M359" s="433"/>
      <c r="N359" s="434">
        <f t="shared" si="822"/>
        <v>261</v>
      </c>
      <c r="O359" s="435">
        <f t="shared" si="823"/>
        <v>299</v>
      </c>
      <c r="P359" s="434">
        <f t="shared" si="824"/>
        <v>261</v>
      </c>
      <c r="Q359" s="435">
        <f t="shared" si="825"/>
        <v>299</v>
      </c>
      <c r="R359" s="609">
        <v>11</v>
      </c>
      <c r="S359" s="560">
        <v>16</v>
      </c>
      <c r="T359" s="434">
        <f t="shared" si="819"/>
        <v>11</v>
      </c>
      <c r="U359" s="435">
        <f t="shared" si="819"/>
        <v>16</v>
      </c>
      <c r="V359" s="609">
        <v>15</v>
      </c>
      <c r="W359" s="560">
        <v>17</v>
      </c>
      <c r="X359" s="434">
        <f t="shared" si="826"/>
        <v>15</v>
      </c>
      <c r="Y359" s="435">
        <f t="shared" si="827"/>
        <v>17</v>
      </c>
      <c r="Z359" s="432"/>
      <c r="AA359" s="433"/>
      <c r="AB359" s="434">
        <f t="shared" si="828"/>
        <v>0</v>
      </c>
      <c r="AC359" s="435">
        <f t="shared" si="829"/>
        <v>0</v>
      </c>
      <c r="AD359" s="434">
        <f t="shared" si="830"/>
        <v>26</v>
      </c>
      <c r="AE359" s="435">
        <f t="shared" si="831"/>
        <v>33</v>
      </c>
      <c r="AF359" s="434">
        <f t="shared" si="832"/>
        <v>26</v>
      </c>
      <c r="AG359" s="435">
        <f t="shared" si="833"/>
        <v>33</v>
      </c>
      <c r="AH359" s="609">
        <v>2.8</v>
      </c>
      <c r="AI359" s="560">
        <v>1.9</v>
      </c>
      <c r="AJ359" s="434">
        <f t="shared" si="834"/>
        <v>30.799999999999997</v>
      </c>
      <c r="AK359" s="435">
        <f t="shared" si="835"/>
        <v>30.4</v>
      </c>
      <c r="AL359" s="609">
        <v>3.8</v>
      </c>
      <c r="AM359" s="560">
        <v>4.2</v>
      </c>
      <c r="AN359" s="434">
        <f t="shared" si="836"/>
        <v>57</v>
      </c>
      <c r="AO359" s="435">
        <f t="shared" si="837"/>
        <v>71.400000000000006</v>
      </c>
      <c r="AP359" s="432"/>
      <c r="AQ359" s="433"/>
      <c r="AR359" s="434">
        <f t="shared" si="838"/>
        <v>0</v>
      </c>
      <c r="AS359" s="435">
        <f t="shared" si="839"/>
        <v>0</v>
      </c>
      <c r="AT359" s="434">
        <f t="shared" si="840"/>
        <v>3.3769230769230769</v>
      </c>
      <c r="AU359" s="435">
        <f t="shared" si="841"/>
        <v>3.0848484848484854</v>
      </c>
      <c r="AV359" s="434">
        <f t="shared" si="842"/>
        <v>87.8</v>
      </c>
      <c r="AW359" s="435">
        <f t="shared" si="843"/>
        <v>101.80000000000001</v>
      </c>
      <c r="AX359" s="609">
        <v>61.6</v>
      </c>
      <c r="AY359" s="560">
        <v>47.4</v>
      </c>
      <c r="AZ359" s="434">
        <f t="shared" si="844"/>
        <v>677.6</v>
      </c>
      <c r="BA359" s="435">
        <f t="shared" si="845"/>
        <v>758.4</v>
      </c>
      <c r="BB359" s="609">
        <v>65.7</v>
      </c>
      <c r="BC359" s="560">
        <v>65.7</v>
      </c>
      <c r="BD359" s="434">
        <f t="shared" si="846"/>
        <v>985.5</v>
      </c>
      <c r="BE359" s="435">
        <f t="shared" si="847"/>
        <v>1116.9000000000001</v>
      </c>
      <c r="BF359" s="432"/>
      <c r="BG359" s="433"/>
      <c r="BH359" s="434">
        <f t="shared" si="848"/>
        <v>0</v>
      </c>
      <c r="BI359" s="435">
        <f t="shared" si="849"/>
        <v>0</v>
      </c>
      <c r="BJ359" s="434">
        <f t="shared" si="850"/>
        <v>63.965384615384615</v>
      </c>
      <c r="BK359" s="435">
        <f t="shared" si="851"/>
        <v>56.827272727272735</v>
      </c>
      <c r="BL359" s="434">
        <f t="shared" si="852"/>
        <v>1663.1</v>
      </c>
      <c r="BM359" s="435">
        <f t="shared" si="853"/>
        <v>1875.3000000000002</v>
      </c>
      <c r="BN359" s="609">
        <v>39</v>
      </c>
      <c r="BO359" s="560">
        <v>52</v>
      </c>
      <c r="BP359" s="434">
        <f t="shared" si="854"/>
        <v>39</v>
      </c>
      <c r="BQ359" s="435">
        <f t="shared" si="855"/>
        <v>52</v>
      </c>
      <c r="BR359" s="609">
        <v>27</v>
      </c>
      <c r="BS359" s="560">
        <v>39</v>
      </c>
      <c r="BT359" s="434">
        <f t="shared" si="856"/>
        <v>27</v>
      </c>
      <c r="BU359" s="435">
        <f t="shared" si="857"/>
        <v>39</v>
      </c>
      <c r="BV359" s="432"/>
      <c r="BW359" s="433"/>
      <c r="BX359" s="434">
        <f t="shared" si="858"/>
        <v>0</v>
      </c>
      <c r="BY359" s="435">
        <f t="shared" si="859"/>
        <v>0</v>
      </c>
      <c r="BZ359" s="434">
        <f t="shared" si="860"/>
        <v>66</v>
      </c>
      <c r="CA359" s="435">
        <f t="shared" si="861"/>
        <v>91</v>
      </c>
      <c r="CB359" s="434">
        <f t="shared" si="862"/>
        <v>66</v>
      </c>
      <c r="CC359" s="435">
        <f t="shared" si="863"/>
        <v>91</v>
      </c>
      <c r="CD359" s="609">
        <v>4.0999999999999996</v>
      </c>
      <c r="CE359" s="560">
        <v>3.1</v>
      </c>
      <c r="CF359" s="434">
        <f t="shared" si="864"/>
        <v>159.89999999999998</v>
      </c>
      <c r="CG359" s="435">
        <f t="shared" si="865"/>
        <v>161.20000000000002</v>
      </c>
      <c r="CH359" s="610">
        <v>5.5</v>
      </c>
      <c r="CI359" s="560">
        <v>5.2</v>
      </c>
      <c r="CJ359" s="434">
        <f t="shared" si="866"/>
        <v>148.5</v>
      </c>
      <c r="CK359" s="435">
        <f t="shared" si="867"/>
        <v>202.8</v>
      </c>
      <c r="CL359" s="432"/>
      <c r="CM359" s="433"/>
      <c r="CN359" s="434">
        <f t="shared" si="868"/>
        <v>0</v>
      </c>
      <c r="CO359" s="435">
        <f t="shared" si="869"/>
        <v>0</v>
      </c>
      <c r="CP359" s="434">
        <f t="shared" si="870"/>
        <v>4.672727272727272</v>
      </c>
      <c r="CQ359" s="435">
        <f t="shared" si="871"/>
        <v>4</v>
      </c>
      <c r="CR359" s="434">
        <f t="shared" si="872"/>
        <v>308.39999999999998</v>
      </c>
      <c r="CS359" s="435">
        <f t="shared" si="873"/>
        <v>364</v>
      </c>
      <c r="CT359" s="609">
        <v>76.400000000000006</v>
      </c>
      <c r="CU359" s="560">
        <v>72.3</v>
      </c>
      <c r="CV359" s="434">
        <f t="shared" si="874"/>
        <v>2979.6000000000004</v>
      </c>
      <c r="CW359" s="435">
        <f t="shared" si="875"/>
        <v>3759.6</v>
      </c>
      <c r="CX359" s="609">
        <v>98.9</v>
      </c>
      <c r="CY359" s="560">
        <v>86.2</v>
      </c>
      <c r="CZ359" s="434">
        <f t="shared" si="876"/>
        <v>2670.3</v>
      </c>
      <c r="DA359" s="435">
        <f t="shared" si="877"/>
        <v>3361.8</v>
      </c>
      <c r="DB359" s="432"/>
      <c r="DC359" s="433"/>
      <c r="DD359" s="434">
        <f t="shared" si="878"/>
        <v>0</v>
      </c>
      <c r="DE359" s="435">
        <f t="shared" si="879"/>
        <v>0</v>
      </c>
      <c r="DF359" s="434">
        <f t="shared" si="880"/>
        <v>85.604545454545459</v>
      </c>
      <c r="DG359" s="435">
        <f t="shared" si="881"/>
        <v>78.257142857142853</v>
      </c>
      <c r="DH359" s="434">
        <f t="shared" si="882"/>
        <v>5649.9000000000005</v>
      </c>
      <c r="DI359" s="435">
        <f t="shared" si="883"/>
        <v>7121.4</v>
      </c>
      <c r="DJ359" s="434">
        <f t="shared" si="884"/>
        <v>92</v>
      </c>
      <c r="DK359" s="435">
        <f t="shared" si="885"/>
        <v>124</v>
      </c>
      <c r="DL359" s="434">
        <f t="shared" si="886"/>
        <v>92</v>
      </c>
      <c r="DM359" s="435">
        <f t="shared" si="887"/>
        <v>124</v>
      </c>
      <c r="DN359" s="434">
        <f t="shared" si="888"/>
        <v>4.3065217391304342</v>
      </c>
      <c r="DO359" s="435">
        <f t="shared" si="889"/>
        <v>3.7564516129032257</v>
      </c>
      <c r="DP359" s="434">
        <f t="shared" si="890"/>
        <v>396.19999999999993</v>
      </c>
      <c r="DQ359" s="435">
        <f t="shared" si="891"/>
        <v>465.8</v>
      </c>
      <c r="DR359" s="434">
        <f t="shared" si="892"/>
        <v>79.489130434782609</v>
      </c>
      <c r="DS359" s="435">
        <f t="shared" si="893"/>
        <v>72.554032258064524</v>
      </c>
      <c r="DT359" s="434">
        <f t="shared" si="894"/>
        <v>7313</v>
      </c>
      <c r="DU359" s="435">
        <f t="shared" si="895"/>
        <v>8996.7000000000007</v>
      </c>
      <c r="DV359" s="609">
        <v>41</v>
      </c>
      <c r="DW359" s="560">
        <v>52</v>
      </c>
      <c r="DX359" s="434">
        <f t="shared" si="896"/>
        <v>41</v>
      </c>
      <c r="DY359" s="435">
        <f t="shared" si="897"/>
        <v>52</v>
      </c>
      <c r="DZ359" s="609">
        <v>88</v>
      </c>
      <c r="EA359" s="560">
        <v>82</v>
      </c>
      <c r="EB359" s="434">
        <f t="shared" si="898"/>
        <v>88</v>
      </c>
      <c r="EC359" s="435">
        <f t="shared" si="899"/>
        <v>82</v>
      </c>
      <c r="ED359" s="432"/>
      <c r="EE359" s="433"/>
      <c r="EF359" s="434">
        <f t="shared" si="900"/>
        <v>0</v>
      </c>
      <c r="EG359" s="435">
        <f t="shared" si="901"/>
        <v>0</v>
      </c>
      <c r="EH359" s="434">
        <f t="shared" si="902"/>
        <v>129</v>
      </c>
      <c r="EI359" s="435">
        <f t="shared" si="903"/>
        <v>134</v>
      </c>
      <c r="EJ359" s="434">
        <f t="shared" si="904"/>
        <v>129</v>
      </c>
      <c r="EK359" s="435">
        <f t="shared" si="905"/>
        <v>134</v>
      </c>
      <c r="EL359" s="609">
        <v>2.5</v>
      </c>
      <c r="EM359" s="560">
        <v>2.4</v>
      </c>
      <c r="EN359" s="434">
        <f t="shared" si="906"/>
        <v>102.5</v>
      </c>
      <c r="EO359" s="435">
        <f t="shared" si="907"/>
        <v>124.8</v>
      </c>
      <c r="EP359" s="609">
        <v>3.4</v>
      </c>
      <c r="EQ359" s="560">
        <v>3</v>
      </c>
      <c r="ER359" s="434">
        <f t="shared" si="908"/>
        <v>299.2</v>
      </c>
      <c r="ES359" s="435">
        <f t="shared" si="909"/>
        <v>246</v>
      </c>
      <c r="ET359" s="432"/>
      <c r="EU359" s="433"/>
      <c r="EV359" s="434">
        <f t="shared" si="910"/>
        <v>0</v>
      </c>
      <c r="EW359" s="435">
        <f t="shared" si="911"/>
        <v>0</v>
      </c>
      <c r="EX359" s="434">
        <f t="shared" si="912"/>
        <v>3.113953488372093</v>
      </c>
      <c r="EY359" s="435">
        <f t="shared" si="913"/>
        <v>2.7671641791044777</v>
      </c>
      <c r="EZ359" s="434">
        <f t="shared" si="914"/>
        <v>401.7</v>
      </c>
      <c r="FA359" s="435">
        <f t="shared" si="915"/>
        <v>370.8</v>
      </c>
      <c r="FB359" s="609">
        <v>52.9</v>
      </c>
      <c r="FC359" s="560">
        <v>50.4</v>
      </c>
      <c r="FD359" s="434">
        <f t="shared" si="916"/>
        <v>2168.9</v>
      </c>
      <c r="FE359" s="435">
        <f t="shared" si="917"/>
        <v>2620.7999999999997</v>
      </c>
      <c r="FF359" s="609">
        <v>55.8</v>
      </c>
      <c r="FG359" s="560">
        <v>51.6</v>
      </c>
      <c r="FH359" s="434">
        <f t="shared" si="918"/>
        <v>4910.3999999999996</v>
      </c>
      <c r="FI359" s="435">
        <f t="shared" si="919"/>
        <v>4231.2</v>
      </c>
      <c r="FJ359" s="432"/>
      <c r="FK359" s="433"/>
      <c r="FL359" s="434">
        <f t="shared" si="920"/>
        <v>0</v>
      </c>
      <c r="FM359" s="435">
        <f t="shared" si="921"/>
        <v>0</v>
      </c>
      <c r="FN359" s="434">
        <f t="shared" si="922"/>
        <v>54.878294573643409</v>
      </c>
      <c r="FO359" s="435">
        <f t="shared" si="923"/>
        <v>51.134328358208954</v>
      </c>
      <c r="FP359" s="434">
        <f t="shared" si="924"/>
        <v>7079.2999999999993</v>
      </c>
      <c r="FQ359" s="435">
        <f t="shared" si="925"/>
        <v>6852</v>
      </c>
      <c r="FR359" s="609">
        <v>40</v>
      </c>
      <c r="FS359" s="560">
        <v>41</v>
      </c>
      <c r="FT359" s="434">
        <f t="shared" si="926"/>
        <v>40</v>
      </c>
      <c r="FU359" s="435">
        <f t="shared" si="927"/>
        <v>41</v>
      </c>
      <c r="FV359" s="609">
        <v>5.5</v>
      </c>
      <c r="FW359" s="560">
        <v>3.8</v>
      </c>
      <c r="FX359" s="434">
        <f t="shared" si="928"/>
        <v>220</v>
      </c>
      <c r="FY359" s="435">
        <f t="shared" si="929"/>
        <v>155.79999999999998</v>
      </c>
      <c r="FZ359" s="609">
        <v>70.7</v>
      </c>
      <c r="GA359" s="561">
        <v>48</v>
      </c>
      <c r="GB359" s="434">
        <f t="shared" si="930"/>
        <v>2828</v>
      </c>
      <c r="GC359" s="435">
        <f t="shared" si="931"/>
        <v>1968</v>
      </c>
      <c r="GD359" s="434">
        <f t="shared" si="932"/>
        <v>91</v>
      </c>
      <c r="GE359" s="435">
        <f t="shared" si="933"/>
        <v>120</v>
      </c>
      <c r="GF359" s="434">
        <f t="shared" si="934"/>
        <v>91</v>
      </c>
      <c r="GG359" s="435">
        <f t="shared" si="935"/>
        <v>120</v>
      </c>
      <c r="GH359" s="434">
        <f t="shared" si="936"/>
        <v>293.2</v>
      </c>
      <c r="GI359" s="435">
        <f t="shared" si="937"/>
        <v>316.40000000000003</v>
      </c>
      <c r="GJ359" s="434">
        <f t="shared" si="938"/>
        <v>5826.1</v>
      </c>
      <c r="GK359" s="435">
        <f t="shared" si="939"/>
        <v>7138.7999999999993</v>
      </c>
      <c r="GL359" s="434">
        <f t="shared" si="940"/>
        <v>130</v>
      </c>
      <c r="GM359" s="435">
        <f t="shared" si="941"/>
        <v>138</v>
      </c>
      <c r="GN359" s="434">
        <f t="shared" si="942"/>
        <v>130</v>
      </c>
      <c r="GO359" s="435">
        <f t="shared" si="943"/>
        <v>138</v>
      </c>
      <c r="GP359" s="434">
        <f t="shared" si="944"/>
        <v>504.7</v>
      </c>
      <c r="GQ359" s="435">
        <f t="shared" si="945"/>
        <v>520.20000000000005</v>
      </c>
      <c r="GR359" s="434">
        <f t="shared" si="946"/>
        <v>8566.2000000000007</v>
      </c>
      <c r="GS359" s="435">
        <f t="shared" si="947"/>
        <v>8709.9000000000015</v>
      </c>
      <c r="GT359" s="434">
        <f t="shared" si="948"/>
        <v>221</v>
      </c>
      <c r="GU359" s="435">
        <f t="shared" si="949"/>
        <v>258</v>
      </c>
      <c r="GV359" s="434">
        <f t="shared" si="950"/>
        <v>221</v>
      </c>
      <c r="GW359" s="435">
        <f t="shared" si="951"/>
        <v>258</v>
      </c>
      <c r="GX359" s="434">
        <f t="shared" si="952"/>
        <v>797.9</v>
      </c>
      <c r="GY359" s="435">
        <f t="shared" si="953"/>
        <v>836.60000000000014</v>
      </c>
      <c r="GZ359" s="434">
        <f t="shared" si="954"/>
        <v>14392.300000000001</v>
      </c>
      <c r="HA359" s="435">
        <f t="shared" si="955"/>
        <v>15848.7</v>
      </c>
      <c r="HB359" s="434">
        <f t="shared" si="956"/>
        <v>0</v>
      </c>
      <c r="HC359" s="435">
        <f t="shared" si="957"/>
        <v>0</v>
      </c>
      <c r="HD359" s="434">
        <f t="shared" si="958"/>
        <v>0</v>
      </c>
      <c r="HE359" s="435">
        <f t="shared" si="959"/>
        <v>0</v>
      </c>
      <c r="HF359" s="434">
        <f t="shared" si="960"/>
        <v>0</v>
      </c>
      <c r="HG359" s="435">
        <f t="shared" si="961"/>
        <v>0</v>
      </c>
      <c r="HH359" s="434">
        <f t="shared" si="962"/>
        <v>0</v>
      </c>
      <c r="HI359" s="435">
        <f t="shared" si="963"/>
        <v>0</v>
      </c>
      <c r="HJ359" s="434">
        <f t="shared" si="964"/>
        <v>1017.8999999999999</v>
      </c>
      <c r="HK359" s="435">
        <f t="shared" si="965"/>
        <v>992.4</v>
      </c>
      <c r="HL359" s="434">
        <f t="shared" si="966"/>
        <v>17220.3</v>
      </c>
      <c r="HM359" s="435">
        <f t="shared" si="967"/>
        <v>17816.7</v>
      </c>
    </row>
    <row r="360" spans="1:221" s="18" customFormat="1" ht="15" customHeight="1">
      <c r="A360" s="540" t="s">
        <v>585</v>
      </c>
      <c r="B360" s="6" t="s">
        <v>674</v>
      </c>
      <c r="C360" s="539"/>
      <c r="D360" s="5">
        <v>226107</v>
      </c>
      <c r="E360" s="568">
        <v>10</v>
      </c>
      <c r="F360" s="609">
        <v>230</v>
      </c>
      <c r="G360" s="560">
        <v>225</v>
      </c>
      <c r="H360" s="609">
        <v>5</v>
      </c>
      <c r="I360" s="560">
        <v>6</v>
      </c>
      <c r="J360" s="434">
        <f t="shared" si="820"/>
        <v>225</v>
      </c>
      <c r="K360" s="435">
        <f t="shared" si="821"/>
        <v>219</v>
      </c>
      <c r="L360" s="432"/>
      <c r="M360" s="433"/>
      <c r="N360" s="434">
        <f t="shared" si="822"/>
        <v>225</v>
      </c>
      <c r="O360" s="435">
        <f t="shared" si="823"/>
        <v>219</v>
      </c>
      <c r="P360" s="434">
        <f t="shared" si="824"/>
        <v>225</v>
      </c>
      <c r="Q360" s="435">
        <f t="shared" si="825"/>
        <v>219</v>
      </c>
      <c r="R360" s="609">
        <v>31</v>
      </c>
      <c r="S360" s="560">
        <v>32</v>
      </c>
      <c r="T360" s="434">
        <f t="shared" si="819"/>
        <v>31</v>
      </c>
      <c r="U360" s="435">
        <f t="shared" si="819"/>
        <v>32</v>
      </c>
      <c r="V360" s="609">
        <v>11</v>
      </c>
      <c r="W360" s="560">
        <v>10</v>
      </c>
      <c r="X360" s="434">
        <f t="shared" si="826"/>
        <v>11</v>
      </c>
      <c r="Y360" s="435">
        <f t="shared" si="827"/>
        <v>10</v>
      </c>
      <c r="Z360" s="432"/>
      <c r="AA360" s="433"/>
      <c r="AB360" s="434">
        <f t="shared" si="828"/>
        <v>0</v>
      </c>
      <c r="AC360" s="435">
        <f t="shared" si="829"/>
        <v>0</v>
      </c>
      <c r="AD360" s="434">
        <f t="shared" si="830"/>
        <v>42</v>
      </c>
      <c r="AE360" s="435">
        <f t="shared" si="831"/>
        <v>42</v>
      </c>
      <c r="AF360" s="434">
        <f t="shared" si="832"/>
        <v>42</v>
      </c>
      <c r="AG360" s="435">
        <f t="shared" si="833"/>
        <v>42</v>
      </c>
      <c r="AH360" s="609">
        <v>3</v>
      </c>
      <c r="AI360" s="560">
        <v>3.2</v>
      </c>
      <c r="AJ360" s="434">
        <f t="shared" si="834"/>
        <v>93</v>
      </c>
      <c r="AK360" s="435">
        <f t="shared" si="835"/>
        <v>102.4</v>
      </c>
      <c r="AL360" s="609">
        <v>3.4</v>
      </c>
      <c r="AM360" s="560">
        <v>2.2000000000000002</v>
      </c>
      <c r="AN360" s="434">
        <f t="shared" si="836"/>
        <v>37.4</v>
      </c>
      <c r="AO360" s="435">
        <f t="shared" si="837"/>
        <v>22</v>
      </c>
      <c r="AP360" s="432"/>
      <c r="AQ360" s="433"/>
      <c r="AR360" s="434">
        <f t="shared" si="838"/>
        <v>0</v>
      </c>
      <c r="AS360" s="435">
        <f t="shared" si="839"/>
        <v>0</v>
      </c>
      <c r="AT360" s="434">
        <f t="shared" si="840"/>
        <v>3.1047619047619048</v>
      </c>
      <c r="AU360" s="435">
        <f t="shared" si="841"/>
        <v>2.961904761904762</v>
      </c>
      <c r="AV360" s="434">
        <f t="shared" si="842"/>
        <v>130.4</v>
      </c>
      <c r="AW360" s="435">
        <f t="shared" si="843"/>
        <v>124.4</v>
      </c>
      <c r="AX360" s="609">
        <v>63.1</v>
      </c>
      <c r="AY360" s="560">
        <v>67.7</v>
      </c>
      <c r="AZ360" s="434">
        <f t="shared" si="844"/>
        <v>1956.1000000000001</v>
      </c>
      <c r="BA360" s="435">
        <f t="shared" si="845"/>
        <v>2166.4</v>
      </c>
      <c r="BB360" s="609">
        <v>62</v>
      </c>
      <c r="BC360" s="560">
        <v>42.4</v>
      </c>
      <c r="BD360" s="434">
        <f t="shared" si="846"/>
        <v>682</v>
      </c>
      <c r="BE360" s="435">
        <f t="shared" si="847"/>
        <v>424</v>
      </c>
      <c r="BF360" s="432"/>
      <c r="BG360" s="433"/>
      <c r="BH360" s="434">
        <f t="shared" si="848"/>
        <v>0</v>
      </c>
      <c r="BI360" s="435">
        <f t="shared" si="849"/>
        <v>0</v>
      </c>
      <c r="BJ360" s="434">
        <f t="shared" si="850"/>
        <v>62.811904761904771</v>
      </c>
      <c r="BK360" s="435">
        <f t="shared" si="851"/>
        <v>61.676190476190477</v>
      </c>
      <c r="BL360" s="434">
        <f t="shared" si="852"/>
        <v>2638.1000000000004</v>
      </c>
      <c r="BM360" s="435">
        <f t="shared" si="853"/>
        <v>2590.4</v>
      </c>
      <c r="BN360" s="609">
        <v>61</v>
      </c>
      <c r="BO360" s="560">
        <v>57</v>
      </c>
      <c r="BP360" s="434">
        <f t="shared" si="854"/>
        <v>61</v>
      </c>
      <c r="BQ360" s="435">
        <f t="shared" si="855"/>
        <v>57</v>
      </c>
      <c r="BR360" s="609">
        <v>13</v>
      </c>
      <c r="BS360" s="560">
        <v>7</v>
      </c>
      <c r="BT360" s="434">
        <f t="shared" si="856"/>
        <v>13</v>
      </c>
      <c r="BU360" s="435">
        <f t="shared" si="857"/>
        <v>7</v>
      </c>
      <c r="BV360" s="432"/>
      <c r="BW360" s="433"/>
      <c r="BX360" s="434">
        <f t="shared" si="858"/>
        <v>0</v>
      </c>
      <c r="BY360" s="435">
        <f t="shared" si="859"/>
        <v>0</v>
      </c>
      <c r="BZ360" s="434">
        <f t="shared" si="860"/>
        <v>74</v>
      </c>
      <c r="CA360" s="435">
        <f t="shared" si="861"/>
        <v>64</v>
      </c>
      <c r="CB360" s="434">
        <f t="shared" si="862"/>
        <v>74</v>
      </c>
      <c r="CC360" s="435">
        <f t="shared" si="863"/>
        <v>64</v>
      </c>
      <c r="CD360" s="609">
        <v>4.5</v>
      </c>
      <c r="CE360" s="560">
        <v>4.9000000000000004</v>
      </c>
      <c r="CF360" s="434">
        <f t="shared" si="864"/>
        <v>274.5</v>
      </c>
      <c r="CG360" s="435">
        <f t="shared" si="865"/>
        <v>279.3</v>
      </c>
      <c r="CH360" s="610">
        <v>5.9</v>
      </c>
      <c r="CI360" s="560">
        <v>5.6</v>
      </c>
      <c r="CJ360" s="434">
        <f t="shared" si="866"/>
        <v>76.7</v>
      </c>
      <c r="CK360" s="435">
        <f t="shared" si="867"/>
        <v>39.199999999999996</v>
      </c>
      <c r="CL360" s="432"/>
      <c r="CM360" s="433"/>
      <c r="CN360" s="434">
        <f t="shared" si="868"/>
        <v>0</v>
      </c>
      <c r="CO360" s="435">
        <f t="shared" si="869"/>
        <v>0</v>
      </c>
      <c r="CP360" s="434">
        <f t="shared" si="870"/>
        <v>4.7459459459459454</v>
      </c>
      <c r="CQ360" s="435">
        <f t="shared" si="871"/>
        <v>4.9765625</v>
      </c>
      <c r="CR360" s="434">
        <f t="shared" si="872"/>
        <v>351.2</v>
      </c>
      <c r="CS360" s="435">
        <f t="shared" si="873"/>
        <v>318.5</v>
      </c>
      <c r="CT360" s="609">
        <v>86.9</v>
      </c>
      <c r="CU360" s="560">
        <v>96.1</v>
      </c>
      <c r="CV360" s="434">
        <f t="shared" si="874"/>
        <v>5300.9000000000005</v>
      </c>
      <c r="CW360" s="435">
        <f t="shared" si="875"/>
        <v>5477.7</v>
      </c>
      <c r="CX360" s="609">
        <v>99.9</v>
      </c>
      <c r="CY360" s="560">
        <v>91</v>
      </c>
      <c r="CZ360" s="434">
        <f t="shared" si="876"/>
        <v>1298.7</v>
      </c>
      <c r="DA360" s="435">
        <f t="shared" si="877"/>
        <v>637</v>
      </c>
      <c r="DB360" s="432"/>
      <c r="DC360" s="433"/>
      <c r="DD360" s="434">
        <f t="shared" si="878"/>
        <v>0</v>
      </c>
      <c r="DE360" s="435">
        <f t="shared" si="879"/>
        <v>0</v>
      </c>
      <c r="DF360" s="434">
        <f t="shared" si="880"/>
        <v>89.183783783783795</v>
      </c>
      <c r="DG360" s="435">
        <f t="shared" si="881"/>
        <v>95.542187499999997</v>
      </c>
      <c r="DH360" s="434">
        <f t="shared" si="882"/>
        <v>6599.6000000000013</v>
      </c>
      <c r="DI360" s="435">
        <f t="shared" si="883"/>
        <v>6114.7</v>
      </c>
      <c r="DJ360" s="434">
        <f t="shared" si="884"/>
        <v>116</v>
      </c>
      <c r="DK360" s="435">
        <f t="shared" si="885"/>
        <v>106</v>
      </c>
      <c r="DL360" s="434">
        <f t="shared" si="886"/>
        <v>116</v>
      </c>
      <c r="DM360" s="435">
        <f t="shared" si="887"/>
        <v>106</v>
      </c>
      <c r="DN360" s="434">
        <f t="shared" si="888"/>
        <v>4.1517241379310343</v>
      </c>
      <c r="DO360" s="435">
        <f t="shared" si="889"/>
        <v>4.1783018867924522</v>
      </c>
      <c r="DP360" s="434">
        <f t="shared" si="890"/>
        <v>481.59999999999997</v>
      </c>
      <c r="DQ360" s="435">
        <f t="shared" si="891"/>
        <v>442.89999999999992</v>
      </c>
      <c r="DR360" s="434">
        <f t="shared" si="892"/>
        <v>79.635344827586209</v>
      </c>
      <c r="DS360" s="435">
        <f t="shared" si="893"/>
        <v>82.12358490566038</v>
      </c>
      <c r="DT360" s="434">
        <f t="shared" si="894"/>
        <v>9237.7000000000007</v>
      </c>
      <c r="DU360" s="435">
        <f t="shared" si="895"/>
        <v>8705.1</v>
      </c>
      <c r="DV360" s="609">
        <v>33</v>
      </c>
      <c r="DW360" s="560">
        <v>29</v>
      </c>
      <c r="DX360" s="434">
        <f t="shared" si="896"/>
        <v>33</v>
      </c>
      <c r="DY360" s="435">
        <f t="shared" si="897"/>
        <v>29</v>
      </c>
      <c r="DZ360" s="609">
        <v>47</v>
      </c>
      <c r="EA360" s="560">
        <v>41</v>
      </c>
      <c r="EB360" s="434">
        <f t="shared" si="898"/>
        <v>47</v>
      </c>
      <c r="EC360" s="435">
        <f t="shared" si="899"/>
        <v>41</v>
      </c>
      <c r="ED360" s="432"/>
      <c r="EE360" s="433"/>
      <c r="EF360" s="434">
        <f t="shared" si="900"/>
        <v>0</v>
      </c>
      <c r="EG360" s="435">
        <f t="shared" si="901"/>
        <v>0</v>
      </c>
      <c r="EH360" s="434">
        <f t="shared" si="902"/>
        <v>80</v>
      </c>
      <c r="EI360" s="435">
        <f t="shared" si="903"/>
        <v>70</v>
      </c>
      <c r="EJ360" s="434">
        <f t="shared" si="904"/>
        <v>80</v>
      </c>
      <c r="EK360" s="435">
        <f t="shared" si="905"/>
        <v>70</v>
      </c>
      <c r="EL360" s="609">
        <v>3.6</v>
      </c>
      <c r="EM360" s="560">
        <v>3</v>
      </c>
      <c r="EN360" s="434">
        <f t="shared" si="906"/>
        <v>118.8</v>
      </c>
      <c r="EO360" s="435">
        <f t="shared" si="907"/>
        <v>87</v>
      </c>
      <c r="EP360" s="609">
        <v>3.5</v>
      </c>
      <c r="EQ360" s="560">
        <v>3.1</v>
      </c>
      <c r="ER360" s="434">
        <f t="shared" si="908"/>
        <v>164.5</v>
      </c>
      <c r="ES360" s="435">
        <f t="shared" si="909"/>
        <v>127.10000000000001</v>
      </c>
      <c r="ET360" s="432"/>
      <c r="EU360" s="433"/>
      <c r="EV360" s="434">
        <f t="shared" si="910"/>
        <v>0</v>
      </c>
      <c r="EW360" s="435">
        <f t="shared" si="911"/>
        <v>0</v>
      </c>
      <c r="EX360" s="434">
        <f t="shared" si="912"/>
        <v>3.5412500000000002</v>
      </c>
      <c r="EY360" s="435">
        <f t="shared" si="913"/>
        <v>3.0585714285714287</v>
      </c>
      <c r="EZ360" s="434">
        <f t="shared" si="914"/>
        <v>283.3</v>
      </c>
      <c r="FA360" s="435">
        <f t="shared" si="915"/>
        <v>214.10000000000002</v>
      </c>
      <c r="FB360" s="609">
        <v>65.3</v>
      </c>
      <c r="FC360" s="560">
        <v>64.599999999999994</v>
      </c>
      <c r="FD360" s="434">
        <f t="shared" si="916"/>
        <v>2154.9</v>
      </c>
      <c r="FE360" s="435">
        <f t="shared" si="917"/>
        <v>1873.3999999999999</v>
      </c>
      <c r="FF360" s="609">
        <v>60</v>
      </c>
      <c r="FG360" s="560">
        <v>57.4</v>
      </c>
      <c r="FH360" s="434">
        <f t="shared" si="918"/>
        <v>2820</v>
      </c>
      <c r="FI360" s="435">
        <f t="shared" si="919"/>
        <v>2353.4</v>
      </c>
      <c r="FJ360" s="432"/>
      <c r="FK360" s="433"/>
      <c r="FL360" s="434">
        <f t="shared" si="920"/>
        <v>0</v>
      </c>
      <c r="FM360" s="435">
        <f t="shared" si="921"/>
        <v>0</v>
      </c>
      <c r="FN360" s="434">
        <f t="shared" si="922"/>
        <v>62.186249999999994</v>
      </c>
      <c r="FO360" s="435">
        <f t="shared" si="923"/>
        <v>60.382857142857148</v>
      </c>
      <c r="FP360" s="434">
        <f t="shared" si="924"/>
        <v>4974.8999999999996</v>
      </c>
      <c r="FQ360" s="435">
        <f t="shared" si="925"/>
        <v>4226.8</v>
      </c>
      <c r="FR360" s="609">
        <v>29</v>
      </c>
      <c r="FS360" s="560">
        <v>43</v>
      </c>
      <c r="FT360" s="434">
        <f t="shared" si="926"/>
        <v>29</v>
      </c>
      <c r="FU360" s="435">
        <f t="shared" si="927"/>
        <v>43</v>
      </c>
      <c r="FV360" s="609">
        <v>5.5</v>
      </c>
      <c r="FW360" s="560">
        <v>4.7</v>
      </c>
      <c r="FX360" s="434">
        <f t="shared" si="928"/>
        <v>159.5</v>
      </c>
      <c r="FY360" s="435">
        <f t="shared" si="929"/>
        <v>202.1</v>
      </c>
      <c r="FZ360" s="609">
        <v>61.8</v>
      </c>
      <c r="GA360" s="561">
        <v>59.7</v>
      </c>
      <c r="GB360" s="434">
        <f t="shared" si="930"/>
        <v>1792.1999999999998</v>
      </c>
      <c r="GC360" s="435">
        <f t="shared" si="931"/>
        <v>2567.1</v>
      </c>
      <c r="GD360" s="434">
        <f t="shared" si="932"/>
        <v>125</v>
      </c>
      <c r="GE360" s="435">
        <f t="shared" si="933"/>
        <v>118</v>
      </c>
      <c r="GF360" s="434">
        <f t="shared" si="934"/>
        <v>125</v>
      </c>
      <c r="GG360" s="435">
        <f t="shared" si="935"/>
        <v>118</v>
      </c>
      <c r="GH360" s="434">
        <f t="shared" si="936"/>
        <v>486.3</v>
      </c>
      <c r="GI360" s="435">
        <f t="shared" si="937"/>
        <v>468.70000000000005</v>
      </c>
      <c r="GJ360" s="434">
        <f t="shared" si="938"/>
        <v>9411.9000000000015</v>
      </c>
      <c r="GK360" s="435">
        <f t="shared" si="939"/>
        <v>9517.5</v>
      </c>
      <c r="GL360" s="434">
        <f t="shared" si="940"/>
        <v>71</v>
      </c>
      <c r="GM360" s="435">
        <f t="shared" si="941"/>
        <v>58</v>
      </c>
      <c r="GN360" s="434">
        <f t="shared" si="942"/>
        <v>71</v>
      </c>
      <c r="GO360" s="435">
        <f t="shared" si="943"/>
        <v>58</v>
      </c>
      <c r="GP360" s="434">
        <f t="shared" si="944"/>
        <v>278.60000000000002</v>
      </c>
      <c r="GQ360" s="435">
        <f t="shared" si="945"/>
        <v>188.3</v>
      </c>
      <c r="GR360" s="434">
        <f t="shared" si="946"/>
        <v>4800.7</v>
      </c>
      <c r="GS360" s="435">
        <f t="shared" si="947"/>
        <v>3414.4</v>
      </c>
      <c r="GT360" s="434">
        <f t="shared" si="948"/>
        <v>196</v>
      </c>
      <c r="GU360" s="435">
        <f t="shared" si="949"/>
        <v>176</v>
      </c>
      <c r="GV360" s="434">
        <f t="shared" si="950"/>
        <v>196</v>
      </c>
      <c r="GW360" s="435">
        <f t="shared" si="951"/>
        <v>176</v>
      </c>
      <c r="GX360" s="434">
        <f t="shared" si="952"/>
        <v>764.90000000000009</v>
      </c>
      <c r="GY360" s="435">
        <f t="shared" si="953"/>
        <v>657</v>
      </c>
      <c r="GZ360" s="434">
        <f t="shared" si="954"/>
        <v>14212.600000000002</v>
      </c>
      <c r="HA360" s="435">
        <f t="shared" si="955"/>
        <v>12931.9</v>
      </c>
      <c r="HB360" s="434">
        <f t="shared" si="956"/>
        <v>0</v>
      </c>
      <c r="HC360" s="435">
        <f t="shared" si="957"/>
        <v>0</v>
      </c>
      <c r="HD360" s="434">
        <f t="shared" si="958"/>
        <v>0</v>
      </c>
      <c r="HE360" s="435">
        <f t="shared" si="959"/>
        <v>0</v>
      </c>
      <c r="HF360" s="434">
        <f t="shared" si="960"/>
        <v>0</v>
      </c>
      <c r="HG360" s="435">
        <f t="shared" si="961"/>
        <v>0</v>
      </c>
      <c r="HH360" s="434">
        <f t="shared" si="962"/>
        <v>0</v>
      </c>
      <c r="HI360" s="435">
        <f t="shared" si="963"/>
        <v>0</v>
      </c>
      <c r="HJ360" s="434">
        <f t="shared" si="964"/>
        <v>924.4</v>
      </c>
      <c r="HK360" s="435">
        <f t="shared" si="965"/>
        <v>859.1</v>
      </c>
      <c r="HL360" s="434">
        <f t="shared" si="966"/>
        <v>16004.8</v>
      </c>
      <c r="HM360" s="435">
        <f t="shared" si="967"/>
        <v>15499.000000000002</v>
      </c>
    </row>
    <row r="361" spans="1:221" s="18" customFormat="1" ht="15" customHeight="1">
      <c r="A361" s="540" t="s">
        <v>585</v>
      </c>
      <c r="B361" s="6" t="s">
        <v>656</v>
      </c>
      <c r="C361" s="563"/>
      <c r="D361" s="5">
        <v>226116</v>
      </c>
      <c r="E361" s="568">
        <v>10</v>
      </c>
      <c r="F361" s="609">
        <v>319</v>
      </c>
      <c r="G361" s="560">
        <v>353</v>
      </c>
      <c r="H361" s="609">
        <v>3</v>
      </c>
      <c r="I361" s="560">
        <v>10</v>
      </c>
      <c r="J361" s="434">
        <f t="shared" si="820"/>
        <v>316</v>
      </c>
      <c r="K361" s="435">
        <f t="shared" si="821"/>
        <v>343</v>
      </c>
      <c r="L361" s="432"/>
      <c r="M361" s="433"/>
      <c r="N361" s="434">
        <f t="shared" si="822"/>
        <v>316</v>
      </c>
      <c r="O361" s="435">
        <f t="shared" si="823"/>
        <v>343</v>
      </c>
      <c r="P361" s="434">
        <f t="shared" si="824"/>
        <v>316</v>
      </c>
      <c r="Q361" s="435">
        <f t="shared" si="825"/>
        <v>343</v>
      </c>
      <c r="R361" s="609">
        <v>14</v>
      </c>
      <c r="S361" s="560">
        <v>22</v>
      </c>
      <c r="T361" s="434">
        <f t="shared" ref="T361:U376" si="968">IF(AX361&gt;0,R361,)</f>
        <v>14</v>
      </c>
      <c r="U361" s="435">
        <f t="shared" si="968"/>
        <v>22</v>
      </c>
      <c r="V361" s="609">
        <v>7</v>
      </c>
      <c r="W361" s="560">
        <v>6</v>
      </c>
      <c r="X361" s="434">
        <f t="shared" si="826"/>
        <v>7</v>
      </c>
      <c r="Y361" s="435">
        <f t="shared" si="827"/>
        <v>6</v>
      </c>
      <c r="Z361" s="432"/>
      <c r="AA361" s="433"/>
      <c r="AB361" s="434">
        <f t="shared" si="828"/>
        <v>0</v>
      </c>
      <c r="AC361" s="435">
        <f t="shared" si="829"/>
        <v>0</v>
      </c>
      <c r="AD361" s="434">
        <f t="shared" si="830"/>
        <v>21</v>
      </c>
      <c r="AE361" s="435">
        <f t="shared" si="831"/>
        <v>28</v>
      </c>
      <c r="AF361" s="434">
        <f t="shared" si="832"/>
        <v>21</v>
      </c>
      <c r="AG361" s="435">
        <f t="shared" si="833"/>
        <v>28</v>
      </c>
      <c r="AH361" s="609">
        <v>2.4</v>
      </c>
      <c r="AI361" s="560">
        <v>3.1</v>
      </c>
      <c r="AJ361" s="434">
        <f t="shared" si="834"/>
        <v>33.6</v>
      </c>
      <c r="AK361" s="435">
        <f t="shared" si="835"/>
        <v>68.2</v>
      </c>
      <c r="AL361" s="609">
        <v>3.8</v>
      </c>
      <c r="AM361" s="560">
        <v>3.8</v>
      </c>
      <c r="AN361" s="434">
        <f t="shared" si="836"/>
        <v>26.599999999999998</v>
      </c>
      <c r="AO361" s="435">
        <f t="shared" si="837"/>
        <v>22.799999999999997</v>
      </c>
      <c r="AP361" s="432"/>
      <c r="AQ361" s="433"/>
      <c r="AR361" s="434">
        <f t="shared" si="838"/>
        <v>0</v>
      </c>
      <c r="AS361" s="435">
        <f t="shared" si="839"/>
        <v>0</v>
      </c>
      <c r="AT361" s="434">
        <f t="shared" si="840"/>
        <v>2.8666666666666667</v>
      </c>
      <c r="AU361" s="435">
        <f t="shared" si="841"/>
        <v>3.25</v>
      </c>
      <c r="AV361" s="434">
        <f t="shared" si="842"/>
        <v>60.2</v>
      </c>
      <c r="AW361" s="435">
        <f t="shared" si="843"/>
        <v>91</v>
      </c>
      <c r="AX361" s="609">
        <v>63</v>
      </c>
      <c r="AY361" s="560">
        <v>61</v>
      </c>
      <c r="AZ361" s="434">
        <f t="shared" si="844"/>
        <v>882</v>
      </c>
      <c r="BA361" s="435">
        <f t="shared" si="845"/>
        <v>1342</v>
      </c>
      <c r="BB361" s="609">
        <v>53.4</v>
      </c>
      <c r="BC361" s="560">
        <v>49.7</v>
      </c>
      <c r="BD361" s="434">
        <f t="shared" si="846"/>
        <v>373.8</v>
      </c>
      <c r="BE361" s="435">
        <f t="shared" si="847"/>
        <v>298.20000000000005</v>
      </c>
      <c r="BF361" s="432"/>
      <c r="BG361" s="433"/>
      <c r="BH361" s="434">
        <f t="shared" si="848"/>
        <v>0</v>
      </c>
      <c r="BI361" s="435">
        <f t="shared" si="849"/>
        <v>0</v>
      </c>
      <c r="BJ361" s="434">
        <f t="shared" si="850"/>
        <v>59.8</v>
      </c>
      <c r="BK361" s="435">
        <f t="shared" si="851"/>
        <v>58.578571428571429</v>
      </c>
      <c r="BL361" s="434">
        <f t="shared" si="852"/>
        <v>1255.8</v>
      </c>
      <c r="BM361" s="435">
        <f t="shared" si="853"/>
        <v>1640.2</v>
      </c>
      <c r="BN361" s="609">
        <v>78</v>
      </c>
      <c r="BO361" s="560">
        <v>98</v>
      </c>
      <c r="BP361" s="434">
        <f t="shared" si="854"/>
        <v>78</v>
      </c>
      <c r="BQ361" s="435">
        <f t="shared" si="855"/>
        <v>98</v>
      </c>
      <c r="BR361" s="609">
        <v>45</v>
      </c>
      <c r="BS361" s="560">
        <v>27</v>
      </c>
      <c r="BT361" s="434">
        <f t="shared" si="856"/>
        <v>45</v>
      </c>
      <c r="BU361" s="435">
        <f t="shared" si="857"/>
        <v>27</v>
      </c>
      <c r="BV361" s="432"/>
      <c r="BW361" s="433"/>
      <c r="BX361" s="434">
        <f t="shared" si="858"/>
        <v>0</v>
      </c>
      <c r="BY361" s="435">
        <f t="shared" si="859"/>
        <v>0</v>
      </c>
      <c r="BZ361" s="434">
        <f t="shared" si="860"/>
        <v>123</v>
      </c>
      <c r="CA361" s="435">
        <f t="shared" si="861"/>
        <v>125</v>
      </c>
      <c r="CB361" s="434">
        <f t="shared" si="862"/>
        <v>123</v>
      </c>
      <c r="CC361" s="435">
        <f t="shared" si="863"/>
        <v>125</v>
      </c>
      <c r="CD361" s="609">
        <v>3.9</v>
      </c>
      <c r="CE361" s="560">
        <v>3.6</v>
      </c>
      <c r="CF361" s="434">
        <f t="shared" si="864"/>
        <v>304.2</v>
      </c>
      <c r="CG361" s="435">
        <f t="shared" si="865"/>
        <v>352.8</v>
      </c>
      <c r="CH361" s="610">
        <v>4</v>
      </c>
      <c r="CI361" s="560">
        <v>4.5999999999999996</v>
      </c>
      <c r="CJ361" s="434">
        <f t="shared" si="866"/>
        <v>180</v>
      </c>
      <c r="CK361" s="435">
        <f t="shared" si="867"/>
        <v>124.19999999999999</v>
      </c>
      <c r="CL361" s="432"/>
      <c r="CM361" s="433"/>
      <c r="CN361" s="434">
        <f t="shared" si="868"/>
        <v>0</v>
      </c>
      <c r="CO361" s="435">
        <f t="shared" si="869"/>
        <v>0</v>
      </c>
      <c r="CP361" s="434">
        <f t="shared" si="870"/>
        <v>3.9365853658536585</v>
      </c>
      <c r="CQ361" s="435">
        <f t="shared" si="871"/>
        <v>3.8159999999999998</v>
      </c>
      <c r="CR361" s="434">
        <f t="shared" si="872"/>
        <v>484.2</v>
      </c>
      <c r="CS361" s="435">
        <f t="shared" si="873"/>
        <v>477</v>
      </c>
      <c r="CT361" s="609">
        <v>81.400000000000006</v>
      </c>
      <c r="CU361" s="560">
        <v>74.400000000000006</v>
      </c>
      <c r="CV361" s="434">
        <f t="shared" si="874"/>
        <v>6349.2000000000007</v>
      </c>
      <c r="CW361" s="435">
        <f t="shared" si="875"/>
        <v>7291.2000000000007</v>
      </c>
      <c r="CX361" s="609">
        <v>74.599999999999994</v>
      </c>
      <c r="CY361" s="560">
        <v>78.8</v>
      </c>
      <c r="CZ361" s="434">
        <f t="shared" si="876"/>
        <v>3356.9999999999995</v>
      </c>
      <c r="DA361" s="435">
        <f t="shared" si="877"/>
        <v>2127.6</v>
      </c>
      <c r="DB361" s="432"/>
      <c r="DC361" s="433"/>
      <c r="DD361" s="434">
        <f t="shared" si="878"/>
        <v>0</v>
      </c>
      <c r="DE361" s="435">
        <f t="shared" si="879"/>
        <v>0</v>
      </c>
      <c r="DF361" s="434">
        <f t="shared" si="880"/>
        <v>78.912195121951228</v>
      </c>
      <c r="DG361" s="435">
        <f t="shared" si="881"/>
        <v>75.350400000000008</v>
      </c>
      <c r="DH361" s="434">
        <f t="shared" si="882"/>
        <v>9706.2000000000007</v>
      </c>
      <c r="DI361" s="435">
        <f t="shared" si="883"/>
        <v>9418.8000000000011</v>
      </c>
      <c r="DJ361" s="434">
        <f t="shared" si="884"/>
        <v>144</v>
      </c>
      <c r="DK361" s="435">
        <f t="shared" si="885"/>
        <v>153</v>
      </c>
      <c r="DL361" s="434">
        <f t="shared" si="886"/>
        <v>144</v>
      </c>
      <c r="DM361" s="435">
        <f t="shared" si="887"/>
        <v>153</v>
      </c>
      <c r="DN361" s="434">
        <f t="shared" si="888"/>
        <v>3.7805555555555554</v>
      </c>
      <c r="DO361" s="435">
        <f t="shared" si="889"/>
        <v>3.7124183006535949</v>
      </c>
      <c r="DP361" s="434">
        <f t="shared" si="890"/>
        <v>544.4</v>
      </c>
      <c r="DQ361" s="435">
        <f t="shared" si="891"/>
        <v>568</v>
      </c>
      <c r="DR361" s="434">
        <f t="shared" si="892"/>
        <v>76.125</v>
      </c>
      <c r="DS361" s="435">
        <f t="shared" si="893"/>
        <v>72.281045751633997</v>
      </c>
      <c r="DT361" s="434">
        <f t="shared" si="894"/>
        <v>10962</v>
      </c>
      <c r="DU361" s="435">
        <f t="shared" si="895"/>
        <v>11059.000000000002</v>
      </c>
      <c r="DV361" s="609">
        <v>43</v>
      </c>
      <c r="DW361" s="560">
        <v>43</v>
      </c>
      <c r="DX361" s="434">
        <f t="shared" si="896"/>
        <v>43</v>
      </c>
      <c r="DY361" s="435">
        <f t="shared" si="897"/>
        <v>43</v>
      </c>
      <c r="DZ361" s="609">
        <v>61</v>
      </c>
      <c r="EA361" s="560">
        <v>53</v>
      </c>
      <c r="EB361" s="434">
        <f t="shared" si="898"/>
        <v>61</v>
      </c>
      <c r="EC361" s="435">
        <f t="shared" si="899"/>
        <v>53</v>
      </c>
      <c r="ED361" s="432"/>
      <c r="EE361" s="433"/>
      <c r="EF361" s="434">
        <f t="shared" si="900"/>
        <v>0</v>
      </c>
      <c r="EG361" s="435">
        <f t="shared" si="901"/>
        <v>0</v>
      </c>
      <c r="EH361" s="434">
        <f t="shared" si="902"/>
        <v>104</v>
      </c>
      <c r="EI361" s="435">
        <f t="shared" si="903"/>
        <v>96</v>
      </c>
      <c r="EJ361" s="434">
        <f t="shared" si="904"/>
        <v>104</v>
      </c>
      <c r="EK361" s="435">
        <f t="shared" si="905"/>
        <v>96</v>
      </c>
      <c r="EL361" s="609">
        <v>2.6</v>
      </c>
      <c r="EM361" s="560">
        <v>3.1</v>
      </c>
      <c r="EN361" s="434">
        <f t="shared" si="906"/>
        <v>111.8</v>
      </c>
      <c r="EO361" s="435">
        <f t="shared" si="907"/>
        <v>133.30000000000001</v>
      </c>
      <c r="EP361" s="609">
        <v>3.8</v>
      </c>
      <c r="EQ361" s="560">
        <v>3</v>
      </c>
      <c r="ER361" s="434">
        <f t="shared" si="908"/>
        <v>231.79999999999998</v>
      </c>
      <c r="ES361" s="435">
        <f t="shared" si="909"/>
        <v>159</v>
      </c>
      <c r="ET361" s="432"/>
      <c r="EU361" s="433"/>
      <c r="EV361" s="434">
        <f t="shared" si="910"/>
        <v>0</v>
      </c>
      <c r="EW361" s="435">
        <f t="shared" si="911"/>
        <v>0</v>
      </c>
      <c r="EX361" s="434">
        <f t="shared" si="912"/>
        <v>3.3038461538461537</v>
      </c>
      <c r="EY361" s="435">
        <f t="shared" si="913"/>
        <v>3.0447916666666668</v>
      </c>
      <c r="EZ361" s="434">
        <f t="shared" si="914"/>
        <v>343.59999999999997</v>
      </c>
      <c r="FA361" s="435">
        <f t="shared" si="915"/>
        <v>292.3</v>
      </c>
      <c r="FB361" s="609">
        <v>56.1</v>
      </c>
      <c r="FC361" s="560">
        <v>58.5</v>
      </c>
      <c r="FD361" s="434">
        <f t="shared" si="916"/>
        <v>2412.3000000000002</v>
      </c>
      <c r="FE361" s="435">
        <f t="shared" si="917"/>
        <v>2515.5</v>
      </c>
      <c r="FF361" s="609">
        <v>54.6</v>
      </c>
      <c r="FG361" s="560">
        <v>48.4</v>
      </c>
      <c r="FH361" s="434">
        <f t="shared" si="918"/>
        <v>3330.6</v>
      </c>
      <c r="FI361" s="435">
        <f t="shared" si="919"/>
        <v>2565.1999999999998</v>
      </c>
      <c r="FJ361" s="432"/>
      <c r="FK361" s="433"/>
      <c r="FL361" s="434">
        <f t="shared" si="920"/>
        <v>0</v>
      </c>
      <c r="FM361" s="435">
        <f t="shared" si="921"/>
        <v>0</v>
      </c>
      <c r="FN361" s="434">
        <f t="shared" si="922"/>
        <v>55.220192307692301</v>
      </c>
      <c r="FO361" s="435">
        <f t="shared" si="923"/>
        <v>52.923958333333331</v>
      </c>
      <c r="FP361" s="434">
        <f t="shared" si="924"/>
        <v>5742.9</v>
      </c>
      <c r="FQ361" s="435">
        <f t="shared" si="925"/>
        <v>5080.7</v>
      </c>
      <c r="FR361" s="609">
        <v>68</v>
      </c>
      <c r="FS361" s="560">
        <v>94</v>
      </c>
      <c r="FT361" s="434">
        <f t="shared" si="926"/>
        <v>68</v>
      </c>
      <c r="FU361" s="435">
        <f t="shared" si="927"/>
        <v>94</v>
      </c>
      <c r="FV361" s="609">
        <v>1.8</v>
      </c>
      <c r="FW361" s="560">
        <v>3.4</v>
      </c>
      <c r="FX361" s="434">
        <f t="shared" si="928"/>
        <v>122.4</v>
      </c>
      <c r="FY361" s="435">
        <f t="shared" si="929"/>
        <v>319.59999999999997</v>
      </c>
      <c r="FZ361" s="609">
        <v>24</v>
      </c>
      <c r="GA361" s="561">
        <v>27.9</v>
      </c>
      <c r="GB361" s="434">
        <f t="shared" si="930"/>
        <v>1632</v>
      </c>
      <c r="GC361" s="435">
        <f t="shared" si="931"/>
        <v>2622.6</v>
      </c>
      <c r="GD361" s="434">
        <f t="shared" si="932"/>
        <v>135</v>
      </c>
      <c r="GE361" s="435">
        <f t="shared" si="933"/>
        <v>163</v>
      </c>
      <c r="GF361" s="434">
        <f t="shared" si="934"/>
        <v>135</v>
      </c>
      <c r="GG361" s="435">
        <f t="shared" si="935"/>
        <v>163</v>
      </c>
      <c r="GH361" s="434">
        <f t="shared" si="936"/>
        <v>449.6</v>
      </c>
      <c r="GI361" s="435">
        <f t="shared" si="937"/>
        <v>554.29999999999995</v>
      </c>
      <c r="GJ361" s="434">
        <f t="shared" si="938"/>
        <v>9643.5</v>
      </c>
      <c r="GK361" s="435">
        <f t="shared" si="939"/>
        <v>11148.7</v>
      </c>
      <c r="GL361" s="434">
        <f t="shared" si="940"/>
        <v>113</v>
      </c>
      <c r="GM361" s="435">
        <f t="shared" si="941"/>
        <v>86</v>
      </c>
      <c r="GN361" s="434">
        <f t="shared" si="942"/>
        <v>113</v>
      </c>
      <c r="GO361" s="435">
        <f t="shared" si="943"/>
        <v>86</v>
      </c>
      <c r="GP361" s="434">
        <f t="shared" si="944"/>
        <v>438.4</v>
      </c>
      <c r="GQ361" s="435">
        <f t="shared" si="945"/>
        <v>306</v>
      </c>
      <c r="GR361" s="434">
        <f t="shared" si="946"/>
        <v>7061.4</v>
      </c>
      <c r="GS361" s="435">
        <f t="shared" si="947"/>
        <v>4991</v>
      </c>
      <c r="GT361" s="434">
        <f t="shared" si="948"/>
        <v>248</v>
      </c>
      <c r="GU361" s="435">
        <f t="shared" si="949"/>
        <v>249</v>
      </c>
      <c r="GV361" s="434">
        <f t="shared" si="950"/>
        <v>248</v>
      </c>
      <c r="GW361" s="435">
        <f t="shared" si="951"/>
        <v>249</v>
      </c>
      <c r="GX361" s="434">
        <f t="shared" si="952"/>
        <v>888</v>
      </c>
      <c r="GY361" s="435">
        <f t="shared" si="953"/>
        <v>860.3</v>
      </c>
      <c r="GZ361" s="434">
        <f t="shared" si="954"/>
        <v>16704.900000000001</v>
      </c>
      <c r="HA361" s="435">
        <f t="shared" si="955"/>
        <v>16139.7</v>
      </c>
      <c r="HB361" s="434">
        <f t="shared" si="956"/>
        <v>0</v>
      </c>
      <c r="HC361" s="435">
        <f t="shared" si="957"/>
        <v>0</v>
      </c>
      <c r="HD361" s="434">
        <f t="shared" si="958"/>
        <v>0</v>
      </c>
      <c r="HE361" s="435">
        <f t="shared" si="959"/>
        <v>0</v>
      </c>
      <c r="HF361" s="434">
        <f t="shared" si="960"/>
        <v>0</v>
      </c>
      <c r="HG361" s="435">
        <f t="shared" si="961"/>
        <v>0</v>
      </c>
      <c r="HH361" s="434">
        <f t="shared" si="962"/>
        <v>0</v>
      </c>
      <c r="HI361" s="435">
        <f t="shared" si="963"/>
        <v>0</v>
      </c>
      <c r="HJ361" s="434">
        <f t="shared" si="964"/>
        <v>1010.4</v>
      </c>
      <c r="HK361" s="435">
        <f t="shared" si="965"/>
        <v>1179.8999999999999</v>
      </c>
      <c r="HL361" s="434">
        <f t="shared" si="966"/>
        <v>18336.900000000001</v>
      </c>
      <c r="HM361" s="435">
        <f t="shared" si="967"/>
        <v>18762.3</v>
      </c>
    </row>
    <row r="362" spans="1:221" s="18" customFormat="1" ht="15" customHeight="1">
      <c r="A362" s="540" t="s">
        <v>585</v>
      </c>
      <c r="B362" s="6" t="s">
        <v>675</v>
      </c>
      <c r="C362" s="575"/>
      <c r="D362" s="5">
        <v>488730</v>
      </c>
      <c r="E362" s="576">
        <v>9</v>
      </c>
      <c r="F362" s="609">
        <v>671</v>
      </c>
      <c r="G362" s="560">
        <v>911</v>
      </c>
      <c r="H362" s="609">
        <v>3</v>
      </c>
      <c r="I362" s="560">
        <v>52</v>
      </c>
      <c r="J362" s="434">
        <f t="shared" si="820"/>
        <v>668</v>
      </c>
      <c r="K362" s="435">
        <f t="shared" si="821"/>
        <v>859</v>
      </c>
      <c r="L362" s="432"/>
      <c r="M362" s="433"/>
      <c r="N362" s="434">
        <f t="shared" si="822"/>
        <v>668</v>
      </c>
      <c r="O362" s="435">
        <f t="shared" si="823"/>
        <v>859</v>
      </c>
      <c r="P362" s="434">
        <f t="shared" si="824"/>
        <v>668</v>
      </c>
      <c r="Q362" s="435">
        <f t="shared" si="825"/>
        <v>859</v>
      </c>
      <c r="R362" s="609">
        <v>43</v>
      </c>
      <c r="S362" s="560">
        <v>60</v>
      </c>
      <c r="T362" s="434">
        <f t="shared" si="968"/>
        <v>43</v>
      </c>
      <c r="U362" s="435">
        <f t="shared" si="968"/>
        <v>60</v>
      </c>
      <c r="V362" s="609">
        <v>19</v>
      </c>
      <c r="W362" s="560">
        <v>31</v>
      </c>
      <c r="X362" s="434">
        <f t="shared" si="826"/>
        <v>19</v>
      </c>
      <c r="Y362" s="435">
        <f t="shared" si="827"/>
        <v>31</v>
      </c>
      <c r="Z362" s="432"/>
      <c r="AA362" s="433"/>
      <c r="AB362" s="434">
        <f t="shared" si="828"/>
        <v>0</v>
      </c>
      <c r="AC362" s="435">
        <f t="shared" si="829"/>
        <v>0</v>
      </c>
      <c r="AD362" s="434">
        <f t="shared" si="830"/>
        <v>62</v>
      </c>
      <c r="AE362" s="435">
        <f t="shared" si="831"/>
        <v>91</v>
      </c>
      <c r="AF362" s="434">
        <f t="shared" si="832"/>
        <v>62</v>
      </c>
      <c r="AG362" s="435">
        <f t="shared" si="833"/>
        <v>91</v>
      </c>
      <c r="AH362" s="609">
        <v>2.2999999999999998</v>
      </c>
      <c r="AI362" s="560">
        <v>2.4</v>
      </c>
      <c r="AJ362" s="434">
        <f t="shared" si="834"/>
        <v>98.899999999999991</v>
      </c>
      <c r="AK362" s="435">
        <f t="shared" si="835"/>
        <v>144</v>
      </c>
      <c r="AL362" s="609">
        <v>2.2000000000000002</v>
      </c>
      <c r="AM362" s="560">
        <v>2.8</v>
      </c>
      <c r="AN362" s="434">
        <f t="shared" si="836"/>
        <v>41.800000000000004</v>
      </c>
      <c r="AO362" s="435">
        <f t="shared" si="837"/>
        <v>86.8</v>
      </c>
      <c r="AP362" s="432"/>
      <c r="AQ362" s="433"/>
      <c r="AR362" s="434">
        <f t="shared" si="838"/>
        <v>0</v>
      </c>
      <c r="AS362" s="435">
        <f t="shared" si="839"/>
        <v>0</v>
      </c>
      <c r="AT362" s="434">
        <f t="shared" si="840"/>
        <v>2.2693548387096771</v>
      </c>
      <c r="AU362" s="435">
        <f t="shared" si="841"/>
        <v>2.5362637362637366</v>
      </c>
      <c r="AV362" s="434">
        <f t="shared" si="842"/>
        <v>140.69999999999999</v>
      </c>
      <c r="AW362" s="435">
        <f t="shared" si="843"/>
        <v>230.80000000000004</v>
      </c>
      <c r="AX362" s="609">
        <v>41.6</v>
      </c>
      <c r="AY362" s="560">
        <v>46.4</v>
      </c>
      <c r="AZ362" s="434">
        <f t="shared" si="844"/>
        <v>1788.8</v>
      </c>
      <c r="BA362" s="435">
        <f t="shared" si="845"/>
        <v>2784</v>
      </c>
      <c r="BB362" s="609">
        <v>34.4</v>
      </c>
      <c r="BC362" s="560">
        <v>40.5</v>
      </c>
      <c r="BD362" s="434">
        <f t="shared" si="846"/>
        <v>653.6</v>
      </c>
      <c r="BE362" s="435">
        <f t="shared" si="847"/>
        <v>1255.5</v>
      </c>
      <c r="BF362" s="432"/>
      <c r="BG362" s="433"/>
      <c r="BH362" s="434">
        <f t="shared" si="848"/>
        <v>0</v>
      </c>
      <c r="BI362" s="435">
        <f t="shared" si="849"/>
        <v>0</v>
      </c>
      <c r="BJ362" s="434">
        <f t="shared" si="850"/>
        <v>39.393548387096779</v>
      </c>
      <c r="BK362" s="435">
        <f t="shared" si="851"/>
        <v>44.390109890109891</v>
      </c>
      <c r="BL362" s="434">
        <f t="shared" si="852"/>
        <v>2442.4</v>
      </c>
      <c r="BM362" s="435">
        <f t="shared" si="853"/>
        <v>4039.5</v>
      </c>
      <c r="BN362" s="609">
        <v>123</v>
      </c>
      <c r="BO362" s="560">
        <v>180</v>
      </c>
      <c r="BP362" s="434">
        <f t="shared" si="854"/>
        <v>123</v>
      </c>
      <c r="BQ362" s="435">
        <f t="shared" si="855"/>
        <v>180</v>
      </c>
      <c r="BR362" s="609">
        <v>167</v>
      </c>
      <c r="BS362" s="560">
        <v>199</v>
      </c>
      <c r="BT362" s="434">
        <f t="shared" si="856"/>
        <v>167</v>
      </c>
      <c r="BU362" s="435">
        <f t="shared" si="857"/>
        <v>199</v>
      </c>
      <c r="BV362" s="432"/>
      <c r="BW362" s="433"/>
      <c r="BX362" s="434">
        <f t="shared" si="858"/>
        <v>0</v>
      </c>
      <c r="BY362" s="435">
        <f t="shared" si="859"/>
        <v>0</v>
      </c>
      <c r="BZ362" s="434">
        <f t="shared" si="860"/>
        <v>290</v>
      </c>
      <c r="CA362" s="435">
        <f t="shared" si="861"/>
        <v>379</v>
      </c>
      <c r="CB362" s="434">
        <f t="shared" si="862"/>
        <v>290</v>
      </c>
      <c r="CC362" s="435">
        <f t="shared" si="863"/>
        <v>379</v>
      </c>
      <c r="CD362" s="609">
        <v>2.8</v>
      </c>
      <c r="CE362" s="560">
        <v>2.8</v>
      </c>
      <c r="CF362" s="434">
        <f t="shared" si="864"/>
        <v>344.4</v>
      </c>
      <c r="CG362" s="435">
        <f t="shared" si="865"/>
        <v>503.99999999999994</v>
      </c>
      <c r="CH362" s="610">
        <v>3.6</v>
      </c>
      <c r="CI362" s="560">
        <v>3.6</v>
      </c>
      <c r="CJ362" s="434">
        <f t="shared" si="866"/>
        <v>601.20000000000005</v>
      </c>
      <c r="CK362" s="435">
        <f t="shared" si="867"/>
        <v>716.4</v>
      </c>
      <c r="CL362" s="432"/>
      <c r="CM362" s="433"/>
      <c r="CN362" s="434">
        <f t="shared" si="868"/>
        <v>0</v>
      </c>
      <c r="CO362" s="435">
        <f t="shared" si="869"/>
        <v>0</v>
      </c>
      <c r="CP362" s="434">
        <f t="shared" si="870"/>
        <v>3.2606896551724138</v>
      </c>
      <c r="CQ362" s="435">
        <f t="shared" si="871"/>
        <v>3.2200527704485484</v>
      </c>
      <c r="CR362" s="434">
        <f t="shared" si="872"/>
        <v>945.6</v>
      </c>
      <c r="CS362" s="435">
        <f t="shared" si="873"/>
        <v>1220.3999999999999</v>
      </c>
      <c r="CT362" s="609">
        <v>53.8</v>
      </c>
      <c r="CU362" s="560">
        <v>53.9</v>
      </c>
      <c r="CV362" s="434">
        <f t="shared" si="874"/>
        <v>6617.4</v>
      </c>
      <c r="CW362" s="435">
        <f t="shared" si="875"/>
        <v>9702</v>
      </c>
      <c r="CX362" s="609">
        <v>53.3</v>
      </c>
      <c r="CY362" s="560">
        <v>53.4</v>
      </c>
      <c r="CZ362" s="434">
        <f t="shared" si="876"/>
        <v>8901.1</v>
      </c>
      <c r="DA362" s="435">
        <f t="shared" si="877"/>
        <v>10626.6</v>
      </c>
      <c r="DB362" s="432"/>
      <c r="DC362" s="433"/>
      <c r="DD362" s="434">
        <f t="shared" si="878"/>
        <v>0</v>
      </c>
      <c r="DE362" s="435">
        <f t="shared" si="879"/>
        <v>0</v>
      </c>
      <c r="DF362" s="434">
        <f t="shared" si="880"/>
        <v>53.512068965517244</v>
      </c>
      <c r="DG362" s="435">
        <f t="shared" si="881"/>
        <v>53.63746701846965</v>
      </c>
      <c r="DH362" s="434">
        <f t="shared" si="882"/>
        <v>15518.5</v>
      </c>
      <c r="DI362" s="435">
        <f t="shared" si="883"/>
        <v>20328.599999999999</v>
      </c>
      <c r="DJ362" s="434">
        <f t="shared" si="884"/>
        <v>352</v>
      </c>
      <c r="DK362" s="435">
        <f t="shared" si="885"/>
        <v>470</v>
      </c>
      <c r="DL362" s="434">
        <f t="shared" si="886"/>
        <v>352</v>
      </c>
      <c r="DM362" s="435">
        <f t="shared" si="887"/>
        <v>470</v>
      </c>
      <c r="DN362" s="434">
        <f t="shared" si="888"/>
        <v>3.0860795454545453</v>
      </c>
      <c r="DO362" s="435">
        <f t="shared" si="889"/>
        <v>3.0876595744680846</v>
      </c>
      <c r="DP362" s="434">
        <f t="shared" si="890"/>
        <v>1086.3</v>
      </c>
      <c r="DQ362" s="435">
        <f t="shared" si="891"/>
        <v>1451.1999999999998</v>
      </c>
      <c r="DR362" s="434">
        <f t="shared" si="892"/>
        <v>51.025284090909096</v>
      </c>
      <c r="DS362" s="435">
        <f t="shared" si="893"/>
        <v>51.84702127659574</v>
      </c>
      <c r="DT362" s="434">
        <f t="shared" si="894"/>
        <v>17960.900000000001</v>
      </c>
      <c r="DU362" s="435">
        <f t="shared" si="895"/>
        <v>24368.1</v>
      </c>
      <c r="DV362" s="609">
        <v>53</v>
      </c>
      <c r="DW362" s="560">
        <v>75</v>
      </c>
      <c r="DX362" s="434">
        <f t="shared" si="896"/>
        <v>53</v>
      </c>
      <c r="DY362" s="435">
        <f t="shared" si="897"/>
        <v>75</v>
      </c>
      <c r="DZ362" s="609">
        <v>141</v>
      </c>
      <c r="EA362" s="560">
        <v>164</v>
      </c>
      <c r="EB362" s="434">
        <f t="shared" si="898"/>
        <v>141</v>
      </c>
      <c r="EC362" s="435">
        <f t="shared" si="899"/>
        <v>164</v>
      </c>
      <c r="ED362" s="432"/>
      <c r="EE362" s="433"/>
      <c r="EF362" s="434">
        <f t="shared" si="900"/>
        <v>0</v>
      </c>
      <c r="EG362" s="435">
        <f t="shared" si="901"/>
        <v>0</v>
      </c>
      <c r="EH362" s="434">
        <f t="shared" si="902"/>
        <v>194</v>
      </c>
      <c r="EI362" s="435">
        <f t="shared" si="903"/>
        <v>239</v>
      </c>
      <c r="EJ362" s="434">
        <f t="shared" si="904"/>
        <v>194</v>
      </c>
      <c r="EK362" s="435">
        <f t="shared" si="905"/>
        <v>239</v>
      </c>
      <c r="EL362" s="609">
        <v>2.2000000000000002</v>
      </c>
      <c r="EM362" s="560">
        <v>2.5</v>
      </c>
      <c r="EN362" s="434">
        <f t="shared" si="906"/>
        <v>116.60000000000001</v>
      </c>
      <c r="EO362" s="435">
        <f t="shared" si="907"/>
        <v>187.5</v>
      </c>
      <c r="EP362" s="609">
        <v>3.3</v>
      </c>
      <c r="EQ362" s="560">
        <v>3.3</v>
      </c>
      <c r="ER362" s="434">
        <f t="shared" si="908"/>
        <v>465.29999999999995</v>
      </c>
      <c r="ES362" s="435">
        <f t="shared" si="909"/>
        <v>541.19999999999993</v>
      </c>
      <c r="ET362" s="432"/>
      <c r="EU362" s="433"/>
      <c r="EV362" s="434">
        <f t="shared" si="910"/>
        <v>0</v>
      </c>
      <c r="EW362" s="435">
        <f t="shared" si="911"/>
        <v>0</v>
      </c>
      <c r="EX362" s="434">
        <f t="shared" si="912"/>
        <v>2.9994845360824742</v>
      </c>
      <c r="EY362" s="435">
        <f t="shared" si="913"/>
        <v>3.0489539748953973</v>
      </c>
      <c r="EZ362" s="434">
        <f t="shared" si="914"/>
        <v>581.9</v>
      </c>
      <c r="FA362" s="435">
        <f t="shared" si="915"/>
        <v>728.69999999999993</v>
      </c>
      <c r="FB362" s="609">
        <v>38.200000000000003</v>
      </c>
      <c r="FC362" s="560">
        <v>43.7</v>
      </c>
      <c r="FD362" s="434">
        <f t="shared" si="916"/>
        <v>2024.6000000000001</v>
      </c>
      <c r="FE362" s="435">
        <f t="shared" si="917"/>
        <v>3277.5</v>
      </c>
      <c r="FF362" s="609">
        <v>36.700000000000003</v>
      </c>
      <c r="FG362" s="560">
        <v>38.200000000000003</v>
      </c>
      <c r="FH362" s="434">
        <f t="shared" si="918"/>
        <v>5174.7000000000007</v>
      </c>
      <c r="FI362" s="435">
        <f t="shared" si="919"/>
        <v>6264.8</v>
      </c>
      <c r="FJ362" s="432"/>
      <c r="FK362" s="433"/>
      <c r="FL362" s="434">
        <f t="shared" si="920"/>
        <v>0</v>
      </c>
      <c r="FM362" s="435">
        <f t="shared" si="921"/>
        <v>0</v>
      </c>
      <c r="FN362" s="434">
        <f t="shared" si="922"/>
        <v>37.109793814432997</v>
      </c>
      <c r="FO362" s="435">
        <f t="shared" si="923"/>
        <v>39.925941422594143</v>
      </c>
      <c r="FP362" s="434">
        <f t="shared" si="924"/>
        <v>7199.3000000000011</v>
      </c>
      <c r="FQ362" s="435">
        <f t="shared" si="925"/>
        <v>9542.2999999999993</v>
      </c>
      <c r="FR362" s="609">
        <v>122</v>
      </c>
      <c r="FS362" s="560">
        <v>150</v>
      </c>
      <c r="FT362" s="434">
        <f t="shared" si="926"/>
        <v>122</v>
      </c>
      <c r="FU362" s="435">
        <f t="shared" si="927"/>
        <v>150</v>
      </c>
      <c r="FV362" s="609">
        <v>1.1000000000000001</v>
      </c>
      <c r="FW362" s="560">
        <v>1.3</v>
      </c>
      <c r="FX362" s="434">
        <f t="shared" si="928"/>
        <v>134.20000000000002</v>
      </c>
      <c r="FY362" s="435">
        <f t="shared" si="929"/>
        <v>195</v>
      </c>
      <c r="FZ362" s="609">
        <v>13.4</v>
      </c>
      <c r="GA362" s="561">
        <v>13.2</v>
      </c>
      <c r="GB362" s="434">
        <f t="shared" si="930"/>
        <v>1634.8</v>
      </c>
      <c r="GC362" s="435">
        <f t="shared" si="931"/>
        <v>1980</v>
      </c>
      <c r="GD362" s="434">
        <f t="shared" si="932"/>
        <v>219</v>
      </c>
      <c r="GE362" s="435">
        <f t="shared" si="933"/>
        <v>315</v>
      </c>
      <c r="GF362" s="434">
        <f t="shared" si="934"/>
        <v>219</v>
      </c>
      <c r="GG362" s="435">
        <f t="shared" si="935"/>
        <v>315</v>
      </c>
      <c r="GH362" s="434">
        <f t="shared" si="936"/>
        <v>559.9</v>
      </c>
      <c r="GI362" s="435">
        <f t="shared" si="937"/>
        <v>835.5</v>
      </c>
      <c r="GJ362" s="434">
        <f t="shared" si="938"/>
        <v>10430.799999999999</v>
      </c>
      <c r="GK362" s="435">
        <f t="shared" si="939"/>
        <v>15763.5</v>
      </c>
      <c r="GL362" s="434">
        <f t="shared" si="940"/>
        <v>327</v>
      </c>
      <c r="GM362" s="435">
        <f t="shared" si="941"/>
        <v>394</v>
      </c>
      <c r="GN362" s="434">
        <f t="shared" si="942"/>
        <v>327</v>
      </c>
      <c r="GO362" s="435">
        <f t="shared" si="943"/>
        <v>394</v>
      </c>
      <c r="GP362" s="434">
        <f t="shared" si="944"/>
        <v>1108.3</v>
      </c>
      <c r="GQ362" s="435">
        <f t="shared" si="945"/>
        <v>1344.3999999999999</v>
      </c>
      <c r="GR362" s="434">
        <f t="shared" si="946"/>
        <v>14729.400000000001</v>
      </c>
      <c r="GS362" s="435">
        <f t="shared" si="947"/>
        <v>18146.900000000001</v>
      </c>
      <c r="GT362" s="434">
        <f t="shared" si="948"/>
        <v>546</v>
      </c>
      <c r="GU362" s="435">
        <f t="shared" si="949"/>
        <v>709</v>
      </c>
      <c r="GV362" s="434">
        <f t="shared" si="950"/>
        <v>546</v>
      </c>
      <c r="GW362" s="435">
        <f t="shared" si="951"/>
        <v>709</v>
      </c>
      <c r="GX362" s="434">
        <f t="shared" si="952"/>
        <v>1668.1999999999998</v>
      </c>
      <c r="GY362" s="435">
        <f t="shared" si="953"/>
        <v>2179.8999999999996</v>
      </c>
      <c r="GZ362" s="434">
        <f t="shared" si="954"/>
        <v>25160.2</v>
      </c>
      <c r="HA362" s="435">
        <f t="shared" si="955"/>
        <v>33910.400000000001</v>
      </c>
      <c r="HB362" s="434">
        <f t="shared" si="956"/>
        <v>0</v>
      </c>
      <c r="HC362" s="435">
        <f t="shared" si="957"/>
        <v>0</v>
      </c>
      <c r="HD362" s="434">
        <f t="shared" si="958"/>
        <v>0</v>
      </c>
      <c r="HE362" s="435">
        <f t="shared" si="959"/>
        <v>0</v>
      </c>
      <c r="HF362" s="434">
        <f t="shared" si="960"/>
        <v>0</v>
      </c>
      <c r="HG362" s="435">
        <f t="shared" si="961"/>
        <v>0</v>
      </c>
      <c r="HH362" s="434">
        <f t="shared" si="962"/>
        <v>0</v>
      </c>
      <c r="HI362" s="435">
        <f t="shared" si="963"/>
        <v>0</v>
      </c>
      <c r="HJ362" s="434">
        <f t="shared" si="964"/>
        <v>1802.3999999999999</v>
      </c>
      <c r="HK362" s="435">
        <f t="shared" si="965"/>
        <v>2374.8999999999996</v>
      </c>
      <c r="HL362" s="434">
        <f t="shared" si="966"/>
        <v>26795.000000000004</v>
      </c>
      <c r="HM362" s="435">
        <f t="shared" si="967"/>
        <v>35890.399999999994</v>
      </c>
    </row>
    <row r="363" spans="1:221" s="18" customFormat="1" ht="15" customHeight="1">
      <c r="A363" s="540" t="s">
        <v>585</v>
      </c>
      <c r="B363" s="6" t="s">
        <v>676</v>
      </c>
      <c r="C363" s="539"/>
      <c r="D363" s="5">
        <v>227386</v>
      </c>
      <c r="E363" s="568">
        <v>10</v>
      </c>
      <c r="F363" s="609">
        <v>359</v>
      </c>
      <c r="G363" s="560">
        <v>331</v>
      </c>
      <c r="H363" s="609">
        <v>4</v>
      </c>
      <c r="I363" s="560">
        <v>3</v>
      </c>
      <c r="J363" s="434">
        <f t="shared" si="820"/>
        <v>355</v>
      </c>
      <c r="K363" s="435">
        <f t="shared" si="821"/>
        <v>328</v>
      </c>
      <c r="L363" s="432"/>
      <c r="M363" s="433"/>
      <c r="N363" s="434">
        <f t="shared" si="822"/>
        <v>355</v>
      </c>
      <c r="O363" s="435">
        <f t="shared" si="823"/>
        <v>328</v>
      </c>
      <c r="P363" s="434">
        <f t="shared" si="824"/>
        <v>355</v>
      </c>
      <c r="Q363" s="435">
        <f t="shared" si="825"/>
        <v>328</v>
      </c>
      <c r="R363" s="609">
        <v>44</v>
      </c>
      <c r="S363" s="560">
        <v>46</v>
      </c>
      <c r="T363" s="434">
        <f t="shared" si="968"/>
        <v>44</v>
      </c>
      <c r="U363" s="435">
        <f t="shared" si="968"/>
        <v>46</v>
      </c>
      <c r="V363" s="609">
        <v>12</v>
      </c>
      <c r="W363" s="560">
        <v>17</v>
      </c>
      <c r="X363" s="434">
        <f t="shared" si="826"/>
        <v>12</v>
      </c>
      <c r="Y363" s="435">
        <f t="shared" si="827"/>
        <v>17</v>
      </c>
      <c r="Z363" s="432"/>
      <c r="AA363" s="433"/>
      <c r="AB363" s="434">
        <f t="shared" si="828"/>
        <v>0</v>
      </c>
      <c r="AC363" s="435">
        <f t="shared" si="829"/>
        <v>0</v>
      </c>
      <c r="AD363" s="434">
        <f t="shared" si="830"/>
        <v>56</v>
      </c>
      <c r="AE363" s="435">
        <f t="shared" si="831"/>
        <v>63</v>
      </c>
      <c r="AF363" s="434">
        <f t="shared" si="832"/>
        <v>56</v>
      </c>
      <c r="AG363" s="435">
        <f t="shared" si="833"/>
        <v>63</v>
      </c>
      <c r="AH363" s="609">
        <v>2.8</v>
      </c>
      <c r="AI363" s="560">
        <v>2.8</v>
      </c>
      <c r="AJ363" s="434">
        <f t="shared" si="834"/>
        <v>123.19999999999999</v>
      </c>
      <c r="AK363" s="435">
        <f t="shared" si="835"/>
        <v>128.79999999999998</v>
      </c>
      <c r="AL363" s="609">
        <v>2.5</v>
      </c>
      <c r="AM363" s="560">
        <v>2.4</v>
      </c>
      <c r="AN363" s="434">
        <f t="shared" si="836"/>
        <v>30</v>
      </c>
      <c r="AO363" s="435">
        <f t="shared" si="837"/>
        <v>40.799999999999997</v>
      </c>
      <c r="AP363" s="432"/>
      <c r="AQ363" s="433"/>
      <c r="AR363" s="434">
        <f t="shared" si="838"/>
        <v>0</v>
      </c>
      <c r="AS363" s="435">
        <f t="shared" si="839"/>
        <v>0</v>
      </c>
      <c r="AT363" s="434">
        <f t="shared" si="840"/>
        <v>2.7357142857142853</v>
      </c>
      <c r="AU363" s="435">
        <f t="shared" si="841"/>
        <v>2.6920634920634914</v>
      </c>
      <c r="AV363" s="434">
        <f t="shared" si="842"/>
        <v>153.19999999999999</v>
      </c>
      <c r="AW363" s="435">
        <f t="shared" si="843"/>
        <v>169.59999999999997</v>
      </c>
      <c r="AX363" s="609">
        <v>64.8</v>
      </c>
      <c r="AY363" s="560">
        <v>58.6</v>
      </c>
      <c r="AZ363" s="434">
        <f t="shared" si="844"/>
        <v>2851.2</v>
      </c>
      <c r="BA363" s="435">
        <f t="shared" si="845"/>
        <v>2695.6</v>
      </c>
      <c r="BB363" s="609">
        <v>42.8</v>
      </c>
      <c r="BC363" s="560">
        <v>37.9</v>
      </c>
      <c r="BD363" s="434">
        <f t="shared" si="846"/>
        <v>513.59999999999991</v>
      </c>
      <c r="BE363" s="435">
        <f t="shared" si="847"/>
        <v>644.29999999999995</v>
      </c>
      <c r="BF363" s="432"/>
      <c r="BG363" s="433"/>
      <c r="BH363" s="434">
        <f t="shared" si="848"/>
        <v>0</v>
      </c>
      <c r="BI363" s="435">
        <f t="shared" si="849"/>
        <v>0</v>
      </c>
      <c r="BJ363" s="434">
        <f t="shared" si="850"/>
        <v>60.085714285714282</v>
      </c>
      <c r="BK363" s="435">
        <f t="shared" si="851"/>
        <v>53.014285714285705</v>
      </c>
      <c r="BL363" s="434">
        <f t="shared" si="852"/>
        <v>3364.7999999999997</v>
      </c>
      <c r="BM363" s="435">
        <f t="shared" si="853"/>
        <v>3339.8999999999996</v>
      </c>
      <c r="BN363" s="609">
        <v>94</v>
      </c>
      <c r="BO363" s="560">
        <v>64</v>
      </c>
      <c r="BP363" s="434">
        <f t="shared" si="854"/>
        <v>94</v>
      </c>
      <c r="BQ363" s="435">
        <f t="shared" si="855"/>
        <v>64</v>
      </c>
      <c r="BR363" s="609">
        <v>14</v>
      </c>
      <c r="BS363" s="560">
        <v>13</v>
      </c>
      <c r="BT363" s="434">
        <f t="shared" si="856"/>
        <v>14</v>
      </c>
      <c r="BU363" s="435">
        <f t="shared" si="857"/>
        <v>13</v>
      </c>
      <c r="BV363" s="432"/>
      <c r="BW363" s="433"/>
      <c r="BX363" s="434">
        <f t="shared" si="858"/>
        <v>0</v>
      </c>
      <c r="BY363" s="435">
        <f t="shared" si="859"/>
        <v>0</v>
      </c>
      <c r="BZ363" s="434">
        <f t="shared" si="860"/>
        <v>108</v>
      </c>
      <c r="CA363" s="435">
        <f t="shared" si="861"/>
        <v>77</v>
      </c>
      <c r="CB363" s="434">
        <f t="shared" si="862"/>
        <v>108</v>
      </c>
      <c r="CC363" s="435">
        <f t="shared" si="863"/>
        <v>77</v>
      </c>
      <c r="CD363" s="609">
        <v>3.5</v>
      </c>
      <c r="CE363" s="560">
        <v>3.3</v>
      </c>
      <c r="CF363" s="434">
        <f t="shared" si="864"/>
        <v>329</v>
      </c>
      <c r="CG363" s="435">
        <f t="shared" si="865"/>
        <v>211.2</v>
      </c>
      <c r="CH363" s="610">
        <v>3.7</v>
      </c>
      <c r="CI363" s="560">
        <v>3.5</v>
      </c>
      <c r="CJ363" s="434">
        <f t="shared" si="866"/>
        <v>51.800000000000004</v>
      </c>
      <c r="CK363" s="435">
        <f t="shared" si="867"/>
        <v>45.5</v>
      </c>
      <c r="CL363" s="432"/>
      <c r="CM363" s="433"/>
      <c r="CN363" s="434">
        <f t="shared" si="868"/>
        <v>0</v>
      </c>
      <c r="CO363" s="435">
        <f t="shared" si="869"/>
        <v>0</v>
      </c>
      <c r="CP363" s="434">
        <f t="shared" si="870"/>
        <v>3.5259259259259261</v>
      </c>
      <c r="CQ363" s="435">
        <f t="shared" si="871"/>
        <v>3.3337662337662337</v>
      </c>
      <c r="CR363" s="434">
        <f t="shared" si="872"/>
        <v>380.8</v>
      </c>
      <c r="CS363" s="435">
        <f t="shared" si="873"/>
        <v>256.7</v>
      </c>
      <c r="CT363" s="609">
        <v>78.7</v>
      </c>
      <c r="CU363" s="560">
        <v>79.8</v>
      </c>
      <c r="CV363" s="434">
        <f t="shared" si="874"/>
        <v>7397.8</v>
      </c>
      <c r="CW363" s="435">
        <f t="shared" si="875"/>
        <v>5107.2</v>
      </c>
      <c r="CX363" s="609">
        <v>75.099999999999994</v>
      </c>
      <c r="CY363" s="560">
        <v>77.099999999999994</v>
      </c>
      <c r="CZ363" s="434">
        <f t="shared" si="876"/>
        <v>1051.3999999999999</v>
      </c>
      <c r="DA363" s="435">
        <f t="shared" si="877"/>
        <v>1002.3</v>
      </c>
      <c r="DB363" s="432"/>
      <c r="DC363" s="433"/>
      <c r="DD363" s="434">
        <f t="shared" si="878"/>
        <v>0</v>
      </c>
      <c r="DE363" s="435">
        <f t="shared" si="879"/>
        <v>0</v>
      </c>
      <c r="DF363" s="434">
        <f t="shared" si="880"/>
        <v>78.233333333333334</v>
      </c>
      <c r="DG363" s="435">
        <f t="shared" si="881"/>
        <v>79.34415584415585</v>
      </c>
      <c r="DH363" s="434">
        <f t="shared" si="882"/>
        <v>8449.2000000000007</v>
      </c>
      <c r="DI363" s="435">
        <f t="shared" si="883"/>
        <v>6109.5</v>
      </c>
      <c r="DJ363" s="434">
        <f t="shared" si="884"/>
        <v>164</v>
      </c>
      <c r="DK363" s="435">
        <f t="shared" si="885"/>
        <v>140</v>
      </c>
      <c r="DL363" s="434">
        <f t="shared" si="886"/>
        <v>164</v>
      </c>
      <c r="DM363" s="435">
        <f t="shared" si="887"/>
        <v>140</v>
      </c>
      <c r="DN363" s="434">
        <f t="shared" si="888"/>
        <v>3.2560975609756095</v>
      </c>
      <c r="DO363" s="435">
        <f t="shared" si="889"/>
        <v>3.0449999999999995</v>
      </c>
      <c r="DP363" s="434">
        <f t="shared" si="890"/>
        <v>534</v>
      </c>
      <c r="DQ363" s="435">
        <f t="shared" si="891"/>
        <v>426.29999999999995</v>
      </c>
      <c r="DR363" s="434">
        <f t="shared" si="892"/>
        <v>72.036585365853654</v>
      </c>
      <c r="DS363" s="435">
        <f t="shared" si="893"/>
        <v>67.495714285714286</v>
      </c>
      <c r="DT363" s="434">
        <f t="shared" si="894"/>
        <v>11814</v>
      </c>
      <c r="DU363" s="435">
        <f t="shared" si="895"/>
        <v>9449.4</v>
      </c>
      <c r="DV363" s="609">
        <v>85</v>
      </c>
      <c r="DW363" s="560">
        <v>70</v>
      </c>
      <c r="DX363" s="434">
        <f t="shared" si="896"/>
        <v>85</v>
      </c>
      <c r="DY363" s="435">
        <f t="shared" si="897"/>
        <v>70</v>
      </c>
      <c r="DZ363" s="609">
        <v>62</v>
      </c>
      <c r="EA363" s="560">
        <v>59</v>
      </c>
      <c r="EB363" s="434">
        <f t="shared" si="898"/>
        <v>62</v>
      </c>
      <c r="EC363" s="435">
        <f t="shared" si="899"/>
        <v>59</v>
      </c>
      <c r="ED363" s="432"/>
      <c r="EE363" s="433"/>
      <c r="EF363" s="434">
        <f t="shared" si="900"/>
        <v>0</v>
      </c>
      <c r="EG363" s="435">
        <f t="shared" si="901"/>
        <v>0</v>
      </c>
      <c r="EH363" s="434">
        <f t="shared" si="902"/>
        <v>147</v>
      </c>
      <c r="EI363" s="435">
        <f t="shared" si="903"/>
        <v>129</v>
      </c>
      <c r="EJ363" s="434">
        <f t="shared" si="904"/>
        <v>147</v>
      </c>
      <c r="EK363" s="435">
        <f t="shared" si="905"/>
        <v>129</v>
      </c>
      <c r="EL363" s="609">
        <v>2.8</v>
      </c>
      <c r="EM363" s="560">
        <v>2.6</v>
      </c>
      <c r="EN363" s="434">
        <f t="shared" si="906"/>
        <v>237.99999999999997</v>
      </c>
      <c r="EO363" s="435">
        <f t="shared" si="907"/>
        <v>182</v>
      </c>
      <c r="EP363" s="609">
        <v>3.2</v>
      </c>
      <c r="EQ363" s="560">
        <v>3</v>
      </c>
      <c r="ER363" s="434">
        <f t="shared" si="908"/>
        <v>198.4</v>
      </c>
      <c r="ES363" s="435">
        <f t="shared" si="909"/>
        <v>177</v>
      </c>
      <c r="ET363" s="432"/>
      <c r="EU363" s="433"/>
      <c r="EV363" s="434">
        <f t="shared" si="910"/>
        <v>0</v>
      </c>
      <c r="EW363" s="435">
        <f t="shared" si="911"/>
        <v>0</v>
      </c>
      <c r="EX363" s="434">
        <f t="shared" si="912"/>
        <v>2.9687074829931972</v>
      </c>
      <c r="EY363" s="435">
        <f t="shared" si="913"/>
        <v>2.7829457364341086</v>
      </c>
      <c r="EZ363" s="434">
        <f t="shared" si="914"/>
        <v>436.4</v>
      </c>
      <c r="FA363" s="435">
        <f t="shared" si="915"/>
        <v>359</v>
      </c>
      <c r="FB363" s="609">
        <v>59.6</v>
      </c>
      <c r="FC363" s="560">
        <v>57.9</v>
      </c>
      <c r="FD363" s="434">
        <f t="shared" si="916"/>
        <v>5066</v>
      </c>
      <c r="FE363" s="435">
        <f t="shared" si="917"/>
        <v>4053</v>
      </c>
      <c r="FF363" s="609">
        <v>47.8</v>
      </c>
      <c r="FG363" s="560">
        <v>47</v>
      </c>
      <c r="FH363" s="434">
        <f t="shared" si="918"/>
        <v>2963.6</v>
      </c>
      <c r="FI363" s="435">
        <f t="shared" si="919"/>
        <v>2773</v>
      </c>
      <c r="FJ363" s="432"/>
      <c r="FK363" s="433"/>
      <c r="FL363" s="434">
        <f t="shared" si="920"/>
        <v>0</v>
      </c>
      <c r="FM363" s="435">
        <f t="shared" si="921"/>
        <v>0</v>
      </c>
      <c r="FN363" s="434">
        <f t="shared" si="922"/>
        <v>54.623129251700682</v>
      </c>
      <c r="FO363" s="435">
        <f t="shared" si="923"/>
        <v>52.914728682170541</v>
      </c>
      <c r="FP363" s="434">
        <f t="shared" si="924"/>
        <v>8029.6</v>
      </c>
      <c r="FQ363" s="435">
        <f t="shared" si="925"/>
        <v>6826</v>
      </c>
      <c r="FR363" s="609">
        <v>44</v>
      </c>
      <c r="FS363" s="560">
        <v>59</v>
      </c>
      <c r="FT363" s="434">
        <f t="shared" si="926"/>
        <v>44</v>
      </c>
      <c r="FU363" s="435">
        <f t="shared" si="927"/>
        <v>59</v>
      </c>
      <c r="FV363" s="609">
        <v>2.9</v>
      </c>
      <c r="FW363" s="560">
        <v>2.2999999999999998</v>
      </c>
      <c r="FX363" s="434">
        <f t="shared" si="928"/>
        <v>127.6</v>
      </c>
      <c r="FY363" s="435">
        <f t="shared" si="929"/>
        <v>135.69999999999999</v>
      </c>
      <c r="FZ363" s="609">
        <v>32.4</v>
      </c>
      <c r="GA363" s="561">
        <v>23.3</v>
      </c>
      <c r="GB363" s="434">
        <f t="shared" si="930"/>
        <v>1425.6</v>
      </c>
      <c r="GC363" s="435">
        <f t="shared" si="931"/>
        <v>1374.7</v>
      </c>
      <c r="GD363" s="434">
        <f t="shared" si="932"/>
        <v>223</v>
      </c>
      <c r="GE363" s="435">
        <f t="shared" si="933"/>
        <v>180</v>
      </c>
      <c r="GF363" s="434">
        <f t="shared" si="934"/>
        <v>223</v>
      </c>
      <c r="GG363" s="435">
        <f t="shared" si="935"/>
        <v>180</v>
      </c>
      <c r="GH363" s="434">
        <f t="shared" si="936"/>
        <v>690.19999999999993</v>
      </c>
      <c r="GI363" s="435">
        <f t="shared" si="937"/>
        <v>522</v>
      </c>
      <c r="GJ363" s="434">
        <f t="shared" si="938"/>
        <v>15315</v>
      </c>
      <c r="GK363" s="435">
        <f t="shared" si="939"/>
        <v>11855.8</v>
      </c>
      <c r="GL363" s="434">
        <f t="shared" si="940"/>
        <v>88</v>
      </c>
      <c r="GM363" s="435">
        <f t="shared" si="941"/>
        <v>89</v>
      </c>
      <c r="GN363" s="434">
        <f t="shared" si="942"/>
        <v>88</v>
      </c>
      <c r="GO363" s="435">
        <f t="shared" si="943"/>
        <v>89</v>
      </c>
      <c r="GP363" s="434">
        <f t="shared" si="944"/>
        <v>280.20000000000005</v>
      </c>
      <c r="GQ363" s="435">
        <f t="shared" si="945"/>
        <v>263.3</v>
      </c>
      <c r="GR363" s="434">
        <f t="shared" si="946"/>
        <v>4528.5999999999995</v>
      </c>
      <c r="GS363" s="435">
        <f t="shared" si="947"/>
        <v>4419.6000000000004</v>
      </c>
      <c r="GT363" s="434">
        <f t="shared" si="948"/>
        <v>311</v>
      </c>
      <c r="GU363" s="435">
        <f t="shared" si="949"/>
        <v>269</v>
      </c>
      <c r="GV363" s="434">
        <f t="shared" si="950"/>
        <v>311</v>
      </c>
      <c r="GW363" s="435">
        <f t="shared" si="951"/>
        <v>269</v>
      </c>
      <c r="GX363" s="434">
        <f t="shared" si="952"/>
        <v>970.4</v>
      </c>
      <c r="GY363" s="435">
        <f t="shared" si="953"/>
        <v>785.3</v>
      </c>
      <c r="GZ363" s="434">
        <f t="shared" si="954"/>
        <v>19843.599999999999</v>
      </c>
      <c r="HA363" s="435">
        <f t="shared" si="955"/>
        <v>16275.4</v>
      </c>
      <c r="HB363" s="434">
        <f t="shared" si="956"/>
        <v>0</v>
      </c>
      <c r="HC363" s="435">
        <f t="shared" si="957"/>
        <v>0</v>
      </c>
      <c r="HD363" s="434">
        <f t="shared" si="958"/>
        <v>0</v>
      </c>
      <c r="HE363" s="435">
        <f t="shared" si="959"/>
        <v>0</v>
      </c>
      <c r="HF363" s="434">
        <f t="shared" si="960"/>
        <v>0</v>
      </c>
      <c r="HG363" s="435">
        <f t="shared" si="961"/>
        <v>0</v>
      </c>
      <c r="HH363" s="434">
        <f t="shared" si="962"/>
        <v>0</v>
      </c>
      <c r="HI363" s="435">
        <f t="shared" si="963"/>
        <v>0</v>
      </c>
      <c r="HJ363" s="434">
        <f t="shared" si="964"/>
        <v>1098</v>
      </c>
      <c r="HK363" s="435">
        <f t="shared" si="965"/>
        <v>921</v>
      </c>
      <c r="HL363" s="434">
        <f t="shared" si="966"/>
        <v>21269.199999999997</v>
      </c>
      <c r="HM363" s="435">
        <f t="shared" si="967"/>
        <v>17650.099999999999</v>
      </c>
    </row>
    <row r="364" spans="1:221" s="18" customFormat="1" ht="15" customHeight="1">
      <c r="A364" s="540" t="s">
        <v>585</v>
      </c>
      <c r="B364" s="6" t="s">
        <v>677</v>
      </c>
      <c r="C364" s="539"/>
      <c r="D364" s="5">
        <v>227687</v>
      </c>
      <c r="E364" s="568">
        <v>10</v>
      </c>
      <c r="F364" s="609">
        <v>326</v>
      </c>
      <c r="G364" s="560">
        <v>350</v>
      </c>
      <c r="H364" s="609">
        <v>16</v>
      </c>
      <c r="I364" s="560">
        <v>27</v>
      </c>
      <c r="J364" s="434">
        <f t="shared" si="820"/>
        <v>310</v>
      </c>
      <c r="K364" s="435">
        <f t="shared" si="821"/>
        <v>323</v>
      </c>
      <c r="L364" s="432"/>
      <c r="M364" s="433"/>
      <c r="N364" s="434">
        <f t="shared" si="822"/>
        <v>310</v>
      </c>
      <c r="O364" s="435">
        <f t="shared" si="823"/>
        <v>323</v>
      </c>
      <c r="P364" s="434">
        <f t="shared" si="824"/>
        <v>310</v>
      </c>
      <c r="Q364" s="435">
        <f t="shared" si="825"/>
        <v>323</v>
      </c>
      <c r="R364" s="609">
        <v>34</v>
      </c>
      <c r="S364" s="560">
        <v>30</v>
      </c>
      <c r="T364" s="434">
        <f t="shared" si="968"/>
        <v>34</v>
      </c>
      <c r="U364" s="435">
        <f t="shared" si="968"/>
        <v>30</v>
      </c>
      <c r="V364" s="609">
        <v>10</v>
      </c>
      <c r="W364" s="560">
        <v>13</v>
      </c>
      <c r="X364" s="434">
        <f t="shared" si="826"/>
        <v>10</v>
      </c>
      <c r="Y364" s="435">
        <f t="shared" si="827"/>
        <v>13</v>
      </c>
      <c r="Z364" s="432"/>
      <c r="AA364" s="433"/>
      <c r="AB364" s="434">
        <f t="shared" si="828"/>
        <v>0</v>
      </c>
      <c r="AC364" s="435">
        <f t="shared" si="829"/>
        <v>0</v>
      </c>
      <c r="AD364" s="434">
        <f t="shared" si="830"/>
        <v>44</v>
      </c>
      <c r="AE364" s="435">
        <f t="shared" si="831"/>
        <v>43</v>
      </c>
      <c r="AF364" s="434">
        <f t="shared" si="832"/>
        <v>44</v>
      </c>
      <c r="AG364" s="435">
        <f t="shared" si="833"/>
        <v>43</v>
      </c>
      <c r="AH364" s="609">
        <v>2.4</v>
      </c>
      <c r="AI364" s="560">
        <v>2.2999999999999998</v>
      </c>
      <c r="AJ364" s="434">
        <f t="shared" si="834"/>
        <v>81.599999999999994</v>
      </c>
      <c r="AK364" s="435">
        <f t="shared" si="835"/>
        <v>69</v>
      </c>
      <c r="AL364" s="609">
        <v>1.5</v>
      </c>
      <c r="AM364" s="560">
        <v>3.2</v>
      </c>
      <c r="AN364" s="434">
        <f t="shared" si="836"/>
        <v>15</v>
      </c>
      <c r="AO364" s="435">
        <f t="shared" si="837"/>
        <v>41.6</v>
      </c>
      <c r="AP364" s="432"/>
      <c r="AQ364" s="433"/>
      <c r="AR364" s="434">
        <f t="shared" si="838"/>
        <v>0</v>
      </c>
      <c r="AS364" s="435">
        <f t="shared" si="839"/>
        <v>0</v>
      </c>
      <c r="AT364" s="434">
        <f t="shared" si="840"/>
        <v>2.1954545454545453</v>
      </c>
      <c r="AU364" s="435">
        <f t="shared" si="841"/>
        <v>2.5720930232558139</v>
      </c>
      <c r="AV364" s="434">
        <f t="shared" si="842"/>
        <v>96.6</v>
      </c>
      <c r="AW364" s="435">
        <f t="shared" si="843"/>
        <v>110.6</v>
      </c>
      <c r="AX364" s="609">
        <v>62.3</v>
      </c>
      <c r="AY364" s="560">
        <v>57.4</v>
      </c>
      <c r="AZ364" s="434">
        <f t="shared" si="844"/>
        <v>2118.1999999999998</v>
      </c>
      <c r="BA364" s="435">
        <f t="shared" si="845"/>
        <v>1722</v>
      </c>
      <c r="BB364" s="609">
        <v>42.1</v>
      </c>
      <c r="BC364" s="560">
        <v>49.5</v>
      </c>
      <c r="BD364" s="434">
        <f t="shared" si="846"/>
        <v>421</v>
      </c>
      <c r="BE364" s="435">
        <f t="shared" si="847"/>
        <v>643.5</v>
      </c>
      <c r="BF364" s="432"/>
      <c r="BG364" s="433"/>
      <c r="BH364" s="434">
        <f t="shared" si="848"/>
        <v>0</v>
      </c>
      <c r="BI364" s="435">
        <f t="shared" si="849"/>
        <v>0</v>
      </c>
      <c r="BJ364" s="434">
        <f t="shared" si="850"/>
        <v>57.709090909090904</v>
      </c>
      <c r="BK364" s="435">
        <f t="shared" si="851"/>
        <v>55.011627906976742</v>
      </c>
      <c r="BL364" s="434">
        <f t="shared" si="852"/>
        <v>2539.1999999999998</v>
      </c>
      <c r="BM364" s="435">
        <f t="shared" si="853"/>
        <v>2365.5</v>
      </c>
      <c r="BN364" s="609">
        <v>89</v>
      </c>
      <c r="BO364" s="560">
        <v>81</v>
      </c>
      <c r="BP364" s="434">
        <f t="shared" si="854"/>
        <v>89</v>
      </c>
      <c r="BQ364" s="435">
        <f t="shared" si="855"/>
        <v>81</v>
      </c>
      <c r="BR364" s="609">
        <v>8</v>
      </c>
      <c r="BS364" s="560">
        <v>17</v>
      </c>
      <c r="BT364" s="434">
        <f t="shared" si="856"/>
        <v>8</v>
      </c>
      <c r="BU364" s="435">
        <f t="shared" si="857"/>
        <v>17</v>
      </c>
      <c r="BV364" s="432"/>
      <c r="BW364" s="433"/>
      <c r="BX364" s="434">
        <f t="shared" si="858"/>
        <v>0</v>
      </c>
      <c r="BY364" s="435">
        <f t="shared" si="859"/>
        <v>0</v>
      </c>
      <c r="BZ364" s="434">
        <f t="shared" si="860"/>
        <v>97</v>
      </c>
      <c r="CA364" s="435">
        <f t="shared" si="861"/>
        <v>98</v>
      </c>
      <c r="CB364" s="434">
        <f t="shared" si="862"/>
        <v>97</v>
      </c>
      <c r="CC364" s="435">
        <f t="shared" si="863"/>
        <v>98</v>
      </c>
      <c r="CD364" s="609">
        <v>2.7</v>
      </c>
      <c r="CE364" s="560">
        <v>2.7</v>
      </c>
      <c r="CF364" s="434">
        <f t="shared" si="864"/>
        <v>240.3</v>
      </c>
      <c r="CG364" s="435">
        <f t="shared" si="865"/>
        <v>218.70000000000002</v>
      </c>
      <c r="CH364" s="610">
        <v>3.3</v>
      </c>
      <c r="CI364" s="560">
        <v>4.0999999999999996</v>
      </c>
      <c r="CJ364" s="434">
        <f t="shared" si="866"/>
        <v>26.4</v>
      </c>
      <c r="CK364" s="435">
        <f t="shared" si="867"/>
        <v>69.699999999999989</v>
      </c>
      <c r="CL364" s="432"/>
      <c r="CM364" s="433"/>
      <c r="CN364" s="434">
        <f t="shared" si="868"/>
        <v>0</v>
      </c>
      <c r="CO364" s="435">
        <f t="shared" si="869"/>
        <v>0</v>
      </c>
      <c r="CP364" s="434">
        <f t="shared" si="870"/>
        <v>2.7494845360824742</v>
      </c>
      <c r="CQ364" s="435">
        <f t="shared" si="871"/>
        <v>2.9428571428571426</v>
      </c>
      <c r="CR364" s="434">
        <f t="shared" si="872"/>
        <v>266.7</v>
      </c>
      <c r="CS364" s="435">
        <f t="shared" si="873"/>
        <v>288.39999999999998</v>
      </c>
      <c r="CT364" s="609">
        <v>69.3</v>
      </c>
      <c r="CU364" s="560">
        <v>72.2</v>
      </c>
      <c r="CV364" s="434">
        <f t="shared" si="874"/>
        <v>6167.7</v>
      </c>
      <c r="CW364" s="435">
        <f t="shared" si="875"/>
        <v>5848.2</v>
      </c>
      <c r="CX364" s="609">
        <v>52.9</v>
      </c>
      <c r="CY364" s="560">
        <v>68.400000000000006</v>
      </c>
      <c r="CZ364" s="434">
        <f t="shared" si="876"/>
        <v>423.2</v>
      </c>
      <c r="DA364" s="435">
        <f t="shared" si="877"/>
        <v>1162.8000000000002</v>
      </c>
      <c r="DB364" s="432"/>
      <c r="DC364" s="433"/>
      <c r="DD364" s="434">
        <f t="shared" si="878"/>
        <v>0</v>
      </c>
      <c r="DE364" s="435">
        <f t="shared" si="879"/>
        <v>0</v>
      </c>
      <c r="DF364" s="434">
        <f t="shared" si="880"/>
        <v>67.947422680412373</v>
      </c>
      <c r="DG364" s="435">
        <f t="shared" si="881"/>
        <v>71.540816326530617</v>
      </c>
      <c r="DH364" s="434">
        <f t="shared" si="882"/>
        <v>6590.9000000000005</v>
      </c>
      <c r="DI364" s="435">
        <f t="shared" si="883"/>
        <v>7011.0000000000009</v>
      </c>
      <c r="DJ364" s="434">
        <f t="shared" si="884"/>
        <v>141</v>
      </c>
      <c r="DK364" s="435">
        <f t="shared" si="885"/>
        <v>141</v>
      </c>
      <c r="DL364" s="434">
        <f t="shared" si="886"/>
        <v>141</v>
      </c>
      <c r="DM364" s="435">
        <f t="shared" si="887"/>
        <v>141</v>
      </c>
      <c r="DN364" s="434">
        <f t="shared" si="888"/>
        <v>2.576595744680851</v>
      </c>
      <c r="DO364" s="435">
        <f t="shared" si="889"/>
        <v>2.8297872340425534</v>
      </c>
      <c r="DP364" s="434">
        <f t="shared" si="890"/>
        <v>363.3</v>
      </c>
      <c r="DQ364" s="435">
        <f t="shared" si="891"/>
        <v>399</v>
      </c>
      <c r="DR364" s="434">
        <f t="shared" si="892"/>
        <v>64.752482269503545</v>
      </c>
      <c r="DS364" s="435">
        <f t="shared" si="893"/>
        <v>66.5</v>
      </c>
      <c r="DT364" s="434">
        <f t="shared" si="894"/>
        <v>9130.1</v>
      </c>
      <c r="DU364" s="435">
        <f t="shared" si="895"/>
        <v>9376.5</v>
      </c>
      <c r="DV364" s="609">
        <v>79</v>
      </c>
      <c r="DW364" s="560">
        <v>71</v>
      </c>
      <c r="DX364" s="434">
        <f t="shared" si="896"/>
        <v>79</v>
      </c>
      <c r="DY364" s="435">
        <f t="shared" si="897"/>
        <v>71</v>
      </c>
      <c r="DZ364" s="609">
        <v>39</v>
      </c>
      <c r="EA364" s="560">
        <v>52</v>
      </c>
      <c r="EB364" s="434">
        <f t="shared" si="898"/>
        <v>39</v>
      </c>
      <c r="EC364" s="435">
        <f t="shared" si="899"/>
        <v>52</v>
      </c>
      <c r="ED364" s="432"/>
      <c r="EE364" s="433"/>
      <c r="EF364" s="434">
        <f t="shared" si="900"/>
        <v>0</v>
      </c>
      <c r="EG364" s="435">
        <f t="shared" si="901"/>
        <v>0</v>
      </c>
      <c r="EH364" s="434">
        <f t="shared" si="902"/>
        <v>118</v>
      </c>
      <c r="EI364" s="435">
        <f t="shared" si="903"/>
        <v>123</v>
      </c>
      <c r="EJ364" s="434">
        <f t="shared" si="904"/>
        <v>118</v>
      </c>
      <c r="EK364" s="435">
        <f t="shared" si="905"/>
        <v>123</v>
      </c>
      <c r="EL364" s="609">
        <v>2.8</v>
      </c>
      <c r="EM364" s="560">
        <v>2.4</v>
      </c>
      <c r="EN364" s="434">
        <f t="shared" si="906"/>
        <v>221.2</v>
      </c>
      <c r="EO364" s="435">
        <f t="shared" si="907"/>
        <v>170.4</v>
      </c>
      <c r="EP364" s="609">
        <v>3</v>
      </c>
      <c r="EQ364" s="560">
        <v>2.8</v>
      </c>
      <c r="ER364" s="434">
        <f t="shared" si="908"/>
        <v>117</v>
      </c>
      <c r="ES364" s="435">
        <f t="shared" si="909"/>
        <v>145.6</v>
      </c>
      <c r="ET364" s="432"/>
      <c r="EU364" s="433"/>
      <c r="EV364" s="434">
        <f t="shared" si="910"/>
        <v>0</v>
      </c>
      <c r="EW364" s="435">
        <f t="shared" si="911"/>
        <v>0</v>
      </c>
      <c r="EX364" s="434">
        <f t="shared" si="912"/>
        <v>2.8661016949152542</v>
      </c>
      <c r="EY364" s="435">
        <f t="shared" si="913"/>
        <v>2.5691056910569108</v>
      </c>
      <c r="EZ364" s="434">
        <f t="shared" si="914"/>
        <v>338.2</v>
      </c>
      <c r="FA364" s="435">
        <f t="shared" si="915"/>
        <v>316</v>
      </c>
      <c r="FB364" s="609">
        <v>53.9</v>
      </c>
      <c r="FC364" s="560">
        <v>51.2</v>
      </c>
      <c r="FD364" s="434">
        <f t="shared" si="916"/>
        <v>4258.0999999999995</v>
      </c>
      <c r="FE364" s="435">
        <f t="shared" si="917"/>
        <v>3635.2000000000003</v>
      </c>
      <c r="FF364" s="609">
        <v>44.5</v>
      </c>
      <c r="FG364" s="560">
        <v>47.3</v>
      </c>
      <c r="FH364" s="434">
        <f t="shared" si="918"/>
        <v>1735.5</v>
      </c>
      <c r="FI364" s="435">
        <f t="shared" si="919"/>
        <v>2459.6</v>
      </c>
      <c r="FJ364" s="432"/>
      <c r="FK364" s="433"/>
      <c r="FL364" s="434">
        <f t="shared" si="920"/>
        <v>0</v>
      </c>
      <c r="FM364" s="435">
        <f t="shared" si="921"/>
        <v>0</v>
      </c>
      <c r="FN364" s="434">
        <f t="shared" si="922"/>
        <v>50.793220338983048</v>
      </c>
      <c r="FO364" s="435">
        <f t="shared" si="923"/>
        <v>49.551219512195125</v>
      </c>
      <c r="FP364" s="434">
        <f t="shared" si="924"/>
        <v>5993.5999999999995</v>
      </c>
      <c r="FQ364" s="435">
        <f t="shared" si="925"/>
        <v>6094.8</v>
      </c>
      <c r="FR364" s="609">
        <v>51</v>
      </c>
      <c r="FS364" s="560">
        <v>59</v>
      </c>
      <c r="FT364" s="434">
        <f t="shared" si="926"/>
        <v>51</v>
      </c>
      <c r="FU364" s="435">
        <f t="shared" si="927"/>
        <v>59</v>
      </c>
      <c r="FV364" s="609">
        <v>1</v>
      </c>
      <c r="FW364" s="560">
        <v>1</v>
      </c>
      <c r="FX364" s="434">
        <f t="shared" si="928"/>
        <v>51</v>
      </c>
      <c r="FY364" s="435">
        <f t="shared" si="929"/>
        <v>59</v>
      </c>
      <c r="FZ364" s="609">
        <v>10.5</v>
      </c>
      <c r="GA364" s="561">
        <v>10.6</v>
      </c>
      <c r="GB364" s="434">
        <f t="shared" si="930"/>
        <v>535.5</v>
      </c>
      <c r="GC364" s="435">
        <f t="shared" si="931"/>
        <v>625.4</v>
      </c>
      <c r="GD364" s="434">
        <f t="shared" si="932"/>
        <v>202</v>
      </c>
      <c r="GE364" s="435">
        <f t="shared" si="933"/>
        <v>182</v>
      </c>
      <c r="GF364" s="434">
        <f t="shared" si="934"/>
        <v>202</v>
      </c>
      <c r="GG364" s="435">
        <f t="shared" si="935"/>
        <v>182</v>
      </c>
      <c r="GH364" s="434">
        <f t="shared" si="936"/>
        <v>543.09999999999991</v>
      </c>
      <c r="GI364" s="435">
        <f t="shared" si="937"/>
        <v>458.1</v>
      </c>
      <c r="GJ364" s="434">
        <f t="shared" si="938"/>
        <v>12544</v>
      </c>
      <c r="GK364" s="435">
        <f t="shared" si="939"/>
        <v>11205.4</v>
      </c>
      <c r="GL364" s="434">
        <f t="shared" si="940"/>
        <v>57</v>
      </c>
      <c r="GM364" s="435">
        <f t="shared" si="941"/>
        <v>82</v>
      </c>
      <c r="GN364" s="434">
        <f t="shared" si="942"/>
        <v>57</v>
      </c>
      <c r="GO364" s="435">
        <f t="shared" si="943"/>
        <v>82</v>
      </c>
      <c r="GP364" s="434">
        <f t="shared" si="944"/>
        <v>158.4</v>
      </c>
      <c r="GQ364" s="435">
        <f t="shared" si="945"/>
        <v>256.89999999999998</v>
      </c>
      <c r="GR364" s="434">
        <f t="shared" si="946"/>
        <v>2579.6999999999998</v>
      </c>
      <c r="GS364" s="435">
        <f t="shared" si="947"/>
        <v>4265.8999999999996</v>
      </c>
      <c r="GT364" s="434">
        <f t="shared" si="948"/>
        <v>259</v>
      </c>
      <c r="GU364" s="435">
        <f t="shared" si="949"/>
        <v>264</v>
      </c>
      <c r="GV364" s="434">
        <f t="shared" si="950"/>
        <v>259</v>
      </c>
      <c r="GW364" s="435">
        <f t="shared" si="951"/>
        <v>264</v>
      </c>
      <c r="GX364" s="434">
        <f t="shared" si="952"/>
        <v>701.49999999999989</v>
      </c>
      <c r="GY364" s="435">
        <f t="shared" si="953"/>
        <v>715</v>
      </c>
      <c r="GZ364" s="434">
        <f t="shared" si="954"/>
        <v>15123.7</v>
      </c>
      <c r="HA364" s="435">
        <f t="shared" si="955"/>
        <v>15471.3</v>
      </c>
      <c r="HB364" s="434">
        <f t="shared" si="956"/>
        <v>0</v>
      </c>
      <c r="HC364" s="435">
        <f t="shared" si="957"/>
        <v>0</v>
      </c>
      <c r="HD364" s="434">
        <f t="shared" si="958"/>
        <v>0</v>
      </c>
      <c r="HE364" s="435">
        <f t="shared" si="959"/>
        <v>0</v>
      </c>
      <c r="HF364" s="434">
        <f t="shared" si="960"/>
        <v>0</v>
      </c>
      <c r="HG364" s="435">
        <f t="shared" si="961"/>
        <v>0</v>
      </c>
      <c r="HH364" s="434">
        <f t="shared" si="962"/>
        <v>0</v>
      </c>
      <c r="HI364" s="435">
        <f t="shared" si="963"/>
        <v>0</v>
      </c>
      <c r="HJ364" s="434">
        <f t="shared" si="964"/>
        <v>752.5</v>
      </c>
      <c r="HK364" s="435">
        <f t="shared" si="965"/>
        <v>774</v>
      </c>
      <c r="HL364" s="434">
        <f t="shared" si="966"/>
        <v>15659.2</v>
      </c>
      <c r="HM364" s="435">
        <f t="shared" si="967"/>
        <v>16096.699999999999</v>
      </c>
    </row>
    <row r="365" spans="1:221" s="18" customFormat="1" ht="15" customHeight="1">
      <c r="A365" s="540" t="s">
        <v>585</v>
      </c>
      <c r="B365" s="6" t="s">
        <v>678</v>
      </c>
      <c r="C365" s="539"/>
      <c r="D365" s="5">
        <v>382911</v>
      </c>
      <c r="E365" s="568">
        <v>10</v>
      </c>
      <c r="F365" s="609">
        <v>11</v>
      </c>
      <c r="G365" s="560">
        <v>11</v>
      </c>
      <c r="H365" s="609">
        <v>0</v>
      </c>
      <c r="I365" s="560">
        <v>0</v>
      </c>
      <c r="J365" s="434">
        <f t="shared" si="820"/>
        <v>11</v>
      </c>
      <c r="K365" s="435">
        <f t="shared" si="821"/>
        <v>11</v>
      </c>
      <c r="L365" s="432"/>
      <c r="M365" s="433"/>
      <c r="N365" s="434">
        <f t="shared" si="822"/>
        <v>11</v>
      </c>
      <c r="O365" s="435">
        <f t="shared" si="823"/>
        <v>11</v>
      </c>
      <c r="P365" s="434">
        <f t="shared" si="824"/>
        <v>11</v>
      </c>
      <c r="Q365" s="435">
        <f t="shared" si="825"/>
        <v>11</v>
      </c>
      <c r="R365" s="609">
        <v>0</v>
      </c>
      <c r="S365" s="560">
        <v>0</v>
      </c>
      <c r="T365" s="434">
        <f t="shared" si="968"/>
        <v>0</v>
      </c>
      <c r="U365" s="435">
        <f t="shared" si="968"/>
        <v>0</v>
      </c>
      <c r="V365" s="609">
        <v>0</v>
      </c>
      <c r="W365" s="560">
        <v>0</v>
      </c>
      <c r="X365" s="434">
        <f t="shared" si="826"/>
        <v>0</v>
      </c>
      <c r="Y365" s="435">
        <f t="shared" si="827"/>
        <v>0</v>
      </c>
      <c r="Z365" s="432"/>
      <c r="AA365" s="433"/>
      <c r="AB365" s="434">
        <f t="shared" si="828"/>
        <v>0</v>
      </c>
      <c r="AC365" s="435">
        <f t="shared" si="829"/>
        <v>0</v>
      </c>
      <c r="AD365" s="434">
        <f t="shared" si="830"/>
        <v>0</v>
      </c>
      <c r="AE365" s="435">
        <f t="shared" si="831"/>
        <v>0</v>
      </c>
      <c r="AF365" s="434">
        <f t="shared" si="832"/>
        <v>0</v>
      </c>
      <c r="AG365" s="435">
        <f t="shared" si="833"/>
        <v>0</v>
      </c>
      <c r="AH365" s="609">
        <v>0</v>
      </c>
      <c r="AI365" s="560">
        <v>0</v>
      </c>
      <c r="AJ365" s="434">
        <f t="shared" si="834"/>
        <v>0</v>
      </c>
      <c r="AK365" s="435">
        <f t="shared" si="835"/>
        <v>0</v>
      </c>
      <c r="AL365" s="609">
        <v>0</v>
      </c>
      <c r="AM365" s="560">
        <v>0</v>
      </c>
      <c r="AN365" s="434">
        <f t="shared" si="836"/>
        <v>0</v>
      </c>
      <c r="AO365" s="435">
        <f t="shared" si="837"/>
        <v>0</v>
      </c>
      <c r="AP365" s="432"/>
      <c r="AQ365" s="433"/>
      <c r="AR365" s="434">
        <f t="shared" si="838"/>
        <v>0</v>
      </c>
      <c r="AS365" s="435">
        <f t="shared" si="839"/>
        <v>0</v>
      </c>
      <c r="AT365" s="434">
        <f t="shared" si="840"/>
        <v>0</v>
      </c>
      <c r="AU365" s="435">
        <f t="shared" si="841"/>
        <v>0</v>
      </c>
      <c r="AV365" s="434">
        <f t="shared" si="842"/>
        <v>0</v>
      </c>
      <c r="AW365" s="435">
        <f t="shared" si="843"/>
        <v>0</v>
      </c>
      <c r="AX365" s="609">
        <v>0</v>
      </c>
      <c r="AY365" s="560">
        <v>0</v>
      </c>
      <c r="AZ365" s="434">
        <f t="shared" si="844"/>
        <v>0</v>
      </c>
      <c r="BA365" s="435">
        <f t="shared" si="845"/>
        <v>0</v>
      </c>
      <c r="BB365" s="609">
        <v>0</v>
      </c>
      <c r="BC365" s="560">
        <v>0</v>
      </c>
      <c r="BD365" s="434">
        <f t="shared" si="846"/>
        <v>0</v>
      </c>
      <c r="BE365" s="435">
        <f t="shared" si="847"/>
        <v>0</v>
      </c>
      <c r="BF365" s="432"/>
      <c r="BG365" s="433"/>
      <c r="BH365" s="434">
        <f t="shared" si="848"/>
        <v>0</v>
      </c>
      <c r="BI365" s="435">
        <f t="shared" si="849"/>
        <v>0</v>
      </c>
      <c r="BJ365" s="434">
        <f t="shared" si="850"/>
        <v>0</v>
      </c>
      <c r="BK365" s="435">
        <f t="shared" si="851"/>
        <v>0</v>
      </c>
      <c r="BL365" s="434">
        <f t="shared" si="852"/>
        <v>0</v>
      </c>
      <c r="BM365" s="435">
        <f t="shared" si="853"/>
        <v>0</v>
      </c>
      <c r="BN365" s="609">
        <v>2</v>
      </c>
      <c r="BO365" s="560">
        <v>2</v>
      </c>
      <c r="BP365" s="434">
        <f t="shared" si="854"/>
        <v>2</v>
      </c>
      <c r="BQ365" s="435">
        <f t="shared" si="855"/>
        <v>2</v>
      </c>
      <c r="BR365" s="609">
        <v>1</v>
      </c>
      <c r="BS365" s="560">
        <v>2</v>
      </c>
      <c r="BT365" s="434">
        <f t="shared" si="856"/>
        <v>1</v>
      </c>
      <c r="BU365" s="435">
        <f t="shared" si="857"/>
        <v>2</v>
      </c>
      <c r="BV365" s="432"/>
      <c r="BW365" s="433"/>
      <c r="BX365" s="434">
        <f t="shared" si="858"/>
        <v>0</v>
      </c>
      <c r="BY365" s="435">
        <f t="shared" si="859"/>
        <v>0</v>
      </c>
      <c r="BZ365" s="434">
        <f t="shared" si="860"/>
        <v>3</v>
      </c>
      <c r="CA365" s="435">
        <f t="shared" si="861"/>
        <v>4</v>
      </c>
      <c r="CB365" s="434">
        <f t="shared" si="862"/>
        <v>3</v>
      </c>
      <c r="CC365" s="435">
        <f t="shared" si="863"/>
        <v>4</v>
      </c>
      <c r="CD365" s="609">
        <v>3.3</v>
      </c>
      <c r="CE365" s="560">
        <v>3</v>
      </c>
      <c r="CF365" s="434">
        <f t="shared" si="864"/>
        <v>6.6</v>
      </c>
      <c r="CG365" s="435">
        <f t="shared" si="865"/>
        <v>6</v>
      </c>
      <c r="CH365" s="610">
        <v>5.5</v>
      </c>
      <c r="CI365" s="560">
        <v>2.5</v>
      </c>
      <c r="CJ365" s="434">
        <f t="shared" si="866"/>
        <v>5.5</v>
      </c>
      <c r="CK365" s="435">
        <f t="shared" si="867"/>
        <v>5</v>
      </c>
      <c r="CL365" s="432"/>
      <c r="CM365" s="433"/>
      <c r="CN365" s="434">
        <f t="shared" si="868"/>
        <v>0</v>
      </c>
      <c r="CO365" s="435">
        <f t="shared" si="869"/>
        <v>0</v>
      </c>
      <c r="CP365" s="434">
        <f t="shared" si="870"/>
        <v>4.0333333333333332</v>
      </c>
      <c r="CQ365" s="435">
        <f t="shared" si="871"/>
        <v>2.75</v>
      </c>
      <c r="CR365" s="434">
        <f t="shared" si="872"/>
        <v>12.1</v>
      </c>
      <c r="CS365" s="435">
        <f t="shared" si="873"/>
        <v>11</v>
      </c>
      <c r="CT365" s="609">
        <v>61.5</v>
      </c>
      <c r="CU365" s="560">
        <v>59</v>
      </c>
      <c r="CV365" s="434">
        <f t="shared" si="874"/>
        <v>123</v>
      </c>
      <c r="CW365" s="435">
        <f t="shared" si="875"/>
        <v>118</v>
      </c>
      <c r="CX365" s="609">
        <v>58</v>
      </c>
      <c r="CY365" s="560">
        <v>46</v>
      </c>
      <c r="CZ365" s="434">
        <f t="shared" si="876"/>
        <v>58</v>
      </c>
      <c r="DA365" s="435">
        <f t="shared" si="877"/>
        <v>92</v>
      </c>
      <c r="DB365" s="432"/>
      <c r="DC365" s="433"/>
      <c r="DD365" s="434">
        <f t="shared" si="878"/>
        <v>0</v>
      </c>
      <c r="DE365" s="435">
        <f t="shared" si="879"/>
        <v>0</v>
      </c>
      <c r="DF365" s="434">
        <f t="shared" si="880"/>
        <v>60.333333333333336</v>
      </c>
      <c r="DG365" s="435">
        <f t="shared" si="881"/>
        <v>52.5</v>
      </c>
      <c r="DH365" s="434">
        <f t="shared" si="882"/>
        <v>181</v>
      </c>
      <c r="DI365" s="435">
        <f t="shared" si="883"/>
        <v>210</v>
      </c>
      <c r="DJ365" s="434">
        <f t="shared" si="884"/>
        <v>3</v>
      </c>
      <c r="DK365" s="435">
        <f t="shared" si="885"/>
        <v>4</v>
      </c>
      <c r="DL365" s="434">
        <f t="shared" si="886"/>
        <v>3</v>
      </c>
      <c r="DM365" s="435">
        <f t="shared" si="887"/>
        <v>4</v>
      </c>
      <c r="DN365" s="434">
        <f t="shared" si="888"/>
        <v>4.0333333333333332</v>
      </c>
      <c r="DO365" s="435">
        <f t="shared" si="889"/>
        <v>2.75</v>
      </c>
      <c r="DP365" s="434">
        <f t="shared" si="890"/>
        <v>12.1</v>
      </c>
      <c r="DQ365" s="435">
        <f t="shared" si="891"/>
        <v>11</v>
      </c>
      <c r="DR365" s="434">
        <f t="shared" si="892"/>
        <v>60.333333333333336</v>
      </c>
      <c r="DS365" s="435">
        <f t="shared" si="893"/>
        <v>52.5</v>
      </c>
      <c r="DT365" s="434">
        <f t="shared" si="894"/>
        <v>181</v>
      </c>
      <c r="DU365" s="435">
        <f t="shared" si="895"/>
        <v>210</v>
      </c>
      <c r="DV365" s="609">
        <v>5</v>
      </c>
      <c r="DW365" s="560">
        <v>2</v>
      </c>
      <c r="DX365" s="434">
        <f t="shared" si="896"/>
        <v>5</v>
      </c>
      <c r="DY365" s="435">
        <f t="shared" si="897"/>
        <v>2</v>
      </c>
      <c r="DZ365" s="609">
        <v>2</v>
      </c>
      <c r="EA365" s="560">
        <v>4</v>
      </c>
      <c r="EB365" s="434">
        <f t="shared" si="898"/>
        <v>2</v>
      </c>
      <c r="EC365" s="435">
        <f t="shared" si="899"/>
        <v>4</v>
      </c>
      <c r="ED365" s="432"/>
      <c r="EE365" s="433"/>
      <c r="EF365" s="434">
        <f t="shared" si="900"/>
        <v>0</v>
      </c>
      <c r="EG365" s="435">
        <f t="shared" si="901"/>
        <v>0</v>
      </c>
      <c r="EH365" s="434">
        <f t="shared" si="902"/>
        <v>7</v>
      </c>
      <c r="EI365" s="435">
        <f t="shared" si="903"/>
        <v>6</v>
      </c>
      <c r="EJ365" s="434">
        <f t="shared" si="904"/>
        <v>7</v>
      </c>
      <c r="EK365" s="435">
        <f t="shared" si="905"/>
        <v>6</v>
      </c>
      <c r="EL365" s="609">
        <v>2.6</v>
      </c>
      <c r="EM365" s="560">
        <v>4</v>
      </c>
      <c r="EN365" s="434">
        <f t="shared" si="906"/>
        <v>13</v>
      </c>
      <c r="EO365" s="435">
        <f t="shared" si="907"/>
        <v>8</v>
      </c>
      <c r="EP365" s="609">
        <v>2.8</v>
      </c>
      <c r="EQ365" s="560">
        <v>3.3</v>
      </c>
      <c r="ER365" s="434">
        <f t="shared" si="908"/>
        <v>5.6</v>
      </c>
      <c r="ES365" s="435">
        <f t="shared" si="909"/>
        <v>13.2</v>
      </c>
      <c r="ET365" s="432"/>
      <c r="EU365" s="433"/>
      <c r="EV365" s="434">
        <f t="shared" si="910"/>
        <v>0</v>
      </c>
      <c r="EW365" s="435">
        <f t="shared" si="911"/>
        <v>0</v>
      </c>
      <c r="EX365" s="434">
        <f t="shared" si="912"/>
        <v>2.6571428571428575</v>
      </c>
      <c r="EY365" s="435">
        <f t="shared" si="913"/>
        <v>3.5333333333333332</v>
      </c>
      <c r="EZ365" s="434">
        <f t="shared" si="914"/>
        <v>18.600000000000001</v>
      </c>
      <c r="FA365" s="435">
        <f t="shared" si="915"/>
        <v>21.2</v>
      </c>
      <c r="FB365" s="609">
        <v>50.2</v>
      </c>
      <c r="FC365" s="560">
        <v>75.5</v>
      </c>
      <c r="FD365" s="434">
        <f t="shared" si="916"/>
        <v>251</v>
      </c>
      <c r="FE365" s="435">
        <f t="shared" si="917"/>
        <v>151</v>
      </c>
      <c r="FF365" s="609">
        <v>43.5</v>
      </c>
      <c r="FG365" s="560">
        <v>41.5</v>
      </c>
      <c r="FH365" s="434">
        <f t="shared" si="918"/>
        <v>87</v>
      </c>
      <c r="FI365" s="435">
        <f t="shared" si="919"/>
        <v>166</v>
      </c>
      <c r="FJ365" s="432"/>
      <c r="FK365" s="433"/>
      <c r="FL365" s="434">
        <f t="shared" si="920"/>
        <v>0</v>
      </c>
      <c r="FM365" s="435">
        <f t="shared" si="921"/>
        <v>0</v>
      </c>
      <c r="FN365" s="434">
        <f t="shared" si="922"/>
        <v>48.285714285714285</v>
      </c>
      <c r="FO365" s="435">
        <f t="shared" si="923"/>
        <v>52.833333333333336</v>
      </c>
      <c r="FP365" s="434">
        <f t="shared" si="924"/>
        <v>338</v>
      </c>
      <c r="FQ365" s="435">
        <f t="shared" si="925"/>
        <v>317</v>
      </c>
      <c r="FR365" s="609">
        <v>1</v>
      </c>
      <c r="FS365" s="560">
        <v>1</v>
      </c>
      <c r="FT365" s="434">
        <f t="shared" si="926"/>
        <v>1</v>
      </c>
      <c r="FU365" s="435">
        <f t="shared" si="927"/>
        <v>1</v>
      </c>
      <c r="FV365" s="609">
        <v>2</v>
      </c>
      <c r="FW365" s="560">
        <v>0.5</v>
      </c>
      <c r="FX365" s="434">
        <f t="shared" si="928"/>
        <v>2</v>
      </c>
      <c r="FY365" s="435">
        <f t="shared" si="929"/>
        <v>0.5</v>
      </c>
      <c r="FZ365" s="609">
        <v>22</v>
      </c>
      <c r="GA365" s="561">
        <v>3</v>
      </c>
      <c r="GB365" s="434">
        <f t="shared" si="930"/>
        <v>22</v>
      </c>
      <c r="GC365" s="435">
        <f t="shared" si="931"/>
        <v>3</v>
      </c>
      <c r="GD365" s="434">
        <f t="shared" si="932"/>
        <v>7</v>
      </c>
      <c r="GE365" s="435">
        <f t="shared" si="933"/>
        <v>4</v>
      </c>
      <c r="GF365" s="434">
        <f t="shared" si="934"/>
        <v>7</v>
      </c>
      <c r="GG365" s="435">
        <f t="shared" si="935"/>
        <v>4</v>
      </c>
      <c r="GH365" s="434">
        <f t="shared" si="936"/>
        <v>19.600000000000001</v>
      </c>
      <c r="GI365" s="435">
        <f t="shared" si="937"/>
        <v>14</v>
      </c>
      <c r="GJ365" s="434">
        <f t="shared" si="938"/>
        <v>374</v>
      </c>
      <c r="GK365" s="435">
        <f t="shared" si="939"/>
        <v>269</v>
      </c>
      <c r="GL365" s="434">
        <f t="shared" si="940"/>
        <v>3</v>
      </c>
      <c r="GM365" s="435">
        <f t="shared" si="941"/>
        <v>6</v>
      </c>
      <c r="GN365" s="434">
        <f t="shared" si="942"/>
        <v>3</v>
      </c>
      <c r="GO365" s="435">
        <f t="shared" si="943"/>
        <v>6</v>
      </c>
      <c r="GP365" s="434">
        <f t="shared" si="944"/>
        <v>11.1</v>
      </c>
      <c r="GQ365" s="435">
        <f t="shared" si="945"/>
        <v>18.2</v>
      </c>
      <c r="GR365" s="434">
        <f t="shared" si="946"/>
        <v>145</v>
      </c>
      <c r="GS365" s="435">
        <f t="shared" si="947"/>
        <v>258</v>
      </c>
      <c r="GT365" s="434">
        <f t="shared" si="948"/>
        <v>10</v>
      </c>
      <c r="GU365" s="435">
        <f t="shared" si="949"/>
        <v>10</v>
      </c>
      <c r="GV365" s="434">
        <f t="shared" si="950"/>
        <v>10</v>
      </c>
      <c r="GW365" s="435">
        <f t="shared" si="951"/>
        <v>10</v>
      </c>
      <c r="GX365" s="434">
        <f t="shared" si="952"/>
        <v>30.700000000000003</v>
      </c>
      <c r="GY365" s="435">
        <f t="shared" si="953"/>
        <v>32.200000000000003</v>
      </c>
      <c r="GZ365" s="434">
        <f t="shared" si="954"/>
        <v>519</v>
      </c>
      <c r="HA365" s="435">
        <f t="shared" si="955"/>
        <v>527</v>
      </c>
      <c r="HB365" s="434">
        <f t="shared" si="956"/>
        <v>0</v>
      </c>
      <c r="HC365" s="435">
        <f t="shared" si="957"/>
        <v>0</v>
      </c>
      <c r="HD365" s="434">
        <f t="shared" si="958"/>
        <v>0</v>
      </c>
      <c r="HE365" s="435">
        <f t="shared" si="959"/>
        <v>0</v>
      </c>
      <c r="HF365" s="434">
        <f t="shared" si="960"/>
        <v>0</v>
      </c>
      <c r="HG365" s="435">
        <f t="shared" si="961"/>
        <v>0</v>
      </c>
      <c r="HH365" s="434">
        <f t="shared" si="962"/>
        <v>0</v>
      </c>
      <c r="HI365" s="435">
        <f t="shared" si="963"/>
        <v>0</v>
      </c>
      <c r="HJ365" s="434">
        <f t="shared" si="964"/>
        <v>32.700000000000003</v>
      </c>
      <c r="HK365" s="435">
        <f t="shared" si="965"/>
        <v>32.700000000000003</v>
      </c>
      <c r="HL365" s="434">
        <f t="shared" si="966"/>
        <v>541</v>
      </c>
      <c r="HM365" s="435">
        <f t="shared" si="967"/>
        <v>530</v>
      </c>
    </row>
    <row r="366" spans="1:221" s="18" customFormat="1" ht="15" customHeight="1">
      <c r="A366" s="540" t="s">
        <v>585</v>
      </c>
      <c r="B366" s="562" t="s">
        <v>684</v>
      </c>
      <c r="C366" s="570"/>
      <c r="D366" s="542" t="s">
        <v>685</v>
      </c>
      <c r="E366" s="568">
        <v>10</v>
      </c>
      <c r="F366" s="609">
        <v>78</v>
      </c>
      <c r="G366" s="560">
        <v>104</v>
      </c>
      <c r="H366" s="609">
        <v>0</v>
      </c>
      <c r="I366" s="560">
        <v>0</v>
      </c>
      <c r="J366" s="434">
        <f t="shared" si="820"/>
        <v>78</v>
      </c>
      <c r="K366" s="435">
        <f t="shared" si="821"/>
        <v>104</v>
      </c>
      <c r="L366" s="432"/>
      <c r="M366" s="433"/>
      <c r="N366" s="434">
        <f t="shared" si="822"/>
        <v>78</v>
      </c>
      <c r="O366" s="435">
        <f t="shared" si="823"/>
        <v>104</v>
      </c>
      <c r="P366" s="434">
        <f t="shared" si="824"/>
        <v>78</v>
      </c>
      <c r="Q366" s="435">
        <f t="shared" si="825"/>
        <v>104</v>
      </c>
      <c r="R366" s="609">
        <v>2</v>
      </c>
      <c r="S366" s="560">
        <v>4</v>
      </c>
      <c r="T366" s="434">
        <f t="shared" si="968"/>
        <v>2</v>
      </c>
      <c r="U366" s="435">
        <f t="shared" si="968"/>
        <v>4</v>
      </c>
      <c r="V366" s="609">
        <v>1</v>
      </c>
      <c r="W366" s="560">
        <v>6</v>
      </c>
      <c r="X366" s="434">
        <f t="shared" si="826"/>
        <v>1</v>
      </c>
      <c r="Y366" s="435">
        <f t="shared" si="827"/>
        <v>6</v>
      </c>
      <c r="Z366" s="432"/>
      <c r="AA366" s="433"/>
      <c r="AB366" s="434">
        <f t="shared" si="828"/>
        <v>0</v>
      </c>
      <c r="AC366" s="435">
        <f t="shared" si="829"/>
        <v>0</v>
      </c>
      <c r="AD366" s="434">
        <f t="shared" si="830"/>
        <v>3</v>
      </c>
      <c r="AE366" s="435">
        <f t="shared" si="831"/>
        <v>10</v>
      </c>
      <c r="AF366" s="434">
        <f t="shared" si="832"/>
        <v>3</v>
      </c>
      <c r="AG366" s="435">
        <f t="shared" si="833"/>
        <v>10</v>
      </c>
      <c r="AH366" s="609">
        <v>2</v>
      </c>
      <c r="AI366" s="560">
        <v>2.5</v>
      </c>
      <c r="AJ366" s="434">
        <f t="shared" si="834"/>
        <v>4</v>
      </c>
      <c r="AK366" s="435">
        <f t="shared" si="835"/>
        <v>10</v>
      </c>
      <c r="AL366" s="609">
        <v>2</v>
      </c>
      <c r="AM366" s="560">
        <v>2.4</v>
      </c>
      <c r="AN366" s="434">
        <f t="shared" si="836"/>
        <v>2</v>
      </c>
      <c r="AO366" s="435">
        <f t="shared" si="837"/>
        <v>14.399999999999999</v>
      </c>
      <c r="AP366" s="432"/>
      <c r="AQ366" s="433"/>
      <c r="AR366" s="434">
        <f t="shared" si="838"/>
        <v>0</v>
      </c>
      <c r="AS366" s="435">
        <f t="shared" si="839"/>
        <v>0</v>
      </c>
      <c r="AT366" s="434">
        <f t="shared" si="840"/>
        <v>2</v>
      </c>
      <c r="AU366" s="435">
        <f t="shared" si="841"/>
        <v>2.44</v>
      </c>
      <c r="AV366" s="434">
        <f t="shared" si="842"/>
        <v>6</v>
      </c>
      <c r="AW366" s="435">
        <f t="shared" si="843"/>
        <v>24.4</v>
      </c>
      <c r="AX366" s="609">
        <v>47.5</v>
      </c>
      <c r="AY366" s="560">
        <v>54</v>
      </c>
      <c r="AZ366" s="434">
        <f t="shared" si="844"/>
        <v>95</v>
      </c>
      <c r="BA366" s="435">
        <f t="shared" si="845"/>
        <v>216</v>
      </c>
      <c r="BB366" s="609">
        <v>46</v>
      </c>
      <c r="BC366" s="560">
        <v>35.5</v>
      </c>
      <c r="BD366" s="434">
        <f t="shared" si="846"/>
        <v>46</v>
      </c>
      <c r="BE366" s="435">
        <f t="shared" si="847"/>
        <v>213</v>
      </c>
      <c r="BF366" s="432"/>
      <c r="BG366" s="433"/>
      <c r="BH366" s="434">
        <f t="shared" si="848"/>
        <v>0</v>
      </c>
      <c r="BI366" s="435">
        <f t="shared" si="849"/>
        <v>0</v>
      </c>
      <c r="BJ366" s="434">
        <f t="shared" si="850"/>
        <v>47</v>
      </c>
      <c r="BK366" s="435">
        <f t="shared" si="851"/>
        <v>42.9</v>
      </c>
      <c r="BL366" s="434">
        <f t="shared" si="852"/>
        <v>141</v>
      </c>
      <c r="BM366" s="435">
        <f t="shared" si="853"/>
        <v>429</v>
      </c>
      <c r="BN366" s="609">
        <v>12</v>
      </c>
      <c r="BO366" s="560">
        <v>15</v>
      </c>
      <c r="BP366" s="434">
        <f t="shared" si="854"/>
        <v>12</v>
      </c>
      <c r="BQ366" s="435">
        <f t="shared" si="855"/>
        <v>15</v>
      </c>
      <c r="BR366" s="609">
        <v>17</v>
      </c>
      <c r="BS366" s="560">
        <v>21</v>
      </c>
      <c r="BT366" s="434">
        <f t="shared" si="856"/>
        <v>17</v>
      </c>
      <c r="BU366" s="435">
        <f t="shared" si="857"/>
        <v>21</v>
      </c>
      <c r="BV366" s="432"/>
      <c r="BW366" s="433"/>
      <c r="BX366" s="434">
        <f t="shared" si="858"/>
        <v>0</v>
      </c>
      <c r="BY366" s="435">
        <f t="shared" si="859"/>
        <v>0</v>
      </c>
      <c r="BZ366" s="434">
        <f t="shared" si="860"/>
        <v>29</v>
      </c>
      <c r="CA366" s="435">
        <f t="shared" si="861"/>
        <v>36</v>
      </c>
      <c r="CB366" s="434">
        <f t="shared" si="862"/>
        <v>29</v>
      </c>
      <c r="CC366" s="435">
        <f t="shared" si="863"/>
        <v>36</v>
      </c>
      <c r="CD366" s="609">
        <v>2</v>
      </c>
      <c r="CE366" s="560">
        <v>2.4</v>
      </c>
      <c r="CF366" s="434">
        <f t="shared" si="864"/>
        <v>24</v>
      </c>
      <c r="CG366" s="435">
        <f t="shared" si="865"/>
        <v>36</v>
      </c>
      <c r="CH366" s="610">
        <v>2</v>
      </c>
      <c r="CI366" s="560">
        <v>2.2999999999999998</v>
      </c>
      <c r="CJ366" s="434">
        <f t="shared" si="866"/>
        <v>34</v>
      </c>
      <c r="CK366" s="435">
        <f t="shared" si="867"/>
        <v>48.3</v>
      </c>
      <c r="CL366" s="432"/>
      <c r="CM366" s="433"/>
      <c r="CN366" s="434">
        <f t="shared" si="868"/>
        <v>0</v>
      </c>
      <c r="CO366" s="435">
        <f t="shared" si="869"/>
        <v>0</v>
      </c>
      <c r="CP366" s="434">
        <f t="shared" si="870"/>
        <v>2</v>
      </c>
      <c r="CQ366" s="435">
        <f t="shared" si="871"/>
        <v>2.3416666666666668</v>
      </c>
      <c r="CR366" s="434">
        <f t="shared" si="872"/>
        <v>58</v>
      </c>
      <c r="CS366" s="435">
        <f t="shared" si="873"/>
        <v>84.300000000000011</v>
      </c>
      <c r="CT366" s="609">
        <v>48.1</v>
      </c>
      <c r="CU366" s="560">
        <v>52.7</v>
      </c>
      <c r="CV366" s="434">
        <f t="shared" si="874"/>
        <v>577.20000000000005</v>
      </c>
      <c r="CW366" s="435">
        <f t="shared" si="875"/>
        <v>790.5</v>
      </c>
      <c r="CX366" s="609">
        <v>42.9</v>
      </c>
      <c r="CY366" s="560">
        <v>43.1</v>
      </c>
      <c r="CZ366" s="434">
        <f t="shared" si="876"/>
        <v>729.3</v>
      </c>
      <c r="DA366" s="435">
        <f t="shared" si="877"/>
        <v>905.1</v>
      </c>
      <c r="DB366" s="432"/>
      <c r="DC366" s="433"/>
      <c r="DD366" s="434">
        <f t="shared" si="878"/>
        <v>0</v>
      </c>
      <c r="DE366" s="435">
        <f t="shared" si="879"/>
        <v>0</v>
      </c>
      <c r="DF366" s="434">
        <f t="shared" si="880"/>
        <v>45.051724137931032</v>
      </c>
      <c r="DG366" s="435">
        <f t="shared" si="881"/>
        <v>47.099999999999994</v>
      </c>
      <c r="DH366" s="434">
        <f t="shared" si="882"/>
        <v>1306.5</v>
      </c>
      <c r="DI366" s="435">
        <f t="shared" si="883"/>
        <v>1695.6</v>
      </c>
      <c r="DJ366" s="434">
        <f t="shared" si="884"/>
        <v>32</v>
      </c>
      <c r="DK366" s="435">
        <f t="shared" si="885"/>
        <v>46</v>
      </c>
      <c r="DL366" s="434">
        <f t="shared" si="886"/>
        <v>32</v>
      </c>
      <c r="DM366" s="435">
        <f t="shared" si="887"/>
        <v>46</v>
      </c>
      <c r="DN366" s="434">
        <f t="shared" si="888"/>
        <v>2</v>
      </c>
      <c r="DO366" s="435">
        <f t="shared" si="889"/>
        <v>2.3630434782608698</v>
      </c>
      <c r="DP366" s="434">
        <f t="shared" si="890"/>
        <v>64</v>
      </c>
      <c r="DQ366" s="435">
        <f t="shared" si="891"/>
        <v>108.70000000000002</v>
      </c>
      <c r="DR366" s="434">
        <f t="shared" si="892"/>
        <v>45.234375</v>
      </c>
      <c r="DS366" s="435">
        <f t="shared" si="893"/>
        <v>46.186956521739127</v>
      </c>
      <c r="DT366" s="434">
        <f t="shared" si="894"/>
        <v>1447.5</v>
      </c>
      <c r="DU366" s="435">
        <f t="shared" si="895"/>
        <v>2124.6</v>
      </c>
      <c r="DV366" s="609">
        <v>14</v>
      </c>
      <c r="DW366" s="560">
        <v>21</v>
      </c>
      <c r="DX366" s="434">
        <f t="shared" si="896"/>
        <v>14</v>
      </c>
      <c r="DY366" s="435">
        <f t="shared" si="897"/>
        <v>21</v>
      </c>
      <c r="DZ366" s="609">
        <v>30</v>
      </c>
      <c r="EA366" s="560">
        <v>29</v>
      </c>
      <c r="EB366" s="434">
        <f t="shared" si="898"/>
        <v>30</v>
      </c>
      <c r="EC366" s="435">
        <f t="shared" si="899"/>
        <v>29</v>
      </c>
      <c r="ED366" s="432"/>
      <c r="EE366" s="433"/>
      <c r="EF366" s="434">
        <f t="shared" si="900"/>
        <v>0</v>
      </c>
      <c r="EG366" s="435">
        <f t="shared" si="901"/>
        <v>0</v>
      </c>
      <c r="EH366" s="434">
        <f t="shared" si="902"/>
        <v>44</v>
      </c>
      <c r="EI366" s="435">
        <f t="shared" si="903"/>
        <v>50</v>
      </c>
      <c r="EJ366" s="434">
        <f t="shared" si="904"/>
        <v>44</v>
      </c>
      <c r="EK366" s="435">
        <f t="shared" si="905"/>
        <v>50</v>
      </c>
      <c r="EL366" s="609">
        <v>2.1</v>
      </c>
      <c r="EM366" s="560">
        <v>2.5</v>
      </c>
      <c r="EN366" s="434">
        <f t="shared" si="906"/>
        <v>29.400000000000002</v>
      </c>
      <c r="EO366" s="435">
        <f t="shared" si="907"/>
        <v>52.5</v>
      </c>
      <c r="EP366" s="609">
        <v>2.2000000000000002</v>
      </c>
      <c r="EQ366" s="560">
        <v>2.2000000000000002</v>
      </c>
      <c r="ER366" s="434">
        <f t="shared" si="908"/>
        <v>66</v>
      </c>
      <c r="ES366" s="435">
        <f t="shared" si="909"/>
        <v>63.800000000000004</v>
      </c>
      <c r="ET366" s="432"/>
      <c r="EU366" s="433"/>
      <c r="EV366" s="434">
        <f t="shared" si="910"/>
        <v>0</v>
      </c>
      <c r="EW366" s="435">
        <f t="shared" si="911"/>
        <v>0</v>
      </c>
      <c r="EX366" s="434">
        <f t="shared" si="912"/>
        <v>2.1681818181818184</v>
      </c>
      <c r="EY366" s="435">
        <f t="shared" si="913"/>
        <v>2.3260000000000001</v>
      </c>
      <c r="EZ366" s="434">
        <f t="shared" si="914"/>
        <v>95.4</v>
      </c>
      <c r="FA366" s="435">
        <f t="shared" si="915"/>
        <v>116.3</v>
      </c>
      <c r="FB366" s="609">
        <v>46.9</v>
      </c>
      <c r="FC366" s="560">
        <v>49</v>
      </c>
      <c r="FD366" s="434">
        <f t="shared" si="916"/>
        <v>656.6</v>
      </c>
      <c r="FE366" s="435">
        <f t="shared" si="917"/>
        <v>1029</v>
      </c>
      <c r="FF366" s="609">
        <v>38.9</v>
      </c>
      <c r="FG366" s="560">
        <v>36.5</v>
      </c>
      <c r="FH366" s="434">
        <f t="shared" si="918"/>
        <v>1167</v>
      </c>
      <c r="FI366" s="435">
        <f t="shared" si="919"/>
        <v>1058.5</v>
      </c>
      <c r="FJ366" s="432"/>
      <c r="FK366" s="433"/>
      <c r="FL366" s="434">
        <f t="shared" si="920"/>
        <v>0</v>
      </c>
      <c r="FM366" s="435">
        <f t="shared" si="921"/>
        <v>0</v>
      </c>
      <c r="FN366" s="434">
        <f t="shared" si="922"/>
        <v>41.445454545454545</v>
      </c>
      <c r="FO366" s="435">
        <f t="shared" si="923"/>
        <v>41.75</v>
      </c>
      <c r="FP366" s="434">
        <f t="shared" si="924"/>
        <v>1823.6</v>
      </c>
      <c r="FQ366" s="435">
        <f t="shared" si="925"/>
        <v>2087.5</v>
      </c>
      <c r="FR366" s="609">
        <v>2</v>
      </c>
      <c r="FS366" s="560">
        <v>8</v>
      </c>
      <c r="FT366" s="434">
        <f t="shared" si="926"/>
        <v>2</v>
      </c>
      <c r="FU366" s="435">
        <f t="shared" si="927"/>
        <v>8</v>
      </c>
      <c r="FV366" s="609">
        <v>1.8</v>
      </c>
      <c r="FW366" s="560">
        <v>1.9</v>
      </c>
      <c r="FX366" s="434">
        <f t="shared" si="928"/>
        <v>3.6</v>
      </c>
      <c r="FY366" s="435">
        <f t="shared" si="929"/>
        <v>15.2</v>
      </c>
      <c r="FZ366" s="609">
        <v>25.5</v>
      </c>
      <c r="GA366" s="561">
        <v>38.1</v>
      </c>
      <c r="GB366" s="434">
        <f t="shared" si="930"/>
        <v>51</v>
      </c>
      <c r="GC366" s="435">
        <f t="shared" si="931"/>
        <v>304.8</v>
      </c>
      <c r="GD366" s="434">
        <f t="shared" si="932"/>
        <v>28</v>
      </c>
      <c r="GE366" s="435">
        <f t="shared" si="933"/>
        <v>40</v>
      </c>
      <c r="GF366" s="434">
        <f t="shared" si="934"/>
        <v>28</v>
      </c>
      <c r="GG366" s="435">
        <f t="shared" si="935"/>
        <v>40</v>
      </c>
      <c r="GH366" s="434">
        <f t="shared" si="936"/>
        <v>57.400000000000006</v>
      </c>
      <c r="GI366" s="435">
        <f t="shared" si="937"/>
        <v>98.5</v>
      </c>
      <c r="GJ366" s="434">
        <f t="shared" si="938"/>
        <v>1328.8000000000002</v>
      </c>
      <c r="GK366" s="435">
        <f t="shared" si="939"/>
        <v>2035.5</v>
      </c>
      <c r="GL366" s="434">
        <f t="shared" si="940"/>
        <v>48</v>
      </c>
      <c r="GM366" s="435">
        <f t="shared" si="941"/>
        <v>56</v>
      </c>
      <c r="GN366" s="434">
        <f t="shared" si="942"/>
        <v>48</v>
      </c>
      <c r="GO366" s="435">
        <f t="shared" si="943"/>
        <v>56</v>
      </c>
      <c r="GP366" s="434">
        <f t="shared" si="944"/>
        <v>102</v>
      </c>
      <c r="GQ366" s="435">
        <f t="shared" si="945"/>
        <v>126.5</v>
      </c>
      <c r="GR366" s="434">
        <f t="shared" si="946"/>
        <v>1942.3</v>
      </c>
      <c r="GS366" s="435">
        <f t="shared" si="947"/>
        <v>2176.6</v>
      </c>
      <c r="GT366" s="434">
        <f t="shared" si="948"/>
        <v>76</v>
      </c>
      <c r="GU366" s="435">
        <f t="shared" si="949"/>
        <v>96</v>
      </c>
      <c r="GV366" s="434">
        <f t="shared" si="950"/>
        <v>76</v>
      </c>
      <c r="GW366" s="435">
        <f t="shared" si="951"/>
        <v>96</v>
      </c>
      <c r="GX366" s="434">
        <f t="shared" si="952"/>
        <v>159.4</v>
      </c>
      <c r="GY366" s="435">
        <f t="shared" si="953"/>
        <v>225</v>
      </c>
      <c r="GZ366" s="434">
        <f t="shared" si="954"/>
        <v>3271.1000000000004</v>
      </c>
      <c r="HA366" s="435">
        <f t="shared" si="955"/>
        <v>4212.1000000000004</v>
      </c>
      <c r="HB366" s="434">
        <f t="shared" si="956"/>
        <v>0</v>
      </c>
      <c r="HC366" s="435">
        <f t="shared" si="957"/>
        <v>0</v>
      </c>
      <c r="HD366" s="434">
        <f t="shared" si="958"/>
        <v>0</v>
      </c>
      <c r="HE366" s="435">
        <f t="shared" si="959"/>
        <v>0</v>
      </c>
      <c r="HF366" s="434">
        <f t="shared" si="960"/>
        <v>0</v>
      </c>
      <c r="HG366" s="435">
        <f t="shared" si="961"/>
        <v>0</v>
      </c>
      <c r="HH366" s="434">
        <f t="shared" si="962"/>
        <v>0</v>
      </c>
      <c r="HI366" s="435">
        <f t="shared" si="963"/>
        <v>0</v>
      </c>
      <c r="HJ366" s="434">
        <f t="shared" si="964"/>
        <v>163</v>
      </c>
      <c r="HK366" s="435">
        <f t="shared" si="965"/>
        <v>240.2</v>
      </c>
      <c r="HL366" s="434">
        <f t="shared" si="966"/>
        <v>3322.1</v>
      </c>
      <c r="HM366" s="435">
        <f t="shared" si="967"/>
        <v>4516.9000000000005</v>
      </c>
    </row>
    <row r="367" spans="1:221" s="18" customFormat="1" ht="15" customHeight="1">
      <c r="A367" s="540" t="s">
        <v>585</v>
      </c>
      <c r="B367" s="6" t="s">
        <v>679</v>
      </c>
      <c r="C367" s="539"/>
      <c r="D367" s="5">
        <v>408394</v>
      </c>
      <c r="E367" s="568">
        <v>10</v>
      </c>
      <c r="F367" s="609">
        <v>93</v>
      </c>
      <c r="G367" s="560">
        <v>85</v>
      </c>
      <c r="H367" s="609">
        <v>2</v>
      </c>
      <c r="I367" s="560">
        <v>0</v>
      </c>
      <c r="J367" s="434">
        <f t="shared" si="820"/>
        <v>91</v>
      </c>
      <c r="K367" s="435">
        <f t="shared" si="821"/>
        <v>85</v>
      </c>
      <c r="L367" s="432"/>
      <c r="M367" s="433"/>
      <c r="N367" s="434">
        <f t="shared" si="822"/>
        <v>91</v>
      </c>
      <c r="O367" s="435">
        <f t="shared" si="823"/>
        <v>85</v>
      </c>
      <c r="P367" s="434">
        <f t="shared" si="824"/>
        <v>91</v>
      </c>
      <c r="Q367" s="435">
        <f t="shared" si="825"/>
        <v>85</v>
      </c>
      <c r="R367" s="609">
        <v>1</v>
      </c>
      <c r="S367" s="560">
        <v>6</v>
      </c>
      <c r="T367" s="434">
        <f t="shared" si="968"/>
        <v>1</v>
      </c>
      <c r="U367" s="435">
        <f t="shared" si="968"/>
        <v>6</v>
      </c>
      <c r="V367" s="609">
        <v>1</v>
      </c>
      <c r="W367" s="560">
        <v>3</v>
      </c>
      <c r="X367" s="434">
        <f t="shared" si="826"/>
        <v>1</v>
      </c>
      <c r="Y367" s="435">
        <f t="shared" si="827"/>
        <v>3</v>
      </c>
      <c r="Z367" s="432"/>
      <c r="AA367" s="433"/>
      <c r="AB367" s="434">
        <f t="shared" si="828"/>
        <v>0</v>
      </c>
      <c r="AC367" s="435">
        <f t="shared" si="829"/>
        <v>0</v>
      </c>
      <c r="AD367" s="434">
        <f t="shared" si="830"/>
        <v>2</v>
      </c>
      <c r="AE367" s="435">
        <f t="shared" si="831"/>
        <v>9</v>
      </c>
      <c r="AF367" s="434">
        <f t="shared" si="832"/>
        <v>2</v>
      </c>
      <c r="AG367" s="435">
        <f t="shared" si="833"/>
        <v>9</v>
      </c>
      <c r="AH367" s="609">
        <v>2</v>
      </c>
      <c r="AI367" s="560">
        <v>2</v>
      </c>
      <c r="AJ367" s="434">
        <f t="shared" si="834"/>
        <v>2</v>
      </c>
      <c r="AK367" s="435">
        <f t="shared" si="835"/>
        <v>12</v>
      </c>
      <c r="AL367" s="609">
        <v>3.5</v>
      </c>
      <c r="AM367" s="560">
        <v>2</v>
      </c>
      <c r="AN367" s="434">
        <f t="shared" si="836"/>
        <v>3.5</v>
      </c>
      <c r="AO367" s="435">
        <f t="shared" si="837"/>
        <v>6</v>
      </c>
      <c r="AP367" s="432"/>
      <c r="AQ367" s="433"/>
      <c r="AR367" s="434">
        <f t="shared" si="838"/>
        <v>0</v>
      </c>
      <c r="AS367" s="435">
        <f t="shared" si="839"/>
        <v>0</v>
      </c>
      <c r="AT367" s="434">
        <f t="shared" si="840"/>
        <v>2.75</v>
      </c>
      <c r="AU367" s="435">
        <f t="shared" si="841"/>
        <v>2</v>
      </c>
      <c r="AV367" s="434">
        <f t="shared" si="842"/>
        <v>5.5</v>
      </c>
      <c r="AW367" s="435">
        <f t="shared" si="843"/>
        <v>18</v>
      </c>
      <c r="AX367" s="609">
        <v>66.5</v>
      </c>
      <c r="AY367" s="560">
        <v>52.2</v>
      </c>
      <c r="AZ367" s="434">
        <f t="shared" si="844"/>
        <v>66.5</v>
      </c>
      <c r="BA367" s="435">
        <f t="shared" si="845"/>
        <v>313.20000000000005</v>
      </c>
      <c r="BB367" s="609">
        <v>55</v>
      </c>
      <c r="BC367" s="560">
        <v>43.7</v>
      </c>
      <c r="BD367" s="434">
        <f t="shared" si="846"/>
        <v>55</v>
      </c>
      <c r="BE367" s="435">
        <f t="shared" si="847"/>
        <v>131.10000000000002</v>
      </c>
      <c r="BF367" s="432"/>
      <c r="BG367" s="433"/>
      <c r="BH367" s="434">
        <f t="shared" si="848"/>
        <v>0</v>
      </c>
      <c r="BI367" s="435">
        <f t="shared" si="849"/>
        <v>0</v>
      </c>
      <c r="BJ367" s="434">
        <f t="shared" si="850"/>
        <v>60.75</v>
      </c>
      <c r="BK367" s="435">
        <f t="shared" si="851"/>
        <v>49.366666666666674</v>
      </c>
      <c r="BL367" s="434">
        <f t="shared" si="852"/>
        <v>121.5</v>
      </c>
      <c r="BM367" s="435">
        <f t="shared" si="853"/>
        <v>444.30000000000007</v>
      </c>
      <c r="BN367" s="609">
        <v>22</v>
      </c>
      <c r="BO367" s="560">
        <v>27</v>
      </c>
      <c r="BP367" s="434">
        <f t="shared" si="854"/>
        <v>22</v>
      </c>
      <c r="BQ367" s="435">
        <f t="shared" si="855"/>
        <v>27</v>
      </c>
      <c r="BR367" s="609">
        <v>16</v>
      </c>
      <c r="BS367" s="560">
        <v>14</v>
      </c>
      <c r="BT367" s="434">
        <f t="shared" si="856"/>
        <v>16</v>
      </c>
      <c r="BU367" s="435">
        <f t="shared" si="857"/>
        <v>14</v>
      </c>
      <c r="BV367" s="432"/>
      <c r="BW367" s="433"/>
      <c r="BX367" s="434">
        <f t="shared" si="858"/>
        <v>0</v>
      </c>
      <c r="BY367" s="435">
        <f t="shared" si="859"/>
        <v>0</v>
      </c>
      <c r="BZ367" s="434">
        <f t="shared" si="860"/>
        <v>38</v>
      </c>
      <c r="CA367" s="435">
        <f t="shared" si="861"/>
        <v>41</v>
      </c>
      <c r="CB367" s="434">
        <f t="shared" si="862"/>
        <v>38</v>
      </c>
      <c r="CC367" s="435">
        <f t="shared" si="863"/>
        <v>41</v>
      </c>
      <c r="CD367" s="609">
        <v>2.9</v>
      </c>
      <c r="CE367" s="560">
        <v>2.4</v>
      </c>
      <c r="CF367" s="434">
        <f t="shared" si="864"/>
        <v>63.8</v>
      </c>
      <c r="CG367" s="435">
        <f t="shared" si="865"/>
        <v>64.8</v>
      </c>
      <c r="CH367" s="610">
        <v>2.7</v>
      </c>
      <c r="CI367" s="560">
        <v>3.1</v>
      </c>
      <c r="CJ367" s="434">
        <f t="shared" si="866"/>
        <v>43.2</v>
      </c>
      <c r="CK367" s="435">
        <f t="shared" si="867"/>
        <v>43.4</v>
      </c>
      <c r="CL367" s="432"/>
      <c r="CM367" s="433"/>
      <c r="CN367" s="434">
        <f t="shared" si="868"/>
        <v>0</v>
      </c>
      <c r="CO367" s="435">
        <f t="shared" si="869"/>
        <v>0</v>
      </c>
      <c r="CP367" s="434">
        <f t="shared" si="870"/>
        <v>2.8157894736842106</v>
      </c>
      <c r="CQ367" s="435">
        <f t="shared" si="871"/>
        <v>2.6390243902439021</v>
      </c>
      <c r="CR367" s="434">
        <f t="shared" si="872"/>
        <v>107</v>
      </c>
      <c r="CS367" s="435">
        <f t="shared" si="873"/>
        <v>108.19999999999999</v>
      </c>
      <c r="CT367" s="609">
        <v>70.099999999999994</v>
      </c>
      <c r="CU367" s="560">
        <v>52.4</v>
      </c>
      <c r="CV367" s="434">
        <f t="shared" si="874"/>
        <v>1542.1999999999998</v>
      </c>
      <c r="CW367" s="435">
        <f t="shared" si="875"/>
        <v>1414.8</v>
      </c>
      <c r="CX367" s="609">
        <v>61.8</v>
      </c>
      <c r="CY367" s="560">
        <v>54.1</v>
      </c>
      <c r="CZ367" s="434">
        <f t="shared" si="876"/>
        <v>988.8</v>
      </c>
      <c r="DA367" s="435">
        <f t="shared" si="877"/>
        <v>757.4</v>
      </c>
      <c r="DB367" s="432"/>
      <c r="DC367" s="433"/>
      <c r="DD367" s="434">
        <f t="shared" si="878"/>
        <v>0</v>
      </c>
      <c r="DE367" s="435">
        <f t="shared" si="879"/>
        <v>0</v>
      </c>
      <c r="DF367" s="434">
        <f t="shared" si="880"/>
        <v>66.60526315789474</v>
      </c>
      <c r="DG367" s="435">
        <f t="shared" si="881"/>
        <v>52.980487804878045</v>
      </c>
      <c r="DH367" s="434">
        <f t="shared" si="882"/>
        <v>2531</v>
      </c>
      <c r="DI367" s="435">
        <f t="shared" si="883"/>
        <v>2172.1999999999998</v>
      </c>
      <c r="DJ367" s="434">
        <f t="shared" si="884"/>
        <v>40</v>
      </c>
      <c r="DK367" s="435">
        <f t="shared" si="885"/>
        <v>50</v>
      </c>
      <c r="DL367" s="434">
        <f t="shared" si="886"/>
        <v>40</v>
      </c>
      <c r="DM367" s="435">
        <f t="shared" si="887"/>
        <v>50</v>
      </c>
      <c r="DN367" s="434">
        <f t="shared" si="888"/>
        <v>2.8125</v>
      </c>
      <c r="DO367" s="435">
        <f t="shared" si="889"/>
        <v>2.5239999999999996</v>
      </c>
      <c r="DP367" s="434">
        <f t="shared" si="890"/>
        <v>112.5</v>
      </c>
      <c r="DQ367" s="435">
        <f t="shared" si="891"/>
        <v>126.19999999999997</v>
      </c>
      <c r="DR367" s="434">
        <f t="shared" si="892"/>
        <v>66.3125</v>
      </c>
      <c r="DS367" s="435">
        <f t="shared" si="893"/>
        <v>52.33</v>
      </c>
      <c r="DT367" s="434">
        <f t="shared" si="894"/>
        <v>2652.5</v>
      </c>
      <c r="DU367" s="435">
        <f t="shared" si="895"/>
        <v>2616.5</v>
      </c>
      <c r="DV367" s="609">
        <v>28</v>
      </c>
      <c r="DW367" s="560">
        <v>17</v>
      </c>
      <c r="DX367" s="434">
        <f t="shared" si="896"/>
        <v>28</v>
      </c>
      <c r="DY367" s="435">
        <f t="shared" si="897"/>
        <v>17</v>
      </c>
      <c r="DZ367" s="609">
        <v>19</v>
      </c>
      <c r="EA367" s="560">
        <v>12</v>
      </c>
      <c r="EB367" s="434">
        <f t="shared" si="898"/>
        <v>19</v>
      </c>
      <c r="EC367" s="435">
        <f t="shared" si="899"/>
        <v>12</v>
      </c>
      <c r="ED367" s="432"/>
      <c r="EE367" s="433"/>
      <c r="EF367" s="434">
        <f t="shared" si="900"/>
        <v>0</v>
      </c>
      <c r="EG367" s="435">
        <f t="shared" si="901"/>
        <v>0</v>
      </c>
      <c r="EH367" s="434">
        <f t="shared" si="902"/>
        <v>47</v>
      </c>
      <c r="EI367" s="435">
        <f t="shared" si="903"/>
        <v>29</v>
      </c>
      <c r="EJ367" s="434">
        <f t="shared" si="904"/>
        <v>47</v>
      </c>
      <c r="EK367" s="435">
        <f t="shared" si="905"/>
        <v>29</v>
      </c>
      <c r="EL367" s="609">
        <v>2.2000000000000002</v>
      </c>
      <c r="EM367" s="560">
        <v>2</v>
      </c>
      <c r="EN367" s="434">
        <f t="shared" si="906"/>
        <v>61.600000000000009</v>
      </c>
      <c r="EO367" s="435">
        <f t="shared" si="907"/>
        <v>34</v>
      </c>
      <c r="EP367" s="609">
        <v>2.6</v>
      </c>
      <c r="EQ367" s="560">
        <v>2.5</v>
      </c>
      <c r="ER367" s="434">
        <f t="shared" si="908"/>
        <v>49.4</v>
      </c>
      <c r="ES367" s="435">
        <f t="shared" si="909"/>
        <v>30</v>
      </c>
      <c r="ET367" s="432"/>
      <c r="EU367" s="433"/>
      <c r="EV367" s="434">
        <f t="shared" si="910"/>
        <v>0</v>
      </c>
      <c r="EW367" s="435">
        <f t="shared" si="911"/>
        <v>0</v>
      </c>
      <c r="EX367" s="434">
        <f t="shared" si="912"/>
        <v>2.3617021276595747</v>
      </c>
      <c r="EY367" s="435">
        <f t="shared" si="913"/>
        <v>2.2068965517241379</v>
      </c>
      <c r="EZ367" s="434">
        <f t="shared" si="914"/>
        <v>111.00000000000001</v>
      </c>
      <c r="FA367" s="435">
        <f t="shared" si="915"/>
        <v>64</v>
      </c>
      <c r="FB367" s="609">
        <v>58.1</v>
      </c>
      <c r="FC367" s="560">
        <v>49.2</v>
      </c>
      <c r="FD367" s="434">
        <f t="shared" si="916"/>
        <v>1626.8</v>
      </c>
      <c r="FE367" s="435">
        <f t="shared" si="917"/>
        <v>836.40000000000009</v>
      </c>
      <c r="FF367" s="609">
        <v>57.4</v>
      </c>
      <c r="FG367" s="560">
        <v>44.7</v>
      </c>
      <c r="FH367" s="434">
        <f t="shared" si="918"/>
        <v>1090.5999999999999</v>
      </c>
      <c r="FI367" s="435">
        <f t="shared" si="919"/>
        <v>536.40000000000009</v>
      </c>
      <c r="FJ367" s="432"/>
      <c r="FK367" s="433"/>
      <c r="FL367" s="434">
        <f t="shared" si="920"/>
        <v>0</v>
      </c>
      <c r="FM367" s="435">
        <f t="shared" si="921"/>
        <v>0</v>
      </c>
      <c r="FN367" s="434">
        <f t="shared" si="922"/>
        <v>57.817021276595739</v>
      </c>
      <c r="FO367" s="435">
        <f t="shared" si="923"/>
        <v>47.337931034482764</v>
      </c>
      <c r="FP367" s="434">
        <f t="shared" si="924"/>
        <v>2717.3999999999996</v>
      </c>
      <c r="FQ367" s="435">
        <f t="shared" si="925"/>
        <v>1372.8000000000002</v>
      </c>
      <c r="FR367" s="609">
        <v>4</v>
      </c>
      <c r="FS367" s="560">
        <v>6</v>
      </c>
      <c r="FT367" s="434">
        <f t="shared" si="926"/>
        <v>4</v>
      </c>
      <c r="FU367" s="435">
        <f t="shared" si="927"/>
        <v>6</v>
      </c>
      <c r="FV367" s="609">
        <v>2.2999999999999998</v>
      </c>
      <c r="FW367" s="560">
        <v>4.3</v>
      </c>
      <c r="FX367" s="434">
        <f t="shared" si="928"/>
        <v>9.1999999999999993</v>
      </c>
      <c r="FY367" s="435">
        <f t="shared" si="929"/>
        <v>25.799999999999997</v>
      </c>
      <c r="FZ367" s="609">
        <v>51.1</v>
      </c>
      <c r="GA367" s="561">
        <v>36.200000000000003</v>
      </c>
      <c r="GB367" s="434">
        <f t="shared" si="930"/>
        <v>204.4</v>
      </c>
      <c r="GC367" s="435">
        <f t="shared" si="931"/>
        <v>217.20000000000002</v>
      </c>
      <c r="GD367" s="434">
        <f t="shared" si="932"/>
        <v>51</v>
      </c>
      <c r="GE367" s="435">
        <f t="shared" si="933"/>
        <v>50</v>
      </c>
      <c r="GF367" s="434">
        <f t="shared" si="934"/>
        <v>51</v>
      </c>
      <c r="GG367" s="435">
        <f t="shared" si="935"/>
        <v>50</v>
      </c>
      <c r="GH367" s="434">
        <f t="shared" si="936"/>
        <v>127.4</v>
      </c>
      <c r="GI367" s="435">
        <f t="shared" si="937"/>
        <v>110.8</v>
      </c>
      <c r="GJ367" s="434">
        <f t="shared" si="938"/>
        <v>3235.5</v>
      </c>
      <c r="GK367" s="435">
        <f t="shared" si="939"/>
        <v>2564.4</v>
      </c>
      <c r="GL367" s="434">
        <f t="shared" si="940"/>
        <v>36</v>
      </c>
      <c r="GM367" s="435">
        <f t="shared" si="941"/>
        <v>29</v>
      </c>
      <c r="GN367" s="434">
        <f t="shared" si="942"/>
        <v>36</v>
      </c>
      <c r="GO367" s="435">
        <f t="shared" si="943"/>
        <v>29</v>
      </c>
      <c r="GP367" s="434">
        <f t="shared" si="944"/>
        <v>96.1</v>
      </c>
      <c r="GQ367" s="435">
        <f t="shared" si="945"/>
        <v>79.400000000000006</v>
      </c>
      <c r="GR367" s="434">
        <f t="shared" si="946"/>
        <v>2134.3999999999996</v>
      </c>
      <c r="GS367" s="435">
        <f t="shared" si="947"/>
        <v>1424.9</v>
      </c>
      <c r="GT367" s="434">
        <f t="shared" si="948"/>
        <v>87</v>
      </c>
      <c r="GU367" s="435">
        <f t="shared" si="949"/>
        <v>79</v>
      </c>
      <c r="GV367" s="434">
        <f t="shared" si="950"/>
        <v>87</v>
      </c>
      <c r="GW367" s="435">
        <f t="shared" si="951"/>
        <v>79</v>
      </c>
      <c r="GX367" s="434">
        <f t="shared" si="952"/>
        <v>223.5</v>
      </c>
      <c r="GY367" s="435">
        <f t="shared" si="953"/>
        <v>190.2</v>
      </c>
      <c r="GZ367" s="434">
        <f t="shared" si="954"/>
        <v>5369.9</v>
      </c>
      <c r="HA367" s="435">
        <f t="shared" si="955"/>
        <v>3989.3</v>
      </c>
      <c r="HB367" s="434">
        <f t="shared" si="956"/>
        <v>0</v>
      </c>
      <c r="HC367" s="435">
        <f t="shared" si="957"/>
        <v>0</v>
      </c>
      <c r="HD367" s="434">
        <f t="shared" si="958"/>
        <v>0</v>
      </c>
      <c r="HE367" s="435">
        <f t="shared" si="959"/>
        <v>0</v>
      </c>
      <c r="HF367" s="434">
        <f t="shared" si="960"/>
        <v>0</v>
      </c>
      <c r="HG367" s="435">
        <f t="shared" si="961"/>
        <v>0</v>
      </c>
      <c r="HH367" s="434">
        <f t="shared" si="962"/>
        <v>0</v>
      </c>
      <c r="HI367" s="435">
        <f t="shared" si="963"/>
        <v>0</v>
      </c>
      <c r="HJ367" s="434">
        <f t="shared" si="964"/>
        <v>232.7</v>
      </c>
      <c r="HK367" s="435">
        <f t="shared" si="965"/>
        <v>216</v>
      </c>
      <c r="HL367" s="434">
        <f t="shared" si="966"/>
        <v>5574.2999999999993</v>
      </c>
      <c r="HM367" s="435">
        <f t="shared" si="967"/>
        <v>4206.5</v>
      </c>
    </row>
    <row r="368" spans="1:221" s="18" customFormat="1" ht="15" customHeight="1">
      <c r="A368" s="540" t="s">
        <v>585</v>
      </c>
      <c r="B368" s="562" t="s">
        <v>683</v>
      </c>
      <c r="C368" s="570"/>
      <c r="D368" s="542" t="s">
        <v>685</v>
      </c>
      <c r="E368" s="568">
        <v>10</v>
      </c>
      <c r="F368" s="609">
        <v>49</v>
      </c>
      <c r="G368" s="560">
        <v>41</v>
      </c>
      <c r="H368" s="609">
        <v>1</v>
      </c>
      <c r="I368" s="560">
        <v>1</v>
      </c>
      <c r="J368" s="434">
        <f t="shared" si="820"/>
        <v>48</v>
      </c>
      <c r="K368" s="435">
        <f t="shared" si="821"/>
        <v>40</v>
      </c>
      <c r="L368" s="432"/>
      <c r="M368" s="433"/>
      <c r="N368" s="434">
        <f t="shared" si="822"/>
        <v>48</v>
      </c>
      <c r="O368" s="435">
        <f t="shared" si="823"/>
        <v>40</v>
      </c>
      <c r="P368" s="434">
        <f t="shared" si="824"/>
        <v>48</v>
      </c>
      <c r="Q368" s="435">
        <f t="shared" si="825"/>
        <v>40</v>
      </c>
      <c r="R368" s="609">
        <v>1</v>
      </c>
      <c r="S368" s="560">
        <v>1</v>
      </c>
      <c r="T368" s="434">
        <f t="shared" si="968"/>
        <v>1</v>
      </c>
      <c r="U368" s="435">
        <f t="shared" si="968"/>
        <v>1</v>
      </c>
      <c r="V368" s="609">
        <v>3</v>
      </c>
      <c r="W368" s="560">
        <v>0</v>
      </c>
      <c r="X368" s="434">
        <f t="shared" si="826"/>
        <v>3</v>
      </c>
      <c r="Y368" s="435">
        <f t="shared" si="827"/>
        <v>0</v>
      </c>
      <c r="Z368" s="432"/>
      <c r="AA368" s="433"/>
      <c r="AB368" s="434">
        <f t="shared" si="828"/>
        <v>0</v>
      </c>
      <c r="AC368" s="435">
        <f t="shared" si="829"/>
        <v>0</v>
      </c>
      <c r="AD368" s="434">
        <f t="shared" si="830"/>
        <v>4</v>
      </c>
      <c r="AE368" s="435">
        <f t="shared" si="831"/>
        <v>1</v>
      </c>
      <c r="AF368" s="434">
        <f t="shared" si="832"/>
        <v>4</v>
      </c>
      <c r="AG368" s="435">
        <f t="shared" si="833"/>
        <v>1</v>
      </c>
      <c r="AH368" s="609">
        <v>4</v>
      </c>
      <c r="AI368" s="560">
        <v>5</v>
      </c>
      <c r="AJ368" s="434">
        <f t="shared" si="834"/>
        <v>4</v>
      </c>
      <c r="AK368" s="435">
        <f t="shared" si="835"/>
        <v>5</v>
      </c>
      <c r="AL368" s="609">
        <v>2.2999999999999998</v>
      </c>
      <c r="AM368" s="560">
        <v>0</v>
      </c>
      <c r="AN368" s="434">
        <f t="shared" si="836"/>
        <v>6.8999999999999995</v>
      </c>
      <c r="AO368" s="435">
        <f t="shared" si="837"/>
        <v>0</v>
      </c>
      <c r="AP368" s="432"/>
      <c r="AQ368" s="433"/>
      <c r="AR368" s="434">
        <f t="shared" si="838"/>
        <v>0</v>
      </c>
      <c r="AS368" s="435">
        <f t="shared" si="839"/>
        <v>0</v>
      </c>
      <c r="AT368" s="434">
        <f t="shared" si="840"/>
        <v>2.7249999999999996</v>
      </c>
      <c r="AU368" s="435">
        <f t="shared" si="841"/>
        <v>5</v>
      </c>
      <c r="AV368" s="434">
        <f t="shared" si="842"/>
        <v>10.899999999999999</v>
      </c>
      <c r="AW368" s="435">
        <f t="shared" si="843"/>
        <v>5</v>
      </c>
      <c r="AX368" s="609">
        <v>90</v>
      </c>
      <c r="AY368" s="560">
        <v>49</v>
      </c>
      <c r="AZ368" s="434">
        <f t="shared" si="844"/>
        <v>90</v>
      </c>
      <c r="BA368" s="435">
        <f t="shared" si="845"/>
        <v>49</v>
      </c>
      <c r="BB368" s="609">
        <v>42.3</v>
      </c>
      <c r="BC368" s="560">
        <v>0</v>
      </c>
      <c r="BD368" s="434">
        <f t="shared" si="846"/>
        <v>126.89999999999999</v>
      </c>
      <c r="BE368" s="435">
        <f t="shared" si="847"/>
        <v>0</v>
      </c>
      <c r="BF368" s="432"/>
      <c r="BG368" s="433"/>
      <c r="BH368" s="434">
        <f t="shared" si="848"/>
        <v>0</v>
      </c>
      <c r="BI368" s="435">
        <f t="shared" si="849"/>
        <v>0</v>
      </c>
      <c r="BJ368" s="434">
        <f t="shared" si="850"/>
        <v>54.224999999999994</v>
      </c>
      <c r="BK368" s="435">
        <f t="shared" si="851"/>
        <v>49</v>
      </c>
      <c r="BL368" s="434">
        <f t="shared" si="852"/>
        <v>216.89999999999998</v>
      </c>
      <c r="BM368" s="435">
        <f t="shared" si="853"/>
        <v>49</v>
      </c>
      <c r="BN368" s="609">
        <v>5</v>
      </c>
      <c r="BO368" s="560">
        <v>4</v>
      </c>
      <c r="BP368" s="434">
        <f t="shared" si="854"/>
        <v>5</v>
      </c>
      <c r="BQ368" s="435">
        <f t="shared" si="855"/>
        <v>4</v>
      </c>
      <c r="BR368" s="609">
        <v>9</v>
      </c>
      <c r="BS368" s="560">
        <v>8</v>
      </c>
      <c r="BT368" s="434">
        <f t="shared" si="856"/>
        <v>9</v>
      </c>
      <c r="BU368" s="435">
        <f t="shared" si="857"/>
        <v>8</v>
      </c>
      <c r="BV368" s="432"/>
      <c r="BW368" s="433"/>
      <c r="BX368" s="434">
        <f t="shared" si="858"/>
        <v>0</v>
      </c>
      <c r="BY368" s="435">
        <f t="shared" si="859"/>
        <v>0</v>
      </c>
      <c r="BZ368" s="434">
        <f t="shared" si="860"/>
        <v>14</v>
      </c>
      <c r="CA368" s="435">
        <f t="shared" si="861"/>
        <v>12</v>
      </c>
      <c r="CB368" s="434">
        <f t="shared" si="862"/>
        <v>14</v>
      </c>
      <c r="CC368" s="435">
        <f t="shared" si="863"/>
        <v>12</v>
      </c>
      <c r="CD368" s="609">
        <v>2.5</v>
      </c>
      <c r="CE368" s="560">
        <v>2.1</v>
      </c>
      <c r="CF368" s="434">
        <f t="shared" si="864"/>
        <v>12.5</v>
      </c>
      <c r="CG368" s="435">
        <f t="shared" si="865"/>
        <v>8.4</v>
      </c>
      <c r="CH368" s="610">
        <v>2.7</v>
      </c>
      <c r="CI368" s="560">
        <v>3.4</v>
      </c>
      <c r="CJ368" s="434">
        <f t="shared" si="866"/>
        <v>24.3</v>
      </c>
      <c r="CK368" s="435">
        <f t="shared" si="867"/>
        <v>27.2</v>
      </c>
      <c r="CL368" s="432"/>
      <c r="CM368" s="433"/>
      <c r="CN368" s="434">
        <f t="shared" si="868"/>
        <v>0</v>
      </c>
      <c r="CO368" s="435">
        <f t="shared" si="869"/>
        <v>0</v>
      </c>
      <c r="CP368" s="434">
        <f t="shared" si="870"/>
        <v>2.6285714285714286</v>
      </c>
      <c r="CQ368" s="435">
        <f t="shared" si="871"/>
        <v>2.9666666666666668</v>
      </c>
      <c r="CR368" s="434">
        <f t="shared" si="872"/>
        <v>36.799999999999997</v>
      </c>
      <c r="CS368" s="435">
        <f t="shared" si="873"/>
        <v>35.6</v>
      </c>
      <c r="CT368" s="609">
        <v>46.6</v>
      </c>
      <c r="CU368" s="560">
        <v>47.8</v>
      </c>
      <c r="CV368" s="434">
        <f t="shared" si="874"/>
        <v>233</v>
      </c>
      <c r="CW368" s="435">
        <f t="shared" si="875"/>
        <v>191.2</v>
      </c>
      <c r="CX368" s="609">
        <v>45.6</v>
      </c>
      <c r="CY368" s="560">
        <v>45.6</v>
      </c>
      <c r="CZ368" s="434">
        <f t="shared" si="876"/>
        <v>410.40000000000003</v>
      </c>
      <c r="DA368" s="435">
        <f t="shared" si="877"/>
        <v>364.8</v>
      </c>
      <c r="DB368" s="432"/>
      <c r="DC368" s="433"/>
      <c r="DD368" s="434">
        <f t="shared" si="878"/>
        <v>0</v>
      </c>
      <c r="DE368" s="435">
        <f t="shared" si="879"/>
        <v>0</v>
      </c>
      <c r="DF368" s="434">
        <f t="shared" si="880"/>
        <v>45.957142857142863</v>
      </c>
      <c r="DG368" s="435">
        <f t="shared" si="881"/>
        <v>46.333333333333336</v>
      </c>
      <c r="DH368" s="434">
        <f t="shared" si="882"/>
        <v>643.40000000000009</v>
      </c>
      <c r="DI368" s="435">
        <f t="shared" si="883"/>
        <v>556</v>
      </c>
      <c r="DJ368" s="434">
        <f t="shared" si="884"/>
        <v>18</v>
      </c>
      <c r="DK368" s="435">
        <f t="shared" si="885"/>
        <v>13</v>
      </c>
      <c r="DL368" s="434">
        <f t="shared" si="886"/>
        <v>18</v>
      </c>
      <c r="DM368" s="435">
        <f t="shared" si="887"/>
        <v>13</v>
      </c>
      <c r="DN368" s="434">
        <f t="shared" si="888"/>
        <v>2.65</v>
      </c>
      <c r="DO368" s="435">
        <f t="shared" si="889"/>
        <v>3.1230769230769231</v>
      </c>
      <c r="DP368" s="434">
        <f t="shared" si="890"/>
        <v>47.699999999999996</v>
      </c>
      <c r="DQ368" s="435">
        <f t="shared" si="891"/>
        <v>40.6</v>
      </c>
      <c r="DR368" s="434">
        <f t="shared" si="892"/>
        <v>47.794444444444451</v>
      </c>
      <c r="DS368" s="435">
        <f t="shared" si="893"/>
        <v>46.53846153846154</v>
      </c>
      <c r="DT368" s="434">
        <f t="shared" si="894"/>
        <v>860.30000000000018</v>
      </c>
      <c r="DU368" s="435">
        <f t="shared" si="895"/>
        <v>605</v>
      </c>
      <c r="DV368" s="609">
        <v>6</v>
      </c>
      <c r="DW368" s="560">
        <v>6</v>
      </c>
      <c r="DX368" s="434">
        <f t="shared" si="896"/>
        <v>6</v>
      </c>
      <c r="DY368" s="435">
        <f t="shared" si="897"/>
        <v>6</v>
      </c>
      <c r="DZ368" s="609">
        <v>19</v>
      </c>
      <c r="EA368" s="560">
        <v>18</v>
      </c>
      <c r="EB368" s="434">
        <f t="shared" si="898"/>
        <v>19</v>
      </c>
      <c r="EC368" s="435">
        <f t="shared" si="899"/>
        <v>18</v>
      </c>
      <c r="ED368" s="432"/>
      <c r="EE368" s="433"/>
      <c r="EF368" s="434">
        <f t="shared" si="900"/>
        <v>0</v>
      </c>
      <c r="EG368" s="435">
        <f t="shared" si="901"/>
        <v>0</v>
      </c>
      <c r="EH368" s="434">
        <f t="shared" si="902"/>
        <v>25</v>
      </c>
      <c r="EI368" s="435">
        <f t="shared" si="903"/>
        <v>24</v>
      </c>
      <c r="EJ368" s="434">
        <f t="shared" si="904"/>
        <v>25</v>
      </c>
      <c r="EK368" s="435">
        <f t="shared" si="905"/>
        <v>24</v>
      </c>
      <c r="EL368" s="609">
        <v>1.8</v>
      </c>
      <c r="EM368" s="560">
        <v>1.8</v>
      </c>
      <c r="EN368" s="434">
        <f t="shared" si="906"/>
        <v>10.8</v>
      </c>
      <c r="EO368" s="435">
        <f t="shared" si="907"/>
        <v>10.8</v>
      </c>
      <c r="EP368" s="609">
        <v>2.7</v>
      </c>
      <c r="EQ368" s="560">
        <v>2.6</v>
      </c>
      <c r="ER368" s="434">
        <f t="shared" si="908"/>
        <v>51.300000000000004</v>
      </c>
      <c r="ES368" s="435">
        <f t="shared" si="909"/>
        <v>46.800000000000004</v>
      </c>
      <c r="ET368" s="432"/>
      <c r="EU368" s="433"/>
      <c r="EV368" s="434">
        <f t="shared" si="910"/>
        <v>0</v>
      </c>
      <c r="EW368" s="435">
        <f t="shared" si="911"/>
        <v>0</v>
      </c>
      <c r="EX368" s="434">
        <f t="shared" si="912"/>
        <v>2.4840000000000004</v>
      </c>
      <c r="EY368" s="435">
        <f t="shared" si="913"/>
        <v>2.4000000000000004</v>
      </c>
      <c r="EZ368" s="434">
        <f t="shared" si="914"/>
        <v>62.100000000000009</v>
      </c>
      <c r="FA368" s="435">
        <f t="shared" si="915"/>
        <v>57.600000000000009</v>
      </c>
      <c r="FB368" s="609">
        <v>40</v>
      </c>
      <c r="FC368" s="560">
        <v>40.299999999999997</v>
      </c>
      <c r="FD368" s="434">
        <f t="shared" si="916"/>
        <v>240</v>
      </c>
      <c r="FE368" s="435">
        <f t="shared" si="917"/>
        <v>241.79999999999998</v>
      </c>
      <c r="FF368" s="609">
        <v>43.8</v>
      </c>
      <c r="FG368" s="560">
        <v>33.6</v>
      </c>
      <c r="FH368" s="434">
        <f t="shared" si="918"/>
        <v>832.19999999999993</v>
      </c>
      <c r="FI368" s="435">
        <f t="shared" si="919"/>
        <v>604.80000000000007</v>
      </c>
      <c r="FJ368" s="432"/>
      <c r="FK368" s="433"/>
      <c r="FL368" s="434">
        <f t="shared" si="920"/>
        <v>0</v>
      </c>
      <c r="FM368" s="435">
        <f t="shared" si="921"/>
        <v>0</v>
      </c>
      <c r="FN368" s="434">
        <f t="shared" si="922"/>
        <v>42.887999999999991</v>
      </c>
      <c r="FO368" s="435">
        <f t="shared" si="923"/>
        <v>35.274999999999999</v>
      </c>
      <c r="FP368" s="434">
        <f t="shared" si="924"/>
        <v>1072.1999999999998</v>
      </c>
      <c r="FQ368" s="435">
        <f t="shared" si="925"/>
        <v>846.59999999999991</v>
      </c>
      <c r="FR368" s="609">
        <v>5</v>
      </c>
      <c r="FS368" s="560">
        <v>3</v>
      </c>
      <c r="FT368" s="434">
        <f t="shared" si="926"/>
        <v>5</v>
      </c>
      <c r="FU368" s="435">
        <f t="shared" si="927"/>
        <v>3</v>
      </c>
      <c r="FV368" s="609">
        <v>2.8</v>
      </c>
      <c r="FW368" s="560">
        <v>2.8</v>
      </c>
      <c r="FX368" s="434">
        <f t="shared" si="928"/>
        <v>14</v>
      </c>
      <c r="FY368" s="435">
        <f t="shared" si="929"/>
        <v>8.3999999999999986</v>
      </c>
      <c r="FZ368" s="609">
        <v>37.200000000000003</v>
      </c>
      <c r="GA368" s="561">
        <v>50</v>
      </c>
      <c r="GB368" s="434">
        <f t="shared" si="930"/>
        <v>186</v>
      </c>
      <c r="GC368" s="435">
        <f t="shared" si="931"/>
        <v>150</v>
      </c>
      <c r="GD368" s="434">
        <f t="shared" si="932"/>
        <v>12</v>
      </c>
      <c r="GE368" s="435">
        <f t="shared" si="933"/>
        <v>11</v>
      </c>
      <c r="GF368" s="434">
        <f t="shared" si="934"/>
        <v>12</v>
      </c>
      <c r="GG368" s="435">
        <f t="shared" si="935"/>
        <v>11</v>
      </c>
      <c r="GH368" s="434">
        <f t="shared" si="936"/>
        <v>27.3</v>
      </c>
      <c r="GI368" s="435">
        <f t="shared" si="937"/>
        <v>24.200000000000003</v>
      </c>
      <c r="GJ368" s="434">
        <f t="shared" si="938"/>
        <v>563</v>
      </c>
      <c r="GK368" s="435">
        <f t="shared" si="939"/>
        <v>482</v>
      </c>
      <c r="GL368" s="434">
        <f t="shared" si="940"/>
        <v>31</v>
      </c>
      <c r="GM368" s="435">
        <f t="shared" si="941"/>
        <v>26</v>
      </c>
      <c r="GN368" s="434">
        <f t="shared" si="942"/>
        <v>31</v>
      </c>
      <c r="GO368" s="435">
        <f t="shared" si="943"/>
        <v>26</v>
      </c>
      <c r="GP368" s="434">
        <f t="shared" si="944"/>
        <v>82.5</v>
      </c>
      <c r="GQ368" s="435">
        <f t="shared" si="945"/>
        <v>74</v>
      </c>
      <c r="GR368" s="434">
        <f t="shared" si="946"/>
        <v>1369.5</v>
      </c>
      <c r="GS368" s="435">
        <f t="shared" si="947"/>
        <v>969.60000000000014</v>
      </c>
      <c r="GT368" s="434">
        <f t="shared" si="948"/>
        <v>43</v>
      </c>
      <c r="GU368" s="435">
        <f t="shared" si="949"/>
        <v>37</v>
      </c>
      <c r="GV368" s="434">
        <f t="shared" si="950"/>
        <v>43</v>
      </c>
      <c r="GW368" s="435">
        <f t="shared" si="951"/>
        <v>37</v>
      </c>
      <c r="GX368" s="434">
        <f t="shared" si="952"/>
        <v>109.8</v>
      </c>
      <c r="GY368" s="435">
        <f t="shared" si="953"/>
        <v>98.2</v>
      </c>
      <c r="GZ368" s="434">
        <f t="shared" si="954"/>
        <v>1932.5</v>
      </c>
      <c r="HA368" s="435">
        <f t="shared" si="955"/>
        <v>1451.6000000000001</v>
      </c>
      <c r="HB368" s="434">
        <f t="shared" si="956"/>
        <v>0</v>
      </c>
      <c r="HC368" s="435">
        <f t="shared" si="957"/>
        <v>0</v>
      </c>
      <c r="HD368" s="434">
        <f t="shared" si="958"/>
        <v>0</v>
      </c>
      <c r="HE368" s="435">
        <f t="shared" si="959"/>
        <v>0</v>
      </c>
      <c r="HF368" s="434">
        <f t="shared" si="960"/>
        <v>0</v>
      </c>
      <c r="HG368" s="435">
        <f t="shared" si="961"/>
        <v>0</v>
      </c>
      <c r="HH368" s="434">
        <f t="shared" si="962"/>
        <v>0</v>
      </c>
      <c r="HI368" s="435">
        <f t="shared" si="963"/>
        <v>0</v>
      </c>
      <c r="HJ368" s="434">
        <f t="shared" si="964"/>
        <v>123.80000000000001</v>
      </c>
      <c r="HK368" s="435">
        <f t="shared" si="965"/>
        <v>106.60000000000002</v>
      </c>
      <c r="HL368" s="434">
        <f t="shared" si="966"/>
        <v>2118.5</v>
      </c>
      <c r="HM368" s="435">
        <f t="shared" si="967"/>
        <v>1601.6</v>
      </c>
    </row>
    <row r="369" spans="1:223" s="18" customFormat="1" ht="15" customHeight="1">
      <c r="A369" s="540" t="s">
        <v>585</v>
      </c>
      <c r="B369" s="6" t="s">
        <v>680</v>
      </c>
      <c r="C369" s="539"/>
      <c r="D369" s="5">
        <v>229328</v>
      </c>
      <c r="E369" s="568">
        <v>10</v>
      </c>
      <c r="F369" s="609">
        <v>250</v>
      </c>
      <c r="G369" s="560">
        <v>207</v>
      </c>
      <c r="H369" s="609">
        <v>2</v>
      </c>
      <c r="I369" s="560">
        <v>4</v>
      </c>
      <c r="J369" s="434">
        <f t="shared" si="820"/>
        <v>248</v>
      </c>
      <c r="K369" s="435">
        <f t="shared" si="821"/>
        <v>203</v>
      </c>
      <c r="L369" s="432"/>
      <c r="M369" s="433"/>
      <c r="N369" s="434">
        <f t="shared" si="822"/>
        <v>248</v>
      </c>
      <c r="O369" s="435">
        <f t="shared" si="823"/>
        <v>203</v>
      </c>
      <c r="P369" s="434">
        <f t="shared" si="824"/>
        <v>248</v>
      </c>
      <c r="Q369" s="435">
        <f t="shared" si="825"/>
        <v>203</v>
      </c>
      <c r="R369" s="609">
        <v>6</v>
      </c>
      <c r="S369" s="560">
        <v>7</v>
      </c>
      <c r="T369" s="434">
        <f t="shared" si="968"/>
        <v>6</v>
      </c>
      <c r="U369" s="435">
        <f t="shared" si="968"/>
        <v>7</v>
      </c>
      <c r="V369" s="609">
        <v>5</v>
      </c>
      <c r="W369" s="560">
        <v>7</v>
      </c>
      <c r="X369" s="434">
        <f t="shared" si="826"/>
        <v>5</v>
      </c>
      <c r="Y369" s="435">
        <f t="shared" si="827"/>
        <v>7</v>
      </c>
      <c r="Z369" s="432"/>
      <c r="AA369" s="433"/>
      <c r="AB369" s="434">
        <f t="shared" si="828"/>
        <v>0</v>
      </c>
      <c r="AC369" s="435">
        <f t="shared" si="829"/>
        <v>0</v>
      </c>
      <c r="AD369" s="434">
        <f t="shared" si="830"/>
        <v>11</v>
      </c>
      <c r="AE369" s="435">
        <f t="shared" si="831"/>
        <v>14</v>
      </c>
      <c r="AF369" s="434">
        <f t="shared" si="832"/>
        <v>11</v>
      </c>
      <c r="AG369" s="435">
        <f t="shared" si="833"/>
        <v>14</v>
      </c>
      <c r="AH369" s="609">
        <v>2.7</v>
      </c>
      <c r="AI369" s="560">
        <v>2.1</v>
      </c>
      <c r="AJ369" s="434">
        <f t="shared" si="834"/>
        <v>16.200000000000003</v>
      </c>
      <c r="AK369" s="435">
        <f t="shared" si="835"/>
        <v>14.700000000000001</v>
      </c>
      <c r="AL369" s="609">
        <v>2.6</v>
      </c>
      <c r="AM369" s="560">
        <v>2.4</v>
      </c>
      <c r="AN369" s="434">
        <f t="shared" si="836"/>
        <v>13</v>
      </c>
      <c r="AO369" s="435">
        <f t="shared" si="837"/>
        <v>16.8</v>
      </c>
      <c r="AP369" s="432"/>
      <c r="AQ369" s="433"/>
      <c r="AR369" s="434">
        <f t="shared" si="838"/>
        <v>0</v>
      </c>
      <c r="AS369" s="435">
        <f t="shared" si="839"/>
        <v>0</v>
      </c>
      <c r="AT369" s="434">
        <f t="shared" si="840"/>
        <v>2.6545454545454548</v>
      </c>
      <c r="AU369" s="435">
        <f t="shared" si="841"/>
        <v>2.25</v>
      </c>
      <c r="AV369" s="434">
        <f t="shared" si="842"/>
        <v>29.200000000000003</v>
      </c>
      <c r="AW369" s="435">
        <f t="shared" si="843"/>
        <v>31.5</v>
      </c>
      <c r="AX369" s="609">
        <v>64</v>
      </c>
      <c r="AY369" s="560">
        <v>55.6</v>
      </c>
      <c r="AZ369" s="434">
        <f t="shared" si="844"/>
        <v>384</v>
      </c>
      <c r="BA369" s="435">
        <f t="shared" si="845"/>
        <v>389.2</v>
      </c>
      <c r="BB369" s="609">
        <v>60.6</v>
      </c>
      <c r="BC369" s="560">
        <v>40.6</v>
      </c>
      <c r="BD369" s="434">
        <f t="shared" si="846"/>
        <v>303</v>
      </c>
      <c r="BE369" s="435">
        <f t="shared" si="847"/>
        <v>284.2</v>
      </c>
      <c r="BF369" s="432"/>
      <c r="BG369" s="433"/>
      <c r="BH369" s="434">
        <f t="shared" si="848"/>
        <v>0</v>
      </c>
      <c r="BI369" s="435">
        <f t="shared" si="849"/>
        <v>0</v>
      </c>
      <c r="BJ369" s="434">
        <f t="shared" si="850"/>
        <v>62.454545454545453</v>
      </c>
      <c r="BK369" s="435">
        <f t="shared" si="851"/>
        <v>48.1</v>
      </c>
      <c r="BL369" s="434">
        <f t="shared" si="852"/>
        <v>687</v>
      </c>
      <c r="BM369" s="435">
        <f t="shared" si="853"/>
        <v>673.4</v>
      </c>
      <c r="BN369" s="609">
        <v>33</v>
      </c>
      <c r="BO369" s="560">
        <v>22</v>
      </c>
      <c r="BP369" s="434">
        <f t="shared" si="854"/>
        <v>33</v>
      </c>
      <c r="BQ369" s="435">
        <f t="shared" si="855"/>
        <v>22</v>
      </c>
      <c r="BR369" s="609">
        <v>22</v>
      </c>
      <c r="BS369" s="560">
        <v>19</v>
      </c>
      <c r="BT369" s="434">
        <f t="shared" si="856"/>
        <v>22</v>
      </c>
      <c r="BU369" s="435">
        <f t="shared" si="857"/>
        <v>19</v>
      </c>
      <c r="BV369" s="432"/>
      <c r="BW369" s="433"/>
      <c r="BX369" s="434">
        <f t="shared" si="858"/>
        <v>0</v>
      </c>
      <c r="BY369" s="435">
        <f t="shared" si="859"/>
        <v>0</v>
      </c>
      <c r="BZ369" s="434">
        <f t="shared" si="860"/>
        <v>55</v>
      </c>
      <c r="CA369" s="435">
        <f t="shared" si="861"/>
        <v>41</v>
      </c>
      <c r="CB369" s="434">
        <f t="shared" si="862"/>
        <v>55</v>
      </c>
      <c r="CC369" s="435">
        <f t="shared" si="863"/>
        <v>41</v>
      </c>
      <c r="CD369" s="609">
        <v>2.6</v>
      </c>
      <c r="CE369" s="560">
        <v>2.8</v>
      </c>
      <c r="CF369" s="434">
        <f t="shared" si="864"/>
        <v>85.8</v>
      </c>
      <c r="CG369" s="435">
        <f t="shared" si="865"/>
        <v>61.599999999999994</v>
      </c>
      <c r="CH369" s="610">
        <v>2.9</v>
      </c>
      <c r="CI369" s="560">
        <v>2.9</v>
      </c>
      <c r="CJ369" s="434">
        <f t="shared" si="866"/>
        <v>63.8</v>
      </c>
      <c r="CK369" s="435">
        <f t="shared" si="867"/>
        <v>55.1</v>
      </c>
      <c r="CL369" s="432"/>
      <c r="CM369" s="433"/>
      <c r="CN369" s="434">
        <f t="shared" si="868"/>
        <v>0</v>
      </c>
      <c r="CO369" s="435">
        <f t="shared" si="869"/>
        <v>0</v>
      </c>
      <c r="CP369" s="434">
        <f t="shared" si="870"/>
        <v>2.7199999999999998</v>
      </c>
      <c r="CQ369" s="435">
        <f t="shared" si="871"/>
        <v>2.846341463414634</v>
      </c>
      <c r="CR369" s="434">
        <f t="shared" si="872"/>
        <v>149.6</v>
      </c>
      <c r="CS369" s="435">
        <f t="shared" si="873"/>
        <v>116.69999999999999</v>
      </c>
      <c r="CT369" s="609">
        <v>65.8</v>
      </c>
      <c r="CU369" s="560">
        <v>58.1</v>
      </c>
      <c r="CV369" s="434">
        <f t="shared" si="874"/>
        <v>2171.4</v>
      </c>
      <c r="CW369" s="435">
        <f t="shared" si="875"/>
        <v>1278.2</v>
      </c>
      <c r="CX369" s="609">
        <v>66.8</v>
      </c>
      <c r="CY369" s="560">
        <v>52.3</v>
      </c>
      <c r="CZ369" s="434">
        <f t="shared" si="876"/>
        <v>1469.6</v>
      </c>
      <c r="DA369" s="435">
        <f t="shared" si="877"/>
        <v>993.69999999999993</v>
      </c>
      <c r="DB369" s="432"/>
      <c r="DC369" s="433"/>
      <c r="DD369" s="434">
        <f t="shared" si="878"/>
        <v>0</v>
      </c>
      <c r="DE369" s="435">
        <f t="shared" si="879"/>
        <v>0</v>
      </c>
      <c r="DF369" s="434">
        <f t="shared" si="880"/>
        <v>66.2</v>
      </c>
      <c r="DG369" s="435">
        <f t="shared" si="881"/>
        <v>55.412195121951221</v>
      </c>
      <c r="DH369" s="434">
        <f t="shared" si="882"/>
        <v>3641</v>
      </c>
      <c r="DI369" s="435">
        <f t="shared" si="883"/>
        <v>2271.9</v>
      </c>
      <c r="DJ369" s="434">
        <f t="shared" si="884"/>
        <v>66</v>
      </c>
      <c r="DK369" s="435">
        <f t="shared" si="885"/>
        <v>55</v>
      </c>
      <c r="DL369" s="434">
        <f t="shared" si="886"/>
        <v>66</v>
      </c>
      <c r="DM369" s="435">
        <f t="shared" si="887"/>
        <v>55</v>
      </c>
      <c r="DN369" s="434">
        <f t="shared" si="888"/>
        <v>2.7090909090909094</v>
      </c>
      <c r="DO369" s="435">
        <f t="shared" si="889"/>
        <v>2.6945454545454544</v>
      </c>
      <c r="DP369" s="434">
        <f t="shared" si="890"/>
        <v>178.8</v>
      </c>
      <c r="DQ369" s="435">
        <f t="shared" si="891"/>
        <v>148.19999999999999</v>
      </c>
      <c r="DR369" s="434">
        <f t="shared" si="892"/>
        <v>65.575757575757578</v>
      </c>
      <c r="DS369" s="435">
        <f t="shared" si="893"/>
        <v>53.550909090909094</v>
      </c>
      <c r="DT369" s="434">
        <f t="shared" si="894"/>
        <v>4328</v>
      </c>
      <c r="DU369" s="435">
        <f t="shared" si="895"/>
        <v>2945.3</v>
      </c>
      <c r="DV369" s="609">
        <v>78</v>
      </c>
      <c r="DW369" s="560">
        <v>63</v>
      </c>
      <c r="DX369" s="434">
        <f t="shared" si="896"/>
        <v>78</v>
      </c>
      <c r="DY369" s="435">
        <f t="shared" si="897"/>
        <v>63</v>
      </c>
      <c r="DZ369" s="609">
        <v>67</v>
      </c>
      <c r="EA369" s="560">
        <v>59</v>
      </c>
      <c r="EB369" s="434">
        <f t="shared" si="898"/>
        <v>67</v>
      </c>
      <c r="EC369" s="435">
        <f t="shared" si="899"/>
        <v>59</v>
      </c>
      <c r="ED369" s="432"/>
      <c r="EE369" s="433"/>
      <c r="EF369" s="434">
        <f t="shared" si="900"/>
        <v>0</v>
      </c>
      <c r="EG369" s="435">
        <f t="shared" si="901"/>
        <v>0</v>
      </c>
      <c r="EH369" s="434">
        <f t="shared" si="902"/>
        <v>145</v>
      </c>
      <c r="EI369" s="435">
        <f t="shared" si="903"/>
        <v>122</v>
      </c>
      <c r="EJ369" s="434">
        <f t="shared" si="904"/>
        <v>145</v>
      </c>
      <c r="EK369" s="435">
        <f t="shared" si="905"/>
        <v>122</v>
      </c>
      <c r="EL369" s="609">
        <v>1.7</v>
      </c>
      <c r="EM369" s="560">
        <v>1.9</v>
      </c>
      <c r="EN369" s="434">
        <f t="shared" si="906"/>
        <v>132.6</v>
      </c>
      <c r="EO369" s="435">
        <f t="shared" si="907"/>
        <v>119.69999999999999</v>
      </c>
      <c r="EP369" s="609">
        <v>2.5</v>
      </c>
      <c r="EQ369" s="560">
        <v>2.5</v>
      </c>
      <c r="ER369" s="434">
        <f t="shared" si="908"/>
        <v>167.5</v>
      </c>
      <c r="ES369" s="435">
        <f t="shared" si="909"/>
        <v>147.5</v>
      </c>
      <c r="ET369" s="432"/>
      <c r="EU369" s="433"/>
      <c r="EV369" s="434">
        <f t="shared" si="910"/>
        <v>0</v>
      </c>
      <c r="EW369" s="435">
        <f t="shared" si="911"/>
        <v>0</v>
      </c>
      <c r="EX369" s="434">
        <f t="shared" si="912"/>
        <v>2.069655172413793</v>
      </c>
      <c r="EY369" s="435">
        <f t="shared" si="913"/>
        <v>2.1901639344262294</v>
      </c>
      <c r="EZ369" s="434">
        <f t="shared" si="914"/>
        <v>300.09999999999997</v>
      </c>
      <c r="FA369" s="435">
        <f t="shared" si="915"/>
        <v>267.2</v>
      </c>
      <c r="FB369" s="609">
        <v>45.9</v>
      </c>
      <c r="FC369" s="560">
        <v>47.9</v>
      </c>
      <c r="FD369" s="434">
        <f t="shared" si="916"/>
        <v>3580.2</v>
      </c>
      <c r="FE369" s="435">
        <f t="shared" si="917"/>
        <v>3017.7</v>
      </c>
      <c r="FF369" s="609">
        <v>54.5</v>
      </c>
      <c r="FG369" s="560">
        <v>51.7</v>
      </c>
      <c r="FH369" s="434">
        <f t="shared" si="918"/>
        <v>3651.5</v>
      </c>
      <c r="FI369" s="435">
        <f t="shared" si="919"/>
        <v>3050.3</v>
      </c>
      <c r="FJ369" s="432"/>
      <c r="FK369" s="433"/>
      <c r="FL369" s="434">
        <f t="shared" si="920"/>
        <v>0</v>
      </c>
      <c r="FM369" s="435">
        <f t="shared" si="921"/>
        <v>0</v>
      </c>
      <c r="FN369" s="434">
        <f t="shared" si="922"/>
        <v>49.873793103448271</v>
      </c>
      <c r="FO369" s="435">
        <f t="shared" si="923"/>
        <v>49.73770491803279</v>
      </c>
      <c r="FP369" s="434">
        <f t="shared" si="924"/>
        <v>7231.6999999999989</v>
      </c>
      <c r="FQ369" s="435">
        <f t="shared" si="925"/>
        <v>6068</v>
      </c>
      <c r="FR369" s="609">
        <v>37</v>
      </c>
      <c r="FS369" s="560">
        <v>26</v>
      </c>
      <c r="FT369" s="434">
        <f t="shared" si="926"/>
        <v>37</v>
      </c>
      <c r="FU369" s="435">
        <f t="shared" si="927"/>
        <v>26</v>
      </c>
      <c r="FV369" s="609">
        <v>3.1</v>
      </c>
      <c r="FW369" s="560">
        <v>3.1</v>
      </c>
      <c r="FX369" s="434">
        <f t="shared" si="928"/>
        <v>114.7</v>
      </c>
      <c r="FY369" s="435">
        <f t="shared" si="929"/>
        <v>80.600000000000009</v>
      </c>
      <c r="FZ369" s="609">
        <v>50.9</v>
      </c>
      <c r="GA369" s="561">
        <v>51.8</v>
      </c>
      <c r="GB369" s="434">
        <f t="shared" si="930"/>
        <v>1883.3</v>
      </c>
      <c r="GC369" s="435">
        <f t="shared" si="931"/>
        <v>1346.8</v>
      </c>
      <c r="GD369" s="434">
        <f t="shared" si="932"/>
        <v>117</v>
      </c>
      <c r="GE369" s="435">
        <f t="shared" si="933"/>
        <v>92</v>
      </c>
      <c r="GF369" s="434">
        <f t="shared" si="934"/>
        <v>117</v>
      </c>
      <c r="GG369" s="435">
        <f t="shared" si="935"/>
        <v>92</v>
      </c>
      <c r="GH369" s="434">
        <f t="shared" si="936"/>
        <v>234.6</v>
      </c>
      <c r="GI369" s="435">
        <f t="shared" si="937"/>
        <v>196</v>
      </c>
      <c r="GJ369" s="434">
        <f t="shared" si="938"/>
        <v>6135.6</v>
      </c>
      <c r="GK369" s="435">
        <f t="shared" si="939"/>
        <v>4685.1000000000004</v>
      </c>
      <c r="GL369" s="434">
        <f t="shared" si="940"/>
        <v>94</v>
      </c>
      <c r="GM369" s="435">
        <f t="shared" si="941"/>
        <v>85</v>
      </c>
      <c r="GN369" s="434">
        <f t="shared" si="942"/>
        <v>94</v>
      </c>
      <c r="GO369" s="435">
        <f t="shared" si="943"/>
        <v>85</v>
      </c>
      <c r="GP369" s="434">
        <f t="shared" si="944"/>
        <v>244.3</v>
      </c>
      <c r="GQ369" s="435">
        <f t="shared" si="945"/>
        <v>219.4</v>
      </c>
      <c r="GR369" s="434">
        <f t="shared" si="946"/>
        <v>5424.1</v>
      </c>
      <c r="GS369" s="435">
        <f t="shared" si="947"/>
        <v>4328.2</v>
      </c>
      <c r="GT369" s="434">
        <f t="shared" si="948"/>
        <v>211</v>
      </c>
      <c r="GU369" s="435">
        <f t="shared" si="949"/>
        <v>177</v>
      </c>
      <c r="GV369" s="434">
        <f t="shared" si="950"/>
        <v>211</v>
      </c>
      <c r="GW369" s="435">
        <f t="shared" si="951"/>
        <v>177</v>
      </c>
      <c r="GX369" s="434">
        <f t="shared" si="952"/>
        <v>478.9</v>
      </c>
      <c r="GY369" s="435">
        <f t="shared" si="953"/>
        <v>415.4</v>
      </c>
      <c r="GZ369" s="434">
        <f t="shared" si="954"/>
        <v>11559.7</v>
      </c>
      <c r="HA369" s="435">
        <f t="shared" si="955"/>
        <v>9013.2999999999993</v>
      </c>
      <c r="HB369" s="434">
        <f t="shared" si="956"/>
        <v>0</v>
      </c>
      <c r="HC369" s="435">
        <f t="shared" si="957"/>
        <v>0</v>
      </c>
      <c r="HD369" s="434">
        <f t="shared" si="958"/>
        <v>0</v>
      </c>
      <c r="HE369" s="435">
        <f t="shared" si="959"/>
        <v>0</v>
      </c>
      <c r="HF369" s="434">
        <f t="shared" si="960"/>
        <v>0</v>
      </c>
      <c r="HG369" s="435">
        <f t="shared" si="961"/>
        <v>0</v>
      </c>
      <c r="HH369" s="434">
        <f t="shared" si="962"/>
        <v>0</v>
      </c>
      <c r="HI369" s="435">
        <f t="shared" si="963"/>
        <v>0</v>
      </c>
      <c r="HJ369" s="434">
        <f t="shared" si="964"/>
        <v>593.6</v>
      </c>
      <c r="HK369" s="435">
        <f t="shared" si="965"/>
        <v>496</v>
      </c>
      <c r="HL369" s="434">
        <f t="shared" si="966"/>
        <v>13442.999999999998</v>
      </c>
      <c r="HM369" s="435">
        <f t="shared" si="967"/>
        <v>10360.099999999999</v>
      </c>
    </row>
    <row r="370" spans="1:223" s="18" customFormat="1" ht="15" customHeight="1">
      <c r="A370" s="540" t="s">
        <v>585</v>
      </c>
      <c r="B370" s="6" t="s">
        <v>681</v>
      </c>
      <c r="C370" s="539"/>
      <c r="D370" s="5">
        <v>229832</v>
      </c>
      <c r="E370" s="568">
        <v>10</v>
      </c>
      <c r="F370" s="609">
        <v>199</v>
      </c>
      <c r="G370" s="560">
        <v>174</v>
      </c>
      <c r="H370" s="609">
        <v>1</v>
      </c>
      <c r="I370" s="560">
        <v>0</v>
      </c>
      <c r="J370" s="434">
        <f t="shared" si="820"/>
        <v>198</v>
      </c>
      <c r="K370" s="435">
        <f t="shared" si="821"/>
        <v>174</v>
      </c>
      <c r="L370" s="432"/>
      <c r="M370" s="433"/>
      <c r="N370" s="434">
        <f t="shared" si="822"/>
        <v>198</v>
      </c>
      <c r="O370" s="435">
        <f t="shared" si="823"/>
        <v>174</v>
      </c>
      <c r="P370" s="434">
        <f t="shared" si="824"/>
        <v>198</v>
      </c>
      <c r="Q370" s="435">
        <f t="shared" si="825"/>
        <v>174</v>
      </c>
      <c r="R370" s="609">
        <v>21</v>
      </c>
      <c r="S370" s="560">
        <v>15</v>
      </c>
      <c r="T370" s="434">
        <f t="shared" si="968"/>
        <v>21</v>
      </c>
      <c r="U370" s="435">
        <f t="shared" si="968"/>
        <v>15</v>
      </c>
      <c r="V370" s="609">
        <v>6</v>
      </c>
      <c r="W370" s="560">
        <v>12</v>
      </c>
      <c r="X370" s="434">
        <f t="shared" si="826"/>
        <v>6</v>
      </c>
      <c r="Y370" s="435">
        <f t="shared" si="827"/>
        <v>12</v>
      </c>
      <c r="Z370" s="432"/>
      <c r="AA370" s="433"/>
      <c r="AB370" s="434">
        <f t="shared" si="828"/>
        <v>0</v>
      </c>
      <c r="AC370" s="435">
        <f t="shared" si="829"/>
        <v>0</v>
      </c>
      <c r="AD370" s="434">
        <f t="shared" si="830"/>
        <v>27</v>
      </c>
      <c r="AE370" s="435">
        <f t="shared" si="831"/>
        <v>27</v>
      </c>
      <c r="AF370" s="434">
        <f t="shared" si="832"/>
        <v>27</v>
      </c>
      <c r="AG370" s="435">
        <f t="shared" si="833"/>
        <v>27</v>
      </c>
      <c r="AH370" s="609">
        <v>2.2000000000000002</v>
      </c>
      <c r="AI370" s="560">
        <v>2.7</v>
      </c>
      <c r="AJ370" s="434">
        <f t="shared" si="834"/>
        <v>46.2</v>
      </c>
      <c r="AK370" s="435">
        <f t="shared" si="835"/>
        <v>40.5</v>
      </c>
      <c r="AL370" s="609">
        <v>2</v>
      </c>
      <c r="AM370" s="560">
        <v>2</v>
      </c>
      <c r="AN370" s="434">
        <f t="shared" si="836"/>
        <v>12</v>
      </c>
      <c r="AO370" s="435">
        <f t="shared" si="837"/>
        <v>24</v>
      </c>
      <c r="AP370" s="432"/>
      <c r="AQ370" s="433"/>
      <c r="AR370" s="434">
        <f t="shared" si="838"/>
        <v>0</v>
      </c>
      <c r="AS370" s="435">
        <f t="shared" si="839"/>
        <v>0</v>
      </c>
      <c r="AT370" s="434">
        <f t="shared" si="840"/>
        <v>2.1555555555555554</v>
      </c>
      <c r="AU370" s="435">
        <f t="shared" si="841"/>
        <v>2.3888888888888888</v>
      </c>
      <c r="AV370" s="434">
        <f t="shared" si="842"/>
        <v>58.199999999999996</v>
      </c>
      <c r="AW370" s="435">
        <f t="shared" si="843"/>
        <v>64.5</v>
      </c>
      <c r="AX370" s="609">
        <v>63.5</v>
      </c>
      <c r="AY370" s="560">
        <v>44.5</v>
      </c>
      <c r="AZ370" s="434">
        <f t="shared" si="844"/>
        <v>1333.5</v>
      </c>
      <c r="BA370" s="435">
        <f t="shared" si="845"/>
        <v>667.5</v>
      </c>
      <c r="BB370" s="609">
        <v>29.2</v>
      </c>
      <c r="BC370" s="560">
        <v>25.3</v>
      </c>
      <c r="BD370" s="434">
        <f t="shared" si="846"/>
        <v>175.2</v>
      </c>
      <c r="BE370" s="435">
        <f t="shared" si="847"/>
        <v>303.60000000000002</v>
      </c>
      <c r="BF370" s="432"/>
      <c r="BG370" s="433"/>
      <c r="BH370" s="434">
        <f t="shared" si="848"/>
        <v>0</v>
      </c>
      <c r="BI370" s="435">
        <f t="shared" si="849"/>
        <v>0</v>
      </c>
      <c r="BJ370" s="434">
        <f t="shared" si="850"/>
        <v>55.87777777777778</v>
      </c>
      <c r="BK370" s="435">
        <f t="shared" si="851"/>
        <v>35.966666666666669</v>
      </c>
      <c r="BL370" s="434">
        <f t="shared" si="852"/>
        <v>1508.7</v>
      </c>
      <c r="BM370" s="435">
        <f t="shared" si="853"/>
        <v>971.1</v>
      </c>
      <c r="BN370" s="609">
        <v>78</v>
      </c>
      <c r="BO370" s="560">
        <v>62</v>
      </c>
      <c r="BP370" s="434">
        <f t="shared" si="854"/>
        <v>78</v>
      </c>
      <c r="BQ370" s="435">
        <f t="shared" si="855"/>
        <v>62</v>
      </c>
      <c r="BR370" s="609">
        <v>11</v>
      </c>
      <c r="BS370" s="560">
        <v>13</v>
      </c>
      <c r="BT370" s="434">
        <f t="shared" si="856"/>
        <v>11</v>
      </c>
      <c r="BU370" s="435">
        <f t="shared" si="857"/>
        <v>13</v>
      </c>
      <c r="BV370" s="432"/>
      <c r="BW370" s="433"/>
      <c r="BX370" s="434">
        <f t="shared" si="858"/>
        <v>0</v>
      </c>
      <c r="BY370" s="435">
        <f t="shared" si="859"/>
        <v>0</v>
      </c>
      <c r="BZ370" s="434">
        <f t="shared" si="860"/>
        <v>89</v>
      </c>
      <c r="CA370" s="435">
        <f t="shared" si="861"/>
        <v>75</v>
      </c>
      <c r="CB370" s="434">
        <f t="shared" si="862"/>
        <v>89</v>
      </c>
      <c r="CC370" s="435">
        <f t="shared" si="863"/>
        <v>75</v>
      </c>
      <c r="CD370" s="609">
        <v>2.7</v>
      </c>
      <c r="CE370" s="560">
        <v>2.6</v>
      </c>
      <c r="CF370" s="434">
        <f t="shared" si="864"/>
        <v>210.60000000000002</v>
      </c>
      <c r="CG370" s="435">
        <f t="shared" si="865"/>
        <v>161.20000000000002</v>
      </c>
      <c r="CH370" s="610">
        <v>4.3</v>
      </c>
      <c r="CI370" s="560">
        <v>5.0999999999999996</v>
      </c>
      <c r="CJ370" s="434">
        <f t="shared" si="866"/>
        <v>47.3</v>
      </c>
      <c r="CK370" s="435">
        <f t="shared" si="867"/>
        <v>66.3</v>
      </c>
      <c r="CL370" s="432"/>
      <c r="CM370" s="433"/>
      <c r="CN370" s="434">
        <f t="shared" si="868"/>
        <v>0</v>
      </c>
      <c r="CO370" s="435">
        <f t="shared" si="869"/>
        <v>0</v>
      </c>
      <c r="CP370" s="434">
        <f t="shared" si="870"/>
        <v>2.8977528089887645</v>
      </c>
      <c r="CQ370" s="435">
        <f t="shared" si="871"/>
        <v>3.0333333333333332</v>
      </c>
      <c r="CR370" s="434">
        <f t="shared" si="872"/>
        <v>257.90000000000003</v>
      </c>
      <c r="CS370" s="435">
        <f t="shared" si="873"/>
        <v>227.5</v>
      </c>
      <c r="CT370" s="609">
        <v>68.2</v>
      </c>
      <c r="CU370" s="560">
        <v>67.7</v>
      </c>
      <c r="CV370" s="434">
        <f t="shared" si="874"/>
        <v>5319.6</v>
      </c>
      <c r="CW370" s="435">
        <f t="shared" si="875"/>
        <v>4197.4000000000005</v>
      </c>
      <c r="CX370" s="609">
        <v>65.099999999999994</v>
      </c>
      <c r="CY370" s="560">
        <v>62.3</v>
      </c>
      <c r="CZ370" s="434">
        <f t="shared" si="876"/>
        <v>716.09999999999991</v>
      </c>
      <c r="DA370" s="435">
        <f t="shared" si="877"/>
        <v>809.9</v>
      </c>
      <c r="DB370" s="432"/>
      <c r="DC370" s="433"/>
      <c r="DD370" s="434">
        <f t="shared" si="878"/>
        <v>0</v>
      </c>
      <c r="DE370" s="435">
        <f t="shared" si="879"/>
        <v>0</v>
      </c>
      <c r="DF370" s="434">
        <f t="shared" si="880"/>
        <v>67.81685393258428</v>
      </c>
      <c r="DG370" s="435">
        <f t="shared" si="881"/>
        <v>66.763999999999996</v>
      </c>
      <c r="DH370" s="434">
        <f t="shared" si="882"/>
        <v>6035.7000000000007</v>
      </c>
      <c r="DI370" s="435">
        <f t="shared" si="883"/>
        <v>5007.2999999999993</v>
      </c>
      <c r="DJ370" s="434">
        <f t="shared" si="884"/>
        <v>116</v>
      </c>
      <c r="DK370" s="435">
        <f t="shared" si="885"/>
        <v>102</v>
      </c>
      <c r="DL370" s="434">
        <f t="shared" si="886"/>
        <v>116</v>
      </c>
      <c r="DM370" s="435">
        <f t="shared" si="887"/>
        <v>102</v>
      </c>
      <c r="DN370" s="434">
        <f t="shared" si="888"/>
        <v>2.7250000000000001</v>
      </c>
      <c r="DO370" s="435">
        <f t="shared" si="889"/>
        <v>2.8627450980392157</v>
      </c>
      <c r="DP370" s="434">
        <f t="shared" si="890"/>
        <v>316.10000000000002</v>
      </c>
      <c r="DQ370" s="435">
        <f t="shared" si="891"/>
        <v>292</v>
      </c>
      <c r="DR370" s="434">
        <f t="shared" si="892"/>
        <v>65.037931034482767</v>
      </c>
      <c r="DS370" s="435">
        <f t="shared" si="893"/>
        <v>58.611764705882351</v>
      </c>
      <c r="DT370" s="434">
        <f t="shared" si="894"/>
        <v>7544.4000000000015</v>
      </c>
      <c r="DU370" s="435">
        <f t="shared" si="895"/>
        <v>5978.4</v>
      </c>
      <c r="DV370" s="609">
        <v>23</v>
      </c>
      <c r="DW370" s="560">
        <v>27</v>
      </c>
      <c r="DX370" s="434">
        <f t="shared" si="896"/>
        <v>23</v>
      </c>
      <c r="DY370" s="435">
        <f t="shared" si="897"/>
        <v>27</v>
      </c>
      <c r="DZ370" s="609">
        <v>10</v>
      </c>
      <c r="EA370" s="560">
        <v>8</v>
      </c>
      <c r="EB370" s="434">
        <f t="shared" si="898"/>
        <v>10</v>
      </c>
      <c r="EC370" s="435">
        <f t="shared" si="899"/>
        <v>8</v>
      </c>
      <c r="ED370" s="432"/>
      <c r="EE370" s="433"/>
      <c r="EF370" s="434">
        <f t="shared" si="900"/>
        <v>0</v>
      </c>
      <c r="EG370" s="435">
        <f t="shared" si="901"/>
        <v>0</v>
      </c>
      <c r="EH370" s="434">
        <f t="shared" si="902"/>
        <v>33</v>
      </c>
      <c r="EI370" s="435">
        <f t="shared" si="903"/>
        <v>35</v>
      </c>
      <c r="EJ370" s="434">
        <f t="shared" si="904"/>
        <v>33</v>
      </c>
      <c r="EK370" s="435">
        <f t="shared" si="905"/>
        <v>35</v>
      </c>
      <c r="EL370" s="609">
        <v>2.2999999999999998</v>
      </c>
      <c r="EM370" s="560">
        <v>1.9</v>
      </c>
      <c r="EN370" s="434">
        <f t="shared" si="906"/>
        <v>52.9</v>
      </c>
      <c r="EO370" s="435">
        <f t="shared" si="907"/>
        <v>51.3</v>
      </c>
      <c r="EP370" s="609">
        <v>2.9</v>
      </c>
      <c r="EQ370" s="560">
        <v>2.8</v>
      </c>
      <c r="ER370" s="434">
        <f t="shared" si="908"/>
        <v>29</v>
      </c>
      <c r="ES370" s="435">
        <f t="shared" si="909"/>
        <v>22.4</v>
      </c>
      <c r="ET370" s="432"/>
      <c r="EU370" s="433"/>
      <c r="EV370" s="434">
        <f t="shared" si="910"/>
        <v>0</v>
      </c>
      <c r="EW370" s="435">
        <f t="shared" si="911"/>
        <v>0</v>
      </c>
      <c r="EX370" s="434">
        <f t="shared" si="912"/>
        <v>2.4818181818181819</v>
      </c>
      <c r="EY370" s="435">
        <f t="shared" si="913"/>
        <v>2.1057142857142854</v>
      </c>
      <c r="EZ370" s="434">
        <f t="shared" si="914"/>
        <v>81.900000000000006</v>
      </c>
      <c r="FA370" s="435">
        <f t="shared" si="915"/>
        <v>73.699999999999989</v>
      </c>
      <c r="FB370" s="609">
        <v>51</v>
      </c>
      <c r="FC370" s="560">
        <v>47</v>
      </c>
      <c r="FD370" s="434">
        <f t="shared" si="916"/>
        <v>1173</v>
      </c>
      <c r="FE370" s="435">
        <f t="shared" si="917"/>
        <v>1269</v>
      </c>
      <c r="FF370" s="609">
        <v>35.6</v>
      </c>
      <c r="FG370" s="560">
        <v>39.6</v>
      </c>
      <c r="FH370" s="434">
        <f t="shared" si="918"/>
        <v>356</v>
      </c>
      <c r="FI370" s="435">
        <f t="shared" si="919"/>
        <v>316.8</v>
      </c>
      <c r="FJ370" s="432"/>
      <c r="FK370" s="433"/>
      <c r="FL370" s="434">
        <f t="shared" si="920"/>
        <v>0</v>
      </c>
      <c r="FM370" s="435">
        <f t="shared" si="921"/>
        <v>0</v>
      </c>
      <c r="FN370" s="434">
        <f t="shared" si="922"/>
        <v>46.333333333333336</v>
      </c>
      <c r="FO370" s="435">
        <f t="shared" si="923"/>
        <v>45.308571428571426</v>
      </c>
      <c r="FP370" s="434">
        <f t="shared" si="924"/>
        <v>1529</v>
      </c>
      <c r="FQ370" s="435">
        <f t="shared" si="925"/>
        <v>1585.8</v>
      </c>
      <c r="FR370" s="609">
        <v>49</v>
      </c>
      <c r="FS370" s="560">
        <v>37</v>
      </c>
      <c r="FT370" s="434">
        <f t="shared" si="926"/>
        <v>49</v>
      </c>
      <c r="FU370" s="435">
        <f t="shared" si="927"/>
        <v>37</v>
      </c>
      <c r="FV370" s="609">
        <v>1.2</v>
      </c>
      <c r="FW370" s="560">
        <v>1.2</v>
      </c>
      <c r="FX370" s="434">
        <f t="shared" si="928"/>
        <v>58.8</v>
      </c>
      <c r="FY370" s="435">
        <f t="shared" si="929"/>
        <v>44.4</v>
      </c>
      <c r="FZ370" s="609">
        <v>13.5</v>
      </c>
      <c r="GA370" s="561">
        <v>11.5</v>
      </c>
      <c r="GB370" s="434">
        <f t="shared" si="930"/>
        <v>661.5</v>
      </c>
      <c r="GC370" s="435">
        <f t="shared" si="931"/>
        <v>425.5</v>
      </c>
      <c r="GD370" s="434">
        <f t="shared" si="932"/>
        <v>122</v>
      </c>
      <c r="GE370" s="435">
        <f t="shared" si="933"/>
        <v>104</v>
      </c>
      <c r="GF370" s="434">
        <f t="shared" si="934"/>
        <v>122</v>
      </c>
      <c r="GG370" s="435">
        <f t="shared" si="935"/>
        <v>104</v>
      </c>
      <c r="GH370" s="434">
        <f t="shared" si="936"/>
        <v>309.7</v>
      </c>
      <c r="GI370" s="435">
        <f t="shared" si="937"/>
        <v>253</v>
      </c>
      <c r="GJ370" s="434">
        <f t="shared" si="938"/>
        <v>7826.1</v>
      </c>
      <c r="GK370" s="435">
        <f t="shared" si="939"/>
        <v>6133.9000000000005</v>
      </c>
      <c r="GL370" s="434">
        <f t="shared" si="940"/>
        <v>27</v>
      </c>
      <c r="GM370" s="435">
        <f t="shared" si="941"/>
        <v>33</v>
      </c>
      <c r="GN370" s="434">
        <f t="shared" si="942"/>
        <v>27</v>
      </c>
      <c r="GO370" s="435">
        <f t="shared" si="943"/>
        <v>33</v>
      </c>
      <c r="GP370" s="434">
        <f t="shared" si="944"/>
        <v>88.3</v>
      </c>
      <c r="GQ370" s="435">
        <f t="shared" si="945"/>
        <v>112.69999999999999</v>
      </c>
      <c r="GR370" s="434">
        <f t="shared" si="946"/>
        <v>1247.3</v>
      </c>
      <c r="GS370" s="435">
        <f t="shared" si="947"/>
        <v>1430.3</v>
      </c>
      <c r="GT370" s="434">
        <f t="shared" si="948"/>
        <v>149</v>
      </c>
      <c r="GU370" s="435">
        <f t="shared" si="949"/>
        <v>137</v>
      </c>
      <c r="GV370" s="434">
        <f t="shared" si="950"/>
        <v>149</v>
      </c>
      <c r="GW370" s="435">
        <f t="shared" si="951"/>
        <v>137</v>
      </c>
      <c r="GX370" s="434">
        <f t="shared" si="952"/>
        <v>398</v>
      </c>
      <c r="GY370" s="435">
        <f t="shared" si="953"/>
        <v>365.7</v>
      </c>
      <c r="GZ370" s="434">
        <f t="shared" si="954"/>
        <v>9073.4</v>
      </c>
      <c r="HA370" s="435">
        <f t="shared" si="955"/>
        <v>7564.2000000000007</v>
      </c>
      <c r="HB370" s="434">
        <f t="shared" si="956"/>
        <v>0</v>
      </c>
      <c r="HC370" s="435">
        <f t="shared" si="957"/>
        <v>0</v>
      </c>
      <c r="HD370" s="434">
        <f t="shared" si="958"/>
        <v>0</v>
      </c>
      <c r="HE370" s="435">
        <f t="shared" si="959"/>
        <v>0</v>
      </c>
      <c r="HF370" s="434">
        <f t="shared" si="960"/>
        <v>0</v>
      </c>
      <c r="HG370" s="435">
        <f t="shared" si="961"/>
        <v>0</v>
      </c>
      <c r="HH370" s="434">
        <f t="shared" si="962"/>
        <v>0</v>
      </c>
      <c r="HI370" s="435">
        <f t="shared" si="963"/>
        <v>0</v>
      </c>
      <c r="HJ370" s="434">
        <f t="shared" si="964"/>
        <v>456.8</v>
      </c>
      <c r="HK370" s="435">
        <f t="shared" si="965"/>
        <v>410.09999999999997</v>
      </c>
      <c r="HL370" s="434">
        <f t="shared" si="966"/>
        <v>9734.9000000000015</v>
      </c>
      <c r="HM370" s="435">
        <f t="shared" si="967"/>
        <v>7989.7</v>
      </c>
    </row>
    <row r="371" spans="1:223" s="18" customFormat="1" ht="15" customHeight="1">
      <c r="A371" s="540" t="s">
        <v>585</v>
      </c>
      <c r="B371" s="6" t="s">
        <v>682</v>
      </c>
      <c r="C371" s="539"/>
      <c r="D371" s="5">
        <v>484905</v>
      </c>
      <c r="E371" s="568">
        <v>4</v>
      </c>
      <c r="F371" s="609">
        <v>677</v>
      </c>
      <c r="G371" s="560">
        <v>813</v>
      </c>
      <c r="H371" s="609">
        <v>6</v>
      </c>
      <c r="I371" s="560">
        <v>1</v>
      </c>
      <c r="J371" s="434">
        <f t="shared" si="820"/>
        <v>671</v>
      </c>
      <c r="K371" s="435">
        <f t="shared" si="821"/>
        <v>812</v>
      </c>
      <c r="L371" s="432"/>
      <c r="M371" s="433"/>
      <c r="N371" s="434">
        <f t="shared" si="822"/>
        <v>671</v>
      </c>
      <c r="O371" s="435">
        <f t="shared" si="823"/>
        <v>812</v>
      </c>
      <c r="P371" s="434">
        <f t="shared" si="824"/>
        <v>671</v>
      </c>
      <c r="Q371" s="435">
        <f t="shared" si="825"/>
        <v>812</v>
      </c>
      <c r="R371" s="609">
        <v>57</v>
      </c>
      <c r="S371" s="560">
        <v>57</v>
      </c>
      <c r="T371" s="434">
        <f t="shared" si="968"/>
        <v>57</v>
      </c>
      <c r="U371" s="435">
        <f t="shared" si="968"/>
        <v>57</v>
      </c>
      <c r="V371" s="609">
        <v>0</v>
      </c>
      <c r="W371" s="560">
        <v>2</v>
      </c>
      <c r="X371" s="434">
        <f t="shared" si="826"/>
        <v>0</v>
      </c>
      <c r="Y371" s="435">
        <f t="shared" si="827"/>
        <v>2</v>
      </c>
      <c r="Z371" s="432"/>
      <c r="AA371" s="433"/>
      <c r="AB371" s="434">
        <f t="shared" si="828"/>
        <v>0</v>
      </c>
      <c r="AC371" s="435">
        <f t="shared" si="829"/>
        <v>0</v>
      </c>
      <c r="AD371" s="434">
        <f t="shared" si="830"/>
        <v>57</v>
      </c>
      <c r="AE371" s="435">
        <f t="shared" si="831"/>
        <v>59</v>
      </c>
      <c r="AF371" s="434">
        <f t="shared" si="832"/>
        <v>57</v>
      </c>
      <c r="AG371" s="435">
        <f t="shared" si="833"/>
        <v>59</v>
      </c>
      <c r="AH371" s="609">
        <v>3.4</v>
      </c>
      <c r="AI371" s="560">
        <v>3.7</v>
      </c>
      <c r="AJ371" s="434">
        <f t="shared" si="834"/>
        <v>193.79999999999998</v>
      </c>
      <c r="AK371" s="435">
        <f t="shared" si="835"/>
        <v>210.9</v>
      </c>
      <c r="AL371" s="609">
        <v>0</v>
      </c>
      <c r="AM371" s="560">
        <v>4</v>
      </c>
      <c r="AN371" s="434">
        <f t="shared" si="836"/>
        <v>0</v>
      </c>
      <c r="AO371" s="435">
        <f t="shared" si="837"/>
        <v>8</v>
      </c>
      <c r="AP371" s="432"/>
      <c r="AQ371" s="433"/>
      <c r="AR371" s="434">
        <f t="shared" si="838"/>
        <v>0</v>
      </c>
      <c r="AS371" s="435">
        <f t="shared" si="839"/>
        <v>0</v>
      </c>
      <c r="AT371" s="434">
        <f t="shared" si="840"/>
        <v>3.4</v>
      </c>
      <c r="AU371" s="435">
        <f t="shared" si="841"/>
        <v>3.710169491525424</v>
      </c>
      <c r="AV371" s="434">
        <f t="shared" si="842"/>
        <v>193.79999999999998</v>
      </c>
      <c r="AW371" s="435">
        <f t="shared" si="843"/>
        <v>218.9</v>
      </c>
      <c r="AX371" s="609">
        <v>95.7</v>
      </c>
      <c r="AY371" s="560">
        <v>101.1</v>
      </c>
      <c r="AZ371" s="434">
        <f t="shared" si="844"/>
        <v>5454.9000000000005</v>
      </c>
      <c r="BA371" s="435">
        <f t="shared" si="845"/>
        <v>5762.7</v>
      </c>
      <c r="BB371" s="609">
        <v>0</v>
      </c>
      <c r="BC371" s="560">
        <v>84.5</v>
      </c>
      <c r="BD371" s="434">
        <f t="shared" si="846"/>
        <v>0</v>
      </c>
      <c r="BE371" s="435">
        <f t="shared" si="847"/>
        <v>169</v>
      </c>
      <c r="BF371" s="432"/>
      <c r="BG371" s="433"/>
      <c r="BH371" s="434">
        <f t="shared" si="848"/>
        <v>0</v>
      </c>
      <c r="BI371" s="435">
        <f t="shared" si="849"/>
        <v>0</v>
      </c>
      <c r="BJ371" s="434">
        <f t="shared" si="850"/>
        <v>95.7</v>
      </c>
      <c r="BK371" s="435">
        <f t="shared" si="851"/>
        <v>100.53728813559322</v>
      </c>
      <c r="BL371" s="434">
        <f t="shared" si="852"/>
        <v>5454.9000000000005</v>
      </c>
      <c r="BM371" s="435">
        <f t="shared" si="853"/>
        <v>5931.7</v>
      </c>
      <c r="BN371" s="609">
        <v>57</v>
      </c>
      <c r="BO371" s="560">
        <v>61</v>
      </c>
      <c r="BP371" s="434">
        <f t="shared" si="854"/>
        <v>57</v>
      </c>
      <c r="BQ371" s="435">
        <f t="shared" si="855"/>
        <v>61</v>
      </c>
      <c r="BR371" s="609">
        <v>5</v>
      </c>
      <c r="BS371" s="560">
        <v>6</v>
      </c>
      <c r="BT371" s="434">
        <f t="shared" si="856"/>
        <v>5</v>
      </c>
      <c r="BU371" s="435">
        <f t="shared" si="857"/>
        <v>6</v>
      </c>
      <c r="BV371" s="432"/>
      <c r="BW371" s="433"/>
      <c r="BX371" s="434">
        <f t="shared" si="858"/>
        <v>0</v>
      </c>
      <c r="BY371" s="435">
        <f t="shared" si="859"/>
        <v>0</v>
      </c>
      <c r="BZ371" s="434">
        <f t="shared" si="860"/>
        <v>62</v>
      </c>
      <c r="CA371" s="435">
        <f t="shared" si="861"/>
        <v>67</v>
      </c>
      <c r="CB371" s="434">
        <f t="shared" si="862"/>
        <v>62</v>
      </c>
      <c r="CC371" s="435">
        <f t="shared" si="863"/>
        <v>67</v>
      </c>
      <c r="CD371" s="609">
        <v>4.5</v>
      </c>
      <c r="CE371" s="560">
        <v>4.5</v>
      </c>
      <c r="CF371" s="434">
        <f t="shared" si="864"/>
        <v>256.5</v>
      </c>
      <c r="CG371" s="435">
        <f t="shared" si="865"/>
        <v>274.5</v>
      </c>
      <c r="CH371" s="610">
        <v>4.7</v>
      </c>
      <c r="CI371" s="560">
        <v>4.4000000000000004</v>
      </c>
      <c r="CJ371" s="434">
        <f t="shared" si="866"/>
        <v>23.5</v>
      </c>
      <c r="CK371" s="435">
        <f t="shared" si="867"/>
        <v>26.400000000000002</v>
      </c>
      <c r="CL371" s="432"/>
      <c r="CM371" s="433"/>
      <c r="CN371" s="434">
        <f t="shared" si="868"/>
        <v>0</v>
      </c>
      <c r="CO371" s="435">
        <f t="shared" si="869"/>
        <v>0</v>
      </c>
      <c r="CP371" s="434">
        <f t="shared" si="870"/>
        <v>4.5161290322580649</v>
      </c>
      <c r="CQ371" s="435">
        <f t="shared" si="871"/>
        <v>4.491044776119403</v>
      </c>
      <c r="CR371" s="434">
        <f t="shared" si="872"/>
        <v>280</v>
      </c>
      <c r="CS371" s="435">
        <f t="shared" si="873"/>
        <v>300.89999999999998</v>
      </c>
      <c r="CT371" s="609">
        <v>119.1</v>
      </c>
      <c r="CU371" s="560">
        <v>121.9</v>
      </c>
      <c r="CV371" s="434">
        <f t="shared" si="874"/>
        <v>6788.7</v>
      </c>
      <c r="CW371" s="435">
        <f t="shared" si="875"/>
        <v>7435.9000000000005</v>
      </c>
      <c r="CX371" s="609">
        <v>128</v>
      </c>
      <c r="CY371" s="560">
        <v>105.5</v>
      </c>
      <c r="CZ371" s="434">
        <f t="shared" si="876"/>
        <v>640</v>
      </c>
      <c r="DA371" s="435">
        <f t="shared" si="877"/>
        <v>633</v>
      </c>
      <c r="DB371" s="432"/>
      <c r="DC371" s="433"/>
      <c r="DD371" s="434">
        <f t="shared" si="878"/>
        <v>0</v>
      </c>
      <c r="DE371" s="435">
        <f t="shared" si="879"/>
        <v>0</v>
      </c>
      <c r="DF371" s="434">
        <f t="shared" si="880"/>
        <v>119.81774193548387</v>
      </c>
      <c r="DG371" s="435">
        <f t="shared" si="881"/>
        <v>120.43134328358209</v>
      </c>
      <c r="DH371" s="434">
        <f t="shared" si="882"/>
        <v>7428.7</v>
      </c>
      <c r="DI371" s="435">
        <f t="shared" si="883"/>
        <v>8068.9000000000005</v>
      </c>
      <c r="DJ371" s="434">
        <f t="shared" si="884"/>
        <v>119</v>
      </c>
      <c r="DK371" s="435">
        <f t="shared" si="885"/>
        <v>126</v>
      </c>
      <c r="DL371" s="434">
        <f t="shared" si="886"/>
        <v>119</v>
      </c>
      <c r="DM371" s="435">
        <f t="shared" si="887"/>
        <v>126</v>
      </c>
      <c r="DN371" s="434">
        <f t="shared" si="888"/>
        <v>3.9815126050420164</v>
      </c>
      <c r="DO371" s="435">
        <f t="shared" si="889"/>
        <v>4.125396825396825</v>
      </c>
      <c r="DP371" s="434">
        <f t="shared" si="890"/>
        <v>473.79999999999995</v>
      </c>
      <c r="DQ371" s="435">
        <f t="shared" si="891"/>
        <v>519.79999999999995</v>
      </c>
      <c r="DR371" s="434">
        <f t="shared" si="892"/>
        <v>108.2655462184874</v>
      </c>
      <c r="DS371" s="435">
        <f t="shared" si="893"/>
        <v>111.11587301587302</v>
      </c>
      <c r="DT371" s="434">
        <f t="shared" si="894"/>
        <v>12883.6</v>
      </c>
      <c r="DU371" s="435">
        <f t="shared" si="895"/>
        <v>14000.6</v>
      </c>
      <c r="DV371" s="609">
        <v>317</v>
      </c>
      <c r="DW371" s="560">
        <v>368</v>
      </c>
      <c r="DX371" s="434">
        <f t="shared" si="896"/>
        <v>317</v>
      </c>
      <c r="DY371" s="435">
        <f t="shared" si="897"/>
        <v>368</v>
      </c>
      <c r="DZ371" s="609">
        <v>217</v>
      </c>
      <c r="EA371" s="560">
        <v>282</v>
      </c>
      <c r="EB371" s="434">
        <f t="shared" si="898"/>
        <v>217</v>
      </c>
      <c r="EC371" s="435">
        <f t="shared" si="899"/>
        <v>282</v>
      </c>
      <c r="ED371" s="432"/>
      <c r="EE371" s="433"/>
      <c r="EF371" s="434">
        <f t="shared" si="900"/>
        <v>0</v>
      </c>
      <c r="EG371" s="435">
        <f t="shared" si="901"/>
        <v>0</v>
      </c>
      <c r="EH371" s="434">
        <f t="shared" si="902"/>
        <v>534</v>
      </c>
      <c r="EI371" s="435">
        <f t="shared" si="903"/>
        <v>650</v>
      </c>
      <c r="EJ371" s="434">
        <f t="shared" si="904"/>
        <v>534</v>
      </c>
      <c r="EK371" s="435">
        <f t="shared" si="905"/>
        <v>650</v>
      </c>
      <c r="EL371" s="609">
        <v>2.9</v>
      </c>
      <c r="EM371" s="560">
        <v>2.8</v>
      </c>
      <c r="EN371" s="434">
        <f t="shared" si="906"/>
        <v>919.3</v>
      </c>
      <c r="EO371" s="435">
        <f t="shared" si="907"/>
        <v>1030.3999999999999</v>
      </c>
      <c r="EP371" s="609">
        <v>3.3</v>
      </c>
      <c r="EQ371" s="560">
        <v>3.3</v>
      </c>
      <c r="ER371" s="434">
        <f t="shared" si="908"/>
        <v>716.09999999999991</v>
      </c>
      <c r="ES371" s="435">
        <f t="shared" si="909"/>
        <v>930.59999999999991</v>
      </c>
      <c r="ET371" s="432"/>
      <c r="EU371" s="433"/>
      <c r="EV371" s="434">
        <f t="shared" si="910"/>
        <v>0</v>
      </c>
      <c r="EW371" s="435">
        <f t="shared" si="911"/>
        <v>0</v>
      </c>
      <c r="EX371" s="434">
        <f t="shared" si="912"/>
        <v>3.0625468164794003</v>
      </c>
      <c r="EY371" s="435">
        <f t="shared" si="913"/>
        <v>3.0169230769230766</v>
      </c>
      <c r="EZ371" s="434">
        <f t="shared" si="914"/>
        <v>1635.3999999999999</v>
      </c>
      <c r="FA371" s="435">
        <f t="shared" si="915"/>
        <v>1960.9999999999998</v>
      </c>
      <c r="FB371" s="609">
        <v>67.8</v>
      </c>
      <c r="FC371" s="560">
        <v>66.5</v>
      </c>
      <c r="FD371" s="434">
        <f t="shared" si="916"/>
        <v>21492.6</v>
      </c>
      <c r="FE371" s="435">
        <f t="shared" si="917"/>
        <v>24472</v>
      </c>
      <c r="FF371" s="609">
        <v>59.1</v>
      </c>
      <c r="FG371" s="560">
        <v>60.5</v>
      </c>
      <c r="FH371" s="434">
        <f t="shared" si="918"/>
        <v>12824.7</v>
      </c>
      <c r="FI371" s="435">
        <f t="shared" si="919"/>
        <v>17061</v>
      </c>
      <c r="FJ371" s="432"/>
      <c r="FK371" s="433"/>
      <c r="FL371" s="434">
        <f t="shared" si="920"/>
        <v>0</v>
      </c>
      <c r="FM371" s="435">
        <f t="shared" si="921"/>
        <v>0</v>
      </c>
      <c r="FN371" s="434">
        <f t="shared" si="922"/>
        <v>64.264606741573033</v>
      </c>
      <c r="FO371" s="435">
        <f t="shared" si="923"/>
        <v>63.896923076923073</v>
      </c>
      <c r="FP371" s="434">
        <f t="shared" si="924"/>
        <v>34317.300000000003</v>
      </c>
      <c r="FQ371" s="435">
        <f t="shared" si="925"/>
        <v>41533</v>
      </c>
      <c r="FR371" s="609">
        <v>18</v>
      </c>
      <c r="FS371" s="560">
        <v>36</v>
      </c>
      <c r="FT371" s="434">
        <f t="shared" si="926"/>
        <v>18</v>
      </c>
      <c r="FU371" s="435">
        <f t="shared" si="927"/>
        <v>36</v>
      </c>
      <c r="FV371" s="609">
        <v>3.3</v>
      </c>
      <c r="FW371" s="560">
        <v>4.4000000000000004</v>
      </c>
      <c r="FX371" s="434">
        <f t="shared" si="928"/>
        <v>59.4</v>
      </c>
      <c r="FY371" s="435">
        <f t="shared" si="929"/>
        <v>158.4</v>
      </c>
      <c r="FZ371" s="609">
        <v>50.3</v>
      </c>
      <c r="GA371" s="561">
        <v>57.1</v>
      </c>
      <c r="GB371" s="434">
        <f t="shared" si="930"/>
        <v>905.4</v>
      </c>
      <c r="GC371" s="435">
        <f t="shared" si="931"/>
        <v>2055.6</v>
      </c>
      <c r="GD371" s="434">
        <f t="shared" si="932"/>
        <v>431</v>
      </c>
      <c r="GE371" s="435">
        <f t="shared" si="933"/>
        <v>486</v>
      </c>
      <c r="GF371" s="434">
        <f t="shared" si="934"/>
        <v>431</v>
      </c>
      <c r="GG371" s="435">
        <f t="shared" si="935"/>
        <v>486</v>
      </c>
      <c r="GH371" s="434">
        <f t="shared" si="936"/>
        <v>1369.6</v>
      </c>
      <c r="GI371" s="435">
        <f t="shared" si="937"/>
        <v>1515.7999999999997</v>
      </c>
      <c r="GJ371" s="434">
        <f t="shared" si="938"/>
        <v>33736.199999999997</v>
      </c>
      <c r="GK371" s="435">
        <f t="shared" si="939"/>
        <v>37670.6</v>
      </c>
      <c r="GL371" s="434">
        <f t="shared" si="940"/>
        <v>222</v>
      </c>
      <c r="GM371" s="435">
        <f t="shared" si="941"/>
        <v>290</v>
      </c>
      <c r="GN371" s="434">
        <f t="shared" si="942"/>
        <v>222</v>
      </c>
      <c r="GO371" s="435">
        <f t="shared" si="943"/>
        <v>290</v>
      </c>
      <c r="GP371" s="434">
        <f t="shared" si="944"/>
        <v>739.59999999999991</v>
      </c>
      <c r="GQ371" s="435">
        <f t="shared" si="945"/>
        <v>964.99999999999989</v>
      </c>
      <c r="GR371" s="434">
        <f t="shared" si="946"/>
        <v>13464.7</v>
      </c>
      <c r="GS371" s="435">
        <f t="shared" si="947"/>
        <v>17863</v>
      </c>
      <c r="GT371" s="434">
        <f t="shared" si="948"/>
        <v>653</v>
      </c>
      <c r="GU371" s="435">
        <f t="shared" si="949"/>
        <v>776</v>
      </c>
      <c r="GV371" s="434">
        <f t="shared" si="950"/>
        <v>653</v>
      </c>
      <c r="GW371" s="435">
        <f t="shared" si="951"/>
        <v>776</v>
      </c>
      <c r="GX371" s="434">
        <f t="shared" si="952"/>
        <v>2109.1999999999998</v>
      </c>
      <c r="GY371" s="435">
        <f t="shared" si="953"/>
        <v>2480.7999999999997</v>
      </c>
      <c r="GZ371" s="434">
        <f t="shared" si="954"/>
        <v>47200.899999999994</v>
      </c>
      <c r="HA371" s="435">
        <f t="shared" si="955"/>
        <v>55533.599999999999</v>
      </c>
      <c r="HB371" s="434">
        <f t="shared" si="956"/>
        <v>0</v>
      </c>
      <c r="HC371" s="435">
        <f t="shared" si="957"/>
        <v>0</v>
      </c>
      <c r="HD371" s="434">
        <f t="shared" si="958"/>
        <v>0</v>
      </c>
      <c r="HE371" s="435">
        <f t="shared" si="959"/>
        <v>0</v>
      </c>
      <c r="HF371" s="434">
        <f t="shared" si="960"/>
        <v>0</v>
      </c>
      <c r="HG371" s="435">
        <f t="shared" si="961"/>
        <v>0</v>
      </c>
      <c r="HH371" s="434">
        <f t="shared" si="962"/>
        <v>0</v>
      </c>
      <c r="HI371" s="435">
        <f t="shared" si="963"/>
        <v>0</v>
      </c>
      <c r="HJ371" s="434">
        <f t="shared" si="964"/>
        <v>2168.6</v>
      </c>
      <c r="HK371" s="435">
        <f t="shared" si="965"/>
        <v>2639.2</v>
      </c>
      <c r="HL371" s="434">
        <f t="shared" si="966"/>
        <v>48106.3</v>
      </c>
      <c r="HM371" s="435">
        <f t="shared" si="967"/>
        <v>57589.2</v>
      </c>
    </row>
    <row r="372" spans="1:223" s="18" customFormat="1" ht="15.95" customHeight="1">
      <c r="A372" s="567" t="s">
        <v>585</v>
      </c>
      <c r="B372" s="562" t="s">
        <v>1208</v>
      </c>
      <c r="C372" s="5"/>
      <c r="D372" s="577">
        <v>224615</v>
      </c>
      <c r="E372" s="568">
        <v>8</v>
      </c>
      <c r="F372" s="609">
        <v>8459</v>
      </c>
      <c r="G372" s="560">
        <v>9226</v>
      </c>
      <c r="H372" s="609">
        <v>103</v>
      </c>
      <c r="I372" s="560">
        <v>103</v>
      </c>
      <c r="J372" s="434">
        <f t="shared" si="820"/>
        <v>8356</v>
      </c>
      <c r="K372" s="435">
        <f t="shared" si="821"/>
        <v>9123</v>
      </c>
      <c r="L372" s="432"/>
      <c r="M372" s="433"/>
      <c r="N372" s="434">
        <f t="shared" si="822"/>
        <v>8356</v>
      </c>
      <c r="O372" s="435">
        <f t="shared" si="823"/>
        <v>9123</v>
      </c>
      <c r="P372" s="434">
        <f t="shared" si="824"/>
        <v>8356</v>
      </c>
      <c r="Q372" s="435">
        <f t="shared" si="825"/>
        <v>9123</v>
      </c>
      <c r="R372" s="609">
        <v>587</v>
      </c>
      <c r="S372" s="560">
        <v>553</v>
      </c>
      <c r="T372" s="434">
        <f t="shared" si="968"/>
        <v>587</v>
      </c>
      <c r="U372" s="435">
        <f t="shared" si="968"/>
        <v>553</v>
      </c>
      <c r="V372" s="609">
        <v>474</v>
      </c>
      <c r="W372" s="560">
        <v>682</v>
      </c>
      <c r="X372" s="434">
        <f t="shared" si="826"/>
        <v>474</v>
      </c>
      <c r="Y372" s="435">
        <f t="shared" si="827"/>
        <v>682</v>
      </c>
      <c r="Z372" s="432"/>
      <c r="AA372" s="433"/>
      <c r="AB372" s="434">
        <f t="shared" si="828"/>
        <v>0</v>
      </c>
      <c r="AC372" s="435">
        <f t="shared" si="829"/>
        <v>0</v>
      </c>
      <c r="AD372" s="434">
        <f t="shared" si="830"/>
        <v>1061</v>
      </c>
      <c r="AE372" s="435">
        <f t="shared" si="831"/>
        <v>1235</v>
      </c>
      <c r="AF372" s="434">
        <f t="shared" si="832"/>
        <v>1061</v>
      </c>
      <c r="AG372" s="435">
        <f t="shared" si="833"/>
        <v>1235</v>
      </c>
      <c r="AH372" s="609">
        <v>3.7</v>
      </c>
      <c r="AI372" s="560">
        <v>3.8</v>
      </c>
      <c r="AJ372" s="434">
        <f t="shared" si="834"/>
        <v>2171.9</v>
      </c>
      <c r="AK372" s="435">
        <f t="shared" si="835"/>
        <v>2101.4</v>
      </c>
      <c r="AL372" s="609">
        <v>3.2</v>
      </c>
      <c r="AM372" s="560">
        <v>3.3</v>
      </c>
      <c r="AN372" s="434">
        <f t="shared" si="836"/>
        <v>1516.8000000000002</v>
      </c>
      <c r="AO372" s="435">
        <f t="shared" si="837"/>
        <v>2250.6</v>
      </c>
      <c r="AP372" s="432"/>
      <c r="AQ372" s="433"/>
      <c r="AR372" s="434">
        <f t="shared" si="838"/>
        <v>0</v>
      </c>
      <c r="AS372" s="435">
        <f t="shared" si="839"/>
        <v>0</v>
      </c>
      <c r="AT372" s="434">
        <f t="shared" si="840"/>
        <v>3.4766258246936856</v>
      </c>
      <c r="AU372" s="435">
        <f t="shared" si="841"/>
        <v>3.5238866396761135</v>
      </c>
      <c r="AV372" s="434">
        <f t="shared" si="842"/>
        <v>3688.7000000000003</v>
      </c>
      <c r="AW372" s="435">
        <f t="shared" si="843"/>
        <v>4352</v>
      </c>
      <c r="AX372" s="609">
        <v>85.6</v>
      </c>
      <c r="AY372" s="560">
        <v>82.9</v>
      </c>
      <c r="AZ372" s="434">
        <f t="shared" si="844"/>
        <v>50247.199999999997</v>
      </c>
      <c r="BA372" s="435">
        <f t="shared" si="845"/>
        <v>45843.700000000004</v>
      </c>
      <c r="BB372" s="609">
        <v>59.3</v>
      </c>
      <c r="BC372" s="560">
        <v>49.1</v>
      </c>
      <c r="BD372" s="434">
        <f t="shared" si="846"/>
        <v>28108.199999999997</v>
      </c>
      <c r="BE372" s="435">
        <f t="shared" si="847"/>
        <v>33486.200000000004</v>
      </c>
      <c r="BF372" s="432"/>
      <c r="BG372" s="433"/>
      <c r="BH372" s="434">
        <f t="shared" si="848"/>
        <v>0</v>
      </c>
      <c r="BI372" s="435">
        <f t="shared" si="849"/>
        <v>0</v>
      </c>
      <c r="BJ372" s="434">
        <f t="shared" si="850"/>
        <v>73.850518378887841</v>
      </c>
      <c r="BK372" s="435">
        <f t="shared" si="851"/>
        <v>64.234736842105264</v>
      </c>
      <c r="BL372" s="434">
        <f t="shared" si="852"/>
        <v>78355.399999999994</v>
      </c>
      <c r="BM372" s="435">
        <f t="shared" si="853"/>
        <v>79329.899999999994</v>
      </c>
      <c r="BN372" s="609">
        <v>1314</v>
      </c>
      <c r="BO372" s="560">
        <v>1367</v>
      </c>
      <c r="BP372" s="434">
        <f t="shared" si="854"/>
        <v>1314</v>
      </c>
      <c r="BQ372" s="435">
        <f t="shared" si="855"/>
        <v>1367</v>
      </c>
      <c r="BR372" s="609">
        <v>1828</v>
      </c>
      <c r="BS372" s="560">
        <v>2017</v>
      </c>
      <c r="BT372" s="434">
        <f t="shared" si="856"/>
        <v>1828</v>
      </c>
      <c r="BU372" s="435">
        <f t="shared" si="857"/>
        <v>2017</v>
      </c>
      <c r="BV372" s="432"/>
      <c r="BW372" s="433"/>
      <c r="BX372" s="434">
        <f t="shared" si="858"/>
        <v>0</v>
      </c>
      <c r="BY372" s="435">
        <f t="shared" si="859"/>
        <v>0</v>
      </c>
      <c r="BZ372" s="434">
        <f t="shared" si="860"/>
        <v>3142</v>
      </c>
      <c r="CA372" s="435">
        <f t="shared" si="861"/>
        <v>3384</v>
      </c>
      <c r="CB372" s="434">
        <f t="shared" si="862"/>
        <v>3142</v>
      </c>
      <c r="CC372" s="435">
        <f t="shared" si="863"/>
        <v>3384</v>
      </c>
      <c r="CD372" s="609">
        <v>4.9000000000000004</v>
      </c>
      <c r="CE372" s="560">
        <v>4.9000000000000004</v>
      </c>
      <c r="CF372" s="434">
        <f t="shared" si="864"/>
        <v>6438.6</v>
      </c>
      <c r="CG372" s="435">
        <f t="shared" si="865"/>
        <v>6698.3</v>
      </c>
      <c r="CH372" s="610">
        <v>4.7</v>
      </c>
      <c r="CI372" s="560">
        <v>4.7</v>
      </c>
      <c r="CJ372" s="434">
        <f t="shared" si="866"/>
        <v>8591.6</v>
      </c>
      <c r="CK372" s="435">
        <f t="shared" si="867"/>
        <v>9479.9</v>
      </c>
      <c r="CL372" s="432"/>
      <c r="CM372" s="433"/>
      <c r="CN372" s="434">
        <f t="shared" si="868"/>
        <v>0</v>
      </c>
      <c r="CO372" s="435">
        <f t="shared" si="869"/>
        <v>0</v>
      </c>
      <c r="CP372" s="434">
        <f t="shared" si="870"/>
        <v>4.783640992998091</v>
      </c>
      <c r="CQ372" s="435">
        <f t="shared" si="871"/>
        <v>4.7807919621749413</v>
      </c>
      <c r="CR372" s="434">
        <f t="shared" si="872"/>
        <v>15030.200000000003</v>
      </c>
      <c r="CS372" s="435">
        <f t="shared" si="873"/>
        <v>16178.2</v>
      </c>
      <c r="CT372" s="609">
        <v>96.1</v>
      </c>
      <c r="CU372" s="560">
        <v>96.6</v>
      </c>
      <c r="CV372" s="434">
        <f t="shared" si="874"/>
        <v>126275.4</v>
      </c>
      <c r="CW372" s="435">
        <f t="shared" si="875"/>
        <v>132052.19999999998</v>
      </c>
      <c r="CX372" s="609">
        <v>87.3</v>
      </c>
      <c r="CY372" s="560">
        <v>81.900000000000006</v>
      </c>
      <c r="CZ372" s="434">
        <f t="shared" si="876"/>
        <v>159584.4</v>
      </c>
      <c r="DA372" s="435">
        <f t="shared" si="877"/>
        <v>165192.30000000002</v>
      </c>
      <c r="DB372" s="432"/>
      <c r="DC372" s="433"/>
      <c r="DD372" s="434">
        <f t="shared" si="878"/>
        <v>0</v>
      </c>
      <c r="DE372" s="435">
        <f t="shared" si="879"/>
        <v>0</v>
      </c>
      <c r="DF372" s="434">
        <f t="shared" si="880"/>
        <v>90.980203691915975</v>
      </c>
      <c r="DG372" s="435">
        <f t="shared" si="881"/>
        <v>87.838209219858157</v>
      </c>
      <c r="DH372" s="434">
        <f t="shared" si="882"/>
        <v>285859.8</v>
      </c>
      <c r="DI372" s="435">
        <f t="shared" si="883"/>
        <v>297244.5</v>
      </c>
      <c r="DJ372" s="434">
        <f t="shared" si="884"/>
        <v>4203</v>
      </c>
      <c r="DK372" s="435">
        <f t="shared" si="885"/>
        <v>4619</v>
      </c>
      <c r="DL372" s="434">
        <f t="shared" si="886"/>
        <v>4203</v>
      </c>
      <c r="DM372" s="435">
        <f t="shared" si="887"/>
        <v>4619</v>
      </c>
      <c r="DN372" s="434">
        <f t="shared" si="888"/>
        <v>4.4536997382821797</v>
      </c>
      <c r="DO372" s="435">
        <f t="shared" si="889"/>
        <v>4.4447282961680017</v>
      </c>
      <c r="DP372" s="434">
        <f t="shared" si="890"/>
        <v>18718.900000000001</v>
      </c>
      <c r="DQ372" s="435">
        <f t="shared" si="891"/>
        <v>20530.2</v>
      </c>
      <c r="DR372" s="434">
        <f t="shared" si="892"/>
        <v>86.656007613609319</v>
      </c>
      <c r="DS372" s="435">
        <f t="shared" si="893"/>
        <v>81.52725698203075</v>
      </c>
      <c r="DT372" s="434">
        <f t="shared" si="894"/>
        <v>364215.19999999995</v>
      </c>
      <c r="DU372" s="435">
        <f t="shared" si="895"/>
        <v>376574.4</v>
      </c>
      <c r="DV372" s="609">
        <v>231</v>
      </c>
      <c r="DW372" s="560">
        <v>171</v>
      </c>
      <c r="DX372" s="434">
        <f t="shared" si="896"/>
        <v>231</v>
      </c>
      <c r="DY372" s="435">
        <f t="shared" si="897"/>
        <v>171</v>
      </c>
      <c r="DZ372" s="609">
        <v>422</v>
      </c>
      <c r="EA372" s="560">
        <v>468</v>
      </c>
      <c r="EB372" s="434">
        <f t="shared" si="898"/>
        <v>422</v>
      </c>
      <c r="EC372" s="435">
        <f t="shared" si="899"/>
        <v>468</v>
      </c>
      <c r="ED372" s="432"/>
      <c r="EE372" s="433"/>
      <c r="EF372" s="434">
        <f t="shared" si="900"/>
        <v>0</v>
      </c>
      <c r="EG372" s="435">
        <f t="shared" si="901"/>
        <v>0</v>
      </c>
      <c r="EH372" s="434">
        <f t="shared" si="902"/>
        <v>653</v>
      </c>
      <c r="EI372" s="435">
        <f t="shared" si="903"/>
        <v>639</v>
      </c>
      <c r="EJ372" s="434">
        <f t="shared" si="904"/>
        <v>653</v>
      </c>
      <c r="EK372" s="435">
        <f t="shared" si="905"/>
        <v>639</v>
      </c>
      <c r="EL372" s="609">
        <v>4.0999999999999996</v>
      </c>
      <c r="EM372" s="560">
        <v>5.2</v>
      </c>
      <c r="EN372" s="434">
        <f t="shared" si="906"/>
        <v>947.09999999999991</v>
      </c>
      <c r="EO372" s="435">
        <f t="shared" si="907"/>
        <v>889.2</v>
      </c>
      <c r="EP372" s="609">
        <v>3.9</v>
      </c>
      <c r="EQ372" s="560">
        <v>4.5999999999999996</v>
      </c>
      <c r="ER372" s="434">
        <f t="shared" si="908"/>
        <v>1645.8</v>
      </c>
      <c r="ES372" s="435">
        <f t="shared" si="909"/>
        <v>2152.7999999999997</v>
      </c>
      <c r="ET372" s="432"/>
      <c r="EU372" s="433"/>
      <c r="EV372" s="434">
        <f t="shared" si="910"/>
        <v>0</v>
      </c>
      <c r="EW372" s="435">
        <f t="shared" si="911"/>
        <v>0</v>
      </c>
      <c r="EX372" s="434">
        <f t="shared" si="912"/>
        <v>3.9707503828483914</v>
      </c>
      <c r="EY372" s="435">
        <f t="shared" si="913"/>
        <v>4.76056338028169</v>
      </c>
      <c r="EZ372" s="434">
        <f t="shared" si="914"/>
        <v>2592.8999999999996</v>
      </c>
      <c r="FA372" s="435">
        <f t="shared" si="915"/>
        <v>3042</v>
      </c>
      <c r="FB372" s="609">
        <v>75.900000000000006</v>
      </c>
      <c r="FC372" s="560">
        <v>86.4</v>
      </c>
      <c r="FD372" s="434">
        <f t="shared" si="916"/>
        <v>17532.900000000001</v>
      </c>
      <c r="FE372" s="435">
        <f t="shared" si="917"/>
        <v>14774.400000000001</v>
      </c>
      <c r="FF372" s="609">
        <v>64.7</v>
      </c>
      <c r="FG372" s="560">
        <v>68</v>
      </c>
      <c r="FH372" s="434">
        <f t="shared" si="918"/>
        <v>27303.4</v>
      </c>
      <c r="FI372" s="435">
        <f t="shared" si="919"/>
        <v>31824</v>
      </c>
      <c r="FJ372" s="432"/>
      <c r="FK372" s="433"/>
      <c r="FL372" s="434">
        <f t="shared" si="920"/>
        <v>0</v>
      </c>
      <c r="FM372" s="435">
        <f t="shared" si="921"/>
        <v>0</v>
      </c>
      <c r="FN372" s="434">
        <f t="shared" si="922"/>
        <v>68.662021439509957</v>
      </c>
      <c r="FO372" s="435">
        <f t="shared" si="923"/>
        <v>72.923943661971833</v>
      </c>
      <c r="FP372" s="434">
        <f t="shared" si="924"/>
        <v>44836.3</v>
      </c>
      <c r="FQ372" s="435">
        <f t="shared" si="925"/>
        <v>46598.400000000001</v>
      </c>
      <c r="FR372" s="609">
        <v>3500</v>
      </c>
      <c r="FS372" s="560">
        <v>3865</v>
      </c>
      <c r="FT372" s="434">
        <f t="shared" si="926"/>
        <v>3500</v>
      </c>
      <c r="FU372" s="435">
        <f t="shared" si="927"/>
        <v>3865</v>
      </c>
      <c r="FV372" s="609">
        <v>3.2</v>
      </c>
      <c r="FW372" s="560">
        <v>3.6</v>
      </c>
      <c r="FX372" s="434">
        <f t="shared" si="928"/>
        <v>11200</v>
      </c>
      <c r="FY372" s="435">
        <f t="shared" si="929"/>
        <v>13914</v>
      </c>
      <c r="FZ372" s="609">
        <v>43.8</v>
      </c>
      <c r="GA372" s="561">
        <v>45.7</v>
      </c>
      <c r="GB372" s="434">
        <f t="shared" si="930"/>
        <v>153300</v>
      </c>
      <c r="GC372" s="435">
        <f t="shared" si="931"/>
        <v>176630.5</v>
      </c>
      <c r="GD372" s="434">
        <f t="shared" si="932"/>
        <v>2132</v>
      </c>
      <c r="GE372" s="435">
        <f t="shared" si="933"/>
        <v>2091</v>
      </c>
      <c r="GF372" s="434">
        <f t="shared" si="934"/>
        <v>2132</v>
      </c>
      <c r="GG372" s="435">
        <f t="shared" si="935"/>
        <v>2091</v>
      </c>
      <c r="GH372" s="434">
        <f t="shared" si="936"/>
        <v>9557.6</v>
      </c>
      <c r="GI372" s="435">
        <f t="shared" si="937"/>
        <v>9688.9000000000015</v>
      </c>
      <c r="GJ372" s="434">
        <f t="shared" si="938"/>
        <v>194055.49999999997</v>
      </c>
      <c r="GK372" s="435">
        <f t="shared" si="939"/>
        <v>192670.3</v>
      </c>
      <c r="GL372" s="434">
        <f t="shared" si="940"/>
        <v>2724</v>
      </c>
      <c r="GM372" s="435">
        <f t="shared" si="941"/>
        <v>3167</v>
      </c>
      <c r="GN372" s="434">
        <f t="shared" si="942"/>
        <v>2724</v>
      </c>
      <c r="GO372" s="435">
        <f t="shared" si="943"/>
        <v>3167</v>
      </c>
      <c r="GP372" s="434">
        <f t="shared" si="944"/>
        <v>11754.2</v>
      </c>
      <c r="GQ372" s="435">
        <f t="shared" si="945"/>
        <v>13883.3</v>
      </c>
      <c r="GR372" s="434">
        <f t="shared" si="946"/>
        <v>214995.99999999997</v>
      </c>
      <c r="GS372" s="435">
        <f t="shared" si="947"/>
        <v>230502.50000000003</v>
      </c>
      <c r="GT372" s="434">
        <f t="shared" si="948"/>
        <v>4856</v>
      </c>
      <c r="GU372" s="435">
        <f t="shared" si="949"/>
        <v>5258</v>
      </c>
      <c r="GV372" s="434">
        <f t="shared" si="950"/>
        <v>4856</v>
      </c>
      <c r="GW372" s="435">
        <f t="shared" si="951"/>
        <v>5258</v>
      </c>
      <c r="GX372" s="434">
        <f t="shared" si="952"/>
        <v>21311.800000000003</v>
      </c>
      <c r="GY372" s="435">
        <f t="shared" si="953"/>
        <v>23572.2</v>
      </c>
      <c r="GZ372" s="434">
        <f t="shared" si="954"/>
        <v>409051.49999999994</v>
      </c>
      <c r="HA372" s="435">
        <f t="shared" si="955"/>
        <v>423172.80000000005</v>
      </c>
      <c r="HB372" s="434">
        <f t="shared" si="956"/>
        <v>0</v>
      </c>
      <c r="HC372" s="435">
        <f t="shared" si="957"/>
        <v>0</v>
      </c>
      <c r="HD372" s="434">
        <f t="shared" si="958"/>
        <v>0</v>
      </c>
      <c r="HE372" s="435">
        <f t="shared" si="959"/>
        <v>0</v>
      </c>
      <c r="HF372" s="434">
        <f t="shared" si="960"/>
        <v>0</v>
      </c>
      <c r="HG372" s="435">
        <f t="shared" si="961"/>
        <v>0</v>
      </c>
      <c r="HH372" s="434">
        <f t="shared" si="962"/>
        <v>0</v>
      </c>
      <c r="HI372" s="435">
        <f t="shared" si="963"/>
        <v>0</v>
      </c>
      <c r="HJ372" s="434">
        <f t="shared" si="964"/>
        <v>32511.800000000003</v>
      </c>
      <c r="HK372" s="435">
        <f t="shared" si="965"/>
        <v>37486.199999999997</v>
      </c>
      <c r="HL372" s="434">
        <f t="shared" si="966"/>
        <v>562351.5</v>
      </c>
      <c r="HM372" s="435">
        <f t="shared" si="967"/>
        <v>599803.30000000005</v>
      </c>
    </row>
    <row r="373" spans="1:223" s="616" customFormat="1" ht="15.95" customHeight="1">
      <c r="A373" s="612" t="s">
        <v>686</v>
      </c>
      <c r="B373" s="613" t="s">
        <v>687</v>
      </c>
      <c r="C373" s="614"/>
      <c r="D373" s="612">
        <v>232186</v>
      </c>
      <c r="E373" s="612">
        <v>1</v>
      </c>
      <c r="F373" s="609">
        <v>6002</v>
      </c>
      <c r="G373" s="615">
        <v>6388</v>
      </c>
      <c r="H373" s="609">
        <v>112</v>
      </c>
      <c r="I373" s="615">
        <v>111</v>
      </c>
      <c r="J373" s="434">
        <f t="shared" si="820"/>
        <v>5890</v>
      </c>
      <c r="K373" s="435">
        <f t="shared" si="821"/>
        <v>6277</v>
      </c>
      <c r="L373" s="609">
        <v>120</v>
      </c>
      <c r="M373" s="615">
        <v>120</v>
      </c>
      <c r="N373" s="434">
        <f t="shared" si="822"/>
        <v>5890</v>
      </c>
      <c r="O373" s="435">
        <f t="shared" si="823"/>
        <v>6277</v>
      </c>
      <c r="P373" s="434">
        <f t="shared" si="824"/>
        <v>5890</v>
      </c>
      <c r="Q373" s="435">
        <f t="shared" si="825"/>
        <v>6277</v>
      </c>
      <c r="R373" s="609">
        <v>76</v>
      </c>
      <c r="S373" s="615">
        <v>75</v>
      </c>
      <c r="T373" s="589">
        <f t="shared" si="968"/>
        <v>76</v>
      </c>
      <c r="U373" s="590">
        <f t="shared" si="968"/>
        <v>75</v>
      </c>
      <c r="V373" s="609">
        <v>1</v>
      </c>
      <c r="W373" s="615">
        <v>2</v>
      </c>
      <c r="X373" s="434">
        <f t="shared" si="826"/>
        <v>1</v>
      </c>
      <c r="Y373" s="435">
        <f t="shared" si="827"/>
        <v>2</v>
      </c>
      <c r="Z373" s="609">
        <v>0</v>
      </c>
      <c r="AA373" s="615"/>
      <c r="AB373" s="434">
        <f t="shared" si="828"/>
        <v>0</v>
      </c>
      <c r="AC373" s="435">
        <f t="shared" si="829"/>
        <v>0</v>
      </c>
      <c r="AD373" s="434">
        <f t="shared" si="830"/>
        <v>77</v>
      </c>
      <c r="AE373" s="435">
        <f t="shared" si="831"/>
        <v>77</v>
      </c>
      <c r="AF373" s="434">
        <f t="shared" si="832"/>
        <v>77</v>
      </c>
      <c r="AG373" s="435">
        <f t="shared" si="833"/>
        <v>77</v>
      </c>
      <c r="AH373" s="609">
        <v>4.4473684210526301</v>
      </c>
      <c r="AI373" s="615">
        <v>4.3466666666666702</v>
      </c>
      <c r="AJ373" s="434">
        <f t="shared" si="834"/>
        <v>337.99999999999989</v>
      </c>
      <c r="AK373" s="435">
        <f t="shared" si="835"/>
        <v>326.00000000000028</v>
      </c>
      <c r="AL373" s="609">
        <v>6</v>
      </c>
      <c r="AM373" s="615">
        <v>2.5</v>
      </c>
      <c r="AN373" s="434">
        <f t="shared" si="836"/>
        <v>6</v>
      </c>
      <c r="AO373" s="435">
        <f t="shared" si="837"/>
        <v>5</v>
      </c>
      <c r="AP373" s="609">
        <v>0</v>
      </c>
      <c r="AQ373" s="615"/>
      <c r="AR373" s="434">
        <f t="shared" si="838"/>
        <v>0</v>
      </c>
      <c r="AS373" s="435">
        <f t="shared" si="839"/>
        <v>0</v>
      </c>
      <c r="AT373" s="434">
        <f t="shared" si="840"/>
        <v>4.4675324675324664</v>
      </c>
      <c r="AU373" s="435">
        <f t="shared" si="841"/>
        <v>4.2987012987013022</v>
      </c>
      <c r="AV373" s="434">
        <f t="shared" si="842"/>
        <v>343.99999999999989</v>
      </c>
      <c r="AW373" s="435">
        <f t="shared" si="843"/>
        <v>331.00000000000028</v>
      </c>
      <c r="AX373" s="609">
        <v>129.342105263158</v>
      </c>
      <c r="AY373" s="615">
        <v>125.746666666667</v>
      </c>
      <c r="AZ373" s="434">
        <f t="shared" si="844"/>
        <v>9830.0000000000091</v>
      </c>
      <c r="BA373" s="435">
        <f t="shared" si="845"/>
        <v>9431.0000000000255</v>
      </c>
      <c r="BB373" s="609">
        <v>161</v>
      </c>
      <c r="BC373" s="615">
        <v>83.5</v>
      </c>
      <c r="BD373" s="434">
        <f t="shared" si="846"/>
        <v>161</v>
      </c>
      <c r="BE373" s="435">
        <f t="shared" si="847"/>
        <v>167</v>
      </c>
      <c r="BF373" s="609">
        <v>0</v>
      </c>
      <c r="BG373" s="615"/>
      <c r="BH373" s="434">
        <f t="shared" si="848"/>
        <v>0</v>
      </c>
      <c r="BI373" s="435">
        <f t="shared" si="849"/>
        <v>0</v>
      </c>
      <c r="BJ373" s="434">
        <f t="shared" si="850"/>
        <v>129.75324675324688</v>
      </c>
      <c r="BK373" s="435">
        <f t="shared" si="851"/>
        <v>124.64935064935098</v>
      </c>
      <c r="BL373" s="434">
        <f t="shared" si="852"/>
        <v>9991.0000000000109</v>
      </c>
      <c r="BM373" s="435">
        <f t="shared" si="853"/>
        <v>9598.0000000000255</v>
      </c>
      <c r="BN373" s="609">
        <v>2407</v>
      </c>
      <c r="BO373" s="615">
        <v>2574</v>
      </c>
      <c r="BP373" s="434">
        <f t="shared" si="854"/>
        <v>2407</v>
      </c>
      <c r="BQ373" s="435">
        <f t="shared" si="855"/>
        <v>2574</v>
      </c>
      <c r="BR373" s="609">
        <v>28</v>
      </c>
      <c r="BS373" s="615">
        <v>43</v>
      </c>
      <c r="BT373" s="434">
        <f t="shared" si="856"/>
        <v>28</v>
      </c>
      <c r="BU373" s="435">
        <f t="shared" si="857"/>
        <v>43</v>
      </c>
      <c r="BV373" s="609">
        <v>0</v>
      </c>
      <c r="BW373" s="615"/>
      <c r="BX373" s="434">
        <f t="shared" si="858"/>
        <v>0</v>
      </c>
      <c r="BY373" s="435">
        <f t="shared" si="859"/>
        <v>0</v>
      </c>
      <c r="BZ373" s="434">
        <f t="shared" si="860"/>
        <v>2435</v>
      </c>
      <c r="CA373" s="435">
        <f t="shared" si="861"/>
        <v>2617</v>
      </c>
      <c r="CB373" s="434">
        <f t="shared" si="862"/>
        <v>2435</v>
      </c>
      <c r="CC373" s="435">
        <f t="shared" si="863"/>
        <v>2617</v>
      </c>
      <c r="CD373" s="609">
        <v>4.73639385126714</v>
      </c>
      <c r="CE373" s="615">
        <v>4.7995337995338003</v>
      </c>
      <c r="CF373" s="434">
        <f t="shared" si="864"/>
        <v>11400.500000000005</v>
      </c>
      <c r="CG373" s="435">
        <f t="shared" si="865"/>
        <v>12354.000000000002</v>
      </c>
      <c r="CH373" s="609">
        <v>6.8035714285714297</v>
      </c>
      <c r="CI373" s="615">
        <v>6.7906976744185998</v>
      </c>
      <c r="CJ373" s="434">
        <f t="shared" si="866"/>
        <v>190.50000000000003</v>
      </c>
      <c r="CK373" s="435">
        <f t="shared" si="867"/>
        <v>291.99999999999977</v>
      </c>
      <c r="CL373" s="609">
        <v>0</v>
      </c>
      <c r="CM373" s="615"/>
      <c r="CN373" s="434">
        <f t="shared" si="868"/>
        <v>0</v>
      </c>
      <c r="CO373" s="435">
        <f t="shared" si="869"/>
        <v>0</v>
      </c>
      <c r="CP373" s="434">
        <f t="shared" si="870"/>
        <v>4.7601642710472305</v>
      </c>
      <c r="CQ373" s="435">
        <f t="shared" si="871"/>
        <v>4.8322506687046243</v>
      </c>
      <c r="CR373" s="434">
        <f t="shared" si="872"/>
        <v>11591.000000000005</v>
      </c>
      <c r="CS373" s="435">
        <f t="shared" si="873"/>
        <v>12646.000000000002</v>
      </c>
      <c r="CT373" s="609">
        <v>130.45513086830101</v>
      </c>
      <c r="CU373" s="615">
        <v>130.35644910644899</v>
      </c>
      <c r="CV373" s="434">
        <f t="shared" si="874"/>
        <v>314005.50000000052</v>
      </c>
      <c r="CW373" s="435">
        <f t="shared" si="875"/>
        <v>335537.49999999971</v>
      </c>
      <c r="CX373" s="609">
        <v>103.571428571429</v>
      </c>
      <c r="CY373" s="615">
        <v>110.325581395349</v>
      </c>
      <c r="CZ373" s="434">
        <f t="shared" si="876"/>
        <v>2900.0000000000118</v>
      </c>
      <c r="DA373" s="435">
        <f t="shared" si="877"/>
        <v>4744.0000000000073</v>
      </c>
      <c r="DB373" s="432">
        <v>0</v>
      </c>
      <c r="DC373" s="433"/>
      <c r="DD373" s="434">
        <f t="shared" si="878"/>
        <v>0</v>
      </c>
      <c r="DE373" s="435">
        <f t="shared" si="879"/>
        <v>0</v>
      </c>
      <c r="DF373" s="434">
        <f t="shared" si="880"/>
        <v>130.14599589322404</v>
      </c>
      <c r="DG373" s="435">
        <f t="shared" si="881"/>
        <v>130.02732136033615</v>
      </c>
      <c r="DH373" s="434">
        <f t="shared" si="882"/>
        <v>316905.50000000052</v>
      </c>
      <c r="DI373" s="435">
        <f t="shared" si="883"/>
        <v>340281.49999999971</v>
      </c>
      <c r="DJ373" s="434">
        <f t="shared" si="884"/>
        <v>2512</v>
      </c>
      <c r="DK373" s="435">
        <f t="shared" si="885"/>
        <v>2694</v>
      </c>
      <c r="DL373" s="434">
        <f t="shared" si="886"/>
        <v>2512</v>
      </c>
      <c r="DM373" s="435">
        <f t="shared" si="887"/>
        <v>2694</v>
      </c>
      <c r="DN373" s="434">
        <f t="shared" si="888"/>
        <v>4.7511942675159258</v>
      </c>
      <c r="DO373" s="435">
        <f t="shared" si="889"/>
        <v>4.8170007423904977</v>
      </c>
      <c r="DP373" s="434">
        <f t="shared" si="890"/>
        <v>11935.000000000005</v>
      </c>
      <c r="DQ373" s="435">
        <f t="shared" si="891"/>
        <v>12977</v>
      </c>
      <c r="DR373" s="434">
        <f t="shared" si="892"/>
        <v>130.13395700636963</v>
      </c>
      <c r="DS373" s="435">
        <f t="shared" si="893"/>
        <v>129.87360801781728</v>
      </c>
      <c r="DT373" s="434">
        <f t="shared" si="894"/>
        <v>326896.50000000052</v>
      </c>
      <c r="DU373" s="435">
        <f t="shared" si="895"/>
        <v>349879.49999999977</v>
      </c>
      <c r="DV373" s="609">
        <v>2536</v>
      </c>
      <c r="DW373" s="615">
        <v>2630</v>
      </c>
      <c r="DX373" s="434">
        <f t="shared" si="896"/>
        <v>2536</v>
      </c>
      <c r="DY373" s="435">
        <f t="shared" si="897"/>
        <v>2630</v>
      </c>
      <c r="DZ373" s="609">
        <v>679</v>
      </c>
      <c r="EA373" s="615">
        <v>762</v>
      </c>
      <c r="EB373" s="434">
        <f t="shared" si="898"/>
        <v>679</v>
      </c>
      <c r="EC373" s="435">
        <f t="shared" si="899"/>
        <v>762</v>
      </c>
      <c r="ED373" s="609">
        <v>0</v>
      </c>
      <c r="EE373" s="615"/>
      <c r="EF373" s="434">
        <f t="shared" si="900"/>
        <v>0</v>
      </c>
      <c r="EG373" s="435">
        <f t="shared" si="901"/>
        <v>0</v>
      </c>
      <c r="EH373" s="434">
        <f t="shared" si="902"/>
        <v>3215</v>
      </c>
      <c r="EI373" s="435">
        <f t="shared" si="903"/>
        <v>3392</v>
      </c>
      <c r="EJ373" s="434">
        <f t="shared" si="904"/>
        <v>3215</v>
      </c>
      <c r="EK373" s="435">
        <f t="shared" si="905"/>
        <v>3392</v>
      </c>
      <c r="EL373" s="609">
        <v>3.3773659305993702</v>
      </c>
      <c r="EM373" s="615">
        <v>3.3903041825095102</v>
      </c>
      <c r="EN373" s="434">
        <f t="shared" si="906"/>
        <v>8565.0000000000036</v>
      </c>
      <c r="EO373" s="435">
        <f t="shared" si="907"/>
        <v>8916.5000000000109</v>
      </c>
      <c r="EP373" s="609">
        <v>4.44550810014728</v>
      </c>
      <c r="EQ373" s="615">
        <v>4.4619422572178502</v>
      </c>
      <c r="ER373" s="434">
        <f t="shared" si="908"/>
        <v>3018.5000000000032</v>
      </c>
      <c r="ES373" s="435">
        <f t="shared" si="909"/>
        <v>3400.0000000000018</v>
      </c>
      <c r="ET373" s="609"/>
      <c r="EU373" s="615"/>
      <c r="EV373" s="434">
        <f t="shared" si="910"/>
        <v>0</v>
      </c>
      <c r="EW373" s="435">
        <f t="shared" si="911"/>
        <v>0</v>
      </c>
      <c r="EX373" s="434">
        <f t="shared" si="912"/>
        <v>3.6029548989113551</v>
      </c>
      <c r="EY373" s="435">
        <f t="shared" si="913"/>
        <v>3.6310436320754755</v>
      </c>
      <c r="EZ373" s="434">
        <f t="shared" si="914"/>
        <v>11583.500000000007</v>
      </c>
      <c r="FA373" s="435">
        <f t="shared" si="915"/>
        <v>12316.500000000013</v>
      </c>
      <c r="FB373" s="609">
        <v>80.854100946372199</v>
      </c>
      <c r="FC373" s="615">
        <v>81.502281368821301</v>
      </c>
      <c r="FD373" s="434">
        <f t="shared" si="916"/>
        <v>205045.99999999988</v>
      </c>
      <c r="FE373" s="435">
        <f t="shared" si="917"/>
        <v>214351.00000000003</v>
      </c>
      <c r="FF373" s="609">
        <v>75.310014727540505</v>
      </c>
      <c r="FG373" s="615">
        <v>77.796587926509204</v>
      </c>
      <c r="FH373" s="434">
        <f t="shared" si="918"/>
        <v>51135.5</v>
      </c>
      <c r="FI373" s="435">
        <f t="shared" si="919"/>
        <v>59281.000000000015</v>
      </c>
      <c r="FJ373" s="609"/>
      <c r="FK373" s="615"/>
      <c r="FL373" s="434">
        <f t="shared" si="920"/>
        <v>0</v>
      </c>
      <c r="FM373" s="435">
        <f t="shared" si="921"/>
        <v>0</v>
      </c>
      <c r="FN373" s="434">
        <f t="shared" si="922"/>
        <v>79.683203732503856</v>
      </c>
      <c r="FO373" s="435">
        <f t="shared" si="923"/>
        <v>80.669811320754732</v>
      </c>
      <c r="FP373" s="434">
        <f t="shared" si="924"/>
        <v>256181.49999999988</v>
      </c>
      <c r="FQ373" s="435">
        <f t="shared" si="925"/>
        <v>273632.00000000006</v>
      </c>
      <c r="FR373" s="609">
        <v>163</v>
      </c>
      <c r="FS373" s="615">
        <v>191</v>
      </c>
      <c r="FT373" s="434">
        <f t="shared" si="926"/>
        <v>163</v>
      </c>
      <c r="FU373" s="435">
        <f t="shared" si="927"/>
        <v>191</v>
      </c>
      <c r="FV373" s="609">
        <v>4.4539877300613497</v>
      </c>
      <c r="FW373" s="615">
        <v>4.7277486910994799</v>
      </c>
      <c r="FX373" s="434">
        <f t="shared" si="928"/>
        <v>726</v>
      </c>
      <c r="FY373" s="435">
        <f t="shared" si="929"/>
        <v>903.00000000000068</v>
      </c>
      <c r="FZ373" s="609">
        <v>84.901840490797497</v>
      </c>
      <c r="GA373" s="615">
        <v>87.963350785340296</v>
      </c>
      <c r="GB373" s="434">
        <f t="shared" si="930"/>
        <v>13838.999999999993</v>
      </c>
      <c r="GC373" s="435">
        <f t="shared" si="931"/>
        <v>16800.999999999996</v>
      </c>
      <c r="GD373" s="434">
        <f t="shared" si="932"/>
        <v>5019</v>
      </c>
      <c r="GE373" s="435">
        <f t="shared" si="933"/>
        <v>5279</v>
      </c>
      <c r="GF373" s="434">
        <f t="shared" si="934"/>
        <v>5019</v>
      </c>
      <c r="GG373" s="435">
        <f t="shared" si="935"/>
        <v>5279</v>
      </c>
      <c r="GH373" s="434">
        <f t="shared" si="936"/>
        <v>20303.500000000007</v>
      </c>
      <c r="GI373" s="435">
        <f t="shared" si="937"/>
        <v>21596.500000000015</v>
      </c>
      <c r="GJ373" s="434">
        <f t="shared" si="938"/>
        <v>528881.50000000047</v>
      </c>
      <c r="GK373" s="435">
        <f t="shared" si="939"/>
        <v>559319.49999999977</v>
      </c>
      <c r="GL373" s="434">
        <f t="shared" si="940"/>
        <v>708</v>
      </c>
      <c r="GM373" s="435">
        <f t="shared" si="941"/>
        <v>807</v>
      </c>
      <c r="GN373" s="434">
        <f t="shared" si="942"/>
        <v>708</v>
      </c>
      <c r="GO373" s="435">
        <f t="shared" si="943"/>
        <v>807</v>
      </c>
      <c r="GP373" s="434">
        <f t="shared" si="944"/>
        <v>3215.0000000000032</v>
      </c>
      <c r="GQ373" s="435">
        <f t="shared" si="945"/>
        <v>3697.0000000000018</v>
      </c>
      <c r="GR373" s="434">
        <f t="shared" si="946"/>
        <v>54196.500000000015</v>
      </c>
      <c r="GS373" s="435">
        <f t="shared" si="947"/>
        <v>64192.000000000022</v>
      </c>
      <c r="GT373" s="434">
        <f t="shared" si="948"/>
        <v>5727</v>
      </c>
      <c r="GU373" s="435">
        <f t="shared" si="949"/>
        <v>6086</v>
      </c>
      <c r="GV373" s="434">
        <f t="shared" si="950"/>
        <v>5727</v>
      </c>
      <c r="GW373" s="435">
        <f t="shared" si="951"/>
        <v>6086</v>
      </c>
      <c r="GX373" s="434">
        <f t="shared" si="952"/>
        <v>23518.500000000011</v>
      </c>
      <c r="GY373" s="435">
        <f t="shared" si="953"/>
        <v>25293.500000000015</v>
      </c>
      <c r="GZ373" s="434">
        <f t="shared" si="954"/>
        <v>583078.00000000047</v>
      </c>
      <c r="HA373" s="435">
        <f t="shared" si="955"/>
        <v>623511.49999999977</v>
      </c>
      <c r="HB373" s="434">
        <f t="shared" si="956"/>
        <v>0</v>
      </c>
      <c r="HC373" s="435">
        <f t="shared" si="957"/>
        <v>0</v>
      </c>
      <c r="HD373" s="434">
        <f t="shared" si="958"/>
        <v>0</v>
      </c>
      <c r="HE373" s="435">
        <f t="shared" si="959"/>
        <v>0</v>
      </c>
      <c r="HF373" s="434">
        <f t="shared" si="960"/>
        <v>0</v>
      </c>
      <c r="HG373" s="435">
        <f t="shared" si="961"/>
        <v>0</v>
      </c>
      <c r="HH373" s="434">
        <f t="shared" si="962"/>
        <v>0</v>
      </c>
      <c r="HI373" s="435">
        <f t="shared" si="963"/>
        <v>0</v>
      </c>
      <c r="HJ373" s="434">
        <f t="shared" si="964"/>
        <v>24244.500000000015</v>
      </c>
      <c r="HK373" s="435">
        <f t="shared" si="965"/>
        <v>26196.500000000015</v>
      </c>
      <c r="HL373" s="434">
        <f t="shared" si="966"/>
        <v>596917.00000000047</v>
      </c>
      <c r="HM373" s="435">
        <f t="shared" si="967"/>
        <v>640312.49999999977</v>
      </c>
    </row>
    <row r="374" spans="1:223" s="616" customFormat="1" ht="15.6" customHeight="1">
      <c r="A374" s="612" t="s">
        <v>686</v>
      </c>
      <c r="B374" s="613" t="s">
        <v>688</v>
      </c>
      <c r="C374" s="614"/>
      <c r="D374" s="612">
        <v>232982</v>
      </c>
      <c r="E374" s="612">
        <v>1</v>
      </c>
      <c r="F374" s="609">
        <v>3965</v>
      </c>
      <c r="G374" s="615">
        <v>4024</v>
      </c>
      <c r="H374" s="609">
        <v>128</v>
      </c>
      <c r="I374" s="615">
        <v>92</v>
      </c>
      <c r="J374" s="434">
        <f t="shared" si="820"/>
        <v>3837</v>
      </c>
      <c r="K374" s="435">
        <f t="shared" si="821"/>
        <v>3932</v>
      </c>
      <c r="L374" s="609">
        <v>120</v>
      </c>
      <c r="M374" s="615">
        <v>120</v>
      </c>
      <c r="N374" s="434">
        <f t="shared" si="822"/>
        <v>3836</v>
      </c>
      <c r="O374" s="435">
        <f t="shared" si="823"/>
        <v>3932</v>
      </c>
      <c r="P374" s="434">
        <f t="shared" si="824"/>
        <v>3836</v>
      </c>
      <c r="Q374" s="435">
        <f t="shared" si="825"/>
        <v>3932</v>
      </c>
      <c r="R374" s="609">
        <v>0</v>
      </c>
      <c r="S374" s="615">
        <v>0</v>
      </c>
      <c r="T374" s="589">
        <f t="shared" si="968"/>
        <v>0</v>
      </c>
      <c r="U374" s="590">
        <f t="shared" si="968"/>
        <v>0</v>
      </c>
      <c r="V374" s="609">
        <v>0</v>
      </c>
      <c r="W374" s="615">
        <v>1</v>
      </c>
      <c r="X374" s="434">
        <f t="shared" si="826"/>
        <v>0</v>
      </c>
      <c r="Y374" s="435">
        <f t="shared" si="827"/>
        <v>1</v>
      </c>
      <c r="Z374" s="609">
        <v>0</v>
      </c>
      <c r="AA374" s="615"/>
      <c r="AB374" s="434">
        <f t="shared" si="828"/>
        <v>0</v>
      </c>
      <c r="AC374" s="435">
        <f t="shared" si="829"/>
        <v>0</v>
      </c>
      <c r="AD374" s="434">
        <f t="shared" si="830"/>
        <v>0</v>
      </c>
      <c r="AE374" s="435">
        <f t="shared" si="831"/>
        <v>1</v>
      </c>
      <c r="AF374" s="434">
        <f t="shared" si="832"/>
        <v>0</v>
      </c>
      <c r="AG374" s="435">
        <f t="shared" si="833"/>
        <v>1</v>
      </c>
      <c r="AH374" s="609"/>
      <c r="AI374" s="615"/>
      <c r="AJ374" s="434">
        <f t="shared" si="834"/>
        <v>0</v>
      </c>
      <c r="AK374" s="435">
        <f t="shared" si="835"/>
        <v>0</v>
      </c>
      <c r="AL374" s="609"/>
      <c r="AM374" s="615">
        <v>12</v>
      </c>
      <c r="AN374" s="434">
        <f t="shared" si="836"/>
        <v>0</v>
      </c>
      <c r="AO374" s="435">
        <f t="shared" si="837"/>
        <v>12</v>
      </c>
      <c r="AP374" s="609">
        <v>0</v>
      </c>
      <c r="AQ374" s="615"/>
      <c r="AR374" s="434">
        <f t="shared" si="838"/>
        <v>0</v>
      </c>
      <c r="AS374" s="435">
        <f t="shared" si="839"/>
        <v>0</v>
      </c>
      <c r="AT374" s="434">
        <f t="shared" si="840"/>
        <v>0</v>
      </c>
      <c r="AU374" s="435">
        <f t="shared" si="841"/>
        <v>12</v>
      </c>
      <c r="AV374" s="434">
        <f t="shared" si="842"/>
        <v>0</v>
      </c>
      <c r="AW374" s="435">
        <f t="shared" si="843"/>
        <v>12</v>
      </c>
      <c r="AX374" s="609"/>
      <c r="AY374" s="615"/>
      <c r="AZ374" s="434">
        <f t="shared" si="844"/>
        <v>0</v>
      </c>
      <c r="BA374" s="435">
        <f t="shared" si="845"/>
        <v>0</v>
      </c>
      <c r="BB374" s="609"/>
      <c r="BC374" s="615">
        <v>145</v>
      </c>
      <c r="BD374" s="434">
        <f t="shared" si="846"/>
        <v>0</v>
      </c>
      <c r="BE374" s="435">
        <f t="shared" si="847"/>
        <v>145</v>
      </c>
      <c r="BF374" s="609">
        <v>0</v>
      </c>
      <c r="BG374" s="615"/>
      <c r="BH374" s="434">
        <f t="shared" si="848"/>
        <v>0</v>
      </c>
      <c r="BI374" s="435">
        <f t="shared" si="849"/>
        <v>0</v>
      </c>
      <c r="BJ374" s="434">
        <f t="shared" si="850"/>
        <v>0</v>
      </c>
      <c r="BK374" s="435">
        <f t="shared" si="851"/>
        <v>145</v>
      </c>
      <c r="BL374" s="434">
        <f t="shared" si="852"/>
        <v>0</v>
      </c>
      <c r="BM374" s="435">
        <f t="shared" si="853"/>
        <v>145</v>
      </c>
      <c r="BN374" s="609">
        <v>1540</v>
      </c>
      <c r="BO374" s="615">
        <v>1584</v>
      </c>
      <c r="BP374" s="434">
        <f t="shared" si="854"/>
        <v>1540</v>
      </c>
      <c r="BQ374" s="435">
        <f t="shared" si="855"/>
        <v>1584</v>
      </c>
      <c r="BR374" s="609">
        <v>100</v>
      </c>
      <c r="BS374" s="615">
        <v>98</v>
      </c>
      <c r="BT374" s="434">
        <f t="shared" si="856"/>
        <v>100</v>
      </c>
      <c r="BU374" s="435">
        <f t="shared" si="857"/>
        <v>98</v>
      </c>
      <c r="BV374" s="609">
        <v>0</v>
      </c>
      <c r="BW374" s="615"/>
      <c r="BX374" s="434">
        <f t="shared" si="858"/>
        <v>0</v>
      </c>
      <c r="BY374" s="435">
        <f t="shared" si="859"/>
        <v>0</v>
      </c>
      <c r="BZ374" s="434">
        <f t="shared" si="860"/>
        <v>1640</v>
      </c>
      <c r="CA374" s="435">
        <f t="shared" si="861"/>
        <v>1682</v>
      </c>
      <c r="CB374" s="434">
        <f t="shared" si="862"/>
        <v>1640</v>
      </c>
      <c r="CC374" s="435">
        <f t="shared" si="863"/>
        <v>1682</v>
      </c>
      <c r="CD374" s="609">
        <v>5.2954545454545503</v>
      </c>
      <c r="CE374" s="615">
        <v>5.3011363636363598</v>
      </c>
      <c r="CF374" s="434">
        <f t="shared" si="864"/>
        <v>8155.0000000000073</v>
      </c>
      <c r="CG374" s="435">
        <f t="shared" si="865"/>
        <v>8396.9999999999945</v>
      </c>
      <c r="CH374" s="609">
        <v>7.59</v>
      </c>
      <c r="CI374" s="615">
        <v>7.8418367346938798</v>
      </c>
      <c r="CJ374" s="434">
        <f t="shared" si="866"/>
        <v>759</v>
      </c>
      <c r="CK374" s="435">
        <f t="shared" si="867"/>
        <v>768.50000000000023</v>
      </c>
      <c r="CL374" s="609">
        <v>0</v>
      </c>
      <c r="CM374" s="615"/>
      <c r="CN374" s="434">
        <f t="shared" si="868"/>
        <v>0</v>
      </c>
      <c r="CO374" s="435">
        <f t="shared" si="869"/>
        <v>0</v>
      </c>
      <c r="CP374" s="434">
        <f t="shared" si="870"/>
        <v>5.4353658536585412</v>
      </c>
      <c r="CQ374" s="435">
        <f t="shared" si="871"/>
        <v>5.4491676575505315</v>
      </c>
      <c r="CR374" s="434">
        <f t="shared" si="872"/>
        <v>8914.0000000000073</v>
      </c>
      <c r="CS374" s="435">
        <f t="shared" si="873"/>
        <v>9165.4999999999945</v>
      </c>
      <c r="CT374" s="609">
        <v>134.06493506493501</v>
      </c>
      <c r="CU374" s="615">
        <v>133.391414141414</v>
      </c>
      <c r="CV374" s="434">
        <f t="shared" si="874"/>
        <v>206459.99999999991</v>
      </c>
      <c r="CW374" s="435">
        <f t="shared" si="875"/>
        <v>211291.99999999977</v>
      </c>
      <c r="CX374" s="609">
        <v>120.58</v>
      </c>
      <c r="CY374" s="615">
        <v>116.265306122449</v>
      </c>
      <c r="CZ374" s="434">
        <f t="shared" si="876"/>
        <v>12058</v>
      </c>
      <c r="DA374" s="435">
        <f t="shared" si="877"/>
        <v>11394.000000000002</v>
      </c>
      <c r="DB374" s="432">
        <v>0</v>
      </c>
      <c r="DC374" s="433"/>
      <c r="DD374" s="434">
        <f t="shared" si="878"/>
        <v>0</v>
      </c>
      <c r="DE374" s="435">
        <f t="shared" si="879"/>
        <v>0</v>
      </c>
      <c r="DF374" s="434">
        <f t="shared" si="880"/>
        <v>133.24268292682922</v>
      </c>
      <c r="DG374" s="435">
        <f t="shared" si="881"/>
        <v>132.39357907253256</v>
      </c>
      <c r="DH374" s="434">
        <f t="shared" si="882"/>
        <v>218517.99999999991</v>
      </c>
      <c r="DI374" s="435">
        <f t="shared" si="883"/>
        <v>222685.99999999977</v>
      </c>
      <c r="DJ374" s="434">
        <f t="shared" si="884"/>
        <v>1640</v>
      </c>
      <c r="DK374" s="435">
        <f t="shared" si="885"/>
        <v>1683</v>
      </c>
      <c r="DL374" s="434">
        <f t="shared" si="886"/>
        <v>1640</v>
      </c>
      <c r="DM374" s="435">
        <f t="shared" si="887"/>
        <v>1683</v>
      </c>
      <c r="DN374" s="434">
        <f t="shared" si="888"/>
        <v>5.4353658536585412</v>
      </c>
      <c r="DO374" s="435">
        <f t="shared" si="889"/>
        <v>5.4530600118835384</v>
      </c>
      <c r="DP374" s="434">
        <f t="shared" si="890"/>
        <v>8914.0000000000073</v>
      </c>
      <c r="DQ374" s="435">
        <f t="shared" si="891"/>
        <v>9177.4999999999945</v>
      </c>
      <c r="DR374" s="434">
        <f t="shared" si="892"/>
        <v>133.24268292682922</v>
      </c>
      <c r="DS374" s="435">
        <f t="shared" si="893"/>
        <v>132.40106951871644</v>
      </c>
      <c r="DT374" s="434">
        <f t="shared" si="894"/>
        <v>218517.99999999991</v>
      </c>
      <c r="DU374" s="435">
        <f t="shared" si="895"/>
        <v>222830.99999999977</v>
      </c>
      <c r="DV374" s="609">
        <v>1431</v>
      </c>
      <c r="DW374" s="615">
        <v>1396</v>
      </c>
      <c r="DX374" s="434">
        <f t="shared" si="896"/>
        <v>1431</v>
      </c>
      <c r="DY374" s="435">
        <f t="shared" si="897"/>
        <v>1396</v>
      </c>
      <c r="DZ374" s="609">
        <v>645</v>
      </c>
      <c r="EA374" s="615">
        <v>703</v>
      </c>
      <c r="EB374" s="434">
        <f t="shared" si="898"/>
        <v>645</v>
      </c>
      <c r="EC374" s="435">
        <f t="shared" si="899"/>
        <v>703</v>
      </c>
      <c r="ED374" s="609">
        <v>0</v>
      </c>
      <c r="EE374" s="615"/>
      <c r="EF374" s="434">
        <f t="shared" si="900"/>
        <v>0</v>
      </c>
      <c r="EG374" s="435">
        <f t="shared" si="901"/>
        <v>0</v>
      </c>
      <c r="EH374" s="434">
        <f t="shared" si="902"/>
        <v>2076</v>
      </c>
      <c r="EI374" s="435">
        <f t="shared" si="903"/>
        <v>2099</v>
      </c>
      <c r="EJ374" s="434">
        <f t="shared" si="904"/>
        <v>2076</v>
      </c>
      <c r="EK374" s="435">
        <f t="shared" si="905"/>
        <v>2099</v>
      </c>
      <c r="EL374" s="609">
        <v>3.7987421383647799</v>
      </c>
      <c r="EM374" s="615">
        <v>3.9355300859598898</v>
      </c>
      <c r="EN374" s="434">
        <f t="shared" si="906"/>
        <v>5436</v>
      </c>
      <c r="EO374" s="435">
        <f t="shared" si="907"/>
        <v>5494.0000000000064</v>
      </c>
      <c r="EP374" s="609">
        <v>4.5302325581395397</v>
      </c>
      <c r="EQ374" s="615">
        <v>4.4615931721194899</v>
      </c>
      <c r="ER374" s="434">
        <f t="shared" si="908"/>
        <v>2922.0000000000032</v>
      </c>
      <c r="ES374" s="435">
        <f t="shared" si="909"/>
        <v>3136.5000000000014</v>
      </c>
      <c r="ET374" s="609"/>
      <c r="EU374" s="615"/>
      <c r="EV374" s="434">
        <f t="shared" si="910"/>
        <v>0</v>
      </c>
      <c r="EW374" s="435">
        <f t="shared" si="911"/>
        <v>0</v>
      </c>
      <c r="EX374" s="434">
        <f t="shared" si="912"/>
        <v>4.0260115606936431</v>
      </c>
      <c r="EY374" s="435">
        <f t="shared" si="913"/>
        <v>4.1117198666031483</v>
      </c>
      <c r="EZ374" s="434">
        <f t="shared" si="914"/>
        <v>8358.0000000000036</v>
      </c>
      <c r="FA374" s="435">
        <f t="shared" si="915"/>
        <v>8630.5000000000091</v>
      </c>
      <c r="FB374" s="609">
        <v>84.436757512229207</v>
      </c>
      <c r="FC374" s="615">
        <v>84.383237822349599</v>
      </c>
      <c r="FD374" s="434">
        <f t="shared" si="916"/>
        <v>120829</v>
      </c>
      <c r="FE374" s="435">
        <f t="shared" si="917"/>
        <v>117799.00000000004</v>
      </c>
      <c r="FF374" s="609">
        <v>67.271317829457402</v>
      </c>
      <c r="FG374" s="615">
        <v>67.160739687055496</v>
      </c>
      <c r="FH374" s="434">
        <f t="shared" si="918"/>
        <v>43390.000000000022</v>
      </c>
      <c r="FI374" s="435">
        <f t="shared" si="919"/>
        <v>47214.000000000015</v>
      </c>
      <c r="FJ374" s="609"/>
      <c r="FK374" s="615"/>
      <c r="FL374" s="434">
        <f t="shared" si="920"/>
        <v>0</v>
      </c>
      <c r="FM374" s="435">
        <f t="shared" si="921"/>
        <v>0</v>
      </c>
      <c r="FN374" s="434">
        <f t="shared" si="922"/>
        <v>79.103564547206176</v>
      </c>
      <c r="FO374" s="435">
        <f t="shared" si="923"/>
        <v>78.61505478799431</v>
      </c>
      <c r="FP374" s="434">
        <f t="shared" si="924"/>
        <v>164219.00000000003</v>
      </c>
      <c r="FQ374" s="435">
        <f t="shared" si="925"/>
        <v>165013.00000000006</v>
      </c>
      <c r="FR374" s="609">
        <v>120</v>
      </c>
      <c r="FS374" s="615">
        <v>150</v>
      </c>
      <c r="FT374" s="434">
        <f t="shared" si="926"/>
        <v>120</v>
      </c>
      <c r="FU374" s="435">
        <f t="shared" si="927"/>
        <v>150</v>
      </c>
      <c r="FV374" s="609">
        <v>5.7166666666666703</v>
      </c>
      <c r="FW374" s="615">
        <v>6.48</v>
      </c>
      <c r="FX374" s="434">
        <f t="shared" si="928"/>
        <v>686.00000000000045</v>
      </c>
      <c r="FY374" s="435">
        <f t="shared" si="929"/>
        <v>972.00000000000011</v>
      </c>
      <c r="FZ374" s="609">
        <v>60.983333333333299</v>
      </c>
      <c r="GA374" s="615">
        <v>61.226666666666702</v>
      </c>
      <c r="GB374" s="434">
        <f t="shared" si="930"/>
        <v>7317.9999999999955</v>
      </c>
      <c r="GC374" s="435">
        <f t="shared" si="931"/>
        <v>9184.0000000000055</v>
      </c>
      <c r="GD374" s="434">
        <f t="shared" si="932"/>
        <v>2971</v>
      </c>
      <c r="GE374" s="435">
        <f t="shared" si="933"/>
        <v>2980</v>
      </c>
      <c r="GF374" s="434">
        <f t="shared" si="934"/>
        <v>2971</v>
      </c>
      <c r="GG374" s="435">
        <f t="shared" si="935"/>
        <v>2980</v>
      </c>
      <c r="GH374" s="434">
        <f t="shared" si="936"/>
        <v>13591.000000000007</v>
      </c>
      <c r="GI374" s="435">
        <f t="shared" si="937"/>
        <v>13891</v>
      </c>
      <c r="GJ374" s="434">
        <f t="shared" si="938"/>
        <v>327288.99999999988</v>
      </c>
      <c r="GK374" s="435">
        <f t="shared" si="939"/>
        <v>329090.99999999983</v>
      </c>
      <c r="GL374" s="434">
        <f t="shared" si="940"/>
        <v>745</v>
      </c>
      <c r="GM374" s="435">
        <f t="shared" si="941"/>
        <v>802</v>
      </c>
      <c r="GN374" s="434">
        <f t="shared" si="942"/>
        <v>745</v>
      </c>
      <c r="GO374" s="435">
        <f t="shared" si="943"/>
        <v>802</v>
      </c>
      <c r="GP374" s="434">
        <f t="shared" si="944"/>
        <v>3681.0000000000032</v>
      </c>
      <c r="GQ374" s="435">
        <f t="shared" si="945"/>
        <v>3917.0000000000018</v>
      </c>
      <c r="GR374" s="434">
        <f t="shared" si="946"/>
        <v>55448.000000000022</v>
      </c>
      <c r="GS374" s="435">
        <f t="shared" si="947"/>
        <v>58753.000000000015</v>
      </c>
      <c r="GT374" s="434">
        <f t="shared" si="948"/>
        <v>3716</v>
      </c>
      <c r="GU374" s="435">
        <f t="shared" si="949"/>
        <v>3782</v>
      </c>
      <c r="GV374" s="434">
        <f t="shared" si="950"/>
        <v>3716</v>
      </c>
      <c r="GW374" s="435">
        <f t="shared" si="951"/>
        <v>3782</v>
      </c>
      <c r="GX374" s="434">
        <f t="shared" si="952"/>
        <v>17272.000000000011</v>
      </c>
      <c r="GY374" s="435">
        <f t="shared" si="953"/>
        <v>17808</v>
      </c>
      <c r="GZ374" s="434">
        <f t="shared" si="954"/>
        <v>382736.99999999988</v>
      </c>
      <c r="HA374" s="435">
        <f t="shared" si="955"/>
        <v>387843.99999999983</v>
      </c>
      <c r="HB374" s="434">
        <f t="shared" si="956"/>
        <v>0</v>
      </c>
      <c r="HC374" s="435">
        <f t="shared" si="957"/>
        <v>0</v>
      </c>
      <c r="HD374" s="434">
        <f t="shared" si="958"/>
        <v>0</v>
      </c>
      <c r="HE374" s="435">
        <f t="shared" si="959"/>
        <v>0</v>
      </c>
      <c r="HF374" s="434">
        <f t="shared" si="960"/>
        <v>0</v>
      </c>
      <c r="HG374" s="435">
        <f t="shared" si="961"/>
        <v>0</v>
      </c>
      <c r="HH374" s="434">
        <f t="shared" si="962"/>
        <v>0</v>
      </c>
      <c r="HI374" s="435">
        <f t="shared" si="963"/>
        <v>0</v>
      </c>
      <c r="HJ374" s="434">
        <f t="shared" si="964"/>
        <v>17958.000000000011</v>
      </c>
      <c r="HK374" s="435">
        <f t="shared" si="965"/>
        <v>18780.000000000004</v>
      </c>
      <c r="HL374" s="434">
        <f t="shared" si="966"/>
        <v>390054.99999999994</v>
      </c>
      <c r="HM374" s="435">
        <f t="shared" si="967"/>
        <v>397027.99999999983</v>
      </c>
      <c r="HN374" s="617"/>
      <c r="HO374" s="617"/>
    </row>
    <row r="375" spans="1:223" s="616" customFormat="1" ht="15.6" customHeight="1">
      <c r="A375" s="612" t="s">
        <v>686</v>
      </c>
      <c r="B375" s="613" t="s">
        <v>689</v>
      </c>
      <c r="C375" s="614"/>
      <c r="D375" s="612">
        <v>234076</v>
      </c>
      <c r="E375" s="612">
        <v>1</v>
      </c>
      <c r="F375" s="609">
        <v>5206</v>
      </c>
      <c r="G375" s="615">
        <v>5493</v>
      </c>
      <c r="H375" s="609">
        <v>1035</v>
      </c>
      <c r="I375" s="615">
        <v>1040</v>
      </c>
      <c r="J375" s="434">
        <f t="shared" si="820"/>
        <v>4171</v>
      </c>
      <c r="K375" s="435">
        <f t="shared" si="821"/>
        <v>4453</v>
      </c>
      <c r="L375" s="609">
        <v>120</v>
      </c>
      <c r="M375" s="615">
        <v>120</v>
      </c>
      <c r="N375" s="434">
        <f t="shared" si="822"/>
        <v>4171</v>
      </c>
      <c r="O375" s="435">
        <f t="shared" si="823"/>
        <v>4453</v>
      </c>
      <c r="P375" s="434">
        <f t="shared" si="824"/>
        <v>4171</v>
      </c>
      <c r="Q375" s="435">
        <f t="shared" si="825"/>
        <v>4453</v>
      </c>
      <c r="R375" s="609">
        <v>0</v>
      </c>
      <c r="S375" s="615">
        <v>1</v>
      </c>
      <c r="T375" s="589">
        <f t="shared" si="968"/>
        <v>0</v>
      </c>
      <c r="U375" s="590">
        <f t="shared" si="968"/>
        <v>1</v>
      </c>
      <c r="V375" s="609">
        <v>1</v>
      </c>
      <c r="W375" s="615">
        <v>0</v>
      </c>
      <c r="X375" s="434">
        <f t="shared" si="826"/>
        <v>1</v>
      </c>
      <c r="Y375" s="435">
        <f t="shared" si="827"/>
        <v>0</v>
      </c>
      <c r="Z375" s="609">
        <v>0</v>
      </c>
      <c r="AA375" s="615"/>
      <c r="AB375" s="434">
        <f t="shared" si="828"/>
        <v>0</v>
      </c>
      <c r="AC375" s="435">
        <f t="shared" si="829"/>
        <v>0</v>
      </c>
      <c r="AD375" s="434">
        <f t="shared" si="830"/>
        <v>1</v>
      </c>
      <c r="AE375" s="435">
        <f t="shared" si="831"/>
        <v>1</v>
      </c>
      <c r="AF375" s="434">
        <f t="shared" si="832"/>
        <v>1</v>
      </c>
      <c r="AG375" s="435">
        <f t="shared" si="833"/>
        <v>1</v>
      </c>
      <c r="AH375" s="609"/>
      <c r="AI375" s="615">
        <v>4</v>
      </c>
      <c r="AJ375" s="434">
        <f t="shared" si="834"/>
        <v>0</v>
      </c>
      <c r="AK375" s="435">
        <f t="shared" si="835"/>
        <v>4</v>
      </c>
      <c r="AL375" s="609">
        <v>2.5</v>
      </c>
      <c r="AM375" s="615"/>
      <c r="AN375" s="434">
        <f t="shared" si="836"/>
        <v>2.5</v>
      </c>
      <c r="AO375" s="435">
        <f t="shared" si="837"/>
        <v>0</v>
      </c>
      <c r="AP375" s="609">
        <v>0</v>
      </c>
      <c r="AQ375" s="615"/>
      <c r="AR375" s="434">
        <f t="shared" si="838"/>
        <v>0</v>
      </c>
      <c r="AS375" s="435">
        <f t="shared" si="839"/>
        <v>0</v>
      </c>
      <c r="AT375" s="434">
        <f t="shared" si="840"/>
        <v>2.5</v>
      </c>
      <c r="AU375" s="435">
        <f t="shared" si="841"/>
        <v>4</v>
      </c>
      <c r="AV375" s="434">
        <f t="shared" si="842"/>
        <v>2.5</v>
      </c>
      <c r="AW375" s="435">
        <f t="shared" si="843"/>
        <v>4</v>
      </c>
      <c r="AX375" s="609"/>
      <c r="AY375" s="615">
        <v>116</v>
      </c>
      <c r="AZ375" s="434">
        <f t="shared" si="844"/>
        <v>0</v>
      </c>
      <c r="BA375" s="435">
        <f t="shared" si="845"/>
        <v>116</v>
      </c>
      <c r="BB375" s="609">
        <v>76</v>
      </c>
      <c r="BC375" s="615"/>
      <c r="BD375" s="434">
        <f t="shared" si="846"/>
        <v>76</v>
      </c>
      <c r="BE375" s="435">
        <f t="shared" si="847"/>
        <v>0</v>
      </c>
      <c r="BF375" s="609">
        <v>0</v>
      </c>
      <c r="BG375" s="615"/>
      <c r="BH375" s="434">
        <f t="shared" si="848"/>
        <v>0</v>
      </c>
      <c r="BI375" s="435">
        <f t="shared" si="849"/>
        <v>0</v>
      </c>
      <c r="BJ375" s="434">
        <f t="shared" si="850"/>
        <v>76</v>
      </c>
      <c r="BK375" s="435">
        <f t="shared" si="851"/>
        <v>116</v>
      </c>
      <c r="BL375" s="434">
        <f t="shared" si="852"/>
        <v>76</v>
      </c>
      <c r="BM375" s="435">
        <f t="shared" si="853"/>
        <v>116</v>
      </c>
      <c r="BN375" s="609">
        <v>3375</v>
      </c>
      <c r="BO375" s="615">
        <v>3553</v>
      </c>
      <c r="BP375" s="434">
        <f t="shared" si="854"/>
        <v>3375</v>
      </c>
      <c r="BQ375" s="435">
        <f t="shared" si="855"/>
        <v>3553</v>
      </c>
      <c r="BR375" s="609">
        <v>164</v>
      </c>
      <c r="BS375" s="615">
        <v>223</v>
      </c>
      <c r="BT375" s="434">
        <f t="shared" si="856"/>
        <v>164</v>
      </c>
      <c r="BU375" s="435">
        <f t="shared" si="857"/>
        <v>223</v>
      </c>
      <c r="BV375" s="609">
        <v>0</v>
      </c>
      <c r="BW375" s="615"/>
      <c r="BX375" s="434">
        <f t="shared" si="858"/>
        <v>0</v>
      </c>
      <c r="BY375" s="435">
        <f t="shared" si="859"/>
        <v>0</v>
      </c>
      <c r="BZ375" s="434">
        <f t="shared" si="860"/>
        <v>3539</v>
      </c>
      <c r="CA375" s="435">
        <f t="shared" si="861"/>
        <v>3776</v>
      </c>
      <c r="CB375" s="434">
        <f t="shared" si="862"/>
        <v>3539</v>
      </c>
      <c r="CC375" s="435">
        <f t="shared" si="863"/>
        <v>3776</v>
      </c>
      <c r="CD375" s="609">
        <v>4.0509629629629602</v>
      </c>
      <c r="CE375" s="615">
        <v>4.0644525752884899</v>
      </c>
      <c r="CF375" s="434">
        <f t="shared" si="864"/>
        <v>13671.999999999991</v>
      </c>
      <c r="CG375" s="435">
        <f t="shared" si="865"/>
        <v>14441.000000000005</v>
      </c>
      <c r="CH375" s="609">
        <v>5.25</v>
      </c>
      <c r="CI375" s="615">
        <v>5.4282511210762303</v>
      </c>
      <c r="CJ375" s="434">
        <f t="shared" si="866"/>
        <v>861</v>
      </c>
      <c r="CK375" s="435">
        <f t="shared" si="867"/>
        <v>1210.4999999999993</v>
      </c>
      <c r="CL375" s="609">
        <v>0</v>
      </c>
      <c r="CM375" s="615"/>
      <c r="CN375" s="434">
        <f t="shared" si="868"/>
        <v>0</v>
      </c>
      <c r="CO375" s="435">
        <f t="shared" si="869"/>
        <v>0</v>
      </c>
      <c r="CP375" s="434">
        <f t="shared" si="870"/>
        <v>4.106527267589712</v>
      </c>
      <c r="CQ375" s="435">
        <f t="shared" si="871"/>
        <v>4.1449947033898322</v>
      </c>
      <c r="CR375" s="434">
        <f t="shared" si="872"/>
        <v>14532.999999999991</v>
      </c>
      <c r="CS375" s="435">
        <f t="shared" si="873"/>
        <v>15651.500000000007</v>
      </c>
      <c r="CT375" s="609">
        <v>116.421777777778</v>
      </c>
      <c r="CU375" s="615">
        <v>116.717421896988</v>
      </c>
      <c r="CV375" s="434">
        <f t="shared" si="874"/>
        <v>392923.50000000076</v>
      </c>
      <c r="CW375" s="435">
        <f t="shared" si="875"/>
        <v>414696.99999999837</v>
      </c>
      <c r="CX375" s="609">
        <v>114.88414634146299</v>
      </c>
      <c r="CY375" s="615">
        <v>119.103139013453</v>
      </c>
      <c r="CZ375" s="434">
        <f t="shared" si="876"/>
        <v>18840.999999999931</v>
      </c>
      <c r="DA375" s="435">
        <f t="shared" si="877"/>
        <v>26560.000000000018</v>
      </c>
      <c r="DB375" s="432">
        <v>0</v>
      </c>
      <c r="DC375" s="433"/>
      <c r="DD375" s="434">
        <f t="shared" si="878"/>
        <v>0</v>
      </c>
      <c r="DE375" s="435">
        <f t="shared" si="879"/>
        <v>0</v>
      </c>
      <c r="DF375" s="434">
        <f t="shared" si="880"/>
        <v>116.35052274653877</v>
      </c>
      <c r="DG375" s="435">
        <f t="shared" si="881"/>
        <v>116.85831567796566</v>
      </c>
      <c r="DH375" s="434">
        <f t="shared" si="882"/>
        <v>411764.5000000007</v>
      </c>
      <c r="DI375" s="435">
        <f t="shared" si="883"/>
        <v>441256.99999999837</v>
      </c>
      <c r="DJ375" s="434">
        <f t="shared" si="884"/>
        <v>3540</v>
      </c>
      <c r="DK375" s="435">
        <f t="shared" si="885"/>
        <v>3777</v>
      </c>
      <c r="DL375" s="434">
        <f t="shared" si="886"/>
        <v>3540</v>
      </c>
      <c r="DM375" s="435">
        <f t="shared" si="887"/>
        <v>3777</v>
      </c>
      <c r="DN375" s="434">
        <f t="shared" si="888"/>
        <v>4.1060734463276809</v>
      </c>
      <c r="DO375" s="435">
        <f t="shared" si="889"/>
        <v>4.1449563145353476</v>
      </c>
      <c r="DP375" s="434">
        <f t="shared" si="890"/>
        <v>14535.499999999991</v>
      </c>
      <c r="DQ375" s="435">
        <f t="shared" si="891"/>
        <v>15655.500000000007</v>
      </c>
      <c r="DR375" s="434">
        <f t="shared" si="892"/>
        <v>116.3391242937855</v>
      </c>
      <c r="DS375" s="435">
        <f t="shared" si="893"/>
        <v>116.85808842997045</v>
      </c>
      <c r="DT375" s="434">
        <f t="shared" si="894"/>
        <v>411840.5000000007</v>
      </c>
      <c r="DU375" s="435">
        <f t="shared" si="895"/>
        <v>441372.99999999837</v>
      </c>
      <c r="DV375" s="609">
        <v>544</v>
      </c>
      <c r="DW375" s="615">
        <v>551</v>
      </c>
      <c r="DX375" s="434">
        <f t="shared" si="896"/>
        <v>544</v>
      </c>
      <c r="DY375" s="435">
        <f t="shared" si="897"/>
        <v>551</v>
      </c>
      <c r="DZ375" s="609">
        <v>85</v>
      </c>
      <c r="EA375" s="615">
        <v>122</v>
      </c>
      <c r="EB375" s="434">
        <f t="shared" si="898"/>
        <v>85</v>
      </c>
      <c r="EC375" s="435">
        <f t="shared" si="899"/>
        <v>122</v>
      </c>
      <c r="ED375" s="609">
        <v>0</v>
      </c>
      <c r="EE375" s="615"/>
      <c r="EF375" s="434">
        <f t="shared" si="900"/>
        <v>0</v>
      </c>
      <c r="EG375" s="435">
        <f t="shared" si="901"/>
        <v>0</v>
      </c>
      <c r="EH375" s="434">
        <f t="shared" si="902"/>
        <v>629</v>
      </c>
      <c r="EI375" s="435">
        <f t="shared" si="903"/>
        <v>673</v>
      </c>
      <c r="EJ375" s="434">
        <f t="shared" si="904"/>
        <v>629</v>
      </c>
      <c r="EK375" s="435">
        <f t="shared" si="905"/>
        <v>673</v>
      </c>
      <c r="EL375" s="609">
        <v>2.8023897058823501</v>
      </c>
      <c r="EM375" s="615">
        <v>2.9646098003629802</v>
      </c>
      <c r="EN375" s="434">
        <f t="shared" si="906"/>
        <v>1524.4999999999984</v>
      </c>
      <c r="EO375" s="435">
        <f t="shared" si="907"/>
        <v>1633.500000000002</v>
      </c>
      <c r="EP375" s="609">
        <v>3.71176470588235</v>
      </c>
      <c r="EQ375" s="615">
        <v>3.2909836065573801</v>
      </c>
      <c r="ER375" s="434">
        <f t="shared" si="908"/>
        <v>315.49999999999977</v>
      </c>
      <c r="ES375" s="435">
        <f t="shared" si="909"/>
        <v>401.5000000000004</v>
      </c>
      <c r="ET375" s="609"/>
      <c r="EU375" s="615"/>
      <c r="EV375" s="434">
        <f t="shared" si="910"/>
        <v>0</v>
      </c>
      <c r="EW375" s="435">
        <f t="shared" si="911"/>
        <v>0</v>
      </c>
      <c r="EX375" s="434">
        <f t="shared" si="912"/>
        <v>2.9252782193958637</v>
      </c>
      <c r="EY375" s="435">
        <f t="shared" si="913"/>
        <v>3.0237741456166458</v>
      </c>
      <c r="EZ375" s="434">
        <f t="shared" si="914"/>
        <v>1839.9999999999982</v>
      </c>
      <c r="FA375" s="435">
        <f t="shared" si="915"/>
        <v>2035.0000000000027</v>
      </c>
      <c r="FB375" s="609">
        <v>76.367647058823493</v>
      </c>
      <c r="FC375" s="615">
        <v>79.320326678765895</v>
      </c>
      <c r="FD375" s="434">
        <f t="shared" si="916"/>
        <v>41543.999999999978</v>
      </c>
      <c r="FE375" s="435">
        <f t="shared" si="917"/>
        <v>43705.500000000007</v>
      </c>
      <c r="FF375" s="609">
        <v>61.688235294117597</v>
      </c>
      <c r="FG375" s="615">
        <v>60.188524590163901</v>
      </c>
      <c r="FH375" s="434">
        <f t="shared" si="918"/>
        <v>5243.4999999999955</v>
      </c>
      <c r="FI375" s="435">
        <f t="shared" si="919"/>
        <v>7342.9999999999964</v>
      </c>
      <c r="FJ375" s="609"/>
      <c r="FK375" s="615"/>
      <c r="FL375" s="434">
        <f t="shared" si="920"/>
        <v>0</v>
      </c>
      <c r="FM375" s="435">
        <f t="shared" si="921"/>
        <v>0</v>
      </c>
      <c r="FN375" s="434">
        <f t="shared" si="922"/>
        <v>74.383942766295661</v>
      </c>
      <c r="FO375" s="435">
        <f t="shared" si="923"/>
        <v>75.85215453194651</v>
      </c>
      <c r="FP375" s="434">
        <f t="shared" si="924"/>
        <v>46787.499999999971</v>
      </c>
      <c r="FQ375" s="435">
        <f t="shared" si="925"/>
        <v>51048.5</v>
      </c>
      <c r="FR375" s="609">
        <v>2</v>
      </c>
      <c r="FS375" s="615">
        <v>3</v>
      </c>
      <c r="FT375" s="434">
        <f t="shared" si="926"/>
        <v>2</v>
      </c>
      <c r="FU375" s="435">
        <f t="shared" si="927"/>
        <v>3</v>
      </c>
      <c r="FV375" s="609">
        <v>2.5</v>
      </c>
      <c r="FW375" s="615">
        <v>2.6666666666666701</v>
      </c>
      <c r="FX375" s="434">
        <f t="shared" si="928"/>
        <v>5</v>
      </c>
      <c r="FY375" s="435">
        <f t="shared" si="929"/>
        <v>8.0000000000000107</v>
      </c>
      <c r="FZ375" s="609">
        <v>30</v>
      </c>
      <c r="GA375" s="615">
        <v>47.3333333333333</v>
      </c>
      <c r="GB375" s="434">
        <f t="shared" si="930"/>
        <v>60</v>
      </c>
      <c r="GC375" s="435">
        <f t="shared" si="931"/>
        <v>141.99999999999989</v>
      </c>
      <c r="GD375" s="434">
        <f t="shared" si="932"/>
        <v>3919</v>
      </c>
      <c r="GE375" s="435">
        <f t="shared" si="933"/>
        <v>4105</v>
      </c>
      <c r="GF375" s="434">
        <f t="shared" si="934"/>
        <v>3919</v>
      </c>
      <c r="GG375" s="435">
        <f t="shared" si="935"/>
        <v>4105</v>
      </c>
      <c r="GH375" s="434">
        <f t="shared" si="936"/>
        <v>15196.499999999989</v>
      </c>
      <c r="GI375" s="435">
        <f t="shared" si="937"/>
        <v>16078.500000000007</v>
      </c>
      <c r="GJ375" s="434">
        <f t="shared" si="938"/>
        <v>434467.50000000076</v>
      </c>
      <c r="GK375" s="435">
        <f t="shared" si="939"/>
        <v>458518.49999999837</v>
      </c>
      <c r="GL375" s="434">
        <f t="shared" si="940"/>
        <v>250</v>
      </c>
      <c r="GM375" s="435">
        <f t="shared" si="941"/>
        <v>345</v>
      </c>
      <c r="GN375" s="434">
        <f t="shared" si="942"/>
        <v>250</v>
      </c>
      <c r="GO375" s="435">
        <f t="shared" si="943"/>
        <v>345</v>
      </c>
      <c r="GP375" s="434">
        <f t="shared" si="944"/>
        <v>1178.9999999999998</v>
      </c>
      <c r="GQ375" s="435">
        <f t="shared" si="945"/>
        <v>1611.9999999999998</v>
      </c>
      <c r="GR375" s="434">
        <f t="shared" si="946"/>
        <v>24160.499999999927</v>
      </c>
      <c r="GS375" s="435">
        <f t="shared" si="947"/>
        <v>33903.000000000015</v>
      </c>
      <c r="GT375" s="434">
        <f t="shared" si="948"/>
        <v>4169</v>
      </c>
      <c r="GU375" s="435">
        <f t="shared" si="949"/>
        <v>4450</v>
      </c>
      <c r="GV375" s="434">
        <f t="shared" si="950"/>
        <v>4169</v>
      </c>
      <c r="GW375" s="435">
        <f t="shared" si="951"/>
        <v>4450</v>
      </c>
      <c r="GX375" s="434">
        <f t="shared" si="952"/>
        <v>16375.499999999989</v>
      </c>
      <c r="GY375" s="435">
        <f t="shared" si="953"/>
        <v>17690.500000000007</v>
      </c>
      <c r="GZ375" s="434">
        <f t="shared" si="954"/>
        <v>458628.0000000007</v>
      </c>
      <c r="HA375" s="435">
        <f t="shared" si="955"/>
        <v>492421.49999999837</v>
      </c>
      <c r="HB375" s="434">
        <f t="shared" si="956"/>
        <v>0</v>
      </c>
      <c r="HC375" s="435">
        <f t="shared" si="957"/>
        <v>0</v>
      </c>
      <c r="HD375" s="434">
        <f t="shared" si="958"/>
        <v>0</v>
      </c>
      <c r="HE375" s="435">
        <f t="shared" si="959"/>
        <v>0</v>
      </c>
      <c r="HF375" s="434">
        <f t="shared" si="960"/>
        <v>0</v>
      </c>
      <c r="HG375" s="435">
        <f t="shared" si="961"/>
        <v>0</v>
      </c>
      <c r="HH375" s="434">
        <f t="shared" si="962"/>
        <v>0</v>
      </c>
      <c r="HI375" s="435">
        <f t="shared" si="963"/>
        <v>0</v>
      </c>
      <c r="HJ375" s="434">
        <f t="shared" si="964"/>
        <v>16380.499999999989</v>
      </c>
      <c r="HK375" s="435">
        <f t="shared" si="965"/>
        <v>17698.500000000011</v>
      </c>
      <c r="HL375" s="434">
        <f t="shared" si="966"/>
        <v>458688.0000000007</v>
      </c>
      <c r="HM375" s="435">
        <f t="shared" si="967"/>
        <v>492563.49999999837</v>
      </c>
      <c r="HN375" s="617"/>
      <c r="HO375" s="617"/>
    </row>
    <row r="376" spans="1:223" s="616" customFormat="1" ht="15.6" customHeight="1">
      <c r="A376" s="612" t="s">
        <v>686</v>
      </c>
      <c r="B376" s="613" t="s">
        <v>690</v>
      </c>
      <c r="C376" s="618" t="s">
        <v>1266</v>
      </c>
      <c r="D376" s="612">
        <v>234030</v>
      </c>
      <c r="E376" s="612">
        <v>1</v>
      </c>
      <c r="F376" s="609">
        <v>5128</v>
      </c>
      <c r="G376" s="615">
        <v>5563</v>
      </c>
      <c r="H376" s="609">
        <v>186</v>
      </c>
      <c r="I376" s="615">
        <v>196</v>
      </c>
      <c r="J376" s="434">
        <f t="shared" si="820"/>
        <v>4942</v>
      </c>
      <c r="K376" s="435">
        <f t="shared" si="821"/>
        <v>5367</v>
      </c>
      <c r="L376" s="609">
        <v>120</v>
      </c>
      <c r="M376" s="615">
        <v>120</v>
      </c>
      <c r="N376" s="434">
        <f t="shared" si="822"/>
        <v>4931</v>
      </c>
      <c r="O376" s="435">
        <f t="shared" si="823"/>
        <v>5362</v>
      </c>
      <c r="P376" s="434">
        <f t="shared" si="824"/>
        <v>4931</v>
      </c>
      <c r="Q376" s="435">
        <f t="shared" si="825"/>
        <v>5362</v>
      </c>
      <c r="R376" s="609">
        <v>80</v>
      </c>
      <c r="S376" s="615">
        <v>70</v>
      </c>
      <c r="T376" s="589">
        <f t="shared" si="968"/>
        <v>80</v>
      </c>
      <c r="U376" s="590">
        <f t="shared" si="968"/>
        <v>70</v>
      </c>
      <c r="V376" s="609">
        <v>1</v>
      </c>
      <c r="W376" s="615">
        <v>0</v>
      </c>
      <c r="X376" s="434">
        <f t="shared" si="826"/>
        <v>1</v>
      </c>
      <c r="Y376" s="435">
        <f t="shared" si="827"/>
        <v>0</v>
      </c>
      <c r="Z376" s="609">
        <v>0</v>
      </c>
      <c r="AA376" s="615"/>
      <c r="AB376" s="434">
        <f t="shared" si="828"/>
        <v>0</v>
      </c>
      <c r="AC376" s="435">
        <f t="shared" si="829"/>
        <v>0</v>
      </c>
      <c r="AD376" s="434">
        <f t="shared" si="830"/>
        <v>81</v>
      </c>
      <c r="AE376" s="435">
        <f t="shared" si="831"/>
        <v>70</v>
      </c>
      <c r="AF376" s="434">
        <f t="shared" si="832"/>
        <v>81</v>
      </c>
      <c r="AG376" s="435">
        <f t="shared" si="833"/>
        <v>70</v>
      </c>
      <c r="AH376" s="609">
        <v>4.6875</v>
      </c>
      <c r="AI376" s="615">
        <v>4.6714285714285699</v>
      </c>
      <c r="AJ376" s="434">
        <f t="shared" si="834"/>
        <v>375</v>
      </c>
      <c r="AK376" s="435">
        <f t="shared" si="835"/>
        <v>326.99999999999989</v>
      </c>
      <c r="AL376" s="609">
        <v>6</v>
      </c>
      <c r="AM376" s="615"/>
      <c r="AN376" s="434">
        <f t="shared" si="836"/>
        <v>6</v>
      </c>
      <c r="AO376" s="435">
        <f t="shared" si="837"/>
        <v>0</v>
      </c>
      <c r="AP376" s="609">
        <v>0</v>
      </c>
      <c r="AQ376" s="615"/>
      <c r="AR376" s="434">
        <f t="shared" si="838"/>
        <v>0</v>
      </c>
      <c r="AS376" s="435">
        <f t="shared" si="839"/>
        <v>0</v>
      </c>
      <c r="AT376" s="434">
        <f t="shared" si="840"/>
        <v>4.7037037037037033</v>
      </c>
      <c r="AU376" s="435">
        <f t="shared" si="841"/>
        <v>4.6714285714285699</v>
      </c>
      <c r="AV376" s="434">
        <f t="shared" si="842"/>
        <v>380.99999999999994</v>
      </c>
      <c r="AW376" s="435">
        <f t="shared" si="843"/>
        <v>326.99999999999989</v>
      </c>
      <c r="AX376" s="609">
        <v>155.55000000000001</v>
      </c>
      <c r="AY376" s="615">
        <v>151.69999999999999</v>
      </c>
      <c r="AZ376" s="434">
        <f t="shared" si="844"/>
        <v>12444</v>
      </c>
      <c r="BA376" s="435">
        <f t="shared" si="845"/>
        <v>10619</v>
      </c>
      <c r="BB376" s="609">
        <v>203</v>
      </c>
      <c r="BC376" s="615"/>
      <c r="BD376" s="434">
        <f t="shared" si="846"/>
        <v>203</v>
      </c>
      <c r="BE376" s="435">
        <f t="shared" si="847"/>
        <v>0</v>
      </c>
      <c r="BF376" s="609">
        <v>0</v>
      </c>
      <c r="BG376" s="615"/>
      <c r="BH376" s="434">
        <f t="shared" si="848"/>
        <v>0</v>
      </c>
      <c r="BI376" s="435">
        <f t="shared" si="849"/>
        <v>0</v>
      </c>
      <c r="BJ376" s="434">
        <f t="shared" si="850"/>
        <v>156.1358024691358</v>
      </c>
      <c r="BK376" s="435">
        <f t="shared" si="851"/>
        <v>151.69999999999999</v>
      </c>
      <c r="BL376" s="434">
        <f t="shared" si="852"/>
        <v>12647</v>
      </c>
      <c r="BM376" s="435">
        <f t="shared" si="853"/>
        <v>10619</v>
      </c>
      <c r="BN376" s="609">
        <v>2806</v>
      </c>
      <c r="BO376" s="615">
        <v>3143</v>
      </c>
      <c r="BP376" s="434">
        <f t="shared" si="854"/>
        <v>2806</v>
      </c>
      <c r="BQ376" s="435">
        <f t="shared" si="855"/>
        <v>3143</v>
      </c>
      <c r="BR376" s="609">
        <v>59</v>
      </c>
      <c r="BS376" s="615">
        <v>63</v>
      </c>
      <c r="BT376" s="434">
        <f t="shared" si="856"/>
        <v>59</v>
      </c>
      <c r="BU376" s="435">
        <f t="shared" si="857"/>
        <v>63</v>
      </c>
      <c r="BV376" s="609">
        <v>0</v>
      </c>
      <c r="BW376" s="615"/>
      <c r="BX376" s="434">
        <f t="shared" si="858"/>
        <v>0</v>
      </c>
      <c r="BY376" s="435">
        <f t="shared" si="859"/>
        <v>0</v>
      </c>
      <c r="BZ376" s="434">
        <f t="shared" si="860"/>
        <v>2865</v>
      </c>
      <c r="CA376" s="435">
        <f t="shared" si="861"/>
        <v>3206</v>
      </c>
      <c r="CB376" s="434">
        <f t="shared" si="862"/>
        <v>2865</v>
      </c>
      <c r="CC376" s="435">
        <f t="shared" si="863"/>
        <v>3206</v>
      </c>
      <c r="CD376" s="609">
        <v>4.7398431931575198</v>
      </c>
      <c r="CE376" s="615">
        <v>4.7478523703468003</v>
      </c>
      <c r="CF376" s="434">
        <f t="shared" si="864"/>
        <v>13300</v>
      </c>
      <c r="CG376" s="435">
        <f t="shared" si="865"/>
        <v>14922.499999999993</v>
      </c>
      <c r="CH376" s="609">
        <v>8.5423728813559308</v>
      </c>
      <c r="CI376" s="615">
        <v>5.8333333333333304</v>
      </c>
      <c r="CJ376" s="434">
        <f t="shared" si="866"/>
        <v>503.99999999999989</v>
      </c>
      <c r="CK376" s="435">
        <f t="shared" si="867"/>
        <v>367.49999999999983</v>
      </c>
      <c r="CL376" s="609">
        <v>0</v>
      </c>
      <c r="CM376" s="615"/>
      <c r="CN376" s="434">
        <f t="shared" si="868"/>
        <v>0</v>
      </c>
      <c r="CO376" s="435">
        <f t="shared" si="869"/>
        <v>0</v>
      </c>
      <c r="CP376" s="434">
        <f t="shared" si="870"/>
        <v>4.8181500872600349</v>
      </c>
      <c r="CQ376" s="435">
        <f t="shared" si="871"/>
        <v>4.7691827822832167</v>
      </c>
      <c r="CR376" s="434">
        <f t="shared" si="872"/>
        <v>13804</v>
      </c>
      <c r="CS376" s="435">
        <f t="shared" si="873"/>
        <v>15289.999999999993</v>
      </c>
      <c r="CT376" s="609">
        <v>126.891838916607</v>
      </c>
      <c r="CU376" s="615">
        <v>126.38466433343901</v>
      </c>
      <c r="CV376" s="434">
        <f t="shared" si="874"/>
        <v>356058.49999999924</v>
      </c>
      <c r="CW376" s="435">
        <f t="shared" si="875"/>
        <v>397226.99999999878</v>
      </c>
      <c r="CX376" s="609">
        <v>128.084745762712</v>
      </c>
      <c r="CY376" s="615">
        <v>119.769841269841</v>
      </c>
      <c r="CZ376" s="434">
        <f t="shared" si="876"/>
        <v>7557.0000000000082</v>
      </c>
      <c r="DA376" s="435">
        <f t="shared" si="877"/>
        <v>7545.4999999999827</v>
      </c>
      <c r="DB376" s="432">
        <v>0</v>
      </c>
      <c r="DC376" s="433"/>
      <c r="DD376" s="434">
        <f t="shared" si="878"/>
        <v>0</v>
      </c>
      <c r="DE376" s="435">
        <f t="shared" si="879"/>
        <v>0</v>
      </c>
      <c r="DF376" s="434">
        <f t="shared" si="880"/>
        <v>126.91640488656169</v>
      </c>
      <c r="DG376" s="435">
        <f t="shared" si="881"/>
        <v>126.25467872738577</v>
      </c>
      <c r="DH376" s="434">
        <f t="shared" si="882"/>
        <v>363615.49999999924</v>
      </c>
      <c r="DI376" s="435">
        <f t="shared" si="883"/>
        <v>404772.49999999878</v>
      </c>
      <c r="DJ376" s="434">
        <f t="shared" si="884"/>
        <v>2946</v>
      </c>
      <c r="DK376" s="435">
        <f t="shared" si="885"/>
        <v>3276</v>
      </c>
      <c r="DL376" s="434">
        <f t="shared" si="886"/>
        <v>2946</v>
      </c>
      <c r="DM376" s="435">
        <f t="shared" si="887"/>
        <v>3276</v>
      </c>
      <c r="DN376" s="434">
        <f t="shared" si="888"/>
        <v>4.8150033944331296</v>
      </c>
      <c r="DO376" s="435">
        <f t="shared" si="889"/>
        <v>4.7670940170940153</v>
      </c>
      <c r="DP376" s="434">
        <f t="shared" si="890"/>
        <v>14185</v>
      </c>
      <c r="DQ376" s="435">
        <f t="shared" si="891"/>
        <v>15616.999999999995</v>
      </c>
      <c r="DR376" s="434">
        <f t="shared" si="892"/>
        <v>127.7197895451457</v>
      </c>
      <c r="DS376" s="435">
        <f t="shared" si="893"/>
        <v>126.7983821733818</v>
      </c>
      <c r="DT376" s="434">
        <f t="shared" si="894"/>
        <v>376262.49999999924</v>
      </c>
      <c r="DU376" s="435">
        <f t="shared" si="895"/>
        <v>415391.49999999878</v>
      </c>
      <c r="DV376" s="609">
        <v>1573</v>
      </c>
      <c r="DW376" s="615">
        <v>1673</v>
      </c>
      <c r="DX376" s="434">
        <f t="shared" si="896"/>
        <v>1573</v>
      </c>
      <c r="DY376" s="435">
        <f t="shared" si="897"/>
        <v>1673</v>
      </c>
      <c r="DZ376" s="609">
        <v>340</v>
      </c>
      <c r="EA376" s="615">
        <v>332</v>
      </c>
      <c r="EB376" s="434">
        <f t="shared" si="898"/>
        <v>340</v>
      </c>
      <c r="EC376" s="435">
        <f t="shared" si="899"/>
        <v>332</v>
      </c>
      <c r="ED376" s="609">
        <v>0</v>
      </c>
      <c r="EE376" s="615"/>
      <c r="EF376" s="434">
        <f t="shared" si="900"/>
        <v>0</v>
      </c>
      <c r="EG376" s="435">
        <f t="shared" si="901"/>
        <v>0</v>
      </c>
      <c r="EH376" s="434">
        <f t="shared" si="902"/>
        <v>1913</v>
      </c>
      <c r="EI376" s="435">
        <f t="shared" si="903"/>
        <v>2005</v>
      </c>
      <c r="EJ376" s="434">
        <f t="shared" si="904"/>
        <v>1913</v>
      </c>
      <c r="EK376" s="435">
        <f t="shared" si="905"/>
        <v>2005</v>
      </c>
      <c r="EL376" s="609">
        <v>3.6780038143674498</v>
      </c>
      <c r="EM376" s="615">
        <v>3.5633592349073502</v>
      </c>
      <c r="EN376" s="434">
        <f t="shared" si="906"/>
        <v>5785.4999999999982</v>
      </c>
      <c r="EO376" s="435">
        <f t="shared" si="907"/>
        <v>5961.4999999999973</v>
      </c>
      <c r="EP376" s="609">
        <v>3.8382352941176499</v>
      </c>
      <c r="EQ376" s="615">
        <v>3.7966867469879499</v>
      </c>
      <c r="ER376" s="434">
        <f t="shared" si="908"/>
        <v>1305.0000000000009</v>
      </c>
      <c r="ES376" s="435">
        <f t="shared" si="909"/>
        <v>1260.4999999999993</v>
      </c>
      <c r="ET376" s="609"/>
      <c r="EU376" s="615"/>
      <c r="EV376" s="434">
        <f t="shared" si="910"/>
        <v>0</v>
      </c>
      <c r="EW376" s="435">
        <f t="shared" si="911"/>
        <v>0</v>
      </c>
      <c r="EX376" s="434">
        <f t="shared" si="912"/>
        <v>3.7064819654992154</v>
      </c>
      <c r="EY376" s="435">
        <f t="shared" si="913"/>
        <v>3.601995012468826</v>
      </c>
      <c r="EZ376" s="434">
        <f t="shared" si="914"/>
        <v>7090.4999999999991</v>
      </c>
      <c r="FA376" s="435">
        <f t="shared" si="915"/>
        <v>7221.9999999999964</v>
      </c>
      <c r="FB376" s="609">
        <v>83.778448823903403</v>
      </c>
      <c r="FC376" s="615">
        <v>82.082785415421398</v>
      </c>
      <c r="FD376" s="434">
        <f t="shared" si="916"/>
        <v>131783.50000000006</v>
      </c>
      <c r="FE376" s="435">
        <f t="shared" si="917"/>
        <v>137324.5</v>
      </c>
      <c r="FF376" s="609">
        <v>64.908823529411805</v>
      </c>
      <c r="FG376" s="615">
        <v>66.161144578313298</v>
      </c>
      <c r="FH376" s="434">
        <f t="shared" si="918"/>
        <v>22069.000000000015</v>
      </c>
      <c r="FI376" s="435">
        <f t="shared" si="919"/>
        <v>21965.500000000015</v>
      </c>
      <c r="FJ376" s="609"/>
      <c r="FK376" s="615"/>
      <c r="FL376" s="434">
        <f t="shared" si="920"/>
        <v>0</v>
      </c>
      <c r="FM376" s="435">
        <f t="shared" si="921"/>
        <v>0</v>
      </c>
      <c r="FN376" s="434">
        <f t="shared" si="922"/>
        <v>80.424725561944626</v>
      </c>
      <c r="FO376" s="435">
        <f t="shared" si="923"/>
        <v>79.446384039900252</v>
      </c>
      <c r="FP376" s="434">
        <f t="shared" si="924"/>
        <v>153852.50000000006</v>
      </c>
      <c r="FQ376" s="435">
        <f t="shared" si="925"/>
        <v>159290</v>
      </c>
      <c r="FR376" s="609">
        <v>72</v>
      </c>
      <c r="FS376" s="615">
        <v>81</v>
      </c>
      <c r="FT376" s="434">
        <f t="shared" si="926"/>
        <v>72</v>
      </c>
      <c r="FU376" s="435">
        <f t="shared" si="927"/>
        <v>81</v>
      </c>
      <c r="FV376" s="609">
        <v>7.5833333333333304</v>
      </c>
      <c r="FW376" s="615">
        <v>9.7037037037037006</v>
      </c>
      <c r="FX376" s="434">
        <f t="shared" si="928"/>
        <v>545.99999999999977</v>
      </c>
      <c r="FY376" s="435">
        <f t="shared" si="929"/>
        <v>785.99999999999977</v>
      </c>
      <c r="FZ376" s="609">
        <v>99.0833333333333</v>
      </c>
      <c r="GA376" s="615">
        <v>101.79629629629601</v>
      </c>
      <c r="GB376" s="434">
        <f t="shared" si="930"/>
        <v>7133.9999999999973</v>
      </c>
      <c r="GC376" s="435">
        <f t="shared" si="931"/>
        <v>8245.4999999999764</v>
      </c>
      <c r="GD376" s="434">
        <f t="shared" si="932"/>
        <v>4459</v>
      </c>
      <c r="GE376" s="435">
        <f t="shared" si="933"/>
        <v>4886</v>
      </c>
      <c r="GF376" s="434">
        <f t="shared" si="934"/>
        <v>4459</v>
      </c>
      <c r="GG376" s="435">
        <f t="shared" si="935"/>
        <v>4886</v>
      </c>
      <c r="GH376" s="434">
        <f t="shared" si="936"/>
        <v>19460.5</v>
      </c>
      <c r="GI376" s="435">
        <f t="shared" si="937"/>
        <v>21210.999999999989</v>
      </c>
      <c r="GJ376" s="434">
        <f t="shared" si="938"/>
        <v>500285.9999999993</v>
      </c>
      <c r="GK376" s="435">
        <f t="shared" si="939"/>
        <v>545170.49999999884</v>
      </c>
      <c r="GL376" s="434">
        <f t="shared" si="940"/>
        <v>400</v>
      </c>
      <c r="GM376" s="435">
        <f t="shared" si="941"/>
        <v>395</v>
      </c>
      <c r="GN376" s="434">
        <f t="shared" si="942"/>
        <v>400</v>
      </c>
      <c r="GO376" s="435">
        <f t="shared" si="943"/>
        <v>395</v>
      </c>
      <c r="GP376" s="434">
        <f t="shared" si="944"/>
        <v>1815.0000000000009</v>
      </c>
      <c r="GQ376" s="435">
        <f t="shared" si="945"/>
        <v>1627.9999999999991</v>
      </c>
      <c r="GR376" s="434">
        <f t="shared" si="946"/>
        <v>29829.000000000022</v>
      </c>
      <c r="GS376" s="435">
        <f t="shared" si="947"/>
        <v>29510.999999999996</v>
      </c>
      <c r="GT376" s="434">
        <f t="shared" si="948"/>
        <v>4859</v>
      </c>
      <c r="GU376" s="435">
        <f t="shared" si="949"/>
        <v>5281</v>
      </c>
      <c r="GV376" s="434">
        <f t="shared" si="950"/>
        <v>4859</v>
      </c>
      <c r="GW376" s="435">
        <f t="shared" si="951"/>
        <v>5281</v>
      </c>
      <c r="GX376" s="434">
        <f t="shared" si="952"/>
        <v>21275.5</v>
      </c>
      <c r="GY376" s="435">
        <f t="shared" si="953"/>
        <v>22838.999999999989</v>
      </c>
      <c r="GZ376" s="434">
        <f t="shared" si="954"/>
        <v>530114.9999999993</v>
      </c>
      <c r="HA376" s="435">
        <f t="shared" si="955"/>
        <v>574681.49999999884</v>
      </c>
      <c r="HB376" s="434">
        <f t="shared" si="956"/>
        <v>0</v>
      </c>
      <c r="HC376" s="435">
        <f t="shared" si="957"/>
        <v>0</v>
      </c>
      <c r="HD376" s="434">
        <f t="shared" si="958"/>
        <v>0</v>
      </c>
      <c r="HE376" s="435">
        <f t="shared" si="959"/>
        <v>0</v>
      </c>
      <c r="HF376" s="434">
        <f t="shared" si="960"/>
        <v>0</v>
      </c>
      <c r="HG376" s="435">
        <f t="shared" si="961"/>
        <v>0</v>
      </c>
      <c r="HH376" s="434">
        <f t="shared" si="962"/>
        <v>0</v>
      </c>
      <c r="HI376" s="435">
        <f t="shared" si="963"/>
        <v>0</v>
      </c>
      <c r="HJ376" s="434">
        <f t="shared" si="964"/>
        <v>21821.5</v>
      </c>
      <c r="HK376" s="435">
        <f t="shared" si="965"/>
        <v>23624.999999999993</v>
      </c>
      <c r="HL376" s="434">
        <f t="shared" si="966"/>
        <v>537248.9999999993</v>
      </c>
      <c r="HM376" s="435">
        <f t="shared" si="967"/>
        <v>582926.99999999884</v>
      </c>
      <c r="HN376" s="617"/>
      <c r="HO376" s="617"/>
    </row>
    <row r="377" spans="1:223" s="616" customFormat="1" ht="15.6" customHeight="1">
      <c r="A377" s="612" t="s">
        <v>686</v>
      </c>
      <c r="B377" s="613" t="s">
        <v>691</v>
      </c>
      <c r="C377" s="3" t="s">
        <v>1277</v>
      </c>
      <c r="D377" s="612">
        <v>233921</v>
      </c>
      <c r="E377" s="612">
        <v>1</v>
      </c>
      <c r="F377" s="609">
        <v>7136</v>
      </c>
      <c r="G377" s="615">
        <v>7687</v>
      </c>
      <c r="H377" s="609">
        <v>310</v>
      </c>
      <c r="I377" s="615">
        <v>305</v>
      </c>
      <c r="J377" s="434">
        <f t="shared" si="820"/>
        <v>6826</v>
      </c>
      <c r="K377" s="435">
        <f t="shared" si="821"/>
        <v>7382</v>
      </c>
      <c r="L377" s="609">
        <v>120</v>
      </c>
      <c r="M377" s="615">
        <v>120</v>
      </c>
      <c r="N377" s="434">
        <f t="shared" si="822"/>
        <v>6826</v>
      </c>
      <c r="O377" s="435">
        <f t="shared" si="823"/>
        <v>7382</v>
      </c>
      <c r="P377" s="434">
        <f t="shared" si="824"/>
        <v>6826</v>
      </c>
      <c r="Q377" s="435">
        <f t="shared" si="825"/>
        <v>7382</v>
      </c>
      <c r="R377" s="609">
        <v>0</v>
      </c>
      <c r="S377" s="615">
        <v>0</v>
      </c>
      <c r="T377" s="589">
        <f t="shared" ref="T377:U410" si="969">IF(AX377&gt;0,R377,)</f>
        <v>0</v>
      </c>
      <c r="U377" s="590">
        <f t="shared" si="969"/>
        <v>0</v>
      </c>
      <c r="V377" s="609">
        <v>0</v>
      </c>
      <c r="W377" s="615">
        <v>0</v>
      </c>
      <c r="X377" s="434">
        <f t="shared" si="826"/>
        <v>0</v>
      </c>
      <c r="Y377" s="435">
        <f t="shared" si="827"/>
        <v>0</v>
      </c>
      <c r="Z377" s="609">
        <v>0</v>
      </c>
      <c r="AA377" s="615"/>
      <c r="AB377" s="434">
        <f t="shared" si="828"/>
        <v>0</v>
      </c>
      <c r="AC377" s="435">
        <f t="shared" si="829"/>
        <v>0</v>
      </c>
      <c r="AD377" s="434">
        <f t="shared" si="830"/>
        <v>0</v>
      </c>
      <c r="AE377" s="435">
        <f t="shared" si="831"/>
        <v>0</v>
      </c>
      <c r="AF377" s="434">
        <f t="shared" si="832"/>
        <v>0</v>
      </c>
      <c r="AG377" s="435">
        <f t="shared" si="833"/>
        <v>0</v>
      </c>
      <c r="AH377" s="609"/>
      <c r="AI377" s="615"/>
      <c r="AJ377" s="434">
        <f t="shared" si="834"/>
        <v>0</v>
      </c>
      <c r="AK377" s="435">
        <f t="shared" si="835"/>
        <v>0</v>
      </c>
      <c r="AL377" s="609"/>
      <c r="AM377" s="615"/>
      <c r="AN377" s="434">
        <f t="shared" si="836"/>
        <v>0</v>
      </c>
      <c r="AO377" s="435">
        <f t="shared" si="837"/>
        <v>0</v>
      </c>
      <c r="AP377" s="609">
        <v>0</v>
      </c>
      <c r="AQ377" s="615"/>
      <c r="AR377" s="434">
        <f t="shared" si="838"/>
        <v>0</v>
      </c>
      <c r="AS377" s="435">
        <f t="shared" si="839"/>
        <v>0</v>
      </c>
      <c r="AT377" s="434">
        <f t="shared" si="840"/>
        <v>0</v>
      </c>
      <c r="AU377" s="435">
        <f t="shared" si="841"/>
        <v>0</v>
      </c>
      <c r="AV377" s="434">
        <f t="shared" si="842"/>
        <v>0</v>
      </c>
      <c r="AW377" s="435">
        <f t="shared" si="843"/>
        <v>0</v>
      </c>
      <c r="AX377" s="609"/>
      <c r="AY377" s="615"/>
      <c r="AZ377" s="434">
        <f t="shared" si="844"/>
        <v>0</v>
      </c>
      <c r="BA377" s="435">
        <f t="shared" si="845"/>
        <v>0</v>
      </c>
      <c r="BB377" s="609"/>
      <c r="BC377" s="615"/>
      <c r="BD377" s="434">
        <f t="shared" si="846"/>
        <v>0</v>
      </c>
      <c r="BE377" s="435">
        <f t="shared" si="847"/>
        <v>0</v>
      </c>
      <c r="BF377" s="609">
        <v>0</v>
      </c>
      <c r="BG377" s="615"/>
      <c r="BH377" s="434">
        <f t="shared" si="848"/>
        <v>0</v>
      </c>
      <c r="BI377" s="435">
        <f t="shared" si="849"/>
        <v>0</v>
      </c>
      <c r="BJ377" s="434">
        <f t="shared" si="850"/>
        <v>0</v>
      </c>
      <c r="BK377" s="435">
        <f t="shared" si="851"/>
        <v>0</v>
      </c>
      <c r="BL377" s="434">
        <f t="shared" si="852"/>
        <v>0</v>
      </c>
      <c r="BM377" s="435">
        <f t="shared" si="853"/>
        <v>0</v>
      </c>
      <c r="BN377" s="609">
        <v>5866</v>
      </c>
      <c r="BO377" s="615">
        <v>6372</v>
      </c>
      <c r="BP377" s="434">
        <f t="shared" si="854"/>
        <v>5866</v>
      </c>
      <c r="BQ377" s="435">
        <f t="shared" si="855"/>
        <v>6372</v>
      </c>
      <c r="BR377" s="609">
        <v>25</v>
      </c>
      <c r="BS377" s="615">
        <v>14</v>
      </c>
      <c r="BT377" s="434">
        <f t="shared" si="856"/>
        <v>25</v>
      </c>
      <c r="BU377" s="435">
        <f t="shared" si="857"/>
        <v>14</v>
      </c>
      <c r="BV377" s="609">
        <v>0</v>
      </c>
      <c r="BW377" s="615"/>
      <c r="BX377" s="434">
        <f t="shared" si="858"/>
        <v>0</v>
      </c>
      <c r="BY377" s="435">
        <f t="shared" si="859"/>
        <v>0</v>
      </c>
      <c r="BZ377" s="434">
        <f t="shared" si="860"/>
        <v>5891</v>
      </c>
      <c r="CA377" s="435">
        <f t="shared" si="861"/>
        <v>6386</v>
      </c>
      <c r="CB377" s="434">
        <f t="shared" si="862"/>
        <v>5891</v>
      </c>
      <c r="CC377" s="435">
        <f t="shared" si="863"/>
        <v>6386</v>
      </c>
      <c r="CD377" s="609">
        <v>4.3452096829185098</v>
      </c>
      <c r="CE377" s="615">
        <v>4.2838983050847501</v>
      </c>
      <c r="CF377" s="434">
        <f t="shared" si="864"/>
        <v>25488.999999999978</v>
      </c>
      <c r="CG377" s="435">
        <f t="shared" si="865"/>
        <v>27297.000000000029</v>
      </c>
      <c r="CH377" s="609">
        <v>5.42</v>
      </c>
      <c r="CI377" s="615">
        <v>5.3214285714285703</v>
      </c>
      <c r="CJ377" s="434">
        <f t="shared" si="866"/>
        <v>135.5</v>
      </c>
      <c r="CK377" s="435">
        <f t="shared" si="867"/>
        <v>74.499999999999986</v>
      </c>
      <c r="CL377" s="609">
        <v>0</v>
      </c>
      <c r="CM377" s="615"/>
      <c r="CN377" s="434">
        <f t="shared" si="868"/>
        <v>0</v>
      </c>
      <c r="CO377" s="435">
        <f t="shared" si="869"/>
        <v>0</v>
      </c>
      <c r="CP377" s="434">
        <f t="shared" si="870"/>
        <v>4.3497708368697978</v>
      </c>
      <c r="CQ377" s="435">
        <f t="shared" si="871"/>
        <v>4.286172878171004</v>
      </c>
      <c r="CR377" s="434">
        <f t="shared" si="872"/>
        <v>25624.499999999978</v>
      </c>
      <c r="CS377" s="435">
        <f t="shared" si="873"/>
        <v>27371.500000000033</v>
      </c>
      <c r="CT377" s="609">
        <v>130.796795090351</v>
      </c>
      <c r="CU377" s="615">
        <v>130.11236660389201</v>
      </c>
      <c r="CV377" s="434">
        <f t="shared" si="874"/>
        <v>767253.99999999895</v>
      </c>
      <c r="CW377" s="435">
        <f t="shared" si="875"/>
        <v>829075.99999999988</v>
      </c>
      <c r="CX377" s="609">
        <v>135.36000000000001</v>
      </c>
      <c r="CY377" s="615">
        <v>123.78571428571399</v>
      </c>
      <c r="CZ377" s="434">
        <f t="shared" si="876"/>
        <v>3384.0000000000005</v>
      </c>
      <c r="DA377" s="435">
        <f t="shared" si="877"/>
        <v>1732.9999999999959</v>
      </c>
      <c r="DB377" s="432">
        <v>0</v>
      </c>
      <c r="DC377" s="433"/>
      <c r="DD377" s="434">
        <f t="shared" si="878"/>
        <v>0</v>
      </c>
      <c r="DE377" s="435">
        <f t="shared" si="879"/>
        <v>0</v>
      </c>
      <c r="DF377" s="434">
        <f t="shared" si="880"/>
        <v>130.81616024444048</v>
      </c>
      <c r="DG377" s="435">
        <f t="shared" si="881"/>
        <v>130.09849671155652</v>
      </c>
      <c r="DH377" s="434">
        <f t="shared" si="882"/>
        <v>770637.99999999884</v>
      </c>
      <c r="DI377" s="435">
        <f t="shared" si="883"/>
        <v>830809</v>
      </c>
      <c r="DJ377" s="434">
        <f t="shared" si="884"/>
        <v>5891</v>
      </c>
      <c r="DK377" s="435">
        <f t="shared" si="885"/>
        <v>6386</v>
      </c>
      <c r="DL377" s="434">
        <f t="shared" si="886"/>
        <v>5891</v>
      </c>
      <c r="DM377" s="435">
        <f t="shared" si="887"/>
        <v>6386</v>
      </c>
      <c r="DN377" s="434">
        <f t="shared" si="888"/>
        <v>4.3497708368697978</v>
      </c>
      <c r="DO377" s="435">
        <f t="shared" si="889"/>
        <v>4.286172878171004</v>
      </c>
      <c r="DP377" s="434">
        <f t="shared" si="890"/>
        <v>25624.499999999978</v>
      </c>
      <c r="DQ377" s="435">
        <f t="shared" si="891"/>
        <v>27371.500000000033</v>
      </c>
      <c r="DR377" s="434">
        <f t="shared" si="892"/>
        <v>130.81616024444048</v>
      </c>
      <c r="DS377" s="435">
        <f t="shared" si="893"/>
        <v>130.09849671155652</v>
      </c>
      <c r="DT377" s="434">
        <f t="shared" si="894"/>
        <v>770637.99999999884</v>
      </c>
      <c r="DU377" s="435">
        <f t="shared" si="895"/>
        <v>830809</v>
      </c>
      <c r="DV377" s="609">
        <v>913</v>
      </c>
      <c r="DW377" s="615">
        <v>972</v>
      </c>
      <c r="DX377" s="434">
        <f t="shared" si="896"/>
        <v>913</v>
      </c>
      <c r="DY377" s="435">
        <f t="shared" si="897"/>
        <v>972</v>
      </c>
      <c r="DZ377" s="609">
        <v>13</v>
      </c>
      <c r="EA377" s="615">
        <v>10</v>
      </c>
      <c r="EB377" s="434">
        <f t="shared" si="898"/>
        <v>13</v>
      </c>
      <c r="EC377" s="435">
        <f t="shared" si="899"/>
        <v>10</v>
      </c>
      <c r="ED377" s="609">
        <v>0</v>
      </c>
      <c r="EE377" s="615"/>
      <c r="EF377" s="434">
        <f t="shared" si="900"/>
        <v>0</v>
      </c>
      <c r="EG377" s="435">
        <f t="shared" si="901"/>
        <v>0</v>
      </c>
      <c r="EH377" s="434">
        <f t="shared" si="902"/>
        <v>926</v>
      </c>
      <c r="EI377" s="435">
        <f t="shared" si="903"/>
        <v>982</v>
      </c>
      <c r="EJ377" s="434">
        <f t="shared" si="904"/>
        <v>926</v>
      </c>
      <c r="EK377" s="435">
        <f t="shared" si="905"/>
        <v>982</v>
      </c>
      <c r="EL377" s="609">
        <v>3.2092004381160999</v>
      </c>
      <c r="EM377" s="615">
        <v>3.0812757201646099</v>
      </c>
      <c r="EN377" s="434">
        <f t="shared" si="906"/>
        <v>2929.9999999999991</v>
      </c>
      <c r="EO377" s="435">
        <f t="shared" si="907"/>
        <v>2995.0000000000009</v>
      </c>
      <c r="EP377" s="609">
        <v>3.9615384615384599</v>
      </c>
      <c r="EQ377" s="615">
        <v>3.9</v>
      </c>
      <c r="ER377" s="434">
        <f t="shared" si="908"/>
        <v>51.499999999999979</v>
      </c>
      <c r="ES377" s="435">
        <f t="shared" si="909"/>
        <v>39</v>
      </c>
      <c r="ET377" s="609"/>
      <c r="EU377" s="615"/>
      <c r="EV377" s="434">
        <f t="shared" si="910"/>
        <v>0</v>
      </c>
      <c r="EW377" s="435">
        <f t="shared" si="911"/>
        <v>0</v>
      </c>
      <c r="EX377" s="434">
        <f t="shared" si="912"/>
        <v>3.2197624190064786</v>
      </c>
      <c r="EY377" s="435">
        <f t="shared" si="913"/>
        <v>3.0896130346232189</v>
      </c>
      <c r="EZ377" s="434">
        <f t="shared" si="914"/>
        <v>2981.4999999999991</v>
      </c>
      <c r="FA377" s="435">
        <f t="shared" si="915"/>
        <v>3034.0000000000009</v>
      </c>
      <c r="FB377" s="609">
        <v>90.215772179627606</v>
      </c>
      <c r="FC377" s="615">
        <v>87.534979423868293</v>
      </c>
      <c r="FD377" s="434">
        <f t="shared" si="916"/>
        <v>82367</v>
      </c>
      <c r="FE377" s="435">
        <f t="shared" si="917"/>
        <v>85083.999999999985</v>
      </c>
      <c r="FF377" s="609">
        <v>83.615384615384599</v>
      </c>
      <c r="FG377" s="615">
        <v>82.9</v>
      </c>
      <c r="FH377" s="434">
        <f t="shared" si="918"/>
        <v>1086.9999999999998</v>
      </c>
      <c r="FI377" s="435">
        <f t="shared" si="919"/>
        <v>829</v>
      </c>
      <c r="FJ377" s="609"/>
      <c r="FK377" s="615"/>
      <c r="FL377" s="434">
        <f t="shared" si="920"/>
        <v>0</v>
      </c>
      <c r="FM377" s="435">
        <f t="shared" si="921"/>
        <v>0</v>
      </c>
      <c r="FN377" s="434">
        <f t="shared" si="922"/>
        <v>90.123110151187902</v>
      </c>
      <c r="FO377" s="435">
        <f t="shared" si="923"/>
        <v>87.487780040733185</v>
      </c>
      <c r="FP377" s="434">
        <f t="shared" si="924"/>
        <v>83454</v>
      </c>
      <c r="FQ377" s="435">
        <f t="shared" si="925"/>
        <v>85912.999999999985</v>
      </c>
      <c r="FR377" s="609">
        <v>9</v>
      </c>
      <c r="FS377" s="615">
        <v>14</v>
      </c>
      <c r="FT377" s="434">
        <f t="shared" si="926"/>
        <v>9</v>
      </c>
      <c r="FU377" s="435">
        <f t="shared" si="927"/>
        <v>14</v>
      </c>
      <c r="FV377" s="609">
        <v>8.2222222222222197</v>
      </c>
      <c r="FW377" s="615">
        <v>11.5714285714286</v>
      </c>
      <c r="FX377" s="434">
        <f t="shared" si="928"/>
        <v>73.999999999999972</v>
      </c>
      <c r="FY377" s="435">
        <f t="shared" si="929"/>
        <v>162.0000000000004</v>
      </c>
      <c r="FZ377" s="609">
        <v>107.222222222222</v>
      </c>
      <c r="GA377" s="615">
        <v>90.071428571428598</v>
      </c>
      <c r="GB377" s="434">
        <f t="shared" si="930"/>
        <v>964.99999999999795</v>
      </c>
      <c r="GC377" s="435">
        <f t="shared" si="931"/>
        <v>1261.0000000000005</v>
      </c>
      <c r="GD377" s="434">
        <f t="shared" si="932"/>
        <v>6779</v>
      </c>
      <c r="GE377" s="435">
        <f t="shared" si="933"/>
        <v>7344</v>
      </c>
      <c r="GF377" s="434">
        <f t="shared" si="934"/>
        <v>6779</v>
      </c>
      <c r="GG377" s="435">
        <f t="shared" si="935"/>
        <v>7344</v>
      </c>
      <c r="GH377" s="434">
        <f t="shared" si="936"/>
        <v>28418.999999999978</v>
      </c>
      <c r="GI377" s="435">
        <f t="shared" si="937"/>
        <v>30292.000000000029</v>
      </c>
      <c r="GJ377" s="434">
        <f t="shared" si="938"/>
        <v>849620.99999999895</v>
      </c>
      <c r="GK377" s="435">
        <f t="shared" si="939"/>
        <v>914159.99999999988</v>
      </c>
      <c r="GL377" s="434">
        <f t="shared" si="940"/>
        <v>38</v>
      </c>
      <c r="GM377" s="435">
        <f t="shared" si="941"/>
        <v>24</v>
      </c>
      <c r="GN377" s="434">
        <f t="shared" si="942"/>
        <v>38</v>
      </c>
      <c r="GO377" s="435">
        <f t="shared" si="943"/>
        <v>24</v>
      </c>
      <c r="GP377" s="434">
        <f t="shared" si="944"/>
        <v>186.99999999999997</v>
      </c>
      <c r="GQ377" s="435">
        <f t="shared" si="945"/>
        <v>113.49999999999999</v>
      </c>
      <c r="GR377" s="434">
        <f t="shared" si="946"/>
        <v>4471</v>
      </c>
      <c r="GS377" s="435">
        <f t="shared" si="947"/>
        <v>2561.9999999999959</v>
      </c>
      <c r="GT377" s="434">
        <f t="shared" si="948"/>
        <v>6817</v>
      </c>
      <c r="GU377" s="435">
        <f t="shared" si="949"/>
        <v>7368</v>
      </c>
      <c r="GV377" s="434">
        <f t="shared" si="950"/>
        <v>6817</v>
      </c>
      <c r="GW377" s="435">
        <f t="shared" si="951"/>
        <v>7368</v>
      </c>
      <c r="GX377" s="434">
        <f t="shared" si="952"/>
        <v>28605.999999999978</v>
      </c>
      <c r="GY377" s="435">
        <f t="shared" si="953"/>
        <v>30405.500000000029</v>
      </c>
      <c r="GZ377" s="434">
        <f t="shared" si="954"/>
        <v>854091.99999999895</v>
      </c>
      <c r="HA377" s="435">
        <f t="shared" si="955"/>
        <v>916721.99999999988</v>
      </c>
      <c r="HB377" s="434">
        <f t="shared" si="956"/>
        <v>0</v>
      </c>
      <c r="HC377" s="435">
        <f t="shared" si="957"/>
        <v>0</v>
      </c>
      <c r="HD377" s="434">
        <f t="shared" si="958"/>
        <v>0</v>
      </c>
      <c r="HE377" s="435">
        <f t="shared" si="959"/>
        <v>0</v>
      </c>
      <c r="HF377" s="434">
        <f t="shared" si="960"/>
        <v>0</v>
      </c>
      <c r="HG377" s="435">
        <f t="shared" si="961"/>
        <v>0</v>
      </c>
      <c r="HH377" s="434">
        <f t="shared" si="962"/>
        <v>0</v>
      </c>
      <c r="HI377" s="435">
        <f t="shared" si="963"/>
        <v>0</v>
      </c>
      <c r="HJ377" s="434">
        <f t="shared" si="964"/>
        <v>28679.999999999978</v>
      </c>
      <c r="HK377" s="435">
        <f t="shared" si="965"/>
        <v>30567.500000000033</v>
      </c>
      <c r="HL377" s="434">
        <f t="shared" si="966"/>
        <v>855056.99999999884</v>
      </c>
      <c r="HM377" s="435">
        <f t="shared" si="967"/>
        <v>917983</v>
      </c>
      <c r="HN377" s="617"/>
      <c r="HO377" s="617"/>
    </row>
    <row r="378" spans="1:223" s="616" customFormat="1" ht="15.6" customHeight="1">
      <c r="A378" s="612" t="s">
        <v>686</v>
      </c>
      <c r="B378" s="613" t="s">
        <v>1315</v>
      </c>
      <c r="C378" s="3" t="s">
        <v>1277</v>
      </c>
      <c r="D378" s="612">
        <v>231624</v>
      </c>
      <c r="E378" s="612">
        <v>2</v>
      </c>
      <c r="F378" s="609">
        <v>1969</v>
      </c>
      <c r="G378" s="615">
        <v>1983</v>
      </c>
      <c r="H378" s="609">
        <v>365</v>
      </c>
      <c r="I378" s="615">
        <v>422</v>
      </c>
      <c r="J378" s="434">
        <f t="shared" si="820"/>
        <v>1604</v>
      </c>
      <c r="K378" s="435">
        <f t="shared" si="821"/>
        <v>1561</v>
      </c>
      <c r="L378" s="609">
        <v>120</v>
      </c>
      <c r="M378" s="615">
        <v>120</v>
      </c>
      <c r="N378" s="434">
        <f t="shared" si="822"/>
        <v>1604</v>
      </c>
      <c r="O378" s="435">
        <f t="shared" si="823"/>
        <v>1561</v>
      </c>
      <c r="P378" s="434">
        <f t="shared" si="824"/>
        <v>1604</v>
      </c>
      <c r="Q378" s="435">
        <f t="shared" si="825"/>
        <v>1561</v>
      </c>
      <c r="R378" s="609">
        <v>22</v>
      </c>
      <c r="S378" s="615">
        <v>14</v>
      </c>
      <c r="T378" s="589">
        <f t="shared" si="969"/>
        <v>22</v>
      </c>
      <c r="U378" s="590">
        <f t="shared" si="969"/>
        <v>14</v>
      </c>
      <c r="V378" s="609">
        <v>0</v>
      </c>
      <c r="W378" s="615">
        <v>0</v>
      </c>
      <c r="X378" s="434">
        <f t="shared" si="826"/>
        <v>0</v>
      </c>
      <c r="Y378" s="435">
        <f t="shared" si="827"/>
        <v>0</v>
      </c>
      <c r="Z378" s="609">
        <v>0</v>
      </c>
      <c r="AA378" s="615"/>
      <c r="AB378" s="434">
        <f t="shared" si="828"/>
        <v>0</v>
      </c>
      <c r="AC378" s="435">
        <f t="shared" si="829"/>
        <v>0</v>
      </c>
      <c r="AD378" s="434">
        <f t="shared" si="830"/>
        <v>22</v>
      </c>
      <c r="AE378" s="435">
        <f t="shared" si="831"/>
        <v>14</v>
      </c>
      <c r="AF378" s="434">
        <f t="shared" si="832"/>
        <v>22</v>
      </c>
      <c r="AG378" s="435">
        <f t="shared" si="833"/>
        <v>14</v>
      </c>
      <c r="AH378" s="609">
        <v>4.0454545454545503</v>
      </c>
      <c r="AI378" s="615">
        <v>3.78571428571429</v>
      </c>
      <c r="AJ378" s="434">
        <f t="shared" si="834"/>
        <v>89.000000000000114</v>
      </c>
      <c r="AK378" s="435">
        <f t="shared" si="835"/>
        <v>53.000000000000057</v>
      </c>
      <c r="AL378" s="609"/>
      <c r="AM378" s="615"/>
      <c r="AN378" s="434">
        <f t="shared" si="836"/>
        <v>0</v>
      </c>
      <c r="AO378" s="435">
        <f t="shared" si="837"/>
        <v>0</v>
      </c>
      <c r="AP378" s="609">
        <v>0</v>
      </c>
      <c r="AQ378" s="615"/>
      <c r="AR378" s="434">
        <f t="shared" si="838"/>
        <v>0</v>
      </c>
      <c r="AS378" s="435">
        <f t="shared" si="839"/>
        <v>0</v>
      </c>
      <c r="AT378" s="434">
        <f t="shared" si="840"/>
        <v>4.0454545454545503</v>
      </c>
      <c r="AU378" s="435">
        <f t="shared" si="841"/>
        <v>3.7857142857142896</v>
      </c>
      <c r="AV378" s="434">
        <f t="shared" si="842"/>
        <v>89.000000000000114</v>
      </c>
      <c r="AW378" s="435">
        <f t="shared" si="843"/>
        <v>53.000000000000057</v>
      </c>
      <c r="AX378" s="609">
        <v>118</v>
      </c>
      <c r="AY378" s="615">
        <v>107.857142857143</v>
      </c>
      <c r="AZ378" s="434">
        <f t="shared" si="844"/>
        <v>2596</v>
      </c>
      <c r="BA378" s="435">
        <f t="shared" si="845"/>
        <v>1510.000000000002</v>
      </c>
      <c r="BB378" s="609"/>
      <c r="BC378" s="615"/>
      <c r="BD378" s="434">
        <f t="shared" si="846"/>
        <v>0</v>
      </c>
      <c r="BE378" s="435">
        <f t="shared" si="847"/>
        <v>0</v>
      </c>
      <c r="BF378" s="609">
        <v>0</v>
      </c>
      <c r="BG378" s="615"/>
      <c r="BH378" s="434">
        <f t="shared" si="848"/>
        <v>0</v>
      </c>
      <c r="BI378" s="435">
        <f t="shared" si="849"/>
        <v>0</v>
      </c>
      <c r="BJ378" s="434">
        <f t="shared" si="850"/>
        <v>118</v>
      </c>
      <c r="BK378" s="435">
        <f t="shared" si="851"/>
        <v>107.857142857143</v>
      </c>
      <c r="BL378" s="434">
        <f t="shared" si="852"/>
        <v>2596</v>
      </c>
      <c r="BM378" s="435">
        <f t="shared" si="853"/>
        <v>1510.000000000002</v>
      </c>
      <c r="BN378" s="609">
        <v>1380</v>
      </c>
      <c r="BO378" s="615">
        <v>1357</v>
      </c>
      <c r="BP378" s="434">
        <f t="shared" si="854"/>
        <v>1380</v>
      </c>
      <c r="BQ378" s="435">
        <f t="shared" si="855"/>
        <v>1357</v>
      </c>
      <c r="BR378" s="609">
        <v>5</v>
      </c>
      <c r="BS378" s="615">
        <v>3</v>
      </c>
      <c r="BT378" s="434">
        <f t="shared" si="856"/>
        <v>5</v>
      </c>
      <c r="BU378" s="435">
        <f t="shared" si="857"/>
        <v>3</v>
      </c>
      <c r="BV378" s="609">
        <v>0</v>
      </c>
      <c r="BW378" s="615"/>
      <c r="BX378" s="434">
        <f t="shared" si="858"/>
        <v>0</v>
      </c>
      <c r="BY378" s="435">
        <f t="shared" si="859"/>
        <v>0</v>
      </c>
      <c r="BZ378" s="434">
        <f t="shared" si="860"/>
        <v>1385</v>
      </c>
      <c r="CA378" s="435">
        <f t="shared" si="861"/>
        <v>1360</v>
      </c>
      <c r="CB378" s="434">
        <f t="shared" si="862"/>
        <v>1385</v>
      </c>
      <c r="CC378" s="435">
        <f t="shared" si="863"/>
        <v>1360</v>
      </c>
      <c r="CD378" s="609">
        <v>4.0978260869565197</v>
      </c>
      <c r="CE378" s="615">
        <v>4.0685335298452499</v>
      </c>
      <c r="CF378" s="434">
        <f t="shared" si="864"/>
        <v>5654.9999999999973</v>
      </c>
      <c r="CG378" s="435">
        <f t="shared" si="865"/>
        <v>5521.0000000000036</v>
      </c>
      <c r="CH378" s="609">
        <v>4.2</v>
      </c>
      <c r="CI378" s="615">
        <v>4.6666666666666696</v>
      </c>
      <c r="CJ378" s="434">
        <f t="shared" si="866"/>
        <v>21</v>
      </c>
      <c r="CK378" s="435">
        <f t="shared" si="867"/>
        <v>14.000000000000009</v>
      </c>
      <c r="CL378" s="609">
        <v>0</v>
      </c>
      <c r="CM378" s="615"/>
      <c r="CN378" s="434">
        <f t="shared" si="868"/>
        <v>0</v>
      </c>
      <c r="CO378" s="435">
        <f t="shared" si="869"/>
        <v>0</v>
      </c>
      <c r="CP378" s="434">
        <f t="shared" si="870"/>
        <v>4.0981949458483733</v>
      </c>
      <c r="CQ378" s="435">
        <f t="shared" si="871"/>
        <v>4.0698529411764737</v>
      </c>
      <c r="CR378" s="434">
        <f t="shared" si="872"/>
        <v>5675.9999999999973</v>
      </c>
      <c r="CS378" s="435">
        <f t="shared" si="873"/>
        <v>5535.0000000000045</v>
      </c>
      <c r="CT378" s="609">
        <v>114.55</v>
      </c>
      <c r="CU378" s="615">
        <v>113.306190125276</v>
      </c>
      <c r="CV378" s="434">
        <f t="shared" si="874"/>
        <v>158079</v>
      </c>
      <c r="CW378" s="435">
        <f t="shared" si="875"/>
        <v>153756.49999999953</v>
      </c>
      <c r="CX378" s="609">
        <v>112.2</v>
      </c>
      <c r="CY378" s="615">
        <v>115.333333333333</v>
      </c>
      <c r="CZ378" s="434">
        <f t="shared" si="876"/>
        <v>561</v>
      </c>
      <c r="DA378" s="435">
        <f t="shared" si="877"/>
        <v>345.99999999999898</v>
      </c>
      <c r="DB378" s="432">
        <v>0</v>
      </c>
      <c r="DC378" s="433"/>
      <c r="DD378" s="434">
        <f t="shared" si="878"/>
        <v>0</v>
      </c>
      <c r="DE378" s="435">
        <f t="shared" si="879"/>
        <v>0</v>
      </c>
      <c r="DF378" s="434">
        <f t="shared" si="880"/>
        <v>114.54151624548736</v>
      </c>
      <c r="DG378" s="435">
        <f t="shared" si="881"/>
        <v>113.31066176470554</v>
      </c>
      <c r="DH378" s="434">
        <f t="shared" si="882"/>
        <v>158640</v>
      </c>
      <c r="DI378" s="435">
        <f t="shared" si="883"/>
        <v>154102.49999999953</v>
      </c>
      <c r="DJ378" s="434">
        <f t="shared" si="884"/>
        <v>1407</v>
      </c>
      <c r="DK378" s="435">
        <f t="shared" si="885"/>
        <v>1374</v>
      </c>
      <c r="DL378" s="434">
        <f t="shared" si="886"/>
        <v>1407</v>
      </c>
      <c r="DM378" s="435">
        <f t="shared" si="887"/>
        <v>1374</v>
      </c>
      <c r="DN378" s="434">
        <f t="shared" si="888"/>
        <v>4.0973702914001402</v>
      </c>
      <c r="DO378" s="435">
        <f t="shared" si="889"/>
        <v>4.0669577874818081</v>
      </c>
      <c r="DP378" s="434">
        <f t="shared" si="890"/>
        <v>5764.9999999999973</v>
      </c>
      <c r="DQ378" s="435">
        <f t="shared" si="891"/>
        <v>5588.0000000000045</v>
      </c>
      <c r="DR378" s="434">
        <f t="shared" si="892"/>
        <v>114.5955934612651</v>
      </c>
      <c r="DS378" s="435">
        <f t="shared" si="893"/>
        <v>113.25509461426458</v>
      </c>
      <c r="DT378" s="434">
        <f t="shared" si="894"/>
        <v>161236</v>
      </c>
      <c r="DU378" s="435">
        <f t="shared" si="895"/>
        <v>155612.49999999953</v>
      </c>
      <c r="DV378" s="609">
        <v>191</v>
      </c>
      <c r="DW378" s="615">
        <v>182</v>
      </c>
      <c r="DX378" s="434">
        <f t="shared" si="896"/>
        <v>191</v>
      </c>
      <c r="DY378" s="435">
        <f t="shared" si="897"/>
        <v>182</v>
      </c>
      <c r="DZ378" s="609">
        <v>4</v>
      </c>
      <c r="EA378" s="615">
        <v>2</v>
      </c>
      <c r="EB378" s="434">
        <f t="shared" si="898"/>
        <v>4</v>
      </c>
      <c r="EC378" s="435">
        <f t="shared" si="899"/>
        <v>2</v>
      </c>
      <c r="ED378" s="609">
        <v>0</v>
      </c>
      <c r="EE378" s="615"/>
      <c r="EF378" s="434">
        <f t="shared" si="900"/>
        <v>0</v>
      </c>
      <c r="EG378" s="435">
        <f t="shared" si="901"/>
        <v>0</v>
      </c>
      <c r="EH378" s="434">
        <f t="shared" si="902"/>
        <v>195</v>
      </c>
      <c r="EI378" s="435">
        <f t="shared" si="903"/>
        <v>184</v>
      </c>
      <c r="EJ378" s="434">
        <f t="shared" si="904"/>
        <v>195</v>
      </c>
      <c r="EK378" s="435">
        <f t="shared" si="905"/>
        <v>184</v>
      </c>
      <c r="EL378" s="609">
        <v>2.9371727748691101</v>
      </c>
      <c r="EM378" s="615">
        <v>2.85164835164835</v>
      </c>
      <c r="EN378" s="434">
        <f t="shared" si="906"/>
        <v>561</v>
      </c>
      <c r="EO378" s="435">
        <f t="shared" si="907"/>
        <v>518.99999999999966</v>
      </c>
      <c r="EP378" s="609">
        <v>4.125</v>
      </c>
      <c r="EQ378" s="615">
        <v>2.5</v>
      </c>
      <c r="ER378" s="434">
        <f t="shared" si="908"/>
        <v>16.5</v>
      </c>
      <c r="ES378" s="435">
        <f t="shared" si="909"/>
        <v>5</v>
      </c>
      <c r="ET378" s="609"/>
      <c r="EU378" s="615"/>
      <c r="EV378" s="434">
        <f t="shared" si="910"/>
        <v>0</v>
      </c>
      <c r="EW378" s="435">
        <f t="shared" si="911"/>
        <v>0</v>
      </c>
      <c r="EX378" s="434">
        <f t="shared" si="912"/>
        <v>2.9615384615384617</v>
      </c>
      <c r="EY378" s="435">
        <f t="shared" si="913"/>
        <v>2.8478260869565197</v>
      </c>
      <c r="EZ378" s="434">
        <f t="shared" si="914"/>
        <v>577.5</v>
      </c>
      <c r="FA378" s="435">
        <f t="shared" si="915"/>
        <v>523.99999999999966</v>
      </c>
      <c r="FB378" s="609">
        <v>79.298429319371706</v>
      </c>
      <c r="FC378" s="615">
        <v>76.445054945054906</v>
      </c>
      <c r="FD378" s="434">
        <f t="shared" si="916"/>
        <v>15145.999999999996</v>
      </c>
      <c r="FE378" s="435">
        <f t="shared" si="917"/>
        <v>13912.999999999993</v>
      </c>
      <c r="FF378" s="609">
        <v>87</v>
      </c>
      <c r="FG378" s="615">
        <v>63.5</v>
      </c>
      <c r="FH378" s="434">
        <f t="shared" si="918"/>
        <v>348</v>
      </c>
      <c r="FI378" s="435">
        <f t="shared" si="919"/>
        <v>127</v>
      </c>
      <c r="FJ378" s="609"/>
      <c r="FK378" s="615"/>
      <c r="FL378" s="434">
        <f t="shared" si="920"/>
        <v>0</v>
      </c>
      <c r="FM378" s="435">
        <f t="shared" si="921"/>
        <v>0</v>
      </c>
      <c r="FN378" s="434">
        <f t="shared" si="922"/>
        <v>79.456410256410237</v>
      </c>
      <c r="FO378" s="435">
        <f t="shared" si="923"/>
        <v>76.304347826086911</v>
      </c>
      <c r="FP378" s="434">
        <f t="shared" si="924"/>
        <v>15493.999999999996</v>
      </c>
      <c r="FQ378" s="435">
        <f t="shared" si="925"/>
        <v>14039.999999999991</v>
      </c>
      <c r="FR378" s="609">
        <v>2</v>
      </c>
      <c r="FS378" s="615">
        <v>3</v>
      </c>
      <c r="FT378" s="434">
        <f t="shared" si="926"/>
        <v>2</v>
      </c>
      <c r="FU378" s="435">
        <f t="shared" si="927"/>
        <v>3</v>
      </c>
      <c r="FV378" s="609">
        <v>2</v>
      </c>
      <c r="FW378" s="615">
        <v>16.3333333333333</v>
      </c>
      <c r="FX378" s="434">
        <f t="shared" si="928"/>
        <v>4</v>
      </c>
      <c r="FY378" s="435">
        <f t="shared" si="929"/>
        <v>48.999999999999901</v>
      </c>
      <c r="FZ378" s="609">
        <v>45</v>
      </c>
      <c r="GA378" s="615">
        <v>87.6666666666667</v>
      </c>
      <c r="GB378" s="434">
        <f t="shared" si="930"/>
        <v>90</v>
      </c>
      <c r="GC378" s="435">
        <f t="shared" si="931"/>
        <v>263.00000000000011</v>
      </c>
      <c r="GD378" s="434">
        <f t="shared" si="932"/>
        <v>1593</v>
      </c>
      <c r="GE378" s="435">
        <f t="shared" si="933"/>
        <v>1553</v>
      </c>
      <c r="GF378" s="434">
        <f t="shared" si="934"/>
        <v>1593</v>
      </c>
      <c r="GG378" s="435">
        <f t="shared" si="935"/>
        <v>1553</v>
      </c>
      <c r="GH378" s="434">
        <f t="shared" si="936"/>
        <v>6304.9999999999973</v>
      </c>
      <c r="GI378" s="435">
        <f t="shared" si="937"/>
        <v>6093.0000000000036</v>
      </c>
      <c r="GJ378" s="434">
        <f t="shared" si="938"/>
        <v>175821</v>
      </c>
      <c r="GK378" s="435">
        <f t="shared" si="939"/>
        <v>169179.49999999953</v>
      </c>
      <c r="GL378" s="434">
        <f t="shared" si="940"/>
        <v>9</v>
      </c>
      <c r="GM378" s="435">
        <f t="shared" si="941"/>
        <v>5</v>
      </c>
      <c r="GN378" s="434">
        <f t="shared" si="942"/>
        <v>9</v>
      </c>
      <c r="GO378" s="435">
        <f t="shared" si="943"/>
        <v>5</v>
      </c>
      <c r="GP378" s="434">
        <f t="shared" si="944"/>
        <v>37.5</v>
      </c>
      <c r="GQ378" s="435">
        <f t="shared" si="945"/>
        <v>19.000000000000007</v>
      </c>
      <c r="GR378" s="434">
        <f t="shared" si="946"/>
        <v>909</v>
      </c>
      <c r="GS378" s="435">
        <f t="shared" si="947"/>
        <v>472.99999999999898</v>
      </c>
      <c r="GT378" s="434">
        <f t="shared" si="948"/>
        <v>1602</v>
      </c>
      <c r="GU378" s="435">
        <f t="shared" si="949"/>
        <v>1558</v>
      </c>
      <c r="GV378" s="434">
        <f t="shared" si="950"/>
        <v>1602</v>
      </c>
      <c r="GW378" s="435">
        <f t="shared" si="951"/>
        <v>1558</v>
      </c>
      <c r="GX378" s="434">
        <f t="shared" si="952"/>
        <v>6342.4999999999973</v>
      </c>
      <c r="GY378" s="435">
        <f t="shared" si="953"/>
        <v>6112.0000000000036</v>
      </c>
      <c r="GZ378" s="434">
        <f t="shared" si="954"/>
        <v>176730</v>
      </c>
      <c r="HA378" s="435">
        <f t="shared" si="955"/>
        <v>169652.49999999953</v>
      </c>
      <c r="HB378" s="434">
        <f t="shared" si="956"/>
        <v>0</v>
      </c>
      <c r="HC378" s="435">
        <f t="shared" si="957"/>
        <v>0</v>
      </c>
      <c r="HD378" s="434">
        <f t="shared" si="958"/>
        <v>0</v>
      </c>
      <c r="HE378" s="435">
        <f t="shared" si="959"/>
        <v>0</v>
      </c>
      <c r="HF378" s="434">
        <f t="shared" si="960"/>
        <v>0</v>
      </c>
      <c r="HG378" s="435">
        <f t="shared" si="961"/>
        <v>0</v>
      </c>
      <c r="HH378" s="434">
        <f t="shared" si="962"/>
        <v>0</v>
      </c>
      <c r="HI378" s="435">
        <f t="shared" si="963"/>
        <v>0</v>
      </c>
      <c r="HJ378" s="434">
        <f t="shared" si="964"/>
        <v>6346.4999999999973</v>
      </c>
      <c r="HK378" s="435">
        <f t="shared" si="965"/>
        <v>6161.0000000000045</v>
      </c>
      <c r="HL378" s="434">
        <f t="shared" si="966"/>
        <v>176820</v>
      </c>
      <c r="HM378" s="435">
        <f t="shared" si="967"/>
        <v>169915.49999999953</v>
      </c>
      <c r="HN378" s="617"/>
      <c r="HO378" s="617"/>
    </row>
    <row r="379" spans="1:223" s="616" customFormat="1" ht="15.6" customHeight="1">
      <c r="A379" s="612" t="s">
        <v>686</v>
      </c>
      <c r="B379" s="613" t="s">
        <v>692</v>
      </c>
      <c r="C379" s="618" t="s">
        <v>1266</v>
      </c>
      <c r="D379" s="612">
        <v>232423</v>
      </c>
      <c r="E379" s="612">
        <v>3</v>
      </c>
      <c r="F379" s="609">
        <v>4873</v>
      </c>
      <c r="G379" s="615">
        <v>5002</v>
      </c>
      <c r="H379" s="609">
        <v>160</v>
      </c>
      <c r="I379" s="615">
        <v>175</v>
      </c>
      <c r="J379" s="434">
        <f t="shared" si="820"/>
        <v>4713</v>
      </c>
      <c r="K379" s="435">
        <f t="shared" si="821"/>
        <v>4827</v>
      </c>
      <c r="L379" s="609">
        <v>120</v>
      </c>
      <c r="M379" s="615">
        <v>120</v>
      </c>
      <c r="N379" s="434">
        <f t="shared" si="822"/>
        <v>4713</v>
      </c>
      <c r="O379" s="435">
        <f t="shared" si="823"/>
        <v>4827</v>
      </c>
      <c r="P379" s="434">
        <f t="shared" si="824"/>
        <v>4713</v>
      </c>
      <c r="Q379" s="435">
        <f t="shared" si="825"/>
        <v>4827</v>
      </c>
      <c r="R379" s="609">
        <v>76</v>
      </c>
      <c r="S379" s="615">
        <v>61</v>
      </c>
      <c r="T379" s="589">
        <f t="shared" si="969"/>
        <v>76</v>
      </c>
      <c r="U379" s="590">
        <f t="shared" si="969"/>
        <v>61</v>
      </c>
      <c r="V379" s="609">
        <v>0</v>
      </c>
      <c r="W379" s="615">
        <v>0</v>
      </c>
      <c r="X379" s="434">
        <f t="shared" si="826"/>
        <v>0</v>
      </c>
      <c r="Y379" s="435">
        <f t="shared" si="827"/>
        <v>0</v>
      </c>
      <c r="Z379" s="609">
        <v>0</v>
      </c>
      <c r="AA379" s="615"/>
      <c r="AB379" s="434">
        <f t="shared" si="828"/>
        <v>0</v>
      </c>
      <c r="AC379" s="435">
        <f t="shared" si="829"/>
        <v>0</v>
      </c>
      <c r="AD379" s="434">
        <f t="shared" si="830"/>
        <v>76</v>
      </c>
      <c r="AE379" s="435">
        <f t="shared" si="831"/>
        <v>61</v>
      </c>
      <c r="AF379" s="434">
        <f t="shared" si="832"/>
        <v>76</v>
      </c>
      <c r="AG379" s="435">
        <f t="shared" si="833"/>
        <v>61</v>
      </c>
      <c r="AH379" s="609">
        <v>4.3815789473684204</v>
      </c>
      <c r="AI379" s="615">
        <v>4.4918032786885203</v>
      </c>
      <c r="AJ379" s="434">
        <f t="shared" si="834"/>
        <v>332.99999999999994</v>
      </c>
      <c r="AK379" s="435">
        <f t="shared" si="835"/>
        <v>273.99999999999972</v>
      </c>
      <c r="AL379" s="609"/>
      <c r="AM379" s="615"/>
      <c r="AN379" s="434">
        <f t="shared" si="836"/>
        <v>0</v>
      </c>
      <c r="AO379" s="435">
        <f t="shared" si="837"/>
        <v>0</v>
      </c>
      <c r="AP379" s="609">
        <v>0</v>
      </c>
      <c r="AQ379" s="615"/>
      <c r="AR379" s="434">
        <f t="shared" si="838"/>
        <v>0</v>
      </c>
      <c r="AS379" s="435">
        <f t="shared" si="839"/>
        <v>0</v>
      </c>
      <c r="AT379" s="434">
        <f t="shared" si="840"/>
        <v>4.3815789473684204</v>
      </c>
      <c r="AU379" s="435">
        <f t="shared" si="841"/>
        <v>4.4918032786885203</v>
      </c>
      <c r="AV379" s="434">
        <f t="shared" si="842"/>
        <v>332.99999999999994</v>
      </c>
      <c r="AW379" s="435">
        <f t="shared" si="843"/>
        <v>273.99999999999972</v>
      </c>
      <c r="AX379" s="609">
        <v>130.26315789473699</v>
      </c>
      <c r="AY379" s="615">
        <v>135.360655737705</v>
      </c>
      <c r="AZ379" s="434">
        <f t="shared" si="844"/>
        <v>9900.0000000000109</v>
      </c>
      <c r="BA379" s="435">
        <f t="shared" si="845"/>
        <v>8257.0000000000055</v>
      </c>
      <c r="BB379" s="609"/>
      <c r="BC379" s="615"/>
      <c r="BD379" s="434">
        <f t="shared" si="846"/>
        <v>0</v>
      </c>
      <c r="BE379" s="435">
        <f t="shared" si="847"/>
        <v>0</v>
      </c>
      <c r="BF379" s="609">
        <v>0</v>
      </c>
      <c r="BG379" s="615"/>
      <c r="BH379" s="434">
        <f t="shared" si="848"/>
        <v>0</v>
      </c>
      <c r="BI379" s="435">
        <f t="shared" si="849"/>
        <v>0</v>
      </c>
      <c r="BJ379" s="434">
        <f t="shared" si="850"/>
        <v>130.26315789473699</v>
      </c>
      <c r="BK379" s="435">
        <f t="shared" si="851"/>
        <v>135.360655737705</v>
      </c>
      <c r="BL379" s="434">
        <f t="shared" si="852"/>
        <v>9900.0000000000109</v>
      </c>
      <c r="BM379" s="435">
        <f t="shared" si="853"/>
        <v>8257.0000000000055</v>
      </c>
      <c r="BN379" s="609">
        <v>3738</v>
      </c>
      <c r="BO379" s="615">
        <v>3881</v>
      </c>
      <c r="BP379" s="434">
        <f t="shared" si="854"/>
        <v>3738</v>
      </c>
      <c r="BQ379" s="435">
        <f t="shared" si="855"/>
        <v>3881</v>
      </c>
      <c r="BR379" s="609">
        <v>58</v>
      </c>
      <c r="BS379" s="615">
        <v>32</v>
      </c>
      <c r="BT379" s="434">
        <f t="shared" si="856"/>
        <v>58</v>
      </c>
      <c r="BU379" s="435">
        <f t="shared" si="857"/>
        <v>32</v>
      </c>
      <c r="BV379" s="609">
        <v>0</v>
      </c>
      <c r="BW379" s="615"/>
      <c r="BX379" s="434">
        <f t="shared" si="858"/>
        <v>0</v>
      </c>
      <c r="BY379" s="435">
        <f t="shared" si="859"/>
        <v>0</v>
      </c>
      <c r="BZ379" s="434">
        <f t="shared" si="860"/>
        <v>3796</v>
      </c>
      <c r="CA379" s="435">
        <f t="shared" si="861"/>
        <v>3913</v>
      </c>
      <c r="CB379" s="434">
        <f t="shared" si="862"/>
        <v>3796</v>
      </c>
      <c r="CC379" s="435">
        <f t="shared" si="863"/>
        <v>3913</v>
      </c>
      <c r="CD379" s="609">
        <v>4.4093097913322596</v>
      </c>
      <c r="CE379" s="615">
        <v>4.4156145323370302</v>
      </c>
      <c r="CF379" s="434">
        <f t="shared" si="864"/>
        <v>16481.999999999985</v>
      </c>
      <c r="CG379" s="435">
        <f t="shared" si="865"/>
        <v>17137.000000000015</v>
      </c>
      <c r="CH379" s="609">
        <v>5.0086206896551699</v>
      </c>
      <c r="CI379" s="615">
        <v>5.328125</v>
      </c>
      <c r="CJ379" s="434">
        <f t="shared" si="866"/>
        <v>290.49999999999983</v>
      </c>
      <c r="CK379" s="435">
        <f t="shared" si="867"/>
        <v>170.5</v>
      </c>
      <c r="CL379" s="609">
        <v>0</v>
      </c>
      <c r="CM379" s="615"/>
      <c r="CN379" s="434">
        <f t="shared" si="868"/>
        <v>0</v>
      </c>
      <c r="CO379" s="435">
        <f t="shared" si="869"/>
        <v>0</v>
      </c>
      <c r="CP379" s="434">
        <f t="shared" si="870"/>
        <v>4.4184668071654336</v>
      </c>
      <c r="CQ379" s="435">
        <f t="shared" si="871"/>
        <v>4.4230769230769269</v>
      </c>
      <c r="CR379" s="434">
        <f t="shared" si="872"/>
        <v>16772.499999999985</v>
      </c>
      <c r="CS379" s="435">
        <f t="shared" si="873"/>
        <v>17307.500000000015</v>
      </c>
      <c r="CT379" s="609">
        <v>127.402354200107</v>
      </c>
      <c r="CU379" s="615">
        <v>126.99639268229799</v>
      </c>
      <c r="CV379" s="434">
        <f t="shared" si="874"/>
        <v>476229.99999999994</v>
      </c>
      <c r="CW379" s="435">
        <f t="shared" si="875"/>
        <v>492872.99999999854</v>
      </c>
      <c r="CX379" s="609">
        <v>133.81034482758599</v>
      </c>
      <c r="CY379" s="615">
        <v>120.1875</v>
      </c>
      <c r="CZ379" s="434">
        <f t="shared" si="876"/>
        <v>7760.9999999999873</v>
      </c>
      <c r="DA379" s="435">
        <f t="shared" si="877"/>
        <v>3846</v>
      </c>
      <c r="DB379" s="432">
        <v>0</v>
      </c>
      <c r="DC379" s="433"/>
      <c r="DD379" s="434">
        <f t="shared" si="878"/>
        <v>0</v>
      </c>
      <c r="DE379" s="435">
        <f t="shared" si="879"/>
        <v>0</v>
      </c>
      <c r="DF379" s="434">
        <f t="shared" si="880"/>
        <v>127.50026343519492</v>
      </c>
      <c r="DG379" s="435">
        <f t="shared" si="881"/>
        <v>126.94071045233798</v>
      </c>
      <c r="DH379" s="434">
        <f t="shared" si="882"/>
        <v>483990.99999999994</v>
      </c>
      <c r="DI379" s="435">
        <f t="shared" si="883"/>
        <v>496718.99999999854</v>
      </c>
      <c r="DJ379" s="434">
        <f t="shared" si="884"/>
        <v>3872</v>
      </c>
      <c r="DK379" s="435">
        <f t="shared" si="885"/>
        <v>3974</v>
      </c>
      <c r="DL379" s="434">
        <f t="shared" si="886"/>
        <v>3872</v>
      </c>
      <c r="DM379" s="435">
        <f t="shared" si="887"/>
        <v>3974</v>
      </c>
      <c r="DN379" s="434">
        <f t="shared" si="888"/>
        <v>4.4177427685950379</v>
      </c>
      <c r="DO379" s="435">
        <f t="shared" si="889"/>
        <v>4.4241318570709653</v>
      </c>
      <c r="DP379" s="434">
        <f t="shared" si="890"/>
        <v>17105.499999999985</v>
      </c>
      <c r="DQ379" s="435">
        <f t="shared" si="891"/>
        <v>17581.500000000015</v>
      </c>
      <c r="DR379" s="434">
        <f t="shared" si="892"/>
        <v>127.55449380165288</v>
      </c>
      <c r="DS379" s="435">
        <f t="shared" si="893"/>
        <v>127.06995470558594</v>
      </c>
      <c r="DT379" s="434">
        <f t="shared" si="894"/>
        <v>493890.99999999994</v>
      </c>
      <c r="DU379" s="435">
        <f t="shared" si="895"/>
        <v>504975.99999999854</v>
      </c>
      <c r="DV379" s="609">
        <v>744</v>
      </c>
      <c r="DW379" s="615">
        <v>775</v>
      </c>
      <c r="DX379" s="434">
        <f t="shared" si="896"/>
        <v>744</v>
      </c>
      <c r="DY379" s="435">
        <f t="shared" si="897"/>
        <v>775</v>
      </c>
      <c r="DZ379" s="609">
        <v>92</v>
      </c>
      <c r="EA379" s="615">
        <v>68</v>
      </c>
      <c r="EB379" s="434">
        <f t="shared" si="898"/>
        <v>92</v>
      </c>
      <c r="EC379" s="435">
        <f t="shared" si="899"/>
        <v>68</v>
      </c>
      <c r="ED379" s="609">
        <v>0</v>
      </c>
      <c r="EE379" s="615"/>
      <c r="EF379" s="434">
        <f t="shared" si="900"/>
        <v>0</v>
      </c>
      <c r="EG379" s="435">
        <f t="shared" si="901"/>
        <v>0</v>
      </c>
      <c r="EH379" s="434">
        <f t="shared" si="902"/>
        <v>836</v>
      </c>
      <c r="EI379" s="435">
        <f t="shared" si="903"/>
        <v>843</v>
      </c>
      <c r="EJ379" s="434">
        <f t="shared" si="904"/>
        <v>836</v>
      </c>
      <c r="EK379" s="435">
        <f t="shared" si="905"/>
        <v>843</v>
      </c>
      <c r="EL379" s="609">
        <v>3.28158602150538</v>
      </c>
      <c r="EM379" s="615">
        <v>3.2690322580645201</v>
      </c>
      <c r="EN379" s="434">
        <f t="shared" si="906"/>
        <v>2441.5000000000027</v>
      </c>
      <c r="EO379" s="435">
        <f t="shared" si="907"/>
        <v>2533.5000000000032</v>
      </c>
      <c r="EP379" s="609">
        <v>3.9347826086956501</v>
      </c>
      <c r="EQ379" s="615">
        <v>3.375</v>
      </c>
      <c r="ER379" s="434">
        <f t="shared" si="908"/>
        <v>361.99999999999983</v>
      </c>
      <c r="ES379" s="435">
        <f t="shared" si="909"/>
        <v>229.5</v>
      </c>
      <c r="ET379" s="609"/>
      <c r="EU379" s="615"/>
      <c r="EV379" s="434">
        <f t="shared" si="910"/>
        <v>0</v>
      </c>
      <c r="EW379" s="435">
        <f t="shared" si="911"/>
        <v>0</v>
      </c>
      <c r="EX379" s="434">
        <f t="shared" si="912"/>
        <v>3.3534688995215345</v>
      </c>
      <c r="EY379" s="435">
        <f t="shared" si="913"/>
        <v>3.277580071174381</v>
      </c>
      <c r="EZ379" s="434">
        <f t="shared" si="914"/>
        <v>2803.5000000000027</v>
      </c>
      <c r="FA379" s="435">
        <f t="shared" si="915"/>
        <v>2763.0000000000032</v>
      </c>
      <c r="FB379" s="609">
        <v>81.1666666666667</v>
      </c>
      <c r="FC379" s="615">
        <v>80.658064516129002</v>
      </c>
      <c r="FD379" s="434">
        <f t="shared" si="916"/>
        <v>60388.000000000022</v>
      </c>
      <c r="FE379" s="435">
        <f t="shared" si="917"/>
        <v>62509.999999999978</v>
      </c>
      <c r="FF379" s="609">
        <v>56.173913043478301</v>
      </c>
      <c r="FG379" s="615">
        <v>48.573529411764703</v>
      </c>
      <c r="FH379" s="434">
        <f t="shared" si="918"/>
        <v>5168.0000000000036</v>
      </c>
      <c r="FI379" s="435">
        <f t="shared" si="919"/>
        <v>3303</v>
      </c>
      <c r="FJ379" s="609"/>
      <c r="FK379" s="615"/>
      <c r="FL379" s="434">
        <f t="shared" si="920"/>
        <v>0</v>
      </c>
      <c r="FM379" s="435">
        <f t="shared" si="921"/>
        <v>0</v>
      </c>
      <c r="FN379" s="434">
        <f t="shared" si="922"/>
        <v>78.416267942583772</v>
      </c>
      <c r="FO379" s="435">
        <f t="shared" si="923"/>
        <v>78.069988137603758</v>
      </c>
      <c r="FP379" s="434">
        <f t="shared" si="924"/>
        <v>65556.000000000029</v>
      </c>
      <c r="FQ379" s="435">
        <f t="shared" si="925"/>
        <v>65812.999999999971</v>
      </c>
      <c r="FR379" s="609">
        <v>5</v>
      </c>
      <c r="FS379" s="615">
        <v>10</v>
      </c>
      <c r="FT379" s="434">
        <f t="shared" si="926"/>
        <v>5</v>
      </c>
      <c r="FU379" s="435">
        <f t="shared" si="927"/>
        <v>10</v>
      </c>
      <c r="FV379" s="609">
        <v>5</v>
      </c>
      <c r="FW379" s="615">
        <v>19.5</v>
      </c>
      <c r="FX379" s="434">
        <f t="shared" si="928"/>
        <v>25</v>
      </c>
      <c r="FY379" s="435">
        <f t="shared" si="929"/>
        <v>195</v>
      </c>
      <c r="FZ379" s="609">
        <v>105.4</v>
      </c>
      <c r="GA379" s="615">
        <v>76.5</v>
      </c>
      <c r="GB379" s="434">
        <f t="shared" si="930"/>
        <v>527</v>
      </c>
      <c r="GC379" s="435">
        <f t="shared" si="931"/>
        <v>765</v>
      </c>
      <c r="GD379" s="434">
        <f t="shared" si="932"/>
        <v>4558</v>
      </c>
      <c r="GE379" s="435">
        <f t="shared" si="933"/>
        <v>4717</v>
      </c>
      <c r="GF379" s="434">
        <f t="shared" si="934"/>
        <v>4558</v>
      </c>
      <c r="GG379" s="435">
        <f t="shared" si="935"/>
        <v>4717</v>
      </c>
      <c r="GH379" s="434">
        <f t="shared" si="936"/>
        <v>19256.499999999989</v>
      </c>
      <c r="GI379" s="435">
        <f t="shared" si="937"/>
        <v>19944.500000000018</v>
      </c>
      <c r="GJ379" s="434">
        <f t="shared" si="938"/>
        <v>546518</v>
      </c>
      <c r="GK379" s="435">
        <f t="shared" si="939"/>
        <v>563639.99999999849</v>
      </c>
      <c r="GL379" s="434">
        <f t="shared" si="940"/>
        <v>150</v>
      </c>
      <c r="GM379" s="435">
        <f t="shared" si="941"/>
        <v>100</v>
      </c>
      <c r="GN379" s="434">
        <f t="shared" si="942"/>
        <v>150</v>
      </c>
      <c r="GO379" s="435">
        <f t="shared" si="943"/>
        <v>100</v>
      </c>
      <c r="GP379" s="434">
        <f t="shared" si="944"/>
        <v>652.49999999999966</v>
      </c>
      <c r="GQ379" s="435">
        <f t="shared" si="945"/>
        <v>400</v>
      </c>
      <c r="GR379" s="434">
        <f t="shared" si="946"/>
        <v>12928.999999999991</v>
      </c>
      <c r="GS379" s="435">
        <f t="shared" si="947"/>
        <v>7149</v>
      </c>
      <c r="GT379" s="434">
        <f t="shared" si="948"/>
        <v>4708</v>
      </c>
      <c r="GU379" s="435">
        <f t="shared" si="949"/>
        <v>4817</v>
      </c>
      <c r="GV379" s="434">
        <f t="shared" si="950"/>
        <v>4708</v>
      </c>
      <c r="GW379" s="435">
        <f t="shared" si="951"/>
        <v>4817</v>
      </c>
      <c r="GX379" s="434">
        <f t="shared" si="952"/>
        <v>19908.999999999989</v>
      </c>
      <c r="GY379" s="435">
        <f t="shared" si="953"/>
        <v>20344.500000000018</v>
      </c>
      <c r="GZ379" s="434">
        <f t="shared" si="954"/>
        <v>559447</v>
      </c>
      <c r="HA379" s="435">
        <f t="shared" si="955"/>
        <v>570788.99999999849</v>
      </c>
      <c r="HB379" s="434">
        <f t="shared" si="956"/>
        <v>0</v>
      </c>
      <c r="HC379" s="435">
        <f t="shared" si="957"/>
        <v>0</v>
      </c>
      <c r="HD379" s="434">
        <f t="shared" si="958"/>
        <v>0</v>
      </c>
      <c r="HE379" s="435">
        <f t="shared" si="959"/>
        <v>0</v>
      </c>
      <c r="HF379" s="434">
        <f t="shared" si="960"/>
        <v>0</v>
      </c>
      <c r="HG379" s="435">
        <f t="shared" si="961"/>
        <v>0</v>
      </c>
      <c r="HH379" s="434">
        <f t="shared" si="962"/>
        <v>0</v>
      </c>
      <c r="HI379" s="435">
        <f t="shared" si="963"/>
        <v>0</v>
      </c>
      <c r="HJ379" s="434">
        <f t="shared" si="964"/>
        <v>19933.999999999989</v>
      </c>
      <c r="HK379" s="435">
        <f t="shared" si="965"/>
        <v>20539.500000000018</v>
      </c>
      <c r="HL379" s="434">
        <f t="shared" si="966"/>
        <v>559974</v>
      </c>
      <c r="HM379" s="435">
        <f t="shared" si="967"/>
        <v>571553.99999999849</v>
      </c>
    </row>
    <row r="380" spans="1:223" s="616" customFormat="1" ht="15.6" customHeight="1">
      <c r="A380" s="612" t="s">
        <v>686</v>
      </c>
      <c r="B380" s="613" t="s">
        <v>693</v>
      </c>
      <c r="C380" s="578"/>
      <c r="D380" s="2">
        <v>232566</v>
      </c>
      <c r="E380" s="579">
        <v>5</v>
      </c>
      <c r="F380" s="609">
        <v>848</v>
      </c>
      <c r="G380" s="615">
        <v>776</v>
      </c>
      <c r="H380" s="609">
        <v>27</v>
      </c>
      <c r="I380" s="615">
        <v>20</v>
      </c>
      <c r="J380" s="434">
        <f t="shared" si="820"/>
        <v>821</v>
      </c>
      <c r="K380" s="435">
        <f t="shared" si="821"/>
        <v>756</v>
      </c>
      <c r="L380" s="609">
        <v>120</v>
      </c>
      <c r="M380" s="615">
        <v>120</v>
      </c>
      <c r="N380" s="434">
        <f t="shared" si="822"/>
        <v>821</v>
      </c>
      <c r="O380" s="435">
        <f t="shared" si="823"/>
        <v>756</v>
      </c>
      <c r="P380" s="434">
        <f t="shared" si="824"/>
        <v>821</v>
      </c>
      <c r="Q380" s="435">
        <f t="shared" si="825"/>
        <v>756</v>
      </c>
      <c r="R380" s="609">
        <v>0</v>
      </c>
      <c r="S380" s="615">
        <v>0</v>
      </c>
      <c r="T380" s="589">
        <f t="shared" si="969"/>
        <v>0</v>
      </c>
      <c r="U380" s="590">
        <f t="shared" si="969"/>
        <v>0</v>
      </c>
      <c r="V380" s="609">
        <v>0</v>
      </c>
      <c r="W380" s="615">
        <v>0</v>
      </c>
      <c r="X380" s="434">
        <f t="shared" si="826"/>
        <v>0</v>
      </c>
      <c r="Y380" s="435">
        <f t="shared" si="827"/>
        <v>0</v>
      </c>
      <c r="Z380" s="609">
        <v>0</v>
      </c>
      <c r="AA380" s="615"/>
      <c r="AB380" s="434">
        <f t="shared" si="828"/>
        <v>0</v>
      </c>
      <c r="AC380" s="435">
        <f t="shared" si="829"/>
        <v>0</v>
      </c>
      <c r="AD380" s="434">
        <f t="shared" si="830"/>
        <v>0</v>
      </c>
      <c r="AE380" s="435">
        <f t="shared" si="831"/>
        <v>0</v>
      </c>
      <c r="AF380" s="434">
        <f t="shared" si="832"/>
        <v>0</v>
      </c>
      <c r="AG380" s="435">
        <f t="shared" si="833"/>
        <v>0</v>
      </c>
      <c r="AH380" s="609"/>
      <c r="AI380" s="615"/>
      <c r="AJ380" s="434">
        <f t="shared" si="834"/>
        <v>0</v>
      </c>
      <c r="AK380" s="435">
        <f t="shared" si="835"/>
        <v>0</v>
      </c>
      <c r="AL380" s="609"/>
      <c r="AM380" s="615"/>
      <c r="AN380" s="434">
        <f t="shared" si="836"/>
        <v>0</v>
      </c>
      <c r="AO380" s="435">
        <f t="shared" si="837"/>
        <v>0</v>
      </c>
      <c r="AP380" s="609">
        <v>0</v>
      </c>
      <c r="AQ380" s="615"/>
      <c r="AR380" s="434">
        <f t="shared" si="838"/>
        <v>0</v>
      </c>
      <c r="AS380" s="435">
        <f t="shared" si="839"/>
        <v>0</v>
      </c>
      <c r="AT380" s="434">
        <f t="shared" si="840"/>
        <v>0</v>
      </c>
      <c r="AU380" s="435">
        <f t="shared" si="841"/>
        <v>0</v>
      </c>
      <c r="AV380" s="434">
        <f t="shared" si="842"/>
        <v>0</v>
      </c>
      <c r="AW380" s="435">
        <f t="shared" si="843"/>
        <v>0</v>
      </c>
      <c r="AX380" s="609"/>
      <c r="AY380" s="615"/>
      <c r="AZ380" s="434">
        <f t="shared" si="844"/>
        <v>0</v>
      </c>
      <c r="BA380" s="435">
        <f t="shared" si="845"/>
        <v>0</v>
      </c>
      <c r="BB380" s="609"/>
      <c r="BC380" s="615"/>
      <c r="BD380" s="434">
        <f t="shared" si="846"/>
        <v>0</v>
      </c>
      <c r="BE380" s="435">
        <f t="shared" si="847"/>
        <v>0</v>
      </c>
      <c r="BF380" s="609">
        <v>0</v>
      </c>
      <c r="BG380" s="615"/>
      <c r="BH380" s="434">
        <f t="shared" si="848"/>
        <v>0</v>
      </c>
      <c r="BI380" s="435">
        <f t="shared" si="849"/>
        <v>0</v>
      </c>
      <c r="BJ380" s="434">
        <f t="shared" si="850"/>
        <v>0</v>
      </c>
      <c r="BK380" s="435">
        <f t="shared" si="851"/>
        <v>0</v>
      </c>
      <c r="BL380" s="434">
        <f t="shared" si="852"/>
        <v>0</v>
      </c>
      <c r="BM380" s="435">
        <f t="shared" si="853"/>
        <v>0</v>
      </c>
      <c r="BN380" s="609">
        <v>606</v>
      </c>
      <c r="BO380" s="615">
        <v>566</v>
      </c>
      <c r="BP380" s="434">
        <f t="shared" si="854"/>
        <v>606</v>
      </c>
      <c r="BQ380" s="435">
        <f t="shared" si="855"/>
        <v>566</v>
      </c>
      <c r="BR380" s="609">
        <v>12</v>
      </c>
      <c r="BS380" s="615">
        <v>11</v>
      </c>
      <c r="BT380" s="434">
        <f t="shared" si="856"/>
        <v>12</v>
      </c>
      <c r="BU380" s="435">
        <f t="shared" si="857"/>
        <v>11</v>
      </c>
      <c r="BV380" s="609">
        <v>0</v>
      </c>
      <c r="BW380" s="615"/>
      <c r="BX380" s="434">
        <f t="shared" si="858"/>
        <v>0</v>
      </c>
      <c r="BY380" s="435">
        <f t="shared" si="859"/>
        <v>0</v>
      </c>
      <c r="BZ380" s="434">
        <f t="shared" si="860"/>
        <v>618</v>
      </c>
      <c r="CA380" s="435">
        <f t="shared" si="861"/>
        <v>577</v>
      </c>
      <c r="CB380" s="434">
        <f t="shared" si="862"/>
        <v>618</v>
      </c>
      <c r="CC380" s="435">
        <f t="shared" si="863"/>
        <v>577</v>
      </c>
      <c r="CD380" s="609">
        <v>4.4034653465346496</v>
      </c>
      <c r="CE380" s="615">
        <v>4.4726148409894</v>
      </c>
      <c r="CF380" s="434">
        <f t="shared" si="864"/>
        <v>2668.4999999999977</v>
      </c>
      <c r="CG380" s="435">
        <f t="shared" si="865"/>
        <v>2531.5000000000005</v>
      </c>
      <c r="CH380" s="609">
        <v>5.1666666666666696</v>
      </c>
      <c r="CI380" s="615">
        <v>4.8181818181818201</v>
      </c>
      <c r="CJ380" s="434">
        <f t="shared" si="866"/>
        <v>62.000000000000036</v>
      </c>
      <c r="CK380" s="435">
        <f t="shared" si="867"/>
        <v>53.000000000000021</v>
      </c>
      <c r="CL380" s="609">
        <v>0</v>
      </c>
      <c r="CM380" s="615"/>
      <c r="CN380" s="434">
        <f t="shared" si="868"/>
        <v>0</v>
      </c>
      <c r="CO380" s="435">
        <f t="shared" si="869"/>
        <v>0</v>
      </c>
      <c r="CP380" s="434">
        <f t="shared" si="870"/>
        <v>4.4182847896440096</v>
      </c>
      <c r="CQ380" s="435">
        <f t="shared" si="871"/>
        <v>4.4792027729636059</v>
      </c>
      <c r="CR380" s="434">
        <f t="shared" si="872"/>
        <v>2730.4999999999977</v>
      </c>
      <c r="CS380" s="435">
        <f t="shared" si="873"/>
        <v>2584.5000000000005</v>
      </c>
      <c r="CT380" s="609">
        <v>128.133663366337</v>
      </c>
      <c r="CU380" s="615">
        <v>127.115724381625</v>
      </c>
      <c r="CV380" s="434">
        <f t="shared" si="874"/>
        <v>77649.000000000218</v>
      </c>
      <c r="CW380" s="435">
        <f t="shared" si="875"/>
        <v>71947.499999999753</v>
      </c>
      <c r="CX380" s="609">
        <v>127</v>
      </c>
      <c r="CY380" s="615">
        <v>126.272727272727</v>
      </c>
      <c r="CZ380" s="434">
        <f t="shared" si="876"/>
        <v>1524</v>
      </c>
      <c r="DA380" s="435">
        <f t="shared" si="877"/>
        <v>1388.999999999997</v>
      </c>
      <c r="DB380" s="432">
        <v>0</v>
      </c>
      <c r="DC380" s="433"/>
      <c r="DD380" s="434">
        <f t="shared" si="878"/>
        <v>0</v>
      </c>
      <c r="DE380" s="435">
        <f t="shared" si="879"/>
        <v>0</v>
      </c>
      <c r="DF380" s="434">
        <f t="shared" si="880"/>
        <v>128.11165048543725</v>
      </c>
      <c r="DG380" s="435">
        <f t="shared" si="881"/>
        <v>127.09965337954897</v>
      </c>
      <c r="DH380" s="434">
        <f t="shared" si="882"/>
        <v>79173.000000000218</v>
      </c>
      <c r="DI380" s="435">
        <f t="shared" si="883"/>
        <v>73336.499999999753</v>
      </c>
      <c r="DJ380" s="434">
        <f t="shared" si="884"/>
        <v>618</v>
      </c>
      <c r="DK380" s="435">
        <f t="shared" si="885"/>
        <v>577</v>
      </c>
      <c r="DL380" s="434">
        <f t="shared" si="886"/>
        <v>618</v>
      </c>
      <c r="DM380" s="435">
        <f t="shared" si="887"/>
        <v>577</v>
      </c>
      <c r="DN380" s="434">
        <f t="shared" si="888"/>
        <v>4.4182847896440096</v>
      </c>
      <c r="DO380" s="435">
        <f t="shared" si="889"/>
        <v>4.4792027729636059</v>
      </c>
      <c r="DP380" s="434">
        <f t="shared" si="890"/>
        <v>2730.4999999999977</v>
      </c>
      <c r="DQ380" s="435">
        <f t="shared" si="891"/>
        <v>2584.5000000000005</v>
      </c>
      <c r="DR380" s="434">
        <f t="shared" si="892"/>
        <v>128.11165048543725</v>
      </c>
      <c r="DS380" s="435">
        <f t="shared" si="893"/>
        <v>127.09965337954897</v>
      </c>
      <c r="DT380" s="434">
        <f t="shared" si="894"/>
        <v>79173.000000000218</v>
      </c>
      <c r="DU380" s="435">
        <f t="shared" si="895"/>
        <v>73336.499999999753</v>
      </c>
      <c r="DV380" s="609">
        <v>179</v>
      </c>
      <c r="DW380" s="615">
        <v>163</v>
      </c>
      <c r="DX380" s="434">
        <f t="shared" si="896"/>
        <v>179</v>
      </c>
      <c r="DY380" s="435">
        <f t="shared" si="897"/>
        <v>163</v>
      </c>
      <c r="DZ380" s="609">
        <v>20</v>
      </c>
      <c r="EA380" s="615">
        <v>14</v>
      </c>
      <c r="EB380" s="434">
        <f t="shared" si="898"/>
        <v>20</v>
      </c>
      <c r="EC380" s="435">
        <f t="shared" si="899"/>
        <v>14</v>
      </c>
      <c r="ED380" s="609">
        <v>0</v>
      </c>
      <c r="EE380" s="615"/>
      <c r="EF380" s="434">
        <f t="shared" si="900"/>
        <v>0</v>
      </c>
      <c r="EG380" s="435">
        <f t="shared" si="901"/>
        <v>0</v>
      </c>
      <c r="EH380" s="434">
        <f t="shared" si="902"/>
        <v>199</v>
      </c>
      <c r="EI380" s="435">
        <f t="shared" si="903"/>
        <v>177</v>
      </c>
      <c r="EJ380" s="434">
        <f t="shared" si="904"/>
        <v>199</v>
      </c>
      <c r="EK380" s="435">
        <f t="shared" si="905"/>
        <v>177</v>
      </c>
      <c r="EL380" s="609">
        <v>3.3938547486033501</v>
      </c>
      <c r="EM380" s="615">
        <v>3.48466257668712</v>
      </c>
      <c r="EN380" s="434">
        <f t="shared" si="906"/>
        <v>607.49999999999966</v>
      </c>
      <c r="EO380" s="435">
        <f t="shared" si="907"/>
        <v>568.00000000000057</v>
      </c>
      <c r="EP380" s="609">
        <v>3.5750000000000002</v>
      </c>
      <c r="EQ380" s="615">
        <v>3.25</v>
      </c>
      <c r="ER380" s="434">
        <f t="shared" si="908"/>
        <v>71.5</v>
      </c>
      <c r="ES380" s="435">
        <f t="shared" si="909"/>
        <v>45.5</v>
      </c>
      <c r="ET380" s="609"/>
      <c r="EU380" s="615"/>
      <c r="EV380" s="434">
        <f t="shared" si="910"/>
        <v>0</v>
      </c>
      <c r="EW380" s="435">
        <f t="shared" si="911"/>
        <v>0</v>
      </c>
      <c r="EX380" s="434">
        <f t="shared" si="912"/>
        <v>3.4120603015075361</v>
      </c>
      <c r="EY380" s="435">
        <f t="shared" si="913"/>
        <v>3.4661016949152574</v>
      </c>
      <c r="EZ380" s="434">
        <f t="shared" si="914"/>
        <v>678.99999999999966</v>
      </c>
      <c r="FA380" s="435">
        <f t="shared" si="915"/>
        <v>613.50000000000057</v>
      </c>
      <c r="FB380" s="609">
        <v>85.916201117318394</v>
      </c>
      <c r="FC380" s="615">
        <v>84.901840490797497</v>
      </c>
      <c r="FD380" s="434">
        <f t="shared" si="916"/>
        <v>15378.999999999993</v>
      </c>
      <c r="FE380" s="435">
        <f t="shared" si="917"/>
        <v>13838.999999999993</v>
      </c>
      <c r="FF380" s="609">
        <v>67.400000000000006</v>
      </c>
      <c r="FG380" s="615">
        <v>63.785714285714299</v>
      </c>
      <c r="FH380" s="434">
        <f t="shared" si="918"/>
        <v>1348</v>
      </c>
      <c r="FI380" s="435">
        <f t="shared" si="919"/>
        <v>893.00000000000023</v>
      </c>
      <c r="FJ380" s="609"/>
      <c r="FK380" s="615"/>
      <c r="FL380" s="434">
        <f t="shared" si="920"/>
        <v>0</v>
      </c>
      <c r="FM380" s="435">
        <f t="shared" si="921"/>
        <v>0</v>
      </c>
      <c r="FN380" s="434">
        <f t="shared" si="922"/>
        <v>84.055276381909508</v>
      </c>
      <c r="FO380" s="435">
        <f t="shared" si="923"/>
        <v>83.231638418079058</v>
      </c>
      <c r="FP380" s="434">
        <f t="shared" si="924"/>
        <v>16726.999999999993</v>
      </c>
      <c r="FQ380" s="435">
        <f t="shared" si="925"/>
        <v>14731.999999999993</v>
      </c>
      <c r="FR380" s="609">
        <v>4</v>
      </c>
      <c r="FS380" s="615">
        <v>2</v>
      </c>
      <c r="FT380" s="434">
        <f t="shared" si="926"/>
        <v>4</v>
      </c>
      <c r="FU380" s="435">
        <f t="shared" si="927"/>
        <v>2</v>
      </c>
      <c r="FV380" s="609">
        <v>6</v>
      </c>
      <c r="FW380" s="615">
        <v>7</v>
      </c>
      <c r="FX380" s="434">
        <f t="shared" si="928"/>
        <v>24</v>
      </c>
      <c r="FY380" s="435">
        <f t="shared" si="929"/>
        <v>14</v>
      </c>
      <c r="FZ380" s="609">
        <v>121</v>
      </c>
      <c r="GA380" s="615">
        <v>99</v>
      </c>
      <c r="GB380" s="434">
        <f t="shared" si="930"/>
        <v>484</v>
      </c>
      <c r="GC380" s="435">
        <f t="shared" si="931"/>
        <v>198</v>
      </c>
      <c r="GD380" s="434">
        <f t="shared" si="932"/>
        <v>785</v>
      </c>
      <c r="GE380" s="435">
        <f t="shared" si="933"/>
        <v>729</v>
      </c>
      <c r="GF380" s="434">
        <f t="shared" si="934"/>
        <v>785</v>
      </c>
      <c r="GG380" s="435">
        <f t="shared" si="935"/>
        <v>729</v>
      </c>
      <c r="GH380" s="434">
        <f t="shared" si="936"/>
        <v>3275.9999999999973</v>
      </c>
      <c r="GI380" s="435">
        <f t="shared" si="937"/>
        <v>3099.5000000000009</v>
      </c>
      <c r="GJ380" s="434">
        <f t="shared" si="938"/>
        <v>93028.000000000204</v>
      </c>
      <c r="GK380" s="435">
        <f t="shared" si="939"/>
        <v>85786.499999999738</v>
      </c>
      <c r="GL380" s="434">
        <f t="shared" si="940"/>
        <v>32</v>
      </c>
      <c r="GM380" s="435">
        <f t="shared" si="941"/>
        <v>25</v>
      </c>
      <c r="GN380" s="434">
        <f t="shared" si="942"/>
        <v>32</v>
      </c>
      <c r="GO380" s="435">
        <f t="shared" si="943"/>
        <v>25</v>
      </c>
      <c r="GP380" s="434">
        <f t="shared" si="944"/>
        <v>133.50000000000003</v>
      </c>
      <c r="GQ380" s="435">
        <f t="shared" si="945"/>
        <v>98.500000000000028</v>
      </c>
      <c r="GR380" s="434">
        <f t="shared" si="946"/>
        <v>2872</v>
      </c>
      <c r="GS380" s="435">
        <f t="shared" si="947"/>
        <v>2281.9999999999973</v>
      </c>
      <c r="GT380" s="434">
        <f t="shared" si="948"/>
        <v>817</v>
      </c>
      <c r="GU380" s="435">
        <f t="shared" si="949"/>
        <v>754</v>
      </c>
      <c r="GV380" s="434">
        <f t="shared" si="950"/>
        <v>817</v>
      </c>
      <c r="GW380" s="435">
        <f t="shared" si="951"/>
        <v>754</v>
      </c>
      <c r="GX380" s="434">
        <f t="shared" si="952"/>
        <v>3409.4999999999973</v>
      </c>
      <c r="GY380" s="435">
        <f t="shared" si="953"/>
        <v>3198.0000000000009</v>
      </c>
      <c r="GZ380" s="434">
        <f t="shared" si="954"/>
        <v>95900.000000000204</v>
      </c>
      <c r="HA380" s="435">
        <f t="shared" si="955"/>
        <v>88068.499999999738</v>
      </c>
      <c r="HB380" s="434">
        <f t="shared" si="956"/>
        <v>0</v>
      </c>
      <c r="HC380" s="435">
        <f t="shared" si="957"/>
        <v>0</v>
      </c>
      <c r="HD380" s="434">
        <f t="shared" si="958"/>
        <v>0</v>
      </c>
      <c r="HE380" s="435">
        <f t="shared" si="959"/>
        <v>0</v>
      </c>
      <c r="HF380" s="434">
        <f t="shared" si="960"/>
        <v>0</v>
      </c>
      <c r="HG380" s="435">
        <f t="shared" si="961"/>
        <v>0</v>
      </c>
      <c r="HH380" s="434">
        <f t="shared" si="962"/>
        <v>0</v>
      </c>
      <c r="HI380" s="435">
        <f t="shared" si="963"/>
        <v>0</v>
      </c>
      <c r="HJ380" s="434">
        <f t="shared" si="964"/>
        <v>3433.4999999999973</v>
      </c>
      <c r="HK380" s="435">
        <f t="shared" si="965"/>
        <v>3212.0000000000009</v>
      </c>
      <c r="HL380" s="434">
        <f t="shared" si="966"/>
        <v>96384.000000000204</v>
      </c>
      <c r="HM380" s="435">
        <f t="shared" si="967"/>
        <v>88266.499999999738</v>
      </c>
    </row>
    <row r="381" spans="1:223" s="616" customFormat="1" ht="15.6" customHeight="1">
      <c r="A381" s="612" t="s">
        <v>686</v>
      </c>
      <c r="B381" s="613" t="s">
        <v>694</v>
      </c>
      <c r="C381" s="578"/>
      <c r="D381" s="2">
        <v>232937</v>
      </c>
      <c r="E381" s="579">
        <v>4</v>
      </c>
      <c r="F381" s="609">
        <v>712</v>
      </c>
      <c r="G381" s="615">
        <v>708</v>
      </c>
      <c r="H381" s="609">
        <v>2</v>
      </c>
      <c r="I381" s="615">
        <v>8</v>
      </c>
      <c r="J381" s="434">
        <f t="shared" si="820"/>
        <v>710</v>
      </c>
      <c r="K381" s="435">
        <f t="shared" si="821"/>
        <v>700</v>
      </c>
      <c r="L381" s="609">
        <v>120</v>
      </c>
      <c r="M381" s="615">
        <v>120</v>
      </c>
      <c r="N381" s="434">
        <f t="shared" si="822"/>
        <v>710</v>
      </c>
      <c r="O381" s="435">
        <f t="shared" si="823"/>
        <v>700</v>
      </c>
      <c r="P381" s="434">
        <f t="shared" si="824"/>
        <v>710</v>
      </c>
      <c r="Q381" s="435">
        <f t="shared" si="825"/>
        <v>700</v>
      </c>
      <c r="R381" s="609">
        <v>41</v>
      </c>
      <c r="S381" s="615">
        <v>36</v>
      </c>
      <c r="T381" s="589">
        <f t="shared" si="969"/>
        <v>41</v>
      </c>
      <c r="U381" s="590">
        <f t="shared" si="969"/>
        <v>36</v>
      </c>
      <c r="V381" s="609">
        <v>0</v>
      </c>
      <c r="W381" s="615">
        <v>0</v>
      </c>
      <c r="X381" s="434">
        <f t="shared" si="826"/>
        <v>0</v>
      </c>
      <c r="Y381" s="435">
        <f t="shared" si="827"/>
        <v>0</v>
      </c>
      <c r="Z381" s="609">
        <v>0</v>
      </c>
      <c r="AA381" s="615"/>
      <c r="AB381" s="434">
        <f t="shared" si="828"/>
        <v>0</v>
      </c>
      <c r="AC381" s="435">
        <f t="shared" si="829"/>
        <v>0</v>
      </c>
      <c r="AD381" s="434">
        <f t="shared" si="830"/>
        <v>41</v>
      </c>
      <c r="AE381" s="435">
        <f t="shared" si="831"/>
        <v>36</v>
      </c>
      <c r="AF381" s="434">
        <f t="shared" si="832"/>
        <v>41</v>
      </c>
      <c r="AG381" s="435">
        <f t="shared" si="833"/>
        <v>36</v>
      </c>
      <c r="AH381" s="609">
        <v>4.8292682926829302</v>
      </c>
      <c r="AI381" s="615">
        <v>5.2777777777777803</v>
      </c>
      <c r="AJ381" s="434">
        <f t="shared" si="834"/>
        <v>198.00000000000014</v>
      </c>
      <c r="AK381" s="435">
        <f t="shared" si="835"/>
        <v>190.00000000000009</v>
      </c>
      <c r="AL381" s="609"/>
      <c r="AM381" s="615"/>
      <c r="AN381" s="434">
        <f t="shared" si="836"/>
        <v>0</v>
      </c>
      <c r="AO381" s="435">
        <f t="shared" si="837"/>
        <v>0</v>
      </c>
      <c r="AP381" s="609">
        <v>0</v>
      </c>
      <c r="AQ381" s="615"/>
      <c r="AR381" s="434">
        <f t="shared" si="838"/>
        <v>0</v>
      </c>
      <c r="AS381" s="435">
        <f t="shared" si="839"/>
        <v>0</v>
      </c>
      <c r="AT381" s="434">
        <f t="shared" si="840"/>
        <v>4.8292682926829302</v>
      </c>
      <c r="AU381" s="435">
        <f t="shared" si="841"/>
        <v>5.2777777777777803</v>
      </c>
      <c r="AV381" s="434">
        <f t="shared" si="842"/>
        <v>198.00000000000014</v>
      </c>
      <c r="AW381" s="435">
        <f t="shared" si="843"/>
        <v>190.00000000000009</v>
      </c>
      <c r="AX381" s="609">
        <v>149.878048780488</v>
      </c>
      <c r="AY381" s="615">
        <v>152.083333333333</v>
      </c>
      <c r="AZ381" s="434">
        <f t="shared" si="844"/>
        <v>6145.0000000000082</v>
      </c>
      <c r="BA381" s="435">
        <f t="shared" si="845"/>
        <v>5474.9999999999882</v>
      </c>
      <c r="BB381" s="609"/>
      <c r="BC381" s="615"/>
      <c r="BD381" s="434">
        <f t="shared" si="846"/>
        <v>0</v>
      </c>
      <c r="BE381" s="435">
        <f t="shared" si="847"/>
        <v>0</v>
      </c>
      <c r="BF381" s="609">
        <v>0</v>
      </c>
      <c r="BG381" s="615"/>
      <c r="BH381" s="434">
        <f t="shared" si="848"/>
        <v>0</v>
      </c>
      <c r="BI381" s="435">
        <f t="shared" si="849"/>
        <v>0</v>
      </c>
      <c r="BJ381" s="434">
        <f t="shared" si="850"/>
        <v>149.878048780488</v>
      </c>
      <c r="BK381" s="435">
        <f t="shared" si="851"/>
        <v>152.083333333333</v>
      </c>
      <c r="BL381" s="434">
        <f t="shared" si="852"/>
        <v>6145.0000000000082</v>
      </c>
      <c r="BM381" s="435">
        <f t="shared" si="853"/>
        <v>5474.9999999999882</v>
      </c>
      <c r="BN381" s="609">
        <v>338</v>
      </c>
      <c r="BO381" s="615">
        <v>325</v>
      </c>
      <c r="BP381" s="434">
        <f t="shared" si="854"/>
        <v>338</v>
      </c>
      <c r="BQ381" s="435">
        <f t="shared" si="855"/>
        <v>325</v>
      </c>
      <c r="BR381" s="609">
        <v>7</v>
      </c>
      <c r="BS381" s="615">
        <v>24</v>
      </c>
      <c r="BT381" s="434">
        <f t="shared" si="856"/>
        <v>7</v>
      </c>
      <c r="BU381" s="435">
        <f t="shared" si="857"/>
        <v>24</v>
      </c>
      <c r="BV381" s="609">
        <v>0</v>
      </c>
      <c r="BW381" s="615"/>
      <c r="BX381" s="434">
        <f t="shared" si="858"/>
        <v>0</v>
      </c>
      <c r="BY381" s="435">
        <f t="shared" si="859"/>
        <v>0</v>
      </c>
      <c r="BZ381" s="434">
        <f t="shared" si="860"/>
        <v>345</v>
      </c>
      <c r="CA381" s="435">
        <f t="shared" si="861"/>
        <v>349</v>
      </c>
      <c r="CB381" s="434">
        <f t="shared" si="862"/>
        <v>345</v>
      </c>
      <c r="CC381" s="435">
        <f t="shared" si="863"/>
        <v>349</v>
      </c>
      <c r="CD381" s="609">
        <v>5.8017751479289901</v>
      </c>
      <c r="CE381" s="615">
        <v>5.5230769230769203</v>
      </c>
      <c r="CF381" s="434">
        <f t="shared" si="864"/>
        <v>1960.9999999999986</v>
      </c>
      <c r="CG381" s="435">
        <f t="shared" si="865"/>
        <v>1794.9999999999991</v>
      </c>
      <c r="CH381" s="609">
        <v>7.0714285714285703</v>
      </c>
      <c r="CI381" s="615">
        <v>6.7708333333333304</v>
      </c>
      <c r="CJ381" s="434">
        <f t="shared" si="866"/>
        <v>49.499999999999993</v>
      </c>
      <c r="CK381" s="435">
        <f t="shared" si="867"/>
        <v>162.49999999999994</v>
      </c>
      <c r="CL381" s="609">
        <v>0</v>
      </c>
      <c r="CM381" s="615"/>
      <c r="CN381" s="434">
        <f t="shared" si="868"/>
        <v>0</v>
      </c>
      <c r="CO381" s="435">
        <f t="shared" si="869"/>
        <v>0</v>
      </c>
      <c r="CP381" s="434">
        <f t="shared" si="870"/>
        <v>5.8275362318840545</v>
      </c>
      <c r="CQ381" s="435">
        <f t="shared" si="871"/>
        <v>5.6088825214899689</v>
      </c>
      <c r="CR381" s="434">
        <f t="shared" si="872"/>
        <v>2010.4999999999989</v>
      </c>
      <c r="CS381" s="435">
        <f t="shared" si="873"/>
        <v>1957.4999999999991</v>
      </c>
      <c r="CT381" s="609">
        <v>146.37278106508899</v>
      </c>
      <c r="CU381" s="615">
        <v>142.01230769230801</v>
      </c>
      <c r="CV381" s="434">
        <f t="shared" si="874"/>
        <v>49474.00000000008</v>
      </c>
      <c r="CW381" s="435">
        <f t="shared" si="875"/>
        <v>46154.000000000102</v>
      </c>
      <c r="CX381" s="609">
        <v>149.857142857143</v>
      </c>
      <c r="CY381" s="615">
        <v>139.875</v>
      </c>
      <c r="CZ381" s="434">
        <f t="shared" si="876"/>
        <v>1049.0000000000009</v>
      </c>
      <c r="DA381" s="435">
        <f t="shared" si="877"/>
        <v>3357</v>
      </c>
      <c r="DB381" s="432">
        <v>0</v>
      </c>
      <c r="DC381" s="433"/>
      <c r="DD381" s="434">
        <f t="shared" si="878"/>
        <v>0</v>
      </c>
      <c r="DE381" s="435">
        <f t="shared" si="879"/>
        <v>0</v>
      </c>
      <c r="DF381" s="434">
        <f t="shared" si="880"/>
        <v>146.4434782608698</v>
      </c>
      <c r="DG381" s="435">
        <f t="shared" si="881"/>
        <v>141.86532951289428</v>
      </c>
      <c r="DH381" s="434">
        <f t="shared" si="882"/>
        <v>50523.00000000008</v>
      </c>
      <c r="DI381" s="435">
        <f t="shared" si="883"/>
        <v>49511.000000000102</v>
      </c>
      <c r="DJ381" s="434">
        <f t="shared" si="884"/>
        <v>386</v>
      </c>
      <c r="DK381" s="435">
        <f t="shared" si="885"/>
        <v>385</v>
      </c>
      <c r="DL381" s="434">
        <f t="shared" si="886"/>
        <v>386</v>
      </c>
      <c r="DM381" s="435">
        <f t="shared" si="887"/>
        <v>385</v>
      </c>
      <c r="DN381" s="434">
        <f t="shared" si="888"/>
        <v>5.7215025906735724</v>
      </c>
      <c r="DO381" s="435">
        <f t="shared" si="889"/>
        <v>5.5779220779220759</v>
      </c>
      <c r="DP381" s="434">
        <f t="shared" si="890"/>
        <v>2208.4999999999991</v>
      </c>
      <c r="DQ381" s="435">
        <f t="shared" si="891"/>
        <v>2147.4999999999991</v>
      </c>
      <c r="DR381" s="434">
        <f t="shared" si="892"/>
        <v>146.80829015544063</v>
      </c>
      <c r="DS381" s="435">
        <f t="shared" si="893"/>
        <v>142.82077922077946</v>
      </c>
      <c r="DT381" s="434">
        <f t="shared" si="894"/>
        <v>56668.00000000008</v>
      </c>
      <c r="DU381" s="435">
        <f t="shared" si="895"/>
        <v>54986.000000000087</v>
      </c>
      <c r="DV381" s="609">
        <v>229</v>
      </c>
      <c r="DW381" s="615">
        <v>231</v>
      </c>
      <c r="DX381" s="434">
        <f t="shared" si="896"/>
        <v>229</v>
      </c>
      <c r="DY381" s="435">
        <f t="shared" si="897"/>
        <v>231</v>
      </c>
      <c r="DZ381" s="609">
        <v>58</v>
      </c>
      <c r="EA381" s="615">
        <v>47</v>
      </c>
      <c r="EB381" s="434">
        <f t="shared" si="898"/>
        <v>58</v>
      </c>
      <c r="EC381" s="435">
        <f t="shared" si="899"/>
        <v>47</v>
      </c>
      <c r="ED381" s="609">
        <v>0</v>
      </c>
      <c r="EE381" s="615"/>
      <c r="EF381" s="434">
        <f t="shared" si="900"/>
        <v>0</v>
      </c>
      <c r="EG381" s="435">
        <f t="shared" si="901"/>
        <v>0</v>
      </c>
      <c r="EH381" s="434">
        <f t="shared" si="902"/>
        <v>287</v>
      </c>
      <c r="EI381" s="435">
        <f t="shared" si="903"/>
        <v>278</v>
      </c>
      <c r="EJ381" s="434">
        <f t="shared" si="904"/>
        <v>287</v>
      </c>
      <c r="EK381" s="435">
        <f t="shared" si="905"/>
        <v>278</v>
      </c>
      <c r="EL381" s="609">
        <v>4.2008733624454102</v>
      </c>
      <c r="EM381" s="615">
        <v>4.2489177489177496</v>
      </c>
      <c r="EN381" s="434">
        <f t="shared" si="906"/>
        <v>961.99999999999898</v>
      </c>
      <c r="EO381" s="435">
        <f t="shared" si="907"/>
        <v>981.50000000000011</v>
      </c>
      <c r="EP381" s="609">
        <v>4.9741379310344804</v>
      </c>
      <c r="EQ381" s="615">
        <v>6.0212765957446797</v>
      </c>
      <c r="ER381" s="434">
        <f t="shared" si="908"/>
        <v>288.49999999999989</v>
      </c>
      <c r="ES381" s="435">
        <f t="shared" si="909"/>
        <v>282.99999999999994</v>
      </c>
      <c r="ET381" s="609"/>
      <c r="EU381" s="615"/>
      <c r="EV381" s="434">
        <f t="shared" si="910"/>
        <v>0</v>
      </c>
      <c r="EW381" s="435">
        <f t="shared" si="911"/>
        <v>0</v>
      </c>
      <c r="EX381" s="434">
        <f t="shared" si="912"/>
        <v>4.3571428571428532</v>
      </c>
      <c r="EY381" s="435">
        <f t="shared" si="913"/>
        <v>4.5485611510791371</v>
      </c>
      <c r="EZ381" s="434">
        <f t="shared" si="914"/>
        <v>1250.4999999999989</v>
      </c>
      <c r="FA381" s="435">
        <f t="shared" si="915"/>
        <v>1264.5</v>
      </c>
      <c r="FB381" s="609">
        <v>101.847161572052</v>
      </c>
      <c r="FC381" s="615">
        <v>98.147186147186105</v>
      </c>
      <c r="FD381" s="434">
        <f t="shared" si="916"/>
        <v>23322.999999999909</v>
      </c>
      <c r="FE381" s="435">
        <f t="shared" si="917"/>
        <v>22671.999999999989</v>
      </c>
      <c r="FF381" s="609">
        <v>85.913793103448299</v>
      </c>
      <c r="FG381" s="615">
        <v>94.042553191489404</v>
      </c>
      <c r="FH381" s="434">
        <f t="shared" si="918"/>
        <v>4983.0000000000009</v>
      </c>
      <c r="FI381" s="435">
        <f t="shared" si="919"/>
        <v>4420.0000000000018</v>
      </c>
      <c r="FJ381" s="609"/>
      <c r="FK381" s="615"/>
      <c r="FL381" s="434">
        <f t="shared" si="920"/>
        <v>0</v>
      </c>
      <c r="FM381" s="435">
        <f t="shared" si="921"/>
        <v>0</v>
      </c>
      <c r="FN381" s="434">
        <f t="shared" si="922"/>
        <v>98.627177700348113</v>
      </c>
      <c r="FO381" s="435">
        <f t="shared" si="923"/>
        <v>97.453237410071921</v>
      </c>
      <c r="FP381" s="434">
        <f t="shared" si="924"/>
        <v>28305.999999999909</v>
      </c>
      <c r="FQ381" s="435">
        <f t="shared" si="925"/>
        <v>27091.999999999993</v>
      </c>
      <c r="FR381" s="609">
        <v>37</v>
      </c>
      <c r="FS381" s="615">
        <v>37</v>
      </c>
      <c r="FT381" s="434">
        <f t="shared" si="926"/>
        <v>37</v>
      </c>
      <c r="FU381" s="435">
        <f t="shared" si="927"/>
        <v>37</v>
      </c>
      <c r="FV381" s="609">
        <v>13.2972972972973</v>
      </c>
      <c r="FW381" s="615">
        <v>13.9189189189189</v>
      </c>
      <c r="FX381" s="434">
        <f t="shared" si="928"/>
        <v>492.00000000000011</v>
      </c>
      <c r="FY381" s="435">
        <f t="shared" si="929"/>
        <v>514.99999999999932</v>
      </c>
      <c r="FZ381" s="609">
        <v>97.810810810810807</v>
      </c>
      <c r="GA381" s="615">
        <v>114.59459459459499</v>
      </c>
      <c r="GB381" s="434">
        <f t="shared" si="930"/>
        <v>3619</v>
      </c>
      <c r="GC381" s="435">
        <f t="shared" si="931"/>
        <v>4240.0000000000146</v>
      </c>
      <c r="GD381" s="434">
        <f t="shared" si="932"/>
        <v>608</v>
      </c>
      <c r="GE381" s="435">
        <f t="shared" si="933"/>
        <v>592</v>
      </c>
      <c r="GF381" s="434">
        <f t="shared" si="934"/>
        <v>608</v>
      </c>
      <c r="GG381" s="435">
        <f t="shared" si="935"/>
        <v>592</v>
      </c>
      <c r="GH381" s="434">
        <f t="shared" si="936"/>
        <v>3120.9999999999977</v>
      </c>
      <c r="GI381" s="435">
        <f t="shared" si="937"/>
        <v>2966.4999999999991</v>
      </c>
      <c r="GJ381" s="434">
        <f t="shared" si="938"/>
        <v>78942</v>
      </c>
      <c r="GK381" s="435">
        <f t="shared" si="939"/>
        <v>74301.000000000073</v>
      </c>
      <c r="GL381" s="434">
        <f t="shared" si="940"/>
        <v>65</v>
      </c>
      <c r="GM381" s="435">
        <f t="shared" si="941"/>
        <v>71</v>
      </c>
      <c r="GN381" s="434">
        <f t="shared" si="942"/>
        <v>65</v>
      </c>
      <c r="GO381" s="435">
        <f t="shared" si="943"/>
        <v>71</v>
      </c>
      <c r="GP381" s="434">
        <f t="shared" si="944"/>
        <v>337.99999999999989</v>
      </c>
      <c r="GQ381" s="435">
        <f t="shared" si="945"/>
        <v>445.49999999999989</v>
      </c>
      <c r="GR381" s="434">
        <f t="shared" si="946"/>
        <v>6032.0000000000018</v>
      </c>
      <c r="GS381" s="435">
        <f t="shared" si="947"/>
        <v>7777.0000000000018</v>
      </c>
      <c r="GT381" s="434">
        <f t="shared" si="948"/>
        <v>673</v>
      </c>
      <c r="GU381" s="435">
        <f t="shared" si="949"/>
        <v>663</v>
      </c>
      <c r="GV381" s="434">
        <f t="shared" si="950"/>
        <v>673</v>
      </c>
      <c r="GW381" s="435">
        <f t="shared" si="951"/>
        <v>663</v>
      </c>
      <c r="GX381" s="434">
        <f t="shared" si="952"/>
        <v>3458.9999999999977</v>
      </c>
      <c r="GY381" s="435">
        <f t="shared" si="953"/>
        <v>3411.9999999999991</v>
      </c>
      <c r="GZ381" s="434">
        <f t="shared" si="954"/>
        <v>84974</v>
      </c>
      <c r="HA381" s="435">
        <f t="shared" si="955"/>
        <v>82078.000000000073</v>
      </c>
      <c r="HB381" s="434">
        <f t="shared" si="956"/>
        <v>0</v>
      </c>
      <c r="HC381" s="435">
        <f t="shared" si="957"/>
        <v>0</v>
      </c>
      <c r="HD381" s="434">
        <f t="shared" si="958"/>
        <v>0</v>
      </c>
      <c r="HE381" s="435">
        <f t="shared" si="959"/>
        <v>0</v>
      </c>
      <c r="HF381" s="434">
        <f t="shared" si="960"/>
        <v>0</v>
      </c>
      <c r="HG381" s="435">
        <f t="shared" si="961"/>
        <v>0</v>
      </c>
      <c r="HH381" s="434">
        <f t="shared" si="962"/>
        <v>0</v>
      </c>
      <c r="HI381" s="435">
        <f t="shared" si="963"/>
        <v>0</v>
      </c>
      <c r="HJ381" s="434">
        <f t="shared" si="964"/>
        <v>3950.9999999999982</v>
      </c>
      <c r="HK381" s="435">
        <f t="shared" si="965"/>
        <v>3926.9999999999982</v>
      </c>
      <c r="HL381" s="434">
        <f t="shared" si="966"/>
        <v>88592.999999999985</v>
      </c>
      <c r="HM381" s="435">
        <f t="shared" si="967"/>
        <v>86318.000000000102</v>
      </c>
    </row>
    <row r="382" spans="1:223" s="616" customFormat="1" ht="15.6" customHeight="1">
      <c r="A382" s="612" t="s">
        <v>686</v>
      </c>
      <c r="B382" s="613" t="s">
        <v>695</v>
      </c>
      <c r="C382" s="619"/>
      <c r="D382" s="612">
        <v>233277</v>
      </c>
      <c r="E382" s="612">
        <v>3</v>
      </c>
      <c r="F382" s="609">
        <v>1935</v>
      </c>
      <c r="G382" s="615">
        <v>1766</v>
      </c>
      <c r="H382" s="609">
        <v>55</v>
      </c>
      <c r="I382" s="615">
        <v>52</v>
      </c>
      <c r="J382" s="434">
        <f t="shared" si="820"/>
        <v>1880</v>
      </c>
      <c r="K382" s="435">
        <f t="shared" si="821"/>
        <v>1714</v>
      </c>
      <c r="L382" s="609">
        <v>120</v>
      </c>
      <c r="M382" s="615">
        <v>120</v>
      </c>
      <c r="N382" s="434">
        <f t="shared" si="822"/>
        <v>1880</v>
      </c>
      <c r="O382" s="435">
        <f t="shared" si="823"/>
        <v>1714</v>
      </c>
      <c r="P382" s="434">
        <f t="shared" si="824"/>
        <v>1880</v>
      </c>
      <c r="Q382" s="435">
        <f t="shared" si="825"/>
        <v>1714</v>
      </c>
      <c r="R382" s="609">
        <v>2</v>
      </c>
      <c r="S382" s="615">
        <v>2</v>
      </c>
      <c r="T382" s="589">
        <f t="shared" si="969"/>
        <v>2</v>
      </c>
      <c r="U382" s="590">
        <f t="shared" si="969"/>
        <v>2</v>
      </c>
      <c r="V382" s="609">
        <v>0</v>
      </c>
      <c r="W382" s="615">
        <v>0</v>
      </c>
      <c r="X382" s="434">
        <f t="shared" si="826"/>
        <v>0</v>
      </c>
      <c r="Y382" s="435">
        <f t="shared" si="827"/>
        <v>0</v>
      </c>
      <c r="Z382" s="609">
        <v>0</v>
      </c>
      <c r="AA382" s="615"/>
      <c r="AB382" s="434">
        <f t="shared" si="828"/>
        <v>0</v>
      </c>
      <c r="AC382" s="435">
        <f t="shared" si="829"/>
        <v>0</v>
      </c>
      <c r="AD382" s="434">
        <f t="shared" si="830"/>
        <v>2</v>
      </c>
      <c r="AE382" s="435">
        <f t="shared" si="831"/>
        <v>2</v>
      </c>
      <c r="AF382" s="434">
        <f t="shared" si="832"/>
        <v>2</v>
      </c>
      <c r="AG382" s="435">
        <f t="shared" si="833"/>
        <v>2</v>
      </c>
      <c r="AH382" s="609">
        <v>4</v>
      </c>
      <c r="AI382" s="615">
        <v>4.5</v>
      </c>
      <c r="AJ382" s="434">
        <f t="shared" si="834"/>
        <v>8</v>
      </c>
      <c r="AK382" s="435">
        <f t="shared" si="835"/>
        <v>9</v>
      </c>
      <c r="AL382" s="609"/>
      <c r="AM382" s="615"/>
      <c r="AN382" s="434">
        <f t="shared" si="836"/>
        <v>0</v>
      </c>
      <c r="AO382" s="435">
        <f t="shared" si="837"/>
        <v>0</v>
      </c>
      <c r="AP382" s="609">
        <v>0</v>
      </c>
      <c r="AQ382" s="615"/>
      <c r="AR382" s="434">
        <f t="shared" si="838"/>
        <v>0</v>
      </c>
      <c r="AS382" s="435">
        <f t="shared" si="839"/>
        <v>0</v>
      </c>
      <c r="AT382" s="434">
        <f t="shared" si="840"/>
        <v>4</v>
      </c>
      <c r="AU382" s="435">
        <f t="shared" si="841"/>
        <v>4.5</v>
      </c>
      <c r="AV382" s="434">
        <f t="shared" si="842"/>
        <v>8</v>
      </c>
      <c r="AW382" s="435">
        <f t="shared" si="843"/>
        <v>9</v>
      </c>
      <c r="AX382" s="609">
        <v>122.5</v>
      </c>
      <c r="AY382" s="615">
        <v>123</v>
      </c>
      <c r="AZ382" s="434">
        <f t="shared" si="844"/>
        <v>245</v>
      </c>
      <c r="BA382" s="435">
        <f t="shared" si="845"/>
        <v>246</v>
      </c>
      <c r="BB382" s="609"/>
      <c r="BC382" s="615"/>
      <c r="BD382" s="434">
        <f t="shared" si="846"/>
        <v>0</v>
      </c>
      <c r="BE382" s="435">
        <f t="shared" si="847"/>
        <v>0</v>
      </c>
      <c r="BF382" s="609">
        <v>0</v>
      </c>
      <c r="BG382" s="615"/>
      <c r="BH382" s="434">
        <f t="shared" si="848"/>
        <v>0</v>
      </c>
      <c r="BI382" s="435">
        <f t="shared" si="849"/>
        <v>0</v>
      </c>
      <c r="BJ382" s="434">
        <f t="shared" si="850"/>
        <v>122.5</v>
      </c>
      <c r="BK382" s="435">
        <f t="shared" si="851"/>
        <v>123</v>
      </c>
      <c r="BL382" s="434">
        <f t="shared" si="852"/>
        <v>245</v>
      </c>
      <c r="BM382" s="435">
        <f t="shared" si="853"/>
        <v>246</v>
      </c>
      <c r="BN382" s="609">
        <v>1022</v>
      </c>
      <c r="BO382" s="615">
        <v>940</v>
      </c>
      <c r="BP382" s="434">
        <f t="shared" si="854"/>
        <v>1022</v>
      </c>
      <c r="BQ382" s="435">
        <f t="shared" si="855"/>
        <v>940</v>
      </c>
      <c r="BR382" s="609">
        <v>19</v>
      </c>
      <c r="BS382" s="615">
        <v>13</v>
      </c>
      <c r="BT382" s="434">
        <f t="shared" si="856"/>
        <v>19</v>
      </c>
      <c r="BU382" s="435">
        <f t="shared" si="857"/>
        <v>13</v>
      </c>
      <c r="BV382" s="609">
        <v>0</v>
      </c>
      <c r="BW382" s="615"/>
      <c r="BX382" s="434">
        <f t="shared" si="858"/>
        <v>0</v>
      </c>
      <c r="BY382" s="435">
        <f t="shared" si="859"/>
        <v>0</v>
      </c>
      <c r="BZ382" s="434">
        <f t="shared" si="860"/>
        <v>1041</v>
      </c>
      <c r="CA382" s="435">
        <f t="shared" si="861"/>
        <v>953</v>
      </c>
      <c r="CB382" s="434">
        <f t="shared" si="862"/>
        <v>1041</v>
      </c>
      <c r="CC382" s="435">
        <f t="shared" si="863"/>
        <v>953</v>
      </c>
      <c r="CD382" s="609">
        <v>4.6027397260273997</v>
      </c>
      <c r="CE382" s="615">
        <v>4.67074468085106</v>
      </c>
      <c r="CF382" s="434">
        <f t="shared" si="864"/>
        <v>4704.0000000000027</v>
      </c>
      <c r="CG382" s="435">
        <f t="shared" si="865"/>
        <v>4390.4999999999964</v>
      </c>
      <c r="CH382" s="609">
        <v>6.5263157894736796</v>
      </c>
      <c r="CI382" s="615">
        <v>5.6923076923076898</v>
      </c>
      <c r="CJ382" s="434">
        <f t="shared" si="866"/>
        <v>123.99999999999991</v>
      </c>
      <c r="CK382" s="435">
        <f t="shared" si="867"/>
        <v>73.999999999999972</v>
      </c>
      <c r="CL382" s="609">
        <v>0</v>
      </c>
      <c r="CM382" s="615"/>
      <c r="CN382" s="434">
        <f t="shared" si="868"/>
        <v>0</v>
      </c>
      <c r="CO382" s="435">
        <f t="shared" si="869"/>
        <v>0</v>
      </c>
      <c r="CP382" s="434">
        <f t="shared" si="870"/>
        <v>4.637848222862635</v>
      </c>
      <c r="CQ382" s="435">
        <f t="shared" si="871"/>
        <v>4.6846799580272789</v>
      </c>
      <c r="CR382" s="434">
        <f t="shared" si="872"/>
        <v>4828.0000000000027</v>
      </c>
      <c r="CS382" s="435">
        <f t="shared" si="873"/>
        <v>4464.4999999999964</v>
      </c>
      <c r="CT382" s="609">
        <v>127.310665362035</v>
      </c>
      <c r="CU382" s="615">
        <v>127.796808510638</v>
      </c>
      <c r="CV382" s="434">
        <f t="shared" si="874"/>
        <v>130111.49999999977</v>
      </c>
      <c r="CW382" s="435">
        <f t="shared" si="875"/>
        <v>120128.99999999972</v>
      </c>
      <c r="CX382" s="609">
        <v>130.894736842105</v>
      </c>
      <c r="CY382" s="615">
        <v>112.92307692307701</v>
      </c>
      <c r="CZ382" s="434">
        <f t="shared" si="876"/>
        <v>2486.999999999995</v>
      </c>
      <c r="DA382" s="435">
        <f t="shared" si="877"/>
        <v>1468.0000000000011</v>
      </c>
      <c r="DB382" s="432">
        <v>0</v>
      </c>
      <c r="DC382" s="433"/>
      <c r="DD382" s="434">
        <f t="shared" si="878"/>
        <v>0</v>
      </c>
      <c r="DE382" s="435">
        <f t="shared" si="879"/>
        <v>0</v>
      </c>
      <c r="DF382" s="434">
        <f t="shared" si="880"/>
        <v>127.37608069164243</v>
      </c>
      <c r="DG382" s="435">
        <f t="shared" si="881"/>
        <v>127.59391395592836</v>
      </c>
      <c r="DH382" s="434">
        <f t="shared" si="882"/>
        <v>132598.49999999977</v>
      </c>
      <c r="DI382" s="435">
        <f t="shared" si="883"/>
        <v>121596.99999999972</v>
      </c>
      <c r="DJ382" s="434">
        <f t="shared" si="884"/>
        <v>1043</v>
      </c>
      <c r="DK382" s="435">
        <f t="shared" si="885"/>
        <v>955</v>
      </c>
      <c r="DL382" s="434">
        <f t="shared" si="886"/>
        <v>1043</v>
      </c>
      <c r="DM382" s="435">
        <f t="shared" si="887"/>
        <v>955</v>
      </c>
      <c r="DN382" s="434">
        <f t="shared" si="888"/>
        <v>4.6366251198465989</v>
      </c>
      <c r="DO382" s="435">
        <f t="shared" si="889"/>
        <v>4.6842931937172736</v>
      </c>
      <c r="DP382" s="434">
        <f t="shared" si="890"/>
        <v>4836.0000000000027</v>
      </c>
      <c r="DQ382" s="435">
        <f t="shared" si="891"/>
        <v>4473.4999999999964</v>
      </c>
      <c r="DR382" s="434">
        <f t="shared" si="892"/>
        <v>127.36673058485117</v>
      </c>
      <c r="DS382" s="435">
        <f t="shared" si="893"/>
        <v>127.58429319371699</v>
      </c>
      <c r="DT382" s="434">
        <f t="shared" si="894"/>
        <v>132843.49999999977</v>
      </c>
      <c r="DU382" s="435">
        <f t="shared" si="895"/>
        <v>121842.99999999972</v>
      </c>
      <c r="DV382" s="609">
        <v>590</v>
      </c>
      <c r="DW382" s="615">
        <v>539</v>
      </c>
      <c r="DX382" s="434">
        <f t="shared" si="896"/>
        <v>590</v>
      </c>
      <c r="DY382" s="435">
        <f t="shared" si="897"/>
        <v>539</v>
      </c>
      <c r="DZ382" s="609">
        <v>39</v>
      </c>
      <c r="EA382" s="615">
        <v>38</v>
      </c>
      <c r="EB382" s="434">
        <f t="shared" si="898"/>
        <v>39</v>
      </c>
      <c r="EC382" s="435">
        <f t="shared" si="899"/>
        <v>38</v>
      </c>
      <c r="ED382" s="609">
        <v>0</v>
      </c>
      <c r="EE382" s="615"/>
      <c r="EF382" s="434">
        <f t="shared" si="900"/>
        <v>0</v>
      </c>
      <c r="EG382" s="435">
        <f t="shared" si="901"/>
        <v>0</v>
      </c>
      <c r="EH382" s="434">
        <f t="shared" si="902"/>
        <v>629</v>
      </c>
      <c r="EI382" s="435">
        <f t="shared" si="903"/>
        <v>577</v>
      </c>
      <c r="EJ382" s="434">
        <f t="shared" si="904"/>
        <v>629</v>
      </c>
      <c r="EK382" s="435">
        <f t="shared" si="905"/>
        <v>577</v>
      </c>
      <c r="EL382" s="609">
        <v>3.3059322033898302</v>
      </c>
      <c r="EM382" s="615">
        <v>3.42949907235622</v>
      </c>
      <c r="EN382" s="434">
        <f t="shared" si="906"/>
        <v>1950.4999999999998</v>
      </c>
      <c r="EO382" s="435">
        <f t="shared" si="907"/>
        <v>1848.5000000000025</v>
      </c>
      <c r="EP382" s="609">
        <v>3.3846153846153801</v>
      </c>
      <c r="EQ382" s="615">
        <v>3.6973684210526301</v>
      </c>
      <c r="ER382" s="434">
        <f t="shared" si="908"/>
        <v>131.99999999999983</v>
      </c>
      <c r="ES382" s="435">
        <f t="shared" si="909"/>
        <v>140.49999999999994</v>
      </c>
      <c r="ET382" s="609"/>
      <c r="EU382" s="615"/>
      <c r="EV382" s="434">
        <f t="shared" si="910"/>
        <v>0</v>
      </c>
      <c r="EW382" s="435">
        <f t="shared" si="911"/>
        <v>0</v>
      </c>
      <c r="EX382" s="434">
        <f t="shared" si="912"/>
        <v>3.3108108108108101</v>
      </c>
      <c r="EY382" s="435">
        <f t="shared" si="913"/>
        <v>3.4471403812824999</v>
      </c>
      <c r="EZ382" s="434">
        <f t="shared" si="914"/>
        <v>2082.4999999999995</v>
      </c>
      <c r="FA382" s="435">
        <f t="shared" si="915"/>
        <v>1989.0000000000025</v>
      </c>
      <c r="FB382" s="609">
        <v>81.985084745762705</v>
      </c>
      <c r="FC382" s="615">
        <v>83.400742115027796</v>
      </c>
      <c r="FD382" s="434">
        <f t="shared" si="916"/>
        <v>48371.199999999997</v>
      </c>
      <c r="FE382" s="435">
        <f t="shared" si="917"/>
        <v>44952.999999999985</v>
      </c>
      <c r="FF382" s="609">
        <v>61.076923076923102</v>
      </c>
      <c r="FG382" s="615">
        <v>58.7631578947368</v>
      </c>
      <c r="FH382" s="434">
        <f t="shared" si="918"/>
        <v>2382.0000000000009</v>
      </c>
      <c r="FI382" s="435">
        <f t="shared" si="919"/>
        <v>2232.9999999999982</v>
      </c>
      <c r="FJ382" s="609"/>
      <c r="FK382" s="615"/>
      <c r="FL382" s="434">
        <f t="shared" si="920"/>
        <v>0</v>
      </c>
      <c r="FM382" s="435">
        <f t="shared" si="921"/>
        <v>0</v>
      </c>
      <c r="FN382" s="434">
        <f t="shared" si="922"/>
        <v>80.68871224165342</v>
      </c>
      <c r="FO382" s="435">
        <f t="shared" si="923"/>
        <v>81.778162911611759</v>
      </c>
      <c r="FP382" s="434">
        <f t="shared" si="924"/>
        <v>50753.200000000004</v>
      </c>
      <c r="FQ382" s="435">
        <f t="shared" si="925"/>
        <v>47185.999999999985</v>
      </c>
      <c r="FR382" s="609">
        <v>208</v>
      </c>
      <c r="FS382" s="615">
        <v>182</v>
      </c>
      <c r="FT382" s="434">
        <f t="shared" si="926"/>
        <v>208</v>
      </c>
      <c r="FU382" s="435">
        <f t="shared" si="927"/>
        <v>182</v>
      </c>
      <c r="FV382" s="609">
        <v>1.3677884615384599</v>
      </c>
      <c r="FW382" s="615">
        <v>2.5576923076923102</v>
      </c>
      <c r="FX382" s="434">
        <f t="shared" si="928"/>
        <v>284.49999999999966</v>
      </c>
      <c r="FY382" s="435">
        <f t="shared" si="929"/>
        <v>465.50000000000045</v>
      </c>
      <c r="FZ382" s="609">
        <v>24.230769230769202</v>
      </c>
      <c r="GA382" s="615">
        <v>53.824175824175803</v>
      </c>
      <c r="GB382" s="434">
        <f t="shared" si="930"/>
        <v>5039.9999999999936</v>
      </c>
      <c r="GC382" s="435">
        <f t="shared" si="931"/>
        <v>9795.9999999999964</v>
      </c>
      <c r="GD382" s="434">
        <f t="shared" si="932"/>
        <v>1614</v>
      </c>
      <c r="GE382" s="435">
        <f t="shared" si="933"/>
        <v>1481</v>
      </c>
      <c r="GF382" s="434">
        <f t="shared" si="934"/>
        <v>1614</v>
      </c>
      <c r="GG382" s="435">
        <f t="shared" si="935"/>
        <v>1481</v>
      </c>
      <c r="GH382" s="434">
        <f t="shared" si="936"/>
        <v>6662.5000000000027</v>
      </c>
      <c r="GI382" s="435">
        <f t="shared" si="937"/>
        <v>6247.9999999999991</v>
      </c>
      <c r="GJ382" s="434">
        <f t="shared" si="938"/>
        <v>178727.69999999978</v>
      </c>
      <c r="GK382" s="435">
        <f t="shared" si="939"/>
        <v>165327.99999999971</v>
      </c>
      <c r="GL382" s="434">
        <f t="shared" si="940"/>
        <v>58</v>
      </c>
      <c r="GM382" s="435">
        <f t="shared" si="941"/>
        <v>51</v>
      </c>
      <c r="GN382" s="434">
        <f t="shared" si="942"/>
        <v>58</v>
      </c>
      <c r="GO382" s="435">
        <f t="shared" si="943"/>
        <v>51</v>
      </c>
      <c r="GP382" s="434">
        <f t="shared" si="944"/>
        <v>255.99999999999974</v>
      </c>
      <c r="GQ382" s="435">
        <f t="shared" si="945"/>
        <v>214.49999999999991</v>
      </c>
      <c r="GR382" s="434">
        <f t="shared" si="946"/>
        <v>4868.9999999999964</v>
      </c>
      <c r="GS382" s="435">
        <f t="shared" si="947"/>
        <v>3700.9999999999991</v>
      </c>
      <c r="GT382" s="434">
        <f t="shared" si="948"/>
        <v>1672</v>
      </c>
      <c r="GU382" s="435">
        <f t="shared" si="949"/>
        <v>1532</v>
      </c>
      <c r="GV382" s="434">
        <f t="shared" si="950"/>
        <v>1672</v>
      </c>
      <c r="GW382" s="435">
        <f t="shared" si="951"/>
        <v>1532</v>
      </c>
      <c r="GX382" s="434">
        <f t="shared" si="952"/>
        <v>6918.5000000000027</v>
      </c>
      <c r="GY382" s="435">
        <f t="shared" si="953"/>
        <v>6462.4999999999991</v>
      </c>
      <c r="GZ382" s="434">
        <f t="shared" si="954"/>
        <v>183596.69999999978</v>
      </c>
      <c r="HA382" s="435">
        <f t="shared" si="955"/>
        <v>169028.99999999971</v>
      </c>
      <c r="HB382" s="434">
        <f t="shared" si="956"/>
        <v>0</v>
      </c>
      <c r="HC382" s="435">
        <f t="shared" si="957"/>
        <v>0</v>
      </c>
      <c r="HD382" s="434">
        <f t="shared" si="958"/>
        <v>0</v>
      </c>
      <c r="HE382" s="435">
        <f t="shared" si="959"/>
        <v>0</v>
      </c>
      <c r="HF382" s="434">
        <f t="shared" si="960"/>
        <v>0</v>
      </c>
      <c r="HG382" s="435">
        <f t="shared" si="961"/>
        <v>0</v>
      </c>
      <c r="HH382" s="434">
        <f t="shared" si="962"/>
        <v>0</v>
      </c>
      <c r="HI382" s="435">
        <f t="shared" si="963"/>
        <v>0</v>
      </c>
      <c r="HJ382" s="434">
        <f t="shared" si="964"/>
        <v>7203.0000000000018</v>
      </c>
      <c r="HK382" s="435">
        <f t="shared" si="965"/>
        <v>6928</v>
      </c>
      <c r="HL382" s="434">
        <f t="shared" si="966"/>
        <v>188636.69999999978</v>
      </c>
      <c r="HM382" s="435">
        <f t="shared" si="967"/>
        <v>178824.99999999971</v>
      </c>
    </row>
    <row r="383" spans="1:223" s="616" customFormat="1" ht="15.6" customHeight="1">
      <c r="A383" s="612" t="s">
        <v>686</v>
      </c>
      <c r="B383" s="613" t="s">
        <v>696</v>
      </c>
      <c r="C383" s="578"/>
      <c r="D383" s="2">
        <v>232681</v>
      </c>
      <c r="E383" s="579">
        <v>5</v>
      </c>
      <c r="F383" s="609">
        <v>1104</v>
      </c>
      <c r="G383" s="615">
        <v>1083</v>
      </c>
      <c r="H383" s="609">
        <v>66</v>
      </c>
      <c r="I383" s="615">
        <v>71</v>
      </c>
      <c r="J383" s="434">
        <f t="shared" si="820"/>
        <v>1038</v>
      </c>
      <c r="K383" s="435">
        <f t="shared" si="821"/>
        <v>1012</v>
      </c>
      <c r="L383" s="609">
        <v>120</v>
      </c>
      <c r="M383" s="615">
        <v>120</v>
      </c>
      <c r="N383" s="434">
        <f t="shared" si="822"/>
        <v>1038</v>
      </c>
      <c r="O383" s="435">
        <f t="shared" si="823"/>
        <v>1012</v>
      </c>
      <c r="P383" s="434">
        <f t="shared" si="824"/>
        <v>1038</v>
      </c>
      <c r="Q383" s="435">
        <f t="shared" si="825"/>
        <v>1012</v>
      </c>
      <c r="R383" s="609">
        <v>2</v>
      </c>
      <c r="S383" s="615">
        <v>0</v>
      </c>
      <c r="T383" s="589">
        <f t="shared" si="969"/>
        <v>2</v>
      </c>
      <c r="U383" s="590">
        <f t="shared" si="969"/>
        <v>0</v>
      </c>
      <c r="V383" s="609">
        <v>0</v>
      </c>
      <c r="W383" s="615">
        <v>0</v>
      </c>
      <c r="X383" s="434">
        <f t="shared" si="826"/>
        <v>0</v>
      </c>
      <c r="Y383" s="435">
        <f t="shared" si="827"/>
        <v>0</v>
      </c>
      <c r="Z383" s="609">
        <v>0</v>
      </c>
      <c r="AA383" s="615"/>
      <c r="AB383" s="434">
        <f t="shared" si="828"/>
        <v>0</v>
      </c>
      <c r="AC383" s="435">
        <f t="shared" si="829"/>
        <v>0</v>
      </c>
      <c r="AD383" s="434">
        <f t="shared" si="830"/>
        <v>2</v>
      </c>
      <c r="AE383" s="435">
        <f t="shared" si="831"/>
        <v>0</v>
      </c>
      <c r="AF383" s="434">
        <f t="shared" si="832"/>
        <v>2</v>
      </c>
      <c r="AG383" s="435">
        <f t="shared" si="833"/>
        <v>0</v>
      </c>
      <c r="AH383" s="609">
        <v>4.5</v>
      </c>
      <c r="AI383" s="615"/>
      <c r="AJ383" s="434">
        <f t="shared" si="834"/>
        <v>9</v>
      </c>
      <c r="AK383" s="435">
        <f t="shared" si="835"/>
        <v>0</v>
      </c>
      <c r="AL383" s="609"/>
      <c r="AM383" s="615"/>
      <c r="AN383" s="434">
        <f t="shared" si="836"/>
        <v>0</v>
      </c>
      <c r="AO383" s="435">
        <f t="shared" si="837"/>
        <v>0</v>
      </c>
      <c r="AP383" s="609">
        <v>0</v>
      </c>
      <c r="AQ383" s="615"/>
      <c r="AR383" s="434">
        <f t="shared" si="838"/>
        <v>0</v>
      </c>
      <c r="AS383" s="435">
        <f t="shared" si="839"/>
        <v>0</v>
      </c>
      <c r="AT383" s="434">
        <f t="shared" si="840"/>
        <v>4.5</v>
      </c>
      <c r="AU383" s="435">
        <f t="shared" si="841"/>
        <v>0</v>
      </c>
      <c r="AV383" s="434">
        <f t="shared" si="842"/>
        <v>9</v>
      </c>
      <c r="AW383" s="435">
        <f t="shared" si="843"/>
        <v>0</v>
      </c>
      <c r="AX383" s="609">
        <v>145</v>
      </c>
      <c r="AY383" s="615"/>
      <c r="AZ383" s="434">
        <f t="shared" si="844"/>
        <v>290</v>
      </c>
      <c r="BA383" s="435">
        <f t="shared" si="845"/>
        <v>0</v>
      </c>
      <c r="BB383" s="609"/>
      <c r="BC383" s="615"/>
      <c r="BD383" s="434">
        <f t="shared" si="846"/>
        <v>0</v>
      </c>
      <c r="BE383" s="435">
        <f t="shared" si="847"/>
        <v>0</v>
      </c>
      <c r="BF383" s="609">
        <v>0</v>
      </c>
      <c r="BG383" s="615"/>
      <c r="BH383" s="434">
        <f t="shared" si="848"/>
        <v>0</v>
      </c>
      <c r="BI383" s="435">
        <f t="shared" si="849"/>
        <v>0</v>
      </c>
      <c r="BJ383" s="434">
        <f t="shared" si="850"/>
        <v>145</v>
      </c>
      <c r="BK383" s="435">
        <f t="shared" si="851"/>
        <v>0</v>
      </c>
      <c r="BL383" s="434">
        <f t="shared" si="852"/>
        <v>290</v>
      </c>
      <c r="BM383" s="435">
        <f t="shared" si="853"/>
        <v>0</v>
      </c>
      <c r="BN383" s="609">
        <v>643</v>
      </c>
      <c r="BO383" s="615">
        <v>620</v>
      </c>
      <c r="BP383" s="434">
        <f t="shared" si="854"/>
        <v>643</v>
      </c>
      <c r="BQ383" s="435">
        <f t="shared" si="855"/>
        <v>620</v>
      </c>
      <c r="BR383" s="609">
        <v>46</v>
      </c>
      <c r="BS383" s="615">
        <v>61</v>
      </c>
      <c r="BT383" s="434">
        <f t="shared" si="856"/>
        <v>46</v>
      </c>
      <c r="BU383" s="435">
        <f t="shared" si="857"/>
        <v>61</v>
      </c>
      <c r="BV383" s="609">
        <v>0</v>
      </c>
      <c r="BW383" s="615"/>
      <c r="BX383" s="434">
        <f t="shared" si="858"/>
        <v>0</v>
      </c>
      <c r="BY383" s="435">
        <f t="shared" si="859"/>
        <v>0</v>
      </c>
      <c r="BZ383" s="434">
        <f t="shared" si="860"/>
        <v>689</v>
      </c>
      <c r="CA383" s="435">
        <f t="shared" si="861"/>
        <v>681</v>
      </c>
      <c r="CB383" s="434">
        <f t="shared" si="862"/>
        <v>689</v>
      </c>
      <c r="CC383" s="435">
        <f t="shared" si="863"/>
        <v>681</v>
      </c>
      <c r="CD383" s="609">
        <v>4.2542768273717</v>
      </c>
      <c r="CE383" s="615">
        <v>4.3669354838709697</v>
      </c>
      <c r="CF383" s="434">
        <f t="shared" si="864"/>
        <v>2735.5000000000032</v>
      </c>
      <c r="CG383" s="435">
        <f t="shared" si="865"/>
        <v>2707.5000000000014</v>
      </c>
      <c r="CH383" s="609">
        <v>4.9673913043478297</v>
      </c>
      <c r="CI383" s="615">
        <v>5.1311475409836103</v>
      </c>
      <c r="CJ383" s="434">
        <f t="shared" si="866"/>
        <v>228.50000000000017</v>
      </c>
      <c r="CK383" s="435">
        <f t="shared" si="867"/>
        <v>313.00000000000023</v>
      </c>
      <c r="CL383" s="609">
        <v>0</v>
      </c>
      <c r="CM383" s="615"/>
      <c r="CN383" s="434">
        <f t="shared" si="868"/>
        <v>0</v>
      </c>
      <c r="CO383" s="435">
        <f t="shared" si="869"/>
        <v>0</v>
      </c>
      <c r="CP383" s="434">
        <f t="shared" si="870"/>
        <v>4.3018867924528346</v>
      </c>
      <c r="CQ383" s="435">
        <f t="shared" si="871"/>
        <v>4.4353891336270221</v>
      </c>
      <c r="CR383" s="434">
        <f t="shared" si="872"/>
        <v>2964.0000000000032</v>
      </c>
      <c r="CS383" s="435">
        <f t="shared" si="873"/>
        <v>3020.5000000000023</v>
      </c>
      <c r="CT383" s="609">
        <v>118.776049766719</v>
      </c>
      <c r="CU383" s="615">
        <v>120.270967741935</v>
      </c>
      <c r="CV383" s="434">
        <f t="shared" si="874"/>
        <v>76373.00000000032</v>
      </c>
      <c r="CW383" s="435">
        <f t="shared" si="875"/>
        <v>74567.999999999694</v>
      </c>
      <c r="CX383" s="609">
        <v>96.260869565217405</v>
      </c>
      <c r="CY383" s="615">
        <v>104.52459016393399</v>
      </c>
      <c r="CZ383" s="434">
        <f t="shared" si="876"/>
        <v>4428.0000000000009</v>
      </c>
      <c r="DA383" s="435">
        <f t="shared" si="877"/>
        <v>6375.9999999999736</v>
      </c>
      <c r="DB383" s="432">
        <v>0</v>
      </c>
      <c r="DC383" s="433"/>
      <c r="DD383" s="434">
        <f t="shared" si="878"/>
        <v>0</v>
      </c>
      <c r="DE383" s="435">
        <f t="shared" si="879"/>
        <v>0</v>
      </c>
      <c r="DF383" s="434">
        <f t="shared" si="880"/>
        <v>117.27285921625591</v>
      </c>
      <c r="DG383" s="435">
        <f t="shared" si="881"/>
        <v>118.86049926578512</v>
      </c>
      <c r="DH383" s="434">
        <f t="shared" si="882"/>
        <v>80801.00000000032</v>
      </c>
      <c r="DI383" s="435">
        <f t="shared" si="883"/>
        <v>80943.999999999665</v>
      </c>
      <c r="DJ383" s="434">
        <f t="shared" si="884"/>
        <v>691</v>
      </c>
      <c r="DK383" s="435">
        <f t="shared" si="885"/>
        <v>681</v>
      </c>
      <c r="DL383" s="434">
        <f t="shared" si="886"/>
        <v>691</v>
      </c>
      <c r="DM383" s="435">
        <f t="shared" si="887"/>
        <v>681</v>
      </c>
      <c r="DN383" s="434">
        <f t="shared" si="888"/>
        <v>4.3024602026049248</v>
      </c>
      <c r="DO383" s="435">
        <f t="shared" si="889"/>
        <v>4.4353891336270221</v>
      </c>
      <c r="DP383" s="434">
        <f t="shared" si="890"/>
        <v>2973.0000000000032</v>
      </c>
      <c r="DQ383" s="435">
        <f t="shared" si="891"/>
        <v>3020.5000000000023</v>
      </c>
      <c r="DR383" s="434">
        <f t="shared" si="892"/>
        <v>117.35311143270668</v>
      </c>
      <c r="DS383" s="435">
        <f t="shared" si="893"/>
        <v>118.86049926578512</v>
      </c>
      <c r="DT383" s="434">
        <f t="shared" si="894"/>
        <v>81091.00000000032</v>
      </c>
      <c r="DU383" s="435">
        <f t="shared" si="895"/>
        <v>80943.999999999665</v>
      </c>
      <c r="DV383" s="609">
        <v>257</v>
      </c>
      <c r="DW383" s="615">
        <v>241</v>
      </c>
      <c r="DX383" s="434">
        <f t="shared" si="896"/>
        <v>257</v>
      </c>
      <c r="DY383" s="435">
        <f t="shared" si="897"/>
        <v>241</v>
      </c>
      <c r="DZ383" s="609">
        <v>89</v>
      </c>
      <c r="EA383" s="615">
        <v>89</v>
      </c>
      <c r="EB383" s="434">
        <f t="shared" si="898"/>
        <v>89</v>
      </c>
      <c r="EC383" s="435">
        <f t="shared" si="899"/>
        <v>89</v>
      </c>
      <c r="ED383" s="609">
        <v>0</v>
      </c>
      <c r="EE383" s="615"/>
      <c r="EF383" s="434">
        <f t="shared" si="900"/>
        <v>0</v>
      </c>
      <c r="EG383" s="435">
        <f t="shared" si="901"/>
        <v>0</v>
      </c>
      <c r="EH383" s="434">
        <f t="shared" si="902"/>
        <v>346</v>
      </c>
      <c r="EI383" s="435">
        <f t="shared" si="903"/>
        <v>330</v>
      </c>
      <c r="EJ383" s="434">
        <f t="shared" si="904"/>
        <v>346</v>
      </c>
      <c r="EK383" s="435">
        <f t="shared" si="905"/>
        <v>330</v>
      </c>
      <c r="EL383" s="609">
        <v>3.0622568093385198</v>
      </c>
      <c r="EM383" s="615">
        <v>3.1639004149377601</v>
      </c>
      <c r="EN383" s="434">
        <f t="shared" si="906"/>
        <v>786.99999999999955</v>
      </c>
      <c r="EO383" s="435">
        <f t="shared" si="907"/>
        <v>762.50000000000023</v>
      </c>
      <c r="EP383" s="609">
        <v>3.71348314606742</v>
      </c>
      <c r="EQ383" s="615">
        <v>3.5730337078651702</v>
      </c>
      <c r="ER383" s="434">
        <f t="shared" si="908"/>
        <v>330.5000000000004</v>
      </c>
      <c r="ES383" s="435">
        <f t="shared" si="909"/>
        <v>318.00000000000017</v>
      </c>
      <c r="ET383" s="609"/>
      <c r="EU383" s="615"/>
      <c r="EV383" s="434">
        <f t="shared" si="910"/>
        <v>0</v>
      </c>
      <c r="EW383" s="435">
        <f t="shared" si="911"/>
        <v>0</v>
      </c>
      <c r="EX383" s="434">
        <f t="shared" si="912"/>
        <v>3.2297687861271678</v>
      </c>
      <c r="EY383" s="435">
        <f t="shared" si="913"/>
        <v>3.2742424242424257</v>
      </c>
      <c r="EZ383" s="434">
        <f t="shared" si="914"/>
        <v>1117.5</v>
      </c>
      <c r="FA383" s="435">
        <f t="shared" si="915"/>
        <v>1080.5000000000005</v>
      </c>
      <c r="FB383" s="609">
        <v>72.381322957198407</v>
      </c>
      <c r="FC383" s="615">
        <v>73.348547717842294</v>
      </c>
      <c r="FD383" s="434">
        <f t="shared" si="916"/>
        <v>18601.999999999989</v>
      </c>
      <c r="FE383" s="435">
        <f t="shared" si="917"/>
        <v>17676.999999999993</v>
      </c>
      <c r="FF383" s="609">
        <v>50.519101123595497</v>
      </c>
      <c r="FG383" s="615">
        <v>52.966292134831498</v>
      </c>
      <c r="FH383" s="434">
        <f t="shared" si="918"/>
        <v>4496.1999999999989</v>
      </c>
      <c r="FI383" s="435">
        <f t="shared" si="919"/>
        <v>4714.0000000000036</v>
      </c>
      <c r="FJ383" s="609"/>
      <c r="FK383" s="615"/>
      <c r="FL383" s="434">
        <f t="shared" si="920"/>
        <v>0</v>
      </c>
      <c r="FM383" s="435">
        <f t="shared" si="921"/>
        <v>0</v>
      </c>
      <c r="FN383" s="434">
        <f t="shared" si="922"/>
        <v>66.757803468208067</v>
      </c>
      <c r="FO383" s="435">
        <f t="shared" si="923"/>
        <v>67.851515151515144</v>
      </c>
      <c r="FP383" s="434">
        <f t="shared" si="924"/>
        <v>23098.19999999999</v>
      </c>
      <c r="FQ383" s="435">
        <f t="shared" si="925"/>
        <v>22390.999999999996</v>
      </c>
      <c r="FR383" s="609">
        <v>1</v>
      </c>
      <c r="FS383" s="615">
        <v>1</v>
      </c>
      <c r="FT383" s="434">
        <f t="shared" si="926"/>
        <v>1</v>
      </c>
      <c r="FU383" s="435">
        <f t="shared" si="927"/>
        <v>1</v>
      </c>
      <c r="FV383" s="609">
        <v>5</v>
      </c>
      <c r="FW383" s="615">
        <v>2</v>
      </c>
      <c r="FX383" s="434">
        <f t="shared" si="928"/>
        <v>5</v>
      </c>
      <c r="FY383" s="435">
        <f t="shared" si="929"/>
        <v>2</v>
      </c>
      <c r="FZ383" s="609">
        <v>70</v>
      </c>
      <c r="GA383" s="615">
        <v>45</v>
      </c>
      <c r="GB383" s="434">
        <f t="shared" si="930"/>
        <v>70</v>
      </c>
      <c r="GC383" s="435">
        <f t="shared" si="931"/>
        <v>45</v>
      </c>
      <c r="GD383" s="434">
        <f t="shared" si="932"/>
        <v>902</v>
      </c>
      <c r="GE383" s="435">
        <f t="shared" si="933"/>
        <v>861</v>
      </c>
      <c r="GF383" s="434">
        <f t="shared" si="934"/>
        <v>902</v>
      </c>
      <c r="GG383" s="435">
        <f t="shared" si="935"/>
        <v>861</v>
      </c>
      <c r="GH383" s="434">
        <f t="shared" si="936"/>
        <v>3531.5000000000027</v>
      </c>
      <c r="GI383" s="435">
        <f t="shared" si="937"/>
        <v>3470.0000000000018</v>
      </c>
      <c r="GJ383" s="434">
        <f t="shared" si="938"/>
        <v>95265.000000000306</v>
      </c>
      <c r="GK383" s="435">
        <f t="shared" si="939"/>
        <v>92244.99999999968</v>
      </c>
      <c r="GL383" s="434">
        <f t="shared" si="940"/>
        <v>135</v>
      </c>
      <c r="GM383" s="435">
        <f t="shared" si="941"/>
        <v>150</v>
      </c>
      <c r="GN383" s="434">
        <f t="shared" si="942"/>
        <v>135</v>
      </c>
      <c r="GO383" s="435">
        <f t="shared" si="943"/>
        <v>150</v>
      </c>
      <c r="GP383" s="434">
        <f t="shared" si="944"/>
        <v>559.00000000000057</v>
      </c>
      <c r="GQ383" s="435">
        <f t="shared" si="945"/>
        <v>631.00000000000045</v>
      </c>
      <c r="GR383" s="434">
        <f t="shared" si="946"/>
        <v>8924.2000000000007</v>
      </c>
      <c r="GS383" s="435">
        <f t="shared" si="947"/>
        <v>11089.999999999978</v>
      </c>
      <c r="GT383" s="434">
        <f t="shared" si="948"/>
        <v>1037</v>
      </c>
      <c r="GU383" s="435">
        <f t="shared" si="949"/>
        <v>1011</v>
      </c>
      <c r="GV383" s="434">
        <f t="shared" si="950"/>
        <v>1037</v>
      </c>
      <c r="GW383" s="435">
        <f t="shared" si="951"/>
        <v>1011</v>
      </c>
      <c r="GX383" s="434">
        <f t="shared" si="952"/>
        <v>4090.5000000000032</v>
      </c>
      <c r="GY383" s="435">
        <f t="shared" si="953"/>
        <v>4101.0000000000018</v>
      </c>
      <c r="GZ383" s="434">
        <f t="shared" si="954"/>
        <v>104189.2000000003</v>
      </c>
      <c r="HA383" s="435">
        <f t="shared" si="955"/>
        <v>103334.99999999965</v>
      </c>
      <c r="HB383" s="434">
        <f t="shared" si="956"/>
        <v>0</v>
      </c>
      <c r="HC383" s="435">
        <f t="shared" si="957"/>
        <v>0</v>
      </c>
      <c r="HD383" s="434">
        <f t="shared" si="958"/>
        <v>0</v>
      </c>
      <c r="HE383" s="435">
        <f t="shared" si="959"/>
        <v>0</v>
      </c>
      <c r="HF383" s="434">
        <f t="shared" si="960"/>
        <v>0</v>
      </c>
      <c r="HG383" s="435">
        <f t="shared" si="961"/>
        <v>0</v>
      </c>
      <c r="HH383" s="434">
        <f t="shared" si="962"/>
        <v>0</v>
      </c>
      <c r="HI383" s="435">
        <f t="shared" si="963"/>
        <v>0</v>
      </c>
      <c r="HJ383" s="434">
        <f t="shared" si="964"/>
        <v>4095.5000000000032</v>
      </c>
      <c r="HK383" s="435">
        <f t="shared" si="965"/>
        <v>4103.0000000000027</v>
      </c>
      <c r="HL383" s="434">
        <f t="shared" si="966"/>
        <v>104259.2000000003</v>
      </c>
      <c r="HM383" s="435">
        <f t="shared" si="967"/>
        <v>103379.99999999967</v>
      </c>
    </row>
    <row r="384" spans="1:223" s="616" customFormat="1" ht="15.6" customHeight="1">
      <c r="A384" s="612" t="s">
        <v>686</v>
      </c>
      <c r="B384" s="613" t="s">
        <v>697</v>
      </c>
      <c r="C384" s="619"/>
      <c r="D384" s="612">
        <v>234155</v>
      </c>
      <c r="E384" s="612">
        <v>3</v>
      </c>
      <c r="F384" s="609">
        <v>643</v>
      </c>
      <c r="G384" s="615">
        <v>626</v>
      </c>
      <c r="H384" s="609">
        <v>0</v>
      </c>
      <c r="I384" s="615">
        <v>0</v>
      </c>
      <c r="J384" s="434">
        <f t="shared" si="820"/>
        <v>643</v>
      </c>
      <c r="K384" s="435">
        <f t="shared" si="821"/>
        <v>626</v>
      </c>
      <c r="L384" s="609">
        <v>120</v>
      </c>
      <c r="M384" s="615">
        <v>120</v>
      </c>
      <c r="N384" s="434">
        <f t="shared" si="822"/>
        <v>643</v>
      </c>
      <c r="O384" s="435">
        <f t="shared" si="823"/>
        <v>626</v>
      </c>
      <c r="P384" s="434">
        <f t="shared" si="824"/>
        <v>643</v>
      </c>
      <c r="Q384" s="435">
        <f t="shared" si="825"/>
        <v>626</v>
      </c>
      <c r="R384" s="609">
        <v>0</v>
      </c>
      <c r="S384" s="615">
        <v>1</v>
      </c>
      <c r="T384" s="589">
        <f t="shared" si="969"/>
        <v>0</v>
      </c>
      <c r="U384" s="590">
        <f t="shared" si="969"/>
        <v>1</v>
      </c>
      <c r="V384" s="609">
        <v>0</v>
      </c>
      <c r="W384" s="615">
        <v>0</v>
      </c>
      <c r="X384" s="434">
        <f t="shared" si="826"/>
        <v>0</v>
      </c>
      <c r="Y384" s="435">
        <f t="shared" si="827"/>
        <v>0</v>
      </c>
      <c r="Z384" s="609">
        <v>0</v>
      </c>
      <c r="AA384" s="615"/>
      <c r="AB384" s="434">
        <f t="shared" si="828"/>
        <v>0</v>
      </c>
      <c r="AC384" s="435">
        <f t="shared" si="829"/>
        <v>0</v>
      </c>
      <c r="AD384" s="434">
        <f t="shared" si="830"/>
        <v>0</v>
      </c>
      <c r="AE384" s="435">
        <f t="shared" si="831"/>
        <v>1</v>
      </c>
      <c r="AF384" s="434">
        <f t="shared" si="832"/>
        <v>0</v>
      </c>
      <c r="AG384" s="435">
        <f t="shared" si="833"/>
        <v>1</v>
      </c>
      <c r="AH384" s="609"/>
      <c r="AI384" s="615">
        <v>4</v>
      </c>
      <c r="AJ384" s="434">
        <f t="shared" si="834"/>
        <v>0</v>
      </c>
      <c r="AK384" s="435">
        <f t="shared" si="835"/>
        <v>4</v>
      </c>
      <c r="AL384" s="609"/>
      <c r="AM384" s="615"/>
      <c r="AN384" s="434">
        <f t="shared" si="836"/>
        <v>0</v>
      </c>
      <c r="AO384" s="435">
        <f t="shared" si="837"/>
        <v>0</v>
      </c>
      <c r="AP384" s="609">
        <v>0</v>
      </c>
      <c r="AQ384" s="615"/>
      <c r="AR384" s="434">
        <f t="shared" si="838"/>
        <v>0</v>
      </c>
      <c r="AS384" s="435">
        <f t="shared" si="839"/>
        <v>0</v>
      </c>
      <c r="AT384" s="434">
        <f t="shared" si="840"/>
        <v>0</v>
      </c>
      <c r="AU384" s="435">
        <f t="shared" si="841"/>
        <v>4</v>
      </c>
      <c r="AV384" s="434">
        <f t="shared" si="842"/>
        <v>0</v>
      </c>
      <c r="AW384" s="435">
        <f t="shared" si="843"/>
        <v>4</v>
      </c>
      <c r="AX384" s="609"/>
      <c r="AY384" s="615">
        <v>130</v>
      </c>
      <c r="AZ384" s="434">
        <f t="shared" si="844"/>
        <v>0</v>
      </c>
      <c r="BA384" s="435">
        <f t="shared" si="845"/>
        <v>130</v>
      </c>
      <c r="BB384" s="609"/>
      <c r="BC384" s="615"/>
      <c r="BD384" s="434">
        <f t="shared" si="846"/>
        <v>0</v>
      </c>
      <c r="BE384" s="435">
        <f t="shared" si="847"/>
        <v>0</v>
      </c>
      <c r="BF384" s="609">
        <v>0</v>
      </c>
      <c r="BG384" s="615"/>
      <c r="BH384" s="434">
        <f t="shared" si="848"/>
        <v>0</v>
      </c>
      <c r="BI384" s="435">
        <f t="shared" si="849"/>
        <v>0</v>
      </c>
      <c r="BJ384" s="434">
        <f t="shared" si="850"/>
        <v>0</v>
      </c>
      <c r="BK384" s="435">
        <f t="shared" si="851"/>
        <v>130</v>
      </c>
      <c r="BL384" s="434">
        <f t="shared" si="852"/>
        <v>0</v>
      </c>
      <c r="BM384" s="435">
        <f t="shared" si="853"/>
        <v>130</v>
      </c>
      <c r="BN384" s="609">
        <v>427</v>
      </c>
      <c r="BO384" s="615">
        <v>434</v>
      </c>
      <c r="BP384" s="434">
        <f t="shared" si="854"/>
        <v>427</v>
      </c>
      <c r="BQ384" s="435">
        <f t="shared" si="855"/>
        <v>434</v>
      </c>
      <c r="BR384" s="609">
        <v>4</v>
      </c>
      <c r="BS384" s="615">
        <v>5</v>
      </c>
      <c r="BT384" s="434">
        <f t="shared" si="856"/>
        <v>4</v>
      </c>
      <c r="BU384" s="435">
        <f t="shared" si="857"/>
        <v>5</v>
      </c>
      <c r="BV384" s="609">
        <v>0</v>
      </c>
      <c r="BW384" s="615"/>
      <c r="BX384" s="434">
        <f t="shared" si="858"/>
        <v>0</v>
      </c>
      <c r="BY384" s="435">
        <f t="shared" si="859"/>
        <v>0</v>
      </c>
      <c r="BZ384" s="434">
        <f t="shared" si="860"/>
        <v>431</v>
      </c>
      <c r="CA384" s="435">
        <f t="shared" si="861"/>
        <v>439</v>
      </c>
      <c r="CB384" s="434">
        <f t="shared" si="862"/>
        <v>431</v>
      </c>
      <c r="CC384" s="435">
        <f t="shared" si="863"/>
        <v>439</v>
      </c>
      <c r="CD384" s="609">
        <v>4.5632318501171003</v>
      </c>
      <c r="CE384" s="615">
        <v>4.6394009216589902</v>
      </c>
      <c r="CF384" s="434">
        <f t="shared" si="864"/>
        <v>1948.5000000000018</v>
      </c>
      <c r="CG384" s="435">
        <f t="shared" si="865"/>
        <v>2013.5000000000018</v>
      </c>
      <c r="CH384" s="609">
        <v>6.625</v>
      </c>
      <c r="CI384" s="615">
        <v>8</v>
      </c>
      <c r="CJ384" s="434">
        <f t="shared" si="866"/>
        <v>26.5</v>
      </c>
      <c r="CK384" s="435">
        <f t="shared" si="867"/>
        <v>40</v>
      </c>
      <c r="CL384" s="609">
        <v>0</v>
      </c>
      <c r="CM384" s="615"/>
      <c r="CN384" s="434">
        <f t="shared" si="868"/>
        <v>0</v>
      </c>
      <c r="CO384" s="435">
        <f t="shared" si="869"/>
        <v>0</v>
      </c>
      <c r="CP384" s="434">
        <f t="shared" si="870"/>
        <v>4.5823665893271501</v>
      </c>
      <c r="CQ384" s="435">
        <f t="shared" si="871"/>
        <v>4.6776765375854259</v>
      </c>
      <c r="CR384" s="434">
        <f t="shared" si="872"/>
        <v>1975.0000000000018</v>
      </c>
      <c r="CS384" s="435">
        <f t="shared" si="873"/>
        <v>2053.5000000000018</v>
      </c>
      <c r="CT384" s="609">
        <v>134.73067915690899</v>
      </c>
      <c r="CU384" s="615">
        <v>132.89400921659001</v>
      </c>
      <c r="CV384" s="434">
        <f t="shared" si="874"/>
        <v>57530.000000000138</v>
      </c>
      <c r="CW384" s="435">
        <f t="shared" si="875"/>
        <v>57676.000000000065</v>
      </c>
      <c r="CX384" s="609">
        <v>137</v>
      </c>
      <c r="CY384" s="615">
        <v>107.4</v>
      </c>
      <c r="CZ384" s="434">
        <f t="shared" si="876"/>
        <v>548</v>
      </c>
      <c r="DA384" s="435">
        <f t="shared" si="877"/>
        <v>537</v>
      </c>
      <c r="DB384" s="432">
        <v>0</v>
      </c>
      <c r="DC384" s="433"/>
      <c r="DD384" s="434">
        <f t="shared" si="878"/>
        <v>0</v>
      </c>
      <c r="DE384" s="435">
        <f t="shared" si="879"/>
        <v>0</v>
      </c>
      <c r="DF384" s="434">
        <f t="shared" si="880"/>
        <v>134.75174013921145</v>
      </c>
      <c r="DG384" s="435">
        <f t="shared" si="881"/>
        <v>132.60364464692498</v>
      </c>
      <c r="DH384" s="434">
        <f t="shared" si="882"/>
        <v>58078.000000000138</v>
      </c>
      <c r="DI384" s="435">
        <f t="shared" si="883"/>
        <v>58213.000000000065</v>
      </c>
      <c r="DJ384" s="434">
        <f t="shared" si="884"/>
        <v>431</v>
      </c>
      <c r="DK384" s="435">
        <f t="shared" si="885"/>
        <v>440</v>
      </c>
      <c r="DL384" s="434">
        <f t="shared" si="886"/>
        <v>431</v>
      </c>
      <c r="DM384" s="435">
        <f t="shared" si="887"/>
        <v>440</v>
      </c>
      <c r="DN384" s="434">
        <f t="shared" si="888"/>
        <v>4.5823665893271501</v>
      </c>
      <c r="DO384" s="435">
        <f t="shared" si="889"/>
        <v>4.6761363636363678</v>
      </c>
      <c r="DP384" s="434">
        <f t="shared" si="890"/>
        <v>1975.0000000000018</v>
      </c>
      <c r="DQ384" s="435">
        <f t="shared" si="891"/>
        <v>2057.5000000000018</v>
      </c>
      <c r="DR384" s="434">
        <f t="shared" si="892"/>
        <v>134.75174013921145</v>
      </c>
      <c r="DS384" s="435">
        <f t="shared" si="893"/>
        <v>132.59772727272741</v>
      </c>
      <c r="DT384" s="434">
        <f t="shared" si="894"/>
        <v>58078.000000000138</v>
      </c>
      <c r="DU384" s="435">
        <f t="shared" si="895"/>
        <v>58343.000000000058</v>
      </c>
      <c r="DV384" s="609">
        <v>191</v>
      </c>
      <c r="DW384" s="615">
        <v>168</v>
      </c>
      <c r="DX384" s="434">
        <f t="shared" si="896"/>
        <v>191</v>
      </c>
      <c r="DY384" s="435">
        <f t="shared" si="897"/>
        <v>168</v>
      </c>
      <c r="DZ384" s="609">
        <v>12</v>
      </c>
      <c r="EA384" s="615">
        <v>11</v>
      </c>
      <c r="EB384" s="434">
        <f t="shared" si="898"/>
        <v>12</v>
      </c>
      <c r="EC384" s="435">
        <f t="shared" si="899"/>
        <v>11</v>
      </c>
      <c r="ED384" s="609">
        <v>0</v>
      </c>
      <c r="EE384" s="615"/>
      <c r="EF384" s="434">
        <f t="shared" si="900"/>
        <v>0</v>
      </c>
      <c r="EG384" s="435">
        <f t="shared" si="901"/>
        <v>0</v>
      </c>
      <c r="EH384" s="434">
        <f t="shared" si="902"/>
        <v>203</v>
      </c>
      <c r="EI384" s="435">
        <f t="shared" si="903"/>
        <v>179</v>
      </c>
      <c r="EJ384" s="434">
        <f t="shared" si="904"/>
        <v>203</v>
      </c>
      <c r="EK384" s="435">
        <f t="shared" si="905"/>
        <v>179</v>
      </c>
      <c r="EL384" s="609">
        <v>3.4921465968586398</v>
      </c>
      <c r="EM384" s="615">
        <v>3.6636904761904798</v>
      </c>
      <c r="EN384" s="434">
        <f t="shared" si="906"/>
        <v>667.00000000000023</v>
      </c>
      <c r="EO384" s="435">
        <f t="shared" si="907"/>
        <v>615.50000000000057</v>
      </c>
      <c r="EP384" s="609">
        <v>4.5</v>
      </c>
      <c r="EQ384" s="615">
        <v>4.1818181818181799</v>
      </c>
      <c r="ER384" s="434">
        <f t="shared" si="908"/>
        <v>54</v>
      </c>
      <c r="ES384" s="435">
        <f t="shared" si="909"/>
        <v>45.999999999999979</v>
      </c>
      <c r="ET384" s="609"/>
      <c r="EU384" s="615"/>
      <c r="EV384" s="434">
        <f t="shared" si="910"/>
        <v>0</v>
      </c>
      <c r="EW384" s="435">
        <f t="shared" si="911"/>
        <v>0</v>
      </c>
      <c r="EX384" s="434">
        <f t="shared" si="912"/>
        <v>3.5517241379310356</v>
      </c>
      <c r="EY384" s="435">
        <f t="shared" si="913"/>
        <v>3.6955307262569863</v>
      </c>
      <c r="EZ384" s="434">
        <f t="shared" si="914"/>
        <v>721.00000000000023</v>
      </c>
      <c r="FA384" s="435">
        <f t="shared" si="915"/>
        <v>661.50000000000057</v>
      </c>
      <c r="FB384" s="609">
        <v>95.434554973822003</v>
      </c>
      <c r="FC384" s="615">
        <v>95.654761904761898</v>
      </c>
      <c r="FD384" s="434">
        <f t="shared" si="916"/>
        <v>18228.000000000004</v>
      </c>
      <c r="FE384" s="435">
        <f t="shared" si="917"/>
        <v>16069.999999999998</v>
      </c>
      <c r="FF384" s="609">
        <v>84.9166666666667</v>
      </c>
      <c r="FG384" s="615">
        <v>82.090909090909093</v>
      </c>
      <c r="FH384" s="434">
        <f t="shared" si="918"/>
        <v>1019.0000000000005</v>
      </c>
      <c r="FI384" s="435">
        <f t="shared" si="919"/>
        <v>903</v>
      </c>
      <c r="FJ384" s="609"/>
      <c r="FK384" s="615"/>
      <c r="FL384" s="434">
        <f t="shared" si="920"/>
        <v>0</v>
      </c>
      <c r="FM384" s="435">
        <f t="shared" si="921"/>
        <v>0</v>
      </c>
      <c r="FN384" s="434">
        <f t="shared" si="922"/>
        <v>94.812807881773423</v>
      </c>
      <c r="FO384" s="435">
        <f t="shared" si="923"/>
        <v>94.821229050279328</v>
      </c>
      <c r="FP384" s="434">
        <f t="shared" si="924"/>
        <v>19247.000000000004</v>
      </c>
      <c r="FQ384" s="435">
        <f t="shared" si="925"/>
        <v>16973</v>
      </c>
      <c r="FR384" s="609">
        <v>9</v>
      </c>
      <c r="FS384" s="615">
        <v>7</v>
      </c>
      <c r="FT384" s="434">
        <f t="shared" si="926"/>
        <v>9</v>
      </c>
      <c r="FU384" s="435">
        <f t="shared" si="927"/>
        <v>7</v>
      </c>
      <c r="FV384" s="609">
        <v>7.2222222222222197</v>
      </c>
      <c r="FW384" s="615">
        <v>13</v>
      </c>
      <c r="FX384" s="434">
        <f t="shared" si="928"/>
        <v>64.999999999999972</v>
      </c>
      <c r="FY384" s="435">
        <f t="shared" si="929"/>
        <v>91</v>
      </c>
      <c r="FZ384" s="609">
        <v>94.4444444444444</v>
      </c>
      <c r="GA384" s="615">
        <v>89.571428571428598</v>
      </c>
      <c r="GB384" s="434">
        <f t="shared" si="930"/>
        <v>849.99999999999955</v>
      </c>
      <c r="GC384" s="435">
        <f t="shared" si="931"/>
        <v>627.00000000000023</v>
      </c>
      <c r="GD384" s="434">
        <f t="shared" si="932"/>
        <v>618</v>
      </c>
      <c r="GE384" s="435">
        <f t="shared" si="933"/>
        <v>603</v>
      </c>
      <c r="GF384" s="434">
        <f t="shared" si="934"/>
        <v>618</v>
      </c>
      <c r="GG384" s="435">
        <f t="shared" si="935"/>
        <v>603</v>
      </c>
      <c r="GH384" s="434">
        <f t="shared" si="936"/>
        <v>2615.5000000000018</v>
      </c>
      <c r="GI384" s="435">
        <f t="shared" si="937"/>
        <v>2633.0000000000023</v>
      </c>
      <c r="GJ384" s="434">
        <f t="shared" si="938"/>
        <v>75758.000000000146</v>
      </c>
      <c r="GK384" s="435">
        <f t="shared" si="939"/>
        <v>73876.000000000058</v>
      </c>
      <c r="GL384" s="434">
        <f t="shared" si="940"/>
        <v>16</v>
      </c>
      <c r="GM384" s="435">
        <f t="shared" si="941"/>
        <v>16</v>
      </c>
      <c r="GN384" s="434">
        <f t="shared" si="942"/>
        <v>16</v>
      </c>
      <c r="GO384" s="435">
        <f t="shared" si="943"/>
        <v>16</v>
      </c>
      <c r="GP384" s="434">
        <f t="shared" si="944"/>
        <v>80.5</v>
      </c>
      <c r="GQ384" s="435">
        <f t="shared" si="945"/>
        <v>85.999999999999972</v>
      </c>
      <c r="GR384" s="434">
        <f t="shared" si="946"/>
        <v>1567.0000000000005</v>
      </c>
      <c r="GS384" s="435">
        <f t="shared" si="947"/>
        <v>1440</v>
      </c>
      <c r="GT384" s="434">
        <f t="shared" si="948"/>
        <v>634</v>
      </c>
      <c r="GU384" s="435">
        <f t="shared" si="949"/>
        <v>619</v>
      </c>
      <c r="GV384" s="434">
        <f t="shared" si="950"/>
        <v>634</v>
      </c>
      <c r="GW384" s="435">
        <f t="shared" si="951"/>
        <v>619</v>
      </c>
      <c r="GX384" s="434">
        <f t="shared" si="952"/>
        <v>2696.0000000000018</v>
      </c>
      <c r="GY384" s="435">
        <f t="shared" si="953"/>
        <v>2719.0000000000023</v>
      </c>
      <c r="GZ384" s="434">
        <f t="shared" si="954"/>
        <v>77325.000000000146</v>
      </c>
      <c r="HA384" s="435">
        <f t="shared" si="955"/>
        <v>75316.000000000058</v>
      </c>
      <c r="HB384" s="434">
        <f t="shared" si="956"/>
        <v>0</v>
      </c>
      <c r="HC384" s="435">
        <f t="shared" si="957"/>
        <v>0</v>
      </c>
      <c r="HD384" s="434">
        <f t="shared" si="958"/>
        <v>0</v>
      </c>
      <c r="HE384" s="435">
        <f t="shared" si="959"/>
        <v>0</v>
      </c>
      <c r="HF384" s="434">
        <f t="shared" si="960"/>
        <v>0</v>
      </c>
      <c r="HG384" s="435">
        <f t="shared" si="961"/>
        <v>0</v>
      </c>
      <c r="HH384" s="434">
        <f t="shared" si="962"/>
        <v>0</v>
      </c>
      <c r="HI384" s="435">
        <f t="shared" si="963"/>
        <v>0</v>
      </c>
      <c r="HJ384" s="434">
        <f t="shared" si="964"/>
        <v>2761.0000000000018</v>
      </c>
      <c r="HK384" s="435">
        <f t="shared" si="965"/>
        <v>2810.0000000000023</v>
      </c>
      <c r="HL384" s="434">
        <f t="shared" si="966"/>
        <v>78175.000000000146</v>
      </c>
      <c r="HM384" s="435">
        <f t="shared" si="967"/>
        <v>75943.000000000058</v>
      </c>
    </row>
    <row r="385" spans="1:221" s="616" customFormat="1" ht="15.6" customHeight="1">
      <c r="A385" s="612" t="s">
        <v>686</v>
      </c>
      <c r="B385" s="613" t="s">
        <v>698</v>
      </c>
      <c r="C385" s="619"/>
      <c r="D385" s="612">
        <v>231712</v>
      </c>
      <c r="E385" s="612">
        <v>5</v>
      </c>
      <c r="F385" s="609">
        <v>1185</v>
      </c>
      <c r="G385" s="615">
        <v>1200</v>
      </c>
      <c r="H385" s="609">
        <v>80</v>
      </c>
      <c r="I385" s="615">
        <v>99</v>
      </c>
      <c r="J385" s="434">
        <f t="shared" si="820"/>
        <v>1105</v>
      </c>
      <c r="K385" s="435">
        <f t="shared" si="821"/>
        <v>1101</v>
      </c>
      <c r="L385" s="609">
        <v>120</v>
      </c>
      <c r="M385" s="615">
        <v>120</v>
      </c>
      <c r="N385" s="434">
        <f t="shared" si="822"/>
        <v>1105</v>
      </c>
      <c r="O385" s="435">
        <f t="shared" si="823"/>
        <v>1101</v>
      </c>
      <c r="P385" s="434">
        <f t="shared" si="824"/>
        <v>1105</v>
      </c>
      <c r="Q385" s="435">
        <f t="shared" si="825"/>
        <v>1101</v>
      </c>
      <c r="R385" s="609">
        <v>1</v>
      </c>
      <c r="S385" s="615">
        <v>9</v>
      </c>
      <c r="T385" s="589">
        <f t="shared" si="969"/>
        <v>1</v>
      </c>
      <c r="U385" s="590">
        <f t="shared" si="969"/>
        <v>9</v>
      </c>
      <c r="V385" s="609">
        <v>0</v>
      </c>
      <c r="W385" s="615">
        <v>0</v>
      </c>
      <c r="X385" s="434">
        <f t="shared" si="826"/>
        <v>0</v>
      </c>
      <c r="Y385" s="435">
        <f t="shared" si="827"/>
        <v>0</v>
      </c>
      <c r="Z385" s="609">
        <v>0</v>
      </c>
      <c r="AA385" s="615"/>
      <c r="AB385" s="434">
        <f t="shared" si="828"/>
        <v>0</v>
      </c>
      <c r="AC385" s="435">
        <f t="shared" si="829"/>
        <v>0</v>
      </c>
      <c r="AD385" s="434">
        <f t="shared" si="830"/>
        <v>1</v>
      </c>
      <c r="AE385" s="435">
        <f t="shared" si="831"/>
        <v>9</v>
      </c>
      <c r="AF385" s="434">
        <f t="shared" si="832"/>
        <v>1</v>
      </c>
      <c r="AG385" s="435">
        <f t="shared" si="833"/>
        <v>9</v>
      </c>
      <c r="AH385" s="609">
        <v>4</v>
      </c>
      <c r="AI385" s="615">
        <v>4</v>
      </c>
      <c r="AJ385" s="434">
        <f t="shared" si="834"/>
        <v>4</v>
      </c>
      <c r="AK385" s="435">
        <f t="shared" si="835"/>
        <v>36</v>
      </c>
      <c r="AL385" s="609"/>
      <c r="AM385" s="615">
        <v>0</v>
      </c>
      <c r="AN385" s="434">
        <f t="shared" si="836"/>
        <v>0</v>
      </c>
      <c r="AO385" s="435">
        <f t="shared" si="837"/>
        <v>0</v>
      </c>
      <c r="AP385" s="609">
        <v>0</v>
      </c>
      <c r="AQ385" s="615"/>
      <c r="AR385" s="434">
        <f t="shared" si="838"/>
        <v>0</v>
      </c>
      <c r="AS385" s="435">
        <f t="shared" si="839"/>
        <v>0</v>
      </c>
      <c r="AT385" s="434">
        <f t="shared" si="840"/>
        <v>4</v>
      </c>
      <c r="AU385" s="435">
        <f t="shared" si="841"/>
        <v>4</v>
      </c>
      <c r="AV385" s="434">
        <f t="shared" si="842"/>
        <v>4</v>
      </c>
      <c r="AW385" s="435">
        <f t="shared" si="843"/>
        <v>36</v>
      </c>
      <c r="AX385" s="609">
        <v>126</v>
      </c>
      <c r="AY385" s="615">
        <v>123.888888888889</v>
      </c>
      <c r="AZ385" s="434">
        <f t="shared" si="844"/>
        <v>126</v>
      </c>
      <c r="BA385" s="435">
        <f t="shared" si="845"/>
        <v>1115.0000000000009</v>
      </c>
      <c r="BB385" s="609"/>
      <c r="BC385" s="615"/>
      <c r="BD385" s="434">
        <f t="shared" si="846"/>
        <v>0</v>
      </c>
      <c r="BE385" s="435">
        <f t="shared" si="847"/>
        <v>0</v>
      </c>
      <c r="BF385" s="609">
        <v>0</v>
      </c>
      <c r="BG385" s="615"/>
      <c r="BH385" s="434">
        <f t="shared" si="848"/>
        <v>0</v>
      </c>
      <c r="BI385" s="435">
        <f t="shared" si="849"/>
        <v>0</v>
      </c>
      <c r="BJ385" s="434">
        <f t="shared" si="850"/>
        <v>126</v>
      </c>
      <c r="BK385" s="435">
        <f t="shared" si="851"/>
        <v>123.88888888888899</v>
      </c>
      <c r="BL385" s="434">
        <f t="shared" si="852"/>
        <v>126</v>
      </c>
      <c r="BM385" s="435">
        <f t="shared" si="853"/>
        <v>1115.0000000000009</v>
      </c>
      <c r="BN385" s="609">
        <v>963</v>
      </c>
      <c r="BO385" s="615">
        <v>952</v>
      </c>
      <c r="BP385" s="434">
        <f t="shared" si="854"/>
        <v>963</v>
      </c>
      <c r="BQ385" s="435">
        <f t="shared" si="855"/>
        <v>952</v>
      </c>
      <c r="BR385" s="609">
        <v>0</v>
      </c>
      <c r="BS385" s="615">
        <v>0</v>
      </c>
      <c r="BT385" s="434">
        <f t="shared" si="856"/>
        <v>0</v>
      </c>
      <c r="BU385" s="435">
        <f t="shared" si="857"/>
        <v>0</v>
      </c>
      <c r="BV385" s="609">
        <v>0</v>
      </c>
      <c r="BW385" s="615"/>
      <c r="BX385" s="434">
        <f t="shared" si="858"/>
        <v>0</v>
      </c>
      <c r="BY385" s="435">
        <f t="shared" si="859"/>
        <v>0</v>
      </c>
      <c r="BZ385" s="434">
        <f t="shared" si="860"/>
        <v>963</v>
      </c>
      <c r="CA385" s="435">
        <f t="shared" si="861"/>
        <v>952</v>
      </c>
      <c r="CB385" s="434">
        <f t="shared" si="862"/>
        <v>963</v>
      </c>
      <c r="CC385" s="435">
        <f t="shared" si="863"/>
        <v>952</v>
      </c>
      <c r="CD385" s="609">
        <v>4.1407061266874399</v>
      </c>
      <c r="CE385" s="615">
        <v>4.1675420168067197</v>
      </c>
      <c r="CF385" s="434">
        <f t="shared" si="864"/>
        <v>3987.5000000000045</v>
      </c>
      <c r="CG385" s="435">
        <f t="shared" si="865"/>
        <v>3967.4999999999973</v>
      </c>
      <c r="CH385" s="609"/>
      <c r="CI385" s="615">
        <v>0</v>
      </c>
      <c r="CJ385" s="434">
        <f t="shared" si="866"/>
        <v>0</v>
      </c>
      <c r="CK385" s="435">
        <f t="shared" si="867"/>
        <v>0</v>
      </c>
      <c r="CL385" s="609">
        <v>0</v>
      </c>
      <c r="CM385" s="615"/>
      <c r="CN385" s="434">
        <f t="shared" si="868"/>
        <v>0</v>
      </c>
      <c r="CO385" s="435">
        <f t="shared" si="869"/>
        <v>0</v>
      </c>
      <c r="CP385" s="434">
        <f t="shared" si="870"/>
        <v>4.1407061266874399</v>
      </c>
      <c r="CQ385" s="435">
        <f t="shared" si="871"/>
        <v>4.1675420168067197</v>
      </c>
      <c r="CR385" s="434">
        <f t="shared" si="872"/>
        <v>3987.5000000000045</v>
      </c>
      <c r="CS385" s="435">
        <f t="shared" si="873"/>
        <v>3967.4999999999973</v>
      </c>
      <c r="CT385" s="609">
        <v>120.832814122534</v>
      </c>
      <c r="CU385" s="615">
        <v>120.31092436974799</v>
      </c>
      <c r="CV385" s="434">
        <f t="shared" si="874"/>
        <v>116362.00000000025</v>
      </c>
      <c r="CW385" s="435">
        <f t="shared" si="875"/>
        <v>114536.00000000009</v>
      </c>
      <c r="CX385" s="609"/>
      <c r="CY385" s="615" t="s">
        <v>1278</v>
      </c>
      <c r="CZ385" s="434">
        <f t="shared" si="876"/>
        <v>0</v>
      </c>
      <c r="DA385" s="435">
        <f t="shared" si="877"/>
        <v>0</v>
      </c>
      <c r="DB385" s="432">
        <v>0</v>
      </c>
      <c r="DC385" s="433"/>
      <c r="DD385" s="434">
        <f t="shared" si="878"/>
        <v>0</v>
      </c>
      <c r="DE385" s="435">
        <f t="shared" si="879"/>
        <v>0</v>
      </c>
      <c r="DF385" s="434">
        <f t="shared" si="880"/>
        <v>120.832814122534</v>
      </c>
      <c r="DG385" s="435">
        <f t="shared" si="881"/>
        <v>120.31092436974799</v>
      </c>
      <c r="DH385" s="434">
        <f t="shared" si="882"/>
        <v>116362.00000000025</v>
      </c>
      <c r="DI385" s="435">
        <f t="shared" si="883"/>
        <v>114536.00000000009</v>
      </c>
      <c r="DJ385" s="434">
        <f t="shared" si="884"/>
        <v>964</v>
      </c>
      <c r="DK385" s="435">
        <f t="shared" si="885"/>
        <v>961</v>
      </c>
      <c r="DL385" s="434">
        <f t="shared" si="886"/>
        <v>964</v>
      </c>
      <c r="DM385" s="435">
        <f t="shared" si="887"/>
        <v>961</v>
      </c>
      <c r="DN385" s="434">
        <f t="shared" si="888"/>
        <v>4.1405601659751081</v>
      </c>
      <c r="DO385" s="435">
        <f t="shared" si="889"/>
        <v>4.1659729448491127</v>
      </c>
      <c r="DP385" s="434">
        <f t="shared" si="890"/>
        <v>3991.5000000000041</v>
      </c>
      <c r="DQ385" s="435">
        <f t="shared" si="891"/>
        <v>4003.4999999999973</v>
      </c>
      <c r="DR385" s="434">
        <f t="shared" si="892"/>
        <v>120.83817427385918</v>
      </c>
      <c r="DS385" s="435">
        <f t="shared" si="893"/>
        <v>120.34443288241424</v>
      </c>
      <c r="DT385" s="434">
        <f t="shared" si="894"/>
        <v>116488.00000000025</v>
      </c>
      <c r="DU385" s="435">
        <f t="shared" si="895"/>
        <v>115651.00000000009</v>
      </c>
      <c r="DV385" s="609">
        <v>141</v>
      </c>
      <c r="DW385" s="615">
        <v>138</v>
      </c>
      <c r="DX385" s="434">
        <f t="shared" si="896"/>
        <v>141</v>
      </c>
      <c r="DY385" s="435">
        <f t="shared" si="897"/>
        <v>138</v>
      </c>
      <c r="DZ385" s="609">
        <v>0</v>
      </c>
      <c r="EA385" s="615">
        <v>2</v>
      </c>
      <c r="EB385" s="434">
        <f t="shared" si="898"/>
        <v>0</v>
      </c>
      <c r="EC385" s="435">
        <f t="shared" si="899"/>
        <v>2</v>
      </c>
      <c r="ED385" s="609">
        <v>0</v>
      </c>
      <c r="EE385" s="615"/>
      <c r="EF385" s="434">
        <f t="shared" si="900"/>
        <v>0</v>
      </c>
      <c r="EG385" s="435">
        <f t="shared" si="901"/>
        <v>0</v>
      </c>
      <c r="EH385" s="434">
        <f t="shared" si="902"/>
        <v>141</v>
      </c>
      <c r="EI385" s="435">
        <f t="shared" si="903"/>
        <v>140</v>
      </c>
      <c r="EJ385" s="434">
        <f t="shared" si="904"/>
        <v>141</v>
      </c>
      <c r="EK385" s="435">
        <f t="shared" si="905"/>
        <v>140</v>
      </c>
      <c r="EL385" s="609">
        <v>3.0319148936170199</v>
      </c>
      <c r="EM385" s="615">
        <v>2.9311594202898599</v>
      </c>
      <c r="EN385" s="434">
        <f t="shared" si="906"/>
        <v>427.49999999999983</v>
      </c>
      <c r="EO385" s="435">
        <f t="shared" si="907"/>
        <v>404.50000000000068</v>
      </c>
      <c r="EP385" s="609">
        <v>5</v>
      </c>
      <c r="EQ385" s="615">
        <v>5.75</v>
      </c>
      <c r="ER385" s="434">
        <f t="shared" si="908"/>
        <v>0</v>
      </c>
      <c r="ES385" s="435">
        <f t="shared" si="909"/>
        <v>11.5</v>
      </c>
      <c r="ET385" s="609"/>
      <c r="EU385" s="615"/>
      <c r="EV385" s="434">
        <f t="shared" si="910"/>
        <v>0</v>
      </c>
      <c r="EW385" s="435">
        <f t="shared" si="911"/>
        <v>0</v>
      </c>
      <c r="EX385" s="434">
        <f t="shared" si="912"/>
        <v>3.0319148936170199</v>
      </c>
      <c r="EY385" s="435">
        <f t="shared" si="913"/>
        <v>2.9714285714285764</v>
      </c>
      <c r="EZ385" s="434">
        <f t="shared" si="914"/>
        <v>427.49999999999983</v>
      </c>
      <c r="FA385" s="435">
        <f t="shared" si="915"/>
        <v>416.00000000000068</v>
      </c>
      <c r="FB385" s="609">
        <v>79.595744680851098</v>
      </c>
      <c r="FC385" s="615">
        <v>76.934782608695699</v>
      </c>
      <c r="FD385" s="434">
        <f t="shared" si="916"/>
        <v>11223.000000000005</v>
      </c>
      <c r="FE385" s="435">
        <f t="shared" si="917"/>
        <v>10617.000000000007</v>
      </c>
      <c r="FF385" s="609">
        <v>83</v>
      </c>
      <c r="FG385" s="615">
        <v>67.5</v>
      </c>
      <c r="FH385" s="434">
        <f t="shared" si="918"/>
        <v>0</v>
      </c>
      <c r="FI385" s="435">
        <f t="shared" si="919"/>
        <v>135</v>
      </c>
      <c r="FJ385" s="609"/>
      <c r="FK385" s="615"/>
      <c r="FL385" s="434">
        <f t="shared" si="920"/>
        <v>0</v>
      </c>
      <c r="FM385" s="435">
        <f t="shared" si="921"/>
        <v>0</v>
      </c>
      <c r="FN385" s="434">
        <f t="shared" si="922"/>
        <v>79.595744680851098</v>
      </c>
      <c r="FO385" s="435">
        <f t="shared" si="923"/>
        <v>76.800000000000054</v>
      </c>
      <c r="FP385" s="434">
        <f t="shared" si="924"/>
        <v>11223.000000000005</v>
      </c>
      <c r="FQ385" s="435">
        <f t="shared" si="925"/>
        <v>10752.000000000007</v>
      </c>
      <c r="FR385" s="609">
        <v>0</v>
      </c>
      <c r="FS385" s="615">
        <v>0</v>
      </c>
      <c r="FT385" s="434">
        <f t="shared" si="926"/>
        <v>0</v>
      </c>
      <c r="FU385" s="435">
        <f t="shared" si="927"/>
        <v>0</v>
      </c>
      <c r="FV385" s="609"/>
      <c r="FW385" s="615">
        <v>0</v>
      </c>
      <c r="FX385" s="434">
        <f t="shared" si="928"/>
        <v>0</v>
      </c>
      <c r="FY385" s="435">
        <f t="shared" si="929"/>
        <v>0</v>
      </c>
      <c r="FZ385" s="609"/>
      <c r="GA385" s="615">
        <v>0</v>
      </c>
      <c r="GB385" s="434">
        <f t="shared" si="930"/>
        <v>0</v>
      </c>
      <c r="GC385" s="435">
        <f t="shared" si="931"/>
        <v>0</v>
      </c>
      <c r="GD385" s="434">
        <f t="shared" si="932"/>
        <v>1105</v>
      </c>
      <c r="GE385" s="435">
        <f t="shared" si="933"/>
        <v>1099</v>
      </c>
      <c r="GF385" s="434">
        <f t="shared" si="934"/>
        <v>1105</v>
      </c>
      <c r="GG385" s="435">
        <f t="shared" si="935"/>
        <v>1099</v>
      </c>
      <c r="GH385" s="434">
        <f t="shared" si="936"/>
        <v>4419.0000000000045</v>
      </c>
      <c r="GI385" s="435">
        <f t="shared" si="937"/>
        <v>4407.9999999999982</v>
      </c>
      <c r="GJ385" s="434">
        <f t="shared" si="938"/>
        <v>127711.00000000025</v>
      </c>
      <c r="GK385" s="435">
        <f t="shared" si="939"/>
        <v>126268.00000000009</v>
      </c>
      <c r="GL385" s="434">
        <f t="shared" si="940"/>
        <v>0</v>
      </c>
      <c r="GM385" s="435">
        <f t="shared" si="941"/>
        <v>2</v>
      </c>
      <c r="GN385" s="434">
        <f t="shared" si="942"/>
        <v>0</v>
      </c>
      <c r="GO385" s="435">
        <f t="shared" si="943"/>
        <v>2</v>
      </c>
      <c r="GP385" s="434">
        <f t="shared" si="944"/>
        <v>0</v>
      </c>
      <c r="GQ385" s="435">
        <f t="shared" si="945"/>
        <v>11.5</v>
      </c>
      <c r="GR385" s="434">
        <f t="shared" si="946"/>
        <v>0</v>
      </c>
      <c r="GS385" s="435">
        <f t="shared" si="947"/>
        <v>135</v>
      </c>
      <c r="GT385" s="434">
        <f t="shared" si="948"/>
        <v>1105</v>
      </c>
      <c r="GU385" s="435">
        <f t="shared" si="949"/>
        <v>1101</v>
      </c>
      <c r="GV385" s="434">
        <f t="shared" si="950"/>
        <v>1105</v>
      </c>
      <c r="GW385" s="435">
        <f t="shared" si="951"/>
        <v>1101</v>
      </c>
      <c r="GX385" s="434">
        <f t="shared" si="952"/>
        <v>4419.0000000000045</v>
      </c>
      <c r="GY385" s="435">
        <f t="shared" si="953"/>
        <v>4419.4999999999982</v>
      </c>
      <c r="GZ385" s="434">
        <f t="shared" si="954"/>
        <v>127711.00000000025</v>
      </c>
      <c r="HA385" s="435">
        <f t="shared" si="955"/>
        <v>126403.00000000009</v>
      </c>
      <c r="HB385" s="434">
        <f t="shared" si="956"/>
        <v>0</v>
      </c>
      <c r="HC385" s="435">
        <f t="shared" si="957"/>
        <v>0</v>
      </c>
      <c r="HD385" s="434">
        <f t="shared" si="958"/>
        <v>0</v>
      </c>
      <c r="HE385" s="435">
        <f t="shared" si="959"/>
        <v>0</v>
      </c>
      <c r="HF385" s="434">
        <f t="shared" si="960"/>
        <v>0</v>
      </c>
      <c r="HG385" s="435">
        <f t="shared" si="961"/>
        <v>0</v>
      </c>
      <c r="HH385" s="434">
        <f t="shared" si="962"/>
        <v>0</v>
      </c>
      <c r="HI385" s="435">
        <f t="shared" si="963"/>
        <v>0</v>
      </c>
      <c r="HJ385" s="434">
        <f t="shared" si="964"/>
        <v>4419.0000000000036</v>
      </c>
      <c r="HK385" s="435">
        <f t="shared" si="965"/>
        <v>4419.4999999999982</v>
      </c>
      <c r="HL385" s="434">
        <f t="shared" si="966"/>
        <v>127711.00000000025</v>
      </c>
      <c r="HM385" s="435">
        <f t="shared" si="967"/>
        <v>126403.00000000009</v>
      </c>
    </row>
    <row r="386" spans="1:221" s="616" customFormat="1" ht="15.6" customHeight="1">
      <c r="A386" s="612" t="s">
        <v>686</v>
      </c>
      <c r="B386" s="613" t="s">
        <v>699</v>
      </c>
      <c r="C386" s="619"/>
      <c r="D386" s="612">
        <v>233897</v>
      </c>
      <c r="E386" s="612">
        <v>6</v>
      </c>
      <c r="F386" s="609">
        <v>238</v>
      </c>
      <c r="G386" s="615">
        <v>237</v>
      </c>
      <c r="H386" s="609">
        <v>6</v>
      </c>
      <c r="I386" s="615">
        <v>8</v>
      </c>
      <c r="J386" s="434">
        <f t="shared" si="820"/>
        <v>232</v>
      </c>
      <c r="K386" s="435">
        <f t="shared" si="821"/>
        <v>229</v>
      </c>
      <c r="L386" s="609">
        <v>120</v>
      </c>
      <c r="M386" s="615">
        <v>120</v>
      </c>
      <c r="N386" s="434">
        <f t="shared" si="822"/>
        <v>232</v>
      </c>
      <c r="O386" s="435">
        <f t="shared" si="823"/>
        <v>229</v>
      </c>
      <c r="P386" s="434">
        <f t="shared" si="824"/>
        <v>232</v>
      </c>
      <c r="Q386" s="435">
        <f t="shared" si="825"/>
        <v>229</v>
      </c>
      <c r="R386" s="609">
        <v>1</v>
      </c>
      <c r="S386" s="615">
        <v>0</v>
      </c>
      <c r="T386" s="589">
        <f t="shared" si="969"/>
        <v>1</v>
      </c>
      <c r="U386" s="590">
        <f t="shared" si="969"/>
        <v>0</v>
      </c>
      <c r="V386" s="609">
        <v>0</v>
      </c>
      <c r="W386" s="615">
        <v>1</v>
      </c>
      <c r="X386" s="434">
        <f t="shared" si="826"/>
        <v>0</v>
      </c>
      <c r="Y386" s="435">
        <f t="shared" si="827"/>
        <v>1</v>
      </c>
      <c r="Z386" s="609">
        <v>0</v>
      </c>
      <c r="AA386" s="615"/>
      <c r="AB386" s="434">
        <f t="shared" si="828"/>
        <v>0</v>
      </c>
      <c r="AC386" s="435">
        <f t="shared" si="829"/>
        <v>0</v>
      </c>
      <c r="AD386" s="434">
        <f t="shared" si="830"/>
        <v>1</v>
      </c>
      <c r="AE386" s="435">
        <f t="shared" si="831"/>
        <v>1</v>
      </c>
      <c r="AF386" s="434">
        <f t="shared" si="832"/>
        <v>1</v>
      </c>
      <c r="AG386" s="435">
        <f t="shared" si="833"/>
        <v>1</v>
      </c>
      <c r="AH386" s="609">
        <v>9</v>
      </c>
      <c r="AI386" s="615">
        <v>0</v>
      </c>
      <c r="AJ386" s="434">
        <f t="shared" si="834"/>
        <v>9</v>
      </c>
      <c r="AK386" s="435">
        <f t="shared" si="835"/>
        <v>0</v>
      </c>
      <c r="AL386" s="609"/>
      <c r="AM386" s="615">
        <v>22</v>
      </c>
      <c r="AN386" s="434">
        <f t="shared" si="836"/>
        <v>0</v>
      </c>
      <c r="AO386" s="435">
        <f t="shared" si="837"/>
        <v>22</v>
      </c>
      <c r="AP386" s="609">
        <v>0</v>
      </c>
      <c r="AQ386" s="615"/>
      <c r="AR386" s="434">
        <f t="shared" si="838"/>
        <v>0</v>
      </c>
      <c r="AS386" s="435">
        <f t="shared" si="839"/>
        <v>0</v>
      </c>
      <c r="AT386" s="434">
        <f t="shared" si="840"/>
        <v>9</v>
      </c>
      <c r="AU386" s="435">
        <f t="shared" si="841"/>
        <v>22</v>
      </c>
      <c r="AV386" s="434">
        <f t="shared" si="842"/>
        <v>9</v>
      </c>
      <c r="AW386" s="435">
        <f t="shared" si="843"/>
        <v>22</v>
      </c>
      <c r="AX386" s="609">
        <v>148</v>
      </c>
      <c r="AY386" s="615" t="s">
        <v>1278</v>
      </c>
      <c r="AZ386" s="434">
        <f t="shared" si="844"/>
        <v>148</v>
      </c>
      <c r="BA386" s="435">
        <f t="shared" si="845"/>
        <v>0</v>
      </c>
      <c r="BB386" s="609"/>
      <c r="BC386" s="615">
        <v>123</v>
      </c>
      <c r="BD386" s="434">
        <f t="shared" si="846"/>
        <v>0</v>
      </c>
      <c r="BE386" s="435">
        <f t="shared" si="847"/>
        <v>123</v>
      </c>
      <c r="BF386" s="609">
        <v>0</v>
      </c>
      <c r="BG386" s="615"/>
      <c r="BH386" s="434">
        <f t="shared" si="848"/>
        <v>0</v>
      </c>
      <c r="BI386" s="435">
        <f t="shared" si="849"/>
        <v>0</v>
      </c>
      <c r="BJ386" s="434">
        <f t="shared" si="850"/>
        <v>148</v>
      </c>
      <c r="BK386" s="435">
        <f t="shared" si="851"/>
        <v>123</v>
      </c>
      <c r="BL386" s="434">
        <f t="shared" si="852"/>
        <v>148</v>
      </c>
      <c r="BM386" s="435">
        <f t="shared" si="853"/>
        <v>123</v>
      </c>
      <c r="BN386" s="609">
        <v>120</v>
      </c>
      <c r="BO386" s="615">
        <v>129</v>
      </c>
      <c r="BP386" s="434">
        <f t="shared" si="854"/>
        <v>120</v>
      </c>
      <c r="BQ386" s="435">
        <f t="shared" si="855"/>
        <v>129</v>
      </c>
      <c r="BR386" s="609">
        <v>8</v>
      </c>
      <c r="BS386" s="615">
        <v>18</v>
      </c>
      <c r="BT386" s="434">
        <f t="shared" si="856"/>
        <v>8</v>
      </c>
      <c r="BU386" s="435">
        <f t="shared" si="857"/>
        <v>18</v>
      </c>
      <c r="BV386" s="609">
        <v>0</v>
      </c>
      <c r="BW386" s="615"/>
      <c r="BX386" s="434">
        <f t="shared" si="858"/>
        <v>0</v>
      </c>
      <c r="BY386" s="435">
        <f t="shared" si="859"/>
        <v>0</v>
      </c>
      <c r="BZ386" s="434">
        <f t="shared" si="860"/>
        <v>128</v>
      </c>
      <c r="CA386" s="435">
        <f t="shared" si="861"/>
        <v>147</v>
      </c>
      <c r="CB386" s="434">
        <f t="shared" si="862"/>
        <v>128</v>
      </c>
      <c r="CC386" s="435">
        <f t="shared" si="863"/>
        <v>147</v>
      </c>
      <c r="CD386" s="609">
        <v>4.5791666666666702</v>
      </c>
      <c r="CE386" s="615">
        <v>4.5503875968992196</v>
      </c>
      <c r="CF386" s="434">
        <f t="shared" si="864"/>
        <v>549.50000000000045</v>
      </c>
      <c r="CG386" s="435">
        <f t="shared" si="865"/>
        <v>586.99999999999932</v>
      </c>
      <c r="CH386" s="609">
        <v>4.375</v>
      </c>
      <c r="CI386" s="615">
        <v>4.5555555555555598</v>
      </c>
      <c r="CJ386" s="434">
        <f t="shared" si="866"/>
        <v>35</v>
      </c>
      <c r="CK386" s="435">
        <f t="shared" si="867"/>
        <v>82.000000000000071</v>
      </c>
      <c r="CL386" s="609">
        <v>0</v>
      </c>
      <c r="CM386" s="615"/>
      <c r="CN386" s="434">
        <f t="shared" si="868"/>
        <v>0</v>
      </c>
      <c r="CO386" s="435">
        <f t="shared" si="869"/>
        <v>0</v>
      </c>
      <c r="CP386" s="434">
        <f t="shared" si="870"/>
        <v>4.5664062500000036</v>
      </c>
      <c r="CQ386" s="435">
        <f t="shared" si="871"/>
        <v>4.5510204081632617</v>
      </c>
      <c r="CR386" s="434">
        <f t="shared" si="872"/>
        <v>584.50000000000045</v>
      </c>
      <c r="CS386" s="435">
        <f t="shared" si="873"/>
        <v>668.99999999999943</v>
      </c>
      <c r="CT386" s="609">
        <v>128.75833333333301</v>
      </c>
      <c r="CU386" s="615">
        <v>126.565891472868</v>
      </c>
      <c r="CV386" s="434">
        <f t="shared" si="874"/>
        <v>15450.999999999962</v>
      </c>
      <c r="CW386" s="435">
        <f t="shared" si="875"/>
        <v>16326.999999999973</v>
      </c>
      <c r="CX386" s="609">
        <v>125.75</v>
      </c>
      <c r="CY386" s="615">
        <v>128.166666666667</v>
      </c>
      <c r="CZ386" s="434">
        <f t="shared" si="876"/>
        <v>1006</v>
      </c>
      <c r="DA386" s="435">
        <f t="shared" si="877"/>
        <v>2307.0000000000059</v>
      </c>
      <c r="DB386" s="432">
        <v>0</v>
      </c>
      <c r="DC386" s="433"/>
      <c r="DD386" s="434">
        <f t="shared" si="878"/>
        <v>0</v>
      </c>
      <c r="DE386" s="435">
        <f t="shared" si="879"/>
        <v>0</v>
      </c>
      <c r="DF386" s="434">
        <f t="shared" si="880"/>
        <v>128.57031249999972</v>
      </c>
      <c r="DG386" s="435">
        <f t="shared" si="881"/>
        <v>126.76190476190462</v>
      </c>
      <c r="DH386" s="434">
        <f t="shared" si="882"/>
        <v>16456.999999999964</v>
      </c>
      <c r="DI386" s="435">
        <f t="shared" si="883"/>
        <v>18633.999999999978</v>
      </c>
      <c r="DJ386" s="434">
        <f t="shared" si="884"/>
        <v>129</v>
      </c>
      <c r="DK386" s="435">
        <f t="shared" si="885"/>
        <v>148</v>
      </c>
      <c r="DL386" s="434">
        <f t="shared" si="886"/>
        <v>129</v>
      </c>
      <c r="DM386" s="435">
        <f t="shared" si="887"/>
        <v>148</v>
      </c>
      <c r="DN386" s="434">
        <f t="shared" si="888"/>
        <v>4.6007751937984533</v>
      </c>
      <c r="DO386" s="435">
        <f t="shared" si="889"/>
        <v>4.6689189189189149</v>
      </c>
      <c r="DP386" s="434">
        <f t="shared" si="890"/>
        <v>593.50000000000045</v>
      </c>
      <c r="DQ386" s="435">
        <f t="shared" si="891"/>
        <v>690.99999999999943</v>
      </c>
      <c r="DR386" s="434">
        <f t="shared" si="892"/>
        <v>128.72093023255786</v>
      </c>
      <c r="DS386" s="435">
        <f t="shared" si="893"/>
        <v>126.73648648648634</v>
      </c>
      <c r="DT386" s="434">
        <f t="shared" si="894"/>
        <v>16604.999999999964</v>
      </c>
      <c r="DU386" s="435">
        <f t="shared" si="895"/>
        <v>18756.999999999978</v>
      </c>
      <c r="DV386" s="609">
        <v>68</v>
      </c>
      <c r="DW386" s="615">
        <v>51</v>
      </c>
      <c r="DX386" s="434">
        <f t="shared" si="896"/>
        <v>68</v>
      </c>
      <c r="DY386" s="435">
        <f t="shared" si="897"/>
        <v>51</v>
      </c>
      <c r="DZ386" s="609">
        <v>6</v>
      </c>
      <c r="EA386" s="615">
        <v>3</v>
      </c>
      <c r="EB386" s="434">
        <f t="shared" si="898"/>
        <v>6</v>
      </c>
      <c r="EC386" s="435">
        <f t="shared" si="899"/>
        <v>3</v>
      </c>
      <c r="ED386" s="609">
        <v>0</v>
      </c>
      <c r="EE386" s="615"/>
      <c r="EF386" s="434">
        <f t="shared" si="900"/>
        <v>0</v>
      </c>
      <c r="EG386" s="435">
        <f t="shared" si="901"/>
        <v>0</v>
      </c>
      <c r="EH386" s="434">
        <f t="shared" si="902"/>
        <v>74</v>
      </c>
      <c r="EI386" s="435">
        <f t="shared" si="903"/>
        <v>54</v>
      </c>
      <c r="EJ386" s="434">
        <f t="shared" si="904"/>
        <v>74</v>
      </c>
      <c r="EK386" s="435">
        <f t="shared" si="905"/>
        <v>54</v>
      </c>
      <c r="EL386" s="609">
        <v>3.3970588235294099</v>
      </c>
      <c r="EM386" s="615">
        <v>4.1470588235294104</v>
      </c>
      <c r="EN386" s="434">
        <f t="shared" si="906"/>
        <v>230.99999999999989</v>
      </c>
      <c r="EO386" s="435">
        <f t="shared" si="907"/>
        <v>211.49999999999991</v>
      </c>
      <c r="EP386" s="609">
        <v>3.4166666666666701</v>
      </c>
      <c r="EQ386" s="615">
        <v>8.3333333333333304</v>
      </c>
      <c r="ER386" s="434">
        <f t="shared" si="908"/>
        <v>20.500000000000021</v>
      </c>
      <c r="ES386" s="435">
        <f t="shared" si="909"/>
        <v>24.999999999999993</v>
      </c>
      <c r="ET386" s="609"/>
      <c r="EU386" s="615"/>
      <c r="EV386" s="434">
        <f t="shared" si="910"/>
        <v>0</v>
      </c>
      <c r="EW386" s="435">
        <f t="shared" si="911"/>
        <v>0</v>
      </c>
      <c r="EX386" s="434">
        <f t="shared" si="912"/>
        <v>3.3986486486486474</v>
      </c>
      <c r="EY386" s="435">
        <f t="shared" si="913"/>
        <v>4.379629629629628</v>
      </c>
      <c r="EZ386" s="434">
        <f t="shared" si="914"/>
        <v>251.49999999999991</v>
      </c>
      <c r="FA386" s="435">
        <f t="shared" si="915"/>
        <v>236.49999999999991</v>
      </c>
      <c r="FB386" s="609">
        <v>89.705882352941202</v>
      </c>
      <c r="FC386" s="615">
        <v>97</v>
      </c>
      <c r="FD386" s="434">
        <f t="shared" si="916"/>
        <v>6100.0000000000018</v>
      </c>
      <c r="FE386" s="435">
        <f t="shared" si="917"/>
        <v>4947</v>
      </c>
      <c r="FF386" s="609">
        <v>81.1666666666667</v>
      </c>
      <c r="FG386" s="615">
        <v>75.6666666666667</v>
      </c>
      <c r="FH386" s="434">
        <f t="shared" si="918"/>
        <v>487.00000000000023</v>
      </c>
      <c r="FI386" s="435">
        <f t="shared" si="919"/>
        <v>227.00000000000011</v>
      </c>
      <c r="FJ386" s="609"/>
      <c r="FK386" s="615"/>
      <c r="FL386" s="434">
        <f t="shared" si="920"/>
        <v>0</v>
      </c>
      <c r="FM386" s="435">
        <f t="shared" si="921"/>
        <v>0</v>
      </c>
      <c r="FN386" s="434">
        <f t="shared" si="922"/>
        <v>89.013513513513544</v>
      </c>
      <c r="FO386" s="435">
        <f t="shared" si="923"/>
        <v>95.81481481481481</v>
      </c>
      <c r="FP386" s="434">
        <f t="shared" si="924"/>
        <v>6587.0000000000018</v>
      </c>
      <c r="FQ386" s="435">
        <f t="shared" si="925"/>
        <v>5174</v>
      </c>
      <c r="FR386" s="609">
        <v>29</v>
      </c>
      <c r="FS386" s="615">
        <v>27</v>
      </c>
      <c r="FT386" s="434">
        <f t="shared" si="926"/>
        <v>29</v>
      </c>
      <c r="FU386" s="435">
        <f t="shared" si="927"/>
        <v>27</v>
      </c>
      <c r="FV386" s="609">
        <v>4.7241379310344804</v>
      </c>
      <c r="FW386" s="615">
        <v>7.3703703703703702</v>
      </c>
      <c r="FX386" s="434">
        <f t="shared" si="928"/>
        <v>136.99999999999994</v>
      </c>
      <c r="FY386" s="435">
        <f t="shared" si="929"/>
        <v>199</v>
      </c>
      <c r="FZ386" s="609">
        <v>106.120689655172</v>
      </c>
      <c r="GA386" s="615">
        <v>100.12962962963</v>
      </c>
      <c r="GB386" s="434">
        <f t="shared" si="930"/>
        <v>3077.4999999999882</v>
      </c>
      <c r="GC386" s="435">
        <f t="shared" si="931"/>
        <v>2703.50000000001</v>
      </c>
      <c r="GD386" s="434">
        <f t="shared" si="932"/>
        <v>189</v>
      </c>
      <c r="GE386" s="435">
        <f t="shared" si="933"/>
        <v>180</v>
      </c>
      <c r="GF386" s="434">
        <f t="shared" si="934"/>
        <v>189</v>
      </c>
      <c r="GG386" s="435">
        <f t="shared" si="935"/>
        <v>180</v>
      </c>
      <c r="GH386" s="434">
        <f t="shared" si="936"/>
        <v>789.50000000000034</v>
      </c>
      <c r="GI386" s="435">
        <f t="shared" si="937"/>
        <v>798.4999999999992</v>
      </c>
      <c r="GJ386" s="434">
        <f t="shared" si="938"/>
        <v>21698.999999999964</v>
      </c>
      <c r="GK386" s="435">
        <f t="shared" si="939"/>
        <v>21273.999999999971</v>
      </c>
      <c r="GL386" s="434">
        <f t="shared" si="940"/>
        <v>14</v>
      </c>
      <c r="GM386" s="435">
        <f t="shared" si="941"/>
        <v>22</v>
      </c>
      <c r="GN386" s="434">
        <f t="shared" si="942"/>
        <v>14</v>
      </c>
      <c r="GO386" s="435">
        <f t="shared" si="943"/>
        <v>22</v>
      </c>
      <c r="GP386" s="434">
        <f t="shared" si="944"/>
        <v>55.500000000000021</v>
      </c>
      <c r="GQ386" s="435">
        <f t="shared" si="945"/>
        <v>129.00000000000006</v>
      </c>
      <c r="GR386" s="434">
        <f t="shared" si="946"/>
        <v>1493.0000000000002</v>
      </c>
      <c r="GS386" s="435">
        <f t="shared" si="947"/>
        <v>2657.0000000000059</v>
      </c>
      <c r="GT386" s="434">
        <f t="shared" si="948"/>
        <v>203</v>
      </c>
      <c r="GU386" s="435">
        <f t="shared" si="949"/>
        <v>202</v>
      </c>
      <c r="GV386" s="434">
        <f t="shared" si="950"/>
        <v>203</v>
      </c>
      <c r="GW386" s="435">
        <f t="shared" si="951"/>
        <v>202</v>
      </c>
      <c r="GX386" s="434">
        <f t="shared" si="952"/>
        <v>845.00000000000034</v>
      </c>
      <c r="GY386" s="435">
        <f t="shared" si="953"/>
        <v>927.49999999999932</v>
      </c>
      <c r="GZ386" s="434">
        <f t="shared" si="954"/>
        <v>23191.999999999964</v>
      </c>
      <c r="HA386" s="435">
        <f t="shared" si="955"/>
        <v>23930.999999999978</v>
      </c>
      <c r="HB386" s="434">
        <f t="shared" si="956"/>
        <v>0</v>
      </c>
      <c r="HC386" s="435">
        <f t="shared" si="957"/>
        <v>0</v>
      </c>
      <c r="HD386" s="434">
        <f t="shared" si="958"/>
        <v>0</v>
      </c>
      <c r="HE386" s="435">
        <f t="shared" si="959"/>
        <v>0</v>
      </c>
      <c r="HF386" s="434">
        <f t="shared" si="960"/>
        <v>0</v>
      </c>
      <c r="HG386" s="435">
        <f t="shared" si="961"/>
        <v>0</v>
      </c>
      <c r="HH386" s="434">
        <f t="shared" si="962"/>
        <v>0</v>
      </c>
      <c r="HI386" s="435">
        <f t="shared" si="963"/>
        <v>0</v>
      </c>
      <c r="HJ386" s="434">
        <f t="shared" si="964"/>
        <v>982.00000000000023</v>
      </c>
      <c r="HK386" s="435">
        <f t="shared" si="965"/>
        <v>1126.4999999999993</v>
      </c>
      <c r="HL386" s="434">
        <f t="shared" si="966"/>
        <v>26269.499999999953</v>
      </c>
      <c r="HM386" s="435">
        <f t="shared" si="967"/>
        <v>26634.499999999989</v>
      </c>
    </row>
    <row r="387" spans="1:221" s="616" customFormat="1" ht="15.6" customHeight="1">
      <c r="A387" s="612" t="s">
        <v>686</v>
      </c>
      <c r="B387" s="613" t="s">
        <v>700</v>
      </c>
      <c r="C387" s="619"/>
      <c r="D387" s="612">
        <v>232414</v>
      </c>
      <c r="E387" s="612">
        <v>8</v>
      </c>
      <c r="F387" s="609">
        <v>1055</v>
      </c>
      <c r="G387" s="615">
        <v>1113</v>
      </c>
      <c r="H387" s="609">
        <v>0</v>
      </c>
      <c r="I387" s="615">
        <v>0</v>
      </c>
      <c r="J387" s="434">
        <f t="shared" si="820"/>
        <v>1055</v>
      </c>
      <c r="K387" s="435">
        <f t="shared" si="821"/>
        <v>1113</v>
      </c>
      <c r="L387" s="609">
        <v>66</v>
      </c>
      <c r="M387" s="615">
        <v>66</v>
      </c>
      <c r="N387" s="434">
        <f t="shared" si="822"/>
        <v>1055</v>
      </c>
      <c r="O387" s="435">
        <f t="shared" si="823"/>
        <v>1113</v>
      </c>
      <c r="P387" s="434">
        <f t="shared" si="824"/>
        <v>1055</v>
      </c>
      <c r="Q387" s="435">
        <f t="shared" si="825"/>
        <v>1113</v>
      </c>
      <c r="R387" s="609">
        <v>28</v>
      </c>
      <c r="S387" s="615">
        <v>18</v>
      </c>
      <c r="T387" s="589">
        <f t="shared" si="969"/>
        <v>28</v>
      </c>
      <c r="U387" s="590">
        <f t="shared" si="969"/>
        <v>18</v>
      </c>
      <c r="V387" s="609">
        <v>22</v>
      </c>
      <c r="W387" s="615">
        <v>26</v>
      </c>
      <c r="X387" s="434">
        <f t="shared" si="826"/>
        <v>22</v>
      </c>
      <c r="Y387" s="435">
        <f t="shared" si="827"/>
        <v>26</v>
      </c>
      <c r="Z387" s="609">
        <v>0</v>
      </c>
      <c r="AA387" s="615"/>
      <c r="AB387" s="434">
        <f t="shared" si="828"/>
        <v>0</v>
      </c>
      <c r="AC387" s="435">
        <f t="shared" si="829"/>
        <v>0</v>
      </c>
      <c r="AD387" s="434">
        <f t="shared" si="830"/>
        <v>50</v>
      </c>
      <c r="AE387" s="435">
        <f t="shared" si="831"/>
        <v>44</v>
      </c>
      <c r="AF387" s="434">
        <f t="shared" si="832"/>
        <v>50</v>
      </c>
      <c r="AG387" s="435">
        <f t="shared" si="833"/>
        <v>44</v>
      </c>
      <c r="AH387" s="609">
        <v>3.3214285714285698</v>
      </c>
      <c r="AI387" s="615">
        <v>3.8333333333333299</v>
      </c>
      <c r="AJ387" s="434">
        <f t="shared" si="834"/>
        <v>92.999999999999957</v>
      </c>
      <c r="AK387" s="435">
        <f t="shared" si="835"/>
        <v>68.999999999999943</v>
      </c>
      <c r="AL387" s="609">
        <v>5.0909090909090899</v>
      </c>
      <c r="AM387" s="615">
        <v>4.9230769230769198</v>
      </c>
      <c r="AN387" s="434">
        <f t="shared" si="836"/>
        <v>111.99999999999997</v>
      </c>
      <c r="AO387" s="435">
        <f t="shared" si="837"/>
        <v>127.99999999999991</v>
      </c>
      <c r="AP387" s="609">
        <v>0</v>
      </c>
      <c r="AQ387" s="615"/>
      <c r="AR387" s="434">
        <f t="shared" si="838"/>
        <v>0</v>
      </c>
      <c r="AS387" s="435">
        <f t="shared" si="839"/>
        <v>0</v>
      </c>
      <c r="AT387" s="434">
        <f t="shared" si="840"/>
        <v>4.0999999999999988</v>
      </c>
      <c r="AU387" s="435">
        <f t="shared" si="841"/>
        <v>4.477272727272724</v>
      </c>
      <c r="AV387" s="434">
        <f t="shared" si="842"/>
        <v>204.99999999999994</v>
      </c>
      <c r="AW387" s="435">
        <f t="shared" si="843"/>
        <v>196.99999999999986</v>
      </c>
      <c r="AX387" s="609">
        <v>74.821428571428598</v>
      </c>
      <c r="AY387" s="615">
        <v>87.4444444444444</v>
      </c>
      <c r="AZ387" s="434">
        <f t="shared" si="844"/>
        <v>2095.0000000000009</v>
      </c>
      <c r="BA387" s="435">
        <f t="shared" si="845"/>
        <v>1573.9999999999991</v>
      </c>
      <c r="BB387" s="609">
        <v>83.863636363636402</v>
      </c>
      <c r="BC387" s="615">
        <v>79.461538461538495</v>
      </c>
      <c r="BD387" s="434">
        <f t="shared" si="846"/>
        <v>1845.0000000000009</v>
      </c>
      <c r="BE387" s="435">
        <f t="shared" si="847"/>
        <v>2066.0000000000009</v>
      </c>
      <c r="BF387" s="609">
        <v>0</v>
      </c>
      <c r="BG387" s="615"/>
      <c r="BH387" s="434">
        <f t="shared" si="848"/>
        <v>0</v>
      </c>
      <c r="BI387" s="435">
        <f t="shared" si="849"/>
        <v>0</v>
      </c>
      <c r="BJ387" s="434">
        <f t="shared" si="850"/>
        <v>78.80000000000004</v>
      </c>
      <c r="BK387" s="435">
        <f t="shared" si="851"/>
        <v>82.727272727272734</v>
      </c>
      <c r="BL387" s="434">
        <f t="shared" si="852"/>
        <v>3940.0000000000018</v>
      </c>
      <c r="BM387" s="435">
        <f t="shared" si="853"/>
        <v>3640.0000000000005</v>
      </c>
      <c r="BN387" s="609">
        <v>151</v>
      </c>
      <c r="BO387" s="615">
        <v>157</v>
      </c>
      <c r="BP387" s="434">
        <f t="shared" si="854"/>
        <v>151</v>
      </c>
      <c r="BQ387" s="435">
        <f t="shared" si="855"/>
        <v>157</v>
      </c>
      <c r="BR387" s="609">
        <v>242</v>
      </c>
      <c r="BS387" s="615">
        <v>228</v>
      </c>
      <c r="BT387" s="434">
        <f t="shared" si="856"/>
        <v>242</v>
      </c>
      <c r="BU387" s="435">
        <f t="shared" si="857"/>
        <v>228</v>
      </c>
      <c r="BV387" s="609">
        <v>0</v>
      </c>
      <c r="BW387" s="615"/>
      <c r="BX387" s="434">
        <f t="shared" si="858"/>
        <v>0</v>
      </c>
      <c r="BY387" s="435">
        <f t="shared" si="859"/>
        <v>0</v>
      </c>
      <c r="BZ387" s="434">
        <f t="shared" si="860"/>
        <v>393</v>
      </c>
      <c r="CA387" s="435">
        <f t="shared" si="861"/>
        <v>385</v>
      </c>
      <c r="CB387" s="434">
        <f t="shared" si="862"/>
        <v>393</v>
      </c>
      <c r="CC387" s="435">
        <f t="shared" si="863"/>
        <v>385</v>
      </c>
      <c r="CD387" s="609">
        <v>4.4569536423841098</v>
      </c>
      <c r="CE387" s="615">
        <v>4.9968152866241997</v>
      </c>
      <c r="CF387" s="434">
        <f t="shared" si="864"/>
        <v>673.00000000000057</v>
      </c>
      <c r="CG387" s="435">
        <f t="shared" si="865"/>
        <v>784.49999999999932</v>
      </c>
      <c r="CH387" s="609">
        <v>7.6074380165289304</v>
      </c>
      <c r="CI387" s="615">
        <v>6.59649122807018</v>
      </c>
      <c r="CJ387" s="434">
        <f t="shared" si="866"/>
        <v>1841.0000000000011</v>
      </c>
      <c r="CK387" s="435">
        <f t="shared" si="867"/>
        <v>1504.0000000000011</v>
      </c>
      <c r="CL387" s="609">
        <v>0</v>
      </c>
      <c r="CM387" s="615"/>
      <c r="CN387" s="434">
        <f t="shared" si="868"/>
        <v>0</v>
      </c>
      <c r="CO387" s="435">
        <f t="shared" si="869"/>
        <v>0</v>
      </c>
      <c r="CP387" s="434">
        <f t="shared" si="870"/>
        <v>6.3969465648855008</v>
      </c>
      <c r="CQ387" s="435">
        <f t="shared" si="871"/>
        <v>5.9441558441558451</v>
      </c>
      <c r="CR387" s="434">
        <f t="shared" si="872"/>
        <v>2514.0000000000018</v>
      </c>
      <c r="CS387" s="435">
        <f t="shared" si="873"/>
        <v>2288.5000000000005</v>
      </c>
      <c r="CT387" s="609">
        <v>77.887417218543106</v>
      </c>
      <c r="CU387" s="615">
        <v>83.006369426751604</v>
      </c>
      <c r="CV387" s="434">
        <f t="shared" si="874"/>
        <v>11761.000000000009</v>
      </c>
      <c r="CW387" s="435">
        <f t="shared" si="875"/>
        <v>13032.000000000002</v>
      </c>
      <c r="CX387" s="609">
        <v>83.636363636363598</v>
      </c>
      <c r="CY387" s="615">
        <v>82.995614035087698</v>
      </c>
      <c r="CZ387" s="434">
        <f t="shared" si="876"/>
        <v>20239.999999999989</v>
      </c>
      <c r="DA387" s="435">
        <f t="shared" si="877"/>
        <v>18922.999999999996</v>
      </c>
      <c r="DB387" s="432">
        <v>0</v>
      </c>
      <c r="DC387" s="433"/>
      <c r="DD387" s="434">
        <f t="shared" si="878"/>
        <v>0</v>
      </c>
      <c r="DE387" s="435">
        <f t="shared" si="879"/>
        <v>0</v>
      </c>
      <c r="DF387" s="434">
        <f t="shared" si="880"/>
        <v>81.427480916030532</v>
      </c>
      <c r="DG387" s="435">
        <f t="shared" si="881"/>
        <v>83</v>
      </c>
      <c r="DH387" s="434">
        <f t="shared" si="882"/>
        <v>32001</v>
      </c>
      <c r="DI387" s="435">
        <f t="shared" si="883"/>
        <v>31955</v>
      </c>
      <c r="DJ387" s="434">
        <f t="shared" si="884"/>
        <v>443</v>
      </c>
      <c r="DK387" s="435">
        <f t="shared" si="885"/>
        <v>429</v>
      </c>
      <c r="DL387" s="434">
        <f t="shared" si="886"/>
        <v>443</v>
      </c>
      <c r="DM387" s="435">
        <f t="shared" si="887"/>
        <v>429</v>
      </c>
      <c r="DN387" s="434">
        <f t="shared" si="888"/>
        <v>6.137697516930027</v>
      </c>
      <c r="DO387" s="435">
        <f t="shared" si="889"/>
        <v>5.7937062937062951</v>
      </c>
      <c r="DP387" s="434">
        <f t="shared" si="890"/>
        <v>2719.0000000000018</v>
      </c>
      <c r="DQ387" s="435">
        <f t="shared" si="891"/>
        <v>2485.5000000000005</v>
      </c>
      <c r="DR387" s="434">
        <f t="shared" si="892"/>
        <v>81.13092550790067</v>
      </c>
      <c r="DS387" s="435">
        <f t="shared" si="893"/>
        <v>82.972027972027973</v>
      </c>
      <c r="DT387" s="434">
        <f t="shared" si="894"/>
        <v>35941</v>
      </c>
      <c r="DU387" s="435">
        <f t="shared" si="895"/>
        <v>35595</v>
      </c>
      <c r="DV387" s="609">
        <v>76</v>
      </c>
      <c r="DW387" s="615">
        <v>82</v>
      </c>
      <c r="DX387" s="434">
        <f t="shared" si="896"/>
        <v>76</v>
      </c>
      <c r="DY387" s="435">
        <f t="shared" si="897"/>
        <v>82</v>
      </c>
      <c r="DZ387" s="609">
        <v>209</v>
      </c>
      <c r="EA387" s="615">
        <v>222</v>
      </c>
      <c r="EB387" s="434">
        <f t="shared" si="898"/>
        <v>209</v>
      </c>
      <c r="EC387" s="435">
        <f t="shared" si="899"/>
        <v>222</v>
      </c>
      <c r="ED387" s="609">
        <v>0</v>
      </c>
      <c r="EE387" s="615"/>
      <c r="EF387" s="434">
        <f t="shared" si="900"/>
        <v>0</v>
      </c>
      <c r="EG387" s="435">
        <f t="shared" si="901"/>
        <v>0</v>
      </c>
      <c r="EH387" s="434">
        <f t="shared" si="902"/>
        <v>285</v>
      </c>
      <c r="EI387" s="435">
        <f t="shared" si="903"/>
        <v>304</v>
      </c>
      <c r="EJ387" s="434">
        <f t="shared" si="904"/>
        <v>285</v>
      </c>
      <c r="EK387" s="435">
        <f t="shared" si="905"/>
        <v>304</v>
      </c>
      <c r="EL387" s="609">
        <v>4.1710526315789496</v>
      </c>
      <c r="EM387" s="615">
        <v>4.3231707317073198</v>
      </c>
      <c r="EN387" s="434">
        <f t="shared" si="906"/>
        <v>317.00000000000017</v>
      </c>
      <c r="EO387" s="435">
        <f t="shared" si="907"/>
        <v>354.50000000000023</v>
      </c>
      <c r="EP387" s="609">
        <v>5.2822966507176998</v>
      </c>
      <c r="EQ387" s="615">
        <v>5.3806306306306304</v>
      </c>
      <c r="ER387" s="434">
        <f t="shared" si="908"/>
        <v>1103.9999999999993</v>
      </c>
      <c r="ES387" s="435">
        <f t="shared" si="909"/>
        <v>1194.5</v>
      </c>
      <c r="ET387" s="609"/>
      <c r="EU387" s="615"/>
      <c r="EV387" s="434">
        <f t="shared" si="910"/>
        <v>0</v>
      </c>
      <c r="EW387" s="435">
        <f t="shared" si="911"/>
        <v>0</v>
      </c>
      <c r="EX387" s="434">
        <f t="shared" si="912"/>
        <v>4.9859649122806999</v>
      </c>
      <c r="EY387" s="435">
        <f t="shared" si="913"/>
        <v>5.0953947368421062</v>
      </c>
      <c r="EZ387" s="434">
        <f t="shared" si="914"/>
        <v>1420.9999999999995</v>
      </c>
      <c r="FA387" s="435">
        <f t="shared" si="915"/>
        <v>1549.0000000000002</v>
      </c>
      <c r="FB387" s="609">
        <v>69.184210526315795</v>
      </c>
      <c r="FC387" s="615">
        <v>71.109756097561004</v>
      </c>
      <c r="FD387" s="434">
        <f t="shared" si="916"/>
        <v>5258</v>
      </c>
      <c r="FE387" s="435">
        <f t="shared" si="917"/>
        <v>5831.0000000000027</v>
      </c>
      <c r="FF387" s="609">
        <v>67.564593301435394</v>
      </c>
      <c r="FG387" s="615">
        <v>64.513513513513502</v>
      </c>
      <c r="FH387" s="434">
        <f t="shared" si="918"/>
        <v>14120.999999999998</v>
      </c>
      <c r="FI387" s="435">
        <f t="shared" si="919"/>
        <v>14321.999999999998</v>
      </c>
      <c r="FJ387" s="609"/>
      <c r="FK387" s="615"/>
      <c r="FL387" s="434">
        <f t="shared" si="920"/>
        <v>0</v>
      </c>
      <c r="FM387" s="435">
        <f t="shared" si="921"/>
        <v>0</v>
      </c>
      <c r="FN387" s="434">
        <f t="shared" si="922"/>
        <v>67.99649122807017</v>
      </c>
      <c r="FO387" s="435">
        <f t="shared" si="923"/>
        <v>66.29276315789474</v>
      </c>
      <c r="FP387" s="434">
        <f t="shared" si="924"/>
        <v>19379</v>
      </c>
      <c r="FQ387" s="435">
        <f t="shared" si="925"/>
        <v>20153</v>
      </c>
      <c r="FR387" s="609">
        <v>327</v>
      </c>
      <c r="FS387" s="615">
        <v>380</v>
      </c>
      <c r="FT387" s="434">
        <f t="shared" si="926"/>
        <v>327</v>
      </c>
      <c r="FU387" s="435">
        <f t="shared" si="927"/>
        <v>380</v>
      </c>
      <c r="FV387" s="609">
        <v>2.90519877675841</v>
      </c>
      <c r="FW387" s="615">
        <v>3.1684210526315799</v>
      </c>
      <c r="FX387" s="434">
        <f t="shared" si="928"/>
        <v>950.00000000000011</v>
      </c>
      <c r="FY387" s="435">
        <f t="shared" si="929"/>
        <v>1204.0000000000005</v>
      </c>
      <c r="FZ387" s="609">
        <v>30.336391437308901</v>
      </c>
      <c r="GA387" s="615">
        <v>30.844736842105299</v>
      </c>
      <c r="GB387" s="434">
        <f t="shared" si="930"/>
        <v>9920.0000000000109</v>
      </c>
      <c r="GC387" s="435">
        <f t="shared" si="931"/>
        <v>11721.000000000013</v>
      </c>
      <c r="GD387" s="434">
        <f t="shared" si="932"/>
        <v>255</v>
      </c>
      <c r="GE387" s="435">
        <f t="shared" si="933"/>
        <v>257</v>
      </c>
      <c r="GF387" s="434">
        <f t="shared" si="934"/>
        <v>255</v>
      </c>
      <c r="GG387" s="435">
        <f t="shared" si="935"/>
        <v>257</v>
      </c>
      <c r="GH387" s="434">
        <f t="shared" si="936"/>
        <v>1083.0000000000007</v>
      </c>
      <c r="GI387" s="435">
        <f t="shared" si="937"/>
        <v>1207.9999999999995</v>
      </c>
      <c r="GJ387" s="434">
        <f t="shared" si="938"/>
        <v>19114.000000000011</v>
      </c>
      <c r="GK387" s="435">
        <f t="shared" si="939"/>
        <v>20437.000000000004</v>
      </c>
      <c r="GL387" s="434">
        <f t="shared" si="940"/>
        <v>473</v>
      </c>
      <c r="GM387" s="435">
        <f t="shared" si="941"/>
        <v>476</v>
      </c>
      <c r="GN387" s="434">
        <f t="shared" si="942"/>
        <v>473</v>
      </c>
      <c r="GO387" s="435">
        <f t="shared" si="943"/>
        <v>476</v>
      </c>
      <c r="GP387" s="434">
        <f t="shared" si="944"/>
        <v>3057.0000000000005</v>
      </c>
      <c r="GQ387" s="435">
        <f t="shared" si="945"/>
        <v>2826.5000000000009</v>
      </c>
      <c r="GR387" s="434">
        <f t="shared" si="946"/>
        <v>36205.999999999985</v>
      </c>
      <c r="GS387" s="435">
        <f t="shared" si="947"/>
        <v>35310.999999999993</v>
      </c>
      <c r="GT387" s="434">
        <f t="shared" si="948"/>
        <v>728</v>
      </c>
      <c r="GU387" s="435">
        <f t="shared" si="949"/>
        <v>733</v>
      </c>
      <c r="GV387" s="434">
        <f t="shared" si="950"/>
        <v>728</v>
      </c>
      <c r="GW387" s="435">
        <f t="shared" si="951"/>
        <v>733</v>
      </c>
      <c r="GX387" s="434">
        <f t="shared" si="952"/>
        <v>4140.0000000000009</v>
      </c>
      <c r="GY387" s="435">
        <f t="shared" si="953"/>
        <v>4034.5000000000005</v>
      </c>
      <c r="GZ387" s="434">
        <f t="shared" si="954"/>
        <v>55320</v>
      </c>
      <c r="HA387" s="435">
        <f t="shared" si="955"/>
        <v>55748</v>
      </c>
      <c r="HB387" s="434">
        <f t="shared" si="956"/>
        <v>0</v>
      </c>
      <c r="HC387" s="435">
        <f t="shared" si="957"/>
        <v>0</v>
      </c>
      <c r="HD387" s="434">
        <f t="shared" si="958"/>
        <v>0</v>
      </c>
      <c r="HE387" s="435">
        <f t="shared" si="959"/>
        <v>0</v>
      </c>
      <c r="HF387" s="434">
        <f t="shared" si="960"/>
        <v>0</v>
      </c>
      <c r="HG387" s="435">
        <f t="shared" si="961"/>
        <v>0</v>
      </c>
      <c r="HH387" s="434">
        <f t="shared" si="962"/>
        <v>0</v>
      </c>
      <c r="HI387" s="435">
        <f t="shared" si="963"/>
        <v>0</v>
      </c>
      <c r="HJ387" s="434">
        <f t="shared" si="964"/>
        <v>5090.0000000000018</v>
      </c>
      <c r="HK387" s="435">
        <f t="shared" si="965"/>
        <v>5238.5000000000018</v>
      </c>
      <c r="HL387" s="434">
        <f t="shared" si="966"/>
        <v>65240.000000000015</v>
      </c>
      <c r="HM387" s="435">
        <f t="shared" si="967"/>
        <v>67469.000000000015</v>
      </c>
    </row>
    <row r="388" spans="1:221" s="616" customFormat="1" ht="15.6" customHeight="1">
      <c r="A388" s="612" t="s">
        <v>686</v>
      </c>
      <c r="B388" s="613" t="s">
        <v>1316</v>
      </c>
      <c r="C388" s="619" t="s">
        <v>1317</v>
      </c>
      <c r="D388" s="612">
        <v>232450</v>
      </c>
      <c r="E388" s="612">
        <v>8</v>
      </c>
      <c r="F388" s="609">
        <v>985</v>
      </c>
      <c r="G388" s="615">
        <v>988</v>
      </c>
      <c r="H388" s="609">
        <v>0</v>
      </c>
      <c r="I388" s="615">
        <v>0</v>
      </c>
      <c r="J388" s="434">
        <f t="shared" si="820"/>
        <v>985</v>
      </c>
      <c r="K388" s="435">
        <f t="shared" si="821"/>
        <v>988</v>
      </c>
      <c r="L388" s="609">
        <v>66</v>
      </c>
      <c r="M388" s="615">
        <v>66</v>
      </c>
      <c r="N388" s="434">
        <f t="shared" si="822"/>
        <v>985</v>
      </c>
      <c r="O388" s="435">
        <f t="shared" si="823"/>
        <v>987</v>
      </c>
      <c r="P388" s="434">
        <f t="shared" si="824"/>
        <v>985</v>
      </c>
      <c r="Q388" s="435">
        <f t="shared" si="825"/>
        <v>987</v>
      </c>
      <c r="R388" s="609">
        <v>140</v>
      </c>
      <c r="S388" s="615">
        <v>145</v>
      </c>
      <c r="T388" s="589">
        <f t="shared" si="969"/>
        <v>140</v>
      </c>
      <c r="U388" s="590">
        <f t="shared" si="969"/>
        <v>145</v>
      </c>
      <c r="V388" s="609">
        <v>64</v>
      </c>
      <c r="W388" s="615">
        <v>60</v>
      </c>
      <c r="X388" s="434">
        <f t="shared" si="826"/>
        <v>64</v>
      </c>
      <c r="Y388" s="435">
        <f t="shared" si="827"/>
        <v>60</v>
      </c>
      <c r="Z388" s="609">
        <v>0</v>
      </c>
      <c r="AA388" s="615"/>
      <c r="AB388" s="434">
        <f t="shared" si="828"/>
        <v>0</v>
      </c>
      <c r="AC388" s="435">
        <f t="shared" si="829"/>
        <v>0</v>
      </c>
      <c r="AD388" s="434">
        <f t="shared" si="830"/>
        <v>204</v>
      </c>
      <c r="AE388" s="435">
        <f t="shared" si="831"/>
        <v>205</v>
      </c>
      <c r="AF388" s="434">
        <f t="shared" si="832"/>
        <v>204</v>
      </c>
      <c r="AG388" s="435">
        <f t="shared" si="833"/>
        <v>205</v>
      </c>
      <c r="AH388" s="609">
        <v>2.85</v>
      </c>
      <c r="AI388" s="615">
        <v>2.7586206896551699</v>
      </c>
      <c r="AJ388" s="434">
        <f t="shared" si="834"/>
        <v>399</v>
      </c>
      <c r="AK388" s="435">
        <f t="shared" si="835"/>
        <v>399.99999999999966</v>
      </c>
      <c r="AL388" s="609">
        <v>4.34375</v>
      </c>
      <c r="AM388" s="615">
        <v>4.4666666666666703</v>
      </c>
      <c r="AN388" s="434">
        <f t="shared" si="836"/>
        <v>278</v>
      </c>
      <c r="AO388" s="435">
        <f t="shared" si="837"/>
        <v>268.00000000000023</v>
      </c>
      <c r="AP388" s="609">
        <v>0</v>
      </c>
      <c r="AQ388" s="615"/>
      <c r="AR388" s="434">
        <f t="shared" si="838"/>
        <v>0</v>
      </c>
      <c r="AS388" s="435">
        <f t="shared" si="839"/>
        <v>0</v>
      </c>
      <c r="AT388" s="434">
        <f t="shared" si="840"/>
        <v>3.3186274509803924</v>
      </c>
      <c r="AU388" s="435">
        <f t="shared" si="841"/>
        <v>3.258536585365853</v>
      </c>
      <c r="AV388" s="434">
        <f t="shared" si="842"/>
        <v>677</v>
      </c>
      <c r="AW388" s="435">
        <f t="shared" si="843"/>
        <v>667.99999999999989</v>
      </c>
      <c r="AX388" s="609">
        <v>72.571428571428598</v>
      </c>
      <c r="AY388" s="615">
        <v>71.758620689655203</v>
      </c>
      <c r="AZ388" s="434">
        <f t="shared" si="844"/>
        <v>10160.000000000004</v>
      </c>
      <c r="BA388" s="435">
        <f t="shared" si="845"/>
        <v>10405.000000000004</v>
      </c>
      <c r="BB388" s="609">
        <v>77.015625</v>
      </c>
      <c r="BC388" s="615">
        <v>76.616666666666703</v>
      </c>
      <c r="BD388" s="434">
        <f t="shared" si="846"/>
        <v>4929</v>
      </c>
      <c r="BE388" s="435">
        <f t="shared" si="847"/>
        <v>4597.0000000000018</v>
      </c>
      <c r="BF388" s="609">
        <v>0</v>
      </c>
      <c r="BG388" s="615"/>
      <c r="BH388" s="434">
        <f t="shared" si="848"/>
        <v>0</v>
      </c>
      <c r="BI388" s="435">
        <f t="shared" si="849"/>
        <v>0</v>
      </c>
      <c r="BJ388" s="434">
        <f t="shared" si="850"/>
        <v>73.965686274509821</v>
      </c>
      <c r="BK388" s="435">
        <f t="shared" si="851"/>
        <v>73.180487804878069</v>
      </c>
      <c r="BL388" s="434">
        <f t="shared" si="852"/>
        <v>15089.000000000004</v>
      </c>
      <c r="BM388" s="435">
        <f t="shared" si="853"/>
        <v>15002.000000000004</v>
      </c>
      <c r="BN388" s="609">
        <v>194</v>
      </c>
      <c r="BO388" s="615">
        <v>194</v>
      </c>
      <c r="BP388" s="434">
        <f t="shared" si="854"/>
        <v>194</v>
      </c>
      <c r="BQ388" s="435">
        <f t="shared" si="855"/>
        <v>194</v>
      </c>
      <c r="BR388" s="609">
        <v>186</v>
      </c>
      <c r="BS388" s="615">
        <v>192</v>
      </c>
      <c r="BT388" s="434">
        <f t="shared" si="856"/>
        <v>186</v>
      </c>
      <c r="BU388" s="435">
        <f t="shared" si="857"/>
        <v>192</v>
      </c>
      <c r="BV388" s="609">
        <v>0</v>
      </c>
      <c r="BW388" s="615"/>
      <c r="BX388" s="434">
        <f t="shared" si="858"/>
        <v>0</v>
      </c>
      <c r="BY388" s="435">
        <f t="shared" si="859"/>
        <v>0</v>
      </c>
      <c r="BZ388" s="434">
        <f t="shared" si="860"/>
        <v>380</v>
      </c>
      <c r="CA388" s="435">
        <f t="shared" si="861"/>
        <v>386</v>
      </c>
      <c r="CB388" s="434">
        <f t="shared" si="862"/>
        <v>380</v>
      </c>
      <c r="CC388" s="435">
        <f t="shared" si="863"/>
        <v>386</v>
      </c>
      <c r="CD388" s="609">
        <v>3.7757731958762899</v>
      </c>
      <c r="CE388" s="615">
        <v>4.0025773195876297</v>
      </c>
      <c r="CF388" s="434">
        <f t="shared" si="864"/>
        <v>732.50000000000023</v>
      </c>
      <c r="CG388" s="435">
        <f t="shared" si="865"/>
        <v>776.50000000000023</v>
      </c>
      <c r="CH388" s="609">
        <v>5.6209677419354804</v>
      </c>
      <c r="CI388" s="615">
        <v>5.7604166666666696</v>
      </c>
      <c r="CJ388" s="434">
        <f t="shared" si="866"/>
        <v>1045.4999999999993</v>
      </c>
      <c r="CK388" s="435">
        <f t="shared" si="867"/>
        <v>1106.0000000000005</v>
      </c>
      <c r="CL388" s="609">
        <v>0</v>
      </c>
      <c r="CM388" s="615"/>
      <c r="CN388" s="434">
        <f t="shared" si="868"/>
        <v>0</v>
      </c>
      <c r="CO388" s="435">
        <f t="shared" si="869"/>
        <v>0</v>
      </c>
      <c r="CP388" s="434">
        <f t="shared" si="870"/>
        <v>4.6789473684210519</v>
      </c>
      <c r="CQ388" s="435">
        <f t="shared" si="871"/>
        <v>4.8769430051813485</v>
      </c>
      <c r="CR388" s="434">
        <f t="shared" si="872"/>
        <v>1777.9999999999998</v>
      </c>
      <c r="CS388" s="435">
        <f t="shared" si="873"/>
        <v>1882.5000000000005</v>
      </c>
      <c r="CT388" s="609">
        <v>74.278350515463899</v>
      </c>
      <c r="CU388" s="615">
        <v>73.536082474226802</v>
      </c>
      <c r="CV388" s="434">
        <f t="shared" si="874"/>
        <v>14409.999999999996</v>
      </c>
      <c r="CW388" s="435">
        <f t="shared" si="875"/>
        <v>14266</v>
      </c>
      <c r="CX388" s="609">
        <v>74.188172043010795</v>
      </c>
      <c r="CY388" s="615">
        <v>74.5572916666667</v>
      </c>
      <c r="CZ388" s="434">
        <f t="shared" si="876"/>
        <v>13799.000000000007</v>
      </c>
      <c r="DA388" s="435">
        <f t="shared" si="877"/>
        <v>14315.000000000007</v>
      </c>
      <c r="DB388" s="432">
        <v>0</v>
      </c>
      <c r="DC388" s="433"/>
      <c r="DD388" s="434">
        <f t="shared" si="878"/>
        <v>0</v>
      </c>
      <c r="DE388" s="435">
        <f t="shared" si="879"/>
        <v>0</v>
      </c>
      <c r="DF388" s="434">
        <f t="shared" si="880"/>
        <v>74.234210526315806</v>
      </c>
      <c r="DG388" s="435">
        <f t="shared" si="881"/>
        <v>74.044041450777215</v>
      </c>
      <c r="DH388" s="434">
        <f t="shared" si="882"/>
        <v>28209.000000000007</v>
      </c>
      <c r="DI388" s="435">
        <f t="shared" si="883"/>
        <v>28581.000000000004</v>
      </c>
      <c r="DJ388" s="434">
        <f t="shared" si="884"/>
        <v>584</v>
      </c>
      <c r="DK388" s="435">
        <f t="shared" si="885"/>
        <v>591</v>
      </c>
      <c r="DL388" s="434">
        <f t="shared" si="886"/>
        <v>584</v>
      </c>
      <c r="DM388" s="435">
        <f t="shared" si="887"/>
        <v>591</v>
      </c>
      <c r="DN388" s="434">
        <f t="shared" si="888"/>
        <v>4.2037671232876717</v>
      </c>
      <c r="DO388" s="435">
        <f t="shared" si="889"/>
        <v>4.3155668358714054</v>
      </c>
      <c r="DP388" s="434">
        <f t="shared" si="890"/>
        <v>2455.0000000000005</v>
      </c>
      <c r="DQ388" s="435">
        <f t="shared" si="891"/>
        <v>2550.5000000000005</v>
      </c>
      <c r="DR388" s="434">
        <f t="shared" si="892"/>
        <v>74.140410958904141</v>
      </c>
      <c r="DS388" s="435">
        <f t="shared" si="893"/>
        <v>73.744500846023698</v>
      </c>
      <c r="DT388" s="434">
        <f t="shared" si="894"/>
        <v>43298.000000000022</v>
      </c>
      <c r="DU388" s="435">
        <f t="shared" si="895"/>
        <v>43583.000000000007</v>
      </c>
      <c r="DV388" s="609">
        <v>92</v>
      </c>
      <c r="DW388" s="615">
        <v>78</v>
      </c>
      <c r="DX388" s="434">
        <f t="shared" si="896"/>
        <v>92</v>
      </c>
      <c r="DY388" s="435">
        <f t="shared" si="897"/>
        <v>78</v>
      </c>
      <c r="DZ388" s="609">
        <v>200</v>
      </c>
      <c r="EA388" s="615">
        <v>195</v>
      </c>
      <c r="EB388" s="434">
        <f t="shared" si="898"/>
        <v>200</v>
      </c>
      <c r="EC388" s="435">
        <f t="shared" si="899"/>
        <v>195</v>
      </c>
      <c r="ED388" s="609">
        <v>0</v>
      </c>
      <c r="EE388" s="615"/>
      <c r="EF388" s="434">
        <f t="shared" si="900"/>
        <v>0</v>
      </c>
      <c r="EG388" s="435">
        <f t="shared" si="901"/>
        <v>0</v>
      </c>
      <c r="EH388" s="434">
        <f t="shared" si="902"/>
        <v>292</v>
      </c>
      <c r="EI388" s="435">
        <f t="shared" si="903"/>
        <v>273</v>
      </c>
      <c r="EJ388" s="434">
        <f t="shared" si="904"/>
        <v>292</v>
      </c>
      <c r="EK388" s="435">
        <f t="shared" si="905"/>
        <v>273</v>
      </c>
      <c r="EL388" s="609">
        <v>3.4347826086956501</v>
      </c>
      <c r="EM388" s="615">
        <v>3.0641025641025599</v>
      </c>
      <c r="EN388" s="434">
        <f t="shared" si="906"/>
        <v>315.99999999999983</v>
      </c>
      <c r="EO388" s="435">
        <f t="shared" si="907"/>
        <v>238.99999999999966</v>
      </c>
      <c r="EP388" s="609">
        <v>4.7925000000000004</v>
      </c>
      <c r="EQ388" s="615">
        <v>4.4307692307692301</v>
      </c>
      <c r="ER388" s="434">
        <f t="shared" si="908"/>
        <v>958.50000000000011</v>
      </c>
      <c r="ES388" s="435">
        <f t="shared" si="909"/>
        <v>863.99999999999989</v>
      </c>
      <c r="ET388" s="609"/>
      <c r="EU388" s="615"/>
      <c r="EV388" s="434">
        <f t="shared" si="910"/>
        <v>0</v>
      </c>
      <c r="EW388" s="435">
        <f t="shared" si="911"/>
        <v>0</v>
      </c>
      <c r="EX388" s="434">
        <f t="shared" si="912"/>
        <v>4.3647260273972606</v>
      </c>
      <c r="EY388" s="435">
        <f t="shared" si="913"/>
        <v>4.0402930402930384</v>
      </c>
      <c r="EZ388" s="434">
        <f t="shared" si="914"/>
        <v>1274.5</v>
      </c>
      <c r="FA388" s="435">
        <f t="shared" si="915"/>
        <v>1102.9999999999995</v>
      </c>
      <c r="FB388" s="609">
        <v>60.434782608695599</v>
      </c>
      <c r="FC388" s="615">
        <v>59.743589743589702</v>
      </c>
      <c r="FD388" s="434">
        <f t="shared" si="916"/>
        <v>5559.9999999999955</v>
      </c>
      <c r="FE388" s="435">
        <f t="shared" si="917"/>
        <v>4659.9999999999964</v>
      </c>
      <c r="FF388" s="609">
        <v>60.055</v>
      </c>
      <c r="FG388" s="615">
        <v>58.676923076923103</v>
      </c>
      <c r="FH388" s="434">
        <f t="shared" si="918"/>
        <v>12011</v>
      </c>
      <c r="FI388" s="435">
        <f t="shared" si="919"/>
        <v>11442.000000000005</v>
      </c>
      <c r="FJ388" s="609"/>
      <c r="FK388" s="615"/>
      <c r="FL388" s="434">
        <f t="shared" si="920"/>
        <v>0</v>
      </c>
      <c r="FM388" s="435">
        <f t="shared" si="921"/>
        <v>0</v>
      </c>
      <c r="FN388" s="434">
        <f t="shared" si="922"/>
        <v>60.174657534246563</v>
      </c>
      <c r="FO388" s="435">
        <f t="shared" si="923"/>
        <v>58.981684981684985</v>
      </c>
      <c r="FP388" s="434">
        <f t="shared" si="924"/>
        <v>17570.999999999996</v>
      </c>
      <c r="FQ388" s="435">
        <f t="shared" si="925"/>
        <v>16102.000000000002</v>
      </c>
      <c r="FR388" s="609">
        <v>109</v>
      </c>
      <c r="FS388" s="615">
        <v>123</v>
      </c>
      <c r="FT388" s="434">
        <f t="shared" si="926"/>
        <v>109</v>
      </c>
      <c r="FU388" s="435">
        <f t="shared" si="927"/>
        <v>123</v>
      </c>
      <c r="FV388" s="609">
        <v>6.1788990825688099</v>
      </c>
      <c r="FW388" s="615">
        <v>5.5691056910569099</v>
      </c>
      <c r="FX388" s="434">
        <f t="shared" si="928"/>
        <v>673.50000000000023</v>
      </c>
      <c r="FY388" s="435">
        <f t="shared" si="929"/>
        <v>684.99999999999989</v>
      </c>
      <c r="FZ388" s="609">
        <v>52.880733944954102</v>
      </c>
      <c r="GA388" s="615">
        <v>55.430894308943103</v>
      </c>
      <c r="GB388" s="434">
        <f t="shared" si="930"/>
        <v>5763.9999999999973</v>
      </c>
      <c r="GC388" s="435">
        <f t="shared" si="931"/>
        <v>6818.0000000000018</v>
      </c>
      <c r="GD388" s="434">
        <f t="shared" si="932"/>
        <v>426</v>
      </c>
      <c r="GE388" s="435">
        <f t="shared" si="933"/>
        <v>417</v>
      </c>
      <c r="GF388" s="434">
        <f t="shared" si="934"/>
        <v>426</v>
      </c>
      <c r="GG388" s="435">
        <f t="shared" si="935"/>
        <v>417</v>
      </c>
      <c r="GH388" s="434">
        <f t="shared" si="936"/>
        <v>1447.5</v>
      </c>
      <c r="GI388" s="435">
        <f t="shared" si="937"/>
        <v>1415.4999999999995</v>
      </c>
      <c r="GJ388" s="434">
        <f t="shared" si="938"/>
        <v>30129.999999999996</v>
      </c>
      <c r="GK388" s="435">
        <f t="shared" si="939"/>
        <v>29331</v>
      </c>
      <c r="GL388" s="434">
        <f t="shared" si="940"/>
        <v>450</v>
      </c>
      <c r="GM388" s="435">
        <f t="shared" si="941"/>
        <v>447</v>
      </c>
      <c r="GN388" s="434">
        <f t="shared" si="942"/>
        <v>450</v>
      </c>
      <c r="GO388" s="435">
        <f t="shared" si="943"/>
        <v>447</v>
      </c>
      <c r="GP388" s="434">
        <f t="shared" si="944"/>
        <v>2281.9999999999995</v>
      </c>
      <c r="GQ388" s="435">
        <f t="shared" si="945"/>
        <v>2238.0000000000005</v>
      </c>
      <c r="GR388" s="434">
        <f t="shared" si="946"/>
        <v>30739.000000000007</v>
      </c>
      <c r="GS388" s="435">
        <f t="shared" si="947"/>
        <v>30354.000000000015</v>
      </c>
      <c r="GT388" s="434">
        <f t="shared" si="948"/>
        <v>876</v>
      </c>
      <c r="GU388" s="435">
        <f t="shared" si="949"/>
        <v>864</v>
      </c>
      <c r="GV388" s="434">
        <f t="shared" si="950"/>
        <v>876</v>
      </c>
      <c r="GW388" s="435">
        <f t="shared" si="951"/>
        <v>864</v>
      </c>
      <c r="GX388" s="434">
        <f t="shared" si="952"/>
        <v>3729.4999999999995</v>
      </c>
      <c r="GY388" s="435">
        <f t="shared" si="953"/>
        <v>3653.5</v>
      </c>
      <c r="GZ388" s="434">
        <f t="shared" si="954"/>
        <v>60869</v>
      </c>
      <c r="HA388" s="435">
        <f t="shared" si="955"/>
        <v>59685.000000000015</v>
      </c>
      <c r="HB388" s="434">
        <f t="shared" si="956"/>
        <v>0</v>
      </c>
      <c r="HC388" s="435">
        <f t="shared" si="957"/>
        <v>0</v>
      </c>
      <c r="HD388" s="434">
        <f t="shared" si="958"/>
        <v>0</v>
      </c>
      <c r="HE388" s="435">
        <f t="shared" si="959"/>
        <v>0</v>
      </c>
      <c r="HF388" s="434">
        <f t="shared" si="960"/>
        <v>0</v>
      </c>
      <c r="HG388" s="435">
        <f t="shared" si="961"/>
        <v>0</v>
      </c>
      <c r="HH388" s="434">
        <f t="shared" si="962"/>
        <v>0</v>
      </c>
      <c r="HI388" s="435">
        <f t="shared" si="963"/>
        <v>0</v>
      </c>
      <c r="HJ388" s="434">
        <f t="shared" si="964"/>
        <v>4403.0000000000009</v>
      </c>
      <c r="HK388" s="435">
        <f t="shared" si="965"/>
        <v>4338.5</v>
      </c>
      <c r="HL388" s="434">
        <f t="shared" si="966"/>
        <v>66633.000000000015</v>
      </c>
      <c r="HM388" s="435">
        <f t="shared" si="967"/>
        <v>66503.000000000015</v>
      </c>
    </row>
    <row r="389" spans="1:221" s="616" customFormat="1" ht="15.6" customHeight="1">
      <c r="A389" s="612" t="s">
        <v>686</v>
      </c>
      <c r="B389" s="613" t="s">
        <v>701</v>
      </c>
      <c r="C389" s="619"/>
      <c r="D389" s="612">
        <v>232946</v>
      </c>
      <c r="E389" s="612">
        <v>8</v>
      </c>
      <c r="F389" s="609">
        <v>5157</v>
      </c>
      <c r="G389" s="615">
        <v>6005</v>
      </c>
      <c r="H389" s="609">
        <v>0</v>
      </c>
      <c r="I389" s="615">
        <v>0</v>
      </c>
      <c r="J389" s="434">
        <f t="shared" si="820"/>
        <v>5157</v>
      </c>
      <c r="K389" s="435">
        <f t="shared" si="821"/>
        <v>6005</v>
      </c>
      <c r="L389" s="609">
        <v>66</v>
      </c>
      <c r="M389" s="615">
        <v>66</v>
      </c>
      <c r="N389" s="434">
        <f t="shared" si="822"/>
        <v>5157</v>
      </c>
      <c r="O389" s="435">
        <f t="shared" si="823"/>
        <v>6004</v>
      </c>
      <c r="P389" s="434">
        <f t="shared" si="824"/>
        <v>5157</v>
      </c>
      <c r="Q389" s="435">
        <f t="shared" si="825"/>
        <v>6004</v>
      </c>
      <c r="R389" s="609">
        <v>413</v>
      </c>
      <c r="S389" s="615">
        <v>495</v>
      </c>
      <c r="T389" s="589">
        <f t="shared" si="969"/>
        <v>413</v>
      </c>
      <c r="U389" s="590">
        <f t="shared" si="969"/>
        <v>495</v>
      </c>
      <c r="V389" s="609">
        <v>136</v>
      </c>
      <c r="W389" s="615">
        <v>179</v>
      </c>
      <c r="X389" s="434">
        <f t="shared" si="826"/>
        <v>136</v>
      </c>
      <c r="Y389" s="435">
        <f t="shared" si="827"/>
        <v>179</v>
      </c>
      <c r="Z389" s="609">
        <v>0</v>
      </c>
      <c r="AA389" s="615"/>
      <c r="AB389" s="434">
        <f t="shared" si="828"/>
        <v>0</v>
      </c>
      <c r="AC389" s="435">
        <f t="shared" si="829"/>
        <v>0</v>
      </c>
      <c r="AD389" s="434">
        <f t="shared" si="830"/>
        <v>549</v>
      </c>
      <c r="AE389" s="435">
        <f t="shared" si="831"/>
        <v>674</v>
      </c>
      <c r="AF389" s="434">
        <f t="shared" si="832"/>
        <v>549</v>
      </c>
      <c r="AG389" s="435">
        <f t="shared" si="833"/>
        <v>674</v>
      </c>
      <c r="AH389" s="609">
        <v>2.7554479418886202</v>
      </c>
      <c r="AI389" s="615">
        <v>2.8707070707070699</v>
      </c>
      <c r="AJ389" s="434">
        <f t="shared" si="834"/>
        <v>1138.0000000000002</v>
      </c>
      <c r="AK389" s="435">
        <f t="shared" si="835"/>
        <v>1420.9999999999995</v>
      </c>
      <c r="AL389" s="609">
        <v>3.7647058823529398</v>
      </c>
      <c r="AM389" s="615">
        <v>3.7597765363128501</v>
      </c>
      <c r="AN389" s="434">
        <f t="shared" si="836"/>
        <v>511.99999999999983</v>
      </c>
      <c r="AO389" s="435">
        <f t="shared" si="837"/>
        <v>673.00000000000023</v>
      </c>
      <c r="AP389" s="609">
        <v>0</v>
      </c>
      <c r="AQ389" s="615"/>
      <c r="AR389" s="434">
        <f t="shared" si="838"/>
        <v>0</v>
      </c>
      <c r="AS389" s="435">
        <f t="shared" si="839"/>
        <v>0</v>
      </c>
      <c r="AT389" s="434">
        <f t="shared" si="840"/>
        <v>3.0054644808743167</v>
      </c>
      <c r="AU389" s="435">
        <f t="shared" si="841"/>
        <v>3.1068249258160239</v>
      </c>
      <c r="AV389" s="434">
        <f t="shared" si="842"/>
        <v>1649.9999999999998</v>
      </c>
      <c r="AW389" s="435">
        <f t="shared" si="843"/>
        <v>2094</v>
      </c>
      <c r="AX389" s="609">
        <v>73.990314769975797</v>
      </c>
      <c r="AY389" s="615">
        <v>74.884848484848504</v>
      </c>
      <c r="AZ389" s="434">
        <f t="shared" si="844"/>
        <v>30558.000000000004</v>
      </c>
      <c r="BA389" s="435">
        <f t="shared" si="845"/>
        <v>37068.000000000007</v>
      </c>
      <c r="BB389" s="609">
        <v>76.933823529411796</v>
      </c>
      <c r="BC389" s="615">
        <v>76.731843575419006</v>
      </c>
      <c r="BD389" s="434">
        <f t="shared" si="846"/>
        <v>10463.000000000004</v>
      </c>
      <c r="BE389" s="435">
        <f t="shared" si="847"/>
        <v>13735.000000000002</v>
      </c>
      <c r="BF389" s="609">
        <v>0</v>
      </c>
      <c r="BG389" s="615"/>
      <c r="BH389" s="434">
        <f t="shared" si="848"/>
        <v>0</v>
      </c>
      <c r="BI389" s="435">
        <f t="shared" si="849"/>
        <v>0</v>
      </c>
      <c r="BJ389" s="434">
        <f t="shared" si="850"/>
        <v>74.719489981785074</v>
      </c>
      <c r="BK389" s="435">
        <f t="shared" si="851"/>
        <v>75.37537091988132</v>
      </c>
      <c r="BL389" s="434">
        <f t="shared" si="852"/>
        <v>41021.000000000007</v>
      </c>
      <c r="BM389" s="435">
        <f t="shared" si="853"/>
        <v>50803.000000000007</v>
      </c>
      <c r="BN389" s="609">
        <v>1475</v>
      </c>
      <c r="BO389" s="615">
        <v>1664</v>
      </c>
      <c r="BP389" s="434">
        <f t="shared" si="854"/>
        <v>1475</v>
      </c>
      <c r="BQ389" s="435">
        <f t="shared" si="855"/>
        <v>1664</v>
      </c>
      <c r="BR389" s="609">
        <v>1569</v>
      </c>
      <c r="BS389" s="615">
        <v>1671</v>
      </c>
      <c r="BT389" s="434">
        <f t="shared" si="856"/>
        <v>1569</v>
      </c>
      <c r="BU389" s="435">
        <f t="shared" si="857"/>
        <v>1671</v>
      </c>
      <c r="BV389" s="609">
        <v>0</v>
      </c>
      <c r="BW389" s="615"/>
      <c r="BX389" s="434">
        <f t="shared" si="858"/>
        <v>0</v>
      </c>
      <c r="BY389" s="435">
        <f t="shared" si="859"/>
        <v>0</v>
      </c>
      <c r="BZ389" s="434">
        <f t="shared" si="860"/>
        <v>3044</v>
      </c>
      <c r="CA389" s="435">
        <f t="shared" si="861"/>
        <v>3335</v>
      </c>
      <c r="CB389" s="434">
        <f t="shared" si="862"/>
        <v>3044</v>
      </c>
      <c r="CC389" s="435">
        <f t="shared" si="863"/>
        <v>3335</v>
      </c>
      <c r="CD389" s="609">
        <v>3.92169491525424</v>
      </c>
      <c r="CE389" s="615">
        <v>3.9735576923076898</v>
      </c>
      <c r="CF389" s="434">
        <f t="shared" si="864"/>
        <v>5784.5000000000036</v>
      </c>
      <c r="CG389" s="435">
        <f t="shared" si="865"/>
        <v>6611.9999999999964</v>
      </c>
      <c r="CH389" s="609">
        <v>5.7689611217335903</v>
      </c>
      <c r="CI389" s="615">
        <v>5.7698982645122703</v>
      </c>
      <c r="CJ389" s="434">
        <f t="shared" si="866"/>
        <v>9051.5000000000036</v>
      </c>
      <c r="CK389" s="435">
        <f t="shared" si="867"/>
        <v>9641.5000000000036</v>
      </c>
      <c r="CL389" s="609">
        <v>0</v>
      </c>
      <c r="CM389" s="615"/>
      <c r="CN389" s="434">
        <f t="shared" si="868"/>
        <v>0</v>
      </c>
      <c r="CO389" s="435">
        <f t="shared" si="869"/>
        <v>0</v>
      </c>
      <c r="CP389" s="434">
        <f t="shared" si="870"/>
        <v>4.8738501971090695</v>
      </c>
      <c r="CQ389" s="435">
        <f t="shared" si="871"/>
        <v>4.8736131934032985</v>
      </c>
      <c r="CR389" s="434">
        <f t="shared" si="872"/>
        <v>14836.000000000007</v>
      </c>
      <c r="CS389" s="435">
        <f t="shared" si="873"/>
        <v>16253.5</v>
      </c>
      <c r="CT389" s="609">
        <v>78.084067796610199</v>
      </c>
      <c r="CU389" s="615">
        <v>78.478365384615401</v>
      </c>
      <c r="CV389" s="434">
        <f t="shared" si="874"/>
        <v>115174.00000000004</v>
      </c>
      <c r="CW389" s="435">
        <f t="shared" si="875"/>
        <v>130588.00000000003</v>
      </c>
      <c r="CX389" s="609">
        <v>80.769279796048394</v>
      </c>
      <c r="CY389" s="615">
        <v>81.214242968282505</v>
      </c>
      <c r="CZ389" s="434">
        <f t="shared" si="876"/>
        <v>126726.99999999993</v>
      </c>
      <c r="DA389" s="435">
        <f t="shared" si="877"/>
        <v>135709.00000000006</v>
      </c>
      <c r="DB389" s="432">
        <v>0</v>
      </c>
      <c r="DC389" s="433"/>
      <c r="DD389" s="434">
        <f t="shared" si="878"/>
        <v>0</v>
      </c>
      <c r="DE389" s="435">
        <f t="shared" si="879"/>
        <v>0</v>
      </c>
      <c r="DF389" s="434">
        <f t="shared" si="880"/>
        <v>79.468134034165558</v>
      </c>
      <c r="DG389" s="435">
        <f t="shared" si="881"/>
        <v>79.849175412293889</v>
      </c>
      <c r="DH389" s="434">
        <f t="shared" si="882"/>
        <v>241900.99999999997</v>
      </c>
      <c r="DI389" s="435">
        <f t="shared" si="883"/>
        <v>266297.00000000012</v>
      </c>
      <c r="DJ389" s="434">
        <f t="shared" si="884"/>
        <v>3593</v>
      </c>
      <c r="DK389" s="435">
        <f t="shared" si="885"/>
        <v>4009</v>
      </c>
      <c r="DL389" s="434">
        <f t="shared" si="886"/>
        <v>3593</v>
      </c>
      <c r="DM389" s="435">
        <f t="shared" si="887"/>
        <v>4009</v>
      </c>
      <c r="DN389" s="434">
        <f t="shared" si="888"/>
        <v>4.5883662677428356</v>
      </c>
      <c r="DO389" s="435">
        <f t="shared" si="889"/>
        <v>4.5765777001746075</v>
      </c>
      <c r="DP389" s="434">
        <f t="shared" si="890"/>
        <v>16486.000000000007</v>
      </c>
      <c r="DQ389" s="435">
        <f t="shared" si="891"/>
        <v>18347.5</v>
      </c>
      <c r="DR389" s="434">
        <f t="shared" si="892"/>
        <v>78.742554967993314</v>
      </c>
      <c r="DS389" s="435">
        <f t="shared" si="893"/>
        <v>79.0970316787229</v>
      </c>
      <c r="DT389" s="434">
        <f t="shared" si="894"/>
        <v>282922</v>
      </c>
      <c r="DU389" s="435">
        <f t="shared" si="895"/>
        <v>317100.00000000012</v>
      </c>
      <c r="DV389" s="609">
        <v>313</v>
      </c>
      <c r="DW389" s="615">
        <v>363</v>
      </c>
      <c r="DX389" s="434">
        <f t="shared" si="896"/>
        <v>313</v>
      </c>
      <c r="DY389" s="435">
        <f t="shared" si="897"/>
        <v>363</v>
      </c>
      <c r="DZ389" s="609">
        <v>617</v>
      </c>
      <c r="EA389" s="615">
        <v>724</v>
      </c>
      <c r="EB389" s="434">
        <f t="shared" si="898"/>
        <v>617</v>
      </c>
      <c r="EC389" s="435">
        <f t="shared" si="899"/>
        <v>724</v>
      </c>
      <c r="ED389" s="609">
        <v>0</v>
      </c>
      <c r="EE389" s="615"/>
      <c r="EF389" s="434">
        <f t="shared" si="900"/>
        <v>0</v>
      </c>
      <c r="EG389" s="435">
        <f t="shared" si="901"/>
        <v>0</v>
      </c>
      <c r="EH389" s="434">
        <f t="shared" si="902"/>
        <v>930</v>
      </c>
      <c r="EI389" s="435">
        <f t="shared" si="903"/>
        <v>1087</v>
      </c>
      <c r="EJ389" s="434">
        <f t="shared" si="904"/>
        <v>930</v>
      </c>
      <c r="EK389" s="435">
        <f t="shared" si="905"/>
        <v>1087</v>
      </c>
      <c r="EL389" s="609">
        <v>4.1198083067092703</v>
      </c>
      <c r="EM389" s="615">
        <v>4.3002754820936602</v>
      </c>
      <c r="EN389" s="434">
        <f t="shared" si="906"/>
        <v>1289.5000000000016</v>
      </c>
      <c r="EO389" s="435">
        <f t="shared" si="907"/>
        <v>1560.9999999999986</v>
      </c>
      <c r="EP389" s="609">
        <v>5.4213938411669398</v>
      </c>
      <c r="EQ389" s="615">
        <v>5.3570441988950304</v>
      </c>
      <c r="ER389" s="434">
        <f t="shared" si="908"/>
        <v>3345.0000000000018</v>
      </c>
      <c r="ES389" s="435">
        <f t="shared" si="909"/>
        <v>3878.5000000000018</v>
      </c>
      <c r="ET389" s="609"/>
      <c r="EU389" s="615"/>
      <c r="EV389" s="434">
        <f t="shared" si="910"/>
        <v>0</v>
      </c>
      <c r="EW389" s="435">
        <f t="shared" si="911"/>
        <v>0</v>
      </c>
      <c r="EX389" s="434">
        <f t="shared" si="912"/>
        <v>4.9833333333333369</v>
      </c>
      <c r="EY389" s="435">
        <f t="shared" si="913"/>
        <v>5.0041398344066241</v>
      </c>
      <c r="EZ389" s="434">
        <f t="shared" si="914"/>
        <v>4634.5000000000036</v>
      </c>
      <c r="FA389" s="435">
        <f t="shared" si="915"/>
        <v>5439.5</v>
      </c>
      <c r="FB389" s="609">
        <v>70.073482428115</v>
      </c>
      <c r="FC389" s="615">
        <v>69.449035812672193</v>
      </c>
      <c r="FD389" s="434">
        <f t="shared" si="916"/>
        <v>21932.999999999996</v>
      </c>
      <c r="FE389" s="435">
        <f t="shared" si="917"/>
        <v>25210.000000000007</v>
      </c>
      <c r="FF389" s="609">
        <v>67.529983792544598</v>
      </c>
      <c r="FG389" s="615">
        <v>68.259668508287305</v>
      </c>
      <c r="FH389" s="434">
        <f t="shared" si="918"/>
        <v>41666.000000000015</v>
      </c>
      <c r="FI389" s="435">
        <f t="shared" si="919"/>
        <v>49420.000000000007</v>
      </c>
      <c r="FJ389" s="609"/>
      <c r="FK389" s="615"/>
      <c r="FL389" s="434">
        <f t="shared" si="920"/>
        <v>0</v>
      </c>
      <c r="FM389" s="435">
        <f t="shared" si="921"/>
        <v>0</v>
      </c>
      <c r="FN389" s="434">
        <f t="shared" si="922"/>
        <v>68.386021505376362</v>
      </c>
      <c r="FO389" s="435">
        <f t="shared" si="923"/>
        <v>68.656853725850979</v>
      </c>
      <c r="FP389" s="434">
        <f t="shared" si="924"/>
        <v>63599.000000000015</v>
      </c>
      <c r="FQ389" s="435">
        <f t="shared" si="925"/>
        <v>74630.000000000015</v>
      </c>
      <c r="FR389" s="609">
        <v>634</v>
      </c>
      <c r="FS389" s="615">
        <v>908</v>
      </c>
      <c r="FT389" s="434">
        <f t="shared" si="926"/>
        <v>634</v>
      </c>
      <c r="FU389" s="435">
        <f t="shared" si="927"/>
        <v>908</v>
      </c>
      <c r="FV389" s="609">
        <v>6.9637223974763396</v>
      </c>
      <c r="FW389" s="615">
        <v>7.9295154185022003</v>
      </c>
      <c r="FX389" s="434">
        <f t="shared" si="928"/>
        <v>4414.9999999999991</v>
      </c>
      <c r="FY389" s="435">
        <f t="shared" si="929"/>
        <v>7199.9999999999982</v>
      </c>
      <c r="FZ389" s="609">
        <v>75.987381703470007</v>
      </c>
      <c r="GA389" s="615">
        <v>77.427312775330407</v>
      </c>
      <c r="GB389" s="434">
        <f t="shared" si="930"/>
        <v>48175.999999999985</v>
      </c>
      <c r="GC389" s="435">
        <f t="shared" si="931"/>
        <v>70304.000000000015</v>
      </c>
      <c r="GD389" s="434">
        <f t="shared" si="932"/>
        <v>2201</v>
      </c>
      <c r="GE389" s="435">
        <f t="shared" si="933"/>
        <v>2522</v>
      </c>
      <c r="GF389" s="434">
        <f t="shared" si="934"/>
        <v>2201</v>
      </c>
      <c r="GG389" s="435">
        <f t="shared" si="935"/>
        <v>2522</v>
      </c>
      <c r="GH389" s="434">
        <f t="shared" si="936"/>
        <v>8212.0000000000055</v>
      </c>
      <c r="GI389" s="435">
        <f t="shared" si="937"/>
        <v>9593.9999999999945</v>
      </c>
      <c r="GJ389" s="434">
        <f t="shared" si="938"/>
        <v>167665.00000000006</v>
      </c>
      <c r="GK389" s="435">
        <f t="shared" si="939"/>
        <v>192866.00000000003</v>
      </c>
      <c r="GL389" s="434">
        <f t="shared" si="940"/>
        <v>2322</v>
      </c>
      <c r="GM389" s="435">
        <f t="shared" si="941"/>
        <v>2574</v>
      </c>
      <c r="GN389" s="434">
        <f t="shared" si="942"/>
        <v>2322</v>
      </c>
      <c r="GO389" s="435">
        <f t="shared" si="943"/>
        <v>2574</v>
      </c>
      <c r="GP389" s="434">
        <f t="shared" si="944"/>
        <v>12908.500000000005</v>
      </c>
      <c r="GQ389" s="435">
        <f t="shared" si="945"/>
        <v>14193.000000000005</v>
      </c>
      <c r="GR389" s="434">
        <f t="shared" si="946"/>
        <v>178855.99999999994</v>
      </c>
      <c r="GS389" s="435">
        <f t="shared" si="947"/>
        <v>198864.00000000006</v>
      </c>
      <c r="GT389" s="434">
        <f t="shared" si="948"/>
        <v>4523</v>
      </c>
      <c r="GU389" s="435">
        <f t="shared" si="949"/>
        <v>5096</v>
      </c>
      <c r="GV389" s="434">
        <f t="shared" si="950"/>
        <v>4523</v>
      </c>
      <c r="GW389" s="435">
        <f t="shared" si="951"/>
        <v>5096</v>
      </c>
      <c r="GX389" s="434">
        <f t="shared" si="952"/>
        <v>21120.500000000011</v>
      </c>
      <c r="GY389" s="435">
        <f t="shared" si="953"/>
        <v>23787</v>
      </c>
      <c r="GZ389" s="434">
        <f t="shared" si="954"/>
        <v>346521</v>
      </c>
      <c r="HA389" s="435">
        <f t="shared" si="955"/>
        <v>391730.00000000012</v>
      </c>
      <c r="HB389" s="434">
        <f t="shared" si="956"/>
        <v>0</v>
      </c>
      <c r="HC389" s="435">
        <f t="shared" si="957"/>
        <v>0</v>
      </c>
      <c r="HD389" s="434">
        <f t="shared" si="958"/>
        <v>0</v>
      </c>
      <c r="HE389" s="435">
        <f t="shared" si="959"/>
        <v>0</v>
      </c>
      <c r="HF389" s="434">
        <f t="shared" si="960"/>
        <v>0</v>
      </c>
      <c r="HG389" s="435">
        <f t="shared" si="961"/>
        <v>0</v>
      </c>
      <c r="HH389" s="434">
        <f t="shared" si="962"/>
        <v>0</v>
      </c>
      <c r="HI389" s="435">
        <f t="shared" si="963"/>
        <v>0</v>
      </c>
      <c r="HJ389" s="434">
        <f t="shared" si="964"/>
        <v>25535.500000000011</v>
      </c>
      <c r="HK389" s="435">
        <f t="shared" si="965"/>
        <v>30987</v>
      </c>
      <c r="HL389" s="434">
        <f t="shared" si="966"/>
        <v>394697</v>
      </c>
      <c r="HM389" s="435">
        <f t="shared" si="967"/>
        <v>462034.00000000012</v>
      </c>
    </row>
    <row r="390" spans="1:221" s="616" customFormat="1" ht="15.6" customHeight="1">
      <c r="A390" s="612" t="s">
        <v>686</v>
      </c>
      <c r="B390" s="620" t="s">
        <v>1313</v>
      </c>
      <c r="C390" s="621" t="s">
        <v>1318</v>
      </c>
      <c r="D390" s="622">
        <v>233754</v>
      </c>
      <c r="E390" s="622">
        <v>9</v>
      </c>
      <c r="F390" s="609">
        <v>853</v>
      </c>
      <c r="G390" s="615">
        <v>801</v>
      </c>
      <c r="H390" s="609">
        <v>0</v>
      </c>
      <c r="I390" s="615">
        <v>0</v>
      </c>
      <c r="J390" s="434">
        <f t="shared" si="820"/>
        <v>853</v>
      </c>
      <c r="K390" s="435">
        <f t="shared" si="821"/>
        <v>801</v>
      </c>
      <c r="L390" s="609">
        <v>66</v>
      </c>
      <c r="M390" s="615">
        <v>66</v>
      </c>
      <c r="N390" s="434">
        <f t="shared" si="822"/>
        <v>853</v>
      </c>
      <c r="O390" s="435">
        <f t="shared" si="823"/>
        <v>801</v>
      </c>
      <c r="P390" s="434">
        <f t="shared" si="824"/>
        <v>853</v>
      </c>
      <c r="Q390" s="435">
        <f t="shared" si="825"/>
        <v>801</v>
      </c>
      <c r="R390" s="609">
        <v>70</v>
      </c>
      <c r="S390" s="615">
        <v>64</v>
      </c>
      <c r="T390" s="589">
        <f t="shared" si="969"/>
        <v>70</v>
      </c>
      <c r="U390" s="590">
        <f t="shared" si="969"/>
        <v>64</v>
      </c>
      <c r="V390" s="609">
        <v>30</v>
      </c>
      <c r="W390" s="615">
        <v>23</v>
      </c>
      <c r="X390" s="434">
        <f t="shared" si="826"/>
        <v>30</v>
      </c>
      <c r="Y390" s="435">
        <f t="shared" si="827"/>
        <v>23</v>
      </c>
      <c r="Z390" s="609">
        <v>0</v>
      </c>
      <c r="AA390" s="615"/>
      <c r="AB390" s="434">
        <f t="shared" si="828"/>
        <v>0</v>
      </c>
      <c r="AC390" s="435">
        <f t="shared" si="829"/>
        <v>0</v>
      </c>
      <c r="AD390" s="434">
        <f t="shared" si="830"/>
        <v>100</v>
      </c>
      <c r="AE390" s="435">
        <f t="shared" si="831"/>
        <v>87</v>
      </c>
      <c r="AF390" s="434">
        <f t="shared" si="832"/>
        <v>100</v>
      </c>
      <c r="AG390" s="435">
        <f t="shared" si="833"/>
        <v>87</v>
      </c>
      <c r="AH390" s="609">
        <v>3.1142857142857099</v>
      </c>
      <c r="AI390" s="615">
        <v>2.84375</v>
      </c>
      <c r="AJ390" s="434">
        <f t="shared" si="834"/>
        <v>217.99999999999969</v>
      </c>
      <c r="AK390" s="435">
        <f t="shared" si="835"/>
        <v>182</v>
      </c>
      <c r="AL390" s="609">
        <v>3.8666666666666698</v>
      </c>
      <c r="AM390" s="615">
        <v>4</v>
      </c>
      <c r="AN390" s="434">
        <f t="shared" si="836"/>
        <v>116.0000000000001</v>
      </c>
      <c r="AO390" s="435">
        <f t="shared" si="837"/>
        <v>92</v>
      </c>
      <c r="AP390" s="609">
        <v>0</v>
      </c>
      <c r="AQ390" s="615"/>
      <c r="AR390" s="434">
        <f t="shared" si="838"/>
        <v>0</v>
      </c>
      <c r="AS390" s="435">
        <f t="shared" si="839"/>
        <v>0</v>
      </c>
      <c r="AT390" s="434">
        <f t="shared" si="840"/>
        <v>3.3399999999999976</v>
      </c>
      <c r="AU390" s="435">
        <f t="shared" si="841"/>
        <v>3.1494252873563218</v>
      </c>
      <c r="AV390" s="434">
        <f t="shared" si="842"/>
        <v>333.99999999999977</v>
      </c>
      <c r="AW390" s="435">
        <f t="shared" si="843"/>
        <v>274</v>
      </c>
      <c r="AX390" s="609">
        <v>74.271428571428601</v>
      </c>
      <c r="AY390" s="615">
        <v>75.796875</v>
      </c>
      <c r="AZ390" s="434">
        <f t="shared" si="844"/>
        <v>5199.0000000000018</v>
      </c>
      <c r="BA390" s="435">
        <f t="shared" si="845"/>
        <v>4851</v>
      </c>
      <c r="BB390" s="609">
        <v>75.633333333333297</v>
      </c>
      <c r="BC390" s="615">
        <v>81.826086956521706</v>
      </c>
      <c r="BD390" s="434">
        <f t="shared" si="846"/>
        <v>2268.9999999999991</v>
      </c>
      <c r="BE390" s="435">
        <f t="shared" si="847"/>
        <v>1881.9999999999993</v>
      </c>
      <c r="BF390" s="609">
        <v>0</v>
      </c>
      <c r="BG390" s="615"/>
      <c r="BH390" s="434">
        <f t="shared" si="848"/>
        <v>0</v>
      </c>
      <c r="BI390" s="435">
        <f t="shared" si="849"/>
        <v>0</v>
      </c>
      <c r="BJ390" s="434">
        <f t="shared" si="850"/>
        <v>74.680000000000007</v>
      </c>
      <c r="BK390" s="435">
        <f t="shared" si="851"/>
        <v>77.390804597701134</v>
      </c>
      <c r="BL390" s="434">
        <f t="shared" si="852"/>
        <v>7468.0000000000009</v>
      </c>
      <c r="BM390" s="435">
        <f t="shared" si="853"/>
        <v>6732.9999999999991</v>
      </c>
      <c r="BN390" s="609">
        <v>209</v>
      </c>
      <c r="BO390" s="615">
        <v>218</v>
      </c>
      <c r="BP390" s="434">
        <f t="shared" si="854"/>
        <v>209</v>
      </c>
      <c r="BQ390" s="435">
        <f t="shared" si="855"/>
        <v>218</v>
      </c>
      <c r="BR390" s="609">
        <v>202</v>
      </c>
      <c r="BS390" s="615">
        <v>178</v>
      </c>
      <c r="BT390" s="434">
        <f t="shared" si="856"/>
        <v>202</v>
      </c>
      <c r="BU390" s="435">
        <f t="shared" si="857"/>
        <v>178</v>
      </c>
      <c r="BV390" s="609">
        <v>0</v>
      </c>
      <c r="BW390" s="615"/>
      <c r="BX390" s="434">
        <f t="shared" si="858"/>
        <v>0</v>
      </c>
      <c r="BY390" s="435">
        <f t="shared" si="859"/>
        <v>0</v>
      </c>
      <c r="BZ390" s="434">
        <f t="shared" si="860"/>
        <v>411</v>
      </c>
      <c r="CA390" s="435">
        <f t="shared" si="861"/>
        <v>396</v>
      </c>
      <c r="CB390" s="434">
        <f t="shared" si="862"/>
        <v>411</v>
      </c>
      <c r="CC390" s="435">
        <f t="shared" si="863"/>
        <v>396</v>
      </c>
      <c r="CD390" s="609">
        <v>4.0645933014354103</v>
      </c>
      <c r="CE390" s="615">
        <v>3.8211009174311901</v>
      </c>
      <c r="CF390" s="434">
        <f t="shared" si="864"/>
        <v>849.5000000000008</v>
      </c>
      <c r="CG390" s="435">
        <f t="shared" si="865"/>
        <v>832.99999999999943</v>
      </c>
      <c r="CH390" s="609">
        <v>6.6930693069306901</v>
      </c>
      <c r="CI390" s="615">
        <v>6.2303370786516901</v>
      </c>
      <c r="CJ390" s="434">
        <f t="shared" si="866"/>
        <v>1351.9999999999993</v>
      </c>
      <c r="CK390" s="435">
        <f t="shared" si="867"/>
        <v>1109.0000000000009</v>
      </c>
      <c r="CL390" s="609">
        <v>0</v>
      </c>
      <c r="CM390" s="615"/>
      <c r="CN390" s="434">
        <f t="shared" si="868"/>
        <v>0</v>
      </c>
      <c r="CO390" s="435">
        <f t="shared" si="869"/>
        <v>0</v>
      </c>
      <c r="CP390" s="434">
        <f t="shared" si="870"/>
        <v>5.3564476885644767</v>
      </c>
      <c r="CQ390" s="435">
        <f t="shared" si="871"/>
        <v>4.9040404040404049</v>
      </c>
      <c r="CR390" s="434">
        <f t="shared" si="872"/>
        <v>2201.5</v>
      </c>
      <c r="CS390" s="435">
        <f t="shared" si="873"/>
        <v>1942.0000000000002</v>
      </c>
      <c r="CT390" s="609">
        <v>77.167464114832498</v>
      </c>
      <c r="CU390" s="615">
        <v>74.743119266055004</v>
      </c>
      <c r="CV390" s="434">
        <f t="shared" si="874"/>
        <v>16127.999999999993</v>
      </c>
      <c r="CW390" s="435">
        <f t="shared" si="875"/>
        <v>16293.999999999991</v>
      </c>
      <c r="CX390" s="609">
        <v>78.089108910891099</v>
      </c>
      <c r="CY390" s="615">
        <v>76.505617977528104</v>
      </c>
      <c r="CZ390" s="434">
        <f t="shared" si="876"/>
        <v>15774.000000000002</v>
      </c>
      <c r="DA390" s="435">
        <f t="shared" si="877"/>
        <v>13618.000000000002</v>
      </c>
      <c r="DB390" s="432">
        <v>0</v>
      </c>
      <c r="DC390" s="433"/>
      <c r="DD390" s="434">
        <f t="shared" si="878"/>
        <v>0</v>
      </c>
      <c r="DE390" s="435">
        <f t="shared" si="879"/>
        <v>0</v>
      </c>
      <c r="DF390" s="434">
        <f t="shared" si="880"/>
        <v>77.620437956204356</v>
      </c>
      <c r="DG390" s="435">
        <f t="shared" si="881"/>
        <v>75.535353535353522</v>
      </c>
      <c r="DH390" s="434">
        <f t="shared" si="882"/>
        <v>31901.999999999989</v>
      </c>
      <c r="DI390" s="435">
        <f t="shared" si="883"/>
        <v>29911.999999999996</v>
      </c>
      <c r="DJ390" s="434">
        <f t="shared" si="884"/>
        <v>511</v>
      </c>
      <c r="DK390" s="435">
        <f t="shared" si="885"/>
        <v>483</v>
      </c>
      <c r="DL390" s="434">
        <f t="shared" si="886"/>
        <v>511</v>
      </c>
      <c r="DM390" s="435">
        <f t="shared" si="887"/>
        <v>483</v>
      </c>
      <c r="DN390" s="434">
        <f t="shared" si="888"/>
        <v>4.9618395303326812</v>
      </c>
      <c r="DO390" s="435">
        <f t="shared" si="889"/>
        <v>4.5879917184265011</v>
      </c>
      <c r="DP390" s="434">
        <f t="shared" si="890"/>
        <v>2535.5</v>
      </c>
      <c r="DQ390" s="435">
        <f t="shared" si="891"/>
        <v>2216</v>
      </c>
      <c r="DR390" s="434">
        <f t="shared" si="892"/>
        <v>77.045009784735797</v>
      </c>
      <c r="DS390" s="435">
        <f t="shared" si="893"/>
        <v>75.869565217391283</v>
      </c>
      <c r="DT390" s="434">
        <f t="shared" si="894"/>
        <v>39369.999999999993</v>
      </c>
      <c r="DU390" s="435">
        <f t="shared" si="895"/>
        <v>36644.999999999993</v>
      </c>
      <c r="DV390" s="609">
        <v>66</v>
      </c>
      <c r="DW390" s="615">
        <v>62</v>
      </c>
      <c r="DX390" s="434">
        <f t="shared" si="896"/>
        <v>66</v>
      </c>
      <c r="DY390" s="435">
        <f t="shared" si="897"/>
        <v>62</v>
      </c>
      <c r="DZ390" s="609">
        <v>180</v>
      </c>
      <c r="EA390" s="615">
        <v>154</v>
      </c>
      <c r="EB390" s="434">
        <f t="shared" si="898"/>
        <v>180</v>
      </c>
      <c r="EC390" s="435">
        <f t="shared" si="899"/>
        <v>154</v>
      </c>
      <c r="ED390" s="609">
        <v>0</v>
      </c>
      <c r="EE390" s="615"/>
      <c r="EF390" s="434">
        <f t="shared" si="900"/>
        <v>0</v>
      </c>
      <c r="EG390" s="435">
        <f t="shared" si="901"/>
        <v>0</v>
      </c>
      <c r="EH390" s="434">
        <f t="shared" si="902"/>
        <v>246</v>
      </c>
      <c r="EI390" s="435">
        <f t="shared" si="903"/>
        <v>216</v>
      </c>
      <c r="EJ390" s="434">
        <f t="shared" si="904"/>
        <v>246</v>
      </c>
      <c r="EK390" s="435">
        <f t="shared" si="905"/>
        <v>216</v>
      </c>
      <c r="EL390" s="609">
        <v>4.1893939393939403</v>
      </c>
      <c r="EM390" s="615">
        <v>3.2419354838709702</v>
      </c>
      <c r="EN390" s="434">
        <f t="shared" si="906"/>
        <v>276.50000000000006</v>
      </c>
      <c r="EO390" s="435">
        <f t="shared" si="907"/>
        <v>201.00000000000014</v>
      </c>
      <c r="EP390" s="609">
        <v>4.8833333333333302</v>
      </c>
      <c r="EQ390" s="615">
        <v>5.12662337662338</v>
      </c>
      <c r="ER390" s="434">
        <f t="shared" si="908"/>
        <v>878.99999999999943</v>
      </c>
      <c r="ES390" s="435">
        <f t="shared" si="909"/>
        <v>789.50000000000057</v>
      </c>
      <c r="ET390" s="609"/>
      <c r="EU390" s="615"/>
      <c r="EV390" s="434">
        <f t="shared" si="910"/>
        <v>0</v>
      </c>
      <c r="EW390" s="435">
        <f t="shared" si="911"/>
        <v>0</v>
      </c>
      <c r="EX390" s="434">
        <f t="shared" si="912"/>
        <v>4.6971544715447138</v>
      </c>
      <c r="EY390" s="435">
        <f t="shared" si="913"/>
        <v>4.5856481481481515</v>
      </c>
      <c r="EZ390" s="434">
        <f t="shared" si="914"/>
        <v>1155.4999999999995</v>
      </c>
      <c r="FA390" s="435">
        <f t="shared" si="915"/>
        <v>990.50000000000068</v>
      </c>
      <c r="FB390" s="609">
        <v>66.8333333333333</v>
      </c>
      <c r="FC390" s="615">
        <v>63.774193548387103</v>
      </c>
      <c r="FD390" s="434">
        <f t="shared" si="916"/>
        <v>4410.9999999999982</v>
      </c>
      <c r="FE390" s="435">
        <f t="shared" si="917"/>
        <v>3954.0000000000005</v>
      </c>
      <c r="FF390" s="609">
        <v>61.4</v>
      </c>
      <c r="FG390" s="615">
        <v>62.103896103896098</v>
      </c>
      <c r="FH390" s="434">
        <f t="shared" si="918"/>
        <v>11052</v>
      </c>
      <c r="FI390" s="435">
        <f t="shared" si="919"/>
        <v>9563.9999999999982</v>
      </c>
      <c r="FJ390" s="609"/>
      <c r="FK390" s="615"/>
      <c r="FL390" s="434">
        <f t="shared" si="920"/>
        <v>0</v>
      </c>
      <c r="FM390" s="435">
        <f t="shared" si="921"/>
        <v>0</v>
      </c>
      <c r="FN390" s="434">
        <f t="shared" si="922"/>
        <v>62.857723577235767</v>
      </c>
      <c r="FO390" s="435">
        <f t="shared" si="923"/>
        <v>62.583333333333321</v>
      </c>
      <c r="FP390" s="434">
        <f t="shared" si="924"/>
        <v>15462.999999999998</v>
      </c>
      <c r="FQ390" s="435">
        <f t="shared" si="925"/>
        <v>13517.999999999998</v>
      </c>
      <c r="FR390" s="609">
        <v>96</v>
      </c>
      <c r="FS390" s="615">
        <v>102</v>
      </c>
      <c r="FT390" s="434">
        <f t="shared" si="926"/>
        <v>96</v>
      </c>
      <c r="FU390" s="435">
        <f t="shared" si="927"/>
        <v>102</v>
      </c>
      <c r="FV390" s="609">
        <v>7.4583333333333304</v>
      </c>
      <c r="FW390" s="615">
        <v>6.4901960784313699</v>
      </c>
      <c r="FX390" s="434">
        <f t="shared" si="928"/>
        <v>715.99999999999977</v>
      </c>
      <c r="FY390" s="435">
        <f t="shared" si="929"/>
        <v>661.99999999999977</v>
      </c>
      <c r="FZ390" s="609">
        <v>67.4895833333333</v>
      </c>
      <c r="GA390" s="615">
        <v>58.392156862745097</v>
      </c>
      <c r="GB390" s="434">
        <f t="shared" si="930"/>
        <v>6478.9999999999964</v>
      </c>
      <c r="GC390" s="435">
        <f t="shared" si="931"/>
        <v>5956</v>
      </c>
      <c r="GD390" s="434">
        <f t="shared" si="932"/>
        <v>345</v>
      </c>
      <c r="GE390" s="435">
        <f t="shared" si="933"/>
        <v>344</v>
      </c>
      <c r="GF390" s="434">
        <f t="shared" si="934"/>
        <v>345</v>
      </c>
      <c r="GG390" s="435">
        <f t="shared" si="935"/>
        <v>344</v>
      </c>
      <c r="GH390" s="434">
        <f t="shared" si="936"/>
        <v>1344.0000000000005</v>
      </c>
      <c r="GI390" s="435">
        <f t="shared" si="937"/>
        <v>1215.9999999999995</v>
      </c>
      <c r="GJ390" s="434">
        <f t="shared" si="938"/>
        <v>25737.999999999993</v>
      </c>
      <c r="GK390" s="435">
        <f t="shared" si="939"/>
        <v>25098.999999999993</v>
      </c>
      <c r="GL390" s="434">
        <f t="shared" si="940"/>
        <v>412</v>
      </c>
      <c r="GM390" s="435">
        <f t="shared" si="941"/>
        <v>355</v>
      </c>
      <c r="GN390" s="434">
        <f t="shared" si="942"/>
        <v>412</v>
      </c>
      <c r="GO390" s="435">
        <f t="shared" si="943"/>
        <v>355</v>
      </c>
      <c r="GP390" s="434">
        <f t="shared" si="944"/>
        <v>2346.9999999999986</v>
      </c>
      <c r="GQ390" s="435">
        <f t="shared" si="945"/>
        <v>1990.5000000000014</v>
      </c>
      <c r="GR390" s="434">
        <f t="shared" si="946"/>
        <v>29095</v>
      </c>
      <c r="GS390" s="435">
        <f t="shared" si="947"/>
        <v>25064</v>
      </c>
      <c r="GT390" s="434">
        <f t="shared" si="948"/>
        <v>757</v>
      </c>
      <c r="GU390" s="435">
        <f t="shared" si="949"/>
        <v>699</v>
      </c>
      <c r="GV390" s="434">
        <f t="shared" si="950"/>
        <v>757</v>
      </c>
      <c r="GW390" s="435">
        <f t="shared" si="951"/>
        <v>699</v>
      </c>
      <c r="GX390" s="434">
        <f t="shared" si="952"/>
        <v>3690.9999999999991</v>
      </c>
      <c r="GY390" s="435">
        <f t="shared" si="953"/>
        <v>3206.5000000000009</v>
      </c>
      <c r="GZ390" s="434">
        <f t="shared" si="954"/>
        <v>54832.999999999993</v>
      </c>
      <c r="HA390" s="435">
        <f t="shared" si="955"/>
        <v>50162.999999999993</v>
      </c>
      <c r="HB390" s="434">
        <f t="shared" si="956"/>
        <v>0</v>
      </c>
      <c r="HC390" s="435">
        <f t="shared" si="957"/>
        <v>0</v>
      </c>
      <c r="HD390" s="434">
        <f t="shared" si="958"/>
        <v>0</v>
      </c>
      <c r="HE390" s="435">
        <f t="shared" si="959"/>
        <v>0</v>
      </c>
      <c r="HF390" s="434">
        <f t="shared" si="960"/>
        <v>0</v>
      </c>
      <c r="HG390" s="435">
        <f t="shared" si="961"/>
        <v>0</v>
      </c>
      <c r="HH390" s="434">
        <f t="shared" si="962"/>
        <v>0</v>
      </c>
      <c r="HI390" s="435">
        <f t="shared" si="963"/>
        <v>0</v>
      </c>
      <c r="HJ390" s="434">
        <f t="shared" si="964"/>
        <v>4406.9999999999991</v>
      </c>
      <c r="HK390" s="435">
        <f t="shared" si="965"/>
        <v>3868.5000000000009</v>
      </c>
      <c r="HL390" s="434">
        <f t="shared" si="966"/>
        <v>61311.999999999985</v>
      </c>
      <c r="HM390" s="435">
        <f t="shared" si="967"/>
        <v>56118.999999999993</v>
      </c>
    </row>
    <row r="391" spans="1:221" s="616" customFormat="1" ht="15.6" customHeight="1">
      <c r="A391" s="612" t="s">
        <v>686</v>
      </c>
      <c r="B391" s="613" t="s">
        <v>702</v>
      </c>
      <c r="C391" s="581" t="s">
        <v>1277</v>
      </c>
      <c r="D391" s="612">
        <v>233772</v>
      </c>
      <c r="E391" s="612">
        <v>8</v>
      </c>
      <c r="F391" s="609">
        <v>2384</v>
      </c>
      <c r="G391" s="615">
        <v>2411</v>
      </c>
      <c r="H391" s="609">
        <v>0</v>
      </c>
      <c r="I391" s="615">
        <v>0</v>
      </c>
      <c r="J391" s="434">
        <f t="shared" si="820"/>
        <v>2384</v>
      </c>
      <c r="K391" s="435">
        <f t="shared" si="821"/>
        <v>2411</v>
      </c>
      <c r="L391" s="609">
        <v>66</v>
      </c>
      <c r="M391" s="615">
        <v>66</v>
      </c>
      <c r="N391" s="434">
        <f t="shared" si="822"/>
        <v>2384</v>
      </c>
      <c r="O391" s="435">
        <f t="shared" si="823"/>
        <v>2411</v>
      </c>
      <c r="P391" s="434">
        <f t="shared" si="824"/>
        <v>2384</v>
      </c>
      <c r="Q391" s="435">
        <f t="shared" si="825"/>
        <v>2411</v>
      </c>
      <c r="R391" s="609">
        <v>119</v>
      </c>
      <c r="S391" s="615">
        <v>159</v>
      </c>
      <c r="T391" s="589">
        <f t="shared" si="969"/>
        <v>119</v>
      </c>
      <c r="U391" s="590">
        <f t="shared" si="969"/>
        <v>159</v>
      </c>
      <c r="V391" s="609">
        <v>30</v>
      </c>
      <c r="W391" s="615">
        <v>50</v>
      </c>
      <c r="X391" s="434">
        <f t="shared" si="826"/>
        <v>30</v>
      </c>
      <c r="Y391" s="435">
        <f t="shared" si="827"/>
        <v>50</v>
      </c>
      <c r="Z391" s="609">
        <v>0</v>
      </c>
      <c r="AA391" s="615"/>
      <c r="AB391" s="434">
        <f t="shared" si="828"/>
        <v>0</v>
      </c>
      <c r="AC391" s="435">
        <f t="shared" si="829"/>
        <v>0</v>
      </c>
      <c r="AD391" s="434">
        <f t="shared" si="830"/>
        <v>149</v>
      </c>
      <c r="AE391" s="435">
        <f t="shared" si="831"/>
        <v>209</v>
      </c>
      <c r="AF391" s="434">
        <f t="shared" si="832"/>
        <v>149</v>
      </c>
      <c r="AG391" s="435">
        <f t="shared" si="833"/>
        <v>209</v>
      </c>
      <c r="AH391" s="609">
        <v>3.01680672268908</v>
      </c>
      <c r="AI391" s="615">
        <v>2.9245283018867898</v>
      </c>
      <c r="AJ391" s="434">
        <f t="shared" si="834"/>
        <v>359.00000000000051</v>
      </c>
      <c r="AK391" s="435">
        <f t="shared" si="835"/>
        <v>464.9999999999996</v>
      </c>
      <c r="AL391" s="609">
        <v>4.1333333333333302</v>
      </c>
      <c r="AM391" s="615">
        <v>3.78</v>
      </c>
      <c r="AN391" s="434">
        <f t="shared" si="836"/>
        <v>123.9999999999999</v>
      </c>
      <c r="AO391" s="435">
        <f t="shared" si="837"/>
        <v>189</v>
      </c>
      <c r="AP391" s="609">
        <v>0</v>
      </c>
      <c r="AQ391" s="615"/>
      <c r="AR391" s="434">
        <f t="shared" si="838"/>
        <v>0</v>
      </c>
      <c r="AS391" s="435">
        <f t="shared" si="839"/>
        <v>0</v>
      </c>
      <c r="AT391" s="434">
        <f t="shared" si="840"/>
        <v>3.2416107382550363</v>
      </c>
      <c r="AU391" s="435">
        <f t="shared" si="841"/>
        <v>3.1291866028708113</v>
      </c>
      <c r="AV391" s="434">
        <f t="shared" si="842"/>
        <v>483.0000000000004</v>
      </c>
      <c r="AW391" s="435">
        <f t="shared" si="843"/>
        <v>653.99999999999955</v>
      </c>
      <c r="AX391" s="609">
        <v>73.487394957983199</v>
      </c>
      <c r="AY391" s="615">
        <v>72.503144654088004</v>
      </c>
      <c r="AZ391" s="434">
        <f t="shared" si="844"/>
        <v>8745</v>
      </c>
      <c r="BA391" s="435">
        <f t="shared" si="845"/>
        <v>11527.999999999993</v>
      </c>
      <c r="BB391" s="609">
        <v>79.433333333333294</v>
      </c>
      <c r="BC391" s="615">
        <v>72.94</v>
      </c>
      <c r="BD391" s="434">
        <f t="shared" si="846"/>
        <v>2382.9999999999986</v>
      </c>
      <c r="BE391" s="435">
        <f t="shared" si="847"/>
        <v>3647</v>
      </c>
      <c r="BF391" s="609">
        <v>0</v>
      </c>
      <c r="BG391" s="615"/>
      <c r="BH391" s="434">
        <f t="shared" si="848"/>
        <v>0</v>
      </c>
      <c r="BI391" s="435">
        <f t="shared" si="849"/>
        <v>0</v>
      </c>
      <c r="BJ391" s="434">
        <f t="shared" si="850"/>
        <v>74.684563758389245</v>
      </c>
      <c r="BK391" s="435">
        <f t="shared" si="851"/>
        <v>72.607655502392305</v>
      </c>
      <c r="BL391" s="434">
        <f t="shared" si="852"/>
        <v>11127.999999999998</v>
      </c>
      <c r="BM391" s="435">
        <f t="shared" si="853"/>
        <v>15174.999999999991</v>
      </c>
      <c r="BN391" s="609">
        <v>641</v>
      </c>
      <c r="BO391" s="615">
        <v>625</v>
      </c>
      <c r="BP391" s="434">
        <f t="shared" si="854"/>
        <v>641</v>
      </c>
      <c r="BQ391" s="435">
        <f t="shared" si="855"/>
        <v>625</v>
      </c>
      <c r="BR391" s="609">
        <v>702</v>
      </c>
      <c r="BS391" s="615">
        <v>662</v>
      </c>
      <c r="BT391" s="434">
        <f t="shared" si="856"/>
        <v>702</v>
      </c>
      <c r="BU391" s="435">
        <f t="shared" si="857"/>
        <v>662</v>
      </c>
      <c r="BV391" s="609">
        <v>0</v>
      </c>
      <c r="BW391" s="615"/>
      <c r="BX391" s="434">
        <f t="shared" si="858"/>
        <v>0</v>
      </c>
      <c r="BY391" s="435">
        <f t="shared" si="859"/>
        <v>0</v>
      </c>
      <c r="BZ391" s="434">
        <f t="shared" si="860"/>
        <v>1343</v>
      </c>
      <c r="CA391" s="435">
        <f t="shared" si="861"/>
        <v>1287</v>
      </c>
      <c r="CB391" s="434">
        <f t="shared" si="862"/>
        <v>1343</v>
      </c>
      <c r="CC391" s="435">
        <f t="shared" si="863"/>
        <v>1287</v>
      </c>
      <c r="CD391" s="609">
        <v>4.0756630265210596</v>
      </c>
      <c r="CE391" s="615">
        <v>4.0968</v>
      </c>
      <c r="CF391" s="434">
        <f t="shared" si="864"/>
        <v>2612.4999999999991</v>
      </c>
      <c r="CG391" s="435">
        <f t="shared" si="865"/>
        <v>2560.5</v>
      </c>
      <c r="CH391" s="609">
        <v>6.8447293447293402</v>
      </c>
      <c r="CI391" s="615">
        <v>6.9169184290030197</v>
      </c>
      <c r="CJ391" s="434">
        <f t="shared" si="866"/>
        <v>4804.9999999999973</v>
      </c>
      <c r="CK391" s="435">
        <f t="shared" si="867"/>
        <v>4578.9999999999991</v>
      </c>
      <c r="CL391" s="609">
        <v>0</v>
      </c>
      <c r="CM391" s="615"/>
      <c r="CN391" s="434">
        <f t="shared" si="868"/>
        <v>0</v>
      </c>
      <c r="CO391" s="435">
        <f t="shared" si="869"/>
        <v>0</v>
      </c>
      <c r="CP391" s="434">
        <f t="shared" si="870"/>
        <v>5.5230826507818289</v>
      </c>
      <c r="CQ391" s="435">
        <f t="shared" si="871"/>
        <v>5.5473970473970464</v>
      </c>
      <c r="CR391" s="434">
        <f t="shared" si="872"/>
        <v>7417.4999999999964</v>
      </c>
      <c r="CS391" s="435">
        <f t="shared" si="873"/>
        <v>7139.4999999999991</v>
      </c>
      <c r="CT391" s="609">
        <v>76.921996879875195</v>
      </c>
      <c r="CU391" s="615">
        <v>76.955200000000005</v>
      </c>
      <c r="CV391" s="434">
        <f t="shared" si="874"/>
        <v>49307</v>
      </c>
      <c r="CW391" s="435">
        <f t="shared" si="875"/>
        <v>48097</v>
      </c>
      <c r="CX391" s="609">
        <v>81.0754985754986</v>
      </c>
      <c r="CY391" s="615">
        <v>82.9214501510574</v>
      </c>
      <c r="CZ391" s="434">
        <f t="shared" si="876"/>
        <v>56915.000000000015</v>
      </c>
      <c r="DA391" s="435">
        <f t="shared" si="877"/>
        <v>54894</v>
      </c>
      <c r="DB391" s="432">
        <v>0</v>
      </c>
      <c r="DC391" s="433"/>
      <c r="DD391" s="434">
        <f t="shared" si="878"/>
        <v>0</v>
      </c>
      <c r="DE391" s="435">
        <f t="shared" si="879"/>
        <v>0</v>
      </c>
      <c r="DF391" s="434">
        <f t="shared" si="880"/>
        <v>79.093075204765455</v>
      </c>
      <c r="DG391" s="435">
        <f t="shared" si="881"/>
        <v>80.024087024087024</v>
      </c>
      <c r="DH391" s="434">
        <f t="shared" si="882"/>
        <v>106222</v>
      </c>
      <c r="DI391" s="435">
        <f t="shared" si="883"/>
        <v>102991</v>
      </c>
      <c r="DJ391" s="434">
        <f t="shared" si="884"/>
        <v>1492</v>
      </c>
      <c r="DK391" s="435">
        <f t="shared" si="885"/>
        <v>1496</v>
      </c>
      <c r="DL391" s="434">
        <f t="shared" si="886"/>
        <v>1492</v>
      </c>
      <c r="DM391" s="435">
        <f t="shared" si="887"/>
        <v>1496</v>
      </c>
      <c r="DN391" s="434">
        <f t="shared" si="888"/>
        <v>5.2952412868632681</v>
      </c>
      <c r="DO391" s="435">
        <f t="shared" si="889"/>
        <v>5.2095588235294104</v>
      </c>
      <c r="DP391" s="434">
        <f t="shared" si="890"/>
        <v>7900.4999999999964</v>
      </c>
      <c r="DQ391" s="435">
        <f t="shared" si="891"/>
        <v>7793.4999999999982</v>
      </c>
      <c r="DR391" s="434">
        <f t="shared" si="892"/>
        <v>78.652815013404819</v>
      </c>
      <c r="DS391" s="435">
        <f t="shared" si="893"/>
        <v>78.987967914438499</v>
      </c>
      <c r="DT391" s="434">
        <f t="shared" si="894"/>
        <v>117349.99999999999</v>
      </c>
      <c r="DU391" s="435">
        <f t="shared" si="895"/>
        <v>118166</v>
      </c>
      <c r="DV391" s="609">
        <v>242</v>
      </c>
      <c r="DW391" s="615">
        <v>233</v>
      </c>
      <c r="DX391" s="434">
        <f t="shared" si="896"/>
        <v>242</v>
      </c>
      <c r="DY391" s="435">
        <f t="shared" si="897"/>
        <v>233</v>
      </c>
      <c r="DZ391" s="609">
        <v>496</v>
      </c>
      <c r="EA391" s="615">
        <v>465</v>
      </c>
      <c r="EB391" s="434">
        <f t="shared" si="898"/>
        <v>496</v>
      </c>
      <c r="EC391" s="435">
        <f t="shared" si="899"/>
        <v>465</v>
      </c>
      <c r="ED391" s="609">
        <v>0</v>
      </c>
      <c r="EE391" s="615"/>
      <c r="EF391" s="434">
        <f t="shared" si="900"/>
        <v>0</v>
      </c>
      <c r="EG391" s="435">
        <f t="shared" si="901"/>
        <v>0</v>
      </c>
      <c r="EH391" s="434">
        <f t="shared" si="902"/>
        <v>738</v>
      </c>
      <c r="EI391" s="435">
        <f t="shared" si="903"/>
        <v>698</v>
      </c>
      <c r="EJ391" s="434">
        <f t="shared" si="904"/>
        <v>738</v>
      </c>
      <c r="EK391" s="435">
        <f t="shared" si="905"/>
        <v>698</v>
      </c>
      <c r="EL391" s="609">
        <v>4.0495867768595</v>
      </c>
      <c r="EM391" s="615">
        <v>4.2296137339055804</v>
      </c>
      <c r="EN391" s="434">
        <f t="shared" si="906"/>
        <v>979.99999999999898</v>
      </c>
      <c r="EO391" s="435">
        <f t="shared" si="907"/>
        <v>985.50000000000023</v>
      </c>
      <c r="EP391" s="609">
        <v>5.1239919354838701</v>
      </c>
      <c r="EQ391" s="615">
        <v>5.1440860215053803</v>
      </c>
      <c r="ER391" s="434">
        <f t="shared" si="908"/>
        <v>2541.4999999999995</v>
      </c>
      <c r="ES391" s="435">
        <f t="shared" si="909"/>
        <v>2392.0000000000018</v>
      </c>
      <c r="ET391" s="609"/>
      <c r="EU391" s="615"/>
      <c r="EV391" s="434">
        <f t="shared" si="910"/>
        <v>0</v>
      </c>
      <c r="EW391" s="435">
        <f t="shared" si="911"/>
        <v>0</v>
      </c>
      <c r="EX391" s="434">
        <f t="shared" si="912"/>
        <v>4.7716802168021664</v>
      </c>
      <c r="EY391" s="435">
        <f t="shared" si="913"/>
        <v>4.8388252148997157</v>
      </c>
      <c r="EZ391" s="434">
        <f t="shared" si="914"/>
        <v>3521.4999999999986</v>
      </c>
      <c r="FA391" s="435">
        <f t="shared" si="915"/>
        <v>3377.5000000000014</v>
      </c>
      <c r="FB391" s="609">
        <v>68.9876033057851</v>
      </c>
      <c r="FC391" s="615">
        <v>68.300429184549401</v>
      </c>
      <c r="FD391" s="434">
        <f t="shared" si="916"/>
        <v>16694.999999999993</v>
      </c>
      <c r="FE391" s="435">
        <f t="shared" si="917"/>
        <v>15914.000000000011</v>
      </c>
      <c r="FF391" s="609">
        <v>63.401209677419402</v>
      </c>
      <c r="FG391" s="615">
        <v>65.105376344085997</v>
      </c>
      <c r="FH391" s="434">
        <f t="shared" si="918"/>
        <v>31447.000000000022</v>
      </c>
      <c r="FI391" s="435">
        <f t="shared" si="919"/>
        <v>30273.999999999989</v>
      </c>
      <c r="FJ391" s="609"/>
      <c r="FK391" s="615"/>
      <c r="FL391" s="434">
        <f t="shared" si="920"/>
        <v>0</v>
      </c>
      <c r="FM391" s="435">
        <f t="shared" si="921"/>
        <v>0</v>
      </c>
      <c r="FN391" s="434">
        <f t="shared" si="922"/>
        <v>65.233062330623326</v>
      </c>
      <c r="FO391" s="435">
        <f t="shared" si="923"/>
        <v>66.171919770773641</v>
      </c>
      <c r="FP391" s="434">
        <f t="shared" si="924"/>
        <v>48142.000000000015</v>
      </c>
      <c r="FQ391" s="435">
        <f t="shared" si="925"/>
        <v>46188</v>
      </c>
      <c r="FR391" s="609">
        <v>154</v>
      </c>
      <c r="FS391" s="615">
        <v>217</v>
      </c>
      <c r="FT391" s="434">
        <f t="shared" si="926"/>
        <v>154</v>
      </c>
      <c r="FU391" s="435">
        <f t="shared" si="927"/>
        <v>217</v>
      </c>
      <c r="FV391" s="609">
        <v>8.7077922077922096</v>
      </c>
      <c r="FW391" s="615">
        <v>9.8018433179723505</v>
      </c>
      <c r="FX391" s="434">
        <f t="shared" si="928"/>
        <v>1341.0000000000002</v>
      </c>
      <c r="FY391" s="435">
        <f t="shared" si="929"/>
        <v>2127</v>
      </c>
      <c r="FZ391" s="609">
        <v>75.902597402597394</v>
      </c>
      <c r="GA391" s="615">
        <v>67.041474654377893</v>
      </c>
      <c r="GB391" s="434">
        <f t="shared" si="930"/>
        <v>11688.999999999998</v>
      </c>
      <c r="GC391" s="435">
        <f t="shared" si="931"/>
        <v>14548.000000000004</v>
      </c>
      <c r="GD391" s="434">
        <f t="shared" si="932"/>
        <v>1002</v>
      </c>
      <c r="GE391" s="435">
        <f t="shared" si="933"/>
        <v>1017</v>
      </c>
      <c r="GF391" s="434">
        <f t="shared" si="934"/>
        <v>1002</v>
      </c>
      <c r="GG391" s="435">
        <f t="shared" si="935"/>
        <v>1017</v>
      </c>
      <c r="GH391" s="434">
        <f t="shared" si="936"/>
        <v>3951.4999999999986</v>
      </c>
      <c r="GI391" s="435">
        <f t="shared" si="937"/>
        <v>4011</v>
      </c>
      <c r="GJ391" s="434">
        <f t="shared" si="938"/>
        <v>74747</v>
      </c>
      <c r="GK391" s="435">
        <f t="shared" si="939"/>
        <v>75539</v>
      </c>
      <c r="GL391" s="434">
        <f t="shared" si="940"/>
        <v>1228</v>
      </c>
      <c r="GM391" s="435">
        <f t="shared" si="941"/>
        <v>1177</v>
      </c>
      <c r="GN391" s="434">
        <f t="shared" si="942"/>
        <v>1228</v>
      </c>
      <c r="GO391" s="435">
        <f t="shared" si="943"/>
        <v>1177</v>
      </c>
      <c r="GP391" s="434">
        <f t="shared" si="944"/>
        <v>7470.4999999999964</v>
      </c>
      <c r="GQ391" s="435">
        <f t="shared" si="945"/>
        <v>7160.0000000000009</v>
      </c>
      <c r="GR391" s="434">
        <f t="shared" si="946"/>
        <v>90745.000000000029</v>
      </c>
      <c r="GS391" s="435">
        <f t="shared" si="947"/>
        <v>88814.999999999985</v>
      </c>
      <c r="GT391" s="434">
        <f t="shared" si="948"/>
        <v>2230</v>
      </c>
      <c r="GU391" s="435">
        <f t="shared" si="949"/>
        <v>2194</v>
      </c>
      <c r="GV391" s="434">
        <f t="shared" si="950"/>
        <v>2230</v>
      </c>
      <c r="GW391" s="435">
        <f t="shared" si="951"/>
        <v>2194</v>
      </c>
      <c r="GX391" s="434">
        <f t="shared" si="952"/>
        <v>11421.999999999995</v>
      </c>
      <c r="GY391" s="435">
        <f t="shared" si="953"/>
        <v>11171</v>
      </c>
      <c r="GZ391" s="434">
        <f t="shared" si="954"/>
        <v>165492.00000000003</v>
      </c>
      <c r="HA391" s="435">
        <f t="shared" si="955"/>
        <v>164354</v>
      </c>
      <c r="HB391" s="434">
        <f t="shared" si="956"/>
        <v>0</v>
      </c>
      <c r="HC391" s="435">
        <f t="shared" si="957"/>
        <v>0</v>
      </c>
      <c r="HD391" s="434">
        <f t="shared" si="958"/>
        <v>0</v>
      </c>
      <c r="HE391" s="435">
        <f t="shared" si="959"/>
        <v>0</v>
      </c>
      <c r="HF391" s="434">
        <f t="shared" si="960"/>
        <v>0</v>
      </c>
      <c r="HG391" s="435">
        <f t="shared" si="961"/>
        <v>0</v>
      </c>
      <c r="HH391" s="434">
        <f t="shared" si="962"/>
        <v>0</v>
      </c>
      <c r="HI391" s="435">
        <f t="shared" si="963"/>
        <v>0</v>
      </c>
      <c r="HJ391" s="434">
        <f t="shared" si="964"/>
        <v>12762.999999999995</v>
      </c>
      <c r="HK391" s="435">
        <f t="shared" si="965"/>
        <v>13298</v>
      </c>
      <c r="HL391" s="434">
        <f t="shared" si="966"/>
        <v>177181</v>
      </c>
      <c r="HM391" s="435">
        <f t="shared" si="967"/>
        <v>178902</v>
      </c>
    </row>
    <row r="392" spans="1:221" s="616" customFormat="1" ht="15.6" customHeight="1">
      <c r="A392" s="612" t="s">
        <v>686</v>
      </c>
      <c r="B392" s="613" t="s">
        <v>703</v>
      </c>
      <c r="C392" s="581" t="s">
        <v>1279</v>
      </c>
      <c r="D392" s="612">
        <v>231536</v>
      </c>
      <c r="E392" s="612">
        <v>9</v>
      </c>
      <c r="F392" s="609">
        <v>434</v>
      </c>
      <c r="G392" s="615">
        <v>474</v>
      </c>
      <c r="H392" s="609">
        <v>0</v>
      </c>
      <c r="I392" s="615">
        <v>0</v>
      </c>
      <c r="J392" s="434">
        <f t="shared" si="820"/>
        <v>434</v>
      </c>
      <c r="K392" s="435">
        <f t="shared" si="821"/>
        <v>474</v>
      </c>
      <c r="L392" s="609">
        <v>66</v>
      </c>
      <c r="M392" s="615">
        <v>66</v>
      </c>
      <c r="N392" s="434">
        <f t="shared" si="822"/>
        <v>434</v>
      </c>
      <c r="O392" s="435">
        <f t="shared" si="823"/>
        <v>473</v>
      </c>
      <c r="P392" s="434">
        <f t="shared" si="824"/>
        <v>434</v>
      </c>
      <c r="Q392" s="435">
        <f t="shared" si="825"/>
        <v>473</v>
      </c>
      <c r="R392" s="609">
        <v>67</v>
      </c>
      <c r="S392" s="615">
        <v>83</v>
      </c>
      <c r="T392" s="589">
        <f t="shared" si="969"/>
        <v>67</v>
      </c>
      <c r="U392" s="590">
        <f t="shared" si="969"/>
        <v>83</v>
      </c>
      <c r="V392" s="609">
        <v>20</v>
      </c>
      <c r="W392" s="615">
        <v>26</v>
      </c>
      <c r="X392" s="434">
        <f t="shared" si="826"/>
        <v>20</v>
      </c>
      <c r="Y392" s="435">
        <f t="shared" si="827"/>
        <v>26</v>
      </c>
      <c r="Z392" s="609">
        <v>0</v>
      </c>
      <c r="AA392" s="615"/>
      <c r="AB392" s="434">
        <f t="shared" si="828"/>
        <v>0</v>
      </c>
      <c r="AC392" s="435">
        <f t="shared" si="829"/>
        <v>0</v>
      </c>
      <c r="AD392" s="434">
        <f t="shared" si="830"/>
        <v>87</v>
      </c>
      <c r="AE392" s="435">
        <f t="shared" si="831"/>
        <v>109</v>
      </c>
      <c r="AF392" s="434">
        <f t="shared" si="832"/>
        <v>87</v>
      </c>
      <c r="AG392" s="435">
        <f t="shared" si="833"/>
        <v>109</v>
      </c>
      <c r="AH392" s="609">
        <v>3.0298507462686599</v>
      </c>
      <c r="AI392" s="615">
        <v>3.26506024096386</v>
      </c>
      <c r="AJ392" s="434">
        <f t="shared" si="834"/>
        <v>203.00000000000023</v>
      </c>
      <c r="AK392" s="435">
        <f t="shared" si="835"/>
        <v>271.0000000000004</v>
      </c>
      <c r="AL392" s="609">
        <v>3.75</v>
      </c>
      <c r="AM392" s="615">
        <v>4.7692307692307701</v>
      </c>
      <c r="AN392" s="434">
        <f t="shared" si="836"/>
        <v>75</v>
      </c>
      <c r="AO392" s="435">
        <f t="shared" si="837"/>
        <v>124.00000000000003</v>
      </c>
      <c r="AP392" s="609">
        <v>0</v>
      </c>
      <c r="AQ392" s="615"/>
      <c r="AR392" s="434">
        <f t="shared" si="838"/>
        <v>0</v>
      </c>
      <c r="AS392" s="435">
        <f t="shared" si="839"/>
        <v>0</v>
      </c>
      <c r="AT392" s="434">
        <f t="shared" si="840"/>
        <v>3.1954022988505772</v>
      </c>
      <c r="AU392" s="435">
        <f t="shared" si="841"/>
        <v>3.6238532110091786</v>
      </c>
      <c r="AV392" s="434">
        <f t="shared" si="842"/>
        <v>278.00000000000023</v>
      </c>
      <c r="AW392" s="435">
        <f t="shared" si="843"/>
        <v>395.00000000000045</v>
      </c>
      <c r="AX392" s="609">
        <v>72.328358208955194</v>
      </c>
      <c r="AY392" s="615">
        <v>71.638554216867504</v>
      </c>
      <c r="AZ392" s="434">
        <f t="shared" si="844"/>
        <v>4845.9999999999982</v>
      </c>
      <c r="BA392" s="435">
        <f t="shared" si="845"/>
        <v>5946.0000000000027</v>
      </c>
      <c r="BB392" s="609">
        <v>78.599999999999994</v>
      </c>
      <c r="BC392" s="615">
        <v>80.115384615384599</v>
      </c>
      <c r="BD392" s="434">
        <f t="shared" si="846"/>
        <v>1572</v>
      </c>
      <c r="BE392" s="435">
        <f t="shared" si="847"/>
        <v>2082.9999999999995</v>
      </c>
      <c r="BF392" s="609">
        <v>0</v>
      </c>
      <c r="BG392" s="615"/>
      <c r="BH392" s="434">
        <f t="shared" si="848"/>
        <v>0</v>
      </c>
      <c r="BI392" s="435">
        <f t="shared" si="849"/>
        <v>0</v>
      </c>
      <c r="BJ392" s="434">
        <f t="shared" si="850"/>
        <v>73.770114942528721</v>
      </c>
      <c r="BK392" s="435">
        <f t="shared" si="851"/>
        <v>73.660550458715619</v>
      </c>
      <c r="BL392" s="434">
        <f t="shared" si="852"/>
        <v>6417.9999999999991</v>
      </c>
      <c r="BM392" s="435">
        <f t="shared" si="853"/>
        <v>8029.0000000000027</v>
      </c>
      <c r="BN392" s="609">
        <v>98</v>
      </c>
      <c r="BO392" s="615">
        <v>111</v>
      </c>
      <c r="BP392" s="434">
        <f t="shared" si="854"/>
        <v>98</v>
      </c>
      <c r="BQ392" s="435">
        <f t="shared" si="855"/>
        <v>111</v>
      </c>
      <c r="BR392" s="609">
        <v>118</v>
      </c>
      <c r="BS392" s="615">
        <v>88</v>
      </c>
      <c r="BT392" s="434">
        <f t="shared" si="856"/>
        <v>118</v>
      </c>
      <c r="BU392" s="435">
        <f t="shared" si="857"/>
        <v>88</v>
      </c>
      <c r="BV392" s="609">
        <v>0</v>
      </c>
      <c r="BW392" s="615"/>
      <c r="BX392" s="434">
        <f t="shared" si="858"/>
        <v>0</v>
      </c>
      <c r="BY392" s="435">
        <f t="shared" si="859"/>
        <v>0</v>
      </c>
      <c r="BZ392" s="434">
        <f t="shared" si="860"/>
        <v>216</v>
      </c>
      <c r="CA392" s="435">
        <f t="shared" si="861"/>
        <v>199</v>
      </c>
      <c r="CB392" s="434">
        <f t="shared" si="862"/>
        <v>216</v>
      </c>
      <c r="CC392" s="435">
        <f t="shared" si="863"/>
        <v>199</v>
      </c>
      <c r="CD392" s="609">
        <v>4.1785714285714297</v>
      </c>
      <c r="CE392" s="615">
        <v>3.7612612612612599</v>
      </c>
      <c r="CF392" s="434">
        <f t="shared" si="864"/>
        <v>409.50000000000011</v>
      </c>
      <c r="CG392" s="435">
        <f t="shared" si="865"/>
        <v>417.49999999999983</v>
      </c>
      <c r="CH392" s="609">
        <v>6.2033898305084696</v>
      </c>
      <c r="CI392" s="615">
        <v>6.9943181818181799</v>
      </c>
      <c r="CJ392" s="434">
        <f t="shared" si="866"/>
        <v>731.99999999999943</v>
      </c>
      <c r="CK392" s="435">
        <f t="shared" si="867"/>
        <v>615.49999999999977</v>
      </c>
      <c r="CL392" s="609">
        <v>0</v>
      </c>
      <c r="CM392" s="615"/>
      <c r="CN392" s="434">
        <f t="shared" si="868"/>
        <v>0</v>
      </c>
      <c r="CO392" s="435">
        <f t="shared" si="869"/>
        <v>0</v>
      </c>
      <c r="CP392" s="434">
        <f t="shared" si="870"/>
        <v>5.2847222222222205</v>
      </c>
      <c r="CQ392" s="435">
        <f t="shared" si="871"/>
        <v>5.1909547738693442</v>
      </c>
      <c r="CR392" s="434">
        <f t="shared" si="872"/>
        <v>1141.4999999999995</v>
      </c>
      <c r="CS392" s="435">
        <f t="shared" si="873"/>
        <v>1032.9999999999995</v>
      </c>
      <c r="CT392" s="609">
        <v>73.632653061224502</v>
      </c>
      <c r="CU392" s="615">
        <v>73.414414414414395</v>
      </c>
      <c r="CV392" s="434">
        <f t="shared" si="874"/>
        <v>7216.0000000000009</v>
      </c>
      <c r="CW392" s="435">
        <f t="shared" si="875"/>
        <v>8148.9999999999982</v>
      </c>
      <c r="CX392" s="609">
        <v>75.762711864406796</v>
      </c>
      <c r="CY392" s="615">
        <v>77.454545454545496</v>
      </c>
      <c r="CZ392" s="434">
        <f t="shared" si="876"/>
        <v>8940.0000000000018</v>
      </c>
      <c r="DA392" s="435">
        <f t="shared" si="877"/>
        <v>6816.0000000000036</v>
      </c>
      <c r="DB392" s="432">
        <v>0</v>
      </c>
      <c r="DC392" s="433"/>
      <c r="DD392" s="434">
        <f t="shared" si="878"/>
        <v>0</v>
      </c>
      <c r="DE392" s="435">
        <f t="shared" si="879"/>
        <v>0</v>
      </c>
      <c r="DF392" s="434">
        <f t="shared" si="880"/>
        <v>74.796296296296319</v>
      </c>
      <c r="DG392" s="435">
        <f t="shared" si="881"/>
        <v>75.201005025125639</v>
      </c>
      <c r="DH392" s="434">
        <f t="shared" si="882"/>
        <v>16156.000000000005</v>
      </c>
      <c r="DI392" s="435">
        <f t="shared" si="883"/>
        <v>14965.000000000002</v>
      </c>
      <c r="DJ392" s="434">
        <f t="shared" si="884"/>
        <v>303</v>
      </c>
      <c r="DK392" s="435">
        <f t="shared" si="885"/>
        <v>308</v>
      </c>
      <c r="DL392" s="434">
        <f t="shared" si="886"/>
        <v>303</v>
      </c>
      <c r="DM392" s="435">
        <f t="shared" si="887"/>
        <v>308</v>
      </c>
      <c r="DN392" s="434">
        <f t="shared" si="888"/>
        <v>4.6848184818481844</v>
      </c>
      <c r="DO392" s="435">
        <f t="shared" si="889"/>
        <v>4.6363636363636367</v>
      </c>
      <c r="DP392" s="434">
        <f t="shared" si="890"/>
        <v>1419.4999999999998</v>
      </c>
      <c r="DQ392" s="435">
        <f t="shared" si="891"/>
        <v>1428</v>
      </c>
      <c r="DR392" s="434">
        <f t="shared" si="892"/>
        <v>74.501650165016514</v>
      </c>
      <c r="DS392" s="435">
        <f t="shared" si="893"/>
        <v>74.655844155844164</v>
      </c>
      <c r="DT392" s="434">
        <f t="shared" si="894"/>
        <v>22574.000000000004</v>
      </c>
      <c r="DU392" s="435">
        <f t="shared" si="895"/>
        <v>22994.000000000004</v>
      </c>
      <c r="DV392" s="609">
        <v>34</v>
      </c>
      <c r="DW392" s="615">
        <v>51</v>
      </c>
      <c r="DX392" s="434">
        <f t="shared" si="896"/>
        <v>34</v>
      </c>
      <c r="DY392" s="435">
        <f t="shared" si="897"/>
        <v>51</v>
      </c>
      <c r="DZ392" s="609">
        <v>62</v>
      </c>
      <c r="EA392" s="615">
        <v>71</v>
      </c>
      <c r="EB392" s="434">
        <f t="shared" si="898"/>
        <v>62</v>
      </c>
      <c r="EC392" s="435">
        <f t="shared" si="899"/>
        <v>71</v>
      </c>
      <c r="ED392" s="609">
        <v>0</v>
      </c>
      <c r="EE392" s="615"/>
      <c r="EF392" s="434">
        <f t="shared" si="900"/>
        <v>0</v>
      </c>
      <c r="EG392" s="435">
        <f t="shared" si="901"/>
        <v>0</v>
      </c>
      <c r="EH392" s="434">
        <f t="shared" si="902"/>
        <v>96</v>
      </c>
      <c r="EI392" s="435">
        <f t="shared" si="903"/>
        <v>122</v>
      </c>
      <c r="EJ392" s="434">
        <f t="shared" si="904"/>
        <v>96</v>
      </c>
      <c r="EK392" s="435">
        <f t="shared" si="905"/>
        <v>122</v>
      </c>
      <c r="EL392" s="609">
        <v>2.6764705882352899</v>
      </c>
      <c r="EM392" s="615">
        <v>3.52941176470588</v>
      </c>
      <c r="EN392" s="434">
        <f t="shared" si="906"/>
        <v>90.999999999999858</v>
      </c>
      <c r="EO392" s="435">
        <f t="shared" si="907"/>
        <v>179.99999999999989</v>
      </c>
      <c r="EP392" s="609">
        <v>4.8951612903225801</v>
      </c>
      <c r="EQ392" s="615">
        <v>4.2042253521126796</v>
      </c>
      <c r="ER392" s="434">
        <f t="shared" si="908"/>
        <v>303.49999999999994</v>
      </c>
      <c r="ES392" s="435">
        <f t="shared" si="909"/>
        <v>298.50000000000023</v>
      </c>
      <c r="ET392" s="609"/>
      <c r="EU392" s="615"/>
      <c r="EV392" s="434">
        <f t="shared" si="910"/>
        <v>0</v>
      </c>
      <c r="EW392" s="435">
        <f t="shared" si="911"/>
        <v>0</v>
      </c>
      <c r="EX392" s="434">
        <f t="shared" si="912"/>
        <v>4.1093749999999973</v>
      </c>
      <c r="EY392" s="435">
        <f t="shared" si="913"/>
        <v>3.9221311475409846</v>
      </c>
      <c r="EZ392" s="434">
        <f t="shared" si="914"/>
        <v>394.49999999999977</v>
      </c>
      <c r="FA392" s="435">
        <f t="shared" si="915"/>
        <v>478.50000000000011</v>
      </c>
      <c r="FB392" s="609">
        <v>60.264705882352899</v>
      </c>
      <c r="FC392" s="615">
        <v>60.039215686274503</v>
      </c>
      <c r="FD392" s="434">
        <f t="shared" si="916"/>
        <v>2048.9999999999986</v>
      </c>
      <c r="FE392" s="435">
        <f t="shared" si="917"/>
        <v>3061.9999999999995</v>
      </c>
      <c r="FF392" s="609">
        <v>56.854838709677402</v>
      </c>
      <c r="FG392" s="615">
        <v>63.2816901408451</v>
      </c>
      <c r="FH392" s="434">
        <f t="shared" si="918"/>
        <v>3524.9999999999991</v>
      </c>
      <c r="FI392" s="435">
        <f t="shared" si="919"/>
        <v>4493.0000000000018</v>
      </c>
      <c r="FJ392" s="609"/>
      <c r="FK392" s="615"/>
      <c r="FL392" s="434">
        <f t="shared" si="920"/>
        <v>0</v>
      </c>
      <c r="FM392" s="435">
        <f t="shared" si="921"/>
        <v>0</v>
      </c>
      <c r="FN392" s="434">
        <f t="shared" si="922"/>
        <v>58.062499999999979</v>
      </c>
      <c r="FO392" s="435">
        <f t="shared" si="923"/>
        <v>61.926229508196734</v>
      </c>
      <c r="FP392" s="434">
        <f t="shared" si="924"/>
        <v>5573.9999999999982</v>
      </c>
      <c r="FQ392" s="435">
        <f t="shared" si="925"/>
        <v>7555.0000000000018</v>
      </c>
      <c r="FR392" s="609">
        <v>35</v>
      </c>
      <c r="FS392" s="615">
        <v>43</v>
      </c>
      <c r="FT392" s="434">
        <f t="shared" si="926"/>
        <v>35</v>
      </c>
      <c r="FU392" s="435">
        <f t="shared" si="927"/>
        <v>43</v>
      </c>
      <c r="FV392" s="609">
        <v>5.6</v>
      </c>
      <c r="FW392" s="615">
        <v>6.4883720930232602</v>
      </c>
      <c r="FX392" s="434">
        <f t="shared" si="928"/>
        <v>196</v>
      </c>
      <c r="FY392" s="435">
        <f t="shared" si="929"/>
        <v>279.00000000000017</v>
      </c>
      <c r="FZ392" s="609">
        <v>56.2</v>
      </c>
      <c r="GA392" s="615">
        <v>49.953488372092998</v>
      </c>
      <c r="GB392" s="434">
        <f t="shared" si="930"/>
        <v>1967</v>
      </c>
      <c r="GC392" s="435">
        <f t="shared" si="931"/>
        <v>2147.9999999999991</v>
      </c>
      <c r="GD392" s="434">
        <f t="shared" si="932"/>
        <v>199</v>
      </c>
      <c r="GE392" s="435">
        <f t="shared" si="933"/>
        <v>245</v>
      </c>
      <c r="GF392" s="434">
        <f t="shared" si="934"/>
        <v>199</v>
      </c>
      <c r="GG392" s="435">
        <f t="shared" si="935"/>
        <v>245</v>
      </c>
      <c r="GH392" s="434">
        <f t="shared" si="936"/>
        <v>703.50000000000023</v>
      </c>
      <c r="GI392" s="435">
        <f t="shared" si="937"/>
        <v>868.50000000000011</v>
      </c>
      <c r="GJ392" s="434">
        <f t="shared" si="938"/>
        <v>14110.999999999998</v>
      </c>
      <c r="GK392" s="435">
        <f t="shared" si="939"/>
        <v>17157</v>
      </c>
      <c r="GL392" s="434">
        <f t="shared" si="940"/>
        <v>200</v>
      </c>
      <c r="GM392" s="435">
        <f t="shared" si="941"/>
        <v>185</v>
      </c>
      <c r="GN392" s="434">
        <f t="shared" si="942"/>
        <v>200</v>
      </c>
      <c r="GO392" s="435">
        <f t="shared" si="943"/>
        <v>185</v>
      </c>
      <c r="GP392" s="434">
        <f t="shared" si="944"/>
        <v>1110.4999999999993</v>
      </c>
      <c r="GQ392" s="435">
        <f t="shared" si="945"/>
        <v>1038</v>
      </c>
      <c r="GR392" s="434">
        <f t="shared" si="946"/>
        <v>14037</v>
      </c>
      <c r="GS392" s="435">
        <f t="shared" si="947"/>
        <v>13392.000000000005</v>
      </c>
      <c r="GT392" s="434">
        <f t="shared" si="948"/>
        <v>399</v>
      </c>
      <c r="GU392" s="435">
        <f t="shared" si="949"/>
        <v>430</v>
      </c>
      <c r="GV392" s="434">
        <f t="shared" si="950"/>
        <v>399</v>
      </c>
      <c r="GW392" s="435">
        <f t="shared" si="951"/>
        <v>430</v>
      </c>
      <c r="GX392" s="434">
        <f t="shared" si="952"/>
        <v>1813.9999999999995</v>
      </c>
      <c r="GY392" s="435">
        <f t="shared" si="953"/>
        <v>1906.5</v>
      </c>
      <c r="GZ392" s="434">
        <f t="shared" si="954"/>
        <v>28148</v>
      </c>
      <c r="HA392" s="435">
        <f t="shared" si="955"/>
        <v>30549.000000000007</v>
      </c>
      <c r="HB392" s="434">
        <f t="shared" si="956"/>
        <v>0</v>
      </c>
      <c r="HC392" s="435">
        <f t="shared" si="957"/>
        <v>0</v>
      </c>
      <c r="HD392" s="434">
        <f t="shared" si="958"/>
        <v>0</v>
      </c>
      <c r="HE392" s="435">
        <f t="shared" si="959"/>
        <v>0</v>
      </c>
      <c r="HF392" s="434">
        <f t="shared" si="960"/>
        <v>0</v>
      </c>
      <c r="HG392" s="435">
        <f t="shared" si="961"/>
        <v>0</v>
      </c>
      <c r="HH392" s="434">
        <f t="shared" si="962"/>
        <v>0</v>
      </c>
      <c r="HI392" s="435">
        <f t="shared" si="963"/>
        <v>0</v>
      </c>
      <c r="HJ392" s="434">
        <f t="shared" si="964"/>
        <v>2009.9999999999995</v>
      </c>
      <c r="HK392" s="435">
        <f t="shared" si="965"/>
        <v>2185.5</v>
      </c>
      <c r="HL392" s="434">
        <f t="shared" si="966"/>
        <v>30115</v>
      </c>
      <c r="HM392" s="435">
        <f t="shared" si="967"/>
        <v>32697.000000000007</v>
      </c>
    </row>
    <row r="393" spans="1:221" s="616" customFormat="1" ht="15.6" customHeight="1">
      <c r="A393" s="612" t="s">
        <v>686</v>
      </c>
      <c r="B393" s="613" t="s">
        <v>704</v>
      </c>
      <c r="C393" s="581" t="s">
        <v>1277</v>
      </c>
      <c r="D393" s="612">
        <v>231697</v>
      </c>
      <c r="E393" s="612">
        <v>9</v>
      </c>
      <c r="F393" s="609">
        <v>408</v>
      </c>
      <c r="G393" s="615">
        <v>434</v>
      </c>
      <c r="H393" s="609">
        <v>0</v>
      </c>
      <c r="I393" s="615">
        <v>0</v>
      </c>
      <c r="J393" s="434">
        <f t="shared" si="820"/>
        <v>408</v>
      </c>
      <c r="K393" s="435">
        <f t="shared" si="821"/>
        <v>434</v>
      </c>
      <c r="L393" s="609">
        <v>66</v>
      </c>
      <c r="M393" s="615">
        <v>66</v>
      </c>
      <c r="N393" s="434">
        <f t="shared" si="822"/>
        <v>404</v>
      </c>
      <c r="O393" s="435">
        <f t="shared" si="823"/>
        <v>433</v>
      </c>
      <c r="P393" s="434">
        <f t="shared" si="824"/>
        <v>404</v>
      </c>
      <c r="Q393" s="435">
        <f t="shared" si="825"/>
        <v>433</v>
      </c>
      <c r="R393" s="609">
        <v>51</v>
      </c>
      <c r="S393" s="615">
        <v>53</v>
      </c>
      <c r="T393" s="589">
        <f t="shared" si="969"/>
        <v>51</v>
      </c>
      <c r="U393" s="590">
        <f t="shared" si="969"/>
        <v>53</v>
      </c>
      <c r="V393" s="609">
        <v>19</v>
      </c>
      <c r="W393" s="615">
        <v>19</v>
      </c>
      <c r="X393" s="434">
        <f t="shared" si="826"/>
        <v>19</v>
      </c>
      <c r="Y393" s="435">
        <f t="shared" si="827"/>
        <v>19</v>
      </c>
      <c r="Z393" s="609">
        <v>0</v>
      </c>
      <c r="AA393" s="615"/>
      <c r="AB393" s="434">
        <f t="shared" si="828"/>
        <v>0</v>
      </c>
      <c r="AC393" s="435">
        <f t="shared" si="829"/>
        <v>0</v>
      </c>
      <c r="AD393" s="434">
        <f t="shared" si="830"/>
        <v>70</v>
      </c>
      <c r="AE393" s="435">
        <f t="shared" si="831"/>
        <v>72</v>
      </c>
      <c r="AF393" s="434">
        <f t="shared" si="832"/>
        <v>70</v>
      </c>
      <c r="AG393" s="435">
        <f t="shared" si="833"/>
        <v>72</v>
      </c>
      <c r="AH393" s="609">
        <v>2.9607843137254899</v>
      </c>
      <c r="AI393" s="615">
        <v>3.3396226415094299</v>
      </c>
      <c r="AJ393" s="434">
        <f t="shared" si="834"/>
        <v>150.99999999999997</v>
      </c>
      <c r="AK393" s="435">
        <f t="shared" si="835"/>
        <v>176.99999999999977</v>
      </c>
      <c r="AL393" s="609">
        <v>3.8421052631578898</v>
      </c>
      <c r="AM393" s="615">
        <v>3.6315789473684199</v>
      </c>
      <c r="AN393" s="434">
        <f t="shared" si="836"/>
        <v>72.999999999999901</v>
      </c>
      <c r="AO393" s="435">
        <f t="shared" si="837"/>
        <v>68.999999999999972</v>
      </c>
      <c r="AP393" s="609">
        <v>0</v>
      </c>
      <c r="AQ393" s="615"/>
      <c r="AR393" s="434">
        <f t="shared" si="838"/>
        <v>0</v>
      </c>
      <c r="AS393" s="435">
        <f t="shared" si="839"/>
        <v>0</v>
      </c>
      <c r="AT393" s="434">
        <f t="shared" si="840"/>
        <v>3.1999999999999984</v>
      </c>
      <c r="AU393" s="435">
        <f t="shared" si="841"/>
        <v>3.416666666666663</v>
      </c>
      <c r="AV393" s="434">
        <f t="shared" si="842"/>
        <v>223.99999999999989</v>
      </c>
      <c r="AW393" s="435">
        <f t="shared" si="843"/>
        <v>245.99999999999974</v>
      </c>
      <c r="AX393" s="609">
        <v>77.960784313725497</v>
      </c>
      <c r="AY393" s="615">
        <v>78.547169811320799</v>
      </c>
      <c r="AZ393" s="434">
        <f t="shared" si="844"/>
        <v>3976.0000000000005</v>
      </c>
      <c r="BA393" s="435">
        <f t="shared" si="845"/>
        <v>4163.0000000000027</v>
      </c>
      <c r="BB393" s="609">
        <v>70</v>
      </c>
      <c r="BC393" s="615">
        <v>69.473684210526301</v>
      </c>
      <c r="BD393" s="434">
        <f t="shared" si="846"/>
        <v>1330</v>
      </c>
      <c r="BE393" s="435">
        <f t="shared" si="847"/>
        <v>1319.9999999999998</v>
      </c>
      <c r="BF393" s="609">
        <v>0</v>
      </c>
      <c r="BG393" s="615"/>
      <c r="BH393" s="434">
        <f t="shared" si="848"/>
        <v>0</v>
      </c>
      <c r="BI393" s="435">
        <f t="shared" si="849"/>
        <v>0</v>
      </c>
      <c r="BJ393" s="434">
        <f t="shared" si="850"/>
        <v>75.8</v>
      </c>
      <c r="BK393" s="435">
        <f t="shared" si="851"/>
        <v>76.152777777777814</v>
      </c>
      <c r="BL393" s="434">
        <f t="shared" si="852"/>
        <v>5306</v>
      </c>
      <c r="BM393" s="435">
        <f t="shared" si="853"/>
        <v>5483.0000000000027</v>
      </c>
      <c r="BN393" s="609">
        <v>51</v>
      </c>
      <c r="BO393" s="615">
        <v>58</v>
      </c>
      <c r="BP393" s="434">
        <f t="shared" si="854"/>
        <v>51</v>
      </c>
      <c r="BQ393" s="435">
        <f t="shared" si="855"/>
        <v>58</v>
      </c>
      <c r="BR393" s="609">
        <v>59</v>
      </c>
      <c r="BS393" s="615">
        <v>70</v>
      </c>
      <c r="BT393" s="434">
        <f t="shared" si="856"/>
        <v>59</v>
      </c>
      <c r="BU393" s="435">
        <f t="shared" si="857"/>
        <v>70</v>
      </c>
      <c r="BV393" s="609">
        <v>0</v>
      </c>
      <c r="BW393" s="615"/>
      <c r="BX393" s="434">
        <f t="shared" si="858"/>
        <v>0</v>
      </c>
      <c r="BY393" s="435">
        <f t="shared" si="859"/>
        <v>0</v>
      </c>
      <c r="BZ393" s="434">
        <f t="shared" si="860"/>
        <v>110</v>
      </c>
      <c r="CA393" s="435">
        <f t="shared" si="861"/>
        <v>128</v>
      </c>
      <c r="CB393" s="434">
        <f t="shared" si="862"/>
        <v>110</v>
      </c>
      <c r="CC393" s="435">
        <f t="shared" si="863"/>
        <v>128</v>
      </c>
      <c r="CD393" s="609">
        <v>4.1078431372548998</v>
      </c>
      <c r="CE393" s="615">
        <v>4</v>
      </c>
      <c r="CF393" s="434">
        <f t="shared" si="864"/>
        <v>209.49999999999989</v>
      </c>
      <c r="CG393" s="435">
        <f t="shared" si="865"/>
        <v>232</v>
      </c>
      <c r="CH393" s="609">
        <v>6.2457627118644101</v>
      </c>
      <c r="CI393" s="615">
        <v>6.0571428571428596</v>
      </c>
      <c r="CJ393" s="434">
        <f t="shared" si="866"/>
        <v>368.50000000000017</v>
      </c>
      <c r="CK393" s="435">
        <f t="shared" si="867"/>
        <v>424.00000000000017</v>
      </c>
      <c r="CL393" s="609">
        <v>0</v>
      </c>
      <c r="CM393" s="615"/>
      <c r="CN393" s="434">
        <f t="shared" si="868"/>
        <v>0</v>
      </c>
      <c r="CO393" s="435">
        <f t="shared" si="869"/>
        <v>0</v>
      </c>
      <c r="CP393" s="434">
        <f t="shared" si="870"/>
        <v>5.2545454545454549</v>
      </c>
      <c r="CQ393" s="435">
        <f t="shared" si="871"/>
        <v>5.1250000000000018</v>
      </c>
      <c r="CR393" s="434">
        <f t="shared" si="872"/>
        <v>578</v>
      </c>
      <c r="CS393" s="435">
        <f t="shared" si="873"/>
        <v>656.00000000000023</v>
      </c>
      <c r="CT393" s="609">
        <v>70.450980392156893</v>
      </c>
      <c r="CU393" s="615">
        <v>70.551724137931004</v>
      </c>
      <c r="CV393" s="434">
        <f t="shared" si="874"/>
        <v>3593.0000000000014</v>
      </c>
      <c r="CW393" s="435">
        <f t="shared" si="875"/>
        <v>4091.9999999999982</v>
      </c>
      <c r="CX393" s="609">
        <v>78.677966101694906</v>
      </c>
      <c r="CY393" s="615">
        <v>76.271428571428601</v>
      </c>
      <c r="CZ393" s="434">
        <f t="shared" si="876"/>
        <v>4641.9999999999991</v>
      </c>
      <c r="DA393" s="435">
        <f t="shared" si="877"/>
        <v>5339.0000000000018</v>
      </c>
      <c r="DB393" s="432">
        <v>0</v>
      </c>
      <c r="DC393" s="433"/>
      <c r="DD393" s="434">
        <f t="shared" si="878"/>
        <v>0</v>
      </c>
      <c r="DE393" s="435">
        <f t="shared" si="879"/>
        <v>0</v>
      </c>
      <c r="DF393" s="434">
        <f t="shared" si="880"/>
        <v>74.86363636363636</v>
      </c>
      <c r="DG393" s="435">
        <f t="shared" si="881"/>
        <v>73.6796875</v>
      </c>
      <c r="DH393" s="434">
        <f t="shared" si="882"/>
        <v>8235</v>
      </c>
      <c r="DI393" s="435">
        <f t="shared" si="883"/>
        <v>9431</v>
      </c>
      <c r="DJ393" s="434">
        <f t="shared" si="884"/>
        <v>180</v>
      </c>
      <c r="DK393" s="435">
        <f t="shared" si="885"/>
        <v>200</v>
      </c>
      <c r="DL393" s="434">
        <f t="shared" si="886"/>
        <v>180</v>
      </c>
      <c r="DM393" s="435">
        <f t="shared" si="887"/>
        <v>200</v>
      </c>
      <c r="DN393" s="434">
        <f t="shared" si="888"/>
        <v>4.4555555555555548</v>
      </c>
      <c r="DO393" s="435">
        <f t="shared" si="889"/>
        <v>4.51</v>
      </c>
      <c r="DP393" s="434">
        <f t="shared" si="890"/>
        <v>801.99999999999989</v>
      </c>
      <c r="DQ393" s="435">
        <f t="shared" si="891"/>
        <v>902</v>
      </c>
      <c r="DR393" s="434">
        <f t="shared" si="892"/>
        <v>75.227777777777774</v>
      </c>
      <c r="DS393" s="435">
        <f t="shared" si="893"/>
        <v>74.570000000000022</v>
      </c>
      <c r="DT393" s="434">
        <f t="shared" si="894"/>
        <v>13541</v>
      </c>
      <c r="DU393" s="435">
        <f t="shared" si="895"/>
        <v>14914.000000000004</v>
      </c>
      <c r="DV393" s="609">
        <v>14</v>
      </c>
      <c r="DW393" s="615">
        <v>14</v>
      </c>
      <c r="DX393" s="434">
        <f t="shared" si="896"/>
        <v>14</v>
      </c>
      <c r="DY393" s="435">
        <f t="shared" si="897"/>
        <v>14</v>
      </c>
      <c r="DZ393" s="609">
        <v>42</v>
      </c>
      <c r="EA393" s="615">
        <v>41</v>
      </c>
      <c r="EB393" s="434">
        <f t="shared" si="898"/>
        <v>42</v>
      </c>
      <c r="EC393" s="435">
        <f t="shared" si="899"/>
        <v>41</v>
      </c>
      <c r="ED393" s="609">
        <v>0</v>
      </c>
      <c r="EE393" s="615"/>
      <c r="EF393" s="434">
        <f t="shared" si="900"/>
        <v>0</v>
      </c>
      <c r="EG393" s="435">
        <f t="shared" si="901"/>
        <v>0</v>
      </c>
      <c r="EH393" s="434">
        <f t="shared" si="902"/>
        <v>56</v>
      </c>
      <c r="EI393" s="435">
        <f t="shared" si="903"/>
        <v>55</v>
      </c>
      <c r="EJ393" s="434">
        <f t="shared" si="904"/>
        <v>56</v>
      </c>
      <c r="EK393" s="435">
        <f t="shared" si="905"/>
        <v>55</v>
      </c>
      <c r="EL393" s="609">
        <v>2.71428571428571</v>
      </c>
      <c r="EM393" s="615">
        <v>3.3214285714285698</v>
      </c>
      <c r="EN393" s="434">
        <f t="shared" si="906"/>
        <v>37.999999999999943</v>
      </c>
      <c r="EO393" s="435">
        <f t="shared" si="907"/>
        <v>46.499999999999979</v>
      </c>
      <c r="EP393" s="609">
        <v>4.0476190476190501</v>
      </c>
      <c r="EQ393" s="615">
        <v>4.8658536585365901</v>
      </c>
      <c r="ER393" s="434">
        <f t="shared" si="908"/>
        <v>170.00000000000011</v>
      </c>
      <c r="ES393" s="435">
        <f t="shared" si="909"/>
        <v>199.5000000000002</v>
      </c>
      <c r="ET393" s="609"/>
      <c r="EU393" s="615"/>
      <c r="EV393" s="434">
        <f t="shared" si="910"/>
        <v>0</v>
      </c>
      <c r="EW393" s="435">
        <f t="shared" si="911"/>
        <v>0</v>
      </c>
      <c r="EX393" s="434">
        <f t="shared" si="912"/>
        <v>3.7142857142857153</v>
      </c>
      <c r="EY393" s="435">
        <f t="shared" si="913"/>
        <v>4.4727272727272762</v>
      </c>
      <c r="EZ393" s="434">
        <f t="shared" si="914"/>
        <v>208.00000000000006</v>
      </c>
      <c r="FA393" s="435">
        <f t="shared" si="915"/>
        <v>246.0000000000002</v>
      </c>
      <c r="FB393" s="609">
        <v>47.642857142857103</v>
      </c>
      <c r="FC393" s="615">
        <v>59.714285714285701</v>
      </c>
      <c r="FD393" s="434">
        <f t="shared" si="916"/>
        <v>666.99999999999943</v>
      </c>
      <c r="FE393" s="435">
        <f t="shared" si="917"/>
        <v>835.99999999999977</v>
      </c>
      <c r="FF393" s="609">
        <v>53.738095238095198</v>
      </c>
      <c r="FG393" s="615">
        <v>58.853658536585399</v>
      </c>
      <c r="FH393" s="434">
        <f t="shared" si="918"/>
        <v>2256.9999999999982</v>
      </c>
      <c r="FI393" s="435">
        <f t="shared" si="919"/>
        <v>2413.0000000000014</v>
      </c>
      <c r="FJ393" s="609"/>
      <c r="FK393" s="615"/>
      <c r="FL393" s="434">
        <f t="shared" si="920"/>
        <v>0</v>
      </c>
      <c r="FM393" s="435">
        <f t="shared" si="921"/>
        <v>0</v>
      </c>
      <c r="FN393" s="434">
        <f t="shared" si="922"/>
        <v>52.214285714285673</v>
      </c>
      <c r="FO393" s="435">
        <f t="shared" si="923"/>
        <v>59.072727272727292</v>
      </c>
      <c r="FP393" s="434">
        <f t="shared" si="924"/>
        <v>2923.9999999999977</v>
      </c>
      <c r="FQ393" s="435">
        <f t="shared" si="925"/>
        <v>3249.0000000000009</v>
      </c>
      <c r="FR393" s="609">
        <v>168</v>
      </c>
      <c r="FS393" s="615">
        <v>178</v>
      </c>
      <c r="FT393" s="434">
        <f t="shared" si="926"/>
        <v>168</v>
      </c>
      <c r="FU393" s="435">
        <f t="shared" si="927"/>
        <v>178</v>
      </c>
      <c r="FV393" s="609">
        <v>0.94642857142857095</v>
      </c>
      <c r="FW393" s="615">
        <v>1.9382022471910101</v>
      </c>
      <c r="FX393" s="434">
        <f t="shared" si="928"/>
        <v>158.99999999999991</v>
      </c>
      <c r="FY393" s="435">
        <f t="shared" si="929"/>
        <v>344.99999999999977</v>
      </c>
      <c r="FZ393" s="609">
        <v>9.9702380952380896</v>
      </c>
      <c r="GA393" s="615">
        <v>12.3539325842697</v>
      </c>
      <c r="GB393" s="434">
        <f t="shared" si="930"/>
        <v>1674.9999999999991</v>
      </c>
      <c r="GC393" s="435">
        <f t="shared" si="931"/>
        <v>2199.0000000000064</v>
      </c>
      <c r="GD393" s="434">
        <f t="shared" si="932"/>
        <v>116</v>
      </c>
      <c r="GE393" s="435">
        <f t="shared" si="933"/>
        <v>125</v>
      </c>
      <c r="GF393" s="434">
        <f t="shared" si="934"/>
        <v>116</v>
      </c>
      <c r="GG393" s="435">
        <f t="shared" si="935"/>
        <v>125</v>
      </c>
      <c r="GH393" s="434">
        <f t="shared" si="936"/>
        <v>398.49999999999983</v>
      </c>
      <c r="GI393" s="435">
        <f t="shared" si="937"/>
        <v>455.49999999999977</v>
      </c>
      <c r="GJ393" s="434">
        <f t="shared" si="938"/>
        <v>8236.0000000000018</v>
      </c>
      <c r="GK393" s="435">
        <f t="shared" si="939"/>
        <v>9091</v>
      </c>
      <c r="GL393" s="434">
        <f t="shared" si="940"/>
        <v>120</v>
      </c>
      <c r="GM393" s="435">
        <f t="shared" si="941"/>
        <v>130</v>
      </c>
      <c r="GN393" s="434">
        <f t="shared" si="942"/>
        <v>120</v>
      </c>
      <c r="GO393" s="435">
        <f t="shared" si="943"/>
        <v>130</v>
      </c>
      <c r="GP393" s="434">
        <f t="shared" si="944"/>
        <v>611.50000000000023</v>
      </c>
      <c r="GQ393" s="435">
        <f t="shared" si="945"/>
        <v>692.50000000000034</v>
      </c>
      <c r="GR393" s="434">
        <f t="shared" si="946"/>
        <v>8228.9999999999964</v>
      </c>
      <c r="GS393" s="435">
        <f t="shared" si="947"/>
        <v>9072.0000000000036</v>
      </c>
      <c r="GT393" s="434">
        <f t="shared" si="948"/>
        <v>236</v>
      </c>
      <c r="GU393" s="435">
        <f t="shared" si="949"/>
        <v>255</v>
      </c>
      <c r="GV393" s="434">
        <f t="shared" si="950"/>
        <v>236</v>
      </c>
      <c r="GW393" s="435">
        <f t="shared" si="951"/>
        <v>255</v>
      </c>
      <c r="GX393" s="434">
        <f t="shared" si="952"/>
        <v>1010</v>
      </c>
      <c r="GY393" s="435">
        <f t="shared" si="953"/>
        <v>1148</v>
      </c>
      <c r="GZ393" s="434">
        <f t="shared" si="954"/>
        <v>16465</v>
      </c>
      <c r="HA393" s="435">
        <f t="shared" si="955"/>
        <v>18163.000000000004</v>
      </c>
      <c r="HB393" s="434">
        <f t="shared" si="956"/>
        <v>0</v>
      </c>
      <c r="HC393" s="435">
        <f t="shared" si="957"/>
        <v>0</v>
      </c>
      <c r="HD393" s="434">
        <f t="shared" si="958"/>
        <v>0</v>
      </c>
      <c r="HE393" s="435">
        <f t="shared" si="959"/>
        <v>0</v>
      </c>
      <c r="HF393" s="434">
        <f t="shared" si="960"/>
        <v>0</v>
      </c>
      <c r="HG393" s="435">
        <f t="shared" si="961"/>
        <v>0</v>
      </c>
      <c r="HH393" s="434">
        <f t="shared" si="962"/>
        <v>0</v>
      </c>
      <c r="HI393" s="435">
        <f t="shared" si="963"/>
        <v>0</v>
      </c>
      <c r="HJ393" s="434">
        <f t="shared" si="964"/>
        <v>1169</v>
      </c>
      <c r="HK393" s="435">
        <f t="shared" si="965"/>
        <v>1493</v>
      </c>
      <c r="HL393" s="434">
        <f t="shared" si="966"/>
        <v>18139.999999999996</v>
      </c>
      <c r="HM393" s="435">
        <f t="shared" si="967"/>
        <v>20362.000000000011</v>
      </c>
    </row>
    <row r="394" spans="1:221" s="616" customFormat="1" ht="15.6" customHeight="1">
      <c r="A394" s="612" t="s">
        <v>686</v>
      </c>
      <c r="B394" s="613" t="s">
        <v>706</v>
      </c>
      <c r="C394" s="581" t="s">
        <v>1277</v>
      </c>
      <c r="D394" s="612">
        <v>232195</v>
      </c>
      <c r="E394" s="612">
        <v>9</v>
      </c>
      <c r="F394" s="609">
        <v>905</v>
      </c>
      <c r="G394" s="615">
        <v>998</v>
      </c>
      <c r="H394" s="609">
        <v>0</v>
      </c>
      <c r="I394" s="615">
        <v>0</v>
      </c>
      <c r="J394" s="434">
        <f t="shared" ref="J394:J430" si="970">F394-H394</f>
        <v>905</v>
      </c>
      <c r="K394" s="435">
        <f t="shared" ref="K394:K430" si="971">G394-I394</f>
        <v>998</v>
      </c>
      <c r="L394" s="609">
        <v>66</v>
      </c>
      <c r="M394" s="615">
        <v>66</v>
      </c>
      <c r="N394" s="434">
        <f t="shared" ref="N394:N430" si="972">+R394+V394+Z394+BN394+BR394+BV394+DV394+DZ394+ED394+FR394</f>
        <v>905</v>
      </c>
      <c r="O394" s="435">
        <f t="shared" ref="O394:O430" si="973">+S394+W394+AA394+BO394+BS394+BW394+DW394+EA394+EE394+FS394</f>
        <v>997</v>
      </c>
      <c r="P394" s="434">
        <f t="shared" ref="P394:P430" si="974">+T394+X394+AB394+BP394+BT394+BX394+DX394+EB394+EF394+FT394</f>
        <v>905</v>
      </c>
      <c r="Q394" s="435">
        <f t="shared" ref="Q394:Q430" si="975">+U394+Y394+AC394+BQ394+BU394+BY394+DY394+EC394+EG394+FU394</f>
        <v>997</v>
      </c>
      <c r="R394" s="609">
        <v>87</v>
      </c>
      <c r="S394" s="615">
        <v>99</v>
      </c>
      <c r="T394" s="589">
        <f t="shared" si="969"/>
        <v>87</v>
      </c>
      <c r="U394" s="590">
        <f t="shared" si="969"/>
        <v>99</v>
      </c>
      <c r="V394" s="609">
        <v>34</v>
      </c>
      <c r="W394" s="615">
        <v>35</v>
      </c>
      <c r="X394" s="434">
        <f t="shared" ref="X394:X430" si="976">IF(BB394&gt;0,V394,)</f>
        <v>34</v>
      </c>
      <c r="Y394" s="435">
        <f t="shared" ref="Y394:Y430" si="977">IF(BC394&gt;0,W394,)</f>
        <v>35</v>
      </c>
      <c r="Z394" s="609">
        <v>0</v>
      </c>
      <c r="AA394" s="615"/>
      <c r="AB394" s="434">
        <f t="shared" ref="AB394:AB430" si="978">IF(BF394&gt;0,Z394,)</f>
        <v>0</v>
      </c>
      <c r="AC394" s="435">
        <f t="shared" ref="AC394:AC430" si="979">IF(BG394&gt;0,AA394,)</f>
        <v>0</v>
      </c>
      <c r="AD394" s="434">
        <f t="shared" ref="AD394:AD430" si="980">R394+V394+Z394</f>
        <v>121</v>
      </c>
      <c r="AE394" s="435">
        <f t="shared" ref="AE394:AE430" si="981">S394+W394+AA394</f>
        <v>134</v>
      </c>
      <c r="AF394" s="434">
        <f t="shared" ref="AF394:AF430" si="982">IF(BJ394&gt;0,AD394,)</f>
        <v>121</v>
      </c>
      <c r="AG394" s="435">
        <f t="shared" ref="AG394:AG430" si="983">IF(BK394&gt;0,AE394,)</f>
        <v>134</v>
      </c>
      <c r="AH394" s="609">
        <v>2.4367816091954002</v>
      </c>
      <c r="AI394" s="615">
        <v>3.0505050505050502</v>
      </c>
      <c r="AJ394" s="434">
        <f t="shared" ref="AJ394:AJ430" si="984">IF(R394&gt;0,(R394*AH394),)</f>
        <v>211.99999999999983</v>
      </c>
      <c r="AK394" s="435">
        <f t="shared" ref="AK394:AK430" si="985">IF(S394&gt;0,(S394*AI394),)</f>
        <v>301.99999999999994</v>
      </c>
      <c r="AL394" s="609">
        <v>3.7941176470588198</v>
      </c>
      <c r="AM394" s="615">
        <v>4.1714285714285699</v>
      </c>
      <c r="AN394" s="434">
        <f t="shared" ref="AN394:AN430" si="986">IF(V394&gt;0,(V394*AL394),)</f>
        <v>128.99999999999989</v>
      </c>
      <c r="AO394" s="435">
        <f t="shared" ref="AO394:AO430" si="987">IF(W394&gt;0,(W394*AM394),)</f>
        <v>145.99999999999994</v>
      </c>
      <c r="AP394" s="609">
        <v>0</v>
      </c>
      <c r="AQ394" s="615"/>
      <c r="AR394" s="434">
        <f t="shared" ref="AR394:AR430" si="988">IF(Z394&gt;0,(Z394*AP394),)</f>
        <v>0</v>
      </c>
      <c r="AS394" s="435">
        <f t="shared" ref="AS394:AS430" si="989">IF(AA394&gt;0,(AA394*AQ394),)</f>
        <v>0</v>
      </c>
      <c r="AT394" s="434">
        <f t="shared" ref="AT394:AT430" si="990">IF(AD394&gt;0,((AJ394+AN394+AR394)/AD394),)</f>
        <v>2.8181818181818157</v>
      </c>
      <c r="AU394" s="435">
        <f t="shared" ref="AU394:AU430" si="991">IF(AE394&gt;0,((AK394+AO394+AS394)/AE394),)</f>
        <v>3.3432835820895512</v>
      </c>
      <c r="AV394" s="434">
        <f t="shared" ref="AV394:AV430" si="992">IF(AD394&gt;0,(AD394*AT394),)</f>
        <v>340.99999999999972</v>
      </c>
      <c r="AW394" s="435">
        <f t="shared" ref="AW394:AW430" si="993">IF(AE394&gt;0,(AE394*AU394),)</f>
        <v>447.99999999999989</v>
      </c>
      <c r="AX394" s="609">
        <v>69.022988505747094</v>
      </c>
      <c r="AY394" s="615">
        <v>72.575757575757606</v>
      </c>
      <c r="AZ394" s="434">
        <f t="shared" ref="AZ394:AZ430" si="994">IF(T394&gt;0,(T394*AX394),)</f>
        <v>6004.9999999999973</v>
      </c>
      <c r="BA394" s="435">
        <f t="shared" ref="BA394:BA430" si="995">IF(U394&gt;0,(U394*AY394),)</f>
        <v>7185.0000000000027</v>
      </c>
      <c r="BB394" s="609">
        <v>74.970588235294102</v>
      </c>
      <c r="BC394" s="615">
        <v>72.8857142857143</v>
      </c>
      <c r="BD394" s="434">
        <f t="shared" ref="BD394:BD430" si="996">IF(X394&gt;0,(X394*BB394),)</f>
        <v>2548.9999999999995</v>
      </c>
      <c r="BE394" s="435">
        <f t="shared" ref="BE394:BE430" si="997">IF(Y394&gt;0,(Y394*BC394),)</f>
        <v>2551.0000000000005</v>
      </c>
      <c r="BF394" s="609">
        <v>0</v>
      </c>
      <c r="BG394" s="615"/>
      <c r="BH394" s="434">
        <f t="shared" ref="BH394:BH430" si="998">IF(AB394&gt;0,(AB394*BF394),)</f>
        <v>0</v>
      </c>
      <c r="BI394" s="435">
        <f t="shared" ref="BI394:BI430" si="999">IF(AC394&gt;0,(AC394*BG394),)</f>
        <v>0</v>
      </c>
      <c r="BJ394" s="434">
        <f t="shared" ref="BJ394:BJ430" si="1000">IF((AZ394+BD394+BH394)&gt;0,((AZ394+BD394+BH394)/AD394),)</f>
        <v>70.69421487603303</v>
      </c>
      <c r="BK394" s="435">
        <f t="shared" ref="BK394:BK430" si="1001">IF((BA394+BE394+BI394)&gt;0,((BA394+BE394+BI394)/AE394),)</f>
        <v>72.656716417910474</v>
      </c>
      <c r="BL394" s="434">
        <f t="shared" ref="BL394:BL430" si="1002">IF(AF394&gt;0,(AD394*BJ394),)</f>
        <v>8553.9999999999964</v>
      </c>
      <c r="BM394" s="435">
        <f t="shared" ref="BM394:BM430" si="1003">IF(AG394&gt;0,(AE394*BK394),)</f>
        <v>9736.0000000000036</v>
      </c>
      <c r="BN394" s="609">
        <v>256</v>
      </c>
      <c r="BO394" s="615">
        <v>269</v>
      </c>
      <c r="BP394" s="434">
        <f t="shared" ref="BP394:BP430" si="1004">IF(CT394&gt;0,BN394,)</f>
        <v>256</v>
      </c>
      <c r="BQ394" s="435">
        <f t="shared" ref="BQ394:BQ430" si="1005">IF(CU394&gt;0,BO394,)</f>
        <v>269</v>
      </c>
      <c r="BR394" s="609">
        <v>210</v>
      </c>
      <c r="BS394" s="615">
        <v>224</v>
      </c>
      <c r="BT394" s="434">
        <f t="shared" ref="BT394:BT430" si="1006">IF(CX394&gt;0,BR394,)</f>
        <v>210</v>
      </c>
      <c r="BU394" s="435">
        <f t="shared" ref="BU394:BU430" si="1007">IF(CY394&gt;0,BS394,)</f>
        <v>224</v>
      </c>
      <c r="BV394" s="609">
        <v>0</v>
      </c>
      <c r="BW394" s="615"/>
      <c r="BX394" s="434">
        <f t="shared" ref="BX394:BX430" si="1008">IF(DB394&gt;0,BV394,)</f>
        <v>0</v>
      </c>
      <c r="BY394" s="435">
        <f t="shared" ref="BY394:BY430" si="1009">IF(DC394&gt;0,BW394,)</f>
        <v>0</v>
      </c>
      <c r="BZ394" s="434">
        <f t="shared" ref="BZ394:BZ430" si="1010">BN394+BR394+BV394</f>
        <v>466</v>
      </c>
      <c r="CA394" s="435">
        <f t="shared" ref="CA394:CA430" si="1011">BO394+BS394+BW394</f>
        <v>493</v>
      </c>
      <c r="CB394" s="434">
        <f t="shared" ref="CB394:CB430" si="1012">IF(DF394&gt;0,BZ394,)</f>
        <v>466</v>
      </c>
      <c r="CC394" s="435">
        <f t="shared" ref="CC394:CC430" si="1013">IF(DG394&gt;0,CA394,)</f>
        <v>493</v>
      </c>
      <c r="CD394" s="609">
        <v>3.90625</v>
      </c>
      <c r="CE394" s="615">
        <v>3.6338289962825301</v>
      </c>
      <c r="CF394" s="434">
        <f t="shared" ref="CF394:CF430" si="1014">IF(BN394&gt;0,(BN394*CD394),)</f>
        <v>1000</v>
      </c>
      <c r="CG394" s="435">
        <f t="shared" ref="CG394:CG430" si="1015">IF(BO394&gt;0,(BO394*CE394),)</f>
        <v>977.50000000000057</v>
      </c>
      <c r="CH394" s="609">
        <v>6.1571428571428601</v>
      </c>
      <c r="CI394" s="615">
        <v>6.1584821428571397</v>
      </c>
      <c r="CJ394" s="434">
        <f t="shared" ref="CJ394:CJ430" si="1016">IF(BR394&gt;0,(BR394*CH394),)</f>
        <v>1293.0000000000007</v>
      </c>
      <c r="CK394" s="435">
        <f t="shared" ref="CK394:CK430" si="1017">IF(BS394&gt;0,(BS394*CI394),)</f>
        <v>1379.4999999999993</v>
      </c>
      <c r="CL394" s="609">
        <v>0</v>
      </c>
      <c r="CM394" s="615"/>
      <c r="CN394" s="434">
        <f t="shared" ref="CN394:CN430" si="1018">IF(BV394&gt;0,(BV394*CL394),)</f>
        <v>0</v>
      </c>
      <c r="CO394" s="435">
        <f t="shared" ref="CO394:CO430" si="1019">IF(BW394&gt;0,(BW394*CM394),)</f>
        <v>0</v>
      </c>
      <c r="CP394" s="434">
        <f t="shared" ref="CP394:CP430" si="1020">IF(BZ394&gt;0,((CF394+CJ394+CN394)/BZ394),)</f>
        <v>4.9206008583691005</v>
      </c>
      <c r="CQ394" s="435">
        <f t="shared" ref="CQ394:CQ430" si="1021">IF(CA394&gt;0,((CG394+CK394+CO394)/CA394),)</f>
        <v>4.7809330628803242</v>
      </c>
      <c r="CR394" s="434">
        <f t="shared" ref="CR394:CR430" si="1022">IF(BZ394&gt;0,(BZ394*CP394),)</f>
        <v>2293.0000000000009</v>
      </c>
      <c r="CS394" s="435">
        <f t="shared" ref="CS394:CS430" si="1023">IF(CA394&gt;0,(CA394*CQ394),)</f>
        <v>2357</v>
      </c>
      <c r="CT394" s="609">
        <v>73.90625</v>
      </c>
      <c r="CU394" s="615">
        <v>73.182156133828997</v>
      </c>
      <c r="CV394" s="434">
        <f t="shared" ref="CV394:CV430" si="1024">IF(BP394&gt;0,(BP394*CT394),)</f>
        <v>18920</v>
      </c>
      <c r="CW394" s="435">
        <f t="shared" ref="CW394:CW430" si="1025">IF(BQ394&gt;0,(BQ394*CU394),)</f>
        <v>19686</v>
      </c>
      <c r="CX394" s="609">
        <v>76.404761904761898</v>
      </c>
      <c r="CY394" s="615">
        <v>76.75</v>
      </c>
      <c r="CZ394" s="434">
        <f t="shared" ref="CZ394:CZ430" si="1026">IF(BT394&gt;0,(BT394*CX394),)</f>
        <v>16044.999999999998</v>
      </c>
      <c r="DA394" s="435">
        <f t="shared" ref="DA394:DA430" si="1027">IF(BU394&gt;0,(BU394*CY394),)</f>
        <v>17192</v>
      </c>
      <c r="DB394" s="432">
        <v>0</v>
      </c>
      <c r="DC394" s="433"/>
      <c r="DD394" s="434">
        <f t="shared" ref="DD394:DD430" si="1028">IF(BX394&gt;0,(BX394*DB394),)</f>
        <v>0</v>
      </c>
      <c r="DE394" s="435">
        <f t="shared" ref="DE394:DE430" si="1029">IF(BY394&gt;0,(BY394*DC394),)</f>
        <v>0</v>
      </c>
      <c r="DF394" s="434">
        <f t="shared" ref="DF394:DF430" si="1030">IF((CV394+CZ394+DD394)&gt;0,((CV394+CZ394+DD394)/BZ394),)</f>
        <v>75.032188841201716</v>
      </c>
      <c r="DG394" s="435">
        <f t="shared" ref="DG394:DG430" si="1031">IF((CW394+DA394+DE394)&gt;0,((CW394+DA394+DE394)/CA394),)</f>
        <v>74.80324543610547</v>
      </c>
      <c r="DH394" s="434">
        <f t="shared" ref="DH394:DH430" si="1032">IF(CB394&gt;0,(BZ394*DF394),)</f>
        <v>34965</v>
      </c>
      <c r="DI394" s="435">
        <f t="shared" ref="DI394:DI430" si="1033">IF(CC394&gt;0,(CA394*DG394),)</f>
        <v>36878</v>
      </c>
      <c r="DJ394" s="434">
        <f t="shared" ref="DJ394:DJ430" si="1034">AD394+BZ394</f>
        <v>587</v>
      </c>
      <c r="DK394" s="435">
        <f t="shared" ref="DK394:DK430" si="1035">AE394+CA394</f>
        <v>627</v>
      </c>
      <c r="DL394" s="434">
        <f t="shared" ref="DL394:DL430" si="1036">AF394+CB394</f>
        <v>587</v>
      </c>
      <c r="DM394" s="435">
        <f t="shared" ref="DM394:DM430" si="1037">AG394+CC394</f>
        <v>627</v>
      </c>
      <c r="DN394" s="434">
        <f t="shared" ref="DN394:DN430" si="1038">IF(DJ394&gt;0,((AD394*AT394)+(BZ394*CP394))/DJ394,)</f>
        <v>4.4872231686541744</v>
      </c>
      <c r="DO394" s="435">
        <f t="shared" ref="DO394:DO430" si="1039">IF(DK394&gt;0,((AE394*AU394)+(CA394*CQ394))/DK394,)</f>
        <v>4.4736842105263159</v>
      </c>
      <c r="DP394" s="434">
        <f t="shared" ref="DP394:DP430" si="1040">IF(DJ394&gt;0,(DJ394*DN394),)</f>
        <v>2634.0000000000005</v>
      </c>
      <c r="DQ394" s="435">
        <f t="shared" ref="DQ394:DQ430" si="1041">IF(DK394&gt;0,(DK394*DO394),)</f>
        <v>2805</v>
      </c>
      <c r="DR394" s="434">
        <f t="shared" ref="DR394:DR430" si="1042">IF(DL394&gt;0,((AF394*BJ394)+(CB394*DF394))/DL394,)</f>
        <v>74.13798977853493</v>
      </c>
      <c r="DS394" s="435">
        <f t="shared" ref="DS394:DS430" si="1043">IF(DM394&gt;0,((AG394*BK394)+(CC394*DG394))/DM394,)</f>
        <v>74.344497607655498</v>
      </c>
      <c r="DT394" s="434">
        <f t="shared" ref="DT394:DT430" si="1044">IF(DL394&gt;0,(DL394*DR394),)</f>
        <v>43519.000000000007</v>
      </c>
      <c r="DU394" s="435">
        <f t="shared" ref="DU394:DU430" si="1045">IF(DM394&gt;0,(DM394*DS394),)</f>
        <v>46614</v>
      </c>
      <c r="DV394" s="609">
        <v>67</v>
      </c>
      <c r="DW394" s="615">
        <v>75</v>
      </c>
      <c r="DX394" s="434">
        <f t="shared" ref="DX394:DX430" si="1046">IF(FB394&gt;0,DV394,)</f>
        <v>67</v>
      </c>
      <c r="DY394" s="435">
        <f t="shared" ref="DY394:DY430" si="1047">IF(FC394&gt;0,DW394,)</f>
        <v>75</v>
      </c>
      <c r="DZ394" s="609">
        <v>127</v>
      </c>
      <c r="EA394" s="615">
        <v>159</v>
      </c>
      <c r="EB394" s="434">
        <f t="shared" ref="EB394:EB430" si="1048">IF(FF394&gt;0,DZ394,)</f>
        <v>127</v>
      </c>
      <c r="EC394" s="435">
        <f t="shared" ref="EC394:EC430" si="1049">IF(FG394&gt;0,EA394,)</f>
        <v>159</v>
      </c>
      <c r="ED394" s="609">
        <v>0</v>
      </c>
      <c r="EE394" s="615"/>
      <c r="EF394" s="434">
        <f t="shared" ref="EF394:EF430" si="1050">IF(FJ394&gt;0,ED394,)</f>
        <v>0</v>
      </c>
      <c r="EG394" s="435">
        <f t="shared" ref="EG394:EG430" si="1051">IF(FK394&gt;0,EE394,)</f>
        <v>0</v>
      </c>
      <c r="EH394" s="434">
        <f t="shared" ref="EH394:EH430" si="1052">DV394+DZ394+ED394</f>
        <v>194</v>
      </c>
      <c r="EI394" s="435">
        <f t="shared" ref="EI394:EI430" si="1053">DW394+EA394+EE394</f>
        <v>234</v>
      </c>
      <c r="EJ394" s="434">
        <f t="shared" ref="EJ394:EJ430" si="1054">IF(FN394&gt;0,EH394,)</f>
        <v>194</v>
      </c>
      <c r="EK394" s="435">
        <f t="shared" ref="EK394:EK430" si="1055">IF(FO394&gt;0,EI394,)</f>
        <v>234</v>
      </c>
      <c r="EL394" s="609">
        <v>3.2014925373134302</v>
      </c>
      <c r="EM394" s="615">
        <v>4.06666666666667</v>
      </c>
      <c r="EN394" s="434">
        <f t="shared" ref="EN394:EN430" si="1056">IF(DV394&gt;0,(DV394*EL394),)</f>
        <v>214.49999999999983</v>
      </c>
      <c r="EO394" s="435">
        <f t="shared" ref="EO394:EO430" si="1057">IF(DW394&gt;0,(DW394*EM394),)</f>
        <v>305.00000000000023</v>
      </c>
      <c r="EP394" s="609">
        <v>4.8188976377952804</v>
      </c>
      <c r="EQ394" s="615">
        <v>4.5691823899371098</v>
      </c>
      <c r="ER394" s="434">
        <f t="shared" ref="ER394:ER430" si="1058">IF(DZ394&gt;0,(DZ394*EP394),)</f>
        <v>612.00000000000057</v>
      </c>
      <c r="ES394" s="435">
        <f t="shared" ref="ES394:ES430" si="1059">IF(EA394&gt;0,(EA394*EQ394),)</f>
        <v>726.50000000000045</v>
      </c>
      <c r="ET394" s="609"/>
      <c r="EU394" s="615"/>
      <c r="EV394" s="434">
        <f t="shared" ref="EV394:EV430" si="1060">IF(ED394&gt;0,(ED394*ET394),)</f>
        <v>0</v>
      </c>
      <c r="EW394" s="435">
        <f t="shared" ref="EW394:EW430" si="1061">IF(EE394&gt;0,(EE394*EU394),)</f>
        <v>0</v>
      </c>
      <c r="EX394" s="434">
        <f t="shared" ref="EX394:EX430" si="1062">IF(EH394&gt;0,((EN394+ER394+EV394)/EH394),)</f>
        <v>4.2603092783505181</v>
      </c>
      <c r="EY394" s="435">
        <f t="shared" ref="EY394:EY430" si="1063">IF(EI394&gt;0,((EO394+ES394+EW394)/EI394),)</f>
        <v>4.4081196581196611</v>
      </c>
      <c r="EZ394" s="434">
        <f t="shared" ref="EZ394:EZ430" si="1064">IF(EH394&gt;0,(EH394*EX394),)</f>
        <v>826.50000000000045</v>
      </c>
      <c r="FA394" s="435">
        <f t="shared" ref="FA394:FA430" si="1065">IF(EI394&gt;0,(EI394*EY394),)</f>
        <v>1031.5000000000007</v>
      </c>
      <c r="FB394" s="609">
        <v>59.776119402985103</v>
      </c>
      <c r="FC394" s="615">
        <v>60.96</v>
      </c>
      <c r="FD394" s="434">
        <f t="shared" ref="FD394:FD430" si="1066">IF(DX394&gt;0,(DX394*FB394),)</f>
        <v>4005.0000000000018</v>
      </c>
      <c r="FE394" s="435">
        <f t="shared" ref="FE394:FE430" si="1067">IF(DY394&gt;0,(DY394*FC394),)</f>
        <v>4572</v>
      </c>
      <c r="FF394" s="609">
        <v>59.433070866141698</v>
      </c>
      <c r="FG394" s="615">
        <v>58.647798742138399</v>
      </c>
      <c r="FH394" s="434">
        <f t="shared" ref="FH394:FH430" si="1068">IF(EB394&gt;0,(EB394*FF394),)</f>
        <v>7547.9999999999955</v>
      </c>
      <c r="FI394" s="435">
        <f t="shared" ref="FI394:FI430" si="1069">IF(EC394&gt;0,(EC394*FG394),)</f>
        <v>9325.0000000000055</v>
      </c>
      <c r="FJ394" s="609"/>
      <c r="FK394" s="615"/>
      <c r="FL394" s="434">
        <f t="shared" ref="FL394:FL430" si="1070">IF(EF394&gt;0,(EF394*FJ394),)</f>
        <v>0</v>
      </c>
      <c r="FM394" s="435">
        <f t="shared" ref="FM394:FM430" si="1071">IF(EG394&gt;0,(EG394*FK394),)</f>
        <v>0</v>
      </c>
      <c r="FN394" s="434">
        <f t="shared" ref="FN394:FN430" si="1072">IF((FD394+FH394+FL394)&gt;0,((FD394+FH394+FL394)/EH394),)</f>
        <v>59.551546391752559</v>
      </c>
      <c r="FO394" s="435">
        <f t="shared" ref="FO394:FO430" si="1073">IF((FE394+FI394+FM394)&gt;0,((FE394+FI394+FM394)/EI394),)</f>
        <v>59.388888888888914</v>
      </c>
      <c r="FP394" s="434">
        <f t="shared" ref="FP394:FP430" si="1074">IF(EH394&gt;0,(EH394*FN394),)</f>
        <v>11552.999999999996</v>
      </c>
      <c r="FQ394" s="435">
        <f t="shared" ref="FQ394:FQ430" si="1075">IF(EI394&gt;0,(EI394*FO394),)</f>
        <v>13897.000000000005</v>
      </c>
      <c r="FR394" s="609">
        <v>124</v>
      </c>
      <c r="FS394" s="615">
        <v>136</v>
      </c>
      <c r="FT394" s="434">
        <f t="shared" ref="FT394:FT430" si="1076">IF(FZ394&gt;0,FR394,)</f>
        <v>124</v>
      </c>
      <c r="FU394" s="435">
        <f t="shared" ref="FU394:FU430" si="1077">IF(GA394&gt;0,FS394,)</f>
        <v>136</v>
      </c>
      <c r="FV394" s="609">
        <v>4.0322580645161299</v>
      </c>
      <c r="FW394" s="615">
        <v>5.7941176470588198</v>
      </c>
      <c r="FX394" s="434">
        <f t="shared" ref="FX394:FX430" si="1078">IF(FR394&gt;0,(FR394*FV394),)</f>
        <v>500.00000000000011</v>
      </c>
      <c r="FY394" s="435">
        <f t="shared" ref="FY394:FY430" si="1079">IF(FS394&gt;0,(FS394*FW394),)</f>
        <v>787.99999999999955</v>
      </c>
      <c r="FZ394" s="609">
        <v>48.322580645161302</v>
      </c>
      <c r="GA394" s="615">
        <v>51.801470588235297</v>
      </c>
      <c r="GB394" s="434">
        <f t="shared" ref="GB394:GB430" si="1080">IF(FZ394&gt;0,(FR394*FZ394),)</f>
        <v>5992.0000000000018</v>
      </c>
      <c r="GC394" s="435">
        <f t="shared" ref="GC394:GC430" si="1081">IF(GA394&gt;0,(FS394*GA394),)</f>
        <v>7045</v>
      </c>
      <c r="GD394" s="434">
        <f t="shared" ref="GD394:GD430" si="1082">(R394+BN394+DV394)</f>
        <v>410</v>
      </c>
      <c r="GE394" s="435">
        <f t="shared" ref="GE394:GE430" si="1083">(S394+BO394+DW394)</f>
        <v>443</v>
      </c>
      <c r="GF394" s="434">
        <f t="shared" ref="GF394:GF430" si="1084">(T394+BP394+DX394)</f>
        <v>410</v>
      </c>
      <c r="GG394" s="435">
        <f t="shared" ref="GG394:GG430" si="1085">(U394+BQ394+DY394)</f>
        <v>443</v>
      </c>
      <c r="GH394" s="434">
        <f t="shared" ref="GH394:GH430" si="1086">IF(GD394&gt;0,(AJ394+CF394+EN394),)</f>
        <v>1426.4999999999995</v>
      </c>
      <c r="GI394" s="435">
        <f t="shared" ref="GI394:GI430" si="1087">IF(GE394&gt;0,(AK394+CG394+EO394),)</f>
        <v>1584.5000000000007</v>
      </c>
      <c r="GJ394" s="434">
        <f t="shared" ref="GJ394:GJ430" si="1088">IF(GF394&gt;0,(AZ394+CV394+FD394),)</f>
        <v>28930</v>
      </c>
      <c r="GK394" s="435">
        <f t="shared" ref="GK394:GK430" si="1089">IF(GG394&gt;0,(BA394+CW394+FE394),)</f>
        <v>31443.000000000004</v>
      </c>
      <c r="GL394" s="434">
        <f t="shared" ref="GL394:GL430" si="1090">(V394+BR394+DZ394)</f>
        <v>371</v>
      </c>
      <c r="GM394" s="435">
        <f t="shared" ref="GM394:GM430" si="1091">(W394+BS394+EA394)</f>
        <v>418</v>
      </c>
      <c r="GN394" s="434">
        <f t="shared" ref="GN394:GN430" si="1092">(X394+BT394+EB394)</f>
        <v>371</v>
      </c>
      <c r="GO394" s="435">
        <f t="shared" ref="GO394:GO430" si="1093">(Y394+BU394+EC394)</f>
        <v>418</v>
      </c>
      <c r="GP394" s="434">
        <f t="shared" ref="GP394:GP430" si="1094">IF(GL394&gt;0,AN394+CJ394+ER394,)</f>
        <v>2034.0000000000009</v>
      </c>
      <c r="GQ394" s="435">
        <f t="shared" ref="GQ394:GQ430" si="1095">IF(GM394&gt;0,AO394+CK394+ES394,)</f>
        <v>2252</v>
      </c>
      <c r="GR394" s="434">
        <f t="shared" ref="GR394:GR430" si="1096">IF(GN394&gt;0,BD394+CZ394+FH394,)</f>
        <v>26141.999999999993</v>
      </c>
      <c r="GS394" s="435">
        <f t="shared" ref="GS394:GS430" si="1097">IF(GO394&gt;0,BE394+DA394+FI394,)</f>
        <v>29068.000000000007</v>
      </c>
      <c r="GT394" s="434">
        <f t="shared" ref="GT394:GT430" si="1098">+GL394+GD394</f>
        <v>781</v>
      </c>
      <c r="GU394" s="435">
        <f t="shared" ref="GU394:GU430" si="1099">+GM394+GE394</f>
        <v>861</v>
      </c>
      <c r="GV394" s="434">
        <f t="shared" ref="GV394:GV430" si="1100">+GN394+GF394</f>
        <v>781</v>
      </c>
      <c r="GW394" s="435">
        <f t="shared" ref="GW394:GW430" si="1101">+GO394+GG394</f>
        <v>861</v>
      </c>
      <c r="GX394" s="434">
        <f t="shared" ref="GX394:GX430" si="1102">IF(GT394&gt;0,(GH394+GP394),)</f>
        <v>3460.5000000000005</v>
      </c>
      <c r="GY394" s="435">
        <f t="shared" ref="GY394:GY430" si="1103">IF(GU394&gt;0,(GI394+GQ394),)</f>
        <v>3836.5000000000009</v>
      </c>
      <c r="GZ394" s="434">
        <f t="shared" ref="GZ394:GZ430" si="1104">IF(GV394&gt;0,(GJ394+GR394),)</f>
        <v>55071.999999999993</v>
      </c>
      <c r="HA394" s="435">
        <f t="shared" ref="HA394:HA430" si="1105">IF(GW394&gt;0,(GK394+GS394),)</f>
        <v>60511.000000000015</v>
      </c>
      <c r="HB394" s="434">
        <f t="shared" ref="HB394:HB430" si="1106">(Z394+BV394+ED394)</f>
        <v>0</v>
      </c>
      <c r="HC394" s="435">
        <f t="shared" ref="HC394:HC430" si="1107">(AA394+BW394+EE394)</f>
        <v>0</v>
      </c>
      <c r="HD394" s="434">
        <f t="shared" ref="HD394:HD430" si="1108">(AB394+BX394+EF394)</f>
        <v>0</v>
      </c>
      <c r="HE394" s="435">
        <f t="shared" ref="HE394:HE430" si="1109">(AC394+BY394+EG394)</f>
        <v>0</v>
      </c>
      <c r="HF394" s="434">
        <f t="shared" ref="HF394:HF430" si="1110">IF(HB394&gt;0,(AR394+CN394+EV394),)</f>
        <v>0</v>
      </c>
      <c r="HG394" s="435">
        <f t="shared" ref="HG394:HG430" si="1111">IF(HC394&gt;0,(AS394+CO394+EW394),)</f>
        <v>0</v>
      </c>
      <c r="HH394" s="434">
        <f t="shared" ref="HH394:HH430" si="1112">IF(HD394&gt;0,(BH394+DD394+FL394),)</f>
        <v>0</v>
      </c>
      <c r="HI394" s="435">
        <f t="shared" ref="HI394:HI430" si="1113">IF(HE394&gt;0,(BI394+DE394+FM394),)</f>
        <v>0</v>
      </c>
      <c r="HJ394" s="434">
        <f t="shared" ref="HJ394:HJ430" si="1114">IF((DJ394+EH394+FR394)&gt;0,(DP394+EZ394+FX394),)</f>
        <v>3960.5000000000009</v>
      </c>
      <c r="HK394" s="435">
        <f t="shared" ref="HK394:HK430" si="1115">IF((DK394+EI394+FS394)&gt;0,(DQ394+FA394+FY394),)</f>
        <v>4624.5</v>
      </c>
      <c r="HL394" s="434">
        <f t="shared" ref="HL394:HL430" si="1116">IF((DL394+EJ394+FT394)&gt;0,(DT394+FP394+GB394),)</f>
        <v>61064</v>
      </c>
      <c r="HM394" s="435">
        <f t="shared" ref="HM394:HM430" si="1117">IF((DM394+EK394+FU394)&gt;0,(DU394+FQ394+GC394),)</f>
        <v>67556</v>
      </c>
    </row>
    <row r="395" spans="1:221" s="616" customFormat="1" ht="15.6" customHeight="1">
      <c r="A395" s="612" t="s">
        <v>686</v>
      </c>
      <c r="B395" s="613" t="s">
        <v>1314</v>
      </c>
      <c r="C395" s="623" t="s">
        <v>1319</v>
      </c>
      <c r="D395" s="612">
        <v>232575</v>
      </c>
      <c r="E395" s="612">
        <v>9</v>
      </c>
      <c r="F395" s="609">
        <v>860</v>
      </c>
      <c r="G395" s="615">
        <v>883</v>
      </c>
      <c r="H395" s="609">
        <v>0</v>
      </c>
      <c r="I395" s="615">
        <v>0</v>
      </c>
      <c r="J395" s="434">
        <f t="shared" si="970"/>
        <v>860</v>
      </c>
      <c r="K395" s="435">
        <f t="shared" si="971"/>
        <v>883</v>
      </c>
      <c r="L395" s="609">
        <v>66</v>
      </c>
      <c r="M395" s="615">
        <v>66</v>
      </c>
      <c r="N395" s="434">
        <f t="shared" si="972"/>
        <v>858</v>
      </c>
      <c r="O395" s="435">
        <f t="shared" si="973"/>
        <v>881</v>
      </c>
      <c r="P395" s="434">
        <f t="shared" si="974"/>
        <v>858</v>
      </c>
      <c r="Q395" s="435">
        <f t="shared" si="975"/>
        <v>881</v>
      </c>
      <c r="R395" s="609">
        <v>161</v>
      </c>
      <c r="S395" s="615">
        <v>138</v>
      </c>
      <c r="T395" s="589">
        <f t="shared" si="969"/>
        <v>161</v>
      </c>
      <c r="U395" s="590">
        <f t="shared" si="969"/>
        <v>138</v>
      </c>
      <c r="V395" s="609">
        <v>59</v>
      </c>
      <c r="W395" s="615">
        <v>55</v>
      </c>
      <c r="X395" s="434">
        <f t="shared" si="976"/>
        <v>59</v>
      </c>
      <c r="Y395" s="435">
        <f t="shared" si="977"/>
        <v>55</v>
      </c>
      <c r="Z395" s="609">
        <v>0</v>
      </c>
      <c r="AA395" s="615"/>
      <c r="AB395" s="434">
        <f t="shared" si="978"/>
        <v>0</v>
      </c>
      <c r="AC395" s="435">
        <f t="shared" si="979"/>
        <v>0</v>
      </c>
      <c r="AD395" s="434">
        <f t="shared" si="980"/>
        <v>220</v>
      </c>
      <c r="AE395" s="435">
        <f t="shared" si="981"/>
        <v>193</v>
      </c>
      <c r="AF395" s="434">
        <f t="shared" si="982"/>
        <v>220</v>
      </c>
      <c r="AG395" s="435">
        <f t="shared" si="983"/>
        <v>193</v>
      </c>
      <c r="AH395" s="609">
        <v>2.68944099378882</v>
      </c>
      <c r="AI395" s="615">
        <v>2.8478260869565202</v>
      </c>
      <c r="AJ395" s="434">
        <f t="shared" si="984"/>
        <v>433</v>
      </c>
      <c r="AK395" s="435">
        <f t="shared" si="985"/>
        <v>392.99999999999977</v>
      </c>
      <c r="AL395" s="609">
        <v>3.2372881355932202</v>
      </c>
      <c r="AM395" s="615">
        <v>3.9454545454545502</v>
      </c>
      <c r="AN395" s="434">
        <f t="shared" si="986"/>
        <v>191</v>
      </c>
      <c r="AO395" s="435">
        <f t="shared" si="987"/>
        <v>217.00000000000026</v>
      </c>
      <c r="AP395" s="609">
        <v>0</v>
      </c>
      <c r="AQ395" s="615"/>
      <c r="AR395" s="434">
        <f t="shared" si="988"/>
        <v>0</v>
      </c>
      <c r="AS395" s="435">
        <f t="shared" si="989"/>
        <v>0</v>
      </c>
      <c r="AT395" s="434">
        <f t="shared" si="990"/>
        <v>2.8363636363636364</v>
      </c>
      <c r="AU395" s="435">
        <f t="shared" si="991"/>
        <v>3.1606217616580312</v>
      </c>
      <c r="AV395" s="434">
        <f t="shared" si="992"/>
        <v>624</v>
      </c>
      <c r="AW395" s="435">
        <f t="shared" si="993"/>
        <v>610</v>
      </c>
      <c r="AX395" s="609">
        <v>74.490683229813698</v>
      </c>
      <c r="AY395" s="615">
        <v>74.144927536231904</v>
      </c>
      <c r="AZ395" s="434">
        <f t="shared" si="994"/>
        <v>11993.000000000005</v>
      </c>
      <c r="BA395" s="435">
        <f t="shared" si="995"/>
        <v>10232.000000000004</v>
      </c>
      <c r="BB395" s="609">
        <v>74.491525423728802</v>
      </c>
      <c r="BC395" s="615">
        <v>77.072727272727306</v>
      </c>
      <c r="BD395" s="434">
        <f t="shared" si="996"/>
        <v>4394.9999999999991</v>
      </c>
      <c r="BE395" s="435">
        <f t="shared" si="997"/>
        <v>4239.0000000000018</v>
      </c>
      <c r="BF395" s="609">
        <v>0</v>
      </c>
      <c r="BG395" s="615"/>
      <c r="BH395" s="434">
        <f t="shared" si="998"/>
        <v>0</v>
      </c>
      <c r="BI395" s="435">
        <f t="shared" si="999"/>
        <v>0</v>
      </c>
      <c r="BJ395" s="434">
        <f t="shared" si="1000"/>
        <v>74.490909090909113</v>
      </c>
      <c r="BK395" s="435">
        <f t="shared" si="1001"/>
        <v>74.979274611398992</v>
      </c>
      <c r="BL395" s="434">
        <f t="shared" si="1002"/>
        <v>16388.000000000004</v>
      </c>
      <c r="BM395" s="435">
        <f t="shared" si="1003"/>
        <v>14471.000000000005</v>
      </c>
      <c r="BN395" s="609">
        <v>154</v>
      </c>
      <c r="BO395" s="615">
        <v>162</v>
      </c>
      <c r="BP395" s="434">
        <f t="shared" si="1004"/>
        <v>154</v>
      </c>
      <c r="BQ395" s="435">
        <f t="shared" si="1005"/>
        <v>162</v>
      </c>
      <c r="BR395" s="609">
        <v>162</v>
      </c>
      <c r="BS395" s="615">
        <v>158</v>
      </c>
      <c r="BT395" s="434">
        <f t="shared" si="1006"/>
        <v>162</v>
      </c>
      <c r="BU395" s="435">
        <f t="shared" si="1007"/>
        <v>158</v>
      </c>
      <c r="BV395" s="609">
        <v>0</v>
      </c>
      <c r="BW395" s="615"/>
      <c r="BX395" s="434">
        <f t="shared" si="1008"/>
        <v>0</v>
      </c>
      <c r="BY395" s="435">
        <f t="shared" si="1009"/>
        <v>0</v>
      </c>
      <c r="BZ395" s="434">
        <f t="shared" si="1010"/>
        <v>316</v>
      </c>
      <c r="CA395" s="435">
        <f t="shared" si="1011"/>
        <v>320</v>
      </c>
      <c r="CB395" s="434">
        <f t="shared" si="1012"/>
        <v>316</v>
      </c>
      <c r="CC395" s="435">
        <f t="shared" si="1013"/>
        <v>320</v>
      </c>
      <c r="CD395" s="609">
        <v>4.1038961038961004</v>
      </c>
      <c r="CE395" s="615">
        <v>3.6358024691358</v>
      </c>
      <c r="CF395" s="434">
        <f t="shared" si="1014"/>
        <v>631.99999999999943</v>
      </c>
      <c r="CG395" s="435">
        <f t="shared" si="1015"/>
        <v>588.99999999999955</v>
      </c>
      <c r="CH395" s="609">
        <v>7.0925925925925899</v>
      </c>
      <c r="CI395" s="615">
        <v>6.4493670886075902</v>
      </c>
      <c r="CJ395" s="434">
        <f t="shared" si="1016"/>
        <v>1148.9999999999995</v>
      </c>
      <c r="CK395" s="435">
        <f t="shared" si="1017"/>
        <v>1018.9999999999992</v>
      </c>
      <c r="CL395" s="609">
        <v>0</v>
      </c>
      <c r="CM395" s="615"/>
      <c r="CN395" s="434">
        <f t="shared" si="1018"/>
        <v>0</v>
      </c>
      <c r="CO395" s="435">
        <f t="shared" si="1019"/>
        <v>0</v>
      </c>
      <c r="CP395" s="434">
        <f t="shared" si="1020"/>
        <v>5.6360759493670853</v>
      </c>
      <c r="CQ395" s="435">
        <f t="shared" si="1021"/>
        <v>5.0249999999999959</v>
      </c>
      <c r="CR395" s="434">
        <f t="shared" si="1022"/>
        <v>1780.9999999999989</v>
      </c>
      <c r="CS395" s="435">
        <f t="shared" si="1023"/>
        <v>1607.9999999999986</v>
      </c>
      <c r="CT395" s="609">
        <v>74.077922077922096</v>
      </c>
      <c r="CU395" s="615">
        <v>72.8333333333333</v>
      </c>
      <c r="CV395" s="434">
        <f t="shared" si="1024"/>
        <v>11408.000000000004</v>
      </c>
      <c r="CW395" s="435">
        <f t="shared" si="1025"/>
        <v>11798.999999999995</v>
      </c>
      <c r="CX395" s="609">
        <v>82.672839506172807</v>
      </c>
      <c r="CY395" s="615">
        <v>74.677215189873394</v>
      </c>
      <c r="CZ395" s="434">
        <f t="shared" si="1026"/>
        <v>13392.999999999995</v>
      </c>
      <c r="DA395" s="435">
        <f t="shared" si="1027"/>
        <v>11798.999999999996</v>
      </c>
      <c r="DB395" s="432">
        <v>0</v>
      </c>
      <c r="DC395" s="433"/>
      <c r="DD395" s="434">
        <f t="shared" si="1028"/>
        <v>0</v>
      </c>
      <c r="DE395" s="435">
        <f t="shared" si="1029"/>
        <v>0</v>
      </c>
      <c r="DF395" s="434">
        <f t="shared" si="1030"/>
        <v>78.484177215189874</v>
      </c>
      <c r="DG395" s="435">
        <f t="shared" si="1031"/>
        <v>73.743749999999977</v>
      </c>
      <c r="DH395" s="434">
        <f t="shared" si="1032"/>
        <v>24801</v>
      </c>
      <c r="DI395" s="435">
        <f t="shared" si="1033"/>
        <v>23597.999999999993</v>
      </c>
      <c r="DJ395" s="434">
        <f t="shared" si="1034"/>
        <v>536</v>
      </c>
      <c r="DK395" s="435">
        <f t="shared" si="1035"/>
        <v>513</v>
      </c>
      <c r="DL395" s="434">
        <f t="shared" si="1036"/>
        <v>536</v>
      </c>
      <c r="DM395" s="435">
        <f t="shared" si="1037"/>
        <v>513</v>
      </c>
      <c r="DN395" s="434">
        <f t="shared" si="1038"/>
        <v>4.4869402985074611</v>
      </c>
      <c r="DO395" s="435">
        <f t="shared" si="1039"/>
        <v>4.3235867446393739</v>
      </c>
      <c r="DP395" s="434">
        <f t="shared" si="1040"/>
        <v>2404.9999999999991</v>
      </c>
      <c r="DQ395" s="435">
        <f t="shared" si="1041"/>
        <v>2217.9999999999986</v>
      </c>
      <c r="DR395" s="434">
        <f t="shared" si="1042"/>
        <v>76.84514925373135</v>
      </c>
      <c r="DS395" s="435">
        <f t="shared" si="1043"/>
        <v>74.208576998050688</v>
      </c>
      <c r="DT395" s="434">
        <f t="shared" si="1044"/>
        <v>41189</v>
      </c>
      <c r="DU395" s="435">
        <f t="shared" si="1045"/>
        <v>38069</v>
      </c>
      <c r="DV395" s="609">
        <v>50</v>
      </c>
      <c r="DW395" s="615">
        <v>49</v>
      </c>
      <c r="DX395" s="434">
        <f t="shared" si="1046"/>
        <v>50</v>
      </c>
      <c r="DY395" s="435">
        <f t="shared" si="1047"/>
        <v>49</v>
      </c>
      <c r="DZ395" s="609">
        <v>109</v>
      </c>
      <c r="EA395" s="615">
        <v>108</v>
      </c>
      <c r="EB395" s="434">
        <f t="shared" si="1048"/>
        <v>109</v>
      </c>
      <c r="EC395" s="435">
        <f t="shared" si="1049"/>
        <v>108</v>
      </c>
      <c r="ED395" s="609">
        <v>0</v>
      </c>
      <c r="EE395" s="615"/>
      <c r="EF395" s="434">
        <f t="shared" si="1050"/>
        <v>0</v>
      </c>
      <c r="EG395" s="435">
        <f t="shared" si="1051"/>
        <v>0</v>
      </c>
      <c r="EH395" s="434">
        <f t="shared" si="1052"/>
        <v>159</v>
      </c>
      <c r="EI395" s="435">
        <f t="shared" si="1053"/>
        <v>157</v>
      </c>
      <c r="EJ395" s="434">
        <f t="shared" si="1054"/>
        <v>159</v>
      </c>
      <c r="EK395" s="435">
        <f t="shared" si="1055"/>
        <v>157</v>
      </c>
      <c r="EL395" s="609">
        <v>3.56</v>
      </c>
      <c r="EM395" s="615">
        <v>3.6428571428571401</v>
      </c>
      <c r="EN395" s="434">
        <f t="shared" si="1056"/>
        <v>178</v>
      </c>
      <c r="EO395" s="435">
        <f t="shared" si="1057"/>
        <v>178.49999999999986</v>
      </c>
      <c r="EP395" s="609">
        <v>3.9174311926605498</v>
      </c>
      <c r="EQ395" s="615">
        <v>3.9629629629629601</v>
      </c>
      <c r="ER395" s="434">
        <f t="shared" si="1058"/>
        <v>426.99999999999994</v>
      </c>
      <c r="ES395" s="435">
        <f t="shared" si="1059"/>
        <v>427.99999999999972</v>
      </c>
      <c r="ET395" s="609"/>
      <c r="EU395" s="615"/>
      <c r="EV395" s="434">
        <f t="shared" si="1060"/>
        <v>0</v>
      </c>
      <c r="EW395" s="435">
        <f t="shared" si="1061"/>
        <v>0</v>
      </c>
      <c r="EX395" s="434">
        <f t="shared" si="1062"/>
        <v>3.8050314465408803</v>
      </c>
      <c r="EY395" s="435">
        <f t="shared" si="1063"/>
        <v>3.8630573248407614</v>
      </c>
      <c r="EZ395" s="434">
        <f t="shared" si="1064"/>
        <v>605</v>
      </c>
      <c r="FA395" s="435">
        <f t="shared" si="1065"/>
        <v>606.49999999999955</v>
      </c>
      <c r="FB395" s="609">
        <v>60.8</v>
      </c>
      <c r="FC395" s="615">
        <v>63.2040816326531</v>
      </c>
      <c r="FD395" s="434">
        <f t="shared" si="1066"/>
        <v>3040</v>
      </c>
      <c r="FE395" s="435">
        <f t="shared" si="1067"/>
        <v>3097.0000000000018</v>
      </c>
      <c r="FF395" s="609">
        <v>55.880733944954102</v>
      </c>
      <c r="FG395" s="615">
        <v>55.629629629629598</v>
      </c>
      <c r="FH395" s="434">
        <f t="shared" si="1068"/>
        <v>6090.9999999999973</v>
      </c>
      <c r="FI395" s="435">
        <f t="shared" si="1069"/>
        <v>6007.9999999999964</v>
      </c>
      <c r="FJ395" s="609"/>
      <c r="FK395" s="615"/>
      <c r="FL395" s="434">
        <f t="shared" si="1070"/>
        <v>0</v>
      </c>
      <c r="FM395" s="435">
        <f t="shared" si="1071"/>
        <v>0</v>
      </c>
      <c r="FN395" s="434">
        <f t="shared" si="1072"/>
        <v>57.42767295597482</v>
      </c>
      <c r="FO395" s="435">
        <f t="shared" si="1073"/>
        <v>57.993630573248396</v>
      </c>
      <c r="FP395" s="434">
        <f t="shared" si="1074"/>
        <v>9130.9999999999964</v>
      </c>
      <c r="FQ395" s="435">
        <f t="shared" si="1075"/>
        <v>9104.9999999999982</v>
      </c>
      <c r="FR395" s="609">
        <v>163</v>
      </c>
      <c r="FS395" s="615">
        <v>211</v>
      </c>
      <c r="FT395" s="434">
        <f t="shared" si="1076"/>
        <v>163</v>
      </c>
      <c r="FU395" s="435">
        <f t="shared" si="1077"/>
        <v>211</v>
      </c>
      <c r="FV395" s="609">
        <v>3.5705521472392601</v>
      </c>
      <c r="FW395" s="615">
        <v>3.21327014218009</v>
      </c>
      <c r="FX395" s="434">
        <f t="shared" si="1078"/>
        <v>581.99999999999943</v>
      </c>
      <c r="FY395" s="435">
        <f t="shared" si="1079"/>
        <v>677.99999999999898</v>
      </c>
      <c r="FZ395" s="609">
        <v>32.552147239263803</v>
      </c>
      <c r="GA395" s="615">
        <v>26.350710900473899</v>
      </c>
      <c r="GB395" s="434">
        <f t="shared" si="1080"/>
        <v>5306</v>
      </c>
      <c r="GC395" s="435">
        <f t="shared" si="1081"/>
        <v>5559.9999999999927</v>
      </c>
      <c r="GD395" s="434">
        <f t="shared" si="1082"/>
        <v>365</v>
      </c>
      <c r="GE395" s="435">
        <f t="shared" si="1083"/>
        <v>349</v>
      </c>
      <c r="GF395" s="434">
        <f t="shared" si="1084"/>
        <v>365</v>
      </c>
      <c r="GG395" s="435">
        <f t="shared" si="1085"/>
        <v>349</v>
      </c>
      <c r="GH395" s="434">
        <f t="shared" si="1086"/>
        <v>1242.9999999999995</v>
      </c>
      <c r="GI395" s="435">
        <f t="shared" si="1087"/>
        <v>1160.4999999999991</v>
      </c>
      <c r="GJ395" s="434">
        <f t="shared" si="1088"/>
        <v>26441.000000000007</v>
      </c>
      <c r="GK395" s="435">
        <f t="shared" si="1089"/>
        <v>25128</v>
      </c>
      <c r="GL395" s="434">
        <f t="shared" si="1090"/>
        <v>330</v>
      </c>
      <c r="GM395" s="435">
        <f t="shared" si="1091"/>
        <v>321</v>
      </c>
      <c r="GN395" s="434">
        <f t="shared" si="1092"/>
        <v>330</v>
      </c>
      <c r="GO395" s="435">
        <f t="shared" si="1093"/>
        <v>321</v>
      </c>
      <c r="GP395" s="434">
        <f t="shared" si="1094"/>
        <v>1766.9999999999995</v>
      </c>
      <c r="GQ395" s="435">
        <f t="shared" si="1095"/>
        <v>1663.9999999999993</v>
      </c>
      <c r="GR395" s="434">
        <f t="shared" si="1096"/>
        <v>23878.999999999989</v>
      </c>
      <c r="GS395" s="435">
        <f t="shared" si="1097"/>
        <v>22045.999999999993</v>
      </c>
      <c r="GT395" s="434">
        <f t="shared" si="1098"/>
        <v>695</v>
      </c>
      <c r="GU395" s="435">
        <f t="shared" si="1099"/>
        <v>670</v>
      </c>
      <c r="GV395" s="434">
        <f t="shared" si="1100"/>
        <v>695</v>
      </c>
      <c r="GW395" s="435">
        <f t="shared" si="1101"/>
        <v>670</v>
      </c>
      <c r="GX395" s="434">
        <f t="shared" si="1102"/>
        <v>3009.9999999999991</v>
      </c>
      <c r="GY395" s="435">
        <f t="shared" si="1103"/>
        <v>2824.4999999999982</v>
      </c>
      <c r="GZ395" s="434">
        <f t="shared" si="1104"/>
        <v>50320</v>
      </c>
      <c r="HA395" s="435">
        <f t="shared" si="1105"/>
        <v>47173.999999999993</v>
      </c>
      <c r="HB395" s="434">
        <f t="shared" si="1106"/>
        <v>0</v>
      </c>
      <c r="HC395" s="435">
        <f t="shared" si="1107"/>
        <v>0</v>
      </c>
      <c r="HD395" s="434">
        <f t="shared" si="1108"/>
        <v>0</v>
      </c>
      <c r="HE395" s="435">
        <f t="shared" si="1109"/>
        <v>0</v>
      </c>
      <c r="HF395" s="434">
        <f t="shared" si="1110"/>
        <v>0</v>
      </c>
      <c r="HG395" s="435">
        <f t="shared" si="1111"/>
        <v>0</v>
      </c>
      <c r="HH395" s="434">
        <f t="shared" si="1112"/>
        <v>0</v>
      </c>
      <c r="HI395" s="435">
        <f t="shared" si="1113"/>
        <v>0</v>
      </c>
      <c r="HJ395" s="434">
        <f t="shared" si="1114"/>
        <v>3591.9999999999986</v>
      </c>
      <c r="HK395" s="435">
        <f t="shared" si="1115"/>
        <v>3502.4999999999973</v>
      </c>
      <c r="HL395" s="434">
        <f t="shared" si="1116"/>
        <v>55626</v>
      </c>
      <c r="HM395" s="435">
        <f t="shared" si="1117"/>
        <v>52733.999999999993</v>
      </c>
    </row>
    <row r="396" spans="1:221" s="616" customFormat="1" ht="15.6" customHeight="1">
      <c r="A396" s="612" t="s">
        <v>686</v>
      </c>
      <c r="B396" s="613" t="s">
        <v>707</v>
      </c>
      <c r="C396" s="581" t="s">
        <v>1277</v>
      </c>
      <c r="D396" s="612">
        <v>232867</v>
      </c>
      <c r="E396" s="612">
        <v>9</v>
      </c>
      <c r="F396" s="609">
        <v>480</v>
      </c>
      <c r="G396" s="615">
        <v>507</v>
      </c>
      <c r="H396" s="609">
        <v>0</v>
      </c>
      <c r="I396" s="615">
        <v>0</v>
      </c>
      <c r="J396" s="434">
        <f t="shared" si="970"/>
        <v>480</v>
      </c>
      <c r="K396" s="435">
        <f t="shared" si="971"/>
        <v>507</v>
      </c>
      <c r="L396" s="609">
        <v>66</v>
      </c>
      <c r="M396" s="615">
        <v>66</v>
      </c>
      <c r="N396" s="434">
        <f t="shared" si="972"/>
        <v>479</v>
      </c>
      <c r="O396" s="435">
        <f t="shared" si="973"/>
        <v>505</v>
      </c>
      <c r="P396" s="434">
        <f t="shared" si="974"/>
        <v>479</v>
      </c>
      <c r="Q396" s="435">
        <f t="shared" si="975"/>
        <v>505</v>
      </c>
      <c r="R396" s="609">
        <v>161</v>
      </c>
      <c r="S396" s="615">
        <v>174</v>
      </c>
      <c r="T396" s="589">
        <f t="shared" si="969"/>
        <v>161</v>
      </c>
      <c r="U396" s="590">
        <f t="shared" si="969"/>
        <v>174</v>
      </c>
      <c r="V396" s="609">
        <v>36</v>
      </c>
      <c r="W396" s="615">
        <v>41</v>
      </c>
      <c r="X396" s="434">
        <f t="shared" si="976"/>
        <v>36</v>
      </c>
      <c r="Y396" s="435">
        <f t="shared" si="977"/>
        <v>41</v>
      </c>
      <c r="Z396" s="609">
        <v>0</v>
      </c>
      <c r="AA396" s="615"/>
      <c r="AB396" s="434">
        <f t="shared" si="978"/>
        <v>0</v>
      </c>
      <c r="AC396" s="435">
        <f t="shared" si="979"/>
        <v>0</v>
      </c>
      <c r="AD396" s="434">
        <f t="shared" si="980"/>
        <v>197</v>
      </c>
      <c r="AE396" s="435">
        <f t="shared" si="981"/>
        <v>215</v>
      </c>
      <c r="AF396" s="434">
        <f t="shared" si="982"/>
        <v>197</v>
      </c>
      <c r="AG396" s="435">
        <f t="shared" si="983"/>
        <v>215</v>
      </c>
      <c r="AH396" s="609">
        <v>2.60869565217391</v>
      </c>
      <c r="AI396" s="615">
        <v>2.8965517241379302</v>
      </c>
      <c r="AJ396" s="434">
        <f t="shared" si="984"/>
        <v>419.99999999999949</v>
      </c>
      <c r="AK396" s="435">
        <f t="shared" si="985"/>
        <v>503.99999999999983</v>
      </c>
      <c r="AL396" s="609">
        <v>4.4444444444444402</v>
      </c>
      <c r="AM396" s="615">
        <v>4.6341463414634099</v>
      </c>
      <c r="AN396" s="434">
        <f t="shared" si="986"/>
        <v>159.99999999999986</v>
      </c>
      <c r="AO396" s="435">
        <f t="shared" si="987"/>
        <v>189.9999999999998</v>
      </c>
      <c r="AP396" s="609">
        <v>0</v>
      </c>
      <c r="AQ396" s="615"/>
      <c r="AR396" s="434">
        <f t="shared" si="988"/>
        <v>0</v>
      </c>
      <c r="AS396" s="435">
        <f t="shared" si="989"/>
        <v>0</v>
      </c>
      <c r="AT396" s="434">
        <f t="shared" si="990"/>
        <v>2.9441624365482197</v>
      </c>
      <c r="AU396" s="435">
        <f t="shared" si="991"/>
        <v>3.2279069767441846</v>
      </c>
      <c r="AV396" s="434">
        <f t="shared" si="992"/>
        <v>579.99999999999932</v>
      </c>
      <c r="AW396" s="435">
        <f t="shared" si="993"/>
        <v>693.99999999999966</v>
      </c>
      <c r="AX396" s="609">
        <v>78.844720496894396</v>
      </c>
      <c r="AY396" s="615">
        <v>78.850574712643706</v>
      </c>
      <c r="AZ396" s="434">
        <f t="shared" si="994"/>
        <v>12693.999999999998</v>
      </c>
      <c r="BA396" s="435">
        <f t="shared" si="995"/>
        <v>13720.000000000005</v>
      </c>
      <c r="BB396" s="609">
        <v>82.75</v>
      </c>
      <c r="BC396" s="615">
        <v>88.634146341463406</v>
      </c>
      <c r="BD396" s="434">
        <f t="shared" si="996"/>
        <v>2979</v>
      </c>
      <c r="BE396" s="435">
        <f t="shared" si="997"/>
        <v>3633.9999999999995</v>
      </c>
      <c r="BF396" s="609">
        <v>0</v>
      </c>
      <c r="BG396" s="615"/>
      <c r="BH396" s="434">
        <f t="shared" si="998"/>
        <v>0</v>
      </c>
      <c r="BI396" s="435">
        <f t="shared" si="999"/>
        <v>0</v>
      </c>
      <c r="BJ396" s="434">
        <f t="shared" si="1000"/>
        <v>79.558375634517759</v>
      </c>
      <c r="BK396" s="435">
        <f t="shared" si="1001"/>
        <v>80.716279069767452</v>
      </c>
      <c r="BL396" s="434">
        <f t="shared" si="1002"/>
        <v>15672.999999999998</v>
      </c>
      <c r="BM396" s="435">
        <f t="shared" si="1003"/>
        <v>17354.000000000004</v>
      </c>
      <c r="BN396" s="609">
        <v>91</v>
      </c>
      <c r="BO396" s="615">
        <v>96</v>
      </c>
      <c r="BP396" s="434">
        <f t="shared" si="1004"/>
        <v>91</v>
      </c>
      <c r="BQ396" s="435">
        <f t="shared" si="1005"/>
        <v>96</v>
      </c>
      <c r="BR396" s="609">
        <v>68</v>
      </c>
      <c r="BS396" s="615">
        <v>54</v>
      </c>
      <c r="BT396" s="434">
        <f t="shared" si="1006"/>
        <v>68</v>
      </c>
      <c r="BU396" s="435">
        <f t="shared" si="1007"/>
        <v>54</v>
      </c>
      <c r="BV396" s="609">
        <v>0</v>
      </c>
      <c r="BW396" s="615"/>
      <c r="BX396" s="434">
        <f t="shared" si="1008"/>
        <v>0</v>
      </c>
      <c r="BY396" s="435">
        <f t="shared" si="1009"/>
        <v>0</v>
      </c>
      <c r="BZ396" s="434">
        <f t="shared" si="1010"/>
        <v>159</v>
      </c>
      <c r="CA396" s="435">
        <f t="shared" si="1011"/>
        <v>150</v>
      </c>
      <c r="CB396" s="434">
        <f t="shared" si="1012"/>
        <v>159</v>
      </c>
      <c r="CC396" s="435">
        <f t="shared" si="1013"/>
        <v>150</v>
      </c>
      <c r="CD396" s="609">
        <v>3.7637362637362601</v>
      </c>
      <c r="CE396" s="615">
        <v>4.0677083333333304</v>
      </c>
      <c r="CF396" s="434">
        <f t="shared" si="1014"/>
        <v>342.49999999999966</v>
      </c>
      <c r="CG396" s="435">
        <f t="shared" si="1015"/>
        <v>390.49999999999972</v>
      </c>
      <c r="CH396" s="609">
        <v>8.2205882352941195</v>
      </c>
      <c r="CI396" s="615">
        <v>7.6296296296296298</v>
      </c>
      <c r="CJ396" s="434">
        <f t="shared" si="1016"/>
        <v>559.00000000000011</v>
      </c>
      <c r="CK396" s="435">
        <f t="shared" si="1017"/>
        <v>412</v>
      </c>
      <c r="CL396" s="609">
        <v>0</v>
      </c>
      <c r="CM396" s="615"/>
      <c r="CN396" s="434">
        <f t="shared" si="1018"/>
        <v>0</v>
      </c>
      <c r="CO396" s="435">
        <f t="shared" si="1019"/>
        <v>0</v>
      </c>
      <c r="CP396" s="434">
        <f t="shared" si="1020"/>
        <v>5.6698113207547154</v>
      </c>
      <c r="CQ396" s="435">
        <f t="shared" si="1021"/>
        <v>5.3499999999999988</v>
      </c>
      <c r="CR396" s="434">
        <f t="shared" si="1022"/>
        <v>901.49999999999977</v>
      </c>
      <c r="CS396" s="435">
        <f t="shared" si="1023"/>
        <v>802.49999999999977</v>
      </c>
      <c r="CT396" s="609">
        <v>76.923076923076906</v>
      </c>
      <c r="CU396" s="615">
        <v>73.9270833333333</v>
      </c>
      <c r="CV396" s="434">
        <f t="shared" si="1024"/>
        <v>6999.9999999999982</v>
      </c>
      <c r="CW396" s="435">
        <f t="shared" si="1025"/>
        <v>7096.9999999999964</v>
      </c>
      <c r="CX396" s="609">
        <v>84.764705882352899</v>
      </c>
      <c r="CY396" s="615">
        <v>88.407407407407405</v>
      </c>
      <c r="CZ396" s="434">
        <f t="shared" si="1026"/>
        <v>5763.9999999999973</v>
      </c>
      <c r="DA396" s="435">
        <f t="shared" si="1027"/>
        <v>4774</v>
      </c>
      <c r="DB396" s="432">
        <v>0</v>
      </c>
      <c r="DC396" s="433"/>
      <c r="DD396" s="434">
        <f t="shared" si="1028"/>
        <v>0</v>
      </c>
      <c r="DE396" s="435">
        <f t="shared" si="1029"/>
        <v>0</v>
      </c>
      <c r="DF396" s="434">
        <f t="shared" si="1030"/>
        <v>80.276729559748404</v>
      </c>
      <c r="DG396" s="435">
        <f t="shared" si="1031"/>
        <v>79.139999999999972</v>
      </c>
      <c r="DH396" s="434">
        <f t="shared" si="1032"/>
        <v>12763.999999999996</v>
      </c>
      <c r="DI396" s="435">
        <f t="shared" si="1033"/>
        <v>11870.999999999996</v>
      </c>
      <c r="DJ396" s="434">
        <f t="shared" si="1034"/>
        <v>356</v>
      </c>
      <c r="DK396" s="435">
        <f t="shared" si="1035"/>
        <v>365</v>
      </c>
      <c r="DL396" s="434">
        <f t="shared" si="1036"/>
        <v>356</v>
      </c>
      <c r="DM396" s="435">
        <f t="shared" si="1037"/>
        <v>365</v>
      </c>
      <c r="DN396" s="434">
        <f t="shared" si="1038"/>
        <v>4.1615168539325813</v>
      </c>
      <c r="DO396" s="435">
        <f t="shared" si="1039"/>
        <v>4.0999999999999988</v>
      </c>
      <c r="DP396" s="434">
        <f t="shared" si="1040"/>
        <v>1481.4999999999989</v>
      </c>
      <c r="DQ396" s="435">
        <f t="shared" si="1041"/>
        <v>1496.4999999999995</v>
      </c>
      <c r="DR396" s="434">
        <f t="shared" si="1042"/>
        <v>79.879213483146046</v>
      </c>
      <c r="DS396" s="435">
        <f t="shared" si="1043"/>
        <v>80.06849315068493</v>
      </c>
      <c r="DT396" s="434">
        <f t="shared" si="1044"/>
        <v>28436.999999999993</v>
      </c>
      <c r="DU396" s="435">
        <f t="shared" si="1045"/>
        <v>29225</v>
      </c>
      <c r="DV396" s="609">
        <v>29</v>
      </c>
      <c r="DW396" s="615">
        <v>45</v>
      </c>
      <c r="DX396" s="434">
        <f t="shared" si="1046"/>
        <v>29</v>
      </c>
      <c r="DY396" s="435">
        <f t="shared" si="1047"/>
        <v>45</v>
      </c>
      <c r="DZ396" s="609">
        <v>50</v>
      </c>
      <c r="EA396" s="615">
        <v>44</v>
      </c>
      <c r="EB396" s="434">
        <f t="shared" si="1048"/>
        <v>50</v>
      </c>
      <c r="EC396" s="435">
        <f t="shared" si="1049"/>
        <v>44</v>
      </c>
      <c r="ED396" s="609">
        <v>0</v>
      </c>
      <c r="EE396" s="615"/>
      <c r="EF396" s="434">
        <f t="shared" si="1050"/>
        <v>0</v>
      </c>
      <c r="EG396" s="435">
        <f t="shared" si="1051"/>
        <v>0</v>
      </c>
      <c r="EH396" s="434">
        <f t="shared" si="1052"/>
        <v>79</v>
      </c>
      <c r="EI396" s="435">
        <f t="shared" si="1053"/>
        <v>89</v>
      </c>
      <c r="EJ396" s="434">
        <f t="shared" si="1054"/>
        <v>79</v>
      </c>
      <c r="EK396" s="435">
        <f t="shared" si="1055"/>
        <v>89</v>
      </c>
      <c r="EL396" s="609">
        <v>3.9827586206896601</v>
      </c>
      <c r="EM396" s="615">
        <v>3.8333333333333299</v>
      </c>
      <c r="EN396" s="434">
        <f t="shared" si="1056"/>
        <v>115.50000000000014</v>
      </c>
      <c r="EO396" s="435">
        <f t="shared" si="1057"/>
        <v>172.49999999999986</v>
      </c>
      <c r="EP396" s="609">
        <v>4.3600000000000003</v>
      </c>
      <c r="EQ396" s="615">
        <v>5.375</v>
      </c>
      <c r="ER396" s="434">
        <f t="shared" si="1058"/>
        <v>218.00000000000003</v>
      </c>
      <c r="ES396" s="435">
        <f t="shared" si="1059"/>
        <v>236.5</v>
      </c>
      <c r="ET396" s="609"/>
      <c r="EU396" s="615"/>
      <c r="EV396" s="434">
        <f t="shared" si="1060"/>
        <v>0</v>
      </c>
      <c r="EW396" s="435">
        <f t="shared" si="1061"/>
        <v>0</v>
      </c>
      <c r="EX396" s="434">
        <f t="shared" si="1062"/>
        <v>4.2215189873417742</v>
      </c>
      <c r="EY396" s="435">
        <f t="shared" si="1063"/>
        <v>4.5955056179775271</v>
      </c>
      <c r="EZ396" s="434">
        <f t="shared" si="1064"/>
        <v>333.50000000000017</v>
      </c>
      <c r="FA396" s="435">
        <f t="shared" si="1065"/>
        <v>408.99999999999989</v>
      </c>
      <c r="FB396" s="609">
        <v>66.068965517241395</v>
      </c>
      <c r="FC396" s="615">
        <v>66.622222222222206</v>
      </c>
      <c r="FD396" s="434">
        <f t="shared" si="1066"/>
        <v>1916.0000000000005</v>
      </c>
      <c r="FE396" s="435">
        <f t="shared" si="1067"/>
        <v>2997.9999999999991</v>
      </c>
      <c r="FF396" s="609">
        <v>62.4</v>
      </c>
      <c r="FG396" s="615">
        <v>58.113636363636402</v>
      </c>
      <c r="FH396" s="434">
        <f t="shared" si="1068"/>
        <v>3120</v>
      </c>
      <c r="FI396" s="435">
        <f t="shared" si="1069"/>
        <v>2557.0000000000018</v>
      </c>
      <c r="FJ396" s="609"/>
      <c r="FK396" s="615"/>
      <c r="FL396" s="434">
        <f t="shared" si="1070"/>
        <v>0</v>
      </c>
      <c r="FM396" s="435">
        <f t="shared" si="1071"/>
        <v>0</v>
      </c>
      <c r="FN396" s="434">
        <f t="shared" si="1072"/>
        <v>63.746835443037973</v>
      </c>
      <c r="FO396" s="435">
        <f t="shared" si="1073"/>
        <v>62.415730337078664</v>
      </c>
      <c r="FP396" s="434">
        <f t="shared" si="1074"/>
        <v>5036</v>
      </c>
      <c r="FQ396" s="435">
        <f t="shared" si="1075"/>
        <v>5555.0000000000009</v>
      </c>
      <c r="FR396" s="609">
        <v>44</v>
      </c>
      <c r="FS396" s="615">
        <v>51</v>
      </c>
      <c r="FT396" s="434">
        <f t="shared" si="1076"/>
        <v>44</v>
      </c>
      <c r="FU396" s="435">
        <f t="shared" si="1077"/>
        <v>51</v>
      </c>
      <c r="FV396" s="609">
        <v>9.2045454545454604</v>
      </c>
      <c r="FW396" s="615">
        <v>8.6862745098039191</v>
      </c>
      <c r="FX396" s="434">
        <f t="shared" si="1078"/>
        <v>405.00000000000023</v>
      </c>
      <c r="FY396" s="435">
        <f t="shared" si="1079"/>
        <v>442.99999999999989</v>
      </c>
      <c r="FZ396" s="609">
        <v>73.568181818181799</v>
      </c>
      <c r="GA396" s="615">
        <v>58.431372549019599</v>
      </c>
      <c r="GB396" s="434">
        <f t="shared" si="1080"/>
        <v>3236.9999999999991</v>
      </c>
      <c r="GC396" s="435">
        <f t="shared" si="1081"/>
        <v>2979.9999999999995</v>
      </c>
      <c r="GD396" s="434">
        <f t="shared" si="1082"/>
        <v>281</v>
      </c>
      <c r="GE396" s="435">
        <f t="shared" si="1083"/>
        <v>315</v>
      </c>
      <c r="GF396" s="434">
        <f t="shared" si="1084"/>
        <v>281</v>
      </c>
      <c r="GG396" s="435">
        <f t="shared" si="1085"/>
        <v>315</v>
      </c>
      <c r="GH396" s="434">
        <f t="shared" si="1086"/>
        <v>877.9999999999992</v>
      </c>
      <c r="GI396" s="435">
        <f t="shared" si="1087"/>
        <v>1066.9999999999993</v>
      </c>
      <c r="GJ396" s="434">
        <f t="shared" si="1088"/>
        <v>21609.999999999996</v>
      </c>
      <c r="GK396" s="435">
        <f t="shared" si="1089"/>
        <v>23815</v>
      </c>
      <c r="GL396" s="434">
        <f t="shared" si="1090"/>
        <v>154</v>
      </c>
      <c r="GM396" s="435">
        <f t="shared" si="1091"/>
        <v>139</v>
      </c>
      <c r="GN396" s="434">
        <f t="shared" si="1092"/>
        <v>154</v>
      </c>
      <c r="GO396" s="435">
        <f t="shared" si="1093"/>
        <v>139</v>
      </c>
      <c r="GP396" s="434">
        <f t="shared" si="1094"/>
        <v>937</v>
      </c>
      <c r="GQ396" s="435">
        <f t="shared" si="1095"/>
        <v>838.49999999999977</v>
      </c>
      <c r="GR396" s="434">
        <f t="shared" si="1096"/>
        <v>11862.999999999996</v>
      </c>
      <c r="GS396" s="435">
        <f t="shared" si="1097"/>
        <v>10965.000000000002</v>
      </c>
      <c r="GT396" s="434">
        <f t="shared" si="1098"/>
        <v>435</v>
      </c>
      <c r="GU396" s="435">
        <f t="shared" si="1099"/>
        <v>454</v>
      </c>
      <c r="GV396" s="434">
        <f t="shared" si="1100"/>
        <v>435</v>
      </c>
      <c r="GW396" s="435">
        <f t="shared" si="1101"/>
        <v>454</v>
      </c>
      <c r="GX396" s="434">
        <f t="shared" si="1102"/>
        <v>1814.9999999999991</v>
      </c>
      <c r="GY396" s="435">
        <f t="shared" si="1103"/>
        <v>1905.4999999999991</v>
      </c>
      <c r="GZ396" s="434">
        <f t="shared" si="1104"/>
        <v>33472.999999999993</v>
      </c>
      <c r="HA396" s="435">
        <f t="shared" si="1105"/>
        <v>34780</v>
      </c>
      <c r="HB396" s="434">
        <f t="shared" si="1106"/>
        <v>0</v>
      </c>
      <c r="HC396" s="435">
        <f t="shared" si="1107"/>
        <v>0</v>
      </c>
      <c r="HD396" s="434">
        <f t="shared" si="1108"/>
        <v>0</v>
      </c>
      <c r="HE396" s="435">
        <f t="shared" si="1109"/>
        <v>0</v>
      </c>
      <c r="HF396" s="434">
        <f t="shared" si="1110"/>
        <v>0</v>
      </c>
      <c r="HG396" s="435">
        <f t="shared" si="1111"/>
        <v>0</v>
      </c>
      <c r="HH396" s="434">
        <f t="shared" si="1112"/>
        <v>0</v>
      </c>
      <c r="HI396" s="435">
        <f t="shared" si="1113"/>
        <v>0</v>
      </c>
      <c r="HJ396" s="434">
        <f t="shared" si="1114"/>
        <v>2219.9999999999991</v>
      </c>
      <c r="HK396" s="435">
        <f t="shared" si="1115"/>
        <v>2348.4999999999995</v>
      </c>
      <c r="HL396" s="434">
        <f t="shared" si="1116"/>
        <v>36709.999999999993</v>
      </c>
      <c r="HM396" s="435">
        <f t="shared" si="1117"/>
        <v>37760</v>
      </c>
    </row>
    <row r="397" spans="1:221" s="616" customFormat="1" ht="15.6" customHeight="1">
      <c r="A397" s="612" t="s">
        <v>686</v>
      </c>
      <c r="B397" s="613" t="s">
        <v>709</v>
      </c>
      <c r="C397" s="581" t="s">
        <v>1277</v>
      </c>
      <c r="D397" s="612">
        <v>233116</v>
      </c>
      <c r="E397" s="612">
        <v>9</v>
      </c>
      <c r="F397" s="609">
        <v>545</v>
      </c>
      <c r="G397" s="615">
        <v>454</v>
      </c>
      <c r="H397" s="609">
        <v>0</v>
      </c>
      <c r="I397" s="615">
        <v>0</v>
      </c>
      <c r="J397" s="434">
        <f t="shared" si="970"/>
        <v>545</v>
      </c>
      <c r="K397" s="435">
        <f t="shared" si="971"/>
        <v>454</v>
      </c>
      <c r="L397" s="609">
        <v>66</v>
      </c>
      <c r="M397" s="615">
        <v>66</v>
      </c>
      <c r="N397" s="434">
        <f t="shared" si="972"/>
        <v>544</v>
      </c>
      <c r="O397" s="435">
        <f t="shared" si="973"/>
        <v>453</v>
      </c>
      <c r="P397" s="434">
        <f t="shared" si="974"/>
        <v>544</v>
      </c>
      <c r="Q397" s="435">
        <f t="shared" si="975"/>
        <v>453</v>
      </c>
      <c r="R397" s="609">
        <v>99</v>
      </c>
      <c r="S397" s="615">
        <v>75</v>
      </c>
      <c r="T397" s="589">
        <f t="shared" si="969"/>
        <v>99</v>
      </c>
      <c r="U397" s="590">
        <f t="shared" si="969"/>
        <v>75</v>
      </c>
      <c r="V397" s="609">
        <v>48</v>
      </c>
      <c r="W397" s="615">
        <v>46</v>
      </c>
      <c r="X397" s="434">
        <f t="shared" si="976"/>
        <v>48</v>
      </c>
      <c r="Y397" s="435">
        <f t="shared" si="977"/>
        <v>46</v>
      </c>
      <c r="Z397" s="609">
        <v>0</v>
      </c>
      <c r="AA397" s="615"/>
      <c r="AB397" s="434">
        <f t="shared" si="978"/>
        <v>0</v>
      </c>
      <c r="AC397" s="435">
        <f t="shared" si="979"/>
        <v>0</v>
      </c>
      <c r="AD397" s="434">
        <f t="shared" si="980"/>
        <v>147</v>
      </c>
      <c r="AE397" s="435">
        <f t="shared" si="981"/>
        <v>121</v>
      </c>
      <c r="AF397" s="434">
        <f t="shared" si="982"/>
        <v>147</v>
      </c>
      <c r="AG397" s="435">
        <f t="shared" si="983"/>
        <v>121</v>
      </c>
      <c r="AH397" s="609">
        <v>2.7979797979797998</v>
      </c>
      <c r="AI397" s="615">
        <v>3.1866666666666701</v>
      </c>
      <c r="AJ397" s="434">
        <f t="shared" si="984"/>
        <v>277.00000000000017</v>
      </c>
      <c r="AK397" s="435">
        <f t="shared" si="985"/>
        <v>239.00000000000026</v>
      </c>
      <c r="AL397" s="609">
        <v>3.8125</v>
      </c>
      <c r="AM397" s="615">
        <v>3.5434782608695699</v>
      </c>
      <c r="AN397" s="434">
        <f t="shared" si="986"/>
        <v>183</v>
      </c>
      <c r="AO397" s="435">
        <f t="shared" si="987"/>
        <v>163.00000000000023</v>
      </c>
      <c r="AP397" s="609">
        <v>0</v>
      </c>
      <c r="AQ397" s="615"/>
      <c r="AR397" s="434">
        <f t="shared" si="988"/>
        <v>0</v>
      </c>
      <c r="AS397" s="435">
        <f t="shared" si="989"/>
        <v>0</v>
      </c>
      <c r="AT397" s="434">
        <f t="shared" si="990"/>
        <v>3.1292517006802734</v>
      </c>
      <c r="AU397" s="435">
        <f t="shared" si="991"/>
        <v>3.3223140495867804</v>
      </c>
      <c r="AV397" s="434">
        <f t="shared" si="992"/>
        <v>460.00000000000017</v>
      </c>
      <c r="AW397" s="435">
        <f t="shared" si="993"/>
        <v>402.00000000000045</v>
      </c>
      <c r="AX397" s="609">
        <v>74.202020202020194</v>
      </c>
      <c r="AY397" s="615">
        <v>80.026666666666699</v>
      </c>
      <c r="AZ397" s="434">
        <f t="shared" si="994"/>
        <v>7345.9999999999991</v>
      </c>
      <c r="BA397" s="435">
        <f t="shared" si="995"/>
        <v>6002.0000000000027</v>
      </c>
      <c r="BB397" s="609">
        <v>78.9166666666667</v>
      </c>
      <c r="BC397" s="615">
        <v>80.847826086956502</v>
      </c>
      <c r="BD397" s="434">
        <f t="shared" si="996"/>
        <v>3788.0000000000018</v>
      </c>
      <c r="BE397" s="435">
        <f t="shared" si="997"/>
        <v>3718.9999999999991</v>
      </c>
      <c r="BF397" s="609">
        <v>0</v>
      </c>
      <c r="BG397" s="615"/>
      <c r="BH397" s="434">
        <f t="shared" si="998"/>
        <v>0</v>
      </c>
      <c r="BI397" s="435">
        <f t="shared" si="999"/>
        <v>0</v>
      </c>
      <c r="BJ397" s="434">
        <f t="shared" si="1000"/>
        <v>75.741496598639458</v>
      </c>
      <c r="BK397" s="435">
        <f t="shared" si="1001"/>
        <v>80.338842975206632</v>
      </c>
      <c r="BL397" s="434">
        <f t="shared" si="1002"/>
        <v>11134</v>
      </c>
      <c r="BM397" s="435">
        <f t="shared" si="1003"/>
        <v>9721.0000000000018</v>
      </c>
      <c r="BN397" s="609">
        <v>60</v>
      </c>
      <c r="BO397" s="615">
        <v>56</v>
      </c>
      <c r="BP397" s="434">
        <f t="shared" si="1004"/>
        <v>60</v>
      </c>
      <c r="BQ397" s="435">
        <f t="shared" si="1005"/>
        <v>56</v>
      </c>
      <c r="BR397" s="609">
        <v>111</v>
      </c>
      <c r="BS397" s="615">
        <v>91</v>
      </c>
      <c r="BT397" s="434">
        <f t="shared" si="1006"/>
        <v>111</v>
      </c>
      <c r="BU397" s="435">
        <f t="shared" si="1007"/>
        <v>91</v>
      </c>
      <c r="BV397" s="609">
        <v>0</v>
      </c>
      <c r="BW397" s="615"/>
      <c r="BX397" s="434">
        <f t="shared" si="1008"/>
        <v>0</v>
      </c>
      <c r="BY397" s="435">
        <f t="shared" si="1009"/>
        <v>0</v>
      </c>
      <c r="BZ397" s="434">
        <f t="shared" si="1010"/>
        <v>171</v>
      </c>
      <c r="CA397" s="435">
        <f t="shared" si="1011"/>
        <v>147</v>
      </c>
      <c r="CB397" s="434">
        <f t="shared" si="1012"/>
        <v>171</v>
      </c>
      <c r="CC397" s="435">
        <f t="shared" si="1013"/>
        <v>147</v>
      </c>
      <c r="CD397" s="609">
        <v>4.4666666666666703</v>
      </c>
      <c r="CE397" s="615">
        <v>4.90178571428571</v>
      </c>
      <c r="CF397" s="434">
        <f t="shared" si="1014"/>
        <v>268.00000000000023</v>
      </c>
      <c r="CG397" s="435">
        <f t="shared" si="1015"/>
        <v>274.49999999999977</v>
      </c>
      <c r="CH397" s="609">
        <v>6.7567567567567597</v>
      </c>
      <c r="CI397" s="615">
        <v>6.2307692307692299</v>
      </c>
      <c r="CJ397" s="434">
        <f t="shared" si="1016"/>
        <v>750.00000000000034</v>
      </c>
      <c r="CK397" s="435">
        <f t="shared" si="1017"/>
        <v>566.99999999999989</v>
      </c>
      <c r="CL397" s="609">
        <v>0</v>
      </c>
      <c r="CM397" s="615"/>
      <c r="CN397" s="434">
        <f t="shared" si="1018"/>
        <v>0</v>
      </c>
      <c r="CO397" s="435">
        <f t="shared" si="1019"/>
        <v>0</v>
      </c>
      <c r="CP397" s="434">
        <f t="shared" si="1020"/>
        <v>5.953216374269009</v>
      </c>
      <c r="CQ397" s="435">
        <f t="shared" si="1021"/>
        <v>5.7244897959183652</v>
      </c>
      <c r="CR397" s="434">
        <f t="shared" si="1022"/>
        <v>1018.0000000000006</v>
      </c>
      <c r="CS397" s="435">
        <f t="shared" si="1023"/>
        <v>841.49999999999966</v>
      </c>
      <c r="CT397" s="609">
        <v>81.866666666666703</v>
      </c>
      <c r="CU397" s="615">
        <v>80.785714285714306</v>
      </c>
      <c r="CV397" s="434">
        <f t="shared" si="1024"/>
        <v>4912.0000000000018</v>
      </c>
      <c r="CW397" s="435">
        <f t="shared" si="1025"/>
        <v>4524.0000000000009</v>
      </c>
      <c r="CX397" s="609">
        <v>81.081081081081095</v>
      </c>
      <c r="CY397" s="615">
        <v>76.813186813186803</v>
      </c>
      <c r="CZ397" s="434">
        <f t="shared" si="1026"/>
        <v>9000.0000000000018</v>
      </c>
      <c r="DA397" s="435">
        <f t="shared" si="1027"/>
        <v>6989.9999999999991</v>
      </c>
      <c r="DB397" s="432">
        <v>0</v>
      </c>
      <c r="DC397" s="433"/>
      <c r="DD397" s="434">
        <f t="shared" si="1028"/>
        <v>0</v>
      </c>
      <c r="DE397" s="435">
        <f t="shared" si="1029"/>
        <v>0</v>
      </c>
      <c r="DF397" s="434">
        <f t="shared" si="1030"/>
        <v>81.356725146198855</v>
      </c>
      <c r="DG397" s="435">
        <f t="shared" si="1031"/>
        <v>78.326530612244895</v>
      </c>
      <c r="DH397" s="434">
        <f t="shared" si="1032"/>
        <v>13912.000000000004</v>
      </c>
      <c r="DI397" s="435">
        <f t="shared" si="1033"/>
        <v>11514</v>
      </c>
      <c r="DJ397" s="434">
        <f t="shared" si="1034"/>
        <v>318</v>
      </c>
      <c r="DK397" s="435">
        <f t="shared" si="1035"/>
        <v>268</v>
      </c>
      <c r="DL397" s="434">
        <f t="shared" si="1036"/>
        <v>318</v>
      </c>
      <c r="DM397" s="435">
        <f t="shared" si="1037"/>
        <v>268</v>
      </c>
      <c r="DN397" s="434">
        <f t="shared" si="1038"/>
        <v>4.6477987421383666</v>
      </c>
      <c r="DO397" s="435">
        <f t="shared" si="1039"/>
        <v>4.6399253731343286</v>
      </c>
      <c r="DP397" s="434">
        <f t="shared" si="1040"/>
        <v>1478.0000000000007</v>
      </c>
      <c r="DQ397" s="435">
        <f t="shared" si="1041"/>
        <v>1243.5</v>
      </c>
      <c r="DR397" s="434">
        <f t="shared" si="1042"/>
        <v>78.761006289308185</v>
      </c>
      <c r="DS397" s="435">
        <f t="shared" si="1043"/>
        <v>79.235074626865668</v>
      </c>
      <c r="DT397" s="434">
        <f t="shared" si="1044"/>
        <v>25046.000000000004</v>
      </c>
      <c r="DU397" s="435">
        <f t="shared" si="1045"/>
        <v>21235</v>
      </c>
      <c r="DV397" s="609">
        <v>31</v>
      </c>
      <c r="DW397" s="615">
        <v>17</v>
      </c>
      <c r="DX397" s="434">
        <f t="shared" si="1046"/>
        <v>31</v>
      </c>
      <c r="DY397" s="435">
        <f t="shared" si="1047"/>
        <v>17</v>
      </c>
      <c r="DZ397" s="609">
        <v>89</v>
      </c>
      <c r="EA397" s="615">
        <v>90</v>
      </c>
      <c r="EB397" s="434">
        <f t="shared" si="1048"/>
        <v>89</v>
      </c>
      <c r="EC397" s="435">
        <f t="shared" si="1049"/>
        <v>90</v>
      </c>
      <c r="ED397" s="609">
        <v>0</v>
      </c>
      <c r="EE397" s="615"/>
      <c r="EF397" s="434">
        <f t="shared" si="1050"/>
        <v>0</v>
      </c>
      <c r="EG397" s="435">
        <f t="shared" si="1051"/>
        <v>0</v>
      </c>
      <c r="EH397" s="434">
        <f t="shared" si="1052"/>
        <v>120</v>
      </c>
      <c r="EI397" s="435">
        <f t="shared" si="1053"/>
        <v>107</v>
      </c>
      <c r="EJ397" s="434">
        <f t="shared" si="1054"/>
        <v>120</v>
      </c>
      <c r="EK397" s="435">
        <f t="shared" si="1055"/>
        <v>107</v>
      </c>
      <c r="EL397" s="609">
        <v>4.5806451612903203</v>
      </c>
      <c r="EM397" s="615">
        <v>3.52941176470588</v>
      </c>
      <c r="EN397" s="434">
        <f t="shared" si="1056"/>
        <v>141.99999999999994</v>
      </c>
      <c r="EO397" s="435">
        <f t="shared" si="1057"/>
        <v>59.999999999999957</v>
      </c>
      <c r="EP397" s="609">
        <v>4.19662921348315</v>
      </c>
      <c r="EQ397" s="615">
        <v>4.9055555555555603</v>
      </c>
      <c r="ER397" s="434">
        <f t="shared" si="1058"/>
        <v>373.50000000000034</v>
      </c>
      <c r="ES397" s="435">
        <f t="shared" si="1059"/>
        <v>441.50000000000045</v>
      </c>
      <c r="ET397" s="609"/>
      <c r="EU397" s="615"/>
      <c r="EV397" s="434">
        <f t="shared" si="1060"/>
        <v>0</v>
      </c>
      <c r="EW397" s="435">
        <f t="shared" si="1061"/>
        <v>0</v>
      </c>
      <c r="EX397" s="434">
        <f t="shared" si="1062"/>
        <v>4.2958333333333352</v>
      </c>
      <c r="EY397" s="435">
        <f t="shared" si="1063"/>
        <v>4.6869158878504713</v>
      </c>
      <c r="EZ397" s="434">
        <f t="shared" si="1064"/>
        <v>515.50000000000023</v>
      </c>
      <c r="FA397" s="435">
        <f t="shared" si="1065"/>
        <v>501.50000000000045</v>
      </c>
      <c r="FB397" s="609">
        <v>66.580645161290306</v>
      </c>
      <c r="FC397" s="615">
        <v>62.411764705882398</v>
      </c>
      <c r="FD397" s="434">
        <f t="shared" si="1066"/>
        <v>2063.9999999999995</v>
      </c>
      <c r="FE397" s="435">
        <f t="shared" si="1067"/>
        <v>1061.0000000000007</v>
      </c>
      <c r="FF397" s="609">
        <v>57.8539325842697</v>
      </c>
      <c r="FG397" s="615">
        <v>60.3</v>
      </c>
      <c r="FH397" s="434">
        <f t="shared" si="1068"/>
        <v>5149.0000000000036</v>
      </c>
      <c r="FI397" s="435">
        <f t="shared" si="1069"/>
        <v>5427</v>
      </c>
      <c r="FJ397" s="609"/>
      <c r="FK397" s="615"/>
      <c r="FL397" s="434">
        <f t="shared" si="1070"/>
        <v>0</v>
      </c>
      <c r="FM397" s="435">
        <f t="shared" si="1071"/>
        <v>0</v>
      </c>
      <c r="FN397" s="434">
        <f t="shared" si="1072"/>
        <v>60.108333333333363</v>
      </c>
      <c r="FO397" s="435">
        <f t="shared" si="1073"/>
        <v>60.635514018691595</v>
      </c>
      <c r="FP397" s="434">
        <f t="shared" si="1074"/>
        <v>7213.0000000000036</v>
      </c>
      <c r="FQ397" s="435">
        <f t="shared" si="1075"/>
        <v>6488.0000000000009</v>
      </c>
      <c r="FR397" s="609">
        <v>106</v>
      </c>
      <c r="FS397" s="615">
        <v>78</v>
      </c>
      <c r="FT397" s="434">
        <f t="shared" si="1076"/>
        <v>106</v>
      </c>
      <c r="FU397" s="435">
        <f t="shared" si="1077"/>
        <v>78</v>
      </c>
      <c r="FV397" s="609">
        <v>6.52830188679245</v>
      </c>
      <c r="FW397" s="615">
        <v>7.5769230769230802</v>
      </c>
      <c r="FX397" s="434">
        <f t="shared" si="1078"/>
        <v>691.99999999999966</v>
      </c>
      <c r="FY397" s="435">
        <f t="shared" si="1079"/>
        <v>591.00000000000023</v>
      </c>
      <c r="FZ397" s="609">
        <v>54.7264150943396</v>
      </c>
      <c r="GA397" s="615">
        <v>58.602564102564102</v>
      </c>
      <c r="GB397" s="434">
        <f t="shared" si="1080"/>
        <v>5800.9999999999973</v>
      </c>
      <c r="GC397" s="435">
        <f t="shared" si="1081"/>
        <v>4571</v>
      </c>
      <c r="GD397" s="434">
        <f t="shared" si="1082"/>
        <v>190</v>
      </c>
      <c r="GE397" s="435">
        <f t="shared" si="1083"/>
        <v>148</v>
      </c>
      <c r="GF397" s="434">
        <f t="shared" si="1084"/>
        <v>190</v>
      </c>
      <c r="GG397" s="435">
        <f t="shared" si="1085"/>
        <v>148</v>
      </c>
      <c r="GH397" s="434">
        <f t="shared" si="1086"/>
        <v>687.00000000000045</v>
      </c>
      <c r="GI397" s="435">
        <f t="shared" si="1087"/>
        <v>573.5</v>
      </c>
      <c r="GJ397" s="434">
        <f t="shared" si="1088"/>
        <v>14322</v>
      </c>
      <c r="GK397" s="435">
        <f t="shared" si="1089"/>
        <v>11587.000000000004</v>
      </c>
      <c r="GL397" s="434">
        <f t="shared" si="1090"/>
        <v>248</v>
      </c>
      <c r="GM397" s="435">
        <f t="shared" si="1091"/>
        <v>227</v>
      </c>
      <c r="GN397" s="434">
        <f t="shared" si="1092"/>
        <v>248</v>
      </c>
      <c r="GO397" s="435">
        <f t="shared" si="1093"/>
        <v>227</v>
      </c>
      <c r="GP397" s="434">
        <f t="shared" si="1094"/>
        <v>1306.5000000000007</v>
      </c>
      <c r="GQ397" s="435">
        <f t="shared" si="1095"/>
        <v>1171.5000000000005</v>
      </c>
      <c r="GR397" s="434">
        <f t="shared" si="1096"/>
        <v>17937.000000000007</v>
      </c>
      <c r="GS397" s="435">
        <f t="shared" si="1097"/>
        <v>16135.999999999998</v>
      </c>
      <c r="GT397" s="434">
        <f t="shared" si="1098"/>
        <v>438</v>
      </c>
      <c r="GU397" s="435">
        <f t="shared" si="1099"/>
        <v>375</v>
      </c>
      <c r="GV397" s="434">
        <f t="shared" si="1100"/>
        <v>438</v>
      </c>
      <c r="GW397" s="435">
        <f t="shared" si="1101"/>
        <v>375</v>
      </c>
      <c r="GX397" s="434">
        <f t="shared" si="1102"/>
        <v>1993.5000000000011</v>
      </c>
      <c r="GY397" s="435">
        <f t="shared" si="1103"/>
        <v>1745.0000000000005</v>
      </c>
      <c r="GZ397" s="434">
        <f t="shared" si="1104"/>
        <v>32259.000000000007</v>
      </c>
      <c r="HA397" s="435">
        <f t="shared" si="1105"/>
        <v>27723</v>
      </c>
      <c r="HB397" s="434">
        <f t="shared" si="1106"/>
        <v>0</v>
      </c>
      <c r="HC397" s="435">
        <f t="shared" si="1107"/>
        <v>0</v>
      </c>
      <c r="HD397" s="434">
        <f t="shared" si="1108"/>
        <v>0</v>
      </c>
      <c r="HE397" s="435">
        <f t="shared" si="1109"/>
        <v>0</v>
      </c>
      <c r="HF397" s="434">
        <f t="shared" si="1110"/>
        <v>0</v>
      </c>
      <c r="HG397" s="435">
        <f t="shared" si="1111"/>
        <v>0</v>
      </c>
      <c r="HH397" s="434">
        <f t="shared" si="1112"/>
        <v>0</v>
      </c>
      <c r="HI397" s="435">
        <f t="shared" si="1113"/>
        <v>0</v>
      </c>
      <c r="HJ397" s="434">
        <f t="shared" si="1114"/>
        <v>2685.5000000000005</v>
      </c>
      <c r="HK397" s="435">
        <f t="shared" si="1115"/>
        <v>2336.0000000000009</v>
      </c>
      <c r="HL397" s="434">
        <f t="shared" si="1116"/>
        <v>38060.000000000007</v>
      </c>
      <c r="HM397" s="435">
        <f t="shared" si="1117"/>
        <v>32294</v>
      </c>
    </row>
    <row r="398" spans="1:221" s="616" customFormat="1" ht="15.6" customHeight="1">
      <c r="A398" s="612" t="s">
        <v>686</v>
      </c>
      <c r="B398" s="620" t="s">
        <v>710</v>
      </c>
      <c r="C398" s="621" t="s">
        <v>1280</v>
      </c>
      <c r="D398" s="622">
        <v>233639</v>
      </c>
      <c r="E398" s="622">
        <v>10</v>
      </c>
      <c r="F398" s="609">
        <v>466</v>
      </c>
      <c r="G398" s="615">
        <v>433</v>
      </c>
      <c r="H398" s="609">
        <v>0</v>
      </c>
      <c r="I398" s="615">
        <v>0</v>
      </c>
      <c r="J398" s="434">
        <f t="shared" si="970"/>
        <v>466</v>
      </c>
      <c r="K398" s="435">
        <f t="shared" si="971"/>
        <v>433</v>
      </c>
      <c r="L398" s="609">
        <v>66</v>
      </c>
      <c r="M398" s="615">
        <v>66</v>
      </c>
      <c r="N398" s="434">
        <f t="shared" si="972"/>
        <v>468</v>
      </c>
      <c r="O398" s="435">
        <f t="shared" si="973"/>
        <v>433</v>
      </c>
      <c r="P398" s="434">
        <f t="shared" si="974"/>
        <v>468</v>
      </c>
      <c r="Q398" s="435">
        <f t="shared" si="975"/>
        <v>433</v>
      </c>
      <c r="R398" s="609">
        <v>37</v>
      </c>
      <c r="S398" s="615">
        <v>31</v>
      </c>
      <c r="T398" s="589">
        <f t="shared" si="969"/>
        <v>37</v>
      </c>
      <c r="U398" s="590">
        <f t="shared" si="969"/>
        <v>31</v>
      </c>
      <c r="V398" s="609">
        <v>30</v>
      </c>
      <c r="W398" s="615">
        <v>25</v>
      </c>
      <c r="X398" s="434">
        <f t="shared" si="976"/>
        <v>30</v>
      </c>
      <c r="Y398" s="435">
        <f t="shared" si="977"/>
        <v>25</v>
      </c>
      <c r="Z398" s="609">
        <v>0</v>
      </c>
      <c r="AA398" s="615"/>
      <c r="AB398" s="434">
        <f t="shared" si="978"/>
        <v>0</v>
      </c>
      <c r="AC398" s="435">
        <f t="shared" si="979"/>
        <v>0</v>
      </c>
      <c r="AD398" s="434">
        <f t="shared" si="980"/>
        <v>67</v>
      </c>
      <c r="AE398" s="435">
        <f t="shared" si="981"/>
        <v>56</v>
      </c>
      <c r="AF398" s="434">
        <f t="shared" si="982"/>
        <v>67</v>
      </c>
      <c r="AG398" s="435">
        <f t="shared" si="983"/>
        <v>56</v>
      </c>
      <c r="AH398" s="609">
        <v>3.8918918918918899</v>
      </c>
      <c r="AI398" s="615">
        <v>3.6451612903225801</v>
      </c>
      <c r="AJ398" s="434">
        <f t="shared" si="984"/>
        <v>143.99999999999991</v>
      </c>
      <c r="AK398" s="435">
        <f t="shared" si="985"/>
        <v>112.99999999999999</v>
      </c>
      <c r="AL398" s="609">
        <v>5.1333333333333302</v>
      </c>
      <c r="AM398" s="615">
        <v>5.32</v>
      </c>
      <c r="AN398" s="434">
        <f t="shared" si="986"/>
        <v>153.99999999999991</v>
      </c>
      <c r="AO398" s="435">
        <f t="shared" si="987"/>
        <v>133</v>
      </c>
      <c r="AP398" s="609">
        <v>0</v>
      </c>
      <c r="AQ398" s="615"/>
      <c r="AR398" s="434">
        <f t="shared" si="988"/>
        <v>0</v>
      </c>
      <c r="AS398" s="435">
        <f t="shared" si="989"/>
        <v>0</v>
      </c>
      <c r="AT398" s="434">
        <f t="shared" si="990"/>
        <v>4.447761194029848</v>
      </c>
      <c r="AU398" s="435">
        <f t="shared" si="991"/>
        <v>4.3928571428571432</v>
      </c>
      <c r="AV398" s="434">
        <f t="shared" si="992"/>
        <v>297.99999999999983</v>
      </c>
      <c r="AW398" s="435">
        <f t="shared" si="993"/>
        <v>246.00000000000003</v>
      </c>
      <c r="AX398" s="609">
        <v>90.243243243243199</v>
      </c>
      <c r="AY398" s="615">
        <v>84.322580645161295</v>
      </c>
      <c r="AZ398" s="434">
        <f t="shared" si="994"/>
        <v>3338.9999999999982</v>
      </c>
      <c r="BA398" s="435">
        <f t="shared" si="995"/>
        <v>2614</v>
      </c>
      <c r="BB398" s="609">
        <v>89</v>
      </c>
      <c r="BC398" s="615">
        <v>86.92</v>
      </c>
      <c r="BD398" s="434">
        <f t="shared" si="996"/>
        <v>2670</v>
      </c>
      <c r="BE398" s="435">
        <f t="shared" si="997"/>
        <v>2173</v>
      </c>
      <c r="BF398" s="609">
        <v>0</v>
      </c>
      <c r="BG398" s="615"/>
      <c r="BH398" s="434">
        <f t="shared" si="998"/>
        <v>0</v>
      </c>
      <c r="BI398" s="435">
        <f t="shared" si="999"/>
        <v>0</v>
      </c>
      <c r="BJ398" s="434">
        <f t="shared" si="1000"/>
        <v>89.686567164179081</v>
      </c>
      <c r="BK398" s="435">
        <f t="shared" si="1001"/>
        <v>85.482142857142861</v>
      </c>
      <c r="BL398" s="434">
        <f t="shared" si="1002"/>
        <v>6008.9999999999982</v>
      </c>
      <c r="BM398" s="435">
        <f t="shared" si="1003"/>
        <v>4787</v>
      </c>
      <c r="BN398" s="609">
        <v>40</v>
      </c>
      <c r="BO398" s="615">
        <v>33</v>
      </c>
      <c r="BP398" s="434">
        <f t="shared" si="1004"/>
        <v>40</v>
      </c>
      <c r="BQ398" s="435">
        <f t="shared" si="1005"/>
        <v>33</v>
      </c>
      <c r="BR398" s="609">
        <v>58</v>
      </c>
      <c r="BS398" s="615">
        <v>44</v>
      </c>
      <c r="BT398" s="434">
        <f t="shared" si="1006"/>
        <v>58</v>
      </c>
      <c r="BU398" s="435">
        <f t="shared" si="1007"/>
        <v>44</v>
      </c>
      <c r="BV398" s="609">
        <v>0</v>
      </c>
      <c r="BW398" s="615"/>
      <c r="BX398" s="434">
        <f t="shared" si="1008"/>
        <v>0</v>
      </c>
      <c r="BY398" s="435">
        <f t="shared" si="1009"/>
        <v>0</v>
      </c>
      <c r="BZ398" s="434">
        <f t="shared" si="1010"/>
        <v>98</v>
      </c>
      <c r="CA398" s="435">
        <f t="shared" si="1011"/>
        <v>77</v>
      </c>
      <c r="CB398" s="434">
        <f t="shared" si="1012"/>
        <v>98</v>
      </c>
      <c r="CC398" s="435">
        <f t="shared" si="1013"/>
        <v>77</v>
      </c>
      <c r="CD398" s="609">
        <v>4.9305555555555598</v>
      </c>
      <c r="CE398" s="615">
        <v>4.3484848484848504</v>
      </c>
      <c r="CF398" s="434">
        <f t="shared" si="1014"/>
        <v>197.2222222222224</v>
      </c>
      <c r="CG398" s="435">
        <f t="shared" si="1015"/>
        <v>143.50000000000006</v>
      </c>
      <c r="CH398" s="609">
        <v>9.9553571428571406</v>
      </c>
      <c r="CI398" s="615">
        <v>9.2272727272727302</v>
      </c>
      <c r="CJ398" s="434">
        <f t="shared" si="1016"/>
        <v>577.41071428571411</v>
      </c>
      <c r="CK398" s="435">
        <f t="shared" si="1017"/>
        <v>406.00000000000011</v>
      </c>
      <c r="CL398" s="609">
        <v>0</v>
      </c>
      <c r="CM398" s="615"/>
      <c r="CN398" s="434">
        <f t="shared" si="1018"/>
        <v>0</v>
      </c>
      <c r="CO398" s="435">
        <f t="shared" si="1019"/>
        <v>0</v>
      </c>
      <c r="CP398" s="434">
        <f t="shared" si="1020"/>
        <v>7.9044177194687402</v>
      </c>
      <c r="CQ398" s="435">
        <f t="shared" si="1021"/>
        <v>7.1363636363636394</v>
      </c>
      <c r="CR398" s="434">
        <f t="shared" si="1022"/>
        <v>774.63293650793651</v>
      </c>
      <c r="CS398" s="435">
        <f t="shared" si="1023"/>
        <v>549.50000000000023</v>
      </c>
      <c r="CT398" s="609">
        <v>75.5833333333333</v>
      </c>
      <c r="CU398" s="615">
        <v>81.181818181818201</v>
      </c>
      <c r="CV398" s="434">
        <f t="shared" si="1024"/>
        <v>3023.3333333333321</v>
      </c>
      <c r="CW398" s="435">
        <f t="shared" si="1025"/>
        <v>2679.0000000000005</v>
      </c>
      <c r="CX398" s="609">
        <v>89.482142857142904</v>
      </c>
      <c r="CY398" s="615">
        <v>84.840909090909093</v>
      </c>
      <c r="CZ398" s="434">
        <f t="shared" si="1026"/>
        <v>5189.9642857142881</v>
      </c>
      <c r="DA398" s="435">
        <f t="shared" si="1027"/>
        <v>3733</v>
      </c>
      <c r="DB398" s="432">
        <v>0</v>
      </c>
      <c r="DC398" s="433"/>
      <c r="DD398" s="434">
        <f t="shared" si="1028"/>
        <v>0</v>
      </c>
      <c r="DE398" s="435">
        <f t="shared" si="1029"/>
        <v>0</v>
      </c>
      <c r="DF398" s="434">
        <f t="shared" si="1030"/>
        <v>83.809159378036938</v>
      </c>
      <c r="DG398" s="435">
        <f t="shared" si="1031"/>
        <v>83.272727272727266</v>
      </c>
      <c r="DH398" s="434">
        <f t="shared" si="1032"/>
        <v>8213.2976190476202</v>
      </c>
      <c r="DI398" s="435">
        <f t="shared" si="1033"/>
        <v>6411.9999999999991</v>
      </c>
      <c r="DJ398" s="434">
        <f t="shared" si="1034"/>
        <v>165</v>
      </c>
      <c r="DK398" s="435">
        <f t="shared" si="1035"/>
        <v>133</v>
      </c>
      <c r="DL398" s="434">
        <f t="shared" si="1036"/>
        <v>165</v>
      </c>
      <c r="DM398" s="435">
        <f t="shared" si="1037"/>
        <v>133</v>
      </c>
      <c r="DN398" s="434">
        <f t="shared" si="1038"/>
        <v>6.5008056758056751</v>
      </c>
      <c r="DO398" s="435">
        <f t="shared" si="1039"/>
        <v>5.9812030075187987</v>
      </c>
      <c r="DP398" s="434">
        <f t="shared" si="1040"/>
        <v>1072.6329365079364</v>
      </c>
      <c r="DQ398" s="435">
        <f t="shared" si="1041"/>
        <v>795.50000000000023</v>
      </c>
      <c r="DR398" s="434">
        <f t="shared" si="1042"/>
        <v>86.195743145743137</v>
      </c>
      <c r="DS398" s="435">
        <f t="shared" si="1043"/>
        <v>84.203007518796994</v>
      </c>
      <c r="DT398" s="434">
        <f t="shared" si="1044"/>
        <v>14222.297619047618</v>
      </c>
      <c r="DU398" s="435">
        <f t="shared" si="1045"/>
        <v>11199</v>
      </c>
      <c r="DV398" s="609">
        <v>8</v>
      </c>
      <c r="DW398" s="615">
        <v>6</v>
      </c>
      <c r="DX398" s="434">
        <f t="shared" si="1046"/>
        <v>8</v>
      </c>
      <c r="DY398" s="435">
        <f t="shared" si="1047"/>
        <v>6</v>
      </c>
      <c r="DZ398" s="609">
        <v>20</v>
      </c>
      <c r="EA398" s="615">
        <v>12</v>
      </c>
      <c r="EB398" s="434">
        <f t="shared" si="1048"/>
        <v>20</v>
      </c>
      <c r="EC398" s="435">
        <f t="shared" si="1049"/>
        <v>12</v>
      </c>
      <c r="ED398" s="609">
        <v>0</v>
      </c>
      <c r="EE398" s="615"/>
      <c r="EF398" s="434">
        <f t="shared" si="1050"/>
        <v>0</v>
      </c>
      <c r="EG398" s="435">
        <f t="shared" si="1051"/>
        <v>0</v>
      </c>
      <c r="EH398" s="434">
        <f t="shared" si="1052"/>
        <v>28</v>
      </c>
      <c r="EI398" s="435">
        <f t="shared" si="1053"/>
        <v>18</v>
      </c>
      <c r="EJ398" s="434">
        <f t="shared" si="1054"/>
        <v>28</v>
      </c>
      <c r="EK398" s="435">
        <f t="shared" si="1055"/>
        <v>18</v>
      </c>
      <c r="EL398" s="609">
        <v>4.25</v>
      </c>
      <c r="EM398" s="615">
        <v>3.75</v>
      </c>
      <c r="EN398" s="434">
        <f t="shared" si="1056"/>
        <v>34</v>
      </c>
      <c r="EO398" s="435">
        <f t="shared" si="1057"/>
        <v>22.5</v>
      </c>
      <c r="EP398" s="609">
        <v>6.6</v>
      </c>
      <c r="EQ398" s="615">
        <v>4</v>
      </c>
      <c r="ER398" s="434">
        <f t="shared" si="1058"/>
        <v>132</v>
      </c>
      <c r="ES398" s="435">
        <f t="shared" si="1059"/>
        <v>48</v>
      </c>
      <c r="ET398" s="609"/>
      <c r="EU398" s="615"/>
      <c r="EV398" s="434">
        <f t="shared" si="1060"/>
        <v>0</v>
      </c>
      <c r="EW398" s="435">
        <f t="shared" si="1061"/>
        <v>0</v>
      </c>
      <c r="EX398" s="434">
        <f t="shared" si="1062"/>
        <v>5.9285714285714288</v>
      </c>
      <c r="EY398" s="435">
        <f t="shared" si="1063"/>
        <v>3.9166666666666665</v>
      </c>
      <c r="EZ398" s="434">
        <f t="shared" si="1064"/>
        <v>166</v>
      </c>
      <c r="FA398" s="435">
        <f t="shared" si="1065"/>
        <v>70.5</v>
      </c>
      <c r="FB398" s="609">
        <v>59.75</v>
      </c>
      <c r="FC398" s="615">
        <v>77.6666666666667</v>
      </c>
      <c r="FD398" s="434">
        <f t="shared" si="1066"/>
        <v>478</v>
      </c>
      <c r="FE398" s="435">
        <f t="shared" si="1067"/>
        <v>466.00000000000023</v>
      </c>
      <c r="FF398" s="609">
        <v>74.733333333333306</v>
      </c>
      <c r="FG398" s="615">
        <v>67</v>
      </c>
      <c r="FH398" s="434">
        <f t="shared" si="1068"/>
        <v>1494.6666666666661</v>
      </c>
      <c r="FI398" s="435">
        <f t="shared" si="1069"/>
        <v>804</v>
      </c>
      <c r="FJ398" s="609"/>
      <c r="FK398" s="615"/>
      <c r="FL398" s="434">
        <f t="shared" si="1070"/>
        <v>0</v>
      </c>
      <c r="FM398" s="435">
        <f t="shared" si="1071"/>
        <v>0</v>
      </c>
      <c r="FN398" s="434">
        <f t="shared" si="1072"/>
        <v>70.452380952380935</v>
      </c>
      <c r="FO398" s="435">
        <f t="shared" si="1073"/>
        <v>70.555555555555571</v>
      </c>
      <c r="FP398" s="434">
        <f t="shared" si="1074"/>
        <v>1972.6666666666661</v>
      </c>
      <c r="FQ398" s="435">
        <f t="shared" si="1075"/>
        <v>1270.0000000000002</v>
      </c>
      <c r="FR398" s="609">
        <v>275</v>
      </c>
      <c r="FS398" s="615">
        <v>282</v>
      </c>
      <c r="FT398" s="434">
        <f t="shared" si="1076"/>
        <v>275</v>
      </c>
      <c r="FU398" s="435">
        <f t="shared" si="1077"/>
        <v>282</v>
      </c>
      <c r="FV398" s="609">
        <v>1.6472727272727301</v>
      </c>
      <c r="FW398" s="615">
        <v>2.10948905109489</v>
      </c>
      <c r="FX398" s="434">
        <f t="shared" si="1078"/>
        <v>453.0000000000008</v>
      </c>
      <c r="FY398" s="435">
        <f t="shared" si="1079"/>
        <v>594.87591240875895</v>
      </c>
      <c r="FZ398" s="609">
        <v>14.6109090909091</v>
      </c>
      <c r="GA398" s="615">
        <v>15.138686131386899</v>
      </c>
      <c r="GB398" s="434">
        <f t="shared" si="1080"/>
        <v>4018.0000000000027</v>
      </c>
      <c r="GC398" s="435">
        <f t="shared" si="1081"/>
        <v>4269.1094890511058</v>
      </c>
      <c r="GD398" s="434">
        <f t="shared" si="1082"/>
        <v>85</v>
      </c>
      <c r="GE398" s="435">
        <f t="shared" si="1083"/>
        <v>70</v>
      </c>
      <c r="GF398" s="434">
        <f t="shared" si="1084"/>
        <v>85</v>
      </c>
      <c r="GG398" s="435">
        <f t="shared" si="1085"/>
        <v>70</v>
      </c>
      <c r="GH398" s="434">
        <f t="shared" si="1086"/>
        <v>375.22222222222229</v>
      </c>
      <c r="GI398" s="435">
        <f t="shared" si="1087"/>
        <v>279.00000000000006</v>
      </c>
      <c r="GJ398" s="434">
        <f t="shared" si="1088"/>
        <v>6840.3333333333303</v>
      </c>
      <c r="GK398" s="435">
        <f t="shared" si="1089"/>
        <v>5759</v>
      </c>
      <c r="GL398" s="434">
        <f t="shared" si="1090"/>
        <v>108</v>
      </c>
      <c r="GM398" s="435">
        <f t="shared" si="1091"/>
        <v>81</v>
      </c>
      <c r="GN398" s="434">
        <f t="shared" si="1092"/>
        <v>108</v>
      </c>
      <c r="GO398" s="435">
        <f t="shared" si="1093"/>
        <v>81</v>
      </c>
      <c r="GP398" s="434">
        <f t="shared" si="1094"/>
        <v>863.41071428571399</v>
      </c>
      <c r="GQ398" s="435">
        <f t="shared" si="1095"/>
        <v>587.00000000000011</v>
      </c>
      <c r="GR398" s="434">
        <f t="shared" si="1096"/>
        <v>9354.6309523809541</v>
      </c>
      <c r="GS398" s="435">
        <f t="shared" si="1097"/>
        <v>6710</v>
      </c>
      <c r="GT398" s="434">
        <f t="shared" si="1098"/>
        <v>193</v>
      </c>
      <c r="GU398" s="435">
        <f t="shared" si="1099"/>
        <v>151</v>
      </c>
      <c r="GV398" s="434">
        <f t="shared" si="1100"/>
        <v>193</v>
      </c>
      <c r="GW398" s="435">
        <f t="shared" si="1101"/>
        <v>151</v>
      </c>
      <c r="GX398" s="434">
        <f t="shared" si="1102"/>
        <v>1238.6329365079364</v>
      </c>
      <c r="GY398" s="435">
        <f t="shared" si="1103"/>
        <v>866.00000000000023</v>
      </c>
      <c r="GZ398" s="434">
        <f t="shared" si="1104"/>
        <v>16194.964285714284</v>
      </c>
      <c r="HA398" s="435">
        <f t="shared" si="1105"/>
        <v>12469</v>
      </c>
      <c r="HB398" s="434">
        <f t="shared" si="1106"/>
        <v>0</v>
      </c>
      <c r="HC398" s="435">
        <f t="shared" si="1107"/>
        <v>0</v>
      </c>
      <c r="HD398" s="434">
        <f t="shared" si="1108"/>
        <v>0</v>
      </c>
      <c r="HE398" s="435">
        <f t="shared" si="1109"/>
        <v>0</v>
      </c>
      <c r="HF398" s="434">
        <f t="shared" si="1110"/>
        <v>0</v>
      </c>
      <c r="HG398" s="435">
        <f t="shared" si="1111"/>
        <v>0</v>
      </c>
      <c r="HH398" s="434">
        <f t="shared" si="1112"/>
        <v>0</v>
      </c>
      <c r="HI398" s="435">
        <f t="shared" si="1113"/>
        <v>0</v>
      </c>
      <c r="HJ398" s="434">
        <f t="shared" si="1114"/>
        <v>1691.6329365079373</v>
      </c>
      <c r="HK398" s="435">
        <f t="shared" si="1115"/>
        <v>1460.8759124087592</v>
      </c>
      <c r="HL398" s="434">
        <f t="shared" si="1116"/>
        <v>20212.964285714286</v>
      </c>
      <c r="HM398" s="435">
        <f t="shared" si="1117"/>
        <v>16738.109489051105</v>
      </c>
    </row>
    <row r="399" spans="1:221" s="616" customFormat="1" ht="15.6" customHeight="1">
      <c r="A399" s="612" t="s">
        <v>686</v>
      </c>
      <c r="B399" s="613" t="s">
        <v>711</v>
      </c>
      <c r="C399" s="619"/>
      <c r="D399" s="612">
        <v>233949</v>
      </c>
      <c r="E399" s="612">
        <v>9</v>
      </c>
      <c r="F399" s="609">
        <v>661</v>
      </c>
      <c r="G399" s="615">
        <v>669</v>
      </c>
      <c r="H399" s="609">
        <v>0</v>
      </c>
      <c r="I399" s="615">
        <v>0</v>
      </c>
      <c r="J399" s="434">
        <f t="shared" si="970"/>
        <v>661</v>
      </c>
      <c r="K399" s="435">
        <f t="shared" si="971"/>
        <v>669</v>
      </c>
      <c r="L399" s="609">
        <v>66</v>
      </c>
      <c r="M399" s="615">
        <v>66</v>
      </c>
      <c r="N399" s="434">
        <f t="shared" si="972"/>
        <v>660</v>
      </c>
      <c r="O399" s="435">
        <f t="shared" si="973"/>
        <v>669</v>
      </c>
      <c r="P399" s="434">
        <f t="shared" si="974"/>
        <v>660</v>
      </c>
      <c r="Q399" s="435">
        <f t="shared" si="975"/>
        <v>669</v>
      </c>
      <c r="R399" s="609">
        <v>162</v>
      </c>
      <c r="S399" s="615">
        <v>139</v>
      </c>
      <c r="T399" s="589">
        <f t="shared" si="969"/>
        <v>162</v>
      </c>
      <c r="U399" s="590">
        <f t="shared" si="969"/>
        <v>139</v>
      </c>
      <c r="V399" s="609">
        <v>47</v>
      </c>
      <c r="W399" s="615">
        <v>46</v>
      </c>
      <c r="X399" s="434">
        <f t="shared" si="976"/>
        <v>47</v>
      </c>
      <c r="Y399" s="435">
        <f t="shared" si="977"/>
        <v>46</v>
      </c>
      <c r="Z399" s="609">
        <v>0</v>
      </c>
      <c r="AA399" s="615"/>
      <c r="AB399" s="434">
        <f t="shared" si="978"/>
        <v>0</v>
      </c>
      <c r="AC399" s="435">
        <f t="shared" si="979"/>
        <v>0</v>
      </c>
      <c r="AD399" s="434">
        <f t="shared" si="980"/>
        <v>209</v>
      </c>
      <c r="AE399" s="435">
        <f t="shared" si="981"/>
        <v>185</v>
      </c>
      <c r="AF399" s="434">
        <f t="shared" si="982"/>
        <v>209</v>
      </c>
      <c r="AG399" s="435">
        <f t="shared" si="983"/>
        <v>185</v>
      </c>
      <c r="AH399" s="609">
        <v>2.9320987654320998</v>
      </c>
      <c r="AI399" s="615">
        <v>3.1726618705036</v>
      </c>
      <c r="AJ399" s="434">
        <f t="shared" si="984"/>
        <v>475.00000000000017</v>
      </c>
      <c r="AK399" s="435">
        <f t="shared" si="985"/>
        <v>441.0000000000004</v>
      </c>
      <c r="AL399" s="609">
        <v>4.2978723404255303</v>
      </c>
      <c r="AM399" s="615">
        <v>5.1304347826086998</v>
      </c>
      <c r="AN399" s="434">
        <f t="shared" si="986"/>
        <v>201.99999999999991</v>
      </c>
      <c r="AO399" s="435">
        <f t="shared" si="987"/>
        <v>236.0000000000002</v>
      </c>
      <c r="AP399" s="609">
        <v>0</v>
      </c>
      <c r="AQ399" s="615"/>
      <c r="AR399" s="434">
        <f t="shared" si="988"/>
        <v>0</v>
      </c>
      <c r="AS399" s="435">
        <f t="shared" si="989"/>
        <v>0</v>
      </c>
      <c r="AT399" s="434">
        <f t="shared" si="990"/>
        <v>3.2392344497607661</v>
      </c>
      <c r="AU399" s="435">
        <f t="shared" si="991"/>
        <v>3.6594594594594625</v>
      </c>
      <c r="AV399" s="434">
        <f t="shared" si="992"/>
        <v>677.00000000000011</v>
      </c>
      <c r="AW399" s="435">
        <f t="shared" si="993"/>
        <v>677.00000000000057</v>
      </c>
      <c r="AX399" s="609">
        <v>80.043209876543202</v>
      </c>
      <c r="AY399" s="615">
        <v>83.158273381295004</v>
      </c>
      <c r="AZ399" s="434">
        <f t="shared" si="994"/>
        <v>12966.999999999998</v>
      </c>
      <c r="BA399" s="435">
        <f t="shared" si="995"/>
        <v>11559.000000000005</v>
      </c>
      <c r="BB399" s="609">
        <v>87.680851063829806</v>
      </c>
      <c r="BC399" s="615">
        <v>87.260869565217405</v>
      </c>
      <c r="BD399" s="434">
        <f t="shared" si="996"/>
        <v>4121.0000000000009</v>
      </c>
      <c r="BE399" s="435">
        <f t="shared" si="997"/>
        <v>4014.0000000000005</v>
      </c>
      <c r="BF399" s="609">
        <v>0</v>
      </c>
      <c r="BG399" s="615"/>
      <c r="BH399" s="434">
        <f t="shared" si="998"/>
        <v>0</v>
      </c>
      <c r="BI399" s="435">
        <f t="shared" si="999"/>
        <v>0</v>
      </c>
      <c r="BJ399" s="434">
        <f t="shared" si="1000"/>
        <v>81.760765550239228</v>
      </c>
      <c r="BK399" s="435">
        <f t="shared" si="1001"/>
        <v>84.178378378378412</v>
      </c>
      <c r="BL399" s="434">
        <f t="shared" si="1002"/>
        <v>17088</v>
      </c>
      <c r="BM399" s="435">
        <f t="shared" si="1003"/>
        <v>15573.000000000005</v>
      </c>
      <c r="BN399" s="609">
        <v>138</v>
      </c>
      <c r="BO399" s="615">
        <v>134</v>
      </c>
      <c r="BP399" s="434">
        <f t="shared" si="1004"/>
        <v>138</v>
      </c>
      <c r="BQ399" s="435">
        <f t="shared" si="1005"/>
        <v>134</v>
      </c>
      <c r="BR399" s="609">
        <v>111</v>
      </c>
      <c r="BS399" s="615">
        <v>147</v>
      </c>
      <c r="BT399" s="434">
        <f t="shared" si="1006"/>
        <v>111</v>
      </c>
      <c r="BU399" s="435">
        <f t="shared" si="1007"/>
        <v>147</v>
      </c>
      <c r="BV399" s="609">
        <v>0</v>
      </c>
      <c r="BW399" s="615"/>
      <c r="BX399" s="434">
        <f t="shared" si="1008"/>
        <v>0</v>
      </c>
      <c r="BY399" s="435">
        <f t="shared" si="1009"/>
        <v>0</v>
      </c>
      <c r="BZ399" s="434">
        <f t="shared" si="1010"/>
        <v>249</v>
      </c>
      <c r="CA399" s="435">
        <f t="shared" si="1011"/>
        <v>281</v>
      </c>
      <c r="CB399" s="434">
        <f t="shared" si="1012"/>
        <v>249</v>
      </c>
      <c r="CC399" s="435">
        <f t="shared" si="1013"/>
        <v>281</v>
      </c>
      <c r="CD399" s="609">
        <v>4.0072463768115902</v>
      </c>
      <c r="CE399" s="615">
        <v>4.4179104477611899</v>
      </c>
      <c r="CF399" s="434">
        <f t="shared" si="1014"/>
        <v>552.99999999999943</v>
      </c>
      <c r="CG399" s="435">
        <f t="shared" si="1015"/>
        <v>591.99999999999943</v>
      </c>
      <c r="CH399" s="609">
        <v>6.8153153153153196</v>
      </c>
      <c r="CI399" s="615">
        <v>7.4489795918367303</v>
      </c>
      <c r="CJ399" s="434">
        <f t="shared" si="1016"/>
        <v>756.50000000000045</v>
      </c>
      <c r="CK399" s="435">
        <f t="shared" si="1017"/>
        <v>1094.9999999999993</v>
      </c>
      <c r="CL399" s="609">
        <v>0</v>
      </c>
      <c r="CM399" s="615"/>
      <c r="CN399" s="434">
        <f t="shared" si="1018"/>
        <v>0</v>
      </c>
      <c r="CO399" s="435">
        <f t="shared" si="1019"/>
        <v>0</v>
      </c>
      <c r="CP399" s="434">
        <f t="shared" si="1020"/>
        <v>5.2590361445783129</v>
      </c>
      <c r="CQ399" s="435">
        <f t="shared" si="1021"/>
        <v>6.0035587188612052</v>
      </c>
      <c r="CR399" s="434">
        <f t="shared" si="1022"/>
        <v>1309.5</v>
      </c>
      <c r="CS399" s="435">
        <f t="shared" si="1023"/>
        <v>1686.9999999999986</v>
      </c>
      <c r="CT399" s="609">
        <v>75.347826086956502</v>
      </c>
      <c r="CU399" s="615">
        <v>76.089552238805993</v>
      </c>
      <c r="CV399" s="434">
        <f t="shared" si="1024"/>
        <v>10397.999999999996</v>
      </c>
      <c r="CW399" s="435">
        <f t="shared" si="1025"/>
        <v>10196.000000000004</v>
      </c>
      <c r="CX399" s="609">
        <v>83.900900900900893</v>
      </c>
      <c r="CY399" s="615">
        <v>81.081632653061206</v>
      </c>
      <c r="CZ399" s="434">
        <f t="shared" si="1026"/>
        <v>9313</v>
      </c>
      <c r="DA399" s="435">
        <f t="shared" si="1027"/>
        <v>11918.999999999996</v>
      </c>
      <c r="DB399" s="432">
        <v>0</v>
      </c>
      <c r="DC399" s="433"/>
      <c r="DD399" s="434">
        <f t="shared" si="1028"/>
        <v>0</v>
      </c>
      <c r="DE399" s="435">
        <f t="shared" si="1029"/>
        <v>0</v>
      </c>
      <c r="DF399" s="434">
        <f t="shared" si="1030"/>
        <v>79.160642570281112</v>
      </c>
      <c r="DG399" s="435">
        <f t="shared" si="1031"/>
        <v>78.70106761565836</v>
      </c>
      <c r="DH399" s="434">
        <f t="shared" si="1032"/>
        <v>19710.999999999996</v>
      </c>
      <c r="DI399" s="435">
        <f t="shared" si="1033"/>
        <v>22115</v>
      </c>
      <c r="DJ399" s="434">
        <f t="shared" si="1034"/>
        <v>458</v>
      </c>
      <c r="DK399" s="435">
        <f t="shared" si="1035"/>
        <v>466</v>
      </c>
      <c r="DL399" s="434">
        <f t="shared" si="1036"/>
        <v>458</v>
      </c>
      <c r="DM399" s="435">
        <f t="shared" si="1037"/>
        <v>466</v>
      </c>
      <c r="DN399" s="434">
        <f t="shared" si="1038"/>
        <v>4.3373362445414845</v>
      </c>
      <c r="DO399" s="435">
        <f t="shared" si="1039"/>
        <v>5.0729613733905561</v>
      </c>
      <c r="DP399" s="434">
        <f t="shared" si="1040"/>
        <v>1986.5</v>
      </c>
      <c r="DQ399" s="435">
        <f t="shared" si="1041"/>
        <v>2363.9999999999991</v>
      </c>
      <c r="DR399" s="434">
        <f t="shared" si="1042"/>
        <v>80.3471615720524</v>
      </c>
      <c r="DS399" s="435">
        <f t="shared" si="1043"/>
        <v>80.875536480686705</v>
      </c>
      <c r="DT399" s="434">
        <f t="shared" si="1044"/>
        <v>36799</v>
      </c>
      <c r="DU399" s="435">
        <f t="shared" si="1045"/>
        <v>37688.000000000007</v>
      </c>
      <c r="DV399" s="609">
        <v>42</v>
      </c>
      <c r="DW399" s="615">
        <v>31</v>
      </c>
      <c r="DX399" s="434">
        <f t="shared" si="1046"/>
        <v>42</v>
      </c>
      <c r="DY399" s="435">
        <f t="shared" si="1047"/>
        <v>31</v>
      </c>
      <c r="DZ399" s="609">
        <v>107</v>
      </c>
      <c r="EA399" s="615">
        <v>100</v>
      </c>
      <c r="EB399" s="434">
        <f t="shared" si="1048"/>
        <v>107</v>
      </c>
      <c r="EC399" s="435">
        <f t="shared" si="1049"/>
        <v>100</v>
      </c>
      <c r="ED399" s="609">
        <v>0</v>
      </c>
      <c r="EE399" s="615"/>
      <c r="EF399" s="434">
        <f t="shared" si="1050"/>
        <v>0</v>
      </c>
      <c r="EG399" s="435">
        <f t="shared" si="1051"/>
        <v>0</v>
      </c>
      <c r="EH399" s="434">
        <f t="shared" si="1052"/>
        <v>149</v>
      </c>
      <c r="EI399" s="435">
        <f t="shared" si="1053"/>
        <v>131</v>
      </c>
      <c r="EJ399" s="434">
        <f t="shared" si="1054"/>
        <v>149</v>
      </c>
      <c r="EK399" s="435">
        <f t="shared" si="1055"/>
        <v>131</v>
      </c>
      <c r="EL399" s="609">
        <v>3.4285714285714302</v>
      </c>
      <c r="EM399" s="615">
        <v>4.3387096774193603</v>
      </c>
      <c r="EN399" s="434">
        <f t="shared" si="1056"/>
        <v>144.00000000000006</v>
      </c>
      <c r="EO399" s="435">
        <f t="shared" si="1057"/>
        <v>134.50000000000017</v>
      </c>
      <c r="EP399" s="609">
        <v>4.2149532710280404</v>
      </c>
      <c r="EQ399" s="615">
        <v>4.3099999999999996</v>
      </c>
      <c r="ER399" s="434">
        <f t="shared" si="1058"/>
        <v>451.00000000000034</v>
      </c>
      <c r="ES399" s="435">
        <f t="shared" si="1059"/>
        <v>430.99999999999994</v>
      </c>
      <c r="ET399" s="609"/>
      <c r="EU399" s="615"/>
      <c r="EV399" s="434">
        <f t="shared" si="1060"/>
        <v>0</v>
      </c>
      <c r="EW399" s="435">
        <f t="shared" si="1061"/>
        <v>0</v>
      </c>
      <c r="EX399" s="434">
        <f t="shared" si="1062"/>
        <v>3.9932885906040299</v>
      </c>
      <c r="EY399" s="435">
        <f t="shared" si="1063"/>
        <v>4.3167938931297716</v>
      </c>
      <c r="EZ399" s="434">
        <f t="shared" si="1064"/>
        <v>595.00000000000045</v>
      </c>
      <c r="FA399" s="435">
        <f t="shared" si="1065"/>
        <v>565.50000000000011</v>
      </c>
      <c r="FB399" s="609">
        <v>68.404761904761898</v>
      </c>
      <c r="FC399" s="615">
        <v>66.677419354838705</v>
      </c>
      <c r="FD399" s="434">
        <f t="shared" si="1066"/>
        <v>2872.9999999999995</v>
      </c>
      <c r="FE399" s="435">
        <f t="shared" si="1067"/>
        <v>2067</v>
      </c>
      <c r="FF399" s="609">
        <v>52.8317757009346</v>
      </c>
      <c r="FG399" s="615">
        <v>59.76</v>
      </c>
      <c r="FH399" s="434">
        <f t="shared" si="1068"/>
        <v>5653.0000000000018</v>
      </c>
      <c r="FI399" s="435">
        <f t="shared" si="1069"/>
        <v>5976</v>
      </c>
      <c r="FJ399" s="609"/>
      <c r="FK399" s="615"/>
      <c r="FL399" s="434">
        <f t="shared" si="1070"/>
        <v>0</v>
      </c>
      <c r="FM399" s="435">
        <f t="shared" si="1071"/>
        <v>0</v>
      </c>
      <c r="FN399" s="434">
        <f t="shared" si="1072"/>
        <v>57.221476510067127</v>
      </c>
      <c r="FO399" s="435">
        <f t="shared" si="1073"/>
        <v>61.396946564885496</v>
      </c>
      <c r="FP399" s="434">
        <f t="shared" si="1074"/>
        <v>8526.0000000000018</v>
      </c>
      <c r="FQ399" s="435">
        <f t="shared" si="1075"/>
        <v>8043</v>
      </c>
      <c r="FR399" s="609">
        <v>53</v>
      </c>
      <c r="FS399" s="615">
        <v>72</v>
      </c>
      <c r="FT399" s="434">
        <f t="shared" si="1076"/>
        <v>53</v>
      </c>
      <c r="FU399" s="435">
        <f t="shared" si="1077"/>
        <v>72</v>
      </c>
      <c r="FV399" s="609">
        <v>7.4339622641509404</v>
      </c>
      <c r="FW399" s="615">
        <v>10.4305555555556</v>
      </c>
      <c r="FX399" s="434">
        <f t="shared" si="1078"/>
        <v>393.99999999999983</v>
      </c>
      <c r="FY399" s="435">
        <f t="shared" si="1079"/>
        <v>751.00000000000318</v>
      </c>
      <c r="FZ399" s="609">
        <v>55.132075471698101</v>
      </c>
      <c r="GA399" s="615">
        <v>66.2777777777778</v>
      </c>
      <c r="GB399" s="434">
        <f t="shared" si="1080"/>
        <v>2921.9999999999995</v>
      </c>
      <c r="GC399" s="435">
        <f t="shared" si="1081"/>
        <v>4772.0000000000018</v>
      </c>
      <c r="GD399" s="434">
        <f t="shared" si="1082"/>
        <v>342</v>
      </c>
      <c r="GE399" s="435">
        <f t="shared" si="1083"/>
        <v>304</v>
      </c>
      <c r="GF399" s="434">
        <f t="shared" si="1084"/>
        <v>342</v>
      </c>
      <c r="GG399" s="435">
        <f t="shared" si="1085"/>
        <v>304</v>
      </c>
      <c r="GH399" s="434">
        <f t="shared" si="1086"/>
        <v>1171.9999999999995</v>
      </c>
      <c r="GI399" s="435">
        <f t="shared" si="1087"/>
        <v>1167.5</v>
      </c>
      <c r="GJ399" s="434">
        <f t="shared" si="1088"/>
        <v>26237.999999999993</v>
      </c>
      <c r="GK399" s="435">
        <f t="shared" si="1089"/>
        <v>23822.000000000007</v>
      </c>
      <c r="GL399" s="434">
        <f t="shared" si="1090"/>
        <v>265</v>
      </c>
      <c r="GM399" s="435">
        <f t="shared" si="1091"/>
        <v>293</v>
      </c>
      <c r="GN399" s="434">
        <f t="shared" si="1092"/>
        <v>265</v>
      </c>
      <c r="GO399" s="435">
        <f t="shared" si="1093"/>
        <v>293</v>
      </c>
      <c r="GP399" s="434">
        <f t="shared" si="1094"/>
        <v>1409.5000000000007</v>
      </c>
      <c r="GQ399" s="435">
        <f t="shared" si="1095"/>
        <v>1761.9999999999995</v>
      </c>
      <c r="GR399" s="434">
        <f t="shared" si="1096"/>
        <v>19087</v>
      </c>
      <c r="GS399" s="435">
        <f t="shared" si="1097"/>
        <v>21908.999999999996</v>
      </c>
      <c r="GT399" s="434">
        <f t="shared" si="1098"/>
        <v>607</v>
      </c>
      <c r="GU399" s="435">
        <f t="shared" si="1099"/>
        <v>597</v>
      </c>
      <c r="GV399" s="434">
        <f t="shared" si="1100"/>
        <v>607</v>
      </c>
      <c r="GW399" s="435">
        <f t="shared" si="1101"/>
        <v>597</v>
      </c>
      <c r="GX399" s="434">
        <f t="shared" si="1102"/>
        <v>2581.5</v>
      </c>
      <c r="GY399" s="435">
        <f t="shared" si="1103"/>
        <v>2929.4999999999995</v>
      </c>
      <c r="GZ399" s="434">
        <f t="shared" si="1104"/>
        <v>45324.999999999993</v>
      </c>
      <c r="HA399" s="435">
        <f t="shared" si="1105"/>
        <v>45731</v>
      </c>
      <c r="HB399" s="434">
        <f t="shared" si="1106"/>
        <v>0</v>
      </c>
      <c r="HC399" s="435">
        <f t="shared" si="1107"/>
        <v>0</v>
      </c>
      <c r="HD399" s="434">
        <f t="shared" si="1108"/>
        <v>0</v>
      </c>
      <c r="HE399" s="435">
        <f t="shared" si="1109"/>
        <v>0</v>
      </c>
      <c r="HF399" s="434">
        <f t="shared" si="1110"/>
        <v>0</v>
      </c>
      <c r="HG399" s="435">
        <f t="shared" si="1111"/>
        <v>0</v>
      </c>
      <c r="HH399" s="434">
        <f t="shared" si="1112"/>
        <v>0</v>
      </c>
      <c r="HI399" s="435">
        <f t="shared" si="1113"/>
        <v>0</v>
      </c>
      <c r="HJ399" s="434">
        <f t="shared" si="1114"/>
        <v>2975.5000000000005</v>
      </c>
      <c r="HK399" s="435">
        <f t="shared" si="1115"/>
        <v>3680.5000000000023</v>
      </c>
      <c r="HL399" s="434">
        <f t="shared" si="1116"/>
        <v>48247</v>
      </c>
      <c r="HM399" s="435">
        <f t="shared" si="1117"/>
        <v>50503.000000000007</v>
      </c>
    </row>
    <row r="400" spans="1:221" s="616" customFormat="1" ht="15.6" customHeight="1">
      <c r="A400" s="612" t="s">
        <v>686</v>
      </c>
      <c r="B400" s="613" t="s">
        <v>1320</v>
      </c>
      <c r="C400" s="623" t="s">
        <v>1321</v>
      </c>
      <c r="D400" s="612">
        <v>231873</v>
      </c>
      <c r="E400" s="612">
        <v>10</v>
      </c>
      <c r="F400" s="609">
        <v>109</v>
      </c>
      <c r="G400" s="615">
        <v>123</v>
      </c>
      <c r="H400" s="609">
        <v>0</v>
      </c>
      <c r="I400" s="615">
        <v>0</v>
      </c>
      <c r="J400" s="434">
        <f t="shared" si="970"/>
        <v>109</v>
      </c>
      <c r="K400" s="435">
        <f t="shared" si="971"/>
        <v>123</v>
      </c>
      <c r="L400" s="609">
        <v>66</v>
      </c>
      <c r="M400" s="615">
        <v>66</v>
      </c>
      <c r="N400" s="434">
        <f t="shared" si="972"/>
        <v>109</v>
      </c>
      <c r="O400" s="435">
        <f t="shared" si="973"/>
        <v>123</v>
      </c>
      <c r="P400" s="434">
        <f t="shared" si="974"/>
        <v>109</v>
      </c>
      <c r="Q400" s="435">
        <f t="shared" si="975"/>
        <v>123</v>
      </c>
      <c r="R400" s="609">
        <v>38</v>
      </c>
      <c r="S400" s="615">
        <v>40</v>
      </c>
      <c r="T400" s="589">
        <f t="shared" si="969"/>
        <v>38</v>
      </c>
      <c r="U400" s="590">
        <f t="shared" si="969"/>
        <v>40</v>
      </c>
      <c r="V400" s="609">
        <v>5</v>
      </c>
      <c r="W400" s="615">
        <v>5</v>
      </c>
      <c r="X400" s="434">
        <f t="shared" si="976"/>
        <v>5</v>
      </c>
      <c r="Y400" s="435">
        <f t="shared" si="977"/>
        <v>5</v>
      </c>
      <c r="Z400" s="609">
        <v>0</v>
      </c>
      <c r="AA400" s="615"/>
      <c r="AB400" s="434">
        <f t="shared" si="978"/>
        <v>0</v>
      </c>
      <c r="AC400" s="435">
        <f t="shared" si="979"/>
        <v>0</v>
      </c>
      <c r="AD400" s="434">
        <f t="shared" si="980"/>
        <v>43</v>
      </c>
      <c r="AE400" s="435">
        <f t="shared" si="981"/>
        <v>45</v>
      </c>
      <c r="AF400" s="434">
        <f t="shared" si="982"/>
        <v>43</v>
      </c>
      <c r="AG400" s="435">
        <f t="shared" si="983"/>
        <v>45</v>
      </c>
      <c r="AH400" s="609">
        <v>2.42105263157895</v>
      </c>
      <c r="AI400" s="615">
        <v>3.875</v>
      </c>
      <c r="AJ400" s="434">
        <f t="shared" si="984"/>
        <v>92.000000000000099</v>
      </c>
      <c r="AK400" s="435">
        <f t="shared" si="985"/>
        <v>155</v>
      </c>
      <c r="AL400" s="609">
        <v>9.1999999999999993</v>
      </c>
      <c r="AM400" s="615">
        <v>3.2</v>
      </c>
      <c r="AN400" s="434">
        <f t="shared" si="986"/>
        <v>46</v>
      </c>
      <c r="AO400" s="435">
        <f t="shared" si="987"/>
        <v>16</v>
      </c>
      <c r="AP400" s="609">
        <v>0</v>
      </c>
      <c r="AQ400" s="615"/>
      <c r="AR400" s="434">
        <f t="shared" si="988"/>
        <v>0</v>
      </c>
      <c r="AS400" s="435">
        <f t="shared" si="989"/>
        <v>0</v>
      </c>
      <c r="AT400" s="434">
        <f t="shared" si="990"/>
        <v>3.2093023255813979</v>
      </c>
      <c r="AU400" s="435">
        <f t="shared" si="991"/>
        <v>3.8</v>
      </c>
      <c r="AV400" s="434">
        <f t="shared" si="992"/>
        <v>138.00000000000011</v>
      </c>
      <c r="AW400" s="435">
        <f t="shared" si="993"/>
        <v>171</v>
      </c>
      <c r="AX400" s="609">
        <v>72.657894736842096</v>
      </c>
      <c r="AY400" s="615">
        <v>84</v>
      </c>
      <c r="AZ400" s="434">
        <f t="shared" si="994"/>
        <v>2760.9999999999995</v>
      </c>
      <c r="BA400" s="435">
        <f t="shared" si="995"/>
        <v>3360</v>
      </c>
      <c r="BB400" s="609">
        <v>115</v>
      </c>
      <c r="BC400" s="615">
        <v>70.2</v>
      </c>
      <c r="BD400" s="434">
        <f t="shared" si="996"/>
        <v>575</v>
      </c>
      <c r="BE400" s="435">
        <f t="shared" si="997"/>
        <v>351</v>
      </c>
      <c r="BF400" s="609">
        <v>0</v>
      </c>
      <c r="BG400" s="615"/>
      <c r="BH400" s="434">
        <f t="shared" si="998"/>
        <v>0</v>
      </c>
      <c r="BI400" s="435">
        <f t="shared" si="999"/>
        <v>0</v>
      </c>
      <c r="BJ400" s="434">
        <f t="shared" si="1000"/>
        <v>77.581395348837205</v>
      </c>
      <c r="BK400" s="435">
        <f t="shared" si="1001"/>
        <v>82.466666666666669</v>
      </c>
      <c r="BL400" s="434">
        <f t="shared" si="1002"/>
        <v>3336</v>
      </c>
      <c r="BM400" s="435">
        <f t="shared" si="1003"/>
        <v>3711</v>
      </c>
      <c r="BN400" s="609">
        <v>26</v>
      </c>
      <c r="BO400" s="615">
        <v>23</v>
      </c>
      <c r="BP400" s="434">
        <f t="shared" si="1004"/>
        <v>26</v>
      </c>
      <c r="BQ400" s="435">
        <f t="shared" si="1005"/>
        <v>23</v>
      </c>
      <c r="BR400" s="609">
        <v>7</v>
      </c>
      <c r="BS400" s="615">
        <v>16</v>
      </c>
      <c r="BT400" s="434">
        <f t="shared" si="1006"/>
        <v>7</v>
      </c>
      <c r="BU400" s="435">
        <f t="shared" si="1007"/>
        <v>16</v>
      </c>
      <c r="BV400" s="609">
        <v>0</v>
      </c>
      <c r="BW400" s="615"/>
      <c r="BX400" s="434">
        <f t="shared" si="1008"/>
        <v>0</v>
      </c>
      <c r="BY400" s="435">
        <f t="shared" si="1009"/>
        <v>0</v>
      </c>
      <c r="BZ400" s="434">
        <f t="shared" si="1010"/>
        <v>33</v>
      </c>
      <c r="CA400" s="435">
        <f t="shared" si="1011"/>
        <v>39</v>
      </c>
      <c r="CB400" s="434">
        <f t="shared" si="1012"/>
        <v>33</v>
      </c>
      <c r="CC400" s="435">
        <f t="shared" si="1013"/>
        <v>39</v>
      </c>
      <c r="CD400" s="609">
        <v>4.3846153846153904</v>
      </c>
      <c r="CE400" s="615">
        <v>3.1304347826086998</v>
      </c>
      <c r="CF400" s="434">
        <f t="shared" si="1014"/>
        <v>114.00000000000014</v>
      </c>
      <c r="CG400" s="435">
        <f t="shared" si="1015"/>
        <v>72.000000000000099</v>
      </c>
      <c r="CH400" s="609">
        <v>10.1428571428571</v>
      </c>
      <c r="CI400" s="615">
        <v>5.15625</v>
      </c>
      <c r="CJ400" s="434">
        <f t="shared" si="1016"/>
        <v>70.999999999999702</v>
      </c>
      <c r="CK400" s="435">
        <f t="shared" si="1017"/>
        <v>82.5</v>
      </c>
      <c r="CL400" s="609">
        <v>0</v>
      </c>
      <c r="CM400" s="615"/>
      <c r="CN400" s="434">
        <f t="shared" si="1018"/>
        <v>0</v>
      </c>
      <c r="CO400" s="435">
        <f t="shared" si="1019"/>
        <v>0</v>
      </c>
      <c r="CP400" s="434">
        <f t="shared" si="1020"/>
        <v>5.6060606060606011</v>
      </c>
      <c r="CQ400" s="435">
        <f t="shared" si="1021"/>
        <v>3.9615384615384643</v>
      </c>
      <c r="CR400" s="434">
        <f t="shared" si="1022"/>
        <v>184.99999999999983</v>
      </c>
      <c r="CS400" s="435">
        <f t="shared" si="1023"/>
        <v>154.50000000000011</v>
      </c>
      <c r="CT400" s="609">
        <v>72.961538461538495</v>
      </c>
      <c r="CU400" s="615">
        <v>71</v>
      </c>
      <c r="CV400" s="434">
        <f t="shared" si="1024"/>
        <v>1897.0000000000009</v>
      </c>
      <c r="CW400" s="435">
        <f t="shared" si="1025"/>
        <v>1633</v>
      </c>
      <c r="CX400" s="609">
        <v>81</v>
      </c>
      <c r="CY400" s="615">
        <v>77.625</v>
      </c>
      <c r="CZ400" s="434">
        <f t="shared" si="1026"/>
        <v>567</v>
      </c>
      <c r="DA400" s="435">
        <f t="shared" si="1027"/>
        <v>1242</v>
      </c>
      <c r="DB400" s="432">
        <v>0</v>
      </c>
      <c r="DC400" s="433"/>
      <c r="DD400" s="434">
        <f t="shared" si="1028"/>
        <v>0</v>
      </c>
      <c r="DE400" s="435">
        <f t="shared" si="1029"/>
        <v>0</v>
      </c>
      <c r="DF400" s="434">
        <f t="shared" si="1030"/>
        <v>74.6666666666667</v>
      </c>
      <c r="DG400" s="435">
        <f t="shared" si="1031"/>
        <v>73.717948717948715</v>
      </c>
      <c r="DH400" s="434">
        <f t="shared" si="1032"/>
        <v>2464.0000000000009</v>
      </c>
      <c r="DI400" s="435">
        <f t="shared" si="1033"/>
        <v>2875</v>
      </c>
      <c r="DJ400" s="434">
        <f t="shared" si="1034"/>
        <v>76</v>
      </c>
      <c r="DK400" s="435">
        <f t="shared" si="1035"/>
        <v>84</v>
      </c>
      <c r="DL400" s="434">
        <f t="shared" si="1036"/>
        <v>76</v>
      </c>
      <c r="DM400" s="435">
        <f t="shared" si="1037"/>
        <v>84</v>
      </c>
      <c r="DN400" s="434">
        <f t="shared" si="1038"/>
        <v>4.2499999999999991</v>
      </c>
      <c r="DO400" s="435">
        <f t="shared" si="1039"/>
        <v>3.8750000000000013</v>
      </c>
      <c r="DP400" s="434">
        <f t="shared" si="1040"/>
        <v>322.99999999999994</v>
      </c>
      <c r="DQ400" s="435">
        <f t="shared" si="1041"/>
        <v>325.50000000000011</v>
      </c>
      <c r="DR400" s="434">
        <f t="shared" si="1042"/>
        <v>76.31578947368422</v>
      </c>
      <c r="DS400" s="435">
        <f t="shared" si="1043"/>
        <v>78.404761904761898</v>
      </c>
      <c r="DT400" s="434">
        <f t="shared" si="1044"/>
        <v>5800.0000000000009</v>
      </c>
      <c r="DU400" s="435">
        <f t="shared" si="1045"/>
        <v>6585.9999999999991</v>
      </c>
      <c r="DV400" s="609">
        <v>7</v>
      </c>
      <c r="DW400" s="615">
        <v>7</v>
      </c>
      <c r="DX400" s="434">
        <f t="shared" si="1046"/>
        <v>7</v>
      </c>
      <c r="DY400" s="435">
        <f t="shared" si="1047"/>
        <v>7</v>
      </c>
      <c r="DZ400" s="609">
        <v>14</v>
      </c>
      <c r="EA400" s="615">
        <v>11</v>
      </c>
      <c r="EB400" s="434">
        <f t="shared" si="1048"/>
        <v>14</v>
      </c>
      <c r="EC400" s="435">
        <f t="shared" si="1049"/>
        <v>11</v>
      </c>
      <c r="ED400" s="609">
        <v>0</v>
      </c>
      <c r="EE400" s="615"/>
      <c r="EF400" s="434">
        <f t="shared" si="1050"/>
        <v>0</v>
      </c>
      <c r="EG400" s="435">
        <f t="shared" si="1051"/>
        <v>0</v>
      </c>
      <c r="EH400" s="434">
        <f t="shared" si="1052"/>
        <v>21</v>
      </c>
      <c r="EI400" s="435">
        <f t="shared" si="1053"/>
        <v>18</v>
      </c>
      <c r="EJ400" s="434">
        <f t="shared" si="1054"/>
        <v>21</v>
      </c>
      <c r="EK400" s="435">
        <f t="shared" si="1055"/>
        <v>18</v>
      </c>
      <c r="EL400" s="609">
        <v>3.28571428571429</v>
      </c>
      <c r="EM400" s="615">
        <v>3.71428571428571</v>
      </c>
      <c r="EN400" s="434">
        <f t="shared" si="1056"/>
        <v>23.000000000000028</v>
      </c>
      <c r="EO400" s="435">
        <f t="shared" si="1057"/>
        <v>25.999999999999972</v>
      </c>
      <c r="EP400" s="609">
        <v>3.1428571428571401</v>
      </c>
      <c r="EQ400" s="615">
        <v>2.9090909090909101</v>
      </c>
      <c r="ER400" s="434">
        <f t="shared" si="1058"/>
        <v>43.999999999999964</v>
      </c>
      <c r="ES400" s="435">
        <f t="shared" si="1059"/>
        <v>32.000000000000014</v>
      </c>
      <c r="ET400" s="609"/>
      <c r="EU400" s="615"/>
      <c r="EV400" s="434">
        <f t="shared" si="1060"/>
        <v>0</v>
      </c>
      <c r="EW400" s="435">
        <f t="shared" si="1061"/>
        <v>0</v>
      </c>
      <c r="EX400" s="434">
        <f t="shared" si="1062"/>
        <v>3.1904761904761907</v>
      </c>
      <c r="EY400" s="435">
        <f t="shared" si="1063"/>
        <v>3.2222222222222214</v>
      </c>
      <c r="EZ400" s="434">
        <f t="shared" si="1064"/>
        <v>67</v>
      </c>
      <c r="FA400" s="435">
        <f t="shared" si="1065"/>
        <v>57.999999999999986</v>
      </c>
      <c r="FB400" s="609">
        <v>70.571428571428598</v>
      </c>
      <c r="FC400" s="615">
        <v>68.714285714285694</v>
      </c>
      <c r="FD400" s="434">
        <f t="shared" si="1066"/>
        <v>494.00000000000017</v>
      </c>
      <c r="FE400" s="435">
        <f t="shared" si="1067"/>
        <v>480.99999999999989</v>
      </c>
      <c r="FF400" s="609">
        <v>47.642857142857103</v>
      </c>
      <c r="FG400" s="615">
        <v>56.363636363636402</v>
      </c>
      <c r="FH400" s="434">
        <f t="shared" si="1068"/>
        <v>666.99999999999943</v>
      </c>
      <c r="FI400" s="435">
        <f t="shared" si="1069"/>
        <v>620.00000000000045</v>
      </c>
      <c r="FJ400" s="609"/>
      <c r="FK400" s="615"/>
      <c r="FL400" s="434">
        <f t="shared" si="1070"/>
        <v>0</v>
      </c>
      <c r="FM400" s="435">
        <f t="shared" si="1071"/>
        <v>0</v>
      </c>
      <c r="FN400" s="434">
        <f t="shared" si="1072"/>
        <v>55.285714285714263</v>
      </c>
      <c r="FO400" s="435">
        <f t="shared" si="1073"/>
        <v>61.166666666666693</v>
      </c>
      <c r="FP400" s="434">
        <f t="shared" si="1074"/>
        <v>1160.9999999999995</v>
      </c>
      <c r="FQ400" s="435">
        <f t="shared" si="1075"/>
        <v>1101.0000000000005</v>
      </c>
      <c r="FR400" s="609">
        <v>12</v>
      </c>
      <c r="FS400" s="615">
        <v>21</v>
      </c>
      <c r="FT400" s="434">
        <f t="shared" si="1076"/>
        <v>12</v>
      </c>
      <c r="FU400" s="435">
        <f t="shared" si="1077"/>
        <v>21</v>
      </c>
      <c r="FV400" s="609">
        <v>5.5</v>
      </c>
      <c r="FW400" s="615">
        <v>6.6666666666666696</v>
      </c>
      <c r="FX400" s="434">
        <f t="shared" si="1078"/>
        <v>66</v>
      </c>
      <c r="FY400" s="435">
        <f t="shared" si="1079"/>
        <v>140.00000000000006</v>
      </c>
      <c r="FZ400" s="609">
        <v>48.4166666666667</v>
      </c>
      <c r="GA400" s="615">
        <v>45.809523809523803</v>
      </c>
      <c r="GB400" s="434">
        <f t="shared" si="1080"/>
        <v>581.00000000000045</v>
      </c>
      <c r="GC400" s="435">
        <f t="shared" si="1081"/>
        <v>961.99999999999989</v>
      </c>
      <c r="GD400" s="434">
        <f t="shared" si="1082"/>
        <v>71</v>
      </c>
      <c r="GE400" s="435">
        <f t="shared" si="1083"/>
        <v>70</v>
      </c>
      <c r="GF400" s="434">
        <f t="shared" si="1084"/>
        <v>71</v>
      </c>
      <c r="GG400" s="435">
        <f t="shared" si="1085"/>
        <v>70</v>
      </c>
      <c r="GH400" s="434">
        <f t="shared" si="1086"/>
        <v>229.00000000000026</v>
      </c>
      <c r="GI400" s="435">
        <f t="shared" si="1087"/>
        <v>253.00000000000009</v>
      </c>
      <c r="GJ400" s="434">
        <f t="shared" si="1088"/>
        <v>5152</v>
      </c>
      <c r="GK400" s="435">
        <f t="shared" si="1089"/>
        <v>5474</v>
      </c>
      <c r="GL400" s="434">
        <f t="shared" si="1090"/>
        <v>26</v>
      </c>
      <c r="GM400" s="435">
        <f t="shared" si="1091"/>
        <v>32</v>
      </c>
      <c r="GN400" s="434">
        <f t="shared" si="1092"/>
        <v>26</v>
      </c>
      <c r="GO400" s="435">
        <f t="shared" si="1093"/>
        <v>32</v>
      </c>
      <c r="GP400" s="434">
        <f t="shared" si="1094"/>
        <v>160.99999999999966</v>
      </c>
      <c r="GQ400" s="435">
        <f t="shared" si="1095"/>
        <v>130.5</v>
      </c>
      <c r="GR400" s="434">
        <f t="shared" si="1096"/>
        <v>1808.9999999999995</v>
      </c>
      <c r="GS400" s="435">
        <f t="shared" si="1097"/>
        <v>2213.0000000000005</v>
      </c>
      <c r="GT400" s="434">
        <f t="shared" si="1098"/>
        <v>97</v>
      </c>
      <c r="GU400" s="435">
        <f t="shared" si="1099"/>
        <v>102</v>
      </c>
      <c r="GV400" s="434">
        <f t="shared" si="1100"/>
        <v>97</v>
      </c>
      <c r="GW400" s="435">
        <f t="shared" si="1101"/>
        <v>102</v>
      </c>
      <c r="GX400" s="434">
        <f t="shared" si="1102"/>
        <v>389.99999999999989</v>
      </c>
      <c r="GY400" s="435">
        <f t="shared" si="1103"/>
        <v>383.50000000000011</v>
      </c>
      <c r="GZ400" s="434">
        <f t="shared" si="1104"/>
        <v>6961</v>
      </c>
      <c r="HA400" s="435">
        <f t="shared" si="1105"/>
        <v>7687</v>
      </c>
      <c r="HB400" s="434">
        <f t="shared" si="1106"/>
        <v>0</v>
      </c>
      <c r="HC400" s="435">
        <f t="shared" si="1107"/>
        <v>0</v>
      </c>
      <c r="HD400" s="434">
        <f t="shared" si="1108"/>
        <v>0</v>
      </c>
      <c r="HE400" s="435">
        <f t="shared" si="1109"/>
        <v>0</v>
      </c>
      <c r="HF400" s="434">
        <f t="shared" si="1110"/>
        <v>0</v>
      </c>
      <c r="HG400" s="435">
        <f t="shared" si="1111"/>
        <v>0</v>
      </c>
      <c r="HH400" s="434">
        <f t="shared" si="1112"/>
        <v>0</v>
      </c>
      <c r="HI400" s="435">
        <f t="shared" si="1113"/>
        <v>0</v>
      </c>
      <c r="HJ400" s="434">
        <f t="shared" si="1114"/>
        <v>455.99999999999994</v>
      </c>
      <c r="HK400" s="435">
        <f t="shared" si="1115"/>
        <v>523.50000000000023</v>
      </c>
      <c r="HL400" s="434">
        <f t="shared" si="1116"/>
        <v>7542</v>
      </c>
      <c r="HM400" s="435">
        <f t="shared" si="1117"/>
        <v>8649</v>
      </c>
    </row>
    <row r="401" spans="1:221" s="616" customFormat="1" ht="15.6" customHeight="1">
      <c r="A401" s="612" t="s">
        <v>686</v>
      </c>
      <c r="B401" s="613" t="s">
        <v>705</v>
      </c>
      <c r="C401" s="624"/>
      <c r="D401" s="612">
        <v>231882</v>
      </c>
      <c r="E401" s="612">
        <v>10</v>
      </c>
      <c r="F401" s="609">
        <v>221</v>
      </c>
      <c r="G401" s="615">
        <v>196</v>
      </c>
      <c r="H401" s="609">
        <v>0</v>
      </c>
      <c r="I401" s="615">
        <v>0</v>
      </c>
      <c r="J401" s="434">
        <f t="shared" si="970"/>
        <v>221</v>
      </c>
      <c r="K401" s="435">
        <f t="shared" si="971"/>
        <v>196</v>
      </c>
      <c r="L401" s="609">
        <v>66</v>
      </c>
      <c r="M401" s="615">
        <v>66</v>
      </c>
      <c r="N401" s="434">
        <f t="shared" si="972"/>
        <v>221</v>
      </c>
      <c r="O401" s="435">
        <f t="shared" si="973"/>
        <v>196</v>
      </c>
      <c r="P401" s="434">
        <f t="shared" si="974"/>
        <v>221</v>
      </c>
      <c r="Q401" s="435">
        <f t="shared" si="975"/>
        <v>196</v>
      </c>
      <c r="R401" s="609">
        <v>66</v>
      </c>
      <c r="S401" s="615">
        <v>53</v>
      </c>
      <c r="T401" s="589">
        <f t="shared" si="969"/>
        <v>66</v>
      </c>
      <c r="U401" s="590">
        <f t="shared" si="969"/>
        <v>53</v>
      </c>
      <c r="V401" s="609">
        <v>18</v>
      </c>
      <c r="W401" s="615">
        <v>18</v>
      </c>
      <c r="X401" s="434">
        <f t="shared" si="976"/>
        <v>18</v>
      </c>
      <c r="Y401" s="435">
        <f t="shared" si="977"/>
        <v>18</v>
      </c>
      <c r="Z401" s="609">
        <v>0</v>
      </c>
      <c r="AA401" s="615"/>
      <c r="AB401" s="434">
        <f t="shared" si="978"/>
        <v>0</v>
      </c>
      <c r="AC401" s="435">
        <f t="shared" si="979"/>
        <v>0</v>
      </c>
      <c r="AD401" s="434">
        <f t="shared" si="980"/>
        <v>84</v>
      </c>
      <c r="AE401" s="435">
        <f t="shared" si="981"/>
        <v>71</v>
      </c>
      <c r="AF401" s="434">
        <f t="shared" si="982"/>
        <v>84</v>
      </c>
      <c r="AG401" s="435">
        <f t="shared" si="983"/>
        <v>71</v>
      </c>
      <c r="AH401" s="609">
        <v>3.1969696969696999</v>
      </c>
      <c r="AI401" s="615">
        <v>2.9056603773584899</v>
      </c>
      <c r="AJ401" s="434">
        <f t="shared" si="984"/>
        <v>211.0000000000002</v>
      </c>
      <c r="AK401" s="435">
        <f t="shared" si="985"/>
        <v>153.99999999999997</v>
      </c>
      <c r="AL401" s="609">
        <v>3.9444444444444402</v>
      </c>
      <c r="AM401" s="615">
        <v>5</v>
      </c>
      <c r="AN401" s="434">
        <f t="shared" si="986"/>
        <v>70.999999999999929</v>
      </c>
      <c r="AO401" s="435">
        <f t="shared" si="987"/>
        <v>90</v>
      </c>
      <c r="AP401" s="609">
        <v>0</v>
      </c>
      <c r="AQ401" s="615"/>
      <c r="AR401" s="434">
        <f t="shared" si="988"/>
        <v>0</v>
      </c>
      <c r="AS401" s="435">
        <f t="shared" si="989"/>
        <v>0</v>
      </c>
      <c r="AT401" s="434">
        <f t="shared" si="990"/>
        <v>3.3571428571428585</v>
      </c>
      <c r="AU401" s="435">
        <f t="shared" si="991"/>
        <v>3.4366197183098586</v>
      </c>
      <c r="AV401" s="434">
        <f t="shared" si="992"/>
        <v>282.00000000000011</v>
      </c>
      <c r="AW401" s="435">
        <f t="shared" si="993"/>
        <v>243.99999999999997</v>
      </c>
      <c r="AX401" s="609">
        <v>91.045454545454504</v>
      </c>
      <c r="AY401" s="615">
        <v>85.943396226415103</v>
      </c>
      <c r="AZ401" s="434">
        <f t="shared" si="994"/>
        <v>6008.9999999999973</v>
      </c>
      <c r="BA401" s="435">
        <f t="shared" si="995"/>
        <v>4555.0000000000009</v>
      </c>
      <c r="BB401" s="609">
        <v>91.3333333333333</v>
      </c>
      <c r="BC401" s="615">
        <v>94.6666666666667</v>
      </c>
      <c r="BD401" s="434">
        <f t="shared" si="996"/>
        <v>1643.9999999999993</v>
      </c>
      <c r="BE401" s="435">
        <f t="shared" si="997"/>
        <v>1704.0000000000007</v>
      </c>
      <c r="BF401" s="609">
        <v>0</v>
      </c>
      <c r="BG401" s="615"/>
      <c r="BH401" s="434">
        <f t="shared" si="998"/>
        <v>0</v>
      </c>
      <c r="BI401" s="435">
        <f t="shared" si="999"/>
        <v>0</v>
      </c>
      <c r="BJ401" s="434">
        <f t="shared" si="1000"/>
        <v>91.107142857142819</v>
      </c>
      <c r="BK401" s="435">
        <f t="shared" si="1001"/>
        <v>88.154929577464813</v>
      </c>
      <c r="BL401" s="434">
        <f t="shared" si="1002"/>
        <v>7652.9999999999964</v>
      </c>
      <c r="BM401" s="435">
        <f t="shared" si="1003"/>
        <v>6259.0000000000018</v>
      </c>
      <c r="BN401" s="609">
        <v>27</v>
      </c>
      <c r="BO401" s="615">
        <v>28</v>
      </c>
      <c r="BP401" s="434">
        <f t="shared" si="1004"/>
        <v>27</v>
      </c>
      <c r="BQ401" s="435">
        <f t="shared" si="1005"/>
        <v>28</v>
      </c>
      <c r="BR401" s="609">
        <v>48</v>
      </c>
      <c r="BS401" s="615">
        <v>45</v>
      </c>
      <c r="BT401" s="434">
        <f t="shared" si="1006"/>
        <v>48</v>
      </c>
      <c r="BU401" s="435">
        <f t="shared" si="1007"/>
        <v>45</v>
      </c>
      <c r="BV401" s="609">
        <v>0</v>
      </c>
      <c r="BW401" s="615"/>
      <c r="BX401" s="434">
        <f t="shared" si="1008"/>
        <v>0</v>
      </c>
      <c r="BY401" s="435">
        <f t="shared" si="1009"/>
        <v>0</v>
      </c>
      <c r="BZ401" s="434">
        <f t="shared" si="1010"/>
        <v>75</v>
      </c>
      <c r="CA401" s="435">
        <f t="shared" si="1011"/>
        <v>73</v>
      </c>
      <c r="CB401" s="434">
        <f t="shared" si="1012"/>
        <v>75</v>
      </c>
      <c r="CC401" s="435">
        <f t="shared" si="1013"/>
        <v>73</v>
      </c>
      <c r="CD401" s="609">
        <v>4.9444444444444402</v>
      </c>
      <c r="CE401" s="615">
        <v>7.1964285714285703</v>
      </c>
      <c r="CF401" s="434">
        <f t="shared" si="1014"/>
        <v>133.49999999999989</v>
      </c>
      <c r="CG401" s="435">
        <f t="shared" si="1015"/>
        <v>201.49999999999997</v>
      </c>
      <c r="CH401" s="609">
        <v>10.65625</v>
      </c>
      <c r="CI401" s="615">
        <v>9.06666666666667</v>
      </c>
      <c r="CJ401" s="434">
        <f t="shared" si="1016"/>
        <v>511.5</v>
      </c>
      <c r="CK401" s="435">
        <f t="shared" si="1017"/>
        <v>408.00000000000017</v>
      </c>
      <c r="CL401" s="609">
        <v>0</v>
      </c>
      <c r="CM401" s="615"/>
      <c r="CN401" s="434">
        <f t="shared" si="1018"/>
        <v>0</v>
      </c>
      <c r="CO401" s="435">
        <f t="shared" si="1019"/>
        <v>0</v>
      </c>
      <c r="CP401" s="434">
        <f t="shared" si="1020"/>
        <v>8.5999999999999979</v>
      </c>
      <c r="CQ401" s="435">
        <f t="shared" si="1021"/>
        <v>8.3493150684931514</v>
      </c>
      <c r="CR401" s="434">
        <f t="shared" si="1022"/>
        <v>644.99999999999989</v>
      </c>
      <c r="CS401" s="435">
        <f t="shared" si="1023"/>
        <v>609.5</v>
      </c>
      <c r="CT401" s="609">
        <v>83.7777777777778</v>
      </c>
      <c r="CU401" s="615">
        <v>101.75</v>
      </c>
      <c r="CV401" s="434">
        <f t="shared" si="1024"/>
        <v>2262.0000000000005</v>
      </c>
      <c r="CW401" s="435">
        <f t="shared" si="1025"/>
        <v>2849</v>
      </c>
      <c r="CX401" s="609">
        <v>96.75</v>
      </c>
      <c r="CY401" s="615">
        <v>86.822222222222194</v>
      </c>
      <c r="CZ401" s="434">
        <f t="shared" si="1026"/>
        <v>4644</v>
      </c>
      <c r="DA401" s="435">
        <f t="shared" si="1027"/>
        <v>3906.9999999999986</v>
      </c>
      <c r="DB401" s="432">
        <v>0</v>
      </c>
      <c r="DC401" s="433"/>
      <c r="DD401" s="434">
        <f t="shared" si="1028"/>
        <v>0</v>
      </c>
      <c r="DE401" s="435">
        <f t="shared" si="1029"/>
        <v>0</v>
      </c>
      <c r="DF401" s="434">
        <f t="shared" si="1030"/>
        <v>92.08</v>
      </c>
      <c r="DG401" s="435">
        <f t="shared" si="1031"/>
        <v>92.547945205479422</v>
      </c>
      <c r="DH401" s="434">
        <f t="shared" si="1032"/>
        <v>6906</v>
      </c>
      <c r="DI401" s="435">
        <f t="shared" si="1033"/>
        <v>6755.9999999999982</v>
      </c>
      <c r="DJ401" s="434">
        <f t="shared" si="1034"/>
        <v>159</v>
      </c>
      <c r="DK401" s="435">
        <f t="shared" si="1035"/>
        <v>144</v>
      </c>
      <c r="DL401" s="434">
        <f t="shared" si="1036"/>
        <v>159</v>
      </c>
      <c r="DM401" s="435">
        <f t="shared" si="1037"/>
        <v>144</v>
      </c>
      <c r="DN401" s="434">
        <f t="shared" si="1038"/>
        <v>5.8301886792452828</v>
      </c>
      <c r="DO401" s="435">
        <f t="shared" si="1039"/>
        <v>5.927083333333333</v>
      </c>
      <c r="DP401" s="434">
        <f t="shared" si="1040"/>
        <v>927</v>
      </c>
      <c r="DQ401" s="435">
        <f t="shared" si="1041"/>
        <v>853.5</v>
      </c>
      <c r="DR401" s="434">
        <f t="shared" si="1042"/>
        <v>91.566037735849036</v>
      </c>
      <c r="DS401" s="435">
        <f t="shared" si="1043"/>
        <v>90.381944444444443</v>
      </c>
      <c r="DT401" s="434">
        <f t="shared" si="1044"/>
        <v>14558.999999999996</v>
      </c>
      <c r="DU401" s="435">
        <f t="shared" si="1045"/>
        <v>13015</v>
      </c>
      <c r="DV401" s="609">
        <v>10</v>
      </c>
      <c r="DW401" s="615">
        <v>6</v>
      </c>
      <c r="DX401" s="434">
        <f t="shared" si="1046"/>
        <v>10</v>
      </c>
      <c r="DY401" s="435">
        <f t="shared" si="1047"/>
        <v>6</v>
      </c>
      <c r="DZ401" s="609">
        <v>13</v>
      </c>
      <c r="EA401" s="615">
        <v>9</v>
      </c>
      <c r="EB401" s="434">
        <f t="shared" si="1048"/>
        <v>13</v>
      </c>
      <c r="EC401" s="435">
        <f t="shared" si="1049"/>
        <v>9</v>
      </c>
      <c r="ED401" s="609">
        <v>0</v>
      </c>
      <c r="EE401" s="615"/>
      <c r="EF401" s="434">
        <f t="shared" si="1050"/>
        <v>0</v>
      </c>
      <c r="EG401" s="435">
        <f t="shared" si="1051"/>
        <v>0</v>
      </c>
      <c r="EH401" s="434">
        <f t="shared" si="1052"/>
        <v>23</v>
      </c>
      <c r="EI401" s="435">
        <f t="shared" si="1053"/>
        <v>15</v>
      </c>
      <c r="EJ401" s="434">
        <f t="shared" si="1054"/>
        <v>23</v>
      </c>
      <c r="EK401" s="435">
        <f t="shared" si="1055"/>
        <v>15</v>
      </c>
      <c r="EL401" s="609">
        <v>3.85</v>
      </c>
      <c r="EM401" s="615">
        <v>3.6666666666666701</v>
      </c>
      <c r="EN401" s="434">
        <f t="shared" si="1056"/>
        <v>38.5</v>
      </c>
      <c r="EO401" s="435">
        <f t="shared" si="1057"/>
        <v>22.000000000000021</v>
      </c>
      <c r="EP401" s="609">
        <v>4.9615384615384599</v>
      </c>
      <c r="EQ401" s="615">
        <v>4.4444444444444402</v>
      </c>
      <c r="ER401" s="434">
        <f t="shared" si="1058"/>
        <v>64.499999999999972</v>
      </c>
      <c r="ES401" s="435">
        <f t="shared" si="1059"/>
        <v>39.999999999999964</v>
      </c>
      <c r="ET401" s="609"/>
      <c r="EU401" s="615"/>
      <c r="EV401" s="434">
        <f t="shared" si="1060"/>
        <v>0</v>
      </c>
      <c r="EW401" s="435">
        <f t="shared" si="1061"/>
        <v>0</v>
      </c>
      <c r="EX401" s="434">
        <f t="shared" si="1062"/>
        <v>4.478260869565216</v>
      </c>
      <c r="EY401" s="435">
        <f t="shared" si="1063"/>
        <v>4.133333333333332</v>
      </c>
      <c r="EZ401" s="434">
        <f t="shared" si="1064"/>
        <v>102.99999999999997</v>
      </c>
      <c r="FA401" s="435">
        <f t="shared" si="1065"/>
        <v>61.999999999999979</v>
      </c>
      <c r="FB401" s="609">
        <v>64.900000000000006</v>
      </c>
      <c r="FC401" s="615">
        <v>77.8333333333333</v>
      </c>
      <c r="FD401" s="434">
        <f t="shared" si="1066"/>
        <v>649</v>
      </c>
      <c r="FE401" s="435">
        <f t="shared" si="1067"/>
        <v>466.99999999999977</v>
      </c>
      <c r="FF401" s="609">
        <v>78.461538461538495</v>
      </c>
      <c r="FG401" s="615">
        <v>68.8888888888889</v>
      </c>
      <c r="FH401" s="434">
        <f t="shared" si="1068"/>
        <v>1020.0000000000005</v>
      </c>
      <c r="FI401" s="435">
        <f t="shared" si="1069"/>
        <v>620.00000000000011</v>
      </c>
      <c r="FJ401" s="609"/>
      <c r="FK401" s="615"/>
      <c r="FL401" s="434">
        <f t="shared" si="1070"/>
        <v>0</v>
      </c>
      <c r="FM401" s="435">
        <f t="shared" si="1071"/>
        <v>0</v>
      </c>
      <c r="FN401" s="434">
        <f t="shared" si="1072"/>
        <v>72.565217391304373</v>
      </c>
      <c r="FO401" s="435">
        <f t="shared" si="1073"/>
        <v>72.466666666666669</v>
      </c>
      <c r="FP401" s="434">
        <f t="shared" si="1074"/>
        <v>1669.0000000000005</v>
      </c>
      <c r="FQ401" s="435">
        <f t="shared" si="1075"/>
        <v>1087</v>
      </c>
      <c r="FR401" s="609">
        <v>39</v>
      </c>
      <c r="FS401" s="615">
        <v>37</v>
      </c>
      <c r="FT401" s="434">
        <f t="shared" si="1076"/>
        <v>39</v>
      </c>
      <c r="FU401" s="435">
        <f t="shared" si="1077"/>
        <v>37</v>
      </c>
      <c r="FV401" s="609">
        <v>9.1025641025641004</v>
      </c>
      <c r="FW401" s="615">
        <v>11.027027027027</v>
      </c>
      <c r="FX401" s="434">
        <f t="shared" si="1078"/>
        <v>354.99999999999994</v>
      </c>
      <c r="FY401" s="435">
        <f t="shared" si="1079"/>
        <v>407.99999999999898</v>
      </c>
      <c r="FZ401" s="609">
        <v>66.948717948717899</v>
      </c>
      <c r="GA401" s="615">
        <v>75.594594594594597</v>
      </c>
      <c r="GB401" s="434">
        <f t="shared" si="1080"/>
        <v>2610.9999999999982</v>
      </c>
      <c r="GC401" s="435">
        <f t="shared" si="1081"/>
        <v>2797</v>
      </c>
      <c r="GD401" s="434">
        <f t="shared" si="1082"/>
        <v>103</v>
      </c>
      <c r="GE401" s="435">
        <f t="shared" si="1083"/>
        <v>87</v>
      </c>
      <c r="GF401" s="434">
        <f t="shared" si="1084"/>
        <v>103</v>
      </c>
      <c r="GG401" s="435">
        <f t="shared" si="1085"/>
        <v>87</v>
      </c>
      <c r="GH401" s="434">
        <f t="shared" si="1086"/>
        <v>383.00000000000011</v>
      </c>
      <c r="GI401" s="435">
        <f t="shared" si="1087"/>
        <v>377.49999999999994</v>
      </c>
      <c r="GJ401" s="434">
        <f t="shared" si="1088"/>
        <v>8919.9999999999982</v>
      </c>
      <c r="GK401" s="435">
        <f t="shared" si="1089"/>
        <v>7871.0000000000009</v>
      </c>
      <c r="GL401" s="434">
        <f t="shared" si="1090"/>
        <v>79</v>
      </c>
      <c r="GM401" s="435">
        <f t="shared" si="1091"/>
        <v>72</v>
      </c>
      <c r="GN401" s="434">
        <f t="shared" si="1092"/>
        <v>79</v>
      </c>
      <c r="GO401" s="435">
        <f t="shared" si="1093"/>
        <v>72</v>
      </c>
      <c r="GP401" s="434">
        <f t="shared" si="1094"/>
        <v>646.99999999999989</v>
      </c>
      <c r="GQ401" s="435">
        <f t="shared" si="1095"/>
        <v>538.00000000000011</v>
      </c>
      <c r="GR401" s="434">
        <f t="shared" si="1096"/>
        <v>7308</v>
      </c>
      <c r="GS401" s="435">
        <f t="shared" si="1097"/>
        <v>6230.9999999999991</v>
      </c>
      <c r="GT401" s="434">
        <f t="shared" si="1098"/>
        <v>182</v>
      </c>
      <c r="GU401" s="435">
        <f t="shared" si="1099"/>
        <v>159</v>
      </c>
      <c r="GV401" s="434">
        <f t="shared" si="1100"/>
        <v>182</v>
      </c>
      <c r="GW401" s="435">
        <f t="shared" si="1101"/>
        <v>159</v>
      </c>
      <c r="GX401" s="434">
        <f t="shared" si="1102"/>
        <v>1030</v>
      </c>
      <c r="GY401" s="435">
        <f t="shared" si="1103"/>
        <v>915.5</v>
      </c>
      <c r="GZ401" s="434">
        <f t="shared" si="1104"/>
        <v>16227.999999999998</v>
      </c>
      <c r="HA401" s="435">
        <f t="shared" si="1105"/>
        <v>14102</v>
      </c>
      <c r="HB401" s="434">
        <f t="shared" si="1106"/>
        <v>0</v>
      </c>
      <c r="HC401" s="435">
        <f t="shared" si="1107"/>
        <v>0</v>
      </c>
      <c r="HD401" s="434">
        <f t="shared" si="1108"/>
        <v>0</v>
      </c>
      <c r="HE401" s="435">
        <f t="shared" si="1109"/>
        <v>0</v>
      </c>
      <c r="HF401" s="434">
        <f t="shared" si="1110"/>
        <v>0</v>
      </c>
      <c r="HG401" s="435">
        <f t="shared" si="1111"/>
        <v>0</v>
      </c>
      <c r="HH401" s="434">
        <f t="shared" si="1112"/>
        <v>0</v>
      </c>
      <c r="HI401" s="435">
        <f t="shared" si="1113"/>
        <v>0</v>
      </c>
      <c r="HJ401" s="434">
        <f t="shared" si="1114"/>
        <v>1385</v>
      </c>
      <c r="HK401" s="435">
        <f t="shared" si="1115"/>
        <v>1323.4999999999991</v>
      </c>
      <c r="HL401" s="434">
        <f t="shared" si="1116"/>
        <v>18838.999999999993</v>
      </c>
      <c r="HM401" s="435">
        <f t="shared" si="1117"/>
        <v>16899</v>
      </c>
    </row>
    <row r="402" spans="1:221" s="616" customFormat="1" ht="15.6" customHeight="1">
      <c r="A402" s="612" t="s">
        <v>686</v>
      </c>
      <c r="B402" s="613" t="s">
        <v>713</v>
      </c>
      <c r="C402" s="623"/>
      <c r="D402" s="612">
        <v>232052</v>
      </c>
      <c r="E402" s="612">
        <v>10</v>
      </c>
      <c r="F402" s="609">
        <v>45</v>
      </c>
      <c r="G402" s="615">
        <v>37</v>
      </c>
      <c r="H402" s="609">
        <v>0</v>
      </c>
      <c r="I402" s="615">
        <v>0</v>
      </c>
      <c r="J402" s="434">
        <f t="shared" si="970"/>
        <v>45</v>
      </c>
      <c r="K402" s="435">
        <f t="shared" si="971"/>
        <v>37</v>
      </c>
      <c r="L402" s="609">
        <v>66</v>
      </c>
      <c r="M402" s="615">
        <v>66</v>
      </c>
      <c r="N402" s="434">
        <f t="shared" si="972"/>
        <v>45</v>
      </c>
      <c r="O402" s="435">
        <f t="shared" si="973"/>
        <v>37</v>
      </c>
      <c r="P402" s="434">
        <f t="shared" si="974"/>
        <v>45</v>
      </c>
      <c r="Q402" s="435">
        <f t="shared" si="975"/>
        <v>37</v>
      </c>
      <c r="R402" s="609">
        <v>13</v>
      </c>
      <c r="S402" s="615">
        <v>8</v>
      </c>
      <c r="T402" s="589">
        <f t="shared" si="969"/>
        <v>13</v>
      </c>
      <c r="U402" s="590">
        <f t="shared" si="969"/>
        <v>8</v>
      </c>
      <c r="V402" s="609">
        <v>3</v>
      </c>
      <c r="W402" s="615">
        <v>8</v>
      </c>
      <c r="X402" s="434">
        <f t="shared" si="976"/>
        <v>3</v>
      </c>
      <c r="Y402" s="435">
        <f t="shared" si="977"/>
        <v>8</v>
      </c>
      <c r="Z402" s="609">
        <v>0</v>
      </c>
      <c r="AA402" s="615"/>
      <c r="AB402" s="434">
        <f t="shared" si="978"/>
        <v>0</v>
      </c>
      <c r="AC402" s="435">
        <f t="shared" si="979"/>
        <v>0</v>
      </c>
      <c r="AD402" s="434">
        <f t="shared" si="980"/>
        <v>16</v>
      </c>
      <c r="AE402" s="435">
        <f t="shared" si="981"/>
        <v>16</v>
      </c>
      <c r="AF402" s="434">
        <f t="shared" si="982"/>
        <v>16</v>
      </c>
      <c r="AG402" s="435">
        <f t="shared" si="983"/>
        <v>16</v>
      </c>
      <c r="AH402" s="609">
        <v>4.3846153846153904</v>
      </c>
      <c r="AI402" s="615">
        <v>2.75</v>
      </c>
      <c r="AJ402" s="434">
        <f t="shared" si="984"/>
        <v>57.000000000000071</v>
      </c>
      <c r="AK402" s="435">
        <f t="shared" si="985"/>
        <v>22</v>
      </c>
      <c r="AL402" s="609">
        <v>4</v>
      </c>
      <c r="AM402" s="615">
        <v>3.5</v>
      </c>
      <c r="AN402" s="434">
        <f t="shared" si="986"/>
        <v>12</v>
      </c>
      <c r="AO402" s="435">
        <f t="shared" si="987"/>
        <v>28</v>
      </c>
      <c r="AP402" s="609">
        <v>0</v>
      </c>
      <c r="AQ402" s="615"/>
      <c r="AR402" s="434">
        <f t="shared" si="988"/>
        <v>0</v>
      </c>
      <c r="AS402" s="435">
        <f t="shared" si="989"/>
        <v>0</v>
      </c>
      <c r="AT402" s="434">
        <f t="shared" si="990"/>
        <v>4.3125000000000044</v>
      </c>
      <c r="AU402" s="435">
        <f t="shared" si="991"/>
        <v>3.125</v>
      </c>
      <c r="AV402" s="434">
        <f t="shared" si="992"/>
        <v>69.000000000000071</v>
      </c>
      <c r="AW402" s="435">
        <f t="shared" si="993"/>
        <v>50</v>
      </c>
      <c r="AX402" s="609">
        <v>71.384615384615401</v>
      </c>
      <c r="AY402" s="615">
        <v>70.375</v>
      </c>
      <c r="AZ402" s="434">
        <f t="shared" si="994"/>
        <v>928.00000000000023</v>
      </c>
      <c r="BA402" s="435">
        <f t="shared" si="995"/>
        <v>563</v>
      </c>
      <c r="BB402" s="609">
        <v>72.6666666666667</v>
      </c>
      <c r="BC402" s="615">
        <v>68.375</v>
      </c>
      <c r="BD402" s="434">
        <f t="shared" si="996"/>
        <v>218.00000000000011</v>
      </c>
      <c r="BE402" s="435">
        <f t="shared" si="997"/>
        <v>547</v>
      </c>
      <c r="BF402" s="609">
        <v>0</v>
      </c>
      <c r="BG402" s="615"/>
      <c r="BH402" s="434">
        <f t="shared" si="998"/>
        <v>0</v>
      </c>
      <c r="BI402" s="435">
        <f t="shared" si="999"/>
        <v>0</v>
      </c>
      <c r="BJ402" s="434">
        <f t="shared" si="1000"/>
        <v>71.625000000000028</v>
      </c>
      <c r="BK402" s="435">
        <f t="shared" si="1001"/>
        <v>69.375</v>
      </c>
      <c r="BL402" s="434">
        <f t="shared" si="1002"/>
        <v>1146.0000000000005</v>
      </c>
      <c r="BM402" s="435">
        <f t="shared" si="1003"/>
        <v>1110</v>
      </c>
      <c r="BN402" s="609">
        <v>11</v>
      </c>
      <c r="BO402" s="615">
        <v>3</v>
      </c>
      <c r="BP402" s="434">
        <f t="shared" si="1004"/>
        <v>11</v>
      </c>
      <c r="BQ402" s="435">
        <f t="shared" si="1005"/>
        <v>3</v>
      </c>
      <c r="BR402" s="609">
        <v>8</v>
      </c>
      <c r="BS402" s="615">
        <v>11</v>
      </c>
      <c r="BT402" s="434">
        <f t="shared" si="1006"/>
        <v>8</v>
      </c>
      <c r="BU402" s="435">
        <f t="shared" si="1007"/>
        <v>11</v>
      </c>
      <c r="BV402" s="609">
        <v>0</v>
      </c>
      <c r="BW402" s="615"/>
      <c r="BX402" s="434">
        <f t="shared" si="1008"/>
        <v>0</v>
      </c>
      <c r="BY402" s="435">
        <f t="shared" si="1009"/>
        <v>0</v>
      </c>
      <c r="BZ402" s="434">
        <f t="shared" si="1010"/>
        <v>19</v>
      </c>
      <c r="CA402" s="435">
        <f t="shared" si="1011"/>
        <v>14</v>
      </c>
      <c r="CB402" s="434">
        <f t="shared" si="1012"/>
        <v>19</v>
      </c>
      <c r="CC402" s="435">
        <f t="shared" si="1013"/>
        <v>14</v>
      </c>
      <c r="CD402" s="609">
        <v>4.9090909090909101</v>
      </c>
      <c r="CE402" s="615">
        <v>3.6666666666666701</v>
      </c>
      <c r="CF402" s="434">
        <f t="shared" si="1014"/>
        <v>54.000000000000014</v>
      </c>
      <c r="CG402" s="435">
        <f t="shared" si="1015"/>
        <v>11.000000000000011</v>
      </c>
      <c r="CH402" s="609">
        <v>4.25</v>
      </c>
      <c r="CI402" s="615">
        <v>5.7727272727272698</v>
      </c>
      <c r="CJ402" s="434">
        <f t="shared" si="1016"/>
        <v>34</v>
      </c>
      <c r="CK402" s="435">
        <f t="shared" si="1017"/>
        <v>63.499999999999972</v>
      </c>
      <c r="CL402" s="609">
        <v>0</v>
      </c>
      <c r="CM402" s="615"/>
      <c r="CN402" s="434">
        <f t="shared" si="1018"/>
        <v>0</v>
      </c>
      <c r="CO402" s="435">
        <f t="shared" si="1019"/>
        <v>0</v>
      </c>
      <c r="CP402" s="434">
        <f t="shared" si="1020"/>
        <v>4.6315789473684221</v>
      </c>
      <c r="CQ402" s="435">
        <f t="shared" si="1021"/>
        <v>5.3214285714285703</v>
      </c>
      <c r="CR402" s="434">
        <f t="shared" si="1022"/>
        <v>88.000000000000014</v>
      </c>
      <c r="CS402" s="435">
        <f t="shared" si="1023"/>
        <v>74.499999999999986</v>
      </c>
      <c r="CT402" s="609">
        <v>67.727272727272705</v>
      </c>
      <c r="CU402" s="615">
        <v>79.6666666666667</v>
      </c>
      <c r="CV402" s="434">
        <f t="shared" si="1024"/>
        <v>744.99999999999977</v>
      </c>
      <c r="CW402" s="435">
        <f t="shared" si="1025"/>
        <v>239.00000000000011</v>
      </c>
      <c r="CX402" s="609">
        <v>66.625</v>
      </c>
      <c r="CY402" s="615">
        <v>66.454545454545496</v>
      </c>
      <c r="CZ402" s="434">
        <f t="shared" si="1026"/>
        <v>533</v>
      </c>
      <c r="DA402" s="435">
        <f t="shared" si="1027"/>
        <v>731.00000000000045</v>
      </c>
      <c r="DB402" s="432">
        <v>0</v>
      </c>
      <c r="DC402" s="433"/>
      <c r="DD402" s="434">
        <f t="shared" si="1028"/>
        <v>0</v>
      </c>
      <c r="DE402" s="435">
        <f t="shared" si="1029"/>
        <v>0</v>
      </c>
      <c r="DF402" s="434">
        <f t="shared" si="1030"/>
        <v>67.263157894736835</v>
      </c>
      <c r="DG402" s="435">
        <f t="shared" si="1031"/>
        <v>69.28571428571432</v>
      </c>
      <c r="DH402" s="434">
        <f t="shared" si="1032"/>
        <v>1277.9999999999998</v>
      </c>
      <c r="DI402" s="435">
        <f t="shared" si="1033"/>
        <v>970.00000000000045</v>
      </c>
      <c r="DJ402" s="434">
        <f t="shared" si="1034"/>
        <v>35</v>
      </c>
      <c r="DK402" s="435">
        <f t="shared" si="1035"/>
        <v>30</v>
      </c>
      <c r="DL402" s="434">
        <f t="shared" si="1036"/>
        <v>35</v>
      </c>
      <c r="DM402" s="435">
        <f t="shared" si="1037"/>
        <v>30</v>
      </c>
      <c r="DN402" s="434">
        <f t="shared" si="1038"/>
        <v>4.4857142857142884</v>
      </c>
      <c r="DO402" s="435">
        <f t="shared" si="1039"/>
        <v>4.1499999999999995</v>
      </c>
      <c r="DP402" s="434">
        <f t="shared" si="1040"/>
        <v>157.00000000000009</v>
      </c>
      <c r="DQ402" s="435">
        <f t="shared" si="1041"/>
        <v>124.49999999999999</v>
      </c>
      <c r="DR402" s="434">
        <f t="shared" si="1042"/>
        <v>69.257142857142853</v>
      </c>
      <c r="DS402" s="435">
        <f t="shared" si="1043"/>
        <v>69.333333333333343</v>
      </c>
      <c r="DT402" s="434">
        <f t="shared" si="1044"/>
        <v>2424</v>
      </c>
      <c r="DU402" s="435">
        <f t="shared" si="1045"/>
        <v>2080.0000000000005</v>
      </c>
      <c r="DV402" s="609">
        <v>0</v>
      </c>
      <c r="DW402" s="615">
        <v>1</v>
      </c>
      <c r="DX402" s="434">
        <f t="shared" si="1046"/>
        <v>0</v>
      </c>
      <c r="DY402" s="435">
        <f t="shared" si="1047"/>
        <v>1</v>
      </c>
      <c r="DZ402" s="609">
        <v>4</v>
      </c>
      <c r="EA402" s="615">
        <v>1</v>
      </c>
      <c r="EB402" s="434">
        <f t="shared" si="1048"/>
        <v>4</v>
      </c>
      <c r="EC402" s="435">
        <f t="shared" si="1049"/>
        <v>1</v>
      </c>
      <c r="ED402" s="609">
        <v>0</v>
      </c>
      <c r="EE402" s="615"/>
      <c r="EF402" s="434">
        <f t="shared" si="1050"/>
        <v>0</v>
      </c>
      <c r="EG402" s="435">
        <f t="shared" si="1051"/>
        <v>0</v>
      </c>
      <c r="EH402" s="434">
        <f t="shared" si="1052"/>
        <v>4</v>
      </c>
      <c r="EI402" s="435">
        <f t="shared" si="1053"/>
        <v>2</v>
      </c>
      <c r="EJ402" s="434">
        <f t="shared" si="1054"/>
        <v>4</v>
      </c>
      <c r="EK402" s="435">
        <f t="shared" si="1055"/>
        <v>2</v>
      </c>
      <c r="EL402" s="609">
        <v>4</v>
      </c>
      <c r="EM402" s="615">
        <v>3</v>
      </c>
      <c r="EN402" s="434">
        <f t="shared" si="1056"/>
        <v>0</v>
      </c>
      <c r="EO402" s="435">
        <f t="shared" si="1057"/>
        <v>3</v>
      </c>
      <c r="EP402" s="609">
        <v>4</v>
      </c>
      <c r="EQ402" s="615">
        <v>6</v>
      </c>
      <c r="ER402" s="434">
        <f t="shared" si="1058"/>
        <v>16</v>
      </c>
      <c r="ES402" s="435">
        <f t="shared" si="1059"/>
        <v>6</v>
      </c>
      <c r="ET402" s="609"/>
      <c r="EU402" s="615"/>
      <c r="EV402" s="434">
        <f t="shared" si="1060"/>
        <v>0</v>
      </c>
      <c r="EW402" s="435">
        <f t="shared" si="1061"/>
        <v>0</v>
      </c>
      <c r="EX402" s="434">
        <f t="shared" si="1062"/>
        <v>4</v>
      </c>
      <c r="EY402" s="435">
        <f t="shared" si="1063"/>
        <v>4.5</v>
      </c>
      <c r="EZ402" s="434">
        <f t="shared" si="1064"/>
        <v>16</v>
      </c>
      <c r="FA402" s="435">
        <f t="shared" si="1065"/>
        <v>9</v>
      </c>
      <c r="FB402" s="609">
        <v>66</v>
      </c>
      <c r="FC402" s="615">
        <v>64</v>
      </c>
      <c r="FD402" s="434">
        <f t="shared" si="1066"/>
        <v>0</v>
      </c>
      <c r="FE402" s="435">
        <f t="shared" si="1067"/>
        <v>64</v>
      </c>
      <c r="FF402" s="609">
        <v>64</v>
      </c>
      <c r="FG402" s="615">
        <v>84</v>
      </c>
      <c r="FH402" s="434">
        <f t="shared" si="1068"/>
        <v>256</v>
      </c>
      <c r="FI402" s="435">
        <f t="shared" si="1069"/>
        <v>84</v>
      </c>
      <c r="FJ402" s="609"/>
      <c r="FK402" s="615"/>
      <c r="FL402" s="434">
        <f t="shared" si="1070"/>
        <v>0</v>
      </c>
      <c r="FM402" s="435">
        <f t="shared" si="1071"/>
        <v>0</v>
      </c>
      <c r="FN402" s="434">
        <f t="shared" si="1072"/>
        <v>64</v>
      </c>
      <c r="FO402" s="435">
        <f t="shared" si="1073"/>
        <v>74</v>
      </c>
      <c r="FP402" s="434">
        <f t="shared" si="1074"/>
        <v>256</v>
      </c>
      <c r="FQ402" s="435">
        <f t="shared" si="1075"/>
        <v>148</v>
      </c>
      <c r="FR402" s="609">
        <v>6</v>
      </c>
      <c r="FS402" s="615">
        <v>5</v>
      </c>
      <c r="FT402" s="434">
        <f t="shared" si="1076"/>
        <v>6</v>
      </c>
      <c r="FU402" s="435">
        <f t="shared" si="1077"/>
        <v>5</v>
      </c>
      <c r="FV402" s="609">
        <v>8</v>
      </c>
      <c r="FW402" s="615">
        <v>17.8</v>
      </c>
      <c r="FX402" s="434">
        <f t="shared" si="1078"/>
        <v>48</v>
      </c>
      <c r="FY402" s="435">
        <f t="shared" si="1079"/>
        <v>89</v>
      </c>
      <c r="FZ402" s="609">
        <v>76.5</v>
      </c>
      <c r="GA402" s="615">
        <v>71.400000000000006</v>
      </c>
      <c r="GB402" s="434">
        <f t="shared" si="1080"/>
        <v>459</v>
      </c>
      <c r="GC402" s="435">
        <f t="shared" si="1081"/>
        <v>357</v>
      </c>
      <c r="GD402" s="434">
        <f t="shared" si="1082"/>
        <v>24</v>
      </c>
      <c r="GE402" s="435">
        <f t="shared" si="1083"/>
        <v>12</v>
      </c>
      <c r="GF402" s="434">
        <f t="shared" si="1084"/>
        <v>24</v>
      </c>
      <c r="GG402" s="435">
        <f t="shared" si="1085"/>
        <v>12</v>
      </c>
      <c r="GH402" s="434">
        <f t="shared" si="1086"/>
        <v>111.00000000000009</v>
      </c>
      <c r="GI402" s="435">
        <f t="shared" si="1087"/>
        <v>36.000000000000014</v>
      </c>
      <c r="GJ402" s="434">
        <f t="shared" si="1088"/>
        <v>1673</v>
      </c>
      <c r="GK402" s="435">
        <f t="shared" si="1089"/>
        <v>866.00000000000011</v>
      </c>
      <c r="GL402" s="434">
        <f t="shared" si="1090"/>
        <v>15</v>
      </c>
      <c r="GM402" s="435">
        <f t="shared" si="1091"/>
        <v>20</v>
      </c>
      <c r="GN402" s="434">
        <f t="shared" si="1092"/>
        <v>15</v>
      </c>
      <c r="GO402" s="435">
        <f t="shared" si="1093"/>
        <v>20</v>
      </c>
      <c r="GP402" s="434">
        <f t="shared" si="1094"/>
        <v>62</v>
      </c>
      <c r="GQ402" s="435">
        <f t="shared" si="1095"/>
        <v>97.499999999999972</v>
      </c>
      <c r="GR402" s="434">
        <f t="shared" si="1096"/>
        <v>1007.0000000000001</v>
      </c>
      <c r="GS402" s="435">
        <f t="shared" si="1097"/>
        <v>1362.0000000000005</v>
      </c>
      <c r="GT402" s="434">
        <f t="shared" si="1098"/>
        <v>39</v>
      </c>
      <c r="GU402" s="435">
        <f t="shared" si="1099"/>
        <v>32</v>
      </c>
      <c r="GV402" s="434">
        <f t="shared" si="1100"/>
        <v>39</v>
      </c>
      <c r="GW402" s="435">
        <f t="shared" si="1101"/>
        <v>32</v>
      </c>
      <c r="GX402" s="434">
        <f t="shared" si="1102"/>
        <v>173.00000000000009</v>
      </c>
      <c r="GY402" s="435">
        <f t="shared" si="1103"/>
        <v>133.5</v>
      </c>
      <c r="GZ402" s="434">
        <f t="shared" si="1104"/>
        <v>2680</v>
      </c>
      <c r="HA402" s="435">
        <f t="shared" si="1105"/>
        <v>2228.0000000000005</v>
      </c>
      <c r="HB402" s="434">
        <f t="shared" si="1106"/>
        <v>0</v>
      </c>
      <c r="HC402" s="435">
        <f t="shared" si="1107"/>
        <v>0</v>
      </c>
      <c r="HD402" s="434">
        <f t="shared" si="1108"/>
        <v>0</v>
      </c>
      <c r="HE402" s="435">
        <f t="shared" si="1109"/>
        <v>0</v>
      </c>
      <c r="HF402" s="434">
        <f t="shared" si="1110"/>
        <v>0</v>
      </c>
      <c r="HG402" s="435">
        <f t="shared" si="1111"/>
        <v>0</v>
      </c>
      <c r="HH402" s="434">
        <f t="shared" si="1112"/>
        <v>0</v>
      </c>
      <c r="HI402" s="435">
        <f t="shared" si="1113"/>
        <v>0</v>
      </c>
      <c r="HJ402" s="434">
        <f t="shared" si="1114"/>
        <v>221.00000000000009</v>
      </c>
      <c r="HK402" s="435">
        <f t="shared" si="1115"/>
        <v>222.5</v>
      </c>
      <c r="HL402" s="434">
        <f t="shared" si="1116"/>
        <v>3139</v>
      </c>
      <c r="HM402" s="435">
        <f t="shared" si="1117"/>
        <v>2585.0000000000005</v>
      </c>
    </row>
    <row r="403" spans="1:221" s="616" customFormat="1" ht="15.6" customHeight="1">
      <c r="A403" s="612" t="s">
        <v>686</v>
      </c>
      <c r="B403" s="613" t="s">
        <v>714</v>
      </c>
      <c r="C403" s="625"/>
      <c r="D403" s="612">
        <v>232788</v>
      </c>
      <c r="E403" s="612">
        <v>10</v>
      </c>
      <c r="F403" s="609">
        <v>264</v>
      </c>
      <c r="G403" s="615">
        <v>305</v>
      </c>
      <c r="H403" s="609">
        <v>0</v>
      </c>
      <c r="I403" s="615">
        <v>0</v>
      </c>
      <c r="J403" s="434">
        <f t="shared" si="970"/>
        <v>264</v>
      </c>
      <c r="K403" s="435">
        <f t="shared" si="971"/>
        <v>305</v>
      </c>
      <c r="L403" s="609">
        <v>66</v>
      </c>
      <c r="M403" s="615">
        <v>66</v>
      </c>
      <c r="N403" s="434">
        <f t="shared" si="972"/>
        <v>263</v>
      </c>
      <c r="O403" s="435">
        <f t="shared" si="973"/>
        <v>303</v>
      </c>
      <c r="P403" s="434">
        <f t="shared" si="974"/>
        <v>263</v>
      </c>
      <c r="Q403" s="435">
        <f t="shared" si="975"/>
        <v>303</v>
      </c>
      <c r="R403" s="609">
        <v>73</v>
      </c>
      <c r="S403" s="615">
        <v>99</v>
      </c>
      <c r="T403" s="589">
        <f t="shared" si="969"/>
        <v>73</v>
      </c>
      <c r="U403" s="590">
        <f t="shared" si="969"/>
        <v>99</v>
      </c>
      <c r="V403" s="609">
        <v>10</v>
      </c>
      <c r="W403" s="615">
        <v>15</v>
      </c>
      <c r="X403" s="434">
        <f t="shared" si="976"/>
        <v>10</v>
      </c>
      <c r="Y403" s="435">
        <f t="shared" si="977"/>
        <v>15</v>
      </c>
      <c r="Z403" s="609">
        <v>0</v>
      </c>
      <c r="AA403" s="615"/>
      <c r="AB403" s="434">
        <f t="shared" si="978"/>
        <v>0</v>
      </c>
      <c r="AC403" s="435">
        <f t="shared" si="979"/>
        <v>0</v>
      </c>
      <c r="AD403" s="434">
        <f t="shared" si="980"/>
        <v>83</v>
      </c>
      <c r="AE403" s="435">
        <f t="shared" si="981"/>
        <v>114</v>
      </c>
      <c r="AF403" s="434">
        <f t="shared" si="982"/>
        <v>83</v>
      </c>
      <c r="AG403" s="435">
        <f t="shared" si="983"/>
        <v>114</v>
      </c>
      <c r="AH403" s="609">
        <v>3.2191780821917799</v>
      </c>
      <c r="AI403" s="615">
        <v>3.5656565656565702</v>
      </c>
      <c r="AJ403" s="434">
        <f t="shared" si="984"/>
        <v>234.99999999999994</v>
      </c>
      <c r="AK403" s="435">
        <f t="shared" si="985"/>
        <v>353.00000000000045</v>
      </c>
      <c r="AL403" s="609">
        <v>3.4</v>
      </c>
      <c r="AM403" s="615">
        <v>5.4666666666666703</v>
      </c>
      <c r="AN403" s="434">
        <f t="shared" si="986"/>
        <v>34</v>
      </c>
      <c r="AO403" s="435">
        <f t="shared" si="987"/>
        <v>82.000000000000057</v>
      </c>
      <c r="AP403" s="609">
        <v>0</v>
      </c>
      <c r="AQ403" s="615"/>
      <c r="AR403" s="434">
        <f t="shared" si="988"/>
        <v>0</v>
      </c>
      <c r="AS403" s="435">
        <f t="shared" si="989"/>
        <v>0</v>
      </c>
      <c r="AT403" s="434">
        <f t="shared" si="990"/>
        <v>3.2409638554216862</v>
      </c>
      <c r="AU403" s="435">
        <f t="shared" si="991"/>
        <v>3.8157894736842151</v>
      </c>
      <c r="AV403" s="434">
        <f t="shared" si="992"/>
        <v>268.99999999999994</v>
      </c>
      <c r="AW403" s="435">
        <f t="shared" si="993"/>
        <v>435.00000000000051</v>
      </c>
      <c r="AX403" s="609">
        <v>91.616438356164394</v>
      </c>
      <c r="AY403" s="615">
        <v>86.434343434343404</v>
      </c>
      <c r="AZ403" s="434">
        <f t="shared" si="994"/>
        <v>6688.0000000000009</v>
      </c>
      <c r="BA403" s="435">
        <f t="shared" si="995"/>
        <v>8556.9999999999964</v>
      </c>
      <c r="BB403" s="609">
        <v>76.3</v>
      </c>
      <c r="BC403" s="615">
        <v>101.866666666667</v>
      </c>
      <c r="BD403" s="434">
        <f t="shared" si="996"/>
        <v>763</v>
      </c>
      <c r="BE403" s="435">
        <f t="shared" si="997"/>
        <v>1528.000000000005</v>
      </c>
      <c r="BF403" s="609">
        <v>0</v>
      </c>
      <c r="BG403" s="615"/>
      <c r="BH403" s="434">
        <f t="shared" si="998"/>
        <v>0</v>
      </c>
      <c r="BI403" s="435">
        <f t="shared" si="999"/>
        <v>0</v>
      </c>
      <c r="BJ403" s="434">
        <f t="shared" si="1000"/>
        <v>89.771084337349407</v>
      </c>
      <c r="BK403" s="435">
        <f t="shared" si="1001"/>
        <v>88.464912280701768</v>
      </c>
      <c r="BL403" s="434">
        <f t="shared" si="1002"/>
        <v>7451.0000000000009</v>
      </c>
      <c r="BM403" s="435">
        <f t="shared" si="1003"/>
        <v>10085.000000000002</v>
      </c>
      <c r="BN403" s="609">
        <v>49</v>
      </c>
      <c r="BO403" s="615">
        <v>46</v>
      </c>
      <c r="BP403" s="434">
        <f t="shared" si="1004"/>
        <v>49</v>
      </c>
      <c r="BQ403" s="435">
        <f t="shared" si="1005"/>
        <v>46</v>
      </c>
      <c r="BR403" s="609">
        <v>49</v>
      </c>
      <c r="BS403" s="615">
        <v>38</v>
      </c>
      <c r="BT403" s="434">
        <f t="shared" si="1006"/>
        <v>49</v>
      </c>
      <c r="BU403" s="435">
        <f t="shared" si="1007"/>
        <v>38</v>
      </c>
      <c r="BV403" s="609">
        <v>0</v>
      </c>
      <c r="BW403" s="615"/>
      <c r="BX403" s="434">
        <f t="shared" si="1008"/>
        <v>0</v>
      </c>
      <c r="BY403" s="435">
        <f t="shared" si="1009"/>
        <v>0</v>
      </c>
      <c r="BZ403" s="434">
        <f t="shared" si="1010"/>
        <v>98</v>
      </c>
      <c r="CA403" s="435">
        <f t="shared" si="1011"/>
        <v>84</v>
      </c>
      <c r="CB403" s="434">
        <f t="shared" si="1012"/>
        <v>98</v>
      </c>
      <c r="CC403" s="435">
        <f t="shared" si="1013"/>
        <v>84</v>
      </c>
      <c r="CD403" s="609">
        <v>6.5204081632653104</v>
      </c>
      <c r="CE403" s="615">
        <v>6</v>
      </c>
      <c r="CF403" s="434">
        <f t="shared" si="1014"/>
        <v>319.50000000000023</v>
      </c>
      <c r="CG403" s="435">
        <f t="shared" si="1015"/>
        <v>276</v>
      </c>
      <c r="CH403" s="609">
        <v>10.0957446808511</v>
      </c>
      <c r="CI403" s="615">
        <v>10.828947368421099</v>
      </c>
      <c r="CJ403" s="434">
        <f t="shared" si="1016"/>
        <v>494.69148936170387</v>
      </c>
      <c r="CK403" s="435">
        <f t="shared" si="1017"/>
        <v>411.50000000000176</v>
      </c>
      <c r="CL403" s="609">
        <v>0</v>
      </c>
      <c r="CM403" s="615"/>
      <c r="CN403" s="434">
        <f t="shared" si="1018"/>
        <v>0</v>
      </c>
      <c r="CO403" s="435">
        <f t="shared" si="1019"/>
        <v>0</v>
      </c>
      <c r="CP403" s="434">
        <f t="shared" si="1020"/>
        <v>8.3080764220582051</v>
      </c>
      <c r="CQ403" s="435">
        <f t="shared" si="1021"/>
        <v>8.1845238095238315</v>
      </c>
      <c r="CR403" s="434">
        <f t="shared" si="1022"/>
        <v>814.19148936170404</v>
      </c>
      <c r="CS403" s="435">
        <f t="shared" si="1023"/>
        <v>687.50000000000182</v>
      </c>
      <c r="CT403" s="609">
        <v>89.2040816326531</v>
      </c>
      <c r="CU403" s="615">
        <v>85.7826086956522</v>
      </c>
      <c r="CV403" s="434">
        <f t="shared" si="1024"/>
        <v>4371.0000000000018</v>
      </c>
      <c r="CW403" s="435">
        <f t="shared" si="1025"/>
        <v>3946.0000000000014</v>
      </c>
      <c r="CX403" s="609">
        <v>90.2340425531915</v>
      </c>
      <c r="CY403" s="615">
        <v>98.710526315789494</v>
      </c>
      <c r="CZ403" s="434">
        <f t="shared" si="1026"/>
        <v>4421.4680851063831</v>
      </c>
      <c r="DA403" s="435">
        <f t="shared" si="1027"/>
        <v>3751.0000000000009</v>
      </c>
      <c r="DB403" s="432">
        <v>0</v>
      </c>
      <c r="DC403" s="433"/>
      <c r="DD403" s="434">
        <f t="shared" si="1028"/>
        <v>0</v>
      </c>
      <c r="DE403" s="435">
        <f t="shared" si="1029"/>
        <v>0</v>
      </c>
      <c r="DF403" s="434">
        <f t="shared" si="1030"/>
        <v>89.7190620929223</v>
      </c>
      <c r="DG403" s="435">
        <f t="shared" si="1031"/>
        <v>91.630952380952408</v>
      </c>
      <c r="DH403" s="434">
        <f t="shared" si="1032"/>
        <v>8792.4680851063858</v>
      </c>
      <c r="DI403" s="435">
        <f t="shared" si="1033"/>
        <v>7697.0000000000018</v>
      </c>
      <c r="DJ403" s="434">
        <f t="shared" si="1034"/>
        <v>181</v>
      </c>
      <c r="DK403" s="435">
        <f t="shared" si="1035"/>
        <v>198</v>
      </c>
      <c r="DL403" s="434">
        <f t="shared" si="1036"/>
        <v>181</v>
      </c>
      <c r="DM403" s="435">
        <f t="shared" si="1037"/>
        <v>198</v>
      </c>
      <c r="DN403" s="434">
        <f t="shared" si="1038"/>
        <v>5.9844833666392487</v>
      </c>
      <c r="DO403" s="435">
        <f t="shared" si="1039"/>
        <v>5.6691919191919311</v>
      </c>
      <c r="DP403" s="434">
        <f t="shared" si="1040"/>
        <v>1083.191489361704</v>
      </c>
      <c r="DQ403" s="435">
        <f t="shared" si="1041"/>
        <v>1122.5000000000023</v>
      </c>
      <c r="DR403" s="434">
        <f t="shared" si="1042"/>
        <v>89.74291759727285</v>
      </c>
      <c r="DS403" s="435">
        <f t="shared" si="1043"/>
        <v>89.808080808080831</v>
      </c>
      <c r="DT403" s="434">
        <f t="shared" si="1044"/>
        <v>16243.468085106386</v>
      </c>
      <c r="DU403" s="435">
        <f t="shared" si="1045"/>
        <v>17782.000000000004</v>
      </c>
      <c r="DV403" s="609">
        <v>13</v>
      </c>
      <c r="DW403" s="615">
        <v>11</v>
      </c>
      <c r="DX403" s="434">
        <f t="shared" si="1046"/>
        <v>13</v>
      </c>
      <c r="DY403" s="435">
        <f t="shared" si="1047"/>
        <v>11</v>
      </c>
      <c r="DZ403" s="609">
        <v>15</v>
      </c>
      <c r="EA403" s="615">
        <v>21</v>
      </c>
      <c r="EB403" s="434">
        <f t="shared" si="1048"/>
        <v>15</v>
      </c>
      <c r="EC403" s="435">
        <f t="shared" si="1049"/>
        <v>21</v>
      </c>
      <c r="ED403" s="609">
        <v>0</v>
      </c>
      <c r="EE403" s="615"/>
      <c r="EF403" s="434">
        <f t="shared" si="1050"/>
        <v>0</v>
      </c>
      <c r="EG403" s="435">
        <f t="shared" si="1051"/>
        <v>0</v>
      </c>
      <c r="EH403" s="434">
        <f t="shared" si="1052"/>
        <v>28</v>
      </c>
      <c r="EI403" s="435">
        <f t="shared" si="1053"/>
        <v>32</v>
      </c>
      <c r="EJ403" s="434">
        <f t="shared" si="1054"/>
        <v>28</v>
      </c>
      <c r="EK403" s="435">
        <f t="shared" si="1055"/>
        <v>32</v>
      </c>
      <c r="EL403" s="609">
        <v>3.0769230769230802</v>
      </c>
      <c r="EM403" s="615">
        <v>3.9090909090909101</v>
      </c>
      <c r="EN403" s="434">
        <f t="shared" si="1056"/>
        <v>40.000000000000043</v>
      </c>
      <c r="EO403" s="435">
        <f t="shared" si="1057"/>
        <v>43.000000000000014</v>
      </c>
      <c r="EP403" s="609">
        <v>6.4</v>
      </c>
      <c r="EQ403" s="615">
        <v>4.7380952380952399</v>
      </c>
      <c r="ER403" s="434">
        <f t="shared" si="1058"/>
        <v>96</v>
      </c>
      <c r="ES403" s="435">
        <f t="shared" si="1059"/>
        <v>99.500000000000043</v>
      </c>
      <c r="ET403" s="609"/>
      <c r="EU403" s="615"/>
      <c r="EV403" s="434">
        <f t="shared" si="1060"/>
        <v>0</v>
      </c>
      <c r="EW403" s="435">
        <f t="shared" si="1061"/>
        <v>0</v>
      </c>
      <c r="EX403" s="434">
        <f t="shared" si="1062"/>
        <v>4.8571428571428594</v>
      </c>
      <c r="EY403" s="435">
        <f t="shared" si="1063"/>
        <v>4.4531250000000018</v>
      </c>
      <c r="EZ403" s="434">
        <f t="shared" si="1064"/>
        <v>136.00000000000006</v>
      </c>
      <c r="FA403" s="435">
        <f t="shared" si="1065"/>
        <v>142.50000000000006</v>
      </c>
      <c r="FB403" s="609">
        <v>65.769230769230802</v>
      </c>
      <c r="FC403" s="615">
        <v>68.363636363636402</v>
      </c>
      <c r="FD403" s="434">
        <f t="shared" si="1066"/>
        <v>855.00000000000045</v>
      </c>
      <c r="FE403" s="435">
        <f t="shared" si="1067"/>
        <v>752.00000000000045</v>
      </c>
      <c r="FF403" s="609">
        <v>64</v>
      </c>
      <c r="FG403" s="615">
        <v>54.285714285714299</v>
      </c>
      <c r="FH403" s="434">
        <f t="shared" si="1068"/>
        <v>960</v>
      </c>
      <c r="FI403" s="435">
        <f t="shared" si="1069"/>
        <v>1140.0000000000002</v>
      </c>
      <c r="FJ403" s="609"/>
      <c r="FK403" s="615"/>
      <c r="FL403" s="434">
        <f t="shared" si="1070"/>
        <v>0</v>
      </c>
      <c r="FM403" s="435">
        <f t="shared" si="1071"/>
        <v>0</v>
      </c>
      <c r="FN403" s="434">
        <f t="shared" si="1072"/>
        <v>64.821428571428584</v>
      </c>
      <c r="FO403" s="435">
        <f t="shared" si="1073"/>
        <v>59.125000000000021</v>
      </c>
      <c r="FP403" s="434">
        <f t="shared" si="1074"/>
        <v>1815.0000000000005</v>
      </c>
      <c r="FQ403" s="435">
        <f t="shared" si="1075"/>
        <v>1892.0000000000007</v>
      </c>
      <c r="FR403" s="609">
        <v>54</v>
      </c>
      <c r="FS403" s="615">
        <v>73</v>
      </c>
      <c r="FT403" s="434">
        <f t="shared" si="1076"/>
        <v>54</v>
      </c>
      <c r="FU403" s="435">
        <f t="shared" si="1077"/>
        <v>73</v>
      </c>
      <c r="FV403" s="609">
        <v>8.4444444444444393</v>
      </c>
      <c r="FW403" s="615">
        <v>6.6712328767123301</v>
      </c>
      <c r="FX403" s="434">
        <f t="shared" si="1078"/>
        <v>455.99999999999972</v>
      </c>
      <c r="FY403" s="435">
        <f t="shared" si="1079"/>
        <v>487.00000000000011</v>
      </c>
      <c r="FZ403" s="609">
        <v>68.092592592592595</v>
      </c>
      <c r="GA403" s="615">
        <v>50.589041095890401</v>
      </c>
      <c r="GB403" s="434">
        <f t="shared" si="1080"/>
        <v>3677</v>
      </c>
      <c r="GC403" s="435">
        <f t="shared" si="1081"/>
        <v>3692.9999999999991</v>
      </c>
      <c r="GD403" s="434">
        <f t="shared" si="1082"/>
        <v>135</v>
      </c>
      <c r="GE403" s="435">
        <f t="shared" si="1083"/>
        <v>156</v>
      </c>
      <c r="GF403" s="434">
        <f t="shared" si="1084"/>
        <v>135</v>
      </c>
      <c r="GG403" s="435">
        <f t="shared" si="1085"/>
        <v>156</v>
      </c>
      <c r="GH403" s="434">
        <f t="shared" si="1086"/>
        <v>594.50000000000023</v>
      </c>
      <c r="GI403" s="435">
        <f t="shared" si="1087"/>
        <v>672.00000000000045</v>
      </c>
      <c r="GJ403" s="434">
        <f t="shared" si="1088"/>
        <v>11914.000000000004</v>
      </c>
      <c r="GK403" s="435">
        <f t="shared" si="1089"/>
        <v>13254.999999999998</v>
      </c>
      <c r="GL403" s="434">
        <f t="shared" si="1090"/>
        <v>74</v>
      </c>
      <c r="GM403" s="435">
        <f t="shared" si="1091"/>
        <v>74</v>
      </c>
      <c r="GN403" s="434">
        <f t="shared" si="1092"/>
        <v>74</v>
      </c>
      <c r="GO403" s="435">
        <f t="shared" si="1093"/>
        <v>74</v>
      </c>
      <c r="GP403" s="434">
        <f t="shared" si="1094"/>
        <v>624.69148936170382</v>
      </c>
      <c r="GQ403" s="435">
        <f t="shared" si="1095"/>
        <v>593.00000000000182</v>
      </c>
      <c r="GR403" s="434">
        <f t="shared" si="1096"/>
        <v>6144.4680851063831</v>
      </c>
      <c r="GS403" s="435">
        <f t="shared" si="1097"/>
        <v>6419.0000000000055</v>
      </c>
      <c r="GT403" s="434">
        <f t="shared" si="1098"/>
        <v>209</v>
      </c>
      <c r="GU403" s="435">
        <f t="shared" si="1099"/>
        <v>230</v>
      </c>
      <c r="GV403" s="434">
        <f t="shared" si="1100"/>
        <v>209</v>
      </c>
      <c r="GW403" s="435">
        <f t="shared" si="1101"/>
        <v>230</v>
      </c>
      <c r="GX403" s="434">
        <f t="shared" si="1102"/>
        <v>1219.191489361704</v>
      </c>
      <c r="GY403" s="435">
        <f t="shared" si="1103"/>
        <v>1265.0000000000023</v>
      </c>
      <c r="GZ403" s="434">
        <f t="shared" si="1104"/>
        <v>18058.468085106386</v>
      </c>
      <c r="HA403" s="435">
        <f t="shared" si="1105"/>
        <v>19674.000000000004</v>
      </c>
      <c r="HB403" s="434">
        <f t="shared" si="1106"/>
        <v>0</v>
      </c>
      <c r="HC403" s="435">
        <f t="shared" si="1107"/>
        <v>0</v>
      </c>
      <c r="HD403" s="434">
        <f t="shared" si="1108"/>
        <v>0</v>
      </c>
      <c r="HE403" s="435">
        <f t="shared" si="1109"/>
        <v>0</v>
      </c>
      <c r="HF403" s="434">
        <f t="shared" si="1110"/>
        <v>0</v>
      </c>
      <c r="HG403" s="435">
        <f t="shared" si="1111"/>
        <v>0</v>
      </c>
      <c r="HH403" s="434">
        <f t="shared" si="1112"/>
        <v>0</v>
      </c>
      <c r="HI403" s="435">
        <f t="shared" si="1113"/>
        <v>0</v>
      </c>
      <c r="HJ403" s="434">
        <f t="shared" si="1114"/>
        <v>1675.1914893617038</v>
      </c>
      <c r="HK403" s="435">
        <f t="shared" si="1115"/>
        <v>1752.0000000000023</v>
      </c>
      <c r="HL403" s="434">
        <f t="shared" si="1116"/>
        <v>21735.468085106386</v>
      </c>
      <c r="HM403" s="435">
        <f t="shared" si="1117"/>
        <v>23367.000000000004</v>
      </c>
    </row>
    <row r="404" spans="1:221" s="616" customFormat="1" ht="15.6" customHeight="1">
      <c r="A404" s="612" t="s">
        <v>686</v>
      </c>
      <c r="B404" s="626" t="s">
        <v>1322</v>
      </c>
      <c r="C404" s="626" t="s">
        <v>708</v>
      </c>
      <c r="D404" s="612">
        <v>233019</v>
      </c>
      <c r="E404" s="612">
        <v>10</v>
      </c>
      <c r="F404" s="609">
        <v>346</v>
      </c>
      <c r="G404" s="615">
        <v>366</v>
      </c>
      <c r="H404" s="609">
        <v>0</v>
      </c>
      <c r="I404" s="615">
        <v>0</v>
      </c>
      <c r="J404" s="434">
        <f t="shared" si="970"/>
        <v>346</v>
      </c>
      <c r="K404" s="435">
        <f t="shared" si="971"/>
        <v>366</v>
      </c>
      <c r="L404" s="609">
        <v>66</v>
      </c>
      <c r="M404" s="615">
        <v>66</v>
      </c>
      <c r="N404" s="434">
        <f t="shared" si="972"/>
        <v>344</v>
      </c>
      <c r="O404" s="435">
        <f t="shared" si="973"/>
        <v>346</v>
      </c>
      <c r="P404" s="434">
        <f t="shared" si="974"/>
        <v>344</v>
      </c>
      <c r="Q404" s="435">
        <f t="shared" si="975"/>
        <v>346</v>
      </c>
      <c r="R404" s="609">
        <v>64</v>
      </c>
      <c r="S404" s="615">
        <v>68</v>
      </c>
      <c r="T404" s="589">
        <f t="shared" si="969"/>
        <v>64</v>
      </c>
      <c r="U404" s="590">
        <f t="shared" si="969"/>
        <v>68</v>
      </c>
      <c r="V404" s="609">
        <v>13</v>
      </c>
      <c r="W404" s="615">
        <v>11</v>
      </c>
      <c r="X404" s="434">
        <f t="shared" si="976"/>
        <v>13</v>
      </c>
      <c r="Y404" s="435">
        <f t="shared" si="977"/>
        <v>11</v>
      </c>
      <c r="Z404" s="609">
        <v>0</v>
      </c>
      <c r="AA404" s="615"/>
      <c r="AB404" s="434">
        <f t="shared" si="978"/>
        <v>0</v>
      </c>
      <c r="AC404" s="435">
        <f t="shared" si="979"/>
        <v>0</v>
      </c>
      <c r="AD404" s="434">
        <f t="shared" si="980"/>
        <v>77</v>
      </c>
      <c r="AE404" s="435">
        <f t="shared" si="981"/>
        <v>79</v>
      </c>
      <c r="AF404" s="434">
        <f t="shared" si="982"/>
        <v>77</v>
      </c>
      <c r="AG404" s="435">
        <f t="shared" si="983"/>
        <v>79</v>
      </c>
      <c r="AH404" s="609">
        <v>2.109375</v>
      </c>
      <c r="AI404" s="615">
        <v>3.1176470588235299</v>
      </c>
      <c r="AJ404" s="434">
        <f t="shared" si="984"/>
        <v>135</v>
      </c>
      <c r="AK404" s="435">
        <f t="shared" si="985"/>
        <v>212.00000000000003</v>
      </c>
      <c r="AL404" s="609">
        <v>4.4545454545454497</v>
      </c>
      <c r="AM404" s="615">
        <v>6.3636363636363598</v>
      </c>
      <c r="AN404" s="434">
        <f t="shared" si="986"/>
        <v>57.90909090909085</v>
      </c>
      <c r="AO404" s="435">
        <f t="shared" si="987"/>
        <v>69.999999999999957</v>
      </c>
      <c r="AP404" s="609">
        <v>0</v>
      </c>
      <c r="AQ404" s="615"/>
      <c r="AR404" s="434">
        <f t="shared" si="988"/>
        <v>0</v>
      </c>
      <c r="AS404" s="435">
        <f t="shared" si="989"/>
        <v>0</v>
      </c>
      <c r="AT404" s="434">
        <f t="shared" si="990"/>
        <v>2.5053128689492317</v>
      </c>
      <c r="AU404" s="435">
        <f t="shared" si="991"/>
        <v>3.5696202531645569</v>
      </c>
      <c r="AV404" s="434">
        <f t="shared" si="992"/>
        <v>192.90909090909085</v>
      </c>
      <c r="AW404" s="435">
        <f t="shared" si="993"/>
        <v>282</v>
      </c>
      <c r="AX404" s="609">
        <v>73.296875</v>
      </c>
      <c r="AY404" s="615">
        <v>82.544117647058798</v>
      </c>
      <c r="AZ404" s="434">
        <f t="shared" si="994"/>
        <v>4691</v>
      </c>
      <c r="BA404" s="435">
        <f t="shared" si="995"/>
        <v>5612.9999999999982</v>
      </c>
      <c r="BB404" s="609">
        <v>79.545454545454504</v>
      </c>
      <c r="BC404" s="615">
        <v>92.909090909090907</v>
      </c>
      <c r="BD404" s="434">
        <f t="shared" si="996"/>
        <v>1034.0909090909086</v>
      </c>
      <c r="BE404" s="435">
        <f t="shared" si="997"/>
        <v>1022</v>
      </c>
      <c r="BF404" s="609">
        <v>0</v>
      </c>
      <c r="BG404" s="615"/>
      <c r="BH404" s="434">
        <f t="shared" si="998"/>
        <v>0</v>
      </c>
      <c r="BI404" s="435">
        <f t="shared" si="999"/>
        <v>0</v>
      </c>
      <c r="BJ404" s="434">
        <f t="shared" si="1000"/>
        <v>74.351829988193614</v>
      </c>
      <c r="BK404" s="435">
        <f t="shared" si="1001"/>
        <v>83.987341772151879</v>
      </c>
      <c r="BL404" s="434">
        <f t="shared" si="1002"/>
        <v>5725.0909090909081</v>
      </c>
      <c r="BM404" s="435">
        <f t="shared" si="1003"/>
        <v>6634.9999999999982</v>
      </c>
      <c r="BN404" s="609">
        <v>61</v>
      </c>
      <c r="BO404" s="615">
        <v>92</v>
      </c>
      <c r="BP404" s="434">
        <f t="shared" si="1004"/>
        <v>61</v>
      </c>
      <c r="BQ404" s="435">
        <f t="shared" si="1005"/>
        <v>92</v>
      </c>
      <c r="BR404" s="609">
        <v>58</v>
      </c>
      <c r="BS404" s="615">
        <v>47</v>
      </c>
      <c r="BT404" s="434">
        <f t="shared" si="1006"/>
        <v>58</v>
      </c>
      <c r="BU404" s="435">
        <f t="shared" si="1007"/>
        <v>47</v>
      </c>
      <c r="BV404" s="609">
        <v>0</v>
      </c>
      <c r="BW404" s="615"/>
      <c r="BX404" s="434">
        <f t="shared" si="1008"/>
        <v>0</v>
      </c>
      <c r="BY404" s="435">
        <f t="shared" si="1009"/>
        <v>0</v>
      </c>
      <c r="BZ404" s="434">
        <f t="shared" si="1010"/>
        <v>119</v>
      </c>
      <c r="CA404" s="435">
        <f t="shared" si="1011"/>
        <v>139</v>
      </c>
      <c r="CB404" s="434">
        <f t="shared" si="1012"/>
        <v>119</v>
      </c>
      <c r="CC404" s="435">
        <f t="shared" si="1013"/>
        <v>139</v>
      </c>
      <c r="CD404" s="609">
        <v>3.2131147540983598</v>
      </c>
      <c r="CE404" s="615">
        <v>3.2880434782608701</v>
      </c>
      <c r="CF404" s="434">
        <f t="shared" si="1014"/>
        <v>195.99999999999994</v>
      </c>
      <c r="CG404" s="435">
        <f t="shared" si="1015"/>
        <v>302.50000000000006</v>
      </c>
      <c r="CH404" s="609">
        <v>8.9137931034482794</v>
      </c>
      <c r="CI404" s="615">
        <v>8.1914893617021303</v>
      </c>
      <c r="CJ404" s="434">
        <f t="shared" si="1016"/>
        <v>517.00000000000023</v>
      </c>
      <c r="CK404" s="435">
        <f t="shared" si="1017"/>
        <v>385.00000000000011</v>
      </c>
      <c r="CL404" s="609">
        <v>0</v>
      </c>
      <c r="CM404" s="615"/>
      <c r="CN404" s="434">
        <f t="shared" si="1018"/>
        <v>0</v>
      </c>
      <c r="CO404" s="435">
        <f t="shared" si="1019"/>
        <v>0</v>
      </c>
      <c r="CP404" s="434">
        <f t="shared" si="1020"/>
        <v>5.991596638655464</v>
      </c>
      <c r="CQ404" s="435">
        <f t="shared" si="1021"/>
        <v>4.9460431654676276</v>
      </c>
      <c r="CR404" s="434">
        <f t="shared" si="1022"/>
        <v>713.00000000000023</v>
      </c>
      <c r="CS404" s="435">
        <f t="shared" si="1023"/>
        <v>687.50000000000023</v>
      </c>
      <c r="CT404" s="609">
        <v>74.754098360655703</v>
      </c>
      <c r="CU404" s="615">
        <v>71.630434782608702</v>
      </c>
      <c r="CV404" s="434">
        <f t="shared" si="1024"/>
        <v>4559.9999999999982</v>
      </c>
      <c r="CW404" s="435">
        <f t="shared" si="1025"/>
        <v>6590.0000000000009</v>
      </c>
      <c r="CX404" s="609">
        <v>87.137931034482804</v>
      </c>
      <c r="CY404" s="615">
        <v>88.361702127659598</v>
      </c>
      <c r="CZ404" s="434">
        <f t="shared" si="1026"/>
        <v>5054.0000000000027</v>
      </c>
      <c r="DA404" s="435">
        <f t="shared" si="1027"/>
        <v>4153.0000000000009</v>
      </c>
      <c r="DB404" s="432">
        <v>0</v>
      </c>
      <c r="DC404" s="433"/>
      <c r="DD404" s="434">
        <f t="shared" si="1028"/>
        <v>0</v>
      </c>
      <c r="DE404" s="435">
        <f t="shared" si="1029"/>
        <v>0</v>
      </c>
      <c r="DF404" s="434">
        <f t="shared" si="1030"/>
        <v>80.789915966386559</v>
      </c>
      <c r="DG404" s="435">
        <f t="shared" si="1031"/>
        <v>77.287769784172681</v>
      </c>
      <c r="DH404" s="434">
        <f t="shared" si="1032"/>
        <v>9614</v>
      </c>
      <c r="DI404" s="435">
        <f t="shared" si="1033"/>
        <v>10743.000000000002</v>
      </c>
      <c r="DJ404" s="434">
        <f t="shared" si="1034"/>
        <v>196</v>
      </c>
      <c r="DK404" s="435">
        <f t="shared" si="1035"/>
        <v>218</v>
      </c>
      <c r="DL404" s="434">
        <f t="shared" si="1036"/>
        <v>196</v>
      </c>
      <c r="DM404" s="435">
        <f t="shared" si="1037"/>
        <v>218</v>
      </c>
      <c r="DN404" s="434">
        <f t="shared" si="1038"/>
        <v>4.6219851576994442</v>
      </c>
      <c r="DO404" s="435">
        <f t="shared" si="1039"/>
        <v>4.4472477064220195</v>
      </c>
      <c r="DP404" s="434">
        <f t="shared" si="1040"/>
        <v>905.90909090909111</v>
      </c>
      <c r="DQ404" s="435">
        <f t="shared" si="1041"/>
        <v>969.50000000000023</v>
      </c>
      <c r="DR404" s="434">
        <f t="shared" si="1042"/>
        <v>78.260667903525047</v>
      </c>
      <c r="DS404" s="435">
        <f t="shared" si="1043"/>
        <v>79.715596330275233</v>
      </c>
      <c r="DT404" s="434">
        <f t="shared" si="1044"/>
        <v>15339.09090909091</v>
      </c>
      <c r="DU404" s="435">
        <f t="shared" si="1045"/>
        <v>17378</v>
      </c>
      <c r="DV404" s="609">
        <v>18</v>
      </c>
      <c r="DW404" s="615">
        <v>20</v>
      </c>
      <c r="DX404" s="434">
        <f t="shared" si="1046"/>
        <v>18</v>
      </c>
      <c r="DY404" s="435">
        <f t="shared" si="1047"/>
        <v>20</v>
      </c>
      <c r="DZ404" s="609">
        <v>22</v>
      </c>
      <c r="EA404" s="615">
        <v>21</v>
      </c>
      <c r="EB404" s="434">
        <f t="shared" si="1048"/>
        <v>22</v>
      </c>
      <c r="EC404" s="435">
        <f t="shared" si="1049"/>
        <v>21</v>
      </c>
      <c r="ED404" s="609">
        <v>0</v>
      </c>
      <c r="EE404" s="615"/>
      <c r="EF404" s="434">
        <f t="shared" si="1050"/>
        <v>0</v>
      </c>
      <c r="EG404" s="435">
        <f t="shared" si="1051"/>
        <v>0</v>
      </c>
      <c r="EH404" s="434">
        <f t="shared" si="1052"/>
        <v>40</v>
      </c>
      <c r="EI404" s="435">
        <f t="shared" si="1053"/>
        <v>41</v>
      </c>
      <c r="EJ404" s="434">
        <f t="shared" si="1054"/>
        <v>40</v>
      </c>
      <c r="EK404" s="435">
        <f t="shared" si="1055"/>
        <v>41</v>
      </c>
      <c r="EL404" s="609">
        <v>3.5555555555555598</v>
      </c>
      <c r="EM404" s="615">
        <v>3.625</v>
      </c>
      <c r="EN404" s="434">
        <f t="shared" si="1056"/>
        <v>64.000000000000071</v>
      </c>
      <c r="EO404" s="435">
        <f t="shared" si="1057"/>
        <v>72.5</v>
      </c>
      <c r="EP404" s="609">
        <v>4.0681818181818201</v>
      </c>
      <c r="EQ404" s="615">
        <v>4.71428571428571</v>
      </c>
      <c r="ER404" s="434">
        <f t="shared" si="1058"/>
        <v>89.500000000000043</v>
      </c>
      <c r="ES404" s="435">
        <f t="shared" si="1059"/>
        <v>98.999999999999915</v>
      </c>
      <c r="ET404" s="609"/>
      <c r="EU404" s="615"/>
      <c r="EV404" s="434">
        <f t="shared" si="1060"/>
        <v>0</v>
      </c>
      <c r="EW404" s="435">
        <f t="shared" si="1061"/>
        <v>0</v>
      </c>
      <c r="EX404" s="434">
        <f t="shared" si="1062"/>
        <v>3.837500000000003</v>
      </c>
      <c r="EY404" s="435">
        <f t="shared" si="1063"/>
        <v>4.1829268292682906</v>
      </c>
      <c r="EZ404" s="434">
        <f t="shared" si="1064"/>
        <v>153.50000000000011</v>
      </c>
      <c r="FA404" s="435">
        <f t="shared" si="1065"/>
        <v>171.49999999999991</v>
      </c>
      <c r="FB404" s="609">
        <v>60.5555555555556</v>
      </c>
      <c r="FC404" s="615">
        <v>66.599999999999994</v>
      </c>
      <c r="FD404" s="434">
        <f t="shared" si="1066"/>
        <v>1090.0000000000009</v>
      </c>
      <c r="FE404" s="435">
        <f t="shared" si="1067"/>
        <v>1332</v>
      </c>
      <c r="FF404" s="609">
        <v>57.227272727272698</v>
      </c>
      <c r="FG404" s="615">
        <v>55.523809523809497</v>
      </c>
      <c r="FH404" s="434">
        <f t="shared" si="1068"/>
        <v>1258.9999999999993</v>
      </c>
      <c r="FI404" s="435">
        <f t="shared" si="1069"/>
        <v>1165.9999999999995</v>
      </c>
      <c r="FJ404" s="609"/>
      <c r="FK404" s="615"/>
      <c r="FL404" s="434">
        <f t="shared" si="1070"/>
        <v>0</v>
      </c>
      <c r="FM404" s="435">
        <f t="shared" si="1071"/>
        <v>0</v>
      </c>
      <c r="FN404" s="434">
        <f t="shared" si="1072"/>
        <v>58.725000000000001</v>
      </c>
      <c r="FO404" s="435">
        <f t="shared" si="1073"/>
        <v>60.926829268292671</v>
      </c>
      <c r="FP404" s="434">
        <f t="shared" si="1074"/>
        <v>2349</v>
      </c>
      <c r="FQ404" s="435">
        <f t="shared" si="1075"/>
        <v>2497.9999999999995</v>
      </c>
      <c r="FR404" s="609">
        <v>108</v>
      </c>
      <c r="FS404" s="615">
        <v>87</v>
      </c>
      <c r="FT404" s="434">
        <f t="shared" si="1076"/>
        <v>108</v>
      </c>
      <c r="FU404" s="435">
        <f t="shared" si="1077"/>
        <v>87</v>
      </c>
      <c r="FV404" s="609">
        <v>3.0833333333333299</v>
      </c>
      <c r="FW404" s="615">
        <v>3.4639175257732</v>
      </c>
      <c r="FX404" s="434">
        <f t="shared" si="1078"/>
        <v>332.99999999999966</v>
      </c>
      <c r="FY404" s="435">
        <f t="shared" si="1079"/>
        <v>301.36082474226839</v>
      </c>
      <c r="FZ404" s="609">
        <v>21.296296296296301</v>
      </c>
      <c r="GA404" s="615">
        <v>24.865979381443299</v>
      </c>
      <c r="GB404" s="434">
        <f t="shared" si="1080"/>
        <v>2300.0000000000005</v>
      </c>
      <c r="GC404" s="435">
        <f t="shared" si="1081"/>
        <v>2163.3402061855672</v>
      </c>
      <c r="GD404" s="434">
        <f t="shared" si="1082"/>
        <v>143</v>
      </c>
      <c r="GE404" s="435">
        <f t="shared" si="1083"/>
        <v>180</v>
      </c>
      <c r="GF404" s="434">
        <f t="shared" si="1084"/>
        <v>143</v>
      </c>
      <c r="GG404" s="435">
        <f t="shared" si="1085"/>
        <v>180</v>
      </c>
      <c r="GH404" s="434">
        <f t="shared" si="1086"/>
        <v>395</v>
      </c>
      <c r="GI404" s="435">
        <f t="shared" si="1087"/>
        <v>587.00000000000011</v>
      </c>
      <c r="GJ404" s="434">
        <f t="shared" si="1088"/>
        <v>10341</v>
      </c>
      <c r="GK404" s="435">
        <f t="shared" si="1089"/>
        <v>13535</v>
      </c>
      <c r="GL404" s="434">
        <f t="shared" si="1090"/>
        <v>93</v>
      </c>
      <c r="GM404" s="435">
        <f t="shared" si="1091"/>
        <v>79</v>
      </c>
      <c r="GN404" s="434">
        <f t="shared" si="1092"/>
        <v>93</v>
      </c>
      <c r="GO404" s="435">
        <f t="shared" si="1093"/>
        <v>79</v>
      </c>
      <c r="GP404" s="434">
        <f t="shared" si="1094"/>
        <v>664.40909090909111</v>
      </c>
      <c r="GQ404" s="435">
        <f t="shared" si="1095"/>
        <v>554</v>
      </c>
      <c r="GR404" s="434">
        <f t="shared" si="1096"/>
        <v>7347.0909090909108</v>
      </c>
      <c r="GS404" s="435">
        <f t="shared" si="1097"/>
        <v>6341</v>
      </c>
      <c r="GT404" s="434">
        <f t="shared" si="1098"/>
        <v>236</v>
      </c>
      <c r="GU404" s="435">
        <f t="shared" si="1099"/>
        <v>259</v>
      </c>
      <c r="GV404" s="434">
        <f t="shared" si="1100"/>
        <v>236</v>
      </c>
      <c r="GW404" s="435">
        <f t="shared" si="1101"/>
        <v>259</v>
      </c>
      <c r="GX404" s="434">
        <f t="shared" si="1102"/>
        <v>1059.409090909091</v>
      </c>
      <c r="GY404" s="435">
        <f t="shared" si="1103"/>
        <v>1141</v>
      </c>
      <c r="GZ404" s="434">
        <f t="shared" si="1104"/>
        <v>17688.090909090912</v>
      </c>
      <c r="HA404" s="435">
        <f t="shared" si="1105"/>
        <v>19876</v>
      </c>
      <c r="HB404" s="434">
        <f t="shared" si="1106"/>
        <v>0</v>
      </c>
      <c r="HC404" s="435">
        <f t="shared" si="1107"/>
        <v>0</v>
      </c>
      <c r="HD404" s="434">
        <f t="shared" si="1108"/>
        <v>0</v>
      </c>
      <c r="HE404" s="435">
        <f t="shared" si="1109"/>
        <v>0</v>
      </c>
      <c r="HF404" s="434">
        <f t="shared" si="1110"/>
        <v>0</v>
      </c>
      <c r="HG404" s="435">
        <f t="shared" si="1111"/>
        <v>0</v>
      </c>
      <c r="HH404" s="434">
        <f t="shared" si="1112"/>
        <v>0</v>
      </c>
      <c r="HI404" s="435">
        <f t="shared" si="1113"/>
        <v>0</v>
      </c>
      <c r="HJ404" s="434">
        <f t="shared" si="1114"/>
        <v>1392.409090909091</v>
      </c>
      <c r="HK404" s="435">
        <f t="shared" si="1115"/>
        <v>1442.3608247422685</v>
      </c>
      <c r="HL404" s="434">
        <f t="shared" si="1116"/>
        <v>19988.090909090912</v>
      </c>
      <c r="HM404" s="435">
        <f t="shared" si="1117"/>
        <v>22039.340206185567</v>
      </c>
    </row>
    <row r="405" spans="1:221" s="616" customFormat="1" ht="15.6" customHeight="1">
      <c r="A405" s="612" t="s">
        <v>686</v>
      </c>
      <c r="B405" s="613" t="s">
        <v>715</v>
      </c>
      <c r="C405" s="623"/>
      <c r="D405" s="612">
        <v>233037</v>
      </c>
      <c r="E405" s="612">
        <v>10</v>
      </c>
      <c r="F405" s="609">
        <v>118</v>
      </c>
      <c r="G405" s="615">
        <v>113</v>
      </c>
      <c r="H405" s="609">
        <v>0</v>
      </c>
      <c r="I405" s="615">
        <v>0</v>
      </c>
      <c r="J405" s="434">
        <f t="shared" si="970"/>
        <v>118</v>
      </c>
      <c r="K405" s="435">
        <f t="shared" si="971"/>
        <v>113</v>
      </c>
      <c r="L405" s="609">
        <v>66</v>
      </c>
      <c r="M405" s="615">
        <v>66</v>
      </c>
      <c r="N405" s="434">
        <f t="shared" si="972"/>
        <v>118</v>
      </c>
      <c r="O405" s="435">
        <f t="shared" si="973"/>
        <v>113</v>
      </c>
      <c r="P405" s="434">
        <f t="shared" si="974"/>
        <v>118</v>
      </c>
      <c r="Q405" s="435">
        <f t="shared" si="975"/>
        <v>113</v>
      </c>
      <c r="R405" s="609">
        <v>11</v>
      </c>
      <c r="S405" s="615">
        <v>17</v>
      </c>
      <c r="T405" s="589">
        <f t="shared" si="969"/>
        <v>11</v>
      </c>
      <c r="U405" s="590">
        <f t="shared" si="969"/>
        <v>17</v>
      </c>
      <c r="V405" s="609">
        <v>8</v>
      </c>
      <c r="W405" s="615">
        <v>3</v>
      </c>
      <c r="X405" s="434">
        <f t="shared" si="976"/>
        <v>8</v>
      </c>
      <c r="Y405" s="435">
        <f t="shared" si="977"/>
        <v>3</v>
      </c>
      <c r="Z405" s="609">
        <v>0</v>
      </c>
      <c r="AA405" s="615"/>
      <c r="AB405" s="434">
        <f t="shared" si="978"/>
        <v>0</v>
      </c>
      <c r="AC405" s="435">
        <f t="shared" si="979"/>
        <v>0</v>
      </c>
      <c r="AD405" s="434">
        <f t="shared" si="980"/>
        <v>19</v>
      </c>
      <c r="AE405" s="435">
        <f t="shared" si="981"/>
        <v>20</v>
      </c>
      <c r="AF405" s="434">
        <f t="shared" si="982"/>
        <v>19</v>
      </c>
      <c r="AG405" s="435">
        <f t="shared" si="983"/>
        <v>20</v>
      </c>
      <c r="AH405" s="609">
        <v>2.1818181818181799</v>
      </c>
      <c r="AI405" s="615">
        <v>2.5882352941176499</v>
      </c>
      <c r="AJ405" s="434">
        <f t="shared" si="984"/>
        <v>23.999999999999979</v>
      </c>
      <c r="AK405" s="435">
        <f t="shared" si="985"/>
        <v>44.00000000000005</v>
      </c>
      <c r="AL405" s="609">
        <v>2.875</v>
      </c>
      <c r="AM405" s="615">
        <v>6</v>
      </c>
      <c r="AN405" s="434">
        <f t="shared" si="986"/>
        <v>23</v>
      </c>
      <c r="AO405" s="435">
        <f t="shared" si="987"/>
        <v>18</v>
      </c>
      <c r="AP405" s="609">
        <v>0</v>
      </c>
      <c r="AQ405" s="615"/>
      <c r="AR405" s="434">
        <f t="shared" si="988"/>
        <v>0</v>
      </c>
      <c r="AS405" s="435">
        <f t="shared" si="989"/>
        <v>0</v>
      </c>
      <c r="AT405" s="434">
        <f t="shared" si="990"/>
        <v>2.4736842105263146</v>
      </c>
      <c r="AU405" s="435">
        <f t="shared" si="991"/>
        <v>3.1000000000000023</v>
      </c>
      <c r="AV405" s="434">
        <f t="shared" si="992"/>
        <v>46.999999999999979</v>
      </c>
      <c r="AW405" s="435">
        <f t="shared" si="993"/>
        <v>62.000000000000043</v>
      </c>
      <c r="AX405" s="609">
        <v>74.181818181818201</v>
      </c>
      <c r="AY405" s="615">
        <v>77.470588235294102</v>
      </c>
      <c r="AZ405" s="434">
        <f t="shared" si="994"/>
        <v>816.00000000000023</v>
      </c>
      <c r="BA405" s="435">
        <f t="shared" si="995"/>
        <v>1316.9999999999998</v>
      </c>
      <c r="BB405" s="609">
        <v>77.5</v>
      </c>
      <c r="BC405" s="615">
        <v>87.3333333333333</v>
      </c>
      <c r="BD405" s="434">
        <f t="shared" si="996"/>
        <v>620</v>
      </c>
      <c r="BE405" s="435">
        <f t="shared" si="997"/>
        <v>261.99999999999989</v>
      </c>
      <c r="BF405" s="609">
        <v>0</v>
      </c>
      <c r="BG405" s="615"/>
      <c r="BH405" s="434">
        <f t="shared" si="998"/>
        <v>0</v>
      </c>
      <c r="BI405" s="435">
        <f t="shared" si="999"/>
        <v>0</v>
      </c>
      <c r="BJ405" s="434">
        <f t="shared" si="1000"/>
        <v>75.578947368421069</v>
      </c>
      <c r="BK405" s="435">
        <f t="shared" si="1001"/>
        <v>78.949999999999974</v>
      </c>
      <c r="BL405" s="434">
        <f t="shared" si="1002"/>
        <v>1436.0000000000002</v>
      </c>
      <c r="BM405" s="435">
        <f t="shared" si="1003"/>
        <v>1578.9999999999995</v>
      </c>
      <c r="BN405" s="609">
        <v>15</v>
      </c>
      <c r="BO405" s="615">
        <v>14</v>
      </c>
      <c r="BP405" s="434">
        <f t="shared" si="1004"/>
        <v>15</v>
      </c>
      <c r="BQ405" s="435">
        <f t="shared" si="1005"/>
        <v>14</v>
      </c>
      <c r="BR405" s="609">
        <v>15</v>
      </c>
      <c r="BS405" s="615">
        <v>22</v>
      </c>
      <c r="BT405" s="434">
        <f t="shared" si="1006"/>
        <v>15</v>
      </c>
      <c r="BU405" s="435">
        <f t="shared" si="1007"/>
        <v>22</v>
      </c>
      <c r="BV405" s="609">
        <v>0</v>
      </c>
      <c r="BW405" s="615"/>
      <c r="BX405" s="434">
        <f t="shared" si="1008"/>
        <v>0</v>
      </c>
      <c r="BY405" s="435">
        <f t="shared" si="1009"/>
        <v>0</v>
      </c>
      <c r="BZ405" s="434">
        <f t="shared" si="1010"/>
        <v>30</v>
      </c>
      <c r="CA405" s="435">
        <f t="shared" si="1011"/>
        <v>36</v>
      </c>
      <c r="CB405" s="434">
        <f t="shared" si="1012"/>
        <v>30</v>
      </c>
      <c r="CC405" s="435">
        <f t="shared" si="1013"/>
        <v>36</v>
      </c>
      <c r="CD405" s="609">
        <v>3.6333333333333302</v>
      </c>
      <c r="CE405" s="615">
        <v>3.0714285714285698</v>
      </c>
      <c r="CF405" s="434">
        <f t="shared" si="1014"/>
        <v>54.49999999999995</v>
      </c>
      <c r="CG405" s="435">
        <f t="shared" si="1015"/>
        <v>42.999999999999979</v>
      </c>
      <c r="CH405" s="609">
        <v>6.4666666666666703</v>
      </c>
      <c r="CI405" s="615">
        <v>5.6363636363636402</v>
      </c>
      <c r="CJ405" s="434">
        <f t="shared" si="1016"/>
        <v>97.000000000000057</v>
      </c>
      <c r="CK405" s="435">
        <f t="shared" si="1017"/>
        <v>124.00000000000009</v>
      </c>
      <c r="CL405" s="609">
        <v>0</v>
      </c>
      <c r="CM405" s="615"/>
      <c r="CN405" s="434">
        <f t="shared" si="1018"/>
        <v>0</v>
      </c>
      <c r="CO405" s="435">
        <f t="shared" si="1019"/>
        <v>0</v>
      </c>
      <c r="CP405" s="434">
        <f t="shared" si="1020"/>
        <v>5.05</v>
      </c>
      <c r="CQ405" s="435">
        <f t="shared" si="1021"/>
        <v>4.6388888888888902</v>
      </c>
      <c r="CR405" s="434">
        <f t="shared" si="1022"/>
        <v>151.5</v>
      </c>
      <c r="CS405" s="435">
        <f t="shared" si="1023"/>
        <v>167.00000000000006</v>
      </c>
      <c r="CT405" s="609">
        <v>72.466666666666697</v>
      </c>
      <c r="CU405" s="615">
        <v>67.571428571428598</v>
      </c>
      <c r="CV405" s="434">
        <f t="shared" si="1024"/>
        <v>1087.0000000000005</v>
      </c>
      <c r="CW405" s="435">
        <f t="shared" si="1025"/>
        <v>946.00000000000034</v>
      </c>
      <c r="CX405" s="609">
        <v>85.2</v>
      </c>
      <c r="CY405" s="615">
        <v>81.045454545454504</v>
      </c>
      <c r="CZ405" s="434">
        <f t="shared" si="1026"/>
        <v>1278</v>
      </c>
      <c r="DA405" s="435">
        <f t="shared" si="1027"/>
        <v>1782.9999999999991</v>
      </c>
      <c r="DB405" s="432">
        <v>0</v>
      </c>
      <c r="DC405" s="433"/>
      <c r="DD405" s="434">
        <f t="shared" si="1028"/>
        <v>0</v>
      </c>
      <c r="DE405" s="435">
        <f t="shared" si="1029"/>
        <v>0</v>
      </c>
      <c r="DF405" s="434">
        <f t="shared" si="1030"/>
        <v>78.833333333333343</v>
      </c>
      <c r="DG405" s="435">
        <f t="shared" si="1031"/>
        <v>75.805555555555543</v>
      </c>
      <c r="DH405" s="434">
        <f t="shared" si="1032"/>
        <v>2365.0000000000005</v>
      </c>
      <c r="DI405" s="435">
        <f t="shared" si="1033"/>
        <v>2728.9999999999995</v>
      </c>
      <c r="DJ405" s="434">
        <f t="shared" si="1034"/>
        <v>49</v>
      </c>
      <c r="DK405" s="435">
        <f t="shared" si="1035"/>
        <v>56</v>
      </c>
      <c r="DL405" s="434">
        <f t="shared" si="1036"/>
        <v>49</v>
      </c>
      <c r="DM405" s="435">
        <f t="shared" si="1037"/>
        <v>56</v>
      </c>
      <c r="DN405" s="434">
        <f t="shared" si="1038"/>
        <v>4.0510204081632644</v>
      </c>
      <c r="DO405" s="435">
        <f t="shared" si="1039"/>
        <v>4.0892857142857162</v>
      </c>
      <c r="DP405" s="434">
        <f t="shared" si="1040"/>
        <v>198.49999999999994</v>
      </c>
      <c r="DQ405" s="435">
        <f t="shared" si="1041"/>
        <v>229.00000000000011</v>
      </c>
      <c r="DR405" s="434">
        <f t="shared" si="1042"/>
        <v>77.571428571428584</v>
      </c>
      <c r="DS405" s="435">
        <f t="shared" si="1043"/>
        <v>76.928571428571416</v>
      </c>
      <c r="DT405" s="434">
        <f t="shared" si="1044"/>
        <v>3801.0000000000005</v>
      </c>
      <c r="DU405" s="435">
        <f t="shared" si="1045"/>
        <v>4307.9999999999991</v>
      </c>
      <c r="DV405" s="609">
        <v>11</v>
      </c>
      <c r="DW405" s="615">
        <v>14</v>
      </c>
      <c r="DX405" s="434">
        <f t="shared" si="1046"/>
        <v>11</v>
      </c>
      <c r="DY405" s="435">
        <f t="shared" si="1047"/>
        <v>14</v>
      </c>
      <c r="DZ405" s="609">
        <v>17</v>
      </c>
      <c r="EA405" s="615">
        <v>36</v>
      </c>
      <c r="EB405" s="434">
        <f t="shared" si="1048"/>
        <v>17</v>
      </c>
      <c r="EC405" s="435">
        <f t="shared" si="1049"/>
        <v>36</v>
      </c>
      <c r="ED405" s="609">
        <v>0</v>
      </c>
      <c r="EE405" s="615"/>
      <c r="EF405" s="434">
        <f t="shared" si="1050"/>
        <v>0</v>
      </c>
      <c r="EG405" s="435">
        <f t="shared" si="1051"/>
        <v>0</v>
      </c>
      <c r="EH405" s="434">
        <f t="shared" si="1052"/>
        <v>28</v>
      </c>
      <c r="EI405" s="435">
        <f t="shared" si="1053"/>
        <v>50</v>
      </c>
      <c r="EJ405" s="434">
        <f t="shared" si="1054"/>
        <v>28</v>
      </c>
      <c r="EK405" s="435">
        <f t="shared" si="1055"/>
        <v>50</v>
      </c>
      <c r="EL405" s="609">
        <v>2.8636363636363602</v>
      </c>
      <c r="EM405" s="615">
        <v>3.9285714285714302</v>
      </c>
      <c r="EN405" s="434">
        <f t="shared" si="1056"/>
        <v>31.499999999999961</v>
      </c>
      <c r="EO405" s="435">
        <f t="shared" si="1057"/>
        <v>55.000000000000021</v>
      </c>
      <c r="EP405" s="609">
        <v>4.6764705882352899</v>
      </c>
      <c r="EQ405" s="615">
        <v>4.0138888888888902</v>
      </c>
      <c r="ER405" s="434">
        <f t="shared" si="1058"/>
        <v>79.499999999999929</v>
      </c>
      <c r="ES405" s="435">
        <f t="shared" si="1059"/>
        <v>144.50000000000006</v>
      </c>
      <c r="ET405" s="609"/>
      <c r="EU405" s="615"/>
      <c r="EV405" s="434">
        <f t="shared" si="1060"/>
        <v>0</v>
      </c>
      <c r="EW405" s="435">
        <f t="shared" si="1061"/>
        <v>0</v>
      </c>
      <c r="EX405" s="434">
        <f t="shared" si="1062"/>
        <v>3.9642857142857104</v>
      </c>
      <c r="EY405" s="435">
        <f t="shared" si="1063"/>
        <v>3.9900000000000015</v>
      </c>
      <c r="EZ405" s="434">
        <f t="shared" si="1064"/>
        <v>110.99999999999989</v>
      </c>
      <c r="FA405" s="435">
        <f t="shared" si="1065"/>
        <v>199.50000000000009</v>
      </c>
      <c r="FB405" s="609">
        <v>52.818181818181799</v>
      </c>
      <c r="FC405" s="615">
        <v>72.428571428571402</v>
      </c>
      <c r="FD405" s="434">
        <f t="shared" si="1066"/>
        <v>580.99999999999977</v>
      </c>
      <c r="FE405" s="435">
        <f t="shared" si="1067"/>
        <v>1013.9999999999997</v>
      </c>
      <c r="FF405" s="609">
        <v>54.529411764705898</v>
      </c>
      <c r="FG405" s="615">
        <v>53.6666666666667</v>
      </c>
      <c r="FH405" s="434">
        <f t="shared" si="1068"/>
        <v>927.00000000000023</v>
      </c>
      <c r="FI405" s="435">
        <f t="shared" si="1069"/>
        <v>1932.0000000000011</v>
      </c>
      <c r="FJ405" s="609"/>
      <c r="FK405" s="615"/>
      <c r="FL405" s="434">
        <f t="shared" si="1070"/>
        <v>0</v>
      </c>
      <c r="FM405" s="435">
        <f t="shared" si="1071"/>
        <v>0</v>
      </c>
      <c r="FN405" s="434">
        <f t="shared" si="1072"/>
        <v>53.857142857142854</v>
      </c>
      <c r="FO405" s="435">
        <f t="shared" si="1073"/>
        <v>58.920000000000016</v>
      </c>
      <c r="FP405" s="434">
        <f t="shared" si="1074"/>
        <v>1508</v>
      </c>
      <c r="FQ405" s="435">
        <f t="shared" si="1075"/>
        <v>2946.0000000000009</v>
      </c>
      <c r="FR405" s="609">
        <v>41</v>
      </c>
      <c r="FS405" s="615">
        <v>7</v>
      </c>
      <c r="FT405" s="434">
        <f t="shared" si="1076"/>
        <v>41</v>
      </c>
      <c r="FU405" s="435">
        <f t="shared" si="1077"/>
        <v>7</v>
      </c>
      <c r="FV405" s="609">
        <v>2.8292682926829298</v>
      </c>
      <c r="FW405" s="615">
        <v>8.71428571428571</v>
      </c>
      <c r="FX405" s="434">
        <f t="shared" si="1078"/>
        <v>116.00000000000013</v>
      </c>
      <c r="FY405" s="435">
        <f t="shared" si="1079"/>
        <v>60.999999999999972</v>
      </c>
      <c r="FZ405" s="609">
        <v>31.756097560975601</v>
      </c>
      <c r="GA405" s="615">
        <v>85.571428571428598</v>
      </c>
      <c r="GB405" s="434">
        <f t="shared" si="1080"/>
        <v>1301.9999999999995</v>
      </c>
      <c r="GC405" s="435">
        <f t="shared" si="1081"/>
        <v>599.00000000000023</v>
      </c>
      <c r="GD405" s="434">
        <f t="shared" si="1082"/>
        <v>37</v>
      </c>
      <c r="GE405" s="435">
        <f t="shared" si="1083"/>
        <v>45</v>
      </c>
      <c r="GF405" s="434">
        <f t="shared" si="1084"/>
        <v>37</v>
      </c>
      <c r="GG405" s="435">
        <f t="shared" si="1085"/>
        <v>45</v>
      </c>
      <c r="GH405" s="434">
        <f t="shared" si="1086"/>
        <v>109.99999999999989</v>
      </c>
      <c r="GI405" s="435">
        <f t="shared" si="1087"/>
        <v>142.00000000000006</v>
      </c>
      <c r="GJ405" s="434">
        <f t="shared" si="1088"/>
        <v>2484.0000000000005</v>
      </c>
      <c r="GK405" s="435">
        <f t="shared" si="1089"/>
        <v>3276.9999999999995</v>
      </c>
      <c r="GL405" s="434">
        <f t="shared" si="1090"/>
        <v>40</v>
      </c>
      <c r="GM405" s="435">
        <f t="shared" si="1091"/>
        <v>61</v>
      </c>
      <c r="GN405" s="434">
        <f t="shared" si="1092"/>
        <v>40</v>
      </c>
      <c r="GO405" s="435">
        <f t="shared" si="1093"/>
        <v>61</v>
      </c>
      <c r="GP405" s="434">
        <f t="shared" si="1094"/>
        <v>199.5</v>
      </c>
      <c r="GQ405" s="435">
        <f t="shared" si="1095"/>
        <v>286.50000000000011</v>
      </c>
      <c r="GR405" s="434">
        <f t="shared" si="1096"/>
        <v>2825</v>
      </c>
      <c r="GS405" s="435">
        <f t="shared" si="1097"/>
        <v>3977</v>
      </c>
      <c r="GT405" s="434">
        <f t="shared" si="1098"/>
        <v>77</v>
      </c>
      <c r="GU405" s="435">
        <f t="shared" si="1099"/>
        <v>106</v>
      </c>
      <c r="GV405" s="434">
        <f t="shared" si="1100"/>
        <v>77</v>
      </c>
      <c r="GW405" s="435">
        <f t="shared" si="1101"/>
        <v>106</v>
      </c>
      <c r="GX405" s="434">
        <f t="shared" si="1102"/>
        <v>309.49999999999989</v>
      </c>
      <c r="GY405" s="435">
        <f t="shared" si="1103"/>
        <v>428.50000000000017</v>
      </c>
      <c r="GZ405" s="434">
        <f t="shared" si="1104"/>
        <v>5309</v>
      </c>
      <c r="HA405" s="435">
        <f t="shared" si="1105"/>
        <v>7254</v>
      </c>
      <c r="HB405" s="434">
        <f t="shared" si="1106"/>
        <v>0</v>
      </c>
      <c r="HC405" s="435">
        <f t="shared" si="1107"/>
        <v>0</v>
      </c>
      <c r="HD405" s="434">
        <f t="shared" si="1108"/>
        <v>0</v>
      </c>
      <c r="HE405" s="435">
        <f t="shared" si="1109"/>
        <v>0</v>
      </c>
      <c r="HF405" s="434">
        <f t="shared" si="1110"/>
        <v>0</v>
      </c>
      <c r="HG405" s="435">
        <f t="shared" si="1111"/>
        <v>0</v>
      </c>
      <c r="HH405" s="434">
        <f t="shared" si="1112"/>
        <v>0</v>
      </c>
      <c r="HI405" s="435">
        <f t="shared" si="1113"/>
        <v>0</v>
      </c>
      <c r="HJ405" s="434">
        <f t="shared" si="1114"/>
        <v>425.49999999999994</v>
      </c>
      <c r="HK405" s="435">
        <f t="shared" si="1115"/>
        <v>489.50000000000023</v>
      </c>
      <c r="HL405" s="434">
        <f t="shared" si="1116"/>
        <v>6611</v>
      </c>
      <c r="HM405" s="435">
        <f t="shared" si="1117"/>
        <v>7853</v>
      </c>
    </row>
    <row r="406" spans="1:221" s="616" customFormat="1" ht="15.6" customHeight="1">
      <c r="A406" s="612" t="s">
        <v>686</v>
      </c>
      <c r="B406" s="613" t="s">
        <v>716</v>
      </c>
      <c r="C406" s="623"/>
      <c r="D406" s="612">
        <v>233310</v>
      </c>
      <c r="E406" s="612">
        <v>10</v>
      </c>
      <c r="F406" s="609">
        <v>346</v>
      </c>
      <c r="G406" s="615">
        <v>268</v>
      </c>
      <c r="H406" s="609">
        <v>0</v>
      </c>
      <c r="I406" s="615">
        <v>0</v>
      </c>
      <c r="J406" s="434">
        <f t="shared" si="970"/>
        <v>346</v>
      </c>
      <c r="K406" s="435">
        <f t="shared" si="971"/>
        <v>268</v>
      </c>
      <c r="L406" s="609">
        <v>66</v>
      </c>
      <c r="M406" s="615">
        <v>66</v>
      </c>
      <c r="N406" s="434">
        <f t="shared" si="972"/>
        <v>343</v>
      </c>
      <c r="O406" s="435">
        <f t="shared" si="973"/>
        <v>264</v>
      </c>
      <c r="P406" s="434">
        <f t="shared" si="974"/>
        <v>343</v>
      </c>
      <c r="Q406" s="435">
        <f t="shared" si="975"/>
        <v>264</v>
      </c>
      <c r="R406" s="609">
        <v>57</v>
      </c>
      <c r="S406" s="615">
        <v>50</v>
      </c>
      <c r="T406" s="589">
        <f t="shared" si="969"/>
        <v>57</v>
      </c>
      <c r="U406" s="590">
        <f t="shared" si="969"/>
        <v>50</v>
      </c>
      <c r="V406" s="609">
        <v>35</v>
      </c>
      <c r="W406" s="615">
        <v>32</v>
      </c>
      <c r="X406" s="434">
        <f t="shared" si="976"/>
        <v>35</v>
      </c>
      <c r="Y406" s="435">
        <f t="shared" si="977"/>
        <v>32</v>
      </c>
      <c r="Z406" s="609">
        <v>0</v>
      </c>
      <c r="AA406" s="615"/>
      <c r="AB406" s="434">
        <f t="shared" si="978"/>
        <v>0</v>
      </c>
      <c r="AC406" s="435">
        <f t="shared" si="979"/>
        <v>0</v>
      </c>
      <c r="AD406" s="434">
        <f t="shared" si="980"/>
        <v>92</v>
      </c>
      <c r="AE406" s="435">
        <f t="shared" si="981"/>
        <v>82</v>
      </c>
      <c r="AF406" s="434">
        <f t="shared" si="982"/>
        <v>92</v>
      </c>
      <c r="AG406" s="435">
        <f t="shared" si="983"/>
        <v>82</v>
      </c>
      <c r="AH406" s="609">
        <v>3.1052631578947398</v>
      </c>
      <c r="AI406" s="615">
        <v>3.26</v>
      </c>
      <c r="AJ406" s="434">
        <f t="shared" si="984"/>
        <v>177.00000000000017</v>
      </c>
      <c r="AK406" s="435">
        <f t="shared" si="985"/>
        <v>163</v>
      </c>
      <c r="AL406" s="609">
        <v>4.28571428571429</v>
      </c>
      <c r="AM406" s="615">
        <v>4.28125</v>
      </c>
      <c r="AN406" s="434">
        <f t="shared" si="986"/>
        <v>150.00000000000014</v>
      </c>
      <c r="AO406" s="435">
        <f t="shared" si="987"/>
        <v>137</v>
      </c>
      <c r="AP406" s="609">
        <v>0</v>
      </c>
      <c r="AQ406" s="615"/>
      <c r="AR406" s="434">
        <f t="shared" si="988"/>
        <v>0</v>
      </c>
      <c r="AS406" s="435">
        <f t="shared" si="989"/>
        <v>0</v>
      </c>
      <c r="AT406" s="434">
        <f t="shared" si="990"/>
        <v>3.5543478260869601</v>
      </c>
      <c r="AU406" s="435">
        <f t="shared" si="991"/>
        <v>3.6585365853658538</v>
      </c>
      <c r="AV406" s="434">
        <f t="shared" si="992"/>
        <v>327.00000000000034</v>
      </c>
      <c r="AW406" s="435">
        <f t="shared" si="993"/>
        <v>300</v>
      </c>
      <c r="AX406" s="609">
        <v>81.192982456140399</v>
      </c>
      <c r="AY406" s="615">
        <v>80.540000000000006</v>
      </c>
      <c r="AZ406" s="434">
        <f t="shared" si="994"/>
        <v>4628.0000000000027</v>
      </c>
      <c r="BA406" s="435">
        <f t="shared" si="995"/>
        <v>4027.0000000000005</v>
      </c>
      <c r="BB406" s="609">
        <v>78.628571428571405</v>
      </c>
      <c r="BC406" s="615">
        <v>87.125</v>
      </c>
      <c r="BD406" s="434">
        <f t="shared" si="996"/>
        <v>2751.9999999999991</v>
      </c>
      <c r="BE406" s="435">
        <f t="shared" si="997"/>
        <v>2788</v>
      </c>
      <c r="BF406" s="609">
        <v>0</v>
      </c>
      <c r="BG406" s="615"/>
      <c r="BH406" s="434">
        <f t="shared" si="998"/>
        <v>0</v>
      </c>
      <c r="BI406" s="435">
        <f t="shared" si="999"/>
        <v>0</v>
      </c>
      <c r="BJ406" s="434">
        <f t="shared" si="1000"/>
        <v>80.217391304347842</v>
      </c>
      <c r="BK406" s="435">
        <f t="shared" si="1001"/>
        <v>83.109756097560975</v>
      </c>
      <c r="BL406" s="434">
        <f t="shared" si="1002"/>
        <v>7380.0000000000018</v>
      </c>
      <c r="BM406" s="435">
        <f t="shared" si="1003"/>
        <v>6815</v>
      </c>
      <c r="BN406" s="609">
        <v>15</v>
      </c>
      <c r="BO406" s="615">
        <v>18</v>
      </c>
      <c r="BP406" s="434">
        <f t="shared" si="1004"/>
        <v>15</v>
      </c>
      <c r="BQ406" s="435">
        <f t="shared" si="1005"/>
        <v>18</v>
      </c>
      <c r="BR406" s="609">
        <v>58</v>
      </c>
      <c r="BS406" s="615">
        <v>39</v>
      </c>
      <c r="BT406" s="434">
        <f t="shared" si="1006"/>
        <v>58</v>
      </c>
      <c r="BU406" s="435">
        <f t="shared" si="1007"/>
        <v>39</v>
      </c>
      <c r="BV406" s="609">
        <v>0</v>
      </c>
      <c r="BW406" s="615"/>
      <c r="BX406" s="434">
        <f t="shared" si="1008"/>
        <v>0</v>
      </c>
      <c r="BY406" s="435">
        <f t="shared" si="1009"/>
        <v>0</v>
      </c>
      <c r="BZ406" s="434">
        <f t="shared" si="1010"/>
        <v>73</v>
      </c>
      <c r="CA406" s="435">
        <f t="shared" si="1011"/>
        <v>57</v>
      </c>
      <c r="CB406" s="434">
        <f t="shared" si="1012"/>
        <v>73</v>
      </c>
      <c r="CC406" s="435">
        <f t="shared" si="1013"/>
        <v>57</v>
      </c>
      <c r="CD406" s="609">
        <v>3.8333333333333299</v>
      </c>
      <c r="CE406" s="615">
        <v>3.2777777777777799</v>
      </c>
      <c r="CF406" s="434">
        <f t="shared" si="1014"/>
        <v>57.49999999999995</v>
      </c>
      <c r="CG406" s="435">
        <f t="shared" si="1015"/>
        <v>59.000000000000036</v>
      </c>
      <c r="CH406" s="609">
        <v>8.4</v>
      </c>
      <c r="CI406" s="615">
        <v>8.2692307692307701</v>
      </c>
      <c r="CJ406" s="434">
        <f t="shared" si="1016"/>
        <v>487.20000000000005</v>
      </c>
      <c r="CK406" s="435">
        <f t="shared" si="1017"/>
        <v>322.50000000000006</v>
      </c>
      <c r="CL406" s="609">
        <v>0</v>
      </c>
      <c r="CM406" s="615"/>
      <c r="CN406" s="434">
        <f t="shared" si="1018"/>
        <v>0</v>
      </c>
      <c r="CO406" s="435">
        <f t="shared" si="1019"/>
        <v>0</v>
      </c>
      <c r="CP406" s="434">
        <f t="shared" si="1020"/>
        <v>7.4616438356164387</v>
      </c>
      <c r="CQ406" s="435">
        <f t="shared" si="1021"/>
        <v>6.6929824561403528</v>
      </c>
      <c r="CR406" s="434">
        <f t="shared" si="1022"/>
        <v>544.70000000000005</v>
      </c>
      <c r="CS406" s="435">
        <f t="shared" si="1023"/>
        <v>381.50000000000011</v>
      </c>
      <c r="CT406" s="609">
        <v>71.9166666666667</v>
      </c>
      <c r="CU406" s="615">
        <v>73.3333333333333</v>
      </c>
      <c r="CV406" s="434">
        <f t="shared" si="1024"/>
        <v>1078.7500000000005</v>
      </c>
      <c r="CW406" s="435">
        <f t="shared" si="1025"/>
        <v>1319.9999999999993</v>
      </c>
      <c r="CX406" s="609">
        <v>83.854545454545502</v>
      </c>
      <c r="CY406" s="615">
        <v>84.410256410256395</v>
      </c>
      <c r="CZ406" s="434">
        <f t="shared" si="1026"/>
        <v>4863.5636363636395</v>
      </c>
      <c r="DA406" s="435">
        <f t="shared" si="1027"/>
        <v>3291.9999999999995</v>
      </c>
      <c r="DB406" s="432">
        <v>0</v>
      </c>
      <c r="DC406" s="433"/>
      <c r="DD406" s="434">
        <f t="shared" si="1028"/>
        <v>0</v>
      </c>
      <c r="DE406" s="435">
        <f t="shared" si="1029"/>
        <v>0</v>
      </c>
      <c r="DF406" s="434">
        <f t="shared" si="1030"/>
        <v>81.401556662515617</v>
      </c>
      <c r="DG406" s="435">
        <f t="shared" si="1031"/>
        <v>80.912280701754369</v>
      </c>
      <c r="DH406" s="434">
        <f t="shared" si="1032"/>
        <v>5942.3136363636404</v>
      </c>
      <c r="DI406" s="435">
        <f t="shared" si="1033"/>
        <v>4611.9999999999991</v>
      </c>
      <c r="DJ406" s="434">
        <f t="shared" si="1034"/>
        <v>165</v>
      </c>
      <c r="DK406" s="435">
        <f t="shared" si="1035"/>
        <v>139</v>
      </c>
      <c r="DL406" s="434">
        <f t="shared" si="1036"/>
        <v>165</v>
      </c>
      <c r="DM406" s="435">
        <f t="shared" si="1037"/>
        <v>139</v>
      </c>
      <c r="DN406" s="434">
        <f t="shared" si="1038"/>
        <v>5.283030303030305</v>
      </c>
      <c r="DO406" s="435">
        <f t="shared" si="1039"/>
        <v>4.9028776978417277</v>
      </c>
      <c r="DP406" s="434">
        <f t="shared" si="1040"/>
        <v>871.70000000000027</v>
      </c>
      <c r="DQ406" s="435">
        <f t="shared" si="1041"/>
        <v>681.50000000000011</v>
      </c>
      <c r="DR406" s="434">
        <f t="shared" si="1042"/>
        <v>80.741294765840252</v>
      </c>
      <c r="DS406" s="435">
        <f t="shared" si="1043"/>
        <v>82.208633093525179</v>
      </c>
      <c r="DT406" s="434">
        <f t="shared" si="1044"/>
        <v>13322.313636363642</v>
      </c>
      <c r="DU406" s="435">
        <f t="shared" si="1045"/>
        <v>11427</v>
      </c>
      <c r="DV406" s="609">
        <v>12</v>
      </c>
      <c r="DW406" s="615">
        <v>7</v>
      </c>
      <c r="DX406" s="434">
        <f t="shared" si="1046"/>
        <v>12</v>
      </c>
      <c r="DY406" s="435">
        <f t="shared" si="1047"/>
        <v>7</v>
      </c>
      <c r="DZ406" s="609">
        <v>62</v>
      </c>
      <c r="EA406" s="615">
        <v>46</v>
      </c>
      <c r="EB406" s="434">
        <f t="shared" si="1048"/>
        <v>62</v>
      </c>
      <c r="EC406" s="435">
        <f t="shared" si="1049"/>
        <v>46</v>
      </c>
      <c r="ED406" s="609">
        <v>0</v>
      </c>
      <c r="EE406" s="615"/>
      <c r="EF406" s="434">
        <f t="shared" si="1050"/>
        <v>0</v>
      </c>
      <c r="EG406" s="435">
        <f t="shared" si="1051"/>
        <v>0</v>
      </c>
      <c r="EH406" s="434">
        <f t="shared" si="1052"/>
        <v>74</v>
      </c>
      <c r="EI406" s="435">
        <f t="shared" si="1053"/>
        <v>53</v>
      </c>
      <c r="EJ406" s="434">
        <f t="shared" si="1054"/>
        <v>74</v>
      </c>
      <c r="EK406" s="435">
        <f t="shared" si="1055"/>
        <v>53</v>
      </c>
      <c r="EL406" s="609">
        <v>4.7083333333333304</v>
      </c>
      <c r="EM406" s="615">
        <v>3.5</v>
      </c>
      <c r="EN406" s="434">
        <f t="shared" si="1056"/>
        <v>56.499999999999964</v>
      </c>
      <c r="EO406" s="435">
        <f t="shared" si="1057"/>
        <v>24.5</v>
      </c>
      <c r="EP406" s="609">
        <v>3.9919354838709702</v>
      </c>
      <c r="EQ406" s="615">
        <v>4.0869565217391299</v>
      </c>
      <c r="ER406" s="434">
        <f t="shared" si="1058"/>
        <v>247.50000000000014</v>
      </c>
      <c r="ES406" s="435">
        <f t="shared" si="1059"/>
        <v>187.99999999999997</v>
      </c>
      <c r="ET406" s="609"/>
      <c r="EU406" s="615"/>
      <c r="EV406" s="434">
        <f t="shared" si="1060"/>
        <v>0</v>
      </c>
      <c r="EW406" s="435">
        <f t="shared" si="1061"/>
        <v>0</v>
      </c>
      <c r="EX406" s="434">
        <f t="shared" si="1062"/>
        <v>4.1081081081081097</v>
      </c>
      <c r="EY406" s="435">
        <f t="shared" si="1063"/>
        <v>4.0094339622641506</v>
      </c>
      <c r="EZ406" s="434">
        <f t="shared" si="1064"/>
        <v>304.00000000000011</v>
      </c>
      <c r="FA406" s="435">
        <f t="shared" si="1065"/>
        <v>212.49999999999997</v>
      </c>
      <c r="FB406" s="609">
        <v>74.8333333333333</v>
      </c>
      <c r="FC406" s="615">
        <v>61.714285714285701</v>
      </c>
      <c r="FD406" s="434">
        <f t="shared" si="1066"/>
        <v>897.99999999999955</v>
      </c>
      <c r="FE406" s="435">
        <f t="shared" si="1067"/>
        <v>431.99999999999989</v>
      </c>
      <c r="FF406" s="609">
        <v>58.935483870967701</v>
      </c>
      <c r="FG406" s="615">
        <v>58.804347826087003</v>
      </c>
      <c r="FH406" s="434">
        <f t="shared" si="1068"/>
        <v>3653.9999999999973</v>
      </c>
      <c r="FI406" s="435">
        <f t="shared" si="1069"/>
        <v>2705.0000000000023</v>
      </c>
      <c r="FJ406" s="609"/>
      <c r="FK406" s="615"/>
      <c r="FL406" s="434">
        <f t="shared" si="1070"/>
        <v>0</v>
      </c>
      <c r="FM406" s="435">
        <f t="shared" si="1071"/>
        <v>0</v>
      </c>
      <c r="FN406" s="434">
        <f t="shared" si="1072"/>
        <v>61.513513513513466</v>
      </c>
      <c r="FO406" s="435">
        <f t="shared" si="1073"/>
        <v>59.188679245283062</v>
      </c>
      <c r="FP406" s="434">
        <f t="shared" si="1074"/>
        <v>4551.9999999999964</v>
      </c>
      <c r="FQ406" s="435">
        <f t="shared" si="1075"/>
        <v>3137.0000000000023</v>
      </c>
      <c r="FR406" s="609">
        <v>104</v>
      </c>
      <c r="FS406" s="615">
        <v>72</v>
      </c>
      <c r="FT406" s="434">
        <f t="shared" si="1076"/>
        <v>104</v>
      </c>
      <c r="FU406" s="435">
        <f t="shared" si="1077"/>
        <v>72</v>
      </c>
      <c r="FV406" s="609">
        <v>3.8076923076923102</v>
      </c>
      <c r="FW406" s="615">
        <v>3.4861111111111098</v>
      </c>
      <c r="FX406" s="434">
        <f t="shared" si="1078"/>
        <v>396.00000000000023</v>
      </c>
      <c r="FY406" s="435">
        <f t="shared" si="1079"/>
        <v>250.99999999999991</v>
      </c>
      <c r="FZ406" s="609">
        <v>36.442307692307701</v>
      </c>
      <c r="GA406" s="615">
        <v>28.9722222222222</v>
      </c>
      <c r="GB406" s="434">
        <f t="shared" si="1080"/>
        <v>3790.0000000000009</v>
      </c>
      <c r="GC406" s="435">
        <f t="shared" si="1081"/>
        <v>2085.9999999999982</v>
      </c>
      <c r="GD406" s="434">
        <f t="shared" si="1082"/>
        <v>84</v>
      </c>
      <c r="GE406" s="435">
        <f t="shared" si="1083"/>
        <v>75</v>
      </c>
      <c r="GF406" s="434">
        <f t="shared" si="1084"/>
        <v>84</v>
      </c>
      <c r="GG406" s="435">
        <f t="shared" si="1085"/>
        <v>75</v>
      </c>
      <c r="GH406" s="434">
        <f t="shared" si="1086"/>
        <v>291.00000000000006</v>
      </c>
      <c r="GI406" s="435">
        <f t="shared" si="1087"/>
        <v>246.50000000000003</v>
      </c>
      <c r="GJ406" s="434">
        <f t="shared" si="1088"/>
        <v>6604.7500000000036</v>
      </c>
      <c r="GK406" s="435">
        <f t="shared" si="1089"/>
        <v>5779</v>
      </c>
      <c r="GL406" s="434">
        <f t="shared" si="1090"/>
        <v>155</v>
      </c>
      <c r="GM406" s="435">
        <f t="shared" si="1091"/>
        <v>117</v>
      </c>
      <c r="GN406" s="434">
        <f t="shared" si="1092"/>
        <v>155</v>
      </c>
      <c r="GO406" s="435">
        <f t="shared" si="1093"/>
        <v>117</v>
      </c>
      <c r="GP406" s="434">
        <f t="shared" si="1094"/>
        <v>884.70000000000027</v>
      </c>
      <c r="GQ406" s="435">
        <f t="shared" si="1095"/>
        <v>647.5</v>
      </c>
      <c r="GR406" s="434">
        <f t="shared" si="1096"/>
        <v>11269.563636363637</v>
      </c>
      <c r="GS406" s="435">
        <f t="shared" si="1097"/>
        <v>8785.0000000000018</v>
      </c>
      <c r="GT406" s="434">
        <f t="shared" si="1098"/>
        <v>239</v>
      </c>
      <c r="GU406" s="435">
        <f t="shared" si="1099"/>
        <v>192</v>
      </c>
      <c r="GV406" s="434">
        <f t="shared" si="1100"/>
        <v>239</v>
      </c>
      <c r="GW406" s="435">
        <f t="shared" si="1101"/>
        <v>192</v>
      </c>
      <c r="GX406" s="434">
        <f t="shared" si="1102"/>
        <v>1175.7000000000003</v>
      </c>
      <c r="GY406" s="435">
        <f t="shared" si="1103"/>
        <v>894</v>
      </c>
      <c r="GZ406" s="434">
        <f t="shared" si="1104"/>
        <v>17874.31363636364</v>
      </c>
      <c r="HA406" s="435">
        <f t="shared" si="1105"/>
        <v>14564.000000000002</v>
      </c>
      <c r="HB406" s="434">
        <f t="shared" si="1106"/>
        <v>0</v>
      </c>
      <c r="HC406" s="435">
        <f t="shared" si="1107"/>
        <v>0</v>
      </c>
      <c r="HD406" s="434">
        <f t="shared" si="1108"/>
        <v>0</v>
      </c>
      <c r="HE406" s="435">
        <f t="shared" si="1109"/>
        <v>0</v>
      </c>
      <c r="HF406" s="434">
        <f t="shared" si="1110"/>
        <v>0</v>
      </c>
      <c r="HG406" s="435">
        <f t="shared" si="1111"/>
        <v>0</v>
      </c>
      <c r="HH406" s="434">
        <f t="shared" si="1112"/>
        <v>0</v>
      </c>
      <c r="HI406" s="435">
        <f t="shared" si="1113"/>
        <v>0</v>
      </c>
      <c r="HJ406" s="434">
        <f t="shared" si="1114"/>
        <v>1571.7000000000005</v>
      </c>
      <c r="HK406" s="435">
        <f t="shared" si="1115"/>
        <v>1145</v>
      </c>
      <c r="HL406" s="434">
        <f t="shared" si="1116"/>
        <v>21664.313636363637</v>
      </c>
      <c r="HM406" s="435">
        <f t="shared" si="1117"/>
        <v>16650</v>
      </c>
    </row>
    <row r="407" spans="1:221" s="616" customFormat="1" ht="15.6" customHeight="1">
      <c r="A407" s="612" t="s">
        <v>686</v>
      </c>
      <c r="B407" s="613" t="s">
        <v>717</v>
      </c>
      <c r="C407" s="623"/>
      <c r="D407" s="612">
        <v>233338</v>
      </c>
      <c r="E407" s="612">
        <v>10</v>
      </c>
      <c r="F407" s="609">
        <v>214</v>
      </c>
      <c r="G407" s="615">
        <v>192</v>
      </c>
      <c r="H407" s="609">
        <v>0</v>
      </c>
      <c r="I407" s="615">
        <v>0</v>
      </c>
      <c r="J407" s="434">
        <f t="shared" si="970"/>
        <v>214</v>
      </c>
      <c r="K407" s="435">
        <f t="shared" si="971"/>
        <v>192</v>
      </c>
      <c r="L407" s="609">
        <v>66</v>
      </c>
      <c r="M407" s="615">
        <v>66</v>
      </c>
      <c r="N407" s="434">
        <f t="shared" si="972"/>
        <v>214</v>
      </c>
      <c r="O407" s="435">
        <f t="shared" si="973"/>
        <v>192</v>
      </c>
      <c r="P407" s="434">
        <f t="shared" si="974"/>
        <v>214</v>
      </c>
      <c r="Q407" s="435">
        <f t="shared" si="975"/>
        <v>192</v>
      </c>
      <c r="R407" s="609">
        <v>43</v>
      </c>
      <c r="S407" s="615">
        <v>27</v>
      </c>
      <c r="T407" s="589">
        <f t="shared" si="969"/>
        <v>43</v>
      </c>
      <c r="U407" s="590">
        <f t="shared" si="969"/>
        <v>27</v>
      </c>
      <c r="V407" s="609">
        <v>0</v>
      </c>
      <c r="W407" s="615">
        <v>1</v>
      </c>
      <c r="X407" s="434">
        <f t="shared" si="976"/>
        <v>0</v>
      </c>
      <c r="Y407" s="435">
        <f t="shared" si="977"/>
        <v>1</v>
      </c>
      <c r="Z407" s="609">
        <v>0</v>
      </c>
      <c r="AA407" s="615"/>
      <c r="AB407" s="434">
        <f t="shared" si="978"/>
        <v>0</v>
      </c>
      <c r="AC407" s="435">
        <f t="shared" si="979"/>
        <v>0</v>
      </c>
      <c r="AD407" s="434">
        <f t="shared" si="980"/>
        <v>43</v>
      </c>
      <c r="AE407" s="435">
        <f t="shared" si="981"/>
        <v>28</v>
      </c>
      <c r="AF407" s="434">
        <f t="shared" si="982"/>
        <v>43</v>
      </c>
      <c r="AG407" s="435">
        <f t="shared" si="983"/>
        <v>28</v>
      </c>
      <c r="AH407" s="609">
        <v>1.5</v>
      </c>
      <c r="AI407" s="615">
        <v>2.25925925925926</v>
      </c>
      <c r="AJ407" s="434">
        <f t="shared" si="984"/>
        <v>64.5</v>
      </c>
      <c r="AK407" s="435">
        <f t="shared" si="985"/>
        <v>61.000000000000021</v>
      </c>
      <c r="AL407" s="609">
        <v>4</v>
      </c>
      <c r="AM407" s="615">
        <v>12</v>
      </c>
      <c r="AN407" s="434">
        <f t="shared" si="986"/>
        <v>0</v>
      </c>
      <c r="AO407" s="435">
        <f t="shared" si="987"/>
        <v>12</v>
      </c>
      <c r="AP407" s="609">
        <v>0</v>
      </c>
      <c r="AQ407" s="615"/>
      <c r="AR407" s="434">
        <f t="shared" si="988"/>
        <v>0</v>
      </c>
      <c r="AS407" s="435">
        <f t="shared" si="989"/>
        <v>0</v>
      </c>
      <c r="AT407" s="434">
        <f t="shared" si="990"/>
        <v>1.5</v>
      </c>
      <c r="AU407" s="435">
        <f t="shared" si="991"/>
        <v>2.6071428571428581</v>
      </c>
      <c r="AV407" s="434">
        <f t="shared" si="992"/>
        <v>64.5</v>
      </c>
      <c r="AW407" s="435">
        <f t="shared" si="993"/>
        <v>73.000000000000028</v>
      </c>
      <c r="AX407" s="609">
        <v>61.1860465116279</v>
      </c>
      <c r="AY407" s="615">
        <v>60.4444444444444</v>
      </c>
      <c r="AZ407" s="434">
        <f t="shared" si="994"/>
        <v>2630.9999999999995</v>
      </c>
      <c r="BA407" s="435">
        <f t="shared" si="995"/>
        <v>1631.9999999999989</v>
      </c>
      <c r="BB407" s="609">
        <v>83</v>
      </c>
      <c r="BC407" s="615">
        <v>79</v>
      </c>
      <c r="BD407" s="434">
        <f t="shared" si="996"/>
        <v>0</v>
      </c>
      <c r="BE407" s="435">
        <f t="shared" si="997"/>
        <v>79</v>
      </c>
      <c r="BF407" s="609">
        <v>0</v>
      </c>
      <c r="BG407" s="615"/>
      <c r="BH407" s="434">
        <f t="shared" si="998"/>
        <v>0</v>
      </c>
      <c r="BI407" s="435">
        <f t="shared" si="999"/>
        <v>0</v>
      </c>
      <c r="BJ407" s="434">
        <f t="shared" si="1000"/>
        <v>61.186046511627893</v>
      </c>
      <c r="BK407" s="435">
        <f t="shared" si="1001"/>
        <v>61.107142857142819</v>
      </c>
      <c r="BL407" s="434">
        <f t="shared" si="1002"/>
        <v>2630.9999999999995</v>
      </c>
      <c r="BM407" s="435">
        <f t="shared" si="1003"/>
        <v>1710.9999999999989</v>
      </c>
      <c r="BN407" s="609">
        <v>116</v>
      </c>
      <c r="BO407" s="615">
        <v>114</v>
      </c>
      <c r="BP407" s="434">
        <f t="shared" si="1004"/>
        <v>116</v>
      </c>
      <c r="BQ407" s="435">
        <f t="shared" si="1005"/>
        <v>114</v>
      </c>
      <c r="BR407" s="609">
        <v>35</v>
      </c>
      <c r="BS407" s="615">
        <v>28</v>
      </c>
      <c r="BT407" s="434">
        <f t="shared" si="1006"/>
        <v>35</v>
      </c>
      <c r="BU407" s="435">
        <f t="shared" si="1007"/>
        <v>28</v>
      </c>
      <c r="BV407" s="609">
        <v>0</v>
      </c>
      <c r="BW407" s="615"/>
      <c r="BX407" s="434">
        <f t="shared" si="1008"/>
        <v>0</v>
      </c>
      <c r="BY407" s="435">
        <f t="shared" si="1009"/>
        <v>0</v>
      </c>
      <c r="BZ407" s="434">
        <f t="shared" si="1010"/>
        <v>151</v>
      </c>
      <c r="CA407" s="435">
        <f t="shared" si="1011"/>
        <v>142</v>
      </c>
      <c r="CB407" s="434">
        <f t="shared" si="1012"/>
        <v>151</v>
      </c>
      <c r="CC407" s="435">
        <f t="shared" si="1013"/>
        <v>142</v>
      </c>
      <c r="CD407" s="609">
        <v>2.3663793103448301</v>
      </c>
      <c r="CE407" s="615">
        <v>2.7149122807017498</v>
      </c>
      <c r="CF407" s="434">
        <f t="shared" si="1014"/>
        <v>274.50000000000028</v>
      </c>
      <c r="CG407" s="435">
        <f t="shared" si="1015"/>
        <v>309.49999999999949</v>
      </c>
      <c r="CH407" s="609">
        <v>5.0142857142857098</v>
      </c>
      <c r="CI407" s="615">
        <v>3.9285714285714302</v>
      </c>
      <c r="CJ407" s="434">
        <f t="shared" si="1016"/>
        <v>175.49999999999983</v>
      </c>
      <c r="CK407" s="435">
        <f t="shared" si="1017"/>
        <v>110.00000000000004</v>
      </c>
      <c r="CL407" s="609">
        <v>0</v>
      </c>
      <c r="CM407" s="615"/>
      <c r="CN407" s="434">
        <f t="shared" si="1018"/>
        <v>0</v>
      </c>
      <c r="CO407" s="435">
        <f t="shared" si="1019"/>
        <v>0</v>
      </c>
      <c r="CP407" s="434">
        <f t="shared" si="1020"/>
        <v>2.9801324503311264</v>
      </c>
      <c r="CQ407" s="435">
        <f t="shared" si="1021"/>
        <v>2.9542253521126729</v>
      </c>
      <c r="CR407" s="434">
        <f t="shared" si="1022"/>
        <v>450.00000000000011</v>
      </c>
      <c r="CS407" s="435">
        <f t="shared" si="1023"/>
        <v>419.49999999999955</v>
      </c>
      <c r="CT407" s="609">
        <v>62.258620689655203</v>
      </c>
      <c r="CU407" s="615">
        <v>63.105263157894697</v>
      </c>
      <c r="CV407" s="434">
        <f t="shared" si="1024"/>
        <v>7222.0000000000036</v>
      </c>
      <c r="CW407" s="435">
        <f t="shared" si="1025"/>
        <v>7193.9999999999955</v>
      </c>
      <c r="CX407" s="609">
        <v>66.8</v>
      </c>
      <c r="CY407" s="615">
        <v>69.464285714285694</v>
      </c>
      <c r="CZ407" s="434">
        <f t="shared" si="1026"/>
        <v>2338</v>
      </c>
      <c r="DA407" s="435">
        <f t="shared" si="1027"/>
        <v>1944.9999999999995</v>
      </c>
      <c r="DB407" s="432">
        <v>0</v>
      </c>
      <c r="DC407" s="433"/>
      <c r="DD407" s="434">
        <f t="shared" si="1028"/>
        <v>0</v>
      </c>
      <c r="DE407" s="435">
        <f t="shared" si="1029"/>
        <v>0</v>
      </c>
      <c r="DF407" s="434">
        <f t="shared" si="1030"/>
        <v>63.311258278145722</v>
      </c>
      <c r="DG407" s="435">
        <f t="shared" si="1031"/>
        <v>64.359154929577429</v>
      </c>
      <c r="DH407" s="434">
        <f t="shared" si="1032"/>
        <v>9560.0000000000036</v>
      </c>
      <c r="DI407" s="435">
        <f t="shared" si="1033"/>
        <v>9138.9999999999945</v>
      </c>
      <c r="DJ407" s="434">
        <f t="shared" si="1034"/>
        <v>194</v>
      </c>
      <c r="DK407" s="435">
        <f t="shared" si="1035"/>
        <v>170</v>
      </c>
      <c r="DL407" s="434">
        <f t="shared" si="1036"/>
        <v>194</v>
      </c>
      <c r="DM407" s="435">
        <f t="shared" si="1037"/>
        <v>170</v>
      </c>
      <c r="DN407" s="434">
        <f t="shared" si="1038"/>
        <v>2.6520618556701039</v>
      </c>
      <c r="DO407" s="435">
        <f t="shared" si="1039"/>
        <v>2.897058823529409</v>
      </c>
      <c r="DP407" s="434">
        <f t="shared" si="1040"/>
        <v>514.50000000000011</v>
      </c>
      <c r="DQ407" s="435">
        <f t="shared" si="1041"/>
        <v>492.49999999999955</v>
      </c>
      <c r="DR407" s="434">
        <f t="shared" si="1042"/>
        <v>62.840206185567027</v>
      </c>
      <c r="DS407" s="435">
        <f t="shared" si="1043"/>
        <v>63.82352941176466</v>
      </c>
      <c r="DT407" s="434">
        <f t="shared" si="1044"/>
        <v>12191.000000000004</v>
      </c>
      <c r="DU407" s="435">
        <f t="shared" si="1045"/>
        <v>10849.999999999993</v>
      </c>
      <c r="DV407" s="609">
        <v>13</v>
      </c>
      <c r="DW407" s="615">
        <v>18</v>
      </c>
      <c r="DX407" s="434">
        <f t="shared" si="1046"/>
        <v>13</v>
      </c>
      <c r="DY407" s="435">
        <f t="shared" si="1047"/>
        <v>18</v>
      </c>
      <c r="DZ407" s="609">
        <v>2</v>
      </c>
      <c r="EA407" s="615">
        <v>2</v>
      </c>
      <c r="EB407" s="434">
        <f t="shared" si="1048"/>
        <v>2</v>
      </c>
      <c r="EC407" s="435">
        <f t="shared" si="1049"/>
        <v>2</v>
      </c>
      <c r="ED407" s="609">
        <v>0</v>
      </c>
      <c r="EE407" s="615"/>
      <c r="EF407" s="434">
        <f t="shared" si="1050"/>
        <v>0</v>
      </c>
      <c r="EG407" s="435">
        <f t="shared" si="1051"/>
        <v>0</v>
      </c>
      <c r="EH407" s="434">
        <f t="shared" si="1052"/>
        <v>15</v>
      </c>
      <c r="EI407" s="435">
        <f t="shared" si="1053"/>
        <v>20</v>
      </c>
      <c r="EJ407" s="434">
        <f t="shared" si="1054"/>
        <v>15</v>
      </c>
      <c r="EK407" s="435">
        <f t="shared" si="1055"/>
        <v>20</v>
      </c>
      <c r="EL407" s="609">
        <v>1.92307692307692</v>
      </c>
      <c r="EM407" s="615">
        <v>2.6388888888888902</v>
      </c>
      <c r="EN407" s="434">
        <f t="shared" si="1056"/>
        <v>24.999999999999961</v>
      </c>
      <c r="EO407" s="435">
        <f t="shared" si="1057"/>
        <v>47.500000000000021</v>
      </c>
      <c r="EP407" s="609">
        <v>2.75</v>
      </c>
      <c r="EQ407" s="615">
        <v>5.5</v>
      </c>
      <c r="ER407" s="434">
        <f t="shared" si="1058"/>
        <v>5.5</v>
      </c>
      <c r="ES407" s="435">
        <f t="shared" si="1059"/>
        <v>11</v>
      </c>
      <c r="ET407" s="609"/>
      <c r="EU407" s="615"/>
      <c r="EV407" s="434">
        <f t="shared" si="1060"/>
        <v>0</v>
      </c>
      <c r="EW407" s="435">
        <f t="shared" si="1061"/>
        <v>0</v>
      </c>
      <c r="EX407" s="434">
        <f t="shared" si="1062"/>
        <v>2.0333333333333306</v>
      </c>
      <c r="EY407" s="435">
        <f t="shared" si="1063"/>
        <v>2.9250000000000012</v>
      </c>
      <c r="EZ407" s="434">
        <f t="shared" si="1064"/>
        <v>30.499999999999957</v>
      </c>
      <c r="FA407" s="435">
        <f t="shared" si="1065"/>
        <v>58.500000000000021</v>
      </c>
      <c r="FB407" s="609">
        <v>42.461538461538503</v>
      </c>
      <c r="FC407" s="615">
        <v>46.6666666666667</v>
      </c>
      <c r="FD407" s="434">
        <f t="shared" si="1066"/>
        <v>552.00000000000057</v>
      </c>
      <c r="FE407" s="435">
        <f t="shared" si="1067"/>
        <v>840.00000000000057</v>
      </c>
      <c r="FF407" s="609">
        <v>46.5</v>
      </c>
      <c r="FG407" s="615">
        <v>65.5</v>
      </c>
      <c r="FH407" s="434">
        <f t="shared" si="1068"/>
        <v>93</v>
      </c>
      <c r="FI407" s="435">
        <f t="shared" si="1069"/>
        <v>131</v>
      </c>
      <c r="FJ407" s="609"/>
      <c r="FK407" s="615"/>
      <c r="FL407" s="434">
        <f t="shared" si="1070"/>
        <v>0</v>
      </c>
      <c r="FM407" s="435">
        <f t="shared" si="1071"/>
        <v>0</v>
      </c>
      <c r="FN407" s="434">
        <f t="shared" si="1072"/>
        <v>43.000000000000036</v>
      </c>
      <c r="FO407" s="435">
        <f t="shared" si="1073"/>
        <v>48.550000000000026</v>
      </c>
      <c r="FP407" s="434">
        <f t="shared" si="1074"/>
        <v>645.00000000000057</v>
      </c>
      <c r="FQ407" s="435">
        <f t="shared" si="1075"/>
        <v>971.00000000000045</v>
      </c>
      <c r="FR407" s="609">
        <v>5</v>
      </c>
      <c r="FS407" s="615">
        <v>2</v>
      </c>
      <c r="FT407" s="434">
        <f t="shared" si="1076"/>
        <v>5</v>
      </c>
      <c r="FU407" s="435">
        <f t="shared" si="1077"/>
        <v>2</v>
      </c>
      <c r="FV407" s="609">
        <v>2.8</v>
      </c>
      <c r="FW407" s="615">
        <v>4</v>
      </c>
      <c r="FX407" s="434">
        <f t="shared" si="1078"/>
        <v>14</v>
      </c>
      <c r="FY407" s="435">
        <f t="shared" si="1079"/>
        <v>8</v>
      </c>
      <c r="FZ407" s="609">
        <v>44.8</v>
      </c>
      <c r="GA407" s="615">
        <v>69</v>
      </c>
      <c r="GB407" s="434">
        <f t="shared" si="1080"/>
        <v>224</v>
      </c>
      <c r="GC407" s="435">
        <f t="shared" si="1081"/>
        <v>138</v>
      </c>
      <c r="GD407" s="434">
        <f t="shared" si="1082"/>
        <v>172</v>
      </c>
      <c r="GE407" s="435">
        <f t="shared" si="1083"/>
        <v>159</v>
      </c>
      <c r="GF407" s="434">
        <f t="shared" si="1084"/>
        <v>172</v>
      </c>
      <c r="GG407" s="435">
        <f t="shared" si="1085"/>
        <v>159</v>
      </c>
      <c r="GH407" s="434">
        <f t="shared" si="1086"/>
        <v>364.00000000000023</v>
      </c>
      <c r="GI407" s="435">
        <f t="shared" si="1087"/>
        <v>417.99999999999949</v>
      </c>
      <c r="GJ407" s="434">
        <f t="shared" si="1088"/>
        <v>10405.000000000004</v>
      </c>
      <c r="GK407" s="435">
        <f t="shared" si="1089"/>
        <v>9665.9999999999945</v>
      </c>
      <c r="GL407" s="434">
        <f t="shared" si="1090"/>
        <v>37</v>
      </c>
      <c r="GM407" s="435">
        <f t="shared" si="1091"/>
        <v>31</v>
      </c>
      <c r="GN407" s="434">
        <f t="shared" si="1092"/>
        <v>37</v>
      </c>
      <c r="GO407" s="435">
        <f t="shared" si="1093"/>
        <v>31</v>
      </c>
      <c r="GP407" s="434">
        <f t="shared" si="1094"/>
        <v>180.99999999999983</v>
      </c>
      <c r="GQ407" s="435">
        <f t="shared" si="1095"/>
        <v>133.00000000000006</v>
      </c>
      <c r="GR407" s="434">
        <f t="shared" si="1096"/>
        <v>2431</v>
      </c>
      <c r="GS407" s="435">
        <f t="shared" si="1097"/>
        <v>2154.9999999999995</v>
      </c>
      <c r="GT407" s="434">
        <f t="shared" si="1098"/>
        <v>209</v>
      </c>
      <c r="GU407" s="435">
        <f t="shared" si="1099"/>
        <v>190</v>
      </c>
      <c r="GV407" s="434">
        <f t="shared" si="1100"/>
        <v>209</v>
      </c>
      <c r="GW407" s="435">
        <f t="shared" si="1101"/>
        <v>190</v>
      </c>
      <c r="GX407" s="434">
        <f t="shared" si="1102"/>
        <v>545</v>
      </c>
      <c r="GY407" s="435">
        <f t="shared" si="1103"/>
        <v>550.99999999999955</v>
      </c>
      <c r="GZ407" s="434">
        <f t="shared" si="1104"/>
        <v>12836.000000000004</v>
      </c>
      <c r="HA407" s="435">
        <f t="shared" si="1105"/>
        <v>11820.999999999995</v>
      </c>
      <c r="HB407" s="434">
        <f t="shared" si="1106"/>
        <v>0</v>
      </c>
      <c r="HC407" s="435">
        <f t="shared" si="1107"/>
        <v>0</v>
      </c>
      <c r="HD407" s="434">
        <f t="shared" si="1108"/>
        <v>0</v>
      </c>
      <c r="HE407" s="435">
        <f t="shared" si="1109"/>
        <v>0</v>
      </c>
      <c r="HF407" s="434">
        <f t="shared" si="1110"/>
        <v>0</v>
      </c>
      <c r="HG407" s="435">
        <f t="shared" si="1111"/>
        <v>0</v>
      </c>
      <c r="HH407" s="434">
        <f t="shared" si="1112"/>
        <v>0</v>
      </c>
      <c r="HI407" s="435">
        <f t="shared" si="1113"/>
        <v>0</v>
      </c>
      <c r="HJ407" s="434">
        <f t="shared" si="1114"/>
        <v>559.00000000000011</v>
      </c>
      <c r="HK407" s="435">
        <f t="shared" si="1115"/>
        <v>558.99999999999955</v>
      </c>
      <c r="HL407" s="434">
        <f t="shared" si="1116"/>
        <v>13060.000000000004</v>
      </c>
      <c r="HM407" s="435">
        <f t="shared" si="1117"/>
        <v>11958.999999999993</v>
      </c>
    </row>
    <row r="408" spans="1:221" s="616" customFormat="1" ht="15.6" customHeight="1">
      <c r="A408" s="612" t="s">
        <v>686</v>
      </c>
      <c r="B408" s="613" t="s">
        <v>718</v>
      </c>
      <c r="C408" s="625"/>
      <c r="D408" s="612">
        <v>233648</v>
      </c>
      <c r="E408" s="612">
        <v>10</v>
      </c>
      <c r="F408" s="609">
        <v>244</v>
      </c>
      <c r="G408" s="615">
        <v>336</v>
      </c>
      <c r="H408" s="609">
        <v>0</v>
      </c>
      <c r="I408" s="615">
        <v>0</v>
      </c>
      <c r="J408" s="434">
        <f t="shared" si="970"/>
        <v>244</v>
      </c>
      <c r="K408" s="435">
        <f t="shared" si="971"/>
        <v>336</v>
      </c>
      <c r="L408" s="609">
        <v>66</v>
      </c>
      <c r="M408" s="615">
        <v>66</v>
      </c>
      <c r="N408" s="434">
        <f t="shared" si="972"/>
        <v>244</v>
      </c>
      <c r="O408" s="435">
        <f t="shared" si="973"/>
        <v>334</v>
      </c>
      <c r="P408" s="434">
        <f t="shared" si="974"/>
        <v>244</v>
      </c>
      <c r="Q408" s="435">
        <f t="shared" si="975"/>
        <v>334</v>
      </c>
      <c r="R408" s="609">
        <v>83</v>
      </c>
      <c r="S408" s="615">
        <v>138</v>
      </c>
      <c r="T408" s="589">
        <f t="shared" si="969"/>
        <v>83</v>
      </c>
      <c r="U408" s="590">
        <f t="shared" si="969"/>
        <v>138</v>
      </c>
      <c r="V408" s="609">
        <v>12</v>
      </c>
      <c r="W408" s="615">
        <v>18</v>
      </c>
      <c r="X408" s="434">
        <f t="shared" si="976"/>
        <v>12</v>
      </c>
      <c r="Y408" s="435">
        <f t="shared" si="977"/>
        <v>18</v>
      </c>
      <c r="Z408" s="609">
        <v>0</v>
      </c>
      <c r="AA408" s="615"/>
      <c r="AB408" s="434">
        <f t="shared" si="978"/>
        <v>0</v>
      </c>
      <c r="AC408" s="435">
        <f t="shared" si="979"/>
        <v>0</v>
      </c>
      <c r="AD408" s="434">
        <f t="shared" si="980"/>
        <v>95</v>
      </c>
      <c r="AE408" s="435">
        <f t="shared" si="981"/>
        <v>156</v>
      </c>
      <c r="AF408" s="434">
        <f t="shared" si="982"/>
        <v>95</v>
      </c>
      <c r="AG408" s="435">
        <f t="shared" si="983"/>
        <v>156</v>
      </c>
      <c r="AH408" s="609">
        <v>2.9156626506024099</v>
      </c>
      <c r="AI408" s="615">
        <v>2.9565217391304301</v>
      </c>
      <c r="AJ408" s="434">
        <f t="shared" si="984"/>
        <v>242.00000000000003</v>
      </c>
      <c r="AK408" s="435">
        <f t="shared" si="985"/>
        <v>407.99999999999937</v>
      </c>
      <c r="AL408" s="609">
        <v>4.3333333333333304</v>
      </c>
      <c r="AM408" s="615">
        <v>3.7777777777777799</v>
      </c>
      <c r="AN408" s="434">
        <f t="shared" si="986"/>
        <v>51.999999999999964</v>
      </c>
      <c r="AO408" s="435">
        <f t="shared" si="987"/>
        <v>68.000000000000043</v>
      </c>
      <c r="AP408" s="609">
        <v>0</v>
      </c>
      <c r="AQ408" s="615"/>
      <c r="AR408" s="434">
        <f t="shared" si="988"/>
        <v>0</v>
      </c>
      <c r="AS408" s="435">
        <f t="shared" si="989"/>
        <v>0</v>
      </c>
      <c r="AT408" s="434">
        <f t="shared" si="990"/>
        <v>3.094736842105263</v>
      </c>
      <c r="AU408" s="435">
        <f t="shared" si="991"/>
        <v>3.0512820512820475</v>
      </c>
      <c r="AV408" s="434">
        <f t="shared" si="992"/>
        <v>294</v>
      </c>
      <c r="AW408" s="435">
        <f t="shared" si="993"/>
        <v>475.99999999999943</v>
      </c>
      <c r="AX408" s="609">
        <v>86.879518072289201</v>
      </c>
      <c r="AY408" s="615">
        <v>87.623188405797094</v>
      </c>
      <c r="AZ408" s="434">
        <f t="shared" si="994"/>
        <v>7211.0000000000036</v>
      </c>
      <c r="BA408" s="435">
        <f t="shared" si="995"/>
        <v>12091.999999999998</v>
      </c>
      <c r="BB408" s="609">
        <v>96.6666666666667</v>
      </c>
      <c r="BC408" s="615">
        <v>84.5</v>
      </c>
      <c r="BD408" s="434">
        <f t="shared" si="996"/>
        <v>1160.0000000000005</v>
      </c>
      <c r="BE408" s="435">
        <f t="shared" si="997"/>
        <v>1521</v>
      </c>
      <c r="BF408" s="609">
        <v>0</v>
      </c>
      <c r="BG408" s="615"/>
      <c r="BH408" s="434">
        <f t="shared" si="998"/>
        <v>0</v>
      </c>
      <c r="BI408" s="435">
        <f t="shared" si="999"/>
        <v>0</v>
      </c>
      <c r="BJ408" s="434">
        <f t="shared" si="1000"/>
        <v>88.115789473684245</v>
      </c>
      <c r="BK408" s="435">
        <f t="shared" si="1001"/>
        <v>87.262820512820497</v>
      </c>
      <c r="BL408" s="434">
        <f t="shared" si="1002"/>
        <v>8371.0000000000036</v>
      </c>
      <c r="BM408" s="435">
        <f t="shared" si="1003"/>
        <v>13612.999999999998</v>
      </c>
      <c r="BN408" s="609">
        <v>49</v>
      </c>
      <c r="BO408" s="615">
        <v>61</v>
      </c>
      <c r="BP408" s="434">
        <f t="shared" si="1004"/>
        <v>49</v>
      </c>
      <c r="BQ408" s="435">
        <f t="shared" si="1005"/>
        <v>61</v>
      </c>
      <c r="BR408" s="609">
        <v>43</v>
      </c>
      <c r="BS408" s="615">
        <v>35</v>
      </c>
      <c r="BT408" s="434">
        <f t="shared" si="1006"/>
        <v>43</v>
      </c>
      <c r="BU408" s="435">
        <f t="shared" si="1007"/>
        <v>35</v>
      </c>
      <c r="BV408" s="609">
        <v>0</v>
      </c>
      <c r="BW408" s="615"/>
      <c r="BX408" s="434">
        <f t="shared" si="1008"/>
        <v>0</v>
      </c>
      <c r="BY408" s="435">
        <f t="shared" si="1009"/>
        <v>0</v>
      </c>
      <c r="BZ408" s="434">
        <f t="shared" si="1010"/>
        <v>92</v>
      </c>
      <c r="CA408" s="435">
        <f t="shared" si="1011"/>
        <v>96</v>
      </c>
      <c r="CB408" s="434">
        <f t="shared" si="1012"/>
        <v>92</v>
      </c>
      <c r="CC408" s="435">
        <f t="shared" si="1013"/>
        <v>96</v>
      </c>
      <c r="CD408" s="609">
        <v>7.9387755102040796</v>
      </c>
      <c r="CE408" s="615">
        <v>4.3032786885245899</v>
      </c>
      <c r="CF408" s="434">
        <f t="shared" si="1014"/>
        <v>388.99999999999989</v>
      </c>
      <c r="CG408" s="435">
        <f t="shared" si="1015"/>
        <v>262.5</v>
      </c>
      <c r="CH408" s="609">
        <v>10.6976744186047</v>
      </c>
      <c r="CI408" s="615">
        <v>7</v>
      </c>
      <c r="CJ408" s="434">
        <f t="shared" si="1016"/>
        <v>460.0000000000021</v>
      </c>
      <c r="CK408" s="435">
        <f t="shared" si="1017"/>
        <v>245</v>
      </c>
      <c r="CL408" s="609">
        <v>0</v>
      </c>
      <c r="CM408" s="615"/>
      <c r="CN408" s="434">
        <f t="shared" si="1018"/>
        <v>0</v>
      </c>
      <c r="CO408" s="435">
        <f t="shared" si="1019"/>
        <v>0</v>
      </c>
      <c r="CP408" s="434">
        <f t="shared" si="1020"/>
        <v>9.2282608695652399</v>
      </c>
      <c r="CQ408" s="435">
        <f t="shared" si="1021"/>
        <v>5.286458333333333</v>
      </c>
      <c r="CR408" s="434">
        <f t="shared" si="1022"/>
        <v>849.00000000000205</v>
      </c>
      <c r="CS408" s="435">
        <f t="shared" si="1023"/>
        <v>507.5</v>
      </c>
      <c r="CT408" s="609">
        <v>95.836734693877503</v>
      </c>
      <c r="CU408" s="615">
        <v>80.967213114754102</v>
      </c>
      <c r="CV408" s="434">
        <f t="shared" si="1024"/>
        <v>4695.9999999999973</v>
      </c>
      <c r="CW408" s="435">
        <f t="shared" si="1025"/>
        <v>4939</v>
      </c>
      <c r="CX408" s="609">
        <v>100.302325581395</v>
      </c>
      <c r="CY408" s="615">
        <v>82.457142857142898</v>
      </c>
      <c r="CZ408" s="434">
        <f t="shared" si="1026"/>
        <v>4312.9999999999845</v>
      </c>
      <c r="DA408" s="435">
        <f t="shared" si="1027"/>
        <v>2886.0000000000014</v>
      </c>
      <c r="DB408" s="432">
        <v>0</v>
      </c>
      <c r="DC408" s="433"/>
      <c r="DD408" s="434">
        <f t="shared" si="1028"/>
        <v>0</v>
      </c>
      <c r="DE408" s="435">
        <f t="shared" si="1029"/>
        <v>0</v>
      </c>
      <c r="DF408" s="434">
        <f t="shared" si="1030"/>
        <v>97.923913043478066</v>
      </c>
      <c r="DG408" s="435">
        <f t="shared" si="1031"/>
        <v>81.510416666666686</v>
      </c>
      <c r="DH408" s="434">
        <f t="shared" si="1032"/>
        <v>9008.9999999999818</v>
      </c>
      <c r="DI408" s="435">
        <f t="shared" si="1033"/>
        <v>7825.0000000000018</v>
      </c>
      <c r="DJ408" s="434">
        <f t="shared" si="1034"/>
        <v>187</v>
      </c>
      <c r="DK408" s="435">
        <f t="shared" si="1035"/>
        <v>252</v>
      </c>
      <c r="DL408" s="434">
        <f t="shared" si="1036"/>
        <v>187</v>
      </c>
      <c r="DM408" s="435">
        <f t="shared" si="1037"/>
        <v>252</v>
      </c>
      <c r="DN408" s="434">
        <f t="shared" si="1038"/>
        <v>6.1122994652406524</v>
      </c>
      <c r="DO408" s="435">
        <f t="shared" si="1039"/>
        <v>3.9027777777777755</v>
      </c>
      <c r="DP408" s="434">
        <f t="shared" si="1040"/>
        <v>1143.000000000002</v>
      </c>
      <c r="DQ408" s="435">
        <f t="shared" si="1041"/>
        <v>983.49999999999943</v>
      </c>
      <c r="DR408" s="434">
        <f t="shared" si="1042"/>
        <v>92.941176470588161</v>
      </c>
      <c r="DS408" s="435">
        <f t="shared" si="1043"/>
        <v>85.071428571428569</v>
      </c>
      <c r="DT408" s="434">
        <f t="shared" si="1044"/>
        <v>17379.999999999985</v>
      </c>
      <c r="DU408" s="435">
        <f t="shared" si="1045"/>
        <v>21438</v>
      </c>
      <c r="DV408" s="609">
        <v>7</v>
      </c>
      <c r="DW408" s="615">
        <v>14</v>
      </c>
      <c r="DX408" s="434">
        <f t="shared" si="1046"/>
        <v>7</v>
      </c>
      <c r="DY408" s="435">
        <f t="shared" si="1047"/>
        <v>14</v>
      </c>
      <c r="DZ408" s="609">
        <v>22</v>
      </c>
      <c r="EA408" s="615">
        <v>31</v>
      </c>
      <c r="EB408" s="434">
        <f t="shared" si="1048"/>
        <v>22</v>
      </c>
      <c r="EC408" s="435">
        <f t="shared" si="1049"/>
        <v>31</v>
      </c>
      <c r="ED408" s="609">
        <v>0</v>
      </c>
      <c r="EE408" s="615"/>
      <c r="EF408" s="434">
        <f t="shared" si="1050"/>
        <v>0</v>
      </c>
      <c r="EG408" s="435">
        <f t="shared" si="1051"/>
        <v>0</v>
      </c>
      <c r="EH408" s="434">
        <f t="shared" si="1052"/>
        <v>29</v>
      </c>
      <c r="EI408" s="435">
        <f t="shared" si="1053"/>
        <v>45</v>
      </c>
      <c r="EJ408" s="434">
        <f t="shared" si="1054"/>
        <v>29</v>
      </c>
      <c r="EK408" s="435">
        <f t="shared" si="1055"/>
        <v>45</v>
      </c>
      <c r="EL408" s="609">
        <v>2.5714285714285698</v>
      </c>
      <c r="EM408" s="615">
        <v>4.0714285714285703</v>
      </c>
      <c r="EN408" s="434">
        <f t="shared" si="1056"/>
        <v>17.999999999999989</v>
      </c>
      <c r="EO408" s="435">
        <f t="shared" si="1057"/>
        <v>56.999999999999986</v>
      </c>
      <c r="EP408" s="609">
        <v>3.6363636363636398</v>
      </c>
      <c r="EQ408" s="615">
        <v>3.9838709677419399</v>
      </c>
      <c r="ER408" s="434">
        <f t="shared" si="1058"/>
        <v>80.000000000000071</v>
      </c>
      <c r="ES408" s="435">
        <f t="shared" si="1059"/>
        <v>123.50000000000014</v>
      </c>
      <c r="ET408" s="609"/>
      <c r="EU408" s="615"/>
      <c r="EV408" s="434">
        <f t="shared" si="1060"/>
        <v>0</v>
      </c>
      <c r="EW408" s="435">
        <f t="shared" si="1061"/>
        <v>0</v>
      </c>
      <c r="EX408" s="434">
        <f t="shared" si="1062"/>
        <v>3.3793103448275881</v>
      </c>
      <c r="EY408" s="435">
        <f t="shared" si="1063"/>
        <v>4.0111111111111137</v>
      </c>
      <c r="EZ408" s="434">
        <f t="shared" si="1064"/>
        <v>98.000000000000057</v>
      </c>
      <c r="FA408" s="435">
        <f t="shared" si="1065"/>
        <v>180.50000000000011</v>
      </c>
      <c r="FB408" s="609">
        <v>56.857142857142897</v>
      </c>
      <c r="FC408" s="615">
        <v>60.642857142857103</v>
      </c>
      <c r="FD408" s="434">
        <f t="shared" si="1066"/>
        <v>398.00000000000028</v>
      </c>
      <c r="FE408" s="435">
        <f t="shared" si="1067"/>
        <v>848.99999999999943</v>
      </c>
      <c r="FF408" s="609">
        <v>53.318181818181799</v>
      </c>
      <c r="FG408" s="615">
        <v>57.225806451612897</v>
      </c>
      <c r="FH408" s="434">
        <f t="shared" si="1068"/>
        <v>1172.9999999999995</v>
      </c>
      <c r="FI408" s="435">
        <f t="shared" si="1069"/>
        <v>1773.9999999999998</v>
      </c>
      <c r="FJ408" s="609"/>
      <c r="FK408" s="615"/>
      <c r="FL408" s="434">
        <f t="shared" si="1070"/>
        <v>0</v>
      </c>
      <c r="FM408" s="435">
        <f t="shared" si="1071"/>
        <v>0</v>
      </c>
      <c r="FN408" s="434">
        <f t="shared" si="1072"/>
        <v>54.172413793103438</v>
      </c>
      <c r="FO408" s="435">
        <f t="shared" si="1073"/>
        <v>58.28888888888887</v>
      </c>
      <c r="FP408" s="434">
        <f t="shared" si="1074"/>
        <v>1570.9999999999998</v>
      </c>
      <c r="FQ408" s="435">
        <f t="shared" si="1075"/>
        <v>2622.9999999999991</v>
      </c>
      <c r="FR408" s="609">
        <v>28</v>
      </c>
      <c r="FS408" s="615">
        <v>37</v>
      </c>
      <c r="FT408" s="434">
        <f t="shared" si="1076"/>
        <v>28</v>
      </c>
      <c r="FU408" s="435">
        <f t="shared" si="1077"/>
        <v>37</v>
      </c>
      <c r="FV408" s="609">
        <v>10.214285714285699</v>
      </c>
      <c r="FW408" s="615">
        <v>11.6756756756757</v>
      </c>
      <c r="FX408" s="434">
        <f t="shared" si="1078"/>
        <v>285.9999999999996</v>
      </c>
      <c r="FY408" s="435">
        <f t="shared" si="1079"/>
        <v>432.00000000000091</v>
      </c>
      <c r="FZ408" s="609">
        <v>83.75</v>
      </c>
      <c r="GA408" s="615">
        <v>85.513513513513502</v>
      </c>
      <c r="GB408" s="434">
        <f t="shared" si="1080"/>
        <v>2345</v>
      </c>
      <c r="GC408" s="435">
        <f t="shared" si="1081"/>
        <v>3163.9999999999995</v>
      </c>
      <c r="GD408" s="434">
        <f t="shared" si="1082"/>
        <v>139</v>
      </c>
      <c r="GE408" s="435">
        <f t="shared" si="1083"/>
        <v>213</v>
      </c>
      <c r="GF408" s="434">
        <f t="shared" si="1084"/>
        <v>139</v>
      </c>
      <c r="GG408" s="435">
        <f t="shared" si="1085"/>
        <v>213</v>
      </c>
      <c r="GH408" s="434">
        <f t="shared" si="1086"/>
        <v>648.99999999999989</v>
      </c>
      <c r="GI408" s="435">
        <f t="shared" si="1087"/>
        <v>727.49999999999932</v>
      </c>
      <c r="GJ408" s="434">
        <f t="shared" si="1088"/>
        <v>12305</v>
      </c>
      <c r="GK408" s="435">
        <f t="shared" si="1089"/>
        <v>17880</v>
      </c>
      <c r="GL408" s="434">
        <f t="shared" si="1090"/>
        <v>77</v>
      </c>
      <c r="GM408" s="435">
        <f t="shared" si="1091"/>
        <v>84</v>
      </c>
      <c r="GN408" s="434">
        <f t="shared" si="1092"/>
        <v>77</v>
      </c>
      <c r="GO408" s="435">
        <f t="shared" si="1093"/>
        <v>84</v>
      </c>
      <c r="GP408" s="434">
        <f t="shared" si="1094"/>
        <v>592.00000000000216</v>
      </c>
      <c r="GQ408" s="435">
        <f t="shared" si="1095"/>
        <v>436.50000000000023</v>
      </c>
      <c r="GR408" s="434">
        <f t="shared" si="1096"/>
        <v>6645.9999999999854</v>
      </c>
      <c r="GS408" s="435">
        <f t="shared" si="1097"/>
        <v>6181.0000000000018</v>
      </c>
      <c r="GT408" s="434">
        <f t="shared" si="1098"/>
        <v>216</v>
      </c>
      <c r="GU408" s="435">
        <f t="shared" si="1099"/>
        <v>297</v>
      </c>
      <c r="GV408" s="434">
        <f t="shared" si="1100"/>
        <v>216</v>
      </c>
      <c r="GW408" s="435">
        <f t="shared" si="1101"/>
        <v>297</v>
      </c>
      <c r="GX408" s="434">
        <f t="shared" si="1102"/>
        <v>1241.000000000002</v>
      </c>
      <c r="GY408" s="435">
        <f t="shared" si="1103"/>
        <v>1163.9999999999995</v>
      </c>
      <c r="GZ408" s="434">
        <f t="shared" si="1104"/>
        <v>18950.999999999985</v>
      </c>
      <c r="HA408" s="435">
        <f t="shared" si="1105"/>
        <v>24061</v>
      </c>
      <c r="HB408" s="434">
        <f t="shared" si="1106"/>
        <v>0</v>
      </c>
      <c r="HC408" s="435">
        <f t="shared" si="1107"/>
        <v>0</v>
      </c>
      <c r="HD408" s="434">
        <f t="shared" si="1108"/>
        <v>0</v>
      </c>
      <c r="HE408" s="435">
        <f t="shared" si="1109"/>
        <v>0</v>
      </c>
      <c r="HF408" s="434">
        <f t="shared" si="1110"/>
        <v>0</v>
      </c>
      <c r="HG408" s="435">
        <f t="shared" si="1111"/>
        <v>0</v>
      </c>
      <c r="HH408" s="434">
        <f t="shared" si="1112"/>
        <v>0</v>
      </c>
      <c r="HI408" s="435">
        <f t="shared" si="1113"/>
        <v>0</v>
      </c>
      <c r="HJ408" s="434">
        <f t="shared" si="1114"/>
        <v>1527.0000000000016</v>
      </c>
      <c r="HK408" s="435">
        <f t="shared" si="1115"/>
        <v>1596.0000000000005</v>
      </c>
      <c r="HL408" s="434">
        <f t="shared" si="1116"/>
        <v>21295.999999999985</v>
      </c>
      <c r="HM408" s="435">
        <f t="shared" si="1117"/>
        <v>27225</v>
      </c>
    </row>
    <row r="409" spans="1:221" s="616" customFormat="1" ht="15.6" customHeight="1">
      <c r="A409" s="612" t="s">
        <v>686</v>
      </c>
      <c r="B409" s="613" t="s">
        <v>719</v>
      </c>
      <c r="C409" s="623"/>
      <c r="D409" s="612">
        <v>233903</v>
      </c>
      <c r="E409" s="612">
        <v>10</v>
      </c>
      <c r="F409" s="609">
        <v>249</v>
      </c>
      <c r="G409" s="615">
        <v>315</v>
      </c>
      <c r="H409" s="609">
        <v>0</v>
      </c>
      <c r="I409" s="615">
        <v>0</v>
      </c>
      <c r="J409" s="434">
        <f t="shared" si="970"/>
        <v>249</v>
      </c>
      <c r="K409" s="435">
        <f t="shared" si="971"/>
        <v>315</v>
      </c>
      <c r="L409" s="609">
        <v>66</v>
      </c>
      <c r="M409" s="615">
        <v>66</v>
      </c>
      <c r="N409" s="434">
        <f t="shared" si="972"/>
        <v>249</v>
      </c>
      <c r="O409" s="435">
        <f t="shared" si="973"/>
        <v>315</v>
      </c>
      <c r="P409" s="434">
        <f t="shared" si="974"/>
        <v>249</v>
      </c>
      <c r="Q409" s="435">
        <f t="shared" si="975"/>
        <v>315</v>
      </c>
      <c r="R409" s="609">
        <v>79</v>
      </c>
      <c r="S409" s="615">
        <v>87</v>
      </c>
      <c r="T409" s="589">
        <f t="shared" si="969"/>
        <v>79</v>
      </c>
      <c r="U409" s="590">
        <f t="shared" si="969"/>
        <v>87</v>
      </c>
      <c r="V409" s="609">
        <v>19</v>
      </c>
      <c r="W409" s="615">
        <v>29</v>
      </c>
      <c r="X409" s="434">
        <f t="shared" si="976"/>
        <v>19</v>
      </c>
      <c r="Y409" s="435">
        <f t="shared" si="977"/>
        <v>29</v>
      </c>
      <c r="Z409" s="609">
        <v>0</v>
      </c>
      <c r="AA409" s="615"/>
      <c r="AB409" s="434">
        <f t="shared" si="978"/>
        <v>0</v>
      </c>
      <c r="AC409" s="435">
        <f t="shared" si="979"/>
        <v>0</v>
      </c>
      <c r="AD409" s="434">
        <f t="shared" si="980"/>
        <v>98</v>
      </c>
      <c r="AE409" s="435">
        <f t="shared" si="981"/>
        <v>116</v>
      </c>
      <c r="AF409" s="434">
        <f t="shared" si="982"/>
        <v>98</v>
      </c>
      <c r="AG409" s="435">
        <f t="shared" si="983"/>
        <v>116</v>
      </c>
      <c r="AH409" s="609">
        <v>2.83544303797468</v>
      </c>
      <c r="AI409" s="615">
        <v>2.83908045977011</v>
      </c>
      <c r="AJ409" s="434">
        <f t="shared" si="984"/>
        <v>223.99999999999972</v>
      </c>
      <c r="AK409" s="435">
        <f t="shared" si="985"/>
        <v>246.99999999999957</v>
      </c>
      <c r="AL409" s="609">
        <v>3.9473684210526301</v>
      </c>
      <c r="AM409" s="615">
        <v>4.4137931034482802</v>
      </c>
      <c r="AN409" s="434">
        <f t="shared" si="986"/>
        <v>74.999999999999972</v>
      </c>
      <c r="AO409" s="435">
        <f t="shared" si="987"/>
        <v>128.00000000000011</v>
      </c>
      <c r="AP409" s="609">
        <v>0</v>
      </c>
      <c r="AQ409" s="615"/>
      <c r="AR409" s="434">
        <f t="shared" si="988"/>
        <v>0</v>
      </c>
      <c r="AS409" s="435">
        <f t="shared" si="989"/>
        <v>0</v>
      </c>
      <c r="AT409" s="434">
        <f t="shared" si="990"/>
        <v>3.0510204081632617</v>
      </c>
      <c r="AU409" s="435">
        <f t="shared" si="991"/>
        <v>3.2327586206896521</v>
      </c>
      <c r="AV409" s="434">
        <f t="shared" si="992"/>
        <v>298.99999999999966</v>
      </c>
      <c r="AW409" s="435">
        <f t="shared" si="993"/>
        <v>374.99999999999966</v>
      </c>
      <c r="AX409" s="609">
        <v>80.063291139240505</v>
      </c>
      <c r="AY409" s="615">
        <v>77.758620689655203</v>
      </c>
      <c r="AZ409" s="434">
        <f t="shared" si="994"/>
        <v>6325</v>
      </c>
      <c r="BA409" s="435">
        <f t="shared" si="995"/>
        <v>6765.0000000000027</v>
      </c>
      <c r="BB409" s="609">
        <v>83.947368421052602</v>
      </c>
      <c r="BC409" s="615">
        <v>88.137931034482804</v>
      </c>
      <c r="BD409" s="434">
        <f t="shared" si="996"/>
        <v>1594.9999999999995</v>
      </c>
      <c r="BE409" s="435">
        <f t="shared" si="997"/>
        <v>2556.0000000000014</v>
      </c>
      <c r="BF409" s="609">
        <v>0</v>
      </c>
      <c r="BG409" s="615"/>
      <c r="BH409" s="434">
        <f t="shared" si="998"/>
        <v>0</v>
      </c>
      <c r="BI409" s="435">
        <f t="shared" si="999"/>
        <v>0</v>
      </c>
      <c r="BJ409" s="434">
        <f t="shared" si="1000"/>
        <v>80.816326530612244</v>
      </c>
      <c r="BK409" s="435">
        <f t="shared" si="1001"/>
        <v>80.353448275862107</v>
      </c>
      <c r="BL409" s="434">
        <f t="shared" si="1002"/>
        <v>7920</v>
      </c>
      <c r="BM409" s="435">
        <f t="shared" si="1003"/>
        <v>9321.0000000000036</v>
      </c>
      <c r="BN409" s="609">
        <v>43</v>
      </c>
      <c r="BO409" s="615">
        <v>46</v>
      </c>
      <c r="BP409" s="434">
        <f t="shared" si="1004"/>
        <v>43</v>
      </c>
      <c r="BQ409" s="435">
        <f t="shared" si="1005"/>
        <v>46</v>
      </c>
      <c r="BR409" s="609">
        <v>33</v>
      </c>
      <c r="BS409" s="615">
        <v>38</v>
      </c>
      <c r="BT409" s="434">
        <f t="shared" si="1006"/>
        <v>33</v>
      </c>
      <c r="BU409" s="435">
        <f t="shared" si="1007"/>
        <v>38</v>
      </c>
      <c r="BV409" s="609">
        <v>0</v>
      </c>
      <c r="BW409" s="615"/>
      <c r="BX409" s="434">
        <f t="shared" ref="BX409:BX430" si="1118">IF(DB409&gt;0,BV409,)</f>
        <v>0</v>
      </c>
      <c r="BY409" s="435">
        <f t="shared" ref="BY409:BY430" si="1119">IF(DC409&gt;0,BW409,)</f>
        <v>0</v>
      </c>
      <c r="BZ409" s="434">
        <f t="shared" ref="BZ409:BZ430" si="1120">BN409+BR409+BV409</f>
        <v>76</v>
      </c>
      <c r="CA409" s="435">
        <f t="shared" ref="CA409:CA430" si="1121">BO409+BS409+BW409</f>
        <v>84</v>
      </c>
      <c r="CB409" s="434">
        <f t="shared" ref="CB409:CB430" si="1122">IF(DF409&gt;0,BZ409,)</f>
        <v>76</v>
      </c>
      <c r="CC409" s="435">
        <f t="shared" ref="CC409:CC430" si="1123">IF(DG409&gt;0,CA409,)</f>
        <v>84</v>
      </c>
      <c r="CD409" s="609">
        <v>4.3255813953488396</v>
      </c>
      <c r="CE409" s="615">
        <v>4.5</v>
      </c>
      <c r="CF409" s="434">
        <f t="shared" si="1014"/>
        <v>186.00000000000011</v>
      </c>
      <c r="CG409" s="435">
        <f t="shared" si="1015"/>
        <v>207</v>
      </c>
      <c r="CH409" s="609">
        <v>8.0303030303030294</v>
      </c>
      <c r="CI409" s="615">
        <v>7.5921052631578902</v>
      </c>
      <c r="CJ409" s="434">
        <f t="shared" si="1016"/>
        <v>264.99999999999994</v>
      </c>
      <c r="CK409" s="435">
        <f t="shared" si="1017"/>
        <v>288.49999999999983</v>
      </c>
      <c r="CL409" s="609">
        <v>0</v>
      </c>
      <c r="CM409" s="615"/>
      <c r="CN409" s="434">
        <f t="shared" si="1018"/>
        <v>0</v>
      </c>
      <c r="CO409" s="435">
        <f t="shared" si="1019"/>
        <v>0</v>
      </c>
      <c r="CP409" s="434">
        <f t="shared" si="1020"/>
        <v>5.9342105263157903</v>
      </c>
      <c r="CQ409" s="435">
        <f t="shared" si="1021"/>
        <v>5.8988095238095219</v>
      </c>
      <c r="CR409" s="434">
        <f t="shared" si="1022"/>
        <v>451.00000000000006</v>
      </c>
      <c r="CS409" s="435">
        <f t="shared" si="1023"/>
        <v>495.49999999999983</v>
      </c>
      <c r="CT409" s="609">
        <v>80.744186046511601</v>
      </c>
      <c r="CU409" s="615">
        <v>76.2173913043478</v>
      </c>
      <c r="CV409" s="434">
        <f t="shared" si="1024"/>
        <v>3471.9999999999986</v>
      </c>
      <c r="CW409" s="435">
        <f t="shared" si="1025"/>
        <v>3505.9999999999986</v>
      </c>
      <c r="CX409" s="609">
        <v>80.393939393939405</v>
      </c>
      <c r="CY409" s="615">
        <v>81.394736842105303</v>
      </c>
      <c r="CZ409" s="434">
        <f t="shared" si="1026"/>
        <v>2653.0000000000005</v>
      </c>
      <c r="DA409" s="435">
        <f t="shared" si="1027"/>
        <v>3093.0000000000014</v>
      </c>
      <c r="DB409" s="432">
        <v>0</v>
      </c>
      <c r="DC409" s="433"/>
      <c r="DD409" s="434">
        <f t="shared" si="1028"/>
        <v>0</v>
      </c>
      <c r="DE409" s="435">
        <f t="shared" si="1029"/>
        <v>0</v>
      </c>
      <c r="DF409" s="434">
        <f t="shared" si="1030"/>
        <v>80.592105263157876</v>
      </c>
      <c r="DG409" s="435">
        <f t="shared" si="1031"/>
        <v>78.55952380952381</v>
      </c>
      <c r="DH409" s="434">
        <f t="shared" si="1032"/>
        <v>6124.9999999999982</v>
      </c>
      <c r="DI409" s="435">
        <f t="shared" si="1033"/>
        <v>6599</v>
      </c>
      <c r="DJ409" s="434">
        <f t="shared" si="1034"/>
        <v>174</v>
      </c>
      <c r="DK409" s="435">
        <f t="shared" si="1035"/>
        <v>200</v>
      </c>
      <c r="DL409" s="434">
        <f t="shared" si="1036"/>
        <v>174</v>
      </c>
      <c r="DM409" s="435">
        <f t="shared" si="1037"/>
        <v>200</v>
      </c>
      <c r="DN409" s="434">
        <f t="shared" si="1038"/>
        <v>4.3103448275862055</v>
      </c>
      <c r="DO409" s="435">
        <f t="shared" si="1039"/>
        <v>4.3524999999999974</v>
      </c>
      <c r="DP409" s="434">
        <f t="shared" si="1040"/>
        <v>749.99999999999977</v>
      </c>
      <c r="DQ409" s="435">
        <f t="shared" si="1041"/>
        <v>870.49999999999943</v>
      </c>
      <c r="DR409" s="434">
        <f t="shared" si="1042"/>
        <v>80.718390804597689</v>
      </c>
      <c r="DS409" s="435">
        <f t="shared" si="1043"/>
        <v>79.600000000000023</v>
      </c>
      <c r="DT409" s="434">
        <f t="shared" si="1044"/>
        <v>14044.999999999998</v>
      </c>
      <c r="DU409" s="435">
        <f t="shared" si="1045"/>
        <v>15920.000000000004</v>
      </c>
      <c r="DV409" s="609">
        <v>15</v>
      </c>
      <c r="DW409" s="615">
        <v>19</v>
      </c>
      <c r="DX409" s="434">
        <f t="shared" si="1046"/>
        <v>15</v>
      </c>
      <c r="DY409" s="435">
        <f t="shared" si="1047"/>
        <v>19</v>
      </c>
      <c r="DZ409" s="609">
        <v>30</v>
      </c>
      <c r="EA409" s="615">
        <v>48</v>
      </c>
      <c r="EB409" s="434">
        <f t="shared" si="1048"/>
        <v>30</v>
      </c>
      <c r="EC409" s="435">
        <f t="shared" si="1049"/>
        <v>48</v>
      </c>
      <c r="ED409" s="609">
        <v>0</v>
      </c>
      <c r="EE409" s="615"/>
      <c r="EF409" s="434">
        <f t="shared" si="1050"/>
        <v>0</v>
      </c>
      <c r="EG409" s="435">
        <f t="shared" si="1051"/>
        <v>0</v>
      </c>
      <c r="EH409" s="434">
        <f t="shared" si="1052"/>
        <v>45</v>
      </c>
      <c r="EI409" s="435">
        <f t="shared" si="1053"/>
        <v>67</v>
      </c>
      <c r="EJ409" s="434">
        <f t="shared" si="1054"/>
        <v>45</v>
      </c>
      <c r="EK409" s="435">
        <f t="shared" si="1055"/>
        <v>67</v>
      </c>
      <c r="EL409" s="609">
        <v>3.56666666666667</v>
      </c>
      <c r="EM409" s="615">
        <v>4</v>
      </c>
      <c r="EN409" s="434">
        <f t="shared" si="1056"/>
        <v>53.50000000000005</v>
      </c>
      <c r="EO409" s="435">
        <f t="shared" si="1057"/>
        <v>76</v>
      </c>
      <c r="EP409" s="609">
        <v>5.1333333333333302</v>
      </c>
      <c r="EQ409" s="615">
        <v>4.0104166666666696</v>
      </c>
      <c r="ER409" s="434">
        <f t="shared" si="1058"/>
        <v>153.99999999999991</v>
      </c>
      <c r="ES409" s="435">
        <f t="shared" si="1059"/>
        <v>192.50000000000014</v>
      </c>
      <c r="ET409" s="609"/>
      <c r="EU409" s="615"/>
      <c r="EV409" s="434">
        <f t="shared" si="1060"/>
        <v>0</v>
      </c>
      <c r="EW409" s="435">
        <f t="shared" si="1061"/>
        <v>0</v>
      </c>
      <c r="EX409" s="434">
        <f t="shared" si="1062"/>
        <v>4.6111111111111107</v>
      </c>
      <c r="EY409" s="435">
        <f t="shared" si="1063"/>
        <v>4.0074626865671661</v>
      </c>
      <c r="EZ409" s="434">
        <f t="shared" si="1064"/>
        <v>207.49999999999997</v>
      </c>
      <c r="FA409" s="435">
        <f t="shared" si="1065"/>
        <v>268.50000000000011</v>
      </c>
      <c r="FB409" s="609">
        <v>75</v>
      </c>
      <c r="FC409" s="615">
        <v>71.473684210526301</v>
      </c>
      <c r="FD409" s="434">
        <f t="shared" si="1066"/>
        <v>1125</v>
      </c>
      <c r="FE409" s="435">
        <f t="shared" si="1067"/>
        <v>1357.9999999999998</v>
      </c>
      <c r="FF409" s="609">
        <v>59.733333333333299</v>
      </c>
      <c r="FG409" s="615">
        <v>60.3541666666667</v>
      </c>
      <c r="FH409" s="434">
        <f t="shared" si="1068"/>
        <v>1791.9999999999989</v>
      </c>
      <c r="FI409" s="435">
        <f t="shared" si="1069"/>
        <v>2897.0000000000018</v>
      </c>
      <c r="FJ409" s="609"/>
      <c r="FK409" s="615"/>
      <c r="FL409" s="434">
        <f t="shared" si="1070"/>
        <v>0</v>
      </c>
      <c r="FM409" s="435">
        <f t="shared" si="1071"/>
        <v>0</v>
      </c>
      <c r="FN409" s="434">
        <f t="shared" si="1072"/>
        <v>64.822222222222209</v>
      </c>
      <c r="FO409" s="435">
        <f t="shared" si="1073"/>
        <v>63.507462686567195</v>
      </c>
      <c r="FP409" s="434">
        <f t="shared" si="1074"/>
        <v>2916.9999999999995</v>
      </c>
      <c r="FQ409" s="435">
        <f t="shared" si="1075"/>
        <v>4255.0000000000018</v>
      </c>
      <c r="FR409" s="609">
        <v>30</v>
      </c>
      <c r="FS409" s="615">
        <v>48</v>
      </c>
      <c r="FT409" s="434">
        <f t="shared" si="1076"/>
        <v>30</v>
      </c>
      <c r="FU409" s="435">
        <f t="shared" si="1077"/>
        <v>48</v>
      </c>
      <c r="FV409" s="609">
        <v>9.7666666666666693</v>
      </c>
      <c r="FW409" s="615">
        <v>8.8333333333333304</v>
      </c>
      <c r="FX409" s="434">
        <f t="shared" si="1078"/>
        <v>293.00000000000006</v>
      </c>
      <c r="FY409" s="435">
        <f t="shared" si="1079"/>
        <v>423.99999999999989</v>
      </c>
      <c r="FZ409" s="609">
        <v>73.033333333333303</v>
      </c>
      <c r="GA409" s="615">
        <v>66.0625</v>
      </c>
      <c r="GB409" s="434">
        <f t="shared" si="1080"/>
        <v>2190.9999999999991</v>
      </c>
      <c r="GC409" s="435">
        <f t="shared" si="1081"/>
        <v>3171</v>
      </c>
      <c r="GD409" s="434">
        <f t="shared" si="1082"/>
        <v>137</v>
      </c>
      <c r="GE409" s="435">
        <f t="shared" si="1083"/>
        <v>152</v>
      </c>
      <c r="GF409" s="434">
        <f t="shared" si="1084"/>
        <v>137</v>
      </c>
      <c r="GG409" s="435">
        <f t="shared" si="1085"/>
        <v>152</v>
      </c>
      <c r="GH409" s="434">
        <f t="shared" si="1086"/>
        <v>463.49999999999989</v>
      </c>
      <c r="GI409" s="435">
        <f t="shared" si="1087"/>
        <v>529.99999999999955</v>
      </c>
      <c r="GJ409" s="434">
        <f t="shared" si="1088"/>
        <v>10921.999999999998</v>
      </c>
      <c r="GK409" s="435">
        <f t="shared" si="1089"/>
        <v>11629.000000000002</v>
      </c>
      <c r="GL409" s="434">
        <f t="shared" si="1090"/>
        <v>82</v>
      </c>
      <c r="GM409" s="435">
        <f t="shared" si="1091"/>
        <v>115</v>
      </c>
      <c r="GN409" s="434">
        <f t="shared" si="1092"/>
        <v>82</v>
      </c>
      <c r="GO409" s="435">
        <f t="shared" si="1093"/>
        <v>115</v>
      </c>
      <c r="GP409" s="434">
        <f t="shared" si="1094"/>
        <v>493.99999999999977</v>
      </c>
      <c r="GQ409" s="435">
        <f t="shared" si="1095"/>
        <v>609.00000000000011</v>
      </c>
      <c r="GR409" s="434">
        <f t="shared" si="1096"/>
        <v>6039.9999999999991</v>
      </c>
      <c r="GS409" s="435">
        <f t="shared" si="1097"/>
        <v>8546.0000000000036</v>
      </c>
      <c r="GT409" s="434">
        <f t="shared" si="1098"/>
        <v>219</v>
      </c>
      <c r="GU409" s="435">
        <f t="shared" si="1099"/>
        <v>267</v>
      </c>
      <c r="GV409" s="434">
        <f t="shared" si="1100"/>
        <v>219</v>
      </c>
      <c r="GW409" s="435">
        <f t="shared" si="1101"/>
        <v>267</v>
      </c>
      <c r="GX409" s="434">
        <f t="shared" si="1102"/>
        <v>957.49999999999966</v>
      </c>
      <c r="GY409" s="435">
        <f t="shared" si="1103"/>
        <v>1138.9999999999995</v>
      </c>
      <c r="GZ409" s="434">
        <f t="shared" si="1104"/>
        <v>16961.999999999996</v>
      </c>
      <c r="HA409" s="435">
        <f t="shared" si="1105"/>
        <v>20175.000000000007</v>
      </c>
      <c r="HB409" s="434">
        <f t="shared" si="1106"/>
        <v>0</v>
      </c>
      <c r="HC409" s="435">
        <f t="shared" si="1107"/>
        <v>0</v>
      </c>
      <c r="HD409" s="434">
        <f t="shared" si="1108"/>
        <v>0</v>
      </c>
      <c r="HE409" s="435">
        <f t="shared" si="1109"/>
        <v>0</v>
      </c>
      <c r="HF409" s="434">
        <f t="shared" si="1110"/>
        <v>0</v>
      </c>
      <c r="HG409" s="435">
        <f t="shared" si="1111"/>
        <v>0</v>
      </c>
      <c r="HH409" s="434">
        <f t="shared" si="1112"/>
        <v>0</v>
      </c>
      <c r="HI409" s="435">
        <f t="shared" si="1113"/>
        <v>0</v>
      </c>
      <c r="HJ409" s="434">
        <f t="shared" si="1114"/>
        <v>1250.4999999999998</v>
      </c>
      <c r="HK409" s="435">
        <f t="shared" si="1115"/>
        <v>1562.9999999999995</v>
      </c>
      <c r="HL409" s="434">
        <f t="shared" si="1116"/>
        <v>19152.999999999996</v>
      </c>
      <c r="HM409" s="435">
        <f t="shared" si="1117"/>
        <v>23346.000000000007</v>
      </c>
    </row>
    <row r="410" spans="1:221" s="616" customFormat="1" ht="15.6" customHeight="1">
      <c r="A410" s="612" t="s">
        <v>686</v>
      </c>
      <c r="B410" s="613" t="s">
        <v>712</v>
      </c>
      <c r="C410" s="624"/>
      <c r="D410" s="612">
        <v>234377</v>
      </c>
      <c r="E410" s="612">
        <v>10</v>
      </c>
      <c r="F410" s="609">
        <v>318</v>
      </c>
      <c r="G410" s="615">
        <v>310</v>
      </c>
      <c r="H410" s="609">
        <v>0</v>
      </c>
      <c r="I410" s="615">
        <v>0</v>
      </c>
      <c r="J410" s="434">
        <f t="shared" si="970"/>
        <v>318</v>
      </c>
      <c r="K410" s="435">
        <f t="shared" si="971"/>
        <v>310</v>
      </c>
      <c r="L410" s="609">
        <v>66</v>
      </c>
      <c r="M410" s="615">
        <v>66</v>
      </c>
      <c r="N410" s="434">
        <f t="shared" si="972"/>
        <v>315</v>
      </c>
      <c r="O410" s="435">
        <f t="shared" si="973"/>
        <v>310</v>
      </c>
      <c r="P410" s="434">
        <f t="shared" si="974"/>
        <v>315</v>
      </c>
      <c r="Q410" s="435">
        <f t="shared" si="975"/>
        <v>310</v>
      </c>
      <c r="R410" s="609">
        <v>89</v>
      </c>
      <c r="S410" s="615">
        <v>73</v>
      </c>
      <c r="T410" s="589">
        <f t="shared" si="969"/>
        <v>89</v>
      </c>
      <c r="U410" s="590">
        <f t="shared" si="969"/>
        <v>73</v>
      </c>
      <c r="V410" s="609">
        <v>39</v>
      </c>
      <c r="W410" s="615">
        <v>19</v>
      </c>
      <c r="X410" s="434">
        <f t="shared" si="976"/>
        <v>39</v>
      </c>
      <c r="Y410" s="435">
        <f t="shared" si="977"/>
        <v>19</v>
      </c>
      <c r="Z410" s="609">
        <v>0</v>
      </c>
      <c r="AA410" s="615"/>
      <c r="AB410" s="434">
        <f t="shared" si="978"/>
        <v>0</v>
      </c>
      <c r="AC410" s="435">
        <f t="shared" si="979"/>
        <v>0</v>
      </c>
      <c r="AD410" s="434">
        <f t="shared" si="980"/>
        <v>128</v>
      </c>
      <c r="AE410" s="435">
        <f t="shared" si="981"/>
        <v>92</v>
      </c>
      <c r="AF410" s="434">
        <f t="shared" si="982"/>
        <v>128</v>
      </c>
      <c r="AG410" s="435">
        <f t="shared" si="983"/>
        <v>92</v>
      </c>
      <c r="AH410" s="609">
        <v>2.7640449438202199</v>
      </c>
      <c r="AI410" s="615">
        <v>3.2739726027397298</v>
      </c>
      <c r="AJ410" s="434">
        <f t="shared" si="984"/>
        <v>245.99999999999957</v>
      </c>
      <c r="AK410" s="435">
        <f t="shared" si="985"/>
        <v>239.00000000000028</v>
      </c>
      <c r="AL410" s="609">
        <v>4.2051282051282097</v>
      </c>
      <c r="AM410" s="615">
        <v>3.3157894736842102</v>
      </c>
      <c r="AN410" s="434">
        <f t="shared" si="986"/>
        <v>164.00000000000017</v>
      </c>
      <c r="AO410" s="435">
        <f t="shared" si="987"/>
        <v>62.999999999999993</v>
      </c>
      <c r="AP410" s="609">
        <v>0</v>
      </c>
      <c r="AQ410" s="615"/>
      <c r="AR410" s="434">
        <f t="shared" si="988"/>
        <v>0</v>
      </c>
      <c r="AS410" s="435">
        <f t="shared" si="989"/>
        <v>0</v>
      </c>
      <c r="AT410" s="434">
        <f t="shared" si="990"/>
        <v>3.2031249999999982</v>
      </c>
      <c r="AU410" s="435">
        <f t="shared" si="991"/>
        <v>3.2826086956521769</v>
      </c>
      <c r="AV410" s="434">
        <f t="shared" si="992"/>
        <v>409.99999999999977</v>
      </c>
      <c r="AW410" s="435">
        <f t="shared" si="993"/>
        <v>302.00000000000028</v>
      </c>
      <c r="AX410" s="609">
        <v>78.943820224719104</v>
      </c>
      <c r="AY410" s="615">
        <v>84.726027397260296</v>
      </c>
      <c r="AZ410" s="434">
        <f t="shared" si="994"/>
        <v>7026</v>
      </c>
      <c r="BA410" s="435">
        <f t="shared" si="995"/>
        <v>6185.0000000000018</v>
      </c>
      <c r="BB410" s="609">
        <v>83.948717948717899</v>
      </c>
      <c r="BC410" s="615">
        <v>85</v>
      </c>
      <c r="BD410" s="434">
        <f t="shared" si="996"/>
        <v>3273.9999999999982</v>
      </c>
      <c r="BE410" s="435">
        <f t="shared" si="997"/>
        <v>1615</v>
      </c>
      <c r="BF410" s="609">
        <v>0</v>
      </c>
      <c r="BG410" s="615"/>
      <c r="BH410" s="434">
        <f t="shared" si="998"/>
        <v>0</v>
      </c>
      <c r="BI410" s="435">
        <f t="shared" si="999"/>
        <v>0</v>
      </c>
      <c r="BJ410" s="434">
        <f t="shared" si="1000"/>
        <v>80.468749999999986</v>
      </c>
      <c r="BK410" s="435">
        <f t="shared" si="1001"/>
        <v>84.7826086956522</v>
      </c>
      <c r="BL410" s="434">
        <f t="shared" si="1002"/>
        <v>10299.999999999998</v>
      </c>
      <c r="BM410" s="435">
        <f t="shared" si="1003"/>
        <v>7800.0000000000027</v>
      </c>
      <c r="BN410" s="609">
        <v>33</v>
      </c>
      <c r="BO410" s="615">
        <v>30</v>
      </c>
      <c r="BP410" s="434">
        <f t="shared" si="1004"/>
        <v>33</v>
      </c>
      <c r="BQ410" s="435">
        <f t="shared" si="1005"/>
        <v>30</v>
      </c>
      <c r="BR410" s="609">
        <v>33</v>
      </c>
      <c r="BS410" s="615">
        <v>39</v>
      </c>
      <c r="BT410" s="434">
        <f t="shared" si="1006"/>
        <v>33</v>
      </c>
      <c r="BU410" s="435">
        <f t="shared" si="1007"/>
        <v>39</v>
      </c>
      <c r="BV410" s="609">
        <v>0</v>
      </c>
      <c r="BW410" s="615"/>
      <c r="BX410" s="434">
        <f t="shared" si="1118"/>
        <v>0</v>
      </c>
      <c r="BY410" s="435">
        <f t="shared" si="1119"/>
        <v>0</v>
      </c>
      <c r="BZ410" s="434">
        <f t="shared" si="1120"/>
        <v>66</v>
      </c>
      <c r="CA410" s="435">
        <f t="shared" si="1121"/>
        <v>69</v>
      </c>
      <c r="CB410" s="434">
        <f t="shared" si="1122"/>
        <v>66</v>
      </c>
      <c r="CC410" s="435">
        <f t="shared" si="1123"/>
        <v>69</v>
      </c>
      <c r="CD410" s="609">
        <v>3.1969696969696999</v>
      </c>
      <c r="CE410" s="615">
        <v>4.1666666666666696</v>
      </c>
      <c r="CF410" s="434">
        <f t="shared" si="1014"/>
        <v>105.5000000000001</v>
      </c>
      <c r="CG410" s="435">
        <f t="shared" si="1015"/>
        <v>125.00000000000009</v>
      </c>
      <c r="CH410" s="609">
        <v>8.7121212121212093</v>
      </c>
      <c r="CI410" s="615">
        <v>9.0384615384615401</v>
      </c>
      <c r="CJ410" s="434">
        <f t="shared" si="1016"/>
        <v>287.49999999999989</v>
      </c>
      <c r="CK410" s="435">
        <f t="shared" si="1017"/>
        <v>352.50000000000006</v>
      </c>
      <c r="CL410" s="609">
        <v>0</v>
      </c>
      <c r="CM410" s="615"/>
      <c r="CN410" s="434">
        <f t="shared" si="1018"/>
        <v>0</v>
      </c>
      <c r="CO410" s="435">
        <f t="shared" si="1019"/>
        <v>0</v>
      </c>
      <c r="CP410" s="434">
        <f t="shared" si="1020"/>
        <v>5.9545454545454541</v>
      </c>
      <c r="CQ410" s="435">
        <f t="shared" si="1021"/>
        <v>6.9202898550724656</v>
      </c>
      <c r="CR410" s="434">
        <f t="shared" si="1022"/>
        <v>393</v>
      </c>
      <c r="CS410" s="435">
        <f t="shared" si="1023"/>
        <v>477.50000000000011</v>
      </c>
      <c r="CT410" s="609">
        <v>72.575757575757606</v>
      </c>
      <c r="CU410" s="615">
        <v>74.099999999999994</v>
      </c>
      <c r="CV410" s="434">
        <f t="shared" si="1024"/>
        <v>2395.0000000000009</v>
      </c>
      <c r="CW410" s="435">
        <f t="shared" si="1025"/>
        <v>2223</v>
      </c>
      <c r="CX410" s="609">
        <v>81.848484848484802</v>
      </c>
      <c r="CY410" s="615">
        <v>80.205128205128204</v>
      </c>
      <c r="CZ410" s="434">
        <f t="shared" si="1026"/>
        <v>2700.9999999999986</v>
      </c>
      <c r="DA410" s="435">
        <f t="shared" si="1027"/>
        <v>3128</v>
      </c>
      <c r="DB410" s="432">
        <v>0</v>
      </c>
      <c r="DC410" s="433"/>
      <c r="DD410" s="434">
        <f t="shared" si="1028"/>
        <v>0</v>
      </c>
      <c r="DE410" s="435">
        <f t="shared" si="1029"/>
        <v>0</v>
      </c>
      <c r="DF410" s="434">
        <f t="shared" si="1030"/>
        <v>77.212121212121218</v>
      </c>
      <c r="DG410" s="435">
        <f t="shared" si="1031"/>
        <v>77.550724637681157</v>
      </c>
      <c r="DH410" s="434">
        <f t="shared" si="1032"/>
        <v>5096</v>
      </c>
      <c r="DI410" s="435">
        <f t="shared" si="1033"/>
        <v>5351</v>
      </c>
      <c r="DJ410" s="434">
        <f t="shared" si="1034"/>
        <v>194</v>
      </c>
      <c r="DK410" s="435">
        <f t="shared" si="1035"/>
        <v>161</v>
      </c>
      <c r="DL410" s="434">
        <f t="shared" si="1036"/>
        <v>194</v>
      </c>
      <c r="DM410" s="435">
        <f t="shared" si="1037"/>
        <v>161</v>
      </c>
      <c r="DN410" s="434">
        <f t="shared" si="1038"/>
        <v>4.1391752577319574</v>
      </c>
      <c r="DO410" s="435">
        <f t="shared" si="1039"/>
        <v>4.8416149068323007</v>
      </c>
      <c r="DP410" s="434">
        <f t="shared" si="1040"/>
        <v>802.99999999999977</v>
      </c>
      <c r="DQ410" s="435">
        <f t="shared" si="1041"/>
        <v>779.50000000000045</v>
      </c>
      <c r="DR410" s="434">
        <f t="shared" si="1042"/>
        <v>79.360824742268036</v>
      </c>
      <c r="DS410" s="435">
        <f t="shared" si="1043"/>
        <v>81.683229813664624</v>
      </c>
      <c r="DT410" s="434">
        <f t="shared" si="1044"/>
        <v>15395.999999999998</v>
      </c>
      <c r="DU410" s="435">
        <f t="shared" si="1045"/>
        <v>13151.000000000004</v>
      </c>
      <c r="DV410" s="609">
        <v>17</v>
      </c>
      <c r="DW410" s="615">
        <v>27</v>
      </c>
      <c r="DX410" s="434">
        <f t="shared" si="1046"/>
        <v>17</v>
      </c>
      <c r="DY410" s="435">
        <f t="shared" si="1047"/>
        <v>27</v>
      </c>
      <c r="DZ410" s="609">
        <v>40</v>
      </c>
      <c r="EA410" s="615">
        <v>38</v>
      </c>
      <c r="EB410" s="434">
        <f t="shared" si="1048"/>
        <v>40</v>
      </c>
      <c r="EC410" s="435">
        <f t="shared" si="1049"/>
        <v>38</v>
      </c>
      <c r="ED410" s="609">
        <v>0</v>
      </c>
      <c r="EE410" s="615"/>
      <c r="EF410" s="434">
        <f t="shared" si="1050"/>
        <v>0</v>
      </c>
      <c r="EG410" s="435">
        <f t="shared" si="1051"/>
        <v>0</v>
      </c>
      <c r="EH410" s="434">
        <f t="shared" si="1052"/>
        <v>57</v>
      </c>
      <c r="EI410" s="435">
        <f t="shared" si="1053"/>
        <v>65</v>
      </c>
      <c r="EJ410" s="434">
        <f t="shared" si="1054"/>
        <v>57</v>
      </c>
      <c r="EK410" s="435">
        <f t="shared" si="1055"/>
        <v>65</v>
      </c>
      <c r="EL410" s="609">
        <v>2.5588235294117601</v>
      </c>
      <c r="EM410" s="615">
        <v>3.6111111111111098</v>
      </c>
      <c r="EN410" s="434">
        <f t="shared" si="1056"/>
        <v>43.499999999999922</v>
      </c>
      <c r="EO410" s="435">
        <f t="shared" si="1057"/>
        <v>97.499999999999972</v>
      </c>
      <c r="EP410" s="609">
        <v>3.1749999999999998</v>
      </c>
      <c r="EQ410" s="615">
        <v>3.2631578947368398</v>
      </c>
      <c r="ER410" s="434">
        <f t="shared" si="1058"/>
        <v>127</v>
      </c>
      <c r="ES410" s="435">
        <f t="shared" si="1059"/>
        <v>123.99999999999991</v>
      </c>
      <c r="ET410" s="609"/>
      <c r="EU410" s="615"/>
      <c r="EV410" s="434">
        <f t="shared" si="1060"/>
        <v>0</v>
      </c>
      <c r="EW410" s="435">
        <f t="shared" si="1061"/>
        <v>0</v>
      </c>
      <c r="EX410" s="434">
        <f t="shared" si="1062"/>
        <v>2.991228070175437</v>
      </c>
      <c r="EY410" s="435">
        <f t="shared" si="1063"/>
        <v>3.4076923076923058</v>
      </c>
      <c r="EZ410" s="434">
        <f t="shared" si="1064"/>
        <v>170.49999999999991</v>
      </c>
      <c r="FA410" s="435">
        <f t="shared" si="1065"/>
        <v>221.49999999999989</v>
      </c>
      <c r="FB410" s="609">
        <v>57.176470588235297</v>
      </c>
      <c r="FC410" s="615">
        <v>63.185185185185198</v>
      </c>
      <c r="FD410" s="434">
        <f t="shared" si="1066"/>
        <v>972</v>
      </c>
      <c r="FE410" s="435">
        <f t="shared" si="1067"/>
        <v>1706.0000000000002</v>
      </c>
      <c r="FF410" s="609">
        <v>57.5</v>
      </c>
      <c r="FG410" s="615">
        <v>57.657894736842103</v>
      </c>
      <c r="FH410" s="434">
        <f t="shared" si="1068"/>
        <v>2300</v>
      </c>
      <c r="FI410" s="435">
        <f t="shared" si="1069"/>
        <v>2191</v>
      </c>
      <c r="FJ410" s="609"/>
      <c r="FK410" s="615"/>
      <c r="FL410" s="434">
        <f t="shared" si="1070"/>
        <v>0</v>
      </c>
      <c r="FM410" s="435">
        <f t="shared" si="1071"/>
        <v>0</v>
      </c>
      <c r="FN410" s="434">
        <f t="shared" si="1072"/>
        <v>57.403508771929822</v>
      </c>
      <c r="FO410" s="435">
        <f t="shared" si="1073"/>
        <v>59.95384615384615</v>
      </c>
      <c r="FP410" s="434">
        <f t="shared" si="1074"/>
        <v>3272</v>
      </c>
      <c r="FQ410" s="435">
        <f t="shared" si="1075"/>
        <v>3897</v>
      </c>
      <c r="FR410" s="609">
        <v>64</v>
      </c>
      <c r="FS410" s="615">
        <v>84</v>
      </c>
      <c r="FT410" s="434">
        <f t="shared" si="1076"/>
        <v>64</v>
      </c>
      <c r="FU410" s="435">
        <f t="shared" si="1077"/>
        <v>84</v>
      </c>
      <c r="FV410" s="609">
        <v>3.21875</v>
      </c>
      <c r="FW410" s="615">
        <v>7.2051282051282097</v>
      </c>
      <c r="FX410" s="434">
        <f t="shared" si="1078"/>
        <v>206</v>
      </c>
      <c r="FY410" s="435">
        <f t="shared" si="1079"/>
        <v>605.23076923076962</v>
      </c>
      <c r="FZ410" s="609">
        <v>33.453125</v>
      </c>
      <c r="GA410" s="615">
        <v>48.192307692307701</v>
      </c>
      <c r="GB410" s="434">
        <f t="shared" si="1080"/>
        <v>2141</v>
      </c>
      <c r="GC410" s="435">
        <f t="shared" si="1081"/>
        <v>4048.1538461538466</v>
      </c>
      <c r="GD410" s="434">
        <f t="shared" si="1082"/>
        <v>139</v>
      </c>
      <c r="GE410" s="435">
        <f t="shared" si="1083"/>
        <v>130</v>
      </c>
      <c r="GF410" s="434">
        <f t="shared" si="1084"/>
        <v>139</v>
      </c>
      <c r="GG410" s="435">
        <f t="shared" si="1085"/>
        <v>130</v>
      </c>
      <c r="GH410" s="434">
        <f t="shared" si="1086"/>
        <v>394.9999999999996</v>
      </c>
      <c r="GI410" s="435">
        <f t="shared" si="1087"/>
        <v>461.50000000000034</v>
      </c>
      <c r="GJ410" s="434">
        <f t="shared" si="1088"/>
        <v>10393</v>
      </c>
      <c r="GK410" s="435">
        <f t="shared" si="1089"/>
        <v>10114.000000000002</v>
      </c>
      <c r="GL410" s="434">
        <f t="shared" si="1090"/>
        <v>112</v>
      </c>
      <c r="GM410" s="435">
        <f t="shared" si="1091"/>
        <v>96</v>
      </c>
      <c r="GN410" s="434">
        <f t="shared" si="1092"/>
        <v>112</v>
      </c>
      <c r="GO410" s="435">
        <f t="shared" si="1093"/>
        <v>96</v>
      </c>
      <c r="GP410" s="434">
        <f t="shared" si="1094"/>
        <v>578.5</v>
      </c>
      <c r="GQ410" s="435">
        <f t="shared" si="1095"/>
        <v>539.5</v>
      </c>
      <c r="GR410" s="434">
        <f t="shared" si="1096"/>
        <v>8274.9999999999964</v>
      </c>
      <c r="GS410" s="435">
        <f t="shared" si="1097"/>
        <v>6934</v>
      </c>
      <c r="GT410" s="434">
        <f t="shared" si="1098"/>
        <v>251</v>
      </c>
      <c r="GU410" s="435">
        <f t="shared" si="1099"/>
        <v>226</v>
      </c>
      <c r="GV410" s="434">
        <f t="shared" si="1100"/>
        <v>251</v>
      </c>
      <c r="GW410" s="435">
        <f t="shared" si="1101"/>
        <v>226</v>
      </c>
      <c r="GX410" s="434">
        <f t="shared" si="1102"/>
        <v>973.49999999999955</v>
      </c>
      <c r="GY410" s="435">
        <f t="shared" si="1103"/>
        <v>1001.0000000000003</v>
      </c>
      <c r="GZ410" s="434">
        <f t="shared" si="1104"/>
        <v>18667.999999999996</v>
      </c>
      <c r="HA410" s="435">
        <f t="shared" si="1105"/>
        <v>17048</v>
      </c>
      <c r="HB410" s="434">
        <f t="shared" si="1106"/>
        <v>0</v>
      </c>
      <c r="HC410" s="435">
        <f t="shared" si="1107"/>
        <v>0</v>
      </c>
      <c r="HD410" s="434">
        <f t="shared" si="1108"/>
        <v>0</v>
      </c>
      <c r="HE410" s="435">
        <f t="shared" si="1109"/>
        <v>0</v>
      </c>
      <c r="HF410" s="434">
        <f t="shared" si="1110"/>
        <v>0</v>
      </c>
      <c r="HG410" s="435">
        <f t="shared" si="1111"/>
        <v>0</v>
      </c>
      <c r="HH410" s="434">
        <f t="shared" si="1112"/>
        <v>0</v>
      </c>
      <c r="HI410" s="435">
        <f t="shared" si="1113"/>
        <v>0</v>
      </c>
      <c r="HJ410" s="434">
        <f t="shared" si="1114"/>
        <v>1179.4999999999995</v>
      </c>
      <c r="HK410" s="435">
        <f t="shared" si="1115"/>
        <v>1606.23076923077</v>
      </c>
      <c r="HL410" s="434">
        <f t="shared" si="1116"/>
        <v>20809</v>
      </c>
      <c r="HM410" s="435">
        <f t="shared" si="1117"/>
        <v>21096.153846153851</v>
      </c>
    </row>
    <row r="411" spans="1:221" s="18" customFormat="1" ht="13.5" customHeight="1">
      <c r="A411" s="489" t="s">
        <v>720</v>
      </c>
      <c r="B411" s="490" t="s">
        <v>721</v>
      </c>
      <c r="C411" s="491"/>
      <c r="D411" s="489">
        <v>238032</v>
      </c>
      <c r="E411" s="627">
        <v>1</v>
      </c>
      <c r="F411" s="432">
        <v>4649</v>
      </c>
      <c r="G411" s="433">
        <v>4540</v>
      </c>
      <c r="H411" s="587">
        <v>133</v>
      </c>
      <c r="I411" s="583">
        <v>144</v>
      </c>
      <c r="J411" s="434">
        <f t="shared" si="970"/>
        <v>4516</v>
      </c>
      <c r="K411" s="435">
        <f t="shared" si="971"/>
        <v>4396</v>
      </c>
      <c r="L411" s="432">
        <v>120</v>
      </c>
      <c r="M411" s="433">
        <v>120</v>
      </c>
      <c r="N411" s="434">
        <f t="shared" si="972"/>
        <v>4516</v>
      </c>
      <c r="O411" s="435">
        <f t="shared" si="973"/>
        <v>4396</v>
      </c>
      <c r="P411" s="434">
        <f t="shared" si="974"/>
        <v>0</v>
      </c>
      <c r="Q411" s="435">
        <f t="shared" si="975"/>
        <v>0</v>
      </c>
      <c r="R411" s="432">
        <v>810</v>
      </c>
      <c r="S411" s="433">
        <v>905</v>
      </c>
      <c r="T411" s="434">
        <f t="shared" ref="T411:U430" si="1124">IF(AX411&gt;0,R411,)</f>
        <v>0</v>
      </c>
      <c r="U411" s="435">
        <f t="shared" si="1124"/>
        <v>0</v>
      </c>
      <c r="V411" s="432">
        <v>1</v>
      </c>
      <c r="W411" s="433"/>
      <c r="X411" s="434">
        <f t="shared" si="976"/>
        <v>0</v>
      </c>
      <c r="Y411" s="435">
        <f t="shared" si="977"/>
        <v>0</v>
      </c>
      <c r="Z411" s="432"/>
      <c r="AA411" s="433"/>
      <c r="AB411" s="434">
        <f t="shared" si="978"/>
        <v>0</v>
      </c>
      <c r="AC411" s="435">
        <f t="shared" si="979"/>
        <v>0</v>
      </c>
      <c r="AD411" s="434">
        <f t="shared" si="980"/>
        <v>811</v>
      </c>
      <c r="AE411" s="435">
        <f t="shared" si="981"/>
        <v>905</v>
      </c>
      <c r="AF411" s="434">
        <f t="shared" si="982"/>
        <v>0</v>
      </c>
      <c r="AG411" s="435">
        <f t="shared" si="983"/>
        <v>0</v>
      </c>
      <c r="AH411" s="432">
        <v>4.3</v>
      </c>
      <c r="AI411" s="433">
        <v>4.3</v>
      </c>
      <c r="AJ411" s="434">
        <f t="shared" si="984"/>
        <v>3483</v>
      </c>
      <c r="AK411" s="435">
        <f t="shared" si="985"/>
        <v>3891.5</v>
      </c>
      <c r="AL411" s="432">
        <v>4</v>
      </c>
      <c r="AM411" s="433"/>
      <c r="AN411" s="434">
        <f t="shared" si="986"/>
        <v>4</v>
      </c>
      <c r="AO411" s="435">
        <f t="shared" si="987"/>
        <v>0</v>
      </c>
      <c r="AP411" s="432"/>
      <c r="AQ411" s="433"/>
      <c r="AR411" s="434">
        <f t="shared" si="988"/>
        <v>0</v>
      </c>
      <c r="AS411" s="435">
        <f t="shared" si="989"/>
        <v>0</v>
      </c>
      <c r="AT411" s="434">
        <f t="shared" si="990"/>
        <v>4.2996300863131935</v>
      </c>
      <c r="AU411" s="435">
        <f t="shared" si="991"/>
        <v>4.3</v>
      </c>
      <c r="AV411" s="434">
        <f t="shared" si="992"/>
        <v>3487</v>
      </c>
      <c r="AW411" s="435">
        <f t="shared" si="993"/>
        <v>3891.5</v>
      </c>
      <c r="AX411" s="432"/>
      <c r="AY411" s="433"/>
      <c r="AZ411" s="434">
        <f t="shared" si="994"/>
        <v>0</v>
      </c>
      <c r="BA411" s="435">
        <f t="shared" si="995"/>
        <v>0</v>
      </c>
      <c r="BB411" s="432"/>
      <c r="BC411" s="433"/>
      <c r="BD411" s="434">
        <f t="shared" si="996"/>
        <v>0</v>
      </c>
      <c r="BE411" s="435">
        <f t="shared" si="997"/>
        <v>0</v>
      </c>
      <c r="BF411" s="432"/>
      <c r="BG411" s="433"/>
      <c r="BH411" s="434">
        <f t="shared" si="998"/>
        <v>0</v>
      </c>
      <c r="BI411" s="435">
        <f t="shared" si="999"/>
        <v>0</v>
      </c>
      <c r="BJ411" s="434">
        <f t="shared" si="1000"/>
        <v>0</v>
      </c>
      <c r="BK411" s="435">
        <f t="shared" si="1001"/>
        <v>0</v>
      </c>
      <c r="BL411" s="434">
        <f t="shared" si="1002"/>
        <v>0</v>
      </c>
      <c r="BM411" s="435">
        <f t="shared" si="1003"/>
        <v>0</v>
      </c>
      <c r="BN411" s="432">
        <v>2567</v>
      </c>
      <c r="BO411" s="433">
        <v>2574</v>
      </c>
      <c r="BP411" s="434">
        <f t="shared" si="1004"/>
        <v>0</v>
      </c>
      <c r="BQ411" s="435">
        <f t="shared" si="1005"/>
        <v>0</v>
      </c>
      <c r="BR411" s="432">
        <v>15</v>
      </c>
      <c r="BS411" s="433">
        <v>6</v>
      </c>
      <c r="BT411" s="434">
        <f t="shared" si="1006"/>
        <v>0</v>
      </c>
      <c r="BU411" s="435">
        <f t="shared" si="1007"/>
        <v>0</v>
      </c>
      <c r="BV411" s="432"/>
      <c r="BW411" s="433"/>
      <c r="BX411" s="434">
        <f t="shared" si="1118"/>
        <v>0</v>
      </c>
      <c r="BY411" s="435">
        <f t="shared" si="1119"/>
        <v>0</v>
      </c>
      <c r="BZ411" s="434">
        <f t="shared" si="1120"/>
        <v>2582</v>
      </c>
      <c r="CA411" s="435">
        <f t="shared" si="1121"/>
        <v>2580</v>
      </c>
      <c r="CB411" s="434">
        <f t="shared" si="1122"/>
        <v>0</v>
      </c>
      <c r="CC411" s="435">
        <f t="shared" si="1123"/>
        <v>0</v>
      </c>
      <c r="CD411" s="432">
        <v>4.9000000000000004</v>
      </c>
      <c r="CE411" s="433">
        <v>4.7</v>
      </c>
      <c r="CF411" s="434">
        <f t="shared" si="1014"/>
        <v>12578.300000000001</v>
      </c>
      <c r="CG411" s="435">
        <f t="shared" si="1015"/>
        <v>12097.800000000001</v>
      </c>
      <c r="CH411" s="432">
        <v>7.3</v>
      </c>
      <c r="CI411" s="433">
        <v>7.3</v>
      </c>
      <c r="CJ411" s="434">
        <f t="shared" si="1016"/>
        <v>109.5</v>
      </c>
      <c r="CK411" s="435">
        <f t="shared" si="1017"/>
        <v>43.8</v>
      </c>
      <c r="CL411" s="432"/>
      <c r="CM411" s="433"/>
      <c r="CN411" s="434">
        <f t="shared" si="1018"/>
        <v>0</v>
      </c>
      <c r="CO411" s="435">
        <f t="shared" si="1019"/>
        <v>0</v>
      </c>
      <c r="CP411" s="434">
        <f t="shared" si="1020"/>
        <v>4.9139426800929513</v>
      </c>
      <c r="CQ411" s="435">
        <f t="shared" si="1021"/>
        <v>4.7060465116279069</v>
      </c>
      <c r="CR411" s="434">
        <f t="shared" si="1022"/>
        <v>12687.800000000001</v>
      </c>
      <c r="CS411" s="435">
        <f t="shared" si="1023"/>
        <v>12141.6</v>
      </c>
      <c r="CT411" s="432"/>
      <c r="CU411" s="433"/>
      <c r="CV411" s="434">
        <f t="shared" si="1024"/>
        <v>0</v>
      </c>
      <c r="CW411" s="435">
        <f t="shared" si="1025"/>
        <v>0</v>
      </c>
      <c r="CX411" s="432"/>
      <c r="CY411" s="433"/>
      <c r="CZ411" s="434">
        <f t="shared" si="1026"/>
        <v>0</v>
      </c>
      <c r="DA411" s="435">
        <f t="shared" si="1027"/>
        <v>0</v>
      </c>
      <c r="DB411" s="432"/>
      <c r="DC411" s="433"/>
      <c r="DD411" s="434">
        <f t="shared" si="1028"/>
        <v>0</v>
      </c>
      <c r="DE411" s="435">
        <f t="shared" si="1029"/>
        <v>0</v>
      </c>
      <c r="DF411" s="434">
        <f t="shared" si="1030"/>
        <v>0</v>
      </c>
      <c r="DG411" s="435">
        <f t="shared" si="1031"/>
        <v>0</v>
      </c>
      <c r="DH411" s="434">
        <f t="shared" si="1032"/>
        <v>0</v>
      </c>
      <c r="DI411" s="435">
        <f t="shared" si="1033"/>
        <v>0</v>
      </c>
      <c r="DJ411" s="434">
        <f t="shared" si="1034"/>
        <v>3393</v>
      </c>
      <c r="DK411" s="435">
        <f t="shared" si="1035"/>
        <v>3485</v>
      </c>
      <c r="DL411" s="434">
        <f t="shared" si="1036"/>
        <v>0</v>
      </c>
      <c r="DM411" s="435">
        <f t="shared" si="1037"/>
        <v>0</v>
      </c>
      <c r="DN411" s="434">
        <f t="shared" si="1038"/>
        <v>4.7671087533156502</v>
      </c>
      <c r="DO411" s="435">
        <f t="shared" si="1039"/>
        <v>4.6006025824964132</v>
      </c>
      <c r="DP411" s="434">
        <f t="shared" si="1040"/>
        <v>16174.800000000001</v>
      </c>
      <c r="DQ411" s="435">
        <f t="shared" si="1041"/>
        <v>16033.1</v>
      </c>
      <c r="DR411" s="434">
        <f t="shared" si="1042"/>
        <v>0</v>
      </c>
      <c r="DS411" s="435">
        <f t="shared" si="1043"/>
        <v>0</v>
      </c>
      <c r="DT411" s="434">
        <f t="shared" si="1044"/>
        <v>0</v>
      </c>
      <c r="DU411" s="435">
        <f t="shared" si="1045"/>
        <v>0</v>
      </c>
      <c r="DV411" s="432">
        <v>837</v>
      </c>
      <c r="DW411" s="433">
        <v>754</v>
      </c>
      <c r="DX411" s="434">
        <f t="shared" si="1046"/>
        <v>0</v>
      </c>
      <c r="DY411" s="435">
        <f t="shared" si="1047"/>
        <v>0</v>
      </c>
      <c r="DZ411" s="432">
        <v>73</v>
      </c>
      <c r="EA411" s="433">
        <v>62</v>
      </c>
      <c r="EB411" s="434">
        <f t="shared" si="1048"/>
        <v>0</v>
      </c>
      <c r="EC411" s="435">
        <f t="shared" si="1049"/>
        <v>0</v>
      </c>
      <c r="ED411" s="432"/>
      <c r="EE411" s="433"/>
      <c r="EF411" s="434">
        <f t="shared" si="1050"/>
        <v>0</v>
      </c>
      <c r="EG411" s="435">
        <f t="shared" si="1051"/>
        <v>0</v>
      </c>
      <c r="EH411" s="434">
        <f t="shared" si="1052"/>
        <v>910</v>
      </c>
      <c r="EI411" s="435">
        <f t="shared" si="1053"/>
        <v>816</v>
      </c>
      <c r="EJ411" s="434">
        <f t="shared" si="1054"/>
        <v>0</v>
      </c>
      <c r="EK411" s="435">
        <f t="shared" si="1055"/>
        <v>0</v>
      </c>
      <c r="EL411" s="432">
        <v>3.9</v>
      </c>
      <c r="EM411" s="433">
        <v>3.7</v>
      </c>
      <c r="EN411" s="434">
        <f t="shared" si="1056"/>
        <v>3264.2999999999997</v>
      </c>
      <c r="EO411" s="435">
        <f t="shared" si="1057"/>
        <v>2789.8</v>
      </c>
      <c r="EP411" s="432">
        <v>3.8</v>
      </c>
      <c r="EQ411" s="433">
        <v>4.3</v>
      </c>
      <c r="ER411" s="434">
        <f t="shared" si="1058"/>
        <v>277.39999999999998</v>
      </c>
      <c r="ES411" s="435">
        <f t="shared" si="1059"/>
        <v>266.59999999999997</v>
      </c>
      <c r="ET411" s="432"/>
      <c r="EU411" s="433"/>
      <c r="EV411" s="434">
        <f t="shared" si="1060"/>
        <v>0</v>
      </c>
      <c r="EW411" s="435">
        <f t="shared" si="1061"/>
        <v>0</v>
      </c>
      <c r="EX411" s="434">
        <f t="shared" si="1062"/>
        <v>3.8919780219780216</v>
      </c>
      <c r="EY411" s="435">
        <f t="shared" si="1063"/>
        <v>3.7455882352941177</v>
      </c>
      <c r="EZ411" s="434">
        <f t="shared" si="1064"/>
        <v>3541.7</v>
      </c>
      <c r="FA411" s="435">
        <f t="shared" si="1065"/>
        <v>3056.4</v>
      </c>
      <c r="FB411" s="432"/>
      <c r="FC411" s="433"/>
      <c r="FD411" s="434">
        <f t="shared" si="1066"/>
        <v>0</v>
      </c>
      <c r="FE411" s="435">
        <f t="shared" si="1067"/>
        <v>0</v>
      </c>
      <c r="FF411" s="432"/>
      <c r="FG411" s="433"/>
      <c r="FH411" s="434">
        <f t="shared" si="1068"/>
        <v>0</v>
      </c>
      <c r="FI411" s="435">
        <f t="shared" si="1069"/>
        <v>0</v>
      </c>
      <c r="FJ411" s="432"/>
      <c r="FK411" s="433"/>
      <c r="FL411" s="434">
        <f t="shared" si="1070"/>
        <v>0</v>
      </c>
      <c r="FM411" s="435">
        <f t="shared" si="1071"/>
        <v>0</v>
      </c>
      <c r="FN411" s="434">
        <f t="shared" si="1072"/>
        <v>0</v>
      </c>
      <c r="FO411" s="435">
        <f t="shared" si="1073"/>
        <v>0</v>
      </c>
      <c r="FP411" s="434">
        <f t="shared" si="1074"/>
        <v>0</v>
      </c>
      <c r="FQ411" s="435">
        <f t="shared" si="1075"/>
        <v>0</v>
      </c>
      <c r="FR411" s="432">
        <v>213</v>
      </c>
      <c r="FS411" s="433">
        <v>95</v>
      </c>
      <c r="FT411" s="434">
        <f t="shared" si="1076"/>
        <v>0</v>
      </c>
      <c r="FU411" s="435">
        <f t="shared" si="1077"/>
        <v>0</v>
      </c>
      <c r="FV411" s="432">
        <v>3.7</v>
      </c>
      <c r="FW411" s="433">
        <v>3.9</v>
      </c>
      <c r="FX411" s="434">
        <f t="shared" si="1078"/>
        <v>788.1</v>
      </c>
      <c r="FY411" s="435">
        <f t="shared" si="1079"/>
        <v>370.5</v>
      </c>
      <c r="FZ411" s="432"/>
      <c r="GA411" s="433"/>
      <c r="GB411" s="434">
        <f t="shared" si="1080"/>
        <v>0</v>
      </c>
      <c r="GC411" s="435">
        <f t="shared" si="1081"/>
        <v>0</v>
      </c>
      <c r="GD411" s="434">
        <f t="shared" si="1082"/>
        <v>4214</v>
      </c>
      <c r="GE411" s="435">
        <f t="shared" si="1083"/>
        <v>4233</v>
      </c>
      <c r="GF411" s="434">
        <f t="shared" si="1084"/>
        <v>0</v>
      </c>
      <c r="GG411" s="435">
        <f t="shared" si="1085"/>
        <v>0</v>
      </c>
      <c r="GH411" s="434">
        <f t="shared" si="1086"/>
        <v>19325.600000000002</v>
      </c>
      <c r="GI411" s="435">
        <f t="shared" si="1087"/>
        <v>18779.100000000002</v>
      </c>
      <c r="GJ411" s="434">
        <f t="shared" si="1088"/>
        <v>0</v>
      </c>
      <c r="GK411" s="435">
        <f t="shared" si="1089"/>
        <v>0</v>
      </c>
      <c r="GL411" s="434">
        <f t="shared" si="1090"/>
        <v>89</v>
      </c>
      <c r="GM411" s="435">
        <f t="shared" si="1091"/>
        <v>68</v>
      </c>
      <c r="GN411" s="434">
        <f t="shared" si="1092"/>
        <v>0</v>
      </c>
      <c r="GO411" s="435">
        <f t="shared" si="1093"/>
        <v>0</v>
      </c>
      <c r="GP411" s="434">
        <f t="shared" si="1094"/>
        <v>390.9</v>
      </c>
      <c r="GQ411" s="435">
        <f t="shared" si="1095"/>
        <v>310.39999999999998</v>
      </c>
      <c r="GR411" s="434">
        <f t="shared" si="1096"/>
        <v>0</v>
      </c>
      <c r="GS411" s="435">
        <f t="shared" si="1097"/>
        <v>0</v>
      </c>
      <c r="GT411" s="434">
        <f t="shared" si="1098"/>
        <v>4303</v>
      </c>
      <c r="GU411" s="435">
        <f t="shared" si="1099"/>
        <v>4301</v>
      </c>
      <c r="GV411" s="434">
        <f t="shared" si="1100"/>
        <v>0</v>
      </c>
      <c r="GW411" s="435">
        <f t="shared" si="1101"/>
        <v>0</v>
      </c>
      <c r="GX411" s="434">
        <f t="shared" si="1102"/>
        <v>19716.500000000004</v>
      </c>
      <c r="GY411" s="435">
        <f t="shared" si="1103"/>
        <v>19089.500000000004</v>
      </c>
      <c r="GZ411" s="434">
        <f t="shared" si="1104"/>
        <v>0</v>
      </c>
      <c r="HA411" s="435">
        <f t="shared" si="1105"/>
        <v>0</v>
      </c>
      <c r="HB411" s="434">
        <f t="shared" si="1106"/>
        <v>0</v>
      </c>
      <c r="HC411" s="435">
        <f t="shared" si="1107"/>
        <v>0</v>
      </c>
      <c r="HD411" s="434">
        <f t="shared" si="1108"/>
        <v>0</v>
      </c>
      <c r="HE411" s="435">
        <f t="shared" si="1109"/>
        <v>0</v>
      </c>
      <c r="HF411" s="434">
        <f t="shared" si="1110"/>
        <v>0</v>
      </c>
      <c r="HG411" s="435">
        <f t="shared" si="1111"/>
        <v>0</v>
      </c>
      <c r="HH411" s="434">
        <f t="shared" si="1112"/>
        <v>0</v>
      </c>
      <c r="HI411" s="435">
        <f t="shared" si="1113"/>
        <v>0</v>
      </c>
      <c r="HJ411" s="434">
        <f t="shared" si="1114"/>
        <v>20504.599999999999</v>
      </c>
      <c r="HK411" s="435">
        <f t="shared" si="1115"/>
        <v>19460</v>
      </c>
      <c r="HL411" s="434">
        <f t="shared" si="1116"/>
        <v>0</v>
      </c>
      <c r="HM411" s="435">
        <f t="shared" si="1117"/>
        <v>0</v>
      </c>
    </row>
    <row r="412" spans="1:221" s="18" customFormat="1" ht="12.95" customHeight="1">
      <c r="A412" s="489" t="s">
        <v>720</v>
      </c>
      <c r="B412" s="490" t="s">
        <v>722</v>
      </c>
      <c r="C412" s="491"/>
      <c r="D412" s="489">
        <v>237525</v>
      </c>
      <c r="E412" s="627">
        <v>3</v>
      </c>
      <c r="F412" s="432">
        <v>1628</v>
      </c>
      <c r="G412" s="433">
        <v>1462</v>
      </c>
      <c r="H412" s="587">
        <v>12</v>
      </c>
      <c r="I412" s="583">
        <v>23</v>
      </c>
      <c r="J412" s="434">
        <f t="shared" si="970"/>
        <v>1616</v>
      </c>
      <c r="K412" s="435">
        <f t="shared" si="971"/>
        <v>1439</v>
      </c>
      <c r="L412" s="432">
        <v>120</v>
      </c>
      <c r="M412" s="433">
        <v>120</v>
      </c>
      <c r="N412" s="434">
        <f t="shared" si="972"/>
        <v>1616</v>
      </c>
      <c r="O412" s="435">
        <f t="shared" si="973"/>
        <v>1439</v>
      </c>
      <c r="P412" s="434">
        <f t="shared" si="974"/>
        <v>0</v>
      </c>
      <c r="Q412" s="435">
        <f t="shared" si="975"/>
        <v>0</v>
      </c>
      <c r="R412" s="432">
        <v>503</v>
      </c>
      <c r="S412" s="433">
        <v>458</v>
      </c>
      <c r="T412" s="434">
        <f t="shared" si="1124"/>
        <v>0</v>
      </c>
      <c r="U412" s="435">
        <f t="shared" si="1124"/>
        <v>0</v>
      </c>
      <c r="V412" s="432">
        <v>2</v>
      </c>
      <c r="W412" s="433"/>
      <c r="X412" s="434">
        <f t="shared" si="976"/>
        <v>0</v>
      </c>
      <c r="Y412" s="435">
        <f t="shared" si="977"/>
        <v>0</v>
      </c>
      <c r="Z412" s="432"/>
      <c r="AA412" s="433"/>
      <c r="AB412" s="434">
        <f t="shared" si="978"/>
        <v>0</v>
      </c>
      <c r="AC412" s="435">
        <f t="shared" si="979"/>
        <v>0</v>
      </c>
      <c r="AD412" s="434">
        <f t="shared" si="980"/>
        <v>505</v>
      </c>
      <c r="AE412" s="435">
        <f t="shared" si="981"/>
        <v>458</v>
      </c>
      <c r="AF412" s="434">
        <f t="shared" si="982"/>
        <v>0</v>
      </c>
      <c r="AG412" s="435">
        <f t="shared" si="983"/>
        <v>0</v>
      </c>
      <c r="AH412" s="432">
        <v>4.5</v>
      </c>
      <c r="AI412" s="433">
        <v>4.4000000000000004</v>
      </c>
      <c r="AJ412" s="434">
        <f t="shared" si="984"/>
        <v>2263.5</v>
      </c>
      <c r="AK412" s="435">
        <f t="shared" si="985"/>
        <v>2015.2000000000003</v>
      </c>
      <c r="AL412" s="432">
        <v>5</v>
      </c>
      <c r="AM412" s="433"/>
      <c r="AN412" s="434">
        <f t="shared" si="986"/>
        <v>10</v>
      </c>
      <c r="AO412" s="435">
        <f t="shared" si="987"/>
        <v>0</v>
      </c>
      <c r="AP412" s="432"/>
      <c r="AQ412" s="433"/>
      <c r="AR412" s="434">
        <f t="shared" si="988"/>
        <v>0</v>
      </c>
      <c r="AS412" s="435">
        <f t="shared" si="989"/>
        <v>0</v>
      </c>
      <c r="AT412" s="434">
        <f t="shared" si="990"/>
        <v>4.501980198019802</v>
      </c>
      <c r="AU412" s="435">
        <f t="shared" si="991"/>
        <v>4.4000000000000004</v>
      </c>
      <c r="AV412" s="434">
        <f t="shared" si="992"/>
        <v>2273.5</v>
      </c>
      <c r="AW412" s="435">
        <f t="shared" si="993"/>
        <v>2015.2000000000003</v>
      </c>
      <c r="AX412" s="432"/>
      <c r="AY412" s="433"/>
      <c r="AZ412" s="434">
        <f t="shared" si="994"/>
        <v>0</v>
      </c>
      <c r="BA412" s="435">
        <f t="shared" si="995"/>
        <v>0</v>
      </c>
      <c r="BB412" s="432"/>
      <c r="BC412" s="433"/>
      <c r="BD412" s="434">
        <f t="shared" si="996"/>
        <v>0</v>
      </c>
      <c r="BE412" s="435">
        <f t="shared" si="997"/>
        <v>0</v>
      </c>
      <c r="BF412" s="432"/>
      <c r="BG412" s="433"/>
      <c r="BH412" s="434">
        <f t="shared" si="998"/>
        <v>0</v>
      </c>
      <c r="BI412" s="435">
        <f t="shared" si="999"/>
        <v>0</v>
      </c>
      <c r="BJ412" s="434">
        <f t="shared" si="1000"/>
        <v>0</v>
      </c>
      <c r="BK412" s="435">
        <f t="shared" si="1001"/>
        <v>0</v>
      </c>
      <c r="BL412" s="434">
        <f t="shared" si="1002"/>
        <v>0</v>
      </c>
      <c r="BM412" s="435">
        <f t="shared" si="1003"/>
        <v>0</v>
      </c>
      <c r="BN412" s="432">
        <v>659</v>
      </c>
      <c r="BO412" s="433">
        <v>572</v>
      </c>
      <c r="BP412" s="434">
        <f t="shared" si="1004"/>
        <v>0</v>
      </c>
      <c r="BQ412" s="435">
        <f t="shared" si="1005"/>
        <v>0</v>
      </c>
      <c r="BR412" s="432">
        <v>4</v>
      </c>
      <c r="BS412" s="433">
        <v>6</v>
      </c>
      <c r="BT412" s="434">
        <f t="shared" si="1006"/>
        <v>0</v>
      </c>
      <c r="BU412" s="435">
        <f t="shared" si="1007"/>
        <v>0</v>
      </c>
      <c r="BV412" s="432"/>
      <c r="BW412" s="433"/>
      <c r="BX412" s="434">
        <f t="shared" si="1118"/>
        <v>0</v>
      </c>
      <c r="BY412" s="435">
        <f t="shared" si="1119"/>
        <v>0</v>
      </c>
      <c r="BZ412" s="434">
        <f t="shared" si="1120"/>
        <v>663</v>
      </c>
      <c r="CA412" s="435">
        <f t="shared" si="1121"/>
        <v>578</v>
      </c>
      <c r="CB412" s="434">
        <f t="shared" si="1122"/>
        <v>0</v>
      </c>
      <c r="CC412" s="435">
        <f t="shared" si="1123"/>
        <v>0</v>
      </c>
      <c r="CD412" s="432">
        <v>5.8</v>
      </c>
      <c r="CE412" s="433">
        <v>6</v>
      </c>
      <c r="CF412" s="434">
        <f t="shared" si="1014"/>
        <v>3822.2</v>
      </c>
      <c r="CG412" s="435">
        <f t="shared" si="1015"/>
        <v>3432</v>
      </c>
      <c r="CH412" s="432">
        <v>9</v>
      </c>
      <c r="CI412" s="433">
        <v>12.4</v>
      </c>
      <c r="CJ412" s="434">
        <f t="shared" si="1016"/>
        <v>36</v>
      </c>
      <c r="CK412" s="435">
        <f t="shared" si="1017"/>
        <v>74.400000000000006</v>
      </c>
      <c r="CL412" s="432"/>
      <c r="CM412" s="433"/>
      <c r="CN412" s="434">
        <f t="shared" si="1018"/>
        <v>0</v>
      </c>
      <c r="CO412" s="435">
        <f t="shared" si="1019"/>
        <v>0</v>
      </c>
      <c r="CP412" s="434">
        <f t="shared" si="1020"/>
        <v>5.8193061840120661</v>
      </c>
      <c r="CQ412" s="435">
        <f t="shared" si="1021"/>
        <v>6.0664359861591697</v>
      </c>
      <c r="CR412" s="434">
        <f t="shared" si="1022"/>
        <v>3858.2</v>
      </c>
      <c r="CS412" s="435">
        <f t="shared" si="1023"/>
        <v>3506.4</v>
      </c>
      <c r="CT412" s="432"/>
      <c r="CU412" s="433"/>
      <c r="CV412" s="434">
        <f t="shared" si="1024"/>
        <v>0</v>
      </c>
      <c r="CW412" s="435">
        <f t="shared" si="1025"/>
        <v>0</v>
      </c>
      <c r="CX412" s="432"/>
      <c r="CY412" s="433"/>
      <c r="CZ412" s="434">
        <f t="shared" si="1026"/>
        <v>0</v>
      </c>
      <c r="DA412" s="435">
        <f t="shared" si="1027"/>
        <v>0</v>
      </c>
      <c r="DB412" s="432"/>
      <c r="DC412" s="433"/>
      <c r="DD412" s="434">
        <f t="shared" si="1028"/>
        <v>0</v>
      </c>
      <c r="DE412" s="435">
        <f t="shared" si="1029"/>
        <v>0</v>
      </c>
      <c r="DF412" s="434">
        <f t="shared" si="1030"/>
        <v>0</v>
      </c>
      <c r="DG412" s="435">
        <f t="shared" si="1031"/>
        <v>0</v>
      </c>
      <c r="DH412" s="434">
        <f t="shared" si="1032"/>
        <v>0</v>
      </c>
      <c r="DI412" s="435">
        <f t="shared" si="1033"/>
        <v>0</v>
      </c>
      <c r="DJ412" s="434">
        <f t="shared" si="1034"/>
        <v>1168</v>
      </c>
      <c r="DK412" s="435">
        <f t="shared" si="1035"/>
        <v>1036</v>
      </c>
      <c r="DL412" s="434">
        <f t="shared" si="1036"/>
        <v>0</v>
      </c>
      <c r="DM412" s="435">
        <f t="shared" si="1037"/>
        <v>0</v>
      </c>
      <c r="DN412" s="434">
        <f t="shared" si="1038"/>
        <v>5.2497431506849317</v>
      </c>
      <c r="DO412" s="435">
        <f t="shared" si="1039"/>
        <v>5.3297297297297304</v>
      </c>
      <c r="DP412" s="434">
        <f t="shared" si="1040"/>
        <v>6131.7</v>
      </c>
      <c r="DQ412" s="435">
        <f t="shared" si="1041"/>
        <v>5521.6</v>
      </c>
      <c r="DR412" s="434">
        <f t="shared" si="1042"/>
        <v>0</v>
      </c>
      <c r="DS412" s="435">
        <f t="shared" si="1043"/>
        <v>0</v>
      </c>
      <c r="DT412" s="434">
        <f t="shared" si="1044"/>
        <v>0</v>
      </c>
      <c r="DU412" s="435">
        <f t="shared" si="1045"/>
        <v>0</v>
      </c>
      <c r="DV412" s="432">
        <v>344</v>
      </c>
      <c r="DW412" s="433">
        <v>310</v>
      </c>
      <c r="DX412" s="434">
        <f t="shared" si="1046"/>
        <v>0</v>
      </c>
      <c r="DY412" s="435">
        <f t="shared" si="1047"/>
        <v>0</v>
      </c>
      <c r="DZ412" s="432">
        <v>62</v>
      </c>
      <c r="EA412" s="433">
        <v>59</v>
      </c>
      <c r="EB412" s="434">
        <f t="shared" si="1048"/>
        <v>0</v>
      </c>
      <c r="EC412" s="435">
        <f t="shared" si="1049"/>
        <v>0</v>
      </c>
      <c r="ED412" s="432"/>
      <c r="EE412" s="433"/>
      <c r="EF412" s="434">
        <f t="shared" si="1050"/>
        <v>0</v>
      </c>
      <c r="EG412" s="435">
        <f t="shared" si="1051"/>
        <v>0</v>
      </c>
      <c r="EH412" s="434">
        <f t="shared" si="1052"/>
        <v>406</v>
      </c>
      <c r="EI412" s="435">
        <f t="shared" si="1053"/>
        <v>369</v>
      </c>
      <c r="EJ412" s="434">
        <f t="shared" si="1054"/>
        <v>0</v>
      </c>
      <c r="EK412" s="435">
        <f t="shared" si="1055"/>
        <v>0</v>
      </c>
      <c r="EL412" s="432">
        <v>3.9</v>
      </c>
      <c r="EM412" s="433">
        <v>4.2</v>
      </c>
      <c r="EN412" s="434">
        <f t="shared" si="1056"/>
        <v>1341.6</v>
      </c>
      <c r="EO412" s="435">
        <f t="shared" si="1057"/>
        <v>1302</v>
      </c>
      <c r="EP412" s="432">
        <v>4.4000000000000004</v>
      </c>
      <c r="EQ412" s="433">
        <v>4</v>
      </c>
      <c r="ER412" s="434">
        <f t="shared" si="1058"/>
        <v>272.8</v>
      </c>
      <c r="ES412" s="435">
        <f t="shared" si="1059"/>
        <v>236</v>
      </c>
      <c r="ET412" s="432"/>
      <c r="EU412" s="433"/>
      <c r="EV412" s="434">
        <f t="shared" si="1060"/>
        <v>0</v>
      </c>
      <c r="EW412" s="435">
        <f t="shared" si="1061"/>
        <v>0</v>
      </c>
      <c r="EX412" s="434">
        <f t="shared" si="1062"/>
        <v>3.9763546798029554</v>
      </c>
      <c r="EY412" s="435">
        <f t="shared" si="1063"/>
        <v>4.1680216802168024</v>
      </c>
      <c r="EZ412" s="434">
        <f t="shared" si="1064"/>
        <v>1614.3999999999999</v>
      </c>
      <c r="FA412" s="435">
        <f t="shared" si="1065"/>
        <v>1538</v>
      </c>
      <c r="FB412" s="432"/>
      <c r="FC412" s="433"/>
      <c r="FD412" s="434">
        <f t="shared" si="1066"/>
        <v>0</v>
      </c>
      <c r="FE412" s="435">
        <f t="shared" si="1067"/>
        <v>0</v>
      </c>
      <c r="FF412" s="432"/>
      <c r="FG412" s="433"/>
      <c r="FH412" s="434">
        <f t="shared" si="1068"/>
        <v>0</v>
      </c>
      <c r="FI412" s="435">
        <f t="shared" si="1069"/>
        <v>0</v>
      </c>
      <c r="FJ412" s="432"/>
      <c r="FK412" s="433"/>
      <c r="FL412" s="434">
        <f t="shared" si="1070"/>
        <v>0</v>
      </c>
      <c r="FM412" s="435">
        <f t="shared" si="1071"/>
        <v>0</v>
      </c>
      <c r="FN412" s="434">
        <f t="shared" si="1072"/>
        <v>0</v>
      </c>
      <c r="FO412" s="435">
        <f t="shared" si="1073"/>
        <v>0</v>
      </c>
      <c r="FP412" s="434">
        <f t="shared" si="1074"/>
        <v>0</v>
      </c>
      <c r="FQ412" s="435">
        <f t="shared" si="1075"/>
        <v>0</v>
      </c>
      <c r="FR412" s="432">
        <v>42</v>
      </c>
      <c r="FS412" s="433">
        <v>34</v>
      </c>
      <c r="FT412" s="434">
        <f t="shared" si="1076"/>
        <v>0</v>
      </c>
      <c r="FU412" s="435">
        <f t="shared" si="1077"/>
        <v>0</v>
      </c>
      <c r="FV412" s="432">
        <v>6.2</v>
      </c>
      <c r="FW412" s="433">
        <v>9.1999999999999993</v>
      </c>
      <c r="FX412" s="434">
        <f t="shared" si="1078"/>
        <v>260.40000000000003</v>
      </c>
      <c r="FY412" s="435">
        <f t="shared" si="1079"/>
        <v>312.79999999999995</v>
      </c>
      <c r="FZ412" s="432"/>
      <c r="GA412" s="433"/>
      <c r="GB412" s="434">
        <f t="shared" si="1080"/>
        <v>0</v>
      </c>
      <c r="GC412" s="435">
        <f t="shared" si="1081"/>
        <v>0</v>
      </c>
      <c r="GD412" s="434">
        <f t="shared" si="1082"/>
        <v>1506</v>
      </c>
      <c r="GE412" s="435">
        <f t="shared" si="1083"/>
        <v>1340</v>
      </c>
      <c r="GF412" s="434">
        <f t="shared" si="1084"/>
        <v>0</v>
      </c>
      <c r="GG412" s="435">
        <f t="shared" si="1085"/>
        <v>0</v>
      </c>
      <c r="GH412" s="434">
        <f t="shared" si="1086"/>
        <v>7427.2999999999993</v>
      </c>
      <c r="GI412" s="435">
        <f t="shared" si="1087"/>
        <v>6749.2000000000007</v>
      </c>
      <c r="GJ412" s="434">
        <f t="shared" si="1088"/>
        <v>0</v>
      </c>
      <c r="GK412" s="435">
        <f t="shared" si="1089"/>
        <v>0</v>
      </c>
      <c r="GL412" s="434">
        <f t="shared" si="1090"/>
        <v>68</v>
      </c>
      <c r="GM412" s="435">
        <f t="shared" si="1091"/>
        <v>65</v>
      </c>
      <c r="GN412" s="434">
        <f t="shared" si="1092"/>
        <v>0</v>
      </c>
      <c r="GO412" s="435">
        <f t="shared" si="1093"/>
        <v>0</v>
      </c>
      <c r="GP412" s="434">
        <f t="shared" si="1094"/>
        <v>318.8</v>
      </c>
      <c r="GQ412" s="435">
        <f t="shared" si="1095"/>
        <v>310.39999999999998</v>
      </c>
      <c r="GR412" s="434">
        <f t="shared" si="1096"/>
        <v>0</v>
      </c>
      <c r="GS412" s="435">
        <f t="shared" si="1097"/>
        <v>0</v>
      </c>
      <c r="GT412" s="434">
        <f t="shared" si="1098"/>
        <v>1574</v>
      </c>
      <c r="GU412" s="435">
        <f t="shared" si="1099"/>
        <v>1405</v>
      </c>
      <c r="GV412" s="434">
        <f t="shared" si="1100"/>
        <v>0</v>
      </c>
      <c r="GW412" s="435">
        <f t="shared" si="1101"/>
        <v>0</v>
      </c>
      <c r="GX412" s="434">
        <f t="shared" si="1102"/>
        <v>7746.0999999999995</v>
      </c>
      <c r="GY412" s="435">
        <f t="shared" si="1103"/>
        <v>7059.6</v>
      </c>
      <c r="GZ412" s="434">
        <f t="shared" si="1104"/>
        <v>0</v>
      </c>
      <c r="HA412" s="435">
        <f t="shared" si="1105"/>
        <v>0</v>
      </c>
      <c r="HB412" s="434">
        <f t="shared" si="1106"/>
        <v>0</v>
      </c>
      <c r="HC412" s="435">
        <f t="shared" si="1107"/>
        <v>0</v>
      </c>
      <c r="HD412" s="434">
        <f t="shared" si="1108"/>
        <v>0</v>
      </c>
      <c r="HE412" s="435">
        <f t="shared" si="1109"/>
        <v>0</v>
      </c>
      <c r="HF412" s="434">
        <f t="shared" si="1110"/>
        <v>0</v>
      </c>
      <c r="HG412" s="435">
        <f t="shared" si="1111"/>
        <v>0</v>
      </c>
      <c r="HH412" s="434">
        <f t="shared" si="1112"/>
        <v>0</v>
      </c>
      <c r="HI412" s="435">
        <f t="shared" si="1113"/>
        <v>0</v>
      </c>
      <c r="HJ412" s="434">
        <f t="shared" si="1114"/>
        <v>8006.4999999999991</v>
      </c>
      <c r="HK412" s="435">
        <f t="shared" si="1115"/>
        <v>7372.4000000000005</v>
      </c>
      <c r="HL412" s="434">
        <f t="shared" si="1116"/>
        <v>0</v>
      </c>
      <c r="HM412" s="435">
        <f t="shared" si="1117"/>
        <v>0</v>
      </c>
    </row>
    <row r="413" spans="1:221" s="18" customFormat="1" ht="15" customHeight="1">
      <c r="A413" s="489" t="s">
        <v>720</v>
      </c>
      <c r="B413" s="490" t="s">
        <v>726</v>
      </c>
      <c r="C413" s="492"/>
      <c r="D413" s="489">
        <v>237330</v>
      </c>
      <c r="E413" s="627">
        <v>5</v>
      </c>
      <c r="F413" s="432">
        <v>370</v>
      </c>
      <c r="G413" s="433">
        <v>356</v>
      </c>
      <c r="H413" s="587">
        <v>23</v>
      </c>
      <c r="I413" s="583">
        <v>25</v>
      </c>
      <c r="J413" s="434">
        <f t="shared" si="970"/>
        <v>347</v>
      </c>
      <c r="K413" s="435">
        <f t="shared" si="971"/>
        <v>331</v>
      </c>
      <c r="L413" s="432">
        <v>120</v>
      </c>
      <c r="M413" s="433">
        <v>120</v>
      </c>
      <c r="N413" s="434">
        <f t="shared" si="972"/>
        <v>347</v>
      </c>
      <c r="O413" s="435">
        <f t="shared" si="973"/>
        <v>331</v>
      </c>
      <c r="P413" s="434">
        <f t="shared" si="974"/>
        <v>0</v>
      </c>
      <c r="Q413" s="435">
        <f t="shared" si="975"/>
        <v>0</v>
      </c>
      <c r="R413" s="432">
        <v>54</v>
      </c>
      <c r="S413" s="433">
        <v>48</v>
      </c>
      <c r="T413" s="434">
        <f t="shared" si="1124"/>
        <v>0</v>
      </c>
      <c r="U413" s="435">
        <f t="shared" si="1124"/>
        <v>0</v>
      </c>
      <c r="V413" s="432"/>
      <c r="W413" s="433"/>
      <c r="X413" s="434">
        <f t="shared" si="976"/>
        <v>0</v>
      </c>
      <c r="Y413" s="435">
        <f t="shared" si="977"/>
        <v>0</v>
      </c>
      <c r="Z413" s="432"/>
      <c r="AA413" s="433"/>
      <c r="AB413" s="434">
        <f t="shared" si="978"/>
        <v>0</v>
      </c>
      <c r="AC413" s="435">
        <f t="shared" si="979"/>
        <v>0</v>
      </c>
      <c r="AD413" s="434">
        <f t="shared" si="980"/>
        <v>54</v>
      </c>
      <c r="AE413" s="435">
        <f t="shared" si="981"/>
        <v>48</v>
      </c>
      <c r="AF413" s="434">
        <f t="shared" si="982"/>
        <v>0</v>
      </c>
      <c r="AG413" s="435">
        <f t="shared" si="983"/>
        <v>0</v>
      </c>
      <c r="AH413" s="432">
        <v>4.5</v>
      </c>
      <c r="AI413" s="433">
        <v>4.0999999999999996</v>
      </c>
      <c r="AJ413" s="434">
        <f t="shared" si="984"/>
        <v>243</v>
      </c>
      <c r="AK413" s="435">
        <f t="shared" si="985"/>
        <v>196.79999999999998</v>
      </c>
      <c r="AL413" s="432"/>
      <c r="AM413" s="433"/>
      <c r="AN413" s="434">
        <f t="shared" si="986"/>
        <v>0</v>
      </c>
      <c r="AO413" s="435">
        <f t="shared" si="987"/>
        <v>0</v>
      </c>
      <c r="AP413" s="432"/>
      <c r="AQ413" s="433"/>
      <c r="AR413" s="434">
        <f t="shared" si="988"/>
        <v>0</v>
      </c>
      <c r="AS413" s="435">
        <f t="shared" si="989"/>
        <v>0</v>
      </c>
      <c r="AT413" s="434">
        <f t="shared" si="990"/>
        <v>4.5</v>
      </c>
      <c r="AU413" s="435">
        <f t="shared" si="991"/>
        <v>4.0999999999999996</v>
      </c>
      <c r="AV413" s="434">
        <f t="shared" si="992"/>
        <v>243</v>
      </c>
      <c r="AW413" s="435">
        <f t="shared" si="993"/>
        <v>196.79999999999998</v>
      </c>
      <c r="AX413" s="432"/>
      <c r="AY413" s="433"/>
      <c r="AZ413" s="434">
        <f t="shared" si="994"/>
        <v>0</v>
      </c>
      <c r="BA413" s="435">
        <f t="shared" si="995"/>
        <v>0</v>
      </c>
      <c r="BB413" s="432"/>
      <c r="BC413" s="433"/>
      <c r="BD413" s="434">
        <f t="shared" si="996"/>
        <v>0</v>
      </c>
      <c r="BE413" s="435">
        <f t="shared" si="997"/>
        <v>0</v>
      </c>
      <c r="BF413" s="432"/>
      <c r="BG413" s="433"/>
      <c r="BH413" s="434">
        <f t="shared" si="998"/>
        <v>0</v>
      </c>
      <c r="BI413" s="435">
        <f t="shared" si="999"/>
        <v>0</v>
      </c>
      <c r="BJ413" s="434">
        <f t="shared" si="1000"/>
        <v>0</v>
      </c>
      <c r="BK413" s="435">
        <f t="shared" si="1001"/>
        <v>0</v>
      </c>
      <c r="BL413" s="434">
        <f t="shared" si="1002"/>
        <v>0</v>
      </c>
      <c r="BM413" s="435">
        <f t="shared" si="1003"/>
        <v>0</v>
      </c>
      <c r="BN413" s="432">
        <v>167</v>
      </c>
      <c r="BO413" s="433">
        <v>163</v>
      </c>
      <c r="BP413" s="434">
        <f t="shared" si="1004"/>
        <v>0</v>
      </c>
      <c r="BQ413" s="435">
        <f t="shared" si="1005"/>
        <v>0</v>
      </c>
      <c r="BR413" s="432"/>
      <c r="BS413" s="433"/>
      <c r="BT413" s="434">
        <f t="shared" si="1006"/>
        <v>0</v>
      </c>
      <c r="BU413" s="435">
        <f t="shared" si="1007"/>
        <v>0</v>
      </c>
      <c r="BV413" s="432"/>
      <c r="BW413" s="433"/>
      <c r="BX413" s="434">
        <f t="shared" si="1118"/>
        <v>0</v>
      </c>
      <c r="BY413" s="435">
        <f t="shared" si="1119"/>
        <v>0</v>
      </c>
      <c r="BZ413" s="434">
        <f t="shared" si="1120"/>
        <v>167</v>
      </c>
      <c r="CA413" s="435">
        <f t="shared" si="1121"/>
        <v>163</v>
      </c>
      <c r="CB413" s="434">
        <f t="shared" si="1122"/>
        <v>0</v>
      </c>
      <c r="CC413" s="435">
        <f t="shared" si="1123"/>
        <v>0</v>
      </c>
      <c r="CD413" s="432">
        <v>5.3</v>
      </c>
      <c r="CE413" s="433">
        <v>5.3</v>
      </c>
      <c r="CF413" s="434">
        <f t="shared" si="1014"/>
        <v>885.1</v>
      </c>
      <c r="CG413" s="435">
        <f t="shared" si="1015"/>
        <v>863.9</v>
      </c>
      <c r="CH413" s="432"/>
      <c r="CI413" s="433"/>
      <c r="CJ413" s="434">
        <f t="shared" si="1016"/>
        <v>0</v>
      </c>
      <c r="CK413" s="435">
        <f t="shared" si="1017"/>
        <v>0</v>
      </c>
      <c r="CL413" s="432"/>
      <c r="CM413" s="433"/>
      <c r="CN413" s="434">
        <f t="shared" si="1018"/>
        <v>0</v>
      </c>
      <c r="CO413" s="435">
        <f t="shared" si="1019"/>
        <v>0</v>
      </c>
      <c r="CP413" s="434">
        <f t="shared" si="1020"/>
        <v>5.3</v>
      </c>
      <c r="CQ413" s="435">
        <f t="shared" si="1021"/>
        <v>5.3</v>
      </c>
      <c r="CR413" s="434">
        <f t="shared" si="1022"/>
        <v>885.1</v>
      </c>
      <c r="CS413" s="435">
        <f t="shared" si="1023"/>
        <v>863.9</v>
      </c>
      <c r="CT413" s="432"/>
      <c r="CU413" s="433"/>
      <c r="CV413" s="434">
        <f t="shared" si="1024"/>
        <v>0</v>
      </c>
      <c r="CW413" s="435">
        <f t="shared" si="1025"/>
        <v>0</v>
      </c>
      <c r="CX413" s="432"/>
      <c r="CY413" s="433"/>
      <c r="CZ413" s="434">
        <f t="shared" si="1026"/>
        <v>0</v>
      </c>
      <c r="DA413" s="435">
        <f t="shared" si="1027"/>
        <v>0</v>
      </c>
      <c r="DB413" s="432"/>
      <c r="DC413" s="433"/>
      <c r="DD413" s="434">
        <f t="shared" si="1028"/>
        <v>0</v>
      </c>
      <c r="DE413" s="435">
        <f t="shared" si="1029"/>
        <v>0</v>
      </c>
      <c r="DF413" s="434">
        <f t="shared" si="1030"/>
        <v>0</v>
      </c>
      <c r="DG413" s="435">
        <f t="shared" si="1031"/>
        <v>0</v>
      </c>
      <c r="DH413" s="434">
        <f t="shared" si="1032"/>
        <v>0</v>
      </c>
      <c r="DI413" s="435">
        <f t="shared" si="1033"/>
        <v>0</v>
      </c>
      <c r="DJ413" s="434">
        <f t="shared" si="1034"/>
        <v>221</v>
      </c>
      <c r="DK413" s="435">
        <f t="shared" si="1035"/>
        <v>211</v>
      </c>
      <c r="DL413" s="434">
        <f t="shared" si="1036"/>
        <v>0</v>
      </c>
      <c r="DM413" s="435">
        <f t="shared" si="1037"/>
        <v>0</v>
      </c>
      <c r="DN413" s="434">
        <f t="shared" si="1038"/>
        <v>5.1045248868778277</v>
      </c>
      <c r="DO413" s="435">
        <f t="shared" si="1039"/>
        <v>5.0270142180094792</v>
      </c>
      <c r="DP413" s="434">
        <f t="shared" si="1040"/>
        <v>1128.0999999999999</v>
      </c>
      <c r="DQ413" s="435">
        <f t="shared" si="1041"/>
        <v>1060.7</v>
      </c>
      <c r="DR413" s="434">
        <f t="shared" si="1042"/>
        <v>0</v>
      </c>
      <c r="DS413" s="435">
        <f t="shared" si="1043"/>
        <v>0</v>
      </c>
      <c r="DT413" s="434">
        <f t="shared" si="1044"/>
        <v>0</v>
      </c>
      <c r="DU413" s="435">
        <f t="shared" si="1045"/>
        <v>0</v>
      </c>
      <c r="DV413" s="432">
        <v>106</v>
      </c>
      <c r="DW413" s="433">
        <v>100</v>
      </c>
      <c r="DX413" s="434">
        <f t="shared" si="1046"/>
        <v>0</v>
      </c>
      <c r="DY413" s="435">
        <f t="shared" si="1047"/>
        <v>0</v>
      </c>
      <c r="DZ413" s="432">
        <v>11</v>
      </c>
      <c r="EA413" s="433">
        <v>9</v>
      </c>
      <c r="EB413" s="434">
        <f t="shared" si="1048"/>
        <v>0</v>
      </c>
      <c r="EC413" s="435">
        <f t="shared" si="1049"/>
        <v>0</v>
      </c>
      <c r="ED413" s="432"/>
      <c r="EE413" s="433"/>
      <c r="EF413" s="434">
        <f t="shared" si="1050"/>
        <v>0</v>
      </c>
      <c r="EG413" s="435">
        <f t="shared" si="1051"/>
        <v>0</v>
      </c>
      <c r="EH413" s="434">
        <f t="shared" si="1052"/>
        <v>117</v>
      </c>
      <c r="EI413" s="435">
        <f t="shared" si="1053"/>
        <v>109</v>
      </c>
      <c r="EJ413" s="434">
        <f t="shared" si="1054"/>
        <v>0</v>
      </c>
      <c r="EK413" s="435">
        <f t="shared" si="1055"/>
        <v>0</v>
      </c>
      <c r="EL413" s="432">
        <v>3.4</v>
      </c>
      <c r="EM413" s="433">
        <v>3.5</v>
      </c>
      <c r="EN413" s="434">
        <f t="shared" si="1056"/>
        <v>360.4</v>
      </c>
      <c r="EO413" s="435">
        <f t="shared" si="1057"/>
        <v>350</v>
      </c>
      <c r="EP413" s="432">
        <v>3.4</v>
      </c>
      <c r="EQ413" s="433">
        <v>4.4000000000000004</v>
      </c>
      <c r="ER413" s="434">
        <f t="shared" si="1058"/>
        <v>37.4</v>
      </c>
      <c r="ES413" s="435">
        <f t="shared" si="1059"/>
        <v>39.6</v>
      </c>
      <c r="ET413" s="432"/>
      <c r="EU413" s="433"/>
      <c r="EV413" s="434">
        <f t="shared" si="1060"/>
        <v>0</v>
      </c>
      <c r="EW413" s="435">
        <f t="shared" si="1061"/>
        <v>0</v>
      </c>
      <c r="EX413" s="434">
        <f t="shared" si="1062"/>
        <v>3.3999999999999995</v>
      </c>
      <c r="EY413" s="435">
        <f t="shared" si="1063"/>
        <v>3.574311926605505</v>
      </c>
      <c r="EZ413" s="434">
        <f t="shared" si="1064"/>
        <v>397.79999999999995</v>
      </c>
      <c r="FA413" s="435">
        <f t="shared" si="1065"/>
        <v>389.6</v>
      </c>
      <c r="FB413" s="432"/>
      <c r="FC413" s="433"/>
      <c r="FD413" s="434">
        <f t="shared" si="1066"/>
        <v>0</v>
      </c>
      <c r="FE413" s="435">
        <f t="shared" si="1067"/>
        <v>0</v>
      </c>
      <c r="FF413" s="432"/>
      <c r="FG413" s="433"/>
      <c r="FH413" s="434">
        <f t="shared" si="1068"/>
        <v>0</v>
      </c>
      <c r="FI413" s="435">
        <f t="shared" si="1069"/>
        <v>0</v>
      </c>
      <c r="FJ413" s="432"/>
      <c r="FK413" s="433"/>
      <c r="FL413" s="434">
        <f t="shared" si="1070"/>
        <v>0</v>
      </c>
      <c r="FM413" s="435">
        <f t="shared" si="1071"/>
        <v>0</v>
      </c>
      <c r="FN413" s="434">
        <f t="shared" si="1072"/>
        <v>0</v>
      </c>
      <c r="FO413" s="435">
        <f t="shared" si="1073"/>
        <v>0</v>
      </c>
      <c r="FP413" s="434">
        <f t="shared" si="1074"/>
        <v>0</v>
      </c>
      <c r="FQ413" s="435">
        <f t="shared" si="1075"/>
        <v>0</v>
      </c>
      <c r="FR413" s="432">
        <v>9</v>
      </c>
      <c r="FS413" s="433">
        <v>11</v>
      </c>
      <c r="FT413" s="434">
        <f t="shared" si="1076"/>
        <v>0</v>
      </c>
      <c r="FU413" s="435">
        <f t="shared" si="1077"/>
        <v>0</v>
      </c>
      <c r="FV413" s="432">
        <v>5.8</v>
      </c>
      <c r="FW413" s="433">
        <v>9.6999999999999993</v>
      </c>
      <c r="FX413" s="434">
        <f t="shared" si="1078"/>
        <v>52.199999999999996</v>
      </c>
      <c r="FY413" s="435">
        <f t="shared" si="1079"/>
        <v>106.69999999999999</v>
      </c>
      <c r="FZ413" s="432"/>
      <c r="GA413" s="433"/>
      <c r="GB413" s="434">
        <f t="shared" si="1080"/>
        <v>0</v>
      </c>
      <c r="GC413" s="435">
        <f t="shared" si="1081"/>
        <v>0</v>
      </c>
      <c r="GD413" s="434">
        <f t="shared" si="1082"/>
        <v>327</v>
      </c>
      <c r="GE413" s="435">
        <f t="shared" si="1083"/>
        <v>311</v>
      </c>
      <c r="GF413" s="434">
        <f t="shared" si="1084"/>
        <v>0</v>
      </c>
      <c r="GG413" s="435">
        <f t="shared" si="1085"/>
        <v>0</v>
      </c>
      <c r="GH413" s="434">
        <f t="shared" si="1086"/>
        <v>1488.5</v>
      </c>
      <c r="GI413" s="435">
        <f t="shared" si="1087"/>
        <v>1410.7</v>
      </c>
      <c r="GJ413" s="434">
        <f t="shared" si="1088"/>
        <v>0</v>
      </c>
      <c r="GK413" s="435">
        <f t="shared" si="1089"/>
        <v>0</v>
      </c>
      <c r="GL413" s="434">
        <f t="shared" si="1090"/>
        <v>11</v>
      </c>
      <c r="GM413" s="435">
        <f t="shared" si="1091"/>
        <v>9</v>
      </c>
      <c r="GN413" s="434">
        <f t="shared" si="1092"/>
        <v>0</v>
      </c>
      <c r="GO413" s="435">
        <f t="shared" si="1093"/>
        <v>0</v>
      </c>
      <c r="GP413" s="434">
        <f t="shared" si="1094"/>
        <v>37.4</v>
      </c>
      <c r="GQ413" s="435">
        <f t="shared" si="1095"/>
        <v>39.6</v>
      </c>
      <c r="GR413" s="434">
        <f t="shared" si="1096"/>
        <v>0</v>
      </c>
      <c r="GS413" s="435">
        <f t="shared" si="1097"/>
        <v>0</v>
      </c>
      <c r="GT413" s="434">
        <f t="shared" si="1098"/>
        <v>338</v>
      </c>
      <c r="GU413" s="435">
        <f t="shared" si="1099"/>
        <v>320</v>
      </c>
      <c r="GV413" s="434">
        <f t="shared" si="1100"/>
        <v>0</v>
      </c>
      <c r="GW413" s="435">
        <f t="shared" si="1101"/>
        <v>0</v>
      </c>
      <c r="GX413" s="434">
        <f t="shared" si="1102"/>
        <v>1525.9</v>
      </c>
      <c r="GY413" s="435">
        <f t="shared" si="1103"/>
        <v>1450.3</v>
      </c>
      <c r="GZ413" s="434">
        <f t="shared" si="1104"/>
        <v>0</v>
      </c>
      <c r="HA413" s="435">
        <f t="shared" si="1105"/>
        <v>0</v>
      </c>
      <c r="HB413" s="434">
        <f t="shared" si="1106"/>
        <v>0</v>
      </c>
      <c r="HC413" s="435">
        <f t="shared" si="1107"/>
        <v>0</v>
      </c>
      <c r="HD413" s="434">
        <f t="shared" si="1108"/>
        <v>0</v>
      </c>
      <c r="HE413" s="435">
        <f t="shared" si="1109"/>
        <v>0</v>
      </c>
      <c r="HF413" s="434">
        <f t="shared" si="1110"/>
        <v>0</v>
      </c>
      <c r="HG413" s="435">
        <f t="shared" si="1111"/>
        <v>0</v>
      </c>
      <c r="HH413" s="434">
        <f t="shared" si="1112"/>
        <v>0</v>
      </c>
      <c r="HI413" s="435">
        <f t="shared" si="1113"/>
        <v>0</v>
      </c>
      <c r="HJ413" s="434">
        <f t="shared" si="1114"/>
        <v>1578.1</v>
      </c>
      <c r="HK413" s="435">
        <f t="shared" si="1115"/>
        <v>1557.0000000000002</v>
      </c>
      <c r="HL413" s="434">
        <f t="shared" si="1116"/>
        <v>0</v>
      </c>
      <c r="HM413" s="435">
        <f t="shared" si="1117"/>
        <v>0</v>
      </c>
    </row>
    <row r="414" spans="1:221" s="18" customFormat="1" ht="12.95" customHeight="1">
      <c r="A414" s="489" t="s">
        <v>720</v>
      </c>
      <c r="B414" s="490" t="s">
        <v>723</v>
      </c>
      <c r="C414" s="491" t="s">
        <v>1281</v>
      </c>
      <c r="D414" s="489">
        <v>237367</v>
      </c>
      <c r="E414" s="627">
        <v>5</v>
      </c>
      <c r="F414" s="432">
        <v>651</v>
      </c>
      <c r="G414" s="433">
        <v>698</v>
      </c>
      <c r="H414" s="587">
        <v>59</v>
      </c>
      <c r="I414" s="583">
        <v>62</v>
      </c>
      <c r="J414" s="434">
        <f t="shared" si="970"/>
        <v>592</v>
      </c>
      <c r="K414" s="435">
        <f t="shared" si="971"/>
        <v>636</v>
      </c>
      <c r="L414" s="432">
        <v>120</v>
      </c>
      <c r="M414" s="433">
        <v>120</v>
      </c>
      <c r="N414" s="434">
        <f t="shared" si="972"/>
        <v>592</v>
      </c>
      <c r="O414" s="435">
        <f t="shared" si="973"/>
        <v>636</v>
      </c>
      <c r="P414" s="434">
        <f t="shared" si="974"/>
        <v>0</v>
      </c>
      <c r="Q414" s="435">
        <f t="shared" si="975"/>
        <v>0</v>
      </c>
      <c r="R414" s="432">
        <v>180</v>
      </c>
      <c r="S414" s="433">
        <v>168</v>
      </c>
      <c r="T414" s="434">
        <f t="shared" si="1124"/>
        <v>0</v>
      </c>
      <c r="U414" s="435">
        <f t="shared" si="1124"/>
        <v>0</v>
      </c>
      <c r="V414" s="432"/>
      <c r="W414" s="433"/>
      <c r="X414" s="434">
        <f t="shared" si="976"/>
        <v>0</v>
      </c>
      <c r="Y414" s="435">
        <f t="shared" si="977"/>
        <v>0</v>
      </c>
      <c r="Z414" s="432"/>
      <c r="AA414" s="433"/>
      <c r="AB414" s="434">
        <f t="shared" si="978"/>
        <v>0</v>
      </c>
      <c r="AC414" s="435">
        <f t="shared" si="979"/>
        <v>0</v>
      </c>
      <c r="AD414" s="434">
        <f t="shared" si="980"/>
        <v>180</v>
      </c>
      <c r="AE414" s="435">
        <f t="shared" si="981"/>
        <v>168</v>
      </c>
      <c r="AF414" s="434">
        <f t="shared" si="982"/>
        <v>0</v>
      </c>
      <c r="AG414" s="435">
        <f t="shared" si="983"/>
        <v>0</v>
      </c>
      <c r="AH414" s="432">
        <v>4.3</v>
      </c>
      <c r="AI414" s="433">
        <v>4.2</v>
      </c>
      <c r="AJ414" s="434">
        <f t="shared" si="984"/>
        <v>774</v>
      </c>
      <c r="AK414" s="435">
        <f t="shared" si="985"/>
        <v>705.6</v>
      </c>
      <c r="AL414" s="432"/>
      <c r="AM414" s="433"/>
      <c r="AN414" s="434">
        <f t="shared" si="986"/>
        <v>0</v>
      </c>
      <c r="AO414" s="435">
        <f t="shared" si="987"/>
        <v>0</v>
      </c>
      <c r="AP414" s="432"/>
      <c r="AQ414" s="433"/>
      <c r="AR414" s="434">
        <f t="shared" si="988"/>
        <v>0</v>
      </c>
      <c r="AS414" s="435">
        <f t="shared" si="989"/>
        <v>0</v>
      </c>
      <c r="AT414" s="434">
        <f t="shared" si="990"/>
        <v>4.3</v>
      </c>
      <c r="AU414" s="435">
        <f t="shared" si="991"/>
        <v>4.2</v>
      </c>
      <c r="AV414" s="434">
        <f t="shared" si="992"/>
        <v>774</v>
      </c>
      <c r="AW414" s="435">
        <f t="shared" si="993"/>
        <v>705.6</v>
      </c>
      <c r="AX414" s="432"/>
      <c r="AY414" s="433"/>
      <c r="AZ414" s="434">
        <f t="shared" si="994"/>
        <v>0</v>
      </c>
      <c r="BA414" s="435">
        <f t="shared" si="995"/>
        <v>0</v>
      </c>
      <c r="BB414" s="432"/>
      <c r="BC414" s="433"/>
      <c r="BD414" s="434">
        <f t="shared" si="996"/>
        <v>0</v>
      </c>
      <c r="BE414" s="435">
        <f t="shared" si="997"/>
        <v>0</v>
      </c>
      <c r="BF414" s="432"/>
      <c r="BG414" s="433"/>
      <c r="BH414" s="434">
        <f t="shared" si="998"/>
        <v>0</v>
      </c>
      <c r="BI414" s="435">
        <f t="shared" si="999"/>
        <v>0</v>
      </c>
      <c r="BJ414" s="434">
        <f t="shared" si="1000"/>
        <v>0</v>
      </c>
      <c r="BK414" s="435">
        <f t="shared" si="1001"/>
        <v>0</v>
      </c>
      <c r="BL414" s="434">
        <f t="shared" si="1002"/>
        <v>0</v>
      </c>
      <c r="BM414" s="435">
        <f t="shared" si="1003"/>
        <v>0</v>
      </c>
      <c r="BN414" s="432">
        <v>217</v>
      </c>
      <c r="BO414" s="433">
        <v>229</v>
      </c>
      <c r="BP414" s="434">
        <f t="shared" si="1004"/>
        <v>0</v>
      </c>
      <c r="BQ414" s="435">
        <f t="shared" si="1005"/>
        <v>0</v>
      </c>
      <c r="BR414" s="432">
        <v>2</v>
      </c>
      <c r="BS414" s="433">
        <v>5</v>
      </c>
      <c r="BT414" s="434">
        <f t="shared" si="1006"/>
        <v>0</v>
      </c>
      <c r="BU414" s="435">
        <f t="shared" si="1007"/>
        <v>0</v>
      </c>
      <c r="BV414" s="432"/>
      <c r="BW414" s="433"/>
      <c r="BX414" s="434">
        <f t="shared" si="1118"/>
        <v>0</v>
      </c>
      <c r="BY414" s="435">
        <f t="shared" si="1119"/>
        <v>0</v>
      </c>
      <c r="BZ414" s="434">
        <f t="shared" si="1120"/>
        <v>219</v>
      </c>
      <c r="CA414" s="435">
        <f t="shared" si="1121"/>
        <v>234</v>
      </c>
      <c r="CB414" s="434">
        <f t="shared" si="1122"/>
        <v>0</v>
      </c>
      <c r="CC414" s="435">
        <f t="shared" si="1123"/>
        <v>0</v>
      </c>
      <c r="CD414" s="432">
        <v>6</v>
      </c>
      <c r="CE414" s="433">
        <v>5.5</v>
      </c>
      <c r="CF414" s="434">
        <f t="shared" si="1014"/>
        <v>1302</v>
      </c>
      <c r="CG414" s="435">
        <f t="shared" si="1015"/>
        <v>1259.5</v>
      </c>
      <c r="CH414" s="432">
        <v>22.8</v>
      </c>
      <c r="CI414" s="433">
        <v>8.1</v>
      </c>
      <c r="CJ414" s="434">
        <f t="shared" si="1016"/>
        <v>45.6</v>
      </c>
      <c r="CK414" s="435">
        <f t="shared" si="1017"/>
        <v>40.5</v>
      </c>
      <c r="CL414" s="432"/>
      <c r="CM414" s="433"/>
      <c r="CN414" s="434">
        <f t="shared" si="1018"/>
        <v>0</v>
      </c>
      <c r="CO414" s="435">
        <f t="shared" si="1019"/>
        <v>0</v>
      </c>
      <c r="CP414" s="434">
        <f t="shared" si="1020"/>
        <v>6.1534246575342459</v>
      </c>
      <c r="CQ414" s="435">
        <f t="shared" si="1021"/>
        <v>5.5555555555555554</v>
      </c>
      <c r="CR414" s="434">
        <f t="shared" si="1022"/>
        <v>1347.6</v>
      </c>
      <c r="CS414" s="435">
        <f t="shared" si="1023"/>
        <v>1300</v>
      </c>
      <c r="CT414" s="432"/>
      <c r="CU414" s="433"/>
      <c r="CV414" s="434">
        <f t="shared" si="1024"/>
        <v>0</v>
      </c>
      <c r="CW414" s="435">
        <f t="shared" si="1025"/>
        <v>0</v>
      </c>
      <c r="CX414" s="432"/>
      <c r="CY414" s="433"/>
      <c r="CZ414" s="434">
        <f t="shared" si="1026"/>
        <v>0</v>
      </c>
      <c r="DA414" s="435">
        <f t="shared" si="1027"/>
        <v>0</v>
      </c>
      <c r="DB414" s="432"/>
      <c r="DC414" s="433"/>
      <c r="DD414" s="434">
        <f t="shared" si="1028"/>
        <v>0</v>
      </c>
      <c r="DE414" s="435">
        <f t="shared" si="1029"/>
        <v>0</v>
      </c>
      <c r="DF414" s="434">
        <f t="shared" si="1030"/>
        <v>0</v>
      </c>
      <c r="DG414" s="435">
        <f t="shared" si="1031"/>
        <v>0</v>
      </c>
      <c r="DH414" s="434">
        <f t="shared" si="1032"/>
        <v>0</v>
      </c>
      <c r="DI414" s="435">
        <f t="shared" si="1033"/>
        <v>0</v>
      </c>
      <c r="DJ414" s="434">
        <f t="shared" si="1034"/>
        <v>399</v>
      </c>
      <c r="DK414" s="435">
        <f t="shared" si="1035"/>
        <v>402</v>
      </c>
      <c r="DL414" s="434">
        <f t="shared" si="1036"/>
        <v>0</v>
      </c>
      <c r="DM414" s="435">
        <f t="shared" si="1037"/>
        <v>0</v>
      </c>
      <c r="DN414" s="434">
        <f t="shared" si="1038"/>
        <v>5.3172932330827063</v>
      </c>
      <c r="DO414" s="435">
        <f t="shared" si="1039"/>
        <v>4.9890547263681588</v>
      </c>
      <c r="DP414" s="434">
        <f t="shared" si="1040"/>
        <v>2121.6</v>
      </c>
      <c r="DQ414" s="435">
        <f t="shared" si="1041"/>
        <v>2005.6</v>
      </c>
      <c r="DR414" s="434">
        <f t="shared" si="1042"/>
        <v>0</v>
      </c>
      <c r="DS414" s="435">
        <f t="shared" si="1043"/>
        <v>0</v>
      </c>
      <c r="DT414" s="434">
        <f t="shared" si="1044"/>
        <v>0</v>
      </c>
      <c r="DU414" s="435">
        <f t="shared" si="1045"/>
        <v>0</v>
      </c>
      <c r="DV414" s="432">
        <v>160</v>
      </c>
      <c r="DW414" s="433">
        <v>198</v>
      </c>
      <c r="DX414" s="434">
        <f t="shared" si="1046"/>
        <v>0</v>
      </c>
      <c r="DY414" s="435">
        <f t="shared" si="1047"/>
        <v>0</v>
      </c>
      <c r="DZ414" s="432">
        <v>14</v>
      </c>
      <c r="EA414" s="433">
        <v>19</v>
      </c>
      <c r="EB414" s="434">
        <f t="shared" si="1048"/>
        <v>0</v>
      </c>
      <c r="EC414" s="435">
        <f t="shared" si="1049"/>
        <v>0</v>
      </c>
      <c r="ED414" s="432"/>
      <c r="EE414" s="433"/>
      <c r="EF414" s="434">
        <f t="shared" si="1050"/>
        <v>0</v>
      </c>
      <c r="EG414" s="435">
        <f t="shared" si="1051"/>
        <v>0</v>
      </c>
      <c r="EH414" s="434">
        <f t="shared" si="1052"/>
        <v>174</v>
      </c>
      <c r="EI414" s="435">
        <f t="shared" si="1053"/>
        <v>217</v>
      </c>
      <c r="EJ414" s="434">
        <f t="shared" si="1054"/>
        <v>0</v>
      </c>
      <c r="EK414" s="435">
        <f t="shared" si="1055"/>
        <v>0</v>
      </c>
      <c r="EL414" s="432">
        <v>4.3</v>
      </c>
      <c r="EM414" s="433">
        <v>4.5999999999999996</v>
      </c>
      <c r="EN414" s="434">
        <f t="shared" si="1056"/>
        <v>688</v>
      </c>
      <c r="EO414" s="435">
        <f t="shared" si="1057"/>
        <v>910.8</v>
      </c>
      <c r="EP414" s="432">
        <v>5.7</v>
      </c>
      <c r="EQ414" s="433">
        <v>7.6</v>
      </c>
      <c r="ER414" s="434">
        <f t="shared" si="1058"/>
        <v>79.8</v>
      </c>
      <c r="ES414" s="435">
        <f t="shared" si="1059"/>
        <v>144.4</v>
      </c>
      <c r="ET414" s="432"/>
      <c r="EU414" s="433"/>
      <c r="EV414" s="434">
        <f t="shared" si="1060"/>
        <v>0</v>
      </c>
      <c r="EW414" s="435">
        <f t="shared" si="1061"/>
        <v>0</v>
      </c>
      <c r="EX414" s="434">
        <f t="shared" si="1062"/>
        <v>4.4126436781609195</v>
      </c>
      <c r="EY414" s="435">
        <f t="shared" si="1063"/>
        <v>4.862672811059908</v>
      </c>
      <c r="EZ414" s="434">
        <f t="shared" si="1064"/>
        <v>767.8</v>
      </c>
      <c r="FA414" s="435">
        <f t="shared" si="1065"/>
        <v>1055.2</v>
      </c>
      <c r="FB414" s="432"/>
      <c r="FC414" s="433"/>
      <c r="FD414" s="434">
        <f t="shared" si="1066"/>
        <v>0</v>
      </c>
      <c r="FE414" s="435">
        <f t="shared" si="1067"/>
        <v>0</v>
      </c>
      <c r="FF414" s="432"/>
      <c r="FG414" s="433"/>
      <c r="FH414" s="434">
        <f t="shared" si="1068"/>
        <v>0</v>
      </c>
      <c r="FI414" s="435">
        <f t="shared" si="1069"/>
        <v>0</v>
      </c>
      <c r="FJ414" s="432"/>
      <c r="FK414" s="433"/>
      <c r="FL414" s="434">
        <f t="shared" si="1070"/>
        <v>0</v>
      </c>
      <c r="FM414" s="435">
        <f t="shared" si="1071"/>
        <v>0</v>
      </c>
      <c r="FN414" s="434">
        <f t="shared" si="1072"/>
        <v>0</v>
      </c>
      <c r="FO414" s="435">
        <f t="shared" si="1073"/>
        <v>0</v>
      </c>
      <c r="FP414" s="434">
        <f t="shared" si="1074"/>
        <v>0</v>
      </c>
      <c r="FQ414" s="435">
        <f t="shared" si="1075"/>
        <v>0</v>
      </c>
      <c r="FR414" s="432">
        <v>19</v>
      </c>
      <c r="FS414" s="433">
        <v>17</v>
      </c>
      <c r="FT414" s="434">
        <f t="shared" si="1076"/>
        <v>0</v>
      </c>
      <c r="FU414" s="435">
        <f t="shared" si="1077"/>
        <v>0</v>
      </c>
      <c r="FV414" s="432">
        <v>11.8</v>
      </c>
      <c r="FW414" s="433">
        <v>5.6</v>
      </c>
      <c r="FX414" s="434">
        <f t="shared" si="1078"/>
        <v>224.20000000000002</v>
      </c>
      <c r="FY414" s="435">
        <f t="shared" si="1079"/>
        <v>95.199999999999989</v>
      </c>
      <c r="FZ414" s="432"/>
      <c r="GA414" s="433"/>
      <c r="GB414" s="434">
        <f t="shared" si="1080"/>
        <v>0</v>
      </c>
      <c r="GC414" s="435">
        <f t="shared" si="1081"/>
        <v>0</v>
      </c>
      <c r="GD414" s="434">
        <f t="shared" si="1082"/>
        <v>557</v>
      </c>
      <c r="GE414" s="435">
        <f t="shared" si="1083"/>
        <v>595</v>
      </c>
      <c r="GF414" s="434">
        <f t="shared" si="1084"/>
        <v>0</v>
      </c>
      <c r="GG414" s="435">
        <f t="shared" si="1085"/>
        <v>0</v>
      </c>
      <c r="GH414" s="434">
        <f t="shared" si="1086"/>
        <v>2764</v>
      </c>
      <c r="GI414" s="435">
        <f t="shared" si="1087"/>
        <v>2875.8999999999996</v>
      </c>
      <c r="GJ414" s="434">
        <f t="shared" si="1088"/>
        <v>0</v>
      </c>
      <c r="GK414" s="435">
        <f t="shared" si="1089"/>
        <v>0</v>
      </c>
      <c r="GL414" s="434">
        <f t="shared" si="1090"/>
        <v>16</v>
      </c>
      <c r="GM414" s="435">
        <f t="shared" si="1091"/>
        <v>24</v>
      </c>
      <c r="GN414" s="434">
        <f t="shared" si="1092"/>
        <v>0</v>
      </c>
      <c r="GO414" s="435">
        <f t="shared" si="1093"/>
        <v>0</v>
      </c>
      <c r="GP414" s="434">
        <f t="shared" si="1094"/>
        <v>125.4</v>
      </c>
      <c r="GQ414" s="435">
        <f t="shared" si="1095"/>
        <v>184.9</v>
      </c>
      <c r="GR414" s="434">
        <f t="shared" si="1096"/>
        <v>0</v>
      </c>
      <c r="GS414" s="435">
        <f t="shared" si="1097"/>
        <v>0</v>
      </c>
      <c r="GT414" s="434">
        <f t="shared" si="1098"/>
        <v>573</v>
      </c>
      <c r="GU414" s="435">
        <f t="shared" si="1099"/>
        <v>619</v>
      </c>
      <c r="GV414" s="434">
        <f t="shared" si="1100"/>
        <v>0</v>
      </c>
      <c r="GW414" s="435">
        <f t="shared" si="1101"/>
        <v>0</v>
      </c>
      <c r="GX414" s="434">
        <f t="shared" si="1102"/>
        <v>2889.4</v>
      </c>
      <c r="GY414" s="435">
        <f t="shared" si="1103"/>
        <v>3060.7999999999997</v>
      </c>
      <c r="GZ414" s="434">
        <f t="shared" si="1104"/>
        <v>0</v>
      </c>
      <c r="HA414" s="435">
        <f t="shared" si="1105"/>
        <v>0</v>
      </c>
      <c r="HB414" s="434">
        <f t="shared" si="1106"/>
        <v>0</v>
      </c>
      <c r="HC414" s="435">
        <f t="shared" si="1107"/>
        <v>0</v>
      </c>
      <c r="HD414" s="434">
        <f t="shared" si="1108"/>
        <v>0</v>
      </c>
      <c r="HE414" s="435">
        <f t="shared" si="1109"/>
        <v>0</v>
      </c>
      <c r="HF414" s="434">
        <f t="shared" si="1110"/>
        <v>0</v>
      </c>
      <c r="HG414" s="435">
        <f t="shared" si="1111"/>
        <v>0</v>
      </c>
      <c r="HH414" s="434">
        <f t="shared" si="1112"/>
        <v>0</v>
      </c>
      <c r="HI414" s="435">
        <f t="shared" si="1113"/>
        <v>0</v>
      </c>
      <c r="HJ414" s="434">
        <f t="shared" si="1114"/>
        <v>3113.5999999999995</v>
      </c>
      <c r="HK414" s="435">
        <f t="shared" si="1115"/>
        <v>3156</v>
      </c>
      <c r="HL414" s="434">
        <f t="shared" si="1116"/>
        <v>0</v>
      </c>
      <c r="HM414" s="435">
        <f t="shared" si="1117"/>
        <v>0</v>
      </c>
    </row>
    <row r="415" spans="1:221" s="18" customFormat="1" ht="12.95" customHeight="1">
      <c r="A415" s="489" t="s">
        <v>720</v>
      </c>
      <c r="B415" s="490" t="s">
        <v>724</v>
      </c>
      <c r="C415" s="491" t="s">
        <v>1277</v>
      </c>
      <c r="D415" s="489">
        <v>237792</v>
      </c>
      <c r="E415" s="627">
        <v>5</v>
      </c>
      <c r="F415" s="432">
        <v>634</v>
      </c>
      <c r="G415" s="433">
        <v>574</v>
      </c>
      <c r="H415" s="587">
        <v>12</v>
      </c>
      <c r="I415" s="583">
        <v>18</v>
      </c>
      <c r="J415" s="434">
        <f t="shared" si="970"/>
        <v>622</v>
      </c>
      <c r="K415" s="435">
        <f t="shared" si="971"/>
        <v>556</v>
      </c>
      <c r="L415" s="432">
        <v>120</v>
      </c>
      <c r="M415" s="433">
        <v>120</v>
      </c>
      <c r="N415" s="434">
        <f t="shared" si="972"/>
        <v>622</v>
      </c>
      <c r="O415" s="435">
        <f t="shared" si="973"/>
        <v>556</v>
      </c>
      <c r="P415" s="434">
        <f t="shared" si="974"/>
        <v>0</v>
      </c>
      <c r="Q415" s="435">
        <f t="shared" si="975"/>
        <v>0</v>
      </c>
      <c r="R415" s="432">
        <v>69</v>
      </c>
      <c r="S415" s="433">
        <v>86</v>
      </c>
      <c r="T415" s="434">
        <f t="shared" si="1124"/>
        <v>0</v>
      </c>
      <c r="U415" s="435">
        <f t="shared" si="1124"/>
        <v>0</v>
      </c>
      <c r="V415" s="432"/>
      <c r="W415" s="433"/>
      <c r="X415" s="434">
        <f t="shared" si="976"/>
        <v>0</v>
      </c>
      <c r="Y415" s="435">
        <f t="shared" si="977"/>
        <v>0</v>
      </c>
      <c r="Z415" s="432"/>
      <c r="AA415" s="433"/>
      <c r="AB415" s="434">
        <f t="shared" si="978"/>
        <v>0</v>
      </c>
      <c r="AC415" s="435">
        <f t="shared" si="979"/>
        <v>0</v>
      </c>
      <c r="AD415" s="434">
        <f t="shared" si="980"/>
        <v>69</v>
      </c>
      <c r="AE415" s="435">
        <f t="shared" si="981"/>
        <v>86</v>
      </c>
      <c r="AF415" s="434">
        <f t="shared" si="982"/>
        <v>0</v>
      </c>
      <c r="AG415" s="435">
        <f t="shared" si="983"/>
        <v>0</v>
      </c>
      <c r="AH415" s="432">
        <v>4.3</v>
      </c>
      <c r="AI415" s="433">
        <v>4.2</v>
      </c>
      <c r="AJ415" s="434">
        <f t="shared" si="984"/>
        <v>296.7</v>
      </c>
      <c r="AK415" s="435">
        <f t="shared" si="985"/>
        <v>361.2</v>
      </c>
      <c r="AL415" s="432"/>
      <c r="AM415" s="433"/>
      <c r="AN415" s="434">
        <f t="shared" si="986"/>
        <v>0</v>
      </c>
      <c r="AO415" s="435">
        <f t="shared" si="987"/>
        <v>0</v>
      </c>
      <c r="AP415" s="432"/>
      <c r="AQ415" s="433"/>
      <c r="AR415" s="434">
        <f t="shared" si="988"/>
        <v>0</v>
      </c>
      <c r="AS415" s="435">
        <f t="shared" si="989"/>
        <v>0</v>
      </c>
      <c r="AT415" s="434">
        <f t="shared" si="990"/>
        <v>4.3</v>
      </c>
      <c r="AU415" s="435">
        <f t="shared" si="991"/>
        <v>4.2</v>
      </c>
      <c r="AV415" s="434">
        <f t="shared" si="992"/>
        <v>296.7</v>
      </c>
      <c r="AW415" s="435">
        <f t="shared" si="993"/>
        <v>361.2</v>
      </c>
      <c r="AX415" s="432"/>
      <c r="AY415" s="433"/>
      <c r="AZ415" s="434">
        <f t="shared" si="994"/>
        <v>0</v>
      </c>
      <c r="BA415" s="435">
        <f t="shared" si="995"/>
        <v>0</v>
      </c>
      <c r="BB415" s="432"/>
      <c r="BC415" s="433"/>
      <c r="BD415" s="434">
        <f t="shared" si="996"/>
        <v>0</v>
      </c>
      <c r="BE415" s="435">
        <f t="shared" si="997"/>
        <v>0</v>
      </c>
      <c r="BF415" s="432"/>
      <c r="BG415" s="433"/>
      <c r="BH415" s="434">
        <f t="shared" si="998"/>
        <v>0</v>
      </c>
      <c r="BI415" s="435">
        <f t="shared" si="999"/>
        <v>0</v>
      </c>
      <c r="BJ415" s="434">
        <f t="shared" si="1000"/>
        <v>0</v>
      </c>
      <c r="BK415" s="435">
        <f t="shared" si="1001"/>
        <v>0</v>
      </c>
      <c r="BL415" s="434">
        <f t="shared" si="1002"/>
        <v>0</v>
      </c>
      <c r="BM415" s="435">
        <f t="shared" si="1003"/>
        <v>0</v>
      </c>
      <c r="BN415" s="432">
        <v>245</v>
      </c>
      <c r="BO415" s="433">
        <v>228</v>
      </c>
      <c r="BP415" s="434">
        <f t="shared" si="1004"/>
        <v>0</v>
      </c>
      <c r="BQ415" s="435">
        <f t="shared" si="1005"/>
        <v>0</v>
      </c>
      <c r="BR415" s="432">
        <v>1</v>
      </c>
      <c r="BS415" s="433">
        <v>6</v>
      </c>
      <c r="BT415" s="434">
        <f t="shared" si="1006"/>
        <v>0</v>
      </c>
      <c r="BU415" s="435">
        <f t="shared" si="1007"/>
        <v>0</v>
      </c>
      <c r="BV415" s="432"/>
      <c r="BW415" s="433"/>
      <c r="BX415" s="434">
        <f t="shared" si="1118"/>
        <v>0</v>
      </c>
      <c r="BY415" s="435">
        <f t="shared" si="1119"/>
        <v>0</v>
      </c>
      <c r="BZ415" s="434">
        <f t="shared" si="1120"/>
        <v>246</v>
      </c>
      <c r="CA415" s="435">
        <f t="shared" si="1121"/>
        <v>234</v>
      </c>
      <c r="CB415" s="434">
        <f t="shared" si="1122"/>
        <v>0</v>
      </c>
      <c r="CC415" s="435">
        <f t="shared" si="1123"/>
        <v>0</v>
      </c>
      <c r="CD415" s="432">
        <v>5.3</v>
      </c>
      <c r="CE415" s="433">
        <v>4.7</v>
      </c>
      <c r="CF415" s="434">
        <f t="shared" si="1014"/>
        <v>1298.5</v>
      </c>
      <c r="CG415" s="435">
        <f t="shared" si="1015"/>
        <v>1071.6000000000001</v>
      </c>
      <c r="CH415" s="432">
        <v>8.5</v>
      </c>
      <c r="CI415" s="433">
        <v>8.1999999999999993</v>
      </c>
      <c r="CJ415" s="434">
        <f t="shared" si="1016"/>
        <v>8.5</v>
      </c>
      <c r="CK415" s="435">
        <f t="shared" si="1017"/>
        <v>49.199999999999996</v>
      </c>
      <c r="CL415" s="432"/>
      <c r="CM415" s="433"/>
      <c r="CN415" s="434">
        <f t="shared" si="1018"/>
        <v>0</v>
      </c>
      <c r="CO415" s="435">
        <f t="shared" si="1019"/>
        <v>0</v>
      </c>
      <c r="CP415" s="434">
        <f t="shared" si="1020"/>
        <v>5.3130081300813012</v>
      </c>
      <c r="CQ415" s="435">
        <f t="shared" si="1021"/>
        <v>4.7897435897435905</v>
      </c>
      <c r="CR415" s="434">
        <f t="shared" si="1022"/>
        <v>1307</v>
      </c>
      <c r="CS415" s="435">
        <f t="shared" si="1023"/>
        <v>1120.8000000000002</v>
      </c>
      <c r="CT415" s="432"/>
      <c r="CU415" s="433"/>
      <c r="CV415" s="434">
        <f t="shared" si="1024"/>
        <v>0</v>
      </c>
      <c r="CW415" s="435">
        <f t="shared" si="1025"/>
        <v>0</v>
      </c>
      <c r="CX415" s="432"/>
      <c r="CY415" s="433"/>
      <c r="CZ415" s="434">
        <f t="shared" si="1026"/>
        <v>0</v>
      </c>
      <c r="DA415" s="435">
        <f t="shared" si="1027"/>
        <v>0</v>
      </c>
      <c r="DB415" s="432"/>
      <c r="DC415" s="433"/>
      <c r="DD415" s="434">
        <f t="shared" si="1028"/>
        <v>0</v>
      </c>
      <c r="DE415" s="435">
        <f t="shared" si="1029"/>
        <v>0</v>
      </c>
      <c r="DF415" s="434">
        <f t="shared" si="1030"/>
        <v>0</v>
      </c>
      <c r="DG415" s="435">
        <f t="shared" si="1031"/>
        <v>0</v>
      </c>
      <c r="DH415" s="434">
        <f t="shared" si="1032"/>
        <v>0</v>
      </c>
      <c r="DI415" s="435">
        <f t="shared" si="1033"/>
        <v>0</v>
      </c>
      <c r="DJ415" s="434">
        <f t="shared" si="1034"/>
        <v>315</v>
      </c>
      <c r="DK415" s="435">
        <f t="shared" si="1035"/>
        <v>320</v>
      </c>
      <c r="DL415" s="434">
        <f t="shared" si="1036"/>
        <v>0</v>
      </c>
      <c r="DM415" s="435">
        <f t="shared" si="1037"/>
        <v>0</v>
      </c>
      <c r="DN415" s="434">
        <f t="shared" si="1038"/>
        <v>5.0911111111111111</v>
      </c>
      <c r="DO415" s="435">
        <f t="shared" si="1039"/>
        <v>4.6312500000000005</v>
      </c>
      <c r="DP415" s="434">
        <f t="shared" si="1040"/>
        <v>1603.7</v>
      </c>
      <c r="DQ415" s="435">
        <f t="shared" si="1041"/>
        <v>1482.0000000000002</v>
      </c>
      <c r="DR415" s="434">
        <f t="shared" si="1042"/>
        <v>0</v>
      </c>
      <c r="DS415" s="435">
        <f t="shared" si="1043"/>
        <v>0</v>
      </c>
      <c r="DT415" s="434">
        <f t="shared" si="1044"/>
        <v>0</v>
      </c>
      <c r="DU415" s="435">
        <f t="shared" si="1045"/>
        <v>0</v>
      </c>
      <c r="DV415" s="432">
        <v>244</v>
      </c>
      <c r="DW415" s="433">
        <v>194</v>
      </c>
      <c r="DX415" s="434">
        <f t="shared" si="1046"/>
        <v>0</v>
      </c>
      <c r="DY415" s="435">
        <f t="shared" si="1047"/>
        <v>0</v>
      </c>
      <c r="DZ415" s="432">
        <v>57</v>
      </c>
      <c r="EA415" s="433">
        <v>35</v>
      </c>
      <c r="EB415" s="434">
        <f t="shared" si="1048"/>
        <v>0</v>
      </c>
      <c r="EC415" s="435">
        <f t="shared" si="1049"/>
        <v>0</v>
      </c>
      <c r="ED415" s="432"/>
      <c r="EE415" s="433"/>
      <c r="EF415" s="434">
        <f t="shared" si="1050"/>
        <v>0</v>
      </c>
      <c r="EG415" s="435">
        <f t="shared" si="1051"/>
        <v>0</v>
      </c>
      <c r="EH415" s="434">
        <f t="shared" si="1052"/>
        <v>301</v>
      </c>
      <c r="EI415" s="435">
        <f t="shared" si="1053"/>
        <v>229</v>
      </c>
      <c r="EJ415" s="434">
        <f t="shared" si="1054"/>
        <v>0</v>
      </c>
      <c r="EK415" s="435">
        <f t="shared" si="1055"/>
        <v>0</v>
      </c>
      <c r="EL415" s="432">
        <v>3.8</v>
      </c>
      <c r="EM415" s="433">
        <v>3.5</v>
      </c>
      <c r="EN415" s="434">
        <f t="shared" si="1056"/>
        <v>927.19999999999993</v>
      </c>
      <c r="EO415" s="435">
        <f t="shared" si="1057"/>
        <v>679</v>
      </c>
      <c r="EP415" s="432">
        <v>3.6</v>
      </c>
      <c r="EQ415" s="433">
        <v>5.0999999999999996</v>
      </c>
      <c r="ER415" s="434">
        <f t="shared" si="1058"/>
        <v>205.20000000000002</v>
      </c>
      <c r="ES415" s="435">
        <f t="shared" si="1059"/>
        <v>178.5</v>
      </c>
      <c r="ET415" s="432"/>
      <c r="EU415" s="433"/>
      <c r="EV415" s="434">
        <f t="shared" si="1060"/>
        <v>0</v>
      </c>
      <c r="EW415" s="435">
        <f t="shared" si="1061"/>
        <v>0</v>
      </c>
      <c r="EX415" s="434">
        <f t="shared" si="1062"/>
        <v>3.7621262458471758</v>
      </c>
      <c r="EY415" s="435">
        <f t="shared" si="1063"/>
        <v>3.7445414847161573</v>
      </c>
      <c r="EZ415" s="434">
        <f t="shared" si="1064"/>
        <v>1132.3999999999999</v>
      </c>
      <c r="FA415" s="435">
        <f t="shared" si="1065"/>
        <v>857.5</v>
      </c>
      <c r="FB415" s="432"/>
      <c r="FC415" s="433"/>
      <c r="FD415" s="434">
        <f t="shared" si="1066"/>
        <v>0</v>
      </c>
      <c r="FE415" s="435">
        <f t="shared" si="1067"/>
        <v>0</v>
      </c>
      <c r="FF415" s="432"/>
      <c r="FG415" s="433"/>
      <c r="FH415" s="434">
        <f t="shared" si="1068"/>
        <v>0</v>
      </c>
      <c r="FI415" s="435">
        <f t="shared" si="1069"/>
        <v>0</v>
      </c>
      <c r="FJ415" s="432"/>
      <c r="FK415" s="433"/>
      <c r="FL415" s="434">
        <f t="shared" si="1070"/>
        <v>0</v>
      </c>
      <c r="FM415" s="435">
        <f t="shared" si="1071"/>
        <v>0</v>
      </c>
      <c r="FN415" s="434">
        <f t="shared" si="1072"/>
        <v>0</v>
      </c>
      <c r="FO415" s="435">
        <f t="shared" si="1073"/>
        <v>0</v>
      </c>
      <c r="FP415" s="434">
        <f t="shared" si="1074"/>
        <v>0</v>
      </c>
      <c r="FQ415" s="435">
        <f t="shared" si="1075"/>
        <v>0</v>
      </c>
      <c r="FR415" s="432">
        <v>6</v>
      </c>
      <c r="FS415" s="433">
        <v>7</v>
      </c>
      <c r="FT415" s="434">
        <f t="shared" si="1076"/>
        <v>0</v>
      </c>
      <c r="FU415" s="435">
        <f t="shared" si="1077"/>
        <v>0</v>
      </c>
      <c r="FV415" s="432">
        <v>8.8000000000000007</v>
      </c>
      <c r="FW415" s="433">
        <v>8.6</v>
      </c>
      <c r="FX415" s="434">
        <f t="shared" si="1078"/>
        <v>52.800000000000004</v>
      </c>
      <c r="FY415" s="435">
        <f t="shared" si="1079"/>
        <v>60.199999999999996</v>
      </c>
      <c r="FZ415" s="432"/>
      <c r="GA415" s="433"/>
      <c r="GB415" s="434">
        <f t="shared" si="1080"/>
        <v>0</v>
      </c>
      <c r="GC415" s="435">
        <f t="shared" si="1081"/>
        <v>0</v>
      </c>
      <c r="GD415" s="434">
        <f t="shared" si="1082"/>
        <v>558</v>
      </c>
      <c r="GE415" s="435">
        <f t="shared" si="1083"/>
        <v>508</v>
      </c>
      <c r="GF415" s="434">
        <f t="shared" si="1084"/>
        <v>0</v>
      </c>
      <c r="GG415" s="435">
        <f t="shared" si="1085"/>
        <v>0</v>
      </c>
      <c r="GH415" s="434">
        <f t="shared" si="1086"/>
        <v>2522.4</v>
      </c>
      <c r="GI415" s="435">
        <f t="shared" si="1087"/>
        <v>2111.8000000000002</v>
      </c>
      <c r="GJ415" s="434">
        <f t="shared" si="1088"/>
        <v>0</v>
      </c>
      <c r="GK415" s="435">
        <f t="shared" si="1089"/>
        <v>0</v>
      </c>
      <c r="GL415" s="434">
        <f t="shared" si="1090"/>
        <v>58</v>
      </c>
      <c r="GM415" s="435">
        <f t="shared" si="1091"/>
        <v>41</v>
      </c>
      <c r="GN415" s="434">
        <f t="shared" si="1092"/>
        <v>0</v>
      </c>
      <c r="GO415" s="435">
        <f t="shared" si="1093"/>
        <v>0</v>
      </c>
      <c r="GP415" s="434">
        <f t="shared" si="1094"/>
        <v>213.70000000000002</v>
      </c>
      <c r="GQ415" s="435">
        <f t="shared" si="1095"/>
        <v>227.7</v>
      </c>
      <c r="GR415" s="434">
        <f t="shared" si="1096"/>
        <v>0</v>
      </c>
      <c r="GS415" s="435">
        <f t="shared" si="1097"/>
        <v>0</v>
      </c>
      <c r="GT415" s="434">
        <f t="shared" si="1098"/>
        <v>616</v>
      </c>
      <c r="GU415" s="435">
        <f t="shared" si="1099"/>
        <v>549</v>
      </c>
      <c r="GV415" s="434">
        <f t="shared" si="1100"/>
        <v>0</v>
      </c>
      <c r="GW415" s="435">
        <f t="shared" si="1101"/>
        <v>0</v>
      </c>
      <c r="GX415" s="434">
        <f t="shared" si="1102"/>
        <v>2736.1</v>
      </c>
      <c r="GY415" s="435">
        <f t="shared" si="1103"/>
        <v>2339.5</v>
      </c>
      <c r="GZ415" s="434">
        <f t="shared" si="1104"/>
        <v>0</v>
      </c>
      <c r="HA415" s="435">
        <f t="shared" si="1105"/>
        <v>0</v>
      </c>
      <c r="HB415" s="434">
        <f t="shared" si="1106"/>
        <v>0</v>
      </c>
      <c r="HC415" s="435">
        <f t="shared" si="1107"/>
        <v>0</v>
      </c>
      <c r="HD415" s="434">
        <f t="shared" si="1108"/>
        <v>0</v>
      </c>
      <c r="HE415" s="435">
        <f t="shared" si="1109"/>
        <v>0</v>
      </c>
      <c r="HF415" s="434">
        <f t="shared" si="1110"/>
        <v>0</v>
      </c>
      <c r="HG415" s="435">
        <f t="shared" si="1111"/>
        <v>0</v>
      </c>
      <c r="HH415" s="434">
        <f t="shared" si="1112"/>
        <v>0</v>
      </c>
      <c r="HI415" s="435">
        <f t="shared" si="1113"/>
        <v>0</v>
      </c>
      <c r="HJ415" s="434">
        <f t="shared" si="1114"/>
        <v>2788.9</v>
      </c>
      <c r="HK415" s="435">
        <f t="shared" si="1115"/>
        <v>2399.6999999999998</v>
      </c>
      <c r="HL415" s="434">
        <f t="shared" si="1116"/>
        <v>0</v>
      </c>
      <c r="HM415" s="435">
        <f t="shared" si="1117"/>
        <v>0</v>
      </c>
    </row>
    <row r="416" spans="1:221" s="18" customFormat="1" ht="12.95" customHeight="1">
      <c r="A416" s="489" t="s">
        <v>720</v>
      </c>
      <c r="B416" s="628" t="s">
        <v>728</v>
      </c>
      <c r="C416" s="629" t="s">
        <v>1282</v>
      </c>
      <c r="D416" s="630">
        <v>237932</v>
      </c>
      <c r="E416" s="631">
        <v>4</v>
      </c>
      <c r="F416" s="432">
        <v>412</v>
      </c>
      <c r="G416" s="433">
        <v>426</v>
      </c>
      <c r="H416" s="587">
        <v>6</v>
      </c>
      <c r="I416" s="583">
        <v>4</v>
      </c>
      <c r="J416" s="434">
        <f t="shared" si="970"/>
        <v>406</v>
      </c>
      <c r="K416" s="435">
        <f t="shared" si="971"/>
        <v>422</v>
      </c>
      <c r="L416" s="432">
        <v>120</v>
      </c>
      <c r="M416" s="433">
        <v>120</v>
      </c>
      <c r="N416" s="434">
        <f t="shared" si="972"/>
        <v>406</v>
      </c>
      <c r="O416" s="435">
        <f t="shared" si="973"/>
        <v>422</v>
      </c>
      <c r="P416" s="434">
        <f t="shared" si="974"/>
        <v>0</v>
      </c>
      <c r="Q416" s="435">
        <f t="shared" si="975"/>
        <v>0</v>
      </c>
      <c r="R416" s="432">
        <v>88</v>
      </c>
      <c r="S416" s="433">
        <v>110</v>
      </c>
      <c r="T416" s="434">
        <f t="shared" si="1124"/>
        <v>0</v>
      </c>
      <c r="U416" s="435">
        <f t="shared" si="1124"/>
        <v>0</v>
      </c>
      <c r="V416" s="432"/>
      <c r="W416" s="433">
        <v>1</v>
      </c>
      <c r="X416" s="434">
        <f t="shared" si="976"/>
        <v>0</v>
      </c>
      <c r="Y416" s="435">
        <f t="shared" si="977"/>
        <v>0</v>
      </c>
      <c r="Z416" s="432"/>
      <c r="AA416" s="433"/>
      <c r="AB416" s="434">
        <f t="shared" si="978"/>
        <v>0</v>
      </c>
      <c r="AC416" s="435">
        <f t="shared" si="979"/>
        <v>0</v>
      </c>
      <c r="AD416" s="434">
        <f t="shared" si="980"/>
        <v>88</v>
      </c>
      <c r="AE416" s="435">
        <f t="shared" si="981"/>
        <v>111</v>
      </c>
      <c r="AF416" s="434">
        <f t="shared" si="982"/>
        <v>0</v>
      </c>
      <c r="AG416" s="435">
        <f t="shared" si="983"/>
        <v>0</v>
      </c>
      <c r="AH416" s="432">
        <v>4</v>
      </c>
      <c r="AI416" s="433">
        <v>4.0999999999999996</v>
      </c>
      <c r="AJ416" s="434">
        <f t="shared" si="984"/>
        <v>352</v>
      </c>
      <c r="AK416" s="435">
        <f t="shared" si="985"/>
        <v>450.99999999999994</v>
      </c>
      <c r="AL416" s="432"/>
      <c r="AM416" s="433">
        <v>3</v>
      </c>
      <c r="AN416" s="434">
        <f t="shared" si="986"/>
        <v>0</v>
      </c>
      <c r="AO416" s="435">
        <f t="shared" si="987"/>
        <v>3</v>
      </c>
      <c r="AP416" s="432"/>
      <c r="AQ416" s="433"/>
      <c r="AR416" s="434">
        <f t="shared" si="988"/>
        <v>0</v>
      </c>
      <c r="AS416" s="435">
        <f t="shared" si="989"/>
        <v>0</v>
      </c>
      <c r="AT416" s="434">
        <f t="shared" si="990"/>
        <v>4</v>
      </c>
      <c r="AU416" s="435">
        <f t="shared" si="991"/>
        <v>4.0900900900900892</v>
      </c>
      <c r="AV416" s="434">
        <f t="shared" si="992"/>
        <v>352</v>
      </c>
      <c r="AW416" s="435">
        <f t="shared" si="993"/>
        <v>453.99999999999989</v>
      </c>
      <c r="AX416" s="432"/>
      <c r="AY416" s="433"/>
      <c r="AZ416" s="434">
        <f t="shared" si="994"/>
        <v>0</v>
      </c>
      <c r="BA416" s="435">
        <f t="shared" si="995"/>
        <v>0</v>
      </c>
      <c r="BB416" s="432"/>
      <c r="BC416" s="433"/>
      <c r="BD416" s="434">
        <f t="shared" si="996"/>
        <v>0</v>
      </c>
      <c r="BE416" s="435">
        <f t="shared" si="997"/>
        <v>0</v>
      </c>
      <c r="BF416" s="432"/>
      <c r="BG416" s="433"/>
      <c r="BH416" s="434">
        <f t="shared" si="998"/>
        <v>0</v>
      </c>
      <c r="BI416" s="435">
        <f t="shared" si="999"/>
        <v>0</v>
      </c>
      <c r="BJ416" s="434">
        <f t="shared" si="1000"/>
        <v>0</v>
      </c>
      <c r="BK416" s="435">
        <f t="shared" si="1001"/>
        <v>0</v>
      </c>
      <c r="BL416" s="434">
        <f t="shared" si="1002"/>
        <v>0</v>
      </c>
      <c r="BM416" s="435">
        <f t="shared" si="1003"/>
        <v>0</v>
      </c>
      <c r="BN416" s="432">
        <v>165</v>
      </c>
      <c r="BO416" s="433">
        <v>150</v>
      </c>
      <c r="BP416" s="434">
        <f t="shared" si="1004"/>
        <v>0</v>
      </c>
      <c r="BQ416" s="435">
        <f t="shared" si="1005"/>
        <v>0</v>
      </c>
      <c r="BR416" s="432"/>
      <c r="BS416" s="433">
        <v>2</v>
      </c>
      <c r="BT416" s="434">
        <f t="shared" si="1006"/>
        <v>0</v>
      </c>
      <c r="BU416" s="435">
        <f t="shared" si="1007"/>
        <v>0</v>
      </c>
      <c r="BV416" s="432"/>
      <c r="BW416" s="433"/>
      <c r="BX416" s="434">
        <f t="shared" si="1118"/>
        <v>0</v>
      </c>
      <c r="BY416" s="435">
        <f t="shared" si="1119"/>
        <v>0</v>
      </c>
      <c r="BZ416" s="434">
        <f t="shared" si="1120"/>
        <v>165</v>
      </c>
      <c r="CA416" s="435">
        <f t="shared" si="1121"/>
        <v>152</v>
      </c>
      <c r="CB416" s="434">
        <f t="shared" si="1122"/>
        <v>0</v>
      </c>
      <c r="CC416" s="435">
        <f t="shared" si="1123"/>
        <v>0</v>
      </c>
      <c r="CD416" s="432">
        <v>4.5999999999999996</v>
      </c>
      <c r="CE416" s="433">
        <v>4.4000000000000004</v>
      </c>
      <c r="CF416" s="434">
        <f t="shared" si="1014"/>
        <v>758.99999999999989</v>
      </c>
      <c r="CG416" s="435">
        <f t="shared" si="1015"/>
        <v>660</v>
      </c>
      <c r="CH416" s="432"/>
      <c r="CI416" s="433">
        <v>8.8000000000000007</v>
      </c>
      <c r="CJ416" s="434">
        <f t="shared" si="1016"/>
        <v>0</v>
      </c>
      <c r="CK416" s="435">
        <f t="shared" si="1017"/>
        <v>17.600000000000001</v>
      </c>
      <c r="CL416" s="432"/>
      <c r="CM416" s="433"/>
      <c r="CN416" s="434">
        <f t="shared" si="1018"/>
        <v>0</v>
      </c>
      <c r="CO416" s="435">
        <f t="shared" si="1019"/>
        <v>0</v>
      </c>
      <c r="CP416" s="434">
        <f t="shared" si="1020"/>
        <v>4.5999999999999996</v>
      </c>
      <c r="CQ416" s="435">
        <f t="shared" si="1021"/>
        <v>4.4578947368421051</v>
      </c>
      <c r="CR416" s="434">
        <f t="shared" si="1022"/>
        <v>758.99999999999989</v>
      </c>
      <c r="CS416" s="435">
        <f t="shared" si="1023"/>
        <v>677.6</v>
      </c>
      <c r="CT416" s="432"/>
      <c r="CU416" s="433"/>
      <c r="CV416" s="434">
        <f t="shared" si="1024"/>
        <v>0</v>
      </c>
      <c r="CW416" s="435">
        <f t="shared" si="1025"/>
        <v>0</v>
      </c>
      <c r="CX416" s="432"/>
      <c r="CY416" s="433"/>
      <c r="CZ416" s="434">
        <f t="shared" si="1026"/>
        <v>0</v>
      </c>
      <c r="DA416" s="435">
        <f t="shared" si="1027"/>
        <v>0</v>
      </c>
      <c r="DB416" s="432"/>
      <c r="DC416" s="433"/>
      <c r="DD416" s="434">
        <f t="shared" si="1028"/>
        <v>0</v>
      </c>
      <c r="DE416" s="435">
        <f t="shared" si="1029"/>
        <v>0</v>
      </c>
      <c r="DF416" s="434">
        <f t="shared" si="1030"/>
        <v>0</v>
      </c>
      <c r="DG416" s="435">
        <f t="shared" si="1031"/>
        <v>0</v>
      </c>
      <c r="DH416" s="434">
        <f t="shared" si="1032"/>
        <v>0</v>
      </c>
      <c r="DI416" s="435">
        <f t="shared" si="1033"/>
        <v>0</v>
      </c>
      <c r="DJ416" s="434">
        <f t="shared" si="1034"/>
        <v>253</v>
      </c>
      <c r="DK416" s="435">
        <f t="shared" si="1035"/>
        <v>263</v>
      </c>
      <c r="DL416" s="434">
        <f t="shared" si="1036"/>
        <v>0</v>
      </c>
      <c r="DM416" s="435">
        <f t="shared" si="1037"/>
        <v>0</v>
      </c>
      <c r="DN416" s="434">
        <f t="shared" si="1038"/>
        <v>4.3913043478260869</v>
      </c>
      <c r="DO416" s="435">
        <f t="shared" si="1039"/>
        <v>4.302661596958175</v>
      </c>
      <c r="DP416" s="434">
        <f t="shared" si="1040"/>
        <v>1111</v>
      </c>
      <c r="DQ416" s="435">
        <f t="shared" si="1041"/>
        <v>1131.5999999999999</v>
      </c>
      <c r="DR416" s="434">
        <f t="shared" si="1042"/>
        <v>0</v>
      </c>
      <c r="DS416" s="435">
        <f t="shared" si="1043"/>
        <v>0</v>
      </c>
      <c r="DT416" s="434">
        <f t="shared" si="1044"/>
        <v>0</v>
      </c>
      <c r="DU416" s="435">
        <f t="shared" si="1045"/>
        <v>0</v>
      </c>
      <c r="DV416" s="432">
        <v>116</v>
      </c>
      <c r="DW416" s="433">
        <v>121</v>
      </c>
      <c r="DX416" s="434">
        <f t="shared" si="1046"/>
        <v>0</v>
      </c>
      <c r="DY416" s="435">
        <f t="shared" si="1047"/>
        <v>0</v>
      </c>
      <c r="DZ416" s="432">
        <v>24</v>
      </c>
      <c r="EA416" s="433">
        <v>20</v>
      </c>
      <c r="EB416" s="434">
        <f t="shared" si="1048"/>
        <v>0</v>
      </c>
      <c r="EC416" s="435">
        <f t="shared" si="1049"/>
        <v>0</v>
      </c>
      <c r="ED416" s="432"/>
      <c r="EE416" s="433"/>
      <c r="EF416" s="434">
        <f t="shared" si="1050"/>
        <v>0</v>
      </c>
      <c r="EG416" s="435">
        <f t="shared" si="1051"/>
        <v>0</v>
      </c>
      <c r="EH416" s="434">
        <f t="shared" si="1052"/>
        <v>140</v>
      </c>
      <c r="EI416" s="435">
        <f t="shared" si="1053"/>
        <v>141</v>
      </c>
      <c r="EJ416" s="434">
        <f t="shared" si="1054"/>
        <v>0</v>
      </c>
      <c r="EK416" s="435">
        <f t="shared" si="1055"/>
        <v>0</v>
      </c>
      <c r="EL416" s="432">
        <v>3.6</v>
      </c>
      <c r="EM416" s="433">
        <v>4</v>
      </c>
      <c r="EN416" s="434">
        <f t="shared" si="1056"/>
        <v>417.6</v>
      </c>
      <c r="EO416" s="435">
        <f t="shared" si="1057"/>
        <v>484</v>
      </c>
      <c r="EP416" s="432">
        <v>3.9</v>
      </c>
      <c r="EQ416" s="433">
        <v>3.9</v>
      </c>
      <c r="ER416" s="434">
        <f t="shared" si="1058"/>
        <v>93.6</v>
      </c>
      <c r="ES416" s="435">
        <f t="shared" si="1059"/>
        <v>78</v>
      </c>
      <c r="ET416" s="432"/>
      <c r="EU416" s="433"/>
      <c r="EV416" s="434">
        <f t="shared" si="1060"/>
        <v>0</v>
      </c>
      <c r="EW416" s="435">
        <f t="shared" si="1061"/>
        <v>0</v>
      </c>
      <c r="EX416" s="434">
        <f t="shared" si="1062"/>
        <v>3.6514285714285717</v>
      </c>
      <c r="EY416" s="435">
        <f t="shared" si="1063"/>
        <v>3.9858156028368796</v>
      </c>
      <c r="EZ416" s="434">
        <f t="shared" si="1064"/>
        <v>511.20000000000005</v>
      </c>
      <c r="FA416" s="435">
        <f t="shared" si="1065"/>
        <v>562</v>
      </c>
      <c r="FB416" s="432"/>
      <c r="FC416" s="433"/>
      <c r="FD416" s="434">
        <f t="shared" si="1066"/>
        <v>0</v>
      </c>
      <c r="FE416" s="435">
        <f t="shared" si="1067"/>
        <v>0</v>
      </c>
      <c r="FF416" s="432"/>
      <c r="FG416" s="433"/>
      <c r="FH416" s="434">
        <f t="shared" si="1068"/>
        <v>0</v>
      </c>
      <c r="FI416" s="435">
        <f t="shared" si="1069"/>
        <v>0</v>
      </c>
      <c r="FJ416" s="432"/>
      <c r="FK416" s="433"/>
      <c r="FL416" s="434">
        <f t="shared" si="1070"/>
        <v>0</v>
      </c>
      <c r="FM416" s="435">
        <f t="shared" si="1071"/>
        <v>0</v>
      </c>
      <c r="FN416" s="434">
        <f t="shared" si="1072"/>
        <v>0</v>
      </c>
      <c r="FO416" s="435">
        <f t="shared" si="1073"/>
        <v>0</v>
      </c>
      <c r="FP416" s="434">
        <f t="shared" si="1074"/>
        <v>0</v>
      </c>
      <c r="FQ416" s="435">
        <f t="shared" si="1075"/>
        <v>0</v>
      </c>
      <c r="FR416" s="432">
        <v>13</v>
      </c>
      <c r="FS416" s="433">
        <v>18</v>
      </c>
      <c r="FT416" s="434">
        <f t="shared" si="1076"/>
        <v>0</v>
      </c>
      <c r="FU416" s="435">
        <f t="shared" si="1077"/>
        <v>0</v>
      </c>
      <c r="FV416" s="432">
        <v>4</v>
      </c>
      <c r="FW416" s="433">
        <v>5.5</v>
      </c>
      <c r="FX416" s="434">
        <f t="shared" si="1078"/>
        <v>52</v>
      </c>
      <c r="FY416" s="435">
        <f t="shared" si="1079"/>
        <v>99</v>
      </c>
      <c r="FZ416" s="432"/>
      <c r="GA416" s="433"/>
      <c r="GB416" s="434">
        <f t="shared" si="1080"/>
        <v>0</v>
      </c>
      <c r="GC416" s="435">
        <f t="shared" si="1081"/>
        <v>0</v>
      </c>
      <c r="GD416" s="434">
        <f t="shared" si="1082"/>
        <v>369</v>
      </c>
      <c r="GE416" s="435">
        <f t="shared" si="1083"/>
        <v>381</v>
      </c>
      <c r="GF416" s="434">
        <f t="shared" si="1084"/>
        <v>0</v>
      </c>
      <c r="GG416" s="435">
        <f t="shared" si="1085"/>
        <v>0</v>
      </c>
      <c r="GH416" s="434">
        <f t="shared" si="1086"/>
        <v>1528.6</v>
      </c>
      <c r="GI416" s="435">
        <f t="shared" si="1087"/>
        <v>1595</v>
      </c>
      <c r="GJ416" s="434">
        <f t="shared" si="1088"/>
        <v>0</v>
      </c>
      <c r="GK416" s="435">
        <f t="shared" si="1089"/>
        <v>0</v>
      </c>
      <c r="GL416" s="434">
        <f t="shared" si="1090"/>
        <v>24</v>
      </c>
      <c r="GM416" s="435">
        <f t="shared" si="1091"/>
        <v>23</v>
      </c>
      <c r="GN416" s="434">
        <f t="shared" si="1092"/>
        <v>0</v>
      </c>
      <c r="GO416" s="435">
        <f t="shared" si="1093"/>
        <v>0</v>
      </c>
      <c r="GP416" s="434">
        <f t="shared" si="1094"/>
        <v>93.6</v>
      </c>
      <c r="GQ416" s="435">
        <f t="shared" si="1095"/>
        <v>98.6</v>
      </c>
      <c r="GR416" s="434">
        <f t="shared" si="1096"/>
        <v>0</v>
      </c>
      <c r="GS416" s="435">
        <f t="shared" si="1097"/>
        <v>0</v>
      </c>
      <c r="GT416" s="434">
        <f t="shared" si="1098"/>
        <v>393</v>
      </c>
      <c r="GU416" s="435">
        <f t="shared" si="1099"/>
        <v>404</v>
      </c>
      <c r="GV416" s="434">
        <f t="shared" si="1100"/>
        <v>0</v>
      </c>
      <c r="GW416" s="435">
        <f t="shared" si="1101"/>
        <v>0</v>
      </c>
      <c r="GX416" s="434">
        <f t="shared" si="1102"/>
        <v>1622.1999999999998</v>
      </c>
      <c r="GY416" s="435">
        <f t="shared" si="1103"/>
        <v>1693.6</v>
      </c>
      <c r="GZ416" s="434">
        <f t="shared" si="1104"/>
        <v>0</v>
      </c>
      <c r="HA416" s="435">
        <f t="shared" si="1105"/>
        <v>0</v>
      </c>
      <c r="HB416" s="434">
        <f t="shared" si="1106"/>
        <v>0</v>
      </c>
      <c r="HC416" s="435">
        <f t="shared" si="1107"/>
        <v>0</v>
      </c>
      <c r="HD416" s="434">
        <f t="shared" si="1108"/>
        <v>0</v>
      </c>
      <c r="HE416" s="435">
        <f t="shared" si="1109"/>
        <v>0</v>
      </c>
      <c r="HF416" s="434">
        <f t="shared" si="1110"/>
        <v>0</v>
      </c>
      <c r="HG416" s="435">
        <f t="shared" si="1111"/>
        <v>0</v>
      </c>
      <c r="HH416" s="434">
        <f t="shared" si="1112"/>
        <v>0</v>
      </c>
      <c r="HI416" s="435">
        <f t="shared" si="1113"/>
        <v>0</v>
      </c>
      <c r="HJ416" s="434">
        <f t="shared" si="1114"/>
        <v>1674.2</v>
      </c>
      <c r="HK416" s="435">
        <f t="shared" si="1115"/>
        <v>1792.6</v>
      </c>
      <c r="HL416" s="434">
        <f t="shared" si="1116"/>
        <v>0</v>
      </c>
      <c r="HM416" s="435">
        <f t="shared" si="1117"/>
        <v>0</v>
      </c>
    </row>
    <row r="417" spans="1:221" s="18" customFormat="1" ht="12.95" customHeight="1">
      <c r="A417" s="489" t="s">
        <v>720</v>
      </c>
      <c r="B417" s="490" t="s">
        <v>725</v>
      </c>
      <c r="C417" s="582"/>
      <c r="D417" s="489">
        <v>237215</v>
      </c>
      <c r="E417" s="627">
        <v>6</v>
      </c>
      <c r="F417" s="432">
        <v>182</v>
      </c>
      <c r="G417" s="433">
        <v>151</v>
      </c>
      <c r="H417" s="587">
        <v>4</v>
      </c>
      <c r="I417" s="583">
        <v>2</v>
      </c>
      <c r="J417" s="434">
        <f t="shared" si="970"/>
        <v>178</v>
      </c>
      <c r="K417" s="435">
        <f t="shared" si="971"/>
        <v>149</v>
      </c>
      <c r="L417" s="432">
        <v>120</v>
      </c>
      <c r="M417" s="433">
        <v>120</v>
      </c>
      <c r="N417" s="434">
        <f t="shared" si="972"/>
        <v>178</v>
      </c>
      <c r="O417" s="435">
        <f t="shared" si="973"/>
        <v>149</v>
      </c>
      <c r="P417" s="434">
        <f t="shared" si="974"/>
        <v>0</v>
      </c>
      <c r="Q417" s="435">
        <f t="shared" si="975"/>
        <v>0</v>
      </c>
      <c r="R417" s="432">
        <v>21</v>
      </c>
      <c r="S417" s="433">
        <v>16</v>
      </c>
      <c r="T417" s="434">
        <f t="shared" si="1124"/>
        <v>0</v>
      </c>
      <c r="U417" s="435">
        <f t="shared" si="1124"/>
        <v>0</v>
      </c>
      <c r="V417" s="432">
        <v>1</v>
      </c>
      <c r="W417" s="433"/>
      <c r="X417" s="434">
        <f t="shared" si="976"/>
        <v>0</v>
      </c>
      <c r="Y417" s="435">
        <f t="shared" si="977"/>
        <v>0</v>
      </c>
      <c r="Z417" s="432"/>
      <c r="AA417" s="433"/>
      <c r="AB417" s="434">
        <f t="shared" si="978"/>
        <v>0</v>
      </c>
      <c r="AC417" s="435">
        <f t="shared" si="979"/>
        <v>0</v>
      </c>
      <c r="AD417" s="434">
        <f t="shared" si="980"/>
        <v>22</v>
      </c>
      <c r="AE417" s="435">
        <f t="shared" si="981"/>
        <v>16</v>
      </c>
      <c r="AF417" s="434">
        <f t="shared" si="982"/>
        <v>0</v>
      </c>
      <c r="AG417" s="435">
        <f t="shared" si="983"/>
        <v>0</v>
      </c>
      <c r="AH417" s="432">
        <v>5.5</v>
      </c>
      <c r="AI417" s="433">
        <v>5.6</v>
      </c>
      <c r="AJ417" s="434">
        <f t="shared" si="984"/>
        <v>115.5</v>
      </c>
      <c r="AK417" s="435">
        <f t="shared" si="985"/>
        <v>89.6</v>
      </c>
      <c r="AL417" s="432">
        <v>8.5</v>
      </c>
      <c r="AM417" s="433"/>
      <c r="AN417" s="434">
        <f t="shared" si="986"/>
        <v>8.5</v>
      </c>
      <c r="AO417" s="435">
        <f t="shared" si="987"/>
        <v>0</v>
      </c>
      <c r="AP417" s="432"/>
      <c r="AQ417" s="433"/>
      <c r="AR417" s="434">
        <f t="shared" si="988"/>
        <v>0</v>
      </c>
      <c r="AS417" s="435">
        <f t="shared" si="989"/>
        <v>0</v>
      </c>
      <c r="AT417" s="434">
        <f t="shared" si="990"/>
        <v>5.6363636363636367</v>
      </c>
      <c r="AU417" s="435">
        <f t="shared" si="991"/>
        <v>5.6</v>
      </c>
      <c r="AV417" s="434">
        <f t="shared" si="992"/>
        <v>124</v>
      </c>
      <c r="AW417" s="435">
        <f t="shared" si="993"/>
        <v>89.6</v>
      </c>
      <c r="AX417" s="432"/>
      <c r="AY417" s="433"/>
      <c r="AZ417" s="434">
        <f t="shared" si="994"/>
        <v>0</v>
      </c>
      <c r="BA417" s="435">
        <f t="shared" si="995"/>
        <v>0</v>
      </c>
      <c r="BB417" s="432"/>
      <c r="BC417" s="433"/>
      <c r="BD417" s="434">
        <f t="shared" si="996"/>
        <v>0</v>
      </c>
      <c r="BE417" s="435">
        <f t="shared" si="997"/>
        <v>0</v>
      </c>
      <c r="BF417" s="432"/>
      <c r="BG417" s="433"/>
      <c r="BH417" s="434">
        <f t="shared" si="998"/>
        <v>0</v>
      </c>
      <c r="BI417" s="435">
        <f t="shared" si="999"/>
        <v>0</v>
      </c>
      <c r="BJ417" s="434">
        <f t="shared" si="1000"/>
        <v>0</v>
      </c>
      <c r="BK417" s="435">
        <f t="shared" si="1001"/>
        <v>0</v>
      </c>
      <c r="BL417" s="434">
        <f t="shared" si="1002"/>
        <v>0</v>
      </c>
      <c r="BM417" s="435">
        <f t="shared" si="1003"/>
        <v>0</v>
      </c>
      <c r="BN417" s="432">
        <v>71</v>
      </c>
      <c r="BO417" s="433">
        <v>58</v>
      </c>
      <c r="BP417" s="434">
        <f t="shared" si="1004"/>
        <v>0</v>
      </c>
      <c r="BQ417" s="435">
        <f t="shared" si="1005"/>
        <v>0</v>
      </c>
      <c r="BR417" s="432">
        <v>5</v>
      </c>
      <c r="BS417" s="433"/>
      <c r="BT417" s="434">
        <f t="shared" si="1006"/>
        <v>0</v>
      </c>
      <c r="BU417" s="435">
        <f t="shared" si="1007"/>
        <v>0</v>
      </c>
      <c r="BV417" s="432"/>
      <c r="BW417" s="433"/>
      <c r="BX417" s="434">
        <f t="shared" si="1118"/>
        <v>0</v>
      </c>
      <c r="BY417" s="435">
        <f t="shared" si="1119"/>
        <v>0</v>
      </c>
      <c r="BZ417" s="434">
        <f t="shared" si="1120"/>
        <v>76</v>
      </c>
      <c r="CA417" s="435">
        <f t="shared" si="1121"/>
        <v>58</v>
      </c>
      <c r="CB417" s="434">
        <f t="shared" si="1122"/>
        <v>0</v>
      </c>
      <c r="CC417" s="435">
        <f t="shared" si="1123"/>
        <v>0</v>
      </c>
      <c r="CD417" s="432">
        <v>6.1</v>
      </c>
      <c r="CE417" s="433">
        <v>6.6</v>
      </c>
      <c r="CF417" s="434">
        <f t="shared" si="1014"/>
        <v>433.09999999999997</v>
      </c>
      <c r="CG417" s="435">
        <f t="shared" si="1015"/>
        <v>382.79999999999995</v>
      </c>
      <c r="CH417" s="432">
        <v>12.5</v>
      </c>
      <c r="CI417" s="433"/>
      <c r="CJ417" s="434">
        <f t="shared" si="1016"/>
        <v>62.5</v>
      </c>
      <c r="CK417" s="435">
        <f t="shared" si="1017"/>
        <v>0</v>
      </c>
      <c r="CL417" s="432"/>
      <c r="CM417" s="433"/>
      <c r="CN417" s="434">
        <f t="shared" si="1018"/>
        <v>0</v>
      </c>
      <c r="CO417" s="435">
        <f t="shared" si="1019"/>
        <v>0</v>
      </c>
      <c r="CP417" s="434">
        <f t="shared" si="1020"/>
        <v>6.5210526315789465</v>
      </c>
      <c r="CQ417" s="435">
        <f t="shared" si="1021"/>
        <v>6.6</v>
      </c>
      <c r="CR417" s="434">
        <f t="shared" si="1022"/>
        <v>495.59999999999991</v>
      </c>
      <c r="CS417" s="435">
        <f t="shared" si="1023"/>
        <v>382.79999999999995</v>
      </c>
      <c r="CT417" s="432"/>
      <c r="CU417" s="433"/>
      <c r="CV417" s="434">
        <f t="shared" si="1024"/>
        <v>0</v>
      </c>
      <c r="CW417" s="435">
        <f t="shared" si="1025"/>
        <v>0</v>
      </c>
      <c r="CX417" s="432"/>
      <c r="CY417" s="433"/>
      <c r="CZ417" s="434">
        <f t="shared" si="1026"/>
        <v>0</v>
      </c>
      <c r="DA417" s="435">
        <f t="shared" si="1027"/>
        <v>0</v>
      </c>
      <c r="DB417" s="432"/>
      <c r="DC417" s="433"/>
      <c r="DD417" s="434">
        <f t="shared" si="1028"/>
        <v>0</v>
      </c>
      <c r="DE417" s="435">
        <f t="shared" si="1029"/>
        <v>0</v>
      </c>
      <c r="DF417" s="434">
        <f t="shared" si="1030"/>
        <v>0</v>
      </c>
      <c r="DG417" s="435">
        <f t="shared" si="1031"/>
        <v>0</v>
      </c>
      <c r="DH417" s="434">
        <f t="shared" si="1032"/>
        <v>0</v>
      </c>
      <c r="DI417" s="435">
        <f t="shared" si="1033"/>
        <v>0</v>
      </c>
      <c r="DJ417" s="434">
        <f t="shared" si="1034"/>
        <v>98</v>
      </c>
      <c r="DK417" s="435">
        <f t="shared" si="1035"/>
        <v>74</v>
      </c>
      <c r="DL417" s="434">
        <f t="shared" si="1036"/>
        <v>0</v>
      </c>
      <c r="DM417" s="435">
        <f t="shared" si="1037"/>
        <v>0</v>
      </c>
      <c r="DN417" s="434">
        <f t="shared" si="1038"/>
        <v>6.3224489795918357</v>
      </c>
      <c r="DO417" s="435">
        <f t="shared" si="1039"/>
        <v>6.3837837837837839</v>
      </c>
      <c r="DP417" s="434">
        <f t="shared" si="1040"/>
        <v>619.59999999999991</v>
      </c>
      <c r="DQ417" s="435">
        <f t="shared" si="1041"/>
        <v>472.4</v>
      </c>
      <c r="DR417" s="434">
        <f t="shared" si="1042"/>
        <v>0</v>
      </c>
      <c r="DS417" s="435">
        <f t="shared" si="1043"/>
        <v>0</v>
      </c>
      <c r="DT417" s="434">
        <f t="shared" si="1044"/>
        <v>0</v>
      </c>
      <c r="DU417" s="435">
        <f t="shared" si="1045"/>
        <v>0</v>
      </c>
      <c r="DV417" s="432">
        <v>62</v>
      </c>
      <c r="DW417" s="433">
        <v>61</v>
      </c>
      <c r="DX417" s="434">
        <f t="shared" si="1046"/>
        <v>0</v>
      </c>
      <c r="DY417" s="435">
        <f t="shared" si="1047"/>
        <v>0</v>
      </c>
      <c r="DZ417" s="432">
        <v>10</v>
      </c>
      <c r="EA417" s="433">
        <v>10</v>
      </c>
      <c r="EB417" s="434">
        <f t="shared" si="1048"/>
        <v>0</v>
      </c>
      <c r="EC417" s="435">
        <f t="shared" si="1049"/>
        <v>0</v>
      </c>
      <c r="ED417" s="432"/>
      <c r="EE417" s="433"/>
      <c r="EF417" s="434">
        <f t="shared" si="1050"/>
        <v>0</v>
      </c>
      <c r="EG417" s="435">
        <f t="shared" si="1051"/>
        <v>0</v>
      </c>
      <c r="EH417" s="434">
        <f t="shared" si="1052"/>
        <v>72</v>
      </c>
      <c r="EI417" s="435">
        <f t="shared" si="1053"/>
        <v>71</v>
      </c>
      <c r="EJ417" s="434">
        <f t="shared" si="1054"/>
        <v>0</v>
      </c>
      <c r="EK417" s="435">
        <f t="shared" si="1055"/>
        <v>0</v>
      </c>
      <c r="EL417" s="432">
        <v>4.4000000000000004</v>
      </c>
      <c r="EM417" s="433">
        <v>5.6</v>
      </c>
      <c r="EN417" s="434">
        <f t="shared" si="1056"/>
        <v>272.8</v>
      </c>
      <c r="EO417" s="435">
        <f t="shared" si="1057"/>
        <v>341.59999999999997</v>
      </c>
      <c r="EP417" s="432">
        <v>5.8</v>
      </c>
      <c r="EQ417" s="433">
        <v>6</v>
      </c>
      <c r="ER417" s="434">
        <f t="shared" si="1058"/>
        <v>58</v>
      </c>
      <c r="ES417" s="435">
        <f t="shared" si="1059"/>
        <v>60</v>
      </c>
      <c r="ET417" s="432"/>
      <c r="EU417" s="433"/>
      <c r="EV417" s="434">
        <f t="shared" si="1060"/>
        <v>0</v>
      </c>
      <c r="EW417" s="435">
        <f t="shared" si="1061"/>
        <v>0</v>
      </c>
      <c r="EX417" s="434">
        <f t="shared" si="1062"/>
        <v>4.594444444444445</v>
      </c>
      <c r="EY417" s="435">
        <f t="shared" si="1063"/>
        <v>5.6563380281690137</v>
      </c>
      <c r="EZ417" s="434">
        <f t="shared" si="1064"/>
        <v>330.80000000000007</v>
      </c>
      <c r="FA417" s="435">
        <f t="shared" si="1065"/>
        <v>401.59999999999997</v>
      </c>
      <c r="FB417" s="432"/>
      <c r="FC417" s="433"/>
      <c r="FD417" s="434">
        <f t="shared" si="1066"/>
        <v>0</v>
      </c>
      <c r="FE417" s="435">
        <f t="shared" si="1067"/>
        <v>0</v>
      </c>
      <c r="FF417" s="432"/>
      <c r="FG417" s="433"/>
      <c r="FH417" s="434">
        <f t="shared" si="1068"/>
        <v>0</v>
      </c>
      <c r="FI417" s="435">
        <f t="shared" si="1069"/>
        <v>0</v>
      </c>
      <c r="FJ417" s="432"/>
      <c r="FK417" s="433"/>
      <c r="FL417" s="434">
        <f t="shared" si="1070"/>
        <v>0</v>
      </c>
      <c r="FM417" s="435">
        <f t="shared" si="1071"/>
        <v>0</v>
      </c>
      <c r="FN417" s="434">
        <f t="shared" si="1072"/>
        <v>0</v>
      </c>
      <c r="FO417" s="435">
        <f t="shared" si="1073"/>
        <v>0</v>
      </c>
      <c r="FP417" s="434">
        <f t="shared" si="1074"/>
        <v>0</v>
      </c>
      <c r="FQ417" s="435">
        <f t="shared" si="1075"/>
        <v>0</v>
      </c>
      <c r="FR417" s="432">
        <v>8</v>
      </c>
      <c r="FS417" s="433">
        <v>4</v>
      </c>
      <c r="FT417" s="434">
        <f t="shared" si="1076"/>
        <v>0</v>
      </c>
      <c r="FU417" s="435">
        <f t="shared" si="1077"/>
        <v>0</v>
      </c>
      <c r="FV417" s="432">
        <v>13.4</v>
      </c>
      <c r="FW417" s="433">
        <v>15.3</v>
      </c>
      <c r="FX417" s="434">
        <f t="shared" si="1078"/>
        <v>107.2</v>
      </c>
      <c r="FY417" s="435">
        <f t="shared" si="1079"/>
        <v>61.2</v>
      </c>
      <c r="FZ417" s="432"/>
      <c r="GA417" s="433"/>
      <c r="GB417" s="434">
        <f t="shared" si="1080"/>
        <v>0</v>
      </c>
      <c r="GC417" s="435">
        <f t="shared" si="1081"/>
        <v>0</v>
      </c>
      <c r="GD417" s="434">
        <f t="shared" si="1082"/>
        <v>154</v>
      </c>
      <c r="GE417" s="435">
        <f t="shared" si="1083"/>
        <v>135</v>
      </c>
      <c r="GF417" s="434">
        <f t="shared" si="1084"/>
        <v>0</v>
      </c>
      <c r="GG417" s="435">
        <f t="shared" si="1085"/>
        <v>0</v>
      </c>
      <c r="GH417" s="434">
        <f t="shared" si="1086"/>
        <v>821.39999999999986</v>
      </c>
      <c r="GI417" s="435">
        <f t="shared" si="1087"/>
        <v>814</v>
      </c>
      <c r="GJ417" s="434">
        <f t="shared" si="1088"/>
        <v>0</v>
      </c>
      <c r="GK417" s="435">
        <f t="shared" si="1089"/>
        <v>0</v>
      </c>
      <c r="GL417" s="434">
        <f t="shared" si="1090"/>
        <v>16</v>
      </c>
      <c r="GM417" s="435">
        <f t="shared" si="1091"/>
        <v>10</v>
      </c>
      <c r="GN417" s="434">
        <f t="shared" si="1092"/>
        <v>0</v>
      </c>
      <c r="GO417" s="435">
        <f t="shared" si="1093"/>
        <v>0</v>
      </c>
      <c r="GP417" s="434">
        <f t="shared" si="1094"/>
        <v>129</v>
      </c>
      <c r="GQ417" s="435">
        <f t="shared" si="1095"/>
        <v>60</v>
      </c>
      <c r="GR417" s="434">
        <f t="shared" si="1096"/>
        <v>0</v>
      </c>
      <c r="GS417" s="435">
        <f t="shared" si="1097"/>
        <v>0</v>
      </c>
      <c r="GT417" s="434">
        <f t="shared" si="1098"/>
        <v>170</v>
      </c>
      <c r="GU417" s="435">
        <f t="shared" si="1099"/>
        <v>145</v>
      </c>
      <c r="GV417" s="434">
        <f t="shared" si="1100"/>
        <v>0</v>
      </c>
      <c r="GW417" s="435">
        <f t="shared" si="1101"/>
        <v>0</v>
      </c>
      <c r="GX417" s="434">
        <f t="shared" si="1102"/>
        <v>950.39999999999986</v>
      </c>
      <c r="GY417" s="435">
        <f t="shared" si="1103"/>
        <v>874</v>
      </c>
      <c r="GZ417" s="434">
        <f t="shared" si="1104"/>
        <v>0</v>
      </c>
      <c r="HA417" s="435">
        <f t="shared" si="1105"/>
        <v>0</v>
      </c>
      <c r="HB417" s="434">
        <f t="shared" si="1106"/>
        <v>0</v>
      </c>
      <c r="HC417" s="435">
        <f t="shared" si="1107"/>
        <v>0</v>
      </c>
      <c r="HD417" s="434">
        <f t="shared" si="1108"/>
        <v>0</v>
      </c>
      <c r="HE417" s="435">
        <f t="shared" si="1109"/>
        <v>0</v>
      </c>
      <c r="HF417" s="434">
        <f t="shared" si="1110"/>
        <v>0</v>
      </c>
      <c r="HG417" s="435">
        <f t="shared" si="1111"/>
        <v>0</v>
      </c>
      <c r="HH417" s="434">
        <f t="shared" si="1112"/>
        <v>0</v>
      </c>
      <c r="HI417" s="435">
        <f t="shared" si="1113"/>
        <v>0</v>
      </c>
      <c r="HJ417" s="434">
        <f t="shared" si="1114"/>
        <v>1057.5999999999999</v>
      </c>
      <c r="HK417" s="435">
        <f t="shared" si="1115"/>
        <v>935.2</v>
      </c>
      <c r="HL417" s="434">
        <f t="shared" si="1116"/>
        <v>0</v>
      </c>
      <c r="HM417" s="435">
        <f t="shared" si="1117"/>
        <v>0</v>
      </c>
    </row>
    <row r="418" spans="1:221" s="18" customFormat="1" ht="15" customHeight="1">
      <c r="A418" s="489" t="s">
        <v>720</v>
      </c>
      <c r="B418" s="490" t="s">
        <v>727</v>
      </c>
      <c r="C418" s="632"/>
      <c r="D418" s="489">
        <v>237385</v>
      </c>
      <c r="E418" s="627">
        <v>6</v>
      </c>
      <c r="F418" s="432">
        <v>163</v>
      </c>
      <c r="G418" s="433">
        <v>165</v>
      </c>
      <c r="H418" s="587">
        <v>5</v>
      </c>
      <c r="I418" s="583">
        <v>1</v>
      </c>
      <c r="J418" s="434">
        <f t="shared" si="970"/>
        <v>158</v>
      </c>
      <c r="K418" s="435">
        <f t="shared" si="971"/>
        <v>164</v>
      </c>
      <c r="L418" s="432">
        <v>120</v>
      </c>
      <c r="M418" s="433">
        <v>120</v>
      </c>
      <c r="N418" s="434">
        <f t="shared" si="972"/>
        <v>158</v>
      </c>
      <c r="O418" s="435">
        <f t="shared" si="973"/>
        <v>164</v>
      </c>
      <c r="P418" s="434">
        <f t="shared" si="974"/>
        <v>0</v>
      </c>
      <c r="Q418" s="435">
        <f t="shared" si="975"/>
        <v>0</v>
      </c>
      <c r="R418" s="432">
        <v>38</v>
      </c>
      <c r="S418" s="433">
        <v>37</v>
      </c>
      <c r="T418" s="434">
        <f t="shared" si="1124"/>
        <v>0</v>
      </c>
      <c r="U418" s="435">
        <f t="shared" si="1124"/>
        <v>0</v>
      </c>
      <c r="V418" s="432"/>
      <c r="W418" s="433"/>
      <c r="X418" s="434">
        <f t="shared" si="976"/>
        <v>0</v>
      </c>
      <c r="Y418" s="435">
        <f t="shared" si="977"/>
        <v>0</v>
      </c>
      <c r="Z418" s="432"/>
      <c r="AA418" s="433"/>
      <c r="AB418" s="434">
        <f t="shared" si="978"/>
        <v>0</v>
      </c>
      <c r="AC418" s="435">
        <f t="shared" si="979"/>
        <v>0</v>
      </c>
      <c r="AD418" s="434">
        <f t="shared" si="980"/>
        <v>38</v>
      </c>
      <c r="AE418" s="435">
        <f t="shared" si="981"/>
        <v>37</v>
      </c>
      <c r="AF418" s="434">
        <f t="shared" si="982"/>
        <v>0</v>
      </c>
      <c r="AG418" s="435">
        <f t="shared" si="983"/>
        <v>0</v>
      </c>
      <c r="AH418" s="432">
        <v>4</v>
      </c>
      <c r="AI418" s="433">
        <v>4.2</v>
      </c>
      <c r="AJ418" s="434">
        <f t="shared" si="984"/>
        <v>152</v>
      </c>
      <c r="AK418" s="435">
        <f t="shared" si="985"/>
        <v>155.4</v>
      </c>
      <c r="AL418" s="432"/>
      <c r="AM418" s="433"/>
      <c r="AN418" s="434">
        <f t="shared" si="986"/>
        <v>0</v>
      </c>
      <c r="AO418" s="435">
        <f t="shared" si="987"/>
        <v>0</v>
      </c>
      <c r="AP418" s="432"/>
      <c r="AQ418" s="433"/>
      <c r="AR418" s="434">
        <f t="shared" si="988"/>
        <v>0</v>
      </c>
      <c r="AS418" s="435">
        <f t="shared" si="989"/>
        <v>0</v>
      </c>
      <c r="AT418" s="434">
        <f t="shared" si="990"/>
        <v>4</v>
      </c>
      <c r="AU418" s="435">
        <f t="shared" si="991"/>
        <v>4.2</v>
      </c>
      <c r="AV418" s="434">
        <f t="shared" si="992"/>
        <v>152</v>
      </c>
      <c r="AW418" s="435">
        <f t="shared" si="993"/>
        <v>155.4</v>
      </c>
      <c r="AX418" s="432"/>
      <c r="AY418" s="433"/>
      <c r="AZ418" s="434">
        <f t="shared" si="994"/>
        <v>0</v>
      </c>
      <c r="BA418" s="435">
        <f t="shared" si="995"/>
        <v>0</v>
      </c>
      <c r="BB418" s="432"/>
      <c r="BC418" s="433"/>
      <c r="BD418" s="434">
        <f t="shared" si="996"/>
        <v>0</v>
      </c>
      <c r="BE418" s="435">
        <f t="shared" si="997"/>
        <v>0</v>
      </c>
      <c r="BF418" s="432"/>
      <c r="BG418" s="433"/>
      <c r="BH418" s="434">
        <f t="shared" si="998"/>
        <v>0</v>
      </c>
      <c r="BI418" s="435">
        <f t="shared" si="999"/>
        <v>0</v>
      </c>
      <c r="BJ418" s="434">
        <f t="shared" si="1000"/>
        <v>0</v>
      </c>
      <c r="BK418" s="435">
        <f t="shared" si="1001"/>
        <v>0</v>
      </c>
      <c r="BL418" s="434">
        <f t="shared" si="1002"/>
        <v>0</v>
      </c>
      <c r="BM418" s="435">
        <f t="shared" si="1003"/>
        <v>0</v>
      </c>
      <c r="BN418" s="432">
        <v>69</v>
      </c>
      <c r="BO418" s="433">
        <v>68</v>
      </c>
      <c r="BP418" s="434">
        <f t="shared" si="1004"/>
        <v>0</v>
      </c>
      <c r="BQ418" s="435">
        <f t="shared" si="1005"/>
        <v>0</v>
      </c>
      <c r="BR418" s="432">
        <v>3</v>
      </c>
      <c r="BS418" s="433">
        <v>11</v>
      </c>
      <c r="BT418" s="434">
        <f t="shared" si="1006"/>
        <v>0</v>
      </c>
      <c r="BU418" s="435">
        <f t="shared" si="1007"/>
        <v>0</v>
      </c>
      <c r="BV418" s="432"/>
      <c r="BW418" s="433"/>
      <c r="BX418" s="434">
        <f t="shared" si="1118"/>
        <v>0</v>
      </c>
      <c r="BY418" s="435">
        <f t="shared" si="1119"/>
        <v>0</v>
      </c>
      <c r="BZ418" s="434">
        <f t="shared" si="1120"/>
        <v>72</v>
      </c>
      <c r="CA418" s="435">
        <f t="shared" si="1121"/>
        <v>79</v>
      </c>
      <c r="CB418" s="434">
        <f t="shared" si="1122"/>
        <v>0</v>
      </c>
      <c r="CC418" s="435">
        <f t="shared" si="1123"/>
        <v>0</v>
      </c>
      <c r="CD418" s="432">
        <v>5.6</v>
      </c>
      <c r="CE418" s="433">
        <v>5.3</v>
      </c>
      <c r="CF418" s="434">
        <f t="shared" si="1014"/>
        <v>386.4</v>
      </c>
      <c r="CG418" s="435">
        <f t="shared" si="1015"/>
        <v>360.4</v>
      </c>
      <c r="CH418" s="432">
        <v>4.5</v>
      </c>
      <c r="CI418" s="433">
        <v>6.8</v>
      </c>
      <c r="CJ418" s="434">
        <f t="shared" si="1016"/>
        <v>13.5</v>
      </c>
      <c r="CK418" s="435">
        <f t="shared" si="1017"/>
        <v>74.8</v>
      </c>
      <c r="CL418" s="432"/>
      <c r="CM418" s="433"/>
      <c r="CN418" s="434">
        <f t="shared" si="1018"/>
        <v>0</v>
      </c>
      <c r="CO418" s="435">
        <f t="shared" si="1019"/>
        <v>0</v>
      </c>
      <c r="CP418" s="434">
        <f t="shared" si="1020"/>
        <v>5.5541666666666663</v>
      </c>
      <c r="CQ418" s="435">
        <f t="shared" si="1021"/>
        <v>5.5088607594936709</v>
      </c>
      <c r="CR418" s="434">
        <f t="shared" si="1022"/>
        <v>399.9</v>
      </c>
      <c r="CS418" s="435">
        <f t="shared" si="1023"/>
        <v>435.2</v>
      </c>
      <c r="CT418" s="432"/>
      <c r="CU418" s="433"/>
      <c r="CV418" s="434">
        <f t="shared" si="1024"/>
        <v>0</v>
      </c>
      <c r="CW418" s="435">
        <f t="shared" si="1025"/>
        <v>0</v>
      </c>
      <c r="CX418" s="432"/>
      <c r="CY418" s="433"/>
      <c r="CZ418" s="434">
        <f t="shared" si="1026"/>
        <v>0</v>
      </c>
      <c r="DA418" s="435">
        <f t="shared" si="1027"/>
        <v>0</v>
      </c>
      <c r="DB418" s="432"/>
      <c r="DC418" s="433"/>
      <c r="DD418" s="434">
        <f t="shared" si="1028"/>
        <v>0</v>
      </c>
      <c r="DE418" s="435">
        <f t="shared" si="1029"/>
        <v>0</v>
      </c>
      <c r="DF418" s="434">
        <f t="shared" si="1030"/>
        <v>0</v>
      </c>
      <c r="DG418" s="435">
        <f t="shared" si="1031"/>
        <v>0</v>
      </c>
      <c r="DH418" s="434">
        <f t="shared" si="1032"/>
        <v>0</v>
      </c>
      <c r="DI418" s="435">
        <f t="shared" si="1033"/>
        <v>0</v>
      </c>
      <c r="DJ418" s="434">
        <f t="shared" si="1034"/>
        <v>110</v>
      </c>
      <c r="DK418" s="435">
        <f t="shared" si="1035"/>
        <v>116</v>
      </c>
      <c r="DL418" s="434">
        <f t="shared" si="1036"/>
        <v>0</v>
      </c>
      <c r="DM418" s="435">
        <f t="shared" si="1037"/>
        <v>0</v>
      </c>
      <c r="DN418" s="434">
        <f t="shared" si="1038"/>
        <v>5.0172727272727267</v>
      </c>
      <c r="DO418" s="435">
        <f t="shared" si="1039"/>
        <v>5.0913793103448279</v>
      </c>
      <c r="DP418" s="434">
        <f t="shared" si="1040"/>
        <v>551.9</v>
      </c>
      <c r="DQ418" s="435">
        <f t="shared" si="1041"/>
        <v>590.6</v>
      </c>
      <c r="DR418" s="434">
        <f t="shared" si="1042"/>
        <v>0</v>
      </c>
      <c r="DS418" s="435">
        <f t="shared" si="1043"/>
        <v>0</v>
      </c>
      <c r="DT418" s="434">
        <f t="shared" si="1044"/>
        <v>0</v>
      </c>
      <c r="DU418" s="435">
        <f t="shared" si="1045"/>
        <v>0</v>
      </c>
      <c r="DV418" s="432">
        <v>36</v>
      </c>
      <c r="DW418" s="433">
        <v>36</v>
      </c>
      <c r="DX418" s="434">
        <f t="shared" si="1046"/>
        <v>0</v>
      </c>
      <c r="DY418" s="435">
        <f t="shared" si="1047"/>
        <v>0</v>
      </c>
      <c r="DZ418" s="432">
        <v>9</v>
      </c>
      <c r="EA418" s="433">
        <v>7</v>
      </c>
      <c r="EB418" s="434">
        <f t="shared" si="1048"/>
        <v>0</v>
      </c>
      <c r="EC418" s="435">
        <f t="shared" si="1049"/>
        <v>0</v>
      </c>
      <c r="ED418" s="432"/>
      <c r="EE418" s="433"/>
      <c r="EF418" s="434">
        <f t="shared" si="1050"/>
        <v>0</v>
      </c>
      <c r="EG418" s="435">
        <f t="shared" si="1051"/>
        <v>0</v>
      </c>
      <c r="EH418" s="434">
        <f t="shared" si="1052"/>
        <v>45</v>
      </c>
      <c r="EI418" s="435">
        <f t="shared" si="1053"/>
        <v>43</v>
      </c>
      <c r="EJ418" s="434">
        <f t="shared" si="1054"/>
        <v>0</v>
      </c>
      <c r="EK418" s="435">
        <f t="shared" si="1055"/>
        <v>0</v>
      </c>
      <c r="EL418" s="432">
        <v>3.3</v>
      </c>
      <c r="EM418" s="433">
        <v>3.5</v>
      </c>
      <c r="EN418" s="434">
        <f t="shared" si="1056"/>
        <v>118.8</v>
      </c>
      <c r="EO418" s="435">
        <f t="shared" si="1057"/>
        <v>126</v>
      </c>
      <c r="EP418" s="432">
        <v>3.4</v>
      </c>
      <c r="EQ418" s="433">
        <v>4.4000000000000004</v>
      </c>
      <c r="ER418" s="434">
        <f t="shared" si="1058"/>
        <v>30.599999999999998</v>
      </c>
      <c r="ES418" s="435">
        <f t="shared" si="1059"/>
        <v>30.800000000000004</v>
      </c>
      <c r="ET418" s="432"/>
      <c r="EU418" s="433"/>
      <c r="EV418" s="434">
        <f t="shared" si="1060"/>
        <v>0</v>
      </c>
      <c r="EW418" s="435">
        <f t="shared" si="1061"/>
        <v>0</v>
      </c>
      <c r="EX418" s="434">
        <f t="shared" si="1062"/>
        <v>3.3200000000000003</v>
      </c>
      <c r="EY418" s="435">
        <f t="shared" si="1063"/>
        <v>3.6465116279069769</v>
      </c>
      <c r="EZ418" s="434">
        <f t="shared" si="1064"/>
        <v>149.4</v>
      </c>
      <c r="FA418" s="435">
        <f t="shared" si="1065"/>
        <v>156.80000000000001</v>
      </c>
      <c r="FB418" s="432"/>
      <c r="FC418" s="433"/>
      <c r="FD418" s="434">
        <f t="shared" si="1066"/>
        <v>0</v>
      </c>
      <c r="FE418" s="435">
        <f t="shared" si="1067"/>
        <v>0</v>
      </c>
      <c r="FF418" s="432"/>
      <c r="FG418" s="433"/>
      <c r="FH418" s="434">
        <f t="shared" si="1068"/>
        <v>0</v>
      </c>
      <c r="FI418" s="435">
        <f t="shared" si="1069"/>
        <v>0</v>
      </c>
      <c r="FJ418" s="432"/>
      <c r="FK418" s="433"/>
      <c r="FL418" s="434">
        <f t="shared" si="1070"/>
        <v>0</v>
      </c>
      <c r="FM418" s="435">
        <f t="shared" si="1071"/>
        <v>0</v>
      </c>
      <c r="FN418" s="434">
        <f t="shared" si="1072"/>
        <v>0</v>
      </c>
      <c r="FO418" s="435">
        <f t="shared" si="1073"/>
        <v>0</v>
      </c>
      <c r="FP418" s="434">
        <f t="shared" si="1074"/>
        <v>0</v>
      </c>
      <c r="FQ418" s="435">
        <f t="shared" si="1075"/>
        <v>0</v>
      </c>
      <c r="FR418" s="432">
        <v>3</v>
      </c>
      <c r="FS418" s="433">
        <v>5</v>
      </c>
      <c r="FT418" s="434">
        <f t="shared" si="1076"/>
        <v>0</v>
      </c>
      <c r="FU418" s="435">
        <f t="shared" si="1077"/>
        <v>0</v>
      </c>
      <c r="FV418" s="432">
        <v>18.5</v>
      </c>
      <c r="FW418" s="433">
        <v>5.7</v>
      </c>
      <c r="FX418" s="434">
        <f t="shared" si="1078"/>
        <v>55.5</v>
      </c>
      <c r="FY418" s="435">
        <f t="shared" si="1079"/>
        <v>28.5</v>
      </c>
      <c r="FZ418" s="432"/>
      <c r="GA418" s="433"/>
      <c r="GB418" s="434">
        <f t="shared" si="1080"/>
        <v>0</v>
      </c>
      <c r="GC418" s="435">
        <f t="shared" si="1081"/>
        <v>0</v>
      </c>
      <c r="GD418" s="434">
        <f t="shared" si="1082"/>
        <v>143</v>
      </c>
      <c r="GE418" s="435">
        <f t="shared" si="1083"/>
        <v>141</v>
      </c>
      <c r="GF418" s="434">
        <f t="shared" si="1084"/>
        <v>0</v>
      </c>
      <c r="GG418" s="435">
        <f t="shared" si="1085"/>
        <v>0</v>
      </c>
      <c r="GH418" s="434">
        <f t="shared" si="1086"/>
        <v>657.19999999999993</v>
      </c>
      <c r="GI418" s="435">
        <f t="shared" si="1087"/>
        <v>641.79999999999995</v>
      </c>
      <c r="GJ418" s="434">
        <f t="shared" si="1088"/>
        <v>0</v>
      </c>
      <c r="GK418" s="435">
        <f t="shared" si="1089"/>
        <v>0</v>
      </c>
      <c r="GL418" s="434">
        <f t="shared" si="1090"/>
        <v>12</v>
      </c>
      <c r="GM418" s="435">
        <f t="shared" si="1091"/>
        <v>18</v>
      </c>
      <c r="GN418" s="434">
        <f t="shared" si="1092"/>
        <v>0</v>
      </c>
      <c r="GO418" s="435">
        <f t="shared" si="1093"/>
        <v>0</v>
      </c>
      <c r="GP418" s="434">
        <f t="shared" si="1094"/>
        <v>44.099999999999994</v>
      </c>
      <c r="GQ418" s="435">
        <f t="shared" si="1095"/>
        <v>105.6</v>
      </c>
      <c r="GR418" s="434">
        <f t="shared" si="1096"/>
        <v>0</v>
      </c>
      <c r="GS418" s="435">
        <f t="shared" si="1097"/>
        <v>0</v>
      </c>
      <c r="GT418" s="434">
        <f t="shared" si="1098"/>
        <v>155</v>
      </c>
      <c r="GU418" s="435">
        <f t="shared" si="1099"/>
        <v>159</v>
      </c>
      <c r="GV418" s="434">
        <f t="shared" si="1100"/>
        <v>0</v>
      </c>
      <c r="GW418" s="435">
        <f t="shared" si="1101"/>
        <v>0</v>
      </c>
      <c r="GX418" s="434">
        <f t="shared" si="1102"/>
        <v>701.3</v>
      </c>
      <c r="GY418" s="435">
        <f t="shared" si="1103"/>
        <v>747.4</v>
      </c>
      <c r="GZ418" s="434">
        <f t="shared" si="1104"/>
        <v>0</v>
      </c>
      <c r="HA418" s="435">
        <f t="shared" si="1105"/>
        <v>0</v>
      </c>
      <c r="HB418" s="434">
        <f t="shared" si="1106"/>
        <v>0</v>
      </c>
      <c r="HC418" s="435">
        <f t="shared" si="1107"/>
        <v>0</v>
      </c>
      <c r="HD418" s="434">
        <f t="shared" si="1108"/>
        <v>0</v>
      </c>
      <c r="HE418" s="435">
        <f t="shared" si="1109"/>
        <v>0</v>
      </c>
      <c r="HF418" s="434">
        <f t="shared" si="1110"/>
        <v>0</v>
      </c>
      <c r="HG418" s="435">
        <f t="shared" si="1111"/>
        <v>0</v>
      </c>
      <c r="HH418" s="434">
        <f t="shared" si="1112"/>
        <v>0</v>
      </c>
      <c r="HI418" s="435">
        <f t="shared" si="1113"/>
        <v>0</v>
      </c>
      <c r="HJ418" s="434">
        <f t="shared" si="1114"/>
        <v>756.8</v>
      </c>
      <c r="HK418" s="435">
        <f t="shared" si="1115"/>
        <v>775.90000000000009</v>
      </c>
      <c r="HL418" s="434">
        <f t="shared" si="1116"/>
        <v>0</v>
      </c>
      <c r="HM418" s="435">
        <f t="shared" si="1117"/>
        <v>0</v>
      </c>
    </row>
    <row r="419" spans="1:221" s="18" customFormat="1" ht="12.95" customHeight="1">
      <c r="A419" s="489" t="s">
        <v>720</v>
      </c>
      <c r="B419" s="628" t="s">
        <v>729</v>
      </c>
      <c r="C419" s="629" t="s">
        <v>1282</v>
      </c>
      <c r="D419" s="630">
        <v>237899</v>
      </c>
      <c r="E419" s="631">
        <v>4</v>
      </c>
      <c r="F419" s="432">
        <v>365</v>
      </c>
      <c r="G419" s="433">
        <v>364</v>
      </c>
      <c r="H419" s="587">
        <v>16</v>
      </c>
      <c r="I419" s="583">
        <v>14</v>
      </c>
      <c r="J419" s="434">
        <f t="shared" si="970"/>
        <v>349</v>
      </c>
      <c r="K419" s="435">
        <f t="shared" si="971"/>
        <v>350</v>
      </c>
      <c r="L419" s="432">
        <v>120</v>
      </c>
      <c r="M419" s="433">
        <v>120</v>
      </c>
      <c r="N419" s="434">
        <f t="shared" si="972"/>
        <v>349</v>
      </c>
      <c r="O419" s="435">
        <f t="shared" si="973"/>
        <v>350</v>
      </c>
      <c r="P419" s="434">
        <f t="shared" si="974"/>
        <v>0</v>
      </c>
      <c r="Q419" s="435">
        <f t="shared" si="975"/>
        <v>0</v>
      </c>
      <c r="R419" s="432">
        <v>50</v>
      </c>
      <c r="S419" s="433">
        <v>62</v>
      </c>
      <c r="T419" s="434">
        <f t="shared" si="1124"/>
        <v>0</v>
      </c>
      <c r="U419" s="435">
        <f t="shared" si="1124"/>
        <v>0</v>
      </c>
      <c r="V419" s="432">
        <v>1</v>
      </c>
      <c r="W419" s="433"/>
      <c r="X419" s="434">
        <f t="shared" si="976"/>
        <v>0</v>
      </c>
      <c r="Y419" s="435">
        <f t="shared" si="977"/>
        <v>0</v>
      </c>
      <c r="Z419" s="432"/>
      <c r="AA419" s="433"/>
      <c r="AB419" s="434">
        <f t="shared" si="978"/>
        <v>0</v>
      </c>
      <c r="AC419" s="435">
        <f t="shared" si="979"/>
        <v>0</v>
      </c>
      <c r="AD419" s="434">
        <f t="shared" si="980"/>
        <v>51</v>
      </c>
      <c r="AE419" s="435">
        <f t="shared" si="981"/>
        <v>62</v>
      </c>
      <c r="AF419" s="434">
        <f t="shared" si="982"/>
        <v>0</v>
      </c>
      <c r="AG419" s="435">
        <f t="shared" si="983"/>
        <v>0</v>
      </c>
      <c r="AH419" s="432">
        <v>4.4000000000000004</v>
      </c>
      <c r="AI419" s="433">
        <v>4</v>
      </c>
      <c r="AJ419" s="434">
        <f t="shared" si="984"/>
        <v>220.00000000000003</v>
      </c>
      <c r="AK419" s="435">
        <f t="shared" si="985"/>
        <v>248</v>
      </c>
      <c r="AL419" s="432">
        <v>6.5</v>
      </c>
      <c r="AM419" s="433"/>
      <c r="AN419" s="434">
        <f t="shared" si="986"/>
        <v>6.5</v>
      </c>
      <c r="AO419" s="435">
        <f t="shared" si="987"/>
        <v>0</v>
      </c>
      <c r="AP419" s="432"/>
      <c r="AQ419" s="433"/>
      <c r="AR419" s="434">
        <f t="shared" si="988"/>
        <v>0</v>
      </c>
      <c r="AS419" s="435">
        <f t="shared" si="989"/>
        <v>0</v>
      </c>
      <c r="AT419" s="434">
        <f t="shared" si="990"/>
        <v>4.4411764705882355</v>
      </c>
      <c r="AU419" s="435">
        <f t="shared" si="991"/>
        <v>4</v>
      </c>
      <c r="AV419" s="434">
        <f t="shared" si="992"/>
        <v>226.5</v>
      </c>
      <c r="AW419" s="435">
        <f t="shared" si="993"/>
        <v>248</v>
      </c>
      <c r="AX419" s="432"/>
      <c r="AY419" s="433"/>
      <c r="AZ419" s="434">
        <f t="shared" si="994"/>
        <v>0</v>
      </c>
      <c r="BA419" s="435">
        <f t="shared" si="995"/>
        <v>0</v>
      </c>
      <c r="BB419" s="432"/>
      <c r="BC419" s="433"/>
      <c r="BD419" s="434">
        <f t="shared" si="996"/>
        <v>0</v>
      </c>
      <c r="BE419" s="435">
        <f t="shared" si="997"/>
        <v>0</v>
      </c>
      <c r="BF419" s="432"/>
      <c r="BG419" s="433"/>
      <c r="BH419" s="434">
        <f t="shared" si="998"/>
        <v>0</v>
      </c>
      <c r="BI419" s="435">
        <f t="shared" si="999"/>
        <v>0</v>
      </c>
      <c r="BJ419" s="434">
        <f t="shared" si="1000"/>
        <v>0</v>
      </c>
      <c r="BK419" s="435">
        <f t="shared" si="1001"/>
        <v>0</v>
      </c>
      <c r="BL419" s="434">
        <f t="shared" si="1002"/>
        <v>0</v>
      </c>
      <c r="BM419" s="435">
        <f t="shared" si="1003"/>
        <v>0</v>
      </c>
      <c r="BN419" s="432">
        <v>117</v>
      </c>
      <c r="BO419" s="433">
        <v>104</v>
      </c>
      <c r="BP419" s="434">
        <f t="shared" si="1004"/>
        <v>0</v>
      </c>
      <c r="BQ419" s="435">
        <f t="shared" si="1005"/>
        <v>0</v>
      </c>
      <c r="BR419" s="432">
        <v>4</v>
      </c>
      <c r="BS419" s="433">
        <v>3</v>
      </c>
      <c r="BT419" s="434">
        <f t="shared" si="1006"/>
        <v>0</v>
      </c>
      <c r="BU419" s="435">
        <f t="shared" si="1007"/>
        <v>0</v>
      </c>
      <c r="BV419" s="432"/>
      <c r="BW419" s="433"/>
      <c r="BX419" s="434">
        <f t="shared" si="1118"/>
        <v>0</v>
      </c>
      <c r="BY419" s="435">
        <f t="shared" si="1119"/>
        <v>0</v>
      </c>
      <c r="BZ419" s="434">
        <f t="shared" si="1120"/>
        <v>121</v>
      </c>
      <c r="CA419" s="435">
        <f t="shared" si="1121"/>
        <v>107</v>
      </c>
      <c r="CB419" s="434">
        <f t="shared" si="1122"/>
        <v>0</v>
      </c>
      <c r="CC419" s="435">
        <f t="shared" si="1123"/>
        <v>0</v>
      </c>
      <c r="CD419" s="432">
        <v>5.3</v>
      </c>
      <c r="CE419" s="433">
        <v>6.2</v>
      </c>
      <c r="CF419" s="434">
        <f t="shared" si="1014"/>
        <v>620.1</v>
      </c>
      <c r="CG419" s="435">
        <f t="shared" si="1015"/>
        <v>644.80000000000007</v>
      </c>
      <c r="CH419" s="432">
        <v>8.8000000000000007</v>
      </c>
      <c r="CI419" s="433">
        <v>14.5</v>
      </c>
      <c r="CJ419" s="434">
        <f t="shared" si="1016"/>
        <v>35.200000000000003</v>
      </c>
      <c r="CK419" s="435">
        <f t="shared" si="1017"/>
        <v>43.5</v>
      </c>
      <c r="CL419" s="432"/>
      <c r="CM419" s="433"/>
      <c r="CN419" s="434">
        <f t="shared" si="1018"/>
        <v>0</v>
      </c>
      <c r="CO419" s="435">
        <f t="shared" si="1019"/>
        <v>0</v>
      </c>
      <c r="CP419" s="434">
        <f t="shared" si="1020"/>
        <v>5.4157024793388437</v>
      </c>
      <c r="CQ419" s="435">
        <f t="shared" si="1021"/>
        <v>6.4327102803738327</v>
      </c>
      <c r="CR419" s="434">
        <f t="shared" si="1022"/>
        <v>655.30000000000007</v>
      </c>
      <c r="CS419" s="435">
        <f t="shared" si="1023"/>
        <v>688.30000000000007</v>
      </c>
      <c r="CT419" s="432"/>
      <c r="CU419" s="433"/>
      <c r="CV419" s="434">
        <f t="shared" si="1024"/>
        <v>0</v>
      </c>
      <c r="CW419" s="435">
        <f t="shared" si="1025"/>
        <v>0</v>
      </c>
      <c r="CX419" s="432"/>
      <c r="CY419" s="433"/>
      <c r="CZ419" s="434">
        <f t="shared" si="1026"/>
        <v>0</v>
      </c>
      <c r="DA419" s="435">
        <f t="shared" si="1027"/>
        <v>0</v>
      </c>
      <c r="DB419" s="432"/>
      <c r="DC419" s="433"/>
      <c r="DD419" s="434">
        <f t="shared" si="1028"/>
        <v>0</v>
      </c>
      <c r="DE419" s="435">
        <f t="shared" si="1029"/>
        <v>0</v>
      </c>
      <c r="DF419" s="434">
        <f t="shared" si="1030"/>
        <v>0</v>
      </c>
      <c r="DG419" s="435">
        <f t="shared" si="1031"/>
        <v>0</v>
      </c>
      <c r="DH419" s="434">
        <f t="shared" si="1032"/>
        <v>0</v>
      </c>
      <c r="DI419" s="435">
        <f t="shared" si="1033"/>
        <v>0</v>
      </c>
      <c r="DJ419" s="434">
        <f t="shared" si="1034"/>
        <v>172</v>
      </c>
      <c r="DK419" s="435">
        <f t="shared" si="1035"/>
        <v>169</v>
      </c>
      <c r="DL419" s="434">
        <f t="shared" si="1036"/>
        <v>0</v>
      </c>
      <c r="DM419" s="435">
        <f t="shared" si="1037"/>
        <v>0</v>
      </c>
      <c r="DN419" s="434">
        <f t="shared" si="1038"/>
        <v>5.1267441860465119</v>
      </c>
      <c r="DO419" s="435">
        <f t="shared" si="1039"/>
        <v>5.540236686390533</v>
      </c>
      <c r="DP419" s="434">
        <f t="shared" si="1040"/>
        <v>881.80000000000007</v>
      </c>
      <c r="DQ419" s="435">
        <f t="shared" si="1041"/>
        <v>936.30000000000007</v>
      </c>
      <c r="DR419" s="434">
        <f t="shared" si="1042"/>
        <v>0</v>
      </c>
      <c r="DS419" s="435">
        <f t="shared" si="1043"/>
        <v>0</v>
      </c>
      <c r="DT419" s="434">
        <f t="shared" si="1044"/>
        <v>0</v>
      </c>
      <c r="DU419" s="435">
        <f t="shared" si="1045"/>
        <v>0</v>
      </c>
      <c r="DV419" s="432">
        <v>147</v>
      </c>
      <c r="DW419" s="433">
        <v>149</v>
      </c>
      <c r="DX419" s="434">
        <f t="shared" si="1046"/>
        <v>0</v>
      </c>
      <c r="DY419" s="435">
        <f t="shared" si="1047"/>
        <v>0</v>
      </c>
      <c r="DZ419" s="432">
        <v>17</v>
      </c>
      <c r="EA419" s="433">
        <v>18</v>
      </c>
      <c r="EB419" s="434">
        <f t="shared" si="1048"/>
        <v>0</v>
      </c>
      <c r="EC419" s="435">
        <f t="shared" si="1049"/>
        <v>0</v>
      </c>
      <c r="ED419" s="432"/>
      <c r="EE419" s="433"/>
      <c r="EF419" s="434">
        <f t="shared" si="1050"/>
        <v>0</v>
      </c>
      <c r="EG419" s="435">
        <f t="shared" si="1051"/>
        <v>0</v>
      </c>
      <c r="EH419" s="434">
        <f t="shared" si="1052"/>
        <v>164</v>
      </c>
      <c r="EI419" s="435">
        <f t="shared" si="1053"/>
        <v>167</v>
      </c>
      <c r="EJ419" s="434">
        <f t="shared" si="1054"/>
        <v>0</v>
      </c>
      <c r="EK419" s="435">
        <f t="shared" si="1055"/>
        <v>0</v>
      </c>
      <c r="EL419" s="432">
        <v>4.0999999999999996</v>
      </c>
      <c r="EM419" s="433">
        <v>3.9</v>
      </c>
      <c r="EN419" s="434">
        <f t="shared" si="1056"/>
        <v>602.69999999999993</v>
      </c>
      <c r="EO419" s="435">
        <f t="shared" si="1057"/>
        <v>581.1</v>
      </c>
      <c r="EP419" s="432">
        <v>3.2</v>
      </c>
      <c r="EQ419" s="433">
        <v>3.1</v>
      </c>
      <c r="ER419" s="434">
        <f t="shared" si="1058"/>
        <v>54.400000000000006</v>
      </c>
      <c r="ES419" s="435">
        <f t="shared" si="1059"/>
        <v>55.800000000000004</v>
      </c>
      <c r="ET419" s="432"/>
      <c r="EU419" s="433"/>
      <c r="EV419" s="434">
        <f t="shared" si="1060"/>
        <v>0</v>
      </c>
      <c r="EW419" s="435">
        <f t="shared" si="1061"/>
        <v>0</v>
      </c>
      <c r="EX419" s="434">
        <f t="shared" si="1062"/>
        <v>4.00670731707317</v>
      </c>
      <c r="EY419" s="435">
        <f t="shared" si="1063"/>
        <v>3.8137724550898202</v>
      </c>
      <c r="EZ419" s="434">
        <f t="shared" si="1064"/>
        <v>657.09999999999991</v>
      </c>
      <c r="FA419" s="435">
        <f t="shared" si="1065"/>
        <v>636.9</v>
      </c>
      <c r="FB419" s="432"/>
      <c r="FC419" s="433"/>
      <c r="FD419" s="434">
        <f t="shared" si="1066"/>
        <v>0</v>
      </c>
      <c r="FE419" s="435">
        <f t="shared" si="1067"/>
        <v>0</v>
      </c>
      <c r="FF419" s="432"/>
      <c r="FG419" s="433"/>
      <c r="FH419" s="434">
        <f t="shared" si="1068"/>
        <v>0</v>
      </c>
      <c r="FI419" s="435">
        <f t="shared" si="1069"/>
        <v>0</v>
      </c>
      <c r="FJ419" s="432"/>
      <c r="FK419" s="433"/>
      <c r="FL419" s="434">
        <f t="shared" si="1070"/>
        <v>0</v>
      </c>
      <c r="FM419" s="435">
        <f t="shared" si="1071"/>
        <v>0</v>
      </c>
      <c r="FN419" s="434">
        <f t="shared" si="1072"/>
        <v>0</v>
      </c>
      <c r="FO419" s="435">
        <f t="shared" si="1073"/>
        <v>0</v>
      </c>
      <c r="FP419" s="434">
        <f t="shared" si="1074"/>
        <v>0</v>
      </c>
      <c r="FQ419" s="435">
        <f t="shared" si="1075"/>
        <v>0</v>
      </c>
      <c r="FR419" s="432">
        <v>13</v>
      </c>
      <c r="FS419" s="433">
        <v>14</v>
      </c>
      <c r="FT419" s="434">
        <f t="shared" si="1076"/>
        <v>0</v>
      </c>
      <c r="FU419" s="435">
        <f t="shared" si="1077"/>
        <v>0</v>
      </c>
      <c r="FV419" s="432">
        <v>10</v>
      </c>
      <c r="FW419" s="433">
        <v>10.9</v>
      </c>
      <c r="FX419" s="434">
        <f t="shared" si="1078"/>
        <v>130</v>
      </c>
      <c r="FY419" s="435">
        <f t="shared" si="1079"/>
        <v>152.6</v>
      </c>
      <c r="FZ419" s="432"/>
      <c r="GA419" s="433"/>
      <c r="GB419" s="434">
        <f t="shared" si="1080"/>
        <v>0</v>
      </c>
      <c r="GC419" s="435">
        <f t="shared" si="1081"/>
        <v>0</v>
      </c>
      <c r="GD419" s="434">
        <f t="shared" si="1082"/>
        <v>314</v>
      </c>
      <c r="GE419" s="435">
        <f t="shared" si="1083"/>
        <v>315</v>
      </c>
      <c r="GF419" s="434">
        <f t="shared" si="1084"/>
        <v>0</v>
      </c>
      <c r="GG419" s="435">
        <f t="shared" si="1085"/>
        <v>0</v>
      </c>
      <c r="GH419" s="434">
        <f t="shared" si="1086"/>
        <v>1442.8</v>
      </c>
      <c r="GI419" s="435">
        <f t="shared" si="1087"/>
        <v>1473.9</v>
      </c>
      <c r="GJ419" s="434">
        <f t="shared" si="1088"/>
        <v>0</v>
      </c>
      <c r="GK419" s="435">
        <f t="shared" si="1089"/>
        <v>0</v>
      </c>
      <c r="GL419" s="434">
        <f t="shared" si="1090"/>
        <v>22</v>
      </c>
      <c r="GM419" s="435">
        <f t="shared" si="1091"/>
        <v>21</v>
      </c>
      <c r="GN419" s="434">
        <f t="shared" si="1092"/>
        <v>0</v>
      </c>
      <c r="GO419" s="435">
        <f t="shared" si="1093"/>
        <v>0</v>
      </c>
      <c r="GP419" s="434">
        <f t="shared" si="1094"/>
        <v>96.100000000000009</v>
      </c>
      <c r="GQ419" s="435">
        <f t="shared" si="1095"/>
        <v>99.300000000000011</v>
      </c>
      <c r="GR419" s="434">
        <f t="shared" si="1096"/>
        <v>0</v>
      </c>
      <c r="GS419" s="435">
        <f t="shared" si="1097"/>
        <v>0</v>
      </c>
      <c r="GT419" s="434">
        <f t="shared" si="1098"/>
        <v>336</v>
      </c>
      <c r="GU419" s="435">
        <f t="shared" si="1099"/>
        <v>336</v>
      </c>
      <c r="GV419" s="434">
        <f t="shared" si="1100"/>
        <v>0</v>
      </c>
      <c r="GW419" s="435">
        <f t="shared" si="1101"/>
        <v>0</v>
      </c>
      <c r="GX419" s="434">
        <f t="shared" si="1102"/>
        <v>1538.8999999999999</v>
      </c>
      <c r="GY419" s="435">
        <f t="shared" si="1103"/>
        <v>1573.2</v>
      </c>
      <c r="GZ419" s="434">
        <f t="shared" si="1104"/>
        <v>0</v>
      </c>
      <c r="HA419" s="435">
        <f t="shared" si="1105"/>
        <v>0</v>
      </c>
      <c r="HB419" s="434">
        <f t="shared" si="1106"/>
        <v>0</v>
      </c>
      <c r="HC419" s="435">
        <f t="shared" si="1107"/>
        <v>0</v>
      </c>
      <c r="HD419" s="434">
        <f t="shared" si="1108"/>
        <v>0</v>
      </c>
      <c r="HE419" s="435">
        <f t="shared" si="1109"/>
        <v>0</v>
      </c>
      <c r="HF419" s="434">
        <f t="shared" si="1110"/>
        <v>0</v>
      </c>
      <c r="HG419" s="435">
        <f t="shared" si="1111"/>
        <v>0</v>
      </c>
      <c r="HH419" s="434">
        <f t="shared" si="1112"/>
        <v>0</v>
      </c>
      <c r="HI419" s="435">
        <f t="shared" si="1113"/>
        <v>0</v>
      </c>
      <c r="HJ419" s="434">
        <f t="shared" si="1114"/>
        <v>1668.9</v>
      </c>
      <c r="HK419" s="435">
        <f t="shared" si="1115"/>
        <v>1725.8</v>
      </c>
      <c r="HL419" s="434">
        <f t="shared" si="1116"/>
        <v>0</v>
      </c>
      <c r="HM419" s="435">
        <f t="shared" si="1117"/>
        <v>0</v>
      </c>
    </row>
    <row r="420" spans="1:221" s="18" customFormat="1" ht="12.95" customHeight="1">
      <c r="A420" s="489" t="s">
        <v>720</v>
      </c>
      <c r="B420" s="490" t="s">
        <v>731</v>
      </c>
      <c r="C420" s="582"/>
      <c r="D420" s="489">
        <v>237950</v>
      </c>
      <c r="E420" s="627">
        <v>6</v>
      </c>
      <c r="F420" s="432">
        <v>165</v>
      </c>
      <c r="G420" s="433">
        <v>218</v>
      </c>
      <c r="H420" s="587">
        <v>4</v>
      </c>
      <c r="I420" s="583">
        <v>9</v>
      </c>
      <c r="J420" s="434">
        <f t="shared" si="970"/>
        <v>161</v>
      </c>
      <c r="K420" s="435">
        <f t="shared" si="971"/>
        <v>209</v>
      </c>
      <c r="L420" s="432">
        <v>120</v>
      </c>
      <c r="M420" s="433">
        <v>120</v>
      </c>
      <c r="N420" s="434">
        <f t="shared" si="972"/>
        <v>161</v>
      </c>
      <c r="O420" s="435">
        <f t="shared" si="973"/>
        <v>209</v>
      </c>
      <c r="P420" s="434">
        <f t="shared" si="974"/>
        <v>0</v>
      </c>
      <c r="Q420" s="435">
        <f t="shared" si="975"/>
        <v>0</v>
      </c>
      <c r="R420" s="432">
        <v>26</v>
      </c>
      <c r="S420" s="433">
        <v>41</v>
      </c>
      <c r="T420" s="434">
        <f t="shared" si="1124"/>
        <v>0</v>
      </c>
      <c r="U420" s="435">
        <f t="shared" si="1124"/>
        <v>0</v>
      </c>
      <c r="V420" s="432"/>
      <c r="W420" s="433"/>
      <c r="X420" s="434">
        <f t="shared" si="976"/>
        <v>0</v>
      </c>
      <c r="Y420" s="435">
        <f t="shared" si="977"/>
        <v>0</v>
      </c>
      <c r="Z420" s="432"/>
      <c r="AA420" s="433"/>
      <c r="AB420" s="434">
        <f t="shared" si="978"/>
        <v>0</v>
      </c>
      <c r="AC420" s="435">
        <f t="shared" si="979"/>
        <v>0</v>
      </c>
      <c r="AD420" s="434">
        <f t="shared" si="980"/>
        <v>26</v>
      </c>
      <c r="AE420" s="435">
        <f t="shared" si="981"/>
        <v>41</v>
      </c>
      <c r="AF420" s="434">
        <f t="shared" si="982"/>
        <v>0</v>
      </c>
      <c r="AG420" s="435">
        <f t="shared" si="983"/>
        <v>0</v>
      </c>
      <c r="AH420" s="432">
        <v>4.4000000000000004</v>
      </c>
      <c r="AI420" s="433">
        <v>4.2</v>
      </c>
      <c r="AJ420" s="434">
        <f t="shared" si="984"/>
        <v>114.4</v>
      </c>
      <c r="AK420" s="435">
        <f t="shared" si="985"/>
        <v>172.20000000000002</v>
      </c>
      <c r="AL420" s="432"/>
      <c r="AM420" s="433"/>
      <c r="AN420" s="434">
        <f t="shared" si="986"/>
        <v>0</v>
      </c>
      <c r="AO420" s="435">
        <f t="shared" si="987"/>
        <v>0</v>
      </c>
      <c r="AP420" s="432"/>
      <c r="AQ420" s="433"/>
      <c r="AR420" s="434">
        <f t="shared" si="988"/>
        <v>0</v>
      </c>
      <c r="AS420" s="435">
        <f t="shared" si="989"/>
        <v>0</v>
      </c>
      <c r="AT420" s="434">
        <f t="shared" si="990"/>
        <v>4.4000000000000004</v>
      </c>
      <c r="AU420" s="435">
        <f t="shared" si="991"/>
        <v>4.2</v>
      </c>
      <c r="AV420" s="434">
        <f t="shared" si="992"/>
        <v>114.4</v>
      </c>
      <c r="AW420" s="435">
        <f t="shared" si="993"/>
        <v>172.20000000000002</v>
      </c>
      <c r="AX420" s="432"/>
      <c r="AY420" s="433"/>
      <c r="AZ420" s="434">
        <f t="shared" si="994"/>
        <v>0</v>
      </c>
      <c r="BA420" s="435">
        <f t="shared" si="995"/>
        <v>0</v>
      </c>
      <c r="BB420" s="432"/>
      <c r="BC420" s="433"/>
      <c r="BD420" s="434">
        <f t="shared" si="996"/>
        <v>0</v>
      </c>
      <c r="BE420" s="435">
        <f t="shared" si="997"/>
        <v>0</v>
      </c>
      <c r="BF420" s="432"/>
      <c r="BG420" s="433"/>
      <c r="BH420" s="434">
        <f t="shared" si="998"/>
        <v>0</v>
      </c>
      <c r="BI420" s="435">
        <f t="shared" si="999"/>
        <v>0</v>
      </c>
      <c r="BJ420" s="434">
        <f t="shared" si="1000"/>
        <v>0</v>
      </c>
      <c r="BK420" s="435">
        <f t="shared" si="1001"/>
        <v>0</v>
      </c>
      <c r="BL420" s="434">
        <f t="shared" si="1002"/>
        <v>0</v>
      </c>
      <c r="BM420" s="435">
        <f t="shared" si="1003"/>
        <v>0</v>
      </c>
      <c r="BN420" s="432">
        <v>46</v>
      </c>
      <c r="BO420" s="433">
        <v>84</v>
      </c>
      <c r="BP420" s="434">
        <f t="shared" si="1004"/>
        <v>0</v>
      </c>
      <c r="BQ420" s="435">
        <f t="shared" si="1005"/>
        <v>0</v>
      </c>
      <c r="BR420" s="432">
        <v>3</v>
      </c>
      <c r="BS420" s="433">
        <v>1</v>
      </c>
      <c r="BT420" s="434">
        <f t="shared" si="1006"/>
        <v>0</v>
      </c>
      <c r="BU420" s="435">
        <f t="shared" si="1007"/>
        <v>0</v>
      </c>
      <c r="BV420" s="432"/>
      <c r="BW420" s="433"/>
      <c r="BX420" s="434">
        <f t="shared" si="1118"/>
        <v>0</v>
      </c>
      <c r="BY420" s="435">
        <f t="shared" si="1119"/>
        <v>0</v>
      </c>
      <c r="BZ420" s="434">
        <f t="shared" si="1120"/>
        <v>49</v>
      </c>
      <c r="CA420" s="435">
        <f t="shared" si="1121"/>
        <v>85</v>
      </c>
      <c r="CB420" s="434">
        <f t="shared" si="1122"/>
        <v>0</v>
      </c>
      <c r="CC420" s="435">
        <f t="shared" si="1123"/>
        <v>0</v>
      </c>
      <c r="CD420" s="432">
        <v>5.0999999999999996</v>
      </c>
      <c r="CE420" s="433">
        <v>4.5</v>
      </c>
      <c r="CF420" s="434">
        <f t="shared" si="1014"/>
        <v>234.6</v>
      </c>
      <c r="CG420" s="435">
        <f t="shared" si="1015"/>
        <v>378</v>
      </c>
      <c r="CH420" s="432">
        <v>14</v>
      </c>
      <c r="CI420" s="433">
        <v>12.5</v>
      </c>
      <c r="CJ420" s="434">
        <f t="shared" si="1016"/>
        <v>42</v>
      </c>
      <c r="CK420" s="435">
        <f t="shared" si="1017"/>
        <v>12.5</v>
      </c>
      <c r="CL420" s="432"/>
      <c r="CM420" s="433"/>
      <c r="CN420" s="434">
        <f t="shared" si="1018"/>
        <v>0</v>
      </c>
      <c r="CO420" s="435">
        <f t="shared" si="1019"/>
        <v>0</v>
      </c>
      <c r="CP420" s="434">
        <f t="shared" si="1020"/>
        <v>5.6448979591836741</v>
      </c>
      <c r="CQ420" s="435">
        <f t="shared" si="1021"/>
        <v>4.5941176470588232</v>
      </c>
      <c r="CR420" s="434">
        <f t="shared" si="1022"/>
        <v>276.60000000000002</v>
      </c>
      <c r="CS420" s="435">
        <f t="shared" si="1023"/>
        <v>390.5</v>
      </c>
      <c r="CT420" s="432"/>
      <c r="CU420" s="433"/>
      <c r="CV420" s="434">
        <f t="shared" si="1024"/>
        <v>0</v>
      </c>
      <c r="CW420" s="435">
        <f t="shared" si="1025"/>
        <v>0</v>
      </c>
      <c r="CX420" s="432"/>
      <c r="CY420" s="433"/>
      <c r="CZ420" s="434">
        <f t="shared" si="1026"/>
        <v>0</v>
      </c>
      <c r="DA420" s="435">
        <f t="shared" si="1027"/>
        <v>0</v>
      </c>
      <c r="DB420" s="432"/>
      <c r="DC420" s="433"/>
      <c r="DD420" s="434">
        <f t="shared" si="1028"/>
        <v>0</v>
      </c>
      <c r="DE420" s="435">
        <f t="shared" si="1029"/>
        <v>0</v>
      </c>
      <c r="DF420" s="434">
        <f t="shared" si="1030"/>
        <v>0</v>
      </c>
      <c r="DG420" s="435">
        <f t="shared" si="1031"/>
        <v>0</v>
      </c>
      <c r="DH420" s="434">
        <f t="shared" si="1032"/>
        <v>0</v>
      </c>
      <c r="DI420" s="435">
        <f t="shared" si="1033"/>
        <v>0</v>
      </c>
      <c r="DJ420" s="434">
        <f t="shared" si="1034"/>
        <v>75</v>
      </c>
      <c r="DK420" s="435">
        <f t="shared" si="1035"/>
        <v>126</v>
      </c>
      <c r="DL420" s="434">
        <f t="shared" si="1036"/>
        <v>0</v>
      </c>
      <c r="DM420" s="435">
        <f t="shared" si="1037"/>
        <v>0</v>
      </c>
      <c r="DN420" s="434">
        <f t="shared" si="1038"/>
        <v>5.2133333333333329</v>
      </c>
      <c r="DO420" s="435">
        <f t="shared" si="1039"/>
        <v>4.465873015873016</v>
      </c>
      <c r="DP420" s="434">
        <f t="shared" si="1040"/>
        <v>390.99999999999994</v>
      </c>
      <c r="DQ420" s="435">
        <f t="shared" si="1041"/>
        <v>562.70000000000005</v>
      </c>
      <c r="DR420" s="434">
        <f t="shared" si="1042"/>
        <v>0</v>
      </c>
      <c r="DS420" s="435">
        <f t="shared" si="1043"/>
        <v>0</v>
      </c>
      <c r="DT420" s="434">
        <f t="shared" si="1044"/>
        <v>0</v>
      </c>
      <c r="DU420" s="435">
        <f t="shared" si="1045"/>
        <v>0</v>
      </c>
      <c r="DV420" s="432">
        <v>49</v>
      </c>
      <c r="DW420" s="433">
        <v>66</v>
      </c>
      <c r="DX420" s="434">
        <f t="shared" si="1046"/>
        <v>0</v>
      </c>
      <c r="DY420" s="435">
        <f t="shared" si="1047"/>
        <v>0</v>
      </c>
      <c r="DZ420" s="432">
        <v>6</v>
      </c>
      <c r="EA420" s="433">
        <v>11</v>
      </c>
      <c r="EB420" s="434">
        <f t="shared" si="1048"/>
        <v>0</v>
      </c>
      <c r="EC420" s="435">
        <f t="shared" si="1049"/>
        <v>0</v>
      </c>
      <c r="ED420" s="432"/>
      <c r="EE420" s="433"/>
      <c r="EF420" s="434">
        <f t="shared" si="1050"/>
        <v>0</v>
      </c>
      <c r="EG420" s="435">
        <f t="shared" si="1051"/>
        <v>0</v>
      </c>
      <c r="EH420" s="434">
        <f t="shared" si="1052"/>
        <v>55</v>
      </c>
      <c r="EI420" s="435">
        <f t="shared" si="1053"/>
        <v>77</v>
      </c>
      <c r="EJ420" s="434">
        <f t="shared" si="1054"/>
        <v>0</v>
      </c>
      <c r="EK420" s="435">
        <f t="shared" si="1055"/>
        <v>0</v>
      </c>
      <c r="EL420" s="432">
        <v>3.6</v>
      </c>
      <c r="EM420" s="433">
        <v>3.6</v>
      </c>
      <c r="EN420" s="434">
        <f t="shared" si="1056"/>
        <v>176.4</v>
      </c>
      <c r="EO420" s="435">
        <f t="shared" si="1057"/>
        <v>237.6</v>
      </c>
      <c r="EP420" s="432">
        <v>5.8</v>
      </c>
      <c r="EQ420" s="433">
        <v>4.4000000000000004</v>
      </c>
      <c r="ER420" s="434">
        <f t="shared" si="1058"/>
        <v>34.799999999999997</v>
      </c>
      <c r="ES420" s="435">
        <f t="shared" si="1059"/>
        <v>48.400000000000006</v>
      </c>
      <c r="ET420" s="432"/>
      <c r="EU420" s="433"/>
      <c r="EV420" s="434">
        <f t="shared" si="1060"/>
        <v>0</v>
      </c>
      <c r="EW420" s="435">
        <f t="shared" si="1061"/>
        <v>0</v>
      </c>
      <c r="EX420" s="434">
        <f t="shared" si="1062"/>
        <v>3.84</v>
      </c>
      <c r="EY420" s="435">
        <f t="shared" si="1063"/>
        <v>3.7142857142857144</v>
      </c>
      <c r="EZ420" s="434">
        <f t="shared" si="1064"/>
        <v>211.2</v>
      </c>
      <c r="FA420" s="435">
        <f t="shared" si="1065"/>
        <v>286</v>
      </c>
      <c r="FB420" s="432"/>
      <c r="FC420" s="433"/>
      <c r="FD420" s="434">
        <f t="shared" si="1066"/>
        <v>0</v>
      </c>
      <c r="FE420" s="435">
        <f t="shared" si="1067"/>
        <v>0</v>
      </c>
      <c r="FF420" s="432"/>
      <c r="FG420" s="433"/>
      <c r="FH420" s="434">
        <f t="shared" si="1068"/>
        <v>0</v>
      </c>
      <c r="FI420" s="435">
        <f t="shared" si="1069"/>
        <v>0</v>
      </c>
      <c r="FJ420" s="432"/>
      <c r="FK420" s="433"/>
      <c r="FL420" s="434">
        <f t="shared" si="1070"/>
        <v>0</v>
      </c>
      <c r="FM420" s="435">
        <f t="shared" si="1071"/>
        <v>0</v>
      </c>
      <c r="FN420" s="434">
        <f t="shared" si="1072"/>
        <v>0</v>
      </c>
      <c r="FO420" s="435">
        <f t="shared" si="1073"/>
        <v>0</v>
      </c>
      <c r="FP420" s="434">
        <f t="shared" si="1074"/>
        <v>0</v>
      </c>
      <c r="FQ420" s="435">
        <f t="shared" si="1075"/>
        <v>0</v>
      </c>
      <c r="FR420" s="432">
        <v>31</v>
      </c>
      <c r="FS420" s="433">
        <v>6</v>
      </c>
      <c r="FT420" s="434">
        <f t="shared" si="1076"/>
        <v>0</v>
      </c>
      <c r="FU420" s="435">
        <f t="shared" si="1077"/>
        <v>0</v>
      </c>
      <c r="FV420" s="432">
        <v>5</v>
      </c>
      <c r="FW420" s="433">
        <v>2.6</v>
      </c>
      <c r="FX420" s="434">
        <f t="shared" si="1078"/>
        <v>155</v>
      </c>
      <c r="FY420" s="435">
        <f t="shared" si="1079"/>
        <v>15.600000000000001</v>
      </c>
      <c r="FZ420" s="432"/>
      <c r="GA420" s="433"/>
      <c r="GB420" s="434">
        <f t="shared" si="1080"/>
        <v>0</v>
      </c>
      <c r="GC420" s="435">
        <f t="shared" si="1081"/>
        <v>0</v>
      </c>
      <c r="GD420" s="434">
        <f t="shared" si="1082"/>
        <v>121</v>
      </c>
      <c r="GE420" s="435">
        <f t="shared" si="1083"/>
        <v>191</v>
      </c>
      <c r="GF420" s="434">
        <f t="shared" si="1084"/>
        <v>0</v>
      </c>
      <c r="GG420" s="435">
        <f t="shared" si="1085"/>
        <v>0</v>
      </c>
      <c r="GH420" s="434">
        <f t="shared" si="1086"/>
        <v>525.4</v>
      </c>
      <c r="GI420" s="435">
        <f t="shared" si="1087"/>
        <v>787.80000000000007</v>
      </c>
      <c r="GJ420" s="434">
        <f t="shared" si="1088"/>
        <v>0</v>
      </c>
      <c r="GK420" s="435">
        <f t="shared" si="1089"/>
        <v>0</v>
      </c>
      <c r="GL420" s="434">
        <f t="shared" si="1090"/>
        <v>9</v>
      </c>
      <c r="GM420" s="435">
        <f t="shared" si="1091"/>
        <v>12</v>
      </c>
      <c r="GN420" s="434">
        <f t="shared" si="1092"/>
        <v>0</v>
      </c>
      <c r="GO420" s="435">
        <f t="shared" si="1093"/>
        <v>0</v>
      </c>
      <c r="GP420" s="434">
        <f t="shared" si="1094"/>
        <v>76.8</v>
      </c>
      <c r="GQ420" s="435">
        <f t="shared" si="1095"/>
        <v>60.900000000000006</v>
      </c>
      <c r="GR420" s="434">
        <f t="shared" si="1096"/>
        <v>0</v>
      </c>
      <c r="GS420" s="435">
        <f t="shared" si="1097"/>
        <v>0</v>
      </c>
      <c r="GT420" s="434">
        <f t="shared" si="1098"/>
        <v>130</v>
      </c>
      <c r="GU420" s="435">
        <f t="shared" si="1099"/>
        <v>203</v>
      </c>
      <c r="GV420" s="434">
        <f t="shared" si="1100"/>
        <v>0</v>
      </c>
      <c r="GW420" s="435">
        <f t="shared" si="1101"/>
        <v>0</v>
      </c>
      <c r="GX420" s="434">
        <f t="shared" si="1102"/>
        <v>602.19999999999993</v>
      </c>
      <c r="GY420" s="435">
        <f t="shared" si="1103"/>
        <v>848.7</v>
      </c>
      <c r="GZ420" s="434">
        <f t="shared" si="1104"/>
        <v>0</v>
      </c>
      <c r="HA420" s="435">
        <f t="shared" si="1105"/>
        <v>0</v>
      </c>
      <c r="HB420" s="434">
        <f t="shared" si="1106"/>
        <v>0</v>
      </c>
      <c r="HC420" s="435">
        <f t="shared" si="1107"/>
        <v>0</v>
      </c>
      <c r="HD420" s="434">
        <f t="shared" si="1108"/>
        <v>0</v>
      </c>
      <c r="HE420" s="435">
        <f t="shared" si="1109"/>
        <v>0</v>
      </c>
      <c r="HF420" s="434">
        <f t="shared" si="1110"/>
        <v>0</v>
      </c>
      <c r="HG420" s="435">
        <f t="shared" si="1111"/>
        <v>0</v>
      </c>
      <c r="HH420" s="434">
        <f t="shared" si="1112"/>
        <v>0</v>
      </c>
      <c r="HI420" s="435">
        <f t="shared" si="1113"/>
        <v>0</v>
      </c>
      <c r="HJ420" s="434">
        <f t="shared" si="1114"/>
        <v>757.19999999999993</v>
      </c>
      <c r="HK420" s="435">
        <f t="shared" si="1115"/>
        <v>864.30000000000007</v>
      </c>
      <c r="HL420" s="434">
        <f t="shared" si="1116"/>
        <v>0</v>
      </c>
      <c r="HM420" s="435">
        <f t="shared" si="1117"/>
        <v>0</v>
      </c>
    </row>
    <row r="421" spans="1:221" s="18" customFormat="1" ht="12.95" customHeight="1">
      <c r="A421" s="489" t="s">
        <v>720</v>
      </c>
      <c r="B421" s="490" t="s">
        <v>732</v>
      </c>
      <c r="C421" s="582"/>
      <c r="D421" s="489">
        <v>237701</v>
      </c>
      <c r="E421" s="627">
        <v>7</v>
      </c>
      <c r="F421" s="432">
        <v>213</v>
      </c>
      <c r="G421" s="433">
        <v>245</v>
      </c>
      <c r="H421" s="587">
        <v>11</v>
      </c>
      <c r="I421" s="583">
        <v>29</v>
      </c>
      <c r="J421" s="434">
        <f t="shared" si="970"/>
        <v>202</v>
      </c>
      <c r="K421" s="435">
        <f t="shared" si="971"/>
        <v>216</v>
      </c>
      <c r="L421" s="432">
        <v>60</v>
      </c>
      <c r="M421" s="433">
        <v>60</v>
      </c>
      <c r="N421" s="434">
        <f t="shared" si="972"/>
        <v>202</v>
      </c>
      <c r="O421" s="435">
        <f t="shared" si="973"/>
        <v>216</v>
      </c>
      <c r="P421" s="434">
        <f t="shared" si="974"/>
        <v>0</v>
      </c>
      <c r="Q421" s="435">
        <f t="shared" si="975"/>
        <v>0</v>
      </c>
      <c r="R421" s="432">
        <v>55</v>
      </c>
      <c r="S421" s="433">
        <v>75</v>
      </c>
      <c r="T421" s="434">
        <f t="shared" si="1124"/>
        <v>0</v>
      </c>
      <c r="U421" s="435">
        <f t="shared" si="1124"/>
        <v>0</v>
      </c>
      <c r="V421" s="432"/>
      <c r="W421" s="433"/>
      <c r="X421" s="434">
        <f t="shared" si="976"/>
        <v>0</v>
      </c>
      <c r="Y421" s="435">
        <f t="shared" si="977"/>
        <v>0</v>
      </c>
      <c r="Z421" s="432"/>
      <c r="AA421" s="433"/>
      <c r="AB421" s="434">
        <f t="shared" si="978"/>
        <v>0</v>
      </c>
      <c r="AC421" s="435">
        <f t="shared" si="979"/>
        <v>0</v>
      </c>
      <c r="AD421" s="434">
        <f t="shared" si="980"/>
        <v>55</v>
      </c>
      <c r="AE421" s="435">
        <f t="shared" si="981"/>
        <v>75</v>
      </c>
      <c r="AF421" s="434">
        <f t="shared" si="982"/>
        <v>0</v>
      </c>
      <c r="AG421" s="435">
        <f t="shared" si="983"/>
        <v>0</v>
      </c>
      <c r="AH421" s="432">
        <v>2.4</v>
      </c>
      <c r="AI421" s="433">
        <v>2.4</v>
      </c>
      <c r="AJ421" s="434">
        <f t="shared" si="984"/>
        <v>132</v>
      </c>
      <c r="AK421" s="435">
        <f t="shared" si="985"/>
        <v>180</v>
      </c>
      <c r="AL421" s="432"/>
      <c r="AM421" s="433"/>
      <c r="AN421" s="434">
        <f t="shared" si="986"/>
        <v>0</v>
      </c>
      <c r="AO421" s="435">
        <f t="shared" si="987"/>
        <v>0</v>
      </c>
      <c r="AP421" s="432"/>
      <c r="AQ421" s="433"/>
      <c r="AR421" s="434">
        <f t="shared" si="988"/>
        <v>0</v>
      </c>
      <c r="AS421" s="435">
        <f t="shared" si="989"/>
        <v>0</v>
      </c>
      <c r="AT421" s="434">
        <f t="shared" si="990"/>
        <v>2.4</v>
      </c>
      <c r="AU421" s="435">
        <f t="shared" si="991"/>
        <v>2.4</v>
      </c>
      <c r="AV421" s="434">
        <f t="shared" si="992"/>
        <v>132</v>
      </c>
      <c r="AW421" s="435">
        <f t="shared" si="993"/>
        <v>180</v>
      </c>
      <c r="AX421" s="432"/>
      <c r="AY421" s="433"/>
      <c r="AZ421" s="434">
        <f t="shared" si="994"/>
        <v>0</v>
      </c>
      <c r="BA421" s="435">
        <f t="shared" si="995"/>
        <v>0</v>
      </c>
      <c r="BB421" s="432"/>
      <c r="BC421" s="433"/>
      <c r="BD421" s="434">
        <f t="shared" si="996"/>
        <v>0</v>
      </c>
      <c r="BE421" s="435">
        <f t="shared" si="997"/>
        <v>0</v>
      </c>
      <c r="BF421" s="432"/>
      <c r="BG421" s="433"/>
      <c r="BH421" s="434">
        <f t="shared" si="998"/>
        <v>0</v>
      </c>
      <c r="BI421" s="435">
        <f t="shared" si="999"/>
        <v>0</v>
      </c>
      <c r="BJ421" s="434">
        <f t="shared" si="1000"/>
        <v>0</v>
      </c>
      <c r="BK421" s="435">
        <f t="shared" si="1001"/>
        <v>0</v>
      </c>
      <c r="BL421" s="434">
        <f t="shared" si="1002"/>
        <v>0</v>
      </c>
      <c r="BM421" s="435">
        <f t="shared" si="1003"/>
        <v>0</v>
      </c>
      <c r="BN421" s="432">
        <v>113</v>
      </c>
      <c r="BO421" s="433">
        <v>98</v>
      </c>
      <c r="BP421" s="434">
        <f t="shared" si="1004"/>
        <v>0</v>
      </c>
      <c r="BQ421" s="435">
        <f t="shared" si="1005"/>
        <v>0</v>
      </c>
      <c r="BR421" s="432"/>
      <c r="BS421" s="433">
        <v>2</v>
      </c>
      <c r="BT421" s="434">
        <f t="shared" si="1006"/>
        <v>0</v>
      </c>
      <c r="BU421" s="435">
        <f t="shared" si="1007"/>
        <v>0</v>
      </c>
      <c r="BV421" s="432"/>
      <c r="BW421" s="433"/>
      <c r="BX421" s="434">
        <f t="shared" si="1118"/>
        <v>0</v>
      </c>
      <c r="BY421" s="435">
        <f t="shared" si="1119"/>
        <v>0</v>
      </c>
      <c r="BZ421" s="434">
        <f t="shared" si="1120"/>
        <v>113</v>
      </c>
      <c r="CA421" s="435">
        <f t="shared" si="1121"/>
        <v>100</v>
      </c>
      <c r="CB421" s="434">
        <f t="shared" si="1122"/>
        <v>0</v>
      </c>
      <c r="CC421" s="435">
        <f t="shared" si="1123"/>
        <v>0</v>
      </c>
      <c r="CD421" s="432">
        <v>3.1</v>
      </c>
      <c r="CE421" s="433">
        <v>3.5</v>
      </c>
      <c r="CF421" s="434">
        <f t="shared" si="1014"/>
        <v>350.3</v>
      </c>
      <c r="CG421" s="435">
        <f t="shared" si="1015"/>
        <v>343</v>
      </c>
      <c r="CH421" s="432"/>
      <c r="CI421" s="433">
        <v>5.5</v>
      </c>
      <c r="CJ421" s="434">
        <f t="shared" si="1016"/>
        <v>0</v>
      </c>
      <c r="CK421" s="435">
        <f t="shared" si="1017"/>
        <v>11</v>
      </c>
      <c r="CL421" s="432"/>
      <c r="CM421" s="433"/>
      <c r="CN421" s="434">
        <f t="shared" si="1018"/>
        <v>0</v>
      </c>
      <c r="CO421" s="435">
        <f t="shared" si="1019"/>
        <v>0</v>
      </c>
      <c r="CP421" s="434">
        <f t="shared" si="1020"/>
        <v>3.1</v>
      </c>
      <c r="CQ421" s="435">
        <f t="shared" si="1021"/>
        <v>3.54</v>
      </c>
      <c r="CR421" s="434">
        <f t="shared" si="1022"/>
        <v>350.3</v>
      </c>
      <c r="CS421" s="435">
        <f t="shared" si="1023"/>
        <v>354</v>
      </c>
      <c r="CT421" s="432"/>
      <c r="CU421" s="433"/>
      <c r="CV421" s="434">
        <f t="shared" si="1024"/>
        <v>0</v>
      </c>
      <c r="CW421" s="435">
        <f t="shared" si="1025"/>
        <v>0</v>
      </c>
      <c r="CX421" s="432"/>
      <c r="CY421" s="433"/>
      <c r="CZ421" s="434">
        <f t="shared" si="1026"/>
        <v>0</v>
      </c>
      <c r="DA421" s="435">
        <f t="shared" si="1027"/>
        <v>0</v>
      </c>
      <c r="DB421" s="432"/>
      <c r="DC421" s="433"/>
      <c r="DD421" s="434">
        <f t="shared" si="1028"/>
        <v>0</v>
      </c>
      <c r="DE421" s="435">
        <f t="shared" si="1029"/>
        <v>0</v>
      </c>
      <c r="DF421" s="434">
        <f t="shared" si="1030"/>
        <v>0</v>
      </c>
      <c r="DG421" s="435">
        <f t="shared" si="1031"/>
        <v>0</v>
      </c>
      <c r="DH421" s="434">
        <f t="shared" si="1032"/>
        <v>0</v>
      </c>
      <c r="DI421" s="435">
        <f t="shared" si="1033"/>
        <v>0</v>
      </c>
      <c r="DJ421" s="434">
        <f t="shared" si="1034"/>
        <v>168</v>
      </c>
      <c r="DK421" s="435">
        <f t="shared" si="1035"/>
        <v>175</v>
      </c>
      <c r="DL421" s="434">
        <f t="shared" si="1036"/>
        <v>0</v>
      </c>
      <c r="DM421" s="435">
        <f t="shared" si="1037"/>
        <v>0</v>
      </c>
      <c r="DN421" s="434">
        <f t="shared" si="1038"/>
        <v>2.8708333333333336</v>
      </c>
      <c r="DO421" s="435">
        <f t="shared" si="1039"/>
        <v>3.0514285714285716</v>
      </c>
      <c r="DP421" s="434">
        <f t="shared" si="1040"/>
        <v>482.30000000000007</v>
      </c>
      <c r="DQ421" s="435">
        <f t="shared" si="1041"/>
        <v>534</v>
      </c>
      <c r="DR421" s="434">
        <f t="shared" si="1042"/>
        <v>0</v>
      </c>
      <c r="DS421" s="435">
        <f t="shared" si="1043"/>
        <v>0</v>
      </c>
      <c r="DT421" s="434">
        <f t="shared" si="1044"/>
        <v>0</v>
      </c>
      <c r="DU421" s="435">
        <f t="shared" si="1045"/>
        <v>0</v>
      </c>
      <c r="DV421" s="432">
        <v>15</v>
      </c>
      <c r="DW421" s="433">
        <v>25</v>
      </c>
      <c r="DX421" s="434">
        <f t="shared" si="1046"/>
        <v>0</v>
      </c>
      <c r="DY421" s="435">
        <f t="shared" si="1047"/>
        <v>0</v>
      </c>
      <c r="DZ421" s="432">
        <v>2</v>
      </c>
      <c r="EA421" s="433">
        <v>5</v>
      </c>
      <c r="EB421" s="434">
        <f t="shared" si="1048"/>
        <v>0</v>
      </c>
      <c r="EC421" s="435">
        <f t="shared" si="1049"/>
        <v>0</v>
      </c>
      <c r="ED421" s="432"/>
      <c r="EE421" s="433"/>
      <c r="EF421" s="434">
        <f t="shared" si="1050"/>
        <v>0</v>
      </c>
      <c r="EG421" s="435">
        <f t="shared" si="1051"/>
        <v>0</v>
      </c>
      <c r="EH421" s="434">
        <f t="shared" si="1052"/>
        <v>17</v>
      </c>
      <c r="EI421" s="435">
        <f t="shared" si="1053"/>
        <v>30</v>
      </c>
      <c r="EJ421" s="434">
        <f t="shared" si="1054"/>
        <v>0</v>
      </c>
      <c r="EK421" s="435">
        <f t="shared" si="1055"/>
        <v>0</v>
      </c>
      <c r="EL421" s="432">
        <v>2.1</v>
      </c>
      <c r="EM421" s="433">
        <v>3.7</v>
      </c>
      <c r="EN421" s="434">
        <f t="shared" si="1056"/>
        <v>31.5</v>
      </c>
      <c r="EO421" s="435">
        <f t="shared" si="1057"/>
        <v>92.5</v>
      </c>
      <c r="EP421" s="432">
        <v>8.5</v>
      </c>
      <c r="EQ421" s="433">
        <v>3.8</v>
      </c>
      <c r="ER421" s="434">
        <f t="shared" si="1058"/>
        <v>17</v>
      </c>
      <c r="ES421" s="435">
        <f t="shared" si="1059"/>
        <v>19</v>
      </c>
      <c r="ET421" s="432"/>
      <c r="EU421" s="433"/>
      <c r="EV421" s="434">
        <f t="shared" si="1060"/>
        <v>0</v>
      </c>
      <c r="EW421" s="435">
        <f t="shared" si="1061"/>
        <v>0</v>
      </c>
      <c r="EX421" s="434">
        <f t="shared" si="1062"/>
        <v>2.8529411764705883</v>
      </c>
      <c r="EY421" s="435">
        <f t="shared" si="1063"/>
        <v>3.7166666666666668</v>
      </c>
      <c r="EZ421" s="434">
        <f t="shared" si="1064"/>
        <v>48.5</v>
      </c>
      <c r="FA421" s="435">
        <f t="shared" si="1065"/>
        <v>111.5</v>
      </c>
      <c r="FB421" s="432"/>
      <c r="FC421" s="433"/>
      <c r="FD421" s="434">
        <f t="shared" si="1066"/>
        <v>0</v>
      </c>
      <c r="FE421" s="435">
        <f t="shared" si="1067"/>
        <v>0</v>
      </c>
      <c r="FF421" s="432"/>
      <c r="FG421" s="433"/>
      <c r="FH421" s="434">
        <f t="shared" si="1068"/>
        <v>0</v>
      </c>
      <c r="FI421" s="435">
        <f t="shared" si="1069"/>
        <v>0</v>
      </c>
      <c r="FJ421" s="432"/>
      <c r="FK421" s="433"/>
      <c r="FL421" s="434">
        <f t="shared" si="1070"/>
        <v>0</v>
      </c>
      <c r="FM421" s="435">
        <f t="shared" si="1071"/>
        <v>0</v>
      </c>
      <c r="FN421" s="434">
        <f t="shared" si="1072"/>
        <v>0</v>
      </c>
      <c r="FO421" s="435">
        <f t="shared" si="1073"/>
        <v>0</v>
      </c>
      <c r="FP421" s="434">
        <f t="shared" si="1074"/>
        <v>0</v>
      </c>
      <c r="FQ421" s="435">
        <f t="shared" si="1075"/>
        <v>0</v>
      </c>
      <c r="FR421" s="432">
        <v>17</v>
      </c>
      <c r="FS421" s="433">
        <v>11</v>
      </c>
      <c r="FT421" s="434">
        <f t="shared" si="1076"/>
        <v>0</v>
      </c>
      <c r="FU421" s="435">
        <f t="shared" si="1077"/>
        <v>0</v>
      </c>
      <c r="FV421" s="432">
        <v>1.3</v>
      </c>
      <c r="FW421" s="433">
        <v>7.8</v>
      </c>
      <c r="FX421" s="434">
        <f t="shared" si="1078"/>
        <v>22.1</v>
      </c>
      <c r="FY421" s="435">
        <f t="shared" si="1079"/>
        <v>85.8</v>
      </c>
      <c r="FZ421" s="432"/>
      <c r="GA421" s="433"/>
      <c r="GB421" s="434">
        <f t="shared" si="1080"/>
        <v>0</v>
      </c>
      <c r="GC421" s="435">
        <f t="shared" si="1081"/>
        <v>0</v>
      </c>
      <c r="GD421" s="434">
        <f t="shared" si="1082"/>
        <v>183</v>
      </c>
      <c r="GE421" s="435">
        <f t="shared" si="1083"/>
        <v>198</v>
      </c>
      <c r="GF421" s="434">
        <f t="shared" si="1084"/>
        <v>0</v>
      </c>
      <c r="GG421" s="435">
        <f t="shared" si="1085"/>
        <v>0</v>
      </c>
      <c r="GH421" s="434">
        <f t="shared" si="1086"/>
        <v>513.79999999999995</v>
      </c>
      <c r="GI421" s="435">
        <f t="shared" si="1087"/>
        <v>615.5</v>
      </c>
      <c r="GJ421" s="434">
        <f t="shared" si="1088"/>
        <v>0</v>
      </c>
      <c r="GK421" s="435">
        <f t="shared" si="1089"/>
        <v>0</v>
      </c>
      <c r="GL421" s="434">
        <f t="shared" si="1090"/>
        <v>2</v>
      </c>
      <c r="GM421" s="435">
        <f t="shared" si="1091"/>
        <v>7</v>
      </c>
      <c r="GN421" s="434">
        <f t="shared" si="1092"/>
        <v>0</v>
      </c>
      <c r="GO421" s="435">
        <f t="shared" si="1093"/>
        <v>0</v>
      </c>
      <c r="GP421" s="434">
        <f t="shared" si="1094"/>
        <v>17</v>
      </c>
      <c r="GQ421" s="435">
        <f t="shared" si="1095"/>
        <v>30</v>
      </c>
      <c r="GR421" s="434">
        <f t="shared" si="1096"/>
        <v>0</v>
      </c>
      <c r="GS421" s="435">
        <f t="shared" si="1097"/>
        <v>0</v>
      </c>
      <c r="GT421" s="434">
        <f t="shared" si="1098"/>
        <v>185</v>
      </c>
      <c r="GU421" s="435">
        <f t="shared" si="1099"/>
        <v>205</v>
      </c>
      <c r="GV421" s="434">
        <f t="shared" si="1100"/>
        <v>0</v>
      </c>
      <c r="GW421" s="435">
        <f t="shared" si="1101"/>
        <v>0</v>
      </c>
      <c r="GX421" s="434">
        <f t="shared" si="1102"/>
        <v>530.79999999999995</v>
      </c>
      <c r="GY421" s="435">
        <f t="shared" si="1103"/>
        <v>645.5</v>
      </c>
      <c r="GZ421" s="434">
        <f t="shared" si="1104"/>
        <v>0</v>
      </c>
      <c r="HA421" s="435">
        <f t="shared" si="1105"/>
        <v>0</v>
      </c>
      <c r="HB421" s="434">
        <f t="shared" si="1106"/>
        <v>0</v>
      </c>
      <c r="HC421" s="435">
        <f t="shared" si="1107"/>
        <v>0</v>
      </c>
      <c r="HD421" s="434">
        <f t="shared" si="1108"/>
        <v>0</v>
      </c>
      <c r="HE421" s="435">
        <f t="shared" si="1109"/>
        <v>0</v>
      </c>
      <c r="HF421" s="434">
        <f t="shared" si="1110"/>
        <v>0</v>
      </c>
      <c r="HG421" s="435">
        <f t="shared" si="1111"/>
        <v>0</v>
      </c>
      <c r="HH421" s="434">
        <f t="shared" si="1112"/>
        <v>0</v>
      </c>
      <c r="HI421" s="435">
        <f t="shared" si="1113"/>
        <v>0</v>
      </c>
      <c r="HJ421" s="434">
        <f t="shared" si="1114"/>
        <v>552.90000000000009</v>
      </c>
      <c r="HK421" s="435">
        <f t="shared" si="1115"/>
        <v>731.3</v>
      </c>
      <c r="HL421" s="434">
        <f t="shared" si="1116"/>
        <v>0</v>
      </c>
      <c r="HM421" s="435">
        <f t="shared" si="1117"/>
        <v>0</v>
      </c>
    </row>
    <row r="422" spans="1:221" s="18" customFormat="1" ht="12.95" customHeight="1">
      <c r="A422" s="489" t="s">
        <v>720</v>
      </c>
      <c r="B422" s="490" t="s">
        <v>730</v>
      </c>
      <c r="C422" s="582"/>
      <c r="D422" s="489">
        <v>237686</v>
      </c>
      <c r="E422" s="627">
        <v>7</v>
      </c>
      <c r="F422" s="432">
        <v>301</v>
      </c>
      <c r="G422" s="433">
        <v>317</v>
      </c>
      <c r="H422" s="587">
        <v>3</v>
      </c>
      <c r="I422" s="583">
        <v>4</v>
      </c>
      <c r="J422" s="434">
        <f t="shared" si="970"/>
        <v>298</v>
      </c>
      <c r="K422" s="435">
        <f t="shared" si="971"/>
        <v>313</v>
      </c>
      <c r="L422" s="432">
        <v>60</v>
      </c>
      <c r="M422" s="433">
        <v>60</v>
      </c>
      <c r="N422" s="434">
        <f t="shared" si="972"/>
        <v>298</v>
      </c>
      <c r="O422" s="435">
        <f t="shared" si="973"/>
        <v>313</v>
      </c>
      <c r="P422" s="434">
        <f t="shared" si="974"/>
        <v>0</v>
      </c>
      <c r="Q422" s="435">
        <f t="shared" si="975"/>
        <v>0</v>
      </c>
      <c r="R422" s="432">
        <v>39</v>
      </c>
      <c r="S422" s="433">
        <v>33</v>
      </c>
      <c r="T422" s="434">
        <f t="shared" si="1124"/>
        <v>0</v>
      </c>
      <c r="U422" s="435">
        <f t="shared" si="1124"/>
        <v>0</v>
      </c>
      <c r="V422" s="432">
        <v>2</v>
      </c>
      <c r="W422" s="433">
        <v>4</v>
      </c>
      <c r="X422" s="434">
        <f t="shared" si="976"/>
        <v>0</v>
      </c>
      <c r="Y422" s="435">
        <f t="shared" si="977"/>
        <v>0</v>
      </c>
      <c r="Z422" s="432"/>
      <c r="AA422" s="433"/>
      <c r="AB422" s="434">
        <f t="shared" si="978"/>
        <v>0</v>
      </c>
      <c r="AC422" s="435">
        <f t="shared" si="979"/>
        <v>0</v>
      </c>
      <c r="AD422" s="434">
        <f t="shared" si="980"/>
        <v>41</v>
      </c>
      <c r="AE422" s="435">
        <f t="shared" si="981"/>
        <v>37</v>
      </c>
      <c r="AF422" s="434">
        <f t="shared" si="982"/>
        <v>0</v>
      </c>
      <c r="AG422" s="435">
        <f t="shared" si="983"/>
        <v>0</v>
      </c>
      <c r="AH422" s="432">
        <v>4.0999999999999996</v>
      </c>
      <c r="AI422" s="433">
        <v>2.8</v>
      </c>
      <c r="AJ422" s="434">
        <f t="shared" si="984"/>
        <v>159.89999999999998</v>
      </c>
      <c r="AK422" s="435">
        <f t="shared" si="985"/>
        <v>92.399999999999991</v>
      </c>
      <c r="AL422" s="432">
        <v>7.3</v>
      </c>
      <c r="AM422" s="433">
        <v>3.5</v>
      </c>
      <c r="AN422" s="434">
        <f t="shared" si="986"/>
        <v>14.6</v>
      </c>
      <c r="AO422" s="435">
        <f t="shared" si="987"/>
        <v>14</v>
      </c>
      <c r="AP422" s="432"/>
      <c r="AQ422" s="433"/>
      <c r="AR422" s="434">
        <f t="shared" si="988"/>
        <v>0</v>
      </c>
      <c r="AS422" s="435">
        <f t="shared" si="989"/>
        <v>0</v>
      </c>
      <c r="AT422" s="434">
        <f t="shared" si="990"/>
        <v>4.2560975609756087</v>
      </c>
      <c r="AU422" s="435">
        <f t="shared" si="991"/>
        <v>2.8756756756756756</v>
      </c>
      <c r="AV422" s="434">
        <f t="shared" si="992"/>
        <v>174.49999999999994</v>
      </c>
      <c r="AW422" s="435">
        <f t="shared" si="993"/>
        <v>106.39999999999999</v>
      </c>
      <c r="AX422" s="432"/>
      <c r="AY422" s="433"/>
      <c r="AZ422" s="434">
        <f t="shared" si="994"/>
        <v>0</v>
      </c>
      <c r="BA422" s="435">
        <f t="shared" si="995"/>
        <v>0</v>
      </c>
      <c r="BB422" s="432"/>
      <c r="BC422" s="433"/>
      <c r="BD422" s="434">
        <f t="shared" si="996"/>
        <v>0</v>
      </c>
      <c r="BE422" s="435">
        <f t="shared" si="997"/>
        <v>0</v>
      </c>
      <c r="BF422" s="432"/>
      <c r="BG422" s="433"/>
      <c r="BH422" s="434">
        <f t="shared" si="998"/>
        <v>0</v>
      </c>
      <c r="BI422" s="435">
        <f t="shared" si="999"/>
        <v>0</v>
      </c>
      <c r="BJ422" s="434">
        <f t="shared" si="1000"/>
        <v>0</v>
      </c>
      <c r="BK422" s="435">
        <f t="shared" si="1001"/>
        <v>0</v>
      </c>
      <c r="BL422" s="434">
        <f t="shared" si="1002"/>
        <v>0</v>
      </c>
      <c r="BM422" s="435">
        <f t="shared" si="1003"/>
        <v>0</v>
      </c>
      <c r="BN422" s="432">
        <v>107</v>
      </c>
      <c r="BO422" s="433">
        <v>102</v>
      </c>
      <c r="BP422" s="434">
        <f t="shared" si="1004"/>
        <v>0</v>
      </c>
      <c r="BQ422" s="435">
        <f t="shared" si="1005"/>
        <v>0</v>
      </c>
      <c r="BR422" s="432">
        <v>24</v>
      </c>
      <c r="BS422" s="433">
        <v>31</v>
      </c>
      <c r="BT422" s="434">
        <f t="shared" si="1006"/>
        <v>0</v>
      </c>
      <c r="BU422" s="435">
        <f t="shared" si="1007"/>
        <v>0</v>
      </c>
      <c r="BV422" s="432"/>
      <c r="BW422" s="433"/>
      <c r="BX422" s="434">
        <f t="shared" si="1118"/>
        <v>0</v>
      </c>
      <c r="BY422" s="435">
        <f t="shared" si="1119"/>
        <v>0</v>
      </c>
      <c r="BZ422" s="434">
        <f t="shared" si="1120"/>
        <v>131</v>
      </c>
      <c r="CA422" s="435">
        <f t="shared" si="1121"/>
        <v>133</v>
      </c>
      <c r="CB422" s="434">
        <f t="shared" si="1122"/>
        <v>0</v>
      </c>
      <c r="CC422" s="435">
        <f t="shared" si="1123"/>
        <v>0</v>
      </c>
      <c r="CD422" s="432">
        <v>6.2</v>
      </c>
      <c r="CE422" s="433">
        <v>5.7</v>
      </c>
      <c r="CF422" s="434">
        <f t="shared" si="1014"/>
        <v>663.4</v>
      </c>
      <c r="CG422" s="435">
        <f t="shared" si="1015"/>
        <v>581.4</v>
      </c>
      <c r="CH422" s="432">
        <v>6.7</v>
      </c>
      <c r="CI422" s="433">
        <v>7.2</v>
      </c>
      <c r="CJ422" s="434">
        <f t="shared" si="1016"/>
        <v>160.80000000000001</v>
      </c>
      <c r="CK422" s="435">
        <f t="shared" si="1017"/>
        <v>223.20000000000002</v>
      </c>
      <c r="CL422" s="432"/>
      <c r="CM422" s="433"/>
      <c r="CN422" s="434">
        <f t="shared" si="1018"/>
        <v>0</v>
      </c>
      <c r="CO422" s="435">
        <f t="shared" si="1019"/>
        <v>0</v>
      </c>
      <c r="CP422" s="434">
        <f t="shared" si="1020"/>
        <v>6.2916030534351153</v>
      </c>
      <c r="CQ422" s="435">
        <f t="shared" si="1021"/>
        <v>6.0496240601503759</v>
      </c>
      <c r="CR422" s="434">
        <f t="shared" si="1022"/>
        <v>824.2</v>
      </c>
      <c r="CS422" s="435">
        <f t="shared" si="1023"/>
        <v>804.6</v>
      </c>
      <c r="CT422" s="432"/>
      <c r="CU422" s="433"/>
      <c r="CV422" s="434">
        <f t="shared" si="1024"/>
        <v>0</v>
      </c>
      <c r="CW422" s="435">
        <f t="shared" si="1025"/>
        <v>0</v>
      </c>
      <c r="CX422" s="432"/>
      <c r="CY422" s="433"/>
      <c r="CZ422" s="434">
        <f t="shared" si="1026"/>
        <v>0</v>
      </c>
      <c r="DA422" s="435">
        <f t="shared" si="1027"/>
        <v>0</v>
      </c>
      <c r="DB422" s="432"/>
      <c r="DC422" s="433"/>
      <c r="DD422" s="434">
        <f t="shared" si="1028"/>
        <v>0</v>
      </c>
      <c r="DE422" s="435">
        <f t="shared" si="1029"/>
        <v>0</v>
      </c>
      <c r="DF422" s="434">
        <f t="shared" si="1030"/>
        <v>0</v>
      </c>
      <c r="DG422" s="435">
        <f t="shared" si="1031"/>
        <v>0</v>
      </c>
      <c r="DH422" s="434">
        <f t="shared" si="1032"/>
        <v>0</v>
      </c>
      <c r="DI422" s="435">
        <f t="shared" si="1033"/>
        <v>0</v>
      </c>
      <c r="DJ422" s="434">
        <f t="shared" si="1034"/>
        <v>172</v>
      </c>
      <c r="DK422" s="435">
        <f t="shared" si="1035"/>
        <v>170</v>
      </c>
      <c r="DL422" s="434">
        <f t="shared" si="1036"/>
        <v>0</v>
      </c>
      <c r="DM422" s="435">
        <f t="shared" si="1037"/>
        <v>0</v>
      </c>
      <c r="DN422" s="434">
        <f t="shared" si="1038"/>
        <v>5.80639534883721</v>
      </c>
      <c r="DO422" s="435">
        <f t="shared" si="1039"/>
        <v>5.3588235294117643</v>
      </c>
      <c r="DP422" s="434">
        <f t="shared" si="1040"/>
        <v>998.70000000000016</v>
      </c>
      <c r="DQ422" s="435">
        <f t="shared" si="1041"/>
        <v>910.99999999999989</v>
      </c>
      <c r="DR422" s="434">
        <f t="shared" si="1042"/>
        <v>0</v>
      </c>
      <c r="DS422" s="435">
        <f t="shared" si="1043"/>
        <v>0</v>
      </c>
      <c r="DT422" s="434">
        <f t="shared" si="1044"/>
        <v>0</v>
      </c>
      <c r="DU422" s="435">
        <f t="shared" si="1045"/>
        <v>0</v>
      </c>
      <c r="DV422" s="432">
        <v>70</v>
      </c>
      <c r="DW422" s="433">
        <v>89</v>
      </c>
      <c r="DX422" s="434">
        <f t="shared" si="1046"/>
        <v>0</v>
      </c>
      <c r="DY422" s="435">
        <f t="shared" si="1047"/>
        <v>0</v>
      </c>
      <c r="DZ422" s="432">
        <v>27</v>
      </c>
      <c r="EA422" s="433">
        <v>27</v>
      </c>
      <c r="EB422" s="434">
        <f t="shared" si="1048"/>
        <v>0</v>
      </c>
      <c r="EC422" s="435">
        <f t="shared" si="1049"/>
        <v>0</v>
      </c>
      <c r="ED422" s="432"/>
      <c r="EE422" s="433"/>
      <c r="EF422" s="434">
        <f t="shared" si="1050"/>
        <v>0</v>
      </c>
      <c r="EG422" s="435">
        <f t="shared" si="1051"/>
        <v>0</v>
      </c>
      <c r="EH422" s="434">
        <f t="shared" si="1052"/>
        <v>97</v>
      </c>
      <c r="EI422" s="435">
        <f t="shared" si="1053"/>
        <v>116</v>
      </c>
      <c r="EJ422" s="434">
        <f t="shared" si="1054"/>
        <v>0</v>
      </c>
      <c r="EK422" s="435">
        <f t="shared" si="1055"/>
        <v>0</v>
      </c>
      <c r="EL422" s="432">
        <v>4.8</v>
      </c>
      <c r="EM422" s="433">
        <v>3.4</v>
      </c>
      <c r="EN422" s="434">
        <f t="shared" si="1056"/>
        <v>336</v>
      </c>
      <c r="EO422" s="435">
        <f t="shared" si="1057"/>
        <v>302.59999999999997</v>
      </c>
      <c r="EP422" s="432">
        <v>3.5</v>
      </c>
      <c r="EQ422" s="433">
        <v>3.9</v>
      </c>
      <c r="ER422" s="434">
        <f t="shared" si="1058"/>
        <v>94.5</v>
      </c>
      <c r="ES422" s="435">
        <f t="shared" si="1059"/>
        <v>105.3</v>
      </c>
      <c r="ET422" s="432"/>
      <c r="EU422" s="433"/>
      <c r="EV422" s="434">
        <f t="shared" si="1060"/>
        <v>0</v>
      </c>
      <c r="EW422" s="435">
        <f t="shared" si="1061"/>
        <v>0</v>
      </c>
      <c r="EX422" s="434">
        <f t="shared" si="1062"/>
        <v>4.4381443298969074</v>
      </c>
      <c r="EY422" s="435">
        <f t="shared" si="1063"/>
        <v>3.5163793103448273</v>
      </c>
      <c r="EZ422" s="434">
        <f t="shared" si="1064"/>
        <v>430.5</v>
      </c>
      <c r="FA422" s="435">
        <f t="shared" si="1065"/>
        <v>407.9</v>
      </c>
      <c r="FB422" s="432"/>
      <c r="FC422" s="433"/>
      <c r="FD422" s="434">
        <f t="shared" si="1066"/>
        <v>0</v>
      </c>
      <c r="FE422" s="435">
        <f t="shared" si="1067"/>
        <v>0</v>
      </c>
      <c r="FF422" s="432"/>
      <c r="FG422" s="433"/>
      <c r="FH422" s="434">
        <f t="shared" si="1068"/>
        <v>0</v>
      </c>
      <c r="FI422" s="435">
        <f t="shared" si="1069"/>
        <v>0</v>
      </c>
      <c r="FJ422" s="432"/>
      <c r="FK422" s="433"/>
      <c r="FL422" s="434">
        <f t="shared" si="1070"/>
        <v>0</v>
      </c>
      <c r="FM422" s="435">
        <f t="shared" si="1071"/>
        <v>0</v>
      </c>
      <c r="FN422" s="434">
        <f t="shared" si="1072"/>
        <v>0</v>
      </c>
      <c r="FO422" s="435">
        <f t="shared" si="1073"/>
        <v>0</v>
      </c>
      <c r="FP422" s="434">
        <f t="shared" si="1074"/>
        <v>0</v>
      </c>
      <c r="FQ422" s="435">
        <f t="shared" si="1075"/>
        <v>0</v>
      </c>
      <c r="FR422" s="432">
        <v>29</v>
      </c>
      <c r="FS422" s="433">
        <v>27</v>
      </c>
      <c r="FT422" s="434">
        <f t="shared" si="1076"/>
        <v>0</v>
      </c>
      <c r="FU422" s="435">
        <f t="shared" si="1077"/>
        <v>0</v>
      </c>
      <c r="FV422" s="432">
        <v>7.2</v>
      </c>
      <c r="FW422" s="433">
        <v>8.5</v>
      </c>
      <c r="FX422" s="434">
        <f t="shared" si="1078"/>
        <v>208.8</v>
      </c>
      <c r="FY422" s="435">
        <f t="shared" si="1079"/>
        <v>229.5</v>
      </c>
      <c r="FZ422" s="432"/>
      <c r="GA422" s="433"/>
      <c r="GB422" s="434">
        <f t="shared" si="1080"/>
        <v>0</v>
      </c>
      <c r="GC422" s="435">
        <f t="shared" si="1081"/>
        <v>0</v>
      </c>
      <c r="GD422" s="434">
        <f t="shared" si="1082"/>
        <v>216</v>
      </c>
      <c r="GE422" s="435">
        <f t="shared" si="1083"/>
        <v>224</v>
      </c>
      <c r="GF422" s="434">
        <f t="shared" si="1084"/>
        <v>0</v>
      </c>
      <c r="GG422" s="435">
        <f t="shared" si="1085"/>
        <v>0</v>
      </c>
      <c r="GH422" s="434">
        <f t="shared" si="1086"/>
        <v>1159.3</v>
      </c>
      <c r="GI422" s="435">
        <f t="shared" si="1087"/>
        <v>976.39999999999986</v>
      </c>
      <c r="GJ422" s="434">
        <f t="shared" si="1088"/>
        <v>0</v>
      </c>
      <c r="GK422" s="435">
        <f t="shared" si="1089"/>
        <v>0</v>
      </c>
      <c r="GL422" s="434">
        <f t="shared" si="1090"/>
        <v>53</v>
      </c>
      <c r="GM422" s="435">
        <f t="shared" si="1091"/>
        <v>62</v>
      </c>
      <c r="GN422" s="434">
        <f t="shared" si="1092"/>
        <v>0</v>
      </c>
      <c r="GO422" s="435">
        <f t="shared" si="1093"/>
        <v>0</v>
      </c>
      <c r="GP422" s="434">
        <f t="shared" si="1094"/>
        <v>269.89999999999998</v>
      </c>
      <c r="GQ422" s="435">
        <f t="shared" si="1095"/>
        <v>342.5</v>
      </c>
      <c r="GR422" s="434">
        <f t="shared" si="1096"/>
        <v>0</v>
      </c>
      <c r="GS422" s="435">
        <f t="shared" si="1097"/>
        <v>0</v>
      </c>
      <c r="GT422" s="434">
        <f t="shared" si="1098"/>
        <v>269</v>
      </c>
      <c r="GU422" s="435">
        <f t="shared" si="1099"/>
        <v>286</v>
      </c>
      <c r="GV422" s="434">
        <f t="shared" si="1100"/>
        <v>0</v>
      </c>
      <c r="GW422" s="435">
        <f t="shared" si="1101"/>
        <v>0</v>
      </c>
      <c r="GX422" s="434">
        <f t="shared" si="1102"/>
        <v>1429.1999999999998</v>
      </c>
      <c r="GY422" s="435">
        <f t="shared" si="1103"/>
        <v>1318.8999999999999</v>
      </c>
      <c r="GZ422" s="434">
        <f t="shared" si="1104"/>
        <v>0</v>
      </c>
      <c r="HA422" s="435">
        <f t="shared" si="1105"/>
        <v>0</v>
      </c>
      <c r="HB422" s="434">
        <f t="shared" si="1106"/>
        <v>0</v>
      </c>
      <c r="HC422" s="435">
        <f t="shared" si="1107"/>
        <v>0</v>
      </c>
      <c r="HD422" s="434">
        <f t="shared" si="1108"/>
        <v>0</v>
      </c>
      <c r="HE422" s="435">
        <f t="shared" si="1109"/>
        <v>0</v>
      </c>
      <c r="HF422" s="434">
        <f t="shared" si="1110"/>
        <v>0</v>
      </c>
      <c r="HG422" s="435">
        <f t="shared" si="1111"/>
        <v>0</v>
      </c>
      <c r="HH422" s="434">
        <f t="shared" si="1112"/>
        <v>0</v>
      </c>
      <c r="HI422" s="435">
        <f t="shared" si="1113"/>
        <v>0</v>
      </c>
      <c r="HJ422" s="434">
        <f t="shared" si="1114"/>
        <v>1638.0000000000002</v>
      </c>
      <c r="HK422" s="435">
        <f t="shared" si="1115"/>
        <v>1548.3999999999999</v>
      </c>
      <c r="HL422" s="434">
        <f t="shared" si="1116"/>
        <v>0</v>
      </c>
      <c r="HM422" s="435">
        <f t="shared" si="1117"/>
        <v>0</v>
      </c>
    </row>
    <row r="423" spans="1:221" s="18" customFormat="1" ht="12.95" customHeight="1">
      <c r="A423" s="489" t="s">
        <v>720</v>
      </c>
      <c r="B423" s="490" t="s">
        <v>735</v>
      </c>
      <c r="C423" s="582" t="s">
        <v>1283</v>
      </c>
      <c r="D423" s="489">
        <v>446774</v>
      </c>
      <c r="E423" s="633">
        <v>9</v>
      </c>
      <c r="F423" s="432">
        <v>369</v>
      </c>
      <c r="G423" s="433">
        <v>372</v>
      </c>
      <c r="H423" s="587">
        <v>42</v>
      </c>
      <c r="I423" s="583">
        <v>25</v>
      </c>
      <c r="J423" s="434">
        <f t="shared" si="970"/>
        <v>327</v>
      </c>
      <c r="K423" s="435">
        <f t="shared" si="971"/>
        <v>347</v>
      </c>
      <c r="L423" s="432">
        <v>60</v>
      </c>
      <c r="M423" s="433">
        <v>60</v>
      </c>
      <c r="N423" s="434">
        <f t="shared" si="972"/>
        <v>327</v>
      </c>
      <c r="O423" s="435">
        <f t="shared" si="973"/>
        <v>347</v>
      </c>
      <c r="P423" s="434">
        <f t="shared" si="974"/>
        <v>0</v>
      </c>
      <c r="Q423" s="435">
        <f t="shared" si="975"/>
        <v>0</v>
      </c>
      <c r="R423" s="432">
        <v>33</v>
      </c>
      <c r="S423" s="433">
        <v>44</v>
      </c>
      <c r="T423" s="434">
        <f t="shared" si="1124"/>
        <v>0</v>
      </c>
      <c r="U423" s="435">
        <f t="shared" si="1124"/>
        <v>0</v>
      </c>
      <c r="V423" s="432">
        <v>6</v>
      </c>
      <c r="W423" s="433">
        <v>9</v>
      </c>
      <c r="X423" s="434">
        <f t="shared" si="976"/>
        <v>0</v>
      </c>
      <c r="Y423" s="435">
        <f t="shared" si="977"/>
        <v>0</v>
      </c>
      <c r="Z423" s="432"/>
      <c r="AA423" s="433"/>
      <c r="AB423" s="434">
        <f t="shared" si="978"/>
        <v>0</v>
      </c>
      <c r="AC423" s="435">
        <f t="shared" si="979"/>
        <v>0</v>
      </c>
      <c r="AD423" s="434">
        <f t="shared" si="980"/>
        <v>39</v>
      </c>
      <c r="AE423" s="435">
        <f t="shared" si="981"/>
        <v>53</v>
      </c>
      <c r="AF423" s="434">
        <f t="shared" si="982"/>
        <v>0</v>
      </c>
      <c r="AG423" s="435">
        <f t="shared" si="983"/>
        <v>0</v>
      </c>
      <c r="AH423" s="432">
        <v>2</v>
      </c>
      <c r="AI423" s="433">
        <v>2.7</v>
      </c>
      <c r="AJ423" s="434">
        <f t="shared" si="984"/>
        <v>66</v>
      </c>
      <c r="AK423" s="435">
        <f t="shared" si="985"/>
        <v>118.80000000000001</v>
      </c>
      <c r="AL423" s="432">
        <v>2.2999999999999998</v>
      </c>
      <c r="AM423" s="433">
        <v>2.1</v>
      </c>
      <c r="AN423" s="434">
        <f t="shared" si="986"/>
        <v>13.799999999999999</v>
      </c>
      <c r="AO423" s="435">
        <f t="shared" si="987"/>
        <v>18.900000000000002</v>
      </c>
      <c r="AP423" s="432"/>
      <c r="AQ423" s="433"/>
      <c r="AR423" s="434">
        <f t="shared" si="988"/>
        <v>0</v>
      </c>
      <c r="AS423" s="435">
        <f t="shared" si="989"/>
        <v>0</v>
      </c>
      <c r="AT423" s="434">
        <f t="shared" si="990"/>
        <v>2.046153846153846</v>
      </c>
      <c r="AU423" s="435">
        <f t="shared" si="991"/>
        <v>2.5981132075471702</v>
      </c>
      <c r="AV423" s="434">
        <f t="shared" si="992"/>
        <v>79.8</v>
      </c>
      <c r="AW423" s="435">
        <f t="shared" si="993"/>
        <v>137.70000000000002</v>
      </c>
      <c r="AX423" s="432"/>
      <c r="AY423" s="433"/>
      <c r="AZ423" s="434">
        <f t="shared" si="994"/>
        <v>0</v>
      </c>
      <c r="BA423" s="435">
        <f t="shared" si="995"/>
        <v>0</v>
      </c>
      <c r="BB423" s="432"/>
      <c r="BC423" s="433"/>
      <c r="BD423" s="434">
        <f t="shared" si="996"/>
        <v>0</v>
      </c>
      <c r="BE423" s="435">
        <f t="shared" si="997"/>
        <v>0</v>
      </c>
      <c r="BF423" s="432"/>
      <c r="BG423" s="433"/>
      <c r="BH423" s="434">
        <f t="shared" si="998"/>
        <v>0</v>
      </c>
      <c r="BI423" s="435">
        <f t="shared" si="999"/>
        <v>0</v>
      </c>
      <c r="BJ423" s="434">
        <f t="shared" si="1000"/>
        <v>0</v>
      </c>
      <c r="BK423" s="435">
        <f t="shared" si="1001"/>
        <v>0</v>
      </c>
      <c r="BL423" s="434">
        <f t="shared" si="1002"/>
        <v>0</v>
      </c>
      <c r="BM423" s="435">
        <f t="shared" si="1003"/>
        <v>0</v>
      </c>
      <c r="BN423" s="432">
        <v>99</v>
      </c>
      <c r="BO423" s="433">
        <v>84</v>
      </c>
      <c r="BP423" s="434">
        <f t="shared" si="1004"/>
        <v>0</v>
      </c>
      <c r="BQ423" s="435">
        <f t="shared" si="1005"/>
        <v>0</v>
      </c>
      <c r="BR423" s="432">
        <v>28</v>
      </c>
      <c r="BS423" s="433">
        <v>42</v>
      </c>
      <c r="BT423" s="434">
        <f t="shared" si="1006"/>
        <v>0</v>
      </c>
      <c r="BU423" s="435">
        <f t="shared" si="1007"/>
        <v>0</v>
      </c>
      <c r="BV423" s="432"/>
      <c r="BW423" s="433"/>
      <c r="BX423" s="434">
        <f t="shared" si="1118"/>
        <v>0</v>
      </c>
      <c r="BY423" s="435">
        <f t="shared" si="1119"/>
        <v>0</v>
      </c>
      <c r="BZ423" s="434">
        <f t="shared" si="1120"/>
        <v>127</v>
      </c>
      <c r="CA423" s="435">
        <f t="shared" si="1121"/>
        <v>126</v>
      </c>
      <c r="CB423" s="434">
        <f t="shared" si="1122"/>
        <v>0</v>
      </c>
      <c r="CC423" s="435">
        <f t="shared" si="1123"/>
        <v>0</v>
      </c>
      <c r="CD423" s="432">
        <v>3.8</v>
      </c>
      <c r="CE423" s="433">
        <v>4.0999999999999996</v>
      </c>
      <c r="CF423" s="434">
        <f t="shared" si="1014"/>
        <v>376.2</v>
      </c>
      <c r="CG423" s="435">
        <f t="shared" si="1015"/>
        <v>344.4</v>
      </c>
      <c r="CH423" s="432">
        <v>5.3</v>
      </c>
      <c r="CI423" s="433">
        <v>5</v>
      </c>
      <c r="CJ423" s="434">
        <f t="shared" si="1016"/>
        <v>148.4</v>
      </c>
      <c r="CK423" s="435">
        <f t="shared" si="1017"/>
        <v>210</v>
      </c>
      <c r="CL423" s="432"/>
      <c r="CM423" s="433"/>
      <c r="CN423" s="434">
        <f t="shared" si="1018"/>
        <v>0</v>
      </c>
      <c r="CO423" s="435">
        <f t="shared" si="1019"/>
        <v>0</v>
      </c>
      <c r="CP423" s="434">
        <f t="shared" si="1020"/>
        <v>4.130708661417323</v>
      </c>
      <c r="CQ423" s="435">
        <f t="shared" si="1021"/>
        <v>4.3999999999999995</v>
      </c>
      <c r="CR423" s="434">
        <f t="shared" si="1022"/>
        <v>524.6</v>
      </c>
      <c r="CS423" s="435">
        <f t="shared" si="1023"/>
        <v>554.4</v>
      </c>
      <c r="CT423" s="432"/>
      <c r="CU423" s="433"/>
      <c r="CV423" s="434">
        <f t="shared" si="1024"/>
        <v>0</v>
      </c>
      <c r="CW423" s="435">
        <f t="shared" si="1025"/>
        <v>0</v>
      </c>
      <c r="CX423" s="432"/>
      <c r="CY423" s="433"/>
      <c r="CZ423" s="434">
        <f t="shared" si="1026"/>
        <v>0</v>
      </c>
      <c r="DA423" s="435">
        <f t="shared" si="1027"/>
        <v>0</v>
      </c>
      <c r="DB423" s="432"/>
      <c r="DC423" s="433"/>
      <c r="DD423" s="434">
        <f t="shared" si="1028"/>
        <v>0</v>
      </c>
      <c r="DE423" s="435">
        <f t="shared" si="1029"/>
        <v>0</v>
      </c>
      <c r="DF423" s="434">
        <f t="shared" si="1030"/>
        <v>0</v>
      </c>
      <c r="DG423" s="435">
        <f t="shared" si="1031"/>
        <v>0</v>
      </c>
      <c r="DH423" s="434">
        <f t="shared" si="1032"/>
        <v>0</v>
      </c>
      <c r="DI423" s="435">
        <f t="shared" si="1033"/>
        <v>0</v>
      </c>
      <c r="DJ423" s="434">
        <f t="shared" si="1034"/>
        <v>166</v>
      </c>
      <c r="DK423" s="435">
        <f t="shared" si="1035"/>
        <v>179</v>
      </c>
      <c r="DL423" s="434">
        <f t="shared" si="1036"/>
        <v>0</v>
      </c>
      <c r="DM423" s="435">
        <f t="shared" si="1037"/>
        <v>0</v>
      </c>
      <c r="DN423" s="434">
        <f t="shared" si="1038"/>
        <v>3.6409638554216865</v>
      </c>
      <c r="DO423" s="435">
        <f t="shared" si="1039"/>
        <v>3.8664804469273744</v>
      </c>
      <c r="DP423" s="434">
        <f t="shared" si="1040"/>
        <v>604.4</v>
      </c>
      <c r="DQ423" s="435">
        <f t="shared" si="1041"/>
        <v>692.1</v>
      </c>
      <c r="DR423" s="434">
        <f t="shared" si="1042"/>
        <v>0</v>
      </c>
      <c r="DS423" s="435">
        <f t="shared" si="1043"/>
        <v>0</v>
      </c>
      <c r="DT423" s="434">
        <f t="shared" si="1044"/>
        <v>0</v>
      </c>
      <c r="DU423" s="435">
        <f t="shared" si="1045"/>
        <v>0</v>
      </c>
      <c r="DV423" s="432">
        <v>72</v>
      </c>
      <c r="DW423" s="433">
        <v>67</v>
      </c>
      <c r="DX423" s="434">
        <f t="shared" si="1046"/>
        <v>0</v>
      </c>
      <c r="DY423" s="435">
        <f t="shared" si="1047"/>
        <v>0</v>
      </c>
      <c r="DZ423" s="432">
        <v>64</v>
      </c>
      <c r="EA423" s="433">
        <v>88</v>
      </c>
      <c r="EB423" s="434">
        <f t="shared" si="1048"/>
        <v>0</v>
      </c>
      <c r="EC423" s="435">
        <f t="shared" si="1049"/>
        <v>0</v>
      </c>
      <c r="ED423" s="432"/>
      <c r="EE423" s="433"/>
      <c r="EF423" s="434">
        <f t="shared" si="1050"/>
        <v>0</v>
      </c>
      <c r="EG423" s="435">
        <f t="shared" si="1051"/>
        <v>0</v>
      </c>
      <c r="EH423" s="434">
        <f t="shared" si="1052"/>
        <v>136</v>
      </c>
      <c r="EI423" s="435">
        <f t="shared" si="1053"/>
        <v>155</v>
      </c>
      <c r="EJ423" s="434">
        <f t="shared" si="1054"/>
        <v>0</v>
      </c>
      <c r="EK423" s="435">
        <f t="shared" si="1055"/>
        <v>0</v>
      </c>
      <c r="EL423" s="432">
        <v>3.8</v>
      </c>
      <c r="EM423" s="433">
        <v>3.6</v>
      </c>
      <c r="EN423" s="434">
        <f t="shared" si="1056"/>
        <v>273.59999999999997</v>
      </c>
      <c r="EO423" s="435">
        <f t="shared" si="1057"/>
        <v>241.20000000000002</v>
      </c>
      <c r="EP423" s="432">
        <v>3</v>
      </c>
      <c r="EQ423" s="433">
        <v>2.7</v>
      </c>
      <c r="ER423" s="434">
        <f t="shared" si="1058"/>
        <v>192</v>
      </c>
      <c r="ES423" s="435">
        <f t="shared" si="1059"/>
        <v>237.60000000000002</v>
      </c>
      <c r="ET423" s="432"/>
      <c r="EU423" s="433"/>
      <c r="EV423" s="434">
        <f t="shared" si="1060"/>
        <v>0</v>
      </c>
      <c r="EW423" s="435">
        <f t="shared" si="1061"/>
        <v>0</v>
      </c>
      <c r="EX423" s="434">
        <f t="shared" si="1062"/>
        <v>3.4235294117647057</v>
      </c>
      <c r="EY423" s="435">
        <f t="shared" si="1063"/>
        <v>3.0890322580645164</v>
      </c>
      <c r="EZ423" s="434">
        <f t="shared" si="1064"/>
        <v>465.59999999999997</v>
      </c>
      <c r="FA423" s="435">
        <f t="shared" si="1065"/>
        <v>478.80000000000007</v>
      </c>
      <c r="FB423" s="432"/>
      <c r="FC423" s="433"/>
      <c r="FD423" s="434">
        <f t="shared" si="1066"/>
        <v>0</v>
      </c>
      <c r="FE423" s="435">
        <f t="shared" si="1067"/>
        <v>0</v>
      </c>
      <c r="FF423" s="432"/>
      <c r="FG423" s="433"/>
      <c r="FH423" s="434">
        <f t="shared" si="1068"/>
        <v>0</v>
      </c>
      <c r="FI423" s="435">
        <f t="shared" si="1069"/>
        <v>0</v>
      </c>
      <c r="FJ423" s="432"/>
      <c r="FK423" s="433"/>
      <c r="FL423" s="434">
        <f t="shared" si="1070"/>
        <v>0</v>
      </c>
      <c r="FM423" s="435">
        <f t="shared" si="1071"/>
        <v>0</v>
      </c>
      <c r="FN423" s="434">
        <f t="shared" si="1072"/>
        <v>0</v>
      </c>
      <c r="FO423" s="435">
        <f t="shared" si="1073"/>
        <v>0</v>
      </c>
      <c r="FP423" s="434">
        <f t="shared" si="1074"/>
        <v>0</v>
      </c>
      <c r="FQ423" s="435">
        <f t="shared" si="1075"/>
        <v>0</v>
      </c>
      <c r="FR423" s="432">
        <v>25</v>
      </c>
      <c r="FS423" s="433">
        <v>13</v>
      </c>
      <c r="FT423" s="434">
        <f t="shared" si="1076"/>
        <v>0</v>
      </c>
      <c r="FU423" s="435">
        <f t="shared" si="1077"/>
        <v>0</v>
      </c>
      <c r="FV423" s="432">
        <v>4.7</v>
      </c>
      <c r="FW423" s="433">
        <v>6.1</v>
      </c>
      <c r="FX423" s="434">
        <f t="shared" si="1078"/>
        <v>117.5</v>
      </c>
      <c r="FY423" s="435">
        <f t="shared" si="1079"/>
        <v>79.3</v>
      </c>
      <c r="FZ423" s="432"/>
      <c r="GA423" s="433"/>
      <c r="GB423" s="434">
        <f t="shared" si="1080"/>
        <v>0</v>
      </c>
      <c r="GC423" s="435">
        <f t="shared" si="1081"/>
        <v>0</v>
      </c>
      <c r="GD423" s="434">
        <f t="shared" si="1082"/>
        <v>204</v>
      </c>
      <c r="GE423" s="435">
        <f t="shared" si="1083"/>
        <v>195</v>
      </c>
      <c r="GF423" s="434">
        <f t="shared" si="1084"/>
        <v>0</v>
      </c>
      <c r="GG423" s="435">
        <f t="shared" si="1085"/>
        <v>0</v>
      </c>
      <c r="GH423" s="434">
        <f t="shared" si="1086"/>
        <v>715.8</v>
      </c>
      <c r="GI423" s="435">
        <f t="shared" si="1087"/>
        <v>704.4</v>
      </c>
      <c r="GJ423" s="434">
        <f t="shared" si="1088"/>
        <v>0</v>
      </c>
      <c r="GK423" s="435">
        <f t="shared" si="1089"/>
        <v>0</v>
      </c>
      <c r="GL423" s="434">
        <f t="shared" si="1090"/>
        <v>98</v>
      </c>
      <c r="GM423" s="435">
        <f t="shared" si="1091"/>
        <v>139</v>
      </c>
      <c r="GN423" s="434">
        <f t="shared" si="1092"/>
        <v>0</v>
      </c>
      <c r="GO423" s="435">
        <f t="shared" si="1093"/>
        <v>0</v>
      </c>
      <c r="GP423" s="434">
        <f t="shared" si="1094"/>
        <v>354.20000000000005</v>
      </c>
      <c r="GQ423" s="435">
        <f t="shared" si="1095"/>
        <v>466.5</v>
      </c>
      <c r="GR423" s="434">
        <f t="shared" si="1096"/>
        <v>0</v>
      </c>
      <c r="GS423" s="435">
        <f t="shared" si="1097"/>
        <v>0</v>
      </c>
      <c r="GT423" s="434">
        <f t="shared" si="1098"/>
        <v>302</v>
      </c>
      <c r="GU423" s="435">
        <f t="shared" si="1099"/>
        <v>334</v>
      </c>
      <c r="GV423" s="434">
        <f t="shared" si="1100"/>
        <v>0</v>
      </c>
      <c r="GW423" s="435">
        <f t="shared" si="1101"/>
        <v>0</v>
      </c>
      <c r="GX423" s="434">
        <f t="shared" si="1102"/>
        <v>1070</v>
      </c>
      <c r="GY423" s="435">
        <f t="shared" si="1103"/>
        <v>1170.9000000000001</v>
      </c>
      <c r="GZ423" s="434">
        <f t="shared" si="1104"/>
        <v>0</v>
      </c>
      <c r="HA423" s="435">
        <f t="shared" si="1105"/>
        <v>0</v>
      </c>
      <c r="HB423" s="434">
        <f t="shared" si="1106"/>
        <v>0</v>
      </c>
      <c r="HC423" s="435">
        <f t="shared" si="1107"/>
        <v>0</v>
      </c>
      <c r="HD423" s="434">
        <f t="shared" si="1108"/>
        <v>0</v>
      </c>
      <c r="HE423" s="435">
        <f t="shared" si="1109"/>
        <v>0</v>
      </c>
      <c r="HF423" s="434">
        <f t="shared" si="1110"/>
        <v>0</v>
      </c>
      <c r="HG423" s="435">
        <f t="shared" si="1111"/>
        <v>0</v>
      </c>
      <c r="HH423" s="434">
        <f t="shared" si="1112"/>
        <v>0</v>
      </c>
      <c r="HI423" s="435">
        <f t="shared" si="1113"/>
        <v>0</v>
      </c>
      <c r="HJ423" s="434">
        <f t="shared" si="1114"/>
        <v>1187.5</v>
      </c>
      <c r="HK423" s="435">
        <f t="shared" si="1115"/>
        <v>1250.2</v>
      </c>
      <c r="HL423" s="434">
        <f t="shared" si="1116"/>
        <v>0</v>
      </c>
      <c r="HM423" s="435">
        <f t="shared" si="1117"/>
        <v>0</v>
      </c>
    </row>
    <row r="424" spans="1:221" s="18" customFormat="1" ht="12.95" customHeight="1">
      <c r="A424" s="489" t="s">
        <v>720</v>
      </c>
      <c r="B424" s="494" t="s">
        <v>736</v>
      </c>
      <c r="C424" s="491"/>
      <c r="D424" s="495">
        <v>484932</v>
      </c>
      <c r="E424" s="627">
        <v>10</v>
      </c>
      <c r="F424" s="432">
        <v>326</v>
      </c>
      <c r="G424" s="433">
        <v>310</v>
      </c>
      <c r="H424" s="587">
        <v>11</v>
      </c>
      <c r="I424" s="583">
        <v>6</v>
      </c>
      <c r="J424" s="434">
        <f t="shared" si="970"/>
        <v>315</v>
      </c>
      <c r="K424" s="435">
        <f t="shared" si="971"/>
        <v>304</v>
      </c>
      <c r="L424" s="432">
        <v>60</v>
      </c>
      <c r="M424" s="433">
        <v>60</v>
      </c>
      <c r="N424" s="434">
        <f t="shared" si="972"/>
        <v>315</v>
      </c>
      <c r="O424" s="435">
        <f t="shared" si="973"/>
        <v>304</v>
      </c>
      <c r="P424" s="434">
        <f t="shared" si="974"/>
        <v>0</v>
      </c>
      <c r="Q424" s="435">
        <f t="shared" si="975"/>
        <v>0</v>
      </c>
      <c r="R424" s="432">
        <v>21</v>
      </c>
      <c r="S424" s="433">
        <v>36</v>
      </c>
      <c r="T424" s="434">
        <f t="shared" si="1124"/>
        <v>0</v>
      </c>
      <c r="U424" s="435">
        <f t="shared" si="1124"/>
        <v>0</v>
      </c>
      <c r="V424" s="432">
        <v>8</v>
      </c>
      <c r="W424" s="433">
        <v>3</v>
      </c>
      <c r="X424" s="434">
        <f t="shared" si="976"/>
        <v>0</v>
      </c>
      <c r="Y424" s="435">
        <f t="shared" si="977"/>
        <v>0</v>
      </c>
      <c r="Z424" s="432"/>
      <c r="AA424" s="433"/>
      <c r="AB424" s="434">
        <f t="shared" si="978"/>
        <v>0</v>
      </c>
      <c r="AC424" s="435">
        <f t="shared" si="979"/>
        <v>0</v>
      </c>
      <c r="AD424" s="434">
        <f t="shared" si="980"/>
        <v>29</v>
      </c>
      <c r="AE424" s="435">
        <f t="shared" si="981"/>
        <v>39</v>
      </c>
      <c r="AF424" s="434">
        <f t="shared" si="982"/>
        <v>0</v>
      </c>
      <c r="AG424" s="435">
        <f t="shared" si="983"/>
        <v>0</v>
      </c>
      <c r="AH424" s="432">
        <v>2.9</v>
      </c>
      <c r="AI424" s="433">
        <v>2.7</v>
      </c>
      <c r="AJ424" s="434">
        <f t="shared" si="984"/>
        <v>60.9</v>
      </c>
      <c r="AK424" s="435">
        <f t="shared" si="985"/>
        <v>97.2</v>
      </c>
      <c r="AL424" s="432">
        <v>3.3</v>
      </c>
      <c r="AM424" s="433">
        <v>2.7</v>
      </c>
      <c r="AN424" s="434">
        <f t="shared" si="986"/>
        <v>26.4</v>
      </c>
      <c r="AO424" s="435">
        <f t="shared" si="987"/>
        <v>8.1000000000000014</v>
      </c>
      <c r="AP424" s="432"/>
      <c r="AQ424" s="433"/>
      <c r="AR424" s="434">
        <f t="shared" si="988"/>
        <v>0</v>
      </c>
      <c r="AS424" s="435">
        <f t="shared" si="989"/>
        <v>0</v>
      </c>
      <c r="AT424" s="434">
        <f t="shared" si="990"/>
        <v>3.0103448275862066</v>
      </c>
      <c r="AU424" s="435">
        <f t="shared" si="991"/>
        <v>2.7</v>
      </c>
      <c r="AV424" s="434">
        <f t="shared" si="992"/>
        <v>87.3</v>
      </c>
      <c r="AW424" s="435">
        <f t="shared" si="993"/>
        <v>105.30000000000001</v>
      </c>
      <c r="AX424" s="432"/>
      <c r="AY424" s="433"/>
      <c r="AZ424" s="434">
        <f t="shared" si="994"/>
        <v>0</v>
      </c>
      <c r="BA424" s="435">
        <f t="shared" si="995"/>
        <v>0</v>
      </c>
      <c r="BB424" s="432"/>
      <c r="BC424" s="433"/>
      <c r="BD424" s="434">
        <f t="shared" si="996"/>
        <v>0</v>
      </c>
      <c r="BE424" s="435">
        <f t="shared" si="997"/>
        <v>0</v>
      </c>
      <c r="BF424" s="432"/>
      <c r="BG424" s="433"/>
      <c r="BH424" s="434">
        <f t="shared" si="998"/>
        <v>0</v>
      </c>
      <c r="BI424" s="435">
        <f t="shared" si="999"/>
        <v>0</v>
      </c>
      <c r="BJ424" s="434">
        <f t="shared" si="1000"/>
        <v>0</v>
      </c>
      <c r="BK424" s="435">
        <f t="shared" si="1001"/>
        <v>0</v>
      </c>
      <c r="BL424" s="434">
        <f t="shared" si="1002"/>
        <v>0</v>
      </c>
      <c r="BM424" s="435">
        <f t="shared" si="1003"/>
        <v>0</v>
      </c>
      <c r="BN424" s="432">
        <v>77</v>
      </c>
      <c r="BO424" s="433">
        <v>98</v>
      </c>
      <c r="BP424" s="434">
        <f t="shared" si="1004"/>
        <v>0</v>
      </c>
      <c r="BQ424" s="435">
        <f t="shared" si="1005"/>
        <v>0</v>
      </c>
      <c r="BR424" s="432">
        <v>21</v>
      </c>
      <c r="BS424" s="433">
        <v>15</v>
      </c>
      <c r="BT424" s="434">
        <f t="shared" si="1006"/>
        <v>0</v>
      </c>
      <c r="BU424" s="435">
        <f t="shared" si="1007"/>
        <v>0</v>
      </c>
      <c r="BV424" s="432"/>
      <c r="BW424" s="433"/>
      <c r="BX424" s="434">
        <f t="shared" si="1118"/>
        <v>0</v>
      </c>
      <c r="BY424" s="435">
        <f t="shared" si="1119"/>
        <v>0</v>
      </c>
      <c r="BZ424" s="434">
        <f t="shared" si="1120"/>
        <v>98</v>
      </c>
      <c r="CA424" s="435">
        <f t="shared" si="1121"/>
        <v>113</v>
      </c>
      <c r="CB424" s="434">
        <f t="shared" si="1122"/>
        <v>0</v>
      </c>
      <c r="CC424" s="435">
        <f t="shared" si="1123"/>
        <v>0</v>
      </c>
      <c r="CD424" s="432">
        <v>3.5</v>
      </c>
      <c r="CE424" s="433">
        <v>3.8</v>
      </c>
      <c r="CF424" s="434">
        <f t="shared" si="1014"/>
        <v>269.5</v>
      </c>
      <c r="CG424" s="435">
        <f t="shared" si="1015"/>
        <v>372.4</v>
      </c>
      <c r="CH424" s="432">
        <v>4.5</v>
      </c>
      <c r="CI424" s="433">
        <v>4.0999999999999996</v>
      </c>
      <c r="CJ424" s="434">
        <f t="shared" si="1016"/>
        <v>94.5</v>
      </c>
      <c r="CK424" s="435">
        <f t="shared" si="1017"/>
        <v>61.499999999999993</v>
      </c>
      <c r="CL424" s="432"/>
      <c r="CM424" s="433"/>
      <c r="CN424" s="434">
        <f t="shared" si="1018"/>
        <v>0</v>
      </c>
      <c r="CO424" s="435">
        <f t="shared" si="1019"/>
        <v>0</v>
      </c>
      <c r="CP424" s="434">
        <f t="shared" si="1020"/>
        <v>3.7142857142857144</v>
      </c>
      <c r="CQ424" s="435">
        <f t="shared" si="1021"/>
        <v>3.8398230088495575</v>
      </c>
      <c r="CR424" s="434">
        <f t="shared" si="1022"/>
        <v>364</v>
      </c>
      <c r="CS424" s="435">
        <f t="shared" si="1023"/>
        <v>433.9</v>
      </c>
      <c r="CT424" s="432"/>
      <c r="CU424" s="433"/>
      <c r="CV424" s="434">
        <f t="shared" si="1024"/>
        <v>0</v>
      </c>
      <c r="CW424" s="435">
        <f t="shared" si="1025"/>
        <v>0</v>
      </c>
      <c r="CX424" s="432"/>
      <c r="CY424" s="433"/>
      <c r="CZ424" s="434">
        <f t="shared" si="1026"/>
        <v>0</v>
      </c>
      <c r="DA424" s="435">
        <f t="shared" si="1027"/>
        <v>0</v>
      </c>
      <c r="DB424" s="432"/>
      <c r="DC424" s="433"/>
      <c r="DD424" s="434">
        <f t="shared" si="1028"/>
        <v>0</v>
      </c>
      <c r="DE424" s="435">
        <f t="shared" si="1029"/>
        <v>0</v>
      </c>
      <c r="DF424" s="434">
        <f t="shared" si="1030"/>
        <v>0</v>
      </c>
      <c r="DG424" s="435">
        <f t="shared" si="1031"/>
        <v>0</v>
      </c>
      <c r="DH424" s="434">
        <f t="shared" si="1032"/>
        <v>0</v>
      </c>
      <c r="DI424" s="435">
        <f t="shared" si="1033"/>
        <v>0</v>
      </c>
      <c r="DJ424" s="434">
        <f t="shared" si="1034"/>
        <v>127</v>
      </c>
      <c r="DK424" s="435">
        <f t="shared" si="1035"/>
        <v>152</v>
      </c>
      <c r="DL424" s="434">
        <f t="shared" si="1036"/>
        <v>0</v>
      </c>
      <c r="DM424" s="435">
        <f t="shared" si="1037"/>
        <v>0</v>
      </c>
      <c r="DN424" s="434">
        <f t="shared" si="1038"/>
        <v>3.5535433070866143</v>
      </c>
      <c r="DO424" s="435">
        <f t="shared" si="1039"/>
        <v>3.5473684210526319</v>
      </c>
      <c r="DP424" s="434">
        <f t="shared" si="1040"/>
        <v>451.3</v>
      </c>
      <c r="DQ424" s="435">
        <f t="shared" si="1041"/>
        <v>539.20000000000005</v>
      </c>
      <c r="DR424" s="434">
        <f t="shared" si="1042"/>
        <v>0</v>
      </c>
      <c r="DS424" s="435">
        <f t="shared" si="1043"/>
        <v>0</v>
      </c>
      <c r="DT424" s="434">
        <f t="shared" si="1044"/>
        <v>0</v>
      </c>
      <c r="DU424" s="435">
        <f t="shared" si="1045"/>
        <v>0</v>
      </c>
      <c r="DV424" s="432">
        <v>110</v>
      </c>
      <c r="DW424" s="433">
        <v>84</v>
      </c>
      <c r="DX424" s="434">
        <f t="shared" si="1046"/>
        <v>0</v>
      </c>
      <c r="DY424" s="435">
        <f t="shared" si="1047"/>
        <v>0</v>
      </c>
      <c r="DZ424" s="432">
        <v>71</v>
      </c>
      <c r="EA424" s="433">
        <v>59</v>
      </c>
      <c r="EB424" s="434">
        <f t="shared" si="1048"/>
        <v>0</v>
      </c>
      <c r="EC424" s="435">
        <f t="shared" si="1049"/>
        <v>0</v>
      </c>
      <c r="ED424" s="432"/>
      <c r="EE424" s="433"/>
      <c r="EF424" s="434">
        <f t="shared" si="1050"/>
        <v>0</v>
      </c>
      <c r="EG424" s="435">
        <f t="shared" si="1051"/>
        <v>0</v>
      </c>
      <c r="EH424" s="434">
        <f t="shared" si="1052"/>
        <v>181</v>
      </c>
      <c r="EI424" s="435">
        <f t="shared" si="1053"/>
        <v>143</v>
      </c>
      <c r="EJ424" s="434">
        <f t="shared" si="1054"/>
        <v>0</v>
      </c>
      <c r="EK424" s="435">
        <f t="shared" si="1055"/>
        <v>0</v>
      </c>
      <c r="EL424" s="432">
        <v>3.5</v>
      </c>
      <c r="EM424" s="433">
        <v>4.0999999999999996</v>
      </c>
      <c r="EN424" s="434">
        <f t="shared" si="1056"/>
        <v>385</v>
      </c>
      <c r="EO424" s="435">
        <f t="shared" si="1057"/>
        <v>344.4</v>
      </c>
      <c r="EP424" s="432">
        <v>4</v>
      </c>
      <c r="EQ424" s="433">
        <v>3.9</v>
      </c>
      <c r="ER424" s="434">
        <f t="shared" si="1058"/>
        <v>284</v>
      </c>
      <c r="ES424" s="435">
        <f t="shared" si="1059"/>
        <v>230.1</v>
      </c>
      <c r="ET424" s="432"/>
      <c r="EU424" s="433"/>
      <c r="EV424" s="434">
        <f t="shared" si="1060"/>
        <v>0</v>
      </c>
      <c r="EW424" s="435">
        <f t="shared" si="1061"/>
        <v>0</v>
      </c>
      <c r="EX424" s="434">
        <f t="shared" si="1062"/>
        <v>3.6961325966850831</v>
      </c>
      <c r="EY424" s="435">
        <f t="shared" si="1063"/>
        <v>4.0174825174825175</v>
      </c>
      <c r="EZ424" s="434">
        <f t="shared" si="1064"/>
        <v>669</v>
      </c>
      <c r="FA424" s="435">
        <f t="shared" si="1065"/>
        <v>574.5</v>
      </c>
      <c r="FB424" s="432"/>
      <c r="FC424" s="433"/>
      <c r="FD424" s="434">
        <f t="shared" si="1066"/>
        <v>0</v>
      </c>
      <c r="FE424" s="435">
        <f t="shared" si="1067"/>
        <v>0</v>
      </c>
      <c r="FF424" s="432"/>
      <c r="FG424" s="433"/>
      <c r="FH424" s="434">
        <f t="shared" si="1068"/>
        <v>0</v>
      </c>
      <c r="FI424" s="435">
        <f t="shared" si="1069"/>
        <v>0</v>
      </c>
      <c r="FJ424" s="432"/>
      <c r="FK424" s="433"/>
      <c r="FL424" s="434">
        <f t="shared" si="1070"/>
        <v>0</v>
      </c>
      <c r="FM424" s="435">
        <f t="shared" si="1071"/>
        <v>0</v>
      </c>
      <c r="FN424" s="434">
        <f t="shared" si="1072"/>
        <v>0</v>
      </c>
      <c r="FO424" s="435">
        <f t="shared" si="1073"/>
        <v>0</v>
      </c>
      <c r="FP424" s="434">
        <f t="shared" si="1074"/>
        <v>0</v>
      </c>
      <c r="FQ424" s="435">
        <f t="shared" si="1075"/>
        <v>0</v>
      </c>
      <c r="FR424" s="432">
        <v>7</v>
      </c>
      <c r="FS424" s="433">
        <v>9</v>
      </c>
      <c r="FT424" s="434">
        <f t="shared" si="1076"/>
        <v>0</v>
      </c>
      <c r="FU424" s="435">
        <f t="shared" si="1077"/>
        <v>0</v>
      </c>
      <c r="FV424" s="432">
        <v>11</v>
      </c>
      <c r="FW424" s="433">
        <v>5.2</v>
      </c>
      <c r="FX424" s="434">
        <f t="shared" si="1078"/>
        <v>77</v>
      </c>
      <c r="FY424" s="435">
        <f t="shared" si="1079"/>
        <v>46.800000000000004</v>
      </c>
      <c r="FZ424" s="432"/>
      <c r="GA424" s="433"/>
      <c r="GB424" s="434">
        <f t="shared" si="1080"/>
        <v>0</v>
      </c>
      <c r="GC424" s="435">
        <f t="shared" si="1081"/>
        <v>0</v>
      </c>
      <c r="GD424" s="434">
        <f t="shared" si="1082"/>
        <v>208</v>
      </c>
      <c r="GE424" s="435">
        <f t="shared" si="1083"/>
        <v>218</v>
      </c>
      <c r="GF424" s="434">
        <f t="shared" si="1084"/>
        <v>0</v>
      </c>
      <c r="GG424" s="435">
        <f t="shared" si="1085"/>
        <v>0</v>
      </c>
      <c r="GH424" s="434">
        <f t="shared" si="1086"/>
        <v>715.4</v>
      </c>
      <c r="GI424" s="435">
        <f t="shared" si="1087"/>
        <v>814</v>
      </c>
      <c r="GJ424" s="434">
        <f t="shared" si="1088"/>
        <v>0</v>
      </c>
      <c r="GK424" s="435">
        <f t="shared" si="1089"/>
        <v>0</v>
      </c>
      <c r="GL424" s="434">
        <f t="shared" si="1090"/>
        <v>100</v>
      </c>
      <c r="GM424" s="435">
        <f t="shared" si="1091"/>
        <v>77</v>
      </c>
      <c r="GN424" s="434">
        <f t="shared" si="1092"/>
        <v>0</v>
      </c>
      <c r="GO424" s="435">
        <f t="shared" si="1093"/>
        <v>0</v>
      </c>
      <c r="GP424" s="434">
        <f t="shared" si="1094"/>
        <v>404.9</v>
      </c>
      <c r="GQ424" s="435">
        <f t="shared" si="1095"/>
        <v>299.7</v>
      </c>
      <c r="GR424" s="434">
        <f t="shared" si="1096"/>
        <v>0</v>
      </c>
      <c r="GS424" s="435">
        <f t="shared" si="1097"/>
        <v>0</v>
      </c>
      <c r="GT424" s="434">
        <f t="shared" si="1098"/>
        <v>308</v>
      </c>
      <c r="GU424" s="435">
        <f t="shared" si="1099"/>
        <v>295</v>
      </c>
      <c r="GV424" s="434">
        <f t="shared" si="1100"/>
        <v>0</v>
      </c>
      <c r="GW424" s="435">
        <f t="shared" si="1101"/>
        <v>0</v>
      </c>
      <c r="GX424" s="434">
        <f t="shared" si="1102"/>
        <v>1120.3</v>
      </c>
      <c r="GY424" s="435">
        <f t="shared" si="1103"/>
        <v>1113.7</v>
      </c>
      <c r="GZ424" s="434">
        <f t="shared" si="1104"/>
        <v>0</v>
      </c>
      <c r="HA424" s="435">
        <f t="shared" si="1105"/>
        <v>0</v>
      </c>
      <c r="HB424" s="434">
        <f t="shared" si="1106"/>
        <v>0</v>
      </c>
      <c r="HC424" s="435">
        <f t="shared" si="1107"/>
        <v>0</v>
      </c>
      <c r="HD424" s="434">
        <f t="shared" si="1108"/>
        <v>0</v>
      </c>
      <c r="HE424" s="435">
        <f t="shared" si="1109"/>
        <v>0</v>
      </c>
      <c r="HF424" s="434">
        <f t="shared" si="1110"/>
        <v>0</v>
      </c>
      <c r="HG424" s="435">
        <f t="shared" si="1111"/>
        <v>0</v>
      </c>
      <c r="HH424" s="434">
        <f t="shared" si="1112"/>
        <v>0</v>
      </c>
      <c r="HI424" s="435">
        <f t="shared" si="1113"/>
        <v>0</v>
      </c>
      <c r="HJ424" s="434">
        <f t="shared" si="1114"/>
        <v>1197.3</v>
      </c>
      <c r="HK424" s="435">
        <f t="shared" si="1115"/>
        <v>1160.5</v>
      </c>
      <c r="HL424" s="434">
        <f t="shared" si="1116"/>
        <v>0</v>
      </c>
      <c r="HM424" s="435">
        <f t="shared" si="1117"/>
        <v>0</v>
      </c>
    </row>
    <row r="425" spans="1:221" s="18" customFormat="1" ht="12.95" customHeight="1">
      <c r="A425" s="489" t="s">
        <v>720</v>
      </c>
      <c r="B425" s="490" t="s">
        <v>738</v>
      </c>
      <c r="C425" s="491"/>
      <c r="D425" s="489">
        <v>438708</v>
      </c>
      <c r="E425" s="627">
        <v>10</v>
      </c>
      <c r="F425" s="432">
        <v>77</v>
      </c>
      <c r="G425" s="433">
        <v>48</v>
      </c>
      <c r="H425" s="587">
        <v>11</v>
      </c>
      <c r="I425" s="583">
        <v>3</v>
      </c>
      <c r="J425" s="434">
        <f t="shared" si="970"/>
        <v>66</v>
      </c>
      <c r="K425" s="435">
        <f t="shared" si="971"/>
        <v>45</v>
      </c>
      <c r="L425" s="432">
        <v>60</v>
      </c>
      <c r="M425" s="433">
        <v>60</v>
      </c>
      <c r="N425" s="434">
        <f t="shared" si="972"/>
        <v>66</v>
      </c>
      <c r="O425" s="435">
        <f t="shared" si="973"/>
        <v>45</v>
      </c>
      <c r="P425" s="434">
        <f t="shared" si="974"/>
        <v>0</v>
      </c>
      <c r="Q425" s="435">
        <f t="shared" si="975"/>
        <v>0</v>
      </c>
      <c r="R425" s="432">
        <v>3</v>
      </c>
      <c r="S425" s="433">
        <v>5</v>
      </c>
      <c r="T425" s="434">
        <f t="shared" si="1124"/>
        <v>0</v>
      </c>
      <c r="U425" s="435">
        <f t="shared" si="1124"/>
        <v>0</v>
      </c>
      <c r="V425" s="432">
        <v>1</v>
      </c>
      <c r="W425" s="433">
        <v>2</v>
      </c>
      <c r="X425" s="434">
        <f t="shared" si="976"/>
        <v>0</v>
      </c>
      <c r="Y425" s="435">
        <f t="shared" si="977"/>
        <v>0</v>
      </c>
      <c r="Z425" s="432"/>
      <c r="AA425" s="433"/>
      <c r="AB425" s="434">
        <f t="shared" si="978"/>
        <v>0</v>
      </c>
      <c r="AC425" s="435">
        <f t="shared" si="979"/>
        <v>0</v>
      </c>
      <c r="AD425" s="434">
        <f t="shared" si="980"/>
        <v>4</v>
      </c>
      <c r="AE425" s="435">
        <f t="shared" si="981"/>
        <v>7</v>
      </c>
      <c r="AF425" s="434">
        <f t="shared" si="982"/>
        <v>0</v>
      </c>
      <c r="AG425" s="435">
        <f t="shared" si="983"/>
        <v>0</v>
      </c>
      <c r="AH425" s="432">
        <v>1.7</v>
      </c>
      <c r="AI425" s="433">
        <v>3.1</v>
      </c>
      <c r="AJ425" s="434">
        <f t="shared" si="984"/>
        <v>5.0999999999999996</v>
      </c>
      <c r="AK425" s="435">
        <f t="shared" si="985"/>
        <v>15.5</v>
      </c>
      <c r="AL425" s="432">
        <v>4</v>
      </c>
      <c r="AM425" s="433">
        <v>3.8</v>
      </c>
      <c r="AN425" s="434">
        <f t="shared" si="986"/>
        <v>4</v>
      </c>
      <c r="AO425" s="435">
        <f t="shared" si="987"/>
        <v>7.6</v>
      </c>
      <c r="AP425" s="432"/>
      <c r="AQ425" s="433"/>
      <c r="AR425" s="434">
        <f t="shared" si="988"/>
        <v>0</v>
      </c>
      <c r="AS425" s="435">
        <f t="shared" si="989"/>
        <v>0</v>
      </c>
      <c r="AT425" s="434">
        <f t="shared" si="990"/>
        <v>2.2749999999999999</v>
      </c>
      <c r="AU425" s="435">
        <f t="shared" si="991"/>
        <v>3.3000000000000003</v>
      </c>
      <c r="AV425" s="434">
        <f t="shared" si="992"/>
        <v>9.1</v>
      </c>
      <c r="AW425" s="435">
        <f t="shared" si="993"/>
        <v>23.1</v>
      </c>
      <c r="AX425" s="432"/>
      <c r="AY425" s="433"/>
      <c r="AZ425" s="434">
        <f t="shared" si="994"/>
        <v>0</v>
      </c>
      <c r="BA425" s="435">
        <f t="shared" si="995"/>
        <v>0</v>
      </c>
      <c r="BB425" s="432"/>
      <c r="BC425" s="433"/>
      <c r="BD425" s="434">
        <f t="shared" si="996"/>
        <v>0</v>
      </c>
      <c r="BE425" s="435">
        <f t="shared" si="997"/>
        <v>0</v>
      </c>
      <c r="BF425" s="432"/>
      <c r="BG425" s="433"/>
      <c r="BH425" s="434">
        <f t="shared" si="998"/>
        <v>0</v>
      </c>
      <c r="BI425" s="435">
        <f t="shared" si="999"/>
        <v>0</v>
      </c>
      <c r="BJ425" s="434">
        <f t="shared" si="1000"/>
        <v>0</v>
      </c>
      <c r="BK425" s="435">
        <f t="shared" si="1001"/>
        <v>0</v>
      </c>
      <c r="BL425" s="434">
        <f t="shared" si="1002"/>
        <v>0</v>
      </c>
      <c r="BM425" s="435">
        <f t="shared" si="1003"/>
        <v>0</v>
      </c>
      <c r="BN425" s="432">
        <v>18</v>
      </c>
      <c r="BO425" s="433">
        <v>10</v>
      </c>
      <c r="BP425" s="434">
        <f t="shared" si="1004"/>
        <v>0</v>
      </c>
      <c r="BQ425" s="435">
        <f t="shared" si="1005"/>
        <v>0</v>
      </c>
      <c r="BR425" s="432">
        <v>10</v>
      </c>
      <c r="BS425" s="433">
        <v>6</v>
      </c>
      <c r="BT425" s="434">
        <f t="shared" si="1006"/>
        <v>0</v>
      </c>
      <c r="BU425" s="435">
        <f t="shared" si="1007"/>
        <v>0</v>
      </c>
      <c r="BV425" s="432"/>
      <c r="BW425" s="433"/>
      <c r="BX425" s="434">
        <f t="shared" si="1118"/>
        <v>0</v>
      </c>
      <c r="BY425" s="435">
        <f t="shared" si="1119"/>
        <v>0</v>
      </c>
      <c r="BZ425" s="434">
        <f t="shared" si="1120"/>
        <v>28</v>
      </c>
      <c r="CA425" s="435">
        <f t="shared" si="1121"/>
        <v>16</v>
      </c>
      <c r="CB425" s="434">
        <f t="shared" si="1122"/>
        <v>0</v>
      </c>
      <c r="CC425" s="435">
        <f t="shared" si="1123"/>
        <v>0</v>
      </c>
      <c r="CD425" s="432">
        <v>6.1</v>
      </c>
      <c r="CE425" s="433">
        <v>4.8</v>
      </c>
      <c r="CF425" s="434">
        <f t="shared" si="1014"/>
        <v>109.8</v>
      </c>
      <c r="CG425" s="435">
        <f t="shared" si="1015"/>
        <v>48</v>
      </c>
      <c r="CH425" s="432">
        <v>8.9</v>
      </c>
      <c r="CI425" s="433">
        <v>7.3</v>
      </c>
      <c r="CJ425" s="434">
        <f t="shared" si="1016"/>
        <v>89</v>
      </c>
      <c r="CK425" s="435">
        <f t="shared" si="1017"/>
        <v>43.8</v>
      </c>
      <c r="CL425" s="432"/>
      <c r="CM425" s="433"/>
      <c r="CN425" s="434">
        <f t="shared" si="1018"/>
        <v>0</v>
      </c>
      <c r="CO425" s="435">
        <f t="shared" si="1019"/>
        <v>0</v>
      </c>
      <c r="CP425" s="434">
        <f t="shared" si="1020"/>
        <v>7.1000000000000005</v>
      </c>
      <c r="CQ425" s="435">
        <f t="shared" si="1021"/>
        <v>5.7374999999999998</v>
      </c>
      <c r="CR425" s="434">
        <f t="shared" si="1022"/>
        <v>198.8</v>
      </c>
      <c r="CS425" s="435">
        <f t="shared" si="1023"/>
        <v>91.8</v>
      </c>
      <c r="CT425" s="432"/>
      <c r="CU425" s="433"/>
      <c r="CV425" s="434">
        <f t="shared" si="1024"/>
        <v>0</v>
      </c>
      <c r="CW425" s="435">
        <f t="shared" si="1025"/>
        <v>0</v>
      </c>
      <c r="CX425" s="432"/>
      <c r="CY425" s="433"/>
      <c r="CZ425" s="434">
        <f t="shared" si="1026"/>
        <v>0</v>
      </c>
      <c r="DA425" s="435">
        <f t="shared" si="1027"/>
        <v>0</v>
      </c>
      <c r="DB425" s="432"/>
      <c r="DC425" s="433"/>
      <c r="DD425" s="434">
        <f t="shared" si="1028"/>
        <v>0</v>
      </c>
      <c r="DE425" s="435">
        <f t="shared" si="1029"/>
        <v>0</v>
      </c>
      <c r="DF425" s="434">
        <f t="shared" si="1030"/>
        <v>0</v>
      </c>
      <c r="DG425" s="435">
        <f t="shared" si="1031"/>
        <v>0</v>
      </c>
      <c r="DH425" s="434">
        <f t="shared" si="1032"/>
        <v>0</v>
      </c>
      <c r="DI425" s="435">
        <f t="shared" si="1033"/>
        <v>0</v>
      </c>
      <c r="DJ425" s="434">
        <f t="shared" si="1034"/>
        <v>32</v>
      </c>
      <c r="DK425" s="435">
        <f t="shared" si="1035"/>
        <v>23</v>
      </c>
      <c r="DL425" s="434">
        <f t="shared" si="1036"/>
        <v>0</v>
      </c>
      <c r="DM425" s="435">
        <f t="shared" si="1037"/>
        <v>0</v>
      </c>
      <c r="DN425" s="434">
        <f t="shared" si="1038"/>
        <v>6.4968750000000002</v>
      </c>
      <c r="DO425" s="435">
        <f t="shared" si="1039"/>
        <v>4.9956521739130437</v>
      </c>
      <c r="DP425" s="434">
        <f t="shared" si="1040"/>
        <v>207.9</v>
      </c>
      <c r="DQ425" s="435">
        <f t="shared" si="1041"/>
        <v>114.9</v>
      </c>
      <c r="DR425" s="434">
        <f t="shared" si="1042"/>
        <v>0</v>
      </c>
      <c r="DS425" s="435">
        <f t="shared" si="1043"/>
        <v>0</v>
      </c>
      <c r="DT425" s="434">
        <f t="shared" si="1044"/>
        <v>0</v>
      </c>
      <c r="DU425" s="435">
        <f t="shared" si="1045"/>
        <v>0</v>
      </c>
      <c r="DV425" s="432">
        <v>26</v>
      </c>
      <c r="DW425" s="433">
        <v>12</v>
      </c>
      <c r="DX425" s="434">
        <f t="shared" si="1046"/>
        <v>0</v>
      </c>
      <c r="DY425" s="435">
        <f t="shared" si="1047"/>
        <v>0</v>
      </c>
      <c r="DZ425" s="432">
        <v>4</v>
      </c>
      <c r="EA425" s="433">
        <v>6</v>
      </c>
      <c r="EB425" s="434">
        <f t="shared" si="1048"/>
        <v>0</v>
      </c>
      <c r="EC425" s="435">
        <f t="shared" si="1049"/>
        <v>0</v>
      </c>
      <c r="ED425" s="432"/>
      <c r="EE425" s="433"/>
      <c r="EF425" s="434">
        <f t="shared" si="1050"/>
        <v>0</v>
      </c>
      <c r="EG425" s="435">
        <f t="shared" si="1051"/>
        <v>0</v>
      </c>
      <c r="EH425" s="434">
        <f t="shared" si="1052"/>
        <v>30</v>
      </c>
      <c r="EI425" s="435">
        <f t="shared" si="1053"/>
        <v>18</v>
      </c>
      <c r="EJ425" s="434">
        <f t="shared" si="1054"/>
        <v>0</v>
      </c>
      <c r="EK425" s="435">
        <f t="shared" si="1055"/>
        <v>0</v>
      </c>
      <c r="EL425" s="432">
        <v>3.1</v>
      </c>
      <c r="EM425" s="433">
        <v>4.3</v>
      </c>
      <c r="EN425" s="434">
        <f t="shared" si="1056"/>
        <v>80.600000000000009</v>
      </c>
      <c r="EO425" s="435">
        <f t="shared" si="1057"/>
        <v>51.599999999999994</v>
      </c>
      <c r="EP425" s="432">
        <v>6</v>
      </c>
      <c r="EQ425" s="433">
        <v>1.8</v>
      </c>
      <c r="ER425" s="434">
        <f t="shared" si="1058"/>
        <v>24</v>
      </c>
      <c r="ES425" s="435">
        <f t="shared" si="1059"/>
        <v>10.8</v>
      </c>
      <c r="ET425" s="432"/>
      <c r="EU425" s="433"/>
      <c r="EV425" s="434">
        <f t="shared" si="1060"/>
        <v>0</v>
      </c>
      <c r="EW425" s="435">
        <f t="shared" si="1061"/>
        <v>0</v>
      </c>
      <c r="EX425" s="434">
        <f t="shared" si="1062"/>
        <v>3.4866666666666668</v>
      </c>
      <c r="EY425" s="435">
        <f t="shared" si="1063"/>
        <v>3.4666666666666663</v>
      </c>
      <c r="EZ425" s="434">
        <f t="shared" si="1064"/>
        <v>104.60000000000001</v>
      </c>
      <c r="FA425" s="435">
        <f t="shared" si="1065"/>
        <v>62.399999999999991</v>
      </c>
      <c r="FB425" s="432"/>
      <c r="FC425" s="433"/>
      <c r="FD425" s="434">
        <f t="shared" si="1066"/>
        <v>0</v>
      </c>
      <c r="FE425" s="435">
        <f t="shared" si="1067"/>
        <v>0</v>
      </c>
      <c r="FF425" s="432"/>
      <c r="FG425" s="433"/>
      <c r="FH425" s="434">
        <f t="shared" si="1068"/>
        <v>0</v>
      </c>
      <c r="FI425" s="435">
        <f t="shared" si="1069"/>
        <v>0</v>
      </c>
      <c r="FJ425" s="432"/>
      <c r="FK425" s="433"/>
      <c r="FL425" s="434">
        <f t="shared" si="1070"/>
        <v>0</v>
      </c>
      <c r="FM425" s="435">
        <f t="shared" si="1071"/>
        <v>0</v>
      </c>
      <c r="FN425" s="434">
        <f t="shared" si="1072"/>
        <v>0</v>
      </c>
      <c r="FO425" s="435">
        <f t="shared" si="1073"/>
        <v>0</v>
      </c>
      <c r="FP425" s="434">
        <f t="shared" si="1074"/>
        <v>0</v>
      </c>
      <c r="FQ425" s="435">
        <f t="shared" si="1075"/>
        <v>0</v>
      </c>
      <c r="FR425" s="432">
        <v>4</v>
      </c>
      <c r="FS425" s="433">
        <v>4</v>
      </c>
      <c r="FT425" s="434">
        <f t="shared" si="1076"/>
        <v>0</v>
      </c>
      <c r="FU425" s="435">
        <f t="shared" si="1077"/>
        <v>0</v>
      </c>
      <c r="FV425" s="432">
        <v>6.8</v>
      </c>
      <c r="FW425" s="433">
        <v>5.5</v>
      </c>
      <c r="FX425" s="434">
        <f t="shared" si="1078"/>
        <v>27.2</v>
      </c>
      <c r="FY425" s="435">
        <f t="shared" si="1079"/>
        <v>22</v>
      </c>
      <c r="FZ425" s="432"/>
      <c r="GA425" s="433"/>
      <c r="GB425" s="434">
        <f t="shared" si="1080"/>
        <v>0</v>
      </c>
      <c r="GC425" s="435">
        <f t="shared" si="1081"/>
        <v>0</v>
      </c>
      <c r="GD425" s="434">
        <f t="shared" si="1082"/>
        <v>47</v>
      </c>
      <c r="GE425" s="435">
        <f t="shared" si="1083"/>
        <v>27</v>
      </c>
      <c r="GF425" s="434">
        <f t="shared" si="1084"/>
        <v>0</v>
      </c>
      <c r="GG425" s="435">
        <f t="shared" si="1085"/>
        <v>0</v>
      </c>
      <c r="GH425" s="434">
        <f t="shared" si="1086"/>
        <v>195.5</v>
      </c>
      <c r="GI425" s="435">
        <f t="shared" si="1087"/>
        <v>115.1</v>
      </c>
      <c r="GJ425" s="434">
        <f t="shared" si="1088"/>
        <v>0</v>
      </c>
      <c r="GK425" s="435">
        <f t="shared" si="1089"/>
        <v>0</v>
      </c>
      <c r="GL425" s="434">
        <f t="shared" si="1090"/>
        <v>15</v>
      </c>
      <c r="GM425" s="435">
        <f t="shared" si="1091"/>
        <v>14</v>
      </c>
      <c r="GN425" s="434">
        <f t="shared" si="1092"/>
        <v>0</v>
      </c>
      <c r="GO425" s="435">
        <f t="shared" si="1093"/>
        <v>0</v>
      </c>
      <c r="GP425" s="434">
        <f t="shared" si="1094"/>
        <v>117</v>
      </c>
      <c r="GQ425" s="435">
        <f t="shared" si="1095"/>
        <v>62.2</v>
      </c>
      <c r="GR425" s="434">
        <f t="shared" si="1096"/>
        <v>0</v>
      </c>
      <c r="GS425" s="435">
        <f t="shared" si="1097"/>
        <v>0</v>
      </c>
      <c r="GT425" s="434">
        <f t="shared" si="1098"/>
        <v>62</v>
      </c>
      <c r="GU425" s="435">
        <f t="shared" si="1099"/>
        <v>41</v>
      </c>
      <c r="GV425" s="434">
        <f t="shared" si="1100"/>
        <v>0</v>
      </c>
      <c r="GW425" s="435">
        <f t="shared" si="1101"/>
        <v>0</v>
      </c>
      <c r="GX425" s="434">
        <f t="shared" si="1102"/>
        <v>312.5</v>
      </c>
      <c r="GY425" s="435">
        <f t="shared" si="1103"/>
        <v>177.3</v>
      </c>
      <c r="GZ425" s="434">
        <f t="shared" si="1104"/>
        <v>0</v>
      </c>
      <c r="HA425" s="435">
        <f t="shared" si="1105"/>
        <v>0</v>
      </c>
      <c r="HB425" s="434">
        <f t="shared" si="1106"/>
        <v>0</v>
      </c>
      <c r="HC425" s="435">
        <f t="shared" si="1107"/>
        <v>0</v>
      </c>
      <c r="HD425" s="434">
        <f t="shared" si="1108"/>
        <v>0</v>
      </c>
      <c r="HE425" s="435">
        <f t="shared" si="1109"/>
        <v>0</v>
      </c>
      <c r="HF425" s="434">
        <f t="shared" si="1110"/>
        <v>0</v>
      </c>
      <c r="HG425" s="435">
        <f t="shared" si="1111"/>
        <v>0</v>
      </c>
      <c r="HH425" s="434">
        <f t="shared" si="1112"/>
        <v>0</v>
      </c>
      <c r="HI425" s="435">
        <f t="shared" si="1113"/>
        <v>0</v>
      </c>
      <c r="HJ425" s="434">
        <f t="shared" si="1114"/>
        <v>339.7</v>
      </c>
      <c r="HK425" s="435">
        <f t="shared" si="1115"/>
        <v>199.3</v>
      </c>
      <c r="HL425" s="434">
        <f t="shared" si="1116"/>
        <v>0</v>
      </c>
      <c r="HM425" s="435">
        <f t="shared" si="1117"/>
        <v>0</v>
      </c>
    </row>
    <row r="426" spans="1:221" s="18" customFormat="1" ht="12.95" customHeight="1">
      <c r="A426" s="489" t="s">
        <v>720</v>
      </c>
      <c r="B426" s="490" t="s">
        <v>739</v>
      </c>
      <c r="C426" s="491"/>
      <c r="D426" s="489">
        <v>444954</v>
      </c>
      <c r="E426" s="627">
        <v>10</v>
      </c>
      <c r="F426" s="432">
        <v>331</v>
      </c>
      <c r="G426" s="433">
        <v>290</v>
      </c>
      <c r="H426" s="587">
        <v>17</v>
      </c>
      <c r="I426" s="583">
        <v>15</v>
      </c>
      <c r="J426" s="434">
        <f t="shared" si="970"/>
        <v>314</v>
      </c>
      <c r="K426" s="435">
        <f t="shared" si="971"/>
        <v>275</v>
      </c>
      <c r="L426" s="432">
        <v>60</v>
      </c>
      <c r="M426" s="433">
        <v>60</v>
      </c>
      <c r="N426" s="434">
        <f t="shared" si="972"/>
        <v>314</v>
      </c>
      <c r="O426" s="435">
        <f t="shared" si="973"/>
        <v>275</v>
      </c>
      <c r="P426" s="434">
        <f t="shared" si="974"/>
        <v>0</v>
      </c>
      <c r="Q426" s="435">
        <f t="shared" si="975"/>
        <v>0</v>
      </c>
      <c r="R426" s="432">
        <v>16</v>
      </c>
      <c r="S426" s="433">
        <v>11</v>
      </c>
      <c r="T426" s="434">
        <f t="shared" si="1124"/>
        <v>0</v>
      </c>
      <c r="U426" s="435">
        <f t="shared" si="1124"/>
        <v>0</v>
      </c>
      <c r="V426" s="432"/>
      <c r="W426" s="433">
        <v>2</v>
      </c>
      <c r="X426" s="434">
        <f t="shared" si="976"/>
        <v>0</v>
      </c>
      <c r="Y426" s="435">
        <f t="shared" si="977"/>
        <v>0</v>
      </c>
      <c r="Z426" s="432"/>
      <c r="AA426" s="433"/>
      <c r="AB426" s="434">
        <f t="shared" si="978"/>
        <v>0</v>
      </c>
      <c r="AC426" s="435">
        <f t="shared" si="979"/>
        <v>0</v>
      </c>
      <c r="AD426" s="434">
        <f t="shared" si="980"/>
        <v>16</v>
      </c>
      <c r="AE426" s="435">
        <f t="shared" si="981"/>
        <v>13</v>
      </c>
      <c r="AF426" s="434">
        <f t="shared" si="982"/>
        <v>0</v>
      </c>
      <c r="AG426" s="435">
        <f t="shared" si="983"/>
        <v>0</v>
      </c>
      <c r="AH426" s="432">
        <v>2.4</v>
      </c>
      <c r="AI426" s="433">
        <v>2.8</v>
      </c>
      <c r="AJ426" s="434">
        <f t="shared" si="984"/>
        <v>38.4</v>
      </c>
      <c r="AK426" s="435">
        <f t="shared" si="985"/>
        <v>30.799999999999997</v>
      </c>
      <c r="AL426" s="432"/>
      <c r="AM426" s="433">
        <v>2.8</v>
      </c>
      <c r="AN426" s="434">
        <f t="shared" si="986"/>
        <v>0</v>
      </c>
      <c r="AO426" s="435">
        <f t="shared" si="987"/>
        <v>5.6</v>
      </c>
      <c r="AP426" s="432"/>
      <c r="AQ426" s="433"/>
      <c r="AR426" s="434">
        <f t="shared" si="988"/>
        <v>0</v>
      </c>
      <c r="AS426" s="435">
        <f t="shared" si="989"/>
        <v>0</v>
      </c>
      <c r="AT426" s="434">
        <f t="shared" si="990"/>
        <v>2.4</v>
      </c>
      <c r="AU426" s="435">
        <f t="shared" si="991"/>
        <v>2.8</v>
      </c>
      <c r="AV426" s="434">
        <f t="shared" si="992"/>
        <v>38.4</v>
      </c>
      <c r="AW426" s="435">
        <f t="shared" si="993"/>
        <v>36.4</v>
      </c>
      <c r="AX426" s="432"/>
      <c r="AY426" s="433"/>
      <c r="AZ426" s="434">
        <f t="shared" si="994"/>
        <v>0</v>
      </c>
      <c r="BA426" s="435">
        <f t="shared" si="995"/>
        <v>0</v>
      </c>
      <c r="BB426" s="432"/>
      <c r="BC426" s="433"/>
      <c r="BD426" s="434">
        <f t="shared" si="996"/>
        <v>0</v>
      </c>
      <c r="BE426" s="435">
        <f t="shared" si="997"/>
        <v>0</v>
      </c>
      <c r="BF426" s="432"/>
      <c r="BG426" s="433"/>
      <c r="BH426" s="434">
        <f t="shared" si="998"/>
        <v>0</v>
      </c>
      <c r="BI426" s="435">
        <f t="shared" si="999"/>
        <v>0</v>
      </c>
      <c r="BJ426" s="434">
        <f t="shared" si="1000"/>
        <v>0</v>
      </c>
      <c r="BK426" s="435">
        <f t="shared" si="1001"/>
        <v>0</v>
      </c>
      <c r="BL426" s="434">
        <f t="shared" si="1002"/>
        <v>0</v>
      </c>
      <c r="BM426" s="435">
        <f t="shared" si="1003"/>
        <v>0</v>
      </c>
      <c r="BN426" s="432">
        <v>110</v>
      </c>
      <c r="BO426" s="433">
        <v>80</v>
      </c>
      <c r="BP426" s="434">
        <f t="shared" si="1004"/>
        <v>0</v>
      </c>
      <c r="BQ426" s="435">
        <f t="shared" si="1005"/>
        <v>0</v>
      </c>
      <c r="BR426" s="432">
        <v>39</v>
      </c>
      <c r="BS426" s="433">
        <v>38</v>
      </c>
      <c r="BT426" s="434">
        <f t="shared" si="1006"/>
        <v>0</v>
      </c>
      <c r="BU426" s="435">
        <f t="shared" si="1007"/>
        <v>0</v>
      </c>
      <c r="BV426" s="432"/>
      <c r="BW426" s="433"/>
      <c r="BX426" s="434">
        <f t="shared" si="1118"/>
        <v>0</v>
      </c>
      <c r="BY426" s="435">
        <f t="shared" si="1119"/>
        <v>0</v>
      </c>
      <c r="BZ426" s="434">
        <f t="shared" si="1120"/>
        <v>149</v>
      </c>
      <c r="CA426" s="435">
        <f t="shared" si="1121"/>
        <v>118</v>
      </c>
      <c r="CB426" s="434">
        <f t="shared" si="1122"/>
        <v>0</v>
      </c>
      <c r="CC426" s="435">
        <f t="shared" si="1123"/>
        <v>0</v>
      </c>
      <c r="CD426" s="432">
        <v>4.4000000000000004</v>
      </c>
      <c r="CE426" s="433">
        <v>4.5</v>
      </c>
      <c r="CF426" s="434">
        <f t="shared" si="1014"/>
        <v>484.00000000000006</v>
      </c>
      <c r="CG426" s="435">
        <f t="shared" si="1015"/>
        <v>360</v>
      </c>
      <c r="CH426" s="432">
        <v>4.7</v>
      </c>
      <c r="CI426" s="433">
        <v>3.6</v>
      </c>
      <c r="CJ426" s="434">
        <f t="shared" si="1016"/>
        <v>183.3</v>
      </c>
      <c r="CK426" s="435">
        <f t="shared" si="1017"/>
        <v>136.80000000000001</v>
      </c>
      <c r="CL426" s="432"/>
      <c r="CM426" s="433"/>
      <c r="CN426" s="434">
        <f t="shared" si="1018"/>
        <v>0</v>
      </c>
      <c r="CO426" s="435">
        <f t="shared" si="1019"/>
        <v>0</v>
      </c>
      <c r="CP426" s="434">
        <f t="shared" si="1020"/>
        <v>4.4785234899328863</v>
      </c>
      <c r="CQ426" s="435">
        <f t="shared" si="1021"/>
        <v>4.2101694915254235</v>
      </c>
      <c r="CR426" s="434">
        <f t="shared" si="1022"/>
        <v>667.30000000000007</v>
      </c>
      <c r="CS426" s="435">
        <f t="shared" si="1023"/>
        <v>496.79999999999995</v>
      </c>
      <c r="CT426" s="432"/>
      <c r="CU426" s="433"/>
      <c r="CV426" s="434">
        <f t="shared" si="1024"/>
        <v>0</v>
      </c>
      <c r="CW426" s="435">
        <f t="shared" si="1025"/>
        <v>0</v>
      </c>
      <c r="CX426" s="432"/>
      <c r="CY426" s="433"/>
      <c r="CZ426" s="434">
        <f t="shared" si="1026"/>
        <v>0</v>
      </c>
      <c r="DA426" s="435">
        <f t="shared" si="1027"/>
        <v>0</v>
      </c>
      <c r="DB426" s="432"/>
      <c r="DC426" s="433"/>
      <c r="DD426" s="434">
        <f t="shared" si="1028"/>
        <v>0</v>
      </c>
      <c r="DE426" s="435">
        <f t="shared" si="1029"/>
        <v>0</v>
      </c>
      <c r="DF426" s="434">
        <f t="shared" si="1030"/>
        <v>0</v>
      </c>
      <c r="DG426" s="435">
        <f t="shared" si="1031"/>
        <v>0</v>
      </c>
      <c r="DH426" s="434">
        <f t="shared" si="1032"/>
        <v>0</v>
      </c>
      <c r="DI426" s="435">
        <f t="shared" si="1033"/>
        <v>0</v>
      </c>
      <c r="DJ426" s="434">
        <f t="shared" si="1034"/>
        <v>165</v>
      </c>
      <c r="DK426" s="435">
        <f t="shared" si="1035"/>
        <v>131</v>
      </c>
      <c r="DL426" s="434">
        <f t="shared" si="1036"/>
        <v>0</v>
      </c>
      <c r="DM426" s="435">
        <f t="shared" si="1037"/>
        <v>0</v>
      </c>
      <c r="DN426" s="434">
        <f t="shared" si="1038"/>
        <v>4.2769696969696973</v>
      </c>
      <c r="DO426" s="435">
        <f t="shared" si="1039"/>
        <v>4.0702290076335874</v>
      </c>
      <c r="DP426" s="434">
        <f t="shared" si="1040"/>
        <v>705.7</v>
      </c>
      <c r="DQ426" s="435">
        <f t="shared" si="1041"/>
        <v>533.19999999999993</v>
      </c>
      <c r="DR426" s="434">
        <f t="shared" si="1042"/>
        <v>0</v>
      </c>
      <c r="DS426" s="435">
        <f t="shared" si="1043"/>
        <v>0</v>
      </c>
      <c r="DT426" s="434">
        <f t="shared" si="1044"/>
        <v>0</v>
      </c>
      <c r="DU426" s="435">
        <f t="shared" si="1045"/>
        <v>0</v>
      </c>
      <c r="DV426" s="432">
        <v>81</v>
      </c>
      <c r="DW426" s="433">
        <v>73</v>
      </c>
      <c r="DX426" s="434">
        <f t="shared" si="1046"/>
        <v>0</v>
      </c>
      <c r="DY426" s="435">
        <f t="shared" si="1047"/>
        <v>0</v>
      </c>
      <c r="DZ426" s="432">
        <v>56</v>
      </c>
      <c r="EA426" s="433">
        <v>57</v>
      </c>
      <c r="EB426" s="434">
        <f t="shared" si="1048"/>
        <v>0</v>
      </c>
      <c r="EC426" s="435">
        <f t="shared" si="1049"/>
        <v>0</v>
      </c>
      <c r="ED426" s="432"/>
      <c r="EE426" s="433"/>
      <c r="EF426" s="434">
        <f t="shared" si="1050"/>
        <v>0</v>
      </c>
      <c r="EG426" s="435">
        <f t="shared" si="1051"/>
        <v>0</v>
      </c>
      <c r="EH426" s="434">
        <f t="shared" si="1052"/>
        <v>137</v>
      </c>
      <c r="EI426" s="435">
        <f t="shared" si="1053"/>
        <v>130</v>
      </c>
      <c r="EJ426" s="434">
        <f t="shared" si="1054"/>
        <v>0</v>
      </c>
      <c r="EK426" s="435">
        <f t="shared" si="1055"/>
        <v>0</v>
      </c>
      <c r="EL426" s="432">
        <v>3.4</v>
      </c>
      <c r="EM426" s="433">
        <v>3.7</v>
      </c>
      <c r="EN426" s="434">
        <f t="shared" si="1056"/>
        <v>275.39999999999998</v>
      </c>
      <c r="EO426" s="435">
        <f t="shared" si="1057"/>
        <v>270.10000000000002</v>
      </c>
      <c r="EP426" s="432">
        <v>2.9</v>
      </c>
      <c r="EQ426" s="433">
        <v>3.2</v>
      </c>
      <c r="ER426" s="434">
        <f t="shared" si="1058"/>
        <v>162.4</v>
      </c>
      <c r="ES426" s="435">
        <f t="shared" si="1059"/>
        <v>182.4</v>
      </c>
      <c r="ET426" s="432"/>
      <c r="EU426" s="433"/>
      <c r="EV426" s="434">
        <f t="shared" si="1060"/>
        <v>0</v>
      </c>
      <c r="EW426" s="435">
        <f t="shared" si="1061"/>
        <v>0</v>
      </c>
      <c r="EX426" s="434">
        <f t="shared" si="1062"/>
        <v>3.1956204379562041</v>
      </c>
      <c r="EY426" s="435">
        <f t="shared" si="1063"/>
        <v>3.4807692307692308</v>
      </c>
      <c r="EZ426" s="434">
        <f t="shared" si="1064"/>
        <v>437.79999999999995</v>
      </c>
      <c r="FA426" s="435">
        <f t="shared" si="1065"/>
        <v>452.5</v>
      </c>
      <c r="FB426" s="432"/>
      <c r="FC426" s="433"/>
      <c r="FD426" s="434">
        <f t="shared" si="1066"/>
        <v>0</v>
      </c>
      <c r="FE426" s="435">
        <f t="shared" si="1067"/>
        <v>0</v>
      </c>
      <c r="FF426" s="432"/>
      <c r="FG426" s="433"/>
      <c r="FH426" s="434">
        <f t="shared" si="1068"/>
        <v>0</v>
      </c>
      <c r="FI426" s="435">
        <f t="shared" si="1069"/>
        <v>0</v>
      </c>
      <c r="FJ426" s="432"/>
      <c r="FK426" s="433"/>
      <c r="FL426" s="434">
        <f t="shared" si="1070"/>
        <v>0</v>
      </c>
      <c r="FM426" s="435">
        <f t="shared" si="1071"/>
        <v>0</v>
      </c>
      <c r="FN426" s="434">
        <f t="shared" si="1072"/>
        <v>0</v>
      </c>
      <c r="FO426" s="435">
        <f t="shared" si="1073"/>
        <v>0</v>
      </c>
      <c r="FP426" s="434">
        <f t="shared" si="1074"/>
        <v>0</v>
      </c>
      <c r="FQ426" s="435">
        <f t="shared" si="1075"/>
        <v>0</v>
      </c>
      <c r="FR426" s="432">
        <v>12</v>
      </c>
      <c r="FS426" s="433">
        <v>14</v>
      </c>
      <c r="FT426" s="434">
        <f t="shared" si="1076"/>
        <v>0</v>
      </c>
      <c r="FU426" s="435">
        <f t="shared" si="1077"/>
        <v>0</v>
      </c>
      <c r="FV426" s="432">
        <v>10.1</v>
      </c>
      <c r="FW426" s="433">
        <v>6.3</v>
      </c>
      <c r="FX426" s="434">
        <f t="shared" si="1078"/>
        <v>121.19999999999999</v>
      </c>
      <c r="FY426" s="435">
        <f t="shared" si="1079"/>
        <v>88.2</v>
      </c>
      <c r="FZ426" s="432"/>
      <c r="GA426" s="433"/>
      <c r="GB426" s="434">
        <f t="shared" si="1080"/>
        <v>0</v>
      </c>
      <c r="GC426" s="435">
        <f t="shared" si="1081"/>
        <v>0</v>
      </c>
      <c r="GD426" s="434">
        <f t="shared" si="1082"/>
        <v>207</v>
      </c>
      <c r="GE426" s="435">
        <f t="shared" si="1083"/>
        <v>164</v>
      </c>
      <c r="GF426" s="434">
        <f t="shared" si="1084"/>
        <v>0</v>
      </c>
      <c r="GG426" s="435">
        <f t="shared" si="1085"/>
        <v>0</v>
      </c>
      <c r="GH426" s="434">
        <f t="shared" si="1086"/>
        <v>797.80000000000007</v>
      </c>
      <c r="GI426" s="435">
        <f t="shared" si="1087"/>
        <v>660.90000000000009</v>
      </c>
      <c r="GJ426" s="434">
        <f t="shared" si="1088"/>
        <v>0</v>
      </c>
      <c r="GK426" s="435">
        <f t="shared" si="1089"/>
        <v>0</v>
      </c>
      <c r="GL426" s="434">
        <f t="shared" si="1090"/>
        <v>95</v>
      </c>
      <c r="GM426" s="435">
        <f t="shared" si="1091"/>
        <v>97</v>
      </c>
      <c r="GN426" s="434">
        <f t="shared" si="1092"/>
        <v>0</v>
      </c>
      <c r="GO426" s="435">
        <f t="shared" si="1093"/>
        <v>0</v>
      </c>
      <c r="GP426" s="434">
        <f t="shared" si="1094"/>
        <v>345.70000000000005</v>
      </c>
      <c r="GQ426" s="435">
        <f t="shared" si="1095"/>
        <v>324.8</v>
      </c>
      <c r="GR426" s="434">
        <f t="shared" si="1096"/>
        <v>0</v>
      </c>
      <c r="GS426" s="435">
        <f t="shared" si="1097"/>
        <v>0</v>
      </c>
      <c r="GT426" s="434">
        <f t="shared" si="1098"/>
        <v>302</v>
      </c>
      <c r="GU426" s="435">
        <f t="shared" si="1099"/>
        <v>261</v>
      </c>
      <c r="GV426" s="434">
        <f t="shared" si="1100"/>
        <v>0</v>
      </c>
      <c r="GW426" s="435">
        <f t="shared" si="1101"/>
        <v>0</v>
      </c>
      <c r="GX426" s="434">
        <f t="shared" si="1102"/>
        <v>1143.5</v>
      </c>
      <c r="GY426" s="435">
        <f t="shared" si="1103"/>
        <v>985.7</v>
      </c>
      <c r="GZ426" s="434">
        <f t="shared" si="1104"/>
        <v>0</v>
      </c>
      <c r="HA426" s="435">
        <f t="shared" si="1105"/>
        <v>0</v>
      </c>
      <c r="HB426" s="434">
        <f t="shared" si="1106"/>
        <v>0</v>
      </c>
      <c r="HC426" s="435">
        <f t="shared" si="1107"/>
        <v>0</v>
      </c>
      <c r="HD426" s="434">
        <f t="shared" si="1108"/>
        <v>0</v>
      </c>
      <c r="HE426" s="435">
        <f t="shared" si="1109"/>
        <v>0</v>
      </c>
      <c r="HF426" s="434">
        <f t="shared" si="1110"/>
        <v>0</v>
      </c>
      <c r="HG426" s="435">
        <f t="shared" si="1111"/>
        <v>0</v>
      </c>
      <c r="HH426" s="434">
        <f t="shared" si="1112"/>
        <v>0</v>
      </c>
      <c r="HI426" s="435">
        <f t="shared" si="1113"/>
        <v>0</v>
      </c>
      <c r="HJ426" s="434">
        <f t="shared" si="1114"/>
        <v>1264.7</v>
      </c>
      <c r="HK426" s="435">
        <f t="shared" si="1115"/>
        <v>1073.8999999999999</v>
      </c>
      <c r="HL426" s="434">
        <f t="shared" si="1116"/>
        <v>0</v>
      </c>
      <c r="HM426" s="435">
        <f t="shared" si="1117"/>
        <v>0</v>
      </c>
    </row>
    <row r="427" spans="1:221" s="18" customFormat="1" ht="15" customHeight="1">
      <c r="A427" s="489" t="s">
        <v>720</v>
      </c>
      <c r="B427" s="490" t="s">
        <v>733</v>
      </c>
      <c r="C427" s="492"/>
      <c r="D427" s="489">
        <v>447582</v>
      </c>
      <c r="E427" s="627">
        <v>10</v>
      </c>
      <c r="F427" s="432">
        <v>121</v>
      </c>
      <c r="G427" s="433">
        <v>113</v>
      </c>
      <c r="H427" s="587">
        <v>5</v>
      </c>
      <c r="I427" s="583">
        <v>6</v>
      </c>
      <c r="J427" s="434">
        <f t="shared" si="970"/>
        <v>116</v>
      </c>
      <c r="K427" s="435">
        <f t="shared" si="971"/>
        <v>107</v>
      </c>
      <c r="L427" s="432">
        <v>60</v>
      </c>
      <c r="M427" s="433">
        <v>60</v>
      </c>
      <c r="N427" s="434">
        <f t="shared" si="972"/>
        <v>116</v>
      </c>
      <c r="O427" s="435">
        <f t="shared" si="973"/>
        <v>107</v>
      </c>
      <c r="P427" s="434">
        <f t="shared" si="974"/>
        <v>0</v>
      </c>
      <c r="Q427" s="435">
        <f t="shared" si="975"/>
        <v>0</v>
      </c>
      <c r="R427" s="432">
        <v>11</v>
      </c>
      <c r="S427" s="433">
        <v>7</v>
      </c>
      <c r="T427" s="434">
        <f t="shared" si="1124"/>
        <v>0</v>
      </c>
      <c r="U427" s="435">
        <f t="shared" si="1124"/>
        <v>0</v>
      </c>
      <c r="V427" s="432"/>
      <c r="W427" s="433">
        <v>2</v>
      </c>
      <c r="X427" s="434">
        <f t="shared" si="976"/>
        <v>0</v>
      </c>
      <c r="Y427" s="435">
        <f t="shared" si="977"/>
        <v>0</v>
      </c>
      <c r="Z427" s="432"/>
      <c r="AA427" s="433"/>
      <c r="AB427" s="434">
        <f t="shared" si="978"/>
        <v>0</v>
      </c>
      <c r="AC427" s="435">
        <f t="shared" si="979"/>
        <v>0</v>
      </c>
      <c r="AD427" s="434">
        <f t="shared" si="980"/>
        <v>11</v>
      </c>
      <c r="AE427" s="435">
        <f t="shared" si="981"/>
        <v>9</v>
      </c>
      <c r="AF427" s="434">
        <f t="shared" si="982"/>
        <v>0</v>
      </c>
      <c r="AG427" s="435">
        <f t="shared" si="983"/>
        <v>0</v>
      </c>
      <c r="AH427" s="432">
        <v>5.5</v>
      </c>
      <c r="AI427" s="433">
        <v>2</v>
      </c>
      <c r="AJ427" s="434">
        <f t="shared" si="984"/>
        <v>60.5</v>
      </c>
      <c r="AK427" s="435">
        <f t="shared" si="985"/>
        <v>14</v>
      </c>
      <c r="AL427" s="432"/>
      <c r="AM427" s="433">
        <v>2.2999999999999998</v>
      </c>
      <c r="AN427" s="434">
        <f t="shared" si="986"/>
        <v>0</v>
      </c>
      <c r="AO427" s="435">
        <f t="shared" si="987"/>
        <v>4.5999999999999996</v>
      </c>
      <c r="AP427" s="432"/>
      <c r="AQ427" s="433"/>
      <c r="AR427" s="434">
        <f t="shared" si="988"/>
        <v>0</v>
      </c>
      <c r="AS427" s="435">
        <f t="shared" si="989"/>
        <v>0</v>
      </c>
      <c r="AT427" s="434">
        <f t="shared" si="990"/>
        <v>5.5</v>
      </c>
      <c r="AU427" s="435">
        <f t="shared" si="991"/>
        <v>2.0666666666666669</v>
      </c>
      <c r="AV427" s="434">
        <f t="shared" si="992"/>
        <v>60.5</v>
      </c>
      <c r="AW427" s="435">
        <f t="shared" si="993"/>
        <v>18.600000000000001</v>
      </c>
      <c r="AX427" s="432"/>
      <c r="AY427" s="433"/>
      <c r="AZ427" s="434">
        <f t="shared" si="994"/>
        <v>0</v>
      </c>
      <c r="BA427" s="435">
        <f t="shared" si="995"/>
        <v>0</v>
      </c>
      <c r="BB427" s="432"/>
      <c r="BC427" s="433"/>
      <c r="BD427" s="434">
        <f t="shared" si="996"/>
        <v>0</v>
      </c>
      <c r="BE427" s="435">
        <f t="shared" si="997"/>
        <v>0</v>
      </c>
      <c r="BF427" s="432"/>
      <c r="BG427" s="433"/>
      <c r="BH427" s="434">
        <f t="shared" si="998"/>
        <v>0</v>
      </c>
      <c r="BI427" s="435">
        <f t="shared" si="999"/>
        <v>0</v>
      </c>
      <c r="BJ427" s="434">
        <f t="shared" si="1000"/>
        <v>0</v>
      </c>
      <c r="BK427" s="435">
        <f t="shared" si="1001"/>
        <v>0</v>
      </c>
      <c r="BL427" s="434">
        <f t="shared" si="1002"/>
        <v>0</v>
      </c>
      <c r="BM427" s="435">
        <f t="shared" si="1003"/>
        <v>0</v>
      </c>
      <c r="BN427" s="432">
        <v>48</v>
      </c>
      <c r="BO427" s="433">
        <v>43</v>
      </c>
      <c r="BP427" s="434">
        <f t="shared" si="1004"/>
        <v>0</v>
      </c>
      <c r="BQ427" s="435">
        <f t="shared" si="1005"/>
        <v>0</v>
      </c>
      <c r="BR427" s="432">
        <v>8</v>
      </c>
      <c r="BS427" s="433">
        <v>6</v>
      </c>
      <c r="BT427" s="434">
        <f t="shared" si="1006"/>
        <v>0</v>
      </c>
      <c r="BU427" s="435">
        <f t="shared" si="1007"/>
        <v>0</v>
      </c>
      <c r="BV427" s="432"/>
      <c r="BW427" s="433"/>
      <c r="BX427" s="434">
        <f t="shared" si="1118"/>
        <v>0</v>
      </c>
      <c r="BY427" s="435">
        <f t="shared" si="1119"/>
        <v>0</v>
      </c>
      <c r="BZ427" s="434">
        <f t="shared" si="1120"/>
        <v>56</v>
      </c>
      <c r="CA427" s="435">
        <f t="shared" si="1121"/>
        <v>49</v>
      </c>
      <c r="CB427" s="434">
        <f t="shared" si="1122"/>
        <v>0</v>
      </c>
      <c r="CC427" s="435">
        <f t="shared" si="1123"/>
        <v>0</v>
      </c>
      <c r="CD427" s="432">
        <v>4.2</v>
      </c>
      <c r="CE427" s="433">
        <v>3.3</v>
      </c>
      <c r="CF427" s="434">
        <f t="shared" si="1014"/>
        <v>201.60000000000002</v>
      </c>
      <c r="CG427" s="435">
        <f t="shared" si="1015"/>
        <v>141.9</v>
      </c>
      <c r="CH427" s="432">
        <v>3.3</v>
      </c>
      <c r="CI427" s="433">
        <v>5.2</v>
      </c>
      <c r="CJ427" s="434">
        <f t="shared" si="1016"/>
        <v>26.4</v>
      </c>
      <c r="CK427" s="435">
        <f t="shared" si="1017"/>
        <v>31.200000000000003</v>
      </c>
      <c r="CL427" s="432"/>
      <c r="CM427" s="433"/>
      <c r="CN427" s="434">
        <f t="shared" si="1018"/>
        <v>0</v>
      </c>
      <c r="CO427" s="435">
        <f t="shared" si="1019"/>
        <v>0</v>
      </c>
      <c r="CP427" s="434">
        <f t="shared" si="1020"/>
        <v>4.0714285714285721</v>
      </c>
      <c r="CQ427" s="435">
        <f t="shared" si="1021"/>
        <v>3.5326530612244902</v>
      </c>
      <c r="CR427" s="434">
        <f t="shared" si="1022"/>
        <v>228.00000000000003</v>
      </c>
      <c r="CS427" s="435">
        <f t="shared" si="1023"/>
        <v>173.10000000000002</v>
      </c>
      <c r="CT427" s="432"/>
      <c r="CU427" s="433"/>
      <c r="CV427" s="434">
        <f t="shared" si="1024"/>
        <v>0</v>
      </c>
      <c r="CW427" s="435">
        <f t="shared" si="1025"/>
        <v>0</v>
      </c>
      <c r="CX427" s="432"/>
      <c r="CY427" s="433"/>
      <c r="CZ427" s="434">
        <f t="shared" si="1026"/>
        <v>0</v>
      </c>
      <c r="DA427" s="435">
        <f t="shared" si="1027"/>
        <v>0</v>
      </c>
      <c r="DB427" s="432"/>
      <c r="DC427" s="433"/>
      <c r="DD427" s="434">
        <f t="shared" si="1028"/>
        <v>0</v>
      </c>
      <c r="DE427" s="435">
        <f t="shared" si="1029"/>
        <v>0</v>
      </c>
      <c r="DF427" s="434">
        <f t="shared" si="1030"/>
        <v>0</v>
      </c>
      <c r="DG427" s="435">
        <f t="shared" si="1031"/>
        <v>0</v>
      </c>
      <c r="DH427" s="434">
        <f t="shared" si="1032"/>
        <v>0</v>
      </c>
      <c r="DI427" s="435">
        <f t="shared" si="1033"/>
        <v>0</v>
      </c>
      <c r="DJ427" s="434">
        <f t="shared" si="1034"/>
        <v>67</v>
      </c>
      <c r="DK427" s="435">
        <f t="shared" si="1035"/>
        <v>58</v>
      </c>
      <c r="DL427" s="434">
        <f t="shared" si="1036"/>
        <v>0</v>
      </c>
      <c r="DM427" s="435">
        <f t="shared" si="1037"/>
        <v>0</v>
      </c>
      <c r="DN427" s="434">
        <f t="shared" si="1038"/>
        <v>4.3059701492537314</v>
      </c>
      <c r="DO427" s="435">
        <f t="shared" si="1039"/>
        <v>3.3051724137931036</v>
      </c>
      <c r="DP427" s="434">
        <f t="shared" si="1040"/>
        <v>288.5</v>
      </c>
      <c r="DQ427" s="435">
        <f t="shared" si="1041"/>
        <v>191.70000000000002</v>
      </c>
      <c r="DR427" s="434">
        <f t="shared" si="1042"/>
        <v>0</v>
      </c>
      <c r="DS427" s="435">
        <f t="shared" si="1043"/>
        <v>0</v>
      </c>
      <c r="DT427" s="434">
        <f t="shared" si="1044"/>
        <v>0</v>
      </c>
      <c r="DU427" s="435">
        <f t="shared" si="1045"/>
        <v>0</v>
      </c>
      <c r="DV427" s="432">
        <v>29</v>
      </c>
      <c r="DW427" s="433">
        <v>31</v>
      </c>
      <c r="DX427" s="434">
        <f t="shared" si="1046"/>
        <v>0</v>
      </c>
      <c r="DY427" s="435">
        <f t="shared" si="1047"/>
        <v>0</v>
      </c>
      <c r="DZ427" s="432">
        <v>13</v>
      </c>
      <c r="EA427" s="433">
        <v>17</v>
      </c>
      <c r="EB427" s="434">
        <f t="shared" si="1048"/>
        <v>0</v>
      </c>
      <c r="EC427" s="435">
        <f t="shared" si="1049"/>
        <v>0</v>
      </c>
      <c r="ED427" s="432"/>
      <c r="EE427" s="433"/>
      <c r="EF427" s="434">
        <f t="shared" si="1050"/>
        <v>0</v>
      </c>
      <c r="EG427" s="435">
        <f t="shared" si="1051"/>
        <v>0</v>
      </c>
      <c r="EH427" s="434">
        <f t="shared" si="1052"/>
        <v>42</v>
      </c>
      <c r="EI427" s="435">
        <f t="shared" si="1053"/>
        <v>48</v>
      </c>
      <c r="EJ427" s="434">
        <f t="shared" si="1054"/>
        <v>0</v>
      </c>
      <c r="EK427" s="435">
        <f t="shared" si="1055"/>
        <v>0</v>
      </c>
      <c r="EL427" s="432">
        <v>3.5</v>
      </c>
      <c r="EM427" s="433">
        <v>3.5</v>
      </c>
      <c r="EN427" s="434">
        <f t="shared" si="1056"/>
        <v>101.5</v>
      </c>
      <c r="EO427" s="435">
        <f t="shared" si="1057"/>
        <v>108.5</v>
      </c>
      <c r="EP427" s="432">
        <v>2.9</v>
      </c>
      <c r="EQ427" s="433">
        <v>4.3</v>
      </c>
      <c r="ER427" s="434">
        <f t="shared" si="1058"/>
        <v>37.699999999999996</v>
      </c>
      <c r="ES427" s="435">
        <f t="shared" si="1059"/>
        <v>73.099999999999994</v>
      </c>
      <c r="ET427" s="432"/>
      <c r="EU427" s="433"/>
      <c r="EV427" s="434">
        <f t="shared" si="1060"/>
        <v>0</v>
      </c>
      <c r="EW427" s="435">
        <f t="shared" si="1061"/>
        <v>0</v>
      </c>
      <c r="EX427" s="434">
        <f t="shared" si="1062"/>
        <v>3.3142857142857141</v>
      </c>
      <c r="EY427" s="435">
        <f t="shared" si="1063"/>
        <v>3.7833333333333332</v>
      </c>
      <c r="EZ427" s="434">
        <f t="shared" si="1064"/>
        <v>139.19999999999999</v>
      </c>
      <c r="FA427" s="435">
        <f t="shared" si="1065"/>
        <v>181.6</v>
      </c>
      <c r="FB427" s="432"/>
      <c r="FC427" s="433"/>
      <c r="FD427" s="434">
        <f t="shared" si="1066"/>
        <v>0</v>
      </c>
      <c r="FE427" s="435">
        <f t="shared" si="1067"/>
        <v>0</v>
      </c>
      <c r="FF427" s="432"/>
      <c r="FG427" s="433"/>
      <c r="FH427" s="434">
        <f t="shared" si="1068"/>
        <v>0</v>
      </c>
      <c r="FI427" s="435">
        <f t="shared" si="1069"/>
        <v>0</v>
      </c>
      <c r="FJ427" s="432"/>
      <c r="FK427" s="433"/>
      <c r="FL427" s="434">
        <f t="shared" si="1070"/>
        <v>0</v>
      </c>
      <c r="FM427" s="435">
        <f t="shared" si="1071"/>
        <v>0</v>
      </c>
      <c r="FN427" s="434">
        <f t="shared" si="1072"/>
        <v>0</v>
      </c>
      <c r="FO427" s="435">
        <f t="shared" si="1073"/>
        <v>0</v>
      </c>
      <c r="FP427" s="434">
        <f t="shared" si="1074"/>
        <v>0</v>
      </c>
      <c r="FQ427" s="435">
        <f t="shared" si="1075"/>
        <v>0</v>
      </c>
      <c r="FR427" s="432">
        <v>7</v>
      </c>
      <c r="FS427" s="433">
        <v>1</v>
      </c>
      <c r="FT427" s="434">
        <f t="shared" si="1076"/>
        <v>0</v>
      </c>
      <c r="FU427" s="435">
        <f t="shared" si="1077"/>
        <v>0</v>
      </c>
      <c r="FV427" s="432">
        <v>13.1</v>
      </c>
      <c r="FW427" s="433">
        <v>12</v>
      </c>
      <c r="FX427" s="434">
        <f t="shared" si="1078"/>
        <v>91.7</v>
      </c>
      <c r="FY427" s="435">
        <f t="shared" si="1079"/>
        <v>12</v>
      </c>
      <c r="FZ427" s="432"/>
      <c r="GA427" s="433"/>
      <c r="GB427" s="434">
        <f t="shared" si="1080"/>
        <v>0</v>
      </c>
      <c r="GC427" s="435">
        <f t="shared" si="1081"/>
        <v>0</v>
      </c>
      <c r="GD427" s="434">
        <f t="shared" si="1082"/>
        <v>88</v>
      </c>
      <c r="GE427" s="435">
        <f t="shared" si="1083"/>
        <v>81</v>
      </c>
      <c r="GF427" s="434">
        <f t="shared" si="1084"/>
        <v>0</v>
      </c>
      <c r="GG427" s="435">
        <f t="shared" si="1085"/>
        <v>0</v>
      </c>
      <c r="GH427" s="434">
        <f t="shared" si="1086"/>
        <v>363.6</v>
      </c>
      <c r="GI427" s="435">
        <f t="shared" si="1087"/>
        <v>264.39999999999998</v>
      </c>
      <c r="GJ427" s="434">
        <f t="shared" si="1088"/>
        <v>0</v>
      </c>
      <c r="GK427" s="435">
        <f t="shared" si="1089"/>
        <v>0</v>
      </c>
      <c r="GL427" s="434">
        <f t="shared" si="1090"/>
        <v>21</v>
      </c>
      <c r="GM427" s="435">
        <f t="shared" si="1091"/>
        <v>25</v>
      </c>
      <c r="GN427" s="434">
        <f t="shared" si="1092"/>
        <v>0</v>
      </c>
      <c r="GO427" s="435">
        <f t="shared" si="1093"/>
        <v>0</v>
      </c>
      <c r="GP427" s="434">
        <f t="shared" si="1094"/>
        <v>64.099999999999994</v>
      </c>
      <c r="GQ427" s="435">
        <f t="shared" si="1095"/>
        <v>108.9</v>
      </c>
      <c r="GR427" s="434">
        <f t="shared" si="1096"/>
        <v>0</v>
      </c>
      <c r="GS427" s="435">
        <f t="shared" si="1097"/>
        <v>0</v>
      </c>
      <c r="GT427" s="434">
        <f t="shared" si="1098"/>
        <v>109</v>
      </c>
      <c r="GU427" s="435">
        <f t="shared" si="1099"/>
        <v>106</v>
      </c>
      <c r="GV427" s="434">
        <f t="shared" si="1100"/>
        <v>0</v>
      </c>
      <c r="GW427" s="435">
        <f t="shared" si="1101"/>
        <v>0</v>
      </c>
      <c r="GX427" s="434">
        <f t="shared" si="1102"/>
        <v>427.70000000000005</v>
      </c>
      <c r="GY427" s="435">
        <f t="shared" si="1103"/>
        <v>373.29999999999995</v>
      </c>
      <c r="GZ427" s="434">
        <f t="shared" si="1104"/>
        <v>0</v>
      </c>
      <c r="HA427" s="435">
        <f t="shared" si="1105"/>
        <v>0</v>
      </c>
      <c r="HB427" s="434">
        <f t="shared" si="1106"/>
        <v>0</v>
      </c>
      <c r="HC427" s="435">
        <f t="shared" si="1107"/>
        <v>0</v>
      </c>
      <c r="HD427" s="434">
        <f t="shared" si="1108"/>
        <v>0</v>
      </c>
      <c r="HE427" s="435">
        <f t="shared" si="1109"/>
        <v>0</v>
      </c>
      <c r="HF427" s="434">
        <f t="shared" si="1110"/>
        <v>0</v>
      </c>
      <c r="HG427" s="435">
        <f t="shared" si="1111"/>
        <v>0</v>
      </c>
      <c r="HH427" s="434">
        <f t="shared" si="1112"/>
        <v>0</v>
      </c>
      <c r="HI427" s="435">
        <f t="shared" si="1113"/>
        <v>0</v>
      </c>
      <c r="HJ427" s="434">
        <f t="shared" si="1114"/>
        <v>519.4</v>
      </c>
      <c r="HK427" s="435">
        <f t="shared" si="1115"/>
        <v>385.3</v>
      </c>
      <c r="HL427" s="434">
        <f t="shared" si="1116"/>
        <v>0</v>
      </c>
      <c r="HM427" s="435">
        <f t="shared" si="1117"/>
        <v>0</v>
      </c>
    </row>
    <row r="428" spans="1:221" s="18" customFormat="1" ht="15" customHeight="1">
      <c r="A428" s="489" t="s">
        <v>720</v>
      </c>
      <c r="B428" s="490" t="s">
        <v>734</v>
      </c>
      <c r="C428" s="492"/>
      <c r="D428" s="489">
        <v>443492</v>
      </c>
      <c r="E428" s="627">
        <v>10</v>
      </c>
      <c r="F428" s="432">
        <v>243</v>
      </c>
      <c r="G428" s="433">
        <v>363</v>
      </c>
      <c r="H428" s="587">
        <v>4</v>
      </c>
      <c r="I428" s="583">
        <v>8</v>
      </c>
      <c r="J428" s="434">
        <f t="shared" si="970"/>
        <v>239</v>
      </c>
      <c r="K428" s="435">
        <f t="shared" si="971"/>
        <v>355</v>
      </c>
      <c r="L428" s="432">
        <v>60</v>
      </c>
      <c r="M428" s="433">
        <v>60</v>
      </c>
      <c r="N428" s="434">
        <f t="shared" si="972"/>
        <v>239</v>
      </c>
      <c r="O428" s="435">
        <f t="shared" si="973"/>
        <v>355</v>
      </c>
      <c r="P428" s="434">
        <f t="shared" si="974"/>
        <v>0</v>
      </c>
      <c r="Q428" s="435">
        <f t="shared" si="975"/>
        <v>0</v>
      </c>
      <c r="R428" s="432">
        <v>26</v>
      </c>
      <c r="S428" s="433">
        <v>51</v>
      </c>
      <c r="T428" s="434">
        <f t="shared" si="1124"/>
        <v>0</v>
      </c>
      <c r="U428" s="435">
        <f t="shared" si="1124"/>
        <v>0</v>
      </c>
      <c r="V428" s="432"/>
      <c r="W428" s="433"/>
      <c r="X428" s="434">
        <f t="shared" si="976"/>
        <v>0</v>
      </c>
      <c r="Y428" s="435">
        <f t="shared" si="977"/>
        <v>0</v>
      </c>
      <c r="Z428" s="432"/>
      <c r="AA428" s="433"/>
      <c r="AB428" s="434">
        <f t="shared" si="978"/>
        <v>0</v>
      </c>
      <c r="AC428" s="435">
        <f t="shared" si="979"/>
        <v>0</v>
      </c>
      <c r="AD428" s="434">
        <f t="shared" si="980"/>
        <v>26</v>
      </c>
      <c r="AE428" s="435">
        <f t="shared" si="981"/>
        <v>51</v>
      </c>
      <c r="AF428" s="434">
        <f t="shared" si="982"/>
        <v>0</v>
      </c>
      <c r="AG428" s="435">
        <f t="shared" si="983"/>
        <v>0</v>
      </c>
      <c r="AH428" s="432">
        <v>2.9</v>
      </c>
      <c r="AI428" s="433">
        <v>2.5</v>
      </c>
      <c r="AJ428" s="434">
        <f t="shared" si="984"/>
        <v>75.399999999999991</v>
      </c>
      <c r="AK428" s="435">
        <f t="shared" si="985"/>
        <v>127.5</v>
      </c>
      <c r="AL428" s="432"/>
      <c r="AM428" s="433"/>
      <c r="AN428" s="434">
        <f t="shared" si="986"/>
        <v>0</v>
      </c>
      <c r="AO428" s="435">
        <f t="shared" si="987"/>
        <v>0</v>
      </c>
      <c r="AP428" s="432"/>
      <c r="AQ428" s="433"/>
      <c r="AR428" s="434">
        <f t="shared" si="988"/>
        <v>0</v>
      </c>
      <c r="AS428" s="435">
        <f t="shared" si="989"/>
        <v>0</v>
      </c>
      <c r="AT428" s="434">
        <f t="shared" si="990"/>
        <v>2.8999999999999995</v>
      </c>
      <c r="AU428" s="435">
        <f t="shared" si="991"/>
        <v>2.5</v>
      </c>
      <c r="AV428" s="434">
        <f t="shared" si="992"/>
        <v>75.399999999999991</v>
      </c>
      <c r="AW428" s="435">
        <f t="shared" si="993"/>
        <v>127.5</v>
      </c>
      <c r="AX428" s="432"/>
      <c r="AY428" s="433"/>
      <c r="AZ428" s="434">
        <f t="shared" si="994"/>
        <v>0</v>
      </c>
      <c r="BA428" s="435">
        <f t="shared" si="995"/>
        <v>0</v>
      </c>
      <c r="BB428" s="432"/>
      <c r="BC428" s="433"/>
      <c r="BD428" s="434">
        <f t="shared" si="996"/>
        <v>0</v>
      </c>
      <c r="BE428" s="435">
        <f t="shared" si="997"/>
        <v>0</v>
      </c>
      <c r="BF428" s="432"/>
      <c r="BG428" s="433"/>
      <c r="BH428" s="434">
        <f t="shared" si="998"/>
        <v>0</v>
      </c>
      <c r="BI428" s="435">
        <f t="shared" si="999"/>
        <v>0</v>
      </c>
      <c r="BJ428" s="434">
        <f t="shared" si="1000"/>
        <v>0</v>
      </c>
      <c r="BK428" s="435">
        <f t="shared" si="1001"/>
        <v>0</v>
      </c>
      <c r="BL428" s="434">
        <f t="shared" si="1002"/>
        <v>0</v>
      </c>
      <c r="BM428" s="435">
        <f t="shared" si="1003"/>
        <v>0</v>
      </c>
      <c r="BN428" s="432">
        <v>97</v>
      </c>
      <c r="BO428" s="433">
        <v>108</v>
      </c>
      <c r="BP428" s="434">
        <f t="shared" si="1004"/>
        <v>0</v>
      </c>
      <c r="BQ428" s="435">
        <f t="shared" si="1005"/>
        <v>0</v>
      </c>
      <c r="BR428" s="432">
        <v>3</v>
      </c>
      <c r="BS428" s="433">
        <v>7</v>
      </c>
      <c r="BT428" s="434">
        <f t="shared" si="1006"/>
        <v>0</v>
      </c>
      <c r="BU428" s="435">
        <f t="shared" si="1007"/>
        <v>0</v>
      </c>
      <c r="BV428" s="432"/>
      <c r="BW428" s="433"/>
      <c r="BX428" s="434">
        <f t="shared" si="1118"/>
        <v>0</v>
      </c>
      <c r="BY428" s="435">
        <f t="shared" si="1119"/>
        <v>0</v>
      </c>
      <c r="BZ428" s="434">
        <f t="shared" si="1120"/>
        <v>100</v>
      </c>
      <c r="CA428" s="435">
        <f t="shared" si="1121"/>
        <v>115</v>
      </c>
      <c r="CB428" s="434">
        <f t="shared" si="1122"/>
        <v>0</v>
      </c>
      <c r="CC428" s="435">
        <f t="shared" si="1123"/>
        <v>0</v>
      </c>
      <c r="CD428" s="432">
        <v>3.6</v>
      </c>
      <c r="CE428" s="433">
        <v>3.6</v>
      </c>
      <c r="CF428" s="434">
        <f t="shared" si="1014"/>
        <v>349.2</v>
      </c>
      <c r="CG428" s="435">
        <f t="shared" si="1015"/>
        <v>388.8</v>
      </c>
      <c r="CH428" s="432">
        <v>8.1999999999999993</v>
      </c>
      <c r="CI428" s="433">
        <v>4.5</v>
      </c>
      <c r="CJ428" s="434">
        <f t="shared" si="1016"/>
        <v>24.599999999999998</v>
      </c>
      <c r="CK428" s="435">
        <f t="shared" si="1017"/>
        <v>31.5</v>
      </c>
      <c r="CL428" s="432"/>
      <c r="CM428" s="433"/>
      <c r="CN428" s="434">
        <f t="shared" si="1018"/>
        <v>0</v>
      </c>
      <c r="CO428" s="435">
        <f t="shared" si="1019"/>
        <v>0</v>
      </c>
      <c r="CP428" s="434">
        <f t="shared" si="1020"/>
        <v>3.738</v>
      </c>
      <c r="CQ428" s="435">
        <f t="shared" si="1021"/>
        <v>3.6547826086956521</v>
      </c>
      <c r="CR428" s="434">
        <f t="shared" si="1022"/>
        <v>373.8</v>
      </c>
      <c r="CS428" s="435">
        <f t="shared" si="1023"/>
        <v>420.3</v>
      </c>
      <c r="CT428" s="432"/>
      <c r="CU428" s="433"/>
      <c r="CV428" s="434">
        <f t="shared" si="1024"/>
        <v>0</v>
      </c>
      <c r="CW428" s="435">
        <f t="shared" si="1025"/>
        <v>0</v>
      </c>
      <c r="CX428" s="432"/>
      <c r="CY428" s="433"/>
      <c r="CZ428" s="434">
        <f t="shared" si="1026"/>
        <v>0</v>
      </c>
      <c r="DA428" s="435">
        <f t="shared" si="1027"/>
        <v>0</v>
      </c>
      <c r="DB428" s="432"/>
      <c r="DC428" s="433"/>
      <c r="DD428" s="434">
        <f t="shared" si="1028"/>
        <v>0</v>
      </c>
      <c r="DE428" s="435">
        <f t="shared" si="1029"/>
        <v>0</v>
      </c>
      <c r="DF428" s="434">
        <f t="shared" si="1030"/>
        <v>0</v>
      </c>
      <c r="DG428" s="435">
        <f t="shared" si="1031"/>
        <v>0</v>
      </c>
      <c r="DH428" s="434">
        <f t="shared" si="1032"/>
        <v>0</v>
      </c>
      <c r="DI428" s="435">
        <f t="shared" si="1033"/>
        <v>0</v>
      </c>
      <c r="DJ428" s="434">
        <f t="shared" si="1034"/>
        <v>126</v>
      </c>
      <c r="DK428" s="435">
        <f t="shared" si="1035"/>
        <v>166</v>
      </c>
      <c r="DL428" s="434">
        <f t="shared" si="1036"/>
        <v>0</v>
      </c>
      <c r="DM428" s="435">
        <f t="shared" si="1037"/>
        <v>0</v>
      </c>
      <c r="DN428" s="434">
        <f t="shared" si="1038"/>
        <v>3.5650793650793648</v>
      </c>
      <c r="DO428" s="435">
        <f t="shared" si="1039"/>
        <v>3.3</v>
      </c>
      <c r="DP428" s="434">
        <f t="shared" si="1040"/>
        <v>449.2</v>
      </c>
      <c r="DQ428" s="435">
        <f t="shared" si="1041"/>
        <v>547.79999999999995</v>
      </c>
      <c r="DR428" s="434">
        <f t="shared" si="1042"/>
        <v>0</v>
      </c>
      <c r="DS428" s="435">
        <f t="shared" si="1043"/>
        <v>0</v>
      </c>
      <c r="DT428" s="434">
        <f t="shared" si="1044"/>
        <v>0</v>
      </c>
      <c r="DU428" s="435">
        <f t="shared" si="1045"/>
        <v>0</v>
      </c>
      <c r="DV428" s="432">
        <v>89</v>
      </c>
      <c r="DW428" s="433">
        <v>111</v>
      </c>
      <c r="DX428" s="434">
        <f t="shared" si="1046"/>
        <v>0</v>
      </c>
      <c r="DY428" s="435">
        <f t="shared" si="1047"/>
        <v>0</v>
      </c>
      <c r="DZ428" s="432">
        <v>13</v>
      </c>
      <c r="EA428" s="433">
        <v>16</v>
      </c>
      <c r="EB428" s="434">
        <f t="shared" si="1048"/>
        <v>0</v>
      </c>
      <c r="EC428" s="435">
        <f t="shared" si="1049"/>
        <v>0</v>
      </c>
      <c r="ED428" s="432"/>
      <c r="EE428" s="433"/>
      <c r="EF428" s="434">
        <f t="shared" si="1050"/>
        <v>0</v>
      </c>
      <c r="EG428" s="435">
        <f t="shared" si="1051"/>
        <v>0</v>
      </c>
      <c r="EH428" s="434">
        <f t="shared" si="1052"/>
        <v>102</v>
      </c>
      <c r="EI428" s="435">
        <f t="shared" si="1053"/>
        <v>127</v>
      </c>
      <c r="EJ428" s="434">
        <f t="shared" si="1054"/>
        <v>0</v>
      </c>
      <c r="EK428" s="435">
        <f t="shared" si="1055"/>
        <v>0</v>
      </c>
      <c r="EL428" s="432">
        <v>4.7</v>
      </c>
      <c r="EM428" s="433">
        <v>3.9</v>
      </c>
      <c r="EN428" s="434">
        <f t="shared" si="1056"/>
        <v>418.3</v>
      </c>
      <c r="EO428" s="435">
        <f t="shared" si="1057"/>
        <v>432.9</v>
      </c>
      <c r="EP428" s="432">
        <v>4.2</v>
      </c>
      <c r="EQ428" s="433">
        <v>3.1</v>
      </c>
      <c r="ER428" s="434">
        <f t="shared" si="1058"/>
        <v>54.6</v>
      </c>
      <c r="ES428" s="435">
        <f t="shared" si="1059"/>
        <v>49.6</v>
      </c>
      <c r="ET428" s="432"/>
      <c r="EU428" s="433"/>
      <c r="EV428" s="434">
        <f t="shared" si="1060"/>
        <v>0</v>
      </c>
      <c r="EW428" s="435">
        <f t="shared" si="1061"/>
        <v>0</v>
      </c>
      <c r="EX428" s="434">
        <f t="shared" si="1062"/>
        <v>4.636274509803922</v>
      </c>
      <c r="EY428" s="435">
        <f t="shared" si="1063"/>
        <v>3.7992125984251968</v>
      </c>
      <c r="EZ428" s="434">
        <f t="shared" si="1064"/>
        <v>472.90000000000003</v>
      </c>
      <c r="FA428" s="435">
        <f t="shared" si="1065"/>
        <v>482.5</v>
      </c>
      <c r="FB428" s="432"/>
      <c r="FC428" s="433"/>
      <c r="FD428" s="434">
        <f t="shared" si="1066"/>
        <v>0</v>
      </c>
      <c r="FE428" s="435">
        <f t="shared" si="1067"/>
        <v>0</v>
      </c>
      <c r="FF428" s="432"/>
      <c r="FG428" s="433"/>
      <c r="FH428" s="434">
        <f t="shared" si="1068"/>
        <v>0</v>
      </c>
      <c r="FI428" s="435">
        <f t="shared" si="1069"/>
        <v>0</v>
      </c>
      <c r="FJ428" s="432"/>
      <c r="FK428" s="433"/>
      <c r="FL428" s="434">
        <f t="shared" si="1070"/>
        <v>0</v>
      </c>
      <c r="FM428" s="435">
        <f t="shared" si="1071"/>
        <v>0</v>
      </c>
      <c r="FN428" s="434">
        <f t="shared" si="1072"/>
        <v>0</v>
      </c>
      <c r="FO428" s="435">
        <f t="shared" si="1073"/>
        <v>0</v>
      </c>
      <c r="FP428" s="434">
        <f t="shared" si="1074"/>
        <v>0</v>
      </c>
      <c r="FQ428" s="435">
        <f t="shared" si="1075"/>
        <v>0</v>
      </c>
      <c r="FR428" s="432">
        <v>11</v>
      </c>
      <c r="FS428" s="433">
        <v>62</v>
      </c>
      <c r="FT428" s="434">
        <f t="shared" si="1076"/>
        <v>0</v>
      </c>
      <c r="FU428" s="435">
        <f t="shared" si="1077"/>
        <v>0</v>
      </c>
      <c r="FV428" s="432">
        <v>5</v>
      </c>
      <c r="FW428" s="433">
        <v>6.7</v>
      </c>
      <c r="FX428" s="434">
        <f t="shared" si="1078"/>
        <v>55</v>
      </c>
      <c r="FY428" s="435">
        <f t="shared" si="1079"/>
        <v>415.40000000000003</v>
      </c>
      <c r="FZ428" s="432"/>
      <c r="GA428" s="433"/>
      <c r="GB428" s="434">
        <f t="shared" si="1080"/>
        <v>0</v>
      </c>
      <c r="GC428" s="435">
        <f t="shared" si="1081"/>
        <v>0</v>
      </c>
      <c r="GD428" s="434">
        <f t="shared" si="1082"/>
        <v>212</v>
      </c>
      <c r="GE428" s="435">
        <f t="shared" si="1083"/>
        <v>270</v>
      </c>
      <c r="GF428" s="434">
        <f t="shared" si="1084"/>
        <v>0</v>
      </c>
      <c r="GG428" s="435">
        <f t="shared" si="1085"/>
        <v>0</v>
      </c>
      <c r="GH428" s="434">
        <f t="shared" si="1086"/>
        <v>842.9</v>
      </c>
      <c r="GI428" s="435">
        <f t="shared" si="1087"/>
        <v>949.19999999999993</v>
      </c>
      <c r="GJ428" s="434">
        <f t="shared" si="1088"/>
        <v>0</v>
      </c>
      <c r="GK428" s="435">
        <f t="shared" si="1089"/>
        <v>0</v>
      </c>
      <c r="GL428" s="434">
        <f t="shared" si="1090"/>
        <v>16</v>
      </c>
      <c r="GM428" s="435">
        <f t="shared" si="1091"/>
        <v>23</v>
      </c>
      <c r="GN428" s="434">
        <f t="shared" si="1092"/>
        <v>0</v>
      </c>
      <c r="GO428" s="435">
        <f t="shared" si="1093"/>
        <v>0</v>
      </c>
      <c r="GP428" s="434">
        <f t="shared" si="1094"/>
        <v>79.2</v>
      </c>
      <c r="GQ428" s="435">
        <f t="shared" si="1095"/>
        <v>81.099999999999994</v>
      </c>
      <c r="GR428" s="434">
        <f t="shared" si="1096"/>
        <v>0</v>
      </c>
      <c r="GS428" s="435">
        <f t="shared" si="1097"/>
        <v>0</v>
      </c>
      <c r="GT428" s="434">
        <f t="shared" si="1098"/>
        <v>228</v>
      </c>
      <c r="GU428" s="435">
        <f t="shared" si="1099"/>
        <v>293</v>
      </c>
      <c r="GV428" s="434">
        <f t="shared" si="1100"/>
        <v>0</v>
      </c>
      <c r="GW428" s="435">
        <f t="shared" si="1101"/>
        <v>0</v>
      </c>
      <c r="GX428" s="434">
        <f t="shared" si="1102"/>
        <v>922.1</v>
      </c>
      <c r="GY428" s="435">
        <f t="shared" si="1103"/>
        <v>1030.3</v>
      </c>
      <c r="GZ428" s="434">
        <f t="shared" si="1104"/>
        <v>0</v>
      </c>
      <c r="HA428" s="435">
        <f t="shared" si="1105"/>
        <v>0</v>
      </c>
      <c r="HB428" s="434">
        <f t="shared" si="1106"/>
        <v>0</v>
      </c>
      <c r="HC428" s="435">
        <f t="shared" si="1107"/>
        <v>0</v>
      </c>
      <c r="HD428" s="434">
        <f t="shared" si="1108"/>
        <v>0</v>
      </c>
      <c r="HE428" s="435">
        <f t="shared" si="1109"/>
        <v>0</v>
      </c>
      <c r="HF428" s="434">
        <f t="shared" si="1110"/>
        <v>0</v>
      </c>
      <c r="HG428" s="435">
        <f t="shared" si="1111"/>
        <v>0</v>
      </c>
      <c r="HH428" s="434">
        <f t="shared" si="1112"/>
        <v>0</v>
      </c>
      <c r="HI428" s="435">
        <f t="shared" si="1113"/>
        <v>0</v>
      </c>
      <c r="HJ428" s="434">
        <f t="shared" si="1114"/>
        <v>977.1</v>
      </c>
      <c r="HK428" s="435">
        <f t="shared" si="1115"/>
        <v>1445.7</v>
      </c>
      <c r="HL428" s="434">
        <f t="shared" si="1116"/>
        <v>0</v>
      </c>
      <c r="HM428" s="435">
        <f t="shared" si="1117"/>
        <v>0</v>
      </c>
    </row>
    <row r="429" spans="1:221" s="18" customFormat="1" ht="12.95" customHeight="1">
      <c r="A429" s="489" t="s">
        <v>720</v>
      </c>
      <c r="B429" s="490" t="s">
        <v>740</v>
      </c>
      <c r="C429" s="491"/>
      <c r="D429" s="489">
        <v>237817</v>
      </c>
      <c r="E429" s="627">
        <v>10</v>
      </c>
      <c r="F429" s="432">
        <v>257</v>
      </c>
      <c r="G429" s="433">
        <v>320</v>
      </c>
      <c r="H429" s="587">
        <v>25</v>
      </c>
      <c r="I429" s="583">
        <v>43</v>
      </c>
      <c r="J429" s="434">
        <f t="shared" si="970"/>
        <v>232</v>
      </c>
      <c r="K429" s="435">
        <f t="shared" si="971"/>
        <v>277</v>
      </c>
      <c r="L429" s="432">
        <v>60</v>
      </c>
      <c r="M429" s="433">
        <v>60</v>
      </c>
      <c r="N429" s="434">
        <f t="shared" si="972"/>
        <v>232</v>
      </c>
      <c r="O429" s="435">
        <f t="shared" si="973"/>
        <v>277</v>
      </c>
      <c r="P429" s="434">
        <f t="shared" si="974"/>
        <v>0</v>
      </c>
      <c r="Q429" s="435">
        <f t="shared" si="975"/>
        <v>0</v>
      </c>
      <c r="R429" s="432">
        <v>10</v>
      </c>
      <c r="S429" s="433">
        <v>29</v>
      </c>
      <c r="T429" s="434">
        <f t="shared" si="1124"/>
        <v>0</v>
      </c>
      <c r="U429" s="435">
        <f t="shared" si="1124"/>
        <v>0</v>
      </c>
      <c r="V429" s="432">
        <v>1</v>
      </c>
      <c r="W429" s="433">
        <v>1</v>
      </c>
      <c r="X429" s="434">
        <f t="shared" si="976"/>
        <v>0</v>
      </c>
      <c r="Y429" s="435">
        <f t="shared" si="977"/>
        <v>0</v>
      </c>
      <c r="Z429" s="432"/>
      <c r="AA429" s="433"/>
      <c r="AB429" s="434">
        <f t="shared" si="978"/>
        <v>0</v>
      </c>
      <c r="AC429" s="435">
        <f t="shared" si="979"/>
        <v>0</v>
      </c>
      <c r="AD429" s="434">
        <f t="shared" si="980"/>
        <v>11</v>
      </c>
      <c r="AE429" s="435">
        <f t="shared" si="981"/>
        <v>30</v>
      </c>
      <c r="AF429" s="434">
        <f t="shared" si="982"/>
        <v>0</v>
      </c>
      <c r="AG429" s="435">
        <f t="shared" si="983"/>
        <v>0</v>
      </c>
      <c r="AH429" s="432">
        <v>5.5</v>
      </c>
      <c r="AI429" s="433">
        <v>2.5</v>
      </c>
      <c r="AJ429" s="434">
        <f t="shared" si="984"/>
        <v>55</v>
      </c>
      <c r="AK429" s="435">
        <f t="shared" si="985"/>
        <v>72.5</v>
      </c>
      <c r="AL429" s="432">
        <v>3</v>
      </c>
      <c r="AM429" s="433">
        <v>6</v>
      </c>
      <c r="AN429" s="434">
        <f t="shared" si="986"/>
        <v>3</v>
      </c>
      <c r="AO429" s="435">
        <f t="shared" si="987"/>
        <v>6</v>
      </c>
      <c r="AP429" s="432"/>
      <c r="AQ429" s="433"/>
      <c r="AR429" s="434">
        <f t="shared" si="988"/>
        <v>0</v>
      </c>
      <c r="AS429" s="435">
        <f t="shared" si="989"/>
        <v>0</v>
      </c>
      <c r="AT429" s="434">
        <f t="shared" si="990"/>
        <v>5.2727272727272725</v>
      </c>
      <c r="AU429" s="435">
        <f t="shared" si="991"/>
        <v>2.6166666666666667</v>
      </c>
      <c r="AV429" s="434">
        <f t="shared" si="992"/>
        <v>58</v>
      </c>
      <c r="AW429" s="435">
        <f t="shared" si="993"/>
        <v>78.5</v>
      </c>
      <c r="AX429" s="432"/>
      <c r="AY429" s="433"/>
      <c r="AZ429" s="434">
        <f t="shared" si="994"/>
        <v>0</v>
      </c>
      <c r="BA429" s="435">
        <f t="shared" si="995"/>
        <v>0</v>
      </c>
      <c r="BB429" s="432"/>
      <c r="BC429" s="433"/>
      <c r="BD429" s="434">
        <f t="shared" si="996"/>
        <v>0</v>
      </c>
      <c r="BE429" s="435">
        <f t="shared" si="997"/>
        <v>0</v>
      </c>
      <c r="BF429" s="432"/>
      <c r="BG429" s="433"/>
      <c r="BH429" s="434">
        <f t="shared" si="998"/>
        <v>0</v>
      </c>
      <c r="BI429" s="435">
        <f t="shared" si="999"/>
        <v>0</v>
      </c>
      <c r="BJ429" s="434">
        <f t="shared" si="1000"/>
        <v>0</v>
      </c>
      <c r="BK429" s="435">
        <f t="shared" si="1001"/>
        <v>0</v>
      </c>
      <c r="BL429" s="434">
        <f t="shared" si="1002"/>
        <v>0</v>
      </c>
      <c r="BM429" s="435">
        <f t="shared" si="1003"/>
        <v>0</v>
      </c>
      <c r="BN429" s="432">
        <v>156</v>
      </c>
      <c r="BO429" s="433">
        <v>161</v>
      </c>
      <c r="BP429" s="434">
        <f t="shared" si="1004"/>
        <v>0</v>
      </c>
      <c r="BQ429" s="435">
        <f t="shared" si="1005"/>
        <v>0</v>
      </c>
      <c r="BR429" s="432">
        <v>11</v>
      </c>
      <c r="BS429" s="433">
        <v>19</v>
      </c>
      <c r="BT429" s="434">
        <f t="shared" si="1006"/>
        <v>0</v>
      </c>
      <c r="BU429" s="435">
        <f t="shared" si="1007"/>
        <v>0</v>
      </c>
      <c r="BV429" s="432"/>
      <c r="BW429" s="433"/>
      <c r="BX429" s="434">
        <f t="shared" si="1118"/>
        <v>0</v>
      </c>
      <c r="BY429" s="435">
        <f t="shared" si="1119"/>
        <v>0</v>
      </c>
      <c r="BZ429" s="434">
        <f t="shared" si="1120"/>
        <v>167</v>
      </c>
      <c r="CA429" s="435">
        <f t="shared" si="1121"/>
        <v>180</v>
      </c>
      <c r="CB429" s="434">
        <f t="shared" si="1122"/>
        <v>0</v>
      </c>
      <c r="CC429" s="435">
        <f t="shared" si="1123"/>
        <v>0</v>
      </c>
      <c r="CD429" s="432">
        <v>5.4</v>
      </c>
      <c r="CE429" s="433">
        <v>6.6</v>
      </c>
      <c r="CF429" s="434">
        <f t="shared" si="1014"/>
        <v>842.40000000000009</v>
      </c>
      <c r="CG429" s="435">
        <f t="shared" si="1015"/>
        <v>1062.5999999999999</v>
      </c>
      <c r="CH429" s="432">
        <v>9.6</v>
      </c>
      <c r="CI429" s="433">
        <v>10.7</v>
      </c>
      <c r="CJ429" s="434">
        <f t="shared" si="1016"/>
        <v>105.6</v>
      </c>
      <c r="CK429" s="435">
        <f t="shared" si="1017"/>
        <v>203.29999999999998</v>
      </c>
      <c r="CL429" s="432"/>
      <c r="CM429" s="433"/>
      <c r="CN429" s="434">
        <f t="shared" si="1018"/>
        <v>0</v>
      </c>
      <c r="CO429" s="435">
        <f t="shared" si="1019"/>
        <v>0</v>
      </c>
      <c r="CP429" s="434">
        <f t="shared" si="1020"/>
        <v>5.6766467065868271</v>
      </c>
      <c r="CQ429" s="435">
        <f t="shared" si="1021"/>
        <v>7.0327777777777767</v>
      </c>
      <c r="CR429" s="434">
        <f t="shared" si="1022"/>
        <v>948.00000000000011</v>
      </c>
      <c r="CS429" s="435">
        <f t="shared" si="1023"/>
        <v>1265.8999999999999</v>
      </c>
      <c r="CT429" s="432"/>
      <c r="CU429" s="433"/>
      <c r="CV429" s="434">
        <f t="shared" si="1024"/>
        <v>0</v>
      </c>
      <c r="CW429" s="435">
        <f t="shared" si="1025"/>
        <v>0</v>
      </c>
      <c r="CX429" s="432"/>
      <c r="CY429" s="433"/>
      <c r="CZ429" s="434">
        <f t="shared" si="1026"/>
        <v>0</v>
      </c>
      <c r="DA429" s="435">
        <f t="shared" si="1027"/>
        <v>0</v>
      </c>
      <c r="DB429" s="432"/>
      <c r="DC429" s="433"/>
      <c r="DD429" s="434">
        <f t="shared" si="1028"/>
        <v>0</v>
      </c>
      <c r="DE429" s="435">
        <f t="shared" si="1029"/>
        <v>0</v>
      </c>
      <c r="DF429" s="434">
        <f t="shared" si="1030"/>
        <v>0</v>
      </c>
      <c r="DG429" s="435">
        <f t="shared" si="1031"/>
        <v>0</v>
      </c>
      <c r="DH429" s="434">
        <f t="shared" si="1032"/>
        <v>0</v>
      </c>
      <c r="DI429" s="435">
        <f t="shared" si="1033"/>
        <v>0</v>
      </c>
      <c r="DJ429" s="434">
        <f t="shared" si="1034"/>
        <v>178</v>
      </c>
      <c r="DK429" s="435">
        <f t="shared" si="1035"/>
        <v>210</v>
      </c>
      <c r="DL429" s="434">
        <f t="shared" si="1036"/>
        <v>0</v>
      </c>
      <c r="DM429" s="435">
        <f t="shared" si="1037"/>
        <v>0</v>
      </c>
      <c r="DN429" s="434">
        <f t="shared" si="1038"/>
        <v>5.6516853932584272</v>
      </c>
      <c r="DO429" s="435">
        <f t="shared" si="1039"/>
        <v>6.4019047619047615</v>
      </c>
      <c r="DP429" s="434">
        <f t="shared" si="1040"/>
        <v>1006</v>
      </c>
      <c r="DQ429" s="435">
        <f t="shared" si="1041"/>
        <v>1344.3999999999999</v>
      </c>
      <c r="DR429" s="434">
        <f t="shared" si="1042"/>
        <v>0</v>
      </c>
      <c r="DS429" s="435">
        <f t="shared" si="1043"/>
        <v>0</v>
      </c>
      <c r="DT429" s="434">
        <f t="shared" si="1044"/>
        <v>0</v>
      </c>
      <c r="DU429" s="435">
        <f t="shared" si="1045"/>
        <v>0</v>
      </c>
      <c r="DV429" s="432">
        <v>26</v>
      </c>
      <c r="DW429" s="433">
        <v>37</v>
      </c>
      <c r="DX429" s="434">
        <f t="shared" si="1046"/>
        <v>0</v>
      </c>
      <c r="DY429" s="435">
        <f t="shared" si="1047"/>
        <v>0</v>
      </c>
      <c r="DZ429" s="432">
        <v>6</v>
      </c>
      <c r="EA429" s="433">
        <v>13</v>
      </c>
      <c r="EB429" s="434">
        <f t="shared" si="1048"/>
        <v>0</v>
      </c>
      <c r="EC429" s="435">
        <f t="shared" si="1049"/>
        <v>0</v>
      </c>
      <c r="ED429" s="432"/>
      <c r="EE429" s="433"/>
      <c r="EF429" s="434">
        <f t="shared" si="1050"/>
        <v>0</v>
      </c>
      <c r="EG429" s="435">
        <f t="shared" si="1051"/>
        <v>0</v>
      </c>
      <c r="EH429" s="434">
        <f t="shared" si="1052"/>
        <v>32</v>
      </c>
      <c r="EI429" s="435">
        <f t="shared" si="1053"/>
        <v>50</v>
      </c>
      <c r="EJ429" s="434">
        <f t="shared" si="1054"/>
        <v>0</v>
      </c>
      <c r="EK429" s="435">
        <f t="shared" si="1055"/>
        <v>0</v>
      </c>
      <c r="EL429" s="432">
        <v>3.3</v>
      </c>
      <c r="EM429" s="433">
        <v>4.0999999999999996</v>
      </c>
      <c r="EN429" s="434">
        <f t="shared" si="1056"/>
        <v>85.8</v>
      </c>
      <c r="EO429" s="435">
        <f t="shared" si="1057"/>
        <v>151.69999999999999</v>
      </c>
      <c r="EP429" s="432">
        <v>5.3</v>
      </c>
      <c r="EQ429" s="433">
        <v>5.6</v>
      </c>
      <c r="ER429" s="434">
        <f t="shared" si="1058"/>
        <v>31.799999999999997</v>
      </c>
      <c r="ES429" s="435">
        <f t="shared" si="1059"/>
        <v>72.8</v>
      </c>
      <c r="ET429" s="432"/>
      <c r="EU429" s="433"/>
      <c r="EV429" s="434">
        <f t="shared" si="1060"/>
        <v>0</v>
      </c>
      <c r="EW429" s="435">
        <f t="shared" si="1061"/>
        <v>0</v>
      </c>
      <c r="EX429" s="434">
        <f t="shared" si="1062"/>
        <v>3.6749999999999998</v>
      </c>
      <c r="EY429" s="435">
        <f t="shared" si="1063"/>
        <v>4.49</v>
      </c>
      <c r="EZ429" s="434">
        <f t="shared" si="1064"/>
        <v>117.6</v>
      </c>
      <c r="FA429" s="435">
        <f t="shared" si="1065"/>
        <v>224.5</v>
      </c>
      <c r="FB429" s="432"/>
      <c r="FC429" s="433"/>
      <c r="FD429" s="434">
        <f t="shared" si="1066"/>
        <v>0</v>
      </c>
      <c r="FE429" s="435">
        <f t="shared" si="1067"/>
        <v>0</v>
      </c>
      <c r="FF429" s="432"/>
      <c r="FG429" s="433"/>
      <c r="FH429" s="434">
        <f t="shared" si="1068"/>
        <v>0</v>
      </c>
      <c r="FI429" s="435">
        <f t="shared" si="1069"/>
        <v>0</v>
      </c>
      <c r="FJ429" s="432"/>
      <c r="FK429" s="433"/>
      <c r="FL429" s="434">
        <f t="shared" si="1070"/>
        <v>0</v>
      </c>
      <c r="FM429" s="435">
        <f t="shared" si="1071"/>
        <v>0</v>
      </c>
      <c r="FN429" s="434">
        <f t="shared" si="1072"/>
        <v>0</v>
      </c>
      <c r="FO429" s="435">
        <f t="shared" si="1073"/>
        <v>0</v>
      </c>
      <c r="FP429" s="434">
        <f t="shared" si="1074"/>
        <v>0</v>
      </c>
      <c r="FQ429" s="435">
        <f t="shared" si="1075"/>
        <v>0</v>
      </c>
      <c r="FR429" s="432">
        <v>22</v>
      </c>
      <c r="FS429" s="433">
        <v>17</v>
      </c>
      <c r="FT429" s="434">
        <f t="shared" si="1076"/>
        <v>0</v>
      </c>
      <c r="FU429" s="435">
        <f t="shared" si="1077"/>
        <v>0</v>
      </c>
      <c r="FV429" s="432">
        <v>8.4</v>
      </c>
      <c r="FW429" s="433">
        <v>13.4</v>
      </c>
      <c r="FX429" s="434">
        <f t="shared" si="1078"/>
        <v>184.8</v>
      </c>
      <c r="FY429" s="435">
        <f t="shared" si="1079"/>
        <v>227.8</v>
      </c>
      <c r="FZ429" s="432"/>
      <c r="GA429" s="433"/>
      <c r="GB429" s="434">
        <f t="shared" si="1080"/>
        <v>0</v>
      </c>
      <c r="GC429" s="435">
        <f t="shared" si="1081"/>
        <v>0</v>
      </c>
      <c r="GD429" s="434">
        <f t="shared" si="1082"/>
        <v>192</v>
      </c>
      <c r="GE429" s="435">
        <f t="shared" si="1083"/>
        <v>227</v>
      </c>
      <c r="GF429" s="434">
        <f t="shared" si="1084"/>
        <v>0</v>
      </c>
      <c r="GG429" s="435">
        <f t="shared" si="1085"/>
        <v>0</v>
      </c>
      <c r="GH429" s="434">
        <f t="shared" si="1086"/>
        <v>983.2</v>
      </c>
      <c r="GI429" s="435">
        <f t="shared" si="1087"/>
        <v>1286.8</v>
      </c>
      <c r="GJ429" s="434">
        <f t="shared" si="1088"/>
        <v>0</v>
      </c>
      <c r="GK429" s="435">
        <f t="shared" si="1089"/>
        <v>0</v>
      </c>
      <c r="GL429" s="434">
        <f t="shared" si="1090"/>
        <v>18</v>
      </c>
      <c r="GM429" s="435">
        <f t="shared" si="1091"/>
        <v>33</v>
      </c>
      <c r="GN429" s="434">
        <f t="shared" si="1092"/>
        <v>0</v>
      </c>
      <c r="GO429" s="435">
        <f t="shared" si="1093"/>
        <v>0</v>
      </c>
      <c r="GP429" s="434">
        <f t="shared" si="1094"/>
        <v>140.39999999999998</v>
      </c>
      <c r="GQ429" s="435">
        <f t="shared" si="1095"/>
        <v>282.09999999999997</v>
      </c>
      <c r="GR429" s="434">
        <f t="shared" si="1096"/>
        <v>0</v>
      </c>
      <c r="GS429" s="435">
        <f t="shared" si="1097"/>
        <v>0</v>
      </c>
      <c r="GT429" s="434">
        <f t="shared" si="1098"/>
        <v>210</v>
      </c>
      <c r="GU429" s="435">
        <f t="shared" si="1099"/>
        <v>260</v>
      </c>
      <c r="GV429" s="434">
        <f t="shared" si="1100"/>
        <v>0</v>
      </c>
      <c r="GW429" s="435">
        <f t="shared" si="1101"/>
        <v>0</v>
      </c>
      <c r="GX429" s="434">
        <f t="shared" si="1102"/>
        <v>1123.5999999999999</v>
      </c>
      <c r="GY429" s="435">
        <f t="shared" si="1103"/>
        <v>1568.8999999999999</v>
      </c>
      <c r="GZ429" s="434">
        <f t="shared" si="1104"/>
        <v>0</v>
      </c>
      <c r="HA429" s="435">
        <f t="shared" si="1105"/>
        <v>0</v>
      </c>
      <c r="HB429" s="434">
        <f t="shared" si="1106"/>
        <v>0</v>
      </c>
      <c r="HC429" s="435">
        <f t="shared" si="1107"/>
        <v>0</v>
      </c>
      <c r="HD429" s="434">
        <f t="shared" si="1108"/>
        <v>0</v>
      </c>
      <c r="HE429" s="435">
        <f t="shared" si="1109"/>
        <v>0</v>
      </c>
      <c r="HF429" s="434">
        <f t="shared" si="1110"/>
        <v>0</v>
      </c>
      <c r="HG429" s="435">
        <f t="shared" si="1111"/>
        <v>0</v>
      </c>
      <c r="HH429" s="434">
        <f t="shared" si="1112"/>
        <v>0</v>
      </c>
      <c r="HI429" s="435">
        <f t="shared" si="1113"/>
        <v>0</v>
      </c>
      <c r="HJ429" s="434">
        <f t="shared" si="1114"/>
        <v>1308.3999999999999</v>
      </c>
      <c r="HK429" s="435">
        <f t="shared" si="1115"/>
        <v>1796.6999999999998</v>
      </c>
      <c r="HL429" s="434">
        <f t="shared" si="1116"/>
        <v>0</v>
      </c>
      <c r="HM429" s="435">
        <f t="shared" si="1117"/>
        <v>0</v>
      </c>
    </row>
    <row r="430" spans="1:221" s="18" customFormat="1" ht="12" customHeight="1">
      <c r="A430" s="489" t="s">
        <v>720</v>
      </c>
      <c r="B430" s="490" t="s">
        <v>741</v>
      </c>
      <c r="C430" s="493"/>
      <c r="D430" s="489">
        <v>238014</v>
      </c>
      <c r="E430" s="627">
        <v>10</v>
      </c>
      <c r="F430" s="432">
        <v>193</v>
      </c>
      <c r="G430" s="433">
        <v>296</v>
      </c>
      <c r="H430" s="587">
        <v>5</v>
      </c>
      <c r="I430" s="583">
        <v>13</v>
      </c>
      <c r="J430" s="434">
        <f t="shared" si="970"/>
        <v>188</v>
      </c>
      <c r="K430" s="435">
        <f t="shared" si="971"/>
        <v>283</v>
      </c>
      <c r="L430" s="432">
        <v>60</v>
      </c>
      <c r="M430" s="433">
        <v>60</v>
      </c>
      <c r="N430" s="434">
        <f t="shared" si="972"/>
        <v>188</v>
      </c>
      <c r="O430" s="435">
        <f t="shared" si="973"/>
        <v>283</v>
      </c>
      <c r="P430" s="434">
        <f t="shared" si="974"/>
        <v>0</v>
      </c>
      <c r="Q430" s="435">
        <f t="shared" si="975"/>
        <v>0</v>
      </c>
      <c r="R430" s="432">
        <v>21</v>
      </c>
      <c r="S430" s="433">
        <v>45</v>
      </c>
      <c r="T430" s="434">
        <f t="shared" si="1124"/>
        <v>0</v>
      </c>
      <c r="U430" s="435">
        <f t="shared" si="1124"/>
        <v>0</v>
      </c>
      <c r="V430" s="432">
        <v>2</v>
      </c>
      <c r="W430" s="433">
        <v>2</v>
      </c>
      <c r="X430" s="434">
        <f t="shared" si="976"/>
        <v>0</v>
      </c>
      <c r="Y430" s="435">
        <f t="shared" si="977"/>
        <v>0</v>
      </c>
      <c r="Z430" s="432"/>
      <c r="AA430" s="433"/>
      <c r="AB430" s="434">
        <f t="shared" si="978"/>
        <v>0</v>
      </c>
      <c r="AC430" s="435">
        <f t="shared" si="979"/>
        <v>0</v>
      </c>
      <c r="AD430" s="434">
        <f t="shared" si="980"/>
        <v>23</v>
      </c>
      <c r="AE430" s="435">
        <f t="shared" si="981"/>
        <v>47</v>
      </c>
      <c r="AF430" s="434">
        <f t="shared" si="982"/>
        <v>0</v>
      </c>
      <c r="AG430" s="435">
        <f t="shared" si="983"/>
        <v>0</v>
      </c>
      <c r="AH430" s="432">
        <v>2.8</v>
      </c>
      <c r="AI430" s="433">
        <v>3</v>
      </c>
      <c r="AJ430" s="434">
        <f t="shared" si="984"/>
        <v>58.8</v>
      </c>
      <c r="AK430" s="435">
        <f t="shared" si="985"/>
        <v>135</v>
      </c>
      <c r="AL430" s="432">
        <v>2.5</v>
      </c>
      <c r="AM430" s="433">
        <v>4</v>
      </c>
      <c r="AN430" s="434">
        <f t="shared" si="986"/>
        <v>5</v>
      </c>
      <c r="AO430" s="435">
        <f t="shared" si="987"/>
        <v>8</v>
      </c>
      <c r="AP430" s="432"/>
      <c r="AQ430" s="433"/>
      <c r="AR430" s="434">
        <f t="shared" si="988"/>
        <v>0</v>
      </c>
      <c r="AS430" s="435">
        <f t="shared" si="989"/>
        <v>0</v>
      </c>
      <c r="AT430" s="434">
        <f t="shared" si="990"/>
        <v>2.7739130434782608</v>
      </c>
      <c r="AU430" s="435">
        <f t="shared" si="991"/>
        <v>3.0425531914893615</v>
      </c>
      <c r="AV430" s="434">
        <f t="shared" si="992"/>
        <v>63.8</v>
      </c>
      <c r="AW430" s="435">
        <f t="shared" si="993"/>
        <v>143</v>
      </c>
      <c r="AX430" s="432"/>
      <c r="AY430" s="433"/>
      <c r="AZ430" s="434">
        <f t="shared" si="994"/>
        <v>0</v>
      </c>
      <c r="BA430" s="435">
        <f t="shared" si="995"/>
        <v>0</v>
      </c>
      <c r="BB430" s="432"/>
      <c r="BC430" s="433"/>
      <c r="BD430" s="434">
        <f t="shared" si="996"/>
        <v>0</v>
      </c>
      <c r="BE430" s="435">
        <f t="shared" si="997"/>
        <v>0</v>
      </c>
      <c r="BF430" s="432"/>
      <c r="BG430" s="433"/>
      <c r="BH430" s="434">
        <f t="shared" si="998"/>
        <v>0</v>
      </c>
      <c r="BI430" s="435">
        <f t="shared" si="999"/>
        <v>0</v>
      </c>
      <c r="BJ430" s="434">
        <f t="shared" si="1000"/>
        <v>0</v>
      </c>
      <c r="BK430" s="435">
        <f t="shared" si="1001"/>
        <v>0</v>
      </c>
      <c r="BL430" s="434">
        <f t="shared" si="1002"/>
        <v>0</v>
      </c>
      <c r="BM430" s="435">
        <f t="shared" si="1003"/>
        <v>0</v>
      </c>
      <c r="BN430" s="432">
        <v>61</v>
      </c>
      <c r="BO430" s="433">
        <v>87</v>
      </c>
      <c r="BP430" s="434">
        <f t="shared" si="1004"/>
        <v>0</v>
      </c>
      <c r="BQ430" s="435">
        <f t="shared" si="1005"/>
        <v>0</v>
      </c>
      <c r="BR430" s="432">
        <v>16</v>
      </c>
      <c r="BS430" s="433">
        <v>15</v>
      </c>
      <c r="BT430" s="434">
        <f t="shared" si="1006"/>
        <v>0</v>
      </c>
      <c r="BU430" s="435">
        <f t="shared" si="1007"/>
        <v>0</v>
      </c>
      <c r="BV430" s="432"/>
      <c r="BW430" s="433"/>
      <c r="BX430" s="434">
        <f t="shared" si="1118"/>
        <v>0</v>
      </c>
      <c r="BY430" s="435">
        <f t="shared" si="1119"/>
        <v>0</v>
      </c>
      <c r="BZ430" s="434">
        <f t="shared" si="1120"/>
        <v>77</v>
      </c>
      <c r="CA430" s="435">
        <f t="shared" si="1121"/>
        <v>102</v>
      </c>
      <c r="CB430" s="434">
        <f t="shared" si="1122"/>
        <v>0</v>
      </c>
      <c r="CC430" s="435">
        <f t="shared" si="1123"/>
        <v>0</v>
      </c>
      <c r="CD430" s="432">
        <v>5.5</v>
      </c>
      <c r="CE430" s="433">
        <v>6.1</v>
      </c>
      <c r="CF430" s="434">
        <f t="shared" si="1014"/>
        <v>335.5</v>
      </c>
      <c r="CG430" s="435">
        <f t="shared" si="1015"/>
        <v>530.69999999999993</v>
      </c>
      <c r="CH430" s="432">
        <v>7.6</v>
      </c>
      <c r="CI430" s="433">
        <v>8.6999999999999993</v>
      </c>
      <c r="CJ430" s="434">
        <f t="shared" si="1016"/>
        <v>121.6</v>
      </c>
      <c r="CK430" s="435">
        <f t="shared" si="1017"/>
        <v>130.5</v>
      </c>
      <c r="CL430" s="432"/>
      <c r="CM430" s="433"/>
      <c r="CN430" s="434">
        <f t="shared" si="1018"/>
        <v>0</v>
      </c>
      <c r="CO430" s="435">
        <f t="shared" si="1019"/>
        <v>0</v>
      </c>
      <c r="CP430" s="434">
        <f t="shared" si="1020"/>
        <v>5.9363636363636365</v>
      </c>
      <c r="CQ430" s="435">
        <f t="shared" si="1021"/>
        <v>6.4823529411764698</v>
      </c>
      <c r="CR430" s="434">
        <f t="shared" si="1022"/>
        <v>457.1</v>
      </c>
      <c r="CS430" s="435">
        <f t="shared" si="1023"/>
        <v>661.19999999999993</v>
      </c>
      <c r="CT430" s="432"/>
      <c r="CU430" s="433"/>
      <c r="CV430" s="434">
        <f t="shared" si="1024"/>
        <v>0</v>
      </c>
      <c r="CW430" s="435">
        <f t="shared" si="1025"/>
        <v>0</v>
      </c>
      <c r="CX430" s="432"/>
      <c r="CY430" s="433"/>
      <c r="CZ430" s="434">
        <f t="shared" si="1026"/>
        <v>0</v>
      </c>
      <c r="DA430" s="435">
        <f t="shared" si="1027"/>
        <v>0</v>
      </c>
      <c r="DB430" s="432"/>
      <c r="DC430" s="433"/>
      <c r="DD430" s="434">
        <f t="shared" si="1028"/>
        <v>0</v>
      </c>
      <c r="DE430" s="435">
        <f t="shared" si="1029"/>
        <v>0</v>
      </c>
      <c r="DF430" s="434">
        <f t="shared" si="1030"/>
        <v>0</v>
      </c>
      <c r="DG430" s="435">
        <f t="shared" si="1031"/>
        <v>0</v>
      </c>
      <c r="DH430" s="434">
        <f t="shared" si="1032"/>
        <v>0</v>
      </c>
      <c r="DI430" s="435">
        <f t="shared" si="1033"/>
        <v>0</v>
      </c>
      <c r="DJ430" s="434">
        <f t="shared" si="1034"/>
        <v>100</v>
      </c>
      <c r="DK430" s="435">
        <f t="shared" si="1035"/>
        <v>149</v>
      </c>
      <c r="DL430" s="434">
        <f t="shared" si="1036"/>
        <v>0</v>
      </c>
      <c r="DM430" s="435">
        <f t="shared" si="1037"/>
        <v>0</v>
      </c>
      <c r="DN430" s="434">
        <f t="shared" si="1038"/>
        <v>5.2089999999999996</v>
      </c>
      <c r="DO430" s="435">
        <f t="shared" si="1039"/>
        <v>5.3973154362416107</v>
      </c>
      <c r="DP430" s="434">
        <f t="shared" si="1040"/>
        <v>520.9</v>
      </c>
      <c r="DQ430" s="435">
        <f t="shared" si="1041"/>
        <v>804.2</v>
      </c>
      <c r="DR430" s="434">
        <f t="shared" si="1042"/>
        <v>0</v>
      </c>
      <c r="DS430" s="435">
        <f t="shared" si="1043"/>
        <v>0</v>
      </c>
      <c r="DT430" s="434">
        <f t="shared" si="1044"/>
        <v>0</v>
      </c>
      <c r="DU430" s="435">
        <f t="shared" si="1045"/>
        <v>0</v>
      </c>
      <c r="DV430" s="432">
        <v>49</v>
      </c>
      <c r="DW430" s="433">
        <v>73</v>
      </c>
      <c r="DX430" s="434">
        <f t="shared" si="1046"/>
        <v>0</v>
      </c>
      <c r="DY430" s="435">
        <f t="shared" si="1047"/>
        <v>0</v>
      </c>
      <c r="DZ430" s="432">
        <v>33</v>
      </c>
      <c r="EA430" s="433">
        <v>50</v>
      </c>
      <c r="EB430" s="434">
        <f t="shared" si="1048"/>
        <v>0</v>
      </c>
      <c r="EC430" s="435">
        <f t="shared" si="1049"/>
        <v>0</v>
      </c>
      <c r="ED430" s="432"/>
      <c r="EE430" s="433"/>
      <c r="EF430" s="434">
        <f t="shared" si="1050"/>
        <v>0</v>
      </c>
      <c r="EG430" s="435">
        <f t="shared" si="1051"/>
        <v>0</v>
      </c>
      <c r="EH430" s="434">
        <f t="shared" si="1052"/>
        <v>82</v>
      </c>
      <c r="EI430" s="435">
        <f t="shared" si="1053"/>
        <v>123</v>
      </c>
      <c r="EJ430" s="434">
        <f t="shared" si="1054"/>
        <v>0</v>
      </c>
      <c r="EK430" s="435">
        <f t="shared" si="1055"/>
        <v>0</v>
      </c>
      <c r="EL430" s="432">
        <v>3.9</v>
      </c>
      <c r="EM430" s="433">
        <v>4</v>
      </c>
      <c r="EN430" s="434">
        <f t="shared" si="1056"/>
        <v>191.1</v>
      </c>
      <c r="EO430" s="435">
        <f t="shared" si="1057"/>
        <v>292</v>
      </c>
      <c r="EP430" s="432">
        <v>3.7</v>
      </c>
      <c r="EQ430" s="433">
        <v>3.9</v>
      </c>
      <c r="ER430" s="434">
        <f t="shared" si="1058"/>
        <v>122.10000000000001</v>
      </c>
      <c r="ES430" s="435">
        <f t="shared" si="1059"/>
        <v>195</v>
      </c>
      <c r="ET430" s="432"/>
      <c r="EU430" s="433"/>
      <c r="EV430" s="434">
        <f t="shared" si="1060"/>
        <v>0</v>
      </c>
      <c r="EW430" s="435">
        <f t="shared" si="1061"/>
        <v>0</v>
      </c>
      <c r="EX430" s="434">
        <f t="shared" si="1062"/>
        <v>3.8195121951219511</v>
      </c>
      <c r="EY430" s="435">
        <f t="shared" si="1063"/>
        <v>3.9593495934959351</v>
      </c>
      <c r="EZ430" s="434">
        <f t="shared" si="1064"/>
        <v>313.2</v>
      </c>
      <c r="FA430" s="435">
        <f t="shared" si="1065"/>
        <v>487</v>
      </c>
      <c r="FB430" s="432"/>
      <c r="FC430" s="433"/>
      <c r="FD430" s="434">
        <f t="shared" si="1066"/>
        <v>0</v>
      </c>
      <c r="FE430" s="435">
        <f t="shared" si="1067"/>
        <v>0</v>
      </c>
      <c r="FF430" s="432"/>
      <c r="FG430" s="433"/>
      <c r="FH430" s="434">
        <f t="shared" si="1068"/>
        <v>0</v>
      </c>
      <c r="FI430" s="435">
        <f t="shared" si="1069"/>
        <v>0</v>
      </c>
      <c r="FJ430" s="432"/>
      <c r="FK430" s="433"/>
      <c r="FL430" s="434">
        <f t="shared" si="1070"/>
        <v>0</v>
      </c>
      <c r="FM430" s="435">
        <f t="shared" si="1071"/>
        <v>0</v>
      </c>
      <c r="FN430" s="434">
        <f t="shared" si="1072"/>
        <v>0</v>
      </c>
      <c r="FO430" s="435">
        <f t="shared" si="1073"/>
        <v>0</v>
      </c>
      <c r="FP430" s="434">
        <f t="shared" si="1074"/>
        <v>0</v>
      </c>
      <c r="FQ430" s="435">
        <f t="shared" si="1075"/>
        <v>0</v>
      </c>
      <c r="FR430" s="432">
        <v>6</v>
      </c>
      <c r="FS430" s="433">
        <v>11</v>
      </c>
      <c r="FT430" s="434">
        <f t="shared" si="1076"/>
        <v>0</v>
      </c>
      <c r="FU430" s="435">
        <f t="shared" si="1077"/>
        <v>0</v>
      </c>
      <c r="FV430" s="432">
        <v>4.9000000000000004</v>
      </c>
      <c r="FW430" s="433">
        <v>7.6</v>
      </c>
      <c r="FX430" s="434">
        <f t="shared" si="1078"/>
        <v>29.400000000000002</v>
      </c>
      <c r="FY430" s="435">
        <f t="shared" si="1079"/>
        <v>83.6</v>
      </c>
      <c r="FZ430" s="432"/>
      <c r="GA430" s="433"/>
      <c r="GB430" s="434">
        <f t="shared" si="1080"/>
        <v>0</v>
      </c>
      <c r="GC430" s="435">
        <f t="shared" si="1081"/>
        <v>0</v>
      </c>
      <c r="GD430" s="434">
        <f t="shared" si="1082"/>
        <v>131</v>
      </c>
      <c r="GE430" s="435">
        <f t="shared" si="1083"/>
        <v>205</v>
      </c>
      <c r="GF430" s="434">
        <f t="shared" si="1084"/>
        <v>0</v>
      </c>
      <c r="GG430" s="435">
        <f t="shared" si="1085"/>
        <v>0</v>
      </c>
      <c r="GH430" s="434">
        <f t="shared" si="1086"/>
        <v>585.4</v>
      </c>
      <c r="GI430" s="435">
        <f t="shared" si="1087"/>
        <v>957.69999999999993</v>
      </c>
      <c r="GJ430" s="434">
        <f t="shared" si="1088"/>
        <v>0</v>
      </c>
      <c r="GK430" s="435">
        <f t="shared" si="1089"/>
        <v>0</v>
      </c>
      <c r="GL430" s="434">
        <f t="shared" si="1090"/>
        <v>51</v>
      </c>
      <c r="GM430" s="435">
        <f t="shared" si="1091"/>
        <v>67</v>
      </c>
      <c r="GN430" s="434">
        <f t="shared" si="1092"/>
        <v>0</v>
      </c>
      <c r="GO430" s="435">
        <f t="shared" si="1093"/>
        <v>0</v>
      </c>
      <c r="GP430" s="434">
        <f t="shared" si="1094"/>
        <v>248.7</v>
      </c>
      <c r="GQ430" s="435">
        <f t="shared" si="1095"/>
        <v>333.5</v>
      </c>
      <c r="GR430" s="434">
        <f t="shared" si="1096"/>
        <v>0</v>
      </c>
      <c r="GS430" s="435">
        <f t="shared" si="1097"/>
        <v>0</v>
      </c>
      <c r="GT430" s="434">
        <f t="shared" si="1098"/>
        <v>182</v>
      </c>
      <c r="GU430" s="435">
        <f t="shared" si="1099"/>
        <v>272</v>
      </c>
      <c r="GV430" s="434">
        <f t="shared" si="1100"/>
        <v>0</v>
      </c>
      <c r="GW430" s="435">
        <f t="shared" si="1101"/>
        <v>0</v>
      </c>
      <c r="GX430" s="434">
        <f t="shared" si="1102"/>
        <v>834.09999999999991</v>
      </c>
      <c r="GY430" s="435">
        <f t="shared" si="1103"/>
        <v>1291.1999999999998</v>
      </c>
      <c r="GZ430" s="434">
        <f t="shared" si="1104"/>
        <v>0</v>
      </c>
      <c r="HA430" s="435">
        <f t="shared" si="1105"/>
        <v>0</v>
      </c>
      <c r="HB430" s="434">
        <f t="shared" si="1106"/>
        <v>0</v>
      </c>
      <c r="HC430" s="435">
        <f t="shared" si="1107"/>
        <v>0</v>
      </c>
      <c r="HD430" s="434">
        <f t="shared" si="1108"/>
        <v>0</v>
      </c>
      <c r="HE430" s="435">
        <f t="shared" si="1109"/>
        <v>0</v>
      </c>
      <c r="HF430" s="434">
        <f t="shared" si="1110"/>
        <v>0</v>
      </c>
      <c r="HG430" s="435">
        <f t="shared" si="1111"/>
        <v>0</v>
      </c>
      <c r="HH430" s="434">
        <f t="shared" si="1112"/>
        <v>0</v>
      </c>
      <c r="HI430" s="435">
        <f t="shared" si="1113"/>
        <v>0</v>
      </c>
      <c r="HJ430" s="434">
        <f t="shared" si="1114"/>
        <v>863.49999999999989</v>
      </c>
      <c r="HK430" s="435">
        <f t="shared" si="1115"/>
        <v>1374.8</v>
      </c>
      <c r="HL430" s="434">
        <f t="shared" si="1116"/>
        <v>0</v>
      </c>
      <c r="HM430" s="435">
        <f t="shared" si="1117"/>
        <v>0</v>
      </c>
    </row>
    <row r="431" spans="1:221" customFormat="1" ht="15" customHeight="1"/>
    <row r="432" spans="1:221" customFormat="1" ht="15"/>
    <row r="433" customFormat="1" ht="15"/>
    <row r="434" customFormat="1" ht="15"/>
  </sheetData>
  <sheetProtection insertRows="0" deleteRows="0"/>
  <sortState xmlns:xlrd2="http://schemas.microsoft.com/office/spreadsheetml/2017/richdata2" ref="A9:HM11">
    <sortCondition ref="A9:A11"/>
    <sortCondition ref="E9:E11"/>
    <sortCondition ref="B9:B11"/>
  </sortState>
  <pageMargins left="0.75" right="0.75" top="1" bottom="1" header="0.5" footer="0.5"/>
  <pageSetup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6871-BDF1-4A84-B76A-52B6F402EFAC}">
  <dimension ref="A1:E434"/>
  <sheetViews>
    <sheetView topLeftCell="A6" workbookViewId="0">
      <selection activeCell="F11" sqref="F11"/>
    </sheetView>
  </sheetViews>
  <sheetFormatPr defaultRowHeight="15"/>
  <cols>
    <col min="1" max="1" width="5.44140625" style="55" customWidth="1"/>
  </cols>
  <sheetData>
    <row r="1" spans="1:5">
      <c r="A1" s="21"/>
      <c r="B1" s="634" t="s">
        <v>1312</v>
      </c>
      <c r="C1" s="634" t="s">
        <v>1312</v>
      </c>
      <c r="D1" s="634" t="s">
        <v>1312</v>
      </c>
      <c r="E1" s="634" t="s">
        <v>1312</v>
      </c>
    </row>
    <row r="2" spans="1:5" ht="18.75" thickBot="1">
      <c r="A2" s="20" t="s">
        <v>0</v>
      </c>
      <c r="B2" s="18" t="s">
        <v>9</v>
      </c>
      <c r="C2" s="18"/>
      <c r="D2" s="18"/>
      <c r="E2" s="18"/>
    </row>
    <row r="3" spans="1:5" ht="15.75" thickTop="1">
      <c r="A3" s="46" t="s">
        <v>1016</v>
      </c>
      <c r="B3" s="18"/>
      <c r="C3" s="18"/>
      <c r="D3" s="18"/>
      <c r="E3" s="18"/>
    </row>
    <row r="4" spans="1:5">
      <c r="A4" s="48" t="s">
        <v>15</v>
      </c>
      <c r="B4" s="18"/>
      <c r="C4" s="18"/>
      <c r="D4" s="18"/>
      <c r="E4" s="18"/>
    </row>
    <row r="5" spans="1:5">
      <c r="A5" s="417"/>
      <c r="B5" s="18" t="s">
        <v>132</v>
      </c>
      <c r="C5" s="18"/>
      <c r="D5" s="18" t="s">
        <v>133</v>
      </c>
      <c r="E5" s="18"/>
    </row>
    <row r="6" spans="1:5" ht="15.75" thickBot="1">
      <c r="A6" s="53" t="s">
        <v>134</v>
      </c>
      <c r="B6" s="18" t="s">
        <v>1204</v>
      </c>
      <c r="C6" s="18" t="s">
        <v>1301</v>
      </c>
      <c r="D6" s="18" t="s">
        <v>1204</v>
      </c>
      <c r="E6" s="18" t="s">
        <v>1301</v>
      </c>
    </row>
    <row r="7" spans="1:5" ht="15.75" thickTop="1">
      <c r="A7" s="393" t="s">
        <v>134</v>
      </c>
      <c r="B7" s="18" t="s">
        <v>347</v>
      </c>
      <c r="C7" s="18" t="s">
        <v>348</v>
      </c>
      <c r="D7" s="18" t="s">
        <v>349</v>
      </c>
      <c r="E7" s="18" t="s">
        <v>350</v>
      </c>
    </row>
    <row r="8" spans="1:5">
      <c r="A8" s="437" t="s">
        <v>751</v>
      </c>
      <c r="B8" s="648"/>
      <c r="C8" s="648"/>
      <c r="D8" s="648"/>
      <c r="E8" s="648"/>
    </row>
    <row r="9" spans="1:5">
      <c r="A9" s="499" t="s">
        <v>351</v>
      </c>
      <c r="B9" s="648">
        <v>7012.5000000000009</v>
      </c>
      <c r="C9" s="648">
        <v>6579.1283524904229</v>
      </c>
      <c r="D9" s="648">
        <v>187856.99999999985</v>
      </c>
      <c r="E9" s="648">
        <v>199516.00000000015</v>
      </c>
    </row>
    <row r="10" spans="1:5">
      <c r="A10" s="499" t="s">
        <v>351</v>
      </c>
      <c r="B10" s="648">
        <v>5307.7499999999964</v>
      </c>
      <c r="C10" s="648">
        <v>4846.333333333333</v>
      </c>
      <c r="D10" s="648">
        <v>157025.00000000023</v>
      </c>
      <c r="E10" s="648">
        <v>142686.89620896915</v>
      </c>
    </row>
    <row r="11" spans="1:5">
      <c r="A11" s="499" t="s">
        <v>351</v>
      </c>
      <c r="B11" s="648">
        <v>2009.5833333333344</v>
      </c>
      <c r="C11" s="648">
        <v>2067.9166666666661</v>
      </c>
      <c r="D11" s="648">
        <v>57919.000000000044</v>
      </c>
      <c r="E11" s="648">
        <v>56398.81920903948</v>
      </c>
    </row>
    <row r="12" spans="1:5">
      <c r="A12" s="499" t="s">
        <v>351</v>
      </c>
      <c r="B12" s="648">
        <v>2125.4166666666652</v>
      </c>
      <c r="C12" s="648">
        <v>2355.7844827586196</v>
      </c>
      <c r="D12" s="648">
        <v>64258.999999999891</v>
      </c>
      <c r="E12" s="648">
        <v>69102.999999999985</v>
      </c>
    </row>
    <row r="13" spans="1:5">
      <c r="A13" s="499" t="s">
        <v>351</v>
      </c>
      <c r="B13" s="648">
        <v>20549.22689917179</v>
      </c>
      <c r="C13" s="648">
        <v>21092.174770452941</v>
      </c>
      <c r="D13" s="648">
        <v>595781.00000000151</v>
      </c>
      <c r="E13" s="648">
        <v>604135.00000000105</v>
      </c>
    </row>
    <row r="14" spans="1:5">
      <c r="A14" s="499" t="s">
        <v>351</v>
      </c>
      <c r="B14" s="648">
        <v>4269.6666666666661</v>
      </c>
      <c r="C14" s="648">
        <v>3847.6111111111131</v>
      </c>
      <c r="D14" s="648">
        <v>102720.00000000012</v>
      </c>
      <c r="E14" s="648">
        <v>90401.000000000058</v>
      </c>
    </row>
    <row r="15" spans="1:5">
      <c r="A15" s="499" t="s">
        <v>351</v>
      </c>
      <c r="B15" s="648">
        <v>6132.1168300653571</v>
      </c>
      <c r="C15" s="648">
        <v>6658.9019351970001</v>
      </c>
      <c r="D15" s="648">
        <v>129455.93137254896</v>
      </c>
      <c r="E15" s="648">
        <v>134032.00000000009</v>
      </c>
    </row>
    <row r="16" spans="1:5">
      <c r="A16" s="499" t="s">
        <v>351</v>
      </c>
      <c r="B16" s="648">
        <v>1536.0266680538223</v>
      </c>
      <c r="C16" s="648">
        <v>1640.8421717171714</v>
      </c>
      <c r="D16" s="648">
        <v>39571.000000000029</v>
      </c>
      <c r="E16" s="648">
        <v>41345.000000000022</v>
      </c>
    </row>
    <row r="17" spans="1:5">
      <c r="A17" s="499" t="s">
        <v>351</v>
      </c>
      <c r="B17" s="648">
        <v>2258.3333333333344</v>
      </c>
      <c r="C17" s="648">
        <v>1796.4102564102575</v>
      </c>
      <c r="D17" s="648">
        <v>56790.999999999927</v>
      </c>
      <c r="E17" s="648">
        <v>46568.999999999942</v>
      </c>
    </row>
    <row r="18" spans="1:5">
      <c r="A18" s="499" t="s">
        <v>351</v>
      </c>
      <c r="B18" s="648">
        <v>6979.8333333333367</v>
      </c>
      <c r="C18" s="648">
        <v>7374.1864355231164</v>
      </c>
      <c r="D18" s="648">
        <v>205090.00000000029</v>
      </c>
      <c r="E18" s="648">
        <v>214086.99999999997</v>
      </c>
    </row>
    <row r="19" spans="1:5">
      <c r="A19" s="499" t="s">
        <v>351</v>
      </c>
      <c r="B19" s="648">
        <v>947.41666666666629</v>
      </c>
      <c r="C19" s="648">
        <v>705.81306306306305</v>
      </c>
      <c r="D19" s="648">
        <v>12378.999999999996</v>
      </c>
      <c r="E19" s="648">
        <v>13296.83783783784</v>
      </c>
    </row>
    <row r="20" spans="1:5">
      <c r="A20" s="499" t="s">
        <v>351</v>
      </c>
      <c r="B20" s="648">
        <v>2436.3437370761426</v>
      </c>
      <c r="C20" s="648">
        <v>2079.0591059982112</v>
      </c>
      <c r="D20" s="648">
        <v>42625.000000000007</v>
      </c>
      <c r="E20" s="648">
        <v>37834</v>
      </c>
    </row>
    <row r="21" spans="1:5">
      <c r="A21" s="499" t="s">
        <v>351</v>
      </c>
      <c r="B21" s="648">
        <v>1063.9474206349196</v>
      </c>
      <c r="C21" s="648">
        <v>1062.4238683127578</v>
      </c>
      <c r="D21" s="648">
        <v>17066.000000000007</v>
      </c>
      <c r="E21" s="648">
        <v>16561</v>
      </c>
    </row>
    <row r="22" spans="1:5">
      <c r="A22" s="499" t="s">
        <v>351</v>
      </c>
      <c r="B22" s="648">
        <v>583.5</v>
      </c>
      <c r="C22" s="648">
        <v>986.73188405797077</v>
      </c>
      <c r="D22" s="648">
        <v>7521.9999999999982</v>
      </c>
      <c r="E22" s="648">
        <v>11883.999999999996</v>
      </c>
    </row>
    <row r="23" spans="1:5">
      <c r="A23" s="499" t="s">
        <v>351</v>
      </c>
      <c r="B23" s="648">
        <v>1105.6403935185187</v>
      </c>
      <c r="C23" s="648">
        <v>1033.6746031746036</v>
      </c>
      <c r="D23" s="648">
        <v>22197.649999999994</v>
      </c>
      <c r="E23" s="648">
        <v>21146.999999999993</v>
      </c>
    </row>
    <row r="24" spans="1:5">
      <c r="A24" s="499" t="s">
        <v>351</v>
      </c>
      <c r="B24" s="648">
        <v>538.82638888888869</v>
      </c>
      <c r="C24" s="648">
        <v>432.09684684684703</v>
      </c>
      <c r="D24" s="648">
        <v>9209</v>
      </c>
      <c r="E24" s="648">
        <v>6413.0000000000055</v>
      </c>
    </row>
    <row r="25" spans="1:5">
      <c r="A25" s="499" t="s">
        <v>351</v>
      </c>
      <c r="B25" s="648">
        <v>1780.5098955412909</v>
      </c>
      <c r="C25" s="648">
        <v>1429.7829389377896</v>
      </c>
      <c r="D25" s="648">
        <v>27056.999999999985</v>
      </c>
      <c r="E25" s="648">
        <v>21972.999999999989</v>
      </c>
    </row>
    <row r="26" spans="1:5">
      <c r="A26" s="499" t="s">
        <v>351</v>
      </c>
      <c r="B26" s="648">
        <v>854.78160919540176</v>
      </c>
      <c r="C26" s="648">
        <v>722.8580246913582</v>
      </c>
      <c r="D26" s="648">
        <v>14185.999999999993</v>
      </c>
      <c r="E26" s="648">
        <v>11598.000000000007</v>
      </c>
    </row>
    <row r="27" spans="1:5">
      <c r="A27" s="507" t="s">
        <v>351</v>
      </c>
      <c r="B27" s="648">
        <v>681.30747126436802</v>
      </c>
      <c r="C27" s="648">
        <v>489.09943977591041</v>
      </c>
      <c r="D27" s="648">
        <v>12081.999999999996</v>
      </c>
      <c r="E27" s="648">
        <v>10976</v>
      </c>
    </row>
    <row r="28" spans="1:5">
      <c r="A28" s="499" t="s">
        <v>351</v>
      </c>
      <c r="B28" s="648">
        <v>989.82044772044799</v>
      </c>
      <c r="C28" s="648">
        <v>1027.4703947368423</v>
      </c>
      <c r="D28" s="648">
        <v>18221</v>
      </c>
      <c r="E28" s="648">
        <v>18516.000000000004</v>
      </c>
    </row>
    <row r="29" spans="1:5">
      <c r="A29" s="507" t="s">
        <v>351</v>
      </c>
      <c r="B29" s="648">
        <v>1649.4090909090905</v>
      </c>
      <c r="C29" s="648">
        <v>1378.1760530494071</v>
      </c>
      <c r="D29" s="648">
        <v>25217</v>
      </c>
      <c r="E29" s="648">
        <v>22917.000000000022</v>
      </c>
    </row>
    <row r="30" spans="1:5">
      <c r="A30" s="499" t="s">
        <v>351</v>
      </c>
      <c r="B30" s="648">
        <v>3521.3683924631941</v>
      </c>
      <c r="C30" s="648">
        <v>3808.042270740953</v>
      </c>
      <c r="D30" s="648">
        <v>62722</v>
      </c>
      <c r="E30" s="648">
        <v>61983</v>
      </c>
    </row>
    <row r="31" spans="1:5">
      <c r="A31" s="499" t="s">
        <v>351</v>
      </c>
      <c r="B31" s="648">
        <v>918.44275582573391</v>
      </c>
      <c r="C31" s="648">
        <v>930.08333333333348</v>
      </c>
      <c r="D31" s="648">
        <v>18714.000000000004</v>
      </c>
      <c r="E31" s="648">
        <v>17260.999999999996</v>
      </c>
    </row>
    <row r="32" spans="1:5">
      <c r="A32" s="499" t="s">
        <v>351</v>
      </c>
      <c r="B32" s="648">
        <v>676.3333333333336</v>
      </c>
      <c r="C32" s="648">
        <v>440.04938271604891</v>
      </c>
      <c r="D32" s="648">
        <v>10740.999999999998</v>
      </c>
      <c r="E32" s="648">
        <v>9325.9999999999891</v>
      </c>
    </row>
    <row r="33" spans="1:5">
      <c r="A33" s="499" t="s">
        <v>351</v>
      </c>
      <c r="B33" s="648">
        <v>933.66690590111648</v>
      </c>
      <c r="C33" s="648">
        <v>961.86666666666667</v>
      </c>
      <c r="D33" s="648">
        <v>13464.000000000018</v>
      </c>
      <c r="E33" s="648">
        <v>14613.999999999998</v>
      </c>
    </row>
    <row r="34" spans="1:5">
      <c r="A34" s="507" t="s">
        <v>351</v>
      </c>
      <c r="B34" s="648">
        <v>481.30688657407427</v>
      </c>
      <c r="C34" s="648">
        <v>609.48717948717979</v>
      </c>
      <c r="D34" s="648">
        <v>9854.6666666666715</v>
      </c>
      <c r="E34" s="648">
        <v>10362.000000000002</v>
      </c>
    </row>
    <row r="35" spans="1:5">
      <c r="A35" s="499" t="s">
        <v>351</v>
      </c>
      <c r="B35" s="648">
        <v>876.33333333333314</v>
      </c>
      <c r="C35" s="648">
        <v>887.91666666666674</v>
      </c>
      <c r="D35" s="648">
        <v>14280.999999999996</v>
      </c>
      <c r="E35" s="648">
        <v>13296.000000000011</v>
      </c>
    </row>
    <row r="36" spans="1:5">
      <c r="A36" s="507" t="s">
        <v>351</v>
      </c>
      <c r="B36" s="648">
        <v>480.58333333333269</v>
      </c>
      <c r="C36" s="648">
        <v>771.56592039800989</v>
      </c>
      <c r="D36" s="648">
        <v>17190</v>
      </c>
      <c r="E36" s="648">
        <v>15112.799999999996</v>
      </c>
    </row>
    <row r="37" spans="1:5">
      <c r="A37" s="499" t="s">
        <v>351</v>
      </c>
      <c r="B37" s="648">
        <v>1020.0075757575762</v>
      </c>
      <c r="C37" s="648">
        <v>805.09367167919834</v>
      </c>
      <c r="D37" s="648">
        <v>13751</v>
      </c>
      <c r="E37" s="648">
        <v>12821</v>
      </c>
    </row>
    <row r="38" spans="1:5">
      <c r="A38" s="507" t="s">
        <v>351</v>
      </c>
      <c r="B38" s="648">
        <v>1514.2244601208915</v>
      </c>
      <c r="C38" s="648">
        <v>1231.5508963549651</v>
      </c>
      <c r="D38" s="648">
        <v>27607</v>
      </c>
      <c r="E38" s="648">
        <v>23165</v>
      </c>
    </row>
    <row r="39" spans="1:5">
      <c r="A39" s="499" t="s">
        <v>351</v>
      </c>
      <c r="B39" s="648">
        <v>660.91666666666686</v>
      </c>
      <c r="C39" s="648">
        <v>493.33333333333314</v>
      </c>
      <c r="D39" s="648">
        <v>10636.999999999998</v>
      </c>
      <c r="E39" s="648">
        <v>9980.9999999999982</v>
      </c>
    </row>
    <row r="40" spans="1:5">
      <c r="A40" s="507" t="s">
        <v>351</v>
      </c>
      <c r="B40" s="648">
        <v>3380.1863659814126</v>
      </c>
      <c r="C40" s="648">
        <v>3751.7453610739271</v>
      </c>
      <c r="D40" s="648">
        <v>49566.000000000015</v>
      </c>
      <c r="E40" s="648">
        <v>56363.000000000007</v>
      </c>
    </row>
    <row r="41" spans="1:5">
      <c r="A41" s="443" t="s">
        <v>1205</v>
      </c>
      <c r="B41" s="648">
        <v>0</v>
      </c>
      <c r="C41" s="648">
        <v>0</v>
      </c>
      <c r="D41" s="648">
        <v>0</v>
      </c>
      <c r="E41" s="648">
        <v>0</v>
      </c>
    </row>
    <row r="42" spans="1:5">
      <c r="A42" s="447" t="s">
        <v>380</v>
      </c>
      <c r="B42" s="648">
        <v>0</v>
      </c>
      <c r="C42" s="648">
        <v>0</v>
      </c>
      <c r="D42" s="648">
        <v>0</v>
      </c>
      <c r="E42" s="648">
        <v>0</v>
      </c>
    </row>
    <row r="43" spans="1:5">
      <c r="A43" s="510" t="s">
        <v>380</v>
      </c>
      <c r="B43" s="648">
        <v>6463.9902000000002</v>
      </c>
      <c r="C43" s="648">
        <v>4691.4778999999999</v>
      </c>
      <c r="D43" s="648">
        <v>126780.00660000001</v>
      </c>
      <c r="E43" s="648">
        <v>98395.026100000017</v>
      </c>
    </row>
    <row r="44" spans="1:5">
      <c r="A44" s="510" t="s">
        <v>380</v>
      </c>
      <c r="B44" s="648">
        <v>19485.477200000001</v>
      </c>
      <c r="C44" s="648">
        <v>20073.956999999999</v>
      </c>
      <c r="D44" s="648">
        <v>328287.7978</v>
      </c>
      <c r="E44" s="648">
        <v>344996.07199999999</v>
      </c>
    </row>
    <row r="45" spans="1:5">
      <c r="A45" s="510" t="s">
        <v>380</v>
      </c>
      <c r="B45" s="648">
        <v>2544.9866999999999</v>
      </c>
      <c r="C45" s="648">
        <v>2413.0009</v>
      </c>
      <c r="D45" s="648">
        <v>51826.586300000003</v>
      </c>
      <c r="E45" s="648">
        <v>46366.987300000008</v>
      </c>
    </row>
    <row r="46" spans="1:5">
      <c r="A46" s="510" t="s">
        <v>380</v>
      </c>
      <c r="B46" s="648">
        <v>730.00220000000002</v>
      </c>
      <c r="C46" s="648">
        <v>528.49969999999996</v>
      </c>
      <c r="D46" s="648">
        <v>17884.002499999999</v>
      </c>
      <c r="E46" s="648">
        <v>13061.001099999998</v>
      </c>
    </row>
    <row r="47" spans="1:5">
      <c r="A47" s="510" t="s">
        <v>380</v>
      </c>
      <c r="B47" s="648">
        <v>5081.4785000000002</v>
      </c>
      <c r="C47" s="648">
        <v>4728.5216</v>
      </c>
      <c r="D47" s="648">
        <v>114291.8887</v>
      </c>
      <c r="E47" s="648">
        <v>111376.00420000001</v>
      </c>
    </row>
    <row r="48" spans="1:5">
      <c r="A48" s="510" t="s">
        <v>380</v>
      </c>
      <c r="B48" s="648">
        <v>6297.5123999999996</v>
      </c>
      <c r="C48" s="648">
        <v>5575.0326000000005</v>
      </c>
      <c r="D48" s="648">
        <v>123344.91760000003</v>
      </c>
      <c r="E48" s="648">
        <v>108783.52140000001</v>
      </c>
    </row>
    <row r="49" spans="1:5">
      <c r="A49" s="510" t="s">
        <v>380</v>
      </c>
      <c r="B49" s="648">
        <v>6336.4924000000001</v>
      </c>
      <c r="C49" s="648">
        <v>13193.001499999998</v>
      </c>
      <c r="D49" s="648">
        <v>101565.98659999999</v>
      </c>
      <c r="E49" s="648">
        <v>201460.00820000001</v>
      </c>
    </row>
    <row r="50" spans="1:5">
      <c r="A50" s="510" t="s">
        <v>380</v>
      </c>
      <c r="B50" s="648">
        <v>230.00049999999999</v>
      </c>
      <c r="C50" s="648">
        <v>222.49959999999999</v>
      </c>
      <c r="D50" s="648">
        <v>3641.9985000000001</v>
      </c>
      <c r="E50" s="648">
        <v>3898.9991</v>
      </c>
    </row>
    <row r="51" spans="1:5">
      <c r="A51" s="510" t="s">
        <v>380</v>
      </c>
      <c r="B51" s="648">
        <v>1454.5085000000001</v>
      </c>
      <c r="C51" s="648">
        <v>1344.4967999999999</v>
      </c>
      <c r="D51" s="648">
        <v>30103.994799999997</v>
      </c>
      <c r="E51" s="648">
        <v>27600.996199999998</v>
      </c>
    </row>
    <row r="52" spans="1:5">
      <c r="A52" s="510" t="s">
        <v>380</v>
      </c>
      <c r="B52" s="648">
        <v>11055.442800000001</v>
      </c>
      <c r="C52" s="648">
        <v>11191.4861</v>
      </c>
      <c r="D52" s="648">
        <v>213538.49829999998</v>
      </c>
      <c r="E52" s="648">
        <v>216782.99240000002</v>
      </c>
    </row>
    <row r="53" spans="1:5">
      <c r="A53" s="510" t="s">
        <v>380</v>
      </c>
      <c r="B53" s="648">
        <v>5353.9969000000001</v>
      </c>
      <c r="C53" s="648">
        <v>4832.5047999999988</v>
      </c>
      <c r="D53" s="648">
        <v>123445.9777</v>
      </c>
      <c r="E53" s="648">
        <v>113140.01020000002</v>
      </c>
    </row>
    <row r="54" spans="1:5">
      <c r="A54" s="510" t="s">
        <v>380</v>
      </c>
      <c r="B54" s="648">
        <v>1003.0001</v>
      </c>
      <c r="C54" s="648">
        <v>919.00099999999998</v>
      </c>
      <c r="D54" s="648">
        <v>23416.5062</v>
      </c>
      <c r="E54" s="648">
        <v>23514.002700000001</v>
      </c>
    </row>
    <row r="55" spans="1:5">
      <c r="A55" s="510" t="s">
        <v>380</v>
      </c>
      <c r="B55" s="648">
        <v>2109.5056999999997</v>
      </c>
      <c r="C55" s="648">
        <v>2283.4960000000001</v>
      </c>
      <c r="D55" s="648">
        <v>46026.995299999995</v>
      </c>
      <c r="E55" s="648">
        <v>48631.996500000008</v>
      </c>
    </row>
    <row r="56" spans="1:5">
      <c r="A56" s="510" t="s">
        <v>380</v>
      </c>
      <c r="B56" s="648">
        <v>3847.0318000000007</v>
      </c>
      <c r="C56" s="648">
        <v>4482.0011000000004</v>
      </c>
      <c r="D56" s="648">
        <v>77487.991499999989</v>
      </c>
      <c r="E56" s="648">
        <v>87583.000200000009</v>
      </c>
    </row>
    <row r="57" spans="1:5">
      <c r="A57" s="510" t="s">
        <v>380</v>
      </c>
      <c r="B57" s="648">
        <v>33174.265800000001</v>
      </c>
      <c r="C57" s="648">
        <v>35623.061000000002</v>
      </c>
      <c r="D57" s="648">
        <v>617612.75280000002</v>
      </c>
      <c r="E57" s="648">
        <v>663636.11230000004</v>
      </c>
    </row>
    <row r="58" spans="1:5">
      <c r="A58" s="510" t="s">
        <v>380</v>
      </c>
      <c r="B58" s="648">
        <v>471.49970000000008</v>
      </c>
      <c r="C58" s="648">
        <v>506.49959999999999</v>
      </c>
      <c r="D58" s="648">
        <v>10461.0016</v>
      </c>
      <c r="E58" s="648">
        <v>10690.9979</v>
      </c>
    </row>
    <row r="59" spans="1:5">
      <c r="A59" s="510" t="s">
        <v>380</v>
      </c>
      <c r="B59" s="648">
        <v>2014.0052000000001</v>
      </c>
      <c r="C59" s="648">
        <v>1575.9985999999999</v>
      </c>
      <c r="D59" s="648">
        <v>37349.115900000004</v>
      </c>
      <c r="E59" s="648">
        <v>30979.905899999998</v>
      </c>
    </row>
    <row r="60" spans="1:5">
      <c r="A60" s="510" t="s">
        <v>380</v>
      </c>
      <c r="B60" s="648">
        <v>15006.965899999999</v>
      </c>
      <c r="C60" s="648">
        <v>15550.508200000002</v>
      </c>
      <c r="D60" s="648">
        <v>249958.00380000001</v>
      </c>
      <c r="E60" s="648">
        <v>260963.51820000002</v>
      </c>
    </row>
    <row r="61" spans="1:5">
      <c r="A61" s="510" t="s">
        <v>380</v>
      </c>
      <c r="B61" s="648">
        <v>4346.0082000000002</v>
      </c>
      <c r="C61" s="648">
        <v>3853.9756000000002</v>
      </c>
      <c r="D61" s="648">
        <v>84323.008499999996</v>
      </c>
      <c r="E61" s="648">
        <v>71935.009399999995</v>
      </c>
    </row>
    <row r="62" spans="1:5">
      <c r="A62" s="510" t="s">
        <v>380</v>
      </c>
      <c r="B62" s="648">
        <v>3926.0110000000004</v>
      </c>
      <c r="C62" s="648">
        <v>3677.9970999999996</v>
      </c>
      <c r="D62" s="648">
        <v>69435.987999999998</v>
      </c>
      <c r="E62" s="648">
        <v>63908.977399999996</v>
      </c>
    </row>
    <row r="63" spans="1:5">
      <c r="A63" s="510" t="s">
        <v>380</v>
      </c>
      <c r="B63" s="648">
        <v>3471.4925000000003</v>
      </c>
      <c r="C63" s="648">
        <v>3499.9924999999998</v>
      </c>
      <c r="D63" s="648">
        <v>67547.021600000007</v>
      </c>
      <c r="E63" s="648">
        <v>67917.006600000008</v>
      </c>
    </row>
    <row r="64" spans="1:5">
      <c r="A64" s="510" t="s">
        <v>380</v>
      </c>
      <c r="B64" s="648">
        <v>1917.4929000000002</v>
      </c>
      <c r="C64" s="648">
        <v>2181.9949000000001</v>
      </c>
      <c r="D64" s="648">
        <v>40105.999799999998</v>
      </c>
      <c r="E64" s="648">
        <v>46085.993499999997</v>
      </c>
    </row>
    <row r="65" spans="1:5">
      <c r="A65" s="510" t="s">
        <v>380</v>
      </c>
      <c r="B65" s="648">
        <v>10117.453399999999</v>
      </c>
      <c r="C65" s="648">
        <v>10395.4913</v>
      </c>
      <c r="D65" s="648">
        <v>179602.0557</v>
      </c>
      <c r="E65" s="648">
        <v>181358.03709999996</v>
      </c>
    </row>
    <row r="66" spans="1:5">
      <c r="A66" s="510" t="s">
        <v>380</v>
      </c>
      <c r="B66" s="648">
        <v>6558.0399000000016</v>
      </c>
      <c r="C66" s="648">
        <v>6308.995100000001</v>
      </c>
      <c r="D66" s="648">
        <v>130281.0016</v>
      </c>
      <c r="E66" s="648">
        <v>123521.96759999999</v>
      </c>
    </row>
    <row r="67" spans="1:5">
      <c r="A67" s="510" t="s">
        <v>380</v>
      </c>
      <c r="B67" s="648">
        <v>5174.9757</v>
      </c>
      <c r="C67" s="648">
        <v>5489.0403999999999</v>
      </c>
      <c r="D67" s="648">
        <v>87454.973599999983</v>
      </c>
      <c r="E67" s="648">
        <v>94446.985600000015</v>
      </c>
    </row>
    <row r="68" spans="1:5">
      <c r="A68" s="510" t="s">
        <v>380</v>
      </c>
      <c r="B68" s="648">
        <v>738.50020000000006</v>
      </c>
      <c r="C68" s="648">
        <v>614.50199999999995</v>
      </c>
      <c r="D68" s="648">
        <v>15941.000600000001</v>
      </c>
      <c r="E68" s="648">
        <v>13279.999299999999</v>
      </c>
    </row>
    <row r="69" spans="1:5">
      <c r="A69" s="510" t="s">
        <v>380</v>
      </c>
      <c r="B69" s="648">
        <v>8125.4838</v>
      </c>
      <c r="C69" s="648">
        <v>6665.5415999999996</v>
      </c>
      <c r="D69" s="648">
        <v>151087.03889999999</v>
      </c>
      <c r="E69" s="648">
        <v>133844.31370000003</v>
      </c>
    </row>
    <row r="70" spans="1:5">
      <c r="A70" s="510" t="s">
        <v>380</v>
      </c>
      <c r="B70" s="648">
        <v>25260.450300000004</v>
      </c>
      <c r="C70" s="648">
        <v>27369.4257</v>
      </c>
      <c r="D70" s="648">
        <v>459862.06589999999</v>
      </c>
      <c r="E70" s="648">
        <v>507282.00319999998</v>
      </c>
    </row>
    <row r="71" spans="1:5">
      <c r="A71" s="516" t="s">
        <v>407</v>
      </c>
      <c r="B71" s="648">
        <v>25751.449999999997</v>
      </c>
      <c r="C71" s="648">
        <v>26049.360000000001</v>
      </c>
      <c r="D71" s="648">
        <v>634423.03999999992</v>
      </c>
      <c r="E71" s="648">
        <v>631289.20000000007</v>
      </c>
    </row>
    <row r="72" spans="1:5">
      <c r="A72" s="516" t="s">
        <v>407</v>
      </c>
      <c r="B72" s="648">
        <v>30192.489999999998</v>
      </c>
      <c r="C72" s="648">
        <v>31346.23</v>
      </c>
      <c r="D72" s="648">
        <v>816472.66</v>
      </c>
      <c r="E72" s="648">
        <v>832698.51</v>
      </c>
    </row>
    <row r="73" spans="1:5">
      <c r="A73" s="516" t="s">
        <v>407</v>
      </c>
      <c r="B73" s="648">
        <v>16191.939999999999</v>
      </c>
      <c r="C73" s="648">
        <v>15614.970000000001</v>
      </c>
      <c r="D73" s="648">
        <v>485664.8</v>
      </c>
      <c r="E73" s="648">
        <v>466376.59</v>
      </c>
    </row>
    <row r="74" spans="1:5">
      <c r="A74" s="516" t="s">
        <v>407</v>
      </c>
      <c r="B74" s="648">
        <v>19680.579999999998</v>
      </c>
      <c r="C74" s="648">
        <v>19343.739999999998</v>
      </c>
      <c r="D74" s="648">
        <v>531361.01</v>
      </c>
      <c r="E74" s="648">
        <v>520340.16000000003</v>
      </c>
    </row>
    <row r="75" spans="1:5">
      <c r="A75" s="516" t="s">
        <v>407</v>
      </c>
      <c r="B75" s="648">
        <v>27360.529999999995</v>
      </c>
      <c r="C75" s="648">
        <v>27981.429999999997</v>
      </c>
      <c r="D75" s="648">
        <v>684040.99</v>
      </c>
      <c r="E75" s="648">
        <v>698182.89</v>
      </c>
    </row>
    <row r="76" spans="1:5">
      <c r="A76" s="516" t="s">
        <v>407</v>
      </c>
      <c r="B76" s="648">
        <v>8566.5</v>
      </c>
      <c r="C76" s="648">
        <v>8582.41</v>
      </c>
      <c r="D76" s="648">
        <v>225232.81</v>
      </c>
      <c r="E76" s="648">
        <v>221116.07</v>
      </c>
    </row>
    <row r="77" spans="1:5">
      <c r="A77" s="521" t="s">
        <v>407</v>
      </c>
      <c r="B77" s="648">
        <v>6853.8600000000006</v>
      </c>
      <c r="C77" s="648">
        <v>6687.08</v>
      </c>
      <c r="D77" s="648">
        <v>169265.66999999998</v>
      </c>
      <c r="E77" s="648">
        <v>169194.45</v>
      </c>
    </row>
    <row r="78" spans="1:5">
      <c r="A78" s="516" t="s">
        <v>407</v>
      </c>
      <c r="B78" s="648">
        <v>2591.08</v>
      </c>
      <c r="C78" s="648">
        <v>2550.9899999999998</v>
      </c>
      <c r="D78" s="648">
        <v>64307.310000000005</v>
      </c>
      <c r="E78" s="648">
        <v>62299.120000000017</v>
      </c>
    </row>
    <row r="79" spans="1:5">
      <c r="A79" s="521" t="s">
        <v>407</v>
      </c>
      <c r="B79" s="648">
        <v>4317.3099999999995</v>
      </c>
      <c r="C79" s="648">
        <v>4396.9000000000005</v>
      </c>
      <c r="D79" s="648">
        <v>108601.45999999999</v>
      </c>
      <c r="E79" s="648">
        <v>113952.63</v>
      </c>
    </row>
    <row r="80" spans="1:5">
      <c r="A80" s="516" t="s">
        <v>407</v>
      </c>
      <c r="B80" s="648">
        <v>4358.9000000000005</v>
      </c>
      <c r="C80" s="648">
        <v>4519.17</v>
      </c>
      <c r="D80" s="648">
        <v>97018.02999999997</v>
      </c>
      <c r="E80" s="648">
        <v>101977.29999999999</v>
      </c>
    </row>
    <row r="81" spans="1:5">
      <c r="A81" s="516" t="s">
        <v>407</v>
      </c>
      <c r="B81" s="648">
        <v>5474.2999999999993</v>
      </c>
      <c r="C81" s="648">
        <v>4812.8500000000004</v>
      </c>
      <c r="D81" s="648">
        <v>131325.85999999999</v>
      </c>
      <c r="E81" s="648">
        <v>116876.55</v>
      </c>
    </row>
    <row r="82" spans="1:5">
      <c r="A82" s="516" t="s">
        <v>407</v>
      </c>
      <c r="B82" s="648">
        <v>1671.93</v>
      </c>
      <c r="C82" s="648">
        <v>1821.7499999999998</v>
      </c>
      <c r="D82" s="648">
        <v>46599.819999999992</v>
      </c>
      <c r="E82" s="648">
        <v>51018.359999999993</v>
      </c>
    </row>
    <row r="83" spans="1:5">
      <c r="A83" s="516" t="s">
        <v>407</v>
      </c>
      <c r="B83" s="648">
        <v>5354.38</v>
      </c>
      <c r="C83" s="648">
        <v>4864.9400000000005</v>
      </c>
      <c r="D83" s="648">
        <v>148822.04999999999</v>
      </c>
      <c r="E83" s="648">
        <v>133890.41999999998</v>
      </c>
    </row>
    <row r="84" spans="1:5">
      <c r="A84" s="516" t="s">
        <v>407</v>
      </c>
      <c r="B84" s="648">
        <v>1646.4599999999998</v>
      </c>
      <c r="C84" s="648">
        <v>1585.2000000000003</v>
      </c>
      <c r="D84" s="648">
        <v>40912.36</v>
      </c>
      <c r="E84" s="648">
        <v>39736.630000000005</v>
      </c>
    </row>
    <row r="85" spans="1:5">
      <c r="A85" s="516" t="s">
        <v>407</v>
      </c>
      <c r="B85" s="648">
        <v>9929.52</v>
      </c>
      <c r="C85" s="648">
        <v>10380.5</v>
      </c>
      <c r="D85" s="648">
        <v>252631.28</v>
      </c>
      <c r="E85" s="648">
        <v>263207.36000000004</v>
      </c>
    </row>
    <row r="86" spans="1:5">
      <c r="A86" s="516" t="s">
        <v>407</v>
      </c>
      <c r="B86" s="648">
        <v>2640.17</v>
      </c>
      <c r="C86" s="648">
        <v>2340.87</v>
      </c>
      <c r="D86" s="648">
        <v>73332.950000000026</v>
      </c>
      <c r="E86" s="648">
        <v>63031.700000000004</v>
      </c>
    </row>
    <row r="87" spans="1:5">
      <c r="A87" s="516" t="s">
        <v>407</v>
      </c>
      <c r="B87" s="648">
        <v>1558.0100000000002</v>
      </c>
      <c r="C87" s="648">
        <v>1457.38</v>
      </c>
      <c r="D87" s="648">
        <v>40526.82</v>
      </c>
      <c r="E87" s="648">
        <v>37251.350000000006</v>
      </c>
    </row>
    <row r="88" spans="1:5">
      <c r="A88" s="516" t="s">
        <v>407</v>
      </c>
      <c r="B88" s="648">
        <v>1603.52</v>
      </c>
      <c r="C88" s="648">
        <v>1612.1299999999999</v>
      </c>
      <c r="D88" s="648">
        <v>37786.239999999998</v>
      </c>
      <c r="E88" s="648">
        <v>40300.159999999996</v>
      </c>
    </row>
    <row r="89" spans="1:5">
      <c r="A89" s="516" t="s">
        <v>407</v>
      </c>
      <c r="B89" s="648">
        <v>2747.19</v>
      </c>
      <c r="C89" s="648">
        <v>2625.6399999999994</v>
      </c>
      <c r="D89" s="648">
        <v>63520.2</v>
      </c>
      <c r="E89" s="648">
        <v>62090.869999999995</v>
      </c>
    </row>
    <row r="90" spans="1:5">
      <c r="A90" s="516" t="s">
        <v>407</v>
      </c>
      <c r="B90" s="648">
        <v>5829.31</v>
      </c>
      <c r="C90" s="648">
        <v>6409.74</v>
      </c>
      <c r="D90" s="648">
        <v>139337.49</v>
      </c>
      <c r="E90" s="648">
        <v>152272.94</v>
      </c>
    </row>
    <row r="91" spans="1:5">
      <c r="A91" s="516" t="s">
        <v>407</v>
      </c>
      <c r="B91" s="648">
        <v>1135.0899999999999</v>
      </c>
      <c r="C91" s="648">
        <v>1361.45</v>
      </c>
      <c r="D91" s="648">
        <v>27070.39</v>
      </c>
      <c r="E91" s="648">
        <v>32651.480000000003</v>
      </c>
    </row>
    <row r="92" spans="1:5">
      <c r="A92" s="516" t="s">
        <v>407</v>
      </c>
      <c r="B92" s="648">
        <v>4678.2699999999995</v>
      </c>
      <c r="C92" s="648">
        <v>4692.7899999999991</v>
      </c>
      <c r="D92" s="648">
        <v>104522.83</v>
      </c>
      <c r="E92" s="648">
        <v>105309.22</v>
      </c>
    </row>
    <row r="93" spans="1:5">
      <c r="A93" s="516" t="s">
        <v>407</v>
      </c>
      <c r="B93" s="648">
        <v>638.97</v>
      </c>
      <c r="C93" s="648">
        <v>721.11999999999989</v>
      </c>
      <c r="D93" s="648">
        <v>10763.31</v>
      </c>
      <c r="E93" s="648">
        <v>11635</v>
      </c>
    </row>
    <row r="94" spans="1:5">
      <c r="A94" s="516" t="s">
        <v>407</v>
      </c>
      <c r="B94" s="648">
        <v>847.33999999999992</v>
      </c>
      <c r="C94" s="648">
        <v>917.7399999999999</v>
      </c>
      <c r="D94" s="648">
        <v>18696.8</v>
      </c>
      <c r="E94" s="648">
        <v>20579.36</v>
      </c>
    </row>
    <row r="95" spans="1:5">
      <c r="A95" s="516" t="s">
        <v>407</v>
      </c>
      <c r="B95" s="648">
        <v>3139.9299999999994</v>
      </c>
      <c r="C95" s="648">
        <v>3271.8999999999996</v>
      </c>
      <c r="D95" s="648">
        <v>57018.899999999994</v>
      </c>
      <c r="E95" s="648">
        <v>59956.270000000004</v>
      </c>
    </row>
    <row r="96" spans="1:5">
      <c r="A96" s="516" t="s">
        <v>407</v>
      </c>
      <c r="B96" s="648">
        <v>1136.6500000000001</v>
      </c>
      <c r="C96" s="648">
        <v>1170.8900000000001</v>
      </c>
      <c r="D96" s="648">
        <v>23668.390000000003</v>
      </c>
      <c r="E96" s="648">
        <v>25257.370000000003</v>
      </c>
    </row>
    <row r="97" spans="1:5">
      <c r="A97" s="64" t="s">
        <v>407</v>
      </c>
      <c r="B97" s="648">
        <v>0</v>
      </c>
      <c r="C97" s="648">
        <v>0</v>
      </c>
      <c r="D97" s="648">
        <v>0</v>
      </c>
      <c r="E97" s="648">
        <v>0</v>
      </c>
    </row>
    <row r="98" spans="1:5">
      <c r="A98" s="525" t="s">
        <v>433</v>
      </c>
      <c r="B98" s="648">
        <v>22848.699999999997</v>
      </c>
      <c r="C98" s="648">
        <v>23084.6</v>
      </c>
      <c r="D98" s="648">
        <v>575144.59999999986</v>
      </c>
      <c r="E98" s="648">
        <v>555042</v>
      </c>
    </row>
    <row r="99" spans="1:5">
      <c r="A99" s="525" t="s">
        <v>433</v>
      </c>
      <c r="B99" s="648">
        <v>15667.900000000001</v>
      </c>
      <c r="C99" s="648">
        <v>14982</v>
      </c>
      <c r="D99" s="648">
        <v>343761.2</v>
      </c>
      <c r="E99" s="648">
        <v>327575</v>
      </c>
    </row>
    <row r="100" spans="1:5">
      <c r="A100" s="525" t="s">
        <v>433</v>
      </c>
      <c r="B100" s="648">
        <v>13319.800000000003</v>
      </c>
      <c r="C100" s="648">
        <v>12042</v>
      </c>
      <c r="D100" s="648">
        <v>272504.5</v>
      </c>
      <c r="E100" s="648">
        <v>248374</v>
      </c>
    </row>
    <row r="101" spans="1:5">
      <c r="A101" s="525" t="s">
        <v>433</v>
      </c>
      <c r="B101" s="648">
        <v>5829.4000000000005</v>
      </c>
      <c r="C101" s="648">
        <v>6116</v>
      </c>
      <c r="D101" s="648">
        <v>123669.5</v>
      </c>
      <c r="E101" s="648">
        <v>126915.99999999999</v>
      </c>
    </row>
    <row r="102" spans="1:5">
      <c r="A102" s="525" t="s">
        <v>433</v>
      </c>
      <c r="B102" s="648">
        <v>8051.6</v>
      </c>
      <c r="C102" s="648">
        <v>7570</v>
      </c>
      <c r="D102" s="648">
        <v>174352.1</v>
      </c>
      <c r="E102" s="648">
        <v>166336</v>
      </c>
    </row>
    <row r="103" spans="1:5">
      <c r="A103" s="528" t="s">
        <v>433</v>
      </c>
      <c r="B103" s="648">
        <v>10890.5</v>
      </c>
      <c r="C103" s="648">
        <v>10512</v>
      </c>
      <c r="D103" s="648">
        <v>238893.09999999998</v>
      </c>
      <c r="E103" s="648">
        <v>230333.00000000003</v>
      </c>
    </row>
    <row r="104" spans="1:5">
      <c r="A104" s="528" t="s">
        <v>433</v>
      </c>
      <c r="B104" s="648">
        <v>14717.199999999999</v>
      </c>
      <c r="C104" s="648">
        <v>13362</v>
      </c>
      <c r="D104" s="648">
        <v>326632.29999999993</v>
      </c>
      <c r="E104" s="648">
        <v>302893</v>
      </c>
    </row>
    <row r="105" spans="1:5">
      <c r="A105" s="525" t="s">
        <v>433</v>
      </c>
      <c r="B105" s="648">
        <v>652.4</v>
      </c>
      <c r="C105" s="648">
        <v>755</v>
      </c>
      <c r="D105" s="648">
        <v>14132.399999999998</v>
      </c>
      <c r="E105" s="648">
        <v>16508</v>
      </c>
    </row>
    <row r="106" spans="1:5">
      <c r="A106" s="525" t="s">
        <v>433</v>
      </c>
      <c r="B106" s="648">
        <v>5699.4</v>
      </c>
      <c r="C106" s="648">
        <v>8227</v>
      </c>
      <c r="D106" s="648">
        <v>76778.400000000009</v>
      </c>
      <c r="E106" s="648">
        <v>107275</v>
      </c>
    </row>
    <row r="107" spans="1:5">
      <c r="A107" s="525" t="s">
        <v>433</v>
      </c>
      <c r="B107" s="648">
        <v>5826.8000000000011</v>
      </c>
      <c r="C107" s="648">
        <v>6375</v>
      </c>
      <c r="D107" s="648">
        <v>75481.700000000012</v>
      </c>
      <c r="E107" s="648">
        <v>84004</v>
      </c>
    </row>
    <row r="108" spans="1:5">
      <c r="A108" s="525" t="s">
        <v>433</v>
      </c>
      <c r="B108" s="648">
        <v>1766.4</v>
      </c>
      <c r="C108" s="648">
        <v>1580</v>
      </c>
      <c r="D108" s="648">
        <v>24908.1</v>
      </c>
      <c r="E108" s="648">
        <v>22408</v>
      </c>
    </row>
    <row r="109" spans="1:5">
      <c r="A109" s="525" t="s">
        <v>433</v>
      </c>
      <c r="B109" s="648">
        <v>3437.4000000000005</v>
      </c>
      <c r="C109" s="648">
        <v>2732</v>
      </c>
      <c r="D109" s="648">
        <v>50808.800000000003</v>
      </c>
      <c r="E109" s="648">
        <v>41102</v>
      </c>
    </row>
    <row r="110" spans="1:5">
      <c r="A110" s="525" t="s">
        <v>433</v>
      </c>
      <c r="B110" s="648">
        <v>1757.1999999999998</v>
      </c>
      <c r="C110" s="648">
        <v>2033</v>
      </c>
      <c r="D110" s="648">
        <v>26624.400000000001</v>
      </c>
      <c r="E110" s="648">
        <v>28870</v>
      </c>
    </row>
    <row r="111" spans="1:5">
      <c r="A111" s="525" t="s">
        <v>433</v>
      </c>
      <c r="B111" s="648">
        <v>2742.9999999999995</v>
      </c>
      <c r="C111" s="648">
        <v>2434</v>
      </c>
      <c r="D111" s="648">
        <v>39588.69999999999</v>
      </c>
      <c r="E111" s="648">
        <v>35958</v>
      </c>
    </row>
    <row r="112" spans="1:5">
      <c r="A112" s="525" t="s">
        <v>433</v>
      </c>
      <c r="B112" s="648">
        <v>3728.1</v>
      </c>
      <c r="C112" s="648">
        <v>4991</v>
      </c>
      <c r="D112" s="648">
        <v>54684.3</v>
      </c>
      <c r="E112" s="648">
        <v>78143</v>
      </c>
    </row>
    <row r="113" spans="1:5">
      <c r="A113" s="525" t="s">
        <v>433</v>
      </c>
      <c r="B113" s="648">
        <v>2645.4</v>
      </c>
      <c r="C113" s="648">
        <v>2840</v>
      </c>
      <c r="D113" s="648">
        <v>42518.100000000006</v>
      </c>
      <c r="E113" s="648">
        <v>43053</v>
      </c>
    </row>
    <row r="114" spans="1:5">
      <c r="A114" s="525" t="s">
        <v>433</v>
      </c>
      <c r="B114" s="648">
        <v>1947</v>
      </c>
      <c r="C114" s="648">
        <v>1708</v>
      </c>
      <c r="D114" s="648">
        <v>31478.3</v>
      </c>
      <c r="E114" s="648">
        <v>26887</v>
      </c>
    </row>
    <row r="115" spans="1:5">
      <c r="A115" s="525" t="s">
        <v>433</v>
      </c>
      <c r="B115" s="648">
        <v>1618.2</v>
      </c>
      <c r="C115" s="648">
        <v>1514.8</v>
      </c>
      <c r="D115" s="648">
        <v>22244.1</v>
      </c>
      <c r="E115" s="648">
        <v>21507</v>
      </c>
    </row>
    <row r="116" spans="1:5">
      <c r="A116" s="528" t="s">
        <v>433</v>
      </c>
      <c r="B116" s="648">
        <v>929.9</v>
      </c>
      <c r="C116" s="648">
        <v>762</v>
      </c>
      <c r="D116" s="648">
        <v>12382.7</v>
      </c>
      <c r="E116" s="648">
        <v>10850</v>
      </c>
    </row>
    <row r="117" spans="1:5">
      <c r="A117" s="525" t="s">
        <v>433</v>
      </c>
      <c r="B117" s="648">
        <v>1489.5000000000002</v>
      </c>
      <c r="C117" s="648">
        <v>1264</v>
      </c>
      <c r="D117" s="648">
        <v>22949.500000000004</v>
      </c>
      <c r="E117" s="648">
        <v>22134</v>
      </c>
    </row>
    <row r="118" spans="1:5">
      <c r="A118" s="525" t="s">
        <v>433</v>
      </c>
      <c r="B118" s="648">
        <v>1858.5000000000002</v>
      </c>
      <c r="C118" s="648">
        <v>1889</v>
      </c>
      <c r="D118" s="648">
        <v>23840.2</v>
      </c>
      <c r="E118" s="648">
        <v>25190</v>
      </c>
    </row>
    <row r="119" spans="1:5">
      <c r="A119" s="525" t="s">
        <v>433</v>
      </c>
      <c r="B119" s="648">
        <v>1363.1</v>
      </c>
      <c r="C119" s="648">
        <v>1245</v>
      </c>
      <c r="D119" s="648">
        <v>23153.9</v>
      </c>
      <c r="E119" s="648">
        <v>19802</v>
      </c>
    </row>
    <row r="120" spans="1:5">
      <c r="A120" s="531" t="s">
        <v>456</v>
      </c>
      <c r="B120" s="648">
        <v>20104.367000000017</v>
      </c>
      <c r="C120" s="648">
        <v>18878.146000000015</v>
      </c>
      <c r="D120" s="648">
        <v>0</v>
      </c>
      <c r="E120" s="648">
        <v>0</v>
      </c>
    </row>
    <row r="121" spans="1:5">
      <c r="A121" s="531" t="s">
        <v>456</v>
      </c>
      <c r="B121" s="648">
        <v>6166.0679999999984</v>
      </c>
      <c r="C121" s="648">
        <v>6211.7819999999992</v>
      </c>
      <c r="D121" s="648">
        <v>0</v>
      </c>
      <c r="E121" s="648">
        <v>0</v>
      </c>
    </row>
    <row r="122" spans="1:5">
      <c r="A122" s="531" t="s">
        <v>456</v>
      </c>
      <c r="B122" s="648">
        <v>12619.008000000009</v>
      </c>
      <c r="C122" s="648">
        <v>12364.741999999995</v>
      </c>
      <c r="D122" s="648">
        <v>0</v>
      </c>
      <c r="E122" s="648">
        <v>0</v>
      </c>
    </row>
    <row r="123" spans="1:5">
      <c r="A123" s="531" t="s">
        <v>456</v>
      </c>
      <c r="B123" s="648">
        <v>4544.0589999999993</v>
      </c>
      <c r="C123" s="648">
        <v>4963.1790000000028</v>
      </c>
      <c r="D123" s="648">
        <v>0</v>
      </c>
      <c r="E123" s="648">
        <v>0</v>
      </c>
    </row>
    <row r="124" spans="1:5">
      <c r="A124" s="531" t="s">
        <v>456</v>
      </c>
      <c r="B124" s="648">
        <v>4867.5830000000024</v>
      </c>
      <c r="C124" s="648">
        <v>5093.1779999999981</v>
      </c>
      <c r="D124" s="648">
        <v>0</v>
      </c>
      <c r="E124" s="648">
        <v>0</v>
      </c>
    </row>
    <row r="125" spans="1:5">
      <c r="A125" s="531" t="s">
        <v>456</v>
      </c>
      <c r="B125" s="648">
        <v>7965.4560000000056</v>
      </c>
      <c r="C125" s="648">
        <v>8223.3239999999987</v>
      </c>
      <c r="D125" s="648">
        <v>0</v>
      </c>
      <c r="E125" s="648">
        <v>0</v>
      </c>
    </row>
    <row r="126" spans="1:5">
      <c r="A126" s="534" t="s">
        <v>456</v>
      </c>
      <c r="B126" s="648">
        <v>3568.9049999999988</v>
      </c>
      <c r="C126" s="648">
        <v>3492.5520000000024</v>
      </c>
      <c r="D126" s="648">
        <v>0</v>
      </c>
      <c r="E126" s="648">
        <v>0</v>
      </c>
    </row>
    <row r="127" spans="1:5">
      <c r="A127" s="534" t="s">
        <v>456</v>
      </c>
      <c r="B127" s="648">
        <v>5072.3200000000015</v>
      </c>
      <c r="C127" s="648">
        <v>5077.1580000000004</v>
      </c>
      <c r="D127" s="648">
        <v>0</v>
      </c>
      <c r="E127" s="648">
        <v>0</v>
      </c>
    </row>
    <row r="128" spans="1:5">
      <c r="A128" s="534" t="s">
        <v>456</v>
      </c>
      <c r="B128" s="648">
        <v>2328.0760000000009</v>
      </c>
      <c r="C128" s="648">
        <v>2541.4899999999989</v>
      </c>
      <c r="D128" s="648">
        <v>0</v>
      </c>
      <c r="E128" s="648">
        <v>0</v>
      </c>
    </row>
    <row r="129" spans="1:5">
      <c r="A129" s="534" t="s">
        <v>456</v>
      </c>
      <c r="B129" s="648">
        <v>1698.8090000000009</v>
      </c>
      <c r="C129" s="648">
        <v>1725.07</v>
      </c>
      <c r="D129" s="648">
        <v>0</v>
      </c>
      <c r="E129" s="648">
        <v>0</v>
      </c>
    </row>
    <row r="130" spans="1:5">
      <c r="A130" s="534" t="s">
        <v>456</v>
      </c>
      <c r="B130" s="648">
        <v>4291.4740000000011</v>
      </c>
      <c r="C130" s="648">
        <v>4641.5430000000015</v>
      </c>
      <c r="D130" s="648">
        <v>0</v>
      </c>
      <c r="E130" s="648">
        <v>0</v>
      </c>
    </row>
    <row r="131" spans="1:5">
      <c r="A131" s="534" t="s">
        <v>456</v>
      </c>
      <c r="B131" s="648">
        <v>5967.9069999999992</v>
      </c>
      <c r="C131" s="648">
        <v>6013.6949999999997</v>
      </c>
      <c r="D131" s="648">
        <v>0</v>
      </c>
      <c r="E131" s="648">
        <v>0</v>
      </c>
    </row>
    <row r="132" spans="1:5">
      <c r="A132" s="534" t="s">
        <v>456</v>
      </c>
      <c r="B132" s="648">
        <v>1266.7070000000001</v>
      </c>
      <c r="C132" s="648">
        <v>1350.8689999999995</v>
      </c>
      <c r="D132" s="648">
        <v>0</v>
      </c>
      <c r="E132" s="648">
        <v>0</v>
      </c>
    </row>
    <row r="133" spans="1:5">
      <c r="A133" s="534" t="s">
        <v>456</v>
      </c>
      <c r="B133" s="648">
        <v>1803.8890000000006</v>
      </c>
      <c r="C133" s="648">
        <v>1866.7329999999995</v>
      </c>
      <c r="D133" s="648">
        <v>0</v>
      </c>
      <c r="E133" s="648">
        <v>0</v>
      </c>
    </row>
    <row r="134" spans="1:5">
      <c r="A134" s="534" t="s">
        <v>456</v>
      </c>
      <c r="B134" s="648">
        <v>2405.1970000000001</v>
      </c>
      <c r="C134" s="648">
        <v>2750.1580000000004</v>
      </c>
      <c r="D134" s="648">
        <v>0</v>
      </c>
      <c r="E134" s="648">
        <v>0</v>
      </c>
    </row>
    <row r="135" spans="1:5">
      <c r="A135" s="534" t="s">
        <v>456</v>
      </c>
      <c r="B135" s="648">
        <v>6810.2290000000012</v>
      </c>
      <c r="C135" s="648">
        <v>7007.1619999999966</v>
      </c>
      <c r="D135" s="648">
        <v>0</v>
      </c>
      <c r="E135" s="648">
        <v>0</v>
      </c>
    </row>
    <row r="136" spans="1:5">
      <c r="A136" s="534" t="s">
        <v>456</v>
      </c>
      <c r="B136" s="648">
        <v>2581.610999999999</v>
      </c>
      <c r="C136" s="648">
        <v>2991.5149999999994</v>
      </c>
      <c r="D136" s="648">
        <v>0</v>
      </c>
      <c r="E136" s="648">
        <v>0</v>
      </c>
    </row>
    <row r="137" spans="1:5">
      <c r="A137" s="534" t="s">
        <v>456</v>
      </c>
      <c r="B137" s="648">
        <v>936.79899999999975</v>
      </c>
      <c r="C137" s="648">
        <v>853.89500000000044</v>
      </c>
      <c r="D137" s="648">
        <v>0</v>
      </c>
      <c r="E137" s="648">
        <v>0</v>
      </c>
    </row>
    <row r="138" spans="1:5">
      <c r="A138" s="534" t="s">
        <v>456</v>
      </c>
      <c r="B138" s="648">
        <v>2248.1779999999999</v>
      </c>
      <c r="C138" s="648">
        <v>2763.4220000000009</v>
      </c>
      <c r="D138" s="648">
        <v>0</v>
      </c>
      <c r="E138" s="648">
        <v>0</v>
      </c>
    </row>
    <row r="139" spans="1:5">
      <c r="A139" s="534" t="s">
        <v>456</v>
      </c>
      <c r="B139" s="648">
        <v>985.24599999999964</v>
      </c>
      <c r="C139" s="648">
        <v>915.26800000000014</v>
      </c>
      <c r="D139" s="648">
        <v>0</v>
      </c>
      <c r="E139" s="648">
        <v>0</v>
      </c>
    </row>
    <row r="140" spans="1:5">
      <c r="A140" s="534" t="s">
        <v>456</v>
      </c>
      <c r="B140" s="648">
        <v>1213.7469999999992</v>
      </c>
      <c r="C140" s="648">
        <v>1121.8520000000003</v>
      </c>
      <c r="D140" s="648">
        <v>0</v>
      </c>
      <c r="E140" s="648">
        <v>0</v>
      </c>
    </row>
    <row r="141" spans="1:5">
      <c r="A141" s="534" t="s">
        <v>456</v>
      </c>
      <c r="B141" s="648">
        <v>726.82699999999977</v>
      </c>
      <c r="C141" s="648">
        <v>724.81299999999953</v>
      </c>
      <c r="D141" s="648">
        <v>0</v>
      </c>
      <c r="E141" s="648">
        <v>0</v>
      </c>
    </row>
    <row r="142" spans="1:5">
      <c r="A142" s="534" t="s">
        <v>456</v>
      </c>
      <c r="B142" s="648">
        <v>916.8190000000011</v>
      </c>
      <c r="C142" s="648">
        <v>957.24400000000014</v>
      </c>
      <c r="D142" s="648">
        <v>0</v>
      </c>
      <c r="E142" s="648">
        <v>0</v>
      </c>
    </row>
    <row r="143" spans="1:5">
      <c r="A143" s="443" t="s">
        <v>1206</v>
      </c>
      <c r="B143" s="648">
        <v>0</v>
      </c>
      <c r="C143" s="648">
        <v>0</v>
      </c>
      <c r="D143" s="648">
        <v>0</v>
      </c>
      <c r="E143" s="648">
        <v>0</v>
      </c>
    </row>
    <row r="144" spans="1:5">
      <c r="A144" s="447" t="s">
        <v>480</v>
      </c>
      <c r="B144" s="648">
        <v>16844.219999999998</v>
      </c>
      <c r="C144" s="648">
        <v>18150.45</v>
      </c>
      <c r="D144" s="648">
        <v>0</v>
      </c>
      <c r="E144" s="648">
        <v>0</v>
      </c>
    </row>
    <row r="145" spans="1:5">
      <c r="A145" s="447" t="s">
        <v>480</v>
      </c>
      <c r="B145" s="648">
        <v>19210.499999999996</v>
      </c>
      <c r="C145" s="648">
        <v>18493.280000000002</v>
      </c>
      <c r="D145" s="648">
        <v>0</v>
      </c>
      <c r="E145" s="648">
        <v>0</v>
      </c>
    </row>
    <row r="146" spans="1:5">
      <c r="A146" s="447" t="s">
        <v>480</v>
      </c>
      <c r="B146" s="648">
        <v>10239.599999999999</v>
      </c>
      <c r="C146" s="648">
        <v>10831.599999999999</v>
      </c>
      <c r="D146" s="648">
        <v>0</v>
      </c>
      <c r="E146" s="648">
        <v>0</v>
      </c>
    </row>
    <row r="147" spans="1:5">
      <c r="A147" s="447" t="s">
        <v>480</v>
      </c>
      <c r="B147" s="648">
        <v>4936.5600000000004</v>
      </c>
      <c r="C147" s="648">
        <v>4477.6200000000008</v>
      </c>
      <c r="D147" s="648">
        <v>0</v>
      </c>
      <c r="E147" s="648">
        <v>0</v>
      </c>
    </row>
    <row r="148" spans="1:5">
      <c r="A148" s="447" t="s">
        <v>480</v>
      </c>
      <c r="B148" s="648">
        <v>2333.39</v>
      </c>
      <c r="C148" s="648">
        <v>2545.71</v>
      </c>
      <c r="D148" s="648">
        <v>0</v>
      </c>
      <c r="E148" s="648">
        <v>0</v>
      </c>
    </row>
    <row r="149" spans="1:5">
      <c r="A149" s="447" t="s">
        <v>480</v>
      </c>
      <c r="B149" s="648">
        <v>2266.8399999999997</v>
      </c>
      <c r="C149" s="648">
        <v>2275.7600000000002</v>
      </c>
      <c r="D149" s="648">
        <v>0</v>
      </c>
      <c r="E149" s="648">
        <v>0</v>
      </c>
    </row>
    <row r="150" spans="1:5">
      <c r="A150" s="447" t="s">
        <v>480</v>
      </c>
      <c r="B150" s="648">
        <v>2522.62</v>
      </c>
      <c r="C150" s="648">
        <v>2793.12</v>
      </c>
      <c r="D150" s="648">
        <v>0</v>
      </c>
      <c r="E150" s="648">
        <v>0</v>
      </c>
    </row>
    <row r="151" spans="1:5">
      <c r="A151" s="447" t="s">
        <v>480</v>
      </c>
      <c r="B151" s="648">
        <v>1101.77</v>
      </c>
      <c r="C151" s="648">
        <v>1319.86</v>
      </c>
      <c r="D151" s="648">
        <v>0</v>
      </c>
      <c r="E151" s="648">
        <v>0</v>
      </c>
    </row>
    <row r="152" spans="1:5">
      <c r="A152" s="63" t="s">
        <v>480</v>
      </c>
      <c r="B152" s="648">
        <v>7920.3099999999995</v>
      </c>
      <c r="C152" s="648">
        <v>7778.7999999999993</v>
      </c>
      <c r="D152" s="648">
        <v>0</v>
      </c>
      <c r="E152" s="648">
        <v>0</v>
      </c>
    </row>
    <row r="153" spans="1:5">
      <c r="A153" s="63" t="s">
        <v>480</v>
      </c>
      <c r="B153" s="648">
        <v>4401.25</v>
      </c>
      <c r="C153" s="648">
        <v>4523.59</v>
      </c>
      <c r="D153" s="648">
        <v>0</v>
      </c>
      <c r="E153" s="648">
        <v>0</v>
      </c>
    </row>
    <row r="154" spans="1:5">
      <c r="A154" s="63" t="s">
        <v>480</v>
      </c>
      <c r="B154" s="648">
        <v>8574.93</v>
      </c>
      <c r="C154" s="648">
        <v>7944.89</v>
      </c>
      <c r="D154" s="648">
        <v>0</v>
      </c>
      <c r="E154" s="648">
        <v>0</v>
      </c>
    </row>
    <row r="155" spans="1:5">
      <c r="A155" s="63" t="s">
        <v>480</v>
      </c>
      <c r="B155" s="648">
        <v>4297.37</v>
      </c>
      <c r="C155" s="648">
        <v>3994.5200000000004</v>
      </c>
      <c r="D155" s="648">
        <v>0</v>
      </c>
      <c r="E155" s="648">
        <v>0</v>
      </c>
    </row>
    <row r="156" spans="1:5">
      <c r="A156" s="63" t="s">
        <v>480</v>
      </c>
      <c r="B156" s="648">
        <v>2341.5100000000002</v>
      </c>
      <c r="C156" s="648">
        <v>2335.7199999999998</v>
      </c>
      <c r="D156" s="648">
        <v>0</v>
      </c>
      <c r="E156" s="648">
        <v>0</v>
      </c>
    </row>
    <row r="157" spans="1:5">
      <c r="A157" s="63" t="s">
        <v>480</v>
      </c>
      <c r="B157" s="648">
        <v>1600.57</v>
      </c>
      <c r="C157" s="648">
        <v>1578.59</v>
      </c>
      <c r="D157" s="648">
        <v>0</v>
      </c>
      <c r="E157" s="648">
        <v>0</v>
      </c>
    </row>
    <row r="158" spans="1:5">
      <c r="A158" s="63" t="s">
        <v>480</v>
      </c>
      <c r="B158" s="648">
        <v>3064.48</v>
      </c>
      <c r="C158" s="648">
        <v>2935.11</v>
      </c>
      <c r="D158" s="648">
        <v>0</v>
      </c>
      <c r="E158" s="648">
        <v>0</v>
      </c>
    </row>
    <row r="159" spans="1:5">
      <c r="A159" s="63" t="s">
        <v>480</v>
      </c>
      <c r="B159" s="648">
        <v>4399.3099999999995</v>
      </c>
      <c r="C159" s="648">
        <v>4490.7099999999991</v>
      </c>
      <c r="D159" s="648">
        <v>0</v>
      </c>
      <c r="E159" s="648">
        <v>0</v>
      </c>
    </row>
    <row r="160" spans="1:5">
      <c r="A160" s="63" t="s">
        <v>480</v>
      </c>
      <c r="B160" s="648">
        <v>2785.13</v>
      </c>
      <c r="C160" s="648">
        <v>2762.0799999999995</v>
      </c>
      <c r="D160" s="648">
        <v>0</v>
      </c>
      <c r="E160" s="648">
        <v>0</v>
      </c>
    </row>
    <row r="161" spans="1:5">
      <c r="A161" s="63" t="s">
        <v>480</v>
      </c>
      <c r="B161" s="648">
        <v>2186.04</v>
      </c>
      <c r="C161" s="648">
        <v>2063.0500000000002</v>
      </c>
      <c r="D161" s="648">
        <v>0</v>
      </c>
      <c r="E161" s="648">
        <v>0</v>
      </c>
    </row>
    <row r="162" spans="1:5">
      <c r="A162" s="63" t="s">
        <v>480</v>
      </c>
      <c r="B162" s="648">
        <v>1376.85</v>
      </c>
      <c r="C162" s="648">
        <v>1314.52</v>
      </c>
      <c r="D162" s="648">
        <v>0</v>
      </c>
      <c r="E162" s="648">
        <v>0</v>
      </c>
    </row>
    <row r="163" spans="1:5">
      <c r="A163" s="63" t="s">
        <v>480</v>
      </c>
      <c r="B163" s="648">
        <v>3024.7000000000003</v>
      </c>
      <c r="C163" s="648">
        <v>2523.56</v>
      </c>
      <c r="D163" s="648">
        <v>0</v>
      </c>
      <c r="E163" s="648">
        <v>0</v>
      </c>
    </row>
    <row r="164" spans="1:5">
      <c r="A164" s="63" t="s">
        <v>480</v>
      </c>
      <c r="B164" s="648">
        <v>3237.54</v>
      </c>
      <c r="C164" s="648">
        <v>3808.79</v>
      </c>
      <c r="D164" s="648">
        <v>0</v>
      </c>
      <c r="E164" s="648">
        <v>0</v>
      </c>
    </row>
    <row r="165" spans="1:5">
      <c r="A165" s="63" t="s">
        <v>480</v>
      </c>
      <c r="B165" s="648">
        <v>859.93</v>
      </c>
      <c r="C165" s="648">
        <v>1010.5799999999999</v>
      </c>
      <c r="D165" s="648">
        <v>0</v>
      </c>
      <c r="E165" s="648">
        <v>0</v>
      </c>
    </row>
    <row r="166" spans="1:5">
      <c r="A166" s="63" t="s">
        <v>480</v>
      </c>
      <c r="B166" s="648">
        <v>1416.2100000000003</v>
      </c>
      <c r="C166" s="648">
        <v>1557.49</v>
      </c>
      <c r="D166" s="648">
        <v>0</v>
      </c>
      <c r="E166" s="648">
        <v>0</v>
      </c>
    </row>
    <row r="167" spans="1:5">
      <c r="A167" s="543" t="s">
        <v>489</v>
      </c>
      <c r="B167" s="648">
        <v>22491.5</v>
      </c>
      <c r="C167" s="648">
        <v>24118.7</v>
      </c>
      <c r="D167" s="648">
        <v>667485</v>
      </c>
      <c r="E167" s="648">
        <v>708751</v>
      </c>
    </row>
    <row r="168" spans="1:5">
      <c r="A168" s="543" t="s">
        <v>489</v>
      </c>
      <c r="B168" s="648">
        <v>19371.099999999999</v>
      </c>
      <c r="C168" s="648">
        <v>19898.400000000001</v>
      </c>
      <c r="D168" s="648">
        <v>538724.19999999995</v>
      </c>
      <c r="E168" s="648">
        <v>549669</v>
      </c>
    </row>
    <row r="169" spans="1:5">
      <c r="A169" s="543" t="s">
        <v>489</v>
      </c>
      <c r="B169" s="648">
        <v>22622</v>
      </c>
      <c r="C169" s="648">
        <v>23573.9</v>
      </c>
      <c r="D169" s="648">
        <v>598835</v>
      </c>
      <c r="E169" s="648">
        <v>617763</v>
      </c>
    </row>
    <row r="170" spans="1:5">
      <c r="A170" s="543" t="s">
        <v>489</v>
      </c>
      <c r="B170" s="648">
        <v>14732.1</v>
      </c>
      <c r="C170" s="648">
        <v>14805.2</v>
      </c>
      <c r="D170" s="648">
        <v>376896.1</v>
      </c>
      <c r="E170" s="648">
        <v>382201.99999999994</v>
      </c>
    </row>
    <row r="171" spans="1:5">
      <c r="A171" s="543" t="s">
        <v>489</v>
      </c>
      <c r="B171" s="648">
        <v>22045.700000000004</v>
      </c>
      <c r="C171" s="648">
        <v>21220.699999999997</v>
      </c>
      <c r="D171" s="648">
        <v>580018</v>
      </c>
      <c r="E171" s="648">
        <v>560294</v>
      </c>
    </row>
    <row r="172" spans="1:5">
      <c r="A172" s="543" t="s">
        <v>489</v>
      </c>
      <c r="B172" s="648">
        <v>16695.800000000003</v>
      </c>
      <c r="C172" s="648">
        <v>17121</v>
      </c>
      <c r="D172" s="648">
        <v>462437.00000000006</v>
      </c>
      <c r="E172" s="648">
        <v>472643</v>
      </c>
    </row>
    <row r="173" spans="1:5">
      <c r="A173" s="543" t="s">
        <v>489</v>
      </c>
      <c r="B173" s="648">
        <v>8913.6999999999989</v>
      </c>
      <c r="C173" s="648">
        <v>9503.7000000000007</v>
      </c>
      <c r="D173" s="648">
        <v>242794.1</v>
      </c>
      <c r="E173" s="648">
        <v>257998</v>
      </c>
    </row>
    <row r="174" spans="1:5">
      <c r="A174" s="543" t="s">
        <v>489</v>
      </c>
      <c r="B174" s="648">
        <v>4884.5</v>
      </c>
      <c r="C174" s="648">
        <v>4363.8</v>
      </c>
      <c r="D174" s="648">
        <v>129860.99999999999</v>
      </c>
      <c r="E174" s="648">
        <v>118396</v>
      </c>
    </row>
    <row r="175" spans="1:5">
      <c r="A175" s="543" t="s">
        <v>489</v>
      </c>
      <c r="B175" s="648">
        <v>14057.7</v>
      </c>
      <c r="C175" s="648">
        <v>14387.199999999997</v>
      </c>
      <c r="D175" s="648">
        <v>367469</v>
      </c>
      <c r="E175" s="648">
        <v>369778</v>
      </c>
    </row>
    <row r="176" spans="1:5">
      <c r="A176" s="543" t="s">
        <v>489</v>
      </c>
      <c r="B176" s="648">
        <v>8274.5</v>
      </c>
      <c r="C176" s="648">
        <v>8917</v>
      </c>
      <c r="D176" s="648">
        <v>219837.2</v>
      </c>
      <c r="E176" s="648">
        <v>230408</v>
      </c>
    </row>
    <row r="177" spans="1:5">
      <c r="A177" s="543" t="s">
        <v>489</v>
      </c>
      <c r="B177" s="648">
        <v>4076.4999999999995</v>
      </c>
      <c r="C177" s="648">
        <v>4317.7000000000007</v>
      </c>
      <c r="D177" s="648">
        <v>98229</v>
      </c>
      <c r="E177" s="648">
        <v>100841</v>
      </c>
    </row>
    <row r="178" spans="1:5">
      <c r="A178" s="543" t="s">
        <v>489</v>
      </c>
      <c r="B178" s="648">
        <v>4514.7</v>
      </c>
      <c r="C178" s="648">
        <v>5604.2000000000007</v>
      </c>
      <c r="D178" s="648">
        <v>115460</v>
      </c>
      <c r="E178" s="648">
        <v>139570</v>
      </c>
    </row>
    <row r="179" spans="1:5">
      <c r="A179" s="543" t="s">
        <v>489</v>
      </c>
      <c r="B179" s="648">
        <v>3861.5999999999995</v>
      </c>
      <c r="C179" s="648">
        <v>3729.8</v>
      </c>
      <c r="D179" s="648">
        <v>100114</v>
      </c>
      <c r="E179" s="648">
        <v>94339</v>
      </c>
    </row>
    <row r="180" spans="1:5">
      <c r="A180" s="543" t="s">
        <v>489</v>
      </c>
      <c r="B180" s="648">
        <v>936.8</v>
      </c>
      <c r="C180" s="648">
        <v>1292</v>
      </c>
      <c r="D180" s="648">
        <v>25513</v>
      </c>
      <c r="E180" s="648">
        <v>34236</v>
      </c>
    </row>
    <row r="181" spans="1:5">
      <c r="A181" s="543" t="s">
        <v>489</v>
      </c>
      <c r="B181" s="648">
        <v>3102.9999999999995</v>
      </c>
      <c r="C181" s="648">
        <v>2845.6000000000004</v>
      </c>
      <c r="D181" s="648">
        <v>82287</v>
      </c>
      <c r="E181" s="648">
        <v>74978</v>
      </c>
    </row>
    <row r="182" spans="1:5">
      <c r="A182" s="548" t="s">
        <v>489</v>
      </c>
      <c r="B182" s="648">
        <v>914.2</v>
      </c>
      <c r="C182" s="648">
        <v>730.09999999999991</v>
      </c>
      <c r="D182" s="648">
        <v>27657</v>
      </c>
      <c r="E182" s="648">
        <v>21295</v>
      </c>
    </row>
    <row r="183" spans="1:5">
      <c r="A183" s="516" t="s">
        <v>489</v>
      </c>
      <c r="B183" s="648">
        <v>3865.6345216874624</v>
      </c>
      <c r="C183" s="648">
        <v>4030.3880341011427</v>
      </c>
      <c r="D183" s="648">
        <v>0</v>
      </c>
      <c r="E183" s="648">
        <v>0</v>
      </c>
    </row>
    <row r="184" spans="1:5">
      <c r="A184" s="516" t="s">
        <v>489</v>
      </c>
      <c r="B184" s="648">
        <v>5481.8603882492607</v>
      </c>
      <c r="C184" s="648">
        <v>5082.7730852215809</v>
      </c>
      <c r="D184" s="648">
        <v>0</v>
      </c>
      <c r="E184" s="648">
        <v>0</v>
      </c>
    </row>
    <row r="185" spans="1:5">
      <c r="A185" s="516" t="s">
        <v>489</v>
      </c>
      <c r="B185" s="648">
        <v>8891.888848465569</v>
      </c>
      <c r="C185" s="648">
        <v>9382.3839461141779</v>
      </c>
      <c r="D185" s="648">
        <v>0</v>
      </c>
      <c r="E185" s="648">
        <v>0</v>
      </c>
    </row>
    <row r="186" spans="1:5">
      <c r="A186" s="516" t="s">
        <v>489</v>
      </c>
      <c r="B186" s="648">
        <v>6544.2772325604737</v>
      </c>
      <c r="C186" s="648">
        <v>7792.1154117123997</v>
      </c>
      <c r="D186" s="648">
        <v>0</v>
      </c>
      <c r="E186" s="648">
        <v>0</v>
      </c>
    </row>
    <row r="187" spans="1:5">
      <c r="A187" s="516" t="s">
        <v>489</v>
      </c>
      <c r="B187" s="648">
        <v>5027.2233269346343</v>
      </c>
      <c r="C187" s="648">
        <v>4805.7289743714864</v>
      </c>
      <c r="D187" s="648">
        <v>0</v>
      </c>
      <c r="E187" s="648">
        <v>0</v>
      </c>
    </row>
    <row r="188" spans="1:5">
      <c r="A188" s="516" t="s">
        <v>489</v>
      </c>
      <c r="B188" s="648">
        <v>5271.5078062741559</v>
      </c>
      <c r="C188" s="648">
        <v>6009.9055410968431</v>
      </c>
      <c r="D188" s="648">
        <v>0</v>
      </c>
      <c r="E188" s="648">
        <v>0</v>
      </c>
    </row>
    <row r="189" spans="1:5">
      <c r="A189" s="516" t="s">
        <v>489</v>
      </c>
      <c r="B189" s="648">
        <v>4740.2009498304178</v>
      </c>
      <c r="C189" s="648">
        <v>4968.7556061011119</v>
      </c>
      <c r="D189" s="648">
        <v>0</v>
      </c>
      <c r="E189" s="648">
        <v>0</v>
      </c>
    </row>
    <row r="190" spans="1:5">
      <c r="A190" s="516" t="s">
        <v>489</v>
      </c>
      <c r="B190" s="648">
        <v>3870.1726995028066</v>
      </c>
      <c r="C190" s="648">
        <v>3722.3749735890847</v>
      </c>
      <c r="D190" s="648">
        <v>0</v>
      </c>
      <c r="E190" s="648">
        <v>0</v>
      </c>
    </row>
    <row r="191" spans="1:5">
      <c r="A191" s="516" t="s">
        <v>489</v>
      </c>
      <c r="B191" s="648">
        <v>10572.281446753819</v>
      </c>
      <c r="C191" s="648">
        <v>11520.795972192784</v>
      </c>
      <c r="D191" s="648">
        <v>0</v>
      </c>
      <c r="E191" s="648">
        <v>0</v>
      </c>
    </row>
    <row r="192" spans="1:5">
      <c r="A192" s="516" t="s">
        <v>489</v>
      </c>
      <c r="B192" s="648">
        <v>2460.1217436789484</v>
      </c>
      <c r="C192" s="648">
        <v>2462.0724189668595</v>
      </c>
      <c r="D192" s="648">
        <v>0</v>
      </c>
      <c r="E192" s="648">
        <v>0</v>
      </c>
    </row>
    <row r="193" spans="1:5">
      <c r="A193" s="516" t="s">
        <v>489</v>
      </c>
      <c r="B193" s="648">
        <v>2280.721259692049</v>
      </c>
      <c r="C193" s="648">
        <v>3749.1719895805168</v>
      </c>
      <c r="D193" s="648">
        <v>0</v>
      </c>
      <c r="E193" s="648">
        <v>0</v>
      </c>
    </row>
    <row r="194" spans="1:5">
      <c r="A194" s="516" t="s">
        <v>489</v>
      </c>
      <c r="B194" s="648">
        <v>2637.5220905762408</v>
      </c>
      <c r="C194" s="648">
        <v>2787.0638890770442</v>
      </c>
      <c r="D194" s="648">
        <v>0</v>
      </c>
      <c r="E194" s="648">
        <v>0</v>
      </c>
    </row>
    <row r="195" spans="1:5">
      <c r="A195" s="516" t="s">
        <v>489</v>
      </c>
      <c r="B195" s="648">
        <v>2086.2233462444001</v>
      </c>
      <c r="C195" s="648">
        <v>2083.1549329486434</v>
      </c>
      <c r="D195" s="648">
        <v>0</v>
      </c>
      <c r="E195" s="648">
        <v>0</v>
      </c>
    </row>
    <row r="196" spans="1:5">
      <c r="A196" s="516" t="s">
        <v>489</v>
      </c>
      <c r="B196" s="648">
        <v>1512.8738018573085</v>
      </c>
      <c r="C196" s="648">
        <v>1556.6868811059485</v>
      </c>
      <c r="D196" s="648">
        <v>0</v>
      </c>
      <c r="E196" s="648">
        <v>0</v>
      </c>
    </row>
    <row r="197" spans="1:5">
      <c r="A197" s="516" t="s">
        <v>489</v>
      </c>
      <c r="B197" s="648">
        <v>2438.609059829063</v>
      </c>
      <c r="C197" s="648">
        <v>2264.4259562841544</v>
      </c>
      <c r="D197" s="648">
        <v>0</v>
      </c>
      <c r="E197" s="648">
        <v>0</v>
      </c>
    </row>
    <row r="198" spans="1:5">
      <c r="A198" s="516" t="s">
        <v>489</v>
      </c>
      <c r="B198" s="648">
        <v>2270.9596181339984</v>
      </c>
      <c r="C198" s="648">
        <v>2041.9031310781274</v>
      </c>
      <c r="D198" s="648">
        <v>0</v>
      </c>
      <c r="E198" s="648">
        <v>0</v>
      </c>
    </row>
    <row r="199" spans="1:5">
      <c r="A199" s="516" t="s">
        <v>489</v>
      </c>
      <c r="B199" s="648">
        <v>1954.0278426479172</v>
      </c>
      <c r="C199" s="648">
        <v>2117.7666980693975</v>
      </c>
      <c r="D199" s="648">
        <v>0</v>
      </c>
      <c r="E199" s="648">
        <v>0</v>
      </c>
    </row>
    <row r="200" spans="1:5">
      <c r="A200" s="516" t="s">
        <v>489</v>
      </c>
      <c r="B200" s="648">
        <v>2203.6378239451706</v>
      </c>
      <c r="C200" s="648">
        <v>2625.288580217391</v>
      </c>
      <c r="D200" s="648">
        <v>0</v>
      </c>
      <c r="E200" s="648">
        <v>0</v>
      </c>
    </row>
    <row r="201" spans="1:5">
      <c r="A201" s="516" t="s">
        <v>489</v>
      </c>
      <c r="B201" s="648">
        <v>3596.5738197960218</v>
      </c>
      <c r="C201" s="648">
        <v>3272.6283077799867</v>
      </c>
      <c r="D201" s="648">
        <v>0</v>
      </c>
      <c r="E201" s="648">
        <v>0</v>
      </c>
    </row>
    <row r="202" spans="1:5">
      <c r="A202" s="516" t="s">
        <v>489</v>
      </c>
      <c r="B202" s="648">
        <v>2230.1864409698292</v>
      </c>
      <c r="C202" s="648">
        <v>2393.0496553398052</v>
      </c>
      <c r="D202" s="648">
        <v>0</v>
      </c>
      <c r="E202" s="648">
        <v>0</v>
      </c>
    </row>
    <row r="203" spans="1:5">
      <c r="A203" s="516" t="s">
        <v>489</v>
      </c>
      <c r="B203" s="648">
        <v>1473.7923843940605</v>
      </c>
      <c r="C203" s="648">
        <v>1695.8800917957542</v>
      </c>
      <c r="D203" s="648">
        <v>0</v>
      </c>
      <c r="E203" s="648">
        <v>0</v>
      </c>
    </row>
    <row r="204" spans="1:5">
      <c r="A204" s="516" t="s">
        <v>489</v>
      </c>
      <c r="B204" s="648">
        <v>1803.9862380559382</v>
      </c>
      <c r="C204" s="648">
        <v>1800.6393403610455</v>
      </c>
      <c r="D204" s="648">
        <v>0</v>
      </c>
      <c r="E204" s="648">
        <v>0</v>
      </c>
    </row>
    <row r="205" spans="1:5">
      <c r="A205" s="516" t="s">
        <v>489</v>
      </c>
      <c r="B205" s="648">
        <v>1670.9574286955503</v>
      </c>
      <c r="C205" s="648">
        <v>1253.4792292674642</v>
      </c>
      <c r="D205" s="648">
        <v>0</v>
      </c>
      <c r="E205" s="648">
        <v>0</v>
      </c>
    </row>
    <row r="206" spans="1:5">
      <c r="A206" s="516" t="s">
        <v>489</v>
      </c>
      <c r="B206" s="648">
        <v>1592.2987900798971</v>
      </c>
      <c r="C206" s="648">
        <v>1698.5909837894419</v>
      </c>
      <c r="D206" s="648">
        <v>0</v>
      </c>
      <c r="E206" s="648">
        <v>0</v>
      </c>
    </row>
    <row r="207" spans="1:5">
      <c r="A207" s="516" t="s">
        <v>489</v>
      </c>
      <c r="B207" s="648">
        <v>1700.3273192528518</v>
      </c>
      <c r="C207" s="648">
        <v>1469.9073633584126</v>
      </c>
      <c r="D207" s="648">
        <v>0</v>
      </c>
      <c r="E207" s="648">
        <v>0</v>
      </c>
    </row>
    <row r="208" spans="1:5">
      <c r="A208" s="516" t="s">
        <v>489</v>
      </c>
      <c r="B208" s="648">
        <v>2351.2332723334525</v>
      </c>
      <c r="C208" s="648">
        <v>2404.2526688887879</v>
      </c>
      <c r="D208" s="648">
        <v>0</v>
      </c>
      <c r="E208" s="648">
        <v>0</v>
      </c>
    </row>
    <row r="209" spans="1:5">
      <c r="A209" s="516" t="s">
        <v>489</v>
      </c>
      <c r="B209" s="648">
        <v>1277.5679012345677</v>
      </c>
      <c r="C209" s="648">
        <v>1051.1286208330746</v>
      </c>
      <c r="D209" s="648">
        <v>0</v>
      </c>
      <c r="E209" s="648">
        <v>0</v>
      </c>
    </row>
    <row r="210" spans="1:5">
      <c r="A210" s="516" t="s">
        <v>489</v>
      </c>
      <c r="B210" s="648">
        <v>1589.5101478768133</v>
      </c>
      <c r="C210" s="648">
        <v>1641.0067932685865</v>
      </c>
      <c r="D210" s="648">
        <v>0</v>
      </c>
      <c r="E210" s="648">
        <v>0</v>
      </c>
    </row>
    <row r="211" spans="1:5">
      <c r="A211" s="516" t="s">
        <v>489</v>
      </c>
      <c r="B211" s="648">
        <v>1756.5520531476357</v>
      </c>
      <c r="C211" s="648">
        <v>1660.1359604080137</v>
      </c>
      <c r="D211" s="648">
        <v>0</v>
      </c>
      <c r="E211" s="648">
        <v>0</v>
      </c>
    </row>
    <row r="212" spans="1:5">
      <c r="A212" s="516" t="s">
        <v>489</v>
      </c>
      <c r="B212" s="648">
        <v>2074.2462943592177</v>
      </c>
      <c r="C212" s="648">
        <v>2042.3848508702865</v>
      </c>
      <c r="D212" s="648">
        <v>0</v>
      </c>
      <c r="E212" s="648">
        <v>0</v>
      </c>
    </row>
    <row r="213" spans="1:5">
      <c r="A213" s="516" t="s">
        <v>489</v>
      </c>
      <c r="B213" s="648">
        <v>2128.2333622918541</v>
      </c>
      <c r="C213" s="648">
        <v>2309.5413051483174</v>
      </c>
      <c r="D213" s="648">
        <v>0</v>
      </c>
      <c r="E213" s="648">
        <v>0</v>
      </c>
    </row>
    <row r="214" spans="1:5">
      <c r="A214" s="516" t="s">
        <v>489</v>
      </c>
      <c r="B214" s="648">
        <v>1456.348922264523</v>
      </c>
      <c r="C214" s="648">
        <v>1582.6190242558134</v>
      </c>
      <c r="D214" s="648">
        <v>0</v>
      </c>
      <c r="E214" s="648">
        <v>0</v>
      </c>
    </row>
    <row r="215" spans="1:5">
      <c r="A215" s="516" t="s">
        <v>489</v>
      </c>
      <c r="B215" s="648">
        <v>1233.5386784793591</v>
      </c>
      <c r="C215" s="648">
        <v>955.3291009776724</v>
      </c>
      <c r="D215" s="648">
        <v>0</v>
      </c>
      <c r="E215" s="648">
        <v>0</v>
      </c>
    </row>
    <row r="216" spans="1:5">
      <c r="A216" s="516" t="s">
        <v>489</v>
      </c>
      <c r="B216" s="648">
        <v>822.59327272126961</v>
      </c>
      <c r="C216" s="648">
        <v>848.2318245480011</v>
      </c>
      <c r="D216" s="648">
        <v>0</v>
      </c>
      <c r="E216" s="648">
        <v>0</v>
      </c>
    </row>
    <row r="217" spans="1:5">
      <c r="A217" s="516" t="s">
        <v>489</v>
      </c>
      <c r="B217" s="648">
        <v>1362.1699393939391</v>
      </c>
      <c r="C217" s="648">
        <v>1266.6367333777716</v>
      </c>
      <c r="D217" s="648">
        <v>0</v>
      </c>
      <c r="E217" s="648">
        <v>0</v>
      </c>
    </row>
    <row r="218" spans="1:5">
      <c r="A218" s="516" t="s">
        <v>489</v>
      </c>
      <c r="B218" s="648">
        <v>753.12582576059367</v>
      </c>
      <c r="C218" s="648">
        <v>963.33742829497476</v>
      </c>
      <c r="D218" s="648">
        <v>0</v>
      </c>
      <c r="E218" s="648">
        <v>0</v>
      </c>
    </row>
    <row r="219" spans="1:5">
      <c r="A219" s="516" t="s">
        <v>489</v>
      </c>
      <c r="B219" s="648">
        <v>817.55960695888098</v>
      </c>
      <c r="C219" s="648">
        <v>847.53223611505769</v>
      </c>
      <c r="D219" s="648">
        <v>0</v>
      </c>
      <c r="E219" s="648">
        <v>0</v>
      </c>
    </row>
    <row r="220" spans="1:5">
      <c r="A220" s="516" t="s">
        <v>489</v>
      </c>
      <c r="B220" s="648">
        <v>1169.3839877031182</v>
      </c>
      <c r="C220" s="648">
        <v>1500.3681198356007</v>
      </c>
      <c r="D220" s="648">
        <v>0</v>
      </c>
      <c r="E220" s="648">
        <v>0</v>
      </c>
    </row>
    <row r="221" spans="1:5">
      <c r="A221" s="516" t="s">
        <v>489</v>
      </c>
      <c r="B221" s="648">
        <v>1288.0712233703284</v>
      </c>
      <c r="C221" s="648">
        <v>1001.3333333333333</v>
      </c>
      <c r="D221" s="648">
        <v>0</v>
      </c>
      <c r="E221" s="648">
        <v>0</v>
      </c>
    </row>
    <row r="222" spans="1:5">
      <c r="A222" s="516" t="s">
        <v>489</v>
      </c>
      <c r="B222" s="648">
        <v>621.8597461097462</v>
      </c>
      <c r="C222" s="648">
        <v>526.94188689968723</v>
      </c>
      <c r="D222" s="648">
        <v>0</v>
      </c>
      <c r="E222" s="648">
        <v>0</v>
      </c>
    </row>
    <row r="223" spans="1:5">
      <c r="A223" s="516" t="s">
        <v>489</v>
      </c>
      <c r="B223" s="648">
        <v>1002.6784228673124</v>
      </c>
      <c r="C223" s="648">
        <v>1020.3333333333337</v>
      </c>
      <c r="D223" s="648">
        <v>0</v>
      </c>
      <c r="E223" s="648">
        <v>0</v>
      </c>
    </row>
    <row r="224" spans="1:5">
      <c r="A224" s="516" t="s">
        <v>489</v>
      </c>
      <c r="B224" s="648">
        <v>1584.2661545775709</v>
      </c>
      <c r="C224" s="648">
        <v>1647.2870531905764</v>
      </c>
      <c r="D224" s="648">
        <v>0</v>
      </c>
      <c r="E224" s="648">
        <v>0</v>
      </c>
    </row>
    <row r="225" spans="1:5">
      <c r="A225" s="516" t="s">
        <v>489</v>
      </c>
      <c r="B225" s="648">
        <v>831.67546496225214</v>
      </c>
      <c r="C225" s="648">
        <v>555.26523743228563</v>
      </c>
      <c r="D225" s="648">
        <v>0</v>
      </c>
      <c r="E225" s="648">
        <v>0</v>
      </c>
    </row>
    <row r="226" spans="1:5">
      <c r="A226" s="516" t="s">
        <v>489</v>
      </c>
      <c r="B226" s="648">
        <v>433.1111111111108</v>
      </c>
      <c r="C226" s="648">
        <v>380.99859225741591</v>
      </c>
      <c r="D226" s="648">
        <v>0</v>
      </c>
      <c r="E226" s="648">
        <v>0</v>
      </c>
    </row>
    <row r="227" spans="1:5">
      <c r="A227" s="516" t="s">
        <v>489</v>
      </c>
      <c r="B227" s="648">
        <v>626.41675731675707</v>
      </c>
      <c r="C227" s="648">
        <v>543.97764227642267</v>
      </c>
      <c r="D227" s="648">
        <v>0</v>
      </c>
      <c r="E227" s="648">
        <v>0</v>
      </c>
    </row>
    <row r="228" spans="1:5">
      <c r="A228" s="516" t="s">
        <v>489</v>
      </c>
      <c r="B228" s="648">
        <v>625.51804536043664</v>
      </c>
      <c r="C228" s="648">
        <v>643.07032051282022</v>
      </c>
      <c r="D228" s="648">
        <v>0</v>
      </c>
      <c r="E228" s="648">
        <v>0</v>
      </c>
    </row>
    <row r="229" spans="1:5">
      <c r="A229" s="516" t="s">
        <v>489</v>
      </c>
      <c r="B229" s="648">
        <v>387</v>
      </c>
      <c r="C229" s="648">
        <v>451.0530835284934</v>
      </c>
      <c r="D229" s="648">
        <v>0</v>
      </c>
      <c r="E229" s="648">
        <v>0</v>
      </c>
    </row>
    <row r="230" spans="1:5">
      <c r="A230" s="516" t="s">
        <v>489</v>
      </c>
      <c r="B230" s="648">
        <v>178.86111111111117</v>
      </c>
      <c r="C230" s="648">
        <v>265.06111111111107</v>
      </c>
      <c r="D230" s="648">
        <v>0</v>
      </c>
      <c r="E230" s="648">
        <v>0</v>
      </c>
    </row>
    <row r="231" spans="1:5">
      <c r="A231" s="516" t="s">
        <v>489</v>
      </c>
      <c r="B231" s="648">
        <v>628.08863636363628</v>
      </c>
      <c r="C231" s="648">
        <v>963.39639639639643</v>
      </c>
      <c r="D231" s="648">
        <v>0</v>
      </c>
      <c r="E231" s="648">
        <v>0</v>
      </c>
    </row>
    <row r="232" spans="1:5">
      <c r="A232" s="516" t="s">
        <v>489</v>
      </c>
      <c r="B232" s="648">
        <v>449.09410430838994</v>
      </c>
      <c r="C232" s="648">
        <v>413.63761793761796</v>
      </c>
      <c r="D232" s="648">
        <v>0</v>
      </c>
      <c r="E232" s="648">
        <v>0</v>
      </c>
    </row>
    <row r="233" spans="1:5">
      <c r="A233" s="516" t="s">
        <v>489</v>
      </c>
      <c r="B233" s="648">
        <v>945.93707993708028</v>
      </c>
      <c r="C233" s="648">
        <v>1172.5611111111116</v>
      </c>
      <c r="D233" s="648">
        <v>0</v>
      </c>
      <c r="E233" s="648">
        <v>0</v>
      </c>
    </row>
    <row r="234" spans="1:5">
      <c r="A234" s="516" t="s">
        <v>489</v>
      </c>
      <c r="B234" s="648">
        <v>1205.3105747126442</v>
      </c>
      <c r="C234" s="648">
        <v>1018.4268487365732</v>
      </c>
      <c r="D234" s="648">
        <v>0</v>
      </c>
      <c r="E234" s="648">
        <v>0</v>
      </c>
    </row>
    <row r="235" spans="1:5">
      <c r="A235" s="516" t="s">
        <v>489</v>
      </c>
      <c r="B235" s="648">
        <v>1073.3442902532468</v>
      </c>
      <c r="C235" s="648">
        <v>976.48268454400022</v>
      </c>
      <c r="D235" s="648">
        <v>0</v>
      </c>
      <c r="E235" s="648">
        <v>0</v>
      </c>
    </row>
    <row r="236" spans="1:5">
      <c r="A236" s="516" t="s">
        <v>489</v>
      </c>
      <c r="B236" s="648">
        <v>763.5325236284134</v>
      </c>
      <c r="C236" s="648">
        <v>1024.1843702124288</v>
      </c>
      <c r="D236" s="648">
        <v>0</v>
      </c>
      <c r="E236" s="648">
        <v>0</v>
      </c>
    </row>
    <row r="237" spans="1:5">
      <c r="A237" s="516" t="s">
        <v>489</v>
      </c>
      <c r="B237" s="648">
        <v>1754.4272255717246</v>
      </c>
      <c r="C237" s="648">
        <v>1651.8356600806599</v>
      </c>
      <c r="D237" s="648">
        <v>0</v>
      </c>
      <c r="E237" s="648">
        <v>0</v>
      </c>
    </row>
    <row r="238" spans="1:5">
      <c r="A238" s="516" t="s">
        <v>489</v>
      </c>
      <c r="B238" s="648">
        <v>803.13857975622659</v>
      </c>
      <c r="C238" s="648">
        <v>892.16886899687461</v>
      </c>
      <c r="D238" s="648">
        <v>0</v>
      </c>
      <c r="E238" s="648">
        <v>0</v>
      </c>
    </row>
    <row r="239" spans="1:5">
      <c r="A239" s="516" t="s">
        <v>489</v>
      </c>
      <c r="B239" s="648">
        <v>1252.0429102783337</v>
      </c>
      <c r="C239" s="648">
        <v>1101.2611489040062</v>
      </c>
      <c r="D239" s="648">
        <v>0</v>
      </c>
      <c r="E239" s="648">
        <v>0</v>
      </c>
    </row>
    <row r="240" spans="1:5">
      <c r="A240" s="516" t="s">
        <v>489</v>
      </c>
      <c r="B240" s="648">
        <v>830.66666666666617</v>
      </c>
      <c r="C240" s="648">
        <v>921.03663003662973</v>
      </c>
      <c r="D240" s="648">
        <v>0</v>
      </c>
      <c r="E240" s="648">
        <v>0</v>
      </c>
    </row>
    <row r="241" spans="1:5">
      <c r="A241" s="642" t="s">
        <v>561</v>
      </c>
      <c r="B241" s="648"/>
      <c r="C241" s="648"/>
      <c r="D241" s="648"/>
      <c r="E241" s="648"/>
    </row>
    <row r="242" spans="1:5">
      <c r="A242" s="642" t="s">
        <v>1207</v>
      </c>
      <c r="B242" s="648"/>
      <c r="C242" s="648"/>
      <c r="D242" s="648"/>
      <c r="E242" s="648"/>
    </row>
    <row r="243" spans="1:5">
      <c r="A243" s="552" t="s">
        <v>562</v>
      </c>
      <c r="B243" s="648">
        <v>13996.075000000001</v>
      </c>
      <c r="C243" s="648">
        <v>13604.264999999999</v>
      </c>
      <c r="D243" s="648">
        <v>0</v>
      </c>
      <c r="E243" s="648">
        <v>0</v>
      </c>
    </row>
    <row r="244" spans="1:5">
      <c r="A244" s="552" t="s">
        <v>562</v>
      </c>
      <c r="B244" s="648">
        <v>19250.673999999999</v>
      </c>
      <c r="C244" s="648">
        <v>19336.242000000002</v>
      </c>
      <c r="D244" s="648">
        <v>0</v>
      </c>
      <c r="E244" s="648">
        <v>0</v>
      </c>
    </row>
    <row r="245" spans="1:5">
      <c r="A245" s="552" t="s">
        <v>562</v>
      </c>
      <c r="B245" s="648">
        <v>11234.225</v>
      </c>
      <c r="C245" s="648">
        <v>12311.635</v>
      </c>
      <c r="D245" s="648">
        <v>0</v>
      </c>
      <c r="E245" s="648">
        <v>0</v>
      </c>
    </row>
    <row r="246" spans="1:5">
      <c r="A246" s="552" t="s">
        <v>562</v>
      </c>
      <c r="B246" s="648">
        <v>16885.341</v>
      </c>
      <c r="C246" s="648">
        <v>16518.260999999999</v>
      </c>
      <c r="D246" s="648">
        <v>0</v>
      </c>
      <c r="E246" s="648">
        <v>0</v>
      </c>
    </row>
    <row r="247" spans="1:5">
      <c r="A247" s="552" t="s">
        <v>562</v>
      </c>
      <c r="B247" s="648">
        <v>3992.1440000000002</v>
      </c>
      <c r="C247" s="648">
        <v>4211.5570000000007</v>
      </c>
      <c r="D247" s="648">
        <v>0</v>
      </c>
      <c r="E247" s="648">
        <v>0</v>
      </c>
    </row>
    <row r="248" spans="1:5">
      <c r="A248" s="552" t="s">
        <v>562</v>
      </c>
      <c r="B248" s="648">
        <v>5876.9390000000003</v>
      </c>
      <c r="C248" s="648">
        <v>5624.9040000000005</v>
      </c>
      <c r="D248" s="648">
        <v>0</v>
      </c>
      <c r="E248" s="648">
        <v>0</v>
      </c>
    </row>
    <row r="249" spans="1:5">
      <c r="A249" s="552" t="s">
        <v>562</v>
      </c>
      <c r="B249" s="648">
        <v>8760.9970000000012</v>
      </c>
      <c r="C249" s="648">
        <v>8614.246000000001</v>
      </c>
      <c r="D249" s="648">
        <v>0</v>
      </c>
      <c r="E249" s="648">
        <v>0</v>
      </c>
    </row>
    <row r="250" spans="1:5">
      <c r="A250" s="552" t="s">
        <v>562</v>
      </c>
      <c r="B250" s="648">
        <v>8556.5580000000009</v>
      </c>
      <c r="C250" s="648">
        <v>8960.4000000000015</v>
      </c>
      <c r="D250" s="648">
        <v>0</v>
      </c>
      <c r="E250" s="648">
        <v>0</v>
      </c>
    </row>
    <row r="251" spans="1:5">
      <c r="A251" s="552" t="s">
        <v>562</v>
      </c>
      <c r="B251" s="648">
        <v>4509.8970000000008</v>
      </c>
      <c r="C251" s="648">
        <v>4268.3850000000002</v>
      </c>
      <c r="D251" s="648">
        <v>0</v>
      </c>
      <c r="E251" s="648">
        <v>0</v>
      </c>
    </row>
    <row r="252" spans="1:5">
      <c r="A252" s="552" t="s">
        <v>562</v>
      </c>
      <c r="B252" s="648">
        <v>3672.2640000000001</v>
      </c>
      <c r="C252" s="648">
        <v>3300.0960000000005</v>
      </c>
      <c r="D252" s="648">
        <v>0</v>
      </c>
      <c r="E252" s="648">
        <v>0</v>
      </c>
    </row>
    <row r="253" spans="1:5">
      <c r="A253" s="552" t="s">
        <v>562</v>
      </c>
      <c r="B253" s="648">
        <v>2949.3030000000003</v>
      </c>
      <c r="C253" s="648">
        <v>3445.6320000000001</v>
      </c>
      <c r="D253" s="648">
        <v>0</v>
      </c>
      <c r="E253" s="648">
        <v>0</v>
      </c>
    </row>
    <row r="254" spans="1:5">
      <c r="A254" s="552" t="s">
        <v>562</v>
      </c>
      <c r="B254" s="648">
        <v>4903.924</v>
      </c>
      <c r="C254" s="648">
        <v>5106.4439999999995</v>
      </c>
      <c r="D254" s="648">
        <v>0</v>
      </c>
      <c r="E254" s="648">
        <v>0</v>
      </c>
    </row>
    <row r="255" spans="1:5">
      <c r="A255" s="552" t="s">
        <v>562</v>
      </c>
      <c r="B255" s="648">
        <v>3898.8879999999999</v>
      </c>
      <c r="C255" s="648">
        <v>3668.7669999999998</v>
      </c>
      <c r="D255" s="648">
        <v>0</v>
      </c>
      <c r="E255" s="648">
        <v>0</v>
      </c>
    </row>
    <row r="256" spans="1:5">
      <c r="A256" s="552" t="s">
        <v>562</v>
      </c>
      <c r="B256" s="648">
        <v>3498.991</v>
      </c>
      <c r="C256" s="648">
        <v>3921.9529999999995</v>
      </c>
      <c r="D256" s="648">
        <v>0</v>
      </c>
      <c r="E256" s="648">
        <v>0</v>
      </c>
    </row>
    <row r="257" spans="1:5">
      <c r="A257" s="552" t="s">
        <v>562</v>
      </c>
      <c r="B257" s="648">
        <v>948.596</v>
      </c>
      <c r="C257" s="648">
        <v>1277.9919999999997</v>
      </c>
      <c r="D257" s="648">
        <v>0</v>
      </c>
      <c r="E257" s="648">
        <v>0</v>
      </c>
    </row>
    <row r="258" spans="1:5">
      <c r="A258" s="552" t="s">
        <v>562</v>
      </c>
      <c r="B258" s="648">
        <v>2467.5720000000001</v>
      </c>
      <c r="C258" s="648">
        <v>2372.3149999999996</v>
      </c>
      <c r="D258" s="648">
        <v>0</v>
      </c>
      <c r="E258" s="648">
        <v>0</v>
      </c>
    </row>
    <row r="259" spans="1:5">
      <c r="A259" s="552" t="s">
        <v>562</v>
      </c>
      <c r="B259" s="648">
        <v>1911.356</v>
      </c>
      <c r="C259" s="648">
        <v>1918.383</v>
      </c>
      <c r="D259" s="648">
        <v>0</v>
      </c>
      <c r="E259" s="648">
        <v>0</v>
      </c>
    </row>
    <row r="260" spans="1:5">
      <c r="A260" s="552" t="s">
        <v>562</v>
      </c>
      <c r="B260" s="648">
        <v>3039.3289999999997</v>
      </c>
      <c r="C260" s="648">
        <v>3714.4839999999999</v>
      </c>
      <c r="D260" s="648">
        <v>0</v>
      </c>
      <c r="E260" s="648">
        <v>0</v>
      </c>
    </row>
    <row r="261" spans="1:5">
      <c r="A261" s="552" t="s">
        <v>562</v>
      </c>
      <c r="B261" s="648">
        <v>3190.9850000000001</v>
      </c>
      <c r="C261" s="648">
        <v>2989.0839999999998</v>
      </c>
      <c r="D261" s="648">
        <v>0</v>
      </c>
      <c r="E261" s="648">
        <v>0</v>
      </c>
    </row>
    <row r="262" spans="1:5">
      <c r="A262" s="552" t="s">
        <v>562</v>
      </c>
      <c r="B262" s="648">
        <v>2763.0169999999998</v>
      </c>
      <c r="C262" s="648">
        <v>2890.0289999999995</v>
      </c>
      <c r="D262" s="648">
        <v>0</v>
      </c>
      <c r="E262" s="648">
        <v>0</v>
      </c>
    </row>
    <row r="263" spans="1:5">
      <c r="A263" s="552" t="s">
        <v>562</v>
      </c>
      <c r="B263" s="648">
        <v>2384.6750000000002</v>
      </c>
      <c r="C263" s="648">
        <v>2469.1489999999999</v>
      </c>
      <c r="D263" s="648">
        <v>0</v>
      </c>
      <c r="E263" s="648">
        <v>0</v>
      </c>
    </row>
    <row r="264" spans="1:5">
      <c r="A264" s="552" t="s">
        <v>562</v>
      </c>
      <c r="B264" s="648">
        <v>1447.3679999999999</v>
      </c>
      <c r="C264" s="648">
        <v>1482.954</v>
      </c>
      <c r="D264" s="648">
        <v>0</v>
      </c>
      <c r="E264" s="648">
        <v>0</v>
      </c>
    </row>
    <row r="265" spans="1:5">
      <c r="A265" s="540" t="s">
        <v>585</v>
      </c>
      <c r="B265" s="648">
        <v>46735.800000000017</v>
      </c>
      <c r="C265" s="648">
        <v>47997.8</v>
      </c>
      <c r="D265" s="648">
        <v>1229835.1000000001</v>
      </c>
      <c r="E265" s="648">
        <v>1271994.2000000002</v>
      </c>
    </row>
    <row r="266" spans="1:5">
      <c r="A266" s="540" t="s">
        <v>585</v>
      </c>
      <c r="B266" s="648">
        <v>25658.800000000003</v>
      </c>
      <c r="C266" s="648">
        <v>26281.300000000003</v>
      </c>
      <c r="D266" s="648">
        <v>714862.59999999986</v>
      </c>
      <c r="E266" s="648">
        <v>737781.29999999993</v>
      </c>
    </row>
    <row r="267" spans="1:5">
      <c r="A267" s="540" t="s">
        <v>585</v>
      </c>
      <c r="B267" s="648">
        <v>31914.3</v>
      </c>
      <c r="C267" s="648">
        <v>34466.400000000001</v>
      </c>
      <c r="D267" s="648">
        <v>778476</v>
      </c>
      <c r="E267" s="648">
        <v>840412.90000000014</v>
      </c>
    </row>
    <row r="268" spans="1:5">
      <c r="A268" s="540" t="s">
        <v>585</v>
      </c>
      <c r="B268" s="648">
        <v>29360.1</v>
      </c>
      <c r="C268" s="648">
        <v>28362.600000000002</v>
      </c>
      <c r="D268" s="648">
        <v>714752.3</v>
      </c>
      <c r="E268" s="648">
        <v>696393.7</v>
      </c>
    </row>
    <row r="269" spans="1:5">
      <c r="A269" s="540" t="s">
        <v>585</v>
      </c>
      <c r="B269" s="648">
        <v>27497.1</v>
      </c>
      <c r="C269" s="648">
        <v>28830.6</v>
      </c>
      <c r="D269" s="648">
        <v>547707.20000000007</v>
      </c>
      <c r="E269" s="648">
        <v>589165.50000000012</v>
      </c>
    </row>
    <row r="270" spans="1:5">
      <c r="A270" s="540" t="s">
        <v>585</v>
      </c>
      <c r="B270" s="648">
        <v>42276.5</v>
      </c>
      <c r="C270" s="648">
        <v>40297.399999999994</v>
      </c>
      <c r="D270" s="648">
        <v>1091855.6000000001</v>
      </c>
      <c r="E270" s="648">
        <v>1049106.5999999999</v>
      </c>
    </row>
    <row r="271" spans="1:5">
      <c r="A271" s="540" t="s">
        <v>585</v>
      </c>
      <c r="B271" s="648">
        <v>17071.399999999998</v>
      </c>
      <c r="C271" s="648">
        <v>17885.999999999996</v>
      </c>
      <c r="D271" s="648">
        <v>446499.3</v>
      </c>
      <c r="E271" s="648">
        <v>471455.40000000008</v>
      </c>
    </row>
    <row r="272" spans="1:5">
      <c r="A272" s="540" t="s">
        <v>585</v>
      </c>
      <c r="B272" s="648">
        <v>23802.799999999999</v>
      </c>
      <c r="C272" s="648">
        <v>24635.7</v>
      </c>
      <c r="D272" s="648">
        <v>583745.10000000009</v>
      </c>
      <c r="E272" s="648">
        <v>610115.6</v>
      </c>
    </row>
    <row r="273" spans="1:5">
      <c r="A273" s="540" t="s">
        <v>585</v>
      </c>
      <c r="B273" s="648">
        <v>30510.400000000001</v>
      </c>
      <c r="C273" s="648">
        <v>30417.4</v>
      </c>
      <c r="D273" s="648">
        <v>749189.8</v>
      </c>
      <c r="E273" s="648">
        <v>738233.5</v>
      </c>
    </row>
    <row r="274" spans="1:5">
      <c r="A274" s="540" t="s">
        <v>585</v>
      </c>
      <c r="B274" s="648">
        <v>8360.1</v>
      </c>
      <c r="C274" s="648">
        <v>8390</v>
      </c>
      <c r="D274" s="648">
        <v>178972.79999999999</v>
      </c>
      <c r="E274" s="648">
        <v>181584.7</v>
      </c>
    </row>
    <row r="275" spans="1:5">
      <c r="A275" s="540" t="s">
        <v>585</v>
      </c>
      <c r="B275" s="648">
        <v>17462.3</v>
      </c>
      <c r="C275" s="648">
        <v>18598.5</v>
      </c>
      <c r="D275" s="648">
        <v>396881.60000000003</v>
      </c>
      <c r="E275" s="648">
        <v>423418.19999999995</v>
      </c>
    </row>
    <row r="276" spans="1:5">
      <c r="A276" s="540" t="s">
        <v>585</v>
      </c>
      <c r="B276" s="648">
        <v>4597.3999999999996</v>
      </c>
      <c r="C276" s="648">
        <v>4504.8</v>
      </c>
      <c r="D276" s="648">
        <v>122677.6</v>
      </c>
      <c r="E276" s="648">
        <v>119547.8</v>
      </c>
    </row>
    <row r="277" spans="1:5">
      <c r="A277" s="540" t="s">
        <v>585</v>
      </c>
      <c r="B277" s="648">
        <v>7096.9000000000005</v>
      </c>
      <c r="C277" s="648">
        <v>7348.9</v>
      </c>
      <c r="D277" s="648">
        <v>165886.39999999999</v>
      </c>
      <c r="E277" s="648">
        <v>172021.8</v>
      </c>
    </row>
    <row r="278" spans="1:5">
      <c r="A278" s="540" t="s">
        <v>585</v>
      </c>
      <c r="B278" s="648">
        <v>4384.8</v>
      </c>
      <c r="C278" s="648">
        <v>4060.9</v>
      </c>
      <c r="D278" s="648">
        <v>103205.29999999999</v>
      </c>
      <c r="E278" s="648">
        <v>96041.3</v>
      </c>
    </row>
    <row r="279" spans="1:5">
      <c r="A279" s="540" t="s">
        <v>585</v>
      </c>
      <c r="B279" s="648">
        <v>5496</v>
      </c>
      <c r="C279" s="648">
        <v>6621.9</v>
      </c>
      <c r="D279" s="648">
        <v>155143.80000000002</v>
      </c>
      <c r="E279" s="648">
        <v>186001.89999999997</v>
      </c>
    </row>
    <row r="280" spans="1:5">
      <c r="A280" s="540" t="s">
        <v>585</v>
      </c>
      <c r="B280" s="648">
        <v>15870.899999999998</v>
      </c>
      <c r="C280" s="648">
        <v>16421.100000000002</v>
      </c>
      <c r="D280" s="648">
        <v>405830.9</v>
      </c>
      <c r="E280" s="648">
        <v>418362.1</v>
      </c>
    </row>
    <row r="281" spans="1:5">
      <c r="A281" s="540" t="s">
        <v>585</v>
      </c>
      <c r="B281" s="648">
        <v>8976.1999999999989</v>
      </c>
      <c r="C281" s="648">
        <v>9646.2999999999993</v>
      </c>
      <c r="D281" s="648">
        <v>234259.9</v>
      </c>
      <c r="E281" s="648">
        <v>246826</v>
      </c>
    </row>
    <row r="282" spans="1:5">
      <c r="A282" s="540" t="s">
        <v>585</v>
      </c>
      <c r="B282" s="648">
        <v>736</v>
      </c>
      <c r="C282" s="648">
        <v>834.40000000000009</v>
      </c>
      <c r="D282" s="648">
        <v>19161.400000000001</v>
      </c>
      <c r="E282" s="648">
        <v>20788.800000000003</v>
      </c>
    </row>
    <row r="283" spans="1:5">
      <c r="A283" s="540" t="s">
        <v>585</v>
      </c>
      <c r="B283" s="648">
        <v>9210.4000000000015</v>
      </c>
      <c r="C283" s="648">
        <v>9418.5</v>
      </c>
      <c r="D283" s="648">
        <v>229528</v>
      </c>
      <c r="E283" s="648">
        <v>233066.40000000002</v>
      </c>
    </row>
    <row r="284" spans="1:5">
      <c r="A284" s="540" t="s">
        <v>585</v>
      </c>
      <c r="B284" s="648">
        <v>5274.4999999999991</v>
      </c>
      <c r="C284" s="648">
        <v>5149.3999999999996</v>
      </c>
      <c r="D284" s="648">
        <v>127332.70000000003</v>
      </c>
      <c r="E284" s="648">
        <v>127245.5</v>
      </c>
    </row>
    <row r="285" spans="1:5">
      <c r="A285" s="540" t="s">
        <v>585</v>
      </c>
      <c r="B285" s="648">
        <v>6044.5999999999995</v>
      </c>
      <c r="C285" s="648">
        <v>6855.1999999999989</v>
      </c>
      <c r="D285" s="648">
        <v>145167.20000000001</v>
      </c>
      <c r="E285" s="648">
        <v>169914.9</v>
      </c>
    </row>
    <row r="286" spans="1:5">
      <c r="A286" s="540" t="s">
        <v>585</v>
      </c>
      <c r="B286" s="648">
        <v>8136.3000000000011</v>
      </c>
      <c r="C286" s="648">
        <v>7682.7999999999993</v>
      </c>
      <c r="D286" s="648">
        <v>200932.2</v>
      </c>
      <c r="E286" s="648">
        <v>190104.3</v>
      </c>
    </row>
    <row r="287" spans="1:5">
      <c r="A287" s="540" t="s">
        <v>585</v>
      </c>
      <c r="B287" s="648">
        <v>4659.5</v>
      </c>
      <c r="C287" s="648">
        <v>4899.8</v>
      </c>
      <c r="D287" s="648">
        <v>127265.90000000002</v>
      </c>
      <c r="E287" s="648">
        <v>126626.6</v>
      </c>
    </row>
    <row r="288" spans="1:5">
      <c r="A288" s="540" t="s">
        <v>585</v>
      </c>
      <c r="B288" s="648">
        <v>4258.8999999999996</v>
      </c>
      <c r="C288" s="648">
        <v>4200.2</v>
      </c>
      <c r="D288" s="648">
        <v>106609.60000000003</v>
      </c>
      <c r="E288" s="648">
        <v>103788.00000000001</v>
      </c>
    </row>
    <row r="289" spans="1:5">
      <c r="A289" s="540" t="s">
        <v>585</v>
      </c>
      <c r="B289" s="648">
        <v>5590.2000000000007</v>
      </c>
      <c r="C289" s="648">
        <v>5766.7</v>
      </c>
      <c r="D289" s="648">
        <v>113761.40000000001</v>
      </c>
      <c r="E289" s="648">
        <v>117508.3</v>
      </c>
    </row>
    <row r="290" spans="1:5">
      <c r="A290" s="540" t="s">
        <v>585</v>
      </c>
      <c r="B290" s="648">
        <v>6313.2000000000007</v>
      </c>
      <c r="C290" s="648">
        <v>5912.4</v>
      </c>
      <c r="D290" s="648">
        <v>146929.09999999998</v>
      </c>
      <c r="E290" s="648">
        <v>142480.5</v>
      </c>
    </row>
    <row r="291" spans="1:5">
      <c r="A291" s="565" t="s">
        <v>585</v>
      </c>
      <c r="B291" s="648">
        <v>3083.9</v>
      </c>
      <c r="C291" s="648">
        <v>3135.1000000000004</v>
      </c>
      <c r="D291" s="648">
        <v>69543.8</v>
      </c>
      <c r="E291" s="648">
        <v>71921.899999999994</v>
      </c>
    </row>
    <row r="292" spans="1:5">
      <c r="A292" s="567" t="s">
        <v>585</v>
      </c>
      <c r="B292" s="648">
        <v>18089.400000000001</v>
      </c>
      <c r="C292" s="648">
        <v>21029.9</v>
      </c>
      <c r="D292" s="648">
        <v>466430.80000000005</v>
      </c>
      <c r="E292" s="648">
        <v>538281.80000000005</v>
      </c>
    </row>
    <row r="293" spans="1:5">
      <c r="A293" s="540" t="s">
        <v>585</v>
      </c>
      <c r="B293" s="648">
        <v>6540.6</v>
      </c>
      <c r="C293" s="648">
        <v>6408.5</v>
      </c>
      <c r="D293" s="648">
        <v>151540.29999999999</v>
      </c>
      <c r="E293" s="648">
        <v>145666.30000000002</v>
      </c>
    </row>
    <row r="294" spans="1:5">
      <c r="A294" s="540" t="s">
        <v>585</v>
      </c>
      <c r="B294" s="648">
        <v>1373.3</v>
      </c>
      <c r="C294" s="648">
        <v>1227.3999999999999</v>
      </c>
      <c r="D294" s="648">
        <v>29096.7</v>
      </c>
      <c r="E294" s="648">
        <v>27209.5</v>
      </c>
    </row>
    <row r="295" spans="1:5">
      <c r="A295" s="567" t="s">
        <v>585</v>
      </c>
      <c r="B295" s="648">
        <v>1757.5000000000002</v>
      </c>
      <c r="C295" s="648">
        <v>1816</v>
      </c>
      <c r="D295" s="648">
        <v>32743.599999999999</v>
      </c>
      <c r="E295" s="648">
        <v>33052.800000000003</v>
      </c>
    </row>
    <row r="296" spans="1:5">
      <c r="A296" s="540" t="s">
        <v>585</v>
      </c>
      <c r="B296" s="648">
        <v>10219.300000000001</v>
      </c>
      <c r="C296" s="648">
        <v>11356.9</v>
      </c>
      <c r="D296" s="648">
        <v>203633.50000000003</v>
      </c>
      <c r="E296" s="648">
        <v>220872.2</v>
      </c>
    </row>
    <row r="297" spans="1:5">
      <c r="A297" s="540" t="s">
        <v>585</v>
      </c>
      <c r="B297" s="648">
        <v>2551.4</v>
      </c>
      <c r="C297" s="648">
        <v>2966.7</v>
      </c>
      <c r="D297" s="648">
        <v>49631.899999999994</v>
      </c>
      <c r="E297" s="648">
        <v>57571.100000000006</v>
      </c>
    </row>
    <row r="298" spans="1:5">
      <c r="A298" s="540" t="s">
        <v>585</v>
      </c>
      <c r="B298" s="648">
        <v>602.70000000000005</v>
      </c>
      <c r="C298" s="648">
        <v>774.5</v>
      </c>
      <c r="D298" s="648">
        <v>9441.6</v>
      </c>
      <c r="E298" s="648">
        <v>12579.6</v>
      </c>
    </row>
    <row r="299" spans="1:5">
      <c r="A299" s="540" t="s">
        <v>585</v>
      </c>
      <c r="B299" s="648">
        <v>1530.8000000000002</v>
      </c>
      <c r="C299" s="648">
        <v>1389.1000000000001</v>
      </c>
      <c r="D299" s="648">
        <v>41634.800000000003</v>
      </c>
      <c r="E299" s="648">
        <v>37091</v>
      </c>
    </row>
    <row r="300" spans="1:5">
      <c r="A300" s="567" t="s">
        <v>585</v>
      </c>
      <c r="B300" s="648">
        <v>4506.2000000000007</v>
      </c>
      <c r="C300" s="648">
        <v>4254.1000000000004</v>
      </c>
      <c r="D300" s="648">
        <v>93509.6</v>
      </c>
      <c r="E300" s="648">
        <v>87737.5</v>
      </c>
    </row>
    <row r="301" spans="1:5">
      <c r="A301" s="540" t="s">
        <v>585</v>
      </c>
      <c r="B301" s="648">
        <v>1965.7</v>
      </c>
      <c r="C301" s="648">
        <v>1708.3000000000002</v>
      </c>
      <c r="D301" s="648">
        <v>30297.4</v>
      </c>
      <c r="E301" s="648">
        <v>26618.5</v>
      </c>
    </row>
    <row r="302" spans="1:5">
      <c r="A302" s="540" t="s">
        <v>585</v>
      </c>
      <c r="B302" s="648">
        <v>1612</v>
      </c>
      <c r="C302" s="648">
        <v>1506.4</v>
      </c>
      <c r="D302" s="648">
        <v>25189.9</v>
      </c>
      <c r="E302" s="648">
        <v>26248.199999999997</v>
      </c>
    </row>
    <row r="303" spans="1:5">
      <c r="A303" s="540" t="s">
        <v>585</v>
      </c>
      <c r="B303" s="648">
        <v>12803.1</v>
      </c>
      <c r="C303" s="648">
        <v>11444.200000000003</v>
      </c>
      <c r="D303" s="648">
        <v>197347.7</v>
      </c>
      <c r="E303" s="648">
        <v>179346.4</v>
      </c>
    </row>
    <row r="304" spans="1:5">
      <c r="A304" s="540" t="s">
        <v>585</v>
      </c>
      <c r="B304" s="648">
        <v>5483.9</v>
      </c>
      <c r="C304" s="648">
        <v>6185.7000000000007</v>
      </c>
      <c r="D304" s="648">
        <v>84555.400000000009</v>
      </c>
      <c r="E304" s="648">
        <v>94541.599999999991</v>
      </c>
    </row>
    <row r="305" spans="1:5">
      <c r="A305" s="540" t="s">
        <v>585</v>
      </c>
      <c r="B305" s="648">
        <v>18848.8</v>
      </c>
      <c r="C305" s="648">
        <v>18868.2</v>
      </c>
      <c r="D305" s="648">
        <v>263078.5</v>
      </c>
      <c r="E305" s="648">
        <v>266840.8</v>
      </c>
    </row>
    <row r="306" spans="1:5">
      <c r="A306" s="540" t="s">
        <v>585</v>
      </c>
      <c r="B306" s="648">
        <v>9350.5000000000018</v>
      </c>
      <c r="C306" s="648">
        <v>8271.9</v>
      </c>
      <c r="D306" s="648">
        <v>125468.09999999999</v>
      </c>
      <c r="E306" s="648">
        <v>127199.59999999999</v>
      </c>
    </row>
    <row r="307" spans="1:5">
      <c r="A307" s="540" t="s">
        <v>585</v>
      </c>
      <c r="B307" s="648">
        <v>0</v>
      </c>
      <c r="C307" s="648">
        <v>0</v>
      </c>
      <c r="D307" s="648">
        <v>0</v>
      </c>
      <c r="E307" s="648">
        <v>0</v>
      </c>
    </row>
    <row r="308" spans="1:5">
      <c r="A308" s="540" t="s">
        <v>585</v>
      </c>
      <c r="B308" s="648">
        <v>4345.6000000000004</v>
      </c>
      <c r="C308" s="648">
        <v>4750.7</v>
      </c>
      <c r="D308" s="648">
        <v>63526.6</v>
      </c>
      <c r="E308" s="648">
        <v>66467.899999999994</v>
      </c>
    </row>
    <row r="309" spans="1:5">
      <c r="A309" s="540" t="s">
        <v>585</v>
      </c>
      <c r="B309" s="648">
        <v>17685.699999999997</v>
      </c>
      <c r="C309" s="648">
        <v>16194.5</v>
      </c>
      <c r="D309" s="648">
        <v>276160.80000000005</v>
      </c>
      <c r="E309" s="648">
        <v>252486.2</v>
      </c>
    </row>
    <row r="310" spans="1:5">
      <c r="A310" s="540" t="s">
        <v>585</v>
      </c>
      <c r="B310" s="648">
        <v>5229.3</v>
      </c>
      <c r="C310" s="648">
        <v>5757.3</v>
      </c>
      <c r="D310" s="648">
        <v>78291.599999999991</v>
      </c>
      <c r="E310" s="648">
        <v>85373.599999999991</v>
      </c>
    </row>
    <row r="311" spans="1:5">
      <c r="A311" s="540" t="s">
        <v>585</v>
      </c>
      <c r="B311" s="648">
        <v>0</v>
      </c>
      <c r="C311" s="648">
        <v>0</v>
      </c>
      <c r="D311" s="648">
        <v>0</v>
      </c>
      <c r="E311" s="648">
        <v>0</v>
      </c>
    </row>
    <row r="312" spans="1:5">
      <c r="A312" s="540" t="s">
        <v>585</v>
      </c>
      <c r="B312" s="648">
        <v>0</v>
      </c>
      <c r="C312" s="648">
        <v>0</v>
      </c>
      <c r="D312" s="648">
        <v>0</v>
      </c>
      <c r="E312" s="648">
        <v>0</v>
      </c>
    </row>
    <row r="313" spans="1:5">
      <c r="A313" s="540" t="s">
        <v>585</v>
      </c>
      <c r="B313" s="648">
        <v>12212.1</v>
      </c>
      <c r="C313" s="648">
        <v>12210.699999999999</v>
      </c>
      <c r="D313" s="648">
        <v>190570.19999999998</v>
      </c>
      <c r="E313" s="648">
        <v>190478.10000000003</v>
      </c>
    </row>
    <row r="314" spans="1:5">
      <c r="A314" s="540" t="s">
        <v>585</v>
      </c>
      <c r="B314" s="648">
        <v>22385.199999999997</v>
      </c>
      <c r="C314" s="648">
        <v>21589.500000000004</v>
      </c>
      <c r="D314" s="648">
        <v>367047.5</v>
      </c>
      <c r="E314" s="648">
        <v>354896.2</v>
      </c>
    </row>
    <row r="315" spans="1:5">
      <c r="A315" s="540" t="s">
        <v>585</v>
      </c>
      <c r="B315" s="648">
        <v>3500.7</v>
      </c>
      <c r="C315" s="648">
        <v>3724.8</v>
      </c>
      <c r="D315" s="648">
        <v>58513.999999999993</v>
      </c>
      <c r="E315" s="648">
        <v>62046.6</v>
      </c>
    </row>
    <row r="316" spans="1:5">
      <c r="A316" s="540" t="s">
        <v>585</v>
      </c>
      <c r="B316" s="648">
        <v>33348.399999999994</v>
      </c>
      <c r="C316" s="648">
        <v>33687.799999999996</v>
      </c>
      <c r="D316" s="648">
        <v>577757.30000000016</v>
      </c>
      <c r="E316" s="648">
        <v>565826.10000000009</v>
      </c>
    </row>
    <row r="317" spans="1:5">
      <c r="A317" s="540" t="s">
        <v>585</v>
      </c>
      <c r="B317" s="648">
        <v>4524.7</v>
      </c>
      <c r="C317" s="648">
        <v>4596.3</v>
      </c>
      <c r="D317" s="648">
        <v>78861.8</v>
      </c>
      <c r="E317" s="648">
        <v>77205.5</v>
      </c>
    </row>
    <row r="318" spans="1:5">
      <c r="A318" s="540" t="s">
        <v>585</v>
      </c>
      <c r="B318" s="648">
        <v>0</v>
      </c>
      <c r="C318" s="648">
        <v>0</v>
      </c>
      <c r="D318" s="648">
        <v>0</v>
      </c>
      <c r="E318" s="648">
        <v>0</v>
      </c>
    </row>
    <row r="319" spans="1:5">
      <c r="A319" s="540" t="s">
        <v>585</v>
      </c>
      <c r="B319" s="648">
        <v>2770.6000000000004</v>
      </c>
      <c r="C319" s="648">
        <v>2522.4</v>
      </c>
      <c r="D319" s="648">
        <v>51110.399999999994</v>
      </c>
      <c r="E319" s="648">
        <v>47113.4</v>
      </c>
    </row>
    <row r="320" spans="1:5">
      <c r="A320" s="540" t="s">
        <v>585</v>
      </c>
      <c r="B320" s="648">
        <v>3713.3</v>
      </c>
      <c r="C320" s="648">
        <v>3961.2</v>
      </c>
      <c r="D320" s="648">
        <v>60369.299999999996</v>
      </c>
      <c r="E320" s="648">
        <v>61937.399999999994</v>
      </c>
    </row>
    <row r="321" spans="1:5">
      <c r="A321" s="540" t="s">
        <v>585</v>
      </c>
      <c r="B321" s="648">
        <v>0</v>
      </c>
      <c r="C321" s="648">
        <v>0</v>
      </c>
      <c r="D321" s="648">
        <v>0</v>
      </c>
      <c r="E321" s="648">
        <v>0</v>
      </c>
    </row>
    <row r="322" spans="1:5">
      <c r="A322" s="540" t="s">
        <v>585</v>
      </c>
      <c r="B322" s="648">
        <v>11336.400000000001</v>
      </c>
      <c r="C322" s="648">
        <v>8919.3000000000011</v>
      </c>
      <c r="D322" s="648">
        <v>155204.69999999998</v>
      </c>
      <c r="E322" s="648">
        <v>125521.90000000002</v>
      </c>
    </row>
    <row r="323" spans="1:5">
      <c r="A323" s="540" t="s">
        <v>585</v>
      </c>
      <c r="B323" s="648">
        <v>4789.9000000000005</v>
      </c>
      <c r="C323" s="648">
        <v>3690.3</v>
      </c>
      <c r="D323" s="648">
        <v>65862.100000000006</v>
      </c>
      <c r="E323" s="648">
        <v>55683.500000000007</v>
      </c>
    </row>
    <row r="324" spans="1:5">
      <c r="A324" s="540" t="s">
        <v>585</v>
      </c>
      <c r="B324" s="648">
        <v>0</v>
      </c>
      <c r="C324" s="648">
        <v>0</v>
      </c>
      <c r="D324" s="648">
        <v>0</v>
      </c>
      <c r="E324" s="648">
        <v>0</v>
      </c>
    </row>
    <row r="325" spans="1:5">
      <c r="A325" s="540" t="s">
        <v>585</v>
      </c>
      <c r="B325" s="648">
        <v>14094.7</v>
      </c>
      <c r="C325" s="648">
        <v>11603.4</v>
      </c>
      <c r="D325" s="648">
        <v>155720</v>
      </c>
      <c r="E325" s="648">
        <v>139955.20000000001</v>
      </c>
    </row>
    <row r="326" spans="1:5">
      <c r="A326" s="540" t="s">
        <v>585</v>
      </c>
      <c r="B326" s="648">
        <v>21087.599999999999</v>
      </c>
      <c r="C326" s="648">
        <v>19751.800000000003</v>
      </c>
      <c r="D326" s="648">
        <v>365551.39999999991</v>
      </c>
      <c r="E326" s="648">
        <v>331990.59999999998</v>
      </c>
    </row>
    <row r="327" spans="1:5">
      <c r="A327" s="540" t="s">
        <v>585</v>
      </c>
      <c r="B327" s="648">
        <v>3806.3</v>
      </c>
      <c r="C327" s="648">
        <v>3498.4999999999995</v>
      </c>
      <c r="D327" s="648">
        <v>64079.399999999994</v>
      </c>
      <c r="E327" s="648">
        <v>65628.7</v>
      </c>
    </row>
    <row r="328" spans="1:5">
      <c r="A328" s="540" t="s">
        <v>585</v>
      </c>
      <c r="B328" s="648">
        <v>3651.9</v>
      </c>
      <c r="C328" s="648">
        <v>3790.6</v>
      </c>
      <c r="D328" s="648">
        <v>55684.800000000003</v>
      </c>
      <c r="E328" s="648">
        <v>55469.100000000006</v>
      </c>
    </row>
    <row r="329" spans="1:5">
      <c r="A329" s="540" t="s">
        <v>585</v>
      </c>
      <c r="B329" s="648">
        <v>27097.3</v>
      </c>
      <c r="C329" s="648">
        <v>26885.9</v>
      </c>
      <c r="D329" s="648">
        <v>445947.1</v>
      </c>
      <c r="E329" s="648">
        <v>442273.7</v>
      </c>
    </row>
    <row r="330" spans="1:5">
      <c r="A330" s="540" t="s">
        <v>585</v>
      </c>
      <c r="B330" s="648">
        <v>2413.1</v>
      </c>
      <c r="C330" s="648">
        <v>2949.2000000000003</v>
      </c>
      <c r="D330" s="648">
        <v>40832</v>
      </c>
      <c r="E330" s="648">
        <v>50020.200000000004</v>
      </c>
    </row>
    <row r="331" spans="1:5">
      <c r="A331" s="540" t="s">
        <v>585</v>
      </c>
      <c r="B331" s="648">
        <v>5912.0999999999995</v>
      </c>
      <c r="C331" s="648">
        <v>5898.5</v>
      </c>
      <c r="D331" s="648">
        <v>111709.69999999998</v>
      </c>
      <c r="E331" s="648">
        <v>110559.6</v>
      </c>
    </row>
    <row r="332" spans="1:5">
      <c r="A332" s="540" t="s">
        <v>585</v>
      </c>
      <c r="B332" s="648">
        <v>2502.1000000000004</v>
      </c>
      <c r="C332" s="648">
        <v>2330.3999999999996</v>
      </c>
      <c r="D332" s="648">
        <v>41106.199999999997</v>
      </c>
      <c r="E332" s="648">
        <v>36729.600000000006</v>
      </c>
    </row>
    <row r="333" spans="1:5">
      <c r="A333" s="540" t="s">
        <v>585</v>
      </c>
      <c r="B333" s="648">
        <v>1757.4</v>
      </c>
      <c r="C333" s="648">
        <v>1575.8000000000002</v>
      </c>
      <c r="D333" s="648">
        <v>28660.400000000001</v>
      </c>
      <c r="E333" s="648">
        <v>26107.899999999998</v>
      </c>
    </row>
    <row r="334" spans="1:5">
      <c r="A334" s="540" t="s">
        <v>585</v>
      </c>
      <c r="B334" s="648">
        <v>0</v>
      </c>
      <c r="C334" s="648">
        <v>0</v>
      </c>
      <c r="D334" s="648">
        <v>0</v>
      </c>
      <c r="E334" s="648">
        <v>0</v>
      </c>
    </row>
    <row r="335" spans="1:5">
      <c r="A335" s="540" t="s">
        <v>585</v>
      </c>
      <c r="B335" s="648">
        <v>1238.1999999999998</v>
      </c>
      <c r="C335" s="648">
        <v>1275.4000000000001</v>
      </c>
      <c r="D335" s="648">
        <v>24195.200000000001</v>
      </c>
      <c r="E335" s="648">
        <v>24620.6</v>
      </c>
    </row>
    <row r="336" spans="1:5">
      <c r="A336" s="540" t="s">
        <v>585</v>
      </c>
      <c r="B336" s="648">
        <v>1456.3</v>
      </c>
      <c r="C336" s="648">
        <v>1365.5</v>
      </c>
      <c r="D336" s="648">
        <v>21694.5</v>
      </c>
      <c r="E336" s="648">
        <v>20074.400000000001</v>
      </c>
    </row>
    <row r="337" spans="1:5">
      <c r="A337" s="540" t="s">
        <v>585</v>
      </c>
      <c r="B337" s="648">
        <v>1834.6</v>
      </c>
      <c r="C337" s="648">
        <v>2163.6000000000004</v>
      </c>
      <c r="D337" s="648">
        <v>30009.599999999999</v>
      </c>
      <c r="E337" s="648">
        <v>35249</v>
      </c>
    </row>
    <row r="338" spans="1:5">
      <c r="A338" s="540" t="s">
        <v>585</v>
      </c>
      <c r="B338" s="648">
        <v>2251</v>
      </c>
      <c r="C338" s="648">
        <v>1737</v>
      </c>
      <c r="D338" s="648">
        <v>38078.800000000003</v>
      </c>
      <c r="E338" s="648">
        <v>28533.9</v>
      </c>
    </row>
    <row r="339" spans="1:5">
      <c r="A339" s="540" t="s">
        <v>585</v>
      </c>
      <c r="B339" s="648">
        <v>1282.6999999999998</v>
      </c>
      <c r="C339" s="648">
        <v>1336.6</v>
      </c>
      <c r="D339" s="648">
        <v>24179.900000000005</v>
      </c>
      <c r="E339" s="648">
        <v>23704.6</v>
      </c>
    </row>
    <row r="340" spans="1:5">
      <c r="A340" s="540" t="s">
        <v>585</v>
      </c>
      <c r="B340" s="648">
        <v>1471.6</v>
      </c>
      <c r="C340" s="648">
        <v>1679.7</v>
      </c>
      <c r="D340" s="648">
        <v>22949.5</v>
      </c>
      <c r="E340" s="648">
        <v>25915.899999999998</v>
      </c>
    </row>
    <row r="341" spans="1:5">
      <c r="A341" s="540" t="s">
        <v>585</v>
      </c>
      <c r="B341" s="648">
        <v>2885.9</v>
      </c>
      <c r="C341" s="648">
        <v>2316.1999999999998</v>
      </c>
      <c r="D341" s="648">
        <v>50355.199999999997</v>
      </c>
      <c r="E341" s="648">
        <v>44361.599999999999</v>
      </c>
    </row>
    <row r="342" spans="1:5">
      <c r="A342" s="540" t="s">
        <v>585</v>
      </c>
      <c r="B342" s="648">
        <v>1643.8000000000002</v>
      </c>
      <c r="C342" s="648">
        <v>1706</v>
      </c>
      <c r="D342" s="648">
        <v>30500.6</v>
      </c>
      <c r="E342" s="648">
        <v>30737.699999999997</v>
      </c>
    </row>
    <row r="343" spans="1:5">
      <c r="A343" s="540" t="s">
        <v>585</v>
      </c>
      <c r="B343" s="648">
        <v>4003.1</v>
      </c>
      <c r="C343" s="648">
        <v>4233.8999999999996</v>
      </c>
      <c r="D343" s="648">
        <v>70172.899999999994</v>
      </c>
      <c r="E343" s="648">
        <v>71182.7</v>
      </c>
    </row>
    <row r="344" spans="1:5">
      <c r="A344" s="540" t="s">
        <v>585</v>
      </c>
      <c r="B344" s="648">
        <v>1262.3999999999999</v>
      </c>
      <c r="C344" s="648">
        <v>1407.5</v>
      </c>
      <c r="D344" s="648">
        <v>24027.899999999998</v>
      </c>
      <c r="E344" s="648">
        <v>25515.699999999997</v>
      </c>
    </row>
    <row r="345" spans="1:5">
      <c r="A345" s="565" t="s">
        <v>585</v>
      </c>
      <c r="B345" s="648">
        <v>2634.4</v>
      </c>
      <c r="C345" s="648">
        <v>3437.4</v>
      </c>
      <c r="D345" s="648">
        <v>44499.6</v>
      </c>
      <c r="E345" s="648">
        <v>57106.100000000006</v>
      </c>
    </row>
    <row r="346" spans="1:5">
      <c r="A346" s="565" t="s">
        <v>585</v>
      </c>
      <c r="B346" s="648">
        <v>1622.3</v>
      </c>
      <c r="C346" s="648">
        <v>1580.8</v>
      </c>
      <c r="D346" s="648">
        <v>28846.199999999997</v>
      </c>
      <c r="E346" s="648">
        <v>27841.800000000003</v>
      </c>
    </row>
    <row r="347" spans="1:5">
      <c r="A347" s="565" t="s">
        <v>585</v>
      </c>
      <c r="B347" s="648">
        <v>2408.3999999999996</v>
      </c>
      <c r="C347" s="648">
        <v>2094.3000000000002</v>
      </c>
      <c r="D347" s="648">
        <v>40338.899999999994</v>
      </c>
      <c r="E347" s="648">
        <v>34416.100000000006</v>
      </c>
    </row>
    <row r="348" spans="1:5">
      <c r="A348" s="540" t="s">
        <v>585</v>
      </c>
      <c r="B348" s="648">
        <v>1581.1</v>
      </c>
      <c r="C348" s="648">
        <v>2055.5</v>
      </c>
      <c r="D348" s="648">
        <v>26753.600000000002</v>
      </c>
      <c r="E348" s="648">
        <v>34161.700000000004</v>
      </c>
    </row>
    <row r="349" spans="1:5">
      <c r="A349" s="540" t="s">
        <v>585</v>
      </c>
      <c r="B349" s="648">
        <v>1616</v>
      </c>
      <c r="C349" s="648">
        <v>1615.7</v>
      </c>
      <c r="D349" s="648">
        <v>25716.400000000001</v>
      </c>
      <c r="E349" s="648">
        <v>26295.899999999998</v>
      </c>
    </row>
    <row r="350" spans="1:5">
      <c r="A350" s="540" t="s">
        <v>585</v>
      </c>
      <c r="B350" s="648">
        <v>2139.1</v>
      </c>
      <c r="C350" s="648">
        <v>2704.4</v>
      </c>
      <c r="D350" s="648">
        <v>37796.1</v>
      </c>
      <c r="E350" s="648">
        <v>49411.19999999999</v>
      </c>
    </row>
    <row r="351" spans="1:5">
      <c r="A351" s="540" t="s">
        <v>585</v>
      </c>
      <c r="B351" s="648">
        <v>2397.9</v>
      </c>
      <c r="C351" s="648">
        <v>1871.9</v>
      </c>
      <c r="D351" s="648">
        <v>43482.899999999994</v>
      </c>
      <c r="E351" s="648">
        <v>32559.5</v>
      </c>
    </row>
    <row r="352" spans="1:5">
      <c r="A352" s="540" t="s">
        <v>585</v>
      </c>
      <c r="B352" s="648">
        <v>2135.6</v>
      </c>
      <c r="C352" s="648">
        <v>1835.4</v>
      </c>
      <c r="D352" s="648">
        <v>54616.4</v>
      </c>
      <c r="E352" s="648">
        <v>47074.599999999991</v>
      </c>
    </row>
    <row r="353" spans="1:5">
      <c r="A353" s="540" t="s">
        <v>585</v>
      </c>
      <c r="B353" s="648">
        <v>1246.4000000000001</v>
      </c>
      <c r="C353" s="648">
        <v>1258.1000000000001</v>
      </c>
      <c r="D353" s="648">
        <v>20763.599999999999</v>
      </c>
      <c r="E353" s="648">
        <v>20430.999999999996</v>
      </c>
    </row>
    <row r="354" spans="1:5">
      <c r="A354" s="540" t="s">
        <v>585</v>
      </c>
      <c r="B354" s="648">
        <v>1658.2</v>
      </c>
      <c r="C354" s="648">
        <v>1548.3999999999999</v>
      </c>
      <c r="D354" s="648">
        <v>25849.899999999998</v>
      </c>
      <c r="E354" s="648">
        <v>24350.100000000002</v>
      </c>
    </row>
    <row r="355" spans="1:5">
      <c r="A355" s="540" t="s">
        <v>585</v>
      </c>
      <c r="B355" s="648">
        <v>2891.2000000000003</v>
      </c>
      <c r="C355" s="648">
        <v>2168.9</v>
      </c>
      <c r="D355" s="648">
        <v>48328.999999999993</v>
      </c>
      <c r="E355" s="648">
        <v>36107.199999999997</v>
      </c>
    </row>
    <row r="356" spans="1:5">
      <c r="A356" s="540" t="s">
        <v>585</v>
      </c>
      <c r="B356" s="648">
        <v>2882.4000000000005</v>
      </c>
      <c r="C356" s="648">
        <v>2185.3999999999996</v>
      </c>
      <c r="D356" s="648">
        <v>48277.5</v>
      </c>
      <c r="E356" s="648">
        <v>38049.5</v>
      </c>
    </row>
    <row r="357" spans="1:5">
      <c r="A357" s="540" t="s">
        <v>585</v>
      </c>
      <c r="B357" s="648">
        <v>491.59999999999997</v>
      </c>
      <c r="C357" s="648">
        <v>538.20000000000005</v>
      </c>
      <c r="D357" s="648">
        <v>10347.599999999999</v>
      </c>
      <c r="E357" s="648">
        <v>10259.299999999999</v>
      </c>
    </row>
    <row r="358" spans="1:5">
      <c r="A358" s="540" t="s">
        <v>585</v>
      </c>
      <c r="B358" s="648">
        <v>306.20000000000005</v>
      </c>
      <c r="C358" s="648">
        <v>253.7</v>
      </c>
      <c r="D358" s="648">
        <v>5779.4999999999991</v>
      </c>
      <c r="E358" s="648">
        <v>5436.0999999999995</v>
      </c>
    </row>
    <row r="359" spans="1:5">
      <c r="A359" s="540" t="s">
        <v>585</v>
      </c>
      <c r="B359" s="648">
        <v>1017.8999999999999</v>
      </c>
      <c r="C359" s="648">
        <v>992.4</v>
      </c>
      <c r="D359" s="648">
        <v>17220.3</v>
      </c>
      <c r="E359" s="648">
        <v>17816.7</v>
      </c>
    </row>
    <row r="360" spans="1:5">
      <c r="A360" s="540" t="s">
        <v>585</v>
      </c>
      <c r="B360" s="648">
        <v>924.4</v>
      </c>
      <c r="C360" s="648">
        <v>859.1</v>
      </c>
      <c r="D360" s="648">
        <v>16004.8</v>
      </c>
      <c r="E360" s="648">
        <v>15499.000000000002</v>
      </c>
    </row>
    <row r="361" spans="1:5">
      <c r="A361" s="540" t="s">
        <v>585</v>
      </c>
      <c r="B361" s="648">
        <v>1010.4</v>
      </c>
      <c r="C361" s="648">
        <v>1179.8999999999999</v>
      </c>
      <c r="D361" s="648">
        <v>18336.900000000001</v>
      </c>
      <c r="E361" s="648">
        <v>18762.3</v>
      </c>
    </row>
    <row r="362" spans="1:5">
      <c r="A362" s="540" t="s">
        <v>585</v>
      </c>
      <c r="B362" s="648">
        <v>1802.3999999999999</v>
      </c>
      <c r="C362" s="648">
        <v>2374.8999999999996</v>
      </c>
      <c r="D362" s="648">
        <v>26795.000000000004</v>
      </c>
      <c r="E362" s="648">
        <v>35890.399999999994</v>
      </c>
    </row>
    <row r="363" spans="1:5">
      <c r="A363" s="540" t="s">
        <v>585</v>
      </c>
      <c r="B363" s="648">
        <v>1098</v>
      </c>
      <c r="C363" s="648">
        <v>921</v>
      </c>
      <c r="D363" s="648">
        <v>21269.199999999997</v>
      </c>
      <c r="E363" s="648">
        <v>17650.099999999999</v>
      </c>
    </row>
    <row r="364" spans="1:5">
      <c r="A364" s="540" t="s">
        <v>585</v>
      </c>
      <c r="B364" s="648">
        <v>752.5</v>
      </c>
      <c r="C364" s="648">
        <v>774</v>
      </c>
      <c r="D364" s="648">
        <v>15659.2</v>
      </c>
      <c r="E364" s="648">
        <v>16096.699999999999</v>
      </c>
    </row>
    <row r="365" spans="1:5">
      <c r="A365" s="540" t="s">
        <v>585</v>
      </c>
      <c r="B365" s="648">
        <v>32.700000000000003</v>
      </c>
      <c r="C365" s="648">
        <v>32.700000000000003</v>
      </c>
      <c r="D365" s="648">
        <v>541</v>
      </c>
      <c r="E365" s="648">
        <v>530</v>
      </c>
    </row>
    <row r="366" spans="1:5">
      <c r="A366" s="540" t="s">
        <v>585</v>
      </c>
      <c r="B366" s="648">
        <v>163</v>
      </c>
      <c r="C366" s="648">
        <v>240.2</v>
      </c>
      <c r="D366" s="648">
        <v>3322.1</v>
      </c>
      <c r="E366" s="648">
        <v>4516.9000000000005</v>
      </c>
    </row>
    <row r="367" spans="1:5">
      <c r="A367" s="540" t="s">
        <v>585</v>
      </c>
      <c r="B367" s="648">
        <v>232.7</v>
      </c>
      <c r="C367" s="648">
        <v>216</v>
      </c>
      <c r="D367" s="648">
        <v>5574.2999999999993</v>
      </c>
      <c r="E367" s="648">
        <v>4206.5</v>
      </c>
    </row>
    <row r="368" spans="1:5">
      <c r="A368" s="540" t="s">
        <v>585</v>
      </c>
      <c r="B368" s="648">
        <v>123.80000000000001</v>
      </c>
      <c r="C368" s="648">
        <v>106.60000000000002</v>
      </c>
      <c r="D368" s="648">
        <v>2118.5</v>
      </c>
      <c r="E368" s="648">
        <v>1601.6</v>
      </c>
    </row>
    <row r="369" spans="1:5">
      <c r="A369" s="540" t="s">
        <v>585</v>
      </c>
      <c r="B369" s="648">
        <v>593.6</v>
      </c>
      <c r="C369" s="648">
        <v>496</v>
      </c>
      <c r="D369" s="648">
        <v>13442.999999999998</v>
      </c>
      <c r="E369" s="648">
        <v>10360.099999999999</v>
      </c>
    </row>
    <row r="370" spans="1:5">
      <c r="A370" s="540" t="s">
        <v>585</v>
      </c>
      <c r="B370" s="648">
        <v>456.8</v>
      </c>
      <c r="C370" s="648">
        <v>410.09999999999997</v>
      </c>
      <c r="D370" s="648">
        <v>9734.9000000000015</v>
      </c>
      <c r="E370" s="648">
        <v>7989.7</v>
      </c>
    </row>
    <row r="371" spans="1:5">
      <c r="A371" s="540" t="s">
        <v>585</v>
      </c>
      <c r="B371" s="648">
        <v>2168.6</v>
      </c>
      <c r="C371" s="648">
        <v>2639.2</v>
      </c>
      <c r="D371" s="648">
        <v>48106.3</v>
      </c>
      <c r="E371" s="648">
        <v>57589.2</v>
      </c>
    </row>
    <row r="372" spans="1:5">
      <c r="A372" s="567" t="s">
        <v>585</v>
      </c>
      <c r="B372" s="648">
        <v>32511.800000000003</v>
      </c>
      <c r="C372" s="648">
        <v>37486.199999999997</v>
      </c>
      <c r="D372" s="648">
        <v>562351.5</v>
      </c>
      <c r="E372" s="648">
        <v>599803.30000000005</v>
      </c>
    </row>
    <row r="373" spans="1:5">
      <c r="A373" s="612" t="s">
        <v>686</v>
      </c>
      <c r="B373" s="648">
        <v>24244.500000000015</v>
      </c>
      <c r="C373" s="648">
        <v>26196.500000000015</v>
      </c>
      <c r="D373" s="648">
        <v>596917.00000000047</v>
      </c>
      <c r="E373" s="648">
        <v>640312.49999999977</v>
      </c>
    </row>
    <row r="374" spans="1:5">
      <c r="A374" s="612" t="s">
        <v>686</v>
      </c>
      <c r="B374" s="648">
        <v>17958.000000000011</v>
      </c>
      <c r="C374" s="648">
        <v>18780.000000000004</v>
      </c>
      <c r="D374" s="648">
        <v>390054.99999999994</v>
      </c>
      <c r="E374" s="648">
        <v>397027.99999999983</v>
      </c>
    </row>
    <row r="375" spans="1:5">
      <c r="A375" s="612" t="s">
        <v>686</v>
      </c>
      <c r="B375" s="648">
        <v>16380.499999999989</v>
      </c>
      <c r="C375" s="648">
        <v>17698.500000000011</v>
      </c>
      <c r="D375" s="648">
        <v>458688.0000000007</v>
      </c>
      <c r="E375" s="648">
        <v>492563.49999999837</v>
      </c>
    </row>
    <row r="376" spans="1:5">
      <c r="A376" s="612" t="s">
        <v>686</v>
      </c>
      <c r="B376" s="648">
        <v>21821.5</v>
      </c>
      <c r="C376" s="648">
        <v>23624.999999999993</v>
      </c>
      <c r="D376" s="648">
        <v>537248.9999999993</v>
      </c>
      <c r="E376" s="648">
        <v>582926.99999999884</v>
      </c>
    </row>
    <row r="377" spans="1:5">
      <c r="A377" s="612" t="s">
        <v>686</v>
      </c>
      <c r="B377" s="648">
        <v>28679.999999999978</v>
      </c>
      <c r="C377" s="648">
        <v>30567.500000000033</v>
      </c>
      <c r="D377" s="648">
        <v>855056.99999999884</v>
      </c>
      <c r="E377" s="648">
        <v>917983</v>
      </c>
    </row>
    <row r="378" spans="1:5">
      <c r="A378" s="612" t="s">
        <v>686</v>
      </c>
      <c r="B378" s="648">
        <v>6346.4999999999973</v>
      </c>
      <c r="C378" s="648">
        <v>6161.0000000000045</v>
      </c>
      <c r="D378" s="648">
        <v>176820</v>
      </c>
      <c r="E378" s="648">
        <v>169915.49999999953</v>
      </c>
    </row>
    <row r="379" spans="1:5">
      <c r="A379" s="612" t="s">
        <v>686</v>
      </c>
      <c r="B379" s="648">
        <v>19933.999999999989</v>
      </c>
      <c r="C379" s="648">
        <v>20539.500000000018</v>
      </c>
      <c r="D379" s="648">
        <v>559974</v>
      </c>
      <c r="E379" s="648">
        <v>571553.99999999849</v>
      </c>
    </row>
    <row r="380" spans="1:5">
      <c r="A380" s="612" t="s">
        <v>686</v>
      </c>
      <c r="B380" s="648">
        <v>3433.4999999999973</v>
      </c>
      <c r="C380" s="648">
        <v>3212.0000000000009</v>
      </c>
      <c r="D380" s="648">
        <v>96384.000000000204</v>
      </c>
      <c r="E380" s="648">
        <v>88266.499999999738</v>
      </c>
    </row>
    <row r="381" spans="1:5">
      <c r="A381" s="612" t="s">
        <v>686</v>
      </c>
      <c r="B381" s="648">
        <v>3950.9999999999982</v>
      </c>
      <c r="C381" s="648">
        <v>3926.9999999999982</v>
      </c>
      <c r="D381" s="648">
        <v>88592.999999999985</v>
      </c>
      <c r="E381" s="648">
        <v>86318.000000000102</v>
      </c>
    </row>
    <row r="382" spans="1:5">
      <c r="A382" s="612" t="s">
        <v>686</v>
      </c>
      <c r="B382" s="648">
        <v>7203.0000000000018</v>
      </c>
      <c r="C382" s="648">
        <v>6928</v>
      </c>
      <c r="D382" s="648">
        <v>188636.69999999978</v>
      </c>
      <c r="E382" s="648">
        <v>178824.99999999971</v>
      </c>
    </row>
    <row r="383" spans="1:5">
      <c r="A383" s="612" t="s">
        <v>686</v>
      </c>
      <c r="B383" s="648">
        <v>4095.5000000000032</v>
      </c>
      <c r="C383" s="648">
        <v>4103.0000000000027</v>
      </c>
      <c r="D383" s="648">
        <v>104259.2000000003</v>
      </c>
      <c r="E383" s="648">
        <v>103379.99999999967</v>
      </c>
    </row>
    <row r="384" spans="1:5">
      <c r="A384" s="612" t="s">
        <v>686</v>
      </c>
      <c r="B384" s="648">
        <v>2761.0000000000018</v>
      </c>
      <c r="C384" s="648">
        <v>2810.0000000000023</v>
      </c>
      <c r="D384" s="648">
        <v>78175.000000000146</v>
      </c>
      <c r="E384" s="648">
        <v>75943.000000000058</v>
      </c>
    </row>
    <row r="385" spans="1:5">
      <c r="A385" s="612" t="s">
        <v>686</v>
      </c>
      <c r="B385" s="648">
        <v>4419.0000000000036</v>
      </c>
      <c r="C385" s="648">
        <v>4419.4999999999982</v>
      </c>
      <c r="D385" s="648">
        <v>127711.00000000025</v>
      </c>
      <c r="E385" s="648" t="e">
        <v>#VALUE!</v>
      </c>
    </row>
    <row r="386" spans="1:5">
      <c r="A386" s="612" t="s">
        <v>686</v>
      </c>
      <c r="B386" s="648">
        <v>982.00000000000023</v>
      </c>
      <c r="C386" s="648">
        <v>1126.4999999999993</v>
      </c>
      <c r="D386" s="648">
        <v>26269.499999999953</v>
      </c>
      <c r="E386" s="648">
        <v>26634.499999999989</v>
      </c>
    </row>
    <row r="387" spans="1:5">
      <c r="A387" s="612" t="s">
        <v>686</v>
      </c>
      <c r="B387" s="648">
        <v>5090.0000000000018</v>
      </c>
      <c r="C387" s="648">
        <v>5238.5000000000018</v>
      </c>
      <c r="D387" s="648">
        <v>65240.000000000015</v>
      </c>
      <c r="E387" s="648">
        <v>67469.000000000015</v>
      </c>
    </row>
    <row r="388" spans="1:5">
      <c r="A388" s="612" t="s">
        <v>686</v>
      </c>
      <c r="B388" s="648">
        <v>4403.0000000000009</v>
      </c>
      <c r="C388" s="648">
        <v>4338.5</v>
      </c>
      <c r="D388" s="648">
        <v>66633.000000000015</v>
      </c>
      <c r="E388" s="648">
        <v>66503.000000000015</v>
      </c>
    </row>
    <row r="389" spans="1:5">
      <c r="A389" s="612" t="s">
        <v>686</v>
      </c>
      <c r="B389" s="648">
        <v>25535.500000000011</v>
      </c>
      <c r="C389" s="648">
        <v>30987</v>
      </c>
      <c r="D389" s="648">
        <v>394697</v>
      </c>
      <c r="E389" s="648">
        <v>462034.00000000012</v>
      </c>
    </row>
    <row r="390" spans="1:5">
      <c r="A390" s="612" t="s">
        <v>686</v>
      </c>
      <c r="B390" s="648">
        <v>4406.9999999999991</v>
      </c>
      <c r="C390" s="648">
        <v>3868.5000000000009</v>
      </c>
      <c r="D390" s="648">
        <v>61311.999999999985</v>
      </c>
      <c r="E390" s="648">
        <v>56118.999999999993</v>
      </c>
    </row>
    <row r="391" spans="1:5">
      <c r="A391" s="612" t="s">
        <v>686</v>
      </c>
      <c r="B391" s="648">
        <v>12762.999999999995</v>
      </c>
      <c r="C391" s="648">
        <v>13298</v>
      </c>
      <c r="D391" s="648">
        <v>177181</v>
      </c>
      <c r="E391" s="648">
        <v>178902</v>
      </c>
    </row>
    <row r="392" spans="1:5">
      <c r="A392" s="612" t="s">
        <v>686</v>
      </c>
      <c r="B392" s="648">
        <v>2009.9999999999995</v>
      </c>
      <c r="C392" s="648">
        <v>2185.5</v>
      </c>
      <c r="D392" s="648">
        <v>30115</v>
      </c>
      <c r="E392" s="648">
        <v>32697.000000000007</v>
      </c>
    </row>
    <row r="393" spans="1:5">
      <c r="A393" s="612" t="s">
        <v>686</v>
      </c>
      <c r="B393" s="648">
        <v>1169</v>
      </c>
      <c r="C393" s="648">
        <v>1493</v>
      </c>
      <c r="D393" s="648">
        <v>18139.999999999996</v>
      </c>
      <c r="E393" s="648">
        <v>20362.000000000011</v>
      </c>
    </row>
    <row r="394" spans="1:5">
      <c r="A394" s="612" t="s">
        <v>686</v>
      </c>
      <c r="B394" s="648">
        <v>3960.5000000000009</v>
      </c>
      <c r="C394" s="648">
        <v>4624.5</v>
      </c>
      <c r="D394" s="648">
        <v>61064</v>
      </c>
      <c r="E394" s="648">
        <v>67556</v>
      </c>
    </row>
    <row r="395" spans="1:5">
      <c r="A395" s="612" t="s">
        <v>686</v>
      </c>
      <c r="B395" s="648">
        <v>3591.9999999999986</v>
      </c>
      <c r="C395" s="648">
        <v>3502.4999999999973</v>
      </c>
      <c r="D395" s="648">
        <v>55626</v>
      </c>
      <c r="E395" s="648">
        <v>52733.999999999993</v>
      </c>
    </row>
    <row r="396" spans="1:5">
      <c r="A396" s="612" t="s">
        <v>686</v>
      </c>
      <c r="B396" s="648">
        <v>2219.9999999999991</v>
      </c>
      <c r="C396" s="648">
        <v>2348.4999999999995</v>
      </c>
      <c r="D396" s="648">
        <v>36709.999999999993</v>
      </c>
      <c r="E396" s="648">
        <v>37760</v>
      </c>
    </row>
    <row r="397" spans="1:5">
      <c r="A397" s="612" t="s">
        <v>686</v>
      </c>
      <c r="B397" s="648">
        <v>2685.5000000000005</v>
      </c>
      <c r="C397" s="648">
        <v>2336.0000000000009</v>
      </c>
      <c r="D397" s="648">
        <v>38060.000000000007</v>
      </c>
      <c r="E397" s="648">
        <v>32294</v>
      </c>
    </row>
    <row r="398" spans="1:5">
      <c r="A398" s="612" t="s">
        <v>686</v>
      </c>
      <c r="B398" s="648">
        <v>1691.6329365079373</v>
      </c>
      <c r="C398" s="648">
        <v>1460.8759124087592</v>
      </c>
      <c r="D398" s="648">
        <v>20212.964285714286</v>
      </c>
      <c r="E398" s="648">
        <v>16738.109489051105</v>
      </c>
    </row>
    <row r="399" spans="1:5">
      <c r="A399" s="612" t="s">
        <v>686</v>
      </c>
      <c r="B399" s="648">
        <v>2975.5000000000005</v>
      </c>
      <c r="C399" s="648">
        <v>3680.5000000000023</v>
      </c>
      <c r="D399" s="648">
        <v>48247</v>
      </c>
      <c r="E399" s="648">
        <v>50503.000000000007</v>
      </c>
    </row>
    <row r="400" spans="1:5">
      <c r="A400" s="612" t="s">
        <v>686</v>
      </c>
      <c r="B400" s="648">
        <v>455.99999999999994</v>
      </c>
      <c r="C400" s="648">
        <v>523.50000000000023</v>
      </c>
      <c r="D400" s="648">
        <v>7542</v>
      </c>
      <c r="E400" s="648">
        <v>8649</v>
      </c>
    </row>
    <row r="401" spans="1:5">
      <c r="A401" s="612" t="s">
        <v>686</v>
      </c>
      <c r="B401" s="648">
        <v>1385</v>
      </c>
      <c r="C401" s="648">
        <v>1323.4999999999991</v>
      </c>
      <c r="D401" s="648">
        <v>18838.999999999993</v>
      </c>
      <c r="E401" s="648">
        <v>16899</v>
      </c>
    </row>
    <row r="402" spans="1:5">
      <c r="A402" s="612" t="s">
        <v>686</v>
      </c>
      <c r="B402" s="648">
        <v>221.00000000000009</v>
      </c>
      <c r="C402" s="648">
        <v>222.5</v>
      </c>
      <c r="D402" s="648">
        <v>3139</v>
      </c>
      <c r="E402" s="648">
        <v>2585.0000000000005</v>
      </c>
    </row>
    <row r="403" spans="1:5">
      <c r="A403" s="612" t="s">
        <v>686</v>
      </c>
      <c r="B403" s="648">
        <v>1675.1914893617038</v>
      </c>
      <c r="C403" s="648">
        <v>1752.0000000000023</v>
      </c>
      <c r="D403" s="648">
        <v>21735.468085106386</v>
      </c>
      <c r="E403" s="648">
        <v>23367.000000000004</v>
      </c>
    </row>
    <row r="404" spans="1:5">
      <c r="A404" s="612" t="s">
        <v>686</v>
      </c>
      <c r="B404" s="648">
        <v>1392.409090909091</v>
      </c>
      <c r="C404" s="648">
        <v>1442.3608247422685</v>
      </c>
      <c r="D404" s="648">
        <v>19988.090909090912</v>
      </c>
      <c r="E404" s="648">
        <v>22039.340206185567</v>
      </c>
    </row>
    <row r="405" spans="1:5">
      <c r="A405" s="612" t="s">
        <v>686</v>
      </c>
      <c r="B405" s="648">
        <v>425.49999999999994</v>
      </c>
      <c r="C405" s="648">
        <v>489.50000000000023</v>
      </c>
      <c r="D405" s="648">
        <v>6611</v>
      </c>
      <c r="E405" s="648">
        <v>7853</v>
      </c>
    </row>
    <row r="406" spans="1:5">
      <c r="A406" s="612" t="s">
        <v>686</v>
      </c>
      <c r="B406" s="648">
        <v>1571.7000000000005</v>
      </c>
      <c r="C406" s="648">
        <v>1145</v>
      </c>
      <c r="D406" s="648">
        <v>21664.313636363637</v>
      </c>
      <c r="E406" s="648">
        <v>16650</v>
      </c>
    </row>
    <row r="407" spans="1:5">
      <c r="A407" s="612" t="s">
        <v>686</v>
      </c>
      <c r="B407" s="648">
        <v>559.00000000000011</v>
      </c>
      <c r="C407" s="648">
        <v>558.99999999999955</v>
      </c>
      <c r="D407" s="648">
        <v>13060.000000000004</v>
      </c>
      <c r="E407" s="648">
        <v>11958.999999999993</v>
      </c>
    </row>
    <row r="408" spans="1:5">
      <c r="A408" s="612" t="s">
        <v>686</v>
      </c>
      <c r="B408" s="648">
        <v>1527.0000000000016</v>
      </c>
      <c r="C408" s="648">
        <v>1596.0000000000005</v>
      </c>
      <c r="D408" s="648">
        <v>21295.999999999985</v>
      </c>
      <c r="E408" s="648">
        <v>27225</v>
      </c>
    </row>
    <row r="409" spans="1:5">
      <c r="A409" s="612" t="s">
        <v>686</v>
      </c>
      <c r="B409" s="648">
        <v>1250.4999999999998</v>
      </c>
      <c r="C409" s="648">
        <v>1562.9999999999995</v>
      </c>
      <c r="D409" s="648">
        <v>19152.999999999996</v>
      </c>
      <c r="E409" s="648">
        <v>23346.000000000007</v>
      </c>
    </row>
    <row r="410" spans="1:5">
      <c r="A410" s="612" t="s">
        <v>686</v>
      </c>
      <c r="B410" s="648">
        <v>1179.4999999999995</v>
      </c>
      <c r="C410" s="648">
        <v>1606.23076923077</v>
      </c>
      <c r="D410" s="648">
        <v>20809</v>
      </c>
      <c r="E410" s="648">
        <v>21096.153846153851</v>
      </c>
    </row>
    <row r="411" spans="1:5">
      <c r="A411" s="489" t="s">
        <v>720</v>
      </c>
      <c r="B411" s="648">
        <v>20504.599999999999</v>
      </c>
      <c r="C411" s="648">
        <v>19460</v>
      </c>
      <c r="D411" s="648">
        <v>0</v>
      </c>
      <c r="E411" s="648">
        <v>0</v>
      </c>
    </row>
    <row r="412" spans="1:5">
      <c r="A412" s="489" t="s">
        <v>720</v>
      </c>
      <c r="B412" s="648">
        <v>8006.4999999999991</v>
      </c>
      <c r="C412" s="648">
        <v>7372.4000000000005</v>
      </c>
      <c r="D412" s="648">
        <v>0</v>
      </c>
      <c r="E412" s="648">
        <v>0</v>
      </c>
    </row>
    <row r="413" spans="1:5">
      <c r="A413" s="489" t="s">
        <v>720</v>
      </c>
      <c r="B413" s="648">
        <v>1578.1</v>
      </c>
      <c r="C413" s="648">
        <v>1557.0000000000002</v>
      </c>
      <c r="D413" s="648">
        <v>0</v>
      </c>
      <c r="E413" s="648">
        <v>0</v>
      </c>
    </row>
    <row r="414" spans="1:5">
      <c r="A414" s="489" t="s">
        <v>720</v>
      </c>
      <c r="B414" s="648">
        <v>3113.5999999999995</v>
      </c>
      <c r="C414" s="648">
        <v>3156</v>
      </c>
      <c r="D414" s="648">
        <v>0</v>
      </c>
      <c r="E414" s="648">
        <v>0</v>
      </c>
    </row>
    <row r="415" spans="1:5">
      <c r="A415" s="489" t="s">
        <v>720</v>
      </c>
      <c r="B415" s="648">
        <v>2788.9</v>
      </c>
      <c r="C415" s="648">
        <v>2399.6999999999998</v>
      </c>
      <c r="D415" s="648">
        <v>0</v>
      </c>
      <c r="E415" s="648">
        <v>0</v>
      </c>
    </row>
    <row r="416" spans="1:5">
      <c r="A416" s="489" t="s">
        <v>720</v>
      </c>
      <c r="B416" s="648">
        <v>1674.2</v>
      </c>
      <c r="C416" s="648">
        <v>1792.6</v>
      </c>
      <c r="D416" s="648">
        <v>0</v>
      </c>
      <c r="E416" s="648">
        <v>0</v>
      </c>
    </row>
    <row r="417" spans="1:5">
      <c r="A417" s="489" t="s">
        <v>720</v>
      </c>
      <c r="B417" s="648">
        <v>1057.5999999999999</v>
      </c>
      <c r="C417" s="648">
        <v>935.2</v>
      </c>
      <c r="D417" s="648">
        <v>0</v>
      </c>
      <c r="E417" s="648">
        <v>0</v>
      </c>
    </row>
    <row r="418" spans="1:5">
      <c r="A418" s="489" t="s">
        <v>720</v>
      </c>
      <c r="B418" s="648">
        <v>756.8</v>
      </c>
      <c r="C418" s="648">
        <v>775.90000000000009</v>
      </c>
      <c r="D418" s="648">
        <v>0</v>
      </c>
      <c r="E418" s="648">
        <v>0</v>
      </c>
    </row>
    <row r="419" spans="1:5">
      <c r="A419" s="489" t="s">
        <v>720</v>
      </c>
      <c r="B419" s="648">
        <v>1668.9</v>
      </c>
      <c r="C419" s="648">
        <v>1725.8</v>
      </c>
      <c r="D419" s="648">
        <v>0</v>
      </c>
      <c r="E419" s="648">
        <v>0</v>
      </c>
    </row>
    <row r="420" spans="1:5">
      <c r="A420" s="489" t="s">
        <v>720</v>
      </c>
      <c r="B420" s="648">
        <v>757.19999999999993</v>
      </c>
      <c r="C420" s="648">
        <v>864.30000000000007</v>
      </c>
      <c r="D420" s="648">
        <v>0</v>
      </c>
      <c r="E420" s="648">
        <v>0</v>
      </c>
    </row>
    <row r="421" spans="1:5">
      <c r="A421" s="489" t="s">
        <v>720</v>
      </c>
      <c r="B421" s="648">
        <v>552.90000000000009</v>
      </c>
      <c r="C421" s="648">
        <v>731.3</v>
      </c>
      <c r="D421" s="648">
        <v>0</v>
      </c>
      <c r="E421" s="648">
        <v>0</v>
      </c>
    </row>
    <row r="422" spans="1:5">
      <c r="A422" s="489" t="s">
        <v>720</v>
      </c>
      <c r="B422" s="648">
        <v>1638.0000000000002</v>
      </c>
      <c r="C422" s="648">
        <v>1548.3999999999999</v>
      </c>
      <c r="D422" s="648">
        <v>0</v>
      </c>
      <c r="E422" s="648">
        <v>0</v>
      </c>
    </row>
    <row r="423" spans="1:5">
      <c r="A423" s="489" t="s">
        <v>720</v>
      </c>
      <c r="B423" s="648">
        <v>1187.5</v>
      </c>
      <c r="C423" s="648">
        <v>1250.2</v>
      </c>
      <c r="D423" s="648">
        <v>0</v>
      </c>
      <c r="E423" s="648">
        <v>0</v>
      </c>
    </row>
    <row r="424" spans="1:5">
      <c r="A424" s="489" t="s">
        <v>720</v>
      </c>
      <c r="B424" s="648">
        <v>1197.3</v>
      </c>
      <c r="C424" s="648">
        <v>1160.5</v>
      </c>
      <c r="D424" s="648">
        <v>0</v>
      </c>
      <c r="E424" s="648">
        <v>0</v>
      </c>
    </row>
    <row r="425" spans="1:5">
      <c r="A425" s="489" t="s">
        <v>720</v>
      </c>
      <c r="B425" s="648">
        <v>339.7</v>
      </c>
      <c r="C425" s="648">
        <v>199.3</v>
      </c>
      <c r="D425" s="648">
        <v>0</v>
      </c>
      <c r="E425" s="648">
        <v>0</v>
      </c>
    </row>
    <row r="426" spans="1:5">
      <c r="A426" s="489" t="s">
        <v>720</v>
      </c>
      <c r="B426" s="648">
        <v>1264.7</v>
      </c>
      <c r="C426" s="648">
        <v>1073.8999999999999</v>
      </c>
      <c r="D426" s="648">
        <v>0</v>
      </c>
      <c r="E426" s="648">
        <v>0</v>
      </c>
    </row>
    <row r="427" spans="1:5">
      <c r="A427" s="489" t="s">
        <v>720</v>
      </c>
      <c r="B427" s="648">
        <v>519.4</v>
      </c>
      <c r="C427" s="648">
        <v>385.3</v>
      </c>
      <c r="D427" s="648">
        <v>0</v>
      </c>
      <c r="E427" s="648">
        <v>0</v>
      </c>
    </row>
    <row r="428" spans="1:5">
      <c r="A428" s="489" t="s">
        <v>720</v>
      </c>
      <c r="B428" s="648">
        <v>977.1</v>
      </c>
      <c r="C428" s="648">
        <v>1445.7</v>
      </c>
      <c r="D428" s="648">
        <v>0</v>
      </c>
      <c r="E428" s="648">
        <v>0</v>
      </c>
    </row>
    <row r="429" spans="1:5">
      <c r="A429" s="489" t="s">
        <v>720</v>
      </c>
      <c r="B429" s="648">
        <v>1308.3999999999999</v>
      </c>
      <c r="C429" s="648">
        <v>1796.6999999999998</v>
      </c>
      <c r="D429" s="648">
        <v>0</v>
      </c>
      <c r="E429" s="648">
        <v>0</v>
      </c>
    </row>
    <row r="430" spans="1:5">
      <c r="A430" s="489" t="s">
        <v>720</v>
      </c>
      <c r="B430" s="648">
        <v>863.49999999999989</v>
      </c>
      <c r="C430" s="648">
        <v>1374.8</v>
      </c>
      <c r="D430" s="648">
        <v>0</v>
      </c>
      <c r="E430" s="648">
        <v>0</v>
      </c>
    </row>
    <row r="431" spans="1:5">
      <c r="A431"/>
    </row>
    <row r="432" spans="1:5">
      <c r="A432"/>
    </row>
    <row r="433" spans="1:1">
      <c r="A433"/>
    </row>
    <row r="434" spans="1:1">
      <c r="A43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5A9F-ACB5-4B26-9025-BB8DFEFF0671}">
  <dimension ref="A1:AX423"/>
  <sheetViews>
    <sheetView topLeftCell="U1" workbookViewId="0">
      <selection activeCell="U1" sqref="A1:XFD1048576"/>
    </sheetView>
  </sheetViews>
  <sheetFormatPr defaultColWidth="5.109375" defaultRowHeight="12.75"/>
  <cols>
    <col min="1" max="1" width="4.109375" style="67" customWidth="1"/>
    <col min="2" max="2" width="18.77734375" style="67" customWidth="1"/>
    <col min="3" max="8" width="9.33203125" style="67" customWidth="1"/>
    <col min="9" max="9" width="11.21875" style="67" customWidth="1"/>
    <col min="10" max="13" width="9" style="67" customWidth="1"/>
    <col min="14" max="14" width="11" style="67" customWidth="1"/>
    <col min="15" max="15" width="7.33203125" style="67" customWidth="1"/>
    <col min="16" max="16" width="9.21875" style="67" customWidth="1"/>
    <col min="17" max="17" width="1.77734375" style="67" customWidth="1"/>
    <col min="18" max="18" width="23.77734375" style="68" customWidth="1"/>
    <col min="19" max="19" width="5.77734375" style="68" customWidth="1"/>
    <col min="20" max="26" width="6.6640625" style="67" customWidth="1"/>
    <col min="27" max="27" width="8.77734375" style="67" customWidth="1"/>
    <col min="28" max="31" width="6.6640625" style="67" customWidth="1"/>
    <col min="32" max="32" width="2" style="67" customWidth="1"/>
    <col min="33" max="33" width="8.21875" style="68" customWidth="1"/>
    <col min="34" max="34" width="6.44140625" style="68" customWidth="1"/>
    <col min="35" max="35" width="7.44140625" style="68" customWidth="1"/>
    <col min="36" max="36" width="7.77734375" style="68" customWidth="1"/>
    <col min="37" max="37" width="7.109375" style="68" customWidth="1"/>
    <col min="38" max="38" width="7.77734375" style="68" customWidth="1"/>
    <col min="39" max="39" width="8.44140625" style="68" customWidth="1"/>
    <col min="40" max="40" width="7.77734375" style="68" customWidth="1"/>
    <col min="41" max="41" width="7.109375" style="68" customWidth="1"/>
    <col min="42" max="42" width="6.77734375" style="68" customWidth="1"/>
    <col min="43" max="43" width="7.21875" style="68" customWidth="1"/>
    <col min="44" max="44" width="7.77734375" style="68" customWidth="1"/>
    <col min="45" max="45" width="5.109375" style="67" customWidth="1"/>
    <col min="46" max="46" width="10.88671875" style="67" customWidth="1"/>
    <col min="47" max="47" width="5.109375" style="67" customWidth="1"/>
    <col min="48" max="48" width="10.88671875" style="67" customWidth="1"/>
    <col min="49" max="49" width="5.109375" style="67" customWidth="1"/>
    <col min="50" max="50" width="10.88671875" style="67" customWidth="1"/>
    <col min="51" max="51" width="5.109375" style="67" customWidth="1"/>
    <col min="52" max="52" width="10.88671875" style="67" customWidth="1"/>
    <col min="53" max="53" width="5.109375" style="67" customWidth="1"/>
    <col min="54" max="54" width="10.88671875" style="67" customWidth="1"/>
    <col min="55" max="55" width="5.109375" style="67" customWidth="1"/>
    <col min="56" max="56" width="10.88671875" style="67" customWidth="1"/>
    <col min="57" max="57" width="5.109375" style="67" customWidth="1"/>
    <col min="58" max="58" width="10.88671875" style="67" customWidth="1"/>
    <col min="59" max="59" width="5.109375" style="67" customWidth="1"/>
    <col min="60" max="60" width="10.88671875" style="67" customWidth="1"/>
    <col min="61" max="62" width="5.109375" style="67" customWidth="1"/>
    <col min="63" max="63" width="10.88671875" style="67" customWidth="1"/>
    <col min="64" max="64" width="5.109375" style="67" customWidth="1"/>
    <col min="65" max="65" width="10.88671875" style="67" customWidth="1"/>
    <col min="66" max="66" width="5.109375" style="67" customWidth="1"/>
    <col min="67" max="67" width="10.88671875" style="67" customWidth="1"/>
    <col min="68" max="68" width="5.109375" style="67" customWidth="1"/>
    <col min="69" max="69" width="10.88671875" style="67" customWidth="1"/>
    <col min="70" max="70" width="5.109375" style="67" customWidth="1"/>
    <col min="71" max="71" width="10.88671875" style="67" customWidth="1"/>
    <col min="72" max="72" width="5.109375" style="67" customWidth="1"/>
    <col min="73" max="73" width="10.88671875" style="67" customWidth="1"/>
    <col min="74" max="74" width="5.109375" style="67" customWidth="1"/>
    <col min="75" max="75" width="10.88671875" style="67" customWidth="1"/>
    <col min="76" max="76" width="5.109375" style="67" customWidth="1"/>
    <col min="77" max="77" width="10.88671875" style="67" customWidth="1"/>
    <col min="78" max="78" width="5.109375" style="67" customWidth="1"/>
    <col min="79" max="79" width="10.88671875" style="67" customWidth="1"/>
    <col min="80" max="80" width="5.109375" style="67" customWidth="1"/>
    <col min="81" max="81" width="10.88671875" style="67" customWidth="1"/>
    <col min="82" max="82" width="5.109375" style="67" customWidth="1"/>
    <col min="83" max="83" width="10.88671875" style="67" customWidth="1"/>
    <col min="84" max="85" width="5.109375" style="67" customWidth="1"/>
    <col min="86" max="86" width="10.88671875" style="67" customWidth="1"/>
    <col min="87" max="87" width="5.109375" style="67" customWidth="1"/>
    <col min="88" max="88" width="10.88671875" style="67" customWidth="1"/>
    <col min="89" max="89" width="5.109375" style="67" customWidth="1"/>
    <col min="90" max="90" width="10.88671875" style="67" customWidth="1"/>
    <col min="91" max="91" width="5.109375" style="67" customWidth="1"/>
    <col min="92" max="92" width="10.88671875" style="67" customWidth="1"/>
    <col min="93" max="93" width="5.109375" style="67" customWidth="1"/>
    <col min="94" max="94" width="10.88671875" style="67" customWidth="1"/>
    <col min="95" max="95" width="5.109375" style="67" customWidth="1"/>
    <col min="96" max="96" width="10.88671875" style="67" customWidth="1"/>
    <col min="97" max="98" width="5.109375" style="67" customWidth="1"/>
    <col min="99" max="99" width="10.88671875" style="67" customWidth="1"/>
    <col min="100" max="100" width="5.109375" style="67" customWidth="1"/>
    <col min="101" max="101" width="10.88671875" style="67" customWidth="1"/>
    <col min="102" max="102" width="5.109375" style="67" customWidth="1"/>
    <col min="103" max="103" width="10.88671875" style="67" customWidth="1"/>
    <col min="104" max="104" width="5.109375" style="67" customWidth="1"/>
    <col min="105" max="105" width="10.88671875" style="67" customWidth="1"/>
    <col min="106" max="106" width="5.109375" style="67" customWidth="1"/>
    <col min="107" max="107" width="10.88671875" style="67" customWidth="1"/>
    <col min="108" max="108" width="5.109375" style="67" customWidth="1"/>
    <col min="109" max="109" width="10.88671875" style="67" customWidth="1"/>
    <col min="110" max="110" width="5.109375" style="67" customWidth="1"/>
    <col min="111" max="111" width="10.88671875" style="67" customWidth="1"/>
    <col min="112" max="112" width="5.109375" style="67" customWidth="1"/>
    <col min="113" max="113" width="10.88671875" style="67" customWidth="1"/>
    <col min="114" max="114" width="5.109375" style="67" customWidth="1"/>
    <col min="115" max="115" width="10.88671875" style="67" customWidth="1"/>
    <col min="116" max="116" width="5.109375" style="67" customWidth="1"/>
    <col min="117" max="117" width="10.88671875" style="67" customWidth="1"/>
    <col min="118" max="118" width="5.109375" style="67" customWidth="1"/>
    <col min="119" max="119" width="10.88671875" style="67" customWidth="1"/>
    <col min="120" max="120" width="5.109375" style="67" customWidth="1"/>
    <col min="121" max="121" width="10.88671875" style="67" customWidth="1"/>
    <col min="122" max="122" width="5.109375" style="67" customWidth="1"/>
    <col min="123" max="123" width="10.88671875" style="67" customWidth="1"/>
    <col min="124" max="124" width="5.109375" style="67" customWidth="1"/>
    <col min="125" max="125" width="10.88671875" style="67" customWidth="1"/>
    <col min="126" max="126" width="5.109375" style="67" customWidth="1"/>
    <col min="127" max="127" width="10.88671875" style="67" customWidth="1"/>
    <col min="128" max="128" width="5.109375" style="67" customWidth="1"/>
    <col min="129" max="129" width="10.88671875" style="67" customWidth="1"/>
    <col min="130" max="131" width="5.109375" style="67" customWidth="1"/>
    <col min="132" max="132" width="10.88671875" style="67" customWidth="1"/>
    <col min="133" max="133" width="5.109375" style="67" customWidth="1"/>
    <col min="134" max="134" width="10.88671875" style="67" customWidth="1"/>
    <col min="135" max="135" width="5.109375" style="67" customWidth="1"/>
    <col min="136" max="136" width="10.88671875" style="67" customWidth="1"/>
    <col min="137" max="137" width="5.109375" style="67" customWidth="1"/>
    <col min="138" max="138" width="10.88671875" style="67" customWidth="1"/>
    <col min="139" max="139" width="5.109375" style="67" customWidth="1"/>
    <col min="140" max="140" width="10.88671875" style="67" customWidth="1"/>
    <col min="141" max="141" width="5.109375" style="67" customWidth="1"/>
    <col min="142" max="142" width="10.88671875" style="67" customWidth="1"/>
    <col min="143" max="143" width="5.109375" style="67" customWidth="1"/>
    <col min="144" max="144" width="10.88671875" style="67" customWidth="1"/>
    <col min="145" max="145" width="5.109375" style="67" customWidth="1"/>
    <col min="146" max="146" width="10.88671875" style="67" customWidth="1"/>
    <col min="147" max="147" width="5.109375" style="67" customWidth="1"/>
    <col min="148" max="148" width="10.88671875" style="67" customWidth="1"/>
    <col min="149" max="149" width="5.109375" style="67" customWidth="1"/>
    <col min="150" max="150" width="10.88671875" style="67" customWidth="1"/>
    <col min="151" max="151" width="5.109375" style="67" customWidth="1"/>
    <col min="152" max="152" width="10.88671875" style="67" customWidth="1"/>
    <col min="153" max="153" width="5.109375" style="67" customWidth="1"/>
    <col min="154" max="154" width="10.88671875" style="67" customWidth="1"/>
    <col min="155" max="155" width="5.109375" style="67" customWidth="1"/>
    <col min="156" max="156" width="10.88671875" style="67" customWidth="1"/>
    <col min="157" max="157" width="5.109375" style="67" customWidth="1"/>
    <col min="158" max="158" width="10.88671875" style="67" customWidth="1"/>
    <col min="159" max="159" width="5.109375" style="67" customWidth="1"/>
    <col min="160" max="160" width="10.88671875" style="67" customWidth="1"/>
    <col min="161" max="161" width="5.109375" style="67" customWidth="1"/>
    <col min="162" max="162" width="10.88671875" style="67" customWidth="1"/>
    <col min="163" max="163" width="5.109375" style="67" customWidth="1"/>
    <col min="164" max="164" width="10.88671875" style="67" customWidth="1"/>
    <col min="165" max="165" width="5.109375" style="67" customWidth="1"/>
    <col min="166" max="166" width="10.88671875" style="67" customWidth="1"/>
    <col min="167" max="167" width="5.109375" style="67" customWidth="1"/>
    <col min="168" max="168" width="10.88671875" style="67" customWidth="1"/>
    <col min="169" max="169" width="5.109375" style="67" customWidth="1"/>
    <col min="170" max="170" width="10.88671875" style="67" customWidth="1"/>
    <col min="171" max="171" width="5.109375" style="67" customWidth="1"/>
    <col min="172" max="172" width="10.88671875" style="67" customWidth="1"/>
    <col min="173" max="173" width="5.109375" style="67" customWidth="1"/>
    <col min="174" max="174" width="10.88671875" style="67" customWidth="1"/>
    <col min="175" max="176" width="5.109375" style="67" customWidth="1"/>
    <col min="177" max="177" width="10.88671875" style="67" customWidth="1"/>
    <col min="178" max="178" width="5.109375" style="67" customWidth="1"/>
    <col min="179" max="179" width="10.88671875" style="67" customWidth="1"/>
    <col min="180" max="180" width="5.109375" style="67" customWidth="1"/>
    <col min="181" max="181" width="10.88671875" style="67" customWidth="1"/>
    <col min="182" max="182" width="5.109375" style="67" customWidth="1"/>
    <col min="183" max="183" width="10.88671875" style="67" customWidth="1"/>
    <col min="184" max="184" width="5.109375" style="67" customWidth="1"/>
    <col min="185" max="185" width="10.88671875" style="67" customWidth="1"/>
    <col min="186" max="186" width="5.109375" style="67" customWidth="1"/>
    <col min="187" max="187" width="10.88671875" style="67" customWidth="1"/>
    <col min="188" max="188" width="5.109375" style="67" customWidth="1"/>
    <col min="189" max="189" width="10.88671875" style="67" customWidth="1"/>
    <col min="190" max="190" width="5.109375" style="67" customWidth="1"/>
    <col min="191" max="191" width="10.88671875" style="67" customWidth="1"/>
    <col min="192" max="192" width="5.109375" style="67" customWidth="1"/>
    <col min="193" max="193" width="10.88671875" style="67" customWidth="1"/>
    <col min="194" max="194" width="5.109375" style="67" customWidth="1"/>
    <col min="195" max="195" width="10.88671875" style="67" customWidth="1"/>
    <col min="196" max="196" width="5.109375" style="67" customWidth="1"/>
    <col min="197" max="197" width="10.88671875" style="67" customWidth="1"/>
    <col min="198" max="199" width="5.109375" style="67" customWidth="1"/>
    <col min="200" max="200" width="10.88671875" style="67" customWidth="1"/>
    <col min="201" max="201" width="5.109375" style="67" customWidth="1"/>
    <col min="202" max="202" width="10.88671875" style="67" customWidth="1"/>
    <col min="203" max="203" width="5.109375" style="67" customWidth="1"/>
    <col min="204" max="204" width="10.88671875" style="67" customWidth="1"/>
    <col min="205" max="205" width="5.109375" style="67" customWidth="1"/>
    <col min="206" max="206" width="10.88671875" style="67" customWidth="1"/>
    <col min="207" max="207" width="5.109375" style="67" customWidth="1"/>
    <col min="208" max="208" width="10.88671875" style="67" customWidth="1"/>
    <col min="209" max="209" width="5.109375" style="67" customWidth="1"/>
    <col min="210" max="210" width="10.88671875" style="67" customWidth="1"/>
    <col min="211" max="211" width="5.109375" style="67" customWidth="1"/>
    <col min="212" max="212" width="10.88671875" style="67" customWidth="1"/>
    <col min="213" max="213" width="5.109375" style="67" customWidth="1"/>
    <col min="214" max="214" width="10.88671875" style="67" customWidth="1"/>
    <col min="215" max="215" width="5.109375" style="67" customWidth="1"/>
    <col min="216" max="216" width="10.88671875" style="67" customWidth="1"/>
    <col min="217" max="217" width="5.109375" style="67" customWidth="1"/>
    <col min="218" max="218" width="10.88671875" style="67" customWidth="1"/>
    <col min="219" max="219" width="5.109375" style="67" customWidth="1"/>
    <col min="220" max="220" width="10.88671875" style="67" customWidth="1"/>
    <col min="221" max="221" width="5.109375" style="67" customWidth="1"/>
    <col min="222" max="222" width="10.88671875" style="67" customWidth="1"/>
    <col min="223" max="223" width="5.109375" style="67" customWidth="1"/>
    <col min="224" max="224" width="10.88671875" style="67" customWidth="1"/>
    <col min="225" max="225" width="5.109375" style="67" customWidth="1"/>
    <col min="226" max="226" width="10.88671875" style="67" customWidth="1"/>
    <col min="227" max="227" width="5.109375" style="67" customWidth="1"/>
    <col min="228" max="228" width="10.88671875" style="67" customWidth="1"/>
    <col min="229" max="230" width="5.109375" style="67" customWidth="1"/>
    <col min="231" max="231" width="10.88671875" style="67" customWidth="1"/>
    <col min="232" max="232" width="5.109375" style="67" customWidth="1"/>
    <col min="233" max="233" width="10.88671875" style="67" customWidth="1"/>
    <col min="234" max="234" width="5.109375" style="67" customWidth="1"/>
    <col min="235" max="235" width="10.88671875" style="67" customWidth="1"/>
    <col min="236" max="236" width="5.109375" style="67" customWidth="1"/>
    <col min="237" max="237" width="10.88671875" style="67" customWidth="1"/>
    <col min="238" max="238" width="5.109375" style="67" customWidth="1"/>
    <col min="239" max="239" width="10.88671875" style="67" customWidth="1"/>
    <col min="240" max="240" width="5.109375" style="67" customWidth="1"/>
    <col min="241" max="241" width="10.88671875" style="67" customWidth="1"/>
    <col min="242" max="242" width="5.109375" style="67" customWidth="1"/>
    <col min="243" max="243" width="10.88671875" style="67" customWidth="1"/>
    <col min="244" max="16384" width="5.109375" style="67"/>
  </cols>
  <sheetData>
    <row r="1" spans="1:44">
      <c r="T1" s="69"/>
      <c r="AG1" s="454"/>
    </row>
    <row r="2" spans="1:44">
      <c r="T2" s="69"/>
      <c r="AG2" s="455"/>
      <c r="AH2" s="456"/>
      <c r="AI2" s="456"/>
      <c r="AJ2" s="456"/>
      <c r="AK2" s="456"/>
      <c r="AL2" s="456"/>
      <c r="AM2" s="456"/>
      <c r="AN2" s="456"/>
      <c r="AO2" s="456"/>
      <c r="AP2" s="456"/>
      <c r="AQ2" s="456"/>
      <c r="AR2" s="456"/>
    </row>
    <row r="3" spans="1:44" ht="15">
      <c r="A3" s="70"/>
      <c r="B3" s="71"/>
      <c r="C3" s="72"/>
      <c r="D3" s="73"/>
      <c r="E3" s="73"/>
      <c r="F3" s="73"/>
      <c r="G3" s="73"/>
      <c r="H3" s="73"/>
      <c r="I3" s="73"/>
      <c r="J3" s="73"/>
      <c r="K3" s="73"/>
      <c r="L3" s="73"/>
      <c r="M3" s="73"/>
      <c r="N3" s="73"/>
      <c r="O3" s="73"/>
      <c r="P3" s="74"/>
      <c r="Q3"/>
      <c r="T3" s="75"/>
      <c r="U3" s="76"/>
      <c r="V3" s="76"/>
      <c r="W3" s="76"/>
      <c r="X3" s="76"/>
      <c r="Y3" s="76"/>
      <c r="Z3" s="76"/>
      <c r="AA3" s="76"/>
      <c r="AB3" s="76"/>
      <c r="AC3" s="76"/>
      <c r="AD3" s="76"/>
      <c r="AE3" s="76"/>
    </row>
    <row r="4" spans="1:44" ht="15">
      <c r="A4" s="77"/>
      <c r="B4" s="78"/>
      <c r="C4" s="72"/>
      <c r="D4" s="73"/>
      <c r="E4" s="73"/>
      <c r="F4" s="73"/>
      <c r="G4" s="73"/>
      <c r="H4" s="73"/>
      <c r="I4" s="79"/>
      <c r="J4" s="72"/>
      <c r="K4" s="73"/>
      <c r="L4" s="73"/>
      <c r="M4" s="73"/>
      <c r="N4" s="80"/>
      <c r="O4" s="72"/>
      <c r="P4" s="81"/>
      <c r="Q4"/>
      <c r="T4" s="82"/>
      <c r="U4" s="83"/>
      <c r="V4" s="83"/>
      <c r="W4" s="83"/>
      <c r="X4" s="83"/>
      <c r="Y4" s="83"/>
      <c r="Z4" s="457"/>
      <c r="AA4" s="458"/>
      <c r="AB4" s="83"/>
      <c r="AC4" s="83"/>
      <c r="AD4" s="83"/>
      <c r="AE4" s="457"/>
      <c r="AF4" s="84"/>
      <c r="AG4" s="459"/>
      <c r="AH4" s="460"/>
      <c r="AI4" s="460"/>
      <c r="AJ4" s="460"/>
      <c r="AK4" s="460"/>
      <c r="AL4" s="460"/>
      <c r="AM4" s="461"/>
      <c r="AN4" s="462"/>
      <c r="AO4" s="460"/>
      <c r="AP4" s="460"/>
      <c r="AQ4" s="460"/>
      <c r="AR4" s="461"/>
    </row>
    <row r="5" spans="1:44" ht="15">
      <c r="A5" s="85"/>
      <c r="B5" s="72"/>
      <c r="C5" s="72"/>
      <c r="D5" s="85"/>
      <c r="E5" s="85"/>
      <c r="F5" s="85"/>
      <c r="G5" s="85"/>
      <c r="H5" s="85"/>
      <c r="I5" s="86"/>
      <c r="J5" s="72"/>
      <c r="K5" s="85"/>
      <c r="L5" s="85"/>
      <c r="M5" s="85"/>
      <c r="N5" s="86"/>
      <c r="O5" s="72"/>
      <c r="P5" s="87"/>
      <c r="Q5"/>
      <c r="T5" s="88"/>
      <c r="U5" s="89"/>
      <c r="V5" s="89"/>
      <c r="W5" s="89"/>
      <c r="X5" s="89"/>
      <c r="Y5" s="89"/>
      <c r="Z5" s="463"/>
      <c r="AA5" s="464"/>
      <c r="AB5" s="89"/>
      <c r="AC5" s="89"/>
      <c r="AD5" s="89"/>
      <c r="AE5" s="463"/>
      <c r="AG5" s="465"/>
      <c r="AH5" s="465"/>
      <c r="AI5" s="465"/>
      <c r="AJ5" s="465"/>
      <c r="AK5" s="465"/>
      <c r="AL5" s="465"/>
      <c r="AM5" s="466"/>
      <c r="AN5" s="467"/>
      <c r="AO5" s="465"/>
      <c r="AP5" s="465"/>
      <c r="AQ5" s="465"/>
      <c r="AR5" s="466"/>
    </row>
    <row r="6" spans="1:44" ht="15">
      <c r="A6" s="85"/>
      <c r="B6" s="72"/>
      <c r="C6" s="90"/>
      <c r="D6" s="91"/>
      <c r="E6" s="91"/>
      <c r="F6" s="91"/>
      <c r="G6" s="91"/>
      <c r="H6" s="91"/>
      <c r="I6" s="90"/>
      <c r="J6" s="90"/>
      <c r="K6" s="91"/>
      <c r="L6" s="91"/>
      <c r="M6" s="91"/>
      <c r="N6" s="90"/>
      <c r="O6" s="90"/>
      <c r="P6" s="92"/>
      <c r="Q6"/>
      <c r="R6" s="93"/>
      <c r="S6" s="94"/>
      <c r="T6" s="95"/>
      <c r="U6" s="96"/>
      <c r="V6" s="96"/>
      <c r="W6" s="96"/>
      <c r="X6" s="96"/>
      <c r="Y6" s="468"/>
      <c r="Z6" s="469"/>
      <c r="AA6" s="469"/>
      <c r="AB6" s="468"/>
      <c r="AC6" s="468"/>
      <c r="AD6" s="468"/>
      <c r="AE6" s="469"/>
      <c r="AG6" s="470"/>
      <c r="AH6" s="470"/>
      <c r="AI6" s="470"/>
      <c r="AJ6" s="470"/>
      <c r="AK6" s="470"/>
      <c r="AL6" s="470"/>
      <c r="AM6" s="470"/>
      <c r="AN6" s="470"/>
      <c r="AO6" s="470"/>
      <c r="AP6" s="470"/>
      <c r="AQ6" s="470"/>
      <c r="AR6" s="470"/>
    </row>
    <row r="7" spans="1:44" ht="15">
      <c r="A7" s="77"/>
      <c r="B7" s="97"/>
      <c r="C7" s="98"/>
      <c r="D7" s="99"/>
      <c r="E7" s="99"/>
      <c r="F7" s="99"/>
      <c r="G7" s="99"/>
      <c r="H7" s="99"/>
      <c r="I7" s="98"/>
      <c r="J7" s="98"/>
      <c r="K7" s="99"/>
      <c r="L7" s="99"/>
      <c r="M7" s="99"/>
      <c r="N7" s="98"/>
      <c r="O7" s="98"/>
      <c r="P7" s="100"/>
      <c r="Q7"/>
      <c r="R7" s="101"/>
      <c r="S7" s="102"/>
      <c r="T7" s="103"/>
      <c r="U7" s="104"/>
      <c r="V7" s="104"/>
      <c r="W7" s="104"/>
      <c r="X7" s="104"/>
      <c r="Y7" s="471"/>
      <c r="Z7" s="472"/>
      <c r="AA7" s="472"/>
      <c r="AB7" s="471"/>
      <c r="AC7" s="471"/>
      <c r="AD7" s="471"/>
      <c r="AE7" s="472"/>
      <c r="AG7" s="473"/>
      <c r="AH7" s="473"/>
      <c r="AI7" s="473"/>
      <c r="AJ7" s="473"/>
      <c r="AK7" s="473"/>
      <c r="AL7" s="473"/>
      <c r="AM7" s="473"/>
      <c r="AN7" s="473"/>
      <c r="AO7" s="473"/>
      <c r="AP7" s="473"/>
      <c r="AQ7" s="473"/>
      <c r="AR7" s="473"/>
    </row>
    <row r="8" spans="1:44" ht="15">
      <c r="A8" s="77"/>
      <c r="B8" s="97"/>
      <c r="C8" s="98"/>
      <c r="D8" s="99"/>
      <c r="E8" s="99"/>
      <c r="F8" s="99"/>
      <c r="G8" s="99"/>
      <c r="H8" s="99"/>
      <c r="I8" s="98"/>
      <c r="J8" s="98"/>
      <c r="K8" s="99"/>
      <c r="L8" s="99"/>
      <c r="M8" s="99"/>
      <c r="N8" s="98"/>
      <c r="O8" s="98"/>
      <c r="P8" s="100"/>
      <c r="Q8"/>
      <c r="R8" s="93"/>
      <c r="S8" s="94"/>
      <c r="T8" s="95"/>
      <c r="U8" s="105"/>
      <c r="V8" s="105"/>
      <c r="W8" s="105"/>
      <c r="X8" s="105"/>
      <c r="Y8" s="474"/>
      <c r="Z8" s="469"/>
      <c r="AA8" s="469"/>
      <c r="AB8" s="474"/>
      <c r="AC8" s="474"/>
      <c r="AD8" s="474"/>
      <c r="AE8" s="469"/>
      <c r="AG8" s="475"/>
      <c r="AH8" s="470"/>
      <c r="AI8" s="470"/>
      <c r="AJ8" s="470"/>
      <c r="AK8" s="470"/>
      <c r="AL8" s="470"/>
      <c r="AM8" s="470"/>
      <c r="AN8" s="470"/>
      <c r="AO8" s="470"/>
      <c r="AP8" s="470"/>
      <c r="AQ8" s="470"/>
      <c r="AR8" s="470"/>
    </row>
    <row r="9" spans="1:44" ht="15">
      <c r="A9" s="77"/>
      <c r="B9" s="97"/>
      <c r="C9" s="98"/>
      <c r="D9" s="99"/>
      <c r="E9" s="99"/>
      <c r="F9" s="99"/>
      <c r="G9" s="99"/>
      <c r="H9" s="99"/>
      <c r="I9" s="98"/>
      <c r="J9" s="98"/>
      <c r="K9" s="99"/>
      <c r="L9" s="99"/>
      <c r="M9" s="99"/>
      <c r="N9" s="98"/>
      <c r="O9" s="98"/>
      <c r="P9" s="100"/>
      <c r="Q9"/>
      <c r="R9" s="106"/>
      <c r="S9" s="102"/>
      <c r="T9" s="103"/>
      <c r="U9" s="104"/>
      <c r="V9" s="104"/>
      <c r="W9" s="104"/>
      <c r="X9" s="104"/>
      <c r="Y9" s="471"/>
      <c r="Z9" s="472"/>
      <c r="AA9" s="472"/>
      <c r="AB9" s="471"/>
      <c r="AC9" s="471"/>
      <c r="AD9" s="471"/>
      <c r="AE9" s="472"/>
      <c r="AG9" s="476"/>
      <c r="AH9" s="476"/>
      <c r="AI9" s="476"/>
      <c r="AJ9" s="476"/>
      <c r="AK9" s="476"/>
      <c r="AL9" s="476"/>
      <c r="AM9" s="476"/>
      <c r="AN9" s="476"/>
      <c r="AO9" s="476"/>
      <c r="AP9" s="476"/>
      <c r="AQ9" s="476"/>
      <c r="AR9" s="476"/>
    </row>
    <row r="10" spans="1:44" ht="15">
      <c r="A10" s="77"/>
      <c r="B10" s="97"/>
      <c r="C10" s="98"/>
      <c r="D10" s="99"/>
      <c r="E10" s="99"/>
      <c r="F10" s="99"/>
      <c r="G10" s="99"/>
      <c r="H10" s="99"/>
      <c r="I10" s="98"/>
      <c r="J10" s="98"/>
      <c r="K10" s="99"/>
      <c r="L10" s="99"/>
      <c r="M10" s="99"/>
      <c r="N10" s="98"/>
      <c r="O10" s="98"/>
      <c r="P10" s="100"/>
      <c r="Q10"/>
      <c r="R10" s="93"/>
      <c r="S10" s="94"/>
      <c r="T10" s="95"/>
      <c r="U10" s="105"/>
      <c r="V10" s="105"/>
      <c r="W10" s="105"/>
      <c r="X10" s="105"/>
      <c r="Y10" s="474"/>
      <c r="Z10" s="469"/>
      <c r="AA10" s="469"/>
      <c r="AB10" s="474"/>
      <c r="AC10" s="474"/>
      <c r="AD10" s="474"/>
      <c r="AE10" s="469"/>
      <c r="AG10" s="475"/>
      <c r="AH10" s="470"/>
      <c r="AI10" s="470"/>
      <c r="AJ10" s="470"/>
      <c r="AK10" s="470"/>
      <c r="AL10" s="470"/>
      <c r="AM10" s="470"/>
      <c r="AN10" s="470"/>
      <c r="AO10" s="470"/>
      <c r="AP10" s="470"/>
      <c r="AQ10" s="470"/>
      <c r="AR10" s="470"/>
    </row>
    <row r="11" spans="1:44" ht="15">
      <c r="A11" s="77"/>
      <c r="B11" s="97"/>
      <c r="C11" s="98"/>
      <c r="D11" s="99"/>
      <c r="E11" s="99"/>
      <c r="F11" s="99"/>
      <c r="G11" s="99"/>
      <c r="H11" s="99"/>
      <c r="I11" s="98"/>
      <c r="J11" s="98"/>
      <c r="K11" s="99"/>
      <c r="L11" s="99"/>
      <c r="M11" s="99"/>
      <c r="N11" s="98"/>
      <c r="O11" s="98"/>
      <c r="P11" s="100"/>
      <c r="Q11"/>
      <c r="R11" s="101"/>
      <c r="S11" s="102"/>
      <c r="T11" s="103"/>
      <c r="U11" s="104"/>
      <c r="V11" s="104"/>
      <c r="W11" s="104"/>
      <c r="X11" s="104"/>
      <c r="Y11" s="471"/>
      <c r="Z11" s="472"/>
      <c r="AA11" s="472"/>
      <c r="AB11" s="471"/>
      <c r="AC11" s="471"/>
      <c r="AD11" s="471"/>
      <c r="AE11" s="472"/>
      <c r="AG11" s="476"/>
      <c r="AH11" s="476"/>
      <c r="AI11" s="476"/>
      <c r="AJ11" s="476"/>
      <c r="AK11" s="476"/>
      <c r="AL11" s="476"/>
      <c r="AM11" s="476"/>
      <c r="AN11" s="476"/>
      <c r="AO11" s="476"/>
      <c r="AP11" s="476"/>
      <c r="AQ11" s="476"/>
      <c r="AR11" s="476"/>
    </row>
    <row r="12" spans="1:44" ht="15">
      <c r="A12" s="77"/>
      <c r="B12" s="97"/>
      <c r="C12" s="98"/>
      <c r="D12" s="99"/>
      <c r="E12" s="99"/>
      <c r="F12" s="99"/>
      <c r="G12" s="99"/>
      <c r="H12" s="99"/>
      <c r="I12" s="98"/>
      <c r="J12" s="98"/>
      <c r="K12" s="99"/>
      <c r="L12" s="99"/>
      <c r="M12" s="99"/>
      <c r="N12" s="98"/>
      <c r="O12" s="98"/>
      <c r="P12" s="100"/>
      <c r="Q12"/>
      <c r="R12" s="93"/>
      <c r="S12" s="94"/>
      <c r="T12" s="95"/>
      <c r="U12" s="105"/>
      <c r="V12" s="105"/>
      <c r="W12" s="105"/>
      <c r="X12" s="105"/>
      <c r="Y12" s="474"/>
      <c r="Z12" s="469"/>
      <c r="AA12" s="469"/>
      <c r="AB12" s="474"/>
      <c r="AC12" s="474"/>
      <c r="AD12" s="474"/>
      <c r="AE12" s="469"/>
      <c r="AG12" s="475"/>
      <c r="AH12" s="470"/>
      <c r="AI12" s="470"/>
      <c r="AJ12" s="470"/>
      <c r="AK12" s="470"/>
      <c r="AL12" s="470"/>
      <c r="AM12" s="470"/>
      <c r="AN12" s="470"/>
      <c r="AO12" s="470"/>
      <c r="AP12" s="470"/>
      <c r="AQ12" s="470"/>
      <c r="AR12" s="470"/>
    </row>
    <row r="13" spans="1:44" ht="15">
      <c r="A13" s="77"/>
      <c r="B13" s="97"/>
      <c r="C13" s="98"/>
      <c r="D13" s="99"/>
      <c r="E13" s="99"/>
      <c r="F13" s="99"/>
      <c r="G13" s="99"/>
      <c r="H13" s="99"/>
      <c r="I13" s="98"/>
      <c r="J13" s="98"/>
      <c r="K13" s="99"/>
      <c r="L13" s="99"/>
      <c r="M13" s="99"/>
      <c r="N13" s="98"/>
      <c r="O13" s="98"/>
      <c r="P13" s="100"/>
      <c r="Q13"/>
      <c r="R13" s="101"/>
      <c r="S13" s="102"/>
      <c r="T13" s="103"/>
      <c r="U13" s="104"/>
      <c r="V13" s="104"/>
      <c r="W13" s="104"/>
      <c r="X13" s="104"/>
      <c r="Y13" s="471"/>
      <c r="Z13" s="472"/>
      <c r="AA13" s="472"/>
      <c r="AB13" s="471"/>
      <c r="AC13" s="471"/>
      <c r="AD13" s="471"/>
      <c r="AE13" s="472"/>
      <c r="AG13" s="477"/>
      <c r="AH13" s="477"/>
      <c r="AI13" s="477"/>
      <c r="AJ13" s="477"/>
      <c r="AK13" s="477"/>
      <c r="AL13" s="477"/>
      <c r="AM13" s="477"/>
      <c r="AN13" s="477"/>
      <c r="AO13" s="477"/>
      <c r="AP13" s="477"/>
      <c r="AQ13" s="477"/>
      <c r="AR13" s="477"/>
    </row>
    <row r="14" spans="1:44" ht="15">
      <c r="A14" s="77"/>
      <c r="B14" s="97"/>
      <c r="C14" s="98"/>
      <c r="D14" s="99"/>
      <c r="E14" s="99"/>
      <c r="F14" s="99"/>
      <c r="G14" s="99"/>
      <c r="H14" s="99"/>
      <c r="I14" s="98"/>
      <c r="J14" s="98"/>
      <c r="K14" s="99"/>
      <c r="L14" s="99"/>
      <c r="M14" s="99"/>
      <c r="N14" s="98"/>
      <c r="O14" s="98"/>
      <c r="P14" s="100"/>
      <c r="Q14"/>
      <c r="R14" s="93"/>
      <c r="S14" s="94"/>
      <c r="T14" s="95"/>
      <c r="U14" s="105"/>
      <c r="V14" s="105"/>
      <c r="W14" s="105"/>
      <c r="X14" s="105"/>
      <c r="Y14" s="474"/>
      <c r="Z14" s="469"/>
      <c r="AA14" s="469"/>
      <c r="AB14" s="474"/>
      <c r="AC14" s="474"/>
      <c r="AD14" s="474"/>
      <c r="AE14" s="469"/>
      <c r="AG14" s="475"/>
      <c r="AH14" s="470"/>
      <c r="AI14" s="470"/>
      <c r="AJ14" s="470"/>
      <c r="AK14" s="470"/>
      <c r="AL14" s="470"/>
      <c r="AM14" s="470"/>
      <c r="AN14" s="470"/>
      <c r="AO14" s="470"/>
      <c r="AP14" s="470"/>
      <c r="AQ14" s="470"/>
      <c r="AR14" s="470"/>
    </row>
    <row r="15" spans="1:44" ht="15">
      <c r="A15" s="77"/>
      <c r="B15" s="97"/>
      <c r="C15" s="98"/>
      <c r="D15" s="99"/>
      <c r="E15" s="99"/>
      <c r="F15" s="99"/>
      <c r="G15" s="99"/>
      <c r="H15" s="99"/>
      <c r="I15" s="98"/>
      <c r="J15" s="98"/>
      <c r="K15" s="99"/>
      <c r="L15" s="99"/>
      <c r="M15" s="99"/>
      <c r="N15" s="98"/>
      <c r="O15" s="98"/>
      <c r="P15" s="100"/>
      <c r="Q15"/>
      <c r="R15" s="101"/>
      <c r="S15" s="102"/>
      <c r="T15" s="103"/>
      <c r="U15" s="104"/>
      <c r="V15" s="104"/>
      <c r="W15" s="104"/>
      <c r="X15" s="104"/>
      <c r="Y15" s="471"/>
      <c r="Z15" s="472"/>
      <c r="AA15" s="472"/>
      <c r="AB15" s="471"/>
      <c r="AC15" s="471"/>
      <c r="AD15" s="471"/>
      <c r="AE15" s="472"/>
      <c r="AG15" s="476"/>
      <c r="AH15" s="476"/>
      <c r="AI15" s="476"/>
      <c r="AJ15" s="476"/>
      <c r="AK15" s="476"/>
      <c r="AL15" s="476"/>
      <c r="AM15" s="476"/>
      <c r="AN15" s="476"/>
      <c r="AO15" s="476"/>
      <c r="AP15" s="476"/>
      <c r="AQ15" s="476"/>
      <c r="AR15" s="476"/>
    </row>
    <row r="16" spans="1:44" ht="15">
      <c r="A16" s="77"/>
      <c r="B16" s="97"/>
      <c r="C16" s="98"/>
      <c r="D16" s="99"/>
      <c r="E16" s="99"/>
      <c r="F16" s="99"/>
      <c r="G16" s="99"/>
      <c r="H16" s="99"/>
      <c r="I16" s="98"/>
      <c r="J16" s="98"/>
      <c r="K16" s="99"/>
      <c r="L16" s="99"/>
      <c r="M16" s="99"/>
      <c r="N16" s="98"/>
      <c r="O16" s="98"/>
      <c r="P16" s="100"/>
      <c r="Q16"/>
      <c r="R16" s="93"/>
      <c r="S16" s="94"/>
      <c r="T16" s="95"/>
      <c r="U16" s="105"/>
      <c r="V16" s="105"/>
      <c r="W16" s="105"/>
      <c r="X16" s="105"/>
      <c r="Y16" s="474"/>
      <c r="Z16" s="469"/>
      <c r="AA16" s="469"/>
      <c r="AB16" s="474"/>
      <c r="AC16" s="474"/>
      <c r="AD16" s="474"/>
      <c r="AE16" s="469"/>
      <c r="AG16" s="475"/>
      <c r="AH16" s="470"/>
      <c r="AI16" s="470"/>
      <c r="AJ16" s="470"/>
      <c r="AK16" s="470"/>
      <c r="AL16" s="470"/>
      <c r="AM16" s="470"/>
      <c r="AN16" s="470"/>
      <c r="AO16" s="470"/>
      <c r="AP16" s="470"/>
      <c r="AQ16" s="470"/>
      <c r="AR16" s="470"/>
    </row>
    <row r="17" spans="1:50" ht="15">
      <c r="A17" s="77"/>
      <c r="B17" s="97"/>
      <c r="C17" s="98"/>
      <c r="D17" s="99"/>
      <c r="E17" s="99"/>
      <c r="F17" s="99"/>
      <c r="G17" s="99"/>
      <c r="H17" s="99"/>
      <c r="I17" s="98"/>
      <c r="J17" s="98"/>
      <c r="K17" s="99"/>
      <c r="L17" s="99"/>
      <c r="M17" s="99"/>
      <c r="N17" s="98"/>
      <c r="O17" s="98"/>
      <c r="P17" s="100"/>
      <c r="Q17"/>
      <c r="R17" s="101"/>
      <c r="S17" s="102"/>
      <c r="T17" s="103"/>
      <c r="U17" s="104"/>
      <c r="V17" s="104"/>
      <c r="W17" s="104"/>
      <c r="X17" s="104"/>
      <c r="Y17" s="471"/>
      <c r="Z17" s="472"/>
      <c r="AA17" s="472"/>
      <c r="AB17" s="471"/>
      <c r="AC17" s="471"/>
      <c r="AD17" s="471"/>
      <c r="AE17" s="472"/>
      <c r="AG17" s="476"/>
      <c r="AH17" s="476"/>
      <c r="AI17" s="476"/>
      <c r="AJ17" s="476"/>
      <c r="AK17" s="476"/>
      <c r="AL17" s="476"/>
      <c r="AM17" s="476"/>
      <c r="AN17" s="476"/>
      <c r="AO17" s="476"/>
      <c r="AP17" s="476"/>
      <c r="AQ17" s="476"/>
      <c r="AR17" s="476"/>
    </row>
    <row r="18" spans="1:50" ht="15">
      <c r="A18" s="77"/>
      <c r="B18" s="97"/>
      <c r="C18" s="98"/>
      <c r="D18" s="99"/>
      <c r="E18" s="99"/>
      <c r="F18" s="99"/>
      <c r="G18" s="99"/>
      <c r="H18" s="99"/>
      <c r="I18" s="98"/>
      <c r="J18" s="98"/>
      <c r="K18" s="99"/>
      <c r="L18" s="99"/>
      <c r="M18" s="99"/>
      <c r="N18" s="98"/>
      <c r="O18" s="98"/>
      <c r="P18" s="100"/>
      <c r="Q18"/>
      <c r="R18" s="93"/>
      <c r="S18" s="94"/>
      <c r="T18" s="95"/>
      <c r="U18" s="105"/>
      <c r="V18" s="105"/>
      <c r="W18" s="105"/>
      <c r="X18" s="105"/>
      <c r="Y18" s="474"/>
      <c r="Z18" s="469"/>
      <c r="AA18" s="469"/>
      <c r="AB18" s="474"/>
      <c r="AC18" s="474"/>
      <c r="AD18" s="474"/>
      <c r="AE18" s="469"/>
      <c r="AG18" s="475"/>
      <c r="AH18" s="470"/>
      <c r="AI18" s="470"/>
      <c r="AJ18" s="470"/>
      <c r="AK18" s="470"/>
      <c r="AL18" s="470"/>
      <c r="AM18" s="470"/>
      <c r="AN18" s="470"/>
      <c r="AO18" s="470"/>
      <c r="AP18" s="470"/>
      <c r="AQ18" s="470"/>
      <c r="AR18" s="470"/>
    </row>
    <row r="19" spans="1:50" ht="15">
      <c r="A19" s="77"/>
      <c r="B19" s="97"/>
      <c r="C19" s="98"/>
      <c r="D19" s="99"/>
      <c r="E19" s="99"/>
      <c r="F19" s="99"/>
      <c r="G19" s="99"/>
      <c r="H19" s="99"/>
      <c r="I19" s="98"/>
      <c r="J19" s="98"/>
      <c r="K19" s="99"/>
      <c r="L19" s="99"/>
      <c r="M19" s="99"/>
      <c r="N19" s="98"/>
      <c r="O19" s="98"/>
      <c r="P19" s="100"/>
      <c r="Q19"/>
      <c r="R19" s="101"/>
      <c r="S19" s="102"/>
      <c r="T19" s="103"/>
      <c r="U19" s="104"/>
      <c r="V19" s="104"/>
      <c r="W19" s="104"/>
      <c r="X19" s="104"/>
      <c r="Y19" s="471"/>
      <c r="Z19" s="472"/>
      <c r="AA19" s="472"/>
      <c r="AB19" s="471"/>
      <c r="AC19" s="471"/>
      <c r="AD19" s="471"/>
      <c r="AE19" s="472"/>
      <c r="AG19" s="476"/>
      <c r="AH19" s="476"/>
      <c r="AI19" s="476"/>
      <c r="AJ19" s="476"/>
      <c r="AK19" s="476"/>
      <c r="AL19" s="476"/>
      <c r="AM19" s="476"/>
      <c r="AN19" s="476"/>
      <c r="AO19" s="476"/>
      <c r="AP19" s="476"/>
      <c r="AQ19" s="476"/>
      <c r="AR19" s="476"/>
    </row>
    <row r="20" spans="1:50" ht="15">
      <c r="A20" s="77"/>
      <c r="B20" s="97"/>
      <c r="C20" s="98"/>
      <c r="D20" s="99"/>
      <c r="E20" s="99"/>
      <c r="F20" s="99"/>
      <c r="G20" s="99"/>
      <c r="H20" s="99"/>
      <c r="I20" s="98"/>
      <c r="J20" s="98"/>
      <c r="K20" s="99"/>
      <c r="L20" s="99"/>
      <c r="M20" s="99"/>
      <c r="N20" s="98"/>
      <c r="O20" s="98"/>
      <c r="P20" s="100"/>
      <c r="Q20"/>
      <c r="R20" s="93"/>
      <c r="S20" s="94"/>
      <c r="T20" s="95"/>
      <c r="U20" s="105"/>
      <c r="V20" s="105"/>
      <c r="W20" s="105"/>
      <c r="X20" s="105"/>
      <c r="Y20" s="474"/>
      <c r="Z20" s="469"/>
      <c r="AA20" s="469"/>
      <c r="AB20" s="474"/>
      <c r="AC20" s="474"/>
      <c r="AD20" s="474"/>
      <c r="AE20" s="469"/>
      <c r="AG20" s="475"/>
      <c r="AH20" s="470"/>
      <c r="AI20" s="470"/>
      <c r="AJ20" s="470"/>
      <c r="AK20" s="470"/>
      <c r="AL20" s="470"/>
      <c r="AM20" s="470"/>
      <c r="AN20" s="470"/>
      <c r="AO20" s="470"/>
      <c r="AP20" s="470"/>
      <c r="AQ20" s="470"/>
      <c r="AR20" s="470"/>
    </row>
    <row r="21" spans="1:50" ht="15">
      <c r="A21" s="77"/>
      <c r="B21" s="97"/>
      <c r="C21" s="98"/>
      <c r="D21" s="99"/>
      <c r="E21" s="99"/>
      <c r="F21" s="99"/>
      <c r="G21" s="99"/>
      <c r="H21" s="99"/>
      <c r="I21" s="98"/>
      <c r="J21" s="98"/>
      <c r="K21" s="99"/>
      <c r="L21" s="99"/>
      <c r="M21" s="99"/>
      <c r="N21" s="98"/>
      <c r="O21" s="98"/>
      <c r="P21" s="100"/>
      <c r="Q21"/>
      <c r="R21" s="101"/>
      <c r="S21" s="102"/>
      <c r="T21" s="103"/>
      <c r="U21" s="104"/>
      <c r="V21" s="104"/>
      <c r="W21" s="104"/>
      <c r="X21" s="104"/>
      <c r="Y21" s="471"/>
      <c r="Z21" s="472"/>
      <c r="AA21" s="472"/>
      <c r="AB21" s="471"/>
      <c r="AC21" s="471"/>
      <c r="AD21" s="471"/>
      <c r="AE21" s="472"/>
      <c r="AG21" s="476"/>
      <c r="AH21" s="476"/>
      <c r="AI21" s="476"/>
      <c r="AJ21" s="476"/>
      <c r="AK21" s="476"/>
      <c r="AL21" s="476"/>
      <c r="AM21" s="476"/>
      <c r="AN21" s="476"/>
      <c r="AO21" s="476"/>
      <c r="AP21" s="476"/>
      <c r="AQ21" s="476"/>
      <c r="AR21" s="476"/>
    </row>
    <row r="22" spans="1:50" ht="15">
      <c r="A22" s="77"/>
      <c r="B22" s="97"/>
      <c r="C22" s="98"/>
      <c r="D22" s="99"/>
      <c r="E22" s="99"/>
      <c r="F22" s="99"/>
      <c r="G22" s="99"/>
      <c r="H22" s="99"/>
      <c r="I22" s="98"/>
      <c r="J22" s="98"/>
      <c r="K22" s="99"/>
      <c r="L22" s="99"/>
      <c r="M22" s="99"/>
      <c r="N22" s="98"/>
      <c r="O22" s="98"/>
      <c r="P22" s="100"/>
      <c r="Q22"/>
      <c r="R22" s="93"/>
      <c r="S22" s="94"/>
      <c r="T22" s="95"/>
      <c r="U22" s="105"/>
      <c r="V22" s="105"/>
      <c r="W22" s="105"/>
      <c r="X22" s="105"/>
      <c r="Y22" s="474"/>
      <c r="Z22" s="469"/>
      <c r="AA22" s="469"/>
      <c r="AB22" s="474"/>
      <c r="AC22" s="474"/>
      <c r="AD22" s="474"/>
      <c r="AE22" s="469"/>
      <c r="AG22" s="475"/>
      <c r="AH22" s="470"/>
      <c r="AI22" s="470"/>
      <c r="AJ22" s="470"/>
      <c r="AK22" s="470"/>
      <c r="AL22" s="470"/>
      <c r="AM22" s="470"/>
      <c r="AN22" s="470"/>
      <c r="AO22" s="470"/>
      <c r="AP22" s="470"/>
      <c r="AQ22" s="470"/>
      <c r="AR22" s="470"/>
    </row>
    <row r="23" spans="1:50" ht="15">
      <c r="A23" s="77"/>
      <c r="B23" s="97"/>
      <c r="C23" s="98"/>
      <c r="D23" s="99"/>
      <c r="E23" s="99"/>
      <c r="F23" s="99"/>
      <c r="G23" s="99"/>
      <c r="H23" s="99"/>
      <c r="I23" s="98"/>
      <c r="J23" s="98"/>
      <c r="K23" s="99"/>
      <c r="L23" s="99"/>
      <c r="M23" s="99"/>
      <c r="N23" s="98"/>
      <c r="O23" s="98"/>
      <c r="P23" s="100"/>
      <c r="Q23"/>
      <c r="R23" s="101"/>
      <c r="S23" s="102"/>
      <c r="T23" s="103"/>
      <c r="U23" s="104"/>
      <c r="V23" s="104"/>
      <c r="W23" s="104"/>
      <c r="X23" s="104"/>
      <c r="Y23" s="471"/>
      <c r="Z23" s="472"/>
      <c r="AA23" s="472"/>
      <c r="AB23" s="471"/>
      <c r="AC23" s="471"/>
      <c r="AD23" s="471"/>
      <c r="AE23" s="472"/>
      <c r="AG23" s="476"/>
      <c r="AH23" s="476"/>
      <c r="AI23" s="476"/>
      <c r="AJ23" s="476"/>
      <c r="AK23" s="476"/>
      <c r="AL23" s="476"/>
      <c r="AM23" s="476"/>
      <c r="AN23" s="476"/>
      <c r="AO23" s="476"/>
      <c r="AP23" s="476"/>
      <c r="AQ23" s="476"/>
      <c r="AR23" s="476"/>
    </row>
    <row r="24" spans="1:50" ht="15">
      <c r="A24" s="77"/>
      <c r="B24" s="97"/>
      <c r="C24" s="98"/>
      <c r="D24" s="99"/>
      <c r="E24" s="99"/>
      <c r="F24" s="99"/>
      <c r="G24" s="99"/>
      <c r="H24" s="99"/>
      <c r="I24" s="98"/>
      <c r="J24" s="98"/>
      <c r="K24" s="99"/>
      <c r="L24" s="99"/>
      <c r="M24" s="99"/>
      <c r="N24" s="98"/>
      <c r="O24" s="98"/>
      <c r="P24" s="100"/>
      <c r="Q24"/>
      <c r="R24" s="93"/>
      <c r="S24" s="94"/>
      <c r="T24" s="95"/>
      <c r="U24" s="105"/>
      <c r="V24" s="105"/>
      <c r="W24" s="105"/>
      <c r="X24" s="105"/>
      <c r="Y24" s="474"/>
      <c r="Z24" s="469"/>
      <c r="AA24" s="469"/>
      <c r="AB24" s="474"/>
      <c r="AC24" s="474"/>
      <c r="AD24" s="474"/>
      <c r="AE24" s="469"/>
      <c r="AG24" s="475"/>
      <c r="AH24" s="470"/>
      <c r="AI24" s="470"/>
      <c r="AJ24" s="470"/>
      <c r="AK24" s="470"/>
      <c r="AL24" s="470"/>
      <c r="AM24" s="470"/>
      <c r="AN24" s="470"/>
      <c r="AO24" s="470"/>
      <c r="AP24" s="470"/>
      <c r="AQ24" s="470"/>
      <c r="AR24" s="470"/>
    </row>
    <row r="25" spans="1:50" ht="15">
      <c r="A25" s="77"/>
      <c r="B25" s="97"/>
      <c r="C25" s="98"/>
      <c r="D25" s="99"/>
      <c r="E25" s="99"/>
      <c r="F25" s="99"/>
      <c r="G25" s="99"/>
      <c r="H25" s="99"/>
      <c r="I25" s="98"/>
      <c r="J25" s="98"/>
      <c r="K25" s="99"/>
      <c r="L25" s="99"/>
      <c r="M25" s="99"/>
      <c r="N25" s="98"/>
      <c r="O25" s="98"/>
      <c r="P25" s="100"/>
      <c r="Q25"/>
      <c r="R25" s="101"/>
      <c r="S25" s="102"/>
      <c r="T25" s="103"/>
      <c r="U25" s="104"/>
      <c r="V25" s="104"/>
      <c r="W25" s="104"/>
      <c r="X25" s="104"/>
      <c r="Y25" s="471"/>
      <c r="Z25" s="472"/>
      <c r="AA25" s="472"/>
      <c r="AB25" s="471"/>
      <c r="AC25" s="471"/>
      <c r="AD25" s="471"/>
      <c r="AE25" s="472"/>
      <c r="AG25" s="476"/>
      <c r="AH25" s="476"/>
      <c r="AI25" s="476"/>
      <c r="AJ25" s="476"/>
      <c r="AK25" s="476"/>
      <c r="AL25" s="476"/>
      <c r="AM25" s="476"/>
      <c r="AN25" s="476"/>
      <c r="AO25" s="476"/>
      <c r="AP25" s="476"/>
      <c r="AQ25" s="476"/>
      <c r="AR25" s="476"/>
    </row>
    <row r="26" spans="1:50" ht="15">
      <c r="A26" s="77"/>
      <c r="B26" s="97"/>
      <c r="C26" s="98"/>
      <c r="D26" s="99"/>
      <c r="E26" s="99"/>
      <c r="F26" s="99"/>
      <c r="G26" s="99"/>
      <c r="H26" s="99"/>
      <c r="I26" s="98"/>
      <c r="J26" s="98"/>
      <c r="K26" s="99"/>
      <c r="L26" s="99"/>
      <c r="M26" s="99"/>
      <c r="N26" s="98"/>
      <c r="O26" s="98"/>
      <c r="P26" s="100"/>
      <c r="Q26"/>
      <c r="R26" s="93"/>
      <c r="S26" s="94"/>
      <c r="T26" s="95"/>
      <c r="U26" s="105"/>
      <c r="V26" s="105"/>
      <c r="W26" s="105"/>
      <c r="X26" s="105"/>
      <c r="Y26" s="474"/>
      <c r="Z26" s="469"/>
      <c r="AA26" s="469"/>
      <c r="AB26" s="474"/>
      <c r="AC26" s="474"/>
      <c r="AD26" s="474"/>
      <c r="AE26" s="469"/>
      <c r="AG26" s="475"/>
      <c r="AH26" s="478"/>
      <c r="AI26" s="478"/>
      <c r="AJ26" s="478"/>
      <c r="AK26" s="478"/>
      <c r="AL26" s="478"/>
      <c r="AM26" s="478"/>
      <c r="AN26" s="478"/>
      <c r="AO26" s="478"/>
      <c r="AP26" s="478"/>
      <c r="AQ26" s="478"/>
      <c r="AR26" s="478"/>
    </row>
    <row r="27" spans="1:50" ht="15.75" thickBot="1">
      <c r="A27" s="77"/>
      <c r="B27" s="97"/>
      <c r="C27" s="98"/>
      <c r="D27" s="99"/>
      <c r="E27" s="99"/>
      <c r="F27" s="99"/>
      <c r="G27" s="99"/>
      <c r="H27" s="99"/>
      <c r="I27" s="98"/>
      <c r="J27" s="98"/>
      <c r="K27" s="99"/>
      <c r="L27" s="99"/>
      <c r="M27" s="99"/>
      <c r="N27" s="98"/>
      <c r="O27" s="98"/>
      <c r="P27" s="100"/>
      <c r="Q27"/>
      <c r="R27" s="107"/>
      <c r="S27" s="108"/>
      <c r="T27" s="109"/>
      <c r="U27" s="110"/>
      <c r="V27" s="110"/>
      <c r="W27" s="110"/>
      <c r="X27" s="110"/>
      <c r="Y27" s="479"/>
      <c r="Z27" s="480"/>
      <c r="AA27" s="480"/>
      <c r="AB27" s="479"/>
      <c r="AC27" s="479"/>
      <c r="AD27" s="479"/>
      <c r="AE27" s="480"/>
      <c r="AF27" s="481"/>
      <c r="AG27" s="111"/>
      <c r="AH27" s="111"/>
      <c r="AI27" s="111"/>
      <c r="AJ27" s="111"/>
      <c r="AK27" s="111"/>
      <c r="AL27" s="111"/>
      <c r="AM27" s="111"/>
      <c r="AN27" s="111"/>
      <c r="AO27" s="111"/>
      <c r="AP27" s="111"/>
      <c r="AQ27" s="111"/>
      <c r="AR27" s="111"/>
    </row>
    <row r="28" spans="1:50" ht="15">
      <c r="A28" s="85"/>
      <c r="B28" s="72"/>
      <c r="C28" s="90"/>
      <c r="D28" s="91"/>
      <c r="E28" s="91"/>
      <c r="F28" s="91"/>
      <c r="G28" s="91"/>
      <c r="H28" s="91"/>
      <c r="I28" s="90"/>
      <c r="J28" s="90"/>
      <c r="K28" s="91"/>
      <c r="L28" s="91"/>
      <c r="M28" s="91"/>
      <c r="N28" s="90"/>
      <c r="O28" s="90"/>
      <c r="P28" s="92"/>
      <c r="Q28"/>
      <c r="R28" s="93"/>
      <c r="S28" s="94"/>
      <c r="T28" s="95"/>
      <c r="U28" s="105"/>
      <c r="V28" s="105"/>
      <c r="W28" s="105"/>
      <c r="X28" s="105"/>
      <c r="Y28" s="474"/>
      <c r="Z28" s="469"/>
      <c r="AA28" s="469"/>
      <c r="AB28" s="474"/>
      <c r="AC28" s="474"/>
      <c r="AD28" s="474"/>
      <c r="AE28" s="469"/>
      <c r="AG28" s="470"/>
      <c r="AH28" s="470"/>
      <c r="AI28" s="470"/>
      <c r="AJ28" s="470"/>
      <c r="AK28" s="470"/>
      <c r="AL28" s="470"/>
      <c r="AM28" s="470"/>
      <c r="AN28" s="470"/>
      <c r="AO28" s="470"/>
      <c r="AP28" s="470"/>
      <c r="AQ28" s="470"/>
      <c r="AR28" s="470"/>
    </row>
    <row r="29" spans="1:50" ht="15">
      <c r="A29" s="77"/>
      <c r="B29" s="97"/>
      <c r="C29" s="98"/>
      <c r="D29" s="99"/>
      <c r="E29" s="99"/>
      <c r="F29" s="99"/>
      <c r="G29" s="99"/>
      <c r="H29" s="99"/>
      <c r="I29" s="98"/>
      <c r="J29" s="98"/>
      <c r="K29" s="99"/>
      <c r="L29" s="99"/>
      <c r="M29" s="99"/>
      <c r="N29" s="98"/>
      <c r="O29" s="98"/>
      <c r="P29" s="100"/>
      <c r="Q29"/>
      <c r="R29" s="101"/>
      <c r="S29" s="102"/>
      <c r="T29" s="103"/>
      <c r="U29" s="104"/>
      <c r="V29" s="104"/>
      <c r="W29" s="104"/>
      <c r="X29" s="104"/>
      <c r="Y29" s="471"/>
      <c r="Z29" s="472"/>
      <c r="AA29" s="472"/>
      <c r="AB29" s="471"/>
      <c r="AC29" s="471"/>
      <c r="AD29" s="471"/>
      <c r="AE29" s="472"/>
      <c r="AG29" s="473"/>
      <c r="AH29" s="473"/>
      <c r="AI29" s="473"/>
      <c r="AJ29" s="473"/>
      <c r="AK29" s="473"/>
      <c r="AL29" s="473"/>
      <c r="AM29" s="473"/>
      <c r="AN29" s="473"/>
      <c r="AO29" s="473"/>
      <c r="AP29" s="473"/>
      <c r="AQ29" s="482"/>
      <c r="AR29" s="482"/>
      <c r="AT29" s="112"/>
      <c r="AU29" s="112"/>
      <c r="AV29" s="112"/>
      <c r="AW29" s="112"/>
      <c r="AX29" s="112"/>
    </row>
    <row r="30" spans="1:50" ht="15">
      <c r="A30" s="77"/>
      <c r="B30" s="97"/>
      <c r="C30" s="98"/>
      <c r="D30" s="99"/>
      <c r="E30" s="99"/>
      <c r="F30" s="99"/>
      <c r="G30" s="99"/>
      <c r="H30" s="99"/>
      <c r="I30" s="98"/>
      <c r="J30" s="98"/>
      <c r="K30" s="99"/>
      <c r="L30" s="99"/>
      <c r="M30" s="99"/>
      <c r="N30" s="98"/>
      <c r="O30" s="98"/>
      <c r="P30" s="100"/>
      <c r="Q30"/>
      <c r="R30" s="93"/>
      <c r="S30" s="94"/>
      <c r="T30" s="95"/>
      <c r="U30" s="105"/>
      <c r="V30" s="105"/>
      <c r="W30" s="105"/>
      <c r="X30" s="105"/>
      <c r="Y30" s="474"/>
      <c r="Z30" s="469"/>
      <c r="AA30" s="469"/>
      <c r="AB30" s="474"/>
      <c r="AC30" s="474"/>
      <c r="AD30" s="474"/>
      <c r="AE30" s="469"/>
      <c r="AG30" s="475"/>
      <c r="AH30" s="470"/>
      <c r="AI30" s="470"/>
      <c r="AJ30" s="470"/>
      <c r="AK30" s="470"/>
      <c r="AL30" s="470"/>
      <c r="AM30" s="470"/>
      <c r="AN30" s="470"/>
      <c r="AO30" s="470"/>
      <c r="AP30" s="470"/>
      <c r="AQ30" s="470"/>
      <c r="AR30" s="470"/>
    </row>
    <row r="31" spans="1:50" ht="15">
      <c r="A31" s="77"/>
      <c r="B31" s="97"/>
      <c r="C31" s="98"/>
      <c r="D31" s="99"/>
      <c r="E31" s="99"/>
      <c r="F31" s="99"/>
      <c r="G31" s="99"/>
      <c r="H31" s="99"/>
      <c r="I31" s="98"/>
      <c r="J31" s="98"/>
      <c r="K31" s="99"/>
      <c r="L31" s="99"/>
      <c r="M31" s="99"/>
      <c r="N31" s="98"/>
      <c r="O31" s="98"/>
      <c r="P31" s="100"/>
      <c r="Q31"/>
      <c r="R31" s="101"/>
      <c r="S31" s="102"/>
      <c r="T31" s="103"/>
      <c r="U31" s="104"/>
      <c r="V31" s="104"/>
      <c r="W31" s="104"/>
      <c r="X31" s="104"/>
      <c r="Y31" s="471"/>
      <c r="Z31" s="472"/>
      <c r="AA31" s="472"/>
      <c r="AB31" s="471"/>
      <c r="AC31" s="471"/>
      <c r="AD31" s="471"/>
      <c r="AE31" s="472"/>
      <c r="AG31" s="476"/>
      <c r="AH31" s="476"/>
      <c r="AI31" s="476"/>
      <c r="AJ31" s="476"/>
      <c r="AK31" s="476"/>
      <c r="AL31" s="476"/>
      <c r="AM31" s="476"/>
      <c r="AN31" s="476"/>
      <c r="AO31" s="476"/>
      <c r="AP31" s="476"/>
      <c r="AQ31" s="476"/>
      <c r="AR31" s="476"/>
    </row>
    <row r="32" spans="1:50" ht="15">
      <c r="A32" s="77"/>
      <c r="B32" s="97"/>
      <c r="C32" s="98"/>
      <c r="D32" s="99"/>
      <c r="E32" s="99"/>
      <c r="F32" s="99"/>
      <c r="G32" s="99"/>
      <c r="H32" s="99"/>
      <c r="I32" s="98"/>
      <c r="J32" s="98"/>
      <c r="K32" s="99"/>
      <c r="L32" s="99"/>
      <c r="M32" s="99"/>
      <c r="N32" s="98"/>
      <c r="O32" s="98"/>
      <c r="P32" s="100"/>
      <c r="Q32"/>
      <c r="R32" s="93"/>
      <c r="S32" s="94"/>
      <c r="T32" s="95"/>
      <c r="U32" s="105"/>
      <c r="V32" s="105"/>
      <c r="W32" s="105"/>
      <c r="X32" s="105"/>
      <c r="Y32" s="474"/>
      <c r="Z32" s="469"/>
      <c r="AA32" s="469"/>
      <c r="AB32" s="474"/>
      <c r="AC32" s="474"/>
      <c r="AD32" s="474"/>
      <c r="AE32" s="469"/>
      <c r="AG32" s="475"/>
      <c r="AH32" s="470"/>
      <c r="AI32" s="470"/>
      <c r="AJ32" s="470"/>
      <c r="AK32" s="470"/>
      <c r="AL32" s="470"/>
      <c r="AM32" s="470"/>
      <c r="AN32" s="470"/>
      <c r="AO32" s="470"/>
      <c r="AP32" s="470"/>
      <c r="AQ32" s="470"/>
      <c r="AR32" s="470"/>
    </row>
    <row r="33" spans="1:44" ht="15">
      <c r="A33" s="77"/>
      <c r="B33" s="97"/>
      <c r="C33" s="98"/>
      <c r="D33" s="99"/>
      <c r="E33" s="99"/>
      <c r="F33" s="99"/>
      <c r="G33" s="99"/>
      <c r="H33" s="99"/>
      <c r="I33" s="98"/>
      <c r="J33" s="98"/>
      <c r="K33" s="99"/>
      <c r="L33" s="99"/>
      <c r="M33" s="99"/>
      <c r="N33" s="98"/>
      <c r="O33" s="98"/>
      <c r="P33" s="100"/>
      <c r="Q33"/>
      <c r="R33" s="101"/>
      <c r="S33" s="102"/>
      <c r="T33" s="103"/>
      <c r="U33" s="104"/>
      <c r="V33" s="104"/>
      <c r="W33" s="104"/>
      <c r="X33" s="104"/>
      <c r="Y33" s="471"/>
      <c r="Z33" s="472"/>
      <c r="AA33" s="472"/>
      <c r="AB33" s="471"/>
      <c r="AC33" s="471"/>
      <c r="AD33" s="471"/>
      <c r="AE33" s="472"/>
      <c r="AG33" s="476"/>
      <c r="AH33" s="476"/>
      <c r="AI33" s="476"/>
      <c r="AJ33" s="476"/>
      <c r="AK33" s="476"/>
      <c r="AL33" s="476"/>
      <c r="AM33" s="476"/>
      <c r="AN33" s="476"/>
      <c r="AO33" s="476"/>
      <c r="AP33" s="476"/>
      <c r="AQ33" s="476"/>
      <c r="AR33" s="476"/>
    </row>
    <row r="34" spans="1:44" ht="15">
      <c r="A34" s="77"/>
      <c r="B34" s="97"/>
      <c r="C34" s="98"/>
      <c r="D34" s="99"/>
      <c r="E34" s="99"/>
      <c r="F34" s="99"/>
      <c r="G34" s="99"/>
      <c r="H34" s="99"/>
      <c r="I34" s="98"/>
      <c r="J34" s="98"/>
      <c r="K34" s="99"/>
      <c r="L34" s="99"/>
      <c r="M34" s="99"/>
      <c r="N34" s="98"/>
      <c r="O34" s="98"/>
      <c r="P34" s="100"/>
      <c r="Q34"/>
      <c r="R34" s="93"/>
      <c r="S34" s="94"/>
      <c r="T34" s="95"/>
      <c r="U34" s="105"/>
      <c r="V34" s="105"/>
      <c r="W34" s="105"/>
      <c r="X34" s="105"/>
      <c r="Y34" s="474"/>
      <c r="Z34" s="469"/>
      <c r="AA34" s="469"/>
      <c r="AB34" s="474"/>
      <c r="AC34" s="474"/>
      <c r="AD34" s="474"/>
      <c r="AE34" s="469"/>
      <c r="AG34" s="475"/>
      <c r="AH34" s="470"/>
      <c r="AI34" s="470"/>
      <c r="AJ34" s="470"/>
      <c r="AK34" s="470"/>
      <c r="AL34" s="470"/>
      <c r="AM34" s="470"/>
      <c r="AN34" s="470"/>
      <c r="AO34" s="470"/>
      <c r="AP34" s="470"/>
      <c r="AQ34" s="470"/>
      <c r="AR34" s="470"/>
    </row>
    <row r="35" spans="1:44" ht="15">
      <c r="A35" s="77"/>
      <c r="B35" s="97"/>
      <c r="C35" s="98"/>
      <c r="D35" s="99"/>
      <c r="E35" s="99"/>
      <c r="F35" s="99"/>
      <c r="G35" s="99"/>
      <c r="H35" s="99"/>
      <c r="I35" s="98"/>
      <c r="J35" s="98"/>
      <c r="K35" s="99"/>
      <c r="L35" s="99"/>
      <c r="M35" s="99"/>
      <c r="N35" s="98"/>
      <c r="O35" s="98"/>
      <c r="P35" s="100"/>
      <c r="Q35"/>
      <c r="R35" s="101"/>
      <c r="S35" s="102"/>
      <c r="T35" s="103"/>
      <c r="U35" s="104"/>
      <c r="V35" s="104"/>
      <c r="W35" s="104"/>
      <c r="X35" s="104"/>
      <c r="Y35" s="471"/>
      <c r="Z35" s="472"/>
      <c r="AA35" s="472"/>
      <c r="AB35" s="471"/>
      <c r="AC35" s="471"/>
      <c r="AD35" s="471"/>
      <c r="AE35" s="472"/>
      <c r="AG35" s="477"/>
      <c r="AH35" s="477"/>
      <c r="AI35" s="477"/>
      <c r="AJ35" s="477"/>
      <c r="AK35" s="477"/>
      <c r="AL35" s="477"/>
      <c r="AM35" s="477"/>
      <c r="AN35" s="477"/>
      <c r="AO35" s="477"/>
      <c r="AP35" s="477"/>
      <c r="AQ35" s="477"/>
      <c r="AR35" s="477"/>
    </row>
    <row r="36" spans="1:44" ht="15">
      <c r="A36" s="77"/>
      <c r="B36" s="97"/>
      <c r="C36" s="98"/>
      <c r="D36" s="99"/>
      <c r="E36" s="99"/>
      <c r="F36" s="99"/>
      <c r="G36" s="99"/>
      <c r="H36" s="99"/>
      <c r="I36" s="98"/>
      <c r="J36" s="98"/>
      <c r="K36" s="99"/>
      <c r="L36" s="99"/>
      <c r="M36" s="99"/>
      <c r="N36" s="98"/>
      <c r="O36" s="98"/>
      <c r="P36" s="100"/>
      <c r="Q36"/>
      <c r="R36" s="93"/>
      <c r="S36" s="94"/>
      <c r="T36" s="95"/>
      <c r="U36" s="105"/>
      <c r="V36" s="105"/>
      <c r="W36" s="105"/>
      <c r="X36" s="105"/>
      <c r="Y36" s="474"/>
      <c r="Z36" s="469"/>
      <c r="AA36" s="469"/>
      <c r="AB36" s="474"/>
      <c r="AC36" s="474"/>
      <c r="AD36" s="474"/>
      <c r="AE36" s="469"/>
      <c r="AG36" s="475"/>
      <c r="AH36" s="470"/>
      <c r="AI36" s="470"/>
      <c r="AJ36" s="470"/>
      <c r="AK36" s="470"/>
      <c r="AL36" s="470"/>
      <c r="AM36" s="470"/>
      <c r="AN36" s="470"/>
      <c r="AO36" s="470"/>
      <c r="AP36" s="470"/>
      <c r="AQ36" s="470"/>
      <c r="AR36" s="470"/>
    </row>
    <row r="37" spans="1:44" ht="15">
      <c r="A37" s="77"/>
      <c r="B37" s="97"/>
      <c r="C37" s="98"/>
      <c r="D37" s="99"/>
      <c r="E37" s="99"/>
      <c r="F37" s="99"/>
      <c r="G37" s="99"/>
      <c r="H37" s="99"/>
      <c r="I37" s="98"/>
      <c r="J37" s="98"/>
      <c r="K37" s="99"/>
      <c r="L37" s="99"/>
      <c r="M37" s="99"/>
      <c r="N37" s="98"/>
      <c r="O37" s="98"/>
      <c r="P37" s="100"/>
      <c r="Q37"/>
      <c r="R37" s="101"/>
      <c r="S37" s="102"/>
      <c r="T37" s="103"/>
      <c r="U37" s="104"/>
      <c r="V37" s="104"/>
      <c r="W37" s="104"/>
      <c r="X37" s="104"/>
      <c r="Y37" s="471"/>
      <c r="Z37" s="472"/>
      <c r="AA37" s="472"/>
      <c r="AB37" s="471"/>
      <c r="AC37" s="471"/>
      <c r="AD37" s="471"/>
      <c r="AE37" s="472"/>
      <c r="AG37" s="476"/>
      <c r="AH37" s="476"/>
      <c r="AI37" s="476"/>
      <c r="AJ37" s="476"/>
      <c r="AK37" s="476"/>
      <c r="AL37" s="476"/>
      <c r="AM37" s="476"/>
      <c r="AN37" s="476"/>
      <c r="AO37" s="476"/>
      <c r="AP37" s="476"/>
      <c r="AQ37" s="476"/>
      <c r="AR37" s="476"/>
    </row>
    <row r="38" spans="1:44" ht="15">
      <c r="A38" s="77"/>
      <c r="B38" s="97"/>
      <c r="C38" s="98"/>
      <c r="D38" s="99"/>
      <c r="E38" s="99"/>
      <c r="F38" s="99"/>
      <c r="G38" s="99"/>
      <c r="H38" s="99"/>
      <c r="I38" s="98"/>
      <c r="J38" s="98"/>
      <c r="K38" s="99"/>
      <c r="L38" s="99"/>
      <c r="M38" s="99"/>
      <c r="N38" s="98"/>
      <c r="O38" s="98"/>
      <c r="P38" s="100"/>
      <c r="Q38"/>
      <c r="R38" s="93"/>
      <c r="S38" s="94"/>
      <c r="T38" s="95"/>
      <c r="U38" s="105"/>
      <c r="V38" s="105"/>
      <c r="W38" s="105"/>
      <c r="X38" s="105"/>
      <c r="Y38" s="474"/>
      <c r="Z38" s="469"/>
      <c r="AA38" s="469"/>
      <c r="AB38" s="474"/>
      <c r="AC38" s="474"/>
      <c r="AD38" s="474"/>
      <c r="AE38" s="469"/>
      <c r="AG38" s="475"/>
      <c r="AH38" s="470"/>
      <c r="AI38" s="470"/>
      <c r="AJ38" s="470"/>
      <c r="AK38" s="470"/>
      <c r="AL38" s="470"/>
      <c r="AM38" s="470"/>
      <c r="AN38" s="470"/>
      <c r="AO38" s="470"/>
      <c r="AP38" s="470"/>
      <c r="AQ38" s="470"/>
      <c r="AR38" s="470"/>
    </row>
    <row r="39" spans="1:44" ht="15">
      <c r="A39" s="77"/>
      <c r="B39" s="97"/>
      <c r="C39" s="98"/>
      <c r="D39" s="99"/>
      <c r="E39" s="99"/>
      <c r="F39" s="99"/>
      <c r="G39" s="99"/>
      <c r="H39" s="99"/>
      <c r="I39" s="98"/>
      <c r="J39" s="98"/>
      <c r="K39" s="99"/>
      <c r="L39" s="99"/>
      <c r="M39" s="99"/>
      <c r="N39" s="98"/>
      <c r="O39" s="98"/>
      <c r="P39" s="100"/>
      <c r="Q39"/>
      <c r="R39" s="101"/>
      <c r="S39" s="102"/>
      <c r="T39" s="103"/>
      <c r="U39" s="104"/>
      <c r="V39" s="104"/>
      <c r="W39" s="104"/>
      <c r="X39" s="104"/>
      <c r="Y39" s="471"/>
      <c r="Z39" s="472"/>
      <c r="AA39" s="472"/>
      <c r="AB39" s="471"/>
      <c r="AC39" s="471"/>
      <c r="AD39" s="471"/>
      <c r="AE39" s="472"/>
      <c r="AG39" s="476"/>
      <c r="AH39" s="476"/>
      <c r="AI39" s="476"/>
      <c r="AJ39" s="476"/>
      <c r="AK39" s="476"/>
      <c r="AL39" s="476"/>
      <c r="AM39" s="476"/>
      <c r="AN39" s="476"/>
      <c r="AO39" s="476"/>
      <c r="AP39" s="476"/>
      <c r="AQ39" s="476"/>
      <c r="AR39" s="476"/>
    </row>
    <row r="40" spans="1:44" ht="15">
      <c r="A40" s="77"/>
      <c r="B40" s="97"/>
      <c r="C40" s="98"/>
      <c r="D40" s="99"/>
      <c r="E40" s="99"/>
      <c r="F40" s="99"/>
      <c r="G40" s="99"/>
      <c r="H40" s="99"/>
      <c r="I40" s="98"/>
      <c r="J40" s="98"/>
      <c r="K40" s="99"/>
      <c r="L40" s="99"/>
      <c r="M40" s="99"/>
      <c r="N40" s="98"/>
      <c r="O40" s="98"/>
      <c r="P40" s="100"/>
      <c r="Q40"/>
      <c r="R40" s="93"/>
      <c r="S40" s="94"/>
      <c r="T40" s="95"/>
      <c r="U40" s="105"/>
      <c r="V40" s="105"/>
      <c r="W40" s="105"/>
      <c r="X40" s="105"/>
      <c r="Y40" s="474"/>
      <c r="Z40" s="469"/>
      <c r="AA40" s="469"/>
      <c r="AB40" s="474"/>
      <c r="AC40" s="474"/>
      <c r="AD40" s="474"/>
      <c r="AE40" s="469"/>
      <c r="AG40" s="475"/>
      <c r="AH40" s="470"/>
      <c r="AI40" s="470"/>
      <c r="AJ40" s="470"/>
      <c r="AK40" s="470"/>
      <c r="AL40" s="470"/>
      <c r="AM40" s="470"/>
      <c r="AN40" s="470"/>
      <c r="AO40" s="470"/>
      <c r="AP40" s="470"/>
      <c r="AQ40" s="470"/>
      <c r="AR40" s="470"/>
    </row>
    <row r="41" spans="1:44" ht="15">
      <c r="A41" s="77"/>
      <c r="B41" s="97"/>
      <c r="C41" s="98"/>
      <c r="D41" s="99"/>
      <c r="E41" s="99"/>
      <c r="F41" s="99"/>
      <c r="G41" s="99"/>
      <c r="H41" s="99"/>
      <c r="I41" s="98"/>
      <c r="J41" s="98"/>
      <c r="K41" s="99"/>
      <c r="L41" s="99"/>
      <c r="M41" s="99"/>
      <c r="N41" s="98"/>
      <c r="O41" s="98"/>
      <c r="P41" s="100"/>
      <c r="Q41"/>
      <c r="R41" s="101"/>
      <c r="S41" s="102"/>
      <c r="T41" s="103"/>
      <c r="U41" s="104"/>
      <c r="V41" s="104"/>
      <c r="W41" s="104"/>
      <c r="X41" s="104"/>
      <c r="Y41" s="471"/>
      <c r="Z41" s="472"/>
      <c r="AA41" s="472"/>
      <c r="AB41" s="471"/>
      <c r="AC41" s="471"/>
      <c r="AD41" s="471"/>
      <c r="AE41" s="472"/>
      <c r="AG41" s="476"/>
      <c r="AH41" s="476"/>
      <c r="AI41" s="476"/>
      <c r="AJ41" s="476"/>
      <c r="AK41" s="476"/>
      <c r="AL41" s="476"/>
      <c r="AM41" s="476"/>
      <c r="AN41" s="476"/>
      <c r="AO41" s="476"/>
      <c r="AP41" s="476"/>
      <c r="AQ41" s="476"/>
      <c r="AR41" s="476"/>
    </row>
    <row r="42" spans="1:44" ht="15">
      <c r="A42" s="77"/>
      <c r="B42" s="97"/>
      <c r="C42" s="98"/>
      <c r="D42" s="99"/>
      <c r="E42" s="99"/>
      <c r="F42" s="99"/>
      <c r="G42" s="99"/>
      <c r="H42" s="99"/>
      <c r="I42" s="98"/>
      <c r="J42" s="98"/>
      <c r="K42" s="99"/>
      <c r="L42" s="99"/>
      <c r="M42" s="99"/>
      <c r="N42" s="98"/>
      <c r="O42" s="98"/>
      <c r="P42" s="100"/>
      <c r="Q42"/>
      <c r="R42" s="93"/>
      <c r="S42" s="94"/>
      <c r="T42" s="95"/>
      <c r="U42" s="105"/>
      <c r="V42" s="105"/>
      <c r="W42" s="105"/>
      <c r="X42" s="105"/>
      <c r="Y42" s="474"/>
      <c r="Z42" s="469"/>
      <c r="AA42" s="469"/>
      <c r="AB42" s="474"/>
      <c r="AC42" s="474"/>
      <c r="AD42" s="474"/>
      <c r="AE42" s="469"/>
      <c r="AG42" s="475"/>
      <c r="AH42" s="470"/>
      <c r="AI42" s="470"/>
      <c r="AJ42" s="470"/>
      <c r="AK42" s="470"/>
      <c r="AL42" s="470"/>
      <c r="AM42" s="470"/>
      <c r="AN42" s="470"/>
      <c r="AO42" s="470"/>
      <c r="AP42" s="470"/>
      <c r="AQ42" s="470"/>
      <c r="AR42" s="470"/>
    </row>
    <row r="43" spans="1:44" ht="15">
      <c r="A43" s="77"/>
      <c r="B43" s="97"/>
      <c r="C43" s="98"/>
      <c r="D43" s="99"/>
      <c r="E43" s="99"/>
      <c r="F43" s="99"/>
      <c r="G43" s="99"/>
      <c r="H43" s="99"/>
      <c r="I43" s="98"/>
      <c r="J43" s="98"/>
      <c r="K43" s="99"/>
      <c r="L43" s="99"/>
      <c r="M43" s="99"/>
      <c r="N43" s="98"/>
      <c r="O43" s="98"/>
      <c r="P43" s="100"/>
      <c r="Q43"/>
      <c r="R43" s="101"/>
      <c r="S43" s="102"/>
      <c r="T43" s="103"/>
      <c r="U43" s="104"/>
      <c r="V43" s="104"/>
      <c r="W43" s="104"/>
      <c r="X43" s="104"/>
      <c r="Y43" s="471"/>
      <c r="Z43" s="472"/>
      <c r="AA43" s="472"/>
      <c r="AB43" s="471"/>
      <c r="AC43" s="471"/>
      <c r="AD43" s="471"/>
      <c r="AE43" s="472"/>
      <c r="AG43" s="476"/>
      <c r="AH43" s="476"/>
      <c r="AI43" s="476"/>
      <c r="AJ43" s="476"/>
      <c r="AK43" s="476"/>
      <c r="AL43" s="476"/>
      <c r="AM43" s="476"/>
      <c r="AN43" s="476"/>
      <c r="AO43" s="476"/>
      <c r="AP43" s="476"/>
      <c r="AQ43" s="476"/>
      <c r="AR43" s="476"/>
    </row>
    <row r="44" spans="1:44" ht="15">
      <c r="A44" s="77"/>
      <c r="B44" s="97"/>
      <c r="C44" s="98"/>
      <c r="D44" s="99"/>
      <c r="E44" s="99"/>
      <c r="F44" s="99"/>
      <c r="G44" s="99"/>
      <c r="H44" s="99"/>
      <c r="I44" s="98"/>
      <c r="J44" s="98"/>
      <c r="K44" s="99"/>
      <c r="L44" s="99"/>
      <c r="M44" s="99"/>
      <c r="N44" s="98"/>
      <c r="O44" s="98"/>
      <c r="P44" s="100"/>
      <c r="Q44"/>
      <c r="R44" s="93"/>
      <c r="S44" s="94"/>
      <c r="T44" s="95"/>
      <c r="U44" s="105"/>
      <c r="V44" s="105"/>
      <c r="W44" s="105"/>
      <c r="X44" s="105"/>
      <c r="Y44" s="474"/>
      <c r="Z44" s="469"/>
      <c r="AA44" s="469"/>
      <c r="AB44" s="474"/>
      <c r="AC44" s="474"/>
      <c r="AD44" s="474"/>
      <c r="AE44" s="469"/>
      <c r="AG44" s="475"/>
      <c r="AH44" s="470"/>
      <c r="AI44" s="470"/>
      <c r="AJ44" s="470"/>
      <c r="AK44" s="470"/>
      <c r="AL44" s="470"/>
      <c r="AM44" s="470"/>
      <c r="AN44" s="470"/>
      <c r="AO44" s="470"/>
      <c r="AP44" s="470"/>
      <c r="AQ44" s="470"/>
      <c r="AR44" s="470"/>
    </row>
    <row r="45" spans="1:44" ht="15">
      <c r="A45" s="77"/>
      <c r="B45" s="97"/>
      <c r="C45" s="98"/>
      <c r="D45" s="99"/>
      <c r="E45" s="99"/>
      <c r="F45" s="99"/>
      <c r="G45" s="99"/>
      <c r="H45" s="99"/>
      <c r="I45" s="98"/>
      <c r="J45" s="98"/>
      <c r="K45" s="99"/>
      <c r="L45" s="99"/>
      <c r="M45" s="99"/>
      <c r="N45" s="98"/>
      <c r="O45" s="98"/>
      <c r="P45" s="100"/>
      <c r="Q45"/>
      <c r="R45" s="101"/>
      <c r="S45" s="102"/>
      <c r="T45" s="103"/>
      <c r="U45" s="104"/>
      <c r="V45" s="104"/>
      <c r="W45" s="104"/>
      <c r="X45" s="104"/>
      <c r="Y45" s="471"/>
      <c r="Z45" s="472"/>
      <c r="AA45" s="472"/>
      <c r="AB45" s="471"/>
      <c r="AC45" s="471"/>
      <c r="AD45" s="471"/>
      <c r="AE45" s="472"/>
      <c r="AG45" s="476"/>
      <c r="AH45" s="476"/>
      <c r="AI45" s="476"/>
      <c r="AJ45" s="476"/>
      <c r="AK45" s="476"/>
      <c r="AL45" s="476"/>
      <c r="AM45" s="476"/>
      <c r="AN45" s="476"/>
      <c r="AO45" s="476"/>
      <c r="AP45" s="476"/>
      <c r="AQ45" s="476"/>
      <c r="AR45" s="476"/>
    </row>
    <row r="46" spans="1:44" ht="15">
      <c r="A46" s="77"/>
      <c r="B46" s="97"/>
      <c r="C46" s="98"/>
      <c r="D46" s="99"/>
      <c r="E46" s="99"/>
      <c r="F46" s="99"/>
      <c r="G46" s="99"/>
      <c r="H46" s="99"/>
      <c r="I46" s="98"/>
      <c r="J46" s="98"/>
      <c r="K46" s="99"/>
      <c r="L46" s="99"/>
      <c r="M46" s="99"/>
      <c r="N46" s="98"/>
      <c r="O46" s="98"/>
      <c r="P46" s="100"/>
      <c r="Q46"/>
      <c r="R46" s="93"/>
      <c r="S46" s="94"/>
      <c r="T46" s="95"/>
      <c r="U46" s="105"/>
      <c r="V46" s="105"/>
      <c r="W46" s="105"/>
      <c r="X46" s="105"/>
      <c r="Y46" s="474"/>
      <c r="Z46" s="469"/>
      <c r="AA46" s="469"/>
      <c r="AB46" s="474"/>
      <c r="AC46" s="474"/>
      <c r="AD46" s="474"/>
      <c r="AE46" s="469"/>
      <c r="AG46" s="475"/>
      <c r="AH46" s="470"/>
      <c r="AI46" s="470"/>
      <c r="AJ46" s="470"/>
      <c r="AK46" s="470"/>
      <c r="AL46" s="470"/>
      <c r="AM46" s="470"/>
      <c r="AN46" s="470"/>
      <c r="AO46" s="470"/>
      <c r="AP46" s="470"/>
      <c r="AQ46" s="470"/>
      <c r="AR46" s="470"/>
    </row>
    <row r="47" spans="1:44" ht="15">
      <c r="A47" s="77"/>
      <c r="B47" s="97"/>
      <c r="C47" s="98"/>
      <c r="D47" s="99"/>
      <c r="E47" s="99"/>
      <c r="F47" s="99"/>
      <c r="G47" s="99"/>
      <c r="H47" s="99"/>
      <c r="I47" s="98"/>
      <c r="J47" s="98"/>
      <c r="K47" s="99"/>
      <c r="L47" s="99"/>
      <c r="M47" s="99"/>
      <c r="N47" s="98"/>
      <c r="O47" s="98"/>
      <c r="P47" s="100"/>
      <c r="Q47"/>
      <c r="R47" s="101"/>
      <c r="S47" s="102"/>
      <c r="T47" s="103"/>
      <c r="U47" s="104"/>
      <c r="V47" s="104"/>
      <c r="W47" s="104"/>
      <c r="X47" s="104"/>
      <c r="Y47" s="471"/>
      <c r="Z47" s="472"/>
      <c r="AA47" s="472"/>
      <c r="AB47" s="471"/>
      <c r="AC47" s="471"/>
      <c r="AD47" s="471"/>
      <c r="AE47" s="472"/>
      <c r="AG47" s="476"/>
      <c r="AH47" s="476"/>
      <c r="AI47" s="476"/>
      <c r="AJ47" s="476"/>
      <c r="AK47" s="476"/>
      <c r="AL47" s="476"/>
      <c r="AM47" s="476"/>
      <c r="AN47" s="476"/>
      <c r="AO47" s="476"/>
      <c r="AP47" s="476"/>
      <c r="AQ47" s="476"/>
      <c r="AR47" s="476"/>
    </row>
    <row r="48" spans="1:44" ht="15">
      <c r="A48" s="77"/>
      <c r="B48" s="97"/>
      <c r="C48" s="98"/>
      <c r="D48" s="99"/>
      <c r="E48" s="99"/>
      <c r="F48" s="99"/>
      <c r="G48" s="99"/>
      <c r="H48" s="99"/>
      <c r="I48" s="98"/>
      <c r="J48" s="98"/>
      <c r="K48" s="99"/>
      <c r="L48" s="99"/>
      <c r="M48" s="99"/>
      <c r="N48" s="98"/>
      <c r="O48" s="98"/>
      <c r="P48" s="100"/>
      <c r="Q48"/>
      <c r="R48" s="93"/>
      <c r="S48" s="94"/>
      <c r="T48" s="95"/>
      <c r="U48" s="105"/>
      <c r="V48" s="105"/>
      <c r="W48" s="105"/>
      <c r="X48" s="105"/>
      <c r="Y48" s="474"/>
      <c r="Z48" s="469"/>
      <c r="AA48" s="469"/>
      <c r="AB48" s="474"/>
      <c r="AC48" s="474"/>
      <c r="AD48" s="474"/>
      <c r="AE48" s="469"/>
      <c r="AG48" s="475"/>
      <c r="AH48" s="478"/>
      <c r="AI48" s="478"/>
      <c r="AJ48" s="478"/>
      <c r="AK48" s="478"/>
      <c r="AL48" s="478"/>
      <c r="AM48" s="478"/>
      <c r="AN48" s="478"/>
      <c r="AO48" s="478"/>
      <c r="AP48" s="478"/>
      <c r="AQ48" s="478"/>
      <c r="AR48" s="478"/>
    </row>
    <row r="49" spans="1:44" ht="15.75" thickBot="1">
      <c r="A49" s="77"/>
      <c r="B49" s="97"/>
      <c r="C49" s="98"/>
      <c r="D49" s="99"/>
      <c r="E49" s="99"/>
      <c r="F49" s="99"/>
      <c r="G49" s="99"/>
      <c r="H49" s="99"/>
      <c r="I49" s="98"/>
      <c r="J49" s="98"/>
      <c r="K49" s="99"/>
      <c r="L49" s="99"/>
      <c r="M49" s="99"/>
      <c r="N49" s="98"/>
      <c r="O49" s="98"/>
      <c r="P49" s="100"/>
      <c r="Q49"/>
      <c r="R49" s="107"/>
      <c r="S49" s="108"/>
      <c r="T49" s="109"/>
      <c r="U49" s="110"/>
      <c r="V49" s="110"/>
      <c r="W49" s="110"/>
      <c r="X49" s="110"/>
      <c r="Y49" s="479"/>
      <c r="Z49" s="480"/>
      <c r="AA49" s="480"/>
      <c r="AB49" s="479"/>
      <c r="AC49" s="479"/>
      <c r="AD49" s="479"/>
      <c r="AE49" s="480"/>
      <c r="AF49" s="481"/>
      <c r="AG49" s="111"/>
      <c r="AH49" s="111"/>
      <c r="AI49" s="111"/>
      <c r="AJ49" s="111"/>
      <c r="AK49" s="111"/>
      <c r="AL49" s="111"/>
      <c r="AM49" s="111"/>
      <c r="AN49" s="111"/>
      <c r="AO49" s="111"/>
      <c r="AP49" s="111"/>
      <c r="AQ49" s="111"/>
      <c r="AR49" s="111"/>
    </row>
    <row r="50" spans="1:44" ht="15">
      <c r="A50" s="85"/>
      <c r="B50" s="72"/>
      <c r="C50" s="90"/>
      <c r="D50" s="91"/>
      <c r="E50" s="91"/>
      <c r="F50" s="91"/>
      <c r="G50" s="91"/>
      <c r="H50" s="91"/>
      <c r="I50" s="90"/>
      <c r="J50" s="90"/>
      <c r="K50" s="91"/>
      <c r="L50" s="91"/>
      <c r="M50" s="91"/>
      <c r="N50" s="90"/>
      <c r="O50" s="90"/>
      <c r="P50" s="92"/>
      <c r="Q50"/>
      <c r="R50" s="93"/>
      <c r="S50" s="94"/>
      <c r="T50" s="95"/>
      <c r="U50" s="105"/>
      <c r="V50" s="105"/>
      <c r="W50" s="105"/>
      <c r="X50" s="105"/>
      <c r="Y50" s="474"/>
      <c r="Z50" s="469"/>
      <c r="AA50" s="469"/>
      <c r="AB50" s="474"/>
      <c r="AC50" s="474"/>
      <c r="AD50" s="474"/>
      <c r="AE50" s="469"/>
      <c r="AG50" s="470"/>
      <c r="AH50" s="470"/>
      <c r="AI50" s="470"/>
      <c r="AJ50" s="470"/>
      <c r="AK50" s="470"/>
      <c r="AL50" s="470"/>
      <c r="AM50" s="470"/>
      <c r="AN50" s="470"/>
      <c r="AO50" s="470"/>
      <c r="AP50" s="470"/>
      <c r="AQ50" s="470"/>
      <c r="AR50" s="470"/>
    </row>
    <row r="51" spans="1:44" ht="15">
      <c r="A51" s="77"/>
      <c r="B51" s="97"/>
      <c r="C51" s="98"/>
      <c r="D51" s="99"/>
      <c r="E51" s="99"/>
      <c r="F51" s="99"/>
      <c r="G51" s="99"/>
      <c r="H51" s="99"/>
      <c r="I51" s="98"/>
      <c r="J51" s="98"/>
      <c r="K51" s="99"/>
      <c r="L51" s="99"/>
      <c r="M51" s="99"/>
      <c r="N51" s="98"/>
      <c r="O51" s="98"/>
      <c r="P51" s="100"/>
      <c r="Q51"/>
      <c r="R51" s="101"/>
      <c r="S51" s="102"/>
      <c r="T51" s="103"/>
      <c r="U51" s="104"/>
      <c r="V51" s="104"/>
      <c r="W51" s="104"/>
      <c r="X51" s="104"/>
      <c r="Y51" s="471"/>
      <c r="Z51" s="472"/>
      <c r="AA51" s="472"/>
      <c r="AB51" s="471"/>
      <c r="AC51" s="471"/>
      <c r="AD51" s="471"/>
      <c r="AE51" s="472"/>
      <c r="AG51" s="473"/>
      <c r="AH51" s="473"/>
      <c r="AI51" s="473"/>
      <c r="AJ51" s="473"/>
      <c r="AK51" s="473"/>
      <c r="AL51" s="473"/>
      <c r="AM51" s="473"/>
      <c r="AN51" s="473"/>
      <c r="AO51" s="473"/>
      <c r="AP51" s="473"/>
      <c r="AQ51" s="473"/>
      <c r="AR51" s="473"/>
    </row>
    <row r="52" spans="1:44" ht="15">
      <c r="A52" s="77"/>
      <c r="B52" s="97"/>
      <c r="C52" s="98"/>
      <c r="D52" s="99"/>
      <c r="E52" s="99"/>
      <c r="F52" s="99"/>
      <c r="G52" s="99"/>
      <c r="H52" s="99"/>
      <c r="I52" s="98"/>
      <c r="J52" s="98"/>
      <c r="K52" s="99"/>
      <c r="L52" s="99"/>
      <c r="M52" s="99"/>
      <c r="N52" s="98"/>
      <c r="O52" s="98"/>
      <c r="P52" s="100"/>
      <c r="Q52"/>
      <c r="R52" s="93"/>
      <c r="S52" s="94"/>
      <c r="T52" s="95"/>
      <c r="U52" s="105"/>
      <c r="V52" s="105"/>
      <c r="W52" s="105"/>
      <c r="X52" s="105"/>
      <c r="Y52" s="474"/>
      <c r="Z52" s="469"/>
      <c r="AA52" s="469"/>
      <c r="AB52" s="474"/>
      <c r="AC52" s="474"/>
      <c r="AD52" s="474"/>
      <c r="AE52" s="469"/>
      <c r="AG52" s="475"/>
      <c r="AH52" s="470"/>
      <c r="AI52" s="470"/>
      <c r="AJ52" s="470"/>
      <c r="AK52" s="470"/>
      <c r="AL52" s="470"/>
      <c r="AM52" s="470"/>
      <c r="AN52" s="470"/>
      <c r="AO52" s="470"/>
      <c r="AP52" s="470"/>
      <c r="AQ52" s="470"/>
      <c r="AR52" s="470"/>
    </row>
    <row r="53" spans="1:44" ht="15">
      <c r="A53" s="77"/>
      <c r="B53" s="97"/>
      <c r="C53" s="98"/>
      <c r="D53" s="99"/>
      <c r="E53" s="99"/>
      <c r="F53" s="99"/>
      <c r="G53" s="99"/>
      <c r="H53" s="99"/>
      <c r="I53" s="98"/>
      <c r="J53" s="98"/>
      <c r="K53" s="99"/>
      <c r="L53" s="99"/>
      <c r="M53" s="99"/>
      <c r="N53" s="98"/>
      <c r="O53" s="98"/>
      <c r="P53" s="100"/>
      <c r="Q53"/>
      <c r="R53" s="101"/>
      <c r="S53" s="102"/>
      <c r="T53" s="103"/>
      <c r="U53" s="104"/>
      <c r="V53" s="104"/>
      <c r="W53" s="104"/>
      <c r="X53" s="104"/>
      <c r="Y53" s="471"/>
      <c r="Z53" s="472"/>
      <c r="AA53" s="472"/>
      <c r="AB53" s="471"/>
      <c r="AC53" s="471"/>
      <c r="AD53" s="471"/>
      <c r="AE53" s="472"/>
      <c r="AG53" s="476"/>
      <c r="AH53" s="476"/>
      <c r="AI53" s="476"/>
      <c r="AJ53" s="476"/>
      <c r="AK53" s="476"/>
      <c r="AL53" s="476"/>
      <c r="AM53" s="476"/>
      <c r="AN53" s="476"/>
      <c r="AO53" s="476"/>
      <c r="AP53" s="476"/>
      <c r="AQ53" s="476"/>
      <c r="AR53" s="476"/>
    </row>
    <row r="54" spans="1:44" ht="15">
      <c r="A54" s="77"/>
      <c r="B54" s="97"/>
      <c r="C54" s="98"/>
      <c r="D54" s="99"/>
      <c r="E54" s="99"/>
      <c r="F54" s="99"/>
      <c r="G54" s="99"/>
      <c r="H54" s="99"/>
      <c r="I54" s="98"/>
      <c r="J54" s="98"/>
      <c r="K54" s="99"/>
      <c r="L54" s="99"/>
      <c r="M54" s="99"/>
      <c r="N54" s="98"/>
      <c r="O54" s="98"/>
      <c r="P54" s="100"/>
      <c r="Q54"/>
      <c r="R54" s="93"/>
      <c r="S54" s="94"/>
      <c r="T54" s="95"/>
      <c r="U54" s="105"/>
      <c r="V54" s="105"/>
      <c r="W54" s="105"/>
      <c r="X54" s="105"/>
      <c r="Y54" s="474"/>
      <c r="Z54" s="469"/>
      <c r="AA54" s="469"/>
      <c r="AB54" s="474"/>
      <c r="AC54" s="474"/>
      <c r="AD54" s="474"/>
      <c r="AE54" s="469"/>
      <c r="AG54" s="475"/>
      <c r="AH54" s="470"/>
      <c r="AI54" s="470"/>
      <c r="AJ54" s="470"/>
      <c r="AK54" s="470"/>
      <c r="AL54" s="470"/>
      <c r="AM54" s="470"/>
      <c r="AN54" s="470"/>
      <c r="AO54" s="470"/>
      <c r="AP54" s="470"/>
      <c r="AQ54" s="470"/>
      <c r="AR54" s="470"/>
    </row>
    <row r="55" spans="1:44" ht="15">
      <c r="A55" s="77"/>
      <c r="B55" s="97"/>
      <c r="C55" s="98"/>
      <c r="D55" s="99"/>
      <c r="E55" s="99"/>
      <c r="F55" s="99"/>
      <c r="G55" s="99"/>
      <c r="H55" s="99"/>
      <c r="I55" s="98"/>
      <c r="J55" s="98"/>
      <c r="K55" s="99"/>
      <c r="L55" s="99"/>
      <c r="M55" s="99"/>
      <c r="N55" s="98"/>
      <c r="O55" s="98"/>
      <c r="P55" s="100"/>
      <c r="Q55"/>
      <c r="R55" s="101"/>
      <c r="S55" s="102"/>
      <c r="T55" s="103"/>
      <c r="U55" s="104"/>
      <c r="V55" s="104"/>
      <c r="W55" s="104"/>
      <c r="X55" s="104"/>
      <c r="Y55" s="471"/>
      <c r="Z55" s="472"/>
      <c r="AA55" s="472"/>
      <c r="AB55" s="471"/>
      <c r="AC55" s="471"/>
      <c r="AD55" s="471"/>
      <c r="AE55" s="472"/>
      <c r="AG55" s="476"/>
      <c r="AH55" s="476"/>
      <c r="AI55" s="476"/>
      <c r="AJ55" s="476"/>
      <c r="AK55" s="476"/>
      <c r="AL55" s="476"/>
      <c r="AM55" s="476"/>
      <c r="AN55" s="476"/>
      <c r="AO55" s="476"/>
      <c r="AP55" s="476"/>
      <c r="AQ55" s="476"/>
      <c r="AR55" s="476"/>
    </row>
    <row r="56" spans="1:44" ht="15">
      <c r="A56" s="77"/>
      <c r="B56" s="97"/>
      <c r="C56" s="98"/>
      <c r="D56" s="99"/>
      <c r="E56" s="99"/>
      <c r="F56" s="99"/>
      <c r="G56" s="99"/>
      <c r="H56" s="99"/>
      <c r="I56" s="98"/>
      <c r="J56" s="98"/>
      <c r="K56" s="99"/>
      <c r="L56" s="99"/>
      <c r="M56" s="99"/>
      <c r="N56" s="98"/>
      <c r="O56" s="98"/>
      <c r="P56" s="100"/>
      <c r="Q56"/>
      <c r="R56" s="93"/>
      <c r="S56" s="94"/>
      <c r="T56" s="95"/>
      <c r="U56" s="105"/>
      <c r="V56" s="105"/>
      <c r="W56" s="105"/>
      <c r="X56" s="105"/>
      <c r="Y56" s="474"/>
      <c r="Z56" s="469"/>
      <c r="AA56" s="469"/>
      <c r="AB56" s="474"/>
      <c r="AC56" s="474"/>
      <c r="AD56" s="474"/>
      <c r="AE56" s="469"/>
      <c r="AG56" s="475"/>
      <c r="AH56" s="470"/>
      <c r="AI56" s="470"/>
      <c r="AJ56" s="470"/>
      <c r="AK56" s="470"/>
      <c r="AL56" s="470"/>
      <c r="AM56" s="470"/>
      <c r="AN56" s="470"/>
      <c r="AO56" s="470"/>
      <c r="AP56" s="470"/>
      <c r="AQ56" s="470"/>
      <c r="AR56" s="470"/>
    </row>
    <row r="57" spans="1:44" ht="15">
      <c r="A57" s="77"/>
      <c r="B57" s="97"/>
      <c r="C57" s="98"/>
      <c r="D57" s="99"/>
      <c r="E57" s="99"/>
      <c r="F57" s="99"/>
      <c r="G57" s="99"/>
      <c r="H57" s="99"/>
      <c r="I57" s="98"/>
      <c r="J57" s="98"/>
      <c r="K57" s="99"/>
      <c r="L57" s="99"/>
      <c r="M57" s="99"/>
      <c r="N57" s="98"/>
      <c r="O57" s="98"/>
      <c r="P57" s="100"/>
      <c r="Q57"/>
      <c r="R57" s="101"/>
      <c r="S57" s="102"/>
      <c r="T57" s="103"/>
      <c r="U57" s="104"/>
      <c r="V57" s="104"/>
      <c r="W57" s="104"/>
      <c r="X57" s="104"/>
      <c r="Y57" s="471"/>
      <c r="Z57" s="472"/>
      <c r="AA57" s="472"/>
      <c r="AB57" s="471"/>
      <c r="AC57" s="471"/>
      <c r="AD57" s="471"/>
      <c r="AE57" s="472"/>
      <c r="AG57" s="477"/>
      <c r="AH57" s="477"/>
      <c r="AI57" s="477"/>
      <c r="AJ57" s="477"/>
      <c r="AK57" s="477"/>
      <c r="AL57" s="477"/>
      <c r="AM57" s="477"/>
      <c r="AN57" s="477"/>
      <c r="AO57" s="477"/>
      <c r="AP57" s="477"/>
      <c r="AQ57" s="477"/>
      <c r="AR57" s="477"/>
    </row>
    <row r="58" spans="1:44" ht="15">
      <c r="A58" s="77"/>
      <c r="B58" s="97"/>
      <c r="C58" s="98"/>
      <c r="D58" s="99"/>
      <c r="E58" s="99"/>
      <c r="F58" s="99"/>
      <c r="G58" s="99"/>
      <c r="H58" s="99"/>
      <c r="I58" s="98"/>
      <c r="J58" s="98"/>
      <c r="K58" s="99"/>
      <c r="L58" s="99"/>
      <c r="M58" s="99"/>
      <c r="N58" s="98"/>
      <c r="O58" s="98"/>
      <c r="P58" s="100"/>
      <c r="Q58"/>
      <c r="R58" s="93"/>
      <c r="S58" s="94"/>
      <c r="T58" s="95"/>
      <c r="U58" s="105"/>
      <c r="V58" s="105"/>
      <c r="W58" s="105"/>
      <c r="X58" s="105"/>
      <c r="Y58" s="474"/>
      <c r="Z58" s="469"/>
      <c r="AA58" s="469"/>
      <c r="AB58" s="474"/>
      <c r="AC58" s="474"/>
      <c r="AD58" s="474"/>
      <c r="AE58" s="469"/>
      <c r="AG58" s="475"/>
      <c r="AH58" s="470"/>
      <c r="AI58" s="470"/>
      <c r="AJ58" s="470"/>
      <c r="AK58" s="470"/>
      <c r="AL58" s="470"/>
      <c r="AM58" s="470"/>
      <c r="AN58" s="470"/>
      <c r="AO58" s="470"/>
      <c r="AP58" s="470"/>
      <c r="AQ58" s="470"/>
      <c r="AR58" s="470"/>
    </row>
    <row r="59" spans="1:44" ht="15">
      <c r="A59" s="77"/>
      <c r="B59" s="97"/>
      <c r="C59" s="98"/>
      <c r="D59" s="99"/>
      <c r="E59" s="99"/>
      <c r="F59" s="99"/>
      <c r="G59" s="99"/>
      <c r="H59" s="99"/>
      <c r="I59" s="98"/>
      <c r="J59" s="98"/>
      <c r="K59" s="99"/>
      <c r="L59" s="99"/>
      <c r="M59" s="99"/>
      <c r="N59" s="98"/>
      <c r="O59" s="98"/>
      <c r="P59" s="100"/>
      <c r="Q59"/>
      <c r="R59" s="101"/>
      <c r="S59" s="102"/>
      <c r="T59" s="103"/>
      <c r="U59" s="104"/>
      <c r="V59" s="104"/>
      <c r="W59" s="104"/>
      <c r="X59" s="104"/>
      <c r="Y59" s="471"/>
      <c r="Z59" s="472"/>
      <c r="AA59" s="472"/>
      <c r="AB59" s="471"/>
      <c r="AC59" s="471"/>
      <c r="AD59" s="471"/>
      <c r="AE59" s="472"/>
      <c r="AG59" s="476"/>
      <c r="AH59" s="476"/>
      <c r="AI59" s="476"/>
      <c r="AJ59" s="476"/>
      <c r="AK59" s="476"/>
      <c r="AL59" s="476"/>
      <c r="AM59" s="476"/>
      <c r="AN59" s="476"/>
      <c r="AO59" s="476"/>
      <c r="AP59" s="476"/>
      <c r="AQ59" s="476"/>
      <c r="AR59" s="476"/>
    </row>
    <row r="60" spans="1:44" ht="15">
      <c r="A60" s="77"/>
      <c r="B60" s="97"/>
      <c r="C60" s="98"/>
      <c r="D60" s="99"/>
      <c r="E60" s="99"/>
      <c r="F60" s="99"/>
      <c r="G60" s="99"/>
      <c r="H60" s="99"/>
      <c r="I60" s="98"/>
      <c r="J60" s="98"/>
      <c r="K60" s="99"/>
      <c r="L60" s="99"/>
      <c r="M60" s="99"/>
      <c r="N60" s="98"/>
      <c r="O60" s="98"/>
      <c r="P60" s="100"/>
      <c r="Q60"/>
      <c r="R60" s="93"/>
      <c r="S60" s="94"/>
      <c r="T60" s="95"/>
      <c r="U60" s="105"/>
      <c r="V60" s="105"/>
      <c r="W60" s="105"/>
      <c r="X60" s="105"/>
      <c r="Y60" s="474"/>
      <c r="Z60" s="469"/>
      <c r="AA60" s="469"/>
      <c r="AB60" s="474"/>
      <c r="AC60" s="474"/>
      <c r="AD60" s="474"/>
      <c r="AE60" s="469"/>
      <c r="AG60" s="475"/>
      <c r="AH60" s="470"/>
      <c r="AI60" s="470"/>
      <c r="AJ60" s="470"/>
      <c r="AK60" s="470"/>
      <c r="AL60" s="470"/>
      <c r="AM60" s="470"/>
      <c r="AN60" s="470"/>
      <c r="AO60" s="470"/>
      <c r="AP60" s="470"/>
      <c r="AQ60" s="470"/>
      <c r="AR60" s="470"/>
    </row>
    <row r="61" spans="1:44" ht="15">
      <c r="A61" s="77"/>
      <c r="B61" s="97"/>
      <c r="C61" s="98"/>
      <c r="D61" s="99"/>
      <c r="E61" s="99"/>
      <c r="F61" s="99"/>
      <c r="G61" s="99"/>
      <c r="H61" s="99"/>
      <c r="I61" s="98"/>
      <c r="J61" s="98"/>
      <c r="K61" s="99"/>
      <c r="L61" s="99"/>
      <c r="M61" s="99"/>
      <c r="N61" s="98"/>
      <c r="O61" s="98"/>
      <c r="P61" s="100"/>
      <c r="Q61"/>
      <c r="R61" s="101"/>
      <c r="S61" s="102"/>
      <c r="T61" s="103"/>
      <c r="U61" s="104"/>
      <c r="V61" s="104"/>
      <c r="W61" s="104"/>
      <c r="X61" s="104"/>
      <c r="Y61" s="471"/>
      <c r="Z61" s="472"/>
      <c r="AA61" s="472"/>
      <c r="AB61" s="471"/>
      <c r="AC61" s="471"/>
      <c r="AD61" s="471"/>
      <c r="AE61" s="472"/>
      <c r="AG61" s="476"/>
      <c r="AH61" s="476"/>
      <c r="AI61" s="476"/>
      <c r="AJ61" s="476"/>
      <c r="AK61" s="476"/>
      <c r="AL61" s="476"/>
      <c r="AM61" s="476"/>
      <c r="AN61" s="476"/>
      <c r="AO61" s="476"/>
      <c r="AP61" s="476"/>
      <c r="AQ61" s="476"/>
      <c r="AR61" s="476"/>
    </row>
    <row r="62" spans="1:44" ht="15">
      <c r="A62" s="77"/>
      <c r="B62" s="97"/>
      <c r="C62" s="98"/>
      <c r="D62" s="99"/>
      <c r="E62" s="99"/>
      <c r="F62" s="99"/>
      <c r="G62" s="99"/>
      <c r="H62" s="99"/>
      <c r="I62" s="98"/>
      <c r="J62" s="98"/>
      <c r="K62" s="99"/>
      <c r="L62" s="99"/>
      <c r="M62" s="99"/>
      <c r="N62" s="98"/>
      <c r="O62" s="98"/>
      <c r="P62" s="100"/>
      <c r="Q62"/>
      <c r="R62" s="93"/>
      <c r="S62" s="94"/>
      <c r="T62" s="95"/>
      <c r="U62" s="105"/>
      <c r="V62" s="105"/>
      <c r="W62" s="105"/>
      <c r="X62" s="105"/>
      <c r="Y62" s="474"/>
      <c r="Z62" s="469"/>
      <c r="AA62" s="469"/>
      <c r="AB62" s="474"/>
      <c r="AC62" s="474"/>
      <c r="AD62" s="474"/>
      <c r="AE62" s="469"/>
      <c r="AG62" s="475"/>
      <c r="AH62" s="470"/>
      <c r="AI62" s="470"/>
      <c r="AJ62" s="470"/>
      <c r="AK62" s="470"/>
      <c r="AL62" s="470"/>
      <c r="AM62" s="470"/>
      <c r="AN62" s="470"/>
      <c r="AO62" s="470"/>
      <c r="AP62" s="470"/>
      <c r="AQ62" s="470"/>
      <c r="AR62" s="470"/>
    </row>
    <row r="63" spans="1:44" ht="15">
      <c r="A63" s="77"/>
      <c r="B63" s="97"/>
      <c r="C63" s="98"/>
      <c r="D63" s="99"/>
      <c r="E63" s="99"/>
      <c r="F63" s="99"/>
      <c r="G63" s="99"/>
      <c r="H63" s="99"/>
      <c r="I63" s="98"/>
      <c r="J63" s="98"/>
      <c r="K63" s="99"/>
      <c r="L63" s="99"/>
      <c r="M63" s="99"/>
      <c r="N63" s="98"/>
      <c r="O63" s="98"/>
      <c r="P63" s="100"/>
      <c r="Q63"/>
      <c r="R63" s="101"/>
      <c r="S63" s="102"/>
      <c r="T63" s="103"/>
      <c r="U63" s="104"/>
      <c r="V63" s="104"/>
      <c r="W63" s="104"/>
      <c r="X63" s="104"/>
      <c r="Y63" s="471"/>
      <c r="Z63" s="472"/>
      <c r="AA63" s="472"/>
      <c r="AB63" s="471"/>
      <c r="AC63" s="471"/>
      <c r="AD63" s="471"/>
      <c r="AE63" s="472"/>
      <c r="AG63" s="476"/>
      <c r="AH63" s="476"/>
      <c r="AI63" s="476"/>
      <c r="AJ63" s="476"/>
      <c r="AK63" s="476"/>
      <c r="AL63" s="476"/>
      <c r="AM63" s="476"/>
      <c r="AN63" s="476"/>
      <c r="AO63" s="476"/>
      <c r="AP63" s="476"/>
      <c r="AQ63" s="476"/>
      <c r="AR63" s="476"/>
    </row>
    <row r="64" spans="1:44" ht="15">
      <c r="A64" s="77"/>
      <c r="B64" s="97"/>
      <c r="C64" s="98"/>
      <c r="D64" s="99"/>
      <c r="E64" s="99"/>
      <c r="F64" s="99"/>
      <c r="G64" s="99"/>
      <c r="H64" s="99"/>
      <c r="I64" s="98"/>
      <c r="J64" s="98"/>
      <c r="K64" s="99"/>
      <c r="L64" s="99"/>
      <c r="M64" s="99"/>
      <c r="N64" s="98"/>
      <c r="O64" s="98"/>
      <c r="P64" s="100"/>
      <c r="Q64"/>
      <c r="R64" s="93"/>
      <c r="S64" s="94"/>
      <c r="T64" s="95"/>
      <c r="U64" s="105"/>
      <c r="V64" s="105"/>
      <c r="W64" s="105"/>
      <c r="X64" s="105"/>
      <c r="Y64" s="474"/>
      <c r="Z64" s="469"/>
      <c r="AA64" s="469"/>
      <c r="AB64" s="474"/>
      <c r="AC64" s="474"/>
      <c r="AD64" s="474"/>
      <c r="AE64" s="469"/>
      <c r="AG64" s="475"/>
      <c r="AH64" s="470"/>
      <c r="AI64" s="470"/>
      <c r="AJ64" s="470"/>
      <c r="AK64" s="470"/>
      <c r="AL64" s="470"/>
      <c r="AM64" s="470"/>
      <c r="AN64" s="470"/>
      <c r="AO64" s="470"/>
      <c r="AP64" s="470"/>
      <c r="AQ64" s="470"/>
      <c r="AR64" s="470"/>
    </row>
    <row r="65" spans="1:50" ht="15">
      <c r="A65" s="77"/>
      <c r="B65" s="97"/>
      <c r="C65" s="98"/>
      <c r="D65" s="99"/>
      <c r="E65" s="99"/>
      <c r="F65" s="99"/>
      <c r="G65" s="99"/>
      <c r="H65" s="99"/>
      <c r="I65" s="98"/>
      <c r="J65" s="98"/>
      <c r="K65" s="99"/>
      <c r="L65" s="99"/>
      <c r="M65" s="99"/>
      <c r="N65" s="98"/>
      <c r="O65" s="98"/>
      <c r="P65" s="100"/>
      <c r="Q65"/>
      <c r="R65" s="101"/>
      <c r="S65" s="102"/>
      <c r="T65" s="103"/>
      <c r="U65" s="104"/>
      <c r="V65" s="104"/>
      <c r="W65" s="104"/>
      <c r="X65" s="104"/>
      <c r="Y65" s="471"/>
      <c r="Z65" s="472"/>
      <c r="AA65" s="472"/>
      <c r="AB65" s="471"/>
      <c r="AC65" s="471"/>
      <c r="AD65" s="471"/>
      <c r="AE65" s="472"/>
      <c r="AG65" s="476"/>
      <c r="AH65" s="476"/>
      <c r="AI65" s="476"/>
      <c r="AJ65" s="476"/>
      <c r="AK65" s="476"/>
      <c r="AL65" s="476"/>
      <c r="AM65" s="476"/>
      <c r="AN65" s="476"/>
      <c r="AO65" s="476"/>
      <c r="AP65" s="476"/>
      <c r="AQ65" s="476"/>
      <c r="AR65" s="476"/>
    </row>
    <row r="66" spans="1:50" ht="15">
      <c r="A66" s="77"/>
      <c r="B66" s="97"/>
      <c r="C66" s="98"/>
      <c r="D66" s="99"/>
      <c r="E66" s="99"/>
      <c r="F66" s="99"/>
      <c r="G66" s="99"/>
      <c r="H66" s="99"/>
      <c r="I66" s="98"/>
      <c r="J66" s="98"/>
      <c r="K66" s="99"/>
      <c r="L66" s="99"/>
      <c r="M66" s="99"/>
      <c r="N66" s="98"/>
      <c r="O66" s="98"/>
      <c r="P66" s="100"/>
      <c r="Q66"/>
      <c r="R66" s="93"/>
      <c r="S66" s="94"/>
      <c r="T66" s="95"/>
      <c r="U66" s="105"/>
      <c r="V66" s="105"/>
      <c r="W66" s="105"/>
      <c r="X66" s="105"/>
      <c r="Y66" s="474"/>
      <c r="Z66" s="469"/>
      <c r="AA66" s="469"/>
      <c r="AB66" s="474"/>
      <c r="AC66" s="474"/>
      <c r="AD66" s="474"/>
      <c r="AE66" s="469"/>
      <c r="AG66" s="475"/>
      <c r="AH66" s="470"/>
      <c r="AI66" s="470"/>
      <c r="AJ66" s="470"/>
      <c r="AK66" s="470"/>
      <c r="AL66" s="470"/>
      <c r="AM66" s="470"/>
      <c r="AN66" s="470"/>
      <c r="AO66" s="470"/>
      <c r="AP66" s="470"/>
      <c r="AQ66" s="470"/>
      <c r="AR66" s="470"/>
    </row>
    <row r="67" spans="1:50" ht="15">
      <c r="A67" s="77"/>
      <c r="B67" s="97"/>
      <c r="C67" s="98"/>
      <c r="D67" s="99"/>
      <c r="E67" s="99"/>
      <c r="F67" s="99"/>
      <c r="G67" s="99"/>
      <c r="H67" s="99"/>
      <c r="I67" s="98"/>
      <c r="J67" s="98"/>
      <c r="K67" s="99"/>
      <c r="L67" s="99"/>
      <c r="M67" s="99"/>
      <c r="N67" s="98"/>
      <c r="O67" s="98"/>
      <c r="P67" s="100"/>
      <c r="Q67"/>
      <c r="R67" s="101"/>
      <c r="S67" s="102"/>
      <c r="T67" s="103"/>
      <c r="U67" s="104"/>
      <c r="V67" s="104"/>
      <c r="W67" s="104"/>
      <c r="X67" s="104"/>
      <c r="Y67" s="471"/>
      <c r="Z67" s="472"/>
      <c r="AA67" s="472"/>
      <c r="AB67" s="471"/>
      <c r="AC67" s="471"/>
      <c r="AD67" s="471"/>
      <c r="AE67" s="472"/>
      <c r="AG67" s="476"/>
      <c r="AH67" s="476"/>
      <c r="AI67" s="476"/>
      <c r="AJ67" s="476"/>
      <c r="AK67" s="476"/>
      <c r="AL67" s="476"/>
      <c r="AM67" s="476"/>
      <c r="AN67" s="476"/>
      <c r="AO67" s="476"/>
      <c r="AP67" s="476"/>
      <c r="AQ67" s="476"/>
      <c r="AR67" s="476"/>
    </row>
    <row r="68" spans="1:50" ht="15">
      <c r="A68" s="77"/>
      <c r="B68" s="97"/>
      <c r="C68" s="98"/>
      <c r="D68" s="99"/>
      <c r="E68" s="99"/>
      <c r="F68" s="99"/>
      <c r="G68" s="99"/>
      <c r="H68" s="99"/>
      <c r="I68" s="98"/>
      <c r="J68" s="98"/>
      <c r="K68" s="99"/>
      <c r="L68" s="99"/>
      <c r="M68" s="99"/>
      <c r="N68" s="98"/>
      <c r="O68" s="98"/>
      <c r="P68" s="100"/>
      <c r="Q68"/>
      <c r="R68" s="93"/>
      <c r="S68" s="94"/>
      <c r="T68" s="95"/>
      <c r="U68" s="105"/>
      <c r="V68" s="105"/>
      <c r="W68" s="105"/>
      <c r="X68" s="105"/>
      <c r="Y68" s="474"/>
      <c r="Z68" s="469"/>
      <c r="AA68" s="469"/>
      <c r="AB68" s="474"/>
      <c r="AC68" s="474"/>
      <c r="AD68" s="474"/>
      <c r="AE68" s="469"/>
      <c r="AG68" s="475"/>
      <c r="AH68" s="470"/>
      <c r="AI68" s="470"/>
      <c r="AJ68" s="470"/>
      <c r="AK68" s="470"/>
      <c r="AL68" s="470"/>
      <c r="AM68" s="470"/>
      <c r="AN68" s="470"/>
      <c r="AO68" s="470"/>
      <c r="AP68" s="470"/>
      <c r="AQ68" s="470"/>
      <c r="AR68" s="470"/>
    </row>
    <row r="69" spans="1:50" ht="15">
      <c r="A69" s="77"/>
      <c r="B69" s="97"/>
      <c r="C69" s="98"/>
      <c r="D69" s="99"/>
      <c r="E69" s="99"/>
      <c r="F69" s="99"/>
      <c r="G69" s="99"/>
      <c r="H69" s="99"/>
      <c r="I69" s="98"/>
      <c r="J69" s="98"/>
      <c r="K69" s="99"/>
      <c r="L69" s="99"/>
      <c r="M69" s="99"/>
      <c r="N69" s="98"/>
      <c r="O69" s="98"/>
      <c r="P69" s="100"/>
      <c r="Q69"/>
      <c r="R69" s="101"/>
      <c r="S69" s="102"/>
      <c r="T69" s="103"/>
      <c r="U69" s="104"/>
      <c r="V69" s="104"/>
      <c r="W69" s="104"/>
      <c r="X69" s="104"/>
      <c r="Y69" s="471"/>
      <c r="Z69" s="472"/>
      <c r="AA69" s="472"/>
      <c r="AB69" s="471"/>
      <c r="AC69" s="471"/>
      <c r="AD69" s="471"/>
      <c r="AE69" s="472"/>
      <c r="AG69" s="476"/>
      <c r="AH69" s="476"/>
      <c r="AI69" s="476"/>
      <c r="AJ69" s="476"/>
      <c r="AK69" s="476"/>
      <c r="AL69" s="476"/>
      <c r="AM69" s="476"/>
      <c r="AN69" s="476"/>
      <c r="AO69" s="476"/>
      <c r="AP69" s="476"/>
      <c r="AQ69" s="476"/>
      <c r="AR69" s="476"/>
    </row>
    <row r="70" spans="1:50" ht="15">
      <c r="A70" s="77"/>
      <c r="B70" s="97"/>
      <c r="C70" s="98"/>
      <c r="D70" s="99"/>
      <c r="E70" s="99"/>
      <c r="F70" s="99"/>
      <c r="G70" s="99"/>
      <c r="H70" s="99"/>
      <c r="I70" s="98"/>
      <c r="J70" s="98"/>
      <c r="K70" s="99"/>
      <c r="L70" s="99"/>
      <c r="M70" s="99"/>
      <c r="N70" s="98"/>
      <c r="O70" s="98"/>
      <c r="P70" s="100"/>
      <c r="Q70"/>
      <c r="R70" s="93"/>
      <c r="S70" s="94"/>
      <c r="T70" s="95"/>
      <c r="U70" s="105"/>
      <c r="V70" s="105"/>
      <c r="W70" s="105"/>
      <c r="X70" s="105"/>
      <c r="Y70" s="474"/>
      <c r="Z70" s="469"/>
      <c r="AA70" s="469"/>
      <c r="AB70" s="474"/>
      <c r="AC70" s="474"/>
      <c r="AD70" s="474"/>
      <c r="AE70" s="469"/>
      <c r="AG70" s="475"/>
      <c r="AH70" s="478"/>
      <c r="AI70" s="478"/>
      <c r="AJ70" s="478"/>
      <c r="AK70" s="478"/>
      <c r="AL70" s="478"/>
      <c r="AM70" s="478"/>
      <c r="AN70" s="478"/>
      <c r="AO70" s="478"/>
      <c r="AP70" s="478"/>
      <c r="AQ70" s="478"/>
      <c r="AR70" s="478"/>
    </row>
    <row r="71" spans="1:50" ht="15.75" thickBot="1">
      <c r="A71" s="77"/>
      <c r="B71" s="97"/>
      <c r="C71" s="98"/>
      <c r="D71" s="99"/>
      <c r="E71" s="99"/>
      <c r="F71" s="99"/>
      <c r="G71" s="99"/>
      <c r="H71" s="99"/>
      <c r="I71" s="98"/>
      <c r="J71" s="98"/>
      <c r="K71" s="99"/>
      <c r="L71" s="99"/>
      <c r="M71" s="99"/>
      <c r="N71" s="98"/>
      <c r="O71" s="98"/>
      <c r="P71" s="100"/>
      <c r="Q71"/>
      <c r="R71" s="107"/>
      <c r="S71" s="108"/>
      <c r="T71" s="109"/>
      <c r="U71" s="110"/>
      <c r="V71" s="110"/>
      <c r="W71" s="110"/>
      <c r="X71" s="110"/>
      <c r="Y71" s="479"/>
      <c r="Z71" s="480"/>
      <c r="AA71" s="480"/>
      <c r="AB71" s="479"/>
      <c r="AC71" s="479"/>
      <c r="AD71" s="479"/>
      <c r="AE71" s="480"/>
      <c r="AF71" s="481"/>
      <c r="AG71" s="111"/>
      <c r="AH71" s="111"/>
      <c r="AI71" s="111"/>
      <c r="AJ71" s="111"/>
      <c r="AK71" s="111"/>
      <c r="AL71" s="111"/>
      <c r="AM71" s="111"/>
      <c r="AN71" s="111"/>
      <c r="AO71" s="111"/>
      <c r="AP71" s="111"/>
      <c r="AQ71" s="111"/>
      <c r="AR71" s="111"/>
    </row>
    <row r="72" spans="1:50" ht="15">
      <c r="A72" s="85"/>
      <c r="B72" s="72"/>
      <c r="C72" s="90"/>
      <c r="D72" s="91"/>
      <c r="E72" s="91"/>
      <c r="F72" s="91"/>
      <c r="G72" s="91"/>
      <c r="H72" s="91"/>
      <c r="I72" s="90"/>
      <c r="J72" s="90"/>
      <c r="K72" s="91"/>
      <c r="L72" s="91"/>
      <c r="M72" s="91"/>
      <c r="N72" s="90"/>
      <c r="O72" s="90"/>
      <c r="P72" s="92"/>
      <c r="Q72"/>
      <c r="R72" s="93"/>
      <c r="S72" s="94"/>
      <c r="T72" s="95"/>
      <c r="U72" s="105"/>
      <c r="V72" s="105"/>
      <c r="W72" s="105"/>
      <c r="X72" s="105"/>
      <c r="Y72" s="474"/>
      <c r="Z72" s="469"/>
      <c r="AA72" s="469"/>
      <c r="AB72" s="474"/>
      <c r="AC72" s="474"/>
      <c r="AD72" s="474"/>
      <c r="AE72" s="469"/>
      <c r="AG72" s="470"/>
      <c r="AH72" s="470"/>
      <c r="AI72" s="470"/>
      <c r="AJ72" s="470"/>
      <c r="AK72" s="470"/>
      <c r="AL72" s="470"/>
      <c r="AM72" s="470"/>
      <c r="AN72" s="470"/>
      <c r="AO72" s="470"/>
      <c r="AP72" s="470"/>
      <c r="AQ72" s="470"/>
      <c r="AR72" s="470"/>
    </row>
    <row r="73" spans="1:50" ht="15">
      <c r="A73" s="77"/>
      <c r="B73" s="97"/>
      <c r="C73" s="98"/>
      <c r="D73" s="99"/>
      <c r="E73" s="99"/>
      <c r="F73" s="99"/>
      <c r="G73" s="99"/>
      <c r="H73" s="99"/>
      <c r="I73" s="98"/>
      <c r="J73" s="98"/>
      <c r="K73" s="99"/>
      <c r="L73" s="99"/>
      <c r="M73" s="99"/>
      <c r="N73" s="98"/>
      <c r="O73" s="98"/>
      <c r="P73" s="100"/>
      <c r="Q73"/>
      <c r="R73" s="101"/>
      <c r="S73" s="102"/>
      <c r="T73" s="103"/>
      <c r="U73" s="104"/>
      <c r="V73" s="104"/>
      <c r="W73" s="104"/>
      <c r="X73" s="104"/>
      <c r="Y73" s="471"/>
      <c r="Z73" s="472"/>
      <c r="AA73" s="472"/>
      <c r="AB73" s="471"/>
      <c r="AC73" s="471"/>
      <c r="AD73" s="471"/>
      <c r="AE73" s="472"/>
      <c r="AG73" s="473"/>
      <c r="AH73" s="473"/>
      <c r="AI73" s="473"/>
      <c r="AJ73" s="473"/>
      <c r="AK73" s="473"/>
      <c r="AL73" s="473"/>
      <c r="AM73" s="473"/>
      <c r="AN73" s="473"/>
      <c r="AO73" s="473"/>
      <c r="AP73" s="473"/>
      <c r="AQ73" s="473"/>
      <c r="AR73" s="473"/>
      <c r="AT73" s="112"/>
      <c r="AU73" s="112"/>
      <c r="AV73" s="112"/>
      <c r="AW73" s="112"/>
      <c r="AX73" s="112"/>
    </row>
    <row r="74" spans="1:50" ht="15">
      <c r="A74" s="77"/>
      <c r="B74" s="97"/>
      <c r="C74" s="98"/>
      <c r="D74" s="99"/>
      <c r="E74" s="99"/>
      <c r="F74" s="99"/>
      <c r="G74" s="99"/>
      <c r="H74" s="99"/>
      <c r="I74" s="98"/>
      <c r="J74" s="98"/>
      <c r="K74" s="99"/>
      <c r="L74" s="99"/>
      <c r="M74" s="99"/>
      <c r="N74" s="98"/>
      <c r="O74" s="98"/>
      <c r="P74" s="100"/>
      <c r="Q74"/>
      <c r="R74" s="93"/>
      <c r="S74" s="94"/>
      <c r="T74" s="95"/>
      <c r="U74" s="105"/>
      <c r="V74" s="105"/>
      <c r="W74" s="105"/>
      <c r="X74" s="105"/>
      <c r="Y74" s="474"/>
      <c r="Z74" s="469"/>
      <c r="AA74" s="469"/>
      <c r="AB74" s="474"/>
      <c r="AC74" s="474"/>
      <c r="AD74" s="474"/>
      <c r="AE74" s="469"/>
      <c r="AG74" s="475"/>
      <c r="AH74" s="470"/>
      <c r="AI74" s="470"/>
      <c r="AJ74" s="470"/>
      <c r="AK74" s="470"/>
      <c r="AL74" s="470"/>
      <c r="AM74" s="470"/>
      <c r="AN74" s="470"/>
      <c r="AO74" s="470"/>
      <c r="AP74" s="470"/>
      <c r="AQ74" s="470"/>
      <c r="AR74" s="470"/>
    </row>
    <row r="75" spans="1:50" ht="15">
      <c r="A75" s="77"/>
      <c r="B75" s="97"/>
      <c r="C75" s="98"/>
      <c r="D75" s="99"/>
      <c r="E75" s="99"/>
      <c r="F75" s="99"/>
      <c r="G75" s="99"/>
      <c r="H75" s="99"/>
      <c r="I75" s="98"/>
      <c r="J75" s="98"/>
      <c r="K75" s="99"/>
      <c r="L75" s="99"/>
      <c r="M75" s="99"/>
      <c r="N75" s="98"/>
      <c r="O75" s="98"/>
      <c r="P75" s="100"/>
      <c r="Q75"/>
      <c r="R75" s="106"/>
      <c r="S75" s="102"/>
      <c r="T75" s="103"/>
      <c r="U75" s="104"/>
      <c r="V75" s="104"/>
      <c r="W75" s="104"/>
      <c r="X75" s="104"/>
      <c r="Y75" s="471"/>
      <c r="Z75" s="472"/>
      <c r="AA75" s="472"/>
      <c r="AB75" s="471"/>
      <c r="AC75" s="471"/>
      <c r="AD75" s="471"/>
      <c r="AE75" s="472"/>
      <c r="AG75" s="476"/>
      <c r="AH75" s="476"/>
      <c r="AI75" s="476"/>
      <c r="AJ75" s="476"/>
      <c r="AK75" s="476"/>
      <c r="AL75" s="476"/>
      <c r="AM75" s="476"/>
      <c r="AN75" s="476"/>
      <c r="AO75" s="476"/>
      <c r="AP75" s="476"/>
      <c r="AQ75" s="476"/>
      <c r="AR75" s="476"/>
      <c r="AS75" s="112"/>
    </row>
    <row r="76" spans="1:50" ht="15">
      <c r="A76" s="77"/>
      <c r="B76" s="97"/>
      <c r="C76" s="98"/>
      <c r="D76" s="99"/>
      <c r="E76" s="99"/>
      <c r="F76" s="99"/>
      <c r="G76" s="99"/>
      <c r="H76" s="99"/>
      <c r="I76" s="98"/>
      <c r="J76" s="98"/>
      <c r="K76" s="99"/>
      <c r="L76" s="99"/>
      <c r="M76" s="99"/>
      <c r="N76" s="98"/>
      <c r="O76" s="98"/>
      <c r="P76" s="100"/>
      <c r="Q76"/>
      <c r="R76" s="93"/>
      <c r="S76" s="94"/>
      <c r="T76" s="95"/>
      <c r="U76" s="105"/>
      <c r="V76" s="105"/>
      <c r="W76" s="105"/>
      <c r="X76" s="105"/>
      <c r="Y76" s="474"/>
      <c r="Z76" s="469"/>
      <c r="AA76" s="469"/>
      <c r="AB76" s="474"/>
      <c r="AC76" s="474"/>
      <c r="AD76" s="474"/>
      <c r="AE76" s="469"/>
      <c r="AG76" s="475"/>
      <c r="AH76" s="470"/>
      <c r="AI76" s="470"/>
      <c r="AJ76" s="470"/>
      <c r="AK76" s="470"/>
      <c r="AL76" s="470"/>
      <c r="AM76" s="470"/>
      <c r="AN76" s="470"/>
      <c r="AO76" s="470"/>
      <c r="AP76" s="470"/>
      <c r="AQ76" s="470"/>
      <c r="AR76" s="470"/>
      <c r="AS76" s="112"/>
    </row>
    <row r="77" spans="1:50" ht="15">
      <c r="A77" s="77"/>
      <c r="B77" s="97"/>
      <c r="C77" s="98"/>
      <c r="D77" s="99"/>
      <c r="E77" s="99"/>
      <c r="F77" s="99"/>
      <c r="G77" s="99"/>
      <c r="H77" s="99"/>
      <c r="I77" s="98"/>
      <c r="J77" s="98"/>
      <c r="K77" s="99"/>
      <c r="L77" s="99"/>
      <c r="M77" s="99"/>
      <c r="N77" s="98"/>
      <c r="O77" s="98"/>
      <c r="P77" s="100"/>
      <c r="Q77"/>
      <c r="R77" s="106"/>
      <c r="S77" s="102"/>
      <c r="T77" s="103"/>
      <c r="U77" s="104"/>
      <c r="V77" s="104"/>
      <c r="W77" s="104"/>
      <c r="X77" s="104"/>
      <c r="Y77" s="471"/>
      <c r="Z77" s="472"/>
      <c r="AA77" s="472"/>
      <c r="AB77" s="471"/>
      <c r="AC77" s="471"/>
      <c r="AD77" s="471"/>
      <c r="AE77" s="472"/>
      <c r="AG77" s="476"/>
      <c r="AH77" s="476"/>
      <c r="AI77" s="476"/>
      <c r="AJ77" s="476"/>
      <c r="AK77" s="476"/>
      <c r="AL77" s="476"/>
      <c r="AM77" s="476"/>
      <c r="AN77" s="476"/>
      <c r="AO77" s="476"/>
      <c r="AP77" s="476"/>
      <c r="AQ77" s="476"/>
      <c r="AR77" s="476"/>
      <c r="AS77" s="112"/>
    </row>
    <row r="78" spans="1:50" ht="15">
      <c r="A78" s="77"/>
      <c r="B78" s="97"/>
      <c r="C78" s="98"/>
      <c r="D78" s="99"/>
      <c r="E78" s="99"/>
      <c r="F78" s="99"/>
      <c r="G78" s="99"/>
      <c r="H78" s="99"/>
      <c r="I78" s="98"/>
      <c r="J78" s="98"/>
      <c r="K78" s="99"/>
      <c r="L78" s="99"/>
      <c r="M78" s="99"/>
      <c r="N78" s="98"/>
      <c r="O78" s="98"/>
      <c r="P78" s="100"/>
      <c r="Q78"/>
      <c r="R78" s="93"/>
      <c r="S78" s="94"/>
      <c r="T78" s="95"/>
      <c r="U78" s="105"/>
      <c r="V78" s="105"/>
      <c r="W78" s="105"/>
      <c r="X78" s="105"/>
      <c r="Y78" s="474"/>
      <c r="Z78" s="469"/>
      <c r="AA78" s="469"/>
      <c r="AB78" s="474"/>
      <c r="AC78" s="474"/>
      <c r="AD78" s="474"/>
      <c r="AE78" s="469"/>
      <c r="AG78" s="475"/>
      <c r="AH78" s="470"/>
      <c r="AI78" s="470"/>
      <c r="AJ78" s="470"/>
      <c r="AK78" s="470"/>
      <c r="AL78" s="470"/>
      <c r="AM78" s="470"/>
      <c r="AN78" s="470"/>
      <c r="AO78" s="470"/>
      <c r="AP78" s="470"/>
      <c r="AQ78" s="470"/>
      <c r="AR78" s="470"/>
    </row>
    <row r="79" spans="1:50" ht="15">
      <c r="A79" s="77"/>
      <c r="B79" s="97"/>
      <c r="C79" s="98"/>
      <c r="D79" s="99"/>
      <c r="E79" s="99"/>
      <c r="F79" s="99"/>
      <c r="G79" s="99"/>
      <c r="H79" s="99"/>
      <c r="I79" s="98"/>
      <c r="J79" s="98"/>
      <c r="K79" s="99"/>
      <c r="L79" s="99"/>
      <c r="M79" s="99"/>
      <c r="N79" s="98"/>
      <c r="O79" s="98"/>
      <c r="P79" s="100"/>
      <c r="Q79"/>
      <c r="R79" s="106"/>
      <c r="S79" s="102"/>
      <c r="T79" s="103"/>
      <c r="U79" s="104"/>
      <c r="V79" s="104"/>
      <c r="W79" s="104"/>
      <c r="X79" s="104"/>
      <c r="Y79" s="471"/>
      <c r="Z79" s="472"/>
      <c r="AA79" s="472"/>
      <c r="AB79" s="471"/>
      <c r="AC79" s="471"/>
      <c r="AD79" s="471"/>
      <c r="AE79" s="472"/>
      <c r="AG79" s="476"/>
      <c r="AH79" s="476"/>
      <c r="AI79" s="476"/>
      <c r="AJ79" s="476"/>
      <c r="AK79" s="476"/>
      <c r="AL79" s="476"/>
      <c r="AM79" s="476"/>
      <c r="AN79" s="476"/>
      <c r="AO79" s="476"/>
      <c r="AP79" s="476"/>
      <c r="AQ79" s="476"/>
      <c r="AR79" s="476"/>
    </row>
    <row r="80" spans="1:50" ht="15">
      <c r="A80" s="77"/>
      <c r="B80" s="97"/>
      <c r="C80" s="98"/>
      <c r="D80" s="99"/>
      <c r="E80" s="99"/>
      <c r="F80" s="99"/>
      <c r="G80" s="99"/>
      <c r="H80" s="99"/>
      <c r="I80" s="98"/>
      <c r="J80" s="98"/>
      <c r="K80" s="99"/>
      <c r="L80" s="99"/>
      <c r="M80" s="99"/>
      <c r="N80" s="98"/>
      <c r="O80" s="98"/>
      <c r="P80" s="100"/>
      <c r="Q80"/>
      <c r="R80" s="93"/>
      <c r="S80" s="94"/>
      <c r="T80" s="95"/>
      <c r="U80" s="105"/>
      <c r="V80" s="105"/>
      <c r="W80" s="105"/>
      <c r="X80" s="105"/>
      <c r="Y80" s="474"/>
      <c r="Z80" s="469"/>
      <c r="AA80" s="469"/>
      <c r="AB80" s="474"/>
      <c r="AC80" s="474"/>
      <c r="AD80" s="474"/>
      <c r="AE80" s="469"/>
      <c r="AG80" s="475"/>
      <c r="AH80" s="470"/>
      <c r="AI80" s="470"/>
      <c r="AJ80" s="470"/>
      <c r="AK80" s="470"/>
      <c r="AL80" s="470"/>
      <c r="AM80" s="470"/>
      <c r="AN80" s="470"/>
      <c r="AO80" s="470"/>
      <c r="AP80" s="470"/>
      <c r="AQ80" s="470"/>
      <c r="AR80" s="470"/>
    </row>
    <row r="81" spans="1:45" ht="15">
      <c r="A81" s="77"/>
      <c r="B81" s="97"/>
      <c r="C81" s="98"/>
      <c r="D81" s="99"/>
      <c r="E81" s="99"/>
      <c r="F81" s="99"/>
      <c r="G81" s="99"/>
      <c r="H81" s="99"/>
      <c r="I81" s="98"/>
      <c r="J81" s="98"/>
      <c r="K81" s="99"/>
      <c r="L81" s="99"/>
      <c r="M81" s="99"/>
      <c r="N81" s="98"/>
      <c r="O81" s="98"/>
      <c r="P81" s="100"/>
      <c r="Q81"/>
      <c r="R81" s="101"/>
      <c r="S81" s="102"/>
      <c r="T81" s="103"/>
      <c r="U81" s="104"/>
      <c r="V81" s="104"/>
      <c r="W81" s="104"/>
      <c r="X81" s="104"/>
      <c r="Y81" s="471"/>
      <c r="Z81" s="472"/>
      <c r="AA81" s="472"/>
      <c r="AB81" s="471"/>
      <c r="AC81" s="471"/>
      <c r="AD81" s="471"/>
      <c r="AE81" s="472"/>
      <c r="AG81" s="476"/>
      <c r="AH81" s="476"/>
      <c r="AI81" s="476"/>
      <c r="AJ81" s="476"/>
      <c r="AK81" s="476"/>
      <c r="AL81" s="476"/>
      <c r="AM81" s="476"/>
      <c r="AN81" s="476"/>
      <c r="AO81" s="476"/>
      <c r="AP81" s="476"/>
      <c r="AQ81" s="476"/>
      <c r="AR81" s="476"/>
    </row>
    <row r="82" spans="1:45" ht="15">
      <c r="A82" s="77"/>
      <c r="B82" s="97"/>
      <c r="C82" s="98"/>
      <c r="D82" s="99"/>
      <c r="E82" s="99"/>
      <c r="F82" s="99"/>
      <c r="G82" s="99"/>
      <c r="H82" s="99"/>
      <c r="I82" s="98"/>
      <c r="J82" s="98"/>
      <c r="K82" s="99"/>
      <c r="L82" s="99"/>
      <c r="M82" s="99"/>
      <c r="N82" s="98"/>
      <c r="O82" s="98"/>
      <c r="P82" s="100"/>
      <c r="Q82"/>
      <c r="R82" s="93"/>
      <c r="S82" s="94"/>
      <c r="T82" s="95"/>
      <c r="U82" s="105"/>
      <c r="V82" s="105"/>
      <c r="W82" s="105"/>
      <c r="X82" s="105"/>
      <c r="Y82" s="474"/>
      <c r="Z82" s="469"/>
      <c r="AA82" s="469"/>
      <c r="AB82" s="474"/>
      <c r="AC82" s="474"/>
      <c r="AD82" s="474"/>
      <c r="AE82" s="469"/>
      <c r="AG82" s="475"/>
      <c r="AH82" s="470"/>
      <c r="AI82" s="470"/>
      <c r="AJ82" s="470"/>
      <c r="AK82" s="470"/>
      <c r="AL82" s="470"/>
      <c r="AM82" s="470"/>
      <c r="AN82" s="470"/>
      <c r="AO82" s="470"/>
      <c r="AP82" s="470"/>
      <c r="AQ82" s="470"/>
      <c r="AR82" s="470"/>
    </row>
    <row r="83" spans="1:45" ht="15">
      <c r="A83" s="77"/>
      <c r="B83" s="97"/>
      <c r="C83" s="98"/>
      <c r="D83" s="99"/>
      <c r="E83" s="99"/>
      <c r="F83" s="99"/>
      <c r="G83" s="99"/>
      <c r="H83" s="99"/>
      <c r="I83" s="98"/>
      <c r="J83" s="98"/>
      <c r="K83" s="99"/>
      <c r="L83" s="99"/>
      <c r="M83" s="99"/>
      <c r="N83" s="98"/>
      <c r="O83" s="98"/>
      <c r="P83" s="100"/>
      <c r="Q83"/>
      <c r="R83" s="101"/>
      <c r="S83" s="102"/>
      <c r="T83" s="103"/>
      <c r="U83" s="104"/>
      <c r="V83" s="104"/>
      <c r="W83" s="104"/>
      <c r="X83" s="104"/>
      <c r="Y83" s="471"/>
      <c r="Z83" s="472"/>
      <c r="AA83" s="472"/>
      <c r="AB83" s="471"/>
      <c r="AC83" s="471"/>
      <c r="AD83" s="471"/>
      <c r="AE83" s="472"/>
      <c r="AG83" s="476"/>
      <c r="AH83" s="476"/>
      <c r="AI83" s="476"/>
      <c r="AJ83" s="476"/>
      <c r="AK83" s="476"/>
      <c r="AL83" s="476"/>
      <c r="AM83" s="476"/>
      <c r="AN83" s="476"/>
      <c r="AO83" s="476"/>
      <c r="AP83" s="476"/>
      <c r="AQ83" s="476"/>
      <c r="AR83" s="476"/>
    </row>
    <row r="84" spans="1:45" ht="15">
      <c r="A84" s="77"/>
      <c r="B84" s="97"/>
      <c r="C84" s="98"/>
      <c r="D84" s="99"/>
      <c r="E84" s="99"/>
      <c r="F84" s="99"/>
      <c r="G84" s="99"/>
      <c r="H84" s="99"/>
      <c r="I84" s="98"/>
      <c r="J84" s="98"/>
      <c r="K84" s="99"/>
      <c r="L84" s="99"/>
      <c r="M84" s="99"/>
      <c r="N84" s="98"/>
      <c r="O84" s="98"/>
      <c r="P84" s="100"/>
      <c r="Q84"/>
      <c r="R84" s="93"/>
      <c r="S84" s="94"/>
      <c r="T84" s="95"/>
      <c r="U84" s="105"/>
      <c r="V84" s="105"/>
      <c r="W84" s="105"/>
      <c r="X84" s="105"/>
      <c r="Y84" s="474"/>
      <c r="Z84" s="469"/>
      <c r="AA84" s="469"/>
      <c r="AB84" s="474"/>
      <c r="AC84" s="474"/>
      <c r="AD84" s="474"/>
      <c r="AE84" s="469"/>
      <c r="AG84" s="475"/>
      <c r="AH84" s="470"/>
      <c r="AI84" s="470"/>
      <c r="AJ84" s="470"/>
      <c r="AK84" s="470"/>
      <c r="AL84" s="470"/>
      <c r="AM84" s="470"/>
      <c r="AN84" s="470"/>
      <c r="AO84" s="470"/>
      <c r="AP84" s="470"/>
      <c r="AQ84" s="470"/>
      <c r="AR84" s="470"/>
    </row>
    <row r="85" spans="1:45" ht="15">
      <c r="A85" s="77"/>
      <c r="B85" s="97"/>
      <c r="C85" s="98"/>
      <c r="D85" s="99"/>
      <c r="E85" s="99"/>
      <c r="F85" s="99"/>
      <c r="G85" s="99"/>
      <c r="H85" s="99"/>
      <c r="I85" s="98"/>
      <c r="J85" s="98"/>
      <c r="K85" s="99"/>
      <c r="L85" s="99"/>
      <c r="M85" s="99"/>
      <c r="N85" s="98"/>
      <c r="O85" s="98"/>
      <c r="P85" s="100"/>
      <c r="Q85"/>
      <c r="R85" s="101"/>
      <c r="S85" s="102"/>
      <c r="T85" s="103"/>
      <c r="U85" s="104"/>
      <c r="V85" s="104"/>
      <c r="W85" s="104"/>
      <c r="X85" s="104"/>
      <c r="Y85" s="471"/>
      <c r="Z85" s="472"/>
      <c r="AA85" s="472"/>
      <c r="AB85" s="471"/>
      <c r="AC85" s="471"/>
      <c r="AD85" s="471"/>
      <c r="AE85" s="472"/>
      <c r="AG85" s="476"/>
      <c r="AH85" s="476"/>
      <c r="AI85" s="476"/>
      <c r="AJ85" s="476"/>
      <c r="AK85" s="476"/>
      <c r="AL85" s="476"/>
      <c r="AM85" s="476"/>
      <c r="AN85" s="476"/>
      <c r="AO85" s="476"/>
      <c r="AP85" s="476"/>
      <c r="AQ85" s="476"/>
      <c r="AR85" s="476"/>
    </row>
    <row r="86" spans="1:45" ht="15">
      <c r="A86" s="77"/>
      <c r="B86" s="97"/>
      <c r="C86" s="98"/>
      <c r="D86" s="99"/>
      <c r="E86" s="99"/>
      <c r="F86" s="99"/>
      <c r="G86" s="99"/>
      <c r="H86" s="99"/>
      <c r="I86" s="98"/>
      <c r="J86" s="98"/>
      <c r="K86" s="99"/>
      <c r="L86" s="99"/>
      <c r="M86" s="99"/>
      <c r="N86" s="98"/>
      <c r="O86" s="98"/>
      <c r="P86" s="100"/>
      <c r="Q86"/>
      <c r="R86" s="93"/>
      <c r="S86" s="94"/>
      <c r="T86" s="95"/>
      <c r="U86" s="105"/>
      <c r="V86" s="105"/>
      <c r="W86" s="105"/>
      <c r="X86" s="105"/>
      <c r="Y86" s="474"/>
      <c r="Z86" s="469"/>
      <c r="AA86" s="469"/>
      <c r="AB86" s="474"/>
      <c r="AC86" s="474"/>
      <c r="AD86" s="474"/>
      <c r="AE86" s="469"/>
      <c r="AG86" s="475"/>
      <c r="AH86" s="470"/>
      <c r="AI86" s="470"/>
      <c r="AJ86" s="470"/>
      <c r="AK86" s="470"/>
      <c r="AL86" s="470"/>
      <c r="AM86" s="470"/>
      <c r="AN86" s="470"/>
      <c r="AO86" s="470"/>
      <c r="AP86" s="470"/>
      <c r="AQ86" s="470"/>
      <c r="AR86" s="470"/>
    </row>
    <row r="87" spans="1:45" ht="15">
      <c r="A87" s="77"/>
      <c r="B87" s="97"/>
      <c r="C87" s="98"/>
      <c r="D87" s="99"/>
      <c r="E87" s="99"/>
      <c r="F87" s="99"/>
      <c r="G87" s="99"/>
      <c r="H87" s="99"/>
      <c r="I87" s="98"/>
      <c r="J87" s="98"/>
      <c r="K87" s="99"/>
      <c r="L87" s="99"/>
      <c r="M87" s="99"/>
      <c r="N87" s="98"/>
      <c r="O87" s="98"/>
      <c r="P87" s="100"/>
      <c r="Q87"/>
      <c r="R87" s="101"/>
      <c r="S87" s="102"/>
      <c r="T87" s="103"/>
      <c r="U87" s="104"/>
      <c r="V87" s="104"/>
      <c r="W87" s="104"/>
      <c r="X87" s="104"/>
      <c r="Y87" s="471"/>
      <c r="Z87" s="472"/>
      <c r="AA87" s="472"/>
      <c r="AB87" s="471"/>
      <c r="AC87" s="471"/>
      <c r="AD87" s="471"/>
      <c r="AE87" s="472"/>
      <c r="AG87" s="476"/>
      <c r="AH87" s="476"/>
      <c r="AI87" s="476"/>
      <c r="AJ87" s="476"/>
      <c r="AK87" s="476"/>
      <c r="AL87" s="476"/>
      <c r="AM87" s="476"/>
      <c r="AN87" s="476"/>
      <c r="AO87" s="476"/>
      <c r="AP87" s="476"/>
      <c r="AQ87" s="476"/>
      <c r="AR87" s="476"/>
      <c r="AS87" s="112"/>
    </row>
    <row r="88" spans="1:45" ht="15">
      <c r="A88" s="77"/>
      <c r="B88" s="97"/>
      <c r="C88" s="98"/>
      <c r="D88" s="99"/>
      <c r="E88" s="99"/>
      <c r="F88" s="99"/>
      <c r="G88" s="99"/>
      <c r="H88" s="99"/>
      <c r="I88" s="98"/>
      <c r="J88" s="98"/>
      <c r="K88" s="99"/>
      <c r="L88" s="99"/>
      <c r="M88" s="99"/>
      <c r="N88" s="98"/>
      <c r="O88" s="98"/>
      <c r="P88" s="100"/>
      <c r="Q88"/>
      <c r="R88" s="93"/>
      <c r="S88" s="94"/>
      <c r="T88" s="95"/>
      <c r="U88" s="105"/>
      <c r="V88" s="105"/>
      <c r="W88" s="105"/>
      <c r="X88" s="105"/>
      <c r="Y88" s="474"/>
      <c r="Z88" s="469"/>
      <c r="AA88" s="469"/>
      <c r="AB88" s="474"/>
      <c r="AC88" s="474"/>
      <c r="AD88" s="474"/>
      <c r="AE88" s="469"/>
      <c r="AG88" s="475"/>
      <c r="AH88" s="470"/>
      <c r="AI88" s="470"/>
      <c r="AJ88" s="470"/>
      <c r="AK88" s="470"/>
      <c r="AL88" s="470"/>
      <c r="AM88" s="470"/>
      <c r="AN88" s="470"/>
      <c r="AO88" s="470"/>
      <c r="AP88" s="470"/>
      <c r="AQ88" s="470"/>
      <c r="AR88" s="470"/>
    </row>
    <row r="89" spans="1:45" ht="15">
      <c r="A89" s="77"/>
      <c r="B89" s="97"/>
      <c r="C89" s="98"/>
      <c r="D89" s="99"/>
      <c r="E89" s="99"/>
      <c r="F89" s="99"/>
      <c r="G89" s="99"/>
      <c r="H89" s="99"/>
      <c r="I89" s="98"/>
      <c r="J89" s="98"/>
      <c r="K89" s="99"/>
      <c r="L89" s="99"/>
      <c r="M89" s="99"/>
      <c r="N89" s="98"/>
      <c r="O89" s="98"/>
      <c r="P89" s="100"/>
      <c r="Q89"/>
      <c r="R89" s="101"/>
      <c r="S89" s="102"/>
      <c r="T89" s="103"/>
      <c r="U89" s="104"/>
      <c r="V89" s="104"/>
      <c r="W89" s="104"/>
      <c r="X89" s="104"/>
      <c r="Y89" s="471"/>
      <c r="Z89" s="472"/>
      <c r="AA89" s="472"/>
      <c r="AB89" s="471"/>
      <c r="AC89" s="471"/>
      <c r="AD89" s="471"/>
      <c r="AE89" s="472"/>
      <c r="AG89" s="476"/>
      <c r="AH89" s="476"/>
      <c r="AI89" s="476"/>
      <c r="AJ89" s="476"/>
      <c r="AK89" s="476"/>
      <c r="AL89" s="476"/>
      <c r="AM89" s="476"/>
      <c r="AN89" s="476"/>
      <c r="AO89" s="476"/>
      <c r="AP89" s="476"/>
      <c r="AQ89" s="476"/>
      <c r="AR89" s="476"/>
    </row>
    <row r="90" spans="1:45" ht="15">
      <c r="A90" s="77"/>
      <c r="B90" s="97"/>
      <c r="C90" s="98"/>
      <c r="D90" s="99"/>
      <c r="E90" s="99"/>
      <c r="F90" s="99"/>
      <c r="G90" s="99"/>
      <c r="H90" s="99"/>
      <c r="I90" s="98"/>
      <c r="J90" s="98"/>
      <c r="K90" s="99"/>
      <c r="L90" s="99"/>
      <c r="M90" s="99"/>
      <c r="N90" s="98"/>
      <c r="O90" s="98"/>
      <c r="P90" s="100"/>
      <c r="Q90"/>
      <c r="R90" s="93"/>
      <c r="S90" s="94"/>
      <c r="T90" s="95"/>
      <c r="U90" s="105"/>
      <c r="V90" s="105"/>
      <c r="W90" s="105"/>
      <c r="X90" s="105"/>
      <c r="Y90" s="474"/>
      <c r="Z90" s="469"/>
      <c r="AA90" s="469"/>
      <c r="AB90" s="474"/>
      <c r="AC90" s="474"/>
      <c r="AD90" s="474"/>
      <c r="AE90" s="469"/>
      <c r="AG90" s="475"/>
      <c r="AH90" s="470"/>
      <c r="AI90" s="470"/>
      <c r="AJ90" s="470"/>
      <c r="AK90" s="470"/>
      <c r="AL90" s="470"/>
      <c r="AM90" s="470"/>
      <c r="AN90" s="470"/>
      <c r="AO90" s="470"/>
      <c r="AP90" s="470"/>
      <c r="AQ90" s="470"/>
      <c r="AR90" s="470"/>
    </row>
    <row r="91" spans="1:45" ht="15">
      <c r="A91" s="77"/>
      <c r="B91" s="97"/>
      <c r="C91" s="98"/>
      <c r="D91" s="99"/>
      <c r="E91" s="99"/>
      <c r="F91" s="99"/>
      <c r="G91" s="99"/>
      <c r="H91" s="99"/>
      <c r="I91" s="98"/>
      <c r="J91" s="98"/>
      <c r="K91" s="99"/>
      <c r="L91" s="99"/>
      <c r="M91" s="99"/>
      <c r="N91" s="98"/>
      <c r="O91" s="98"/>
      <c r="P91" s="100"/>
      <c r="Q91"/>
      <c r="R91" s="101"/>
      <c r="S91" s="102"/>
      <c r="T91" s="103"/>
      <c r="U91" s="104"/>
      <c r="V91" s="104"/>
      <c r="W91" s="104"/>
      <c r="X91" s="104"/>
      <c r="Y91" s="471"/>
      <c r="Z91" s="472"/>
      <c r="AA91" s="472"/>
      <c r="AB91" s="471"/>
      <c r="AC91" s="471"/>
      <c r="AD91" s="471"/>
      <c r="AE91" s="472"/>
      <c r="AG91" s="476"/>
      <c r="AH91" s="476"/>
      <c r="AI91" s="476"/>
      <c r="AJ91" s="476"/>
      <c r="AK91" s="476"/>
      <c r="AL91" s="476"/>
      <c r="AM91" s="476"/>
      <c r="AN91" s="476"/>
      <c r="AO91" s="476"/>
      <c r="AP91" s="476"/>
      <c r="AQ91" s="476"/>
      <c r="AR91" s="476"/>
    </row>
    <row r="92" spans="1:45" ht="15">
      <c r="A92" s="77"/>
      <c r="B92" s="97"/>
      <c r="C92" s="98"/>
      <c r="D92" s="99"/>
      <c r="E92" s="99"/>
      <c r="F92" s="99"/>
      <c r="G92" s="99"/>
      <c r="H92" s="99"/>
      <c r="I92" s="98"/>
      <c r="J92" s="98"/>
      <c r="K92" s="99"/>
      <c r="L92" s="99"/>
      <c r="M92" s="99"/>
      <c r="N92" s="98"/>
      <c r="O92" s="98"/>
      <c r="P92" s="100"/>
      <c r="Q92"/>
      <c r="R92" s="93"/>
      <c r="S92" s="94"/>
      <c r="T92" s="95"/>
      <c r="U92" s="105"/>
      <c r="V92" s="105"/>
      <c r="W92" s="105"/>
      <c r="X92" s="105"/>
      <c r="Y92" s="474"/>
      <c r="Z92" s="469"/>
      <c r="AA92" s="469"/>
      <c r="AB92" s="474"/>
      <c r="AC92" s="474"/>
      <c r="AD92" s="474"/>
      <c r="AE92" s="469"/>
      <c r="AG92" s="475"/>
      <c r="AH92" s="478"/>
      <c r="AI92" s="478"/>
      <c r="AJ92" s="478"/>
      <c r="AK92" s="478"/>
      <c r="AL92" s="478"/>
      <c r="AM92" s="478"/>
      <c r="AN92" s="478"/>
      <c r="AO92" s="478"/>
      <c r="AP92" s="478"/>
      <c r="AQ92" s="478"/>
      <c r="AR92" s="478"/>
    </row>
    <row r="93" spans="1:45" ht="15.75" thickBot="1">
      <c r="A93" s="77"/>
      <c r="B93" s="97"/>
      <c r="C93" s="98"/>
      <c r="D93" s="99"/>
      <c r="E93" s="99"/>
      <c r="F93" s="99"/>
      <c r="G93" s="99"/>
      <c r="H93" s="99"/>
      <c r="I93" s="98"/>
      <c r="J93" s="98"/>
      <c r="K93" s="99"/>
      <c r="L93" s="99"/>
      <c r="M93" s="99"/>
      <c r="N93" s="98"/>
      <c r="O93" s="98"/>
      <c r="P93" s="100"/>
      <c r="Q93"/>
      <c r="R93" s="107"/>
      <c r="S93" s="108"/>
      <c r="T93" s="109"/>
      <c r="U93" s="110"/>
      <c r="V93" s="110"/>
      <c r="W93" s="110"/>
      <c r="X93" s="110"/>
      <c r="Y93" s="479"/>
      <c r="Z93" s="480"/>
      <c r="AA93" s="480"/>
      <c r="AB93" s="479"/>
      <c r="AC93" s="479"/>
      <c r="AD93" s="479"/>
      <c r="AE93" s="480"/>
      <c r="AF93" s="481"/>
      <c r="AG93" s="111"/>
      <c r="AH93" s="111"/>
      <c r="AI93" s="111"/>
      <c r="AJ93" s="111"/>
      <c r="AK93" s="111"/>
      <c r="AL93" s="111"/>
      <c r="AM93" s="111"/>
      <c r="AN93" s="111"/>
      <c r="AO93" s="111"/>
      <c r="AP93" s="111"/>
      <c r="AQ93" s="111"/>
      <c r="AR93" s="111"/>
    </row>
    <row r="94" spans="1:45" ht="15">
      <c r="A94" s="85"/>
      <c r="B94" s="72"/>
      <c r="C94" s="90"/>
      <c r="D94" s="91"/>
      <c r="E94" s="91"/>
      <c r="F94" s="91"/>
      <c r="G94" s="91"/>
      <c r="H94" s="91"/>
      <c r="I94" s="90"/>
      <c r="J94" s="90"/>
      <c r="K94" s="91"/>
      <c r="L94" s="91"/>
      <c r="M94" s="91"/>
      <c r="N94" s="90"/>
      <c r="O94" s="90"/>
      <c r="P94" s="92"/>
      <c r="Q94"/>
      <c r="R94" s="93"/>
      <c r="S94" s="94"/>
      <c r="T94" s="95"/>
      <c r="U94" s="105"/>
      <c r="V94" s="105"/>
      <c r="W94" s="105"/>
      <c r="X94" s="105"/>
      <c r="Y94" s="474"/>
      <c r="Z94" s="469"/>
      <c r="AA94" s="469"/>
      <c r="AB94" s="474"/>
      <c r="AC94" s="474"/>
      <c r="AD94" s="474"/>
      <c r="AE94" s="469"/>
      <c r="AG94" s="470"/>
      <c r="AH94" s="470"/>
      <c r="AI94" s="470"/>
      <c r="AJ94" s="470"/>
      <c r="AK94" s="470"/>
      <c r="AL94" s="470"/>
      <c r="AM94" s="470"/>
      <c r="AN94" s="470"/>
      <c r="AO94" s="470"/>
      <c r="AP94" s="470"/>
      <c r="AQ94" s="470"/>
      <c r="AR94" s="470"/>
    </row>
    <row r="95" spans="1:45" ht="15">
      <c r="A95" s="77"/>
      <c r="B95" s="97"/>
      <c r="C95" s="98"/>
      <c r="D95" s="99"/>
      <c r="E95" s="99"/>
      <c r="F95" s="99"/>
      <c r="G95" s="99"/>
      <c r="H95" s="99"/>
      <c r="I95" s="98"/>
      <c r="J95" s="98"/>
      <c r="K95" s="99"/>
      <c r="L95" s="99"/>
      <c r="M95" s="99"/>
      <c r="N95" s="98"/>
      <c r="O95" s="98"/>
      <c r="P95" s="100"/>
      <c r="Q95"/>
      <c r="R95" s="101"/>
      <c r="S95" s="102"/>
      <c r="T95" s="103"/>
      <c r="U95" s="104"/>
      <c r="V95" s="104"/>
      <c r="W95" s="104"/>
      <c r="X95" s="104"/>
      <c r="Y95" s="471"/>
      <c r="Z95" s="472"/>
      <c r="AA95" s="472"/>
      <c r="AB95" s="471"/>
      <c r="AC95" s="471"/>
      <c r="AD95" s="471"/>
      <c r="AE95" s="472"/>
      <c r="AG95" s="473"/>
      <c r="AH95" s="473"/>
      <c r="AI95" s="482"/>
      <c r="AJ95" s="482"/>
      <c r="AK95" s="473"/>
      <c r="AL95" s="473"/>
      <c r="AM95" s="482"/>
      <c r="AN95" s="473"/>
      <c r="AO95" s="473"/>
      <c r="AP95" s="483"/>
      <c r="AQ95" s="473"/>
      <c r="AR95" s="482"/>
    </row>
    <row r="96" spans="1:45" ht="15">
      <c r="A96" s="77"/>
      <c r="B96" s="97"/>
      <c r="C96" s="98"/>
      <c r="D96" s="99"/>
      <c r="E96" s="99"/>
      <c r="F96" s="99"/>
      <c r="G96" s="99"/>
      <c r="H96" s="99"/>
      <c r="I96" s="98"/>
      <c r="J96" s="98"/>
      <c r="K96" s="99"/>
      <c r="L96" s="99"/>
      <c r="M96" s="99"/>
      <c r="N96" s="98"/>
      <c r="O96" s="98"/>
      <c r="P96" s="100"/>
      <c r="Q96"/>
      <c r="R96" s="93"/>
      <c r="S96" s="94"/>
      <c r="T96" s="95"/>
      <c r="U96" s="105"/>
      <c r="V96" s="105"/>
      <c r="W96" s="105"/>
      <c r="X96" s="105"/>
      <c r="Y96" s="474"/>
      <c r="Z96" s="469"/>
      <c r="AA96" s="469"/>
      <c r="AB96" s="474"/>
      <c r="AC96" s="474"/>
      <c r="AD96" s="474"/>
      <c r="AE96" s="469"/>
      <c r="AG96" s="475"/>
      <c r="AH96" s="470"/>
      <c r="AI96" s="470"/>
      <c r="AJ96" s="470"/>
      <c r="AK96" s="470"/>
      <c r="AL96" s="470"/>
      <c r="AM96" s="470"/>
      <c r="AN96" s="470"/>
      <c r="AO96" s="470"/>
      <c r="AP96" s="470"/>
      <c r="AQ96" s="470"/>
      <c r="AR96" s="470"/>
    </row>
    <row r="97" spans="1:44" ht="15">
      <c r="A97" s="77"/>
      <c r="B97" s="97"/>
      <c r="C97" s="98"/>
      <c r="D97" s="99"/>
      <c r="E97" s="99"/>
      <c r="F97" s="99"/>
      <c r="G97" s="99"/>
      <c r="H97" s="99"/>
      <c r="I97" s="98"/>
      <c r="J97" s="98"/>
      <c r="K97" s="99"/>
      <c r="L97" s="99"/>
      <c r="M97" s="99"/>
      <c r="N97" s="98"/>
      <c r="O97" s="98"/>
      <c r="P97" s="100"/>
      <c r="Q97"/>
      <c r="R97" s="101"/>
      <c r="S97" s="102"/>
      <c r="T97" s="103"/>
      <c r="U97" s="104"/>
      <c r="V97" s="104"/>
      <c r="W97" s="104"/>
      <c r="X97" s="104"/>
      <c r="Y97" s="471"/>
      <c r="Z97" s="472"/>
      <c r="AA97" s="472"/>
      <c r="AB97" s="471"/>
      <c r="AC97" s="471"/>
      <c r="AD97" s="471"/>
      <c r="AE97" s="472"/>
      <c r="AG97" s="476"/>
      <c r="AH97" s="476"/>
      <c r="AI97" s="476"/>
      <c r="AJ97" s="476"/>
      <c r="AK97" s="476"/>
      <c r="AL97" s="476"/>
      <c r="AM97" s="476"/>
      <c r="AN97" s="476"/>
      <c r="AO97" s="476"/>
      <c r="AP97" s="476"/>
      <c r="AQ97" s="476"/>
      <c r="AR97" s="476"/>
    </row>
    <row r="98" spans="1:44" ht="15">
      <c r="A98" s="77"/>
      <c r="B98" s="97"/>
      <c r="C98" s="98"/>
      <c r="D98" s="99"/>
      <c r="E98" s="99"/>
      <c r="F98" s="99"/>
      <c r="G98" s="99"/>
      <c r="H98" s="99"/>
      <c r="I98" s="98"/>
      <c r="J98" s="98"/>
      <c r="K98" s="99"/>
      <c r="L98" s="99"/>
      <c r="M98" s="99"/>
      <c r="N98" s="98"/>
      <c r="O98" s="98"/>
      <c r="P98" s="100"/>
      <c r="Q98"/>
      <c r="R98" s="93"/>
      <c r="S98" s="94"/>
      <c r="T98" s="95"/>
      <c r="U98" s="105"/>
      <c r="V98" s="105"/>
      <c r="W98" s="105"/>
      <c r="X98" s="105"/>
      <c r="Y98" s="474"/>
      <c r="Z98" s="469"/>
      <c r="AA98" s="469"/>
      <c r="AB98" s="474"/>
      <c r="AC98" s="474"/>
      <c r="AD98" s="474"/>
      <c r="AE98" s="469"/>
      <c r="AG98" s="475"/>
      <c r="AH98" s="470"/>
      <c r="AI98" s="470"/>
      <c r="AJ98" s="470"/>
      <c r="AK98" s="470"/>
      <c r="AL98" s="470"/>
      <c r="AM98" s="470"/>
      <c r="AN98" s="470"/>
      <c r="AO98" s="470"/>
      <c r="AP98" s="470"/>
      <c r="AQ98" s="470"/>
      <c r="AR98" s="470"/>
    </row>
    <row r="99" spans="1:44" ht="15">
      <c r="A99" s="77"/>
      <c r="B99" s="97"/>
      <c r="C99" s="98"/>
      <c r="D99" s="99"/>
      <c r="E99" s="99"/>
      <c r="F99" s="99"/>
      <c r="G99" s="99"/>
      <c r="H99" s="99"/>
      <c r="I99" s="98"/>
      <c r="J99" s="98"/>
      <c r="K99" s="99"/>
      <c r="L99" s="99"/>
      <c r="M99" s="99"/>
      <c r="N99" s="98"/>
      <c r="O99" s="98"/>
      <c r="P99" s="100"/>
      <c r="Q99"/>
      <c r="R99" s="101"/>
      <c r="S99" s="102"/>
      <c r="T99" s="103"/>
      <c r="U99" s="104"/>
      <c r="V99" s="104"/>
      <c r="W99" s="104"/>
      <c r="X99" s="104"/>
      <c r="Y99" s="471"/>
      <c r="Z99" s="472"/>
      <c r="AA99" s="472"/>
      <c r="AB99" s="471"/>
      <c r="AC99" s="471"/>
      <c r="AD99" s="471"/>
      <c r="AE99" s="472"/>
      <c r="AG99" s="476"/>
      <c r="AH99" s="476"/>
      <c r="AI99" s="476"/>
      <c r="AJ99" s="476"/>
      <c r="AK99" s="476"/>
      <c r="AL99" s="476"/>
      <c r="AM99" s="476"/>
      <c r="AN99" s="476"/>
      <c r="AO99" s="476"/>
      <c r="AP99" s="476"/>
      <c r="AQ99" s="476"/>
      <c r="AR99" s="476"/>
    </row>
    <row r="100" spans="1:44" ht="15">
      <c r="A100" s="77"/>
      <c r="B100" s="97"/>
      <c r="C100" s="98"/>
      <c r="D100" s="99"/>
      <c r="E100" s="99"/>
      <c r="F100" s="99"/>
      <c r="G100" s="99"/>
      <c r="H100" s="99"/>
      <c r="I100" s="98"/>
      <c r="J100" s="98"/>
      <c r="K100" s="99"/>
      <c r="L100" s="99"/>
      <c r="M100" s="99"/>
      <c r="N100" s="98"/>
      <c r="O100" s="98"/>
      <c r="P100" s="100"/>
      <c r="Q100"/>
      <c r="R100" s="93"/>
      <c r="S100" s="94"/>
      <c r="T100" s="95"/>
      <c r="U100" s="105"/>
      <c r="V100" s="105"/>
      <c r="W100" s="105"/>
      <c r="X100" s="105"/>
      <c r="Y100" s="474"/>
      <c r="Z100" s="469"/>
      <c r="AA100" s="469"/>
      <c r="AB100" s="474"/>
      <c r="AC100" s="474"/>
      <c r="AD100" s="474"/>
      <c r="AE100" s="469"/>
      <c r="AG100" s="475"/>
      <c r="AH100" s="470"/>
      <c r="AI100" s="470"/>
      <c r="AJ100" s="470"/>
      <c r="AK100" s="470"/>
      <c r="AL100" s="470"/>
      <c r="AM100" s="470"/>
      <c r="AN100" s="470"/>
      <c r="AO100" s="470"/>
      <c r="AP100" s="470"/>
      <c r="AQ100" s="470"/>
      <c r="AR100" s="470"/>
    </row>
    <row r="101" spans="1:44" ht="15">
      <c r="A101" s="77"/>
      <c r="B101" s="97"/>
      <c r="C101" s="98"/>
      <c r="D101" s="99"/>
      <c r="E101" s="99"/>
      <c r="F101" s="99"/>
      <c r="G101" s="99"/>
      <c r="H101" s="99"/>
      <c r="I101" s="98"/>
      <c r="J101" s="98"/>
      <c r="K101" s="99"/>
      <c r="L101" s="99"/>
      <c r="M101" s="99"/>
      <c r="N101" s="98"/>
      <c r="O101" s="98"/>
      <c r="P101" s="100"/>
      <c r="Q101"/>
      <c r="R101" s="101"/>
      <c r="S101" s="102"/>
      <c r="T101" s="103"/>
      <c r="U101" s="104"/>
      <c r="V101" s="104"/>
      <c r="W101" s="104"/>
      <c r="X101" s="104"/>
      <c r="Y101" s="471"/>
      <c r="Z101" s="472"/>
      <c r="AA101" s="472"/>
      <c r="AB101" s="471"/>
      <c r="AC101" s="471"/>
      <c r="AD101" s="471"/>
      <c r="AE101" s="472"/>
      <c r="AG101" s="477"/>
      <c r="AH101" s="477"/>
      <c r="AI101" s="477"/>
      <c r="AJ101" s="477"/>
      <c r="AK101" s="477"/>
      <c r="AL101" s="477"/>
      <c r="AM101" s="477"/>
      <c r="AN101" s="477"/>
      <c r="AO101" s="477"/>
      <c r="AP101" s="477"/>
      <c r="AQ101" s="477"/>
      <c r="AR101" s="477"/>
    </row>
    <row r="102" spans="1:44" ht="15">
      <c r="A102" s="77"/>
      <c r="B102" s="97"/>
      <c r="C102" s="98"/>
      <c r="D102" s="99"/>
      <c r="E102" s="99"/>
      <c r="F102" s="99"/>
      <c r="G102" s="99"/>
      <c r="H102" s="99"/>
      <c r="I102" s="98"/>
      <c r="J102" s="98"/>
      <c r="K102" s="99"/>
      <c r="L102" s="99"/>
      <c r="M102" s="99"/>
      <c r="N102" s="98"/>
      <c r="O102" s="98"/>
      <c r="P102" s="100"/>
      <c r="Q102"/>
      <c r="R102" s="93"/>
      <c r="S102" s="94"/>
      <c r="T102" s="95"/>
      <c r="U102" s="105"/>
      <c r="V102" s="105"/>
      <c r="W102" s="105"/>
      <c r="X102" s="105"/>
      <c r="Y102" s="474"/>
      <c r="Z102" s="469"/>
      <c r="AA102" s="469"/>
      <c r="AB102" s="474"/>
      <c r="AC102" s="474"/>
      <c r="AD102" s="474"/>
      <c r="AE102" s="469"/>
      <c r="AG102" s="475"/>
      <c r="AH102" s="470"/>
      <c r="AI102" s="470"/>
      <c r="AJ102" s="470"/>
      <c r="AK102" s="470"/>
      <c r="AL102" s="470"/>
      <c r="AM102" s="470"/>
      <c r="AN102" s="470"/>
      <c r="AO102" s="470"/>
      <c r="AP102" s="470"/>
      <c r="AQ102" s="470"/>
      <c r="AR102" s="470"/>
    </row>
    <row r="103" spans="1:44" ht="15">
      <c r="A103" s="77"/>
      <c r="B103" s="97"/>
      <c r="C103" s="98"/>
      <c r="D103" s="99"/>
      <c r="E103" s="99"/>
      <c r="F103" s="99"/>
      <c r="G103" s="99"/>
      <c r="H103" s="99"/>
      <c r="I103" s="98"/>
      <c r="J103" s="98"/>
      <c r="K103" s="99"/>
      <c r="L103" s="99"/>
      <c r="M103" s="99"/>
      <c r="N103" s="98"/>
      <c r="O103" s="98"/>
      <c r="P103" s="100"/>
      <c r="Q103"/>
      <c r="R103" s="101"/>
      <c r="S103" s="102"/>
      <c r="T103" s="103"/>
      <c r="U103" s="104"/>
      <c r="V103" s="104"/>
      <c r="W103" s="104"/>
      <c r="X103" s="104"/>
      <c r="Y103" s="471"/>
      <c r="Z103" s="472"/>
      <c r="AA103" s="472"/>
      <c r="AB103" s="471"/>
      <c r="AC103" s="471"/>
      <c r="AD103" s="471"/>
      <c r="AE103" s="472"/>
      <c r="AG103" s="476"/>
      <c r="AH103" s="476"/>
      <c r="AI103" s="476"/>
      <c r="AJ103" s="476"/>
      <c r="AK103" s="476"/>
      <c r="AL103" s="476"/>
      <c r="AM103" s="476"/>
      <c r="AN103" s="476"/>
      <c r="AO103" s="476"/>
      <c r="AP103" s="476"/>
      <c r="AQ103" s="476"/>
      <c r="AR103" s="476"/>
    </row>
    <row r="104" spans="1:44" ht="15">
      <c r="A104" s="77"/>
      <c r="B104" s="97"/>
      <c r="C104" s="98"/>
      <c r="D104" s="99"/>
      <c r="E104" s="99"/>
      <c r="F104" s="99"/>
      <c r="G104" s="99"/>
      <c r="H104" s="99"/>
      <c r="I104" s="98"/>
      <c r="J104" s="98"/>
      <c r="K104" s="99"/>
      <c r="L104" s="99"/>
      <c r="M104" s="99"/>
      <c r="N104" s="98"/>
      <c r="O104" s="98"/>
      <c r="P104" s="100"/>
      <c r="Q104"/>
      <c r="R104" s="93"/>
      <c r="S104" s="94"/>
      <c r="T104" s="95"/>
      <c r="U104" s="105"/>
      <c r="V104" s="105"/>
      <c r="W104" s="105"/>
      <c r="X104" s="105"/>
      <c r="Y104" s="474"/>
      <c r="Z104" s="469"/>
      <c r="AA104" s="469"/>
      <c r="AB104" s="474"/>
      <c r="AC104" s="474"/>
      <c r="AD104" s="474"/>
      <c r="AE104" s="469"/>
      <c r="AG104" s="475"/>
      <c r="AH104" s="470"/>
      <c r="AI104" s="470"/>
      <c r="AJ104" s="470"/>
      <c r="AK104" s="470"/>
      <c r="AL104" s="470"/>
      <c r="AM104" s="470"/>
      <c r="AN104" s="470"/>
      <c r="AO104" s="470"/>
      <c r="AP104" s="470"/>
      <c r="AQ104" s="470"/>
      <c r="AR104" s="470"/>
    </row>
    <row r="105" spans="1:44" ht="15">
      <c r="A105" s="77"/>
      <c r="B105" s="97"/>
      <c r="C105" s="98"/>
      <c r="D105" s="99"/>
      <c r="E105" s="99"/>
      <c r="F105" s="99"/>
      <c r="G105" s="99"/>
      <c r="H105" s="99"/>
      <c r="I105" s="98"/>
      <c r="J105" s="98"/>
      <c r="K105" s="99"/>
      <c r="L105" s="99"/>
      <c r="M105" s="99"/>
      <c r="N105" s="98"/>
      <c r="O105" s="98"/>
      <c r="P105" s="100"/>
      <c r="Q105"/>
      <c r="R105" s="101"/>
      <c r="S105" s="102"/>
      <c r="T105" s="103"/>
      <c r="U105" s="104"/>
      <c r="V105" s="104"/>
      <c r="W105" s="104"/>
      <c r="X105" s="104"/>
      <c r="Y105" s="471"/>
      <c r="Z105" s="472"/>
      <c r="AA105" s="472"/>
      <c r="AB105" s="471"/>
      <c r="AC105" s="471"/>
      <c r="AD105" s="471"/>
      <c r="AE105" s="472"/>
      <c r="AG105" s="476"/>
      <c r="AH105" s="476"/>
      <c r="AI105" s="476"/>
      <c r="AJ105" s="476"/>
      <c r="AK105" s="476"/>
      <c r="AL105" s="476"/>
      <c r="AM105" s="476"/>
      <c r="AN105" s="476"/>
      <c r="AO105" s="476"/>
      <c r="AP105" s="476"/>
      <c r="AQ105" s="476"/>
      <c r="AR105" s="476"/>
    </row>
    <row r="106" spans="1:44" ht="15">
      <c r="A106" s="77"/>
      <c r="B106" s="97"/>
      <c r="C106" s="98"/>
      <c r="D106" s="99"/>
      <c r="E106" s="99"/>
      <c r="F106" s="99"/>
      <c r="G106" s="99"/>
      <c r="H106" s="99"/>
      <c r="I106" s="98"/>
      <c r="J106" s="98"/>
      <c r="K106" s="99"/>
      <c r="L106" s="99"/>
      <c r="M106" s="99"/>
      <c r="N106" s="98"/>
      <c r="O106" s="98"/>
      <c r="P106" s="100"/>
      <c r="Q106"/>
      <c r="R106" s="93"/>
      <c r="S106" s="94"/>
      <c r="T106" s="95"/>
      <c r="U106" s="105"/>
      <c r="V106" s="105"/>
      <c r="W106" s="105"/>
      <c r="X106" s="105"/>
      <c r="Y106" s="474"/>
      <c r="Z106" s="469"/>
      <c r="AA106" s="469"/>
      <c r="AB106" s="474"/>
      <c r="AC106" s="474"/>
      <c r="AD106" s="474"/>
      <c r="AE106" s="469"/>
      <c r="AG106" s="475"/>
      <c r="AH106" s="470"/>
      <c r="AI106" s="470"/>
      <c r="AJ106" s="470"/>
      <c r="AK106" s="470"/>
      <c r="AL106" s="470"/>
      <c r="AM106" s="470"/>
      <c r="AN106" s="470"/>
      <c r="AO106" s="470"/>
      <c r="AP106" s="470"/>
      <c r="AQ106" s="470"/>
      <c r="AR106" s="470"/>
    </row>
    <row r="107" spans="1:44" ht="15">
      <c r="A107" s="77"/>
      <c r="B107" s="97"/>
      <c r="C107" s="98"/>
      <c r="D107" s="99"/>
      <c r="E107" s="99"/>
      <c r="F107" s="99"/>
      <c r="G107" s="99"/>
      <c r="H107" s="99"/>
      <c r="I107" s="98"/>
      <c r="J107" s="98"/>
      <c r="K107" s="99"/>
      <c r="L107" s="99"/>
      <c r="M107" s="99"/>
      <c r="N107" s="98"/>
      <c r="O107" s="98"/>
      <c r="P107" s="100"/>
      <c r="Q107"/>
      <c r="R107" s="101"/>
      <c r="S107" s="102"/>
      <c r="T107" s="103"/>
      <c r="U107" s="104"/>
      <c r="V107" s="104"/>
      <c r="W107" s="104"/>
      <c r="X107" s="104"/>
      <c r="Y107" s="471"/>
      <c r="Z107" s="472"/>
      <c r="AA107" s="472"/>
      <c r="AB107" s="471"/>
      <c r="AC107" s="471"/>
      <c r="AD107" s="471"/>
      <c r="AE107" s="472"/>
      <c r="AG107" s="476"/>
      <c r="AH107" s="476"/>
      <c r="AI107" s="476"/>
      <c r="AJ107" s="476"/>
      <c r="AK107" s="476"/>
      <c r="AL107" s="476"/>
      <c r="AM107" s="476"/>
      <c r="AN107" s="476"/>
      <c r="AO107" s="476"/>
      <c r="AP107" s="476"/>
      <c r="AQ107" s="476"/>
      <c r="AR107" s="476"/>
    </row>
    <row r="108" spans="1:44" ht="15">
      <c r="A108" s="77"/>
      <c r="B108" s="97"/>
      <c r="C108" s="98"/>
      <c r="D108" s="99"/>
      <c r="E108" s="99"/>
      <c r="F108" s="99"/>
      <c r="G108" s="99"/>
      <c r="H108" s="99"/>
      <c r="I108" s="98"/>
      <c r="J108" s="98"/>
      <c r="K108" s="99"/>
      <c r="L108" s="99"/>
      <c r="M108" s="99"/>
      <c r="N108" s="98"/>
      <c r="O108" s="98"/>
      <c r="P108" s="100"/>
      <c r="Q108"/>
      <c r="R108" s="93"/>
      <c r="S108" s="94"/>
      <c r="T108" s="95"/>
      <c r="U108" s="105"/>
      <c r="V108" s="105"/>
      <c r="W108" s="105"/>
      <c r="X108" s="105"/>
      <c r="Y108" s="474"/>
      <c r="Z108" s="469"/>
      <c r="AA108" s="469"/>
      <c r="AB108" s="474"/>
      <c r="AC108" s="474"/>
      <c r="AD108" s="474"/>
      <c r="AE108" s="469"/>
      <c r="AG108" s="475"/>
      <c r="AH108" s="470"/>
      <c r="AI108" s="470"/>
      <c r="AJ108" s="470"/>
      <c r="AK108" s="470"/>
      <c r="AL108" s="470"/>
      <c r="AM108" s="470"/>
      <c r="AN108" s="470"/>
      <c r="AO108" s="470"/>
      <c r="AP108" s="470"/>
      <c r="AQ108" s="470"/>
      <c r="AR108" s="470"/>
    </row>
    <row r="109" spans="1:44" ht="15">
      <c r="A109" s="77"/>
      <c r="B109" s="97"/>
      <c r="C109" s="98"/>
      <c r="D109" s="99"/>
      <c r="E109" s="99"/>
      <c r="F109" s="99"/>
      <c r="G109" s="99"/>
      <c r="H109" s="99"/>
      <c r="I109" s="98"/>
      <c r="J109" s="98"/>
      <c r="K109" s="99"/>
      <c r="L109" s="99"/>
      <c r="M109" s="99"/>
      <c r="N109" s="98"/>
      <c r="O109" s="98"/>
      <c r="P109" s="100"/>
      <c r="Q109"/>
      <c r="R109" s="101"/>
      <c r="S109" s="102"/>
      <c r="T109" s="103"/>
      <c r="U109" s="104"/>
      <c r="V109" s="104"/>
      <c r="W109" s="104"/>
      <c r="X109" s="104"/>
      <c r="Y109" s="471"/>
      <c r="Z109" s="472"/>
      <c r="AA109" s="472"/>
      <c r="AB109" s="471"/>
      <c r="AC109" s="471"/>
      <c r="AD109" s="471"/>
      <c r="AE109" s="472"/>
      <c r="AG109" s="476"/>
      <c r="AH109" s="476"/>
      <c r="AI109" s="476"/>
      <c r="AJ109" s="476"/>
      <c r="AK109" s="476"/>
      <c r="AL109" s="476"/>
      <c r="AM109" s="476"/>
      <c r="AN109" s="476"/>
      <c r="AO109" s="476"/>
      <c r="AP109" s="476"/>
      <c r="AQ109" s="476"/>
      <c r="AR109" s="476"/>
    </row>
    <row r="110" spans="1:44" ht="15">
      <c r="A110" s="77"/>
      <c r="B110" s="97"/>
      <c r="C110" s="98"/>
      <c r="D110" s="99"/>
      <c r="E110" s="99"/>
      <c r="F110" s="99"/>
      <c r="G110" s="99"/>
      <c r="H110" s="99"/>
      <c r="I110" s="98"/>
      <c r="J110" s="98"/>
      <c r="K110" s="99"/>
      <c r="L110" s="99"/>
      <c r="M110" s="99"/>
      <c r="N110" s="98"/>
      <c r="O110" s="98"/>
      <c r="P110" s="100"/>
      <c r="Q110"/>
      <c r="R110" s="93"/>
      <c r="S110" s="94"/>
      <c r="T110" s="95"/>
      <c r="U110" s="105"/>
      <c r="V110" s="105"/>
      <c r="W110" s="105"/>
      <c r="X110" s="105"/>
      <c r="Y110" s="474"/>
      <c r="Z110" s="469"/>
      <c r="AA110" s="469"/>
      <c r="AB110" s="474"/>
      <c r="AC110" s="474"/>
      <c r="AD110" s="474"/>
      <c r="AE110" s="469"/>
      <c r="AG110" s="475"/>
      <c r="AH110" s="470"/>
      <c r="AI110" s="470"/>
      <c r="AJ110" s="470"/>
      <c r="AK110" s="470"/>
      <c r="AL110" s="470"/>
      <c r="AM110" s="470"/>
      <c r="AN110" s="470"/>
      <c r="AO110" s="470"/>
      <c r="AP110" s="470"/>
      <c r="AQ110" s="470"/>
      <c r="AR110" s="470"/>
    </row>
    <row r="111" spans="1:44" ht="15">
      <c r="A111" s="77"/>
      <c r="B111" s="97"/>
      <c r="C111" s="98"/>
      <c r="D111" s="99"/>
      <c r="E111" s="99"/>
      <c r="F111" s="99"/>
      <c r="G111" s="99"/>
      <c r="H111" s="99"/>
      <c r="I111" s="98"/>
      <c r="J111" s="98"/>
      <c r="K111" s="99"/>
      <c r="L111" s="99"/>
      <c r="M111" s="99"/>
      <c r="N111" s="98"/>
      <c r="O111" s="98"/>
      <c r="P111" s="100"/>
      <c r="Q111"/>
      <c r="R111" s="101"/>
      <c r="S111" s="102"/>
      <c r="T111" s="103"/>
      <c r="U111" s="104"/>
      <c r="V111" s="104"/>
      <c r="W111" s="104"/>
      <c r="X111" s="104"/>
      <c r="Y111" s="471"/>
      <c r="Z111" s="472"/>
      <c r="AA111" s="472"/>
      <c r="AB111" s="471"/>
      <c r="AC111" s="471"/>
      <c r="AD111" s="471"/>
      <c r="AE111" s="472"/>
      <c r="AG111" s="476"/>
      <c r="AH111" s="476"/>
      <c r="AI111" s="476"/>
      <c r="AJ111" s="476"/>
      <c r="AK111" s="476"/>
      <c r="AL111" s="476"/>
      <c r="AM111" s="476"/>
      <c r="AN111" s="476"/>
      <c r="AO111" s="476"/>
      <c r="AP111" s="476"/>
      <c r="AQ111" s="476"/>
      <c r="AR111" s="476"/>
    </row>
    <row r="112" spans="1:44" ht="15">
      <c r="A112" s="77"/>
      <c r="B112" s="97"/>
      <c r="C112" s="98"/>
      <c r="D112" s="99"/>
      <c r="E112" s="99"/>
      <c r="F112" s="99"/>
      <c r="G112" s="99"/>
      <c r="H112" s="99"/>
      <c r="I112" s="98"/>
      <c r="J112" s="98"/>
      <c r="K112" s="99"/>
      <c r="L112" s="99"/>
      <c r="M112" s="99"/>
      <c r="N112" s="98"/>
      <c r="O112" s="98"/>
      <c r="P112" s="100"/>
      <c r="Q112"/>
      <c r="R112" s="93"/>
      <c r="S112" s="94"/>
      <c r="T112" s="95"/>
      <c r="U112" s="105"/>
      <c r="V112" s="105"/>
      <c r="W112" s="105"/>
      <c r="X112" s="105"/>
      <c r="Y112" s="474"/>
      <c r="Z112" s="469"/>
      <c r="AA112" s="469"/>
      <c r="AB112" s="474"/>
      <c r="AC112" s="474"/>
      <c r="AD112" s="474"/>
      <c r="AE112" s="469"/>
      <c r="AG112" s="475"/>
      <c r="AH112" s="470"/>
      <c r="AI112" s="470"/>
      <c r="AJ112" s="470"/>
      <c r="AK112" s="470"/>
      <c r="AL112" s="470"/>
      <c r="AM112" s="470"/>
      <c r="AN112" s="470"/>
      <c r="AO112" s="470"/>
      <c r="AP112" s="470"/>
      <c r="AQ112" s="470"/>
      <c r="AR112" s="470"/>
    </row>
    <row r="113" spans="1:45" ht="15">
      <c r="A113" s="77"/>
      <c r="B113" s="97"/>
      <c r="C113" s="98"/>
      <c r="D113" s="99"/>
      <c r="E113" s="99"/>
      <c r="F113" s="99"/>
      <c r="G113" s="99"/>
      <c r="H113" s="99"/>
      <c r="I113" s="98"/>
      <c r="J113" s="98"/>
      <c r="K113" s="99"/>
      <c r="L113" s="99"/>
      <c r="M113" s="99"/>
      <c r="N113" s="98"/>
      <c r="O113" s="98"/>
      <c r="P113" s="100"/>
      <c r="Q113"/>
      <c r="R113" s="101"/>
      <c r="S113" s="102"/>
      <c r="T113" s="103"/>
      <c r="U113" s="104"/>
      <c r="V113" s="104"/>
      <c r="W113" s="104"/>
      <c r="X113" s="104"/>
      <c r="Y113" s="471"/>
      <c r="Z113" s="472"/>
      <c r="AA113" s="472"/>
      <c r="AB113" s="471"/>
      <c r="AC113" s="471"/>
      <c r="AD113" s="471"/>
      <c r="AE113" s="472"/>
      <c r="AG113" s="476"/>
      <c r="AH113" s="476"/>
      <c r="AI113" s="476"/>
      <c r="AJ113" s="476"/>
      <c r="AK113" s="476"/>
      <c r="AL113" s="476"/>
      <c r="AM113" s="476"/>
      <c r="AN113" s="476"/>
      <c r="AO113" s="476"/>
      <c r="AP113" s="476"/>
      <c r="AQ113" s="476"/>
      <c r="AR113" s="476"/>
    </row>
    <row r="114" spans="1:45" ht="15">
      <c r="A114" s="77"/>
      <c r="B114" s="97"/>
      <c r="C114" s="98"/>
      <c r="D114" s="99"/>
      <c r="E114" s="99"/>
      <c r="F114" s="99"/>
      <c r="G114" s="99"/>
      <c r="H114" s="99"/>
      <c r="I114" s="98"/>
      <c r="J114" s="98"/>
      <c r="K114" s="99"/>
      <c r="L114" s="99"/>
      <c r="M114" s="99"/>
      <c r="N114" s="98"/>
      <c r="O114" s="98"/>
      <c r="P114" s="100"/>
      <c r="Q114"/>
      <c r="R114" s="93"/>
      <c r="S114" s="94"/>
      <c r="T114" s="95"/>
      <c r="U114" s="105"/>
      <c r="V114" s="105"/>
      <c r="W114" s="105"/>
      <c r="X114" s="105"/>
      <c r="Y114" s="474"/>
      <c r="Z114" s="469"/>
      <c r="AA114" s="469"/>
      <c r="AB114" s="474"/>
      <c r="AC114" s="474"/>
      <c r="AD114" s="474"/>
      <c r="AE114" s="469"/>
      <c r="AG114" s="475"/>
      <c r="AH114" s="478"/>
      <c r="AI114" s="478"/>
      <c r="AJ114" s="478"/>
      <c r="AK114" s="478"/>
      <c r="AL114" s="478"/>
      <c r="AM114" s="478"/>
      <c r="AN114" s="478"/>
      <c r="AO114" s="478"/>
      <c r="AP114" s="478"/>
      <c r="AQ114" s="478"/>
      <c r="AR114" s="478"/>
    </row>
    <row r="115" spans="1:45" ht="15.75" thickBot="1">
      <c r="A115" s="77"/>
      <c r="B115" s="97"/>
      <c r="C115" s="98"/>
      <c r="D115" s="99"/>
      <c r="E115" s="99"/>
      <c r="F115" s="99"/>
      <c r="G115" s="99"/>
      <c r="H115" s="99"/>
      <c r="I115" s="98"/>
      <c r="J115" s="98"/>
      <c r="K115" s="99"/>
      <c r="L115" s="99"/>
      <c r="M115" s="99"/>
      <c r="N115" s="98"/>
      <c r="O115" s="98"/>
      <c r="P115" s="100"/>
      <c r="Q115"/>
      <c r="R115" s="107"/>
      <c r="S115" s="108"/>
      <c r="T115" s="109"/>
      <c r="U115" s="110"/>
      <c r="V115" s="110"/>
      <c r="W115" s="110"/>
      <c r="X115" s="110"/>
      <c r="Y115" s="479"/>
      <c r="Z115" s="480"/>
      <c r="AA115" s="480"/>
      <c r="AB115" s="479"/>
      <c r="AC115" s="479"/>
      <c r="AD115" s="479"/>
      <c r="AE115" s="480"/>
      <c r="AF115" s="481"/>
      <c r="AG115" s="111"/>
      <c r="AH115" s="111"/>
      <c r="AI115" s="111"/>
      <c r="AJ115" s="111"/>
      <c r="AK115" s="111"/>
      <c r="AL115" s="111"/>
      <c r="AM115" s="111"/>
      <c r="AN115" s="111"/>
      <c r="AO115" s="111"/>
      <c r="AP115" s="111"/>
      <c r="AQ115" s="111"/>
      <c r="AR115" s="111"/>
    </row>
    <row r="116" spans="1:45" ht="15">
      <c r="A116" s="85"/>
      <c r="B116" s="72"/>
      <c r="C116" s="90"/>
      <c r="D116" s="91"/>
      <c r="E116" s="91"/>
      <c r="F116" s="91"/>
      <c r="G116" s="91"/>
      <c r="H116" s="91"/>
      <c r="I116" s="90"/>
      <c r="J116" s="90"/>
      <c r="K116" s="91"/>
      <c r="L116" s="91"/>
      <c r="M116" s="91"/>
      <c r="N116" s="90"/>
      <c r="O116" s="90"/>
      <c r="P116" s="92"/>
      <c r="Q116"/>
      <c r="R116" s="93"/>
      <c r="S116" s="94"/>
      <c r="T116" s="95"/>
      <c r="U116" s="105"/>
      <c r="V116" s="105"/>
      <c r="W116" s="105"/>
      <c r="X116" s="105"/>
      <c r="Y116" s="474"/>
      <c r="Z116" s="469"/>
      <c r="AA116" s="469"/>
      <c r="AB116" s="474"/>
      <c r="AC116" s="474"/>
      <c r="AD116" s="474"/>
      <c r="AE116" s="469"/>
      <c r="AG116" s="484"/>
      <c r="AH116" s="470"/>
      <c r="AI116" s="484"/>
      <c r="AJ116" s="470"/>
      <c r="AK116" s="470"/>
      <c r="AL116" s="470"/>
      <c r="AM116" s="484"/>
      <c r="AN116" s="470"/>
      <c r="AO116" s="484"/>
      <c r="AP116" s="470"/>
      <c r="AQ116" s="470"/>
      <c r="AR116" s="484"/>
    </row>
    <row r="117" spans="1:45" ht="15">
      <c r="A117" s="77"/>
      <c r="B117" s="97"/>
      <c r="C117" s="98"/>
      <c r="D117" s="99"/>
      <c r="E117" s="99"/>
      <c r="F117" s="99"/>
      <c r="G117" s="99"/>
      <c r="H117" s="99"/>
      <c r="I117" s="98"/>
      <c r="J117" s="98"/>
      <c r="K117" s="99"/>
      <c r="L117" s="99"/>
      <c r="M117" s="99"/>
      <c r="N117" s="98"/>
      <c r="O117" s="98"/>
      <c r="P117" s="100"/>
      <c r="Q117"/>
      <c r="R117" s="101"/>
      <c r="S117" s="102"/>
      <c r="T117" s="103"/>
      <c r="U117" s="104"/>
      <c r="V117" s="104"/>
      <c r="W117" s="104"/>
      <c r="X117" s="104"/>
      <c r="Y117" s="471"/>
      <c r="Z117" s="472"/>
      <c r="AA117" s="472"/>
      <c r="AB117" s="471"/>
      <c r="AC117" s="471"/>
      <c r="AD117" s="471"/>
      <c r="AE117" s="472"/>
      <c r="AG117" s="473"/>
      <c r="AH117" s="473"/>
      <c r="AI117" s="473"/>
      <c r="AJ117" s="473"/>
      <c r="AK117" s="473"/>
      <c r="AL117" s="473"/>
      <c r="AM117" s="473"/>
      <c r="AN117" s="473"/>
      <c r="AO117" s="473"/>
      <c r="AP117" s="473"/>
      <c r="AQ117" s="473"/>
      <c r="AR117" s="473"/>
      <c r="AS117" s="112"/>
    </row>
    <row r="118" spans="1:45" ht="15">
      <c r="A118" s="77"/>
      <c r="B118" s="97"/>
      <c r="C118" s="98"/>
      <c r="D118" s="99"/>
      <c r="E118" s="99"/>
      <c r="F118" s="99"/>
      <c r="G118" s="99"/>
      <c r="H118" s="99"/>
      <c r="I118" s="98"/>
      <c r="J118" s="98"/>
      <c r="K118" s="99"/>
      <c r="L118" s="99"/>
      <c r="M118" s="99"/>
      <c r="N118" s="98"/>
      <c r="O118" s="98"/>
      <c r="P118" s="100"/>
      <c r="Q118"/>
      <c r="R118" s="93"/>
      <c r="S118" s="94"/>
      <c r="T118" s="95"/>
      <c r="U118" s="105"/>
      <c r="V118" s="105"/>
      <c r="W118" s="105"/>
      <c r="X118" s="105"/>
      <c r="Y118" s="474"/>
      <c r="Z118" s="469"/>
      <c r="AA118" s="469"/>
      <c r="AB118" s="474"/>
      <c r="AC118" s="474"/>
      <c r="AD118" s="474"/>
      <c r="AE118" s="469"/>
      <c r="AG118" s="475"/>
      <c r="AH118" s="470"/>
      <c r="AI118" s="470"/>
      <c r="AJ118" s="470"/>
      <c r="AK118" s="470"/>
      <c r="AL118" s="470"/>
      <c r="AM118" s="470"/>
      <c r="AN118" s="470"/>
      <c r="AO118" s="470"/>
      <c r="AP118" s="470"/>
      <c r="AQ118" s="470"/>
      <c r="AR118" s="470"/>
      <c r="AS118" s="112"/>
    </row>
    <row r="119" spans="1:45" ht="15">
      <c r="A119" s="77"/>
      <c r="B119" s="97"/>
      <c r="C119" s="98"/>
      <c r="D119" s="99"/>
      <c r="E119" s="99"/>
      <c r="F119" s="99"/>
      <c r="G119" s="99"/>
      <c r="H119" s="99"/>
      <c r="I119" s="98"/>
      <c r="J119" s="98"/>
      <c r="K119" s="99"/>
      <c r="L119" s="99"/>
      <c r="M119" s="99"/>
      <c r="N119" s="98"/>
      <c r="O119" s="98"/>
      <c r="P119" s="100"/>
      <c r="Q119"/>
      <c r="R119" s="101"/>
      <c r="S119" s="102"/>
      <c r="T119" s="103"/>
      <c r="U119" s="104"/>
      <c r="V119" s="104"/>
      <c r="W119" s="104"/>
      <c r="X119" s="104"/>
      <c r="Y119" s="471"/>
      <c r="Z119" s="472"/>
      <c r="AA119" s="472"/>
      <c r="AB119" s="471"/>
      <c r="AC119" s="471"/>
      <c r="AD119" s="471"/>
      <c r="AE119" s="472"/>
      <c r="AG119" s="476"/>
      <c r="AH119" s="476"/>
      <c r="AI119" s="476"/>
      <c r="AJ119" s="476"/>
      <c r="AK119" s="476"/>
      <c r="AL119" s="476"/>
      <c r="AM119" s="476"/>
      <c r="AN119" s="476"/>
      <c r="AO119" s="476"/>
      <c r="AP119" s="476"/>
      <c r="AQ119" s="476"/>
      <c r="AR119" s="476"/>
    </row>
    <row r="120" spans="1:45" ht="15">
      <c r="A120" s="77"/>
      <c r="B120" s="97"/>
      <c r="C120" s="98"/>
      <c r="D120" s="99"/>
      <c r="E120" s="99"/>
      <c r="F120" s="99"/>
      <c r="G120" s="99"/>
      <c r="H120" s="99"/>
      <c r="I120" s="98"/>
      <c r="J120" s="98"/>
      <c r="K120" s="99"/>
      <c r="L120" s="99"/>
      <c r="M120" s="99"/>
      <c r="N120" s="98"/>
      <c r="O120" s="98"/>
      <c r="P120" s="100"/>
      <c r="Q120"/>
      <c r="R120" s="93"/>
      <c r="S120" s="94"/>
      <c r="T120" s="95"/>
      <c r="U120" s="105"/>
      <c r="V120" s="105"/>
      <c r="W120" s="105"/>
      <c r="X120" s="105"/>
      <c r="Y120" s="474"/>
      <c r="Z120" s="469"/>
      <c r="AA120" s="469"/>
      <c r="AB120" s="474"/>
      <c r="AC120" s="474"/>
      <c r="AD120" s="474"/>
      <c r="AE120" s="469"/>
      <c r="AG120" s="475"/>
      <c r="AH120" s="470"/>
      <c r="AI120" s="470"/>
      <c r="AJ120" s="470"/>
      <c r="AK120" s="470"/>
      <c r="AL120" s="470"/>
      <c r="AM120" s="470"/>
      <c r="AN120" s="470"/>
      <c r="AO120" s="470"/>
      <c r="AP120" s="470"/>
      <c r="AQ120" s="470"/>
      <c r="AR120" s="470"/>
    </row>
    <row r="121" spans="1:45" ht="15">
      <c r="A121" s="77"/>
      <c r="B121" s="97"/>
      <c r="C121" s="98"/>
      <c r="D121" s="99"/>
      <c r="E121" s="99"/>
      <c r="F121" s="99"/>
      <c r="G121" s="99"/>
      <c r="H121" s="99"/>
      <c r="I121" s="98"/>
      <c r="J121" s="98"/>
      <c r="K121" s="99"/>
      <c r="L121" s="99"/>
      <c r="M121" s="99"/>
      <c r="N121" s="98"/>
      <c r="O121" s="98"/>
      <c r="P121" s="100"/>
      <c r="Q121"/>
      <c r="R121" s="101"/>
      <c r="S121" s="102"/>
      <c r="T121" s="103"/>
      <c r="U121" s="104"/>
      <c r="V121" s="104"/>
      <c r="W121" s="104"/>
      <c r="X121" s="104"/>
      <c r="Y121" s="471"/>
      <c r="Z121" s="472"/>
      <c r="AA121" s="472"/>
      <c r="AB121" s="471"/>
      <c r="AC121" s="471"/>
      <c r="AD121" s="471"/>
      <c r="AE121" s="472"/>
      <c r="AG121" s="476"/>
      <c r="AH121" s="476"/>
      <c r="AI121" s="476"/>
      <c r="AJ121" s="476"/>
      <c r="AK121" s="476"/>
      <c r="AL121" s="476"/>
      <c r="AM121" s="476"/>
      <c r="AN121" s="476"/>
      <c r="AO121" s="476"/>
      <c r="AP121" s="476"/>
      <c r="AQ121" s="476"/>
      <c r="AR121" s="476"/>
    </row>
    <row r="122" spans="1:45" ht="15">
      <c r="A122" s="77"/>
      <c r="B122" s="97"/>
      <c r="C122" s="98"/>
      <c r="D122" s="99"/>
      <c r="E122" s="99"/>
      <c r="F122" s="99"/>
      <c r="G122" s="99"/>
      <c r="H122" s="99"/>
      <c r="I122" s="98"/>
      <c r="J122" s="98"/>
      <c r="K122" s="99"/>
      <c r="L122" s="99"/>
      <c r="M122" s="99"/>
      <c r="N122" s="98"/>
      <c r="O122" s="98"/>
      <c r="P122" s="100"/>
      <c r="Q122"/>
      <c r="R122" s="93"/>
      <c r="S122" s="94"/>
      <c r="T122" s="95"/>
      <c r="U122" s="105"/>
      <c r="V122" s="105"/>
      <c r="W122" s="105"/>
      <c r="X122" s="105"/>
      <c r="Y122" s="474"/>
      <c r="Z122" s="469"/>
      <c r="AA122" s="469"/>
      <c r="AB122" s="474"/>
      <c r="AC122" s="474"/>
      <c r="AD122" s="474"/>
      <c r="AE122" s="469"/>
      <c r="AG122" s="475"/>
      <c r="AH122" s="470"/>
      <c r="AI122" s="470"/>
      <c r="AJ122" s="470"/>
      <c r="AK122" s="470"/>
      <c r="AL122" s="470"/>
      <c r="AM122" s="470"/>
      <c r="AN122" s="470"/>
      <c r="AO122" s="470"/>
      <c r="AP122" s="470"/>
      <c r="AQ122" s="470"/>
      <c r="AR122" s="470"/>
    </row>
    <row r="123" spans="1:45" ht="15">
      <c r="A123" s="77"/>
      <c r="B123" s="97"/>
      <c r="C123" s="98"/>
      <c r="D123" s="99"/>
      <c r="E123" s="99"/>
      <c r="F123" s="99"/>
      <c r="G123" s="99"/>
      <c r="H123" s="99"/>
      <c r="I123" s="98"/>
      <c r="J123" s="98"/>
      <c r="K123" s="99"/>
      <c r="L123" s="99"/>
      <c r="M123" s="99"/>
      <c r="N123" s="98"/>
      <c r="O123" s="98"/>
      <c r="P123" s="100"/>
      <c r="Q123"/>
      <c r="R123" s="101"/>
      <c r="S123" s="102"/>
      <c r="T123" s="103"/>
      <c r="U123" s="104"/>
      <c r="V123" s="104"/>
      <c r="W123" s="104"/>
      <c r="X123" s="104"/>
      <c r="Y123" s="471"/>
      <c r="Z123" s="472"/>
      <c r="AA123" s="472"/>
      <c r="AB123" s="471"/>
      <c r="AC123" s="471"/>
      <c r="AD123" s="471"/>
      <c r="AE123" s="472"/>
      <c r="AG123" s="477"/>
      <c r="AH123" s="477"/>
      <c r="AI123" s="477"/>
      <c r="AJ123" s="477"/>
      <c r="AK123" s="477"/>
      <c r="AL123" s="477"/>
      <c r="AM123" s="477"/>
      <c r="AN123" s="477"/>
      <c r="AO123" s="477"/>
      <c r="AP123" s="477"/>
      <c r="AQ123" s="477"/>
      <c r="AR123" s="477"/>
    </row>
    <row r="124" spans="1:45" ht="15">
      <c r="A124" s="77"/>
      <c r="B124" s="97"/>
      <c r="C124" s="98"/>
      <c r="D124" s="99"/>
      <c r="E124" s="99"/>
      <c r="F124" s="99"/>
      <c r="G124" s="99"/>
      <c r="H124" s="99"/>
      <c r="I124" s="98"/>
      <c r="J124" s="98"/>
      <c r="K124" s="99"/>
      <c r="L124" s="99"/>
      <c r="M124" s="99"/>
      <c r="N124" s="98"/>
      <c r="O124" s="98"/>
      <c r="P124" s="100"/>
      <c r="Q124"/>
      <c r="R124" s="93"/>
      <c r="S124" s="94"/>
      <c r="T124" s="95"/>
      <c r="U124" s="105"/>
      <c r="V124" s="105"/>
      <c r="W124" s="105"/>
      <c r="X124" s="105"/>
      <c r="Y124" s="474"/>
      <c r="Z124" s="469"/>
      <c r="AA124" s="469"/>
      <c r="AB124" s="474"/>
      <c r="AC124" s="474"/>
      <c r="AD124" s="474"/>
      <c r="AE124" s="469"/>
      <c r="AG124" s="475"/>
      <c r="AH124" s="470"/>
      <c r="AI124" s="470"/>
      <c r="AJ124" s="470"/>
      <c r="AK124" s="470"/>
      <c r="AL124" s="470"/>
      <c r="AM124" s="470"/>
      <c r="AN124" s="470"/>
      <c r="AO124" s="470"/>
      <c r="AP124" s="470"/>
      <c r="AQ124" s="470"/>
      <c r="AR124" s="470"/>
    </row>
    <row r="125" spans="1:45" ht="15">
      <c r="A125" s="77"/>
      <c r="B125" s="97"/>
      <c r="C125" s="98"/>
      <c r="D125" s="99"/>
      <c r="E125" s="99"/>
      <c r="F125" s="99"/>
      <c r="G125" s="99"/>
      <c r="H125" s="99"/>
      <c r="I125" s="98"/>
      <c r="J125" s="98"/>
      <c r="K125" s="99"/>
      <c r="L125" s="99"/>
      <c r="M125" s="99"/>
      <c r="N125" s="98"/>
      <c r="O125" s="98"/>
      <c r="P125" s="100"/>
      <c r="Q125"/>
      <c r="R125" s="101"/>
      <c r="S125" s="102"/>
      <c r="T125" s="103"/>
      <c r="U125" s="104"/>
      <c r="V125" s="104"/>
      <c r="W125" s="104"/>
      <c r="X125" s="104"/>
      <c r="Y125" s="471"/>
      <c r="Z125" s="472"/>
      <c r="AA125" s="472"/>
      <c r="AB125" s="471"/>
      <c r="AC125" s="471"/>
      <c r="AD125" s="471"/>
      <c r="AE125" s="472"/>
      <c r="AG125" s="476"/>
      <c r="AH125" s="476"/>
      <c r="AI125" s="476"/>
      <c r="AJ125" s="476"/>
      <c r="AK125" s="476"/>
      <c r="AL125" s="476"/>
      <c r="AM125" s="476"/>
      <c r="AN125" s="476"/>
      <c r="AO125" s="476"/>
      <c r="AP125" s="476"/>
      <c r="AQ125" s="476"/>
      <c r="AR125" s="476"/>
    </row>
    <row r="126" spans="1:45" ht="15">
      <c r="A126" s="77"/>
      <c r="B126" s="97"/>
      <c r="C126" s="98"/>
      <c r="D126" s="99"/>
      <c r="E126" s="99"/>
      <c r="F126" s="99"/>
      <c r="G126" s="99"/>
      <c r="H126" s="99"/>
      <c r="I126" s="98"/>
      <c r="J126" s="98"/>
      <c r="K126" s="99"/>
      <c r="L126" s="99"/>
      <c r="M126" s="99"/>
      <c r="N126" s="98"/>
      <c r="O126" s="98"/>
      <c r="P126" s="100"/>
      <c r="Q126"/>
      <c r="R126" s="93"/>
      <c r="S126" s="94"/>
      <c r="T126" s="95"/>
      <c r="U126" s="105"/>
      <c r="V126" s="105"/>
      <c r="W126" s="105"/>
      <c r="X126" s="105"/>
      <c r="Y126" s="474"/>
      <c r="Z126" s="469"/>
      <c r="AA126" s="469"/>
      <c r="AB126" s="474"/>
      <c r="AC126" s="474"/>
      <c r="AD126" s="474"/>
      <c r="AE126" s="469"/>
      <c r="AG126" s="475"/>
      <c r="AH126" s="470"/>
      <c r="AI126" s="470"/>
      <c r="AJ126" s="470"/>
      <c r="AK126" s="470"/>
      <c r="AL126" s="470"/>
      <c r="AM126" s="470"/>
      <c r="AN126" s="470"/>
      <c r="AO126" s="470"/>
      <c r="AP126" s="470"/>
      <c r="AQ126" s="470"/>
      <c r="AR126" s="470"/>
    </row>
    <row r="127" spans="1:45" ht="15">
      <c r="A127" s="77"/>
      <c r="B127" s="97"/>
      <c r="C127" s="98"/>
      <c r="D127" s="99"/>
      <c r="E127" s="99"/>
      <c r="F127" s="99"/>
      <c r="G127" s="99"/>
      <c r="H127" s="99"/>
      <c r="I127" s="98"/>
      <c r="J127" s="98"/>
      <c r="K127" s="99"/>
      <c r="L127" s="99"/>
      <c r="M127" s="99"/>
      <c r="N127" s="98"/>
      <c r="O127" s="98"/>
      <c r="P127" s="100"/>
      <c r="Q127"/>
      <c r="R127" s="101"/>
      <c r="S127" s="102"/>
      <c r="T127" s="103"/>
      <c r="U127" s="104"/>
      <c r="V127" s="104"/>
      <c r="W127" s="104"/>
      <c r="X127" s="104"/>
      <c r="Y127" s="471"/>
      <c r="Z127" s="472"/>
      <c r="AA127" s="472"/>
      <c r="AB127" s="471"/>
      <c r="AC127" s="471"/>
      <c r="AD127" s="471"/>
      <c r="AE127" s="472"/>
      <c r="AG127" s="476"/>
      <c r="AH127" s="476"/>
      <c r="AI127" s="476"/>
      <c r="AJ127" s="476"/>
      <c r="AK127" s="476"/>
      <c r="AL127" s="476"/>
      <c r="AM127" s="476"/>
      <c r="AN127" s="476"/>
      <c r="AO127" s="476"/>
      <c r="AP127" s="476"/>
      <c r="AQ127" s="476"/>
      <c r="AR127" s="476"/>
    </row>
    <row r="128" spans="1:45" ht="15">
      <c r="A128" s="77"/>
      <c r="B128" s="97"/>
      <c r="C128" s="98"/>
      <c r="D128" s="99"/>
      <c r="E128" s="99"/>
      <c r="F128" s="99"/>
      <c r="G128" s="99"/>
      <c r="H128" s="99"/>
      <c r="I128" s="98"/>
      <c r="J128" s="98"/>
      <c r="K128" s="99"/>
      <c r="L128" s="99"/>
      <c r="M128" s="99"/>
      <c r="N128" s="98"/>
      <c r="O128" s="98"/>
      <c r="P128" s="100"/>
      <c r="Q128"/>
      <c r="R128" s="93"/>
      <c r="S128" s="94"/>
      <c r="T128" s="95"/>
      <c r="U128" s="105"/>
      <c r="V128" s="105"/>
      <c r="W128" s="105"/>
      <c r="X128" s="105"/>
      <c r="Y128" s="474"/>
      <c r="Z128" s="469"/>
      <c r="AA128" s="469"/>
      <c r="AB128" s="474"/>
      <c r="AC128" s="474"/>
      <c r="AD128" s="474"/>
      <c r="AE128" s="469"/>
      <c r="AG128" s="475"/>
      <c r="AH128" s="470"/>
      <c r="AI128" s="470"/>
      <c r="AJ128" s="470"/>
      <c r="AK128" s="470"/>
      <c r="AL128" s="470"/>
      <c r="AM128" s="470"/>
      <c r="AN128" s="470"/>
      <c r="AO128" s="470"/>
      <c r="AP128" s="470"/>
      <c r="AQ128" s="470"/>
      <c r="AR128" s="470"/>
    </row>
    <row r="129" spans="1:45" ht="15">
      <c r="A129" s="77"/>
      <c r="B129" s="97"/>
      <c r="C129" s="98"/>
      <c r="D129" s="99"/>
      <c r="E129" s="99"/>
      <c r="F129" s="99"/>
      <c r="G129" s="99"/>
      <c r="H129" s="99"/>
      <c r="I129" s="98"/>
      <c r="J129" s="98"/>
      <c r="K129" s="99"/>
      <c r="L129" s="99"/>
      <c r="M129" s="99"/>
      <c r="N129" s="98"/>
      <c r="O129" s="98"/>
      <c r="P129" s="100"/>
      <c r="Q129"/>
      <c r="R129" s="101"/>
      <c r="S129" s="102"/>
      <c r="T129" s="103"/>
      <c r="U129" s="104"/>
      <c r="V129" s="104"/>
      <c r="W129" s="104"/>
      <c r="X129" s="104"/>
      <c r="Y129" s="471"/>
      <c r="Z129" s="472"/>
      <c r="AA129" s="472"/>
      <c r="AB129" s="471"/>
      <c r="AC129" s="471"/>
      <c r="AD129" s="471"/>
      <c r="AE129" s="472"/>
      <c r="AG129" s="476"/>
      <c r="AH129" s="476"/>
      <c r="AI129" s="476"/>
      <c r="AJ129" s="476"/>
      <c r="AK129" s="476"/>
      <c r="AL129" s="476"/>
      <c r="AM129" s="476"/>
      <c r="AN129" s="476"/>
      <c r="AO129" s="476"/>
      <c r="AP129" s="476"/>
      <c r="AQ129" s="476"/>
      <c r="AR129" s="476"/>
    </row>
    <row r="130" spans="1:45" ht="15">
      <c r="A130" s="77"/>
      <c r="B130" s="97"/>
      <c r="C130" s="98"/>
      <c r="D130" s="99"/>
      <c r="E130" s="99"/>
      <c r="F130" s="99"/>
      <c r="G130" s="99"/>
      <c r="H130" s="99"/>
      <c r="I130" s="98"/>
      <c r="J130" s="98"/>
      <c r="K130" s="99"/>
      <c r="L130" s="99"/>
      <c r="M130" s="99"/>
      <c r="N130" s="98"/>
      <c r="O130" s="98"/>
      <c r="P130" s="100"/>
      <c r="Q130"/>
      <c r="R130" s="93"/>
      <c r="S130" s="94"/>
      <c r="T130" s="95"/>
      <c r="U130" s="105"/>
      <c r="V130" s="105"/>
      <c r="W130" s="105"/>
      <c r="X130" s="105"/>
      <c r="Y130" s="474"/>
      <c r="Z130" s="469"/>
      <c r="AA130" s="469"/>
      <c r="AB130" s="474"/>
      <c r="AC130" s="474"/>
      <c r="AD130" s="474"/>
      <c r="AE130" s="469"/>
      <c r="AG130" s="475"/>
      <c r="AH130" s="470"/>
      <c r="AI130" s="470"/>
      <c r="AJ130" s="470"/>
      <c r="AK130" s="470"/>
      <c r="AL130" s="470"/>
      <c r="AM130" s="470"/>
      <c r="AN130" s="470"/>
      <c r="AO130" s="470"/>
      <c r="AP130" s="470"/>
      <c r="AQ130" s="470"/>
      <c r="AR130" s="470"/>
    </row>
    <row r="131" spans="1:45" ht="15">
      <c r="A131" s="77"/>
      <c r="B131" s="97"/>
      <c r="C131" s="98"/>
      <c r="D131" s="99"/>
      <c r="E131" s="99"/>
      <c r="F131" s="99"/>
      <c r="G131" s="99"/>
      <c r="H131" s="99"/>
      <c r="I131" s="98"/>
      <c r="J131" s="98"/>
      <c r="K131" s="99"/>
      <c r="L131" s="99"/>
      <c r="M131" s="99"/>
      <c r="N131" s="98"/>
      <c r="O131" s="98"/>
      <c r="P131" s="100"/>
      <c r="Q131"/>
      <c r="R131" s="101"/>
      <c r="S131" s="102"/>
      <c r="T131" s="103"/>
      <c r="U131" s="104"/>
      <c r="V131" s="104"/>
      <c r="W131" s="104"/>
      <c r="X131" s="104"/>
      <c r="Y131" s="471"/>
      <c r="Z131" s="472"/>
      <c r="AA131" s="472"/>
      <c r="AB131" s="471"/>
      <c r="AC131" s="471"/>
      <c r="AD131" s="471"/>
      <c r="AE131" s="472"/>
      <c r="AG131" s="476"/>
      <c r="AH131" s="476"/>
      <c r="AI131" s="476"/>
      <c r="AJ131" s="476"/>
      <c r="AK131" s="476"/>
      <c r="AL131" s="476"/>
      <c r="AM131" s="476"/>
      <c r="AN131" s="476"/>
      <c r="AO131" s="476"/>
      <c r="AP131" s="476"/>
      <c r="AQ131" s="476"/>
      <c r="AR131" s="476"/>
    </row>
    <row r="132" spans="1:45" ht="15">
      <c r="A132" s="77"/>
      <c r="B132" s="97"/>
      <c r="C132" s="98"/>
      <c r="D132" s="99"/>
      <c r="E132" s="99"/>
      <c r="F132" s="99"/>
      <c r="G132" s="99"/>
      <c r="H132" s="99"/>
      <c r="I132" s="98"/>
      <c r="J132" s="98"/>
      <c r="K132" s="99"/>
      <c r="L132" s="99"/>
      <c r="M132" s="99"/>
      <c r="N132" s="98"/>
      <c r="O132" s="98"/>
      <c r="P132" s="100"/>
      <c r="Q132"/>
      <c r="R132" s="93"/>
      <c r="S132" s="94"/>
      <c r="T132" s="95"/>
      <c r="U132" s="105"/>
      <c r="V132" s="105"/>
      <c r="W132" s="105"/>
      <c r="X132" s="105"/>
      <c r="Y132" s="474"/>
      <c r="Z132" s="469"/>
      <c r="AA132" s="469"/>
      <c r="AB132" s="474"/>
      <c r="AC132" s="474"/>
      <c r="AD132" s="474"/>
      <c r="AE132" s="469"/>
      <c r="AG132" s="475"/>
      <c r="AH132" s="470"/>
      <c r="AI132" s="470"/>
      <c r="AJ132" s="470"/>
      <c r="AK132" s="470"/>
      <c r="AL132" s="470"/>
      <c r="AM132" s="470"/>
      <c r="AN132" s="470"/>
      <c r="AO132" s="470"/>
      <c r="AP132" s="470"/>
      <c r="AQ132" s="470"/>
      <c r="AR132" s="470"/>
    </row>
    <row r="133" spans="1:45" ht="15">
      <c r="A133" s="77"/>
      <c r="B133" s="97"/>
      <c r="C133" s="98"/>
      <c r="D133" s="99"/>
      <c r="E133" s="99"/>
      <c r="F133" s="99"/>
      <c r="G133" s="99"/>
      <c r="H133" s="99"/>
      <c r="I133" s="98"/>
      <c r="J133" s="98"/>
      <c r="K133" s="99"/>
      <c r="L133" s="99"/>
      <c r="M133" s="99"/>
      <c r="N133" s="98"/>
      <c r="O133" s="98"/>
      <c r="P133" s="100"/>
      <c r="Q133"/>
      <c r="R133" s="101"/>
      <c r="S133" s="102"/>
      <c r="T133" s="103"/>
      <c r="U133" s="104"/>
      <c r="V133" s="104"/>
      <c r="W133" s="104"/>
      <c r="X133" s="104"/>
      <c r="Y133" s="471"/>
      <c r="Z133" s="472"/>
      <c r="AA133" s="472"/>
      <c r="AB133" s="471"/>
      <c r="AC133" s="471"/>
      <c r="AD133" s="471"/>
      <c r="AE133" s="472"/>
      <c r="AG133" s="476"/>
      <c r="AH133" s="476"/>
      <c r="AI133" s="476"/>
      <c r="AJ133" s="476"/>
      <c r="AK133" s="476"/>
      <c r="AL133" s="476"/>
      <c r="AM133" s="476"/>
      <c r="AN133" s="476"/>
      <c r="AO133" s="476"/>
      <c r="AP133" s="476"/>
      <c r="AQ133" s="476"/>
      <c r="AR133" s="476"/>
    </row>
    <row r="134" spans="1:45" ht="15">
      <c r="A134" s="77"/>
      <c r="B134" s="97"/>
      <c r="C134" s="98"/>
      <c r="D134" s="99"/>
      <c r="E134" s="99"/>
      <c r="F134" s="99"/>
      <c r="G134" s="99"/>
      <c r="H134" s="99"/>
      <c r="I134" s="98"/>
      <c r="J134" s="98"/>
      <c r="K134" s="99"/>
      <c r="L134" s="99"/>
      <c r="M134" s="99"/>
      <c r="N134" s="98"/>
      <c r="O134" s="98"/>
      <c r="P134" s="100"/>
      <c r="Q134"/>
      <c r="R134" s="93"/>
      <c r="S134" s="94"/>
      <c r="T134" s="95"/>
      <c r="U134" s="105"/>
      <c r="V134" s="105"/>
      <c r="W134" s="105"/>
      <c r="X134" s="105"/>
      <c r="Y134" s="474"/>
      <c r="Z134" s="469"/>
      <c r="AA134" s="469"/>
      <c r="AB134" s="474"/>
      <c r="AC134" s="474"/>
      <c r="AD134" s="474"/>
      <c r="AE134" s="469"/>
      <c r="AG134" s="475"/>
      <c r="AH134" s="470"/>
      <c r="AI134" s="470"/>
      <c r="AJ134" s="470"/>
      <c r="AK134" s="470"/>
      <c r="AL134" s="470"/>
      <c r="AM134" s="470"/>
      <c r="AN134" s="470"/>
      <c r="AO134" s="470"/>
      <c r="AP134" s="470"/>
      <c r="AQ134" s="470"/>
      <c r="AR134" s="470"/>
    </row>
    <row r="135" spans="1:45" ht="15">
      <c r="A135" s="77"/>
      <c r="B135" s="97"/>
      <c r="C135" s="98"/>
      <c r="D135" s="99"/>
      <c r="E135" s="99"/>
      <c r="F135" s="99"/>
      <c r="G135" s="99"/>
      <c r="H135" s="99"/>
      <c r="I135" s="98"/>
      <c r="J135" s="98"/>
      <c r="K135" s="99"/>
      <c r="L135" s="99"/>
      <c r="M135" s="99"/>
      <c r="N135" s="98"/>
      <c r="O135" s="98"/>
      <c r="P135" s="100"/>
      <c r="Q135"/>
      <c r="R135" s="101"/>
      <c r="S135" s="102"/>
      <c r="T135" s="103"/>
      <c r="U135" s="104"/>
      <c r="V135" s="104"/>
      <c r="W135" s="104"/>
      <c r="X135" s="104"/>
      <c r="Y135" s="471"/>
      <c r="Z135" s="472"/>
      <c r="AA135" s="472"/>
      <c r="AB135" s="471"/>
      <c r="AC135" s="471"/>
      <c r="AD135" s="471"/>
      <c r="AE135" s="472"/>
      <c r="AG135" s="476"/>
      <c r="AH135" s="476"/>
      <c r="AI135" s="476"/>
      <c r="AJ135" s="476"/>
      <c r="AK135" s="476"/>
      <c r="AL135" s="476"/>
      <c r="AM135" s="476"/>
      <c r="AN135" s="476"/>
      <c r="AO135" s="476"/>
      <c r="AP135" s="476"/>
      <c r="AQ135" s="476"/>
      <c r="AR135" s="476"/>
    </row>
    <row r="136" spans="1:45" ht="15">
      <c r="A136" s="77"/>
      <c r="B136" s="97"/>
      <c r="C136" s="98"/>
      <c r="D136" s="99"/>
      <c r="E136" s="99"/>
      <c r="F136" s="99"/>
      <c r="G136" s="99"/>
      <c r="H136" s="99"/>
      <c r="I136" s="98"/>
      <c r="J136" s="98"/>
      <c r="K136" s="99"/>
      <c r="L136" s="99"/>
      <c r="M136" s="99"/>
      <c r="N136" s="98"/>
      <c r="O136" s="98"/>
      <c r="P136" s="100"/>
      <c r="Q136"/>
      <c r="R136" s="93"/>
      <c r="S136" s="94"/>
      <c r="T136" s="95"/>
      <c r="U136" s="105"/>
      <c r="V136" s="105"/>
      <c r="W136" s="105"/>
      <c r="X136" s="105"/>
      <c r="Y136" s="474"/>
      <c r="Z136" s="469"/>
      <c r="AA136" s="469"/>
      <c r="AB136" s="474"/>
      <c r="AC136" s="474"/>
      <c r="AD136" s="474"/>
      <c r="AE136" s="469"/>
      <c r="AG136" s="475"/>
      <c r="AH136" s="478"/>
      <c r="AI136" s="478"/>
      <c r="AJ136" s="478"/>
      <c r="AK136" s="478"/>
      <c r="AL136" s="478"/>
      <c r="AM136" s="478"/>
      <c r="AN136" s="478"/>
      <c r="AO136" s="478"/>
      <c r="AP136" s="478"/>
      <c r="AQ136" s="478"/>
      <c r="AR136" s="478"/>
    </row>
    <row r="137" spans="1:45" ht="15.75" thickBot="1">
      <c r="A137" s="77"/>
      <c r="B137" s="97"/>
      <c r="C137" s="98"/>
      <c r="D137" s="99"/>
      <c r="E137" s="99"/>
      <c r="F137" s="99"/>
      <c r="G137" s="99"/>
      <c r="H137" s="99"/>
      <c r="I137" s="98"/>
      <c r="J137" s="98"/>
      <c r="K137" s="99"/>
      <c r="L137" s="99"/>
      <c r="M137" s="99"/>
      <c r="N137" s="98"/>
      <c r="O137" s="98"/>
      <c r="P137" s="100"/>
      <c r="Q137"/>
      <c r="R137" s="107"/>
      <c r="S137" s="108"/>
      <c r="T137" s="109"/>
      <c r="U137" s="110"/>
      <c r="V137" s="110"/>
      <c r="W137" s="110"/>
      <c r="X137" s="110"/>
      <c r="Y137" s="479"/>
      <c r="Z137" s="480"/>
      <c r="AA137" s="480"/>
      <c r="AB137" s="479"/>
      <c r="AC137" s="479"/>
      <c r="AD137" s="479"/>
      <c r="AE137" s="480"/>
      <c r="AF137" s="481"/>
      <c r="AG137" s="111"/>
      <c r="AH137" s="111"/>
      <c r="AI137" s="111"/>
      <c r="AJ137" s="111"/>
      <c r="AK137" s="111"/>
      <c r="AL137" s="111"/>
      <c r="AM137" s="111"/>
      <c r="AN137" s="111"/>
      <c r="AO137" s="111"/>
      <c r="AP137" s="111"/>
      <c r="AQ137" s="111"/>
      <c r="AR137" s="111"/>
    </row>
    <row r="138" spans="1:45" ht="15">
      <c r="A138" s="114"/>
      <c r="B138" s="72"/>
      <c r="C138" s="90"/>
      <c r="D138" s="91"/>
      <c r="E138" s="91"/>
      <c r="F138" s="91"/>
      <c r="G138" s="91"/>
      <c r="H138" s="91"/>
      <c r="I138" s="90"/>
      <c r="J138" s="90"/>
      <c r="K138" s="91"/>
      <c r="L138" s="91"/>
      <c r="M138" s="91"/>
      <c r="N138" s="90"/>
      <c r="O138" s="90"/>
      <c r="P138" s="92"/>
      <c r="Q138"/>
      <c r="R138" s="93"/>
      <c r="S138" s="94"/>
      <c r="T138" s="95"/>
      <c r="U138" s="105"/>
      <c r="V138" s="105"/>
      <c r="W138" s="105"/>
      <c r="X138" s="105"/>
      <c r="Y138" s="474"/>
      <c r="Z138" s="469"/>
      <c r="AA138" s="469"/>
      <c r="AB138" s="474"/>
      <c r="AC138" s="474"/>
      <c r="AD138" s="474"/>
      <c r="AE138" s="469"/>
      <c r="AG138" s="470"/>
      <c r="AH138" s="470"/>
      <c r="AI138" s="470"/>
      <c r="AJ138" s="470"/>
      <c r="AK138" s="470"/>
      <c r="AL138" s="470"/>
      <c r="AM138" s="470"/>
      <c r="AN138" s="470"/>
      <c r="AO138" s="470"/>
      <c r="AP138" s="470"/>
      <c r="AQ138" s="470"/>
      <c r="AR138" s="470"/>
    </row>
    <row r="139" spans="1:45" ht="15">
      <c r="A139" s="115"/>
      <c r="B139" s="97"/>
      <c r="C139" s="98"/>
      <c r="D139" s="99"/>
      <c r="E139" s="99"/>
      <c r="F139" s="99"/>
      <c r="G139" s="99"/>
      <c r="H139" s="99"/>
      <c r="I139" s="98"/>
      <c r="J139" s="98"/>
      <c r="K139" s="99"/>
      <c r="L139" s="99"/>
      <c r="M139" s="99"/>
      <c r="N139" s="98"/>
      <c r="O139" s="98"/>
      <c r="P139" s="100"/>
      <c r="Q139"/>
      <c r="R139" s="101"/>
      <c r="S139" s="102"/>
      <c r="T139" s="103"/>
      <c r="U139" s="104"/>
      <c r="V139" s="104"/>
      <c r="W139" s="104"/>
      <c r="X139" s="104"/>
      <c r="Y139" s="471"/>
      <c r="Z139" s="472"/>
      <c r="AA139" s="472"/>
      <c r="AB139" s="471"/>
      <c r="AC139" s="471"/>
      <c r="AD139" s="471"/>
      <c r="AE139" s="472"/>
      <c r="AG139" s="482"/>
      <c r="AH139" s="482"/>
      <c r="AI139" s="473"/>
      <c r="AJ139" s="473"/>
      <c r="AK139" s="473"/>
      <c r="AL139" s="473"/>
      <c r="AM139" s="482"/>
      <c r="AN139" s="473"/>
      <c r="AO139" s="482"/>
      <c r="AP139" s="473"/>
      <c r="AQ139" s="473"/>
      <c r="AR139" s="482"/>
      <c r="AS139" s="112"/>
    </row>
    <row r="140" spans="1:45" ht="15">
      <c r="A140" s="115"/>
      <c r="B140" s="97"/>
      <c r="C140" s="98"/>
      <c r="D140" s="99"/>
      <c r="E140" s="99"/>
      <c r="F140" s="99"/>
      <c r="G140" s="99"/>
      <c r="H140" s="99"/>
      <c r="I140" s="98"/>
      <c r="J140" s="98"/>
      <c r="K140" s="99"/>
      <c r="L140" s="99"/>
      <c r="M140" s="99"/>
      <c r="N140" s="98"/>
      <c r="O140" s="98"/>
      <c r="P140" s="100"/>
      <c r="Q140"/>
      <c r="R140" s="93"/>
      <c r="S140" s="94"/>
      <c r="T140" s="95"/>
      <c r="U140" s="105"/>
      <c r="V140" s="105"/>
      <c r="W140" s="105"/>
      <c r="X140" s="105"/>
      <c r="Y140" s="474"/>
      <c r="Z140" s="469"/>
      <c r="AA140" s="469"/>
      <c r="AB140" s="474"/>
      <c r="AC140" s="474"/>
      <c r="AD140" s="474"/>
      <c r="AE140" s="469"/>
      <c r="AG140" s="475"/>
      <c r="AH140" s="470"/>
      <c r="AI140" s="470"/>
      <c r="AJ140" s="470"/>
      <c r="AK140" s="470"/>
      <c r="AL140" s="470"/>
      <c r="AM140" s="470"/>
      <c r="AN140" s="470"/>
      <c r="AO140" s="470"/>
      <c r="AP140" s="470"/>
      <c r="AQ140" s="470"/>
      <c r="AR140" s="470"/>
    </row>
    <row r="141" spans="1:45" ht="15">
      <c r="A141" s="115"/>
      <c r="B141" s="97"/>
      <c r="C141" s="98"/>
      <c r="D141" s="99"/>
      <c r="E141" s="99"/>
      <c r="F141" s="99"/>
      <c r="G141" s="99"/>
      <c r="H141" s="99"/>
      <c r="I141" s="98"/>
      <c r="J141" s="98"/>
      <c r="K141" s="99"/>
      <c r="L141" s="99"/>
      <c r="M141" s="99"/>
      <c r="N141" s="98"/>
      <c r="O141" s="98"/>
      <c r="P141" s="100"/>
      <c r="Q141"/>
      <c r="R141" s="101"/>
      <c r="S141" s="102"/>
      <c r="T141" s="103"/>
      <c r="U141" s="104"/>
      <c r="V141" s="104"/>
      <c r="W141" s="104"/>
      <c r="X141" s="104"/>
      <c r="Y141" s="471"/>
      <c r="Z141" s="472"/>
      <c r="AA141" s="472"/>
      <c r="AB141" s="471"/>
      <c r="AC141" s="471"/>
      <c r="AD141" s="471"/>
      <c r="AE141" s="472"/>
      <c r="AG141" s="476"/>
      <c r="AH141" s="476"/>
      <c r="AI141" s="476"/>
      <c r="AJ141" s="476"/>
      <c r="AK141" s="476"/>
      <c r="AL141" s="476"/>
      <c r="AM141" s="476"/>
      <c r="AN141" s="476"/>
      <c r="AO141" s="476"/>
      <c r="AP141" s="476"/>
      <c r="AQ141" s="476"/>
      <c r="AR141" s="476"/>
    </row>
    <row r="142" spans="1:45" ht="15">
      <c r="A142" s="115"/>
      <c r="B142" s="97"/>
      <c r="C142" s="98"/>
      <c r="D142" s="99"/>
      <c r="E142" s="99"/>
      <c r="F142" s="99"/>
      <c r="G142" s="99"/>
      <c r="H142" s="99"/>
      <c r="I142" s="98"/>
      <c r="J142" s="98"/>
      <c r="K142" s="99"/>
      <c r="L142" s="99"/>
      <c r="M142" s="99"/>
      <c r="N142" s="98"/>
      <c r="O142" s="98"/>
      <c r="P142" s="100"/>
      <c r="Q142"/>
      <c r="R142" s="93"/>
      <c r="S142" s="94"/>
      <c r="T142" s="95"/>
      <c r="U142" s="105"/>
      <c r="V142" s="105"/>
      <c r="W142" s="105"/>
      <c r="X142" s="105"/>
      <c r="Y142" s="474"/>
      <c r="Z142" s="469"/>
      <c r="AA142" s="469"/>
      <c r="AB142" s="474"/>
      <c r="AC142" s="474"/>
      <c r="AD142" s="474"/>
      <c r="AE142" s="469"/>
      <c r="AG142" s="475"/>
      <c r="AH142" s="470"/>
      <c r="AI142" s="470"/>
      <c r="AJ142" s="470"/>
      <c r="AK142" s="470"/>
      <c r="AL142" s="470"/>
      <c r="AM142" s="470"/>
      <c r="AN142" s="470"/>
      <c r="AO142" s="470"/>
      <c r="AP142" s="470"/>
      <c r="AQ142" s="470"/>
      <c r="AR142" s="470"/>
    </row>
    <row r="143" spans="1:45" ht="15">
      <c r="A143" s="115"/>
      <c r="B143" s="97"/>
      <c r="C143" s="98"/>
      <c r="D143" s="99"/>
      <c r="E143" s="99"/>
      <c r="F143" s="99"/>
      <c r="G143" s="99"/>
      <c r="H143" s="99"/>
      <c r="I143" s="98"/>
      <c r="J143" s="98"/>
      <c r="K143" s="99"/>
      <c r="L143" s="99"/>
      <c r="M143" s="99"/>
      <c r="N143" s="98"/>
      <c r="O143" s="98"/>
      <c r="P143" s="100"/>
      <c r="Q143"/>
      <c r="R143" s="101"/>
      <c r="S143" s="102"/>
      <c r="T143" s="103"/>
      <c r="U143" s="104"/>
      <c r="V143" s="104"/>
      <c r="W143" s="104"/>
      <c r="X143" s="104"/>
      <c r="Y143" s="471"/>
      <c r="Z143" s="472"/>
      <c r="AA143" s="472"/>
      <c r="AB143" s="471"/>
      <c r="AC143" s="471"/>
      <c r="AD143" s="471"/>
      <c r="AE143" s="472"/>
      <c r="AG143" s="476"/>
      <c r="AH143" s="476"/>
      <c r="AI143" s="476"/>
      <c r="AJ143" s="476"/>
      <c r="AK143" s="476"/>
      <c r="AL143" s="476"/>
      <c r="AM143" s="476"/>
      <c r="AN143" s="476"/>
      <c r="AO143" s="476"/>
      <c r="AP143" s="476"/>
      <c r="AQ143" s="476"/>
      <c r="AR143" s="476"/>
    </row>
    <row r="144" spans="1:45" ht="15">
      <c r="A144" s="115"/>
      <c r="B144" s="97"/>
      <c r="C144" s="98"/>
      <c r="D144" s="99"/>
      <c r="E144" s="99"/>
      <c r="F144" s="99"/>
      <c r="G144" s="99"/>
      <c r="H144" s="99"/>
      <c r="I144" s="98"/>
      <c r="J144" s="98"/>
      <c r="K144" s="99"/>
      <c r="L144" s="99"/>
      <c r="M144" s="99"/>
      <c r="N144" s="98"/>
      <c r="O144" s="98"/>
      <c r="P144" s="100"/>
      <c r="Q144"/>
      <c r="R144" s="93"/>
      <c r="S144" s="94"/>
      <c r="T144" s="95"/>
      <c r="U144" s="105"/>
      <c r="V144" s="105"/>
      <c r="W144" s="105"/>
      <c r="X144" s="105"/>
      <c r="Y144" s="474"/>
      <c r="Z144" s="469"/>
      <c r="AA144" s="469"/>
      <c r="AB144" s="474"/>
      <c r="AC144" s="474"/>
      <c r="AD144" s="474"/>
      <c r="AE144" s="469"/>
      <c r="AG144" s="475"/>
      <c r="AH144" s="470"/>
      <c r="AI144" s="470"/>
      <c r="AJ144" s="470"/>
      <c r="AK144" s="470"/>
      <c r="AL144" s="470"/>
      <c r="AM144" s="470"/>
      <c r="AN144" s="470"/>
      <c r="AO144" s="470"/>
      <c r="AP144" s="470"/>
      <c r="AQ144" s="470"/>
      <c r="AR144" s="470"/>
    </row>
    <row r="145" spans="1:44" ht="15">
      <c r="A145" s="115"/>
      <c r="B145" s="97"/>
      <c r="C145" s="98"/>
      <c r="D145" s="99"/>
      <c r="E145" s="99"/>
      <c r="F145" s="99"/>
      <c r="G145" s="99"/>
      <c r="H145" s="99"/>
      <c r="I145" s="98"/>
      <c r="J145" s="98"/>
      <c r="K145" s="99"/>
      <c r="L145" s="99"/>
      <c r="M145" s="99"/>
      <c r="N145" s="98"/>
      <c r="O145" s="98"/>
      <c r="P145" s="100"/>
      <c r="Q145"/>
      <c r="R145" s="101"/>
      <c r="S145" s="102"/>
      <c r="T145" s="103"/>
      <c r="U145" s="104"/>
      <c r="V145" s="104"/>
      <c r="W145" s="104"/>
      <c r="X145" s="104"/>
      <c r="Y145" s="471"/>
      <c r="Z145" s="472"/>
      <c r="AA145" s="472"/>
      <c r="AB145" s="471"/>
      <c r="AC145" s="471"/>
      <c r="AD145" s="471"/>
      <c r="AE145" s="472"/>
      <c r="AG145" s="477"/>
      <c r="AH145" s="477"/>
      <c r="AI145" s="477"/>
      <c r="AJ145" s="477"/>
      <c r="AK145" s="477"/>
      <c r="AL145" s="477"/>
      <c r="AM145" s="477"/>
      <c r="AN145" s="477"/>
      <c r="AO145" s="477"/>
      <c r="AP145" s="477"/>
      <c r="AQ145" s="477"/>
      <c r="AR145" s="477"/>
    </row>
    <row r="146" spans="1:44" ht="15">
      <c r="A146" s="115"/>
      <c r="B146" s="97"/>
      <c r="C146" s="98"/>
      <c r="D146" s="99"/>
      <c r="E146" s="99"/>
      <c r="F146" s="99"/>
      <c r="G146" s="99"/>
      <c r="H146" s="99"/>
      <c r="I146" s="98"/>
      <c r="J146" s="98"/>
      <c r="K146" s="99"/>
      <c r="L146" s="99"/>
      <c r="M146" s="99"/>
      <c r="N146" s="98"/>
      <c r="O146" s="98"/>
      <c r="P146" s="100"/>
      <c r="Q146"/>
      <c r="R146" s="93"/>
      <c r="S146" s="94"/>
      <c r="T146" s="95"/>
      <c r="U146" s="105"/>
      <c r="V146" s="105"/>
      <c r="W146" s="105"/>
      <c r="X146" s="105"/>
      <c r="Y146" s="474"/>
      <c r="Z146" s="469"/>
      <c r="AA146" s="469"/>
      <c r="AB146" s="474"/>
      <c r="AC146" s="474"/>
      <c r="AD146" s="474"/>
      <c r="AE146" s="469"/>
      <c r="AG146" s="475"/>
      <c r="AH146" s="470"/>
      <c r="AI146" s="470"/>
      <c r="AJ146" s="470"/>
      <c r="AK146" s="470"/>
      <c r="AL146" s="470"/>
      <c r="AM146" s="470"/>
      <c r="AN146" s="470"/>
      <c r="AO146" s="470"/>
      <c r="AP146" s="470"/>
      <c r="AQ146" s="470"/>
      <c r="AR146" s="470"/>
    </row>
    <row r="147" spans="1:44" ht="15">
      <c r="A147" s="115"/>
      <c r="B147" s="97"/>
      <c r="C147" s="98"/>
      <c r="D147" s="99"/>
      <c r="E147" s="99"/>
      <c r="F147" s="99"/>
      <c r="G147" s="99"/>
      <c r="H147" s="99"/>
      <c r="I147" s="98"/>
      <c r="J147" s="98"/>
      <c r="K147" s="99"/>
      <c r="L147" s="99"/>
      <c r="M147" s="99"/>
      <c r="N147" s="98"/>
      <c r="O147" s="98"/>
      <c r="P147" s="100"/>
      <c r="Q147"/>
      <c r="R147" s="101"/>
      <c r="S147" s="102"/>
      <c r="T147" s="103"/>
      <c r="U147" s="104"/>
      <c r="V147" s="104"/>
      <c r="W147" s="104"/>
      <c r="X147" s="104"/>
      <c r="Y147" s="471"/>
      <c r="Z147" s="472"/>
      <c r="AA147" s="472"/>
      <c r="AB147" s="471"/>
      <c r="AC147" s="471"/>
      <c r="AD147" s="471"/>
      <c r="AE147" s="472"/>
      <c r="AG147" s="476"/>
      <c r="AH147" s="476"/>
      <c r="AI147" s="476"/>
      <c r="AJ147" s="476"/>
      <c r="AK147" s="476"/>
      <c r="AL147" s="476"/>
      <c r="AM147" s="476"/>
      <c r="AN147" s="476"/>
      <c r="AO147" s="476"/>
      <c r="AP147" s="476"/>
      <c r="AQ147" s="476"/>
      <c r="AR147" s="476"/>
    </row>
    <row r="148" spans="1:44" ht="15">
      <c r="A148" s="115"/>
      <c r="B148" s="97"/>
      <c r="C148" s="98"/>
      <c r="D148" s="99"/>
      <c r="E148" s="99"/>
      <c r="F148" s="99"/>
      <c r="G148" s="99"/>
      <c r="H148" s="99"/>
      <c r="I148" s="98"/>
      <c r="J148" s="98"/>
      <c r="K148" s="99"/>
      <c r="L148" s="99"/>
      <c r="M148" s="99"/>
      <c r="N148" s="98"/>
      <c r="O148" s="98"/>
      <c r="P148" s="100"/>
      <c r="Q148"/>
      <c r="R148" s="93"/>
      <c r="S148" s="94"/>
      <c r="T148" s="95"/>
      <c r="U148" s="105"/>
      <c r="V148" s="105"/>
      <c r="W148" s="105"/>
      <c r="X148" s="105"/>
      <c r="Y148" s="474"/>
      <c r="Z148" s="469"/>
      <c r="AA148" s="469"/>
      <c r="AB148" s="474"/>
      <c r="AC148" s="474"/>
      <c r="AD148" s="474"/>
      <c r="AE148" s="469"/>
      <c r="AG148" s="475"/>
      <c r="AH148" s="470"/>
      <c r="AI148" s="470"/>
      <c r="AJ148" s="470"/>
      <c r="AK148" s="470"/>
      <c r="AL148" s="470"/>
      <c r="AM148" s="470"/>
      <c r="AN148" s="470"/>
      <c r="AO148" s="470"/>
      <c r="AP148" s="470"/>
      <c r="AQ148" s="470"/>
      <c r="AR148" s="470"/>
    </row>
    <row r="149" spans="1:44" ht="15">
      <c r="A149" s="115"/>
      <c r="B149" s="97"/>
      <c r="C149" s="98"/>
      <c r="D149" s="99"/>
      <c r="E149" s="99"/>
      <c r="F149" s="99"/>
      <c r="G149" s="99"/>
      <c r="H149" s="99"/>
      <c r="I149" s="98"/>
      <c r="J149" s="98"/>
      <c r="K149" s="99"/>
      <c r="L149" s="99"/>
      <c r="M149" s="99"/>
      <c r="N149" s="98"/>
      <c r="O149" s="98"/>
      <c r="P149" s="100"/>
      <c r="Q149"/>
      <c r="R149" s="101"/>
      <c r="S149" s="102"/>
      <c r="T149" s="103"/>
      <c r="U149" s="104"/>
      <c r="V149" s="104"/>
      <c r="W149" s="104"/>
      <c r="X149" s="104"/>
      <c r="Y149" s="471"/>
      <c r="Z149" s="472"/>
      <c r="AA149" s="472"/>
      <c r="AB149" s="471"/>
      <c r="AC149" s="471"/>
      <c r="AD149" s="471"/>
      <c r="AE149" s="472"/>
      <c r="AG149" s="476"/>
      <c r="AH149" s="476"/>
      <c r="AI149" s="476"/>
      <c r="AJ149" s="476"/>
      <c r="AK149" s="476"/>
      <c r="AL149" s="476"/>
      <c r="AM149" s="476"/>
      <c r="AN149" s="476"/>
      <c r="AO149" s="476"/>
      <c r="AP149" s="476"/>
      <c r="AQ149" s="476"/>
      <c r="AR149" s="476"/>
    </row>
    <row r="150" spans="1:44" ht="15">
      <c r="A150" s="115"/>
      <c r="B150" s="97"/>
      <c r="C150" s="98"/>
      <c r="D150" s="99"/>
      <c r="E150" s="99"/>
      <c r="F150" s="99"/>
      <c r="G150" s="99"/>
      <c r="H150" s="99"/>
      <c r="I150" s="98"/>
      <c r="J150" s="98"/>
      <c r="K150" s="99"/>
      <c r="L150" s="99"/>
      <c r="M150" s="99"/>
      <c r="N150" s="98"/>
      <c r="O150" s="98"/>
      <c r="P150" s="100"/>
      <c r="Q150"/>
      <c r="R150" s="93"/>
      <c r="S150" s="94"/>
      <c r="T150" s="95"/>
      <c r="U150" s="105"/>
      <c r="V150" s="105"/>
      <c r="W150" s="105"/>
      <c r="X150" s="105"/>
      <c r="Y150" s="474"/>
      <c r="Z150" s="469"/>
      <c r="AA150" s="469"/>
      <c r="AB150" s="474"/>
      <c r="AC150" s="474"/>
      <c r="AD150" s="474"/>
      <c r="AE150" s="469"/>
      <c r="AG150" s="475"/>
      <c r="AH150" s="470"/>
      <c r="AI150" s="470"/>
      <c r="AJ150" s="470"/>
      <c r="AK150" s="470"/>
      <c r="AL150" s="470"/>
      <c r="AM150" s="470"/>
      <c r="AN150" s="470"/>
      <c r="AO150" s="470"/>
      <c r="AP150" s="470"/>
      <c r="AQ150" s="470"/>
      <c r="AR150" s="470"/>
    </row>
    <row r="151" spans="1:44" ht="15">
      <c r="A151" s="115"/>
      <c r="B151" s="97"/>
      <c r="C151" s="98"/>
      <c r="D151" s="99"/>
      <c r="E151" s="99"/>
      <c r="F151" s="99"/>
      <c r="G151" s="99"/>
      <c r="H151" s="99"/>
      <c r="I151" s="98"/>
      <c r="J151" s="98"/>
      <c r="K151" s="99"/>
      <c r="L151" s="99"/>
      <c r="M151" s="99"/>
      <c r="N151" s="98"/>
      <c r="O151" s="98"/>
      <c r="P151" s="100"/>
      <c r="Q151"/>
      <c r="R151" s="101"/>
      <c r="S151" s="102"/>
      <c r="T151" s="103"/>
      <c r="U151" s="104"/>
      <c r="V151" s="104"/>
      <c r="W151" s="104"/>
      <c r="X151" s="104"/>
      <c r="Y151" s="471"/>
      <c r="Z151" s="472"/>
      <c r="AA151" s="472"/>
      <c r="AB151" s="471"/>
      <c r="AC151" s="471"/>
      <c r="AD151" s="471"/>
      <c r="AE151" s="472"/>
      <c r="AG151" s="476"/>
      <c r="AH151" s="476"/>
      <c r="AI151" s="476"/>
      <c r="AJ151" s="476"/>
      <c r="AK151" s="476"/>
      <c r="AL151" s="476"/>
      <c r="AM151" s="476"/>
      <c r="AN151" s="476"/>
      <c r="AO151" s="476"/>
      <c r="AP151" s="476"/>
      <c r="AQ151" s="476"/>
      <c r="AR151" s="476"/>
    </row>
    <row r="152" spans="1:44" ht="15">
      <c r="A152" s="115"/>
      <c r="B152" s="97"/>
      <c r="C152" s="98"/>
      <c r="D152" s="99"/>
      <c r="E152" s="99"/>
      <c r="F152" s="99"/>
      <c r="G152" s="99"/>
      <c r="H152" s="99"/>
      <c r="I152" s="98"/>
      <c r="J152" s="98"/>
      <c r="K152" s="99"/>
      <c r="L152" s="99"/>
      <c r="M152" s="99"/>
      <c r="N152" s="98"/>
      <c r="O152" s="98"/>
      <c r="P152" s="100"/>
      <c r="Q152"/>
      <c r="R152" s="93"/>
      <c r="S152" s="94"/>
      <c r="T152" s="95"/>
      <c r="U152" s="105"/>
      <c r="V152" s="105"/>
      <c r="W152" s="105"/>
      <c r="X152" s="105"/>
      <c r="Y152" s="474"/>
      <c r="Z152" s="469"/>
      <c r="AA152" s="469"/>
      <c r="AB152" s="474"/>
      <c r="AC152" s="474"/>
      <c r="AD152" s="474"/>
      <c r="AE152" s="469"/>
      <c r="AG152" s="475"/>
      <c r="AH152" s="470"/>
      <c r="AI152" s="470"/>
      <c r="AJ152" s="470"/>
      <c r="AK152" s="470"/>
      <c r="AL152" s="470"/>
      <c r="AM152" s="470"/>
      <c r="AN152" s="470"/>
      <c r="AO152" s="470"/>
      <c r="AP152" s="470"/>
      <c r="AQ152" s="470"/>
      <c r="AR152" s="470"/>
    </row>
    <row r="153" spans="1:44" ht="15">
      <c r="A153" s="115"/>
      <c r="B153" s="97"/>
      <c r="C153" s="98"/>
      <c r="D153" s="99"/>
      <c r="E153" s="99"/>
      <c r="F153" s="99"/>
      <c r="G153" s="99"/>
      <c r="H153" s="99"/>
      <c r="I153" s="98"/>
      <c r="J153" s="98"/>
      <c r="K153" s="99"/>
      <c r="L153" s="99"/>
      <c r="M153" s="99"/>
      <c r="N153" s="98"/>
      <c r="O153" s="98"/>
      <c r="P153" s="100"/>
      <c r="Q153"/>
      <c r="R153" s="101"/>
      <c r="S153" s="102"/>
      <c r="T153" s="103"/>
      <c r="U153" s="104"/>
      <c r="V153" s="104"/>
      <c r="W153" s="104"/>
      <c r="X153" s="104"/>
      <c r="Y153" s="471"/>
      <c r="Z153" s="472"/>
      <c r="AA153" s="472"/>
      <c r="AB153" s="471"/>
      <c r="AC153" s="471"/>
      <c r="AD153" s="471"/>
      <c r="AE153" s="472"/>
      <c r="AG153" s="476"/>
      <c r="AH153" s="476"/>
      <c r="AI153" s="476"/>
      <c r="AJ153" s="476"/>
      <c r="AK153" s="476"/>
      <c r="AL153" s="476"/>
      <c r="AM153" s="476"/>
      <c r="AN153" s="476"/>
      <c r="AO153" s="476"/>
      <c r="AP153" s="476"/>
      <c r="AQ153" s="476"/>
      <c r="AR153" s="476"/>
    </row>
    <row r="154" spans="1:44" ht="15">
      <c r="A154" s="115"/>
      <c r="B154" s="97"/>
      <c r="C154" s="98"/>
      <c r="D154" s="99"/>
      <c r="E154" s="99"/>
      <c r="F154" s="99"/>
      <c r="G154" s="99"/>
      <c r="H154" s="99"/>
      <c r="I154" s="98"/>
      <c r="J154" s="98"/>
      <c r="K154" s="99"/>
      <c r="L154" s="99"/>
      <c r="M154" s="99"/>
      <c r="N154" s="98"/>
      <c r="O154" s="98"/>
      <c r="P154" s="100"/>
      <c r="Q154"/>
      <c r="R154" s="93"/>
      <c r="S154" s="94"/>
      <c r="T154" s="95"/>
      <c r="U154" s="105"/>
      <c r="V154" s="105"/>
      <c r="W154" s="105"/>
      <c r="X154" s="105"/>
      <c r="Y154" s="474"/>
      <c r="Z154" s="469"/>
      <c r="AA154" s="469"/>
      <c r="AB154" s="474"/>
      <c r="AC154" s="474"/>
      <c r="AD154" s="474"/>
      <c r="AE154" s="469"/>
      <c r="AG154" s="475"/>
      <c r="AH154" s="470"/>
      <c r="AI154" s="470"/>
      <c r="AJ154" s="470"/>
      <c r="AK154" s="470"/>
      <c r="AL154" s="470"/>
      <c r="AM154" s="470"/>
      <c r="AN154" s="470"/>
      <c r="AO154" s="470"/>
      <c r="AP154" s="470"/>
      <c r="AQ154" s="470"/>
      <c r="AR154" s="470"/>
    </row>
    <row r="155" spans="1:44" ht="15">
      <c r="A155" s="115"/>
      <c r="B155" s="97"/>
      <c r="C155" s="98"/>
      <c r="D155" s="99"/>
      <c r="E155" s="99"/>
      <c r="F155" s="99"/>
      <c r="G155" s="99"/>
      <c r="H155" s="99"/>
      <c r="I155" s="98"/>
      <c r="J155" s="98"/>
      <c r="K155" s="99"/>
      <c r="L155" s="99"/>
      <c r="M155" s="99"/>
      <c r="N155" s="98"/>
      <c r="O155" s="98"/>
      <c r="P155" s="100"/>
      <c r="Q155"/>
      <c r="R155" s="101"/>
      <c r="S155" s="102"/>
      <c r="T155" s="103"/>
      <c r="U155" s="104"/>
      <c r="V155" s="104"/>
      <c r="W155" s="104"/>
      <c r="X155" s="104"/>
      <c r="Y155" s="471"/>
      <c r="Z155" s="472"/>
      <c r="AA155" s="472"/>
      <c r="AB155" s="471"/>
      <c r="AC155" s="471"/>
      <c r="AD155" s="471"/>
      <c r="AE155" s="472"/>
      <c r="AG155" s="476"/>
      <c r="AH155" s="476"/>
      <c r="AI155" s="476"/>
      <c r="AJ155" s="476"/>
      <c r="AK155" s="476"/>
      <c r="AL155" s="476"/>
      <c r="AM155" s="476"/>
      <c r="AN155" s="476"/>
      <c r="AO155" s="476"/>
      <c r="AP155" s="476"/>
      <c r="AQ155" s="476"/>
      <c r="AR155" s="476"/>
    </row>
    <row r="156" spans="1:44" ht="15">
      <c r="A156" s="115"/>
      <c r="B156" s="97"/>
      <c r="C156" s="98"/>
      <c r="D156" s="99"/>
      <c r="E156" s="99"/>
      <c r="F156" s="99"/>
      <c r="G156" s="99"/>
      <c r="H156" s="99"/>
      <c r="I156" s="98"/>
      <c r="J156" s="98"/>
      <c r="K156" s="99"/>
      <c r="L156" s="99"/>
      <c r="M156" s="99"/>
      <c r="N156" s="98"/>
      <c r="O156" s="98"/>
      <c r="P156" s="100"/>
      <c r="Q156"/>
      <c r="R156" s="93"/>
      <c r="S156" s="94"/>
      <c r="T156" s="95"/>
      <c r="U156" s="105"/>
      <c r="V156" s="105"/>
      <c r="W156" s="105"/>
      <c r="X156" s="105"/>
      <c r="Y156" s="474"/>
      <c r="Z156" s="469"/>
      <c r="AA156" s="469"/>
      <c r="AB156" s="474"/>
      <c r="AC156" s="474"/>
      <c r="AD156" s="474"/>
      <c r="AE156" s="469"/>
      <c r="AG156" s="475"/>
      <c r="AH156" s="470"/>
      <c r="AI156" s="470"/>
      <c r="AJ156" s="470"/>
      <c r="AK156" s="470"/>
      <c r="AL156" s="470"/>
      <c r="AM156" s="470"/>
      <c r="AN156" s="470"/>
      <c r="AO156" s="470"/>
      <c r="AP156" s="470"/>
      <c r="AQ156" s="470"/>
      <c r="AR156" s="470"/>
    </row>
    <row r="157" spans="1:44" ht="15">
      <c r="A157" s="115"/>
      <c r="B157" s="97"/>
      <c r="C157" s="98"/>
      <c r="D157" s="99"/>
      <c r="E157" s="99"/>
      <c r="F157" s="99"/>
      <c r="G157" s="99"/>
      <c r="H157" s="99"/>
      <c r="I157" s="98"/>
      <c r="J157" s="98"/>
      <c r="K157" s="99"/>
      <c r="L157" s="99"/>
      <c r="M157" s="99"/>
      <c r="N157" s="98"/>
      <c r="O157" s="98"/>
      <c r="P157" s="100"/>
      <c r="Q157"/>
      <c r="R157" s="101"/>
      <c r="S157" s="102"/>
      <c r="T157" s="103"/>
      <c r="U157" s="104"/>
      <c r="V157" s="104"/>
      <c r="W157" s="104"/>
      <c r="X157" s="104"/>
      <c r="Y157" s="471"/>
      <c r="Z157" s="472"/>
      <c r="AA157" s="472"/>
      <c r="AB157" s="471"/>
      <c r="AC157" s="471"/>
      <c r="AD157" s="471"/>
      <c r="AE157" s="472"/>
      <c r="AG157" s="476"/>
      <c r="AH157" s="476"/>
      <c r="AI157" s="476"/>
      <c r="AJ157" s="476"/>
      <c r="AK157" s="476"/>
      <c r="AL157" s="476"/>
      <c r="AM157" s="476"/>
      <c r="AN157" s="476"/>
      <c r="AO157" s="476"/>
      <c r="AP157" s="476"/>
      <c r="AQ157" s="476"/>
      <c r="AR157" s="476"/>
    </row>
    <row r="158" spans="1:44" ht="15">
      <c r="A158" s="115"/>
      <c r="B158" s="97"/>
      <c r="C158" s="98"/>
      <c r="D158" s="99"/>
      <c r="E158" s="99"/>
      <c r="F158" s="99"/>
      <c r="G158" s="99"/>
      <c r="H158" s="99"/>
      <c r="I158" s="98"/>
      <c r="J158" s="98"/>
      <c r="K158" s="99"/>
      <c r="L158" s="99"/>
      <c r="M158" s="99"/>
      <c r="N158" s="98"/>
      <c r="O158" s="98"/>
      <c r="P158" s="100"/>
      <c r="Q158"/>
      <c r="R158" s="93"/>
      <c r="S158" s="94"/>
      <c r="T158" s="95"/>
      <c r="U158" s="105"/>
      <c r="V158" s="105"/>
      <c r="W158" s="105"/>
      <c r="X158" s="105"/>
      <c r="Y158" s="474"/>
      <c r="Z158" s="469"/>
      <c r="AA158" s="469"/>
      <c r="AB158" s="474"/>
      <c r="AC158" s="474"/>
      <c r="AD158" s="474"/>
      <c r="AE158" s="469"/>
      <c r="AG158" s="475"/>
      <c r="AH158" s="478"/>
      <c r="AI158" s="478"/>
      <c r="AJ158" s="478"/>
      <c r="AK158" s="478"/>
      <c r="AL158" s="478"/>
      <c r="AM158" s="478"/>
      <c r="AN158" s="478"/>
      <c r="AO158" s="478"/>
      <c r="AP158" s="478"/>
      <c r="AQ158" s="478"/>
      <c r="AR158" s="478"/>
    </row>
    <row r="159" spans="1:44" ht="15.75" thickBot="1">
      <c r="A159" s="115"/>
      <c r="B159" s="97"/>
      <c r="C159" s="98"/>
      <c r="D159" s="99"/>
      <c r="E159" s="99"/>
      <c r="F159" s="99"/>
      <c r="G159" s="99"/>
      <c r="H159" s="99"/>
      <c r="I159" s="98"/>
      <c r="J159" s="98"/>
      <c r="K159" s="99"/>
      <c r="L159" s="99"/>
      <c r="M159" s="99"/>
      <c r="N159" s="98"/>
      <c r="O159" s="98"/>
      <c r="P159" s="100"/>
      <c r="Q159"/>
      <c r="R159" s="107"/>
      <c r="S159" s="108"/>
      <c r="T159" s="109"/>
      <c r="U159" s="110"/>
      <c r="V159" s="110"/>
      <c r="W159" s="110"/>
      <c r="X159" s="110"/>
      <c r="Y159" s="479"/>
      <c r="Z159" s="480"/>
      <c r="AA159" s="480"/>
      <c r="AB159" s="479"/>
      <c r="AC159" s="479"/>
      <c r="AD159" s="479"/>
      <c r="AE159" s="480"/>
      <c r="AF159" s="481"/>
      <c r="AG159" s="111"/>
      <c r="AH159" s="111"/>
      <c r="AI159" s="111"/>
      <c r="AJ159" s="111"/>
      <c r="AK159" s="111"/>
      <c r="AL159" s="111"/>
      <c r="AM159" s="111"/>
      <c r="AN159" s="111"/>
      <c r="AO159" s="111"/>
      <c r="AP159" s="111"/>
      <c r="AQ159" s="111"/>
      <c r="AR159" s="111"/>
    </row>
    <row r="160" spans="1:44" ht="15">
      <c r="A160" s="85"/>
      <c r="B160" s="72"/>
      <c r="C160" s="90"/>
      <c r="D160" s="91"/>
      <c r="E160" s="91"/>
      <c r="F160" s="91"/>
      <c r="G160" s="91"/>
      <c r="H160" s="91"/>
      <c r="I160" s="90"/>
      <c r="J160" s="90"/>
      <c r="K160" s="91"/>
      <c r="L160" s="91"/>
      <c r="M160" s="91"/>
      <c r="N160" s="90"/>
      <c r="O160" s="90"/>
      <c r="P160" s="92"/>
      <c r="Q160"/>
      <c r="R160" s="93"/>
      <c r="S160" s="94"/>
      <c r="T160" s="95"/>
      <c r="U160" s="105"/>
      <c r="V160" s="105"/>
      <c r="W160" s="105"/>
      <c r="X160" s="105"/>
      <c r="Y160" s="474"/>
      <c r="Z160" s="469"/>
      <c r="AA160" s="469"/>
      <c r="AB160" s="474"/>
      <c r="AC160" s="474"/>
      <c r="AD160" s="474"/>
      <c r="AE160" s="469"/>
      <c r="AG160" s="470"/>
      <c r="AH160" s="470"/>
      <c r="AI160" s="470"/>
      <c r="AJ160" s="470"/>
      <c r="AK160" s="470"/>
      <c r="AL160" s="470"/>
      <c r="AM160" s="470"/>
      <c r="AN160" s="470"/>
      <c r="AO160" s="470"/>
      <c r="AP160" s="470"/>
      <c r="AQ160" s="470"/>
      <c r="AR160" s="470"/>
    </row>
    <row r="161" spans="1:44" ht="15">
      <c r="A161" s="77"/>
      <c r="B161" s="97"/>
      <c r="C161" s="98"/>
      <c r="D161" s="99"/>
      <c r="E161" s="99"/>
      <c r="F161" s="99"/>
      <c r="G161" s="99"/>
      <c r="H161" s="99"/>
      <c r="I161" s="98"/>
      <c r="J161" s="98"/>
      <c r="K161" s="99"/>
      <c r="L161" s="99"/>
      <c r="M161" s="99"/>
      <c r="N161" s="98"/>
      <c r="O161" s="98"/>
      <c r="P161" s="100"/>
      <c r="Q161"/>
      <c r="R161" s="101"/>
      <c r="S161" s="102"/>
      <c r="T161" s="103"/>
      <c r="U161" s="104"/>
      <c r="V161" s="104"/>
      <c r="W161" s="104"/>
      <c r="X161" s="104"/>
      <c r="Y161" s="471"/>
      <c r="Z161" s="472"/>
      <c r="AA161" s="472"/>
      <c r="AB161" s="471"/>
      <c r="AC161" s="471"/>
      <c r="AD161" s="471"/>
      <c r="AE161" s="472"/>
      <c r="AG161" s="473"/>
      <c r="AH161" s="473"/>
      <c r="AI161" s="473"/>
      <c r="AJ161" s="473"/>
      <c r="AK161" s="473"/>
      <c r="AL161" s="473"/>
      <c r="AM161" s="473"/>
      <c r="AN161" s="473"/>
      <c r="AO161" s="473"/>
      <c r="AP161" s="473"/>
      <c r="AQ161" s="473"/>
      <c r="AR161" s="473"/>
    </row>
    <row r="162" spans="1:44" ht="15">
      <c r="A162" s="77"/>
      <c r="B162" s="97"/>
      <c r="C162" s="98"/>
      <c r="D162" s="99"/>
      <c r="E162" s="99"/>
      <c r="F162" s="99"/>
      <c r="G162" s="99"/>
      <c r="H162" s="99"/>
      <c r="I162" s="98"/>
      <c r="J162" s="98"/>
      <c r="K162" s="99"/>
      <c r="L162" s="99"/>
      <c r="M162" s="99"/>
      <c r="N162" s="98"/>
      <c r="O162" s="98"/>
      <c r="P162" s="100"/>
      <c r="Q162"/>
      <c r="R162" s="93"/>
      <c r="S162" s="94"/>
      <c r="T162" s="95"/>
      <c r="U162" s="105"/>
      <c r="V162" s="105"/>
      <c r="W162" s="105"/>
      <c r="X162" s="105"/>
      <c r="Y162" s="474"/>
      <c r="Z162" s="469"/>
      <c r="AA162" s="469"/>
      <c r="AB162" s="474"/>
      <c r="AC162" s="474"/>
      <c r="AD162" s="474"/>
      <c r="AE162" s="469"/>
      <c r="AG162" s="475"/>
      <c r="AH162" s="470"/>
      <c r="AI162" s="470"/>
      <c r="AJ162" s="470"/>
      <c r="AK162" s="470"/>
      <c r="AL162" s="470"/>
      <c r="AM162" s="470"/>
      <c r="AN162" s="470"/>
      <c r="AO162" s="470"/>
      <c r="AP162" s="470"/>
      <c r="AQ162" s="470"/>
      <c r="AR162" s="470"/>
    </row>
    <row r="163" spans="1:44" ht="15">
      <c r="A163" s="77"/>
      <c r="B163" s="97"/>
      <c r="C163" s="98"/>
      <c r="D163" s="99"/>
      <c r="E163" s="99"/>
      <c r="F163" s="99"/>
      <c r="G163" s="99"/>
      <c r="H163" s="99"/>
      <c r="I163" s="98"/>
      <c r="J163" s="98"/>
      <c r="K163" s="99"/>
      <c r="L163" s="99"/>
      <c r="M163" s="99"/>
      <c r="N163" s="98"/>
      <c r="O163" s="98"/>
      <c r="P163" s="100"/>
      <c r="Q163"/>
      <c r="R163" s="101"/>
      <c r="S163" s="102"/>
      <c r="T163" s="103"/>
      <c r="U163" s="104"/>
      <c r="V163" s="104"/>
      <c r="W163" s="104"/>
      <c r="X163" s="104"/>
      <c r="Y163" s="471"/>
      <c r="Z163" s="472"/>
      <c r="AA163" s="472"/>
      <c r="AB163" s="471"/>
      <c r="AC163" s="471"/>
      <c r="AD163" s="471"/>
      <c r="AE163" s="472"/>
      <c r="AG163" s="476"/>
      <c r="AH163" s="476"/>
      <c r="AI163" s="476"/>
      <c r="AJ163" s="476"/>
      <c r="AK163" s="476"/>
      <c r="AL163" s="476"/>
      <c r="AM163" s="476"/>
      <c r="AN163" s="476"/>
      <c r="AO163" s="476"/>
      <c r="AP163" s="476"/>
      <c r="AQ163" s="476"/>
      <c r="AR163" s="476"/>
    </row>
    <row r="164" spans="1:44" ht="15">
      <c r="A164" s="77"/>
      <c r="B164" s="97"/>
      <c r="C164" s="98"/>
      <c r="D164" s="99"/>
      <c r="E164" s="99"/>
      <c r="F164" s="99"/>
      <c r="G164" s="99"/>
      <c r="H164" s="99"/>
      <c r="I164" s="98"/>
      <c r="J164" s="98"/>
      <c r="K164" s="99"/>
      <c r="L164" s="99"/>
      <c r="M164" s="99"/>
      <c r="N164" s="98"/>
      <c r="O164" s="98"/>
      <c r="P164" s="100"/>
      <c r="Q164"/>
      <c r="R164" s="93"/>
      <c r="S164" s="94"/>
      <c r="T164" s="95"/>
      <c r="U164" s="105"/>
      <c r="V164" s="105"/>
      <c r="W164" s="105"/>
      <c r="X164" s="105"/>
      <c r="Y164" s="474"/>
      <c r="Z164" s="469"/>
      <c r="AA164" s="469"/>
      <c r="AB164" s="474"/>
      <c r="AC164" s="474"/>
      <c r="AD164" s="474"/>
      <c r="AE164" s="469"/>
      <c r="AG164" s="475"/>
      <c r="AH164" s="470"/>
      <c r="AI164" s="470"/>
      <c r="AJ164" s="470"/>
      <c r="AK164" s="470"/>
      <c r="AL164" s="470"/>
      <c r="AM164" s="470"/>
      <c r="AN164" s="470"/>
      <c r="AO164" s="470"/>
      <c r="AP164" s="470"/>
      <c r="AQ164" s="470"/>
      <c r="AR164" s="470"/>
    </row>
    <row r="165" spans="1:44" ht="15">
      <c r="A165" s="77"/>
      <c r="B165" s="97"/>
      <c r="C165" s="98"/>
      <c r="D165" s="99"/>
      <c r="E165" s="99"/>
      <c r="F165" s="99"/>
      <c r="G165" s="99"/>
      <c r="H165" s="99"/>
      <c r="I165" s="98"/>
      <c r="J165" s="98"/>
      <c r="K165" s="99"/>
      <c r="L165" s="99"/>
      <c r="M165" s="99"/>
      <c r="N165" s="98"/>
      <c r="O165" s="98"/>
      <c r="P165" s="100"/>
      <c r="Q165"/>
      <c r="R165" s="101"/>
      <c r="S165" s="102"/>
      <c r="T165" s="103"/>
      <c r="U165" s="104"/>
      <c r="V165" s="104"/>
      <c r="W165" s="104"/>
      <c r="X165" s="104"/>
      <c r="Y165" s="471"/>
      <c r="Z165" s="472"/>
      <c r="AA165" s="472"/>
      <c r="AB165" s="471"/>
      <c r="AC165" s="471"/>
      <c r="AD165" s="471"/>
      <c r="AE165" s="472"/>
      <c r="AG165" s="476"/>
      <c r="AH165" s="476"/>
      <c r="AI165" s="476"/>
      <c r="AJ165" s="476"/>
      <c r="AK165" s="476"/>
      <c r="AL165" s="476"/>
      <c r="AM165" s="476"/>
      <c r="AN165" s="476"/>
      <c r="AO165" s="476"/>
      <c r="AP165" s="476"/>
      <c r="AQ165" s="476"/>
      <c r="AR165" s="476"/>
    </row>
    <row r="166" spans="1:44" ht="15">
      <c r="A166" s="77"/>
      <c r="B166" s="97"/>
      <c r="C166" s="98"/>
      <c r="D166" s="99"/>
      <c r="E166" s="99"/>
      <c r="F166" s="99"/>
      <c r="G166" s="99"/>
      <c r="H166" s="99"/>
      <c r="I166" s="98"/>
      <c r="J166" s="98"/>
      <c r="K166" s="99"/>
      <c r="L166" s="99"/>
      <c r="M166" s="99"/>
      <c r="N166" s="98"/>
      <c r="O166" s="98"/>
      <c r="P166" s="100"/>
      <c r="Q166"/>
      <c r="R166" s="93"/>
      <c r="S166" s="94"/>
      <c r="T166" s="95"/>
      <c r="U166" s="105"/>
      <c r="V166" s="105"/>
      <c r="W166" s="105"/>
      <c r="X166" s="105"/>
      <c r="Y166" s="474"/>
      <c r="Z166" s="469"/>
      <c r="AA166" s="469"/>
      <c r="AB166" s="474"/>
      <c r="AC166" s="474"/>
      <c r="AD166" s="474"/>
      <c r="AE166" s="469"/>
      <c r="AG166" s="475"/>
      <c r="AH166" s="470"/>
      <c r="AI166" s="470"/>
      <c r="AJ166" s="470"/>
      <c r="AK166" s="470"/>
      <c r="AL166" s="470"/>
      <c r="AM166" s="470"/>
      <c r="AN166" s="470"/>
      <c r="AO166" s="470"/>
      <c r="AP166" s="470"/>
      <c r="AQ166" s="470"/>
      <c r="AR166" s="470"/>
    </row>
    <row r="167" spans="1:44" ht="15">
      <c r="A167" s="77"/>
      <c r="B167" s="97"/>
      <c r="C167" s="98"/>
      <c r="D167" s="99"/>
      <c r="E167" s="99"/>
      <c r="F167" s="99"/>
      <c r="G167" s="99"/>
      <c r="H167" s="99"/>
      <c r="I167" s="98"/>
      <c r="J167" s="98"/>
      <c r="K167" s="99"/>
      <c r="L167" s="99"/>
      <c r="M167" s="99"/>
      <c r="N167" s="98"/>
      <c r="O167" s="98"/>
      <c r="P167" s="100"/>
      <c r="Q167"/>
      <c r="R167" s="101"/>
      <c r="S167" s="102"/>
      <c r="T167" s="103"/>
      <c r="U167" s="104"/>
      <c r="V167" s="104"/>
      <c r="W167" s="104"/>
      <c r="X167" s="104"/>
      <c r="Y167" s="471"/>
      <c r="Z167" s="472"/>
      <c r="AA167" s="472"/>
      <c r="AB167" s="471"/>
      <c r="AC167" s="471"/>
      <c r="AD167" s="471"/>
      <c r="AE167" s="472"/>
      <c r="AG167" s="477"/>
      <c r="AH167" s="477"/>
      <c r="AI167" s="477"/>
      <c r="AJ167" s="477"/>
      <c r="AK167" s="477"/>
      <c r="AL167" s="477"/>
      <c r="AM167" s="477"/>
      <c r="AN167" s="477"/>
      <c r="AO167" s="477"/>
      <c r="AP167" s="477"/>
      <c r="AQ167" s="477"/>
      <c r="AR167" s="477"/>
    </row>
    <row r="168" spans="1:44" ht="15">
      <c r="A168" s="77"/>
      <c r="B168" s="97"/>
      <c r="C168" s="98"/>
      <c r="D168" s="99"/>
      <c r="E168" s="99"/>
      <c r="F168" s="99"/>
      <c r="G168" s="99"/>
      <c r="H168" s="99"/>
      <c r="I168" s="98"/>
      <c r="J168" s="98"/>
      <c r="K168" s="99"/>
      <c r="L168" s="99"/>
      <c r="M168" s="99"/>
      <c r="N168" s="98"/>
      <c r="O168" s="98"/>
      <c r="P168" s="100"/>
      <c r="Q168"/>
      <c r="R168" s="93"/>
      <c r="S168" s="94"/>
      <c r="T168" s="95"/>
      <c r="U168" s="105"/>
      <c r="V168" s="105"/>
      <c r="W168" s="105"/>
      <c r="X168" s="105"/>
      <c r="Y168" s="474"/>
      <c r="Z168" s="469"/>
      <c r="AA168" s="469"/>
      <c r="AB168" s="474"/>
      <c r="AC168" s="474"/>
      <c r="AD168" s="474"/>
      <c r="AE168" s="469"/>
      <c r="AG168" s="475"/>
      <c r="AH168" s="470"/>
      <c r="AI168" s="470"/>
      <c r="AJ168" s="470"/>
      <c r="AK168" s="470"/>
      <c r="AL168" s="470"/>
      <c r="AM168" s="470"/>
      <c r="AN168" s="470"/>
      <c r="AO168" s="470"/>
      <c r="AP168" s="470"/>
      <c r="AQ168" s="470"/>
      <c r="AR168" s="470"/>
    </row>
    <row r="169" spans="1:44" ht="15">
      <c r="A169" s="77"/>
      <c r="B169" s="97"/>
      <c r="C169" s="98"/>
      <c r="D169" s="99"/>
      <c r="E169" s="99"/>
      <c r="F169" s="99"/>
      <c r="G169" s="99"/>
      <c r="H169" s="99"/>
      <c r="I169" s="98"/>
      <c r="J169" s="98"/>
      <c r="K169" s="99"/>
      <c r="L169" s="99"/>
      <c r="M169" s="99"/>
      <c r="N169" s="98"/>
      <c r="O169" s="98"/>
      <c r="P169" s="100"/>
      <c r="Q169"/>
      <c r="R169" s="101"/>
      <c r="S169" s="102"/>
      <c r="T169" s="103"/>
      <c r="U169" s="104"/>
      <c r="V169" s="104"/>
      <c r="W169" s="104"/>
      <c r="X169" s="104"/>
      <c r="Y169" s="471"/>
      <c r="Z169" s="472"/>
      <c r="AA169" s="472"/>
      <c r="AB169" s="471"/>
      <c r="AC169" s="471"/>
      <c r="AD169" s="471"/>
      <c r="AE169" s="472"/>
      <c r="AG169" s="476"/>
      <c r="AH169" s="476"/>
      <c r="AI169" s="476"/>
      <c r="AJ169" s="476"/>
      <c r="AK169" s="476"/>
      <c r="AL169" s="476"/>
      <c r="AM169" s="476"/>
      <c r="AN169" s="476"/>
      <c r="AO169" s="476"/>
      <c r="AP169" s="476"/>
      <c r="AQ169" s="476"/>
      <c r="AR169" s="476"/>
    </row>
    <row r="170" spans="1:44" ht="15">
      <c r="A170" s="77"/>
      <c r="B170" s="97"/>
      <c r="C170" s="98"/>
      <c r="D170" s="99"/>
      <c r="E170" s="99"/>
      <c r="F170" s="99"/>
      <c r="G170" s="99"/>
      <c r="H170" s="99"/>
      <c r="I170" s="98"/>
      <c r="J170" s="98"/>
      <c r="K170" s="99"/>
      <c r="L170" s="99"/>
      <c r="M170" s="99"/>
      <c r="N170" s="98"/>
      <c r="O170" s="98"/>
      <c r="P170" s="100"/>
      <c r="Q170"/>
      <c r="R170" s="93"/>
      <c r="S170" s="94"/>
      <c r="T170" s="95"/>
      <c r="U170" s="105"/>
      <c r="V170" s="105"/>
      <c r="W170" s="105"/>
      <c r="X170" s="105"/>
      <c r="Y170" s="474"/>
      <c r="Z170" s="469"/>
      <c r="AA170" s="469"/>
      <c r="AB170" s="474"/>
      <c r="AC170" s="474"/>
      <c r="AD170" s="474"/>
      <c r="AE170" s="469"/>
      <c r="AG170" s="475"/>
      <c r="AH170" s="470"/>
      <c r="AI170" s="470"/>
      <c r="AJ170" s="470"/>
      <c r="AK170" s="470"/>
      <c r="AL170" s="470"/>
      <c r="AM170" s="470"/>
      <c r="AN170" s="470"/>
      <c r="AO170" s="470"/>
      <c r="AP170" s="470"/>
      <c r="AQ170" s="470"/>
      <c r="AR170" s="470"/>
    </row>
    <row r="171" spans="1:44" ht="15">
      <c r="A171" s="77"/>
      <c r="B171" s="97"/>
      <c r="C171" s="98"/>
      <c r="D171" s="99"/>
      <c r="E171" s="99"/>
      <c r="F171" s="99"/>
      <c r="G171" s="99"/>
      <c r="H171" s="99"/>
      <c r="I171" s="98"/>
      <c r="J171" s="98"/>
      <c r="K171" s="99"/>
      <c r="L171" s="99"/>
      <c r="M171" s="99"/>
      <c r="N171" s="98"/>
      <c r="O171" s="98"/>
      <c r="P171" s="100"/>
      <c r="Q171"/>
      <c r="R171" s="101"/>
      <c r="S171" s="102"/>
      <c r="T171" s="103"/>
      <c r="U171" s="104"/>
      <c r="V171" s="104"/>
      <c r="W171" s="104"/>
      <c r="X171" s="104"/>
      <c r="Y171" s="471"/>
      <c r="Z171" s="472"/>
      <c r="AA171" s="472"/>
      <c r="AB171" s="471"/>
      <c r="AC171" s="471"/>
      <c r="AD171" s="471"/>
      <c r="AE171" s="472"/>
      <c r="AG171" s="476"/>
      <c r="AH171" s="476"/>
      <c r="AI171" s="476"/>
      <c r="AJ171" s="476"/>
      <c r="AK171" s="476"/>
      <c r="AL171" s="476"/>
      <c r="AM171" s="476"/>
      <c r="AN171" s="476"/>
      <c r="AO171" s="476"/>
      <c r="AP171" s="476"/>
      <c r="AQ171" s="476"/>
      <c r="AR171" s="476"/>
    </row>
    <row r="172" spans="1:44" ht="15">
      <c r="A172" s="77"/>
      <c r="B172" s="97"/>
      <c r="C172" s="98"/>
      <c r="D172" s="99"/>
      <c r="E172" s="99"/>
      <c r="F172" s="99"/>
      <c r="G172" s="99"/>
      <c r="H172" s="99"/>
      <c r="I172" s="98"/>
      <c r="J172" s="98"/>
      <c r="K172" s="99"/>
      <c r="L172" s="99"/>
      <c r="M172" s="99"/>
      <c r="N172" s="98"/>
      <c r="O172" s="98"/>
      <c r="P172" s="100"/>
      <c r="Q172"/>
      <c r="R172" s="93"/>
      <c r="S172" s="94"/>
      <c r="T172" s="95"/>
      <c r="U172" s="105"/>
      <c r="V172" s="105"/>
      <c r="W172" s="105"/>
      <c r="X172" s="105"/>
      <c r="Y172" s="474"/>
      <c r="Z172" s="469"/>
      <c r="AA172" s="469"/>
      <c r="AB172" s="474"/>
      <c r="AC172" s="474"/>
      <c r="AD172" s="474"/>
      <c r="AE172" s="469"/>
      <c r="AG172" s="475"/>
      <c r="AH172" s="470"/>
      <c r="AI172" s="470"/>
      <c r="AJ172" s="470"/>
      <c r="AK172" s="470"/>
      <c r="AL172" s="470"/>
      <c r="AM172" s="470"/>
      <c r="AN172" s="470"/>
      <c r="AO172" s="470"/>
      <c r="AP172" s="470"/>
      <c r="AQ172" s="470"/>
      <c r="AR172" s="470"/>
    </row>
    <row r="173" spans="1:44" ht="15">
      <c r="A173" s="77"/>
      <c r="B173" s="97"/>
      <c r="C173" s="98"/>
      <c r="D173" s="99"/>
      <c r="E173" s="99"/>
      <c r="F173" s="99"/>
      <c r="G173" s="99"/>
      <c r="H173" s="99"/>
      <c r="I173" s="98"/>
      <c r="J173" s="98"/>
      <c r="K173" s="99"/>
      <c r="L173" s="99"/>
      <c r="M173" s="99"/>
      <c r="N173" s="98"/>
      <c r="O173" s="98"/>
      <c r="P173" s="100"/>
      <c r="Q173"/>
      <c r="R173" s="101"/>
      <c r="S173" s="102"/>
      <c r="T173" s="103"/>
      <c r="U173" s="104"/>
      <c r="V173" s="104"/>
      <c r="W173" s="104"/>
      <c r="X173" s="104"/>
      <c r="Y173" s="471"/>
      <c r="Z173" s="472"/>
      <c r="AA173" s="472"/>
      <c r="AB173" s="471"/>
      <c r="AC173" s="471"/>
      <c r="AD173" s="471"/>
      <c r="AE173" s="472"/>
      <c r="AG173" s="476"/>
      <c r="AH173" s="476"/>
      <c r="AI173" s="476"/>
      <c r="AJ173" s="476"/>
      <c r="AK173" s="476"/>
      <c r="AL173" s="476"/>
      <c r="AM173" s="476"/>
      <c r="AN173" s="476"/>
      <c r="AO173" s="476"/>
      <c r="AP173" s="476"/>
      <c r="AQ173" s="476"/>
      <c r="AR173" s="476"/>
    </row>
    <row r="174" spans="1:44" ht="15">
      <c r="A174" s="77"/>
      <c r="B174" s="97"/>
      <c r="C174" s="98"/>
      <c r="D174" s="99"/>
      <c r="E174" s="99"/>
      <c r="F174" s="99"/>
      <c r="G174" s="99"/>
      <c r="H174" s="99"/>
      <c r="I174" s="98"/>
      <c r="J174" s="98"/>
      <c r="K174" s="99"/>
      <c r="L174" s="99"/>
      <c r="M174" s="99"/>
      <c r="N174" s="98"/>
      <c r="O174" s="98"/>
      <c r="P174" s="100"/>
      <c r="Q174"/>
      <c r="R174" s="93"/>
      <c r="S174" s="94"/>
      <c r="T174" s="95"/>
      <c r="U174" s="105"/>
      <c r="V174" s="105"/>
      <c r="W174" s="105"/>
      <c r="X174" s="105"/>
      <c r="Y174" s="474"/>
      <c r="Z174" s="469"/>
      <c r="AA174" s="469"/>
      <c r="AB174" s="474"/>
      <c r="AC174" s="474"/>
      <c r="AD174" s="474"/>
      <c r="AE174" s="469"/>
      <c r="AG174" s="475"/>
      <c r="AH174" s="470"/>
      <c r="AI174" s="470"/>
      <c r="AJ174" s="470"/>
      <c r="AK174" s="470"/>
      <c r="AL174" s="470"/>
      <c r="AM174" s="470"/>
      <c r="AN174" s="470"/>
      <c r="AO174" s="470"/>
      <c r="AP174" s="470"/>
      <c r="AQ174" s="470"/>
      <c r="AR174" s="470"/>
    </row>
    <row r="175" spans="1:44" ht="15">
      <c r="A175" s="77"/>
      <c r="B175" s="97"/>
      <c r="C175" s="98"/>
      <c r="D175" s="99"/>
      <c r="E175" s="99"/>
      <c r="F175" s="99"/>
      <c r="G175" s="99"/>
      <c r="H175" s="99"/>
      <c r="I175" s="98"/>
      <c r="J175" s="98"/>
      <c r="K175" s="99"/>
      <c r="L175" s="99"/>
      <c r="M175" s="99"/>
      <c r="N175" s="98"/>
      <c r="O175" s="98"/>
      <c r="P175" s="100"/>
      <c r="Q175"/>
      <c r="R175" s="101"/>
      <c r="S175" s="102"/>
      <c r="T175" s="103"/>
      <c r="U175" s="104"/>
      <c r="V175" s="104"/>
      <c r="W175" s="104"/>
      <c r="X175" s="104"/>
      <c r="Y175" s="471"/>
      <c r="Z175" s="472"/>
      <c r="AA175" s="472"/>
      <c r="AB175" s="471"/>
      <c r="AC175" s="471"/>
      <c r="AD175" s="471"/>
      <c r="AE175" s="472"/>
      <c r="AG175" s="476"/>
      <c r="AH175" s="476"/>
      <c r="AI175" s="476"/>
      <c r="AJ175" s="476"/>
      <c r="AK175" s="476"/>
      <c r="AL175" s="476"/>
      <c r="AM175" s="476"/>
      <c r="AN175" s="476"/>
      <c r="AO175" s="476"/>
      <c r="AP175" s="476"/>
      <c r="AQ175" s="476"/>
      <c r="AR175" s="476"/>
    </row>
    <row r="176" spans="1:44" ht="15">
      <c r="A176" s="77"/>
      <c r="B176" s="97"/>
      <c r="C176" s="98"/>
      <c r="D176" s="99"/>
      <c r="E176" s="99"/>
      <c r="F176" s="99"/>
      <c r="G176" s="99"/>
      <c r="H176" s="99"/>
      <c r="I176" s="98"/>
      <c r="J176" s="98"/>
      <c r="K176" s="99"/>
      <c r="L176" s="99"/>
      <c r="M176" s="99"/>
      <c r="N176" s="98"/>
      <c r="O176" s="98"/>
      <c r="P176" s="100"/>
      <c r="Q176"/>
      <c r="R176" s="93"/>
      <c r="S176" s="94"/>
      <c r="T176" s="95"/>
      <c r="U176" s="105"/>
      <c r="V176" s="105"/>
      <c r="W176" s="105"/>
      <c r="X176" s="105"/>
      <c r="Y176" s="474"/>
      <c r="Z176" s="469"/>
      <c r="AA176" s="469"/>
      <c r="AB176" s="474"/>
      <c r="AC176" s="474"/>
      <c r="AD176" s="474"/>
      <c r="AE176" s="469"/>
      <c r="AG176" s="475"/>
      <c r="AH176" s="470"/>
      <c r="AI176" s="470"/>
      <c r="AJ176" s="470"/>
      <c r="AK176" s="470"/>
      <c r="AL176" s="470"/>
      <c r="AM176" s="470"/>
      <c r="AN176" s="470"/>
      <c r="AO176" s="470"/>
      <c r="AP176" s="470"/>
      <c r="AQ176" s="470"/>
      <c r="AR176" s="470"/>
    </row>
    <row r="177" spans="1:50" ht="15">
      <c r="A177" s="77"/>
      <c r="B177" s="97"/>
      <c r="C177" s="98"/>
      <c r="D177" s="99"/>
      <c r="E177" s="99"/>
      <c r="F177" s="99"/>
      <c r="G177" s="99"/>
      <c r="H177" s="99"/>
      <c r="I177" s="98"/>
      <c r="J177" s="98"/>
      <c r="K177" s="99"/>
      <c r="L177" s="99"/>
      <c r="M177" s="99"/>
      <c r="N177" s="98"/>
      <c r="O177" s="98"/>
      <c r="P177" s="100"/>
      <c r="Q177"/>
      <c r="R177" s="101"/>
      <c r="S177" s="102"/>
      <c r="T177" s="103"/>
      <c r="U177" s="104"/>
      <c r="V177" s="104"/>
      <c r="W177" s="104"/>
      <c r="X177" s="104"/>
      <c r="Y177" s="471"/>
      <c r="Z177" s="472"/>
      <c r="AA177" s="472"/>
      <c r="AB177" s="471"/>
      <c r="AC177" s="471"/>
      <c r="AD177" s="471"/>
      <c r="AE177" s="472"/>
      <c r="AG177" s="476"/>
      <c r="AH177" s="476"/>
      <c r="AI177" s="476"/>
      <c r="AJ177" s="476"/>
      <c r="AK177" s="476"/>
      <c r="AL177" s="476"/>
      <c r="AM177" s="476"/>
      <c r="AN177" s="476"/>
      <c r="AO177" s="476"/>
      <c r="AP177" s="476"/>
      <c r="AQ177" s="476"/>
      <c r="AR177" s="476"/>
    </row>
    <row r="178" spans="1:50" ht="15">
      <c r="A178" s="77"/>
      <c r="B178" s="97"/>
      <c r="C178" s="98"/>
      <c r="D178" s="99"/>
      <c r="E178" s="99"/>
      <c r="F178" s="99"/>
      <c r="G178" s="99"/>
      <c r="H178" s="99"/>
      <c r="I178" s="98"/>
      <c r="J178" s="98"/>
      <c r="K178" s="99"/>
      <c r="L178" s="99"/>
      <c r="M178" s="99"/>
      <c r="N178" s="98"/>
      <c r="O178" s="98"/>
      <c r="P178" s="100"/>
      <c r="Q178"/>
      <c r="R178" s="93"/>
      <c r="S178" s="94"/>
      <c r="T178" s="95"/>
      <c r="U178" s="105"/>
      <c r="V178" s="105"/>
      <c r="W178" s="105"/>
      <c r="X178" s="105"/>
      <c r="Y178" s="474"/>
      <c r="Z178" s="469"/>
      <c r="AA178" s="469"/>
      <c r="AB178" s="474"/>
      <c r="AC178" s="474"/>
      <c r="AD178" s="474"/>
      <c r="AE178" s="469"/>
      <c r="AG178" s="475"/>
      <c r="AH178" s="470"/>
      <c r="AI178" s="470"/>
      <c r="AJ178" s="470"/>
      <c r="AK178" s="470"/>
      <c r="AL178" s="470"/>
      <c r="AM178" s="470"/>
      <c r="AN178" s="470"/>
      <c r="AO178" s="470"/>
      <c r="AP178" s="470"/>
      <c r="AQ178" s="470"/>
      <c r="AR178" s="470"/>
    </row>
    <row r="179" spans="1:50" ht="15">
      <c r="A179" s="77"/>
      <c r="B179" s="97"/>
      <c r="C179" s="98"/>
      <c r="D179" s="99"/>
      <c r="E179" s="99"/>
      <c r="F179" s="99"/>
      <c r="G179" s="99"/>
      <c r="H179" s="99"/>
      <c r="I179" s="98"/>
      <c r="J179" s="98"/>
      <c r="K179" s="99"/>
      <c r="L179" s="99"/>
      <c r="M179" s="99"/>
      <c r="N179" s="98"/>
      <c r="O179" s="98"/>
      <c r="P179" s="100"/>
      <c r="Q179"/>
      <c r="R179" s="101"/>
      <c r="S179" s="102"/>
      <c r="T179" s="103"/>
      <c r="U179" s="104"/>
      <c r="V179" s="104"/>
      <c r="W179" s="104"/>
      <c r="X179" s="104"/>
      <c r="Y179" s="471"/>
      <c r="Z179" s="472"/>
      <c r="AA179" s="472"/>
      <c r="AB179" s="471"/>
      <c r="AC179" s="471"/>
      <c r="AD179" s="471"/>
      <c r="AE179" s="472"/>
      <c r="AG179" s="476"/>
      <c r="AH179" s="476"/>
      <c r="AI179" s="476"/>
      <c r="AJ179" s="476"/>
      <c r="AK179" s="476"/>
      <c r="AL179" s="476"/>
      <c r="AM179" s="476"/>
      <c r="AN179" s="476"/>
      <c r="AO179" s="476"/>
      <c r="AP179" s="476"/>
      <c r="AQ179" s="476"/>
      <c r="AR179" s="476"/>
    </row>
    <row r="180" spans="1:50" ht="15">
      <c r="A180" s="77"/>
      <c r="B180" s="97"/>
      <c r="C180" s="98"/>
      <c r="D180" s="99"/>
      <c r="E180" s="99"/>
      <c r="F180" s="99"/>
      <c r="G180" s="99"/>
      <c r="H180" s="99"/>
      <c r="I180" s="98"/>
      <c r="J180" s="98"/>
      <c r="K180" s="99"/>
      <c r="L180" s="99"/>
      <c r="M180" s="99"/>
      <c r="N180" s="98"/>
      <c r="O180" s="98"/>
      <c r="P180" s="100"/>
      <c r="Q180"/>
      <c r="R180" s="93"/>
      <c r="S180" s="94"/>
      <c r="T180" s="95"/>
      <c r="U180" s="105"/>
      <c r="V180" s="105"/>
      <c r="W180" s="105"/>
      <c r="X180" s="105"/>
      <c r="Y180" s="474"/>
      <c r="Z180" s="469"/>
      <c r="AA180" s="469"/>
      <c r="AB180" s="474"/>
      <c r="AC180" s="474"/>
      <c r="AD180" s="474"/>
      <c r="AE180" s="469"/>
      <c r="AG180" s="475"/>
      <c r="AH180" s="478"/>
      <c r="AI180" s="478"/>
      <c r="AJ180" s="478"/>
      <c r="AK180" s="478"/>
      <c r="AL180" s="478"/>
      <c r="AM180" s="478"/>
      <c r="AN180" s="478"/>
      <c r="AO180" s="478"/>
      <c r="AP180" s="478"/>
      <c r="AQ180" s="478"/>
      <c r="AR180" s="478"/>
    </row>
    <row r="181" spans="1:50" ht="15.75" thickBot="1">
      <c r="A181" s="77"/>
      <c r="B181" s="97"/>
      <c r="C181" s="98"/>
      <c r="D181" s="99"/>
      <c r="E181" s="99"/>
      <c r="F181" s="99"/>
      <c r="G181" s="99"/>
      <c r="H181" s="99"/>
      <c r="I181" s="98"/>
      <c r="J181" s="98"/>
      <c r="K181" s="99"/>
      <c r="L181" s="99"/>
      <c r="M181" s="99"/>
      <c r="N181" s="98"/>
      <c r="O181" s="98"/>
      <c r="P181" s="100"/>
      <c r="Q181"/>
      <c r="R181" s="107"/>
      <c r="S181" s="108"/>
      <c r="T181" s="109"/>
      <c r="U181" s="110"/>
      <c r="V181" s="110"/>
      <c r="W181" s="110"/>
      <c r="X181" s="110"/>
      <c r="Y181" s="479"/>
      <c r="Z181" s="480"/>
      <c r="AA181" s="480"/>
      <c r="AB181" s="479"/>
      <c r="AC181" s="479"/>
      <c r="AD181" s="479"/>
      <c r="AE181" s="480"/>
      <c r="AF181" s="481"/>
      <c r="AG181" s="111"/>
      <c r="AH181" s="111"/>
      <c r="AI181" s="111"/>
      <c r="AJ181" s="111"/>
      <c r="AK181" s="111"/>
      <c r="AL181" s="111"/>
      <c r="AM181" s="111"/>
      <c r="AN181" s="111"/>
      <c r="AO181" s="111"/>
      <c r="AP181" s="111"/>
      <c r="AQ181" s="111"/>
      <c r="AR181" s="111"/>
    </row>
    <row r="182" spans="1:50" ht="15">
      <c r="A182" s="85"/>
      <c r="B182" s="72"/>
      <c r="C182" s="90"/>
      <c r="D182" s="91"/>
      <c r="E182" s="91"/>
      <c r="F182" s="91"/>
      <c r="G182" s="91"/>
      <c r="H182" s="91"/>
      <c r="I182" s="90"/>
      <c r="J182" s="90"/>
      <c r="K182" s="91"/>
      <c r="L182" s="91"/>
      <c r="M182" s="91"/>
      <c r="N182" s="90"/>
      <c r="O182" s="90"/>
      <c r="P182" s="92"/>
      <c r="Q182"/>
      <c r="R182" s="93"/>
      <c r="S182" s="94"/>
      <c r="T182" s="95"/>
      <c r="U182" s="105"/>
      <c r="V182" s="105"/>
      <c r="W182" s="105"/>
      <c r="X182" s="105"/>
      <c r="Y182" s="474"/>
      <c r="Z182" s="469"/>
      <c r="AA182" s="469"/>
      <c r="AB182" s="474"/>
      <c r="AC182" s="474"/>
      <c r="AD182" s="474"/>
      <c r="AE182" s="469"/>
      <c r="AG182" s="470"/>
      <c r="AH182" s="470"/>
      <c r="AI182" s="470"/>
      <c r="AJ182" s="470"/>
      <c r="AK182" s="470"/>
      <c r="AL182" s="470"/>
      <c r="AM182" s="470"/>
      <c r="AN182" s="470"/>
      <c r="AO182" s="470"/>
      <c r="AP182" s="470"/>
      <c r="AQ182" s="470"/>
      <c r="AR182" s="470"/>
      <c r="AT182" s="112"/>
      <c r="AU182" s="112"/>
      <c r="AV182" s="112"/>
      <c r="AW182" s="112"/>
      <c r="AX182" s="112"/>
    </row>
    <row r="183" spans="1:50" ht="15">
      <c r="A183" s="77"/>
      <c r="B183" s="97"/>
      <c r="C183" s="98"/>
      <c r="D183" s="99"/>
      <c r="E183" s="99"/>
      <c r="F183" s="99"/>
      <c r="G183" s="99"/>
      <c r="H183" s="99"/>
      <c r="I183" s="98"/>
      <c r="J183" s="98"/>
      <c r="K183" s="99"/>
      <c r="L183" s="99"/>
      <c r="M183" s="99"/>
      <c r="N183" s="98"/>
      <c r="O183" s="98"/>
      <c r="P183" s="100"/>
      <c r="Q183"/>
      <c r="R183" s="101"/>
      <c r="S183" s="102"/>
      <c r="T183" s="103"/>
      <c r="U183" s="104"/>
      <c r="V183" s="104"/>
      <c r="W183" s="104"/>
      <c r="X183" s="104"/>
      <c r="Y183" s="471"/>
      <c r="Z183" s="472"/>
      <c r="AA183" s="472"/>
      <c r="AB183" s="471"/>
      <c r="AC183" s="471"/>
      <c r="AD183" s="471"/>
      <c r="AE183" s="472"/>
      <c r="AG183" s="482"/>
      <c r="AH183" s="473"/>
      <c r="AI183" s="473"/>
      <c r="AJ183" s="473"/>
      <c r="AK183" s="473"/>
      <c r="AL183" s="473"/>
      <c r="AM183" s="482"/>
      <c r="AN183" s="473"/>
      <c r="AO183" s="473"/>
      <c r="AP183" s="473"/>
      <c r="AQ183" s="473"/>
      <c r="AR183" s="473"/>
      <c r="AS183" s="112"/>
      <c r="AT183" s="112"/>
      <c r="AU183" s="112"/>
      <c r="AV183" s="112"/>
      <c r="AW183" s="112"/>
    </row>
    <row r="184" spans="1:50" ht="15">
      <c r="A184" s="77"/>
      <c r="B184" s="97"/>
      <c r="C184" s="98"/>
      <c r="D184" s="99"/>
      <c r="E184" s="99"/>
      <c r="F184" s="99"/>
      <c r="G184" s="99"/>
      <c r="H184" s="99"/>
      <c r="I184" s="98"/>
      <c r="J184" s="98"/>
      <c r="K184" s="99"/>
      <c r="L184" s="99"/>
      <c r="M184" s="99"/>
      <c r="N184" s="98"/>
      <c r="O184" s="98"/>
      <c r="P184" s="100"/>
      <c r="Q184"/>
      <c r="R184" s="93"/>
      <c r="S184" s="94"/>
      <c r="T184" s="95"/>
      <c r="U184" s="105"/>
      <c r="V184" s="105"/>
      <c r="W184" s="105"/>
      <c r="X184" s="105"/>
      <c r="Y184" s="474"/>
      <c r="Z184" s="469"/>
      <c r="AA184" s="469"/>
      <c r="AB184" s="474"/>
      <c r="AC184" s="474"/>
      <c r="AD184" s="474"/>
      <c r="AE184" s="469"/>
      <c r="AG184" s="475"/>
      <c r="AH184" s="470"/>
      <c r="AI184" s="470"/>
      <c r="AJ184" s="470"/>
      <c r="AK184" s="470"/>
      <c r="AL184" s="470"/>
      <c r="AM184" s="470"/>
      <c r="AN184" s="470"/>
      <c r="AO184" s="470"/>
      <c r="AP184" s="470"/>
      <c r="AQ184" s="470"/>
      <c r="AR184" s="470"/>
    </row>
    <row r="185" spans="1:50" ht="15">
      <c r="A185" s="77"/>
      <c r="B185" s="97"/>
      <c r="C185" s="98"/>
      <c r="D185" s="99"/>
      <c r="E185" s="99"/>
      <c r="F185" s="99"/>
      <c r="G185" s="99"/>
      <c r="H185" s="99"/>
      <c r="I185" s="98"/>
      <c r="J185" s="98"/>
      <c r="K185" s="99"/>
      <c r="L185" s="99"/>
      <c r="M185" s="99"/>
      <c r="N185" s="98"/>
      <c r="O185" s="98"/>
      <c r="P185" s="100"/>
      <c r="Q185"/>
      <c r="R185" s="101"/>
      <c r="S185" s="102"/>
      <c r="T185" s="103"/>
      <c r="U185" s="104"/>
      <c r="V185" s="104"/>
      <c r="W185" s="104"/>
      <c r="X185" s="104"/>
      <c r="Y185" s="471"/>
      <c r="Z185" s="472"/>
      <c r="AA185" s="472"/>
      <c r="AB185" s="471"/>
      <c r="AC185" s="471"/>
      <c r="AD185" s="471"/>
      <c r="AE185" s="472"/>
      <c r="AG185" s="476"/>
      <c r="AH185" s="476"/>
      <c r="AI185" s="476"/>
      <c r="AJ185" s="476"/>
      <c r="AK185" s="476"/>
      <c r="AL185" s="476"/>
      <c r="AM185" s="476"/>
      <c r="AN185" s="476"/>
      <c r="AO185" s="476"/>
      <c r="AP185" s="476"/>
      <c r="AQ185" s="476"/>
      <c r="AR185" s="476"/>
    </row>
    <row r="186" spans="1:50" ht="15">
      <c r="A186" s="77"/>
      <c r="B186" s="97"/>
      <c r="C186" s="98"/>
      <c r="D186" s="99"/>
      <c r="E186" s="99"/>
      <c r="F186" s="99"/>
      <c r="G186" s="99"/>
      <c r="H186" s="99"/>
      <c r="I186" s="98"/>
      <c r="J186" s="98"/>
      <c r="K186" s="99"/>
      <c r="L186" s="99"/>
      <c r="M186" s="99"/>
      <c r="N186" s="98"/>
      <c r="O186" s="98"/>
      <c r="P186" s="100"/>
      <c r="Q186"/>
      <c r="R186" s="93"/>
      <c r="S186" s="94"/>
      <c r="T186" s="95"/>
      <c r="U186" s="105"/>
      <c r="V186" s="105"/>
      <c r="W186" s="105"/>
      <c r="X186" s="105"/>
      <c r="Y186" s="474"/>
      <c r="Z186" s="469"/>
      <c r="AA186" s="469"/>
      <c r="AB186" s="474"/>
      <c r="AC186" s="474"/>
      <c r="AD186" s="474"/>
      <c r="AE186" s="469"/>
      <c r="AG186" s="475"/>
      <c r="AH186" s="470"/>
      <c r="AI186" s="470"/>
      <c r="AJ186" s="470"/>
      <c r="AK186" s="470"/>
      <c r="AL186" s="470"/>
      <c r="AM186" s="470"/>
      <c r="AN186" s="470"/>
      <c r="AO186" s="470"/>
      <c r="AP186" s="470"/>
      <c r="AQ186" s="470"/>
      <c r="AR186" s="470"/>
    </row>
    <row r="187" spans="1:50" ht="15">
      <c r="A187" s="77"/>
      <c r="B187" s="97"/>
      <c r="C187" s="98"/>
      <c r="D187" s="99"/>
      <c r="E187" s="99"/>
      <c r="F187" s="99"/>
      <c r="G187" s="99"/>
      <c r="H187" s="99"/>
      <c r="I187" s="98"/>
      <c r="J187" s="98"/>
      <c r="K187" s="99"/>
      <c r="L187" s="99"/>
      <c r="M187" s="99"/>
      <c r="N187" s="98"/>
      <c r="O187" s="98"/>
      <c r="P187" s="100"/>
      <c r="Q187"/>
      <c r="R187" s="101"/>
      <c r="S187" s="102"/>
      <c r="T187" s="103"/>
      <c r="U187" s="104"/>
      <c r="V187" s="104"/>
      <c r="W187" s="104"/>
      <c r="X187" s="104"/>
      <c r="Y187" s="471"/>
      <c r="Z187" s="472"/>
      <c r="AA187" s="472"/>
      <c r="AB187" s="471"/>
      <c r="AC187" s="471"/>
      <c r="AD187" s="471"/>
      <c r="AE187" s="472"/>
      <c r="AG187" s="476"/>
      <c r="AH187" s="476"/>
      <c r="AI187" s="476"/>
      <c r="AJ187" s="476"/>
      <c r="AK187" s="476"/>
      <c r="AL187" s="476"/>
      <c r="AM187" s="476"/>
      <c r="AN187" s="476"/>
      <c r="AO187" s="476"/>
      <c r="AP187" s="476"/>
      <c r="AQ187" s="476"/>
      <c r="AR187" s="476"/>
    </row>
    <row r="188" spans="1:50" ht="15">
      <c r="A188" s="77"/>
      <c r="B188" s="97"/>
      <c r="C188" s="98"/>
      <c r="D188" s="99"/>
      <c r="E188" s="99"/>
      <c r="F188" s="99"/>
      <c r="G188" s="99"/>
      <c r="H188" s="99"/>
      <c r="I188" s="98"/>
      <c r="J188" s="98"/>
      <c r="K188" s="99"/>
      <c r="L188" s="99"/>
      <c r="M188" s="99"/>
      <c r="N188" s="98"/>
      <c r="O188" s="98"/>
      <c r="P188" s="100"/>
      <c r="Q188"/>
      <c r="R188" s="93"/>
      <c r="S188" s="94"/>
      <c r="T188" s="95"/>
      <c r="U188" s="105"/>
      <c r="V188" s="105"/>
      <c r="W188" s="105"/>
      <c r="X188" s="105"/>
      <c r="Y188" s="474"/>
      <c r="Z188" s="469"/>
      <c r="AA188" s="469"/>
      <c r="AB188" s="474"/>
      <c r="AC188" s="474"/>
      <c r="AD188" s="474"/>
      <c r="AE188" s="469"/>
      <c r="AG188" s="475"/>
      <c r="AH188" s="470"/>
      <c r="AI188" s="470"/>
      <c r="AJ188" s="470"/>
      <c r="AK188" s="470"/>
      <c r="AL188" s="470"/>
      <c r="AM188" s="470"/>
      <c r="AN188" s="470"/>
      <c r="AO188" s="470"/>
      <c r="AP188" s="470"/>
      <c r="AQ188" s="470"/>
      <c r="AR188" s="470"/>
    </row>
    <row r="189" spans="1:50" ht="15">
      <c r="A189" s="77"/>
      <c r="B189" s="97"/>
      <c r="C189" s="98"/>
      <c r="D189" s="99"/>
      <c r="E189" s="99"/>
      <c r="F189" s="99"/>
      <c r="G189" s="99"/>
      <c r="H189" s="99"/>
      <c r="I189" s="98"/>
      <c r="J189" s="98"/>
      <c r="K189" s="99"/>
      <c r="L189" s="99"/>
      <c r="M189" s="99"/>
      <c r="N189" s="98"/>
      <c r="O189" s="98"/>
      <c r="P189" s="100"/>
      <c r="Q189"/>
      <c r="R189" s="101"/>
      <c r="S189" s="102"/>
      <c r="T189" s="103"/>
      <c r="U189" s="104"/>
      <c r="V189" s="104"/>
      <c r="W189" s="104"/>
      <c r="X189" s="104"/>
      <c r="Y189" s="471"/>
      <c r="Z189" s="472"/>
      <c r="AA189" s="472"/>
      <c r="AB189" s="471"/>
      <c r="AC189" s="471"/>
      <c r="AD189" s="471"/>
      <c r="AE189" s="472"/>
      <c r="AG189" s="477"/>
      <c r="AH189" s="477"/>
      <c r="AI189" s="477"/>
      <c r="AJ189" s="477"/>
      <c r="AK189" s="477"/>
      <c r="AL189" s="477"/>
      <c r="AM189" s="477"/>
      <c r="AN189" s="477"/>
      <c r="AO189" s="477"/>
      <c r="AP189" s="477"/>
      <c r="AQ189" s="477"/>
      <c r="AR189" s="477"/>
    </row>
    <row r="190" spans="1:50" ht="15">
      <c r="A190" s="77"/>
      <c r="B190" s="97"/>
      <c r="C190" s="98"/>
      <c r="D190" s="99"/>
      <c r="E190" s="99"/>
      <c r="F190" s="99"/>
      <c r="G190" s="99"/>
      <c r="H190" s="99"/>
      <c r="I190" s="98"/>
      <c r="J190" s="98"/>
      <c r="K190" s="99"/>
      <c r="L190" s="99"/>
      <c r="M190" s="99"/>
      <c r="N190" s="98"/>
      <c r="O190" s="98"/>
      <c r="P190" s="100"/>
      <c r="Q190"/>
      <c r="R190" s="93"/>
      <c r="S190" s="94"/>
      <c r="T190" s="95"/>
      <c r="U190" s="105"/>
      <c r="V190" s="105"/>
      <c r="W190" s="105"/>
      <c r="X190" s="105"/>
      <c r="Y190" s="474"/>
      <c r="Z190" s="469"/>
      <c r="AA190" s="469"/>
      <c r="AB190" s="474"/>
      <c r="AC190" s="474"/>
      <c r="AD190" s="474"/>
      <c r="AE190" s="469"/>
      <c r="AG190" s="475"/>
      <c r="AH190" s="470"/>
      <c r="AI190" s="470"/>
      <c r="AJ190" s="470"/>
      <c r="AK190" s="470"/>
      <c r="AL190" s="470"/>
      <c r="AM190" s="470"/>
      <c r="AN190" s="470"/>
      <c r="AO190" s="470"/>
      <c r="AP190" s="470"/>
      <c r="AQ190" s="470"/>
      <c r="AR190" s="470"/>
    </row>
    <row r="191" spans="1:50" ht="15">
      <c r="A191" s="77"/>
      <c r="B191" s="97"/>
      <c r="C191" s="98"/>
      <c r="D191" s="99"/>
      <c r="E191" s="99"/>
      <c r="F191" s="99"/>
      <c r="G191" s="99"/>
      <c r="H191" s="99"/>
      <c r="I191" s="98"/>
      <c r="J191" s="98"/>
      <c r="K191" s="99"/>
      <c r="L191" s="99"/>
      <c r="M191" s="99"/>
      <c r="N191" s="98"/>
      <c r="O191" s="98"/>
      <c r="P191" s="100"/>
      <c r="Q191"/>
      <c r="R191" s="101"/>
      <c r="S191" s="102"/>
      <c r="T191" s="103"/>
      <c r="U191" s="104"/>
      <c r="V191" s="104"/>
      <c r="W191" s="104"/>
      <c r="X191" s="104"/>
      <c r="Y191" s="471"/>
      <c r="Z191" s="472"/>
      <c r="AA191" s="472"/>
      <c r="AB191" s="471"/>
      <c r="AC191" s="471"/>
      <c r="AD191" s="471"/>
      <c r="AE191" s="472"/>
      <c r="AG191" s="476"/>
      <c r="AH191" s="476"/>
      <c r="AI191" s="476"/>
      <c r="AJ191" s="476"/>
      <c r="AK191" s="476"/>
      <c r="AL191" s="476"/>
      <c r="AM191" s="476"/>
      <c r="AN191" s="476"/>
      <c r="AO191" s="476"/>
      <c r="AP191" s="476"/>
      <c r="AQ191" s="476"/>
      <c r="AR191" s="476"/>
      <c r="AS191" s="112"/>
    </row>
    <row r="192" spans="1:50" ht="15">
      <c r="A192" s="77"/>
      <c r="B192" s="97"/>
      <c r="C192" s="98"/>
      <c r="D192" s="99"/>
      <c r="E192" s="99"/>
      <c r="F192" s="99"/>
      <c r="G192" s="99"/>
      <c r="H192" s="99"/>
      <c r="I192" s="98"/>
      <c r="J192" s="98"/>
      <c r="K192" s="99"/>
      <c r="L192" s="99"/>
      <c r="M192" s="99"/>
      <c r="N192" s="98"/>
      <c r="O192" s="98"/>
      <c r="P192" s="100"/>
      <c r="Q192"/>
      <c r="R192" s="93"/>
      <c r="S192" s="94"/>
      <c r="T192" s="95"/>
      <c r="U192" s="105"/>
      <c r="V192" s="105"/>
      <c r="W192" s="105"/>
      <c r="X192" s="105"/>
      <c r="Y192" s="474"/>
      <c r="Z192" s="469"/>
      <c r="AA192" s="469"/>
      <c r="AB192" s="474"/>
      <c r="AC192" s="474"/>
      <c r="AD192" s="474"/>
      <c r="AE192" s="469"/>
      <c r="AG192" s="475"/>
      <c r="AH192" s="470"/>
      <c r="AI192" s="470"/>
      <c r="AJ192" s="470"/>
      <c r="AK192" s="470"/>
      <c r="AL192" s="470"/>
      <c r="AM192" s="470"/>
      <c r="AN192" s="470"/>
      <c r="AO192" s="470"/>
      <c r="AP192" s="470"/>
      <c r="AQ192" s="470"/>
      <c r="AR192" s="470"/>
    </row>
    <row r="193" spans="1:44" ht="15">
      <c r="A193" s="77"/>
      <c r="B193" s="97"/>
      <c r="C193" s="98"/>
      <c r="D193" s="99"/>
      <c r="E193" s="99"/>
      <c r="F193" s="99"/>
      <c r="G193" s="99"/>
      <c r="H193" s="99"/>
      <c r="I193" s="98"/>
      <c r="J193" s="98"/>
      <c r="K193" s="99"/>
      <c r="L193" s="99"/>
      <c r="M193" s="99"/>
      <c r="N193" s="98"/>
      <c r="O193" s="98"/>
      <c r="P193" s="100"/>
      <c r="Q193"/>
      <c r="R193" s="101"/>
      <c r="S193" s="102"/>
      <c r="T193" s="103"/>
      <c r="U193" s="104"/>
      <c r="V193" s="104"/>
      <c r="W193" s="104"/>
      <c r="X193" s="104"/>
      <c r="Y193" s="471"/>
      <c r="Z193" s="472"/>
      <c r="AA193" s="472"/>
      <c r="AB193" s="471"/>
      <c r="AC193" s="471"/>
      <c r="AD193" s="471"/>
      <c r="AE193" s="472"/>
      <c r="AG193" s="476"/>
      <c r="AH193" s="476"/>
      <c r="AI193" s="476"/>
      <c r="AJ193" s="476"/>
      <c r="AK193" s="476"/>
      <c r="AL193" s="476"/>
      <c r="AM193" s="476"/>
      <c r="AN193" s="476"/>
      <c r="AO193" s="476"/>
      <c r="AP193" s="476"/>
      <c r="AQ193" s="476"/>
      <c r="AR193" s="476"/>
    </row>
    <row r="194" spans="1:44" ht="15">
      <c r="A194" s="77"/>
      <c r="B194" s="97"/>
      <c r="C194" s="98"/>
      <c r="D194" s="99"/>
      <c r="E194" s="99"/>
      <c r="F194" s="99"/>
      <c r="G194" s="99"/>
      <c r="H194" s="99"/>
      <c r="I194" s="98"/>
      <c r="J194" s="98"/>
      <c r="K194" s="99"/>
      <c r="L194" s="99"/>
      <c r="M194" s="99"/>
      <c r="N194" s="98"/>
      <c r="O194" s="98"/>
      <c r="P194" s="100"/>
      <c r="Q194"/>
      <c r="R194" s="93"/>
      <c r="S194" s="94"/>
      <c r="T194" s="95"/>
      <c r="U194" s="105"/>
      <c r="V194" s="105"/>
      <c r="W194" s="105"/>
      <c r="X194" s="105"/>
      <c r="Y194" s="474"/>
      <c r="Z194" s="469"/>
      <c r="AA194" s="469"/>
      <c r="AB194" s="474"/>
      <c r="AC194" s="474"/>
      <c r="AD194" s="474"/>
      <c r="AE194" s="469"/>
      <c r="AG194" s="475"/>
      <c r="AH194" s="470"/>
      <c r="AI194" s="470"/>
      <c r="AJ194" s="470"/>
      <c r="AK194" s="470"/>
      <c r="AL194" s="470"/>
      <c r="AM194" s="470"/>
      <c r="AN194" s="470"/>
      <c r="AO194" s="470"/>
      <c r="AP194" s="470"/>
      <c r="AQ194" s="470"/>
      <c r="AR194" s="470"/>
    </row>
    <row r="195" spans="1:44" ht="15">
      <c r="A195" s="77"/>
      <c r="B195" s="97"/>
      <c r="C195" s="98"/>
      <c r="D195" s="99"/>
      <c r="E195" s="99"/>
      <c r="F195" s="99"/>
      <c r="G195" s="99"/>
      <c r="H195" s="99"/>
      <c r="I195" s="98"/>
      <c r="J195" s="98"/>
      <c r="K195" s="99"/>
      <c r="L195" s="99"/>
      <c r="M195" s="99"/>
      <c r="N195" s="98"/>
      <c r="O195" s="98"/>
      <c r="P195" s="100"/>
      <c r="Q195"/>
      <c r="R195" s="101"/>
      <c r="S195" s="102"/>
      <c r="T195" s="103"/>
      <c r="U195" s="104"/>
      <c r="V195" s="104"/>
      <c r="W195" s="104"/>
      <c r="X195" s="104"/>
      <c r="Y195" s="471"/>
      <c r="Z195" s="472"/>
      <c r="AA195" s="472"/>
      <c r="AB195" s="471"/>
      <c r="AC195" s="471"/>
      <c r="AD195" s="471"/>
      <c r="AE195" s="472"/>
      <c r="AG195" s="476"/>
      <c r="AH195" s="476"/>
      <c r="AI195" s="476"/>
      <c r="AJ195" s="476"/>
      <c r="AK195" s="476"/>
      <c r="AL195" s="476"/>
      <c r="AM195" s="476"/>
      <c r="AN195" s="476"/>
      <c r="AO195" s="476"/>
      <c r="AP195" s="476"/>
      <c r="AQ195" s="476"/>
      <c r="AR195" s="476"/>
    </row>
    <row r="196" spans="1:44" ht="15">
      <c r="A196" s="77"/>
      <c r="B196" s="97"/>
      <c r="C196" s="98"/>
      <c r="D196" s="99"/>
      <c r="E196" s="99"/>
      <c r="F196" s="99"/>
      <c r="G196" s="99"/>
      <c r="H196" s="99"/>
      <c r="I196" s="98"/>
      <c r="J196" s="98"/>
      <c r="K196" s="99"/>
      <c r="L196" s="99"/>
      <c r="M196" s="99"/>
      <c r="N196" s="98"/>
      <c r="O196" s="98"/>
      <c r="P196" s="100"/>
      <c r="Q196"/>
      <c r="R196" s="93"/>
      <c r="S196" s="94"/>
      <c r="T196" s="95"/>
      <c r="U196" s="105"/>
      <c r="V196" s="105"/>
      <c r="W196" s="105"/>
      <c r="X196" s="105"/>
      <c r="Y196" s="474"/>
      <c r="Z196" s="469"/>
      <c r="AA196" s="469"/>
      <c r="AB196" s="474"/>
      <c r="AC196" s="474"/>
      <c r="AD196" s="474"/>
      <c r="AE196" s="469"/>
      <c r="AG196" s="475"/>
      <c r="AH196" s="470"/>
      <c r="AI196" s="470"/>
      <c r="AJ196" s="470"/>
      <c r="AK196" s="470"/>
      <c r="AL196" s="470"/>
      <c r="AM196" s="470"/>
      <c r="AN196" s="470"/>
      <c r="AO196" s="470"/>
      <c r="AP196" s="470"/>
      <c r="AQ196" s="470"/>
      <c r="AR196" s="470"/>
    </row>
    <row r="197" spans="1:44" ht="15">
      <c r="A197" s="77"/>
      <c r="B197" s="97"/>
      <c r="C197" s="98"/>
      <c r="D197" s="99"/>
      <c r="E197" s="99"/>
      <c r="F197" s="99"/>
      <c r="G197" s="99"/>
      <c r="H197" s="99"/>
      <c r="I197" s="98"/>
      <c r="J197" s="98"/>
      <c r="K197" s="99"/>
      <c r="L197" s="99"/>
      <c r="M197" s="99"/>
      <c r="N197" s="98"/>
      <c r="O197" s="98"/>
      <c r="P197" s="100"/>
      <c r="Q197"/>
      <c r="R197" s="101"/>
      <c r="S197" s="102"/>
      <c r="T197" s="103"/>
      <c r="U197" s="104"/>
      <c r="V197" s="104"/>
      <c r="W197" s="104"/>
      <c r="X197" s="104"/>
      <c r="Y197" s="471"/>
      <c r="Z197" s="472"/>
      <c r="AA197" s="472"/>
      <c r="AB197" s="471"/>
      <c r="AC197" s="471"/>
      <c r="AD197" s="471"/>
      <c r="AE197" s="472"/>
      <c r="AG197" s="476"/>
      <c r="AH197" s="476"/>
      <c r="AI197" s="476"/>
      <c r="AJ197" s="476"/>
      <c r="AK197" s="476"/>
      <c r="AL197" s="476"/>
      <c r="AM197" s="476"/>
      <c r="AN197" s="476"/>
      <c r="AO197" s="476"/>
      <c r="AP197" s="476"/>
      <c r="AQ197" s="476"/>
      <c r="AR197" s="476"/>
    </row>
    <row r="198" spans="1:44" ht="15">
      <c r="A198" s="77"/>
      <c r="B198" s="97"/>
      <c r="C198" s="98"/>
      <c r="D198" s="99"/>
      <c r="E198" s="99"/>
      <c r="F198" s="99"/>
      <c r="G198" s="99"/>
      <c r="H198" s="99"/>
      <c r="I198" s="98"/>
      <c r="J198" s="98"/>
      <c r="K198" s="99"/>
      <c r="L198" s="99"/>
      <c r="M198" s="99"/>
      <c r="N198" s="98"/>
      <c r="O198" s="98"/>
      <c r="P198" s="100"/>
      <c r="Q198"/>
      <c r="R198" s="93"/>
      <c r="S198" s="94"/>
      <c r="T198" s="95"/>
      <c r="U198" s="105"/>
      <c r="V198" s="105"/>
      <c r="W198" s="105"/>
      <c r="X198" s="105"/>
      <c r="Y198" s="474"/>
      <c r="Z198" s="469"/>
      <c r="AA198" s="469"/>
      <c r="AB198" s="474"/>
      <c r="AC198" s="474"/>
      <c r="AD198" s="474"/>
      <c r="AE198" s="469"/>
      <c r="AG198" s="475"/>
      <c r="AH198" s="470"/>
      <c r="AI198" s="470"/>
      <c r="AJ198" s="470"/>
      <c r="AK198" s="470"/>
      <c r="AL198" s="470"/>
      <c r="AM198" s="470"/>
      <c r="AN198" s="470"/>
      <c r="AO198" s="470"/>
      <c r="AP198" s="470"/>
      <c r="AQ198" s="470"/>
      <c r="AR198" s="470"/>
    </row>
    <row r="199" spans="1:44" ht="15">
      <c r="A199" s="77"/>
      <c r="B199" s="97"/>
      <c r="C199" s="98"/>
      <c r="D199" s="99"/>
      <c r="E199" s="99"/>
      <c r="F199" s="99"/>
      <c r="G199" s="99"/>
      <c r="H199" s="99"/>
      <c r="I199" s="98"/>
      <c r="J199" s="98"/>
      <c r="K199" s="99"/>
      <c r="L199" s="99"/>
      <c r="M199" s="99"/>
      <c r="N199" s="98"/>
      <c r="O199" s="98"/>
      <c r="P199" s="100"/>
      <c r="Q199"/>
      <c r="R199" s="101"/>
      <c r="S199" s="102"/>
      <c r="T199" s="103"/>
      <c r="U199" s="104"/>
      <c r="V199" s="104"/>
      <c r="W199" s="104"/>
      <c r="X199" s="104"/>
      <c r="Y199" s="471"/>
      <c r="Z199" s="472"/>
      <c r="AA199" s="472"/>
      <c r="AB199" s="471"/>
      <c r="AC199" s="471"/>
      <c r="AD199" s="471"/>
      <c r="AE199" s="472"/>
      <c r="AG199" s="476"/>
      <c r="AH199" s="476"/>
      <c r="AI199" s="476"/>
      <c r="AJ199" s="476"/>
      <c r="AK199" s="476"/>
      <c r="AL199" s="476"/>
      <c r="AM199" s="476"/>
      <c r="AN199" s="476"/>
      <c r="AO199" s="476"/>
      <c r="AP199" s="476"/>
      <c r="AQ199" s="476"/>
      <c r="AR199" s="476"/>
    </row>
    <row r="200" spans="1:44" ht="15">
      <c r="A200" s="77"/>
      <c r="B200" s="97"/>
      <c r="C200" s="98"/>
      <c r="D200" s="99"/>
      <c r="E200" s="99"/>
      <c r="F200" s="99"/>
      <c r="G200" s="99"/>
      <c r="H200" s="99"/>
      <c r="I200" s="98"/>
      <c r="J200" s="98"/>
      <c r="K200" s="99"/>
      <c r="L200" s="99"/>
      <c r="M200" s="99"/>
      <c r="N200" s="98"/>
      <c r="O200" s="98"/>
      <c r="P200" s="100"/>
      <c r="Q200"/>
      <c r="R200" s="93"/>
      <c r="S200" s="94"/>
      <c r="T200" s="95"/>
      <c r="U200" s="105"/>
      <c r="V200" s="105"/>
      <c r="W200" s="105"/>
      <c r="X200" s="105"/>
      <c r="Y200" s="474"/>
      <c r="Z200" s="469"/>
      <c r="AA200" s="469"/>
      <c r="AB200" s="474"/>
      <c r="AC200" s="474"/>
      <c r="AD200" s="474"/>
      <c r="AE200" s="469"/>
      <c r="AG200" s="475"/>
      <c r="AH200" s="470"/>
      <c r="AI200" s="470"/>
      <c r="AJ200" s="470"/>
      <c r="AK200" s="470"/>
      <c r="AL200" s="470"/>
      <c r="AM200" s="470"/>
      <c r="AN200" s="470"/>
      <c r="AO200" s="470"/>
      <c r="AP200" s="470"/>
      <c r="AQ200" s="470"/>
      <c r="AR200" s="470"/>
    </row>
    <row r="201" spans="1:44" ht="15">
      <c r="A201" s="77"/>
      <c r="B201" s="97"/>
      <c r="C201" s="98"/>
      <c r="D201" s="99"/>
      <c r="E201" s="99"/>
      <c r="F201" s="99"/>
      <c r="G201" s="99"/>
      <c r="H201" s="99"/>
      <c r="I201" s="98"/>
      <c r="J201" s="98"/>
      <c r="K201" s="99"/>
      <c r="L201" s="99"/>
      <c r="M201" s="99"/>
      <c r="N201" s="98"/>
      <c r="O201" s="98"/>
      <c r="P201" s="100"/>
      <c r="Q201"/>
      <c r="R201" s="101"/>
      <c r="S201" s="102"/>
      <c r="T201" s="103"/>
      <c r="U201" s="104"/>
      <c r="V201" s="104"/>
      <c r="W201" s="104"/>
      <c r="X201" s="104"/>
      <c r="Y201" s="471"/>
      <c r="Z201" s="472"/>
      <c r="AA201" s="472"/>
      <c r="AB201" s="471"/>
      <c r="AC201" s="471"/>
      <c r="AD201" s="471"/>
      <c r="AE201" s="472"/>
      <c r="AG201" s="476"/>
      <c r="AH201" s="476"/>
      <c r="AI201" s="476"/>
      <c r="AJ201" s="476"/>
      <c r="AK201" s="476"/>
      <c r="AL201" s="476"/>
      <c r="AM201" s="476"/>
      <c r="AN201" s="476"/>
      <c r="AO201" s="476"/>
      <c r="AP201" s="476"/>
      <c r="AQ201" s="476"/>
      <c r="AR201" s="476"/>
    </row>
    <row r="202" spans="1:44" ht="15">
      <c r="A202" s="77"/>
      <c r="B202" s="97"/>
      <c r="C202" s="98"/>
      <c r="D202" s="99"/>
      <c r="E202" s="99"/>
      <c r="F202" s="99"/>
      <c r="G202" s="99"/>
      <c r="H202" s="99"/>
      <c r="I202" s="98"/>
      <c r="J202" s="98"/>
      <c r="K202" s="99"/>
      <c r="L202" s="99"/>
      <c r="M202" s="99"/>
      <c r="N202" s="98"/>
      <c r="O202" s="98"/>
      <c r="P202" s="100"/>
      <c r="Q202"/>
      <c r="R202" s="93"/>
      <c r="S202" s="94"/>
      <c r="T202" s="95"/>
      <c r="U202" s="105"/>
      <c r="V202" s="105"/>
      <c r="W202" s="105"/>
      <c r="X202" s="105"/>
      <c r="Y202" s="474"/>
      <c r="Z202" s="469"/>
      <c r="AA202" s="469"/>
      <c r="AB202" s="474"/>
      <c r="AC202" s="474"/>
      <c r="AD202" s="474"/>
      <c r="AE202" s="469"/>
      <c r="AG202" s="475"/>
      <c r="AH202" s="478"/>
      <c r="AI202" s="478"/>
      <c r="AJ202" s="478"/>
      <c r="AK202" s="478"/>
      <c r="AL202" s="478"/>
      <c r="AM202" s="478"/>
      <c r="AN202" s="478"/>
      <c r="AO202" s="478"/>
      <c r="AP202" s="478"/>
      <c r="AQ202" s="478"/>
      <c r="AR202" s="478"/>
    </row>
    <row r="203" spans="1:44" ht="15.75" thickBot="1">
      <c r="A203" s="77"/>
      <c r="B203" s="97"/>
      <c r="C203" s="98"/>
      <c r="D203" s="99"/>
      <c r="E203" s="99"/>
      <c r="F203" s="99"/>
      <c r="G203" s="99"/>
      <c r="H203" s="99"/>
      <c r="I203" s="98"/>
      <c r="J203" s="98"/>
      <c r="K203" s="99"/>
      <c r="L203" s="99"/>
      <c r="M203" s="99"/>
      <c r="N203" s="98"/>
      <c r="O203" s="98"/>
      <c r="P203" s="100"/>
      <c r="Q203"/>
      <c r="R203" s="107"/>
      <c r="S203" s="108"/>
      <c r="T203" s="109"/>
      <c r="U203" s="110"/>
      <c r="V203" s="110"/>
      <c r="W203" s="110"/>
      <c r="X203" s="110"/>
      <c r="Y203" s="479"/>
      <c r="Z203" s="480"/>
      <c r="AA203" s="480"/>
      <c r="AB203" s="479"/>
      <c r="AC203" s="479"/>
      <c r="AD203" s="479"/>
      <c r="AE203" s="480"/>
      <c r="AF203" s="481"/>
      <c r="AG203" s="111"/>
      <c r="AH203" s="111"/>
      <c r="AI203" s="111"/>
      <c r="AJ203" s="111"/>
      <c r="AK203" s="111"/>
      <c r="AL203" s="111"/>
      <c r="AM203" s="111"/>
      <c r="AN203" s="111"/>
      <c r="AO203" s="111"/>
      <c r="AP203" s="111"/>
      <c r="AQ203" s="111"/>
      <c r="AR203" s="111"/>
    </row>
    <row r="204" spans="1:44" ht="15">
      <c r="A204" s="85"/>
      <c r="B204" s="72"/>
      <c r="C204" s="90"/>
      <c r="D204" s="91"/>
      <c r="E204" s="91"/>
      <c r="F204" s="91"/>
      <c r="G204" s="91"/>
      <c r="H204" s="91"/>
      <c r="I204" s="90"/>
      <c r="J204" s="90"/>
      <c r="K204" s="91"/>
      <c r="L204" s="91"/>
      <c r="M204" s="91"/>
      <c r="N204" s="90"/>
      <c r="O204" s="90"/>
      <c r="P204" s="92"/>
      <c r="Q204"/>
      <c r="R204" s="93"/>
      <c r="S204" s="94"/>
      <c r="T204" s="95"/>
      <c r="U204" s="105"/>
      <c r="V204" s="105"/>
      <c r="W204" s="105"/>
      <c r="X204" s="105"/>
      <c r="Y204" s="474"/>
      <c r="Z204" s="469"/>
      <c r="AA204" s="469"/>
      <c r="AB204" s="474"/>
      <c r="AC204" s="474"/>
      <c r="AD204" s="474"/>
      <c r="AE204" s="469"/>
      <c r="AG204" s="470"/>
      <c r="AH204" s="470"/>
      <c r="AI204" s="470"/>
      <c r="AJ204" s="470"/>
      <c r="AK204" s="470"/>
      <c r="AL204" s="470"/>
      <c r="AM204" s="470"/>
      <c r="AN204" s="470"/>
      <c r="AO204" s="470"/>
      <c r="AP204" s="470"/>
      <c r="AQ204" s="470"/>
      <c r="AR204" s="470"/>
    </row>
    <row r="205" spans="1:44" ht="15">
      <c r="A205" s="77"/>
      <c r="B205" s="97"/>
      <c r="C205" s="98"/>
      <c r="D205" s="99"/>
      <c r="E205" s="99"/>
      <c r="F205" s="99"/>
      <c r="G205" s="99"/>
      <c r="H205" s="99"/>
      <c r="I205" s="98"/>
      <c r="J205" s="98"/>
      <c r="K205" s="99"/>
      <c r="L205" s="99"/>
      <c r="M205" s="99"/>
      <c r="N205" s="98"/>
      <c r="O205" s="98"/>
      <c r="P205" s="100"/>
      <c r="Q205"/>
      <c r="R205" s="101"/>
      <c r="S205" s="102"/>
      <c r="T205" s="103"/>
      <c r="U205" s="104"/>
      <c r="V205" s="104"/>
      <c r="W205" s="104"/>
      <c r="X205" s="104"/>
      <c r="Y205" s="471"/>
      <c r="Z205" s="472"/>
      <c r="AA205" s="472"/>
      <c r="AB205" s="471"/>
      <c r="AC205" s="471"/>
      <c r="AD205" s="471"/>
      <c r="AE205" s="472"/>
      <c r="AG205" s="473"/>
      <c r="AH205" s="473"/>
      <c r="AI205" s="473"/>
      <c r="AJ205" s="473"/>
      <c r="AK205" s="473"/>
      <c r="AL205" s="473"/>
      <c r="AM205" s="473"/>
      <c r="AN205" s="473"/>
      <c r="AO205" s="473"/>
      <c r="AP205" s="473"/>
      <c r="AQ205" s="473"/>
      <c r="AR205" s="473"/>
    </row>
    <row r="206" spans="1:44" ht="15">
      <c r="A206" s="77"/>
      <c r="B206" s="97"/>
      <c r="C206" s="98"/>
      <c r="D206" s="99"/>
      <c r="E206" s="99"/>
      <c r="F206" s="99"/>
      <c r="G206" s="99"/>
      <c r="H206" s="99"/>
      <c r="I206" s="98"/>
      <c r="J206" s="98"/>
      <c r="K206" s="99"/>
      <c r="L206" s="99"/>
      <c r="M206" s="99"/>
      <c r="N206" s="98"/>
      <c r="O206" s="98"/>
      <c r="P206" s="100"/>
      <c r="Q206"/>
      <c r="R206" s="93"/>
      <c r="S206" s="94"/>
      <c r="T206" s="95"/>
      <c r="U206" s="105"/>
      <c r="V206" s="105"/>
      <c r="W206" s="105"/>
      <c r="X206" s="105"/>
      <c r="Y206" s="474"/>
      <c r="Z206" s="469"/>
      <c r="AA206" s="469"/>
      <c r="AB206" s="474"/>
      <c r="AC206" s="474"/>
      <c r="AD206" s="474"/>
      <c r="AE206" s="469"/>
      <c r="AG206" s="475"/>
      <c r="AH206" s="470"/>
      <c r="AI206" s="470"/>
      <c r="AJ206" s="470"/>
      <c r="AK206" s="470"/>
      <c r="AL206" s="470"/>
      <c r="AM206" s="470"/>
      <c r="AN206" s="470"/>
      <c r="AO206" s="470"/>
      <c r="AP206" s="470"/>
      <c r="AQ206" s="470"/>
      <c r="AR206" s="470"/>
    </row>
    <row r="207" spans="1:44" ht="15">
      <c r="A207" s="77"/>
      <c r="B207" s="97"/>
      <c r="C207" s="98"/>
      <c r="D207" s="99"/>
      <c r="E207" s="99"/>
      <c r="F207" s="99"/>
      <c r="G207" s="99"/>
      <c r="H207" s="99"/>
      <c r="I207" s="98"/>
      <c r="J207" s="98"/>
      <c r="K207" s="99"/>
      <c r="L207" s="99"/>
      <c r="M207" s="99"/>
      <c r="N207" s="98"/>
      <c r="O207" s="98"/>
      <c r="P207" s="100"/>
      <c r="Q207"/>
      <c r="R207" s="101"/>
      <c r="S207" s="102"/>
      <c r="T207" s="103"/>
      <c r="U207" s="104"/>
      <c r="V207" s="104"/>
      <c r="W207" s="104"/>
      <c r="X207" s="104"/>
      <c r="Y207" s="471"/>
      <c r="Z207" s="472"/>
      <c r="AA207" s="472"/>
      <c r="AB207" s="471"/>
      <c r="AC207" s="471"/>
      <c r="AD207" s="471"/>
      <c r="AE207" s="472"/>
      <c r="AG207" s="476"/>
      <c r="AH207" s="476"/>
      <c r="AI207" s="476"/>
      <c r="AJ207" s="476"/>
      <c r="AK207" s="476"/>
      <c r="AL207" s="476"/>
      <c r="AM207" s="476"/>
      <c r="AN207" s="476"/>
      <c r="AO207" s="476"/>
      <c r="AP207" s="476"/>
      <c r="AQ207" s="476"/>
      <c r="AR207" s="476"/>
    </row>
    <row r="208" spans="1:44" ht="15">
      <c r="A208" s="77"/>
      <c r="B208" s="97"/>
      <c r="C208" s="98"/>
      <c r="D208" s="99"/>
      <c r="E208" s="99"/>
      <c r="F208" s="99"/>
      <c r="G208" s="99"/>
      <c r="H208" s="99"/>
      <c r="I208" s="98"/>
      <c r="J208" s="98"/>
      <c r="K208" s="99"/>
      <c r="L208" s="99"/>
      <c r="M208" s="99"/>
      <c r="N208" s="98"/>
      <c r="O208" s="98"/>
      <c r="P208" s="100"/>
      <c r="Q208"/>
      <c r="R208" s="93"/>
      <c r="S208" s="94"/>
      <c r="T208" s="95"/>
      <c r="U208" s="105"/>
      <c r="V208" s="105"/>
      <c r="W208" s="105"/>
      <c r="X208" s="105"/>
      <c r="Y208" s="474"/>
      <c r="Z208" s="469"/>
      <c r="AA208" s="469"/>
      <c r="AB208" s="474"/>
      <c r="AC208" s="474"/>
      <c r="AD208" s="474"/>
      <c r="AE208" s="469"/>
      <c r="AG208" s="475"/>
      <c r="AH208" s="470"/>
      <c r="AI208" s="470"/>
      <c r="AJ208" s="470"/>
      <c r="AK208" s="470"/>
      <c r="AL208" s="470"/>
      <c r="AM208" s="470"/>
      <c r="AN208" s="470"/>
      <c r="AO208" s="470"/>
      <c r="AP208" s="470"/>
      <c r="AQ208" s="470"/>
      <c r="AR208" s="470"/>
    </row>
    <row r="209" spans="1:44" ht="15">
      <c r="A209" s="77"/>
      <c r="B209" s="97"/>
      <c r="C209" s="98"/>
      <c r="D209" s="99"/>
      <c r="E209" s="99"/>
      <c r="F209" s="99"/>
      <c r="G209" s="99"/>
      <c r="H209" s="99"/>
      <c r="I209" s="98"/>
      <c r="J209" s="98"/>
      <c r="K209" s="99"/>
      <c r="L209" s="99"/>
      <c r="M209" s="99"/>
      <c r="N209" s="98"/>
      <c r="O209" s="98"/>
      <c r="P209" s="100"/>
      <c r="Q209"/>
      <c r="R209" s="101"/>
      <c r="S209" s="102"/>
      <c r="T209" s="103"/>
      <c r="U209" s="104"/>
      <c r="V209" s="104"/>
      <c r="W209" s="104"/>
      <c r="X209" s="104"/>
      <c r="Y209" s="471"/>
      <c r="Z209" s="472"/>
      <c r="AA209" s="472"/>
      <c r="AB209" s="471"/>
      <c r="AC209" s="471"/>
      <c r="AD209" s="471"/>
      <c r="AE209" s="472"/>
      <c r="AG209" s="476"/>
      <c r="AH209" s="476"/>
      <c r="AI209" s="476"/>
      <c r="AJ209" s="476"/>
      <c r="AK209" s="476"/>
      <c r="AL209" s="476"/>
      <c r="AM209" s="476"/>
      <c r="AN209" s="476"/>
      <c r="AO209" s="476"/>
      <c r="AP209" s="476"/>
      <c r="AQ209" s="476"/>
      <c r="AR209" s="476"/>
    </row>
    <row r="210" spans="1:44" ht="15">
      <c r="A210" s="77"/>
      <c r="B210" s="97"/>
      <c r="C210" s="98"/>
      <c r="D210" s="99"/>
      <c r="E210" s="99"/>
      <c r="F210" s="99"/>
      <c r="G210" s="99"/>
      <c r="H210" s="99"/>
      <c r="I210" s="98"/>
      <c r="J210" s="98"/>
      <c r="K210" s="99"/>
      <c r="L210" s="99"/>
      <c r="M210" s="99"/>
      <c r="N210" s="98"/>
      <c r="O210" s="98"/>
      <c r="P210" s="100"/>
      <c r="Q210"/>
      <c r="R210" s="93"/>
      <c r="S210" s="94"/>
      <c r="T210" s="95"/>
      <c r="U210" s="105"/>
      <c r="V210" s="105"/>
      <c r="W210" s="105"/>
      <c r="X210" s="105"/>
      <c r="Y210" s="474"/>
      <c r="Z210" s="469"/>
      <c r="AA210" s="469"/>
      <c r="AB210" s="474"/>
      <c r="AC210" s="474"/>
      <c r="AD210" s="474"/>
      <c r="AE210" s="469"/>
      <c r="AG210" s="475"/>
      <c r="AH210" s="470"/>
      <c r="AI210" s="470"/>
      <c r="AJ210" s="470"/>
      <c r="AK210" s="470"/>
      <c r="AL210" s="470"/>
      <c r="AM210" s="470"/>
      <c r="AN210" s="470"/>
      <c r="AO210" s="470"/>
      <c r="AP210" s="470"/>
      <c r="AQ210" s="470"/>
      <c r="AR210" s="470"/>
    </row>
    <row r="211" spans="1:44" ht="15">
      <c r="A211" s="77"/>
      <c r="B211" s="97"/>
      <c r="C211" s="98"/>
      <c r="D211" s="99"/>
      <c r="E211" s="99"/>
      <c r="F211" s="99"/>
      <c r="G211" s="99"/>
      <c r="H211" s="99"/>
      <c r="I211" s="98"/>
      <c r="J211" s="98"/>
      <c r="K211" s="99"/>
      <c r="L211" s="99"/>
      <c r="M211" s="99"/>
      <c r="N211" s="98"/>
      <c r="O211" s="98"/>
      <c r="P211" s="100"/>
      <c r="Q211"/>
      <c r="R211" s="101"/>
      <c r="S211" s="102"/>
      <c r="T211" s="103"/>
      <c r="U211" s="104"/>
      <c r="V211" s="104"/>
      <c r="W211" s="104"/>
      <c r="X211" s="104"/>
      <c r="Y211" s="471"/>
      <c r="Z211" s="472"/>
      <c r="AA211" s="472"/>
      <c r="AB211" s="471"/>
      <c r="AC211" s="471"/>
      <c r="AD211" s="471"/>
      <c r="AE211" s="472"/>
      <c r="AG211" s="476"/>
      <c r="AH211" s="476"/>
      <c r="AI211" s="476"/>
      <c r="AJ211" s="476"/>
      <c r="AK211" s="476"/>
      <c r="AL211" s="476"/>
      <c r="AM211" s="476"/>
      <c r="AN211" s="476"/>
      <c r="AO211" s="476"/>
      <c r="AP211" s="476"/>
      <c r="AQ211" s="476"/>
      <c r="AR211" s="476"/>
    </row>
    <row r="212" spans="1:44" ht="15">
      <c r="A212" s="77"/>
      <c r="B212" s="97"/>
      <c r="C212" s="98"/>
      <c r="D212" s="99"/>
      <c r="E212" s="99"/>
      <c r="F212" s="99"/>
      <c r="G212" s="99"/>
      <c r="H212" s="99"/>
      <c r="I212" s="98"/>
      <c r="J212" s="98"/>
      <c r="K212" s="99"/>
      <c r="L212" s="99"/>
      <c r="M212" s="99"/>
      <c r="N212" s="98"/>
      <c r="O212" s="98"/>
      <c r="P212" s="100"/>
      <c r="Q212"/>
      <c r="R212" s="93"/>
      <c r="S212" s="94"/>
      <c r="T212" s="95"/>
      <c r="U212" s="105"/>
      <c r="V212" s="105"/>
      <c r="W212" s="105"/>
      <c r="X212" s="105"/>
      <c r="Y212" s="474"/>
      <c r="Z212" s="469"/>
      <c r="AA212" s="469"/>
      <c r="AB212" s="474"/>
      <c r="AC212" s="474"/>
      <c r="AD212" s="474"/>
      <c r="AE212" s="469"/>
      <c r="AG212" s="475"/>
      <c r="AH212" s="470"/>
      <c r="AI212" s="470"/>
      <c r="AJ212" s="470"/>
      <c r="AK212" s="470"/>
      <c r="AL212" s="470"/>
      <c r="AM212" s="470"/>
      <c r="AN212" s="470"/>
      <c r="AO212" s="470"/>
      <c r="AP212" s="470"/>
      <c r="AQ212" s="470"/>
      <c r="AR212" s="470"/>
    </row>
    <row r="213" spans="1:44" ht="15">
      <c r="A213" s="77"/>
      <c r="B213" s="97"/>
      <c r="C213" s="98"/>
      <c r="D213" s="99"/>
      <c r="E213" s="99"/>
      <c r="F213" s="99"/>
      <c r="G213" s="99"/>
      <c r="H213" s="99"/>
      <c r="I213" s="98"/>
      <c r="J213" s="98"/>
      <c r="K213" s="99"/>
      <c r="L213" s="99"/>
      <c r="M213" s="99"/>
      <c r="N213" s="98"/>
      <c r="O213" s="98"/>
      <c r="P213" s="100"/>
      <c r="Q213"/>
      <c r="R213" s="101"/>
      <c r="S213" s="102"/>
      <c r="T213" s="103"/>
      <c r="U213" s="104"/>
      <c r="V213" s="104"/>
      <c r="W213" s="104"/>
      <c r="X213" s="104"/>
      <c r="Y213" s="471"/>
      <c r="Z213" s="472"/>
      <c r="AA213" s="472"/>
      <c r="AB213" s="471"/>
      <c r="AC213" s="471"/>
      <c r="AD213" s="471"/>
      <c r="AE213" s="472"/>
      <c r="AG213" s="476"/>
      <c r="AH213" s="476"/>
      <c r="AI213" s="476"/>
      <c r="AJ213" s="476"/>
      <c r="AK213" s="476"/>
      <c r="AL213" s="476"/>
      <c r="AM213" s="476"/>
      <c r="AN213" s="476"/>
      <c r="AO213" s="476"/>
      <c r="AP213" s="476"/>
      <c r="AQ213" s="476"/>
      <c r="AR213" s="476"/>
    </row>
    <row r="214" spans="1:44" ht="15">
      <c r="A214" s="77"/>
      <c r="B214" s="97"/>
      <c r="C214" s="98"/>
      <c r="D214" s="99"/>
      <c r="E214" s="99"/>
      <c r="F214" s="99"/>
      <c r="G214" s="99"/>
      <c r="H214" s="99"/>
      <c r="I214" s="98"/>
      <c r="J214" s="98"/>
      <c r="K214" s="99"/>
      <c r="L214" s="99"/>
      <c r="M214" s="99"/>
      <c r="N214" s="98"/>
      <c r="O214" s="98"/>
      <c r="P214" s="100"/>
      <c r="Q214"/>
      <c r="R214" s="93"/>
      <c r="S214" s="94"/>
      <c r="T214" s="95"/>
      <c r="U214" s="105"/>
      <c r="V214" s="105"/>
      <c r="W214" s="105"/>
      <c r="X214" s="105"/>
      <c r="Y214" s="474"/>
      <c r="Z214" s="469"/>
      <c r="AA214" s="469"/>
      <c r="AB214" s="474"/>
      <c r="AC214" s="474"/>
      <c r="AD214" s="474"/>
      <c r="AE214" s="469"/>
      <c r="AG214" s="475"/>
      <c r="AH214" s="470"/>
      <c r="AI214" s="470"/>
      <c r="AJ214" s="470"/>
      <c r="AK214" s="470"/>
      <c r="AL214" s="470"/>
      <c r="AM214" s="470"/>
      <c r="AN214" s="470"/>
      <c r="AO214" s="470"/>
      <c r="AP214" s="470"/>
      <c r="AQ214" s="470"/>
      <c r="AR214" s="470"/>
    </row>
    <row r="215" spans="1:44" ht="15">
      <c r="A215" s="77"/>
      <c r="B215" s="97"/>
      <c r="C215" s="98"/>
      <c r="D215" s="99"/>
      <c r="E215" s="99"/>
      <c r="F215" s="99"/>
      <c r="G215" s="99"/>
      <c r="H215" s="99"/>
      <c r="I215" s="98"/>
      <c r="J215" s="98"/>
      <c r="K215" s="99"/>
      <c r="L215" s="99"/>
      <c r="M215" s="99"/>
      <c r="N215" s="98"/>
      <c r="O215" s="98"/>
      <c r="P215" s="100"/>
      <c r="Q215"/>
      <c r="R215" s="101"/>
      <c r="S215" s="102"/>
      <c r="T215" s="103"/>
      <c r="U215" s="104"/>
      <c r="V215" s="104"/>
      <c r="W215" s="104"/>
      <c r="X215" s="104"/>
      <c r="Y215" s="471"/>
      <c r="Z215" s="472"/>
      <c r="AA215" s="472"/>
      <c r="AB215" s="471"/>
      <c r="AC215" s="471"/>
      <c r="AD215" s="471"/>
      <c r="AE215" s="472"/>
      <c r="AG215" s="476"/>
      <c r="AH215" s="476"/>
      <c r="AI215" s="476"/>
      <c r="AJ215" s="476"/>
      <c r="AK215" s="476"/>
      <c r="AL215" s="476"/>
      <c r="AM215" s="476"/>
      <c r="AN215" s="476"/>
      <c r="AO215" s="476"/>
      <c r="AP215" s="476"/>
      <c r="AQ215" s="476"/>
      <c r="AR215" s="476"/>
    </row>
    <row r="216" spans="1:44" ht="15">
      <c r="A216" s="77"/>
      <c r="B216" s="97"/>
      <c r="C216" s="98"/>
      <c r="D216" s="99"/>
      <c r="E216" s="99"/>
      <c r="F216" s="99"/>
      <c r="G216" s="99"/>
      <c r="H216" s="99"/>
      <c r="I216" s="98"/>
      <c r="J216" s="98"/>
      <c r="K216" s="99"/>
      <c r="L216" s="99"/>
      <c r="M216" s="99"/>
      <c r="N216" s="98"/>
      <c r="O216" s="98"/>
      <c r="P216" s="100"/>
      <c r="Q216"/>
      <c r="R216" s="93"/>
      <c r="S216" s="94"/>
      <c r="T216" s="95"/>
      <c r="U216" s="105"/>
      <c r="V216" s="105"/>
      <c r="W216" s="105"/>
      <c r="X216" s="105"/>
      <c r="Y216" s="474"/>
      <c r="Z216" s="469"/>
      <c r="AA216" s="469"/>
      <c r="AB216" s="474"/>
      <c r="AC216" s="474"/>
      <c r="AD216" s="474"/>
      <c r="AE216" s="469"/>
      <c r="AG216" s="475"/>
      <c r="AH216" s="470"/>
      <c r="AI216" s="470"/>
      <c r="AJ216" s="470"/>
      <c r="AK216" s="470"/>
      <c r="AL216" s="470"/>
      <c r="AM216" s="470"/>
      <c r="AN216" s="470"/>
      <c r="AO216" s="470"/>
      <c r="AP216" s="470"/>
      <c r="AQ216" s="470"/>
      <c r="AR216" s="470"/>
    </row>
    <row r="217" spans="1:44" ht="15">
      <c r="A217" s="77"/>
      <c r="B217" s="97"/>
      <c r="C217" s="98"/>
      <c r="D217" s="99"/>
      <c r="E217" s="99"/>
      <c r="F217" s="99"/>
      <c r="G217" s="99"/>
      <c r="H217" s="99"/>
      <c r="I217" s="98"/>
      <c r="J217" s="98"/>
      <c r="K217" s="99"/>
      <c r="L217" s="99"/>
      <c r="M217" s="99"/>
      <c r="N217" s="98"/>
      <c r="O217" s="98"/>
      <c r="P217" s="100"/>
      <c r="Q217"/>
      <c r="R217" s="101"/>
      <c r="S217" s="102"/>
      <c r="T217" s="103"/>
      <c r="U217" s="104"/>
      <c r="V217" s="104"/>
      <c r="W217" s="104"/>
      <c r="X217" s="104"/>
      <c r="Y217" s="471"/>
      <c r="Z217" s="472"/>
      <c r="AA217" s="472"/>
      <c r="AB217" s="471"/>
      <c r="AC217" s="471"/>
      <c r="AD217" s="471"/>
      <c r="AE217" s="472"/>
      <c r="AG217" s="476"/>
      <c r="AH217" s="476"/>
      <c r="AI217" s="476"/>
      <c r="AJ217" s="476"/>
      <c r="AK217" s="476"/>
      <c r="AL217" s="476"/>
      <c r="AM217" s="476"/>
      <c r="AN217" s="476"/>
      <c r="AO217" s="476"/>
      <c r="AP217" s="476"/>
      <c r="AQ217" s="476"/>
      <c r="AR217" s="476"/>
    </row>
    <row r="218" spans="1:44" ht="15">
      <c r="A218" s="77"/>
      <c r="B218" s="97"/>
      <c r="C218" s="98"/>
      <c r="D218" s="99"/>
      <c r="E218" s="99"/>
      <c r="F218" s="99"/>
      <c r="G218" s="99"/>
      <c r="H218" s="99"/>
      <c r="I218" s="98"/>
      <c r="J218" s="98"/>
      <c r="K218" s="99"/>
      <c r="L218" s="99"/>
      <c r="M218" s="99"/>
      <c r="N218" s="98"/>
      <c r="O218" s="98"/>
      <c r="P218" s="100"/>
      <c r="Q218"/>
      <c r="R218" s="93"/>
      <c r="S218" s="94"/>
      <c r="T218" s="95"/>
      <c r="U218" s="105"/>
      <c r="V218" s="105"/>
      <c r="W218" s="105"/>
      <c r="X218" s="105"/>
      <c r="Y218" s="474"/>
      <c r="Z218" s="469"/>
      <c r="AA218" s="469"/>
      <c r="AB218" s="474"/>
      <c r="AC218" s="474"/>
      <c r="AD218" s="474"/>
      <c r="AE218" s="469"/>
      <c r="AG218" s="475"/>
      <c r="AH218" s="470"/>
      <c r="AI218" s="470"/>
      <c r="AJ218" s="470"/>
      <c r="AK218" s="470"/>
      <c r="AL218" s="470"/>
      <c r="AM218" s="470"/>
      <c r="AN218" s="470"/>
      <c r="AO218" s="470"/>
      <c r="AP218" s="470"/>
      <c r="AQ218" s="470"/>
      <c r="AR218" s="470"/>
    </row>
    <row r="219" spans="1:44" ht="15">
      <c r="A219" s="77"/>
      <c r="B219" s="97"/>
      <c r="C219" s="98"/>
      <c r="D219" s="99"/>
      <c r="E219" s="99"/>
      <c r="F219" s="99"/>
      <c r="G219" s="99"/>
      <c r="H219" s="99"/>
      <c r="I219" s="98"/>
      <c r="J219" s="98"/>
      <c r="K219" s="99"/>
      <c r="L219" s="99"/>
      <c r="M219" s="99"/>
      <c r="N219" s="98"/>
      <c r="O219" s="98"/>
      <c r="P219" s="100"/>
      <c r="Q219"/>
      <c r="R219" s="101"/>
      <c r="S219" s="102"/>
      <c r="T219" s="103"/>
      <c r="U219" s="104"/>
      <c r="V219" s="104"/>
      <c r="W219" s="104"/>
      <c r="X219" s="104"/>
      <c r="Y219" s="471"/>
      <c r="Z219" s="472"/>
      <c r="AA219" s="472"/>
      <c r="AB219" s="471"/>
      <c r="AC219" s="471"/>
      <c r="AD219" s="471"/>
      <c r="AE219" s="472"/>
      <c r="AG219" s="476"/>
      <c r="AH219" s="476"/>
      <c r="AI219" s="476"/>
      <c r="AJ219" s="476"/>
      <c r="AK219" s="476"/>
      <c r="AL219" s="476"/>
      <c r="AM219" s="476"/>
      <c r="AN219" s="476"/>
      <c r="AO219" s="476"/>
      <c r="AP219" s="476"/>
      <c r="AQ219" s="476"/>
      <c r="AR219" s="476"/>
    </row>
    <row r="220" spans="1:44" ht="15">
      <c r="A220" s="77"/>
      <c r="B220" s="97"/>
      <c r="C220" s="98"/>
      <c r="D220" s="99"/>
      <c r="E220" s="99"/>
      <c r="F220" s="99"/>
      <c r="G220" s="99"/>
      <c r="H220" s="99"/>
      <c r="I220" s="98"/>
      <c r="J220" s="98"/>
      <c r="K220" s="99"/>
      <c r="L220" s="99"/>
      <c r="M220" s="99"/>
      <c r="N220" s="98"/>
      <c r="O220" s="98"/>
      <c r="P220" s="100"/>
      <c r="Q220"/>
      <c r="R220" s="93"/>
      <c r="S220" s="94"/>
      <c r="T220" s="95"/>
      <c r="U220" s="105"/>
      <c r="V220" s="105"/>
      <c r="W220" s="105"/>
      <c r="X220" s="105"/>
      <c r="Y220" s="474"/>
      <c r="Z220" s="469"/>
      <c r="AA220" s="469"/>
      <c r="AB220" s="474"/>
      <c r="AC220" s="474"/>
      <c r="AD220" s="474"/>
      <c r="AE220" s="469"/>
      <c r="AG220" s="475"/>
      <c r="AH220" s="470"/>
      <c r="AI220" s="470"/>
      <c r="AJ220" s="470"/>
      <c r="AK220" s="470"/>
      <c r="AL220" s="470"/>
      <c r="AM220" s="470"/>
      <c r="AN220" s="470"/>
      <c r="AO220" s="470"/>
      <c r="AP220" s="470"/>
      <c r="AQ220" s="470"/>
      <c r="AR220" s="470"/>
    </row>
    <row r="221" spans="1:44" ht="15">
      <c r="A221" s="77"/>
      <c r="B221" s="97"/>
      <c r="C221" s="98"/>
      <c r="D221" s="99"/>
      <c r="E221" s="99"/>
      <c r="F221" s="99"/>
      <c r="G221" s="99"/>
      <c r="H221" s="99"/>
      <c r="I221" s="98"/>
      <c r="J221" s="98"/>
      <c r="K221" s="99"/>
      <c r="L221" s="99"/>
      <c r="M221" s="99"/>
      <c r="N221" s="98"/>
      <c r="O221" s="98"/>
      <c r="P221" s="100"/>
      <c r="Q221"/>
      <c r="R221" s="101"/>
      <c r="S221" s="102"/>
      <c r="T221" s="103"/>
      <c r="U221" s="104"/>
      <c r="V221" s="104"/>
      <c r="W221" s="104"/>
      <c r="X221" s="104"/>
      <c r="Y221" s="471"/>
      <c r="Z221" s="472"/>
      <c r="AA221" s="472"/>
      <c r="AB221" s="471"/>
      <c r="AC221" s="471"/>
      <c r="AD221" s="471"/>
      <c r="AE221" s="472"/>
      <c r="AG221" s="476"/>
      <c r="AH221" s="476"/>
      <c r="AI221" s="476"/>
      <c r="AJ221" s="476"/>
      <c r="AK221" s="476"/>
      <c r="AL221" s="476"/>
      <c r="AM221" s="476"/>
      <c r="AN221" s="476"/>
      <c r="AO221" s="476"/>
      <c r="AP221" s="476"/>
      <c r="AQ221" s="476"/>
      <c r="AR221" s="476"/>
    </row>
    <row r="222" spans="1:44" ht="15">
      <c r="A222" s="77"/>
      <c r="B222" s="97"/>
      <c r="C222" s="98"/>
      <c r="D222" s="99"/>
      <c r="E222" s="99"/>
      <c r="F222" s="99"/>
      <c r="G222" s="99"/>
      <c r="H222" s="99"/>
      <c r="I222" s="98"/>
      <c r="J222" s="98"/>
      <c r="K222" s="99"/>
      <c r="L222" s="99"/>
      <c r="M222" s="99"/>
      <c r="N222" s="98"/>
      <c r="O222" s="98"/>
      <c r="P222" s="100"/>
      <c r="Q222"/>
      <c r="R222" s="93"/>
      <c r="S222" s="94"/>
      <c r="T222" s="95"/>
      <c r="U222" s="105"/>
      <c r="V222" s="105"/>
      <c r="W222" s="105"/>
      <c r="X222" s="105"/>
      <c r="Y222" s="474"/>
      <c r="Z222" s="469"/>
      <c r="AA222" s="469"/>
      <c r="AB222" s="474"/>
      <c r="AC222" s="474"/>
      <c r="AD222" s="474"/>
      <c r="AE222" s="469"/>
      <c r="AG222" s="475"/>
      <c r="AH222" s="470"/>
      <c r="AI222" s="470"/>
      <c r="AJ222" s="470"/>
      <c r="AK222" s="470"/>
      <c r="AL222" s="470"/>
      <c r="AM222" s="470"/>
      <c r="AN222" s="470"/>
      <c r="AO222" s="470"/>
      <c r="AP222" s="470"/>
      <c r="AQ222" s="470"/>
      <c r="AR222" s="470"/>
    </row>
    <row r="223" spans="1:44" ht="15">
      <c r="A223" s="77"/>
      <c r="B223" s="97"/>
      <c r="C223" s="98"/>
      <c r="D223" s="99"/>
      <c r="E223" s="99"/>
      <c r="F223" s="99"/>
      <c r="G223" s="99"/>
      <c r="H223" s="99"/>
      <c r="I223" s="98"/>
      <c r="J223" s="98"/>
      <c r="K223" s="99"/>
      <c r="L223" s="99"/>
      <c r="M223" s="99"/>
      <c r="N223" s="98"/>
      <c r="O223" s="98"/>
      <c r="P223" s="100"/>
      <c r="Q223"/>
      <c r="R223" s="101"/>
      <c r="S223" s="102"/>
      <c r="T223" s="103"/>
      <c r="U223" s="104"/>
      <c r="V223" s="104"/>
      <c r="W223" s="104"/>
      <c r="X223" s="104"/>
      <c r="Y223" s="471"/>
      <c r="Z223" s="472"/>
      <c r="AA223" s="472"/>
      <c r="AB223" s="471"/>
      <c r="AC223" s="471"/>
      <c r="AD223" s="471"/>
      <c r="AE223" s="472"/>
      <c r="AG223" s="476"/>
      <c r="AH223" s="476"/>
      <c r="AI223" s="476"/>
      <c r="AJ223" s="476"/>
      <c r="AK223" s="476"/>
      <c r="AL223" s="476"/>
      <c r="AM223" s="476"/>
      <c r="AN223" s="476"/>
      <c r="AO223" s="476"/>
      <c r="AP223" s="476"/>
      <c r="AQ223" s="476"/>
      <c r="AR223" s="476"/>
    </row>
    <row r="224" spans="1:44" ht="15">
      <c r="A224" s="77"/>
      <c r="B224" s="97"/>
      <c r="C224" s="98"/>
      <c r="D224" s="99"/>
      <c r="E224" s="99"/>
      <c r="F224" s="99"/>
      <c r="G224" s="99"/>
      <c r="H224" s="99"/>
      <c r="I224" s="98"/>
      <c r="J224" s="98"/>
      <c r="K224" s="99"/>
      <c r="L224" s="99"/>
      <c r="M224" s="99"/>
      <c r="N224" s="98"/>
      <c r="O224" s="98"/>
      <c r="P224" s="100"/>
      <c r="Q224"/>
      <c r="R224" s="93"/>
      <c r="S224" s="94"/>
      <c r="T224" s="95"/>
      <c r="U224" s="105"/>
      <c r="V224" s="105"/>
      <c r="W224" s="105"/>
      <c r="X224" s="105"/>
      <c r="Y224" s="474"/>
      <c r="Z224" s="469"/>
      <c r="AA224" s="469"/>
      <c r="AB224" s="474"/>
      <c r="AC224" s="474"/>
      <c r="AD224" s="474"/>
      <c r="AE224" s="469"/>
      <c r="AG224" s="475"/>
      <c r="AH224" s="478"/>
      <c r="AI224" s="478"/>
      <c r="AJ224" s="478"/>
      <c r="AK224" s="478"/>
      <c r="AL224" s="478"/>
      <c r="AM224" s="478"/>
      <c r="AN224" s="478"/>
      <c r="AO224" s="478"/>
      <c r="AP224" s="478"/>
      <c r="AQ224" s="478"/>
      <c r="AR224" s="478"/>
    </row>
    <row r="225" spans="1:49" ht="15.75" thickBot="1">
      <c r="A225" s="77"/>
      <c r="B225" s="97"/>
      <c r="C225" s="98"/>
      <c r="D225" s="99"/>
      <c r="E225" s="99"/>
      <c r="F225" s="99"/>
      <c r="G225" s="99"/>
      <c r="H225" s="99"/>
      <c r="I225" s="98"/>
      <c r="J225" s="98"/>
      <c r="K225" s="99"/>
      <c r="L225" s="99"/>
      <c r="M225" s="99"/>
      <c r="N225" s="98"/>
      <c r="O225" s="98"/>
      <c r="P225" s="100"/>
      <c r="Q225"/>
      <c r="R225" s="107"/>
      <c r="S225" s="108"/>
      <c r="T225" s="109"/>
      <c r="U225" s="110"/>
      <c r="V225" s="110"/>
      <c r="W225" s="110"/>
      <c r="X225" s="110"/>
      <c r="Y225" s="479"/>
      <c r="Z225" s="480"/>
      <c r="AA225" s="480"/>
      <c r="AB225" s="479"/>
      <c r="AC225" s="479"/>
      <c r="AD225" s="479"/>
      <c r="AE225" s="480"/>
      <c r="AF225" s="481"/>
      <c r="AG225" s="111"/>
      <c r="AH225" s="111"/>
      <c r="AI225" s="111"/>
      <c r="AJ225" s="111"/>
      <c r="AK225" s="111"/>
      <c r="AL225" s="111"/>
      <c r="AM225" s="111"/>
      <c r="AN225" s="111"/>
      <c r="AO225" s="111"/>
      <c r="AP225" s="111"/>
      <c r="AQ225" s="111"/>
      <c r="AR225" s="111"/>
    </row>
    <row r="226" spans="1:49" ht="15">
      <c r="A226" s="85"/>
      <c r="B226" s="72"/>
      <c r="C226" s="90"/>
      <c r="D226" s="91"/>
      <c r="E226" s="91"/>
      <c r="F226" s="91"/>
      <c r="G226" s="91"/>
      <c r="H226" s="91"/>
      <c r="I226" s="90"/>
      <c r="J226" s="90"/>
      <c r="K226" s="91"/>
      <c r="L226" s="91"/>
      <c r="M226" s="91"/>
      <c r="N226" s="90"/>
      <c r="O226" s="90"/>
      <c r="P226" s="92"/>
      <c r="Q226"/>
      <c r="R226" s="93"/>
      <c r="S226" s="94"/>
      <c r="T226" s="95"/>
      <c r="U226" s="105"/>
      <c r="V226" s="105"/>
      <c r="W226" s="105"/>
      <c r="X226" s="105"/>
      <c r="Y226" s="474"/>
      <c r="Z226" s="469"/>
      <c r="AA226" s="469"/>
      <c r="AB226" s="474"/>
      <c r="AC226" s="474"/>
      <c r="AD226" s="474"/>
      <c r="AE226" s="469"/>
      <c r="AG226" s="470"/>
      <c r="AH226" s="470"/>
      <c r="AI226" s="470"/>
      <c r="AJ226" s="470"/>
      <c r="AK226" s="470"/>
      <c r="AL226" s="470"/>
      <c r="AM226" s="470"/>
      <c r="AN226" s="470"/>
      <c r="AO226" s="470"/>
      <c r="AP226" s="470"/>
      <c r="AQ226" s="470"/>
      <c r="AR226" s="470"/>
    </row>
    <row r="227" spans="1:49" ht="15">
      <c r="A227" s="77"/>
      <c r="B227" s="97"/>
      <c r="C227" s="98"/>
      <c r="D227" s="99"/>
      <c r="E227" s="99"/>
      <c r="F227" s="99"/>
      <c r="G227" s="99"/>
      <c r="H227" s="99"/>
      <c r="I227" s="98"/>
      <c r="J227" s="98"/>
      <c r="K227" s="99"/>
      <c r="L227" s="99"/>
      <c r="M227" s="99"/>
      <c r="N227" s="98"/>
      <c r="O227" s="98"/>
      <c r="P227" s="100"/>
      <c r="Q227"/>
      <c r="R227" s="101"/>
      <c r="S227" s="102"/>
      <c r="T227" s="103"/>
      <c r="U227" s="104"/>
      <c r="V227" s="104"/>
      <c r="W227" s="104"/>
      <c r="X227" s="104"/>
      <c r="Y227" s="471"/>
      <c r="Z227" s="472"/>
      <c r="AA227" s="472"/>
      <c r="AB227" s="471"/>
      <c r="AC227" s="471"/>
      <c r="AD227" s="471"/>
      <c r="AE227" s="472"/>
      <c r="AG227" s="473"/>
      <c r="AH227" s="473"/>
      <c r="AI227" s="473"/>
      <c r="AJ227" s="473"/>
      <c r="AK227" s="473"/>
      <c r="AL227" s="473"/>
      <c r="AM227" s="473"/>
      <c r="AN227" s="473"/>
      <c r="AO227" s="473"/>
      <c r="AP227" s="473"/>
      <c r="AQ227" s="473"/>
      <c r="AR227" s="473"/>
      <c r="AS227" s="112"/>
      <c r="AT227" s="112"/>
      <c r="AU227" s="112"/>
      <c r="AV227" s="112"/>
      <c r="AW227" s="112"/>
    </row>
    <row r="228" spans="1:49" ht="15">
      <c r="A228" s="77"/>
      <c r="B228" s="97"/>
      <c r="C228" s="98"/>
      <c r="D228" s="99"/>
      <c r="E228" s="99"/>
      <c r="F228" s="99"/>
      <c r="G228" s="99"/>
      <c r="H228" s="99"/>
      <c r="I228" s="98"/>
      <c r="J228" s="98"/>
      <c r="K228" s="99"/>
      <c r="L228" s="99"/>
      <c r="M228" s="99"/>
      <c r="N228" s="98"/>
      <c r="O228" s="98"/>
      <c r="P228" s="100"/>
      <c r="Q228"/>
      <c r="R228" s="93"/>
      <c r="S228" s="94"/>
      <c r="T228" s="95"/>
      <c r="U228" s="105"/>
      <c r="V228" s="105"/>
      <c r="W228" s="105"/>
      <c r="X228" s="105"/>
      <c r="Y228" s="474"/>
      <c r="Z228" s="469"/>
      <c r="AA228" s="469"/>
      <c r="AB228" s="474"/>
      <c r="AC228" s="474"/>
      <c r="AD228" s="474"/>
      <c r="AE228" s="469"/>
      <c r="AG228" s="475"/>
      <c r="AH228" s="470"/>
      <c r="AI228" s="470"/>
      <c r="AJ228" s="470"/>
      <c r="AK228" s="470"/>
      <c r="AL228" s="470"/>
      <c r="AM228" s="470"/>
      <c r="AN228" s="470"/>
      <c r="AO228" s="470"/>
      <c r="AP228" s="470"/>
      <c r="AQ228" s="470"/>
      <c r="AR228" s="470"/>
    </row>
    <row r="229" spans="1:49" ht="15">
      <c r="A229" s="77"/>
      <c r="B229" s="97"/>
      <c r="C229" s="98"/>
      <c r="D229" s="99"/>
      <c r="E229" s="99"/>
      <c r="F229" s="99"/>
      <c r="G229" s="99"/>
      <c r="H229" s="99"/>
      <c r="I229" s="98"/>
      <c r="J229" s="98"/>
      <c r="K229" s="99"/>
      <c r="L229" s="99"/>
      <c r="M229" s="99"/>
      <c r="N229" s="98"/>
      <c r="O229" s="98"/>
      <c r="P229" s="100"/>
      <c r="Q229"/>
      <c r="R229" s="101"/>
      <c r="S229" s="102"/>
      <c r="T229" s="103"/>
      <c r="U229" s="104"/>
      <c r="V229" s="104"/>
      <c r="W229" s="104"/>
      <c r="X229" s="104"/>
      <c r="Y229" s="471"/>
      <c r="Z229" s="472"/>
      <c r="AA229" s="472"/>
      <c r="AB229" s="471"/>
      <c r="AC229" s="471"/>
      <c r="AD229" s="471"/>
      <c r="AE229" s="472"/>
      <c r="AG229" s="476"/>
      <c r="AH229" s="476"/>
      <c r="AI229" s="476"/>
      <c r="AJ229" s="476"/>
      <c r="AK229" s="476"/>
      <c r="AL229" s="476"/>
      <c r="AM229" s="476"/>
      <c r="AN229" s="476"/>
      <c r="AO229" s="476"/>
      <c r="AP229" s="476"/>
      <c r="AQ229" s="476"/>
      <c r="AR229" s="476"/>
    </row>
    <row r="230" spans="1:49" ht="15">
      <c r="A230" s="77"/>
      <c r="B230" s="97"/>
      <c r="C230" s="98"/>
      <c r="D230" s="99"/>
      <c r="E230" s="99"/>
      <c r="F230" s="99"/>
      <c r="G230" s="99"/>
      <c r="H230" s="99"/>
      <c r="I230" s="98"/>
      <c r="J230" s="98"/>
      <c r="K230" s="99"/>
      <c r="L230" s="99"/>
      <c r="M230" s="99"/>
      <c r="N230" s="98"/>
      <c r="O230" s="98"/>
      <c r="P230" s="100"/>
      <c r="Q230"/>
      <c r="R230" s="93"/>
      <c r="S230" s="94"/>
      <c r="T230" s="95"/>
      <c r="U230" s="105"/>
      <c r="V230" s="105"/>
      <c r="W230" s="105"/>
      <c r="X230" s="105"/>
      <c r="Y230" s="474"/>
      <c r="Z230" s="469"/>
      <c r="AA230" s="469"/>
      <c r="AB230" s="474"/>
      <c r="AC230" s="474"/>
      <c r="AD230" s="474"/>
      <c r="AE230" s="469"/>
      <c r="AG230" s="475"/>
      <c r="AH230" s="470"/>
      <c r="AI230" s="470"/>
      <c r="AJ230" s="470"/>
      <c r="AK230" s="470"/>
      <c r="AL230" s="470"/>
      <c r="AM230" s="470"/>
      <c r="AN230" s="470"/>
      <c r="AO230" s="470"/>
      <c r="AP230" s="470"/>
      <c r="AQ230" s="470"/>
      <c r="AR230" s="470"/>
    </row>
    <row r="231" spans="1:49" ht="15">
      <c r="A231" s="77"/>
      <c r="B231" s="97"/>
      <c r="C231" s="98"/>
      <c r="D231" s="99"/>
      <c r="E231" s="99"/>
      <c r="F231" s="99"/>
      <c r="G231" s="99"/>
      <c r="H231" s="99"/>
      <c r="I231" s="98"/>
      <c r="J231" s="98"/>
      <c r="K231" s="99"/>
      <c r="L231" s="99"/>
      <c r="M231" s="99"/>
      <c r="N231" s="98"/>
      <c r="O231" s="98"/>
      <c r="P231" s="100"/>
      <c r="Q231"/>
      <c r="R231" s="101"/>
      <c r="S231" s="102"/>
      <c r="T231" s="103"/>
      <c r="U231" s="104"/>
      <c r="V231" s="104"/>
      <c r="W231" s="104"/>
      <c r="X231" s="104"/>
      <c r="Y231" s="471"/>
      <c r="Z231" s="472"/>
      <c r="AA231" s="472"/>
      <c r="AB231" s="471"/>
      <c r="AC231" s="471"/>
      <c r="AD231" s="471"/>
      <c r="AE231" s="472"/>
      <c r="AG231" s="476"/>
      <c r="AH231" s="476"/>
      <c r="AI231" s="476"/>
      <c r="AJ231" s="476"/>
      <c r="AK231" s="476"/>
      <c r="AL231" s="476"/>
      <c r="AM231" s="476"/>
      <c r="AN231" s="476"/>
      <c r="AO231" s="476"/>
      <c r="AP231" s="476"/>
      <c r="AQ231" s="476"/>
      <c r="AR231" s="476"/>
    </row>
    <row r="232" spans="1:49" ht="15">
      <c r="A232" s="77"/>
      <c r="B232" s="97"/>
      <c r="C232" s="98"/>
      <c r="D232" s="99"/>
      <c r="E232" s="99"/>
      <c r="F232" s="99"/>
      <c r="G232" s="99"/>
      <c r="H232" s="99"/>
      <c r="I232" s="98"/>
      <c r="J232" s="98"/>
      <c r="K232" s="99"/>
      <c r="L232" s="99"/>
      <c r="M232" s="99"/>
      <c r="N232" s="98"/>
      <c r="O232" s="98"/>
      <c r="P232" s="100"/>
      <c r="Q232"/>
      <c r="R232" s="93"/>
      <c r="S232" s="94"/>
      <c r="T232" s="95"/>
      <c r="U232" s="105"/>
      <c r="V232" s="105"/>
      <c r="W232" s="105"/>
      <c r="X232" s="105"/>
      <c r="Y232" s="474"/>
      <c r="Z232" s="469"/>
      <c r="AA232" s="469"/>
      <c r="AB232" s="474"/>
      <c r="AC232" s="474"/>
      <c r="AD232" s="474"/>
      <c r="AE232" s="469"/>
      <c r="AG232" s="475"/>
      <c r="AH232" s="470"/>
      <c r="AI232" s="470"/>
      <c r="AJ232" s="470"/>
      <c r="AK232" s="470"/>
      <c r="AL232" s="470"/>
      <c r="AM232" s="470"/>
      <c r="AN232" s="470"/>
      <c r="AO232" s="470"/>
      <c r="AP232" s="470"/>
      <c r="AQ232" s="470"/>
      <c r="AR232" s="470"/>
    </row>
    <row r="233" spans="1:49" ht="15">
      <c r="A233" s="77"/>
      <c r="B233" s="97"/>
      <c r="C233" s="98"/>
      <c r="D233" s="99"/>
      <c r="E233" s="99"/>
      <c r="F233" s="99"/>
      <c r="G233" s="99"/>
      <c r="H233" s="99"/>
      <c r="I233" s="98"/>
      <c r="J233" s="98"/>
      <c r="K233" s="99"/>
      <c r="L233" s="99"/>
      <c r="M233" s="99"/>
      <c r="N233" s="98"/>
      <c r="O233" s="98"/>
      <c r="P233" s="100"/>
      <c r="Q233"/>
      <c r="R233" s="101"/>
      <c r="S233" s="102"/>
      <c r="T233" s="103"/>
      <c r="U233" s="104"/>
      <c r="V233" s="104"/>
      <c r="W233" s="104"/>
      <c r="X233" s="104"/>
      <c r="Y233" s="471"/>
      <c r="Z233" s="472"/>
      <c r="AA233" s="472"/>
      <c r="AB233" s="471"/>
      <c r="AC233" s="471"/>
      <c r="AD233" s="471"/>
      <c r="AE233" s="472"/>
      <c r="AG233" s="476"/>
      <c r="AH233" s="476"/>
      <c r="AI233" s="476"/>
      <c r="AJ233" s="476"/>
      <c r="AK233" s="476"/>
      <c r="AL233" s="476"/>
      <c r="AM233" s="476"/>
      <c r="AN233" s="476"/>
      <c r="AO233" s="476"/>
      <c r="AP233" s="476"/>
      <c r="AQ233" s="476"/>
      <c r="AR233" s="476"/>
    </row>
    <row r="234" spans="1:49" ht="15">
      <c r="A234" s="77"/>
      <c r="B234" s="97"/>
      <c r="C234" s="98"/>
      <c r="D234" s="99"/>
      <c r="E234" s="99"/>
      <c r="F234" s="99"/>
      <c r="G234" s="99"/>
      <c r="H234" s="99"/>
      <c r="I234" s="98"/>
      <c r="J234" s="98"/>
      <c r="K234" s="99"/>
      <c r="L234" s="99"/>
      <c r="M234" s="99"/>
      <c r="N234" s="98"/>
      <c r="O234" s="98"/>
      <c r="P234" s="100"/>
      <c r="Q234"/>
      <c r="R234" s="93"/>
      <c r="S234" s="94"/>
      <c r="T234" s="95"/>
      <c r="U234" s="105"/>
      <c r="V234" s="105"/>
      <c r="W234" s="105"/>
      <c r="X234" s="105"/>
      <c r="Y234" s="474"/>
      <c r="Z234" s="469"/>
      <c r="AA234" s="469"/>
      <c r="AB234" s="474"/>
      <c r="AC234" s="474"/>
      <c r="AD234" s="474"/>
      <c r="AE234" s="469"/>
      <c r="AG234" s="475"/>
      <c r="AH234" s="470"/>
      <c r="AI234" s="470"/>
      <c r="AJ234" s="470"/>
      <c r="AK234" s="470"/>
      <c r="AL234" s="470"/>
      <c r="AM234" s="470"/>
      <c r="AN234" s="470"/>
      <c r="AO234" s="470"/>
      <c r="AP234" s="470"/>
      <c r="AQ234" s="470"/>
      <c r="AR234" s="470"/>
    </row>
    <row r="235" spans="1:49" ht="15">
      <c r="A235" s="77"/>
      <c r="B235" s="97"/>
      <c r="C235" s="98"/>
      <c r="D235" s="99"/>
      <c r="E235" s="99"/>
      <c r="F235" s="99"/>
      <c r="G235" s="99"/>
      <c r="H235" s="99"/>
      <c r="I235" s="98"/>
      <c r="J235" s="98"/>
      <c r="K235" s="99"/>
      <c r="L235" s="99"/>
      <c r="M235" s="99"/>
      <c r="N235" s="98"/>
      <c r="O235" s="98"/>
      <c r="P235" s="100"/>
      <c r="Q235"/>
      <c r="R235" s="101"/>
      <c r="S235" s="102"/>
      <c r="T235" s="103"/>
      <c r="U235" s="104"/>
      <c r="V235" s="104"/>
      <c r="W235" s="104"/>
      <c r="X235" s="104"/>
      <c r="Y235" s="471"/>
      <c r="Z235" s="472"/>
      <c r="AA235" s="472"/>
      <c r="AB235" s="471"/>
      <c r="AC235" s="471"/>
      <c r="AD235" s="471"/>
      <c r="AE235" s="472"/>
      <c r="AG235" s="476"/>
      <c r="AH235" s="476"/>
      <c r="AI235" s="476"/>
      <c r="AJ235" s="476"/>
      <c r="AK235" s="476"/>
      <c r="AL235" s="476"/>
      <c r="AM235" s="476"/>
      <c r="AN235" s="476"/>
      <c r="AO235" s="476"/>
      <c r="AP235" s="476"/>
      <c r="AQ235" s="476"/>
      <c r="AR235" s="476"/>
    </row>
    <row r="236" spans="1:49" ht="15">
      <c r="A236" s="77"/>
      <c r="B236" s="97"/>
      <c r="C236" s="98"/>
      <c r="D236" s="99"/>
      <c r="E236" s="99"/>
      <c r="F236" s="99"/>
      <c r="G236" s="99"/>
      <c r="H236" s="99"/>
      <c r="I236" s="98"/>
      <c r="J236" s="98"/>
      <c r="K236" s="99"/>
      <c r="L236" s="99"/>
      <c r="M236" s="99"/>
      <c r="N236" s="98"/>
      <c r="O236" s="98"/>
      <c r="P236" s="100"/>
      <c r="Q236"/>
      <c r="R236" s="93"/>
      <c r="S236" s="94"/>
      <c r="T236" s="95"/>
      <c r="U236" s="105"/>
      <c r="V236" s="105"/>
      <c r="W236" s="105"/>
      <c r="X236" s="105"/>
      <c r="Y236" s="474"/>
      <c r="Z236" s="469"/>
      <c r="AA236" s="469"/>
      <c r="AB236" s="474"/>
      <c r="AC236" s="474"/>
      <c r="AD236" s="474"/>
      <c r="AE236" s="469"/>
      <c r="AG236" s="475"/>
      <c r="AH236" s="470"/>
      <c r="AI236" s="470"/>
      <c r="AJ236" s="470"/>
      <c r="AK236" s="470"/>
      <c r="AL236" s="470"/>
      <c r="AM236" s="470"/>
      <c r="AN236" s="470"/>
      <c r="AO236" s="470"/>
      <c r="AP236" s="470"/>
      <c r="AQ236" s="470"/>
      <c r="AR236" s="470"/>
    </row>
    <row r="237" spans="1:49" ht="15">
      <c r="A237" s="77"/>
      <c r="B237" s="97"/>
      <c r="C237" s="98"/>
      <c r="D237" s="99"/>
      <c r="E237" s="99"/>
      <c r="F237" s="99"/>
      <c r="G237" s="99"/>
      <c r="H237" s="99"/>
      <c r="I237" s="98"/>
      <c r="J237" s="98"/>
      <c r="K237" s="99"/>
      <c r="L237" s="99"/>
      <c r="M237" s="99"/>
      <c r="N237" s="98"/>
      <c r="O237" s="98"/>
      <c r="P237" s="100"/>
      <c r="Q237"/>
      <c r="R237" s="101"/>
      <c r="S237" s="102"/>
      <c r="T237" s="103"/>
      <c r="U237" s="104"/>
      <c r="V237" s="104"/>
      <c r="W237" s="104"/>
      <c r="X237" s="104"/>
      <c r="Y237" s="471"/>
      <c r="Z237" s="472"/>
      <c r="AA237" s="472"/>
      <c r="AB237" s="471"/>
      <c r="AC237" s="471"/>
      <c r="AD237" s="471"/>
      <c r="AE237" s="472"/>
      <c r="AG237" s="476"/>
      <c r="AH237" s="476"/>
      <c r="AI237" s="476"/>
      <c r="AJ237" s="476"/>
      <c r="AK237" s="476"/>
      <c r="AL237" s="476"/>
      <c r="AM237" s="476"/>
      <c r="AN237" s="476"/>
      <c r="AO237" s="476"/>
      <c r="AP237" s="476"/>
      <c r="AQ237" s="476"/>
      <c r="AR237" s="476"/>
    </row>
    <row r="238" spans="1:49" ht="15">
      <c r="A238" s="77"/>
      <c r="B238" s="97"/>
      <c r="C238" s="98"/>
      <c r="D238" s="99"/>
      <c r="E238" s="99"/>
      <c r="F238" s="99"/>
      <c r="G238" s="99"/>
      <c r="H238" s="99"/>
      <c r="I238" s="98"/>
      <c r="J238" s="98"/>
      <c r="K238" s="99"/>
      <c r="L238" s="99"/>
      <c r="M238" s="99"/>
      <c r="N238" s="98"/>
      <c r="O238" s="98"/>
      <c r="P238" s="100"/>
      <c r="Q238"/>
      <c r="R238" s="93"/>
      <c r="S238" s="94"/>
      <c r="T238" s="95"/>
      <c r="U238" s="105"/>
      <c r="V238" s="105"/>
      <c r="W238" s="105"/>
      <c r="X238" s="105"/>
      <c r="Y238" s="474"/>
      <c r="Z238" s="469"/>
      <c r="AA238" s="469"/>
      <c r="AB238" s="474"/>
      <c r="AC238" s="474"/>
      <c r="AD238" s="474"/>
      <c r="AE238" s="469"/>
      <c r="AG238" s="475"/>
      <c r="AH238" s="470"/>
      <c r="AI238" s="470"/>
      <c r="AJ238" s="470"/>
      <c r="AK238" s="470"/>
      <c r="AL238" s="470"/>
      <c r="AM238" s="470"/>
      <c r="AN238" s="470"/>
      <c r="AO238" s="470"/>
      <c r="AP238" s="470"/>
      <c r="AQ238" s="470"/>
      <c r="AR238" s="470"/>
    </row>
    <row r="239" spans="1:49" ht="15">
      <c r="A239" s="77"/>
      <c r="B239" s="97"/>
      <c r="C239" s="98"/>
      <c r="D239" s="99"/>
      <c r="E239" s="99"/>
      <c r="F239" s="99"/>
      <c r="G239" s="99"/>
      <c r="H239" s="99"/>
      <c r="I239" s="98"/>
      <c r="J239" s="98"/>
      <c r="K239" s="99"/>
      <c r="L239" s="99"/>
      <c r="M239" s="99"/>
      <c r="N239" s="98"/>
      <c r="O239" s="98"/>
      <c r="P239" s="100"/>
      <c r="Q239"/>
      <c r="R239" s="101"/>
      <c r="S239" s="102"/>
      <c r="T239" s="103"/>
      <c r="U239" s="104"/>
      <c r="V239" s="104"/>
      <c r="W239" s="104"/>
      <c r="X239" s="104"/>
      <c r="Y239" s="471"/>
      <c r="Z239" s="472"/>
      <c r="AA239" s="472"/>
      <c r="AB239" s="471"/>
      <c r="AC239" s="471"/>
      <c r="AD239" s="471"/>
      <c r="AE239" s="472"/>
      <c r="AG239" s="476"/>
      <c r="AH239" s="476"/>
      <c r="AI239" s="476"/>
      <c r="AJ239" s="476"/>
      <c r="AK239" s="476"/>
      <c r="AL239" s="476"/>
      <c r="AM239" s="476"/>
      <c r="AN239" s="476"/>
      <c r="AO239" s="476"/>
      <c r="AP239" s="476"/>
      <c r="AQ239" s="476"/>
      <c r="AR239" s="476"/>
    </row>
    <row r="240" spans="1:49" ht="15">
      <c r="A240" s="77"/>
      <c r="B240" s="97"/>
      <c r="C240" s="98"/>
      <c r="D240" s="99"/>
      <c r="E240" s="99"/>
      <c r="F240" s="99"/>
      <c r="G240" s="99"/>
      <c r="H240" s="99"/>
      <c r="I240" s="98"/>
      <c r="J240" s="98"/>
      <c r="K240" s="99"/>
      <c r="L240" s="99"/>
      <c r="M240" s="99"/>
      <c r="N240" s="98"/>
      <c r="O240" s="98"/>
      <c r="P240" s="100"/>
      <c r="Q240"/>
      <c r="R240" s="93"/>
      <c r="S240" s="94"/>
      <c r="T240" s="95"/>
      <c r="U240" s="105"/>
      <c r="V240" s="105"/>
      <c r="W240" s="105"/>
      <c r="X240" s="105"/>
      <c r="Y240" s="474"/>
      <c r="Z240" s="469"/>
      <c r="AA240" s="469"/>
      <c r="AB240" s="474"/>
      <c r="AC240" s="474"/>
      <c r="AD240" s="474"/>
      <c r="AE240" s="469"/>
      <c r="AG240" s="475"/>
      <c r="AH240" s="470"/>
      <c r="AI240" s="470"/>
      <c r="AJ240" s="470"/>
      <c r="AK240" s="470"/>
      <c r="AL240" s="470"/>
      <c r="AM240" s="470"/>
      <c r="AN240" s="470"/>
      <c r="AO240" s="470"/>
      <c r="AP240" s="470"/>
      <c r="AQ240" s="470"/>
      <c r="AR240" s="470"/>
    </row>
    <row r="241" spans="1:44" ht="15">
      <c r="A241" s="77"/>
      <c r="B241" s="97"/>
      <c r="C241" s="98"/>
      <c r="D241" s="99"/>
      <c r="E241" s="99"/>
      <c r="F241" s="99"/>
      <c r="G241" s="99"/>
      <c r="H241" s="99"/>
      <c r="I241" s="98"/>
      <c r="J241" s="98"/>
      <c r="K241" s="99"/>
      <c r="L241" s="99"/>
      <c r="M241" s="99"/>
      <c r="N241" s="98"/>
      <c r="O241" s="98"/>
      <c r="P241" s="100"/>
      <c r="Q241"/>
      <c r="R241" s="101"/>
      <c r="S241" s="102"/>
      <c r="T241" s="103"/>
      <c r="U241" s="104"/>
      <c r="V241" s="104"/>
      <c r="W241" s="104"/>
      <c r="X241" s="104"/>
      <c r="Y241" s="471"/>
      <c r="Z241" s="472"/>
      <c r="AA241" s="472"/>
      <c r="AB241" s="471"/>
      <c r="AC241" s="471"/>
      <c r="AD241" s="471"/>
      <c r="AE241" s="472"/>
      <c r="AG241" s="476"/>
      <c r="AH241" s="476"/>
      <c r="AI241" s="476"/>
      <c r="AJ241" s="476"/>
      <c r="AK241" s="476"/>
      <c r="AL241" s="476"/>
      <c r="AM241" s="476"/>
      <c r="AN241" s="476"/>
      <c r="AO241" s="476"/>
      <c r="AP241" s="476"/>
      <c r="AQ241" s="476"/>
      <c r="AR241" s="476"/>
    </row>
    <row r="242" spans="1:44" ht="15">
      <c r="A242" s="77"/>
      <c r="B242" s="97"/>
      <c r="C242" s="98"/>
      <c r="D242" s="99"/>
      <c r="E242" s="99"/>
      <c r="F242" s="99"/>
      <c r="G242" s="99"/>
      <c r="H242" s="99"/>
      <c r="I242" s="98"/>
      <c r="J242" s="98"/>
      <c r="K242" s="99"/>
      <c r="L242" s="99"/>
      <c r="M242" s="99"/>
      <c r="N242" s="98"/>
      <c r="O242" s="98"/>
      <c r="P242" s="100"/>
      <c r="Q242"/>
      <c r="R242" s="93"/>
      <c r="S242" s="94"/>
      <c r="T242" s="95"/>
      <c r="U242" s="105"/>
      <c r="V242" s="105"/>
      <c r="W242" s="105"/>
      <c r="X242" s="105"/>
      <c r="Y242" s="474"/>
      <c r="Z242" s="469"/>
      <c r="AA242" s="469"/>
      <c r="AB242" s="474"/>
      <c r="AC242" s="474"/>
      <c r="AD242" s="474"/>
      <c r="AE242" s="469"/>
      <c r="AG242" s="475"/>
      <c r="AH242" s="470"/>
      <c r="AI242" s="470"/>
      <c r="AJ242" s="470"/>
      <c r="AK242" s="470"/>
      <c r="AL242" s="470"/>
      <c r="AM242" s="470"/>
      <c r="AN242" s="470"/>
      <c r="AO242" s="470"/>
      <c r="AP242" s="470"/>
      <c r="AQ242" s="470"/>
      <c r="AR242" s="470"/>
    </row>
    <row r="243" spans="1:44" ht="15">
      <c r="A243" s="77"/>
      <c r="B243" s="97"/>
      <c r="C243" s="98"/>
      <c r="D243" s="99"/>
      <c r="E243" s="99"/>
      <c r="F243" s="99"/>
      <c r="G243" s="99"/>
      <c r="H243" s="99"/>
      <c r="I243" s="98"/>
      <c r="J243" s="98"/>
      <c r="K243" s="99"/>
      <c r="L243" s="99"/>
      <c r="M243" s="99"/>
      <c r="N243" s="98"/>
      <c r="O243" s="98"/>
      <c r="P243" s="100"/>
      <c r="Q243"/>
      <c r="R243" s="101"/>
      <c r="S243" s="102"/>
      <c r="T243" s="103"/>
      <c r="U243" s="104"/>
      <c r="V243" s="104"/>
      <c r="W243" s="104"/>
      <c r="X243" s="104"/>
      <c r="Y243" s="471"/>
      <c r="Z243" s="472"/>
      <c r="AA243" s="472"/>
      <c r="AB243" s="471"/>
      <c r="AC243" s="471"/>
      <c r="AD243" s="471"/>
      <c r="AE243" s="472"/>
      <c r="AG243" s="476"/>
      <c r="AH243" s="476"/>
      <c r="AI243" s="476"/>
      <c r="AJ243" s="476"/>
      <c r="AK243" s="476"/>
      <c r="AL243" s="476"/>
      <c r="AM243" s="476"/>
      <c r="AN243" s="476"/>
      <c r="AO243" s="476"/>
      <c r="AP243" s="476"/>
      <c r="AQ243" s="476"/>
      <c r="AR243" s="476"/>
    </row>
    <row r="244" spans="1:44" ht="15">
      <c r="A244" s="77"/>
      <c r="B244" s="97"/>
      <c r="C244" s="98"/>
      <c r="D244" s="99"/>
      <c r="E244" s="99"/>
      <c r="F244" s="99"/>
      <c r="G244" s="99"/>
      <c r="H244" s="99"/>
      <c r="I244" s="98"/>
      <c r="J244" s="98"/>
      <c r="K244" s="99"/>
      <c r="L244" s="99"/>
      <c r="M244" s="99"/>
      <c r="N244" s="98"/>
      <c r="O244" s="98"/>
      <c r="P244" s="100"/>
      <c r="Q244"/>
      <c r="R244" s="93"/>
      <c r="S244" s="94"/>
      <c r="T244" s="95"/>
      <c r="U244" s="105"/>
      <c r="V244" s="105"/>
      <c r="W244" s="105"/>
      <c r="X244" s="105"/>
      <c r="Y244" s="474"/>
      <c r="Z244" s="469"/>
      <c r="AA244" s="469"/>
      <c r="AB244" s="474"/>
      <c r="AC244" s="474"/>
      <c r="AD244" s="474"/>
      <c r="AE244" s="469"/>
      <c r="AG244" s="475"/>
      <c r="AH244" s="470"/>
      <c r="AI244" s="470"/>
      <c r="AJ244" s="470"/>
      <c r="AK244" s="470"/>
      <c r="AL244" s="470"/>
      <c r="AM244" s="470"/>
      <c r="AN244" s="470"/>
      <c r="AO244" s="470"/>
      <c r="AP244" s="470"/>
      <c r="AQ244" s="470"/>
      <c r="AR244" s="470"/>
    </row>
    <row r="245" spans="1:44" ht="15">
      <c r="A245" s="77"/>
      <c r="B245" s="97"/>
      <c r="C245" s="98"/>
      <c r="D245" s="99"/>
      <c r="E245" s="99"/>
      <c r="F245" s="99"/>
      <c r="G245" s="99"/>
      <c r="H245" s="99"/>
      <c r="I245" s="98"/>
      <c r="J245" s="98"/>
      <c r="K245" s="99"/>
      <c r="L245" s="99"/>
      <c r="M245" s="99"/>
      <c r="N245" s="98"/>
      <c r="O245" s="98"/>
      <c r="P245" s="100"/>
      <c r="Q245"/>
      <c r="R245" s="101"/>
      <c r="S245" s="102"/>
      <c r="T245" s="103"/>
      <c r="U245" s="104"/>
      <c r="V245" s="104"/>
      <c r="W245" s="104"/>
      <c r="X245" s="104"/>
      <c r="Y245" s="471"/>
      <c r="Z245" s="472"/>
      <c r="AA245" s="472"/>
      <c r="AB245" s="471"/>
      <c r="AC245" s="471"/>
      <c r="AD245" s="471"/>
      <c r="AE245" s="472"/>
      <c r="AG245" s="476"/>
      <c r="AH245" s="476"/>
      <c r="AI245" s="476"/>
      <c r="AJ245" s="476"/>
      <c r="AK245" s="476"/>
      <c r="AL245" s="476"/>
      <c r="AM245" s="476"/>
      <c r="AN245" s="476"/>
      <c r="AO245" s="476"/>
      <c r="AP245" s="476"/>
      <c r="AQ245" s="476"/>
      <c r="AR245" s="476"/>
    </row>
    <row r="246" spans="1:44" ht="15">
      <c r="A246" s="77"/>
      <c r="B246" s="97"/>
      <c r="C246" s="98"/>
      <c r="D246" s="99"/>
      <c r="E246" s="99"/>
      <c r="F246" s="99"/>
      <c r="G246" s="99"/>
      <c r="H246" s="99"/>
      <c r="I246" s="98"/>
      <c r="J246" s="98"/>
      <c r="K246" s="99"/>
      <c r="L246" s="99"/>
      <c r="M246" s="99"/>
      <c r="N246" s="98"/>
      <c r="O246" s="98"/>
      <c r="P246" s="100"/>
      <c r="Q246"/>
      <c r="R246" s="93"/>
      <c r="S246" s="94"/>
      <c r="T246" s="95"/>
      <c r="U246" s="105"/>
      <c r="V246" s="105"/>
      <c r="W246" s="105"/>
      <c r="X246" s="105"/>
      <c r="Y246" s="474"/>
      <c r="Z246" s="469"/>
      <c r="AA246" s="469"/>
      <c r="AB246" s="474"/>
      <c r="AC246" s="474"/>
      <c r="AD246" s="474"/>
      <c r="AE246" s="469"/>
      <c r="AG246" s="475"/>
      <c r="AH246" s="478"/>
      <c r="AI246" s="478"/>
      <c r="AJ246" s="478"/>
      <c r="AK246" s="478"/>
      <c r="AL246" s="478"/>
      <c r="AM246" s="478"/>
      <c r="AN246" s="478"/>
      <c r="AO246" s="478"/>
      <c r="AP246" s="478"/>
      <c r="AQ246" s="478"/>
      <c r="AR246" s="478"/>
    </row>
    <row r="247" spans="1:44" ht="15.75" thickBot="1">
      <c r="A247" s="77"/>
      <c r="B247" s="97"/>
      <c r="C247" s="98"/>
      <c r="D247" s="99"/>
      <c r="E247" s="99"/>
      <c r="F247" s="99"/>
      <c r="G247" s="99"/>
      <c r="H247" s="99"/>
      <c r="I247" s="98"/>
      <c r="J247" s="98"/>
      <c r="K247" s="99"/>
      <c r="L247" s="99"/>
      <c r="M247" s="99"/>
      <c r="N247" s="98"/>
      <c r="O247" s="98"/>
      <c r="P247" s="100"/>
      <c r="Q247"/>
      <c r="R247" s="107"/>
      <c r="S247" s="108"/>
      <c r="T247" s="109"/>
      <c r="U247" s="110"/>
      <c r="V247" s="110"/>
      <c r="W247" s="110"/>
      <c r="X247" s="110"/>
      <c r="Y247" s="479"/>
      <c r="Z247" s="480"/>
      <c r="AA247" s="480"/>
      <c r="AB247" s="479"/>
      <c r="AC247" s="479"/>
      <c r="AD247" s="479"/>
      <c r="AE247" s="480"/>
      <c r="AF247" s="481"/>
      <c r="AG247" s="111"/>
      <c r="AH247" s="111"/>
      <c r="AI247" s="111"/>
      <c r="AJ247" s="111"/>
      <c r="AK247" s="111"/>
      <c r="AL247" s="111"/>
      <c r="AM247" s="111"/>
      <c r="AN247" s="111"/>
      <c r="AO247" s="111"/>
      <c r="AP247" s="111"/>
      <c r="AQ247" s="111"/>
      <c r="AR247" s="111"/>
    </row>
    <row r="248" spans="1:44" ht="15">
      <c r="A248" s="85"/>
      <c r="B248" s="72"/>
      <c r="C248" s="90"/>
      <c r="D248" s="91"/>
      <c r="E248" s="91"/>
      <c r="F248" s="91"/>
      <c r="G248" s="91"/>
      <c r="H248" s="91"/>
      <c r="I248" s="90"/>
      <c r="J248" s="90"/>
      <c r="K248" s="91"/>
      <c r="L248" s="91"/>
      <c r="M248" s="91"/>
      <c r="N248" s="90"/>
      <c r="O248" s="90"/>
      <c r="P248" s="92"/>
      <c r="Q248"/>
      <c r="R248" s="93"/>
      <c r="S248" s="94"/>
      <c r="T248" s="95"/>
      <c r="U248" s="105"/>
      <c r="V248" s="105"/>
      <c r="W248" s="105"/>
      <c r="X248" s="105"/>
      <c r="Y248" s="474"/>
      <c r="Z248" s="469"/>
      <c r="AA248" s="469"/>
      <c r="AB248" s="474"/>
      <c r="AC248" s="474"/>
      <c r="AD248" s="474"/>
      <c r="AE248" s="469"/>
      <c r="AG248" s="470"/>
      <c r="AH248" s="470"/>
      <c r="AI248" s="470"/>
      <c r="AJ248" s="470"/>
      <c r="AK248" s="470"/>
      <c r="AL248" s="470"/>
      <c r="AM248" s="470"/>
      <c r="AN248" s="470"/>
      <c r="AO248" s="470"/>
      <c r="AP248" s="470"/>
      <c r="AQ248" s="470"/>
      <c r="AR248" s="470"/>
    </row>
    <row r="249" spans="1:44" ht="15">
      <c r="A249" s="77"/>
      <c r="B249" s="97"/>
      <c r="C249" s="98"/>
      <c r="D249" s="99"/>
      <c r="E249" s="99"/>
      <c r="F249" s="99"/>
      <c r="G249" s="99"/>
      <c r="H249" s="99"/>
      <c r="I249" s="98"/>
      <c r="J249" s="98"/>
      <c r="K249" s="99"/>
      <c r="L249" s="99"/>
      <c r="M249" s="99"/>
      <c r="N249" s="98"/>
      <c r="O249" s="98"/>
      <c r="P249" s="100"/>
      <c r="Q249"/>
      <c r="R249" s="101"/>
      <c r="S249" s="102"/>
      <c r="T249" s="103"/>
      <c r="U249" s="104"/>
      <c r="V249" s="104"/>
      <c r="W249" s="104"/>
      <c r="X249" s="104"/>
      <c r="Y249" s="471"/>
      <c r="Z249" s="472"/>
      <c r="AA249" s="472"/>
      <c r="AB249" s="471"/>
      <c r="AC249" s="471"/>
      <c r="AD249" s="471"/>
      <c r="AE249" s="472"/>
      <c r="AG249" s="473"/>
      <c r="AH249" s="473"/>
      <c r="AI249" s="473"/>
      <c r="AJ249" s="473"/>
      <c r="AK249" s="473"/>
      <c r="AL249" s="473"/>
      <c r="AM249" s="473"/>
      <c r="AN249" s="473"/>
      <c r="AO249" s="473"/>
      <c r="AP249" s="473"/>
      <c r="AQ249" s="473"/>
      <c r="AR249" s="473"/>
    </row>
    <row r="250" spans="1:44" ht="15">
      <c r="A250" s="77"/>
      <c r="B250" s="97"/>
      <c r="C250" s="98"/>
      <c r="D250" s="99"/>
      <c r="E250" s="99"/>
      <c r="F250" s="99"/>
      <c r="G250" s="99"/>
      <c r="H250" s="99"/>
      <c r="I250" s="98"/>
      <c r="J250" s="98"/>
      <c r="K250" s="99"/>
      <c r="L250" s="99"/>
      <c r="M250" s="99"/>
      <c r="N250" s="98"/>
      <c r="O250" s="98"/>
      <c r="P250" s="100"/>
      <c r="Q250"/>
      <c r="R250" s="93"/>
      <c r="S250" s="94"/>
      <c r="T250" s="95"/>
      <c r="U250" s="105"/>
      <c r="V250" s="105"/>
      <c r="W250" s="105"/>
      <c r="X250" s="105"/>
      <c r="Y250" s="474"/>
      <c r="Z250" s="469"/>
      <c r="AA250" s="469"/>
      <c r="AB250" s="474"/>
      <c r="AC250" s="474"/>
      <c r="AD250" s="474"/>
      <c r="AE250" s="469"/>
      <c r="AG250" s="475"/>
      <c r="AH250" s="470"/>
      <c r="AI250" s="470"/>
      <c r="AJ250" s="470"/>
      <c r="AK250" s="470"/>
      <c r="AL250" s="470"/>
      <c r="AM250" s="470"/>
      <c r="AN250" s="470"/>
      <c r="AO250" s="470"/>
      <c r="AP250" s="470"/>
      <c r="AQ250" s="470"/>
      <c r="AR250" s="470"/>
    </row>
    <row r="251" spans="1:44" ht="15">
      <c r="A251" s="77"/>
      <c r="B251" s="97"/>
      <c r="C251" s="98"/>
      <c r="D251" s="99"/>
      <c r="E251" s="99"/>
      <c r="F251" s="99"/>
      <c r="G251" s="99"/>
      <c r="H251" s="99"/>
      <c r="I251" s="98"/>
      <c r="J251" s="98"/>
      <c r="K251" s="99"/>
      <c r="L251" s="99"/>
      <c r="M251" s="99"/>
      <c r="N251" s="98"/>
      <c r="O251" s="98"/>
      <c r="P251" s="100"/>
      <c r="Q251"/>
      <c r="R251" s="101"/>
      <c r="S251" s="102"/>
      <c r="T251" s="103"/>
      <c r="U251" s="104"/>
      <c r="V251" s="104"/>
      <c r="W251" s="104"/>
      <c r="X251" s="104"/>
      <c r="Y251" s="471"/>
      <c r="Z251" s="472"/>
      <c r="AA251" s="472"/>
      <c r="AB251" s="471"/>
      <c r="AC251" s="471"/>
      <c r="AD251" s="471"/>
      <c r="AE251" s="472"/>
      <c r="AG251" s="476"/>
      <c r="AH251" s="476"/>
      <c r="AI251" s="476"/>
      <c r="AJ251" s="476"/>
      <c r="AK251" s="476"/>
      <c r="AL251" s="476"/>
      <c r="AM251" s="476"/>
      <c r="AN251" s="476"/>
      <c r="AO251" s="476"/>
      <c r="AP251" s="476"/>
      <c r="AQ251" s="476"/>
      <c r="AR251" s="476"/>
    </row>
    <row r="252" spans="1:44" ht="15">
      <c r="A252" s="77"/>
      <c r="B252" s="97"/>
      <c r="C252" s="98"/>
      <c r="D252" s="99"/>
      <c r="E252" s="99"/>
      <c r="F252" s="99"/>
      <c r="G252" s="99"/>
      <c r="H252" s="99"/>
      <c r="I252" s="98"/>
      <c r="J252" s="98"/>
      <c r="K252" s="99"/>
      <c r="L252" s="99"/>
      <c r="M252" s="99"/>
      <c r="N252" s="98"/>
      <c r="O252" s="98"/>
      <c r="P252" s="100"/>
      <c r="Q252"/>
      <c r="R252" s="93"/>
      <c r="S252" s="94"/>
      <c r="T252" s="95"/>
      <c r="U252" s="105"/>
      <c r="V252" s="105"/>
      <c r="W252" s="105"/>
      <c r="X252" s="105"/>
      <c r="Y252" s="474"/>
      <c r="Z252" s="469"/>
      <c r="AA252" s="469"/>
      <c r="AB252" s="474"/>
      <c r="AC252" s="474"/>
      <c r="AD252" s="474"/>
      <c r="AE252" s="469"/>
      <c r="AG252" s="475"/>
      <c r="AH252" s="470"/>
      <c r="AI252" s="470"/>
      <c r="AJ252" s="470"/>
      <c r="AK252" s="470"/>
      <c r="AL252" s="470"/>
      <c r="AM252" s="470"/>
      <c r="AN252" s="470"/>
      <c r="AO252" s="470"/>
      <c r="AP252" s="470"/>
      <c r="AQ252" s="470"/>
      <c r="AR252" s="470"/>
    </row>
    <row r="253" spans="1:44" ht="15">
      <c r="A253" s="77"/>
      <c r="B253" s="97"/>
      <c r="C253" s="98"/>
      <c r="D253" s="99"/>
      <c r="E253" s="99"/>
      <c r="F253" s="99"/>
      <c r="G253" s="99"/>
      <c r="H253" s="99"/>
      <c r="I253" s="98"/>
      <c r="J253" s="98"/>
      <c r="K253" s="99"/>
      <c r="L253" s="99"/>
      <c r="M253" s="99"/>
      <c r="N253" s="98"/>
      <c r="O253" s="98"/>
      <c r="P253" s="100"/>
      <c r="Q253"/>
      <c r="R253" s="101"/>
      <c r="S253" s="102"/>
      <c r="T253" s="103"/>
      <c r="U253" s="104"/>
      <c r="V253" s="104"/>
      <c r="W253" s="104"/>
      <c r="X253" s="104"/>
      <c r="Y253" s="471"/>
      <c r="Z253" s="472"/>
      <c r="AA253" s="472"/>
      <c r="AB253" s="471"/>
      <c r="AC253" s="471"/>
      <c r="AD253" s="471"/>
      <c r="AE253" s="472"/>
      <c r="AG253" s="476"/>
      <c r="AH253" s="476"/>
      <c r="AI253" s="476"/>
      <c r="AJ253" s="476"/>
      <c r="AK253" s="476"/>
      <c r="AL253" s="476"/>
      <c r="AM253" s="476"/>
      <c r="AN253" s="476"/>
      <c r="AO253" s="476"/>
      <c r="AP253" s="476"/>
      <c r="AQ253" s="476"/>
      <c r="AR253" s="476"/>
    </row>
    <row r="254" spans="1:44" ht="15">
      <c r="A254" s="77"/>
      <c r="B254" s="97"/>
      <c r="C254" s="98"/>
      <c r="D254" s="99"/>
      <c r="E254" s="99"/>
      <c r="F254" s="99"/>
      <c r="G254" s="99"/>
      <c r="H254" s="99"/>
      <c r="I254" s="98"/>
      <c r="J254" s="98"/>
      <c r="K254" s="99"/>
      <c r="L254" s="99"/>
      <c r="M254" s="99"/>
      <c r="N254" s="98"/>
      <c r="O254" s="98"/>
      <c r="P254" s="100"/>
      <c r="Q254"/>
      <c r="R254" s="93"/>
      <c r="S254" s="94"/>
      <c r="T254" s="95"/>
      <c r="U254" s="105"/>
      <c r="V254" s="105"/>
      <c r="W254" s="105"/>
      <c r="X254" s="105"/>
      <c r="Y254" s="474"/>
      <c r="Z254" s="469"/>
      <c r="AA254" s="469"/>
      <c r="AB254" s="474"/>
      <c r="AC254" s="474"/>
      <c r="AD254" s="474"/>
      <c r="AE254" s="469"/>
      <c r="AG254" s="475"/>
      <c r="AH254" s="470"/>
      <c r="AI254" s="470"/>
      <c r="AJ254" s="470"/>
      <c r="AK254" s="470"/>
      <c r="AL254" s="470"/>
      <c r="AM254" s="470"/>
      <c r="AN254" s="470"/>
      <c r="AO254" s="470"/>
      <c r="AP254" s="470"/>
      <c r="AQ254" s="470"/>
      <c r="AR254" s="470"/>
    </row>
    <row r="255" spans="1:44" ht="15">
      <c r="A255" s="77"/>
      <c r="B255" s="97"/>
      <c r="C255" s="98"/>
      <c r="D255" s="99"/>
      <c r="E255" s="99"/>
      <c r="F255" s="99"/>
      <c r="G255" s="99"/>
      <c r="H255" s="99"/>
      <c r="I255" s="98"/>
      <c r="J255" s="98"/>
      <c r="K255" s="99"/>
      <c r="L255" s="99"/>
      <c r="M255" s="99"/>
      <c r="N255" s="98"/>
      <c r="O255" s="98"/>
      <c r="P255" s="100"/>
      <c r="Q255"/>
      <c r="R255" s="101"/>
      <c r="S255" s="102"/>
      <c r="T255" s="103"/>
      <c r="U255" s="104"/>
      <c r="V255" s="104"/>
      <c r="W255" s="104"/>
      <c r="X255" s="104"/>
      <c r="Y255" s="471"/>
      <c r="Z255" s="472"/>
      <c r="AA255" s="472"/>
      <c r="AB255" s="471"/>
      <c r="AC255" s="471"/>
      <c r="AD255" s="471"/>
      <c r="AE255" s="472"/>
      <c r="AG255" s="476"/>
      <c r="AH255" s="476"/>
      <c r="AI255" s="476"/>
      <c r="AJ255" s="476"/>
      <c r="AK255" s="476"/>
      <c r="AL255" s="476"/>
      <c r="AM255" s="476"/>
      <c r="AN255" s="476"/>
      <c r="AO255" s="476"/>
      <c r="AP255" s="476"/>
      <c r="AQ255" s="476"/>
      <c r="AR255" s="476"/>
    </row>
    <row r="256" spans="1:44" ht="15">
      <c r="A256" s="77"/>
      <c r="B256" s="97"/>
      <c r="C256" s="98"/>
      <c r="D256" s="99"/>
      <c r="E256" s="99"/>
      <c r="F256" s="99"/>
      <c r="G256" s="99"/>
      <c r="H256" s="99"/>
      <c r="I256" s="98"/>
      <c r="J256" s="98"/>
      <c r="K256" s="99"/>
      <c r="L256" s="99"/>
      <c r="M256" s="99"/>
      <c r="N256" s="98"/>
      <c r="O256" s="98"/>
      <c r="P256" s="100"/>
      <c r="Q256"/>
      <c r="R256" s="93"/>
      <c r="S256" s="94"/>
      <c r="T256" s="95"/>
      <c r="U256" s="105"/>
      <c r="V256" s="105"/>
      <c r="W256" s="105"/>
      <c r="X256" s="105"/>
      <c r="Y256" s="474"/>
      <c r="Z256" s="469"/>
      <c r="AA256" s="469"/>
      <c r="AB256" s="474"/>
      <c r="AC256" s="474"/>
      <c r="AD256" s="474"/>
      <c r="AE256" s="469"/>
      <c r="AG256" s="475"/>
      <c r="AH256" s="470"/>
      <c r="AI256" s="470"/>
      <c r="AJ256" s="470"/>
      <c r="AK256" s="470"/>
      <c r="AL256" s="470"/>
      <c r="AM256" s="470"/>
      <c r="AN256" s="470"/>
      <c r="AO256" s="470"/>
      <c r="AP256" s="470"/>
      <c r="AQ256" s="470"/>
      <c r="AR256" s="470"/>
    </row>
    <row r="257" spans="1:45" ht="15">
      <c r="A257" s="77"/>
      <c r="B257" s="97"/>
      <c r="C257" s="98"/>
      <c r="D257" s="99"/>
      <c r="E257" s="99"/>
      <c r="F257" s="99"/>
      <c r="G257" s="99"/>
      <c r="H257" s="99"/>
      <c r="I257" s="98"/>
      <c r="J257" s="98"/>
      <c r="K257" s="99"/>
      <c r="L257" s="99"/>
      <c r="M257" s="99"/>
      <c r="N257" s="98"/>
      <c r="O257" s="98"/>
      <c r="P257" s="100"/>
      <c r="Q257"/>
      <c r="R257" s="101"/>
      <c r="S257" s="102"/>
      <c r="T257" s="103"/>
      <c r="U257" s="104"/>
      <c r="V257" s="104"/>
      <c r="W257" s="104"/>
      <c r="X257" s="104"/>
      <c r="Y257" s="471"/>
      <c r="Z257" s="472"/>
      <c r="AA257" s="472"/>
      <c r="AB257" s="471"/>
      <c r="AC257" s="471"/>
      <c r="AD257" s="471"/>
      <c r="AE257" s="472"/>
      <c r="AG257" s="476"/>
      <c r="AH257" s="476"/>
      <c r="AI257" s="476"/>
      <c r="AJ257" s="476"/>
      <c r="AK257" s="476"/>
      <c r="AL257" s="476"/>
      <c r="AM257" s="476"/>
      <c r="AN257" s="476"/>
      <c r="AO257" s="476"/>
      <c r="AP257" s="476"/>
      <c r="AQ257" s="476"/>
      <c r="AR257" s="476"/>
    </row>
    <row r="258" spans="1:45" ht="15">
      <c r="A258" s="77"/>
      <c r="B258" s="97"/>
      <c r="C258" s="98"/>
      <c r="D258" s="99"/>
      <c r="E258" s="99"/>
      <c r="F258" s="99"/>
      <c r="G258" s="99"/>
      <c r="H258" s="99"/>
      <c r="I258" s="98"/>
      <c r="J258" s="98"/>
      <c r="K258" s="99"/>
      <c r="L258" s="99"/>
      <c r="M258" s="99"/>
      <c r="N258" s="98"/>
      <c r="O258" s="98"/>
      <c r="P258" s="100"/>
      <c r="Q258"/>
      <c r="R258" s="93"/>
      <c r="S258" s="94"/>
      <c r="T258" s="95"/>
      <c r="U258" s="105"/>
      <c r="V258" s="105"/>
      <c r="W258" s="105"/>
      <c r="X258" s="105"/>
      <c r="Y258" s="474"/>
      <c r="Z258" s="469"/>
      <c r="AA258" s="469"/>
      <c r="AB258" s="474"/>
      <c r="AC258" s="474"/>
      <c r="AD258" s="474"/>
      <c r="AE258" s="469"/>
      <c r="AG258" s="475"/>
      <c r="AH258" s="470"/>
      <c r="AI258" s="470"/>
      <c r="AJ258" s="470"/>
      <c r="AK258" s="470"/>
      <c r="AL258" s="470"/>
      <c r="AM258" s="470"/>
      <c r="AN258" s="470"/>
      <c r="AO258" s="470"/>
      <c r="AP258" s="470"/>
      <c r="AQ258" s="470"/>
      <c r="AR258" s="470"/>
    </row>
    <row r="259" spans="1:45" ht="15">
      <c r="A259" s="77"/>
      <c r="B259" s="97"/>
      <c r="C259" s="98"/>
      <c r="D259" s="99"/>
      <c r="E259" s="99"/>
      <c r="F259" s="99"/>
      <c r="G259" s="99"/>
      <c r="H259" s="99"/>
      <c r="I259" s="98"/>
      <c r="J259" s="98"/>
      <c r="K259" s="99"/>
      <c r="L259" s="99"/>
      <c r="M259" s="99"/>
      <c r="N259" s="98"/>
      <c r="O259" s="98"/>
      <c r="P259" s="100"/>
      <c r="Q259"/>
      <c r="R259" s="101"/>
      <c r="S259" s="102"/>
      <c r="T259" s="103"/>
      <c r="U259" s="104"/>
      <c r="V259" s="104"/>
      <c r="W259" s="104"/>
      <c r="X259" s="104"/>
      <c r="Y259" s="471"/>
      <c r="Z259" s="472"/>
      <c r="AA259" s="472"/>
      <c r="AB259" s="471"/>
      <c r="AC259" s="471"/>
      <c r="AD259" s="471"/>
      <c r="AE259" s="472"/>
      <c r="AG259" s="476"/>
      <c r="AH259" s="476"/>
      <c r="AI259" s="476"/>
      <c r="AJ259" s="476"/>
      <c r="AK259" s="476"/>
      <c r="AL259" s="476"/>
      <c r="AM259" s="476"/>
      <c r="AN259" s="476"/>
      <c r="AO259" s="476"/>
      <c r="AP259" s="476"/>
      <c r="AQ259" s="476"/>
      <c r="AR259" s="476"/>
    </row>
    <row r="260" spans="1:45" ht="15">
      <c r="A260" s="77"/>
      <c r="B260" s="97"/>
      <c r="C260" s="98"/>
      <c r="D260" s="99"/>
      <c r="E260" s="99"/>
      <c r="F260" s="99"/>
      <c r="G260" s="99"/>
      <c r="H260" s="99"/>
      <c r="I260" s="98"/>
      <c r="J260" s="98"/>
      <c r="K260" s="99"/>
      <c r="L260" s="99"/>
      <c r="M260" s="99"/>
      <c r="N260" s="98"/>
      <c r="O260" s="98"/>
      <c r="P260" s="100"/>
      <c r="Q260"/>
      <c r="R260" s="93"/>
      <c r="S260" s="94"/>
      <c r="T260" s="95"/>
      <c r="U260" s="105"/>
      <c r="V260" s="105"/>
      <c r="W260" s="105"/>
      <c r="X260" s="105"/>
      <c r="Y260" s="474"/>
      <c r="Z260" s="469"/>
      <c r="AA260" s="469"/>
      <c r="AB260" s="474"/>
      <c r="AC260" s="474"/>
      <c r="AD260" s="474"/>
      <c r="AE260" s="469"/>
      <c r="AG260" s="475"/>
      <c r="AH260" s="470"/>
      <c r="AI260" s="470"/>
      <c r="AJ260" s="470"/>
      <c r="AK260" s="470"/>
      <c r="AL260" s="470"/>
      <c r="AM260" s="470"/>
      <c r="AN260" s="470"/>
      <c r="AO260" s="470"/>
      <c r="AP260" s="470"/>
      <c r="AQ260" s="470"/>
      <c r="AR260" s="470"/>
    </row>
    <row r="261" spans="1:45" ht="15">
      <c r="A261" s="77"/>
      <c r="B261" s="97"/>
      <c r="C261" s="98"/>
      <c r="D261" s="99"/>
      <c r="E261" s="99"/>
      <c r="F261" s="99"/>
      <c r="G261" s="99"/>
      <c r="H261" s="99"/>
      <c r="I261" s="98"/>
      <c r="J261" s="98"/>
      <c r="K261" s="99"/>
      <c r="L261" s="99"/>
      <c r="M261" s="99"/>
      <c r="N261" s="98"/>
      <c r="O261" s="98"/>
      <c r="P261" s="100"/>
      <c r="Q261"/>
      <c r="R261" s="101"/>
      <c r="S261" s="102"/>
      <c r="T261" s="103"/>
      <c r="U261" s="104"/>
      <c r="V261" s="104"/>
      <c r="W261" s="104"/>
      <c r="X261" s="104"/>
      <c r="Y261" s="471"/>
      <c r="Z261" s="472"/>
      <c r="AA261" s="472"/>
      <c r="AB261" s="471"/>
      <c r="AC261" s="471"/>
      <c r="AD261" s="471"/>
      <c r="AE261" s="472"/>
      <c r="AG261" s="476"/>
      <c r="AH261" s="476"/>
      <c r="AI261" s="476"/>
      <c r="AJ261" s="476"/>
      <c r="AK261" s="476"/>
      <c r="AL261" s="476"/>
      <c r="AM261" s="476"/>
      <c r="AN261" s="476"/>
      <c r="AO261" s="476"/>
      <c r="AP261" s="476"/>
      <c r="AQ261" s="476"/>
      <c r="AR261" s="476"/>
    </row>
    <row r="262" spans="1:45" ht="15">
      <c r="A262" s="77"/>
      <c r="B262" s="97"/>
      <c r="C262" s="98"/>
      <c r="D262" s="99"/>
      <c r="E262" s="99"/>
      <c r="F262" s="99"/>
      <c r="G262" s="99"/>
      <c r="H262" s="99"/>
      <c r="I262" s="98"/>
      <c r="J262" s="98"/>
      <c r="K262" s="99"/>
      <c r="L262" s="99"/>
      <c r="M262" s="99"/>
      <c r="N262" s="98"/>
      <c r="O262" s="98"/>
      <c r="P262" s="100"/>
      <c r="Q262"/>
      <c r="R262" s="93"/>
      <c r="S262" s="94"/>
      <c r="T262" s="95"/>
      <c r="U262" s="105"/>
      <c r="V262" s="105"/>
      <c r="W262" s="105"/>
      <c r="X262" s="105"/>
      <c r="Y262" s="474"/>
      <c r="Z262" s="469"/>
      <c r="AA262" s="469"/>
      <c r="AB262" s="474"/>
      <c r="AC262" s="474"/>
      <c r="AD262" s="474"/>
      <c r="AE262" s="469"/>
      <c r="AG262" s="475"/>
      <c r="AH262" s="470"/>
      <c r="AI262" s="470"/>
      <c r="AJ262" s="470"/>
      <c r="AK262" s="470"/>
      <c r="AL262" s="470"/>
      <c r="AM262" s="470"/>
      <c r="AN262" s="470"/>
      <c r="AO262" s="470"/>
      <c r="AP262" s="470"/>
      <c r="AQ262" s="470"/>
      <c r="AR262" s="470"/>
    </row>
    <row r="263" spans="1:45" ht="15">
      <c r="A263" s="77"/>
      <c r="B263" s="97"/>
      <c r="C263" s="98"/>
      <c r="D263" s="99"/>
      <c r="E263" s="99"/>
      <c r="F263" s="99"/>
      <c r="G263" s="99"/>
      <c r="H263" s="99"/>
      <c r="I263" s="98"/>
      <c r="J263" s="98"/>
      <c r="K263" s="99"/>
      <c r="L263" s="99"/>
      <c r="M263" s="99"/>
      <c r="N263" s="98"/>
      <c r="O263" s="98"/>
      <c r="P263" s="100"/>
      <c r="Q263"/>
      <c r="R263" s="101"/>
      <c r="S263" s="102"/>
      <c r="T263" s="103"/>
      <c r="U263" s="104"/>
      <c r="V263" s="104"/>
      <c r="W263" s="104"/>
      <c r="X263" s="104"/>
      <c r="Y263" s="471"/>
      <c r="Z263" s="472"/>
      <c r="AA263" s="472"/>
      <c r="AB263" s="471"/>
      <c r="AC263" s="471"/>
      <c r="AD263" s="471"/>
      <c r="AE263" s="472"/>
      <c r="AG263" s="476"/>
      <c r="AH263" s="476"/>
      <c r="AI263" s="476"/>
      <c r="AJ263" s="476"/>
      <c r="AK263" s="476"/>
      <c r="AL263" s="476"/>
      <c r="AM263" s="476"/>
      <c r="AN263" s="476"/>
      <c r="AO263" s="476"/>
      <c r="AP263" s="476"/>
      <c r="AQ263" s="476"/>
      <c r="AR263" s="476"/>
    </row>
    <row r="264" spans="1:45" ht="15">
      <c r="A264" s="77"/>
      <c r="B264" s="97"/>
      <c r="C264" s="98"/>
      <c r="D264" s="99"/>
      <c r="E264" s="99"/>
      <c r="F264" s="99"/>
      <c r="G264" s="99"/>
      <c r="H264" s="99"/>
      <c r="I264" s="98"/>
      <c r="J264" s="98"/>
      <c r="K264" s="99"/>
      <c r="L264" s="99"/>
      <c r="M264" s="99"/>
      <c r="N264" s="98"/>
      <c r="O264" s="98"/>
      <c r="P264" s="100"/>
      <c r="Q264"/>
      <c r="R264" s="93"/>
      <c r="S264" s="94"/>
      <c r="T264" s="95"/>
      <c r="U264" s="105"/>
      <c r="V264" s="105"/>
      <c r="W264" s="105"/>
      <c r="X264" s="105"/>
      <c r="Y264" s="474"/>
      <c r="Z264" s="469"/>
      <c r="AA264" s="469"/>
      <c r="AB264" s="474"/>
      <c r="AC264" s="474"/>
      <c r="AD264" s="474"/>
      <c r="AE264" s="469"/>
      <c r="AG264" s="475"/>
      <c r="AH264" s="470"/>
      <c r="AI264" s="470"/>
      <c r="AJ264" s="470"/>
      <c r="AK264" s="470"/>
      <c r="AL264" s="470"/>
      <c r="AM264" s="470"/>
      <c r="AN264" s="470"/>
      <c r="AO264" s="470"/>
      <c r="AP264" s="470"/>
      <c r="AQ264" s="470"/>
      <c r="AR264" s="470"/>
    </row>
    <row r="265" spans="1:45" ht="15">
      <c r="A265" s="77"/>
      <c r="B265" s="97"/>
      <c r="C265" s="98"/>
      <c r="D265" s="99"/>
      <c r="E265" s="99"/>
      <c r="F265" s="99"/>
      <c r="G265" s="99"/>
      <c r="H265" s="99"/>
      <c r="I265" s="98"/>
      <c r="J265" s="98"/>
      <c r="K265" s="99"/>
      <c r="L265" s="99"/>
      <c r="M265" s="99"/>
      <c r="N265" s="98"/>
      <c r="O265" s="98"/>
      <c r="P265" s="100"/>
      <c r="Q265"/>
      <c r="R265" s="101"/>
      <c r="S265" s="102"/>
      <c r="T265" s="103"/>
      <c r="U265" s="104"/>
      <c r="V265" s="104"/>
      <c r="W265" s="104"/>
      <c r="X265" s="104"/>
      <c r="Y265" s="471"/>
      <c r="Z265" s="472"/>
      <c r="AA265" s="472"/>
      <c r="AB265" s="471"/>
      <c r="AC265" s="471"/>
      <c r="AD265" s="471"/>
      <c r="AE265" s="472"/>
      <c r="AG265" s="476"/>
      <c r="AH265" s="476"/>
      <c r="AI265" s="476"/>
      <c r="AJ265" s="476"/>
      <c r="AK265" s="476"/>
      <c r="AL265" s="476"/>
      <c r="AM265" s="476"/>
      <c r="AN265" s="476"/>
      <c r="AO265" s="476"/>
      <c r="AP265" s="476"/>
      <c r="AQ265" s="476"/>
      <c r="AR265" s="476"/>
    </row>
    <row r="266" spans="1:45" ht="15">
      <c r="A266" s="77"/>
      <c r="B266" s="97"/>
      <c r="C266" s="98"/>
      <c r="D266" s="99"/>
      <c r="E266" s="99"/>
      <c r="F266" s="99"/>
      <c r="G266" s="99"/>
      <c r="H266" s="99"/>
      <c r="I266" s="98"/>
      <c r="J266" s="98"/>
      <c r="K266" s="99"/>
      <c r="L266" s="99"/>
      <c r="M266" s="99"/>
      <c r="N266" s="98"/>
      <c r="O266" s="98"/>
      <c r="P266" s="100"/>
      <c r="Q266"/>
      <c r="R266" s="93"/>
      <c r="S266" s="94"/>
      <c r="T266" s="95"/>
      <c r="U266" s="105"/>
      <c r="V266" s="105"/>
      <c r="W266" s="105"/>
      <c r="X266" s="105"/>
      <c r="Y266" s="474"/>
      <c r="Z266" s="469"/>
      <c r="AA266" s="469"/>
      <c r="AB266" s="474"/>
      <c r="AC266" s="474"/>
      <c r="AD266" s="474"/>
      <c r="AE266" s="469"/>
      <c r="AG266" s="475"/>
      <c r="AH266" s="470"/>
      <c r="AI266" s="470"/>
      <c r="AJ266" s="470"/>
      <c r="AK266" s="470"/>
      <c r="AL266" s="470"/>
      <c r="AM266" s="470"/>
      <c r="AN266" s="470"/>
      <c r="AO266" s="470"/>
      <c r="AP266" s="470"/>
      <c r="AQ266" s="470"/>
      <c r="AR266" s="470"/>
    </row>
    <row r="267" spans="1:45" ht="15">
      <c r="A267" s="77"/>
      <c r="B267" s="97"/>
      <c r="C267" s="98"/>
      <c r="D267" s="99"/>
      <c r="E267" s="99"/>
      <c r="F267" s="99"/>
      <c r="G267" s="99"/>
      <c r="H267" s="99"/>
      <c r="I267" s="98"/>
      <c r="J267" s="98"/>
      <c r="K267" s="99"/>
      <c r="L267" s="99"/>
      <c r="M267" s="99"/>
      <c r="N267" s="98"/>
      <c r="O267" s="98"/>
      <c r="P267" s="100"/>
      <c r="Q267"/>
      <c r="R267" s="101"/>
      <c r="S267" s="102"/>
      <c r="T267" s="103"/>
      <c r="U267" s="104"/>
      <c r="V267" s="104"/>
      <c r="W267" s="104"/>
      <c r="X267" s="104"/>
      <c r="Y267" s="471"/>
      <c r="Z267" s="472"/>
      <c r="AA267" s="472"/>
      <c r="AB267" s="471"/>
      <c r="AC267" s="471"/>
      <c r="AD267" s="471"/>
      <c r="AE267" s="472"/>
      <c r="AG267" s="476"/>
      <c r="AH267" s="476"/>
      <c r="AI267" s="476"/>
      <c r="AJ267" s="476"/>
      <c r="AK267" s="476"/>
      <c r="AL267" s="476"/>
      <c r="AM267" s="476"/>
      <c r="AN267" s="476"/>
      <c r="AO267" s="476"/>
      <c r="AP267" s="476"/>
      <c r="AQ267" s="476"/>
      <c r="AR267" s="476"/>
    </row>
    <row r="268" spans="1:45" ht="15">
      <c r="A268" s="77"/>
      <c r="B268" s="97"/>
      <c r="C268" s="98"/>
      <c r="D268" s="99"/>
      <c r="E268" s="99"/>
      <c r="F268" s="99"/>
      <c r="G268" s="99"/>
      <c r="H268" s="99"/>
      <c r="I268" s="98"/>
      <c r="J268" s="98"/>
      <c r="K268" s="99"/>
      <c r="L268" s="99"/>
      <c r="M268" s="99"/>
      <c r="N268" s="98"/>
      <c r="O268" s="98"/>
      <c r="P268" s="100"/>
      <c r="Q268"/>
      <c r="R268" s="93"/>
      <c r="S268" s="94"/>
      <c r="T268" s="95"/>
      <c r="U268" s="105"/>
      <c r="V268" s="105"/>
      <c r="W268" s="105"/>
      <c r="X268" s="105"/>
      <c r="Y268" s="474"/>
      <c r="Z268" s="469"/>
      <c r="AA268" s="469"/>
      <c r="AB268" s="474"/>
      <c r="AC268" s="474"/>
      <c r="AD268" s="474"/>
      <c r="AE268" s="469"/>
      <c r="AG268" s="475"/>
      <c r="AH268" s="478"/>
      <c r="AI268" s="478"/>
      <c r="AJ268" s="478"/>
      <c r="AK268" s="478"/>
      <c r="AL268" s="478"/>
      <c r="AM268" s="478"/>
      <c r="AN268" s="478"/>
      <c r="AO268" s="478"/>
      <c r="AP268" s="478"/>
      <c r="AQ268" s="478"/>
      <c r="AR268" s="478"/>
    </row>
    <row r="269" spans="1:45" ht="15.75" thickBot="1">
      <c r="A269" s="77"/>
      <c r="B269" s="97"/>
      <c r="C269" s="98"/>
      <c r="D269" s="99"/>
      <c r="E269" s="99"/>
      <c r="F269" s="99"/>
      <c r="G269" s="99"/>
      <c r="H269" s="99"/>
      <c r="I269" s="98"/>
      <c r="J269" s="98"/>
      <c r="K269" s="99"/>
      <c r="L269" s="99"/>
      <c r="M269" s="99"/>
      <c r="N269" s="98"/>
      <c r="O269" s="98"/>
      <c r="P269" s="100"/>
      <c r="Q269"/>
      <c r="R269" s="107"/>
      <c r="S269" s="108"/>
      <c r="T269" s="109"/>
      <c r="U269" s="110"/>
      <c r="V269" s="110"/>
      <c r="W269" s="110"/>
      <c r="X269" s="110"/>
      <c r="Y269" s="479"/>
      <c r="Z269" s="480"/>
      <c r="AA269" s="480"/>
      <c r="AB269" s="479"/>
      <c r="AC269" s="479"/>
      <c r="AD269" s="479"/>
      <c r="AE269" s="480"/>
      <c r="AF269" s="481"/>
      <c r="AG269" s="111"/>
      <c r="AH269" s="111"/>
      <c r="AI269" s="111"/>
      <c r="AJ269" s="111"/>
      <c r="AK269" s="111"/>
      <c r="AL269" s="111"/>
      <c r="AM269" s="111"/>
      <c r="AN269" s="111"/>
      <c r="AO269" s="111"/>
      <c r="AP269" s="111"/>
      <c r="AQ269" s="111"/>
      <c r="AR269" s="111"/>
    </row>
    <row r="270" spans="1:45" ht="15">
      <c r="A270" s="85"/>
      <c r="B270" s="72"/>
      <c r="C270" s="90"/>
      <c r="D270" s="91"/>
      <c r="E270" s="91"/>
      <c r="F270" s="91"/>
      <c r="G270" s="91"/>
      <c r="H270" s="91"/>
      <c r="I270" s="90"/>
      <c r="J270" s="90"/>
      <c r="K270" s="91"/>
      <c r="L270" s="91"/>
      <c r="M270" s="91"/>
      <c r="N270" s="90"/>
      <c r="O270" s="90"/>
      <c r="P270" s="92"/>
      <c r="Q270"/>
      <c r="R270" s="93"/>
      <c r="S270" s="94"/>
      <c r="T270" s="95"/>
      <c r="U270" s="105"/>
      <c r="V270" s="105"/>
      <c r="W270" s="105"/>
      <c r="X270" s="105"/>
      <c r="Y270" s="474"/>
      <c r="Z270" s="469"/>
      <c r="AA270" s="469"/>
      <c r="AB270" s="474"/>
      <c r="AC270" s="474"/>
      <c r="AD270" s="474"/>
      <c r="AE270" s="469"/>
      <c r="AG270" s="470"/>
      <c r="AH270" s="470"/>
      <c r="AI270" s="470"/>
      <c r="AJ270" s="470"/>
      <c r="AK270" s="470"/>
      <c r="AL270" s="470"/>
      <c r="AM270" s="470"/>
      <c r="AN270" s="470"/>
      <c r="AO270" s="470"/>
      <c r="AP270" s="470"/>
      <c r="AQ270" s="470"/>
      <c r="AR270" s="470"/>
    </row>
    <row r="271" spans="1:45" ht="15">
      <c r="A271" s="77"/>
      <c r="B271" s="97"/>
      <c r="C271" s="98"/>
      <c r="D271" s="99"/>
      <c r="E271" s="99"/>
      <c r="F271" s="99"/>
      <c r="G271" s="99"/>
      <c r="H271" s="99"/>
      <c r="I271" s="98"/>
      <c r="J271" s="98"/>
      <c r="K271" s="99"/>
      <c r="L271" s="99"/>
      <c r="M271" s="99"/>
      <c r="N271" s="98"/>
      <c r="O271" s="98"/>
      <c r="P271" s="100"/>
      <c r="Q271"/>
      <c r="R271" s="101"/>
      <c r="S271" s="102"/>
      <c r="T271" s="103"/>
      <c r="U271" s="104"/>
      <c r="V271" s="104"/>
      <c r="W271" s="104"/>
      <c r="X271" s="104"/>
      <c r="Y271" s="471"/>
      <c r="Z271" s="472"/>
      <c r="AA271" s="472"/>
      <c r="AB271" s="471"/>
      <c r="AC271" s="471"/>
      <c r="AD271" s="471"/>
      <c r="AE271" s="472"/>
      <c r="AG271" s="473"/>
      <c r="AH271" s="473"/>
      <c r="AI271" s="473"/>
      <c r="AJ271" s="473"/>
      <c r="AK271" s="473"/>
      <c r="AL271" s="473"/>
      <c r="AM271" s="473"/>
      <c r="AN271" s="473"/>
      <c r="AO271" s="473"/>
      <c r="AP271" s="473"/>
      <c r="AQ271" s="473"/>
      <c r="AR271" s="473"/>
      <c r="AS271" s="112"/>
    </row>
    <row r="272" spans="1:45" ht="15">
      <c r="A272" s="77"/>
      <c r="B272" s="97"/>
      <c r="C272" s="98"/>
      <c r="D272" s="99"/>
      <c r="E272" s="99"/>
      <c r="F272" s="99"/>
      <c r="G272" s="99"/>
      <c r="H272" s="99"/>
      <c r="I272" s="98"/>
      <c r="J272" s="98"/>
      <c r="K272" s="99"/>
      <c r="L272" s="99"/>
      <c r="M272" s="99"/>
      <c r="N272" s="98"/>
      <c r="O272" s="98"/>
      <c r="P272" s="100"/>
      <c r="Q272"/>
      <c r="R272" s="93"/>
      <c r="S272" s="94"/>
      <c r="T272" s="95"/>
      <c r="U272" s="105"/>
      <c r="V272" s="105"/>
      <c r="W272" s="105"/>
      <c r="X272" s="105"/>
      <c r="Y272" s="474"/>
      <c r="Z272" s="469"/>
      <c r="AA272" s="469"/>
      <c r="AB272" s="474"/>
      <c r="AC272" s="474"/>
      <c r="AD272" s="474"/>
      <c r="AE272" s="469"/>
      <c r="AG272" s="475"/>
      <c r="AH272" s="470"/>
      <c r="AI272" s="470"/>
      <c r="AJ272" s="470"/>
      <c r="AK272" s="470"/>
      <c r="AL272" s="470"/>
      <c r="AM272" s="470"/>
      <c r="AN272" s="470"/>
      <c r="AO272" s="470"/>
      <c r="AP272" s="470"/>
      <c r="AQ272" s="470"/>
      <c r="AR272" s="470"/>
    </row>
    <row r="273" spans="1:45" ht="15">
      <c r="A273" s="77"/>
      <c r="B273" s="97"/>
      <c r="C273" s="98"/>
      <c r="D273" s="99"/>
      <c r="E273" s="99"/>
      <c r="F273" s="99"/>
      <c r="G273" s="99"/>
      <c r="H273" s="99"/>
      <c r="I273" s="98"/>
      <c r="J273" s="98"/>
      <c r="K273" s="99"/>
      <c r="L273" s="99"/>
      <c r="M273" s="99"/>
      <c r="N273" s="98"/>
      <c r="O273" s="98"/>
      <c r="P273" s="100"/>
      <c r="Q273"/>
      <c r="R273" s="101"/>
      <c r="S273" s="102"/>
      <c r="T273" s="103"/>
      <c r="U273" s="104"/>
      <c r="V273" s="104"/>
      <c r="W273" s="104"/>
      <c r="X273" s="104"/>
      <c r="Y273" s="471"/>
      <c r="Z273" s="472"/>
      <c r="AA273" s="472"/>
      <c r="AB273" s="471"/>
      <c r="AC273" s="471"/>
      <c r="AD273" s="471"/>
      <c r="AE273" s="472"/>
      <c r="AG273" s="476"/>
      <c r="AH273" s="476"/>
      <c r="AI273" s="476"/>
      <c r="AJ273" s="476"/>
      <c r="AK273" s="476"/>
      <c r="AL273" s="476"/>
      <c r="AM273" s="476"/>
      <c r="AN273" s="476"/>
      <c r="AO273" s="476"/>
      <c r="AP273" s="476"/>
      <c r="AQ273" s="476"/>
      <c r="AR273" s="476"/>
    </row>
    <row r="274" spans="1:45" ht="15">
      <c r="A274" s="77"/>
      <c r="B274" s="97"/>
      <c r="C274" s="98"/>
      <c r="D274" s="99"/>
      <c r="E274" s="99"/>
      <c r="F274" s="99"/>
      <c r="G274" s="99"/>
      <c r="H274" s="99"/>
      <c r="I274" s="98"/>
      <c r="J274" s="98"/>
      <c r="K274" s="99"/>
      <c r="L274" s="99"/>
      <c r="M274" s="99"/>
      <c r="N274" s="98"/>
      <c r="O274" s="98"/>
      <c r="P274" s="100"/>
      <c r="Q274"/>
      <c r="R274" s="93"/>
      <c r="S274" s="94"/>
      <c r="T274" s="95"/>
      <c r="U274" s="105"/>
      <c r="V274" s="105"/>
      <c r="W274" s="105"/>
      <c r="X274" s="105"/>
      <c r="Y274" s="474"/>
      <c r="Z274" s="469"/>
      <c r="AA274" s="469"/>
      <c r="AB274" s="474"/>
      <c r="AC274" s="474"/>
      <c r="AD274" s="474"/>
      <c r="AE274" s="469"/>
      <c r="AG274" s="475"/>
      <c r="AH274" s="470"/>
      <c r="AI274" s="470"/>
      <c r="AJ274" s="470"/>
      <c r="AK274" s="470"/>
      <c r="AL274" s="470"/>
      <c r="AM274" s="470"/>
      <c r="AN274" s="470"/>
      <c r="AO274" s="470"/>
      <c r="AP274" s="470"/>
      <c r="AQ274" s="470"/>
      <c r="AR274" s="470"/>
    </row>
    <row r="275" spans="1:45" ht="15">
      <c r="A275" s="77"/>
      <c r="B275" s="97"/>
      <c r="C275" s="98"/>
      <c r="D275" s="99"/>
      <c r="E275" s="99"/>
      <c r="F275" s="99"/>
      <c r="G275" s="99"/>
      <c r="H275" s="99"/>
      <c r="I275" s="98"/>
      <c r="J275" s="98"/>
      <c r="K275" s="99"/>
      <c r="L275" s="99"/>
      <c r="M275" s="99"/>
      <c r="N275" s="98"/>
      <c r="O275" s="98"/>
      <c r="P275" s="100"/>
      <c r="Q275"/>
      <c r="R275" s="101"/>
      <c r="S275" s="102"/>
      <c r="T275" s="103"/>
      <c r="U275" s="104"/>
      <c r="V275" s="104"/>
      <c r="W275" s="104"/>
      <c r="X275" s="104"/>
      <c r="Y275" s="471"/>
      <c r="Z275" s="472"/>
      <c r="AA275" s="472"/>
      <c r="AB275" s="471"/>
      <c r="AC275" s="471"/>
      <c r="AD275" s="471"/>
      <c r="AE275" s="472"/>
      <c r="AG275" s="476"/>
      <c r="AH275" s="476"/>
      <c r="AI275" s="476"/>
      <c r="AJ275" s="476"/>
      <c r="AK275" s="476"/>
      <c r="AL275" s="476"/>
      <c r="AM275" s="476"/>
      <c r="AN275" s="476"/>
      <c r="AO275" s="476"/>
      <c r="AP275" s="476"/>
      <c r="AQ275" s="476"/>
      <c r="AR275" s="476"/>
    </row>
    <row r="276" spans="1:45" ht="15">
      <c r="A276" s="77"/>
      <c r="B276" s="97"/>
      <c r="C276" s="98"/>
      <c r="D276" s="99"/>
      <c r="E276" s="99"/>
      <c r="F276" s="99"/>
      <c r="G276" s="99"/>
      <c r="H276" s="99"/>
      <c r="I276" s="98"/>
      <c r="J276" s="98"/>
      <c r="K276" s="99"/>
      <c r="L276" s="99"/>
      <c r="M276" s="99"/>
      <c r="N276" s="98"/>
      <c r="O276" s="98"/>
      <c r="P276" s="100"/>
      <c r="Q276"/>
      <c r="R276" s="93"/>
      <c r="S276" s="94"/>
      <c r="T276" s="95"/>
      <c r="U276" s="105"/>
      <c r="V276" s="105"/>
      <c r="W276" s="105"/>
      <c r="X276" s="105"/>
      <c r="Y276" s="474"/>
      <c r="Z276" s="469"/>
      <c r="AA276" s="469"/>
      <c r="AB276" s="474"/>
      <c r="AC276" s="474"/>
      <c r="AD276" s="474"/>
      <c r="AE276" s="469"/>
      <c r="AG276" s="475"/>
      <c r="AH276" s="470"/>
      <c r="AI276" s="470"/>
      <c r="AJ276" s="470"/>
      <c r="AK276" s="470"/>
      <c r="AL276" s="470"/>
      <c r="AM276" s="470"/>
      <c r="AN276" s="470"/>
      <c r="AO276" s="470"/>
      <c r="AP276" s="470"/>
      <c r="AQ276" s="470"/>
      <c r="AR276" s="470"/>
    </row>
    <row r="277" spans="1:45" ht="15">
      <c r="A277" s="77"/>
      <c r="B277" s="97"/>
      <c r="C277" s="98"/>
      <c r="D277" s="99"/>
      <c r="E277" s="99"/>
      <c r="F277" s="99"/>
      <c r="G277" s="99"/>
      <c r="H277" s="99"/>
      <c r="I277" s="98"/>
      <c r="J277" s="98"/>
      <c r="K277" s="99"/>
      <c r="L277" s="99"/>
      <c r="M277" s="99"/>
      <c r="N277" s="98"/>
      <c r="O277" s="98"/>
      <c r="P277" s="100"/>
      <c r="Q277"/>
      <c r="R277" s="101"/>
      <c r="S277" s="102"/>
      <c r="T277" s="103"/>
      <c r="U277" s="104"/>
      <c r="V277" s="104"/>
      <c r="W277" s="104"/>
      <c r="X277" s="104"/>
      <c r="Y277" s="471"/>
      <c r="Z277" s="472"/>
      <c r="AA277" s="472"/>
      <c r="AB277" s="471"/>
      <c r="AC277" s="471"/>
      <c r="AD277" s="471"/>
      <c r="AE277" s="472"/>
      <c r="AG277" s="477"/>
      <c r="AH277" s="477"/>
      <c r="AI277" s="477"/>
      <c r="AJ277" s="477"/>
      <c r="AK277" s="477"/>
      <c r="AL277" s="477"/>
      <c r="AM277" s="477"/>
      <c r="AN277" s="477"/>
      <c r="AO277" s="477"/>
      <c r="AP277" s="477"/>
      <c r="AQ277" s="477"/>
      <c r="AR277" s="477"/>
    </row>
    <row r="278" spans="1:45" ht="15">
      <c r="A278" s="77"/>
      <c r="B278" s="97"/>
      <c r="C278" s="98"/>
      <c r="D278" s="99"/>
      <c r="E278" s="99"/>
      <c r="F278" s="99"/>
      <c r="G278" s="99"/>
      <c r="H278" s="99"/>
      <c r="I278" s="98"/>
      <c r="J278" s="98"/>
      <c r="K278" s="99"/>
      <c r="L278" s="99"/>
      <c r="M278" s="99"/>
      <c r="N278" s="98"/>
      <c r="O278" s="98"/>
      <c r="P278" s="100"/>
      <c r="Q278"/>
      <c r="R278" s="93"/>
      <c r="S278" s="94"/>
      <c r="T278" s="95"/>
      <c r="U278" s="105"/>
      <c r="V278" s="105"/>
      <c r="W278" s="105"/>
      <c r="X278" s="105"/>
      <c r="Y278" s="474"/>
      <c r="Z278" s="469"/>
      <c r="AA278" s="469"/>
      <c r="AB278" s="474"/>
      <c r="AC278" s="474"/>
      <c r="AD278" s="474"/>
      <c r="AE278" s="469"/>
      <c r="AG278" s="475"/>
      <c r="AH278" s="470"/>
      <c r="AI278" s="470"/>
      <c r="AJ278" s="470"/>
      <c r="AK278" s="470"/>
      <c r="AL278" s="470"/>
      <c r="AM278" s="470"/>
      <c r="AN278" s="470"/>
      <c r="AO278" s="470"/>
      <c r="AP278" s="470"/>
      <c r="AQ278" s="470"/>
      <c r="AR278" s="470"/>
    </row>
    <row r="279" spans="1:45" ht="15">
      <c r="A279" s="77"/>
      <c r="B279" s="97"/>
      <c r="C279" s="98"/>
      <c r="D279" s="99"/>
      <c r="E279" s="99"/>
      <c r="F279" s="99"/>
      <c r="G279" s="99"/>
      <c r="H279" s="99"/>
      <c r="I279" s="98"/>
      <c r="J279" s="98"/>
      <c r="K279" s="99"/>
      <c r="L279" s="99"/>
      <c r="M279" s="99"/>
      <c r="N279" s="98"/>
      <c r="O279" s="98"/>
      <c r="P279" s="100"/>
      <c r="Q279"/>
      <c r="R279" s="101"/>
      <c r="S279" s="102"/>
      <c r="T279" s="103"/>
      <c r="U279" s="104"/>
      <c r="V279" s="104"/>
      <c r="W279" s="104"/>
      <c r="X279" s="104"/>
      <c r="Y279" s="471"/>
      <c r="Z279" s="472"/>
      <c r="AA279" s="472"/>
      <c r="AB279" s="471"/>
      <c r="AC279" s="471"/>
      <c r="AD279" s="471"/>
      <c r="AE279" s="472"/>
      <c r="AG279" s="476"/>
      <c r="AH279" s="476"/>
      <c r="AI279" s="476"/>
      <c r="AJ279" s="476"/>
      <c r="AK279" s="476"/>
      <c r="AL279" s="476"/>
      <c r="AM279" s="476"/>
      <c r="AN279" s="476"/>
      <c r="AO279" s="476"/>
      <c r="AP279" s="476"/>
      <c r="AQ279" s="476"/>
      <c r="AR279" s="476"/>
      <c r="AS279" s="112"/>
    </row>
    <row r="280" spans="1:45" ht="15">
      <c r="A280" s="77"/>
      <c r="B280" s="97"/>
      <c r="C280" s="98"/>
      <c r="D280" s="99"/>
      <c r="E280" s="99"/>
      <c r="F280" s="99"/>
      <c r="G280" s="99"/>
      <c r="H280" s="99"/>
      <c r="I280" s="98"/>
      <c r="J280" s="98"/>
      <c r="K280" s="99"/>
      <c r="L280" s="99"/>
      <c r="M280" s="99"/>
      <c r="N280" s="98"/>
      <c r="O280" s="98"/>
      <c r="P280" s="100"/>
      <c r="Q280"/>
      <c r="R280" s="93"/>
      <c r="S280" s="94"/>
      <c r="T280" s="95"/>
      <c r="U280" s="105"/>
      <c r="V280" s="105"/>
      <c r="W280" s="105"/>
      <c r="X280" s="105"/>
      <c r="Y280" s="474"/>
      <c r="Z280" s="469"/>
      <c r="AA280" s="469"/>
      <c r="AB280" s="474"/>
      <c r="AC280" s="474"/>
      <c r="AD280" s="474"/>
      <c r="AE280" s="469"/>
      <c r="AG280" s="475"/>
      <c r="AH280" s="470"/>
      <c r="AI280" s="470"/>
      <c r="AJ280" s="470"/>
      <c r="AK280" s="470"/>
      <c r="AL280" s="470"/>
      <c r="AM280" s="470"/>
      <c r="AN280" s="470"/>
      <c r="AO280" s="470"/>
      <c r="AP280" s="470"/>
      <c r="AQ280" s="470"/>
      <c r="AR280" s="470"/>
    </row>
    <row r="281" spans="1:45">
      <c r="A281" s="77"/>
      <c r="B281" s="97"/>
      <c r="C281" s="98"/>
      <c r="D281" s="99"/>
      <c r="E281" s="99"/>
      <c r="F281" s="99"/>
      <c r="G281" s="99"/>
      <c r="H281" s="99"/>
      <c r="I281" s="98"/>
      <c r="J281" s="98"/>
      <c r="K281" s="99"/>
      <c r="L281" s="99"/>
      <c r="M281" s="99"/>
      <c r="N281" s="98"/>
      <c r="O281" s="98"/>
      <c r="P281" s="100"/>
      <c r="R281" s="101"/>
      <c r="S281" s="102"/>
      <c r="T281" s="103"/>
      <c r="U281" s="104"/>
      <c r="V281" s="104"/>
      <c r="W281" s="104"/>
      <c r="X281" s="104"/>
      <c r="Y281" s="471"/>
      <c r="Z281" s="472"/>
      <c r="AA281" s="472"/>
      <c r="AB281" s="471"/>
      <c r="AC281" s="471"/>
      <c r="AD281" s="471"/>
      <c r="AE281" s="472"/>
      <c r="AG281" s="476"/>
      <c r="AH281" s="476"/>
      <c r="AI281" s="476"/>
      <c r="AJ281" s="476"/>
      <c r="AK281" s="476"/>
      <c r="AL281" s="476"/>
      <c r="AM281" s="476"/>
      <c r="AN281" s="476"/>
      <c r="AO281" s="476"/>
      <c r="AP281" s="476"/>
      <c r="AQ281" s="476"/>
      <c r="AR281" s="476"/>
    </row>
    <row r="282" spans="1:45">
      <c r="A282" s="77"/>
      <c r="B282" s="97"/>
      <c r="C282" s="98"/>
      <c r="D282" s="99"/>
      <c r="E282" s="99"/>
      <c r="F282" s="99"/>
      <c r="G282" s="99"/>
      <c r="H282" s="99"/>
      <c r="I282" s="98"/>
      <c r="J282" s="98"/>
      <c r="K282" s="99"/>
      <c r="L282" s="99"/>
      <c r="M282" s="99"/>
      <c r="N282" s="98"/>
      <c r="O282" s="98"/>
      <c r="P282" s="100"/>
      <c r="R282" s="93"/>
      <c r="S282" s="94"/>
      <c r="T282" s="95"/>
      <c r="U282" s="105"/>
      <c r="V282" s="105"/>
      <c r="W282" s="105"/>
      <c r="X282" s="105"/>
      <c r="Y282" s="474"/>
      <c r="Z282" s="469"/>
      <c r="AA282" s="469"/>
      <c r="AB282" s="474"/>
      <c r="AC282" s="474"/>
      <c r="AD282" s="474"/>
      <c r="AE282" s="469"/>
      <c r="AG282" s="475"/>
      <c r="AH282" s="470"/>
      <c r="AI282" s="470"/>
      <c r="AJ282" s="470"/>
      <c r="AK282" s="470"/>
      <c r="AL282" s="470"/>
      <c r="AM282" s="470"/>
      <c r="AN282" s="470"/>
      <c r="AO282" s="470"/>
      <c r="AP282" s="470"/>
      <c r="AQ282" s="470"/>
      <c r="AR282" s="470"/>
    </row>
    <row r="283" spans="1:45">
      <c r="A283" s="77"/>
      <c r="B283" s="97"/>
      <c r="C283" s="98"/>
      <c r="D283" s="99"/>
      <c r="E283" s="99"/>
      <c r="F283" s="99"/>
      <c r="G283" s="99"/>
      <c r="H283" s="99"/>
      <c r="I283" s="98"/>
      <c r="J283" s="98"/>
      <c r="K283" s="99"/>
      <c r="L283" s="99"/>
      <c r="M283" s="99"/>
      <c r="N283" s="98"/>
      <c r="O283" s="98"/>
      <c r="P283" s="100"/>
      <c r="R283" s="106"/>
      <c r="S283" s="102"/>
      <c r="T283" s="103"/>
      <c r="U283" s="104"/>
      <c r="V283" s="104"/>
      <c r="W283" s="104"/>
      <c r="X283" s="104"/>
      <c r="Y283" s="471"/>
      <c r="Z283" s="472"/>
      <c r="AA283" s="472"/>
      <c r="AB283" s="471"/>
      <c r="AC283" s="471"/>
      <c r="AD283" s="471"/>
      <c r="AE283" s="472"/>
      <c r="AG283" s="476"/>
      <c r="AH283" s="476"/>
      <c r="AI283" s="476"/>
      <c r="AJ283" s="476"/>
      <c r="AK283" s="476"/>
      <c r="AL283" s="476"/>
      <c r="AM283" s="476"/>
      <c r="AN283" s="476"/>
      <c r="AO283" s="476"/>
      <c r="AP283" s="476"/>
      <c r="AQ283" s="476"/>
      <c r="AR283" s="476"/>
    </row>
    <row r="284" spans="1:45">
      <c r="A284" s="77"/>
      <c r="B284" s="97"/>
      <c r="C284" s="98"/>
      <c r="D284" s="99"/>
      <c r="E284" s="99"/>
      <c r="F284" s="99"/>
      <c r="G284" s="99"/>
      <c r="H284" s="99"/>
      <c r="I284" s="98"/>
      <c r="J284" s="98"/>
      <c r="K284" s="99"/>
      <c r="L284" s="99"/>
      <c r="M284" s="99"/>
      <c r="N284" s="98"/>
      <c r="O284" s="98"/>
      <c r="P284" s="100"/>
      <c r="R284" s="93"/>
      <c r="S284" s="94"/>
      <c r="T284" s="95"/>
      <c r="U284" s="105"/>
      <c r="V284" s="105"/>
      <c r="W284" s="105"/>
      <c r="X284" s="105"/>
      <c r="Y284" s="474"/>
      <c r="Z284" s="469"/>
      <c r="AA284" s="469"/>
      <c r="AB284" s="474"/>
      <c r="AC284" s="474"/>
      <c r="AD284" s="474"/>
      <c r="AE284" s="469"/>
      <c r="AG284" s="475"/>
      <c r="AH284" s="470"/>
      <c r="AI284" s="470"/>
      <c r="AJ284" s="470"/>
      <c r="AK284" s="470"/>
      <c r="AL284" s="470"/>
      <c r="AM284" s="470"/>
      <c r="AN284" s="470"/>
      <c r="AO284" s="470"/>
      <c r="AP284" s="470"/>
      <c r="AQ284" s="470"/>
      <c r="AR284" s="470"/>
    </row>
    <row r="285" spans="1:45">
      <c r="A285" s="77"/>
      <c r="B285" s="97"/>
      <c r="C285" s="98"/>
      <c r="D285" s="99"/>
      <c r="E285" s="99"/>
      <c r="F285" s="99"/>
      <c r="G285" s="99"/>
      <c r="H285" s="99"/>
      <c r="I285" s="98"/>
      <c r="J285" s="98"/>
      <c r="K285" s="99"/>
      <c r="L285" s="99"/>
      <c r="M285" s="99"/>
      <c r="N285" s="98"/>
      <c r="O285" s="98"/>
      <c r="P285" s="100"/>
      <c r="R285" s="101"/>
      <c r="S285" s="102"/>
      <c r="T285" s="103"/>
      <c r="U285" s="104"/>
      <c r="V285" s="104"/>
      <c r="W285" s="104"/>
      <c r="X285" s="104"/>
      <c r="Y285" s="471"/>
      <c r="Z285" s="472"/>
      <c r="AA285" s="472"/>
      <c r="AB285" s="471"/>
      <c r="AC285" s="471"/>
      <c r="AD285" s="471"/>
      <c r="AE285" s="472"/>
      <c r="AG285" s="476"/>
      <c r="AH285" s="476"/>
      <c r="AI285" s="476"/>
      <c r="AJ285" s="476"/>
      <c r="AK285" s="476"/>
      <c r="AL285" s="476"/>
      <c r="AM285" s="476"/>
      <c r="AN285" s="476"/>
      <c r="AO285" s="476"/>
      <c r="AP285" s="476"/>
      <c r="AQ285" s="476"/>
      <c r="AR285" s="476"/>
    </row>
    <row r="286" spans="1:45">
      <c r="A286" s="77"/>
      <c r="B286" s="97"/>
      <c r="C286" s="98"/>
      <c r="D286" s="99"/>
      <c r="E286" s="99"/>
      <c r="F286" s="99"/>
      <c r="G286" s="99"/>
      <c r="H286" s="99"/>
      <c r="I286" s="98"/>
      <c r="J286" s="98"/>
      <c r="K286" s="99"/>
      <c r="L286" s="99"/>
      <c r="M286" s="99"/>
      <c r="N286" s="98"/>
      <c r="O286" s="98"/>
      <c r="P286" s="100"/>
      <c r="R286" s="93"/>
      <c r="S286" s="94"/>
      <c r="T286" s="95"/>
      <c r="U286" s="105"/>
      <c r="V286" s="105"/>
      <c r="W286" s="105"/>
      <c r="X286" s="105"/>
      <c r="Y286" s="474"/>
      <c r="Z286" s="469"/>
      <c r="AA286" s="469"/>
      <c r="AB286" s="474"/>
      <c r="AC286" s="474"/>
      <c r="AD286" s="474"/>
      <c r="AE286" s="469"/>
      <c r="AG286" s="475"/>
      <c r="AH286" s="470"/>
      <c r="AI286" s="470"/>
      <c r="AJ286" s="470"/>
      <c r="AK286" s="470"/>
      <c r="AL286" s="470"/>
      <c r="AM286" s="470"/>
      <c r="AN286" s="470"/>
      <c r="AO286" s="470"/>
      <c r="AP286" s="470"/>
      <c r="AQ286" s="470"/>
      <c r="AR286" s="470"/>
    </row>
    <row r="287" spans="1:45">
      <c r="A287" s="77"/>
      <c r="B287" s="97"/>
      <c r="C287" s="98"/>
      <c r="D287" s="99"/>
      <c r="E287" s="99"/>
      <c r="F287" s="99"/>
      <c r="G287" s="99"/>
      <c r="H287" s="99"/>
      <c r="I287" s="98"/>
      <c r="J287" s="98"/>
      <c r="K287" s="99"/>
      <c r="L287" s="99"/>
      <c r="M287" s="99"/>
      <c r="N287" s="98"/>
      <c r="O287" s="98"/>
      <c r="P287" s="100"/>
      <c r="R287" s="106"/>
      <c r="S287" s="102"/>
      <c r="T287" s="103"/>
      <c r="U287" s="104"/>
      <c r="V287" s="104"/>
      <c r="W287" s="104"/>
      <c r="X287" s="104"/>
      <c r="Y287" s="471"/>
      <c r="Z287" s="472"/>
      <c r="AA287" s="472"/>
      <c r="AB287" s="471"/>
      <c r="AC287" s="471"/>
      <c r="AD287" s="471"/>
      <c r="AE287" s="472"/>
      <c r="AG287" s="476"/>
      <c r="AH287" s="476"/>
      <c r="AI287" s="476"/>
      <c r="AJ287" s="476"/>
      <c r="AK287" s="476"/>
      <c r="AL287" s="476"/>
      <c r="AM287" s="476"/>
      <c r="AN287" s="476"/>
      <c r="AO287" s="476"/>
      <c r="AP287" s="476"/>
      <c r="AQ287" s="476"/>
      <c r="AR287" s="476"/>
    </row>
    <row r="288" spans="1:45">
      <c r="A288" s="77"/>
      <c r="B288" s="97"/>
      <c r="C288" s="98"/>
      <c r="D288" s="99"/>
      <c r="E288" s="99"/>
      <c r="F288" s="99"/>
      <c r="G288" s="99"/>
      <c r="H288" s="99"/>
      <c r="I288" s="98"/>
      <c r="J288" s="98"/>
      <c r="K288" s="99"/>
      <c r="L288" s="99"/>
      <c r="M288" s="99"/>
      <c r="N288" s="98"/>
      <c r="O288" s="98"/>
      <c r="P288" s="100"/>
      <c r="R288" s="93"/>
      <c r="S288" s="94"/>
      <c r="T288" s="95"/>
      <c r="U288" s="105"/>
      <c r="V288" s="105"/>
      <c r="W288" s="105"/>
      <c r="X288" s="105"/>
      <c r="Y288" s="474"/>
      <c r="Z288" s="469"/>
      <c r="AA288" s="469"/>
      <c r="AB288" s="474"/>
      <c r="AC288" s="474"/>
      <c r="AD288" s="474"/>
      <c r="AE288" s="469"/>
      <c r="AG288" s="475"/>
      <c r="AH288" s="470"/>
      <c r="AI288" s="470"/>
      <c r="AJ288" s="470"/>
      <c r="AK288" s="470"/>
      <c r="AL288" s="470"/>
      <c r="AM288" s="470"/>
      <c r="AN288" s="470"/>
      <c r="AO288" s="470"/>
      <c r="AP288" s="470"/>
      <c r="AQ288" s="470"/>
      <c r="AR288" s="470"/>
    </row>
    <row r="289" spans="1:44">
      <c r="A289" s="77"/>
      <c r="B289" s="97"/>
      <c r="C289" s="98"/>
      <c r="D289" s="99"/>
      <c r="E289" s="99"/>
      <c r="F289" s="99"/>
      <c r="G289" s="99"/>
      <c r="H289" s="99"/>
      <c r="I289" s="98"/>
      <c r="J289" s="98"/>
      <c r="K289" s="99"/>
      <c r="L289" s="99"/>
      <c r="M289" s="99"/>
      <c r="N289" s="98"/>
      <c r="O289" s="98"/>
      <c r="P289" s="100"/>
      <c r="R289" s="106"/>
      <c r="S289" s="102"/>
      <c r="T289" s="103"/>
      <c r="U289" s="104"/>
      <c r="V289" s="104"/>
      <c r="W289" s="104"/>
      <c r="X289" s="104"/>
      <c r="Y289" s="471"/>
      <c r="Z289" s="472"/>
      <c r="AA289" s="472"/>
      <c r="AB289" s="471"/>
      <c r="AC289" s="471"/>
      <c r="AD289" s="471"/>
      <c r="AE289" s="472"/>
      <c r="AG289" s="476"/>
      <c r="AH289" s="476"/>
      <c r="AI289" s="476"/>
      <c r="AJ289" s="476"/>
      <c r="AK289" s="476"/>
      <c r="AL289" s="476"/>
      <c r="AM289" s="476"/>
      <c r="AN289" s="476"/>
      <c r="AO289" s="476"/>
      <c r="AP289" s="476"/>
      <c r="AQ289" s="476"/>
      <c r="AR289" s="476"/>
    </row>
    <row r="290" spans="1:44">
      <c r="A290" s="77"/>
      <c r="B290" s="97"/>
      <c r="C290" s="98"/>
      <c r="D290" s="99"/>
      <c r="E290" s="99"/>
      <c r="F290" s="99"/>
      <c r="G290" s="99"/>
      <c r="H290" s="99"/>
      <c r="I290" s="98"/>
      <c r="J290" s="98"/>
      <c r="K290" s="99"/>
      <c r="L290" s="99"/>
      <c r="M290" s="99"/>
      <c r="N290" s="98"/>
      <c r="O290" s="98"/>
      <c r="P290" s="100"/>
      <c r="R290" s="93"/>
      <c r="S290" s="94"/>
      <c r="T290" s="95"/>
      <c r="U290" s="105"/>
      <c r="V290" s="105"/>
      <c r="W290" s="105"/>
      <c r="X290" s="105"/>
      <c r="Y290" s="474"/>
      <c r="Z290" s="469"/>
      <c r="AA290" s="469"/>
      <c r="AB290" s="474"/>
      <c r="AC290" s="474"/>
      <c r="AD290" s="474"/>
      <c r="AE290" s="469"/>
      <c r="AG290" s="475"/>
      <c r="AH290" s="478"/>
      <c r="AI290" s="478"/>
      <c r="AJ290" s="478"/>
      <c r="AK290" s="478"/>
      <c r="AL290" s="478"/>
      <c r="AM290" s="478"/>
      <c r="AN290" s="478"/>
      <c r="AO290" s="478"/>
      <c r="AP290" s="478"/>
      <c r="AQ290" s="478"/>
      <c r="AR290" s="478"/>
    </row>
    <row r="291" spans="1:44" ht="15.75" thickBot="1">
      <c r="A291" s="77"/>
      <c r="B291" s="97"/>
      <c r="C291" s="98"/>
      <c r="D291" s="99"/>
      <c r="E291" s="99"/>
      <c r="F291" s="99"/>
      <c r="G291" s="99"/>
      <c r="H291" s="99"/>
      <c r="I291" s="98"/>
      <c r="J291" s="98"/>
      <c r="K291" s="99"/>
      <c r="L291" s="99"/>
      <c r="M291" s="99"/>
      <c r="N291" s="98"/>
      <c r="O291" s="98"/>
      <c r="P291" s="100"/>
      <c r="Q291"/>
      <c r="R291" s="107"/>
      <c r="S291" s="108"/>
      <c r="T291" s="109"/>
      <c r="U291" s="110"/>
      <c r="V291" s="110"/>
      <c r="W291" s="110"/>
      <c r="X291" s="110"/>
      <c r="Y291" s="479"/>
      <c r="Z291" s="480"/>
      <c r="AA291" s="480"/>
      <c r="AB291" s="479"/>
      <c r="AC291" s="479"/>
      <c r="AD291" s="479"/>
      <c r="AE291" s="480"/>
      <c r="AF291" s="481"/>
      <c r="AG291" s="111"/>
      <c r="AH291" s="111"/>
      <c r="AI291" s="111"/>
      <c r="AJ291" s="111"/>
      <c r="AK291" s="111"/>
      <c r="AL291" s="111"/>
      <c r="AM291" s="111"/>
      <c r="AN291" s="111"/>
      <c r="AO291" s="111"/>
      <c r="AP291" s="111"/>
      <c r="AQ291" s="111"/>
      <c r="AR291" s="111"/>
    </row>
    <row r="292" spans="1:44" ht="15">
      <c r="A292" s="85"/>
      <c r="B292" s="72"/>
      <c r="C292" s="90"/>
      <c r="D292" s="91"/>
      <c r="E292" s="91"/>
      <c r="F292" s="91"/>
      <c r="G292" s="91"/>
      <c r="H292" s="91"/>
      <c r="I292" s="90"/>
      <c r="J292" s="90"/>
      <c r="K292" s="91"/>
      <c r="L292" s="91"/>
      <c r="M292" s="91"/>
      <c r="N292" s="90"/>
      <c r="O292" s="90"/>
      <c r="P292" s="92"/>
      <c r="Q292"/>
      <c r="R292" s="93"/>
      <c r="S292" s="94"/>
      <c r="T292" s="95"/>
      <c r="U292" s="105"/>
      <c r="V292" s="105"/>
      <c r="W292" s="105"/>
      <c r="X292" s="105"/>
      <c r="Y292" s="474"/>
      <c r="Z292" s="469"/>
      <c r="AA292" s="469"/>
      <c r="AB292" s="474"/>
      <c r="AC292" s="474"/>
      <c r="AD292" s="474"/>
      <c r="AE292" s="469"/>
      <c r="AG292" s="470"/>
      <c r="AH292" s="470"/>
      <c r="AI292" s="470"/>
      <c r="AJ292" s="470"/>
      <c r="AK292" s="470"/>
      <c r="AL292" s="470"/>
      <c r="AM292" s="470"/>
      <c r="AN292" s="470"/>
      <c r="AO292" s="470"/>
      <c r="AP292" s="470"/>
      <c r="AQ292" s="470"/>
      <c r="AR292" s="470"/>
    </row>
    <row r="293" spans="1:44" ht="15">
      <c r="A293" s="77"/>
      <c r="B293" s="97"/>
      <c r="C293" s="98"/>
      <c r="D293" s="99"/>
      <c r="E293" s="99"/>
      <c r="F293" s="99"/>
      <c r="G293" s="99"/>
      <c r="H293" s="99"/>
      <c r="I293" s="98"/>
      <c r="J293" s="98"/>
      <c r="K293" s="99"/>
      <c r="L293" s="99"/>
      <c r="M293" s="99"/>
      <c r="N293" s="98"/>
      <c r="O293" s="98"/>
      <c r="P293" s="100"/>
      <c r="Q293"/>
      <c r="R293" s="101"/>
      <c r="S293" s="102"/>
      <c r="T293" s="103"/>
      <c r="U293" s="104"/>
      <c r="V293" s="104"/>
      <c r="W293" s="104"/>
      <c r="X293" s="104"/>
      <c r="Y293" s="471"/>
      <c r="Z293" s="472"/>
      <c r="AA293" s="472"/>
      <c r="AB293" s="471"/>
      <c r="AC293" s="471"/>
      <c r="AD293" s="471"/>
      <c r="AE293" s="472"/>
      <c r="AG293" s="473"/>
      <c r="AH293" s="473"/>
      <c r="AI293" s="473"/>
      <c r="AJ293" s="473"/>
      <c r="AK293" s="473"/>
      <c r="AL293" s="473"/>
      <c r="AM293" s="473"/>
      <c r="AN293" s="473"/>
      <c r="AO293" s="473"/>
      <c r="AP293" s="473"/>
      <c r="AQ293" s="473"/>
      <c r="AR293" s="473"/>
    </row>
    <row r="294" spans="1:44" ht="15">
      <c r="A294" s="77"/>
      <c r="B294" s="97"/>
      <c r="C294" s="98"/>
      <c r="D294" s="99"/>
      <c r="E294" s="99"/>
      <c r="F294" s="99"/>
      <c r="G294" s="99"/>
      <c r="H294" s="99"/>
      <c r="I294" s="98"/>
      <c r="J294" s="98"/>
      <c r="K294" s="99"/>
      <c r="L294" s="99"/>
      <c r="M294" s="99"/>
      <c r="N294" s="98"/>
      <c r="O294" s="98"/>
      <c r="P294" s="100"/>
      <c r="Q294"/>
      <c r="R294" s="93"/>
      <c r="S294" s="94"/>
      <c r="T294" s="95"/>
      <c r="U294" s="105"/>
      <c r="V294" s="105"/>
      <c r="W294" s="105"/>
      <c r="X294" s="105"/>
      <c r="Y294" s="474"/>
      <c r="Z294" s="469"/>
      <c r="AA294" s="469"/>
      <c r="AB294" s="474"/>
      <c r="AC294" s="474"/>
      <c r="AD294" s="474"/>
      <c r="AE294" s="469"/>
      <c r="AG294" s="475"/>
      <c r="AH294" s="470"/>
      <c r="AI294" s="470"/>
      <c r="AJ294" s="470"/>
      <c r="AK294" s="470"/>
      <c r="AL294" s="470"/>
      <c r="AM294" s="470"/>
      <c r="AN294" s="470"/>
      <c r="AO294" s="470"/>
      <c r="AP294" s="470"/>
      <c r="AQ294" s="470"/>
      <c r="AR294" s="470"/>
    </row>
    <row r="295" spans="1:44" ht="15">
      <c r="A295" s="77"/>
      <c r="B295" s="97"/>
      <c r="C295" s="98"/>
      <c r="D295" s="99"/>
      <c r="E295" s="99"/>
      <c r="F295" s="99"/>
      <c r="G295" s="99"/>
      <c r="H295" s="99"/>
      <c r="I295" s="98"/>
      <c r="J295" s="98"/>
      <c r="K295" s="99"/>
      <c r="L295" s="99"/>
      <c r="M295" s="99"/>
      <c r="N295" s="98"/>
      <c r="O295" s="98"/>
      <c r="P295" s="100"/>
      <c r="Q295"/>
      <c r="R295" s="101"/>
      <c r="S295" s="102"/>
      <c r="T295" s="103"/>
      <c r="U295" s="104"/>
      <c r="V295" s="104"/>
      <c r="W295" s="104"/>
      <c r="X295" s="104"/>
      <c r="Y295" s="471"/>
      <c r="Z295" s="472"/>
      <c r="AA295" s="472"/>
      <c r="AB295" s="471"/>
      <c r="AC295" s="471"/>
      <c r="AD295" s="471"/>
      <c r="AE295" s="472"/>
      <c r="AG295" s="476"/>
      <c r="AH295" s="476"/>
      <c r="AI295" s="476"/>
      <c r="AJ295" s="476"/>
      <c r="AK295" s="476"/>
      <c r="AL295" s="476"/>
      <c r="AM295" s="476"/>
      <c r="AN295" s="476"/>
      <c r="AO295" s="476"/>
      <c r="AP295" s="476"/>
      <c r="AQ295" s="476"/>
      <c r="AR295" s="476"/>
    </row>
    <row r="296" spans="1:44" ht="15">
      <c r="A296" s="77"/>
      <c r="B296" s="97"/>
      <c r="C296" s="98"/>
      <c r="D296" s="99"/>
      <c r="E296" s="99"/>
      <c r="F296" s="99"/>
      <c r="G296" s="99"/>
      <c r="H296" s="99"/>
      <c r="I296" s="98"/>
      <c r="J296" s="98"/>
      <c r="K296" s="99"/>
      <c r="L296" s="99"/>
      <c r="M296" s="99"/>
      <c r="N296" s="98"/>
      <c r="O296" s="98"/>
      <c r="P296" s="100"/>
      <c r="Q296"/>
      <c r="R296" s="93"/>
      <c r="S296" s="94"/>
      <c r="T296" s="95"/>
      <c r="U296" s="105"/>
      <c r="V296" s="105"/>
      <c r="W296" s="105"/>
      <c r="X296" s="105"/>
      <c r="Y296" s="474"/>
      <c r="Z296" s="469"/>
      <c r="AA296" s="469"/>
      <c r="AB296" s="474"/>
      <c r="AC296" s="474"/>
      <c r="AD296" s="474"/>
      <c r="AE296" s="469"/>
      <c r="AG296" s="475"/>
      <c r="AH296" s="470"/>
      <c r="AI296" s="470"/>
      <c r="AJ296" s="470"/>
      <c r="AK296" s="470"/>
      <c r="AL296" s="470"/>
      <c r="AM296" s="470"/>
      <c r="AN296" s="470"/>
      <c r="AO296" s="470"/>
      <c r="AP296" s="470"/>
      <c r="AQ296" s="470"/>
      <c r="AR296" s="470"/>
    </row>
    <row r="297" spans="1:44" ht="15">
      <c r="A297" s="77"/>
      <c r="B297" s="97"/>
      <c r="C297" s="98"/>
      <c r="D297" s="99"/>
      <c r="E297" s="99"/>
      <c r="F297" s="99"/>
      <c r="G297" s="99"/>
      <c r="H297" s="99"/>
      <c r="I297" s="98"/>
      <c r="J297" s="98"/>
      <c r="K297" s="99"/>
      <c r="L297" s="99"/>
      <c r="M297" s="99"/>
      <c r="N297" s="98"/>
      <c r="O297" s="98"/>
      <c r="P297" s="100"/>
      <c r="Q297"/>
      <c r="R297" s="101"/>
      <c r="S297" s="102"/>
      <c r="T297" s="103"/>
      <c r="U297" s="104"/>
      <c r="V297" s="104"/>
      <c r="W297" s="104"/>
      <c r="X297" s="104"/>
      <c r="Y297" s="471"/>
      <c r="Z297" s="472"/>
      <c r="AA297" s="472"/>
      <c r="AB297" s="471"/>
      <c r="AC297" s="471"/>
      <c r="AD297" s="471"/>
      <c r="AE297" s="472"/>
      <c r="AG297" s="476"/>
      <c r="AH297" s="476"/>
      <c r="AI297" s="476"/>
      <c r="AJ297" s="476"/>
      <c r="AK297" s="476"/>
      <c r="AL297" s="476"/>
      <c r="AM297" s="476"/>
      <c r="AN297" s="476"/>
      <c r="AO297" s="476"/>
      <c r="AP297" s="476"/>
      <c r="AQ297" s="476"/>
      <c r="AR297" s="476"/>
    </row>
    <row r="298" spans="1:44" ht="15">
      <c r="A298" s="77"/>
      <c r="B298" s="97"/>
      <c r="C298" s="98"/>
      <c r="D298" s="99"/>
      <c r="E298" s="99"/>
      <c r="F298" s="99"/>
      <c r="G298" s="99"/>
      <c r="H298" s="99"/>
      <c r="I298" s="98"/>
      <c r="J298" s="98"/>
      <c r="K298" s="99"/>
      <c r="L298" s="99"/>
      <c r="M298" s="99"/>
      <c r="N298" s="98"/>
      <c r="O298" s="98"/>
      <c r="P298" s="100"/>
      <c r="Q298"/>
      <c r="R298" s="93"/>
      <c r="S298" s="94"/>
      <c r="T298" s="95"/>
      <c r="U298" s="105"/>
      <c r="V298" s="105"/>
      <c r="W298" s="105"/>
      <c r="X298" s="105"/>
      <c r="Y298" s="474"/>
      <c r="Z298" s="469"/>
      <c r="AA298" s="469"/>
      <c r="AB298" s="474"/>
      <c r="AC298" s="474"/>
      <c r="AD298" s="474"/>
      <c r="AE298" s="469"/>
      <c r="AG298" s="475"/>
      <c r="AH298" s="470"/>
      <c r="AI298" s="470"/>
      <c r="AJ298" s="470"/>
      <c r="AK298" s="470"/>
      <c r="AL298" s="470"/>
      <c r="AM298" s="470"/>
      <c r="AN298" s="470"/>
      <c r="AO298" s="470"/>
      <c r="AP298" s="470"/>
      <c r="AQ298" s="470"/>
      <c r="AR298" s="470"/>
    </row>
    <row r="299" spans="1:44" ht="15">
      <c r="A299" s="77"/>
      <c r="B299" s="97"/>
      <c r="C299" s="98"/>
      <c r="D299" s="99"/>
      <c r="E299" s="99"/>
      <c r="F299" s="99"/>
      <c r="G299" s="99"/>
      <c r="H299" s="99"/>
      <c r="I299" s="98"/>
      <c r="J299" s="98"/>
      <c r="K299" s="99"/>
      <c r="L299" s="99"/>
      <c r="M299" s="99"/>
      <c r="N299" s="98"/>
      <c r="O299" s="98"/>
      <c r="P299" s="100"/>
      <c r="Q299"/>
      <c r="R299" s="101"/>
      <c r="S299" s="102"/>
      <c r="T299" s="103"/>
      <c r="U299" s="104"/>
      <c r="V299" s="104"/>
      <c r="W299" s="104"/>
      <c r="X299" s="104"/>
      <c r="Y299" s="471"/>
      <c r="Z299" s="472"/>
      <c r="AA299" s="472"/>
      <c r="AB299" s="471"/>
      <c r="AC299" s="471"/>
      <c r="AD299" s="471"/>
      <c r="AE299" s="472"/>
      <c r="AG299" s="477"/>
      <c r="AH299" s="477"/>
      <c r="AI299" s="477"/>
      <c r="AJ299" s="477"/>
      <c r="AK299" s="477"/>
      <c r="AL299" s="477"/>
      <c r="AM299" s="477"/>
      <c r="AN299" s="477"/>
      <c r="AO299" s="477"/>
      <c r="AP299" s="477"/>
      <c r="AQ299" s="477"/>
      <c r="AR299" s="477"/>
    </row>
    <row r="300" spans="1:44" ht="15">
      <c r="A300" s="77"/>
      <c r="B300" s="97"/>
      <c r="C300" s="98"/>
      <c r="D300" s="99"/>
      <c r="E300" s="99"/>
      <c r="F300" s="99"/>
      <c r="G300" s="99"/>
      <c r="H300" s="99"/>
      <c r="I300" s="98"/>
      <c r="J300" s="98"/>
      <c r="K300" s="99"/>
      <c r="L300" s="99"/>
      <c r="M300" s="99"/>
      <c r="N300" s="98"/>
      <c r="O300" s="98"/>
      <c r="P300" s="100"/>
      <c r="Q300"/>
      <c r="R300" s="93"/>
      <c r="S300" s="94"/>
      <c r="T300" s="95"/>
      <c r="U300" s="105"/>
      <c r="V300" s="105"/>
      <c r="W300" s="105"/>
      <c r="X300" s="105"/>
      <c r="Y300" s="474"/>
      <c r="Z300" s="469"/>
      <c r="AA300" s="469"/>
      <c r="AB300" s="474"/>
      <c r="AC300" s="474"/>
      <c r="AD300" s="474"/>
      <c r="AE300" s="469"/>
      <c r="AG300" s="475"/>
      <c r="AH300" s="470"/>
      <c r="AI300" s="470"/>
      <c r="AJ300" s="470"/>
      <c r="AK300" s="470"/>
      <c r="AL300" s="470"/>
      <c r="AM300" s="470"/>
      <c r="AN300" s="470"/>
      <c r="AO300" s="470"/>
      <c r="AP300" s="470"/>
      <c r="AQ300" s="470"/>
      <c r="AR300" s="470"/>
    </row>
    <row r="301" spans="1:44" ht="15">
      <c r="A301" s="77"/>
      <c r="B301" s="97"/>
      <c r="C301" s="98"/>
      <c r="D301" s="99"/>
      <c r="E301" s="99"/>
      <c r="F301" s="99"/>
      <c r="G301" s="99"/>
      <c r="H301" s="99"/>
      <c r="I301" s="98"/>
      <c r="J301" s="98"/>
      <c r="K301" s="99"/>
      <c r="L301" s="99"/>
      <c r="M301" s="99"/>
      <c r="N301" s="98"/>
      <c r="O301" s="98"/>
      <c r="P301" s="100"/>
      <c r="Q301"/>
      <c r="R301" s="101"/>
      <c r="S301" s="102"/>
      <c r="T301" s="103"/>
      <c r="U301" s="104"/>
      <c r="V301" s="104"/>
      <c r="W301" s="104"/>
      <c r="X301" s="104"/>
      <c r="Y301" s="471"/>
      <c r="Z301" s="472"/>
      <c r="AA301" s="472"/>
      <c r="AB301" s="471"/>
      <c r="AC301" s="471"/>
      <c r="AD301" s="471"/>
      <c r="AE301" s="472"/>
      <c r="AG301" s="476"/>
      <c r="AH301" s="476"/>
      <c r="AI301" s="476"/>
      <c r="AJ301" s="476"/>
      <c r="AK301" s="476"/>
      <c r="AL301" s="476"/>
      <c r="AM301" s="476"/>
      <c r="AN301" s="476"/>
      <c r="AO301" s="476"/>
      <c r="AP301" s="476"/>
      <c r="AQ301" s="476"/>
      <c r="AR301" s="476"/>
    </row>
    <row r="302" spans="1:44" ht="15">
      <c r="A302" s="77"/>
      <c r="B302" s="97"/>
      <c r="C302" s="98"/>
      <c r="D302" s="99"/>
      <c r="E302" s="99"/>
      <c r="F302" s="99"/>
      <c r="G302" s="99"/>
      <c r="H302" s="99"/>
      <c r="I302" s="98"/>
      <c r="J302" s="98"/>
      <c r="K302" s="99"/>
      <c r="L302" s="99"/>
      <c r="M302" s="99"/>
      <c r="N302" s="98"/>
      <c r="O302" s="98"/>
      <c r="P302" s="100"/>
      <c r="Q302"/>
      <c r="R302" s="93"/>
      <c r="S302" s="94"/>
      <c r="T302" s="95"/>
      <c r="U302" s="105"/>
      <c r="V302" s="105"/>
      <c r="W302" s="105"/>
      <c r="X302" s="105"/>
      <c r="Y302" s="474"/>
      <c r="Z302" s="469"/>
      <c r="AA302" s="469"/>
      <c r="AB302" s="474"/>
      <c r="AC302" s="474"/>
      <c r="AD302" s="474"/>
      <c r="AE302" s="469"/>
      <c r="AG302" s="475"/>
      <c r="AH302" s="470"/>
      <c r="AI302" s="470"/>
      <c r="AJ302" s="470"/>
      <c r="AK302" s="470"/>
      <c r="AL302" s="470"/>
      <c r="AM302" s="470"/>
      <c r="AN302" s="470"/>
      <c r="AO302" s="470"/>
      <c r="AP302" s="470"/>
      <c r="AQ302" s="470"/>
      <c r="AR302" s="470"/>
    </row>
    <row r="303" spans="1:44" ht="15">
      <c r="A303" s="77"/>
      <c r="B303" s="97"/>
      <c r="C303" s="98"/>
      <c r="D303" s="99"/>
      <c r="E303" s="99"/>
      <c r="F303" s="99"/>
      <c r="G303" s="99"/>
      <c r="H303" s="99"/>
      <c r="I303" s="98"/>
      <c r="J303" s="98"/>
      <c r="K303" s="99"/>
      <c r="L303" s="99"/>
      <c r="M303" s="99"/>
      <c r="N303" s="98"/>
      <c r="O303" s="98"/>
      <c r="P303" s="100"/>
      <c r="Q303"/>
      <c r="R303" s="101"/>
      <c r="S303" s="102"/>
      <c r="T303" s="103"/>
      <c r="U303" s="104"/>
      <c r="V303" s="104"/>
      <c r="W303" s="104"/>
      <c r="X303" s="104"/>
      <c r="Y303" s="471"/>
      <c r="Z303" s="472"/>
      <c r="AA303" s="472"/>
      <c r="AB303" s="471"/>
      <c r="AC303" s="471"/>
      <c r="AD303" s="471"/>
      <c r="AE303" s="472"/>
      <c r="AG303" s="476"/>
      <c r="AH303" s="476"/>
      <c r="AI303" s="476"/>
      <c r="AJ303" s="476"/>
      <c r="AK303" s="476"/>
      <c r="AL303" s="476"/>
      <c r="AM303" s="476"/>
      <c r="AN303" s="476"/>
      <c r="AO303" s="476"/>
      <c r="AP303" s="476"/>
      <c r="AQ303" s="476"/>
      <c r="AR303" s="476"/>
    </row>
    <row r="304" spans="1:44" ht="15">
      <c r="A304" s="77"/>
      <c r="B304" s="97"/>
      <c r="C304" s="98"/>
      <c r="D304" s="99"/>
      <c r="E304" s="99"/>
      <c r="F304" s="99"/>
      <c r="G304" s="99"/>
      <c r="H304" s="99"/>
      <c r="I304" s="98"/>
      <c r="J304" s="98"/>
      <c r="K304" s="99"/>
      <c r="L304" s="99"/>
      <c r="M304" s="99"/>
      <c r="N304" s="98"/>
      <c r="O304" s="98"/>
      <c r="P304" s="100"/>
      <c r="Q304"/>
      <c r="R304" s="93"/>
      <c r="S304" s="94"/>
      <c r="T304" s="95"/>
      <c r="U304" s="105"/>
      <c r="V304" s="105"/>
      <c r="W304" s="105"/>
      <c r="X304" s="105"/>
      <c r="Y304" s="474"/>
      <c r="Z304" s="469"/>
      <c r="AA304" s="469"/>
      <c r="AB304" s="474"/>
      <c r="AC304" s="474"/>
      <c r="AD304" s="474"/>
      <c r="AE304" s="469"/>
      <c r="AG304" s="475"/>
      <c r="AH304" s="470"/>
      <c r="AI304" s="470"/>
      <c r="AJ304" s="470"/>
      <c r="AK304" s="470"/>
      <c r="AL304" s="470"/>
      <c r="AM304" s="470"/>
      <c r="AN304" s="470"/>
      <c r="AO304" s="470"/>
      <c r="AP304" s="470"/>
      <c r="AQ304" s="470"/>
      <c r="AR304" s="470"/>
    </row>
    <row r="305" spans="1:44" ht="15">
      <c r="A305" s="77"/>
      <c r="B305" s="97"/>
      <c r="C305" s="98"/>
      <c r="D305" s="99"/>
      <c r="E305" s="99"/>
      <c r="F305" s="99"/>
      <c r="G305" s="99"/>
      <c r="H305" s="99"/>
      <c r="I305" s="98"/>
      <c r="J305" s="98"/>
      <c r="K305" s="99"/>
      <c r="L305" s="99"/>
      <c r="M305" s="99"/>
      <c r="N305" s="98"/>
      <c r="O305" s="98"/>
      <c r="P305" s="100"/>
      <c r="Q305"/>
      <c r="R305" s="101"/>
      <c r="S305" s="102"/>
      <c r="T305" s="103"/>
      <c r="U305" s="104"/>
      <c r="V305" s="104"/>
      <c r="W305" s="104"/>
      <c r="X305" s="104"/>
      <c r="Y305" s="471"/>
      <c r="Z305" s="472"/>
      <c r="AA305" s="472"/>
      <c r="AB305" s="471"/>
      <c r="AC305" s="471"/>
      <c r="AD305" s="471"/>
      <c r="AE305" s="472"/>
      <c r="AG305" s="476"/>
      <c r="AH305" s="476"/>
      <c r="AI305" s="476"/>
      <c r="AJ305" s="476"/>
      <c r="AK305" s="476"/>
      <c r="AL305" s="476"/>
      <c r="AM305" s="476"/>
      <c r="AN305" s="476"/>
      <c r="AO305" s="476"/>
      <c r="AP305" s="476"/>
      <c r="AQ305" s="476"/>
      <c r="AR305" s="476"/>
    </row>
    <row r="306" spans="1:44" ht="15">
      <c r="A306" s="77"/>
      <c r="B306" s="97"/>
      <c r="C306" s="98"/>
      <c r="D306" s="99"/>
      <c r="E306" s="99"/>
      <c r="F306" s="99"/>
      <c r="G306" s="99"/>
      <c r="H306" s="99"/>
      <c r="I306" s="98"/>
      <c r="J306" s="98"/>
      <c r="K306" s="99"/>
      <c r="L306" s="99"/>
      <c r="M306" s="99"/>
      <c r="N306" s="98"/>
      <c r="O306" s="98"/>
      <c r="P306" s="100"/>
      <c r="Q306"/>
      <c r="R306" s="93"/>
      <c r="S306" s="94"/>
      <c r="T306" s="95"/>
      <c r="U306" s="105"/>
      <c r="V306" s="105"/>
      <c r="W306" s="105"/>
      <c r="X306" s="105"/>
      <c r="Y306" s="474"/>
      <c r="Z306" s="469"/>
      <c r="AA306" s="469"/>
      <c r="AB306" s="474"/>
      <c r="AC306" s="474"/>
      <c r="AD306" s="474"/>
      <c r="AE306" s="469"/>
      <c r="AG306" s="475"/>
      <c r="AH306" s="470"/>
      <c r="AI306" s="470"/>
      <c r="AJ306" s="470"/>
      <c r="AK306" s="470"/>
      <c r="AL306" s="470"/>
      <c r="AM306" s="470"/>
      <c r="AN306" s="470"/>
      <c r="AO306" s="470"/>
      <c r="AP306" s="470"/>
      <c r="AQ306" s="470"/>
      <c r="AR306" s="470"/>
    </row>
    <row r="307" spans="1:44" ht="15">
      <c r="A307" s="77"/>
      <c r="B307" s="97"/>
      <c r="C307" s="98"/>
      <c r="D307" s="99"/>
      <c r="E307" s="99"/>
      <c r="F307" s="99"/>
      <c r="G307" s="99"/>
      <c r="H307" s="99"/>
      <c r="I307" s="98"/>
      <c r="J307" s="98"/>
      <c r="K307" s="99"/>
      <c r="L307" s="99"/>
      <c r="M307" s="99"/>
      <c r="N307" s="98"/>
      <c r="O307" s="98"/>
      <c r="P307" s="100"/>
      <c r="Q307"/>
      <c r="R307" s="101"/>
      <c r="S307" s="102"/>
      <c r="T307" s="103"/>
      <c r="U307" s="104"/>
      <c r="V307" s="104"/>
      <c r="W307" s="104"/>
      <c r="X307" s="104"/>
      <c r="Y307" s="471"/>
      <c r="Z307" s="472"/>
      <c r="AA307" s="472"/>
      <c r="AB307" s="471"/>
      <c r="AC307" s="471"/>
      <c r="AD307" s="471"/>
      <c r="AE307" s="472"/>
      <c r="AG307" s="476"/>
      <c r="AH307" s="476"/>
      <c r="AI307" s="476"/>
      <c r="AJ307" s="476"/>
      <c r="AK307" s="476"/>
      <c r="AL307" s="476"/>
      <c r="AM307" s="476"/>
      <c r="AN307" s="476"/>
      <c r="AO307" s="476"/>
      <c r="AP307" s="476"/>
      <c r="AQ307" s="476"/>
      <c r="AR307" s="476"/>
    </row>
    <row r="308" spans="1:44" ht="15">
      <c r="A308" s="77"/>
      <c r="B308" s="97"/>
      <c r="C308" s="98"/>
      <c r="D308" s="99"/>
      <c r="E308" s="99"/>
      <c r="F308" s="99"/>
      <c r="G308" s="99"/>
      <c r="H308" s="99"/>
      <c r="I308" s="98"/>
      <c r="J308" s="98"/>
      <c r="K308" s="99"/>
      <c r="L308" s="99"/>
      <c r="M308" s="99"/>
      <c r="N308" s="98"/>
      <c r="O308" s="98"/>
      <c r="P308" s="100"/>
      <c r="Q308"/>
      <c r="R308" s="93"/>
      <c r="S308" s="94"/>
      <c r="T308" s="95"/>
      <c r="U308" s="105"/>
      <c r="V308" s="105"/>
      <c r="W308" s="105"/>
      <c r="X308" s="105"/>
      <c r="Y308" s="474"/>
      <c r="Z308" s="469"/>
      <c r="AA308" s="469"/>
      <c r="AB308" s="474"/>
      <c r="AC308" s="474"/>
      <c r="AD308" s="474"/>
      <c r="AE308" s="469"/>
      <c r="AG308" s="475"/>
      <c r="AH308" s="470"/>
      <c r="AI308" s="470"/>
      <c r="AJ308" s="470"/>
      <c r="AK308" s="470"/>
      <c r="AL308" s="470"/>
      <c r="AM308" s="470"/>
      <c r="AN308" s="470"/>
      <c r="AO308" s="470"/>
      <c r="AP308" s="470"/>
      <c r="AQ308" s="470"/>
      <c r="AR308" s="470"/>
    </row>
    <row r="309" spans="1:44" ht="15">
      <c r="A309" s="77"/>
      <c r="B309" s="97"/>
      <c r="C309" s="98"/>
      <c r="D309" s="99"/>
      <c r="E309" s="99"/>
      <c r="F309" s="99"/>
      <c r="G309" s="99"/>
      <c r="H309" s="99"/>
      <c r="I309" s="98"/>
      <c r="J309" s="98"/>
      <c r="K309" s="99"/>
      <c r="L309" s="99"/>
      <c r="M309" s="99"/>
      <c r="N309" s="98"/>
      <c r="O309" s="98"/>
      <c r="P309" s="100"/>
      <c r="Q309"/>
      <c r="R309" s="101"/>
      <c r="S309" s="102"/>
      <c r="T309" s="103"/>
      <c r="U309" s="104"/>
      <c r="V309" s="104"/>
      <c r="W309" s="104"/>
      <c r="X309" s="104"/>
      <c r="Y309" s="471"/>
      <c r="Z309" s="472"/>
      <c r="AA309" s="472"/>
      <c r="AB309" s="471"/>
      <c r="AC309" s="471"/>
      <c r="AD309" s="471"/>
      <c r="AE309" s="472"/>
      <c r="AG309" s="476"/>
      <c r="AH309" s="476"/>
      <c r="AI309" s="476"/>
      <c r="AJ309" s="476"/>
      <c r="AK309" s="476"/>
      <c r="AL309" s="476"/>
      <c r="AM309" s="476"/>
      <c r="AN309" s="476"/>
      <c r="AO309" s="476"/>
      <c r="AP309" s="476"/>
      <c r="AQ309" s="476"/>
      <c r="AR309" s="476"/>
    </row>
    <row r="310" spans="1:44" ht="15">
      <c r="A310" s="77"/>
      <c r="B310" s="97"/>
      <c r="C310" s="98"/>
      <c r="D310" s="99"/>
      <c r="E310" s="99"/>
      <c r="F310" s="99"/>
      <c r="G310" s="99"/>
      <c r="H310" s="99"/>
      <c r="I310" s="98"/>
      <c r="J310" s="98"/>
      <c r="K310" s="99"/>
      <c r="L310" s="99"/>
      <c r="M310" s="99"/>
      <c r="N310" s="98"/>
      <c r="O310" s="98"/>
      <c r="P310" s="100"/>
      <c r="Q310"/>
      <c r="R310" s="93"/>
      <c r="S310" s="94"/>
      <c r="T310" s="95"/>
      <c r="U310" s="105"/>
      <c r="V310" s="105"/>
      <c r="W310" s="105"/>
      <c r="X310" s="105"/>
      <c r="Y310" s="474"/>
      <c r="Z310" s="469"/>
      <c r="AA310" s="469"/>
      <c r="AB310" s="474"/>
      <c r="AC310" s="474"/>
      <c r="AD310" s="474"/>
      <c r="AE310" s="469"/>
      <c r="AG310" s="475"/>
      <c r="AH310" s="470"/>
      <c r="AI310" s="470"/>
      <c r="AJ310" s="470"/>
      <c r="AK310" s="470"/>
      <c r="AL310" s="470"/>
      <c r="AM310" s="470"/>
      <c r="AN310" s="470"/>
      <c r="AO310" s="470"/>
      <c r="AP310" s="470"/>
      <c r="AQ310" s="470"/>
      <c r="AR310" s="470"/>
    </row>
    <row r="311" spans="1:44" ht="15">
      <c r="A311" s="77"/>
      <c r="B311" s="97"/>
      <c r="C311" s="98"/>
      <c r="D311" s="99"/>
      <c r="E311" s="99"/>
      <c r="F311" s="99"/>
      <c r="G311" s="99"/>
      <c r="H311" s="99"/>
      <c r="I311" s="98"/>
      <c r="J311" s="98"/>
      <c r="K311" s="99"/>
      <c r="L311" s="99"/>
      <c r="M311" s="99"/>
      <c r="N311" s="98"/>
      <c r="O311" s="98"/>
      <c r="P311" s="100"/>
      <c r="Q311"/>
      <c r="R311" s="101"/>
      <c r="S311" s="102"/>
      <c r="T311" s="103"/>
      <c r="U311" s="104"/>
      <c r="V311" s="104"/>
      <c r="W311" s="104"/>
      <c r="X311" s="104"/>
      <c r="Y311" s="471"/>
      <c r="Z311" s="472"/>
      <c r="AA311" s="472"/>
      <c r="AB311" s="471"/>
      <c r="AC311" s="471"/>
      <c r="AD311" s="471"/>
      <c r="AE311" s="472"/>
      <c r="AG311" s="476"/>
      <c r="AH311" s="476"/>
      <c r="AI311" s="476"/>
      <c r="AJ311" s="476"/>
      <c r="AK311" s="476"/>
      <c r="AL311" s="476"/>
      <c r="AM311" s="476"/>
      <c r="AN311" s="476"/>
      <c r="AO311" s="476"/>
      <c r="AP311" s="476"/>
      <c r="AQ311" s="476"/>
      <c r="AR311" s="476"/>
    </row>
    <row r="312" spans="1:44" ht="15">
      <c r="A312" s="77"/>
      <c r="B312" s="97"/>
      <c r="C312" s="98"/>
      <c r="D312" s="99"/>
      <c r="E312" s="99"/>
      <c r="F312" s="99"/>
      <c r="G312" s="99"/>
      <c r="H312" s="99"/>
      <c r="I312" s="98"/>
      <c r="J312" s="98"/>
      <c r="K312" s="99"/>
      <c r="L312" s="99"/>
      <c r="M312" s="99"/>
      <c r="N312" s="98"/>
      <c r="O312" s="98"/>
      <c r="P312" s="100"/>
      <c r="Q312"/>
      <c r="R312" s="93"/>
      <c r="S312" s="94"/>
      <c r="T312" s="95"/>
      <c r="U312" s="105"/>
      <c r="V312" s="105"/>
      <c r="W312" s="105"/>
      <c r="X312" s="105"/>
      <c r="Y312" s="474"/>
      <c r="Z312" s="469"/>
      <c r="AA312" s="469"/>
      <c r="AB312" s="474"/>
      <c r="AC312" s="474"/>
      <c r="AD312" s="474"/>
      <c r="AE312" s="469"/>
      <c r="AG312" s="475"/>
      <c r="AH312" s="478"/>
      <c r="AI312" s="478"/>
      <c r="AJ312" s="478"/>
      <c r="AK312" s="478"/>
      <c r="AL312" s="478"/>
      <c r="AM312" s="478"/>
      <c r="AN312" s="478"/>
      <c r="AO312" s="478"/>
      <c r="AP312" s="478"/>
      <c r="AQ312" s="478"/>
      <c r="AR312" s="478"/>
    </row>
    <row r="313" spans="1:44" ht="15.75" thickBot="1">
      <c r="A313" s="77"/>
      <c r="B313" s="97"/>
      <c r="C313" s="98"/>
      <c r="D313" s="99"/>
      <c r="E313" s="99"/>
      <c r="F313" s="99"/>
      <c r="G313" s="99"/>
      <c r="H313" s="99"/>
      <c r="I313" s="98"/>
      <c r="J313" s="98"/>
      <c r="K313" s="99"/>
      <c r="L313" s="99"/>
      <c r="M313" s="99"/>
      <c r="N313" s="98"/>
      <c r="O313" s="98"/>
      <c r="P313" s="100"/>
      <c r="Q313"/>
      <c r="R313" s="107"/>
      <c r="S313" s="108"/>
      <c r="T313" s="109"/>
      <c r="U313" s="110"/>
      <c r="V313" s="110"/>
      <c r="W313" s="110"/>
      <c r="X313" s="110"/>
      <c r="Y313" s="479"/>
      <c r="Z313" s="480"/>
      <c r="AA313" s="480"/>
      <c r="AB313" s="479"/>
      <c r="AC313" s="479"/>
      <c r="AD313" s="479"/>
      <c r="AE313" s="480"/>
      <c r="AF313" s="481"/>
      <c r="AG313" s="111"/>
      <c r="AH313" s="111"/>
      <c r="AI313" s="111"/>
      <c r="AJ313" s="111"/>
      <c r="AK313" s="111"/>
      <c r="AL313" s="111"/>
      <c r="AM313" s="111"/>
      <c r="AN313" s="111"/>
      <c r="AO313" s="111"/>
      <c r="AP313" s="111"/>
      <c r="AQ313" s="111"/>
      <c r="AR313" s="111"/>
    </row>
    <row r="314" spans="1:44" ht="15">
      <c r="A314" s="85"/>
      <c r="B314" s="72"/>
      <c r="C314" s="90"/>
      <c r="D314" s="91"/>
      <c r="E314" s="91"/>
      <c r="F314" s="91"/>
      <c r="G314" s="91"/>
      <c r="H314" s="91"/>
      <c r="I314" s="90"/>
      <c r="J314" s="90"/>
      <c r="K314" s="91"/>
      <c r="L314" s="91"/>
      <c r="M314" s="91"/>
      <c r="N314" s="90"/>
      <c r="O314" s="90"/>
      <c r="P314" s="92"/>
      <c r="Q314"/>
      <c r="R314" s="93"/>
      <c r="S314" s="94"/>
      <c r="T314" s="95"/>
      <c r="U314" s="105"/>
      <c r="V314" s="105"/>
      <c r="W314" s="105"/>
      <c r="X314" s="105"/>
      <c r="Y314" s="474"/>
      <c r="Z314" s="469"/>
      <c r="AA314" s="469"/>
      <c r="AB314" s="474"/>
      <c r="AC314" s="474"/>
      <c r="AD314" s="474"/>
      <c r="AE314" s="469"/>
      <c r="AG314" s="470"/>
      <c r="AH314" s="470"/>
      <c r="AI314" s="470"/>
      <c r="AJ314" s="470"/>
      <c r="AK314" s="470"/>
      <c r="AL314" s="470"/>
      <c r="AM314" s="485"/>
      <c r="AN314" s="470"/>
      <c r="AO314" s="470"/>
      <c r="AP314" s="470"/>
      <c r="AQ314" s="470"/>
      <c r="AR314" s="470"/>
    </row>
    <row r="315" spans="1:44" ht="15">
      <c r="A315" s="77"/>
      <c r="B315" s="97"/>
      <c r="C315" s="98"/>
      <c r="D315" s="99"/>
      <c r="E315" s="99"/>
      <c r="F315" s="99"/>
      <c r="G315" s="99"/>
      <c r="H315" s="99"/>
      <c r="I315" s="98"/>
      <c r="J315" s="98"/>
      <c r="K315" s="99"/>
      <c r="L315" s="99"/>
      <c r="M315" s="99"/>
      <c r="N315" s="98"/>
      <c r="O315" s="98"/>
      <c r="P315" s="100"/>
      <c r="Q315"/>
      <c r="R315" s="101"/>
      <c r="S315" s="102"/>
      <c r="T315" s="103"/>
      <c r="U315" s="104"/>
      <c r="V315" s="104"/>
      <c r="W315" s="104"/>
      <c r="X315" s="104"/>
      <c r="Y315" s="471"/>
      <c r="Z315" s="472"/>
      <c r="AA315" s="472"/>
      <c r="AB315" s="471"/>
      <c r="AC315" s="471"/>
      <c r="AD315" s="471"/>
      <c r="AE315" s="472"/>
      <c r="AG315" s="473"/>
      <c r="AH315" s="473"/>
      <c r="AI315" s="473"/>
      <c r="AJ315" s="473"/>
      <c r="AK315" s="473"/>
      <c r="AL315" s="473"/>
      <c r="AM315" s="473"/>
      <c r="AN315" s="473"/>
      <c r="AO315" s="482"/>
      <c r="AP315" s="473"/>
      <c r="AQ315" s="473"/>
      <c r="AR315" s="473"/>
    </row>
    <row r="316" spans="1:44" ht="15">
      <c r="A316" s="77"/>
      <c r="B316" s="97"/>
      <c r="C316" s="98"/>
      <c r="D316" s="99"/>
      <c r="E316" s="99"/>
      <c r="F316" s="99"/>
      <c r="G316" s="99"/>
      <c r="H316" s="99"/>
      <c r="I316" s="98"/>
      <c r="J316" s="98"/>
      <c r="K316" s="99"/>
      <c r="L316" s="99"/>
      <c r="M316" s="99"/>
      <c r="N316" s="98"/>
      <c r="O316" s="98"/>
      <c r="P316" s="100"/>
      <c r="Q316"/>
      <c r="R316" s="93"/>
      <c r="S316" s="94"/>
      <c r="T316" s="95"/>
      <c r="U316" s="105"/>
      <c r="V316" s="105"/>
      <c r="W316" s="105"/>
      <c r="X316" s="105"/>
      <c r="Y316" s="474"/>
      <c r="Z316" s="469"/>
      <c r="AA316" s="469"/>
      <c r="AB316" s="474"/>
      <c r="AC316" s="474"/>
      <c r="AD316" s="474"/>
      <c r="AE316" s="469"/>
      <c r="AG316" s="475"/>
      <c r="AH316" s="470"/>
      <c r="AI316" s="470"/>
      <c r="AJ316" s="470"/>
      <c r="AK316" s="470"/>
      <c r="AL316" s="470"/>
      <c r="AM316" s="470"/>
      <c r="AN316" s="470"/>
      <c r="AO316" s="470"/>
      <c r="AP316" s="470"/>
      <c r="AQ316" s="470"/>
      <c r="AR316" s="470"/>
    </row>
    <row r="317" spans="1:44" ht="15">
      <c r="A317" s="77"/>
      <c r="B317" s="97"/>
      <c r="C317" s="98"/>
      <c r="D317" s="99"/>
      <c r="E317" s="99"/>
      <c r="F317" s="99"/>
      <c r="G317" s="99"/>
      <c r="H317" s="99"/>
      <c r="I317" s="98"/>
      <c r="J317" s="98"/>
      <c r="K317" s="99"/>
      <c r="L317" s="99"/>
      <c r="M317" s="99"/>
      <c r="N317" s="98"/>
      <c r="O317" s="98"/>
      <c r="P317" s="100"/>
      <c r="Q317"/>
      <c r="R317" s="101"/>
      <c r="S317" s="102"/>
      <c r="T317" s="103"/>
      <c r="U317" s="104"/>
      <c r="V317" s="104"/>
      <c r="W317" s="104"/>
      <c r="X317" s="104"/>
      <c r="Y317" s="471"/>
      <c r="Z317" s="472"/>
      <c r="AA317" s="472"/>
      <c r="AB317" s="471"/>
      <c r="AC317" s="471"/>
      <c r="AD317" s="471"/>
      <c r="AE317" s="472"/>
      <c r="AG317" s="476"/>
      <c r="AH317" s="476"/>
      <c r="AI317" s="476"/>
      <c r="AJ317" s="476"/>
      <c r="AK317" s="476"/>
      <c r="AL317" s="476"/>
      <c r="AM317" s="476"/>
      <c r="AN317" s="476"/>
      <c r="AO317" s="476"/>
      <c r="AP317" s="476"/>
      <c r="AQ317" s="476"/>
      <c r="AR317" s="476"/>
    </row>
    <row r="318" spans="1:44" ht="15">
      <c r="A318" s="77"/>
      <c r="B318" s="97"/>
      <c r="C318" s="98"/>
      <c r="D318" s="99"/>
      <c r="E318" s="99"/>
      <c r="F318" s="99"/>
      <c r="G318" s="99"/>
      <c r="H318" s="99"/>
      <c r="I318" s="98"/>
      <c r="J318" s="98"/>
      <c r="K318" s="99"/>
      <c r="L318" s="99"/>
      <c r="M318" s="99"/>
      <c r="N318" s="98"/>
      <c r="O318" s="98"/>
      <c r="P318" s="100"/>
      <c r="Q318"/>
      <c r="R318" s="93"/>
      <c r="S318" s="94"/>
      <c r="T318" s="95"/>
      <c r="U318" s="105"/>
      <c r="V318" s="105"/>
      <c r="W318" s="105"/>
      <c r="X318" s="105"/>
      <c r="Y318" s="474"/>
      <c r="Z318" s="469"/>
      <c r="AA318" s="469"/>
      <c r="AB318" s="474"/>
      <c r="AC318" s="474"/>
      <c r="AD318" s="474"/>
      <c r="AE318" s="469"/>
      <c r="AG318" s="475"/>
      <c r="AH318" s="470"/>
      <c r="AI318" s="470"/>
      <c r="AJ318" s="470"/>
      <c r="AK318" s="470"/>
      <c r="AL318" s="470"/>
      <c r="AM318" s="470"/>
      <c r="AN318" s="470"/>
      <c r="AO318" s="470"/>
      <c r="AP318" s="470"/>
      <c r="AQ318" s="470"/>
      <c r="AR318" s="470"/>
    </row>
    <row r="319" spans="1:44" ht="15">
      <c r="A319" s="77"/>
      <c r="B319" s="97"/>
      <c r="C319" s="98"/>
      <c r="D319" s="99"/>
      <c r="E319" s="99"/>
      <c r="F319" s="99"/>
      <c r="G319" s="99"/>
      <c r="H319" s="99"/>
      <c r="I319" s="98"/>
      <c r="J319" s="98"/>
      <c r="K319" s="99"/>
      <c r="L319" s="99"/>
      <c r="M319" s="99"/>
      <c r="N319" s="98"/>
      <c r="O319" s="98"/>
      <c r="P319" s="100"/>
      <c r="Q319"/>
      <c r="R319" s="101"/>
      <c r="S319" s="102"/>
      <c r="T319" s="103"/>
      <c r="U319" s="104"/>
      <c r="V319" s="104"/>
      <c r="W319" s="104"/>
      <c r="X319" s="104"/>
      <c r="Y319" s="471"/>
      <c r="Z319" s="472"/>
      <c r="AA319" s="472"/>
      <c r="AB319" s="471"/>
      <c r="AC319" s="471"/>
      <c r="AD319" s="471"/>
      <c r="AE319" s="472"/>
      <c r="AG319" s="476"/>
      <c r="AH319" s="476"/>
      <c r="AI319" s="476"/>
      <c r="AJ319" s="476"/>
      <c r="AK319" s="476"/>
      <c r="AL319" s="476"/>
      <c r="AM319" s="476"/>
      <c r="AN319" s="476"/>
      <c r="AO319" s="476"/>
      <c r="AP319" s="476"/>
      <c r="AQ319" s="476"/>
      <c r="AR319" s="476"/>
    </row>
    <row r="320" spans="1:44" ht="15">
      <c r="A320" s="77"/>
      <c r="B320" s="97"/>
      <c r="C320" s="98"/>
      <c r="D320" s="99"/>
      <c r="E320" s="99"/>
      <c r="F320" s="99"/>
      <c r="G320" s="99"/>
      <c r="H320" s="99"/>
      <c r="I320" s="98"/>
      <c r="J320" s="98"/>
      <c r="K320" s="99"/>
      <c r="L320" s="99"/>
      <c r="M320" s="99"/>
      <c r="N320" s="98"/>
      <c r="O320" s="98"/>
      <c r="P320" s="100"/>
      <c r="Q320"/>
      <c r="R320" s="93"/>
      <c r="S320" s="94"/>
      <c r="T320" s="95"/>
      <c r="U320" s="105"/>
      <c r="V320" s="105"/>
      <c r="W320" s="105"/>
      <c r="X320" s="105"/>
      <c r="Y320" s="474"/>
      <c r="Z320" s="469"/>
      <c r="AA320" s="469"/>
      <c r="AB320" s="474"/>
      <c r="AC320" s="474"/>
      <c r="AD320" s="474"/>
      <c r="AE320" s="469"/>
      <c r="AG320" s="475"/>
      <c r="AH320" s="470"/>
      <c r="AI320" s="470"/>
      <c r="AJ320" s="470"/>
      <c r="AK320" s="470"/>
      <c r="AL320" s="470"/>
      <c r="AM320" s="470"/>
      <c r="AN320" s="470"/>
      <c r="AO320" s="470"/>
      <c r="AP320" s="470"/>
      <c r="AQ320" s="470"/>
      <c r="AR320" s="470"/>
    </row>
    <row r="321" spans="1:44" ht="15">
      <c r="A321" s="77"/>
      <c r="B321" s="97"/>
      <c r="C321" s="98"/>
      <c r="D321" s="99"/>
      <c r="E321" s="99"/>
      <c r="F321" s="99"/>
      <c r="G321" s="99"/>
      <c r="H321" s="99"/>
      <c r="I321" s="98"/>
      <c r="J321" s="98"/>
      <c r="K321" s="99"/>
      <c r="L321" s="99"/>
      <c r="M321" s="99"/>
      <c r="N321" s="98"/>
      <c r="O321" s="98"/>
      <c r="P321" s="100"/>
      <c r="Q321"/>
      <c r="R321" s="101"/>
      <c r="S321" s="102"/>
      <c r="T321" s="103"/>
      <c r="U321" s="104"/>
      <c r="V321" s="104"/>
      <c r="W321" s="104"/>
      <c r="X321" s="104"/>
      <c r="Y321" s="471"/>
      <c r="Z321" s="472"/>
      <c r="AA321" s="472"/>
      <c r="AB321" s="471"/>
      <c r="AC321" s="471"/>
      <c r="AD321" s="471"/>
      <c r="AE321" s="472"/>
      <c r="AG321" s="476"/>
      <c r="AH321" s="476"/>
      <c r="AI321" s="476"/>
      <c r="AJ321" s="476"/>
      <c r="AK321" s="476"/>
      <c r="AL321" s="476"/>
      <c r="AM321" s="476"/>
      <c r="AN321" s="476"/>
      <c r="AO321" s="476"/>
      <c r="AP321" s="476"/>
      <c r="AQ321" s="476"/>
      <c r="AR321" s="476"/>
    </row>
    <row r="322" spans="1:44" ht="15">
      <c r="A322" s="77"/>
      <c r="B322" s="97"/>
      <c r="C322" s="98"/>
      <c r="D322" s="99"/>
      <c r="E322" s="99"/>
      <c r="F322" s="99"/>
      <c r="G322" s="99"/>
      <c r="H322" s="99"/>
      <c r="I322" s="98"/>
      <c r="J322" s="98"/>
      <c r="K322" s="99"/>
      <c r="L322" s="99"/>
      <c r="M322" s="99"/>
      <c r="N322" s="98"/>
      <c r="O322" s="98"/>
      <c r="P322" s="100"/>
      <c r="Q322"/>
      <c r="R322" s="93"/>
      <c r="S322" s="94"/>
      <c r="T322" s="95"/>
      <c r="U322" s="105"/>
      <c r="V322" s="105"/>
      <c r="W322" s="105"/>
      <c r="X322" s="105"/>
      <c r="Y322" s="474"/>
      <c r="Z322" s="469"/>
      <c r="AA322" s="469"/>
      <c r="AB322" s="474"/>
      <c r="AC322" s="474"/>
      <c r="AD322" s="474"/>
      <c r="AE322" s="469"/>
      <c r="AG322" s="475"/>
      <c r="AH322" s="470"/>
      <c r="AI322" s="470"/>
      <c r="AJ322" s="470"/>
      <c r="AK322" s="470"/>
      <c r="AL322" s="470"/>
      <c r="AM322" s="470"/>
      <c r="AN322" s="470"/>
      <c r="AO322" s="470"/>
      <c r="AP322" s="470"/>
      <c r="AQ322" s="470"/>
      <c r="AR322" s="470"/>
    </row>
    <row r="323" spans="1:44" ht="15">
      <c r="A323" s="77"/>
      <c r="B323" s="97"/>
      <c r="C323" s="98"/>
      <c r="D323" s="99"/>
      <c r="E323" s="99"/>
      <c r="F323" s="99"/>
      <c r="G323" s="99"/>
      <c r="H323" s="99"/>
      <c r="I323" s="98"/>
      <c r="J323" s="98"/>
      <c r="K323" s="99"/>
      <c r="L323" s="99"/>
      <c r="M323" s="99"/>
      <c r="N323" s="98"/>
      <c r="O323" s="98"/>
      <c r="P323" s="100"/>
      <c r="Q323"/>
      <c r="R323" s="101"/>
      <c r="S323" s="102"/>
      <c r="T323" s="103"/>
      <c r="U323" s="104"/>
      <c r="V323" s="104"/>
      <c r="W323" s="104"/>
      <c r="X323" s="104"/>
      <c r="Y323" s="471"/>
      <c r="Z323" s="472"/>
      <c r="AA323" s="472"/>
      <c r="AB323" s="471"/>
      <c r="AC323" s="471"/>
      <c r="AD323" s="471"/>
      <c r="AE323" s="472"/>
      <c r="AG323" s="476"/>
      <c r="AH323" s="476"/>
      <c r="AI323" s="476"/>
      <c r="AJ323" s="476"/>
      <c r="AK323" s="476"/>
      <c r="AL323" s="476"/>
      <c r="AM323" s="476"/>
      <c r="AN323" s="476"/>
      <c r="AO323" s="476"/>
      <c r="AP323" s="476"/>
      <c r="AQ323" s="476"/>
      <c r="AR323" s="476"/>
    </row>
    <row r="324" spans="1:44" ht="15">
      <c r="A324" s="77"/>
      <c r="B324" s="97"/>
      <c r="C324" s="98"/>
      <c r="D324" s="99"/>
      <c r="E324" s="99"/>
      <c r="F324" s="99"/>
      <c r="G324" s="99"/>
      <c r="H324" s="99"/>
      <c r="I324" s="98"/>
      <c r="J324" s="98"/>
      <c r="K324" s="99"/>
      <c r="L324" s="99"/>
      <c r="M324" s="99"/>
      <c r="N324" s="98"/>
      <c r="O324" s="98"/>
      <c r="P324" s="100"/>
      <c r="Q324"/>
      <c r="R324" s="93"/>
      <c r="S324" s="94"/>
      <c r="T324" s="95"/>
      <c r="U324" s="105"/>
      <c r="V324" s="105"/>
      <c r="W324" s="105"/>
      <c r="X324" s="105"/>
      <c r="Y324" s="474"/>
      <c r="Z324" s="469"/>
      <c r="AA324" s="469"/>
      <c r="AB324" s="474"/>
      <c r="AC324" s="474"/>
      <c r="AD324" s="474"/>
      <c r="AE324" s="469"/>
      <c r="AG324" s="475"/>
      <c r="AH324" s="470"/>
      <c r="AI324" s="470"/>
      <c r="AJ324" s="470"/>
      <c r="AK324" s="470"/>
      <c r="AL324" s="470"/>
      <c r="AM324" s="470"/>
      <c r="AN324" s="470"/>
      <c r="AO324" s="470"/>
      <c r="AP324" s="470"/>
      <c r="AQ324" s="470"/>
      <c r="AR324" s="470"/>
    </row>
    <row r="325" spans="1:44" ht="15">
      <c r="A325" s="77"/>
      <c r="B325" s="97"/>
      <c r="C325" s="98"/>
      <c r="D325" s="99"/>
      <c r="E325" s="99"/>
      <c r="F325" s="99"/>
      <c r="G325" s="99"/>
      <c r="H325" s="99"/>
      <c r="I325" s="98"/>
      <c r="J325" s="98"/>
      <c r="K325" s="99"/>
      <c r="L325" s="99"/>
      <c r="M325" s="99"/>
      <c r="N325" s="98"/>
      <c r="O325" s="98"/>
      <c r="P325" s="100"/>
      <c r="Q325"/>
      <c r="R325" s="101"/>
      <c r="S325" s="102"/>
      <c r="T325" s="103"/>
      <c r="U325" s="104"/>
      <c r="V325" s="104"/>
      <c r="W325" s="104"/>
      <c r="X325" s="104"/>
      <c r="Y325" s="471"/>
      <c r="Z325" s="472"/>
      <c r="AA325" s="472"/>
      <c r="AB325" s="471"/>
      <c r="AC325" s="471"/>
      <c r="AD325" s="471"/>
      <c r="AE325" s="472"/>
      <c r="AG325" s="476"/>
      <c r="AH325" s="476"/>
      <c r="AI325" s="476"/>
      <c r="AJ325" s="476"/>
      <c r="AK325" s="476"/>
      <c r="AL325" s="476"/>
      <c r="AM325" s="476"/>
      <c r="AN325" s="476"/>
      <c r="AO325" s="476"/>
      <c r="AP325" s="476"/>
      <c r="AQ325" s="476"/>
      <c r="AR325" s="476"/>
    </row>
    <row r="326" spans="1:44" ht="15">
      <c r="A326" s="77"/>
      <c r="B326" s="97"/>
      <c r="C326" s="98"/>
      <c r="D326" s="99"/>
      <c r="E326" s="99"/>
      <c r="F326" s="99"/>
      <c r="G326" s="99"/>
      <c r="H326" s="99"/>
      <c r="I326" s="98"/>
      <c r="J326" s="98"/>
      <c r="K326" s="99"/>
      <c r="L326" s="99"/>
      <c r="M326" s="99"/>
      <c r="N326" s="98"/>
      <c r="O326" s="98"/>
      <c r="P326" s="100"/>
      <c r="Q326"/>
      <c r="R326" s="93"/>
      <c r="S326" s="94"/>
      <c r="T326" s="95"/>
      <c r="U326" s="105"/>
      <c r="V326" s="105"/>
      <c r="W326" s="105"/>
      <c r="X326" s="105"/>
      <c r="Y326" s="474"/>
      <c r="Z326" s="469"/>
      <c r="AA326" s="469"/>
      <c r="AB326" s="474"/>
      <c r="AC326" s="474"/>
      <c r="AD326" s="474"/>
      <c r="AE326" s="469"/>
      <c r="AG326" s="475"/>
      <c r="AH326" s="470"/>
      <c r="AI326" s="470"/>
      <c r="AJ326" s="470"/>
      <c r="AK326" s="470"/>
      <c r="AL326" s="470"/>
      <c r="AM326" s="470"/>
      <c r="AN326" s="470"/>
      <c r="AO326" s="470"/>
      <c r="AP326" s="470"/>
      <c r="AQ326" s="470"/>
      <c r="AR326" s="470"/>
    </row>
    <row r="327" spans="1:44" ht="15">
      <c r="A327" s="77"/>
      <c r="B327" s="97"/>
      <c r="C327" s="98"/>
      <c r="D327" s="99"/>
      <c r="E327" s="99"/>
      <c r="F327" s="99"/>
      <c r="G327" s="99"/>
      <c r="H327" s="99"/>
      <c r="I327" s="98"/>
      <c r="J327" s="98"/>
      <c r="K327" s="99"/>
      <c r="L327" s="99"/>
      <c r="M327" s="99"/>
      <c r="N327" s="98"/>
      <c r="O327" s="98"/>
      <c r="P327" s="100"/>
      <c r="Q327"/>
      <c r="R327" s="101"/>
      <c r="S327" s="102"/>
      <c r="T327" s="103"/>
      <c r="U327" s="104"/>
      <c r="V327" s="104"/>
      <c r="W327" s="104"/>
      <c r="X327" s="104"/>
      <c r="Y327" s="471"/>
      <c r="Z327" s="472"/>
      <c r="AA327" s="472"/>
      <c r="AB327" s="471"/>
      <c r="AC327" s="471"/>
      <c r="AD327" s="471"/>
      <c r="AE327" s="472"/>
      <c r="AG327" s="476"/>
      <c r="AH327" s="476"/>
      <c r="AI327" s="476"/>
      <c r="AJ327" s="476"/>
      <c r="AK327" s="476"/>
      <c r="AL327" s="476"/>
      <c r="AM327" s="476"/>
      <c r="AN327" s="476"/>
      <c r="AO327" s="476"/>
      <c r="AP327" s="476"/>
      <c r="AQ327" s="476"/>
      <c r="AR327" s="476"/>
    </row>
    <row r="328" spans="1:44" ht="15">
      <c r="A328" s="77"/>
      <c r="B328" s="97"/>
      <c r="C328" s="98"/>
      <c r="D328" s="99"/>
      <c r="E328" s="99"/>
      <c r="F328" s="99"/>
      <c r="G328" s="99"/>
      <c r="H328" s="99"/>
      <c r="I328" s="98"/>
      <c r="J328" s="98"/>
      <c r="K328" s="99"/>
      <c r="L328" s="99"/>
      <c r="M328" s="99"/>
      <c r="N328" s="98"/>
      <c r="O328" s="98"/>
      <c r="P328" s="100"/>
      <c r="Q328"/>
      <c r="R328" s="93"/>
      <c r="S328" s="94"/>
      <c r="T328" s="95"/>
      <c r="U328" s="105"/>
      <c r="V328" s="105"/>
      <c r="W328" s="105"/>
      <c r="X328" s="105"/>
      <c r="Y328" s="474"/>
      <c r="Z328" s="469"/>
      <c r="AA328" s="469"/>
      <c r="AB328" s="474"/>
      <c r="AC328" s="474"/>
      <c r="AD328" s="474"/>
      <c r="AE328" s="469"/>
      <c r="AG328" s="475"/>
      <c r="AH328" s="470"/>
      <c r="AI328" s="470"/>
      <c r="AJ328" s="470"/>
      <c r="AK328" s="470"/>
      <c r="AL328" s="470"/>
      <c r="AM328" s="470"/>
      <c r="AN328" s="470"/>
      <c r="AO328" s="470"/>
      <c r="AP328" s="470"/>
      <c r="AQ328" s="470"/>
      <c r="AR328" s="470"/>
    </row>
    <row r="329" spans="1:44" ht="15">
      <c r="A329" s="77"/>
      <c r="B329" s="97"/>
      <c r="C329" s="98"/>
      <c r="D329" s="99"/>
      <c r="E329" s="99"/>
      <c r="F329" s="99"/>
      <c r="G329" s="99"/>
      <c r="H329" s="99"/>
      <c r="I329" s="98"/>
      <c r="J329" s="98"/>
      <c r="K329" s="99"/>
      <c r="L329" s="99"/>
      <c r="M329" s="99"/>
      <c r="N329" s="98"/>
      <c r="O329" s="98"/>
      <c r="P329" s="100"/>
      <c r="Q329"/>
      <c r="R329" s="101"/>
      <c r="S329" s="102"/>
      <c r="T329" s="103"/>
      <c r="U329" s="104"/>
      <c r="V329" s="104"/>
      <c r="W329" s="104"/>
      <c r="X329" s="104"/>
      <c r="Y329" s="471"/>
      <c r="Z329" s="472"/>
      <c r="AA329" s="472"/>
      <c r="AB329" s="471"/>
      <c r="AC329" s="471"/>
      <c r="AD329" s="471"/>
      <c r="AE329" s="472"/>
      <c r="AG329" s="476"/>
      <c r="AH329" s="476"/>
      <c r="AI329" s="476"/>
      <c r="AJ329" s="476"/>
      <c r="AK329" s="476"/>
      <c r="AL329" s="476"/>
      <c r="AM329" s="476"/>
      <c r="AN329" s="476"/>
      <c r="AO329" s="476"/>
      <c r="AP329" s="476"/>
      <c r="AQ329" s="476"/>
      <c r="AR329" s="476"/>
    </row>
    <row r="330" spans="1:44" ht="15">
      <c r="A330" s="77"/>
      <c r="B330" s="97"/>
      <c r="C330" s="98"/>
      <c r="D330" s="99"/>
      <c r="E330" s="99"/>
      <c r="F330" s="99"/>
      <c r="G330" s="99"/>
      <c r="H330" s="99"/>
      <c r="I330" s="98"/>
      <c r="J330" s="98"/>
      <c r="K330" s="99"/>
      <c r="L330" s="99"/>
      <c r="M330" s="99"/>
      <c r="N330" s="98"/>
      <c r="O330" s="98"/>
      <c r="P330" s="100"/>
      <c r="Q330"/>
      <c r="R330" s="93"/>
      <c r="S330" s="94"/>
      <c r="T330" s="95"/>
      <c r="U330" s="105"/>
      <c r="V330" s="105"/>
      <c r="W330" s="105"/>
      <c r="X330" s="105"/>
      <c r="Y330" s="474"/>
      <c r="Z330" s="469"/>
      <c r="AA330" s="469"/>
      <c r="AB330" s="474"/>
      <c r="AC330" s="474"/>
      <c r="AD330" s="474"/>
      <c r="AE330" s="469"/>
      <c r="AG330" s="475"/>
      <c r="AH330" s="470"/>
      <c r="AI330" s="470"/>
      <c r="AJ330" s="470"/>
      <c r="AK330" s="470"/>
      <c r="AL330" s="470"/>
      <c r="AM330" s="470"/>
      <c r="AN330" s="470"/>
      <c r="AO330" s="470"/>
      <c r="AP330" s="470"/>
      <c r="AQ330" s="470"/>
      <c r="AR330" s="470"/>
    </row>
    <row r="331" spans="1:44" ht="15">
      <c r="A331" s="77"/>
      <c r="B331" s="97"/>
      <c r="C331" s="98"/>
      <c r="D331" s="99"/>
      <c r="E331" s="99"/>
      <c r="F331" s="99"/>
      <c r="G331" s="99"/>
      <c r="H331" s="99"/>
      <c r="I331" s="98"/>
      <c r="J331" s="98"/>
      <c r="K331" s="99"/>
      <c r="L331" s="99"/>
      <c r="M331" s="99"/>
      <c r="N331" s="98"/>
      <c r="O331" s="98"/>
      <c r="P331" s="100"/>
      <c r="Q331"/>
      <c r="R331" s="101"/>
      <c r="S331" s="102"/>
      <c r="T331" s="103"/>
      <c r="U331" s="104"/>
      <c r="V331" s="104"/>
      <c r="W331" s="104"/>
      <c r="X331" s="104"/>
      <c r="Y331" s="471"/>
      <c r="Z331" s="472"/>
      <c r="AA331" s="472"/>
      <c r="AB331" s="471"/>
      <c r="AC331" s="471"/>
      <c r="AD331" s="471"/>
      <c r="AE331" s="472"/>
      <c r="AG331" s="476"/>
      <c r="AH331" s="476"/>
      <c r="AI331" s="476"/>
      <c r="AJ331" s="476"/>
      <c r="AK331" s="476"/>
      <c r="AL331" s="476"/>
      <c r="AM331" s="476"/>
      <c r="AN331" s="476"/>
      <c r="AO331" s="476"/>
      <c r="AP331" s="476"/>
      <c r="AQ331" s="476"/>
      <c r="AR331" s="476"/>
    </row>
    <row r="332" spans="1:44" ht="15">
      <c r="A332" s="77"/>
      <c r="B332" s="97"/>
      <c r="C332" s="98"/>
      <c r="D332" s="99"/>
      <c r="E332" s="99"/>
      <c r="F332" s="99"/>
      <c r="G332" s="99"/>
      <c r="H332" s="99"/>
      <c r="I332" s="98"/>
      <c r="J332" s="98"/>
      <c r="K332" s="99"/>
      <c r="L332" s="99"/>
      <c r="M332" s="99"/>
      <c r="N332" s="98"/>
      <c r="O332" s="98"/>
      <c r="P332" s="100"/>
      <c r="Q332"/>
      <c r="R332" s="93"/>
      <c r="S332" s="94"/>
      <c r="T332" s="95"/>
      <c r="U332" s="105"/>
      <c r="V332" s="105"/>
      <c r="W332" s="105"/>
      <c r="X332" s="105"/>
      <c r="Y332" s="474"/>
      <c r="Z332" s="469"/>
      <c r="AA332" s="469"/>
      <c r="AB332" s="474"/>
      <c r="AC332" s="474"/>
      <c r="AD332" s="474"/>
      <c r="AE332" s="469"/>
      <c r="AG332" s="475"/>
      <c r="AH332" s="470"/>
      <c r="AI332" s="470"/>
      <c r="AJ332" s="470"/>
      <c r="AK332" s="470"/>
      <c r="AL332" s="470"/>
      <c r="AM332" s="470"/>
      <c r="AN332" s="470"/>
      <c r="AO332" s="470"/>
      <c r="AP332" s="470"/>
      <c r="AQ332" s="470"/>
      <c r="AR332" s="470"/>
    </row>
    <row r="333" spans="1:44" ht="15">
      <c r="A333" s="77"/>
      <c r="B333" s="97"/>
      <c r="C333" s="98"/>
      <c r="D333" s="99"/>
      <c r="E333" s="99"/>
      <c r="F333" s="99"/>
      <c r="G333" s="99"/>
      <c r="H333" s="99"/>
      <c r="I333" s="98"/>
      <c r="J333" s="98"/>
      <c r="K333" s="99"/>
      <c r="L333" s="99"/>
      <c r="M333" s="99"/>
      <c r="N333" s="98"/>
      <c r="O333" s="98"/>
      <c r="P333" s="100"/>
      <c r="Q333"/>
      <c r="R333" s="101"/>
      <c r="S333" s="102"/>
      <c r="T333" s="103"/>
      <c r="U333" s="104"/>
      <c r="V333" s="104"/>
      <c r="W333" s="104"/>
      <c r="X333" s="104"/>
      <c r="Y333" s="471"/>
      <c r="Z333" s="472"/>
      <c r="AA333" s="472"/>
      <c r="AB333" s="471"/>
      <c r="AC333" s="471"/>
      <c r="AD333" s="471"/>
      <c r="AE333" s="472"/>
      <c r="AG333" s="476"/>
      <c r="AH333" s="476"/>
      <c r="AI333" s="476"/>
      <c r="AJ333" s="476"/>
      <c r="AK333" s="476"/>
      <c r="AL333" s="476"/>
      <c r="AM333" s="476"/>
      <c r="AN333" s="476"/>
      <c r="AO333" s="476"/>
      <c r="AP333" s="476"/>
      <c r="AQ333" s="476"/>
      <c r="AR333" s="476"/>
    </row>
    <row r="334" spans="1:44" ht="15">
      <c r="A334" s="77"/>
      <c r="B334" s="97"/>
      <c r="C334" s="98"/>
      <c r="D334" s="99"/>
      <c r="E334" s="99"/>
      <c r="F334" s="99"/>
      <c r="G334" s="99"/>
      <c r="H334" s="99"/>
      <c r="I334" s="98"/>
      <c r="J334" s="98"/>
      <c r="K334" s="99"/>
      <c r="L334" s="99"/>
      <c r="M334" s="99"/>
      <c r="N334" s="98"/>
      <c r="O334" s="98"/>
      <c r="P334" s="100"/>
      <c r="Q334"/>
      <c r="R334" s="93"/>
      <c r="S334" s="94"/>
      <c r="T334" s="95"/>
      <c r="U334" s="105"/>
      <c r="V334" s="105"/>
      <c r="W334" s="105"/>
      <c r="X334" s="105"/>
      <c r="Y334" s="474"/>
      <c r="Z334" s="469"/>
      <c r="AA334" s="469"/>
      <c r="AB334" s="474"/>
      <c r="AC334" s="474"/>
      <c r="AD334" s="474"/>
      <c r="AE334" s="469"/>
      <c r="AG334" s="475"/>
      <c r="AH334" s="478"/>
      <c r="AI334" s="478"/>
      <c r="AJ334" s="478"/>
      <c r="AK334" s="478"/>
      <c r="AL334" s="478"/>
      <c r="AM334" s="478"/>
      <c r="AN334" s="478"/>
      <c r="AO334" s="478"/>
      <c r="AP334" s="478"/>
      <c r="AQ334" s="478"/>
      <c r="AR334" s="478"/>
    </row>
    <row r="335" spans="1:44" ht="15.75" thickBot="1">
      <c r="A335" s="77"/>
      <c r="B335" s="97"/>
      <c r="C335" s="98"/>
      <c r="D335" s="99"/>
      <c r="E335" s="99"/>
      <c r="F335" s="99"/>
      <c r="G335" s="99"/>
      <c r="H335" s="99"/>
      <c r="I335" s="98"/>
      <c r="J335" s="98"/>
      <c r="K335" s="99"/>
      <c r="L335" s="99"/>
      <c r="M335" s="99"/>
      <c r="N335" s="98"/>
      <c r="O335" s="98"/>
      <c r="P335" s="100"/>
      <c r="Q335"/>
      <c r="R335" s="107"/>
      <c r="S335" s="108"/>
      <c r="T335" s="109"/>
      <c r="U335" s="110"/>
      <c r="V335" s="110"/>
      <c r="W335" s="110"/>
      <c r="X335" s="110"/>
      <c r="Y335" s="479"/>
      <c r="Z335" s="480"/>
      <c r="AA335" s="480"/>
      <c r="AB335" s="479"/>
      <c r="AC335" s="479"/>
      <c r="AD335" s="479"/>
      <c r="AE335" s="480"/>
      <c r="AF335" s="481"/>
      <c r="AG335" s="111"/>
      <c r="AH335" s="111"/>
      <c r="AI335" s="111"/>
      <c r="AJ335" s="111"/>
      <c r="AK335" s="111"/>
      <c r="AL335" s="111"/>
      <c r="AM335" s="111"/>
      <c r="AN335" s="111"/>
      <c r="AO335" s="111"/>
      <c r="AP335" s="111"/>
      <c r="AQ335" s="111"/>
      <c r="AR335" s="111"/>
    </row>
    <row r="336" spans="1:44">
      <c r="A336" s="85"/>
      <c r="B336" s="72"/>
      <c r="C336" s="90"/>
      <c r="D336" s="91"/>
      <c r="E336" s="91"/>
      <c r="F336" s="91"/>
      <c r="G336" s="91"/>
      <c r="H336" s="91"/>
      <c r="I336" s="90"/>
      <c r="J336" s="90"/>
      <c r="K336" s="91"/>
      <c r="L336" s="91"/>
      <c r="M336" s="91"/>
      <c r="N336" s="90"/>
      <c r="O336" s="90"/>
      <c r="P336" s="92"/>
      <c r="R336" s="93"/>
      <c r="S336" s="94"/>
      <c r="T336" s="95"/>
      <c r="U336" s="105"/>
      <c r="V336" s="105"/>
      <c r="W336" s="105"/>
      <c r="X336" s="105"/>
      <c r="Y336" s="474"/>
      <c r="Z336" s="469"/>
      <c r="AA336" s="469"/>
      <c r="AB336" s="474"/>
      <c r="AC336" s="474"/>
      <c r="AD336" s="474"/>
      <c r="AE336" s="469"/>
      <c r="AG336" s="470"/>
      <c r="AH336" s="470"/>
      <c r="AI336" s="470"/>
      <c r="AJ336" s="470"/>
      <c r="AK336" s="470"/>
      <c r="AL336" s="485"/>
      <c r="AM336" s="485"/>
      <c r="AN336" s="470"/>
      <c r="AO336" s="470"/>
      <c r="AP336" s="470"/>
      <c r="AQ336" s="470"/>
      <c r="AR336" s="470"/>
    </row>
    <row r="337" spans="1:45">
      <c r="A337" s="77"/>
      <c r="B337" s="97"/>
      <c r="C337" s="98"/>
      <c r="D337" s="99"/>
      <c r="E337" s="99"/>
      <c r="F337" s="99"/>
      <c r="G337" s="99"/>
      <c r="H337" s="99"/>
      <c r="I337" s="98"/>
      <c r="J337" s="98"/>
      <c r="K337" s="99"/>
      <c r="L337" s="99"/>
      <c r="M337" s="99"/>
      <c r="N337" s="98"/>
      <c r="O337" s="98"/>
      <c r="P337" s="100"/>
      <c r="R337" s="101"/>
      <c r="S337" s="102"/>
      <c r="T337" s="103"/>
      <c r="U337" s="104"/>
      <c r="V337" s="104"/>
      <c r="W337" s="104"/>
      <c r="X337" s="104"/>
      <c r="Y337" s="471"/>
      <c r="Z337" s="472"/>
      <c r="AA337" s="472"/>
      <c r="AB337" s="471"/>
      <c r="AC337" s="471"/>
      <c r="AD337" s="471"/>
      <c r="AE337" s="472"/>
      <c r="AG337" s="473"/>
      <c r="AH337" s="473"/>
      <c r="AI337" s="473"/>
      <c r="AJ337" s="473"/>
      <c r="AK337" s="473"/>
      <c r="AL337" s="473"/>
      <c r="AM337" s="473"/>
      <c r="AN337" s="473"/>
      <c r="AO337" s="473"/>
      <c r="AP337" s="473"/>
      <c r="AQ337" s="473"/>
      <c r="AR337" s="473"/>
      <c r="AS337" s="112"/>
    </row>
    <row r="338" spans="1:45">
      <c r="A338" s="77"/>
      <c r="B338" s="97"/>
      <c r="C338" s="98"/>
      <c r="D338" s="99"/>
      <c r="E338" s="99"/>
      <c r="F338" s="99"/>
      <c r="G338" s="99"/>
      <c r="H338" s="99"/>
      <c r="I338" s="98"/>
      <c r="J338" s="98"/>
      <c r="K338" s="99"/>
      <c r="L338" s="99"/>
      <c r="M338" s="99"/>
      <c r="N338" s="98"/>
      <c r="O338" s="98"/>
      <c r="P338" s="100"/>
      <c r="R338" s="93"/>
      <c r="S338" s="94"/>
      <c r="T338" s="95"/>
      <c r="U338" s="105"/>
      <c r="V338" s="105"/>
      <c r="W338" s="105"/>
      <c r="X338" s="105"/>
      <c r="Y338" s="474"/>
      <c r="Z338" s="469"/>
      <c r="AA338" s="469"/>
      <c r="AB338" s="474"/>
      <c r="AC338" s="474"/>
      <c r="AD338" s="474"/>
      <c r="AE338" s="469"/>
      <c r="AG338" s="475"/>
      <c r="AH338" s="470"/>
      <c r="AI338" s="470"/>
      <c r="AJ338" s="470"/>
      <c r="AK338" s="470"/>
      <c r="AL338" s="470"/>
      <c r="AM338" s="470"/>
      <c r="AN338" s="470"/>
      <c r="AO338" s="470"/>
      <c r="AP338" s="470"/>
      <c r="AQ338" s="470"/>
      <c r="AR338" s="470"/>
    </row>
    <row r="339" spans="1:45">
      <c r="A339" s="77"/>
      <c r="B339" s="97"/>
      <c r="C339" s="98"/>
      <c r="D339" s="99"/>
      <c r="E339" s="99"/>
      <c r="F339" s="99"/>
      <c r="G339" s="99"/>
      <c r="H339" s="99"/>
      <c r="I339" s="98"/>
      <c r="J339" s="98"/>
      <c r="K339" s="99"/>
      <c r="L339" s="99"/>
      <c r="M339" s="99"/>
      <c r="N339" s="98"/>
      <c r="O339" s="98"/>
      <c r="P339" s="100"/>
      <c r="R339" s="106"/>
      <c r="S339" s="102"/>
      <c r="T339" s="103"/>
      <c r="U339" s="104"/>
      <c r="V339" s="104"/>
      <c r="W339" s="104"/>
      <c r="X339" s="104"/>
      <c r="Y339" s="471"/>
      <c r="Z339" s="472"/>
      <c r="AA339" s="472"/>
      <c r="AB339" s="471"/>
      <c r="AC339" s="471"/>
      <c r="AD339" s="471"/>
      <c r="AE339" s="472"/>
      <c r="AG339" s="476"/>
      <c r="AH339" s="476"/>
      <c r="AI339" s="476"/>
      <c r="AJ339" s="476"/>
      <c r="AK339" s="476"/>
      <c r="AL339" s="476"/>
      <c r="AM339" s="476"/>
      <c r="AN339" s="476"/>
      <c r="AO339" s="476"/>
      <c r="AP339" s="476"/>
      <c r="AQ339" s="476"/>
      <c r="AR339" s="476"/>
    </row>
    <row r="340" spans="1:45">
      <c r="A340" s="77"/>
      <c r="B340" s="97"/>
      <c r="C340" s="98"/>
      <c r="D340" s="99"/>
      <c r="E340" s="99"/>
      <c r="F340" s="99"/>
      <c r="G340" s="99"/>
      <c r="H340" s="99"/>
      <c r="I340" s="98"/>
      <c r="J340" s="98"/>
      <c r="K340" s="99"/>
      <c r="L340" s="99"/>
      <c r="M340" s="99"/>
      <c r="N340" s="98"/>
      <c r="O340" s="98"/>
      <c r="P340" s="100"/>
      <c r="R340" s="93"/>
      <c r="S340" s="94"/>
      <c r="T340" s="95"/>
      <c r="U340" s="105"/>
      <c r="V340" s="105"/>
      <c r="W340" s="105"/>
      <c r="X340" s="105"/>
      <c r="Y340" s="474"/>
      <c r="Z340" s="469"/>
      <c r="AA340" s="469"/>
      <c r="AB340" s="474"/>
      <c r="AC340" s="474"/>
      <c r="AD340" s="474"/>
      <c r="AE340" s="469"/>
      <c r="AG340" s="475"/>
      <c r="AH340" s="470"/>
      <c r="AI340" s="470"/>
      <c r="AJ340" s="470"/>
      <c r="AK340" s="470"/>
      <c r="AL340" s="470"/>
      <c r="AM340" s="470"/>
      <c r="AN340" s="470"/>
      <c r="AO340" s="470"/>
      <c r="AP340" s="470"/>
      <c r="AQ340" s="470"/>
      <c r="AR340" s="470"/>
    </row>
    <row r="341" spans="1:45">
      <c r="A341" s="77"/>
      <c r="B341" s="97"/>
      <c r="C341" s="98"/>
      <c r="D341" s="99"/>
      <c r="E341" s="99"/>
      <c r="F341" s="99"/>
      <c r="G341" s="99"/>
      <c r="H341" s="99"/>
      <c r="I341" s="98"/>
      <c r="J341" s="98"/>
      <c r="K341" s="99"/>
      <c r="L341" s="99"/>
      <c r="M341" s="99"/>
      <c r="N341" s="98"/>
      <c r="O341" s="98"/>
      <c r="P341" s="100"/>
      <c r="R341" s="106"/>
      <c r="S341" s="102"/>
      <c r="T341" s="103"/>
      <c r="U341" s="104"/>
      <c r="V341" s="104"/>
      <c r="W341" s="104"/>
      <c r="X341" s="104"/>
      <c r="Y341" s="471"/>
      <c r="Z341" s="472"/>
      <c r="AA341" s="472"/>
      <c r="AB341" s="471"/>
      <c r="AC341" s="471"/>
      <c r="AD341" s="471"/>
      <c r="AE341" s="472"/>
      <c r="AG341" s="476"/>
      <c r="AH341" s="476"/>
      <c r="AI341" s="476"/>
      <c r="AJ341" s="476"/>
      <c r="AK341" s="476"/>
      <c r="AL341" s="476"/>
      <c r="AM341" s="476"/>
      <c r="AN341" s="476"/>
      <c r="AO341" s="476"/>
      <c r="AP341" s="476"/>
      <c r="AQ341" s="476"/>
      <c r="AR341" s="476"/>
    </row>
    <row r="342" spans="1:45">
      <c r="A342" s="77"/>
      <c r="B342" s="97"/>
      <c r="C342" s="98"/>
      <c r="D342" s="99"/>
      <c r="E342" s="99"/>
      <c r="F342" s="99"/>
      <c r="G342" s="99"/>
      <c r="H342" s="99"/>
      <c r="I342" s="98"/>
      <c r="J342" s="98"/>
      <c r="K342" s="99"/>
      <c r="L342" s="99"/>
      <c r="M342" s="99"/>
      <c r="N342" s="98"/>
      <c r="O342" s="98"/>
      <c r="P342" s="100"/>
      <c r="R342" s="93"/>
      <c r="S342" s="94"/>
      <c r="T342" s="95"/>
      <c r="U342" s="105"/>
      <c r="V342" s="105"/>
      <c r="W342" s="105"/>
      <c r="X342" s="105"/>
      <c r="Y342" s="474"/>
      <c r="Z342" s="469"/>
      <c r="AA342" s="469"/>
      <c r="AB342" s="474"/>
      <c r="AC342" s="474"/>
      <c r="AD342" s="474"/>
      <c r="AE342" s="469"/>
      <c r="AG342" s="486"/>
      <c r="AH342" s="487"/>
      <c r="AI342" s="487"/>
      <c r="AJ342" s="487"/>
      <c r="AK342" s="487"/>
      <c r="AL342" s="487"/>
      <c r="AM342" s="487"/>
      <c r="AN342" s="487"/>
      <c r="AO342" s="487"/>
      <c r="AP342" s="487"/>
      <c r="AQ342" s="487"/>
      <c r="AR342" s="487"/>
    </row>
    <row r="343" spans="1:45">
      <c r="A343" s="77"/>
      <c r="B343" s="97"/>
      <c r="C343" s="98"/>
      <c r="D343" s="99"/>
      <c r="E343" s="99"/>
      <c r="F343" s="99"/>
      <c r="G343" s="99"/>
      <c r="H343" s="99"/>
      <c r="I343" s="98"/>
      <c r="J343" s="98"/>
      <c r="K343" s="99"/>
      <c r="L343" s="99"/>
      <c r="M343" s="99"/>
      <c r="N343" s="98"/>
      <c r="O343" s="98"/>
      <c r="P343" s="100"/>
      <c r="R343" s="106"/>
      <c r="S343" s="102"/>
      <c r="T343" s="103"/>
      <c r="U343" s="104"/>
      <c r="V343" s="104"/>
      <c r="W343" s="104"/>
      <c r="X343" s="104"/>
      <c r="Y343" s="471"/>
      <c r="Z343" s="472"/>
      <c r="AA343" s="472"/>
      <c r="AB343" s="471"/>
      <c r="AC343" s="471"/>
      <c r="AD343" s="471"/>
      <c r="AE343" s="472"/>
      <c r="AG343" s="476"/>
      <c r="AH343" s="476"/>
      <c r="AI343" s="476"/>
      <c r="AJ343" s="476"/>
      <c r="AK343" s="476"/>
      <c r="AL343" s="476"/>
      <c r="AM343" s="476"/>
      <c r="AN343" s="476"/>
      <c r="AO343" s="476"/>
      <c r="AP343" s="476"/>
      <c r="AQ343" s="476"/>
      <c r="AR343" s="476"/>
    </row>
    <row r="344" spans="1:45">
      <c r="A344" s="77"/>
      <c r="B344" s="97"/>
      <c r="C344" s="98"/>
      <c r="D344" s="99"/>
      <c r="E344" s="99"/>
      <c r="F344" s="99"/>
      <c r="G344" s="99"/>
      <c r="H344" s="99"/>
      <c r="I344" s="98"/>
      <c r="J344" s="98"/>
      <c r="K344" s="99"/>
      <c r="L344" s="99"/>
      <c r="M344" s="99"/>
      <c r="N344" s="98"/>
      <c r="O344" s="98"/>
      <c r="P344" s="100"/>
      <c r="R344" s="93"/>
      <c r="S344" s="94"/>
      <c r="T344" s="95"/>
      <c r="U344" s="105"/>
      <c r="V344" s="105"/>
      <c r="W344" s="105"/>
      <c r="X344" s="105"/>
      <c r="Y344" s="474"/>
      <c r="Z344" s="469"/>
      <c r="AA344" s="469"/>
      <c r="AB344" s="474"/>
      <c r="AC344" s="474"/>
      <c r="AD344" s="474"/>
      <c r="AE344" s="469"/>
      <c r="AG344" s="475"/>
      <c r="AH344" s="470"/>
      <c r="AI344" s="470"/>
      <c r="AJ344" s="470"/>
      <c r="AK344" s="470"/>
      <c r="AL344" s="470"/>
      <c r="AM344" s="470"/>
      <c r="AN344" s="470"/>
      <c r="AO344" s="470"/>
      <c r="AP344" s="470"/>
      <c r="AQ344" s="470"/>
      <c r="AR344" s="470"/>
    </row>
    <row r="345" spans="1:45">
      <c r="A345" s="77"/>
      <c r="B345" s="97"/>
      <c r="C345" s="98"/>
      <c r="D345" s="99"/>
      <c r="E345" s="99"/>
      <c r="F345" s="99"/>
      <c r="G345" s="99"/>
      <c r="H345" s="99"/>
      <c r="I345" s="98"/>
      <c r="J345" s="98"/>
      <c r="K345" s="99"/>
      <c r="L345" s="99"/>
      <c r="M345" s="99"/>
      <c r="N345" s="98"/>
      <c r="O345" s="98"/>
      <c r="P345" s="100"/>
      <c r="R345" s="106"/>
      <c r="S345" s="102"/>
      <c r="T345" s="103"/>
      <c r="U345" s="104"/>
      <c r="V345" s="104"/>
      <c r="W345" s="104"/>
      <c r="X345" s="104"/>
      <c r="Y345" s="471"/>
      <c r="Z345" s="472"/>
      <c r="AA345" s="472"/>
      <c r="AB345" s="471"/>
      <c r="AC345" s="471"/>
      <c r="AD345" s="471"/>
      <c r="AE345" s="472"/>
      <c r="AG345" s="476"/>
      <c r="AH345" s="476"/>
      <c r="AI345" s="476"/>
      <c r="AJ345" s="476"/>
      <c r="AK345" s="476"/>
      <c r="AL345" s="476"/>
      <c r="AM345" s="476"/>
      <c r="AN345" s="476"/>
      <c r="AO345" s="476"/>
      <c r="AP345" s="476"/>
      <c r="AQ345" s="476"/>
      <c r="AR345" s="476"/>
    </row>
    <row r="346" spans="1:45">
      <c r="A346" s="77"/>
      <c r="B346" s="97"/>
      <c r="C346" s="98"/>
      <c r="D346" s="99"/>
      <c r="E346" s="99"/>
      <c r="F346" s="99"/>
      <c r="G346" s="99"/>
      <c r="H346" s="99"/>
      <c r="I346" s="98"/>
      <c r="J346" s="98"/>
      <c r="K346" s="99"/>
      <c r="L346" s="99"/>
      <c r="M346" s="99"/>
      <c r="N346" s="98"/>
      <c r="O346" s="98"/>
      <c r="P346" s="100"/>
      <c r="R346" s="93"/>
      <c r="S346" s="94"/>
      <c r="T346" s="95"/>
      <c r="U346" s="105"/>
      <c r="V346" s="105"/>
      <c r="W346" s="105"/>
      <c r="X346" s="105"/>
      <c r="Y346" s="474"/>
      <c r="Z346" s="469"/>
      <c r="AA346" s="469"/>
      <c r="AB346" s="474"/>
      <c r="AC346" s="474"/>
      <c r="AD346" s="474"/>
      <c r="AE346" s="469"/>
      <c r="AG346" s="475"/>
      <c r="AH346" s="470"/>
      <c r="AI346" s="470"/>
      <c r="AJ346" s="470"/>
      <c r="AK346" s="470"/>
      <c r="AL346" s="470"/>
      <c r="AM346" s="470"/>
      <c r="AN346" s="470"/>
      <c r="AO346" s="470"/>
      <c r="AP346" s="470"/>
      <c r="AQ346" s="470"/>
      <c r="AR346" s="470"/>
    </row>
    <row r="347" spans="1:45">
      <c r="A347" s="77"/>
      <c r="B347" s="97"/>
      <c r="C347" s="98"/>
      <c r="D347" s="99"/>
      <c r="E347" s="99"/>
      <c r="F347" s="99"/>
      <c r="G347" s="99"/>
      <c r="H347" s="99"/>
      <c r="I347" s="98"/>
      <c r="J347" s="98"/>
      <c r="K347" s="99"/>
      <c r="L347" s="99"/>
      <c r="M347" s="99"/>
      <c r="N347" s="98"/>
      <c r="O347" s="98"/>
      <c r="P347" s="100"/>
      <c r="R347" s="106"/>
      <c r="S347" s="102"/>
      <c r="T347" s="103"/>
      <c r="U347" s="104"/>
      <c r="V347" s="104"/>
      <c r="W347" s="104"/>
      <c r="X347" s="104"/>
      <c r="Y347" s="471"/>
      <c r="Z347" s="472"/>
      <c r="AA347" s="472"/>
      <c r="AB347" s="471"/>
      <c r="AC347" s="471"/>
      <c r="AD347" s="471"/>
      <c r="AE347" s="472"/>
      <c r="AG347" s="476"/>
      <c r="AH347" s="476"/>
      <c r="AI347" s="476"/>
      <c r="AJ347" s="476"/>
      <c r="AK347" s="476"/>
      <c r="AL347" s="476"/>
      <c r="AM347" s="476"/>
      <c r="AN347" s="476"/>
      <c r="AO347" s="476"/>
      <c r="AP347" s="476"/>
      <c r="AQ347" s="476"/>
      <c r="AR347" s="476"/>
    </row>
    <row r="348" spans="1:45">
      <c r="A348" s="77"/>
      <c r="B348" s="97"/>
      <c r="C348" s="98"/>
      <c r="D348" s="99"/>
      <c r="E348" s="99"/>
      <c r="F348" s="99"/>
      <c r="G348" s="99"/>
      <c r="H348" s="99"/>
      <c r="I348" s="98"/>
      <c r="J348" s="98"/>
      <c r="K348" s="99"/>
      <c r="L348" s="99"/>
      <c r="M348" s="99"/>
      <c r="N348" s="98"/>
      <c r="O348" s="98"/>
      <c r="P348" s="100"/>
      <c r="R348" s="93"/>
      <c r="S348" s="94"/>
      <c r="T348" s="95"/>
      <c r="U348" s="105"/>
      <c r="V348" s="105"/>
      <c r="W348" s="105"/>
      <c r="X348" s="105"/>
      <c r="Y348" s="474"/>
      <c r="Z348" s="469"/>
      <c r="AA348" s="469"/>
      <c r="AB348" s="474"/>
      <c r="AC348" s="474"/>
      <c r="AD348" s="474"/>
      <c r="AE348" s="469"/>
      <c r="AG348" s="475"/>
      <c r="AH348" s="470"/>
      <c r="AI348" s="470"/>
      <c r="AJ348" s="470"/>
      <c r="AK348" s="470"/>
      <c r="AL348" s="470"/>
      <c r="AM348" s="470"/>
      <c r="AN348" s="470"/>
      <c r="AO348" s="470"/>
      <c r="AP348" s="470"/>
      <c r="AQ348" s="470"/>
      <c r="AR348" s="470"/>
    </row>
    <row r="349" spans="1:45">
      <c r="A349" s="77"/>
      <c r="B349" s="97"/>
      <c r="C349" s="98"/>
      <c r="D349" s="99"/>
      <c r="E349" s="99"/>
      <c r="F349" s="99"/>
      <c r="G349" s="99"/>
      <c r="H349" s="99"/>
      <c r="I349" s="98"/>
      <c r="J349" s="98"/>
      <c r="K349" s="99"/>
      <c r="L349" s="99"/>
      <c r="M349" s="99"/>
      <c r="N349" s="98"/>
      <c r="O349" s="98"/>
      <c r="P349" s="100"/>
      <c r="R349" s="106"/>
      <c r="S349" s="102"/>
      <c r="T349" s="103"/>
      <c r="U349" s="104"/>
      <c r="V349" s="104"/>
      <c r="W349" s="104"/>
      <c r="X349" s="104"/>
      <c r="Y349" s="471"/>
      <c r="Z349" s="472"/>
      <c r="AA349" s="472"/>
      <c r="AB349" s="471"/>
      <c r="AC349" s="471"/>
      <c r="AD349" s="471"/>
      <c r="AE349" s="472"/>
      <c r="AG349" s="476"/>
      <c r="AH349" s="476"/>
      <c r="AI349" s="476"/>
      <c r="AJ349" s="476"/>
      <c r="AK349" s="476"/>
      <c r="AL349" s="476"/>
      <c r="AM349" s="476"/>
      <c r="AN349" s="476"/>
      <c r="AO349" s="476"/>
      <c r="AP349" s="476"/>
      <c r="AQ349" s="476"/>
      <c r="AR349" s="476"/>
    </row>
    <row r="350" spans="1:45">
      <c r="A350" s="77"/>
      <c r="B350" s="97"/>
      <c r="C350" s="98"/>
      <c r="D350" s="99"/>
      <c r="E350" s="99"/>
      <c r="F350" s="99"/>
      <c r="G350" s="99"/>
      <c r="H350" s="99"/>
      <c r="I350" s="98"/>
      <c r="J350" s="98"/>
      <c r="K350" s="99"/>
      <c r="L350" s="99"/>
      <c r="M350" s="99"/>
      <c r="N350" s="98"/>
      <c r="O350" s="98"/>
      <c r="P350" s="100"/>
      <c r="R350" s="93"/>
      <c r="S350" s="94"/>
      <c r="T350" s="95"/>
      <c r="U350" s="105"/>
      <c r="V350" s="105"/>
      <c r="W350" s="105"/>
      <c r="X350" s="105"/>
      <c r="Y350" s="474"/>
      <c r="Z350" s="469"/>
      <c r="AA350" s="469"/>
      <c r="AB350" s="474"/>
      <c r="AC350" s="474"/>
      <c r="AD350" s="474"/>
      <c r="AE350" s="469"/>
      <c r="AG350" s="475"/>
      <c r="AH350" s="470"/>
      <c r="AI350" s="470"/>
      <c r="AJ350" s="470"/>
      <c r="AK350" s="470"/>
      <c r="AL350" s="470"/>
      <c r="AM350" s="470"/>
      <c r="AN350" s="470"/>
      <c r="AO350" s="470"/>
      <c r="AP350" s="470"/>
      <c r="AQ350" s="470"/>
      <c r="AR350" s="470"/>
    </row>
    <row r="351" spans="1:45">
      <c r="A351" s="77"/>
      <c r="B351" s="97"/>
      <c r="C351" s="98"/>
      <c r="D351" s="99"/>
      <c r="E351" s="99"/>
      <c r="F351" s="99"/>
      <c r="G351" s="99"/>
      <c r="H351" s="99"/>
      <c r="I351" s="98"/>
      <c r="J351" s="98"/>
      <c r="K351" s="99"/>
      <c r="L351" s="99"/>
      <c r="M351" s="99"/>
      <c r="N351" s="98"/>
      <c r="O351" s="98"/>
      <c r="P351" s="100"/>
      <c r="R351" s="106"/>
      <c r="S351" s="102"/>
      <c r="T351" s="103"/>
      <c r="U351" s="104"/>
      <c r="V351" s="104"/>
      <c r="W351" s="104"/>
      <c r="X351" s="104"/>
      <c r="Y351" s="471"/>
      <c r="Z351" s="472"/>
      <c r="AA351" s="472"/>
      <c r="AB351" s="471"/>
      <c r="AC351" s="471"/>
      <c r="AD351" s="471"/>
      <c r="AE351" s="472"/>
      <c r="AG351" s="476"/>
      <c r="AH351" s="476"/>
      <c r="AI351" s="476"/>
      <c r="AJ351" s="476"/>
      <c r="AK351" s="476"/>
      <c r="AL351" s="476"/>
      <c r="AM351" s="476"/>
      <c r="AN351" s="476"/>
      <c r="AO351" s="476"/>
      <c r="AP351" s="476"/>
      <c r="AQ351" s="476"/>
      <c r="AR351" s="476"/>
    </row>
    <row r="352" spans="1:45">
      <c r="A352" s="77"/>
      <c r="B352" s="97"/>
      <c r="C352" s="98"/>
      <c r="D352" s="99"/>
      <c r="E352" s="99"/>
      <c r="F352" s="99"/>
      <c r="G352" s="99"/>
      <c r="H352" s="99"/>
      <c r="I352" s="98"/>
      <c r="J352" s="98"/>
      <c r="K352" s="99"/>
      <c r="L352" s="99"/>
      <c r="M352" s="99"/>
      <c r="N352" s="98"/>
      <c r="O352" s="98"/>
      <c r="P352" s="100"/>
      <c r="R352" s="93"/>
      <c r="S352" s="94"/>
      <c r="T352" s="95"/>
      <c r="U352" s="105"/>
      <c r="V352" s="105"/>
      <c r="W352" s="105"/>
      <c r="X352" s="105"/>
      <c r="Y352" s="474"/>
      <c r="Z352" s="469"/>
      <c r="AA352" s="469"/>
      <c r="AB352" s="474"/>
      <c r="AC352" s="474"/>
      <c r="AD352" s="474"/>
      <c r="AE352" s="469"/>
      <c r="AG352" s="475"/>
      <c r="AH352" s="470"/>
      <c r="AI352" s="470"/>
      <c r="AJ352" s="470"/>
      <c r="AK352" s="470"/>
      <c r="AL352" s="470"/>
      <c r="AM352" s="470"/>
      <c r="AN352" s="470"/>
      <c r="AO352" s="470"/>
      <c r="AP352" s="470"/>
      <c r="AQ352" s="470"/>
      <c r="AR352" s="470"/>
    </row>
    <row r="353" spans="1:45">
      <c r="A353" s="77"/>
      <c r="B353" s="97"/>
      <c r="C353" s="98"/>
      <c r="D353" s="99"/>
      <c r="E353" s="99"/>
      <c r="F353" s="99"/>
      <c r="G353" s="99"/>
      <c r="H353" s="99"/>
      <c r="I353" s="98"/>
      <c r="J353" s="98"/>
      <c r="K353" s="99"/>
      <c r="L353" s="99"/>
      <c r="M353" s="99"/>
      <c r="N353" s="98"/>
      <c r="O353" s="98"/>
      <c r="P353" s="100"/>
      <c r="R353" s="106"/>
      <c r="S353" s="102"/>
      <c r="T353" s="103"/>
      <c r="U353" s="104"/>
      <c r="V353" s="104"/>
      <c r="W353" s="104"/>
      <c r="X353" s="104"/>
      <c r="Y353" s="471"/>
      <c r="Z353" s="472"/>
      <c r="AA353" s="472"/>
      <c r="AB353" s="471"/>
      <c r="AC353" s="471"/>
      <c r="AD353" s="471"/>
      <c r="AE353" s="472"/>
      <c r="AG353" s="476"/>
      <c r="AH353" s="476"/>
      <c r="AI353" s="476"/>
      <c r="AJ353" s="476"/>
      <c r="AK353" s="476"/>
      <c r="AL353" s="476"/>
      <c r="AM353" s="476"/>
      <c r="AN353" s="476"/>
      <c r="AO353" s="476"/>
      <c r="AP353" s="476"/>
      <c r="AQ353" s="476"/>
      <c r="AR353" s="476"/>
    </row>
    <row r="354" spans="1:45">
      <c r="A354" s="77"/>
      <c r="B354" s="97"/>
      <c r="C354" s="98"/>
      <c r="D354" s="99"/>
      <c r="E354" s="99"/>
      <c r="F354" s="99"/>
      <c r="G354" s="99"/>
      <c r="H354" s="99"/>
      <c r="I354" s="98"/>
      <c r="J354" s="98"/>
      <c r="K354" s="99"/>
      <c r="L354" s="99"/>
      <c r="M354" s="99"/>
      <c r="N354" s="98"/>
      <c r="O354" s="98"/>
      <c r="P354" s="100"/>
      <c r="R354" s="93"/>
      <c r="S354" s="94"/>
      <c r="T354" s="95"/>
      <c r="U354" s="105"/>
      <c r="V354" s="105"/>
      <c r="W354" s="105"/>
      <c r="X354" s="105"/>
      <c r="Y354" s="474"/>
      <c r="Z354" s="469"/>
      <c r="AA354" s="469"/>
      <c r="AB354" s="474"/>
      <c r="AC354" s="474"/>
      <c r="AD354" s="474"/>
      <c r="AE354" s="469"/>
      <c r="AG354" s="475"/>
      <c r="AH354" s="470"/>
      <c r="AI354" s="470"/>
      <c r="AJ354" s="470"/>
      <c r="AK354" s="470"/>
      <c r="AL354" s="470"/>
      <c r="AM354" s="470"/>
      <c r="AN354" s="470"/>
      <c r="AO354" s="470"/>
      <c r="AP354" s="470"/>
      <c r="AQ354" s="470"/>
      <c r="AR354" s="470"/>
    </row>
    <row r="355" spans="1:45">
      <c r="A355" s="77"/>
      <c r="B355" s="97"/>
      <c r="C355" s="98"/>
      <c r="D355" s="99"/>
      <c r="E355" s="99"/>
      <c r="F355" s="99"/>
      <c r="G355" s="99"/>
      <c r="H355" s="99"/>
      <c r="I355" s="98"/>
      <c r="J355" s="98"/>
      <c r="K355" s="99"/>
      <c r="L355" s="99"/>
      <c r="M355" s="99"/>
      <c r="N355" s="98"/>
      <c r="O355" s="98"/>
      <c r="P355" s="100"/>
      <c r="R355" s="106"/>
      <c r="S355" s="102"/>
      <c r="T355" s="103"/>
      <c r="U355" s="104"/>
      <c r="V355" s="104"/>
      <c r="W355" s="104"/>
      <c r="X355" s="104"/>
      <c r="Y355" s="471"/>
      <c r="Z355" s="472"/>
      <c r="AA355" s="472"/>
      <c r="AB355" s="471"/>
      <c r="AC355" s="471"/>
      <c r="AD355" s="471"/>
      <c r="AE355" s="472"/>
      <c r="AG355" s="476"/>
      <c r="AH355" s="476"/>
      <c r="AI355" s="476"/>
      <c r="AJ355" s="476"/>
      <c r="AK355" s="476"/>
      <c r="AL355" s="476"/>
      <c r="AM355" s="476"/>
      <c r="AN355" s="476"/>
      <c r="AO355" s="476"/>
      <c r="AP355" s="476"/>
      <c r="AQ355" s="476"/>
      <c r="AR355" s="476"/>
    </row>
    <row r="356" spans="1:45">
      <c r="A356" s="77"/>
      <c r="B356" s="97"/>
      <c r="C356" s="98"/>
      <c r="D356" s="99"/>
      <c r="E356" s="99"/>
      <c r="F356" s="99"/>
      <c r="G356" s="99"/>
      <c r="H356" s="99"/>
      <c r="I356" s="98"/>
      <c r="J356" s="98"/>
      <c r="K356" s="99"/>
      <c r="L356" s="99"/>
      <c r="M356" s="99"/>
      <c r="N356" s="98"/>
      <c r="O356" s="98"/>
      <c r="P356" s="100"/>
      <c r="R356" s="93"/>
      <c r="S356" s="94"/>
      <c r="T356" s="95"/>
      <c r="U356" s="105"/>
      <c r="V356" s="105"/>
      <c r="W356" s="105"/>
      <c r="X356" s="105"/>
      <c r="Y356" s="474"/>
      <c r="Z356" s="469"/>
      <c r="AA356" s="469"/>
      <c r="AB356" s="474"/>
      <c r="AC356" s="474"/>
      <c r="AD356" s="474"/>
      <c r="AE356" s="469"/>
      <c r="AG356" s="475"/>
      <c r="AH356" s="478"/>
      <c r="AI356" s="478"/>
      <c r="AJ356" s="478"/>
      <c r="AK356" s="478"/>
      <c r="AL356" s="478"/>
      <c r="AM356" s="478"/>
      <c r="AN356" s="478"/>
      <c r="AO356" s="478"/>
      <c r="AP356" s="478"/>
      <c r="AQ356" s="478"/>
      <c r="AR356" s="478"/>
    </row>
    <row r="357" spans="1:45" ht="15.75" thickBot="1">
      <c r="A357" s="77"/>
      <c r="B357" s="97"/>
      <c r="C357" s="98"/>
      <c r="D357" s="99"/>
      <c r="E357" s="99"/>
      <c r="F357" s="99"/>
      <c r="G357" s="99"/>
      <c r="H357" s="99"/>
      <c r="I357" s="98"/>
      <c r="J357" s="98"/>
      <c r="K357" s="99"/>
      <c r="L357" s="99"/>
      <c r="M357" s="99"/>
      <c r="N357" s="98"/>
      <c r="O357" s="98"/>
      <c r="P357" s="100"/>
      <c r="Q357"/>
      <c r="R357" s="107"/>
      <c r="S357" s="108"/>
      <c r="T357" s="109"/>
      <c r="U357" s="110"/>
      <c r="V357" s="110"/>
      <c r="W357" s="110"/>
      <c r="X357" s="110"/>
      <c r="Y357" s="479"/>
      <c r="Z357" s="480"/>
      <c r="AA357" s="480"/>
      <c r="AB357" s="479"/>
      <c r="AC357" s="479"/>
      <c r="AD357" s="479"/>
      <c r="AE357" s="480"/>
      <c r="AF357" s="481"/>
      <c r="AG357" s="111"/>
      <c r="AH357" s="111"/>
      <c r="AI357" s="111"/>
      <c r="AJ357" s="111"/>
      <c r="AK357" s="111"/>
      <c r="AL357" s="111"/>
      <c r="AM357" s="111"/>
      <c r="AN357" s="111"/>
      <c r="AO357" s="111"/>
      <c r="AP357" s="111"/>
      <c r="AQ357" s="111"/>
      <c r="AR357" s="111"/>
    </row>
    <row r="358" spans="1:45">
      <c r="A358" s="114"/>
      <c r="B358" s="116"/>
      <c r="C358" s="90"/>
      <c r="D358" s="91"/>
      <c r="E358" s="91"/>
      <c r="F358" s="91"/>
      <c r="G358" s="91"/>
      <c r="H358" s="91"/>
      <c r="I358" s="90"/>
      <c r="J358" s="90"/>
      <c r="K358" s="91"/>
      <c r="L358" s="91"/>
      <c r="M358" s="91"/>
      <c r="N358" s="90"/>
      <c r="O358" s="90"/>
      <c r="P358" s="92"/>
      <c r="R358" s="93"/>
      <c r="S358" s="94"/>
      <c r="T358" s="95"/>
      <c r="U358" s="105"/>
      <c r="V358" s="105"/>
      <c r="W358" s="105"/>
      <c r="X358" s="105"/>
      <c r="Y358" s="474"/>
      <c r="Z358" s="469"/>
      <c r="AA358" s="469"/>
      <c r="AB358" s="474"/>
      <c r="AC358" s="474"/>
      <c r="AD358" s="474"/>
      <c r="AE358" s="469"/>
      <c r="AG358" s="470"/>
      <c r="AH358" s="470"/>
      <c r="AI358" s="484"/>
      <c r="AJ358" s="470"/>
      <c r="AK358" s="470"/>
      <c r="AL358" s="470"/>
      <c r="AM358" s="484"/>
      <c r="AN358" s="470"/>
      <c r="AO358" s="484"/>
      <c r="AP358" s="470"/>
      <c r="AQ358" s="470"/>
      <c r="AR358" s="484"/>
    </row>
    <row r="359" spans="1:45">
      <c r="A359" s="117"/>
      <c r="B359" s="116"/>
      <c r="C359" s="90"/>
      <c r="D359" s="91"/>
      <c r="E359" s="91"/>
      <c r="F359" s="91"/>
      <c r="G359" s="91"/>
      <c r="H359" s="91"/>
      <c r="I359" s="90"/>
      <c r="J359" s="90"/>
      <c r="K359" s="91"/>
      <c r="L359" s="91"/>
      <c r="M359" s="91"/>
      <c r="N359" s="90"/>
      <c r="O359" s="90"/>
      <c r="P359" s="92"/>
      <c r="R359" s="106"/>
      <c r="S359" s="102"/>
      <c r="T359" s="103"/>
      <c r="U359" s="104"/>
      <c r="V359" s="104"/>
      <c r="W359" s="104"/>
      <c r="X359" s="104"/>
      <c r="Y359" s="471"/>
      <c r="Z359" s="472"/>
      <c r="AA359" s="472"/>
      <c r="AB359" s="471"/>
      <c r="AC359" s="471"/>
      <c r="AD359" s="471"/>
      <c r="AE359" s="472"/>
      <c r="AG359" s="473"/>
      <c r="AH359" s="473"/>
      <c r="AI359" s="483"/>
      <c r="AJ359" s="473"/>
      <c r="AK359" s="473"/>
      <c r="AL359" s="473"/>
      <c r="AM359" s="483"/>
      <c r="AN359" s="473"/>
      <c r="AO359" s="473"/>
      <c r="AP359" s="473"/>
      <c r="AQ359" s="473"/>
      <c r="AR359" s="483"/>
      <c r="AS359" s="112"/>
    </row>
    <row r="360" spans="1:45">
      <c r="A360" s="117"/>
      <c r="B360" s="116"/>
      <c r="C360" s="90"/>
      <c r="D360" s="91"/>
      <c r="E360" s="91"/>
      <c r="F360" s="91"/>
      <c r="G360" s="91"/>
      <c r="H360" s="91"/>
      <c r="I360" s="90"/>
      <c r="J360" s="90"/>
      <c r="K360" s="91"/>
      <c r="L360" s="91"/>
      <c r="M360" s="91"/>
      <c r="N360" s="90"/>
      <c r="O360" s="90"/>
      <c r="P360" s="92"/>
      <c r="R360" s="93"/>
      <c r="S360" s="94"/>
      <c r="T360" s="95"/>
      <c r="U360" s="105"/>
      <c r="V360" s="105"/>
      <c r="W360" s="105"/>
      <c r="X360" s="105"/>
      <c r="Y360" s="474"/>
      <c r="Z360" s="469"/>
      <c r="AA360" s="469"/>
      <c r="AB360" s="474"/>
      <c r="AC360" s="474"/>
      <c r="AD360" s="474"/>
      <c r="AE360" s="469"/>
      <c r="AG360" s="475"/>
      <c r="AH360" s="470"/>
      <c r="AI360" s="470"/>
      <c r="AJ360" s="470"/>
      <c r="AK360" s="470"/>
      <c r="AL360" s="470"/>
      <c r="AM360" s="470"/>
      <c r="AN360" s="470"/>
      <c r="AO360" s="470"/>
      <c r="AP360" s="470"/>
      <c r="AQ360" s="470"/>
      <c r="AR360" s="470"/>
    </row>
    <row r="361" spans="1:45">
      <c r="A361" s="117"/>
      <c r="B361" s="116"/>
      <c r="C361" s="90"/>
      <c r="D361" s="91"/>
      <c r="E361" s="91"/>
      <c r="F361" s="91"/>
      <c r="G361" s="91"/>
      <c r="H361" s="91"/>
      <c r="I361" s="90"/>
      <c r="J361" s="90"/>
      <c r="K361" s="91"/>
      <c r="L361" s="91"/>
      <c r="M361" s="91"/>
      <c r="N361" s="90"/>
      <c r="O361" s="90"/>
      <c r="P361" s="92"/>
      <c r="R361" s="106"/>
      <c r="S361" s="102"/>
      <c r="T361" s="103"/>
      <c r="U361" s="104"/>
      <c r="V361" s="104"/>
      <c r="W361" s="104"/>
      <c r="X361" s="104"/>
      <c r="Y361" s="471"/>
      <c r="Z361" s="472"/>
      <c r="AA361" s="472"/>
      <c r="AB361" s="471"/>
      <c r="AC361" s="471"/>
      <c r="AD361" s="471"/>
      <c r="AE361" s="472"/>
      <c r="AG361" s="476"/>
      <c r="AH361" s="476"/>
      <c r="AI361" s="476"/>
      <c r="AJ361" s="476"/>
      <c r="AK361" s="476"/>
      <c r="AL361" s="476"/>
      <c r="AM361" s="476"/>
      <c r="AN361" s="476"/>
      <c r="AO361" s="476"/>
      <c r="AP361" s="476"/>
      <c r="AQ361" s="476"/>
      <c r="AR361" s="476"/>
    </row>
    <row r="362" spans="1:45">
      <c r="A362" s="117"/>
      <c r="B362" s="116"/>
      <c r="C362" s="90"/>
      <c r="D362" s="91"/>
      <c r="E362" s="91"/>
      <c r="F362" s="91"/>
      <c r="G362" s="91"/>
      <c r="H362" s="91"/>
      <c r="I362" s="90"/>
      <c r="J362" s="90"/>
      <c r="K362" s="91"/>
      <c r="L362" s="91"/>
      <c r="M362" s="91"/>
      <c r="N362" s="90"/>
      <c r="O362" s="90"/>
      <c r="P362" s="92"/>
      <c r="R362" s="93"/>
      <c r="S362" s="94"/>
      <c r="T362" s="95"/>
      <c r="U362" s="105"/>
      <c r="V362" s="105"/>
      <c r="W362" s="105"/>
      <c r="X362" s="105"/>
      <c r="Y362" s="474"/>
      <c r="Z362" s="469"/>
      <c r="AA362" s="469"/>
      <c r="AB362" s="474"/>
      <c r="AC362" s="474"/>
      <c r="AD362" s="474"/>
      <c r="AE362" s="469"/>
      <c r="AG362" s="475"/>
      <c r="AH362" s="470"/>
      <c r="AI362" s="470"/>
      <c r="AJ362" s="470"/>
      <c r="AK362" s="470"/>
      <c r="AL362" s="470"/>
      <c r="AM362" s="470"/>
      <c r="AN362" s="470"/>
      <c r="AO362" s="470"/>
      <c r="AP362" s="470"/>
      <c r="AQ362" s="470"/>
      <c r="AR362" s="470"/>
    </row>
    <row r="363" spans="1:45">
      <c r="A363" s="117"/>
      <c r="B363" s="116"/>
      <c r="C363" s="90"/>
      <c r="D363" s="91"/>
      <c r="E363" s="91"/>
      <c r="F363" s="91"/>
      <c r="G363" s="91"/>
      <c r="H363" s="91"/>
      <c r="I363" s="90"/>
      <c r="J363" s="90"/>
      <c r="K363" s="91"/>
      <c r="L363" s="91"/>
      <c r="M363" s="91"/>
      <c r="N363" s="90"/>
      <c r="O363" s="90"/>
      <c r="P363" s="92"/>
      <c r="R363" s="106"/>
      <c r="S363" s="102"/>
      <c r="T363" s="103"/>
      <c r="U363" s="104"/>
      <c r="V363" s="104"/>
      <c r="W363" s="104"/>
      <c r="X363" s="104"/>
      <c r="Y363" s="471"/>
      <c r="Z363" s="472"/>
      <c r="AA363" s="472"/>
      <c r="AB363" s="471"/>
      <c r="AC363" s="471"/>
      <c r="AD363" s="471"/>
      <c r="AE363" s="472"/>
      <c r="AG363" s="476"/>
      <c r="AH363" s="476"/>
      <c r="AI363" s="476"/>
      <c r="AJ363" s="476"/>
      <c r="AK363" s="476"/>
      <c r="AL363" s="476"/>
      <c r="AM363" s="476"/>
      <c r="AN363" s="476"/>
      <c r="AO363" s="476"/>
      <c r="AP363" s="476"/>
      <c r="AQ363" s="476"/>
      <c r="AR363" s="476"/>
    </row>
    <row r="364" spans="1:45">
      <c r="A364" s="117"/>
      <c r="B364" s="116"/>
      <c r="C364" s="90"/>
      <c r="D364" s="91"/>
      <c r="E364" s="91"/>
      <c r="F364" s="91"/>
      <c r="G364" s="91"/>
      <c r="H364" s="91"/>
      <c r="I364" s="90"/>
      <c r="J364" s="90"/>
      <c r="K364" s="91"/>
      <c r="L364" s="91"/>
      <c r="M364" s="91"/>
      <c r="N364" s="90"/>
      <c r="O364" s="90"/>
      <c r="P364" s="92"/>
      <c r="R364" s="93"/>
      <c r="S364" s="94"/>
      <c r="T364" s="95"/>
      <c r="U364" s="105"/>
      <c r="V364" s="105"/>
      <c r="W364" s="105"/>
      <c r="X364" s="105"/>
      <c r="Y364" s="474"/>
      <c r="Z364" s="469"/>
      <c r="AA364" s="469"/>
      <c r="AB364" s="474"/>
      <c r="AC364" s="474"/>
      <c r="AD364" s="474"/>
      <c r="AE364" s="469"/>
      <c r="AG364" s="475"/>
      <c r="AH364" s="470"/>
      <c r="AI364" s="470"/>
      <c r="AJ364" s="470"/>
      <c r="AK364" s="470"/>
      <c r="AL364" s="470"/>
      <c r="AM364" s="470"/>
      <c r="AN364" s="470"/>
      <c r="AO364" s="470"/>
      <c r="AP364" s="470"/>
      <c r="AQ364" s="470"/>
      <c r="AR364" s="470"/>
    </row>
    <row r="365" spans="1:45">
      <c r="A365" s="117"/>
      <c r="B365" s="116"/>
      <c r="C365" s="90"/>
      <c r="D365" s="91"/>
      <c r="E365" s="91"/>
      <c r="F365" s="91"/>
      <c r="G365" s="91"/>
      <c r="H365" s="91"/>
      <c r="I365" s="90"/>
      <c r="J365" s="90"/>
      <c r="K365" s="91"/>
      <c r="L365" s="91"/>
      <c r="M365" s="91"/>
      <c r="N365" s="90"/>
      <c r="O365" s="90"/>
      <c r="P365" s="92"/>
      <c r="R365" s="106"/>
      <c r="S365" s="102"/>
      <c r="T365" s="103"/>
      <c r="U365" s="104"/>
      <c r="V365" s="104"/>
      <c r="W365" s="104"/>
      <c r="X365" s="104"/>
      <c r="Y365" s="471"/>
      <c r="Z365" s="472"/>
      <c r="AA365" s="472"/>
      <c r="AB365" s="471"/>
      <c r="AC365" s="471"/>
      <c r="AD365" s="471"/>
      <c r="AE365" s="472"/>
      <c r="AG365" s="477"/>
      <c r="AH365" s="477"/>
      <c r="AI365" s="477"/>
      <c r="AJ365" s="477"/>
      <c r="AK365" s="477"/>
      <c r="AL365" s="477"/>
      <c r="AM365" s="477"/>
      <c r="AN365" s="477"/>
      <c r="AO365" s="477"/>
      <c r="AP365" s="477"/>
      <c r="AQ365" s="477"/>
      <c r="AR365" s="477"/>
    </row>
    <row r="366" spans="1:45">
      <c r="A366" s="114"/>
      <c r="B366" s="116"/>
      <c r="C366" s="90"/>
      <c r="D366" s="91"/>
      <c r="E366" s="91"/>
      <c r="F366" s="91"/>
      <c r="G366" s="91"/>
      <c r="H366" s="91"/>
      <c r="I366" s="90"/>
      <c r="J366" s="90"/>
      <c r="K366" s="91"/>
      <c r="L366" s="91"/>
      <c r="M366" s="91"/>
      <c r="N366" s="90"/>
      <c r="O366" s="90"/>
      <c r="P366" s="92"/>
      <c r="R366" s="93"/>
      <c r="S366" s="94"/>
      <c r="T366" s="95"/>
      <c r="U366" s="105"/>
      <c r="V366" s="105"/>
      <c r="W366" s="105"/>
      <c r="X366" s="105"/>
      <c r="Y366" s="474"/>
      <c r="Z366" s="469"/>
      <c r="AA366" s="469"/>
      <c r="AB366" s="474"/>
      <c r="AC366" s="474"/>
      <c r="AD366" s="474"/>
      <c r="AE366" s="469"/>
      <c r="AG366" s="475"/>
      <c r="AH366" s="470"/>
      <c r="AI366" s="470"/>
      <c r="AJ366" s="470"/>
      <c r="AK366" s="470"/>
      <c r="AL366" s="470"/>
      <c r="AM366" s="470"/>
      <c r="AN366" s="470"/>
      <c r="AO366" s="470"/>
      <c r="AP366" s="470"/>
      <c r="AQ366" s="470"/>
      <c r="AR366" s="470"/>
    </row>
    <row r="367" spans="1:45">
      <c r="A367" s="117"/>
      <c r="B367" s="116"/>
      <c r="C367" s="90"/>
      <c r="D367" s="91"/>
      <c r="E367" s="91"/>
      <c r="F367" s="91"/>
      <c r="G367" s="91"/>
      <c r="H367" s="91"/>
      <c r="I367" s="90"/>
      <c r="J367" s="90"/>
      <c r="K367" s="91"/>
      <c r="L367" s="91"/>
      <c r="M367" s="91"/>
      <c r="N367" s="90"/>
      <c r="O367" s="90"/>
      <c r="P367" s="92"/>
      <c r="R367" s="106"/>
      <c r="S367" s="102"/>
      <c r="T367" s="103"/>
      <c r="U367" s="104"/>
      <c r="V367" s="104"/>
      <c r="W367" s="104"/>
      <c r="X367" s="104"/>
      <c r="Y367" s="471"/>
      <c r="Z367" s="472"/>
      <c r="AA367" s="472"/>
      <c r="AB367" s="471"/>
      <c r="AC367" s="471"/>
      <c r="AD367" s="471"/>
      <c r="AE367" s="472"/>
      <c r="AG367" s="476"/>
      <c r="AH367" s="476"/>
      <c r="AI367" s="476"/>
      <c r="AJ367" s="476"/>
      <c r="AK367" s="476"/>
      <c r="AL367" s="476"/>
      <c r="AM367" s="476"/>
      <c r="AN367" s="476"/>
      <c r="AO367" s="476"/>
      <c r="AP367" s="476"/>
      <c r="AQ367" s="476"/>
      <c r="AR367" s="476"/>
    </row>
    <row r="368" spans="1:45">
      <c r="A368" s="114"/>
      <c r="B368" s="116"/>
      <c r="C368" s="90"/>
      <c r="D368" s="91"/>
      <c r="E368" s="91"/>
      <c r="F368" s="91"/>
      <c r="G368" s="91"/>
      <c r="H368" s="91"/>
      <c r="I368" s="90"/>
      <c r="J368" s="90"/>
      <c r="K368" s="91"/>
      <c r="L368" s="91"/>
      <c r="M368" s="91"/>
      <c r="N368" s="90"/>
      <c r="O368" s="90"/>
      <c r="P368" s="92"/>
      <c r="R368" s="93"/>
      <c r="S368" s="94"/>
      <c r="T368" s="95"/>
      <c r="U368" s="105"/>
      <c r="V368" s="105"/>
      <c r="W368" s="105"/>
      <c r="X368" s="105"/>
      <c r="Y368" s="474"/>
      <c r="Z368" s="469"/>
      <c r="AA368" s="469"/>
      <c r="AB368" s="474"/>
      <c r="AC368" s="474"/>
      <c r="AD368" s="474"/>
      <c r="AE368" s="469"/>
      <c r="AG368" s="475"/>
      <c r="AH368" s="470"/>
      <c r="AI368" s="470"/>
      <c r="AJ368" s="470"/>
      <c r="AK368" s="470"/>
      <c r="AL368" s="470"/>
      <c r="AM368" s="470"/>
      <c r="AN368" s="470"/>
      <c r="AO368" s="470"/>
      <c r="AP368" s="470"/>
      <c r="AQ368" s="470"/>
      <c r="AR368" s="470"/>
    </row>
    <row r="369" spans="1:44">
      <c r="A369" s="117"/>
      <c r="B369" s="116"/>
      <c r="C369" s="90"/>
      <c r="D369" s="91"/>
      <c r="E369" s="91"/>
      <c r="F369" s="91"/>
      <c r="G369" s="91"/>
      <c r="H369" s="91"/>
      <c r="I369" s="90"/>
      <c r="J369" s="90"/>
      <c r="K369" s="91"/>
      <c r="L369" s="91"/>
      <c r="M369" s="91"/>
      <c r="N369" s="90"/>
      <c r="O369" s="90"/>
      <c r="P369" s="92"/>
      <c r="R369" s="106"/>
      <c r="S369" s="102"/>
      <c r="T369" s="103"/>
      <c r="U369" s="104"/>
      <c r="V369" s="104"/>
      <c r="W369" s="104"/>
      <c r="X369" s="104"/>
      <c r="Y369" s="471"/>
      <c r="Z369" s="472"/>
      <c r="AA369" s="472"/>
      <c r="AB369" s="471"/>
      <c r="AC369" s="471"/>
      <c r="AD369" s="471"/>
      <c r="AE369" s="472"/>
      <c r="AG369" s="476"/>
      <c r="AH369" s="476"/>
      <c r="AI369" s="476"/>
      <c r="AJ369" s="476"/>
      <c r="AK369" s="476"/>
      <c r="AL369" s="476"/>
      <c r="AM369" s="476"/>
      <c r="AN369" s="476"/>
      <c r="AO369" s="476"/>
      <c r="AP369" s="476"/>
      <c r="AQ369" s="476"/>
      <c r="AR369" s="476"/>
    </row>
    <row r="370" spans="1:44">
      <c r="A370" s="114"/>
      <c r="B370" s="116"/>
      <c r="C370" s="90"/>
      <c r="D370" s="91"/>
      <c r="E370" s="91"/>
      <c r="F370" s="91"/>
      <c r="G370" s="91"/>
      <c r="H370" s="91"/>
      <c r="I370" s="90"/>
      <c r="J370" s="90"/>
      <c r="K370" s="91"/>
      <c r="L370" s="91"/>
      <c r="M370" s="91"/>
      <c r="N370" s="90"/>
      <c r="O370" s="90"/>
      <c r="P370" s="92"/>
      <c r="R370" s="93"/>
      <c r="S370" s="94"/>
      <c r="T370" s="95"/>
      <c r="U370" s="105"/>
      <c r="V370" s="105"/>
      <c r="W370" s="105"/>
      <c r="X370" s="105"/>
      <c r="Y370" s="474"/>
      <c r="Z370" s="469"/>
      <c r="AA370" s="469"/>
      <c r="AB370" s="474"/>
      <c r="AC370" s="474"/>
      <c r="AD370" s="474"/>
      <c r="AE370" s="469"/>
      <c r="AG370" s="475"/>
      <c r="AH370" s="470"/>
      <c r="AI370" s="470"/>
      <c r="AJ370" s="470"/>
      <c r="AK370" s="470"/>
      <c r="AL370" s="470"/>
      <c r="AM370" s="470"/>
      <c r="AN370" s="470"/>
      <c r="AO370" s="470"/>
      <c r="AP370" s="470"/>
      <c r="AQ370" s="470"/>
      <c r="AR370" s="470"/>
    </row>
    <row r="371" spans="1:44">
      <c r="A371" s="117"/>
      <c r="B371" s="116"/>
      <c r="C371" s="90"/>
      <c r="D371" s="91"/>
      <c r="E371" s="91"/>
      <c r="F371" s="91"/>
      <c r="G371" s="91"/>
      <c r="H371" s="91"/>
      <c r="I371" s="90"/>
      <c r="J371" s="90"/>
      <c r="K371" s="91"/>
      <c r="L371" s="91"/>
      <c r="M371" s="91"/>
      <c r="N371" s="90"/>
      <c r="O371" s="90"/>
      <c r="P371" s="92"/>
      <c r="R371" s="106"/>
      <c r="S371" s="102"/>
      <c r="T371" s="103"/>
      <c r="U371" s="104"/>
      <c r="V371" s="104"/>
      <c r="W371" s="104"/>
      <c r="X371" s="104"/>
      <c r="Y371" s="471"/>
      <c r="Z371" s="472"/>
      <c r="AA371" s="472"/>
      <c r="AB371" s="471"/>
      <c r="AC371" s="471"/>
      <c r="AD371" s="471"/>
      <c r="AE371" s="472"/>
      <c r="AG371" s="476"/>
      <c r="AH371" s="476"/>
      <c r="AI371" s="476"/>
      <c r="AJ371" s="476"/>
      <c r="AK371" s="476"/>
      <c r="AL371" s="476"/>
      <c r="AM371" s="476"/>
      <c r="AN371" s="476"/>
      <c r="AO371" s="476"/>
      <c r="AP371" s="476"/>
      <c r="AQ371" s="476"/>
      <c r="AR371" s="476"/>
    </row>
    <row r="372" spans="1:44">
      <c r="A372" s="114"/>
      <c r="B372" s="116"/>
      <c r="C372" s="90"/>
      <c r="D372" s="91"/>
      <c r="E372" s="91"/>
      <c r="F372" s="91"/>
      <c r="G372" s="91"/>
      <c r="H372" s="91"/>
      <c r="I372" s="90"/>
      <c r="J372" s="90"/>
      <c r="K372" s="91"/>
      <c r="L372" s="91"/>
      <c r="M372" s="91"/>
      <c r="N372" s="90"/>
      <c r="O372" s="90"/>
      <c r="P372" s="92"/>
      <c r="R372" s="93"/>
      <c r="S372" s="94"/>
      <c r="T372" s="95"/>
      <c r="U372" s="105"/>
      <c r="V372" s="105"/>
      <c r="W372" s="105"/>
      <c r="X372" s="105"/>
      <c r="Y372" s="474"/>
      <c r="Z372" s="469"/>
      <c r="AA372" s="469"/>
      <c r="AB372" s="474"/>
      <c r="AC372" s="474"/>
      <c r="AD372" s="474"/>
      <c r="AE372" s="469"/>
      <c r="AG372" s="475"/>
      <c r="AH372" s="470"/>
      <c r="AI372" s="470"/>
      <c r="AJ372" s="470"/>
      <c r="AK372" s="470"/>
      <c r="AL372" s="470"/>
      <c r="AM372" s="470"/>
      <c r="AN372" s="470"/>
      <c r="AO372" s="470"/>
      <c r="AP372" s="470"/>
      <c r="AQ372" s="470"/>
      <c r="AR372" s="470"/>
    </row>
    <row r="373" spans="1:44">
      <c r="A373" s="117"/>
      <c r="B373" s="116"/>
      <c r="C373" s="90"/>
      <c r="D373" s="91"/>
      <c r="E373" s="91"/>
      <c r="F373" s="91"/>
      <c r="G373" s="91"/>
      <c r="H373" s="91"/>
      <c r="I373" s="90"/>
      <c r="J373" s="90"/>
      <c r="K373" s="91"/>
      <c r="L373" s="91"/>
      <c r="M373" s="91"/>
      <c r="N373" s="90"/>
      <c r="O373" s="90"/>
      <c r="P373" s="92"/>
      <c r="R373" s="106"/>
      <c r="S373" s="102"/>
      <c r="T373" s="103"/>
      <c r="U373" s="104"/>
      <c r="V373" s="104"/>
      <c r="W373" s="104"/>
      <c r="X373" s="104"/>
      <c r="Y373" s="471"/>
      <c r="Z373" s="472"/>
      <c r="AA373" s="472"/>
      <c r="AB373" s="471"/>
      <c r="AC373" s="471"/>
      <c r="AD373" s="471"/>
      <c r="AE373" s="472"/>
      <c r="AG373" s="476"/>
      <c r="AH373" s="476"/>
      <c r="AI373" s="476"/>
      <c r="AJ373" s="476"/>
      <c r="AK373" s="476"/>
      <c r="AL373" s="476"/>
      <c r="AM373" s="476"/>
      <c r="AN373" s="476"/>
      <c r="AO373" s="476"/>
      <c r="AP373" s="476"/>
      <c r="AQ373" s="476"/>
      <c r="AR373" s="476"/>
    </row>
    <row r="374" spans="1:44">
      <c r="A374" s="114"/>
      <c r="B374" s="116"/>
      <c r="C374" s="90"/>
      <c r="D374" s="91"/>
      <c r="E374" s="91"/>
      <c r="F374" s="91"/>
      <c r="G374" s="91"/>
      <c r="H374" s="91"/>
      <c r="I374" s="90"/>
      <c r="J374" s="90"/>
      <c r="K374" s="91"/>
      <c r="L374" s="91"/>
      <c r="M374" s="91"/>
      <c r="N374" s="90"/>
      <c r="O374" s="90"/>
      <c r="P374" s="92"/>
      <c r="R374" s="93"/>
      <c r="S374" s="94"/>
      <c r="T374" s="95"/>
      <c r="U374" s="105"/>
      <c r="V374" s="105"/>
      <c r="W374" s="105"/>
      <c r="X374" s="105"/>
      <c r="Y374" s="474"/>
      <c r="Z374" s="469"/>
      <c r="AA374" s="469"/>
      <c r="AB374" s="474"/>
      <c r="AC374" s="474"/>
      <c r="AD374" s="474"/>
      <c r="AE374" s="469"/>
      <c r="AG374" s="475"/>
      <c r="AH374" s="470"/>
      <c r="AI374" s="470"/>
      <c r="AJ374" s="470"/>
      <c r="AK374" s="470"/>
      <c r="AL374" s="470"/>
      <c r="AM374" s="470"/>
      <c r="AN374" s="470"/>
      <c r="AO374" s="470"/>
      <c r="AP374" s="470"/>
      <c r="AQ374" s="470"/>
      <c r="AR374" s="470"/>
    </row>
    <row r="375" spans="1:44">
      <c r="A375" s="117"/>
      <c r="B375" s="116"/>
      <c r="C375" s="90"/>
      <c r="D375" s="91"/>
      <c r="E375" s="91"/>
      <c r="F375" s="91"/>
      <c r="G375" s="91"/>
      <c r="H375" s="91"/>
      <c r="I375" s="90"/>
      <c r="J375" s="90"/>
      <c r="K375" s="91"/>
      <c r="L375" s="91"/>
      <c r="M375" s="91"/>
      <c r="N375" s="90"/>
      <c r="O375" s="90"/>
      <c r="P375" s="92"/>
      <c r="R375" s="106"/>
      <c r="S375" s="102"/>
      <c r="T375" s="103"/>
      <c r="U375" s="104"/>
      <c r="V375" s="104"/>
      <c r="W375" s="104"/>
      <c r="X375" s="104"/>
      <c r="Y375" s="471"/>
      <c r="Z375" s="472"/>
      <c r="AA375" s="472"/>
      <c r="AB375" s="471"/>
      <c r="AC375" s="471"/>
      <c r="AD375" s="471"/>
      <c r="AE375" s="472"/>
      <c r="AG375" s="476"/>
      <c r="AH375" s="476"/>
      <c r="AI375" s="476"/>
      <c r="AJ375" s="476"/>
      <c r="AK375" s="476"/>
      <c r="AL375" s="476"/>
      <c r="AM375" s="476"/>
      <c r="AN375" s="476"/>
      <c r="AO375" s="476"/>
      <c r="AP375" s="476"/>
      <c r="AQ375" s="476"/>
      <c r="AR375" s="476"/>
    </row>
    <row r="376" spans="1:44">
      <c r="A376" s="114"/>
      <c r="B376" s="116"/>
      <c r="C376" s="90"/>
      <c r="D376" s="91"/>
      <c r="E376" s="91"/>
      <c r="F376" s="91"/>
      <c r="G376" s="91"/>
      <c r="H376" s="91"/>
      <c r="I376" s="90"/>
      <c r="J376" s="90"/>
      <c r="K376" s="91"/>
      <c r="L376" s="91"/>
      <c r="M376" s="91"/>
      <c r="N376" s="90"/>
      <c r="O376" s="90"/>
      <c r="P376" s="92"/>
      <c r="R376" s="93"/>
      <c r="S376" s="94"/>
      <c r="T376" s="95"/>
      <c r="U376" s="105"/>
      <c r="V376" s="105"/>
      <c r="W376" s="105"/>
      <c r="X376" s="105"/>
      <c r="Y376" s="474"/>
      <c r="Z376" s="469"/>
      <c r="AA376" s="469"/>
      <c r="AB376" s="474"/>
      <c r="AC376" s="474"/>
      <c r="AD376" s="474"/>
      <c r="AE376" s="469"/>
      <c r="AG376" s="475"/>
      <c r="AH376" s="470"/>
      <c r="AI376" s="470"/>
      <c r="AJ376" s="470"/>
      <c r="AK376" s="470"/>
      <c r="AL376" s="470"/>
      <c r="AM376" s="470"/>
      <c r="AN376" s="470"/>
      <c r="AO376" s="470"/>
      <c r="AP376" s="470"/>
      <c r="AQ376" s="470"/>
      <c r="AR376" s="470"/>
    </row>
    <row r="377" spans="1:44">
      <c r="A377" s="117"/>
      <c r="B377" s="116"/>
      <c r="C377" s="90"/>
      <c r="D377" s="91"/>
      <c r="E377" s="91"/>
      <c r="F377" s="91"/>
      <c r="G377" s="91"/>
      <c r="H377" s="91"/>
      <c r="I377" s="90"/>
      <c r="J377" s="90"/>
      <c r="K377" s="91"/>
      <c r="L377" s="91"/>
      <c r="M377" s="91"/>
      <c r="N377" s="90"/>
      <c r="O377" s="90"/>
      <c r="P377" s="92"/>
      <c r="R377" s="106"/>
      <c r="S377" s="102"/>
      <c r="T377" s="103"/>
      <c r="U377" s="104"/>
      <c r="V377" s="104"/>
      <c r="W377" s="104"/>
      <c r="X377" s="104"/>
      <c r="Y377" s="471"/>
      <c r="Z377" s="472"/>
      <c r="AA377" s="472"/>
      <c r="AB377" s="471"/>
      <c r="AC377" s="471"/>
      <c r="AD377" s="471"/>
      <c r="AE377" s="472"/>
      <c r="AG377" s="476"/>
      <c r="AH377" s="476"/>
      <c r="AI377" s="476"/>
      <c r="AJ377" s="476"/>
      <c r="AK377" s="476"/>
      <c r="AL377" s="476"/>
      <c r="AM377" s="476"/>
      <c r="AN377" s="476"/>
      <c r="AO377" s="476"/>
      <c r="AP377" s="476"/>
      <c r="AQ377" s="476"/>
      <c r="AR377" s="476"/>
    </row>
    <row r="378" spans="1:44">
      <c r="A378" s="114"/>
      <c r="B378" s="116"/>
      <c r="C378" s="90"/>
      <c r="D378" s="91"/>
      <c r="E378" s="91"/>
      <c r="F378" s="91"/>
      <c r="G378" s="91"/>
      <c r="H378" s="91"/>
      <c r="I378" s="90"/>
      <c r="J378" s="90"/>
      <c r="K378" s="91"/>
      <c r="L378" s="91"/>
      <c r="M378" s="91"/>
      <c r="N378" s="90"/>
      <c r="O378" s="90"/>
      <c r="P378" s="92"/>
      <c r="R378" s="93"/>
      <c r="S378" s="94"/>
      <c r="T378" s="95"/>
      <c r="U378" s="105"/>
      <c r="V378" s="105"/>
      <c r="W378" s="105"/>
      <c r="X378" s="105"/>
      <c r="Y378" s="474"/>
      <c r="Z378" s="469"/>
      <c r="AA378" s="469"/>
      <c r="AB378" s="474"/>
      <c r="AC378" s="474"/>
      <c r="AD378" s="474"/>
      <c r="AE378" s="469"/>
      <c r="AG378" s="475"/>
      <c r="AH378" s="478"/>
      <c r="AI378" s="478"/>
      <c r="AJ378" s="478"/>
      <c r="AK378" s="478"/>
      <c r="AL378" s="478"/>
      <c r="AM378" s="478"/>
      <c r="AN378" s="478"/>
      <c r="AO378" s="478"/>
      <c r="AP378" s="478"/>
      <c r="AQ378" s="478"/>
      <c r="AR378" s="478"/>
    </row>
    <row r="379" spans="1:44" ht="15.75" thickBot="1">
      <c r="A379" s="118"/>
      <c r="B379" s="119"/>
      <c r="C379" s="120"/>
      <c r="D379" s="121"/>
      <c r="E379" s="121"/>
      <c r="F379" s="121"/>
      <c r="G379" s="121"/>
      <c r="H379" s="121"/>
      <c r="I379" s="120"/>
      <c r="J379" s="120"/>
      <c r="K379" s="121"/>
      <c r="L379" s="121"/>
      <c r="M379" s="121"/>
      <c r="N379" s="120"/>
      <c r="O379" s="120"/>
      <c r="P379" s="122"/>
      <c r="Q379"/>
      <c r="R379" s="107"/>
      <c r="S379" s="108"/>
      <c r="T379" s="109"/>
      <c r="U379" s="110"/>
      <c r="V379" s="110"/>
      <c r="W379" s="110"/>
      <c r="X379" s="110"/>
      <c r="Y379" s="479"/>
      <c r="Z379" s="480"/>
      <c r="AA379" s="480"/>
      <c r="AB379" s="479"/>
      <c r="AC379" s="479"/>
      <c r="AD379" s="479"/>
      <c r="AE379" s="480"/>
      <c r="AF379" s="481"/>
      <c r="AG379" s="111"/>
      <c r="AH379" s="111"/>
      <c r="AI379" s="111"/>
      <c r="AJ379" s="111"/>
      <c r="AK379" s="111"/>
      <c r="AL379" s="111"/>
      <c r="AM379" s="111"/>
      <c r="AN379" s="111"/>
      <c r="AO379" s="111"/>
      <c r="AP379" s="111"/>
      <c r="AQ379" s="111"/>
      <c r="AR379" s="111"/>
    </row>
    <row r="380" spans="1:44">
      <c r="R380" s="67"/>
      <c r="S380" s="67"/>
      <c r="AG380" s="67"/>
      <c r="AH380" s="67"/>
      <c r="AI380" s="67"/>
      <c r="AJ380" s="67"/>
      <c r="AK380" s="67"/>
      <c r="AL380" s="67"/>
      <c r="AM380" s="67"/>
      <c r="AN380" s="67"/>
      <c r="AO380" s="67"/>
      <c r="AP380" s="67"/>
      <c r="AQ380" s="67"/>
      <c r="AR380" s="67"/>
    </row>
    <row r="381" spans="1:44">
      <c r="R381" s="67"/>
      <c r="S381" s="67"/>
      <c r="AG381" s="67"/>
      <c r="AH381" s="67"/>
      <c r="AI381" s="67"/>
      <c r="AJ381" s="67"/>
      <c r="AK381" s="67"/>
      <c r="AL381" s="67"/>
      <c r="AM381" s="67"/>
      <c r="AN381" s="67"/>
      <c r="AO381" s="67"/>
      <c r="AP381" s="67"/>
      <c r="AQ381" s="67"/>
      <c r="AR381" s="67"/>
    </row>
    <row r="382" spans="1:44">
      <c r="R382" s="67"/>
      <c r="S382" s="67"/>
      <c r="AG382" s="67"/>
      <c r="AH382" s="67"/>
      <c r="AI382" s="67"/>
      <c r="AJ382" s="67"/>
      <c r="AK382" s="67"/>
      <c r="AL382" s="67"/>
      <c r="AM382" s="67"/>
      <c r="AN382" s="67"/>
      <c r="AO382" s="67"/>
      <c r="AP382" s="67"/>
      <c r="AQ382" s="67"/>
      <c r="AR382" s="67"/>
    </row>
    <row r="383" spans="1:44">
      <c r="R383" s="67"/>
      <c r="S383" s="67"/>
      <c r="AG383" s="67"/>
      <c r="AH383" s="67"/>
      <c r="AI383" s="67"/>
      <c r="AJ383" s="67"/>
      <c r="AK383" s="67"/>
      <c r="AL383" s="67"/>
      <c r="AM383" s="67"/>
      <c r="AN383" s="67"/>
      <c r="AO383" s="67"/>
      <c r="AP383" s="67"/>
      <c r="AQ383" s="67"/>
      <c r="AR383" s="67"/>
    </row>
    <row r="384" spans="1:44">
      <c r="R384" s="67"/>
      <c r="S384" s="67"/>
      <c r="AG384" s="67"/>
      <c r="AH384" s="67"/>
      <c r="AI384" s="67"/>
      <c r="AJ384" s="67"/>
      <c r="AK384" s="67"/>
      <c r="AL384" s="67"/>
      <c r="AM384" s="67"/>
      <c r="AN384" s="67"/>
      <c r="AO384" s="67"/>
      <c r="AP384" s="67"/>
      <c r="AQ384" s="67"/>
      <c r="AR384" s="67"/>
    </row>
    <row r="385" s="67" customFormat="1"/>
    <row r="386" s="67" customFormat="1"/>
    <row r="387" s="67" customFormat="1"/>
    <row r="388" s="67" customFormat="1"/>
    <row r="389" s="67" customFormat="1"/>
    <row r="390" s="67" customFormat="1"/>
    <row r="391" s="67" customFormat="1"/>
    <row r="392" s="67" customFormat="1"/>
    <row r="393" s="67" customFormat="1"/>
    <row r="394" s="67" customFormat="1"/>
    <row r="395" s="67" customFormat="1"/>
    <row r="407" s="67" customFormat="1"/>
    <row r="408" s="67" customFormat="1"/>
    <row r="409" s="67" customFormat="1"/>
    <row r="410" s="67" customFormat="1"/>
    <row r="411" s="67" customFormat="1"/>
    <row r="412" s="67" customFormat="1"/>
    <row r="413" s="67" customFormat="1"/>
    <row r="414" s="67" customFormat="1"/>
    <row r="415" s="67" customFormat="1"/>
    <row r="416" s="67" customFormat="1"/>
    <row r="417" s="67" customFormat="1"/>
    <row r="418" s="67" customFormat="1"/>
    <row r="419" s="67" customFormat="1"/>
    <row r="420" s="67" customFormat="1"/>
    <row r="421" s="67" customFormat="1"/>
    <row r="422" s="67" customFormat="1"/>
    <row r="423" s="67" customFormat="1"/>
  </sheetData>
  <conditionalFormatting sqref="AG6:AR7">
    <cfRule type="cellIs" dxfId="16" priority="6" operator="notEqual">
      <formula>1</formula>
    </cfRule>
  </conditionalFormatting>
  <conditionalFormatting sqref="AG28:AR29">
    <cfRule type="cellIs" dxfId="15" priority="16" operator="notEqual">
      <formula>1</formula>
    </cfRule>
  </conditionalFormatting>
  <conditionalFormatting sqref="AG50:AR51">
    <cfRule type="cellIs" dxfId="14" priority="5" operator="notEqual">
      <formula>1</formula>
    </cfRule>
  </conditionalFormatting>
  <conditionalFormatting sqref="AG72:AR73">
    <cfRule type="cellIs" dxfId="13" priority="17" operator="notEqual">
      <formula>1</formula>
    </cfRule>
  </conditionalFormatting>
  <conditionalFormatting sqref="AG94:AR95">
    <cfRule type="cellIs" dxfId="12" priority="15" operator="notEqual">
      <formula>1</formula>
    </cfRule>
  </conditionalFormatting>
  <conditionalFormatting sqref="AG116:AR117">
    <cfRule type="cellIs" dxfId="11" priority="14" operator="notEqual">
      <formula>1</formula>
    </cfRule>
  </conditionalFormatting>
  <conditionalFormatting sqref="AG138:AR139">
    <cfRule type="cellIs" dxfId="10" priority="13" operator="notEqual">
      <formula>1</formula>
    </cfRule>
  </conditionalFormatting>
  <conditionalFormatting sqref="AG160:AR161">
    <cfRule type="cellIs" dxfId="9" priority="4" operator="notEqual">
      <formula>1</formula>
    </cfRule>
  </conditionalFormatting>
  <conditionalFormatting sqref="AG182:AR183">
    <cfRule type="cellIs" dxfId="8" priority="12" operator="notEqual">
      <formula>1</formula>
    </cfRule>
  </conditionalFormatting>
  <conditionalFormatting sqref="AG204:AR205">
    <cfRule type="cellIs" dxfId="7" priority="11" operator="notEqual">
      <formula>1</formula>
    </cfRule>
  </conditionalFormatting>
  <conditionalFormatting sqref="AG226:AR227">
    <cfRule type="cellIs" dxfId="6" priority="10" operator="notEqual">
      <formula>1</formula>
    </cfRule>
  </conditionalFormatting>
  <conditionalFormatting sqref="AG248:AR249">
    <cfRule type="cellIs" dxfId="5" priority="3" operator="notEqual">
      <formula>1</formula>
    </cfRule>
  </conditionalFormatting>
  <conditionalFormatting sqref="AG270:AR271">
    <cfRule type="cellIs" dxfId="4" priority="9" operator="notEqual">
      <formula>1</formula>
    </cfRule>
  </conditionalFormatting>
  <conditionalFormatting sqref="AG292:AR293">
    <cfRule type="cellIs" dxfId="3" priority="1" operator="notEqual">
      <formula>1</formula>
    </cfRule>
  </conditionalFormatting>
  <conditionalFormatting sqref="AG314:AR315">
    <cfRule type="cellIs" dxfId="2" priority="2" operator="notEqual">
      <formula>1</formula>
    </cfRule>
  </conditionalFormatting>
  <conditionalFormatting sqref="AG336:AR337">
    <cfRule type="cellIs" dxfId="1" priority="8" operator="notEqual">
      <formula>1</formula>
    </cfRule>
  </conditionalFormatting>
  <conditionalFormatting sqref="AG358:AR359">
    <cfRule type="cellIs" dxfId="0" priority="7" operator="notEqual">
      <formula>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0E73-0B66-4ADA-A4D3-67F271553A4B}">
  <dimension ref="A2:AF581"/>
  <sheetViews>
    <sheetView workbookViewId="0">
      <selection sqref="A1:XFD1048576"/>
    </sheetView>
  </sheetViews>
  <sheetFormatPr defaultColWidth="9" defaultRowHeight="12.75"/>
  <cols>
    <col min="1" max="1" width="4.109375" style="67" customWidth="1"/>
    <col min="2" max="2" width="17.44140625" style="67" customWidth="1"/>
    <col min="3" max="8" width="9" style="67" customWidth="1"/>
    <col min="9" max="9" width="4.44140625" style="67" customWidth="1"/>
    <col min="10" max="13" width="8.6640625" style="67" customWidth="1"/>
    <col min="14" max="14" width="3.88671875" style="67" customWidth="1"/>
    <col min="15" max="15" width="7" style="67" customWidth="1"/>
    <col min="16" max="16" width="8.6640625" style="67" customWidth="1"/>
    <col min="17" max="18" width="1" style="67" customWidth="1"/>
    <col min="19" max="19" width="1.77734375" style="67" customWidth="1"/>
    <col min="20" max="20" width="7" style="67" customWidth="1"/>
    <col min="21" max="31" width="5.77734375" style="67" customWidth="1"/>
    <col min="32" max="16384" width="9" style="67"/>
  </cols>
  <sheetData>
    <row r="2" spans="1:32">
      <c r="C2" s="123"/>
    </row>
    <row r="3" spans="1:32">
      <c r="A3" s="85"/>
      <c r="B3" s="73"/>
      <c r="C3" s="72"/>
      <c r="D3" s="73"/>
      <c r="E3" s="73"/>
      <c r="F3" s="73"/>
      <c r="G3" s="73"/>
      <c r="H3" s="73"/>
      <c r="I3" s="73"/>
      <c r="J3" s="73"/>
      <c r="K3" s="73"/>
      <c r="L3" s="73"/>
      <c r="M3" s="73"/>
      <c r="N3" s="73"/>
      <c r="O3" s="73"/>
      <c r="P3" s="74"/>
    </row>
    <row r="4" spans="1:32">
      <c r="A4" s="77"/>
      <c r="B4" s="78"/>
      <c r="C4" s="72"/>
      <c r="D4" s="73"/>
      <c r="E4" s="73"/>
      <c r="F4" s="73"/>
      <c r="G4" s="73"/>
      <c r="H4" s="73"/>
      <c r="I4" s="124"/>
      <c r="J4" s="72"/>
      <c r="K4" s="73"/>
      <c r="L4" s="73"/>
      <c r="M4" s="73"/>
      <c r="N4" s="124"/>
      <c r="O4" s="72"/>
      <c r="P4" s="81"/>
      <c r="Q4" s="84"/>
      <c r="R4" s="84"/>
      <c r="S4" s="84"/>
      <c r="T4" s="125"/>
      <c r="U4" s="126"/>
      <c r="V4" s="126"/>
      <c r="W4" s="126"/>
      <c r="X4" s="126"/>
      <c r="Y4" s="126"/>
      <c r="Z4" s="127"/>
      <c r="AA4" s="125"/>
      <c r="AB4" s="126"/>
      <c r="AC4" s="126"/>
      <c r="AD4" s="126"/>
      <c r="AE4" s="128"/>
    </row>
    <row r="5" spans="1:32">
      <c r="A5" s="85"/>
      <c r="B5" s="72"/>
      <c r="C5" s="72"/>
      <c r="D5" s="85"/>
      <c r="E5" s="85"/>
      <c r="F5" s="85"/>
      <c r="G5" s="85"/>
      <c r="H5" s="85"/>
      <c r="I5" s="129"/>
      <c r="J5" s="72"/>
      <c r="K5" s="85"/>
      <c r="L5" s="85"/>
      <c r="M5" s="85"/>
      <c r="N5" s="129"/>
      <c r="O5" s="72"/>
      <c r="P5" s="87"/>
      <c r="Q5" s="84"/>
      <c r="R5" s="84"/>
      <c r="S5" s="84"/>
      <c r="T5" s="125"/>
      <c r="U5" s="130"/>
      <c r="V5" s="130"/>
      <c r="W5" s="130"/>
      <c r="X5" s="130"/>
      <c r="Y5" s="130"/>
      <c r="Z5" s="131"/>
      <c r="AA5" s="125"/>
      <c r="AB5" s="130"/>
      <c r="AC5" s="130"/>
      <c r="AD5" s="130"/>
      <c r="AE5" s="132"/>
    </row>
    <row r="6" spans="1:32">
      <c r="A6" s="85"/>
      <c r="B6" s="72"/>
      <c r="C6" s="133"/>
      <c r="D6" s="134"/>
      <c r="E6" s="134"/>
      <c r="F6" s="134"/>
      <c r="G6" s="134"/>
      <c r="H6" s="134"/>
      <c r="I6" s="133"/>
      <c r="J6" s="133"/>
      <c r="K6" s="134"/>
      <c r="L6" s="134"/>
      <c r="M6" s="134"/>
      <c r="N6" s="133"/>
      <c r="O6" s="133"/>
      <c r="P6" s="135"/>
      <c r="Q6" s="136"/>
      <c r="R6" s="136"/>
      <c r="S6" s="136"/>
      <c r="T6" s="136"/>
      <c r="Z6" s="137"/>
      <c r="AE6" s="137"/>
    </row>
    <row r="7" spans="1:32">
      <c r="A7" s="77"/>
      <c r="B7" s="138"/>
      <c r="C7" s="139"/>
      <c r="D7" s="140"/>
      <c r="E7" s="140"/>
      <c r="F7" s="140"/>
      <c r="G7" s="140"/>
      <c r="H7" s="140"/>
      <c r="I7" s="139"/>
      <c r="J7" s="139"/>
      <c r="K7" s="140"/>
      <c r="L7" s="140"/>
      <c r="M7" s="140"/>
      <c r="N7" s="139"/>
      <c r="O7" s="139"/>
      <c r="P7" s="141"/>
      <c r="Q7" s="136"/>
      <c r="R7" s="136"/>
      <c r="S7" s="136"/>
      <c r="T7" s="142"/>
      <c r="U7" s="142"/>
      <c r="V7" s="142"/>
      <c r="W7" s="142"/>
      <c r="X7" s="142"/>
      <c r="Y7" s="142"/>
      <c r="Z7" s="143"/>
      <c r="AA7" s="142"/>
      <c r="AB7" s="142"/>
      <c r="AC7" s="142"/>
      <c r="AD7" s="142"/>
      <c r="AE7" s="143"/>
    </row>
    <row r="8" spans="1:32">
      <c r="A8" s="77"/>
      <c r="B8" s="97"/>
      <c r="C8" s="144"/>
      <c r="D8" s="136"/>
      <c r="E8" s="136"/>
      <c r="F8" s="136"/>
      <c r="G8" s="136"/>
      <c r="H8" s="136"/>
      <c r="I8" s="144"/>
      <c r="J8" s="144"/>
      <c r="K8" s="136"/>
      <c r="L8" s="136"/>
      <c r="M8" s="136"/>
      <c r="N8" s="144"/>
      <c r="O8" s="144"/>
      <c r="P8" s="145"/>
      <c r="Q8" s="136"/>
      <c r="R8" s="136"/>
      <c r="S8" s="136"/>
      <c r="Z8" s="137"/>
      <c r="AE8" s="137"/>
    </row>
    <row r="9" spans="1:32">
      <c r="A9" s="77"/>
      <c r="B9" s="97"/>
      <c r="C9" s="144"/>
      <c r="D9" s="136"/>
      <c r="E9" s="136"/>
      <c r="F9" s="136"/>
      <c r="G9" s="136"/>
      <c r="H9" s="136"/>
      <c r="I9" s="144"/>
      <c r="J9" s="144"/>
      <c r="K9" s="136"/>
      <c r="L9" s="136"/>
      <c r="M9" s="136"/>
      <c r="N9" s="144"/>
      <c r="O9" s="144"/>
      <c r="P9" s="145"/>
      <c r="Q9" s="136"/>
      <c r="R9" s="136"/>
      <c r="S9" s="136"/>
      <c r="T9" s="142"/>
      <c r="U9" s="142"/>
      <c r="V9" s="142"/>
      <c r="W9" s="142"/>
      <c r="X9" s="142"/>
      <c r="Y9" s="142"/>
      <c r="Z9" s="143"/>
      <c r="AA9" s="142"/>
      <c r="AB9" s="142"/>
      <c r="AC9" s="142"/>
      <c r="AD9" s="142"/>
      <c r="AE9" s="143"/>
    </row>
    <row r="10" spans="1:32">
      <c r="A10" s="77"/>
      <c r="B10" s="97"/>
      <c r="C10" s="144"/>
      <c r="D10" s="136"/>
      <c r="E10" s="136"/>
      <c r="F10" s="136"/>
      <c r="G10" s="136"/>
      <c r="H10" s="136"/>
      <c r="I10" s="144"/>
      <c r="J10" s="144"/>
      <c r="K10" s="136"/>
      <c r="L10" s="136"/>
      <c r="M10" s="136"/>
      <c r="N10" s="144"/>
      <c r="O10" s="144"/>
      <c r="P10" s="145"/>
      <c r="Q10" s="136"/>
      <c r="R10" s="136"/>
      <c r="S10" s="136"/>
      <c r="Z10" s="137"/>
      <c r="AE10" s="137"/>
    </row>
    <row r="11" spans="1:32" ht="13.5" thickBot="1">
      <c r="A11" s="77"/>
      <c r="B11" s="97"/>
      <c r="C11" s="144"/>
      <c r="D11" s="136"/>
      <c r="E11" s="136"/>
      <c r="F11" s="136"/>
      <c r="G11" s="136"/>
      <c r="H11" s="136"/>
      <c r="I11" s="144"/>
      <c r="J11" s="144"/>
      <c r="K11" s="136"/>
      <c r="L11" s="136"/>
      <c r="M11" s="136"/>
      <c r="N11" s="144"/>
      <c r="O11" s="144"/>
      <c r="P11" s="145"/>
      <c r="Q11" s="136"/>
      <c r="R11" s="136"/>
      <c r="S11" s="136"/>
      <c r="T11" s="146"/>
      <c r="U11" s="146"/>
      <c r="V11" s="146"/>
      <c r="W11" s="146"/>
      <c r="X11" s="146"/>
      <c r="Y11" s="146"/>
      <c r="Z11" s="147"/>
      <c r="AA11" s="146"/>
      <c r="AB11" s="146"/>
      <c r="AC11" s="146"/>
      <c r="AD11" s="146"/>
      <c r="AE11" s="147"/>
    </row>
    <row r="12" spans="1:32" ht="13.5" thickTop="1">
      <c r="A12" s="77"/>
      <c r="B12" s="148"/>
      <c r="C12" s="149"/>
      <c r="D12" s="150"/>
      <c r="E12" s="150"/>
      <c r="F12" s="150"/>
      <c r="G12" s="150"/>
      <c r="H12" s="150"/>
      <c r="I12" s="149"/>
      <c r="J12" s="149"/>
      <c r="K12" s="150"/>
      <c r="L12" s="150"/>
      <c r="M12" s="150"/>
      <c r="N12" s="149"/>
      <c r="O12" s="149"/>
      <c r="P12" s="151"/>
      <c r="Q12" s="152"/>
      <c r="R12" s="152"/>
      <c r="S12" s="152"/>
      <c r="T12" s="153"/>
      <c r="U12" s="153"/>
      <c r="V12" s="153"/>
      <c r="W12" s="153"/>
      <c r="X12" s="153"/>
      <c r="Y12" s="153"/>
      <c r="Z12" s="154"/>
      <c r="AA12" s="153"/>
      <c r="AB12" s="153"/>
      <c r="AC12" s="153"/>
      <c r="AD12" s="153"/>
      <c r="AE12" s="154"/>
      <c r="AF12" s="153"/>
    </row>
    <row r="13" spans="1:32" ht="13.5" thickBot="1">
      <c r="A13" s="77"/>
      <c r="B13" s="155"/>
      <c r="C13" s="156"/>
      <c r="D13" s="157"/>
      <c r="E13" s="157"/>
      <c r="F13" s="157"/>
      <c r="G13" s="157"/>
      <c r="H13" s="157"/>
      <c r="I13" s="156"/>
      <c r="J13" s="156"/>
      <c r="K13" s="157"/>
      <c r="L13" s="157"/>
      <c r="M13" s="157"/>
      <c r="N13" s="156"/>
      <c r="O13" s="156"/>
      <c r="P13" s="158"/>
      <c r="Q13" s="159"/>
      <c r="R13" s="159"/>
      <c r="S13" s="159"/>
      <c r="T13" s="160"/>
      <c r="U13" s="160"/>
      <c r="V13" s="160"/>
      <c r="W13" s="160"/>
      <c r="X13" s="160"/>
      <c r="Y13" s="160"/>
      <c r="Z13" s="161"/>
      <c r="AA13" s="160"/>
      <c r="AB13" s="160"/>
      <c r="AC13" s="160"/>
      <c r="AD13" s="160"/>
      <c r="AE13" s="161"/>
      <c r="AF13" s="162"/>
    </row>
    <row r="14" spans="1:32" ht="13.5" thickTop="1">
      <c r="A14" s="77"/>
      <c r="B14" s="97"/>
      <c r="C14" s="144"/>
      <c r="D14" s="136"/>
      <c r="E14" s="136"/>
      <c r="F14" s="136"/>
      <c r="G14" s="136"/>
      <c r="H14" s="136"/>
      <c r="I14" s="144"/>
      <c r="J14" s="144"/>
      <c r="K14" s="136"/>
      <c r="L14" s="136"/>
      <c r="M14" s="136"/>
      <c r="N14" s="144"/>
      <c r="O14" s="144"/>
      <c r="P14" s="145"/>
      <c r="Q14" s="136"/>
      <c r="R14" s="136"/>
      <c r="S14" s="136"/>
      <c r="Z14" s="137"/>
      <c r="AE14" s="137"/>
    </row>
    <row r="15" spans="1:32">
      <c r="A15" s="77"/>
      <c r="B15" s="97"/>
      <c r="C15" s="144"/>
      <c r="D15" s="136"/>
      <c r="E15" s="136"/>
      <c r="F15" s="136"/>
      <c r="G15" s="136"/>
      <c r="H15" s="136"/>
      <c r="I15" s="144"/>
      <c r="J15" s="144"/>
      <c r="K15" s="136"/>
      <c r="L15" s="136"/>
      <c r="M15" s="136"/>
      <c r="N15" s="144"/>
      <c r="O15" s="144"/>
      <c r="P15" s="145"/>
      <c r="Q15" s="136"/>
      <c r="R15" s="136"/>
      <c r="S15" s="136"/>
      <c r="T15" s="142"/>
      <c r="U15" s="142"/>
      <c r="V15" s="142"/>
      <c r="W15" s="142"/>
      <c r="X15" s="142"/>
      <c r="Y15" s="142"/>
      <c r="Z15" s="143"/>
      <c r="AA15" s="142"/>
      <c r="AB15" s="142"/>
      <c r="AC15" s="142"/>
      <c r="AD15" s="142"/>
      <c r="AE15" s="143"/>
    </row>
    <row r="16" spans="1:32">
      <c r="A16" s="77"/>
      <c r="B16" s="97"/>
      <c r="C16" s="144"/>
      <c r="D16" s="136"/>
      <c r="E16" s="136"/>
      <c r="F16" s="136"/>
      <c r="G16" s="136"/>
      <c r="H16" s="136"/>
      <c r="I16" s="144"/>
      <c r="J16" s="144"/>
      <c r="K16" s="136"/>
      <c r="L16" s="136"/>
      <c r="M16" s="136"/>
      <c r="N16" s="144"/>
      <c r="O16" s="144"/>
      <c r="P16" s="145"/>
      <c r="Q16" s="136"/>
      <c r="R16" s="136"/>
      <c r="S16" s="136"/>
      <c r="Z16" s="137"/>
      <c r="AE16" s="137"/>
    </row>
    <row r="17" spans="1:32">
      <c r="A17" s="77"/>
      <c r="B17" s="97"/>
      <c r="C17" s="144"/>
      <c r="D17" s="136"/>
      <c r="E17" s="136"/>
      <c r="F17" s="136"/>
      <c r="G17" s="136"/>
      <c r="H17" s="136"/>
      <c r="I17" s="144"/>
      <c r="J17" s="144"/>
      <c r="K17" s="136"/>
      <c r="L17" s="136"/>
      <c r="M17" s="136"/>
      <c r="N17" s="144"/>
      <c r="O17" s="144"/>
      <c r="P17" s="145"/>
      <c r="Q17" s="136"/>
      <c r="R17" s="136"/>
      <c r="S17" s="136"/>
      <c r="T17" s="142"/>
      <c r="U17" s="142"/>
      <c r="V17" s="142"/>
      <c r="W17" s="142"/>
      <c r="X17" s="142"/>
      <c r="Y17" s="142"/>
      <c r="Z17" s="143"/>
      <c r="AA17" s="142"/>
      <c r="AB17" s="142"/>
      <c r="AC17" s="142"/>
      <c r="AD17" s="142"/>
      <c r="AE17" s="143"/>
    </row>
    <row r="18" spans="1:32">
      <c r="A18" s="77"/>
      <c r="B18" s="97"/>
      <c r="C18" s="144"/>
      <c r="D18" s="136"/>
      <c r="E18" s="136"/>
      <c r="F18" s="136"/>
      <c r="G18" s="136"/>
      <c r="H18" s="136"/>
      <c r="I18" s="144"/>
      <c r="J18" s="144"/>
      <c r="K18" s="136"/>
      <c r="L18" s="136"/>
      <c r="M18" s="136"/>
      <c r="N18" s="144"/>
      <c r="O18" s="144"/>
      <c r="P18" s="145"/>
      <c r="Q18" s="136"/>
      <c r="R18" s="136"/>
      <c r="S18" s="136"/>
      <c r="Z18" s="137"/>
      <c r="AE18" s="137"/>
    </row>
    <row r="19" spans="1:32" ht="13.5" thickBot="1">
      <c r="A19" s="77"/>
      <c r="B19" s="97"/>
      <c r="C19" s="144"/>
      <c r="D19" s="136"/>
      <c r="E19" s="136"/>
      <c r="F19" s="136"/>
      <c r="G19" s="136"/>
      <c r="H19" s="136"/>
      <c r="I19" s="144"/>
      <c r="J19" s="144"/>
      <c r="K19" s="136"/>
      <c r="L19" s="136"/>
      <c r="M19" s="136"/>
      <c r="N19" s="144"/>
      <c r="O19" s="144"/>
      <c r="P19" s="145"/>
      <c r="Q19" s="136"/>
      <c r="R19" s="136"/>
      <c r="S19" s="136"/>
      <c r="T19" s="146"/>
      <c r="U19" s="146"/>
      <c r="V19" s="146"/>
      <c r="W19" s="146"/>
      <c r="X19" s="146"/>
      <c r="Y19" s="146"/>
      <c r="Z19" s="147"/>
      <c r="AA19" s="146"/>
      <c r="AB19" s="146"/>
      <c r="AC19" s="146"/>
      <c r="AD19" s="146"/>
      <c r="AE19" s="147"/>
    </row>
    <row r="20" spans="1:32" ht="13.5" thickTop="1">
      <c r="A20" s="77"/>
      <c r="B20" s="148"/>
      <c r="C20" s="149"/>
      <c r="D20" s="150"/>
      <c r="E20" s="150"/>
      <c r="F20" s="150"/>
      <c r="G20" s="150"/>
      <c r="H20" s="150"/>
      <c r="I20" s="149"/>
      <c r="J20" s="149"/>
      <c r="K20" s="150"/>
      <c r="L20" s="150"/>
      <c r="M20" s="150"/>
      <c r="N20" s="149"/>
      <c r="O20" s="149"/>
      <c r="P20" s="151"/>
      <c r="Q20" s="150"/>
      <c r="R20" s="150"/>
      <c r="S20" s="150"/>
      <c r="T20" s="163"/>
      <c r="U20" s="163"/>
      <c r="V20" s="163"/>
      <c r="W20" s="163"/>
      <c r="X20" s="163"/>
      <c r="Y20" s="163"/>
      <c r="Z20" s="164"/>
      <c r="AA20" s="163"/>
      <c r="AB20" s="163"/>
      <c r="AC20" s="163"/>
      <c r="AD20" s="163"/>
      <c r="AE20" s="164"/>
      <c r="AF20" s="163"/>
    </row>
    <row r="21" spans="1:32" ht="13.5" thickBot="1">
      <c r="A21" s="77"/>
      <c r="B21" s="155"/>
      <c r="C21" s="156"/>
      <c r="D21" s="157"/>
      <c r="E21" s="157"/>
      <c r="F21" s="157"/>
      <c r="G21" s="157"/>
      <c r="H21" s="157"/>
      <c r="I21" s="156"/>
      <c r="J21" s="156"/>
      <c r="K21" s="157"/>
      <c r="L21" s="157"/>
      <c r="M21" s="157"/>
      <c r="N21" s="156"/>
      <c r="O21" s="156"/>
      <c r="P21" s="158"/>
      <c r="Q21" s="157"/>
      <c r="R21" s="157"/>
      <c r="S21" s="157"/>
      <c r="T21" s="165"/>
      <c r="U21" s="165"/>
      <c r="V21" s="165"/>
      <c r="W21" s="165"/>
      <c r="X21" s="165"/>
      <c r="Y21" s="165"/>
      <c r="Z21" s="166"/>
      <c r="AA21" s="165"/>
      <c r="AB21" s="165"/>
      <c r="AC21" s="165"/>
      <c r="AD21" s="165"/>
      <c r="AE21" s="166"/>
      <c r="AF21" s="167"/>
    </row>
    <row r="22" spans="1:32" ht="13.5" thickTop="1">
      <c r="A22" s="77"/>
      <c r="B22" s="97"/>
      <c r="C22" s="144"/>
      <c r="D22" s="136"/>
      <c r="E22" s="136"/>
      <c r="F22" s="136"/>
      <c r="G22" s="136"/>
      <c r="H22" s="136"/>
      <c r="I22" s="144"/>
      <c r="J22" s="144"/>
      <c r="K22" s="136"/>
      <c r="L22" s="136"/>
      <c r="M22" s="136"/>
      <c r="N22" s="144"/>
      <c r="O22" s="144"/>
      <c r="P22" s="145"/>
      <c r="Q22" s="136"/>
      <c r="R22" s="136"/>
      <c r="S22" s="136"/>
      <c r="Z22" s="137"/>
      <c r="AE22" s="137"/>
    </row>
    <row r="23" spans="1:32">
      <c r="A23" s="77"/>
      <c r="B23" s="97"/>
      <c r="C23" s="144"/>
      <c r="D23" s="136"/>
      <c r="E23" s="136"/>
      <c r="F23" s="136"/>
      <c r="G23" s="136"/>
      <c r="H23" s="136"/>
      <c r="I23" s="144"/>
      <c r="J23" s="144"/>
      <c r="K23" s="136"/>
      <c r="L23" s="136"/>
      <c r="M23" s="136"/>
      <c r="N23" s="144"/>
      <c r="O23" s="144"/>
      <c r="P23" s="145"/>
      <c r="Q23" s="136"/>
      <c r="R23" s="136"/>
      <c r="S23" s="136"/>
      <c r="T23" s="142"/>
      <c r="U23" s="142"/>
      <c r="V23" s="142"/>
      <c r="W23" s="142"/>
      <c r="X23" s="142"/>
      <c r="Y23" s="142"/>
      <c r="Z23" s="143"/>
      <c r="AA23" s="142"/>
      <c r="AB23" s="142"/>
      <c r="AC23" s="142"/>
      <c r="AD23" s="142"/>
      <c r="AE23" s="143"/>
    </row>
    <row r="24" spans="1:32">
      <c r="A24" s="77"/>
      <c r="B24" s="97"/>
      <c r="C24" s="144"/>
      <c r="D24" s="136"/>
      <c r="E24" s="136"/>
      <c r="F24" s="136"/>
      <c r="G24" s="136"/>
      <c r="H24" s="136"/>
      <c r="I24" s="144"/>
      <c r="J24" s="144"/>
      <c r="K24" s="136"/>
      <c r="L24" s="136"/>
      <c r="M24" s="136"/>
      <c r="N24" s="144"/>
      <c r="O24" s="144"/>
      <c r="P24" s="145"/>
      <c r="Q24" s="136"/>
      <c r="R24" s="136"/>
      <c r="S24" s="136"/>
      <c r="Z24" s="137"/>
      <c r="AE24" s="137"/>
    </row>
    <row r="25" spans="1:32">
      <c r="A25" s="77"/>
      <c r="B25" s="97"/>
      <c r="C25" s="144"/>
      <c r="D25" s="136"/>
      <c r="E25" s="136"/>
      <c r="F25" s="136"/>
      <c r="G25" s="136"/>
      <c r="H25" s="136"/>
      <c r="I25" s="144"/>
      <c r="J25" s="144"/>
      <c r="K25" s="136"/>
      <c r="L25" s="136"/>
      <c r="M25" s="136"/>
      <c r="N25" s="144"/>
      <c r="O25" s="144"/>
      <c r="P25" s="145"/>
      <c r="Q25" s="136"/>
      <c r="R25" s="136"/>
      <c r="S25" s="136"/>
      <c r="T25" s="142"/>
      <c r="U25" s="142"/>
      <c r="V25" s="142"/>
      <c r="W25" s="142"/>
      <c r="X25" s="142"/>
      <c r="Y25" s="142"/>
      <c r="Z25" s="143"/>
      <c r="AA25" s="142"/>
      <c r="AB25" s="142"/>
      <c r="AC25" s="142"/>
      <c r="AD25" s="142"/>
      <c r="AE25" s="143"/>
    </row>
    <row r="26" spans="1:32">
      <c r="A26" s="77"/>
      <c r="B26" s="97"/>
      <c r="C26" s="144"/>
      <c r="D26" s="136"/>
      <c r="E26" s="136"/>
      <c r="F26" s="136"/>
      <c r="G26" s="136"/>
      <c r="H26" s="136"/>
      <c r="I26" s="144"/>
      <c r="J26" s="144"/>
      <c r="K26" s="136"/>
      <c r="L26" s="136"/>
      <c r="M26" s="136"/>
      <c r="N26" s="144"/>
      <c r="O26" s="144"/>
      <c r="P26" s="145"/>
      <c r="Q26" s="136"/>
      <c r="R26" s="136"/>
      <c r="S26" s="136"/>
      <c r="Z26" s="137"/>
      <c r="AE26" s="137"/>
    </row>
    <row r="27" spans="1:32" ht="13.5" thickBot="1">
      <c r="A27" s="77"/>
      <c r="B27" s="97"/>
      <c r="C27" s="144"/>
      <c r="D27" s="136"/>
      <c r="E27" s="136"/>
      <c r="F27" s="136"/>
      <c r="G27" s="136"/>
      <c r="H27" s="136"/>
      <c r="I27" s="144"/>
      <c r="J27" s="144"/>
      <c r="K27" s="136"/>
      <c r="L27" s="136"/>
      <c r="M27" s="136"/>
      <c r="N27" s="144"/>
      <c r="O27" s="144"/>
      <c r="P27" s="145"/>
      <c r="Q27" s="136"/>
      <c r="R27" s="136"/>
      <c r="S27" s="136"/>
      <c r="T27" s="142"/>
      <c r="U27" s="142"/>
      <c r="V27" s="142"/>
      <c r="W27" s="142"/>
      <c r="X27" s="142"/>
      <c r="Y27" s="142"/>
      <c r="Z27" s="143"/>
      <c r="AA27" s="142"/>
      <c r="AB27" s="142"/>
      <c r="AC27" s="142"/>
      <c r="AD27" s="142"/>
      <c r="AE27" s="143"/>
    </row>
    <row r="28" spans="1:32" ht="13.5" thickTop="1">
      <c r="A28" s="77"/>
      <c r="B28" s="97"/>
      <c r="C28" s="144"/>
      <c r="D28" s="136"/>
      <c r="E28" s="136"/>
      <c r="F28" s="136"/>
      <c r="G28" s="136"/>
      <c r="H28" s="136"/>
      <c r="I28" s="144"/>
      <c r="J28" s="144"/>
      <c r="K28" s="136"/>
      <c r="L28" s="136"/>
      <c r="M28" s="136"/>
      <c r="N28" s="144"/>
      <c r="O28" s="144"/>
      <c r="P28" s="145"/>
      <c r="Q28" s="150"/>
      <c r="R28" s="150"/>
      <c r="S28" s="150"/>
      <c r="T28" s="163"/>
      <c r="U28" s="163"/>
      <c r="V28" s="163"/>
      <c r="W28" s="163"/>
      <c r="X28" s="163"/>
      <c r="Y28" s="163"/>
      <c r="Z28" s="164"/>
      <c r="AA28" s="163"/>
      <c r="AB28" s="163"/>
      <c r="AC28" s="163"/>
      <c r="AD28" s="163"/>
      <c r="AE28" s="164"/>
      <c r="AF28" s="163"/>
    </row>
    <row r="29" spans="1:32" ht="13.5" thickBot="1">
      <c r="A29" s="77"/>
      <c r="B29" s="97"/>
      <c r="C29" s="144"/>
      <c r="D29" s="136"/>
      <c r="E29" s="136"/>
      <c r="F29" s="136"/>
      <c r="G29" s="136"/>
      <c r="H29" s="136"/>
      <c r="I29" s="144"/>
      <c r="J29" s="144"/>
      <c r="K29" s="136"/>
      <c r="L29" s="136"/>
      <c r="M29" s="136"/>
      <c r="N29" s="144"/>
      <c r="O29" s="144"/>
      <c r="P29" s="145"/>
      <c r="Q29" s="157"/>
      <c r="R29" s="157"/>
      <c r="S29" s="157"/>
      <c r="T29" s="165"/>
      <c r="U29" s="165"/>
      <c r="V29" s="165"/>
      <c r="W29" s="165"/>
      <c r="X29" s="165"/>
      <c r="Y29" s="165"/>
      <c r="Z29" s="166"/>
      <c r="AA29" s="165"/>
      <c r="AB29" s="165"/>
      <c r="AC29" s="165"/>
      <c r="AD29" s="165"/>
      <c r="AE29" s="166"/>
      <c r="AF29" s="167"/>
    </row>
    <row r="30" spans="1:32" ht="13.5" thickTop="1">
      <c r="A30" s="77"/>
      <c r="B30" s="97"/>
      <c r="C30" s="144"/>
      <c r="D30" s="136"/>
      <c r="E30" s="136"/>
      <c r="F30" s="136"/>
      <c r="G30" s="136"/>
      <c r="H30" s="136"/>
      <c r="I30" s="144"/>
      <c r="J30" s="144"/>
      <c r="K30" s="136"/>
      <c r="L30" s="136"/>
      <c r="M30" s="136"/>
      <c r="N30" s="144"/>
      <c r="O30" s="144"/>
      <c r="P30" s="145"/>
      <c r="Q30" s="136"/>
      <c r="R30" s="136"/>
      <c r="S30" s="136"/>
      <c r="Z30" s="137"/>
      <c r="AE30" s="137"/>
    </row>
    <row r="31" spans="1:32">
      <c r="A31" s="77"/>
      <c r="B31" s="97"/>
      <c r="C31" s="144"/>
      <c r="D31" s="136"/>
      <c r="E31" s="136"/>
      <c r="F31" s="136"/>
      <c r="G31" s="136"/>
      <c r="H31" s="136"/>
      <c r="I31" s="144"/>
      <c r="J31" s="144"/>
      <c r="K31" s="136"/>
      <c r="L31" s="136"/>
      <c r="M31" s="136"/>
      <c r="N31" s="144"/>
      <c r="O31" s="144"/>
      <c r="P31" s="145"/>
      <c r="Q31" s="136"/>
      <c r="R31" s="136"/>
      <c r="S31" s="136"/>
      <c r="T31" s="142"/>
      <c r="U31" s="142"/>
      <c r="V31" s="142"/>
      <c r="W31" s="142"/>
      <c r="X31" s="142"/>
      <c r="Y31" s="142"/>
      <c r="Z31" s="143"/>
      <c r="AA31" s="142"/>
      <c r="AB31" s="142"/>
      <c r="AC31" s="142"/>
      <c r="AD31" s="142"/>
      <c r="AE31" s="143"/>
    </row>
    <row r="32" spans="1:32">
      <c r="A32" s="77"/>
      <c r="B32" s="97"/>
      <c r="C32" s="144"/>
      <c r="D32" s="136"/>
      <c r="E32" s="136"/>
      <c r="F32" s="136"/>
      <c r="G32" s="136"/>
      <c r="H32" s="136"/>
      <c r="I32" s="144"/>
      <c r="J32" s="144"/>
      <c r="K32" s="136"/>
      <c r="L32" s="136"/>
      <c r="M32" s="136"/>
      <c r="N32" s="144"/>
      <c r="O32" s="144"/>
      <c r="P32" s="145"/>
      <c r="Q32" s="136"/>
      <c r="R32" s="136"/>
      <c r="S32" s="136"/>
      <c r="Z32" s="137"/>
      <c r="AE32" s="137"/>
    </row>
    <row r="33" spans="1:32">
      <c r="A33" s="77"/>
      <c r="B33" s="97"/>
      <c r="C33" s="144"/>
      <c r="D33" s="136"/>
      <c r="E33" s="136"/>
      <c r="F33" s="136"/>
      <c r="G33" s="136"/>
      <c r="H33" s="136"/>
      <c r="I33" s="144"/>
      <c r="J33" s="144"/>
      <c r="K33" s="136"/>
      <c r="L33" s="136"/>
      <c r="M33" s="136"/>
      <c r="N33" s="144"/>
      <c r="O33" s="144"/>
      <c r="P33" s="145"/>
      <c r="Q33" s="136"/>
      <c r="R33" s="136"/>
      <c r="S33" s="136"/>
      <c r="T33" s="142"/>
      <c r="U33" s="142"/>
      <c r="V33" s="142"/>
      <c r="W33" s="142"/>
      <c r="X33" s="142"/>
      <c r="Y33" s="142"/>
      <c r="Z33" s="143"/>
      <c r="AA33" s="142"/>
      <c r="AB33" s="142"/>
      <c r="AC33" s="142"/>
      <c r="AD33" s="142"/>
      <c r="AE33" s="143"/>
    </row>
    <row r="34" spans="1:32">
      <c r="A34" s="77"/>
      <c r="B34" s="97"/>
      <c r="C34" s="144"/>
      <c r="D34" s="136"/>
      <c r="E34" s="136"/>
      <c r="F34" s="136"/>
      <c r="G34" s="136"/>
      <c r="H34" s="136"/>
      <c r="I34" s="144"/>
      <c r="J34" s="144"/>
      <c r="K34" s="136"/>
      <c r="L34" s="136"/>
      <c r="M34" s="136"/>
      <c r="N34" s="144"/>
      <c r="O34" s="144"/>
      <c r="P34" s="145"/>
      <c r="Q34" s="136"/>
      <c r="R34" s="136"/>
      <c r="S34" s="136"/>
      <c r="Z34" s="137"/>
      <c r="AE34" s="137"/>
    </row>
    <row r="35" spans="1:32">
      <c r="A35" s="77"/>
      <c r="B35" s="97"/>
      <c r="C35" s="144"/>
      <c r="D35" s="136"/>
      <c r="E35" s="136"/>
      <c r="F35" s="136"/>
      <c r="G35" s="136"/>
      <c r="H35" s="136"/>
      <c r="I35" s="144"/>
      <c r="J35" s="144"/>
      <c r="K35" s="136"/>
      <c r="L35" s="136"/>
      <c r="M35" s="136"/>
      <c r="N35" s="144"/>
      <c r="O35" s="144"/>
      <c r="P35" s="145"/>
      <c r="Q35" s="136"/>
      <c r="R35" s="136"/>
      <c r="S35" s="136"/>
      <c r="T35" s="142"/>
      <c r="U35" s="142"/>
      <c r="V35" s="142"/>
      <c r="W35" s="142"/>
      <c r="X35" s="142"/>
      <c r="Y35" s="142"/>
      <c r="Z35" s="143"/>
      <c r="AA35" s="142"/>
      <c r="AB35" s="142"/>
      <c r="AC35" s="142"/>
      <c r="AD35" s="142"/>
      <c r="AE35" s="143"/>
    </row>
    <row r="36" spans="1:32">
      <c r="A36" s="77"/>
      <c r="B36" s="97"/>
      <c r="C36" s="144"/>
      <c r="D36" s="136"/>
      <c r="E36" s="136"/>
      <c r="F36" s="136"/>
      <c r="G36" s="136"/>
      <c r="H36" s="136"/>
      <c r="I36" s="144"/>
      <c r="J36" s="144"/>
      <c r="K36" s="136"/>
      <c r="L36" s="136"/>
      <c r="M36" s="136"/>
      <c r="N36" s="144"/>
      <c r="O36" s="144"/>
      <c r="P36" s="145"/>
      <c r="Q36" s="136"/>
      <c r="R36" s="136"/>
      <c r="S36" s="136"/>
      <c r="Z36" s="137"/>
      <c r="AE36" s="137"/>
    </row>
    <row r="37" spans="1:32" ht="13.5" thickBot="1">
      <c r="A37" s="77"/>
      <c r="B37" s="97"/>
      <c r="C37" s="144"/>
      <c r="D37" s="136"/>
      <c r="E37" s="136"/>
      <c r="F37" s="136"/>
      <c r="G37" s="136"/>
      <c r="H37" s="136"/>
      <c r="I37" s="144"/>
      <c r="J37" s="144"/>
      <c r="K37" s="136"/>
      <c r="L37" s="136"/>
      <c r="M37" s="136"/>
      <c r="N37" s="144"/>
      <c r="O37" s="144"/>
      <c r="P37" s="145"/>
      <c r="Q37" s="136"/>
      <c r="R37" s="136"/>
      <c r="S37" s="136"/>
      <c r="T37" s="111"/>
      <c r="U37" s="111"/>
      <c r="V37" s="111"/>
      <c r="W37" s="111"/>
      <c r="X37" s="111"/>
      <c r="Y37" s="111"/>
      <c r="Z37" s="168"/>
      <c r="AA37" s="111"/>
      <c r="AB37" s="111"/>
      <c r="AC37" s="111"/>
      <c r="AD37" s="111"/>
      <c r="AE37" s="168"/>
    </row>
    <row r="38" spans="1:32">
      <c r="A38" s="85"/>
      <c r="B38" s="72"/>
      <c r="C38" s="133"/>
      <c r="D38" s="134"/>
      <c r="E38" s="134"/>
      <c r="F38" s="134"/>
      <c r="G38" s="134"/>
      <c r="H38" s="134"/>
      <c r="I38" s="133"/>
      <c r="J38" s="133"/>
      <c r="K38" s="134"/>
      <c r="L38" s="134"/>
      <c r="M38" s="134"/>
      <c r="N38" s="133"/>
      <c r="O38" s="133"/>
      <c r="P38" s="135"/>
      <c r="Q38" s="136"/>
      <c r="R38" s="136"/>
      <c r="S38" s="136"/>
      <c r="T38" s="136"/>
      <c r="Z38" s="137"/>
      <c r="AE38" s="137"/>
    </row>
    <row r="39" spans="1:32">
      <c r="A39" s="77"/>
      <c r="B39" s="138"/>
      <c r="C39" s="139"/>
      <c r="D39" s="140"/>
      <c r="E39" s="140"/>
      <c r="F39" s="140"/>
      <c r="G39" s="140"/>
      <c r="H39" s="140"/>
      <c r="I39" s="139"/>
      <c r="J39" s="139"/>
      <c r="K39" s="140"/>
      <c r="L39" s="140"/>
      <c r="M39" s="140"/>
      <c r="N39" s="139"/>
      <c r="O39" s="139"/>
      <c r="P39" s="141"/>
      <c r="Q39" s="136"/>
      <c r="R39" s="136"/>
      <c r="S39" s="136"/>
      <c r="T39" s="142"/>
      <c r="U39" s="142"/>
      <c r="V39" s="142"/>
      <c r="W39" s="142"/>
      <c r="X39" s="142"/>
      <c r="Y39" s="142"/>
      <c r="Z39" s="143"/>
      <c r="AA39" s="142"/>
      <c r="AB39" s="142"/>
      <c r="AC39" s="142"/>
      <c r="AD39" s="142"/>
      <c r="AE39" s="143"/>
    </row>
    <row r="40" spans="1:32">
      <c r="A40" s="77"/>
      <c r="B40" s="97"/>
      <c r="C40" s="144"/>
      <c r="D40" s="136"/>
      <c r="E40" s="136"/>
      <c r="F40" s="136"/>
      <c r="G40" s="136"/>
      <c r="H40" s="136"/>
      <c r="I40" s="144"/>
      <c r="J40" s="144"/>
      <c r="K40" s="136"/>
      <c r="L40" s="136"/>
      <c r="M40" s="136"/>
      <c r="N40" s="144"/>
      <c r="O40" s="144"/>
      <c r="P40" s="145"/>
      <c r="Q40" s="136"/>
      <c r="R40" s="136"/>
      <c r="S40" s="136"/>
      <c r="Z40" s="137"/>
      <c r="AE40" s="137"/>
    </row>
    <row r="41" spans="1:32">
      <c r="A41" s="77"/>
      <c r="B41" s="97"/>
      <c r="C41" s="144"/>
      <c r="D41" s="136"/>
      <c r="E41" s="136"/>
      <c r="F41" s="136"/>
      <c r="G41" s="136"/>
      <c r="H41" s="136"/>
      <c r="I41" s="144"/>
      <c r="J41" s="144"/>
      <c r="K41" s="136"/>
      <c r="L41" s="136"/>
      <c r="M41" s="136"/>
      <c r="N41" s="144"/>
      <c r="O41" s="144"/>
      <c r="P41" s="145"/>
      <c r="Q41" s="136"/>
      <c r="R41" s="136"/>
      <c r="S41" s="136"/>
      <c r="T41" s="142"/>
      <c r="U41" s="142"/>
      <c r="V41" s="142"/>
      <c r="W41" s="169"/>
      <c r="X41" s="142"/>
      <c r="Y41" s="142"/>
      <c r="Z41" s="143"/>
      <c r="AA41" s="142"/>
      <c r="AB41" s="142"/>
      <c r="AC41" s="142"/>
      <c r="AD41" s="142"/>
      <c r="AE41" s="143"/>
    </row>
    <row r="42" spans="1:32">
      <c r="A42" s="77"/>
      <c r="B42" s="97"/>
      <c r="C42" s="144"/>
      <c r="D42" s="136"/>
      <c r="E42" s="136"/>
      <c r="F42" s="136"/>
      <c r="G42" s="136"/>
      <c r="H42" s="136"/>
      <c r="I42" s="144"/>
      <c r="J42" s="144"/>
      <c r="K42" s="136"/>
      <c r="L42" s="136"/>
      <c r="M42" s="136"/>
      <c r="N42" s="144"/>
      <c r="O42" s="144"/>
      <c r="P42" s="145"/>
      <c r="Q42" s="136"/>
      <c r="R42" s="136"/>
      <c r="S42" s="136"/>
      <c r="Z42" s="137"/>
      <c r="AE42" s="137"/>
    </row>
    <row r="43" spans="1:32" ht="13.5" thickBot="1">
      <c r="A43" s="77"/>
      <c r="B43" s="97"/>
      <c r="C43" s="144"/>
      <c r="D43" s="136"/>
      <c r="E43" s="136"/>
      <c r="F43" s="136"/>
      <c r="G43" s="136"/>
      <c r="H43" s="136"/>
      <c r="I43" s="144"/>
      <c r="J43" s="144"/>
      <c r="K43" s="136"/>
      <c r="L43" s="136"/>
      <c r="M43" s="136"/>
      <c r="N43" s="144"/>
      <c r="O43" s="144"/>
      <c r="P43" s="145"/>
      <c r="Q43" s="136"/>
      <c r="R43" s="136"/>
      <c r="S43" s="136"/>
      <c r="T43" s="142"/>
      <c r="U43" s="142"/>
      <c r="V43" s="142"/>
      <c r="W43" s="142"/>
      <c r="X43" s="142"/>
      <c r="Y43" s="142"/>
      <c r="Z43" s="143"/>
      <c r="AA43" s="142"/>
      <c r="AB43" s="142"/>
      <c r="AC43" s="142"/>
      <c r="AD43" s="142"/>
      <c r="AE43" s="143"/>
    </row>
    <row r="44" spans="1:32" ht="13.5" thickTop="1">
      <c r="A44" s="77"/>
      <c r="B44" s="170"/>
      <c r="C44" s="171"/>
      <c r="D44" s="172"/>
      <c r="E44" s="172"/>
      <c r="F44" s="172"/>
      <c r="G44" s="172"/>
      <c r="H44" s="172"/>
      <c r="I44" s="171"/>
      <c r="J44" s="171"/>
      <c r="K44" s="172"/>
      <c r="L44" s="172"/>
      <c r="M44" s="172"/>
      <c r="N44" s="171"/>
      <c r="O44" s="171"/>
      <c r="P44" s="173"/>
      <c r="Q44" s="150"/>
      <c r="R44" s="150"/>
      <c r="S44" s="150"/>
      <c r="T44" s="163"/>
      <c r="U44" s="163"/>
      <c r="V44" s="163"/>
      <c r="W44" s="163"/>
      <c r="X44" s="163"/>
      <c r="Y44" s="163"/>
      <c r="Z44" s="164"/>
      <c r="AA44" s="163"/>
      <c r="AB44" s="163"/>
      <c r="AC44" s="163"/>
      <c r="AD44" s="163"/>
      <c r="AE44" s="164"/>
      <c r="AF44" s="163"/>
    </row>
    <row r="45" spans="1:32" ht="13.5" thickBot="1">
      <c r="A45" s="77"/>
      <c r="B45" s="170"/>
      <c r="C45" s="171"/>
      <c r="D45" s="172"/>
      <c r="E45" s="172"/>
      <c r="F45" s="172"/>
      <c r="G45" s="172"/>
      <c r="H45" s="172"/>
      <c r="I45" s="171"/>
      <c r="J45" s="171"/>
      <c r="K45" s="172"/>
      <c r="L45" s="172"/>
      <c r="M45" s="172"/>
      <c r="N45" s="171"/>
      <c r="O45" s="171"/>
      <c r="P45" s="173"/>
      <c r="Q45" s="157"/>
      <c r="R45" s="157"/>
      <c r="S45" s="157"/>
      <c r="T45" s="165"/>
      <c r="U45" s="165"/>
      <c r="V45" s="165"/>
      <c r="W45" s="165"/>
      <c r="X45" s="165"/>
      <c r="Y45" s="165"/>
      <c r="Z45" s="166"/>
      <c r="AA45" s="165"/>
      <c r="AB45" s="165"/>
      <c r="AC45" s="165"/>
      <c r="AD45" s="165"/>
      <c r="AE45" s="166"/>
      <c r="AF45" s="167"/>
    </row>
    <row r="46" spans="1:32" ht="13.5" thickTop="1">
      <c r="A46" s="77"/>
      <c r="B46" s="97"/>
      <c r="C46" s="144"/>
      <c r="D46" s="136"/>
      <c r="E46" s="136"/>
      <c r="F46" s="136"/>
      <c r="G46" s="136"/>
      <c r="H46" s="136"/>
      <c r="I46" s="144"/>
      <c r="J46" s="144"/>
      <c r="K46" s="136"/>
      <c r="L46" s="136"/>
      <c r="M46" s="136"/>
      <c r="N46" s="144"/>
      <c r="O46" s="144"/>
      <c r="P46" s="145"/>
      <c r="Q46" s="136"/>
      <c r="R46" s="136"/>
      <c r="S46" s="136"/>
      <c r="Z46" s="137"/>
      <c r="AE46" s="137"/>
    </row>
    <row r="47" spans="1:32">
      <c r="A47" s="77"/>
      <c r="B47" s="97"/>
      <c r="C47" s="144"/>
      <c r="D47" s="136"/>
      <c r="E47" s="136"/>
      <c r="F47" s="136"/>
      <c r="G47" s="136"/>
      <c r="H47" s="136"/>
      <c r="I47" s="144"/>
      <c r="J47" s="144"/>
      <c r="K47" s="136"/>
      <c r="L47" s="136"/>
      <c r="M47" s="136"/>
      <c r="N47" s="144"/>
      <c r="O47" s="144"/>
      <c r="P47" s="145"/>
      <c r="Q47" s="136"/>
      <c r="R47" s="136"/>
      <c r="S47" s="136"/>
      <c r="T47" s="142"/>
      <c r="U47" s="142"/>
      <c r="V47" s="142"/>
      <c r="W47" s="142"/>
      <c r="X47" s="142"/>
      <c r="Y47" s="142"/>
      <c r="Z47" s="143"/>
      <c r="AA47" s="142"/>
      <c r="AB47" s="142"/>
      <c r="AC47" s="142"/>
      <c r="AD47" s="142"/>
      <c r="AE47" s="143"/>
    </row>
    <row r="48" spans="1:32">
      <c r="A48" s="77"/>
      <c r="B48" s="97"/>
      <c r="C48" s="144"/>
      <c r="D48" s="136"/>
      <c r="E48" s="136"/>
      <c r="F48" s="136"/>
      <c r="G48" s="136"/>
      <c r="H48" s="136"/>
      <c r="I48" s="144"/>
      <c r="J48" s="144"/>
      <c r="K48" s="136"/>
      <c r="L48" s="136"/>
      <c r="M48" s="136"/>
      <c r="N48" s="144"/>
      <c r="O48" s="144"/>
      <c r="P48" s="145"/>
      <c r="Q48" s="136"/>
      <c r="R48" s="136"/>
      <c r="S48" s="136"/>
      <c r="Z48" s="137"/>
      <c r="AE48" s="137"/>
    </row>
    <row r="49" spans="1:32">
      <c r="A49" s="77"/>
      <c r="B49" s="97"/>
      <c r="C49" s="144"/>
      <c r="D49" s="136"/>
      <c r="E49" s="136"/>
      <c r="F49" s="136"/>
      <c r="G49" s="136"/>
      <c r="H49" s="136"/>
      <c r="I49" s="144"/>
      <c r="J49" s="144"/>
      <c r="K49" s="136"/>
      <c r="L49" s="136"/>
      <c r="M49" s="136"/>
      <c r="N49" s="144"/>
      <c r="O49" s="144"/>
      <c r="P49" s="145"/>
      <c r="Q49" s="136"/>
      <c r="R49" s="136"/>
      <c r="S49" s="136"/>
      <c r="T49" s="142"/>
      <c r="U49" s="142"/>
      <c r="V49" s="142"/>
      <c r="W49" s="169"/>
      <c r="X49" s="169"/>
      <c r="Y49" s="142"/>
      <c r="Z49" s="143"/>
      <c r="AA49" s="142"/>
      <c r="AB49" s="142"/>
      <c r="AC49" s="169"/>
      <c r="AD49" s="142"/>
      <c r="AE49" s="143"/>
    </row>
    <row r="50" spans="1:32">
      <c r="A50" s="77"/>
      <c r="B50" s="97"/>
      <c r="C50" s="144"/>
      <c r="D50" s="136"/>
      <c r="E50" s="136"/>
      <c r="F50" s="136"/>
      <c r="G50" s="136"/>
      <c r="H50" s="136"/>
      <c r="I50" s="144"/>
      <c r="J50" s="144"/>
      <c r="K50" s="136"/>
      <c r="L50" s="136"/>
      <c r="M50" s="136"/>
      <c r="N50" s="144"/>
      <c r="O50" s="144"/>
      <c r="P50" s="145"/>
      <c r="Q50" s="136"/>
      <c r="R50" s="136"/>
      <c r="S50" s="136"/>
      <c r="Z50" s="137"/>
      <c r="AE50" s="137"/>
    </row>
    <row r="51" spans="1:32" ht="13.5" thickBot="1">
      <c r="A51" s="77"/>
      <c r="B51" s="97"/>
      <c r="C51" s="144"/>
      <c r="D51" s="136"/>
      <c r="E51" s="136"/>
      <c r="F51" s="136"/>
      <c r="G51" s="136"/>
      <c r="H51" s="136"/>
      <c r="I51" s="144"/>
      <c r="J51" s="144"/>
      <c r="K51" s="136"/>
      <c r="L51" s="136"/>
      <c r="M51" s="136"/>
      <c r="N51" s="144"/>
      <c r="O51" s="144"/>
      <c r="P51" s="145"/>
      <c r="Q51" s="136"/>
      <c r="R51" s="136"/>
      <c r="S51" s="136"/>
      <c r="T51" s="142"/>
      <c r="U51" s="142"/>
      <c r="V51" s="142"/>
      <c r="W51" s="142"/>
      <c r="X51" s="142"/>
      <c r="Y51" s="142"/>
      <c r="Z51" s="143"/>
      <c r="AA51" s="142"/>
      <c r="AB51" s="142"/>
      <c r="AC51" s="142"/>
      <c r="AD51" s="142"/>
      <c r="AE51" s="143"/>
    </row>
    <row r="52" spans="1:32" ht="13.5" thickTop="1">
      <c r="A52" s="77"/>
      <c r="B52" s="97"/>
      <c r="C52" s="144"/>
      <c r="D52" s="136"/>
      <c r="E52" s="136"/>
      <c r="F52" s="136"/>
      <c r="G52" s="136"/>
      <c r="H52" s="136"/>
      <c r="I52" s="144"/>
      <c r="J52" s="144"/>
      <c r="K52" s="136"/>
      <c r="L52" s="136"/>
      <c r="M52" s="136"/>
      <c r="N52" s="144"/>
      <c r="O52" s="144"/>
      <c r="P52" s="145"/>
      <c r="Q52" s="150"/>
      <c r="R52" s="150"/>
      <c r="S52" s="150"/>
      <c r="T52" s="163"/>
      <c r="U52" s="163"/>
      <c r="V52" s="163"/>
      <c r="W52" s="163"/>
      <c r="X52" s="163"/>
      <c r="Y52" s="163"/>
      <c r="Z52" s="164"/>
      <c r="AA52" s="163"/>
      <c r="AB52" s="163"/>
      <c r="AC52" s="163"/>
      <c r="AD52" s="163"/>
      <c r="AE52" s="164"/>
      <c r="AF52" s="163"/>
    </row>
    <row r="53" spans="1:32" ht="13.5" thickBot="1">
      <c r="A53" s="77"/>
      <c r="B53" s="97"/>
      <c r="C53" s="144"/>
      <c r="D53" s="136"/>
      <c r="E53" s="136"/>
      <c r="F53" s="136"/>
      <c r="G53" s="136"/>
      <c r="H53" s="136"/>
      <c r="I53" s="144"/>
      <c r="J53" s="144"/>
      <c r="K53" s="136"/>
      <c r="L53" s="136"/>
      <c r="M53" s="136"/>
      <c r="N53" s="144"/>
      <c r="O53" s="144"/>
      <c r="P53" s="145"/>
      <c r="Q53" s="157"/>
      <c r="R53" s="157"/>
      <c r="S53" s="157"/>
      <c r="T53" s="165"/>
      <c r="U53" s="165"/>
      <c r="V53" s="165"/>
      <c r="W53" s="165"/>
      <c r="X53" s="165"/>
      <c r="Y53" s="165"/>
      <c r="Z53" s="166"/>
      <c r="AA53" s="165"/>
      <c r="AB53" s="165"/>
      <c r="AC53" s="165"/>
      <c r="AD53" s="165"/>
      <c r="AE53" s="166"/>
      <c r="AF53" s="167"/>
    </row>
    <row r="54" spans="1:32" ht="13.5" thickTop="1">
      <c r="A54" s="77"/>
      <c r="B54" s="97"/>
      <c r="C54" s="144"/>
      <c r="D54" s="136"/>
      <c r="E54" s="136"/>
      <c r="F54" s="136"/>
      <c r="G54" s="136"/>
      <c r="H54" s="136"/>
      <c r="I54" s="144"/>
      <c r="J54" s="144"/>
      <c r="K54" s="136"/>
      <c r="L54" s="136"/>
      <c r="M54" s="136"/>
      <c r="N54" s="144"/>
      <c r="O54" s="144"/>
      <c r="P54" s="145"/>
      <c r="Q54" s="136"/>
      <c r="R54" s="136"/>
      <c r="S54" s="136"/>
      <c r="Z54" s="137"/>
      <c r="AE54" s="137"/>
    </row>
    <row r="55" spans="1:32">
      <c r="A55" s="77"/>
      <c r="B55" s="97"/>
      <c r="C55" s="144"/>
      <c r="D55" s="136"/>
      <c r="E55" s="136"/>
      <c r="F55" s="136"/>
      <c r="G55" s="136"/>
      <c r="H55" s="136"/>
      <c r="I55" s="144"/>
      <c r="J55" s="144"/>
      <c r="K55" s="136"/>
      <c r="L55" s="136"/>
      <c r="M55" s="136"/>
      <c r="N55" s="144"/>
      <c r="O55" s="144"/>
      <c r="P55" s="145"/>
      <c r="Q55" s="136"/>
      <c r="R55" s="136"/>
      <c r="S55" s="136"/>
      <c r="T55" s="142"/>
      <c r="U55" s="142"/>
      <c r="V55" s="142"/>
      <c r="W55" s="142"/>
      <c r="X55" s="142"/>
      <c r="Y55" s="142"/>
      <c r="Z55" s="143"/>
      <c r="AA55" s="142"/>
      <c r="AB55" s="142"/>
      <c r="AC55" s="142"/>
      <c r="AD55" s="142"/>
      <c r="AE55" s="143"/>
    </row>
    <row r="56" spans="1:32">
      <c r="A56" s="77"/>
      <c r="B56" s="97"/>
      <c r="C56" s="144"/>
      <c r="D56" s="136"/>
      <c r="E56" s="136"/>
      <c r="F56" s="136"/>
      <c r="G56" s="136"/>
      <c r="H56" s="136"/>
      <c r="I56" s="144"/>
      <c r="J56" s="144"/>
      <c r="K56" s="136"/>
      <c r="L56" s="136"/>
      <c r="M56" s="136"/>
      <c r="N56" s="144"/>
      <c r="O56" s="144"/>
      <c r="P56" s="145"/>
      <c r="Q56" s="136"/>
      <c r="R56" s="136"/>
      <c r="S56" s="136"/>
      <c r="Z56" s="137"/>
      <c r="AE56" s="137"/>
    </row>
    <row r="57" spans="1:32">
      <c r="A57" s="77"/>
      <c r="B57" s="97"/>
      <c r="C57" s="144"/>
      <c r="D57" s="136"/>
      <c r="E57" s="136"/>
      <c r="F57" s="136"/>
      <c r="G57" s="136"/>
      <c r="H57" s="136"/>
      <c r="I57" s="144"/>
      <c r="J57" s="144"/>
      <c r="K57" s="136"/>
      <c r="L57" s="136"/>
      <c r="M57" s="136"/>
      <c r="N57" s="144"/>
      <c r="O57" s="144"/>
      <c r="P57" s="145"/>
      <c r="Q57" s="136"/>
      <c r="R57" s="136"/>
      <c r="S57" s="136"/>
      <c r="T57" s="142"/>
      <c r="U57" s="142"/>
      <c r="V57" s="142"/>
      <c r="W57" s="142"/>
      <c r="X57" s="142"/>
      <c r="Y57" s="142"/>
      <c r="Z57" s="143"/>
      <c r="AA57" s="142"/>
      <c r="AB57" s="142"/>
      <c r="AC57" s="142"/>
      <c r="AD57" s="142"/>
      <c r="AE57" s="143"/>
    </row>
    <row r="58" spans="1:32">
      <c r="A58" s="77"/>
      <c r="B58" s="97"/>
      <c r="C58" s="144"/>
      <c r="D58" s="136"/>
      <c r="E58" s="136"/>
      <c r="F58" s="136"/>
      <c r="G58" s="136"/>
      <c r="H58" s="136"/>
      <c r="I58" s="144"/>
      <c r="J58" s="144"/>
      <c r="K58" s="136"/>
      <c r="L58" s="136"/>
      <c r="M58" s="136"/>
      <c r="N58" s="144"/>
      <c r="O58" s="144"/>
      <c r="P58" s="145"/>
      <c r="Q58" s="136"/>
      <c r="R58" s="136"/>
      <c r="S58" s="136"/>
      <c r="Z58" s="137"/>
      <c r="AE58" s="137"/>
    </row>
    <row r="59" spans="1:32" ht="13.5" thickBot="1">
      <c r="A59" s="77"/>
      <c r="B59" s="97"/>
      <c r="C59" s="144"/>
      <c r="D59" s="136"/>
      <c r="E59" s="136"/>
      <c r="F59" s="136"/>
      <c r="G59" s="136"/>
      <c r="H59" s="136"/>
      <c r="I59" s="144"/>
      <c r="J59" s="144"/>
      <c r="K59" s="136"/>
      <c r="L59" s="136"/>
      <c r="M59" s="136"/>
      <c r="N59" s="144"/>
      <c r="O59" s="144"/>
      <c r="P59" s="145"/>
      <c r="Q59" s="136"/>
      <c r="R59" s="136"/>
      <c r="S59" s="136"/>
      <c r="T59" s="142"/>
      <c r="U59" s="142"/>
      <c r="V59" s="142"/>
      <c r="W59" s="142"/>
      <c r="X59" s="142"/>
      <c r="Y59" s="142"/>
      <c r="Z59" s="143"/>
      <c r="AA59" s="142"/>
      <c r="AB59" s="142"/>
      <c r="AC59" s="142"/>
      <c r="AD59" s="142"/>
      <c r="AE59" s="143"/>
    </row>
    <row r="60" spans="1:32" ht="13.5" thickTop="1">
      <c r="A60" s="77"/>
      <c r="B60" s="97"/>
      <c r="C60" s="144"/>
      <c r="D60" s="136"/>
      <c r="E60" s="136"/>
      <c r="F60" s="136"/>
      <c r="G60" s="136"/>
      <c r="H60" s="136"/>
      <c r="I60" s="144"/>
      <c r="J60" s="144"/>
      <c r="K60" s="136"/>
      <c r="L60" s="136"/>
      <c r="M60" s="136"/>
      <c r="N60" s="144"/>
      <c r="O60" s="144"/>
      <c r="P60" s="145"/>
      <c r="Q60" s="150"/>
      <c r="R60" s="150"/>
      <c r="S60" s="150"/>
      <c r="T60" s="163"/>
      <c r="U60" s="163"/>
      <c r="V60" s="163"/>
      <c r="W60" s="163"/>
      <c r="X60" s="163"/>
      <c r="Y60" s="163"/>
      <c r="Z60" s="164"/>
      <c r="AA60" s="163"/>
      <c r="AB60" s="163"/>
      <c r="AC60" s="163"/>
      <c r="AD60" s="163"/>
      <c r="AE60" s="164"/>
      <c r="AF60" s="163"/>
    </row>
    <row r="61" spans="1:32" ht="13.5" thickBot="1">
      <c r="A61" s="77"/>
      <c r="B61" s="97"/>
      <c r="C61" s="144"/>
      <c r="D61" s="136"/>
      <c r="E61" s="136"/>
      <c r="F61" s="136"/>
      <c r="G61" s="136"/>
      <c r="H61" s="136"/>
      <c r="I61" s="144"/>
      <c r="J61" s="144"/>
      <c r="K61" s="136"/>
      <c r="L61" s="136"/>
      <c r="M61" s="136"/>
      <c r="N61" s="144"/>
      <c r="O61" s="144"/>
      <c r="P61" s="145"/>
      <c r="Q61" s="157"/>
      <c r="R61" s="157"/>
      <c r="S61" s="157"/>
      <c r="T61" s="165"/>
      <c r="U61" s="165"/>
      <c r="V61" s="165"/>
      <c r="W61" s="165"/>
      <c r="X61" s="165"/>
      <c r="Y61" s="165"/>
      <c r="Z61" s="166"/>
      <c r="AA61" s="165"/>
      <c r="AB61" s="165"/>
      <c r="AC61" s="165"/>
      <c r="AD61" s="165"/>
      <c r="AE61" s="166"/>
      <c r="AF61" s="167"/>
    </row>
    <row r="62" spans="1:32" ht="13.5" thickTop="1">
      <c r="A62" s="77"/>
      <c r="B62" s="97"/>
      <c r="C62" s="144"/>
      <c r="D62" s="136"/>
      <c r="E62" s="136"/>
      <c r="F62" s="136"/>
      <c r="G62" s="136"/>
      <c r="H62" s="136"/>
      <c r="I62" s="144"/>
      <c r="J62" s="144"/>
      <c r="K62" s="136"/>
      <c r="L62" s="136"/>
      <c r="M62" s="136"/>
      <c r="N62" s="144"/>
      <c r="O62" s="144"/>
      <c r="P62" s="145"/>
      <c r="Q62" s="136"/>
      <c r="R62" s="136"/>
      <c r="S62" s="136"/>
      <c r="Z62" s="137"/>
      <c r="AE62" s="137"/>
    </row>
    <row r="63" spans="1:32">
      <c r="A63" s="77"/>
      <c r="B63" s="97"/>
      <c r="C63" s="144"/>
      <c r="D63" s="136"/>
      <c r="E63" s="136"/>
      <c r="F63" s="136"/>
      <c r="G63" s="136"/>
      <c r="H63" s="136"/>
      <c r="I63" s="144"/>
      <c r="J63" s="144"/>
      <c r="K63" s="136"/>
      <c r="L63" s="136"/>
      <c r="M63" s="136"/>
      <c r="N63" s="144"/>
      <c r="O63" s="144"/>
      <c r="P63" s="145"/>
      <c r="Q63" s="136"/>
      <c r="R63" s="136"/>
      <c r="S63" s="136"/>
      <c r="T63" s="142"/>
      <c r="U63" s="142"/>
      <c r="V63" s="142"/>
      <c r="W63" s="142"/>
      <c r="X63" s="142"/>
      <c r="Y63" s="142"/>
      <c r="Z63" s="143"/>
      <c r="AA63" s="142"/>
      <c r="AB63" s="142"/>
      <c r="AC63" s="142"/>
      <c r="AD63" s="142"/>
      <c r="AE63" s="143"/>
    </row>
    <row r="64" spans="1:32">
      <c r="A64" s="77"/>
      <c r="B64" s="97"/>
      <c r="C64" s="144"/>
      <c r="D64" s="136"/>
      <c r="E64" s="136"/>
      <c r="F64" s="136"/>
      <c r="G64" s="136"/>
      <c r="H64" s="136"/>
      <c r="I64" s="144"/>
      <c r="J64" s="144"/>
      <c r="K64" s="136"/>
      <c r="L64" s="136"/>
      <c r="M64" s="136"/>
      <c r="N64" s="144"/>
      <c r="O64" s="144"/>
      <c r="P64" s="145"/>
      <c r="Q64" s="136"/>
      <c r="R64" s="136"/>
      <c r="S64" s="136"/>
      <c r="Z64" s="137"/>
      <c r="AE64" s="137"/>
    </row>
    <row r="65" spans="1:32">
      <c r="A65" s="77"/>
      <c r="B65" s="97"/>
      <c r="C65" s="144"/>
      <c r="D65" s="136"/>
      <c r="E65" s="136"/>
      <c r="F65" s="136"/>
      <c r="G65" s="136"/>
      <c r="H65" s="136"/>
      <c r="I65" s="144"/>
      <c r="J65" s="144"/>
      <c r="K65" s="136"/>
      <c r="L65" s="136"/>
      <c r="M65" s="136"/>
      <c r="N65" s="144"/>
      <c r="O65" s="144"/>
      <c r="P65" s="145"/>
      <c r="Q65" s="136"/>
      <c r="R65" s="136"/>
      <c r="S65" s="136"/>
      <c r="T65" s="142"/>
      <c r="U65" s="142"/>
      <c r="V65" s="142"/>
      <c r="W65" s="142"/>
      <c r="X65" s="142"/>
      <c r="Y65" s="142"/>
      <c r="Z65" s="143"/>
      <c r="AA65" s="142"/>
      <c r="AB65" s="142"/>
      <c r="AC65" s="142"/>
      <c r="AD65" s="142"/>
      <c r="AE65" s="143"/>
    </row>
    <row r="66" spans="1:32">
      <c r="A66" s="77"/>
      <c r="B66" s="97"/>
      <c r="C66" s="144"/>
      <c r="D66" s="136"/>
      <c r="E66" s="136"/>
      <c r="F66" s="136"/>
      <c r="G66" s="136"/>
      <c r="H66" s="136"/>
      <c r="I66" s="144"/>
      <c r="J66" s="144"/>
      <c r="K66" s="136"/>
      <c r="L66" s="136"/>
      <c r="M66" s="136"/>
      <c r="N66" s="144"/>
      <c r="O66" s="144"/>
      <c r="P66" s="145"/>
      <c r="Q66" s="136"/>
      <c r="R66" s="136"/>
      <c r="S66" s="136"/>
      <c r="Z66" s="137"/>
      <c r="AE66" s="137"/>
    </row>
    <row r="67" spans="1:32">
      <c r="A67" s="77"/>
      <c r="B67" s="97"/>
      <c r="C67" s="144"/>
      <c r="D67" s="136"/>
      <c r="E67" s="136"/>
      <c r="F67" s="136"/>
      <c r="G67" s="136"/>
      <c r="H67" s="136"/>
      <c r="I67" s="144"/>
      <c r="J67" s="144"/>
      <c r="K67" s="136"/>
      <c r="L67" s="136"/>
      <c r="M67" s="136"/>
      <c r="N67" s="144"/>
      <c r="O67" s="144"/>
      <c r="P67" s="145"/>
      <c r="Q67" s="136"/>
      <c r="R67" s="136"/>
      <c r="S67" s="136"/>
      <c r="T67" s="142"/>
      <c r="U67" s="142"/>
      <c r="V67" s="142"/>
      <c r="W67" s="169"/>
      <c r="X67" s="142"/>
      <c r="Y67" s="142"/>
      <c r="Z67" s="143"/>
      <c r="AA67" s="142"/>
      <c r="AB67" s="142"/>
      <c r="AC67" s="142"/>
      <c r="AD67" s="142"/>
      <c r="AE67" s="143"/>
    </row>
    <row r="68" spans="1:32">
      <c r="A68" s="77"/>
      <c r="B68" s="97"/>
      <c r="C68" s="144"/>
      <c r="D68" s="136"/>
      <c r="E68" s="136"/>
      <c r="F68" s="136"/>
      <c r="G68" s="136"/>
      <c r="H68" s="136"/>
      <c r="I68" s="144"/>
      <c r="J68" s="144"/>
      <c r="K68" s="136"/>
      <c r="L68" s="136"/>
      <c r="M68" s="136"/>
      <c r="N68" s="144"/>
      <c r="O68" s="144"/>
      <c r="P68" s="145"/>
      <c r="Q68" s="136"/>
      <c r="R68" s="136"/>
      <c r="S68" s="136"/>
      <c r="Z68" s="137"/>
      <c r="AE68" s="137"/>
    </row>
    <row r="69" spans="1:32" ht="13.5" thickBot="1">
      <c r="A69" s="77"/>
      <c r="B69" s="97"/>
      <c r="C69" s="144"/>
      <c r="D69" s="136"/>
      <c r="E69" s="136"/>
      <c r="F69" s="136"/>
      <c r="G69" s="136"/>
      <c r="H69" s="136"/>
      <c r="I69" s="144"/>
      <c r="J69" s="144"/>
      <c r="K69" s="136"/>
      <c r="L69" s="136"/>
      <c r="M69" s="136"/>
      <c r="N69" s="144"/>
      <c r="O69" s="144"/>
      <c r="P69" s="145"/>
      <c r="Q69" s="136"/>
      <c r="R69" s="136"/>
      <c r="S69" s="136"/>
      <c r="T69" s="111"/>
      <c r="U69" s="111"/>
      <c r="V69" s="111"/>
      <c r="W69" s="111"/>
      <c r="X69" s="111"/>
      <c r="Y69" s="111"/>
      <c r="Z69" s="168"/>
      <c r="AA69" s="111"/>
      <c r="AB69" s="111"/>
      <c r="AC69" s="111"/>
      <c r="AD69" s="111"/>
      <c r="AE69" s="168"/>
    </row>
    <row r="70" spans="1:32">
      <c r="A70" s="85"/>
      <c r="B70" s="72"/>
      <c r="C70" s="133"/>
      <c r="D70" s="134"/>
      <c r="E70" s="134"/>
      <c r="F70" s="134"/>
      <c r="G70" s="134"/>
      <c r="H70" s="134"/>
      <c r="I70" s="133"/>
      <c r="J70" s="133"/>
      <c r="K70" s="134"/>
      <c r="L70" s="134"/>
      <c r="M70" s="134"/>
      <c r="N70" s="133"/>
      <c r="O70" s="133"/>
      <c r="P70" s="135"/>
      <c r="Q70" s="136"/>
      <c r="R70" s="136"/>
      <c r="S70" s="136"/>
      <c r="T70" s="136"/>
      <c r="Z70" s="137"/>
      <c r="AE70" s="137"/>
    </row>
    <row r="71" spans="1:32">
      <c r="A71" s="77"/>
      <c r="B71" s="138"/>
      <c r="C71" s="139"/>
      <c r="D71" s="140"/>
      <c r="E71" s="140"/>
      <c r="F71" s="140"/>
      <c r="G71" s="140"/>
      <c r="H71" s="140"/>
      <c r="I71" s="139"/>
      <c r="J71" s="139"/>
      <c r="K71" s="140"/>
      <c r="L71" s="140"/>
      <c r="M71" s="140"/>
      <c r="N71" s="139"/>
      <c r="O71" s="139"/>
      <c r="P71" s="141"/>
      <c r="Q71" s="136"/>
      <c r="R71" s="136"/>
      <c r="S71" s="136"/>
      <c r="T71" s="142"/>
      <c r="U71" s="142"/>
      <c r="V71" s="142"/>
      <c r="W71" s="142"/>
      <c r="X71" s="142"/>
      <c r="Y71" s="142"/>
      <c r="Z71" s="143"/>
      <c r="AA71" s="142"/>
      <c r="AB71" s="142"/>
      <c r="AC71" s="142"/>
      <c r="AD71" s="142"/>
      <c r="AE71" s="143"/>
    </row>
    <row r="72" spans="1:32">
      <c r="A72" s="77"/>
      <c r="B72" s="97"/>
      <c r="C72" s="144"/>
      <c r="D72" s="136"/>
      <c r="E72" s="136"/>
      <c r="F72" s="136"/>
      <c r="G72" s="136"/>
      <c r="H72" s="136"/>
      <c r="I72" s="144"/>
      <c r="J72" s="144"/>
      <c r="K72" s="136"/>
      <c r="L72" s="136"/>
      <c r="M72" s="136"/>
      <c r="N72" s="144"/>
      <c r="O72" s="144"/>
      <c r="P72" s="145"/>
      <c r="Q72" s="136"/>
      <c r="R72" s="136"/>
      <c r="S72" s="136"/>
      <c r="Z72" s="137"/>
      <c r="AE72" s="137"/>
    </row>
    <row r="73" spans="1:32">
      <c r="A73" s="77"/>
      <c r="B73" s="97"/>
      <c r="C73" s="144"/>
      <c r="D73" s="136"/>
      <c r="E73" s="136"/>
      <c r="F73" s="136"/>
      <c r="G73" s="136"/>
      <c r="H73" s="136"/>
      <c r="I73" s="144"/>
      <c r="J73" s="144"/>
      <c r="K73" s="136"/>
      <c r="L73" s="136"/>
      <c r="M73" s="136"/>
      <c r="N73" s="144"/>
      <c r="O73" s="144"/>
      <c r="P73" s="145"/>
      <c r="Q73" s="136"/>
      <c r="R73" s="136"/>
      <c r="S73" s="136"/>
      <c r="T73" s="142"/>
      <c r="U73" s="142"/>
      <c r="V73" s="142"/>
      <c r="W73" s="142"/>
      <c r="X73" s="142"/>
      <c r="Y73" s="142"/>
      <c r="Z73" s="143"/>
      <c r="AA73" s="142"/>
      <c r="AB73" s="142"/>
      <c r="AC73" s="142"/>
      <c r="AD73" s="142"/>
      <c r="AE73" s="143"/>
    </row>
    <row r="74" spans="1:32">
      <c r="A74" s="77"/>
      <c r="B74" s="97"/>
      <c r="C74" s="144"/>
      <c r="D74" s="136"/>
      <c r="E74" s="136"/>
      <c r="F74" s="136"/>
      <c r="G74" s="136"/>
      <c r="H74" s="136"/>
      <c r="I74" s="144"/>
      <c r="J74" s="144"/>
      <c r="K74" s="136"/>
      <c r="L74" s="136"/>
      <c r="M74" s="136"/>
      <c r="N74" s="144"/>
      <c r="O74" s="144"/>
      <c r="P74" s="145"/>
      <c r="Q74" s="136"/>
      <c r="R74" s="136"/>
      <c r="S74" s="136"/>
      <c r="Z74" s="137"/>
      <c r="AE74" s="137"/>
    </row>
    <row r="75" spans="1:32" ht="13.5" thickBot="1">
      <c r="A75" s="77"/>
      <c r="B75" s="97"/>
      <c r="C75" s="144"/>
      <c r="D75" s="136"/>
      <c r="E75" s="136"/>
      <c r="F75" s="136"/>
      <c r="G75" s="136"/>
      <c r="H75" s="136"/>
      <c r="I75" s="144"/>
      <c r="J75" s="144"/>
      <c r="K75" s="136"/>
      <c r="L75" s="136"/>
      <c r="M75" s="136"/>
      <c r="N75" s="144"/>
      <c r="O75" s="144"/>
      <c r="P75" s="145"/>
      <c r="Q75" s="136"/>
      <c r="R75" s="136"/>
      <c r="S75" s="136"/>
      <c r="T75" s="142"/>
      <c r="U75" s="142"/>
      <c r="V75" s="142"/>
      <c r="W75" s="142"/>
      <c r="X75" s="142"/>
      <c r="Y75" s="142"/>
      <c r="Z75" s="143"/>
      <c r="AA75" s="142"/>
      <c r="AB75" s="142"/>
      <c r="AC75" s="142"/>
      <c r="AD75" s="142"/>
      <c r="AE75" s="143"/>
    </row>
    <row r="76" spans="1:32" ht="13.5" thickTop="1">
      <c r="A76" s="77"/>
      <c r="B76" s="170"/>
      <c r="C76" s="171"/>
      <c r="D76" s="172"/>
      <c r="E76" s="172"/>
      <c r="F76" s="172"/>
      <c r="G76" s="172"/>
      <c r="H76" s="172"/>
      <c r="I76" s="171"/>
      <c r="J76" s="171"/>
      <c r="K76" s="172"/>
      <c r="L76" s="172"/>
      <c r="M76" s="172"/>
      <c r="N76" s="171"/>
      <c r="O76" s="171"/>
      <c r="P76" s="173"/>
      <c r="Q76" s="150"/>
      <c r="R76" s="150"/>
      <c r="S76" s="150"/>
      <c r="T76" s="163"/>
      <c r="U76" s="163"/>
      <c r="V76" s="163"/>
      <c r="W76" s="163"/>
      <c r="X76" s="163"/>
      <c r="Y76" s="163"/>
      <c r="Z76" s="164"/>
      <c r="AA76" s="163"/>
      <c r="AB76" s="163"/>
      <c r="AC76" s="163"/>
      <c r="AD76" s="163"/>
      <c r="AE76" s="164"/>
      <c r="AF76" s="163"/>
    </row>
    <row r="77" spans="1:32" ht="13.5" thickBot="1">
      <c r="A77" s="77"/>
      <c r="B77" s="170"/>
      <c r="C77" s="171"/>
      <c r="D77" s="172"/>
      <c r="E77" s="172"/>
      <c r="F77" s="172"/>
      <c r="G77" s="172"/>
      <c r="H77" s="172"/>
      <c r="I77" s="171"/>
      <c r="J77" s="171"/>
      <c r="K77" s="172"/>
      <c r="L77" s="172"/>
      <c r="M77" s="172"/>
      <c r="N77" s="171"/>
      <c r="O77" s="171"/>
      <c r="P77" s="173"/>
      <c r="Q77" s="157"/>
      <c r="R77" s="157"/>
      <c r="S77" s="157"/>
      <c r="T77" s="165"/>
      <c r="U77" s="165"/>
      <c r="V77" s="165"/>
      <c r="W77" s="165"/>
      <c r="X77" s="165"/>
      <c r="Y77" s="165"/>
      <c r="Z77" s="166"/>
      <c r="AA77" s="165"/>
      <c r="AB77" s="165"/>
      <c r="AC77" s="165"/>
      <c r="AD77" s="165"/>
      <c r="AE77" s="166"/>
      <c r="AF77" s="167"/>
    </row>
    <row r="78" spans="1:32" ht="13.5" thickTop="1">
      <c r="A78" s="77"/>
      <c r="B78" s="97"/>
      <c r="C78" s="144"/>
      <c r="D78" s="136"/>
      <c r="E78" s="136"/>
      <c r="F78" s="136"/>
      <c r="G78" s="136"/>
      <c r="H78" s="136"/>
      <c r="I78" s="144"/>
      <c r="J78" s="144"/>
      <c r="K78" s="136"/>
      <c r="L78" s="136"/>
      <c r="M78" s="136"/>
      <c r="N78" s="144"/>
      <c r="O78" s="144"/>
      <c r="P78" s="145"/>
      <c r="Q78" s="136"/>
      <c r="R78" s="136"/>
      <c r="S78" s="136"/>
      <c r="Z78" s="137"/>
      <c r="AE78" s="137"/>
    </row>
    <row r="79" spans="1:32">
      <c r="A79" s="77"/>
      <c r="B79" s="97"/>
      <c r="C79" s="144"/>
      <c r="D79" s="136"/>
      <c r="E79" s="136"/>
      <c r="F79" s="136"/>
      <c r="G79" s="136"/>
      <c r="H79" s="136"/>
      <c r="I79" s="144"/>
      <c r="J79" s="144"/>
      <c r="K79" s="136"/>
      <c r="L79" s="136"/>
      <c r="M79" s="136"/>
      <c r="N79" s="144"/>
      <c r="O79" s="144"/>
      <c r="P79" s="145"/>
      <c r="Q79" s="136"/>
      <c r="R79" s="136"/>
      <c r="S79" s="136"/>
      <c r="T79" s="142"/>
      <c r="U79" s="142"/>
      <c r="V79" s="142"/>
      <c r="W79" s="142"/>
      <c r="X79" s="142"/>
      <c r="Y79" s="142"/>
      <c r="Z79" s="143"/>
      <c r="AA79" s="142"/>
      <c r="AB79" s="142"/>
      <c r="AC79" s="142"/>
      <c r="AD79" s="142"/>
      <c r="AE79" s="143"/>
    </row>
    <row r="80" spans="1:32">
      <c r="A80" s="77"/>
      <c r="B80" s="97"/>
      <c r="C80" s="144"/>
      <c r="D80" s="136"/>
      <c r="E80" s="136"/>
      <c r="F80" s="136"/>
      <c r="G80" s="136"/>
      <c r="H80" s="136"/>
      <c r="I80" s="144"/>
      <c r="J80" s="144"/>
      <c r="K80" s="136"/>
      <c r="L80" s="136"/>
      <c r="M80" s="136"/>
      <c r="N80" s="144"/>
      <c r="O80" s="144"/>
      <c r="P80" s="145"/>
      <c r="Q80" s="136"/>
      <c r="R80" s="136"/>
      <c r="S80" s="136"/>
      <c r="Z80" s="137"/>
      <c r="AE80" s="137"/>
    </row>
    <row r="81" spans="1:32">
      <c r="A81" s="77"/>
      <c r="B81" s="97"/>
      <c r="C81" s="144"/>
      <c r="D81" s="136"/>
      <c r="E81" s="136"/>
      <c r="F81" s="136"/>
      <c r="G81" s="136"/>
      <c r="H81" s="136"/>
      <c r="I81" s="144"/>
      <c r="J81" s="144"/>
      <c r="K81" s="136"/>
      <c r="L81" s="136"/>
      <c r="M81" s="136"/>
      <c r="N81" s="144"/>
      <c r="O81" s="144"/>
      <c r="P81" s="145"/>
      <c r="Q81" s="136"/>
      <c r="R81" s="136"/>
      <c r="S81" s="136"/>
      <c r="T81" s="142"/>
      <c r="U81" s="142"/>
      <c r="V81" s="142"/>
      <c r="W81" s="142"/>
      <c r="X81" s="142"/>
      <c r="Y81" s="142"/>
      <c r="Z81" s="143"/>
      <c r="AA81" s="142"/>
      <c r="AB81" s="142"/>
      <c r="AC81" s="142"/>
      <c r="AD81" s="142"/>
      <c r="AE81" s="143"/>
    </row>
    <row r="82" spans="1:32">
      <c r="A82" s="77"/>
      <c r="B82" s="97"/>
      <c r="C82" s="144"/>
      <c r="D82" s="136"/>
      <c r="E82" s="136"/>
      <c r="F82" s="136"/>
      <c r="G82" s="136"/>
      <c r="H82" s="136"/>
      <c r="I82" s="144"/>
      <c r="J82" s="144"/>
      <c r="K82" s="136"/>
      <c r="L82" s="136"/>
      <c r="M82" s="136"/>
      <c r="N82" s="144"/>
      <c r="O82" s="144"/>
      <c r="P82" s="145"/>
      <c r="Q82" s="136"/>
      <c r="R82" s="136"/>
      <c r="S82" s="136"/>
      <c r="Z82" s="137"/>
      <c r="AE82" s="137"/>
    </row>
    <row r="83" spans="1:32" ht="13.5" thickBot="1">
      <c r="A83" s="77"/>
      <c r="B83" s="97"/>
      <c r="C83" s="144"/>
      <c r="D83" s="136"/>
      <c r="E83" s="136"/>
      <c r="F83" s="136"/>
      <c r="G83" s="136"/>
      <c r="H83" s="136"/>
      <c r="I83" s="144"/>
      <c r="J83" s="144"/>
      <c r="K83" s="136"/>
      <c r="L83" s="136"/>
      <c r="M83" s="136"/>
      <c r="N83" s="144"/>
      <c r="O83" s="144"/>
      <c r="P83" s="145"/>
      <c r="Q83" s="136"/>
      <c r="R83" s="136"/>
      <c r="S83" s="136"/>
      <c r="T83" s="142"/>
      <c r="U83" s="142"/>
      <c r="V83" s="142"/>
      <c r="W83" s="142"/>
      <c r="X83" s="142"/>
      <c r="Y83" s="142"/>
      <c r="Z83" s="143"/>
      <c r="AA83" s="142"/>
      <c r="AB83" s="142"/>
      <c r="AC83" s="142"/>
      <c r="AD83" s="142"/>
      <c r="AE83" s="143"/>
    </row>
    <row r="84" spans="1:32" ht="13.5" thickTop="1">
      <c r="A84" s="77"/>
      <c r="B84" s="97"/>
      <c r="C84" s="144"/>
      <c r="D84" s="136"/>
      <c r="E84" s="136"/>
      <c r="F84" s="136"/>
      <c r="G84" s="136"/>
      <c r="H84" s="136"/>
      <c r="I84" s="144"/>
      <c r="J84" s="144"/>
      <c r="K84" s="136"/>
      <c r="L84" s="136"/>
      <c r="M84" s="136"/>
      <c r="N84" s="144"/>
      <c r="O84" s="144"/>
      <c r="P84" s="145"/>
      <c r="Q84" s="150"/>
      <c r="R84" s="150"/>
      <c r="S84" s="150"/>
      <c r="T84" s="163"/>
      <c r="U84" s="163"/>
      <c r="V84" s="163"/>
      <c r="W84" s="163"/>
      <c r="X84" s="163"/>
      <c r="Y84" s="163"/>
      <c r="Z84" s="164"/>
      <c r="AA84" s="163"/>
      <c r="AB84" s="163"/>
      <c r="AC84" s="163"/>
      <c r="AD84" s="163"/>
      <c r="AE84" s="164"/>
      <c r="AF84" s="163"/>
    </row>
    <row r="85" spans="1:32" ht="13.5" thickBot="1">
      <c r="A85" s="77"/>
      <c r="B85" s="97"/>
      <c r="C85" s="144"/>
      <c r="D85" s="136"/>
      <c r="E85" s="136"/>
      <c r="F85" s="136"/>
      <c r="G85" s="136"/>
      <c r="H85" s="136"/>
      <c r="I85" s="144"/>
      <c r="J85" s="144"/>
      <c r="K85" s="136"/>
      <c r="L85" s="136"/>
      <c r="M85" s="136"/>
      <c r="N85" s="144"/>
      <c r="O85" s="144"/>
      <c r="P85" s="145"/>
      <c r="Q85" s="157"/>
      <c r="R85" s="157"/>
      <c r="S85" s="157"/>
      <c r="T85" s="165"/>
      <c r="U85" s="165"/>
      <c r="V85" s="165"/>
      <c r="W85" s="165"/>
      <c r="X85" s="165"/>
      <c r="Y85" s="165"/>
      <c r="Z85" s="166"/>
      <c r="AA85" s="165"/>
      <c r="AB85" s="165"/>
      <c r="AC85" s="165"/>
      <c r="AD85" s="165"/>
      <c r="AE85" s="166"/>
      <c r="AF85" s="167"/>
    </row>
    <row r="86" spans="1:32" ht="13.5" thickTop="1">
      <c r="A86" s="77"/>
      <c r="B86" s="97"/>
      <c r="C86" s="144"/>
      <c r="D86" s="136"/>
      <c r="E86" s="136"/>
      <c r="F86" s="136"/>
      <c r="G86" s="136"/>
      <c r="H86" s="136"/>
      <c r="I86" s="144"/>
      <c r="J86" s="144"/>
      <c r="K86" s="136"/>
      <c r="L86" s="136"/>
      <c r="M86" s="136"/>
      <c r="N86" s="144"/>
      <c r="O86" s="144"/>
      <c r="P86" s="145"/>
      <c r="Q86" s="136"/>
      <c r="R86" s="136"/>
      <c r="S86" s="136"/>
      <c r="Z86" s="137"/>
      <c r="AE86" s="137"/>
    </row>
    <row r="87" spans="1:32">
      <c r="A87" s="77"/>
      <c r="B87" s="97"/>
      <c r="C87" s="144"/>
      <c r="D87" s="136"/>
      <c r="E87" s="136"/>
      <c r="F87" s="136"/>
      <c r="G87" s="136"/>
      <c r="H87" s="136"/>
      <c r="I87" s="144"/>
      <c r="J87" s="144"/>
      <c r="K87" s="136"/>
      <c r="L87" s="136"/>
      <c r="M87" s="136"/>
      <c r="N87" s="144"/>
      <c r="O87" s="144"/>
      <c r="P87" s="145"/>
      <c r="Q87" s="136"/>
      <c r="R87" s="136"/>
      <c r="S87" s="136"/>
      <c r="T87" s="142"/>
      <c r="U87" s="142"/>
      <c r="V87" s="142"/>
      <c r="W87" s="142"/>
      <c r="X87" s="142"/>
      <c r="Y87" s="142"/>
      <c r="Z87" s="143"/>
      <c r="AA87" s="142"/>
      <c r="AB87" s="142"/>
      <c r="AC87" s="142"/>
      <c r="AD87" s="142"/>
      <c r="AE87" s="143"/>
    </row>
    <row r="88" spans="1:32">
      <c r="A88" s="77"/>
      <c r="B88" s="97"/>
      <c r="C88" s="144"/>
      <c r="D88" s="136"/>
      <c r="E88" s="136"/>
      <c r="F88" s="136"/>
      <c r="G88" s="136"/>
      <c r="H88" s="136"/>
      <c r="I88" s="144"/>
      <c r="J88" s="144"/>
      <c r="K88" s="136"/>
      <c r="L88" s="136"/>
      <c r="M88" s="136"/>
      <c r="N88" s="144"/>
      <c r="O88" s="144"/>
      <c r="P88" s="145"/>
      <c r="Q88" s="136"/>
      <c r="R88" s="136"/>
      <c r="S88" s="136"/>
      <c r="Z88" s="137"/>
      <c r="AE88" s="137"/>
    </row>
    <row r="89" spans="1:32">
      <c r="A89" s="77"/>
      <c r="B89" s="97"/>
      <c r="C89" s="144"/>
      <c r="D89" s="136"/>
      <c r="E89" s="136"/>
      <c r="F89" s="136"/>
      <c r="G89" s="136"/>
      <c r="H89" s="136"/>
      <c r="I89" s="144"/>
      <c r="J89" s="144"/>
      <c r="K89" s="136"/>
      <c r="L89" s="136"/>
      <c r="M89" s="136"/>
      <c r="N89" s="144"/>
      <c r="O89" s="144"/>
      <c r="P89" s="145"/>
      <c r="Q89" s="136"/>
      <c r="R89" s="136"/>
      <c r="S89" s="136"/>
      <c r="T89" s="142"/>
      <c r="U89" s="142"/>
      <c r="V89" s="142"/>
      <c r="W89" s="142"/>
      <c r="X89" s="142"/>
      <c r="Y89" s="142"/>
      <c r="Z89" s="143"/>
      <c r="AA89" s="142"/>
      <c r="AB89" s="142"/>
      <c r="AC89" s="142"/>
      <c r="AD89" s="142"/>
      <c r="AE89" s="143"/>
    </row>
    <row r="90" spans="1:32">
      <c r="A90" s="77"/>
      <c r="B90" s="97"/>
      <c r="C90" s="144"/>
      <c r="D90" s="136"/>
      <c r="E90" s="136"/>
      <c r="F90" s="136"/>
      <c r="G90" s="136"/>
      <c r="H90" s="136"/>
      <c r="I90" s="144"/>
      <c r="J90" s="144"/>
      <c r="K90" s="136"/>
      <c r="L90" s="136"/>
      <c r="M90" s="136"/>
      <c r="N90" s="144"/>
      <c r="O90" s="144"/>
      <c r="P90" s="145"/>
      <c r="Q90" s="136"/>
      <c r="R90" s="136"/>
      <c r="S90" s="136"/>
      <c r="Z90" s="137"/>
      <c r="AE90" s="137"/>
    </row>
    <row r="91" spans="1:32" ht="13.5" thickBot="1">
      <c r="A91" s="77"/>
      <c r="B91" s="97"/>
      <c r="C91" s="144"/>
      <c r="D91" s="136"/>
      <c r="E91" s="136"/>
      <c r="F91" s="136"/>
      <c r="G91" s="136"/>
      <c r="H91" s="136"/>
      <c r="I91" s="144"/>
      <c r="J91" s="144"/>
      <c r="K91" s="136"/>
      <c r="L91" s="136"/>
      <c r="M91" s="136"/>
      <c r="N91" s="144"/>
      <c r="O91" s="144"/>
      <c r="P91" s="145"/>
      <c r="Q91" s="136"/>
      <c r="R91" s="136"/>
      <c r="S91" s="136"/>
      <c r="T91" s="142"/>
      <c r="U91" s="142"/>
      <c r="V91" s="142"/>
      <c r="W91" s="142"/>
      <c r="X91" s="142"/>
      <c r="Y91" s="142"/>
      <c r="Z91" s="143"/>
      <c r="AA91" s="142"/>
      <c r="AB91" s="142"/>
      <c r="AC91" s="142"/>
      <c r="AD91" s="142"/>
      <c r="AE91" s="143"/>
    </row>
    <row r="92" spans="1:32" ht="13.5" thickTop="1">
      <c r="A92" s="77"/>
      <c r="B92" s="97"/>
      <c r="C92" s="144"/>
      <c r="D92" s="136"/>
      <c r="E92" s="136"/>
      <c r="F92" s="136"/>
      <c r="G92" s="136"/>
      <c r="H92" s="136"/>
      <c r="I92" s="144"/>
      <c r="J92" s="144"/>
      <c r="K92" s="136"/>
      <c r="L92" s="136"/>
      <c r="M92" s="136"/>
      <c r="N92" s="144"/>
      <c r="O92" s="144"/>
      <c r="P92" s="145"/>
      <c r="Q92" s="150"/>
      <c r="R92" s="150"/>
      <c r="S92" s="150"/>
      <c r="T92" s="163"/>
      <c r="U92" s="163"/>
      <c r="V92" s="163"/>
      <c r="W92" s="163"/>
      <c r="X92" s="163"/>
      <c r="Y92" s="163"/>
      <c r="Z92" s="164"/>
      <c r="AA92" s="163"/>
      <c r="AB92" s="163"/>
      <c r="AC92" s="163"/>
      <c r="AD92" s="163"/>
      <c r="AE92" s="164"/>
      <c r="AF92" s="163"/>
    </row>
    <row r="93" spans="1:32" ht="13.5" thickBot="1">
      <c r="A93" s="77"/>
      <c r="B93" s="97"/>
      <c r="C93" s="144"/>
      <c r="D93" s="136"/>
      <c r="E93" s="136"/>
      <c r="F93" s="136"/>
      <c r="G93" s="136"/>
      <c r="H93" s="136"/>
      <c r="I93" s="144"/>
      <c r="J93" s="144"/>
      <c r="K93" s="136"/>
      <c r="L93" s="136"/>
      <c r="M93" s="136"/>
      <c r="N93" s="144"/>
      <c r="O93" s="144"/>
      <c r="P93" s="145"/>
      <c r="Q93" s="157"/>
      <c r="R93" s="157"/>
      <c r="S93" s="157"/>
      <c r="T93" s="165"/>
      <c r="U93" s="165"/>
      <c r="V93" s="165"/>
      <c r="W93" s="165"/>
      <c r="X93" s="165"/>
      <c r="Y93" s="165"/>
      <c r="Z93" s="166"/>
      <c r="AA93" s="165"/>
      <c r="AB93" s="165"/>
      <c r="AC93" s="165"/>
      <c r="AD93" s="165"/>
      <c r="AE93" s="166"/>
      <c r="AF93" s="167"/>
    </row>
    <row r="94" spans="1:32" ht="13.5" thickTop="1">
      <c r="A94" s="77"/>
      <c r="B94" s="97"/>
      <c r="C94" s="144"/>
      <c r="D94" s="136"/>
      <c r="E94" s="136"/>
      <c r="F94" s="136"/>
      <c r="G94" s="136"/>
      <c r="H94" s="136"/>
      <c r="I94" s="144"/>
      <c r="J94" s="144"/>
      <c r="K94" s="136"/>
      <c r="L94" s="136"/>
      <c r="M94" s="136"/>
      <c r="N94" s="144"/>
      <c r="O94" s="144"/>
      <c r="P94" s="145"/>
      <c r="Q94" s="136"/>
      <c r="R94" s="136"/>
      <c r="S94" s="136"/>
      <c r="Z94" s="137"/>
      <c r="AE94" s="137"/>
    </row>
    <row r="95" spans="1:32">
      <c r="A95" s="77"/>
      <c r="B95" s="97"/>
      <c r="C95" s="144"/>
      <c r="D95" s="136"/>
      <c r="E95" s="136"/>
      <c r="F95" s="136"/>
      <c r="G95" s="136"/>
      <c r="H95" s="136"/>
      <c r="I95" s="144"/>
      <c r="J95" s="144"/>
      <c r="K95" s="136"/>
      <c r="L95" s="136"/>
      <c r="M95" s="136"/>
      <c r="N95" s="144"/>
      <c r="O95" s="144"/>
      <c r="P95" s="145"/>
      <c r="Q95" s="136"/>
      <c r="R95" s="136"/>
      <c r="S95" s="136"/>
      <c r="T95" s="142"/>
      <c r="U95" s="142"/>
      <c r="V95" s="142"/>
      <c r="W95" s="142"/>
      <c r="X95" s="142"/>
      <c r="Y95" s="142"/>
      <c r="Z95" s="143"/>
      <c r="AA95" s="142"/>
      <c r="AB95" s="142"/>
      <c r="AC95" s="142"/>
      <c r="AD95" s="142"/>
      <c r="AE95" s="143"/>
    </row>
    <row r="96" spans="1:32">
      <c r="A96" s="77"/>
      <c r="B96" s="97"/>
      <c r="C96" s="144"/>
      <c r="D96" s="136"/>
      <c r="E96" s="136"/>
      <c r="F96" s="136"/>
      <c r="G96" s="136"/>
      <c r="H96" s="136"/>
      <c r="I96" s="144"/>
      <c r="J96" s="144"/>
      <c r="K96" s="136"/>
      <c r="L96" s="136"/>
      <c r="M96" s="136"/>
      <c r="N96" s="144"/>
      <c r="O96" s="144"/>
      <c r="P96" s="145"/>
      <c r="Q96" s="136"/>
      <c r="R96" s="136"/>
      <c r="S96" s="136"/>
      <c r="Z96" s="137"/>
      <c r="AE96" s="137"/>
    </row>
    <row r="97" spans="1:32">
      <c r="A97" s="77"/>
      <c r="B97" s="97"/>
      <c r="C97" s="144"/>
      <c r="D97" s="136"/>
      <c r="E97" s="136"/>
      <c r="F97" s="136"/>
      <c r="G97" s="136"/>
      <c r="H97" s="136"/>
      <c r="I97" s="144"/>
      <c r="J97" s="144"/>
      <c r="K97" s="136"/>
      <c r="L97" s="136"/>
      <c r="M97" s="136"/>
      <c r="N97" s="144"/>
      <c r="O97" s="144"/>
      <c r="P97" s="145"/>
      <c r="Q97" s="136"/>
      <c r="R97" s="136"/>
      <c r="S97" s="136"/>
      <c r="T97" s="142"/>
      <c r="U97" s="142"/>
      <c r="V97" s="142"/>
      <c r="W97" s="142"/>
      <c r="X97" s="142"/>
      <c r="Y97" s="142"/>
      <c r="Z97" s="143"/>
      <c r="AA97" s="142"/>
      <c r="AB97" s="142"/>
      <c r="AC97" s="142"/>
      <c r="AD97" s="142"/>
      <c r="AE97" s="143"/>
    </row>
    <row r="98" spans="1:32">
      <c r="A98" s="77"/>
      <c r="B98" s="97"/>
      <c r="C98" s="144"/>
      <c r="D98" s="136"/>
      <c r="E98" s="136"/>
      <c r="F98" s="136"/>
      <c r="G98" s="136"/>
      <c r="H98" s="136"/>
      <c r="I98" s="144"/>
      <c r="J98" s="144"/>
      <c r="K98" s="136"/>
      <c r="L98" s="136"/>
      <c r="M98" s="136"/>
      <c r="N98" s="144"/>
      <c r="O98" s="144"/>
      <c r="P98" s="145"/>
      <c r="Q98" s="136"/>
      <c r="R98" s="136"/>
      <c r="S98" s="136"/>
      <c r="Z98" s="137"/>
      <c r="AE98" s="137"/>
    </row>
    <row r="99" spans="1:32">
      <c r="A99" s="77"/>
      <c r="B99" s="97"/>
      <c r="C99" s="144"/>
      <c r="D99" s="136"/>
      <c r="E99" s="136"/>
      <c r="F99" s="136"/>
      <c r="G99" s="136"/>
      <c r="H99" s="136"/>
      <c r="I99" s="144"/>
      <c r="J99" s="144"/>
      <c r="K99" s="136"/>
      <c r="L99" s="136"/>
      <c r="M99" s="136"/>
      <c r="N99" s="144"/>
      <c r="O99" s="144"/>
      <c r="P99" s="145"/>
      <c r="Q99" s="136"/>
      <c r="R99" s="136"/>
      <c r="S99" s="136"/>
      <c r="T99" s="142"/>
      <c r="U99" s="142"/>
      <c r="V99" s="142"/>
      <c r="W99" s="142"/>
      <c r="X99" s="142"/>
      <c r="Y99" s="142"/>
      <c r="Z99" s="143"/>
      <c r="AA99" s="142"/>
      <c r="AB99" s="142"/>
      <c r="AC99" s="142"/>
      <c r="AD99" s="142"/>
      <c r="AE99" s="143"/>
    </row>
    <row r="100" spans="1:32">
      <c r="A100" s="77"/>
      <c r="B100" s="97"/>
      <c r="C100" s="144"/>
      <c r="D100" s="136"/>
      <c r="E100" s="136"/>
      <c r="F100" s="136"/>
      <c r="G100" s="136"/>
      <c r="H100" s="136"/>
      <c r="I100" s="144"/>
      <c r="J100" s="144"/>
      <c r="K100" s="136"/>
      <c r="L100" s="136"/>
      <c r="M100" s="136"/>
      <c r="N100" s="144"/>
      <c r="O100" s="144"/>
      <c r="P100" s="145"/>
      <c r="Q100" s="136"/>
      <c r="R100" s="136"/>
      <c r="S100" s="136"/>
      <c r="Z100" s="137"/>
      <c r="AE100" s="137"/>
    </row>
    <row r="101" spans="1:32" ht="13.5" thickBot="1">
      <c r="A101" s="77"/>
      <c r="B101" s="97"/>
      <c r="C101" s="144"/>
      <c r="D101" s="136"/>
      <c r="E101" s="136"/>
      <c r="F101" s="136"/>
      <c r="G101" s="136"/>
      <c r="H101" s="136"/>
      <c r="I101" s="144"/>
      <c r="J101" s="144"/>
      <c r="K101" s="136"/>
      <c r="L101" s="136"/>
      <c r="M101" s="136"/>
      <c r="N101" s="144"/>
      <c r="O101" s="144"/>
      <c r="P101" s="145"/>
      <c r="Q101" s="136"/>
      <c r="R101" s="136"/>
      <c r="S101" s="136"/>
      <c r="T101" s="111"/>
      <c r="U101" s="111"/>
      <c r="V101" s="111"/>
      <c r="W101" s="111"/>
      <c r="X101" s="111"/>
      <c r="Y101" s="111"/>
      <c r="Z101" s="168"/>
      <c r="AA101" s="111"/>
      <c r="AB101" s="111"/>
      <c r="AC101" s="111"/>
      <c r="AD101" s="111"/>
      <c r="AE101" s="168"/>
    </row>
    <row r="102" spans="1:32">
      <c r="A102" s="85"/>
      <c r="B102" s="72"/>
      <c r="C102" s="133"/>
      <c r="D102" s="134"/>
      <c r="E102" s="134"/>
      <c r="F102" s="134"/>
      <c r="G102" s="134"/>
      <c r="H102" s="134"/>
      <c r="I102" s="133"/>
      <c r="J102" s="133"/>
      <c r="K102" s="134"/>
      <c r="L102" s="134"/>
      <c r="M102" s="134"/>
      <c r="N102" s="133"/>
      <c r="O102" s="133"/>
      <c r="P102" s="135"/>
      <c r="Q102" s="136"/>
      <c r="R102" s="136"/>
      <c r="S102" s="136"/>
      <c r="T102" s="136"/>
      <c r="Z102" s="137"/>
      <c r="AE102" s="137"/>
    </row>
    <row r="103" spans="1:32">
      <c r="A103" s="77"/>
      <c r="B103" s="138"/>
      <c r="C103" s="139"/>
      <c r="D103" s="140"/>
      <c r="E103" s="140"/>
      <c r="F103" s="140"/>
      <c r="G103" s="140"/>
      <c r="H103" s="140"/>
      <c r="I103" s="139"/>
      <c r="J103" s="139"/>
      <c r="K103" s="140"/>
      <c r="L103" s="140"/>
      <c r="M103" s="140"/>
      <c r="N103" s="139"/>
      <c r="O103" s="139"/>
      <c r="P103" s="141"/>
      <c r="Q103" s="136"/>
      <c r="R103" s="136"/>
      <c r="S103" s="136"/>
      <c r="T103" s="142"/>
      <c r="U103" s="142"/>
      <c r="V103" s="142"/>
      <c r="W103" s="142"/>
      <c r="X103" s="142"/>
      <c r="Y103" s="142"/>
      <c r="Z103" s="143"/>
      <c r="AA103" s="142"/>
      <c r="AB103" s="142"/>
      <c r="AC103" s="142"/>
      <c r="AD103" s="142"/>
      <c r="AE103" s="143"/>
    </row>
    <row r="104" spans="1:32">
      <c r="A104" s="77"/>
      <c r="B104" s="97"/>
      <c r="C104" s="144"/>
      <c r="D104" s="136"/>
      <c r="E104" s="136"/>
      <c r="F104" s="136"/>
      <c r="G104" s="136"/>
      <c r="H104" s="136"/>
      <c r="I104" s="144"/>
      <c r="J104" s="144"/>
      <c r="K104" s="136"/>
      <c r="L104" s="136"/>
      <c r="M104" s="136"/>
      <c r="N104" s="144"/>
      <c r="O104" s="144"/>
      <c r="P104" s="145"/>
      <c r="Q104" s="136"/>
      <c r="R104" s="136"/>
      <c r="S104" s="136"/>
      <c r="Z104" s="137"/>
      <c r="AE104" s="137"/>
    </row>
    <row r="105" spans="1:32">
      <c r="A105" s="77"/>
      <c r="B105" s="97"/>
      <c r="C105" s="144"/>
      <c r="D105" s="136"/>
      <c r="E105" s="136"/>
      <c r="F105" s="136"/>
      <c r="G105" s="136"/>
      <c r="H105" s="136"/>
      <c r="I105" s="144"/>
      <c r="J105" s="144"/>
      <c r="K105" s="136"/>
      <c r="L105" s="136"/>
      <c r="M105" s="136"/>
      <c r="N105" s="144"/>
      <c r="O105" s="144"/>
      <c r="P105" s="145"/>
      <c r="Q105" s="136"/>
      <c r="R105" s="136"/>
      <c r="S105" s="136"/>
      <c r="T105" s="142"/>
      <c r="U105" s="142"/>
      <c r="V105" s="142"/>
      <c r="W105" s="142"/>
      <c r="X105" s="142"/>
      <c r="Y105" s="142"/>
      <c r="Z105" s="143"/>
      <c r="AA105" s="142"/>
      <c r="AB105" s="142"/>
      <c r="AC105" s="142"/>
      <c r="AD105" s="142"/>
      <c r="AE105" s="143"/>
    </row>
    <row r="106" spans="1:32">
      <c r="A106" s="77"/>
      <c r="B106" s="97"/>
      <c r="C106" s="144"/>
      <c r="D106" s="136"/>
      <c r="E106" s="136"/>
      <c r="F106" s="136"/>
      <c r="G106" s="136"/>
      <c r="H106" s="136"/>
      <c r="I106" s="144"/>
      <c r="J106" s="144"/>
      <c r="K106" s="136"/>
      <c r="L106" s="136"/>
      <c r="M106" s="136"/>
      <c r="N106" s="144"/>
      <c r="O106" s="144"/>
      <c r="P106" s="145"/>
      <c r="Q106" s="136"/>
      <c r="R106" s="136"/>
      <c r="S106" s="136"/>
      <c r="Z106" s="137"/>
      <c r="AE106" s="137"/>
    </row>
    <row r="107" spans="1:32" ht="13.5" thickBot="1">
      <c r="A107" s="77"/>
      <c r="B107" s="97"/>
      <c r="C107" s="144"/>
      <c r="D107" s="136"/>
      <c r="E107" s="136"/>
      <c r="F107" s="136"/>
      <c r="G107" s="136"/>
      <c r="H107" s="136"/>
      <c r="I107" s="144"/>
      <c r="J107" s="144"/>
      <c r="K107" s="136"/>
      <c r="L107" s="136"/>
      <c r="M107" s="136"/>
      <c r="N107" s="144"/>
      <c r="O107" s="144"/>
      <c r="P107" s="145"/>
      <c r="Q107" s="136"/>
      <c r="R107" s="136"/>
      <c r="S107" s="136"/>
      <c r="T107" s="142"/>
      <c r="U107" s="142"/>
      <c r="V107" s="142"/>
      <c r="W107" s="142"/>
      <c r="X107" s="142"/>
      <c r="Y107" s="142"/>
      <c r="Z107" s="143"/>
      <c r="AA107" s="142"/>
      <c r="AB107" s="142"/>
      <c r="AC107" s="142"/>
      <c r="AD107" s="142"/>
      <c r="AE107" s="143"/>
    </row>
    <row r="108" spans="1:32" ht="13.5" thickTop="1">
      <c r="A108" s="77"/>
      <c r="B108" s="170"/>
      <c r="C108" s="171"/>
      <c r="D108" s="172"/>
      <c r="E108" s="172"/>
      <c r="F108" s="172"/>
      <c r="G108" s="172"/>
      <c r="H108" s="172"/>
      <c r="I108" s="171"/>
      <c r="J108" s="171"/>
      <c r="K108" s="172"/>
      <c r="L108" s="172"/>
      <c r="M108" s="172"/>
      <c r="N108" s="171"/>
      <c r="O108" s="171"/>
      <c r="P108" s="173"/>
      <c r="Q108" s="150"/>
      <c r="R108" s="150"/>
      <c r="S108" s="150"/>
      <c r="T108" s="163"/>
      <c r="U108" s="163"/>
      <c r="V108" s="163"/>
      <c r="W108" s="163"/>
      <c r="X108" s="163"/>
      <c r="Y108" s="163"/>
      <c r="Z108" s="164"/>
      <c r="AA108" s="163"/>
      <c r="AB108" s="163"/>
      <c r="AC108" s="163"/>
      <c r="AD108" s="163"/>
      <c r="AE108" s="164"/>
      <c r="AF108" s="163"/>
    </row>
    <row r="109" spans="1:32" ht="13.5" thickBot="1">
      <c r="A109" s="77"/>
      <c r="B109" s="170"/>
      <c r="C109" s="171"/>
      <c r="D109" s="172"/>
      <c r="E109" s="172"/>
      <c r="F109" s="172"/>
      <c r="G109" s="172"/>
      <c r="H109" s="172"/>
      <c r="I109" s="171"/>
      <c r="J109" s="171"/>
      <c r="K109" s="172"/>
      <c r="L109" s="172"/>
      <c r="M109" s="172"/>
      <c r="N109" s="171"/>
      <c r="O109" s="171"/>
      <c r="P109" s="173"/>
      <c r="Q109" s="157"/>
      <c r="R109" s="157"/>
      <c r="S109" s="157"/>
      <c r="T109" s="165"/>
      <c r="U109" s="165"/>
      <c r="V109" s="165"/>
      <c r="W109" s="165"/>
      <c r="X109" s="165"/>
      <c r="Y109" s="165"/>
      <c r="Z109" s="166"/>
      <c r="AA109" s="165"/>
      <c r="AB109" s="165"/>
      <c r="AC109" s="165"/>
      <c r="AD109" s="165"/>
      <c r="AE109" s="166"/>
      <c r="AF109" s="167"/>
    </row>
    <row r="110" spans="1:32" ht="13.5" thickTop="1">
      <c r="A110" s="77"/>
      <c r="B110" s="97"/>
      <c r="C110" s="144"/>
      <c r="D110" s="136"/>
      <c r="E110" s="136"/>
      <c r="F110" s="136"/>
      <c r="G110" s="136"/>
      <c r="H110" s="136"/>
      <c r="I110" s="144"/>
      <c r="J110" s="144"/>
      <c r="K110" s="136"/>
      <c r="L110" s="136"/>
      <c r="M110" s="136"/>
      <c r="N110" s="144"/>
      <c r="O110" s="144"/>
      <c r="P110" s="145"/>
      <c r="Q110" s="136"/>
      <c r="R110" s="136"/>
      <c r="S110" s="136"/>
      <c r="Z110" s="137"/>
      <c r="AE110" s="137"/>
    </row>
    <row r="111" spans="1:32">
      <c r="A111" s="77"/>
      <c r="B111" s="97"/>
      <c r="C111" s="144"/>
      <c r="D111" s="136"/>
      <c r="E111" s="136"/>
      <c r="F111" s="136"/>
      <c r="G111" s="136"/>
      <c r="H111" s="136"/>
      <c r="I111" s="144"/>
      <c r="J111" s="144"/>
      <c r="K111" s="136"/>
      <c r="L111" s="136"/>
      <c r="M111" s="136"/>
      <c r="N111" s="144"/>
      <c r="O111" s="144"/>
      <c r="P111" s="145"/>
      <c r="Q111" s="136"/>
      <c r="R111" s="136"/>
      <c r="S111" s="136"/>
      <c r="T111" s="142"/>
      <c r="U111" s="142"/>
      <c r="V111" s="142"/>
      <c r="W111" s="142"/>
      <c r="X111" s="142"/>
      <c r="Y111" s="142"/>
      <c r="Z111" s="143"/>
      <c r="AA111" s="142"/>
      <c r="AB111" s="142"/>
      <c r="AC111" s="142"/>
      <c r="AD111" s="142"/>
      <c r="AE111" s="143"/>
    </row>
    <row r="112" spans="1:32">
      <c r="A112" s="77"/>
      <c r="B112" s="97"/>
      <c r="C112" s="144"/>
      <c r="D112" s="136"/>
      <c r="E112" s="136"/>
      <c r="F112" s="136"/>
      <c r="G112" s="136"/>
      <c r="H112" s="136"/>
      <c r="I112" s="144"/>
      <c r="J112" s="144"/>
      <c r="K112" s="136"/>
      <c r="L112" s="136"/>
      <c r="M112" s="136"/>
      <c r="N112" s="144"/>
      <c r="O112" s="144"/>
      <c r="P112" s="145"/>
      <c r="Q112" s="136"/>
      <c r="R112" s="136"/>
      <c r="S112" s="136"/>
      <c r="Z112" s="137"/>
      <c r="AE112" s="137"/>
    </row>
    <row r="113" spans="1:32">
      <c r="A113" s="77"/>
      <c r="B113" s="97"/>
      <c r="C113" s="144"/>
      <c r="D113" s="136"/>
      <c r="E113" s="136"/>
      <c r="F113" s="136"/>
      <c r="G113" s="136"/>
      <c r="H113" s="136"/>
      <c r="I113" s="144"/>
      <c r="J113" s="144"/>
      <c r="K113" s="136"/>
      <c r="L113" s="136"/>
      <c r="M113" s="136"/>
      <c r="N113" s="144"/>
      <c r="O113" s="144"/>
      <c r="P113" s="145"/>
      <c r="Q113" s="136"/>
      <c r="R113" s="136"/>
      <c r="S113" s="136"/>
      <c r="T113" s="142"/>
      <c r="U113" s="142"/>
      <c r="V113" s="142"/>
      <c r="W113" s="142"/>
      <c r="X113" s="142"/>
      <c r="Y113" s="142"/>
      <c r="Z113" s="143"/>
      <c r="AA113" s="142"/>
      <c r="AB113" s="142"/>
      <c r="AC113" s="142"/>
      <c r="AD113" s="142"/>
      <c r="AE113" s="143"/>
    </row>
    <row r="114" spans="1:32">
      <c r="A114" s="77"/>
      <c r="B114" s="97"/>
      <c r="C114" s="144"/>
      <c r="D114" s="136"/>
      <c r="E114" s="136"/>
      <c r="F114" s="136"/>
      <c r="G114" s="136"/>
      <c r="H114" s="136"/>
      <c r="I114" s="144"/>
      <c r="J114" s="144"/>
      <c r="K114" s="136"/>
      <c r="L114" s="136"/>
      <c r="M114" s="136"/>
      <c r="N114" s="144"/>
      <c r="O114" s="144"/>
      <c r="P114" s="145"/>
      <c r="Q114" s="136"/>
      <c r="R114" s="136"/>
      <c r="S114" s="136"/>
      <c r="Z114" s="137"/>
      <c r="AE114" s="137"/>
    </row>
    <row r="115" spans="1:32" ht="13.5" thickBot="1">
      <c r="A115" s="77"/>
      <c r="B115" s="97"/>
      <c r="C115" s="144"/>
      <c r="D115" s="136"/>
      <c r="E115" s="136"/>
      <c r="F115" s="136"/>
      <c r="G115" s="136"/>
      <c r="H115" s="136"/>
      <c r="I115" s="144"/>
      <c r="J115" s="144"/>
      <c r="K115" s="136"/>
      <c r="L115" s="136"/>
      <c r="M115" s="136"/>
      <c r="N115" s="144"/>
      <c r="O115" s="144"/>
      <c r="P115" s="145"/>
      <c r="Q115" s="136"/>
      <c r="R115" s="136"/>
      <c r="S115" s="136"/>
      <c r="T115" s="169"/>
      <c r="U115" s="142"/>
      <c r="V115" s="169"/>
      <c r="W115" s="142"/>
      <c r="X115" s="142"/>
      <c r="Y115" s="142"/>
      <c r="Z115" s="174"/>
      <c r="AA115" s="169"/>
      <c r="AB115" s="142"/>
      <c r="AC115" s="142"/>
      <c r="AD115" s="142"/>
      <c r="AE115" s="175"/>
      <c r="AF115" s="112"/>
    </row>
    <row r="116" spans="1:32" ht="13.5" thickTop="1">
      <c r="A116" s="77"/>
      <c r="B116" s="97"/>
      <c r="C116" s="144"/>
      <c r="D116" s="136"/>
      <c r="E116" s="136"/>
      <c r="F116" s="136"/>
      <c r="G116" s="136"/>
      <c r="H116" s="136"/>
      <c r="I116" s="144"/>
      <c r="J116" s="144"/>
      <c r="K116" s="136"/>
      <c r="L116" s="136"/>
      <c r="M116" s="136"/>
      <c r="N116" s="144"/>
      <c r="O116" s="144"/>
      <c r="P116" s="145"/>
      <c r="Q116" s="150"/>
      <c r="R116" s="150"/>
      <c r="S116" s="150"/>
      <c r="T116" s="163"/>
      <c r="U116" s="163"/>
      <c r="V116" s="163"/>
      <c r="W116" s="163"/>
      <c r="X116" s="163"/>
      <c r="Y116" s="163"/>
      <c r="Z116" s="164"/>
      <c r="AA116" s="163"/>
      <c r="AB116" s="163"/>
      <c r="AC116" s="163"/>
      <c r="AD116" s="163"/>
      <c r="AE116" s="164"/>
      <c r="AF116" s="163"/>
    </row>
    <row r="117" spans="1:32" ht="13.5" thickBot="1">
      <c r="A117" s="77"/>
      <c r="B117" s="97"/>
      <c r="C117" s="144"/>
      <c r="D117" s="136"/>
      <c r="E117" s="136"/>
      <c r="F117" s="136"/>
      <c r="G117" s="136"/>
      <c r="H117" s="136"/>
      <c r="I117" s="144"/>
      <c r="J117" s="144"/>
      <c r="K117" s="136"/>
      <c r="L117" s="136"/>
      <c r="M117" s="136"/>
      <c r="N117" s="144"/>
      <c r="O117" s="144"/>
      <c r="P117" s="145"/>
      <c r="Q117" s="157"/>
      <c r="R117" s="157"/>
      <c r="S117" s="157"/>
      <c r="T117" s="165"/>
      <c r="U117" s="165"/>
      <c r="V117" s="165"/>
      <c r="W117" s="165"/>
      <c r="X117" s="165"/>
      <c r="Y117" s="165"/>
      <c r="Z117" s="166"/>
      <c r="AA117" s="165"/>
      <c r="AB117" s="165"/>
      <c r="AC117" s="165"/>
      <c r="AD117" s="165"/>
      <c r="AE117" s="166"/>
      <c r="AF117" s="167"/>
    </row>
    <row r="118" spans="1:32" ht="13.5" thickTop="1">
      <c r="A118" s="77"/>
      <c r="B118" s="97"/>
      <c r="C118" s="144"/>
      <c r="D118" s="136"/>
      <c r="E118" s="136"/>
      <c r="F118" s="136"/>
      <c r="G118" s="136"/>
      <c r="H118" s="136"/>
      <c r="I118" s="144"/>
      <c r="J118" s="144"/>
      <c r="K118" s="136"/>
      <c r="L118" s="136"/>
      <c r="M118" s="136"/>
      <c r="N118" s="144"/>
      <c r="O118" s="144"/>
      <c r="P118" s="145"/>
      <c r="Q118" s="136"/>
      <c r="R118" s="136"/>
      <c r="S118" s="136"/>
      <c r="Z118" s="137"/>
      <c r="AE118" s="137"/>
    </row>
    <row r="119" spans="1:32">
      <c r="A119" s="77"/>
      <c r="B119" s="97"/>
      <c r="C119" s="144"/>
      <c r="D119" s="136"/>
      <c r="E119" s="136"/>
      <c r="F119" s="136"/>
      <c r="G119" s="136"/>
      <c r="H119" s="136"/>
      <c r="I119" s="144"/>
      <c r="J119" s="144"/>
      <c r="K119" s="136"/>
      <c r="L119" s="136"/>
      <c r="M119" s="136"/>
      <c r="N119" s="144"/>
      <c r="O119" s="144"/>
      <c r="P119" s="145"/>
      <c r="Q119" s="136"/>
      <c r="R119" s="136"/>
      <c r="S119" s="136"/>
      <c r="T119" s="142"/>
      <c r="U119" s="142"/>
      <c r="V119" s="142"/>
      <c r="W119" s="142"/>
      <c r="X119" s="142"/>
      <c r="Y119" s="142"/>
      <c r="Z119" s="143"/>
      <c r="AA119" s="142"/>
      <c r="AB119" s="142"/>
      <c r="AC119" s="142"/>
      <c r="AD119" s="142"/>
      <c r="AE119" s="143"/>
    </row>
    <row r="120" spans="1:32">
      <c r="A120" s="77"/>
      <c r="B120" s="97"/>
      <c r="C120" s="144"/>
      <c r="D120" s="136"/>
      <c r="E120" s="136"/>
      <c r="F120" s="136"/>
      <c r="G120" s="136"/>
      <c r="H120" s="136"/>
      <c r="I120" s="144"/>
      <c r="J120" s="144"/>
      <c r="K120" s="136"/>
      <c r="L120" s="136"/>
      <c r="M120" s="136"/>
      <c r="N120" s="144"/>
      <c r="O120" s="144"/>
      <c r="P120" s="145"/>
      <c r="Q120" s="136"/>
      <c r="R120" s="136"/>
      <c r="S120" s="136"/>
      <c r="Z120" s="137"/>
      <c r="AE120" s="137"/>
    </row>
    <row r="121" spans="1:32">
      <c r="A121" s="77"/>
      <c r="B121" s="97"/>
      <c r="C121" s="144"/>
      <c r="D121" s="136"/>
      <c r="E121" s="136"/>
      <c r="F121" s="136"/>
      <c r="G121" s="136"/>
      <c r="H121" s="136"/>
      <c r="I121" s="144"/>
      <c r="J121" s="144"/>
      <c r="K121" s="136"/>
      <c r="L121" s="136"/>
      <c r="M121" s="136"/>
      <c r="N121" s="144"/>
      <c r="O121" s="144"/>
      <c r="P121" s="145"/>
      <c r="Q121" s="136"/>
      <c r="R121" s="136"/>
      <c r="S121" s="136"/>
      <c r="T121" s="142"/>
      <c r="U121" s="142"/>
      <c r="V121" s="142"/>
      <c r="W121" s="142"/>
      <c r="X121" s="142"/>
      <c r="Y121" s="169"/>
      <c r="Z121" s="143"/>
      <c r="AA121" s="142"/>
      <c r="AB121" s="142"/>
      <c r="AC121" s="142"/>
      <c r="AD121" s="142"/>
      <c r="AE121" s="143"/>
    </row>
    <row r="122" spans="1:32">
      <c r="A122" s="77"/>
      <c r="B122" s="97"/>
      <c r="C122" s="144"/>
      <c r="D122" s="136"/>
      <c r="E122" s="136"/>
      <c r="F122" s="136"/>
      <c r="G122" s="136"/>
      <c r="H122" s="136"/>
      <c r="I122" s="144"/>
      <c r="J122" s="144"/>
      <c r="K122" s="136"/>
      <c r="L122" s="136"/>
      <c r="M122" s="136"/>
      <c r="N122" s="144"/>
      <c r="O122" s="144"/>
      <c r="P122" s="145"/>
      <c r="Q122" s="136"/>
      <c r="R122" s="136"/>
      <c r="S122" s="136"/>
      <c r="Z122" s="137"/>
      <c r="AE122" s="137"/>
    </row>
    <row r="123" spans="1:32" ht="13.5" thickBot="1">
      <c r="A123" s="77"/>
      <c r="B123" s="97"/>
      <c r="C123" s="144"/>
      <c r="D123" s="136"/>
      <c r="E123" s="136"/>
      <c r="F123" s="136"/>
      <c r="G123" s="136"/>
      <c r="H123" s="136"/>
      <c r="I123" s="144"/>
      <c r="J123" s="144"/>
      <c r="K123" s="136"/>
      <c r="L123" s="136"/>
      <c r="M123" s="136"/>
      <c r="N123" s="144"/>
      <c r="O123" s="144"/>
      <c r="P123" s="145"/>
      <c r="Q123" s="136"/>
      <c r="R123" s="136"/>
      <c r="S123" s="136"/>
      <c r="T123" s="142"/>
      <c r="U123" s="142"/>
      <c r="V123" s="169"/>
      <c r="W123" s="142"/>
      <c r="X123" s="142"/>
      <c r="Y123" s="142"/>
      <c r="Z123" s="143"/>
      <c r="AA123" s="142"/>
      <c r="AB123" s="142"/>
      <c r="AC123" s="142"/>
      <c r="AD123" s="142"/>
      <c r="AE123" s="143"/>
    </row>
    <row r="124" spans="1:32" ht="13.5" thickTop="1">
      <c r="A124" s="77"/>
      <c r="B124" s="97"/>
      <c r="C124" s="144"/>
      <c r="D124" s="136"/>
      <c r="E124" s="136"/>
      <c r="F124" s="136"/>
      <c r="G124" s="136"/>
      <c r="H124" s="136"/>
      <c r="I124" s="144"/>
      <c r="J124" s="144"/>
      <c r="K124" s="136"/>
      <c r="L124" s="136"/>
      <c r="M124" s="136"/>
      <c r="N124" s="144"/>
      <c r="O124" s="144"/>
      <c r="P124" s="145"/>
      <c r="Q124" s="150"/>
      <c r="R124" s="150"/>
      <c r="S124" s="150"/>
      <c r="T124" s="163"/>
      <c r="U124" s="163"/>
      <c r="V124" s="163"/>
      <c r="W124" s="163"/>
      <c r="X124" s="163"/>
      <c r="Y124" s="163"/>
      <c r="Z124" s="164"/>
      <c r="AA124" s="163"/>
      <c r="AB124" s="163"/>
      <c r="AC124" s="163"/>
      <c r="AD124" s="163"/>
      <c r="AE124" s="164"/>
      <c r="AF124" s="163"/>
    </row>
    <row r="125" spans="1:32" ht="13.5" thickBot="1">
      <c r="A125" s="77"/>
      <c r="B125" s="97"/>
      <c r="C125" s="144"/>
      <c r="D125" s="136"/>
      <c r="E125" s="136"/>
      <c r="F125" s="136"/>
      <c r="G125" s="136"/>
      <c r="H125" s="136"/>
      <c r="I125" s="144"/>
      <c r="J125" s="144"/>
      <c r="K125" s="136"/>
      <c r="L125" s="136"/>
      <c r="M125" s="136"/>
      <c r="N125" s="144"/>
      <c r="O125" s="144"/>
      <c r="P125" s="145"/>
      <c r="Q125" s="157"/>
      <c r="R125" s="157"/>
      <c r="S125" s="157"/>
      <c r="T125" s="165"/>
      <c r="U125" s="165"/>
      <c r="V125" s="165"/>
      <c r="W125" s="165"/>
      <c r="X125" s="165"/>
      <c r="Y125" s="165"/>
      <c r="Z125" s="166"/>
      <c r="AA125" s="165"/>
      <c r="AB125" s="165"/>
      <c r="AC125" s="165"/>
      <c r="AD125" s="165"/>
      <c r="AE125" s="166"/>
      <c r="AF125" s="167"/>
    </row>
    <row r="126" spans="1:32" ht="13.5" thickTop="1">
      <c r="A126" s="77"/>
      <c r="B126" s="97"/>
      <c r="C126" s="144"/>
      <c r="D126" s="136"/>
      <c r="E126" s="136"/>
      <c r="F126" s="136"/>
      <c r="G126" s="136"/>
      <c r="H126" s="136"/>
      <c r="I126" s="144"/>
      <c r="J126" s="144"/>
      <c r="K126" s="136"/>
      <c r="L126" s="136"/>
      <c r="M126" s="136"/>
      <c r="N126" s="144"/>
      <c r="O126" s="144"/>
      <c r="P126" s="145"/>
      <c r="Q126" s="136"/>
      <c r="R126" s="136"/>
      <c r="S126" s="136"/>
      <c r="Z126" s="137"/>
      <c r="AE126" s="137"/>
    </row>
    <row r="127" spans="1:32">
      <c r="A127" s="77"/>
      <c r="B127" s="97"/>
      <c r="C127" s="144"/>
      <c r="D127" s="136"/>
      <c r="E127" s="136"/>
      <c r="F127" s="136"/>
      <c r="G127" s="136"/>
      <c r="H127" s="136"/>
      <c r="I127" s="144"/>
      <c r="J127" s="144"/>
      <c r="K127" s="136"/>
      <c r="L127" s="136"/>
      <c r="M127" s="136"/>
      <c r="N127" s="144"/>
      <c r="O127" s="144"/>
      <c r="P127" s="145"/>
      <c r="Q127" s="136"/>
      <c r="R127" s="136"/>
      <c r="S127" s="136"/>
      <c r="T127" s="142"/>
      <c r="U127" s="142"/>
      <c r="V127" s="142"/>
      <c r="W127" s="142"/>
      <c r="X127" s="142"/>
      <c r="Y127" s="142"/>
      <c r="Z127" s="143"/>
      <c r="AA127" s="142"/>
      <c r="AB127" s="142"/>
      <c r="AC127" s="142"/>
      <c r="AD127" s="142"/>
      <c r="AE127" s="143"/>
    </row>
    <row r="128" spans="1:32">
      <c r="A128" s="77"/>
      <c r="B128" s="97"/>
      <c r="C128" s="144"/>
      <c r="D128" s="136"/>
      <c r="E128" s="136"/>
      <c r="F128" s="136"/>
      <c r="G128" s="136"/>
      <c r="H128" s="136"/>
      <c r="I128" s="144"/>
      <c r="J128" s="144"/>
      <c r="K128" s="136"/>
      <c r="L128" s="136"/>
      <c r="M128" s="136"/>
      <c r="N128" s="144"/>
      <c r="O128" s="144"/>
      <c r="P128" s="145"/>
      <c r="Q128" s="136"/>
      <c r="R128" s="136"/>
      <c r="S128" s="136"/>
      <c r="Z128" s="137"/>
      <c r="AE128" s="137"/>
    </row>
    <row r="129" spans="1:32">
      <c r="A129" s="77"/>
      <c r="B129" s="97"/>
      <c r="C129" s="144"/>
      <c r="D129" s="136"/>
      <c r="E129" s="136"/>
      <c r="F129" s="136"/>
      <c r="G129" s="136"/>
      <c r="H129" s="136"/>
      <c r="I129" s="144"/>
      <c r="J129" s="144"/>
      <c r="K129" s="136"/>
      <c r="L129" s="136"/>
      <c r="M129" s="136"/>
      <c r="N129" s="144"/>
      <c r="O129" s="144"/>
      <c r="P129" s="145"/>
      <c r="Q129" s="136"/>
      <c r="R129" s="136"/>
      <c r="S129" s="136"/>
      <c r="T129" s="142"/>
      <c r="U129" s="142"/>
      <c r="V129" s="142"/>
      <c r="W129" s="142"/>
      <c r="X129" s="142"/>
      <c r="Y129" s="142"/>
      <c r="Z129" s="143"/>
      <c r="AA129" s="142"/>
      <c r="AB129" s="142"/>
      <c r="AC129" s="142"/>
      <c r="AD129" s="142"/>
      <c r="AE129" s="143"/>
    </row>
    <row r="130" spans="1:32">
      <c r="A130" s="77"/>
      <c r="B130" s="97"/>
      <c r="C130" s="144"/>
      <c r="D130" s="136"/>
      <c r="E130" s="136"/>
      <c r="F130" s="136"/>
      <c r="G130" s="136"/>
      <c r="H130" s="136"/>
      <c r="I130" s="144"/>
      <c r="J130" s="144"/>
      <c r="K130" s="136"/>
      <c r="L130" s="136"/>
      <c r="M130" s="136"/>
      <c r="N130" s="144"/>
      <c r="O130" s="144"/>
      <c r="P130" s="145"/>
      <c r="Q130" s="136"/>
      <c r="R130" s="136"/>
      <c r="S130" s="136"/>
      <c r="Z130" s="137"/>
      <c r="AE130" s="137"/>
    </row>
    <row r="131" spans="1:32">
      <c r="A131" s="77"/>
      <c r="B131" s="97"/>
      <c r="C131" s="144"/>
      <c r="D131" s="136"/>
      <c r="E131" s="136"/>
      <c r="F131" s="136"/>
      <c r="G131" s="136"/>
      <c r="H131" s="136"/>
      <c r="I131" s="144"/>
      <c r="J131" s="144"/>
      <c r="K131" s="136"/>
      <c r="L131" s="136"/>
      <c r="M131" s="136"/>
      <c r="N131" s="144"/>
      <c r="O131" s="144"/>
      <c r="P131" s="145"/>
      <c r="Q131" s="136"/>
      <c r="R131" s="136"/>
      <c r="S131" s="136"/>
      <c r="T131" s="142"/>
      <c r="U131" s="142"/>
      <c r="V131" s="142"/>
      <c r="W131" s="142"/>
      <c r="X131" s="142"/>
      <c r="Y131" s="169"/>
      <c r="Z131" s="143"/>
      <c r="AA131" s="142"/>
      <c r="AB131" s="142"/>
      <c r="AC131" s="142"/>
      <c r="AD131" s="142"/>
      <c r="AE131" s="143"/>
    </row>
    <row r="132" spans="1:32">
      <c r="A132" s="77"/>
      <c r="B132" s="97"/>
      <c r="C132" s="144"/>
      <c r="D132" s="136"/>
      <c r="E132" s="136"/>
      <c r="F132" s="136"/>
      <c r="G132" s="136"/>
      <c r="H132" s="136"/>
      <c r="I132" s="144"/>
      <c r="J132" s="144"/>
      <c r="K132" s="136"/>
      <c r="L132" s="136"/>
      <c r="M132" s="136"/>
      <c r="N132" s="144"/>
      <c r="O132" s="144"/>
      <c r="P132" s="145"/>
      <c r="Q132" s="136"/>
      <c r="R132" s="136"/>
      <c r="S132" s="136"/>
      <c r="Z132" s="137"/>
      <c r="AE132" s="137"/>
    </row>
    <row r="133" spans="1:32" ht="13.5" thickBot="1">
      <c r="A133" s="77"/>
      <c r="B133" s="97"/>
      <c r="C133" s="144"/>
      <c r="D133" s="136"/>
      <c r="E133" s="136"/>
      <c r="F133" s="136"/>
      <c r="G133" s="136"/>
      <c r="H133" s="136"/>
      <c r="I133" s="144"/>
      <c r="J133" s="144"/>
      <c r="K133" s="136"/>
      <c r="L133" s="136"/>
      <c r="M133" s="136"/>
      <c r="N133" s="144"/>
      <c r="O133" s="144"/>
      <c r="P133" s="145"/>
      <c r="Q133" s="136"/>
      <c r="R133" s="136"/>
      <c r="S133" s="136"/>
      <c r="T133" s="111"/>
      <c r="U133" s="111"/>
      <c r="V133" s="111"/>
      <c r="W133" s="111"/>
      <c r="X133" s="111"/>
      <c r="Y133" s="111"/>
      <c r="Z133" s="168"/>
      <c r="AA133" s="111"/>
      <c r="AB133" s="111"/>
      <c r="AC133" s="111"/>
      <c r="AD133" s="111"/>
      <c r="AE133" s="168"/>
    </row>
    <row r="134" spans="1:32">
      <c r="A134" s="85"/>
      <c r="B134" s="72"/>
      <c r="C134" s="133"/>
      <c r="D134" s="134"/>
      <c r="E134" s="134"/>
      <c r="F134" s="134"/>
      <c r="G134" s="134"/>
      <c r="H134" s="134"/>
      <c r="I134" s="133"/>
      <c r="J134" s="133"/>
      <c r="K134" s="134"/>
      <c r="L134" s="134"/>
      <c r="M134" s="134"/>
      <c r="N134" s="133"/>
      <c r="O134" s="133"/>
      <c r="P134" s="135"/>
      <c r="Q134" s="136"/>
      <c r="R134" s="136"/>
      <c r="S134" s="136"/>
      <c r="T134" s="136"/>
      <c r="Z134" s="137"/>
      <c r="AE134" s="137"/>
    </row>
    <row r="135" spans="1:32">
      <c r="A135" s="77"/>
      <c r="B135" s="138"/>
      <c r="C135" s="139"/>
      <c r="D135" s="140"/>
      <c r="E135" s="140"/>
      <c r="F135" s="140"/>
      <c r="G135" s="140"/>
      <c r="H135" s="140"/>
      <c r="I135" s="139"/>
      <c r="J135" s="139"/>
      <c r="K135" s="140"/>
      <c r="L135" s="140"/>
      <c r="M135" s="140"/>
      <c r="N135" s="139"/>
      <c r="O135" s="139"/>
      <c r="P135" s="141"/>
      <c r="Q135" s="136"/>
      <c r="R135" s="136"/>
      <c r="S135" s="136"/>
      <c r="T135" s="142"/>
      <c r="U135" s="142"/>
      <c r="V135" s="142"/>
      <c r="W135" s="142"/>
      <c r="X135" s="142"/>
      <c r="Y135" s="142"/>
      <c r="Z135" s="143"/>
      <c r="AA135" s="142"/>
      <c r="AB135" s="142"/>
      <c r="AC135" s="142"/>
      <c r="AD135" s="142"/>
      <c r="AE135" s="143"/>
    </row>
    <row r="136" spans="1:32">
      <c r="A136" s="77"/>
      <c r="B136" s="97"/>
      <c r="C136" s="144"/>
      <c r="D136" s="136"/>
      <c r="E136" s="136"/>
      <c r="F136" s="136"/>
      <c r="G136" s="136"/>
      <c r="H136" s="136"/>
      <c r="I136" s="144"/>
      <c r="J136" s="144"/>
      <c r="K136" s="136"/>
      <c r="L136" s="136"/>
      <c r="M136" s="136"/>
      <c r="N136" s="144"/>
      <c r="O136" s="144"/>
      <c r="P136" s="145"/>
      <c r="Q136" s="136"/>
      <c r="R136" s="136"/>
      <c r="S136" s="136"/>
      <c r="Z136" s="137"/>
      <c r="AE136" s="137"/>
    </row>
    <row r="137" spans="1:32">
      <c r="A137" s="77"/>
      <c r="B137" s="97"/>
      <c r="C137" s="144"/>
      <c r="D137" s="136"/>
      <c r="E137" s="136"/>
      <c r="F137" s="136"/>
      <c r="G137" s="136"/>
      <c r="H137" s="136"/>
      <c r="I137" s="144"/>
      <c r="J137" s="144"/>
      <c r="K137" s="136"/>
      <c r="L137" s="136"/>
      <c r="M137" s="136"/>
      <c r="N137" s="144"/>
      <c r="O137" s="144"/>
      <c r="P137" s="145"/>
      <c r="Q137" s="136"/>
      <c r="R137" s="136"/>
      <c r="S137" s="136"/>
      <c r="T137" s="142"/>
      <c r="U137" s="142"/>
      <c r="V137" s="142"/>
      <c r="W137" s="142"/>
      <c r="X137" s="142"/>
      <c r="Y137" s="142"/>
      <c r="Z137" s="143"/>
      <c r="AA137" s="169"/>
      <c r="AB137" s="142"/>
      <c r="AC137" s="142"/>
      <c r="AD137" s="142"/>
      <c r="AE137" s="143"/>
    </row>
    <row r="138" spans="1:32">
      <c r="A138" s="77"/>
      <c r="B138" s="97"/>
      <c r="C138" s="144"/>
      <c r="D138" s="136"/>
      <c r="E138" s="136"/>
      <c r="F138" s="136"/>
      <c r="G138" s="136"/>
      <c r="H138" s="136"/>
      <c r="I138" s="144"/>
      <c r="J138" s="144"/>
      <c r="K138" s="136"/>
      <c r="L138" s="136"/>
      <c r="M138" s="136"/>
      <c r="N138" s="144"/>
      <c r="O138" s="144"/>
      <c r="P138" s="145"/>
      <c r="Q138" s="136"/>
      <c r="R138" s="136"/>
      <c r="S138" s="136"/>
      <c r="Z138" s="137"/>
      <c r="AE138" s="137"/>
    </row>
    <row r="139" spans="1:32" ht="13.5" thickBot="1">
      <c r="A139" s="77"/>
      <c r="B139" s="97"/>
      <c r="C139" s="144"/>
      <c r="D139" s="136"/>
      <c r="E139" s="136"/>
      <c r="F139" s="136"/>
      <c r="G139" s="136"/>
      <c r="H139" s="136"/>
      <c r="I139" s="144"/>
      <c r="J139" s="144"/>
      <c r="K139" s="136"/>
      <c r="L139" s="136"/>
      <c r="M139" s="136"/>
      <c r="N139" s="144"/>
      <c r="O139" s="144"/>
      <c r="P139" s="145"/>
      <c r="Q139" s="136"/>
      <c r="R139" s="136"/>
      <c r="S139" s="136"/>
      <c r="T139" s="142"/>
      <c r="U139" s="142"/>
      <c r="V139" s="142"/>
      <c r="W139" s="142"/>
      <c r="X139" s="142"/>
      <c r="Y139" s="142"/>
      <c r="Z139" s="143"/>
      <c r="AA139" s="142"/>
      <c r="AB139" s="142"/>
      <c r="AC139" s="142"/>
      <c r="AD139" s="142"/>
      <c r="AE139" s="143"/>
    </row>
    <row r="140" spans="1:32" ht="13.5" thickTop="1">
      <c r="A140" s="77"/>
      <c r="B140" s="170"/>
      <c r="C140" s="171"/>
      <c r="D140" s="172"/>
      <c r="E140" s="172"/>
      <c r="F140" s="172"/>
      <c r="G140" s="172"/>
      <c r="H140" s="172"/>
      <c r="I140" s="171"/>
      <c r="J140" s="171"/>
      <c r="K140" s="172"/>
      <c r="L140" s="172"/>
      <c r="M140" s="172"/>
      <c r="N140" s="171"/>
      <c r="O140" s="171"/>
      <c r="P140" s="173"/>
      <c r="Q140" s="150"/>
      <c r="R140" s="150"/>
      <c r="S140" s="150"/>
      <c r="T140" s="163"/>
      <c r="U140" s="163"/>
      <c r="V140" s="163"/>
      <c r="W140" s="163"/>
      <c r="X140" s="163"/>
      <c r="Y140" s="163"/>
      <c r="Z140" s="164"/>
      <c r="AA140" s="163"/>
      <c r="AB140" s="163"/>
      <c r="AC140" s="163"/>
      <c r="AD140" s="163"/>
      <c r="AE140" s="164"/>
      <c r="AF140" s="163"/>
    </row>
    <row r="141" spans="1:32" ht="13.5" thickBot="1">
      <c r="A141" s="77"/>
      <c r="B141" s="170"/>
      <c r="C141" s="171"/>
      <c r="D141" s="172"/>
      <c r="E141" s="172"/>
      <c r="F141" s="172"/>
      <c r="G141" s="172"/>
      <c r="H141" s="172"/>
      <c r="I141" s="171"/>
      <c r="J141" s="171"/>
      <c r="K141" s="172"/>
      <c r="L141" s="172"/>
      <c r="M141" s="172"/>
      <c r="N141" s="171"/>
      <c r="O141" s="171"/>
      <c r="P141" s="173"/>
      <c r="Q141" s="157"/>
      <c r="R141" s="157"/>
      <c r="S141" s="157"/>
      <c r="T141" s="165"/>
      <c r="U141" s="165"/>
      <c r="V141" s="165"/>
      <c r="W141" s="165"/>
      <c r="X141" s="165"/>
      <c r="Y141" s="165"/>
      <c r="Z141" s="166"/>
      <c r="AA141" s="165"/>
      <c r="AB141" s="165"/>
      <c r="AC141" s="165"/>
      <c r="AD141" s="165"/>
      <c r="AE141" s="166"/>
      <c r="AF141" s="167"/>
    </row>
    <row r="142" spans="1:32" ht="13.5" thickTop="1">
      <c r="A142" s="77"/>
      <c r="B142" s="97"/>
      <c r="C142" s="144"/>
      <c r="D142" s="136"/>
      <c r="E142" s="136"/>
      <c r="F142" s="136"/>
      <c r="G142" s="136"/>
      <c r="H142" s="136"/>
      <c r="I142" s="144"/>
      <c r="J142" s="144"/>
      <c r="K142" s="136"/>
      <c r="L142" s="136"/>
      <c r="M142" s="136"/>
      <c r="N142" s="144"/>
      <c r="O142" s="144"/>
      <c r="P142" s="145"/>
      <c r="Q142" s="136"/>
      <c r="R142" s="136"/>
      <c r="S142" s="136"/>
      <c r="Z142" s="137"/>
      <c r="AE142" s="137"/>
    </row>
    <row r="143" spans="1:32">
      <c r="A143" s="77"/>
      <c r="B143" s="97"/>
      <c r="C143" s="144"/>
      <c r="D143" s="136"/>
      <c r="E143" s="136"/>
      <c r="F143" s="136"/>
      <c r="G143" s="136"/>
      <c r="H143" s="136"/>
      <c r="I143" s="144"/>
      <c r="J143" s="144"/>
      <c r="K143" s="136"/>
      <c r="L143" s="136"/>
      <c r="M143" s="136"/>
      <c r="N143" s="144"/>
      <c r="O143" s="144"/>
      <c r="P143" s="145"/>
      <c r="Q143" s="136"/>
      <c r="R143" s="136"/>
      <c r="S143" s="136"/>
      <c r="T143" s="142"/>
      <c r="U143" s="142"/>
      <c r="V143" s="142"/>
      <c r="W143" s="142"/>
      <c r="X143" s="142"/>
      <c r="Y143" s="142"/>
      <c r="Z143" s="143"/>
      <c r="AA143" s="142"/>
      <c r="AB143" s="142"/>
      <c r="AC143" s="142"/>
      <c r="AD143" s="142"/>
      <c r="AE143" s="143"/>
    </row>
    <row r="144" spans="1:32">
      <c r="A144" s="77"/>
      <c r="B144" s="97"/>
      <c r="C144" s="144"/>
      <c r="D144" s="136"/>
      <c r="E144" s="136"/>
      <c r="F144" s="136"/>
      <c r="G144" s="136"/>
      <c r="H144" s="136"/>
      <c r="I144" s="144"/>
      <c r="J144" s="144"/>
      <c r="K144" s="136"/>
      <c r="L144" s="136"/>
      <c r="M144" s="136"/>
      <c r="N144" s="144"/>
      <c r="O144" s="144"/>
      <c r="P144" s="145"/>
      <c r="Q144" s="136"/>
      <c r="R144" s="136"/>
      <c r="S144" s="136"/>
      <c r="Z144" s="137"/>
      <c r="AE144" s="137"/>
    </row>
    <row r="145" spans="1:32">
      <c r="A145" s="77"/>
      <c r="B145" s="97"/>
      <c r="C145" s="144"/>
      <c r="D145" s="136"/>
      <c r="E145" s="136"/>
      <c r="F145" s="136"/>
      <c r="G145" s="136"/>
      <c r="H145" s="136"/>
      <c r="I145" s="144"/>
      <c r="J145" s="144"/>
      <c r="K145" s="136"/>
      <c r="L145" s="136"/>
      <c r="M145" s="136"/>
      <c r="N145" s="144"/>
      <c r="O145" s="144"/>
      <c r="P145" s="145"/>
      <c r="Q145" s="136"/>
      <c r="R145" s="136"/>
      <c r="S145" s="136"/>
      <c r="T145" s="142"/>
      <c r="U145" s="142"/>
      <c r="V145" s="142"/>
      <c r="W145" s="142"/>
      <c r="X145" s="142"/>
      <c r="Y145" s="142"/>
      <c r="Z145" s="143"/>
      <c r="AA145" s="142"/>
      <c r="AB145" s="142"/>
      <c r="AC145" s="142"/>
      <c r="AD145" s="142"/>
      <c r="AE145" s="143"/>
    </row>
    <row r="146" spans="1:32">
      <c r="A146" s="77"/>
      <c r="B146" s="97"/>
      <c r="C146" s="144"/>
      <c r="D146" s="136"/>
      <c r="E146" s="136"/>
      <c r="F146" s="136"/>
      <c r="G146" s="136"/>
      <c r="H146" s="136"/>
      <c r="I146" s="144"/>
      <c r="J146" s="144"/>
      <c r="K146" s="136"/>
      <c r="L146" s="136"/>
      <c r="M146" s="136"/>
      <c r="N146" s="144"/>
      <c r="O146" s="144"/>
      <c r="P146" s="145"/>
      <c r="Q146" s="136"/>
      <c r="R146" s="136"/>
      <c r="S146" s="136"/>
      <c r="Z146" s="137"/>
      <c r="AE146" s="137"/>
    </row>
    <row r="147" spans="1:32" ht="13.5" thickBot="1">
      <c r="A147" s="77"/>
      <c r="B147" s="97"/>
      <c r="C147" s="144"/>
      <c r="D147" s="136"/>
      <c r="E147" s="136"/>
      <c r="F147" s="136"/>
      <c r="G147" s="136"/>
      <c r="H147" s="136"/>
      <c r="I147" s="144"/>
      <c r="J147" s="144"/>
      <c r="K147" s="136"/>
      <c r="L147" s="136"/>
      <c r="M147" s="136"/>
      <c r="N147" s="144"/>
      <c r="O147" s="144"/>
      <c r="P147" s="145"/>
      <c r="Q147" s="136"/>
      <c r="R147" s="136"/>
      <c r="S147" s="136"/>
      <c r="T147" s="142"/>
      <c r="U147" s="142"/>
      <c r="V147" s="142"/>
      <c r="W147" s="142"/>
      <c r="X147" s="142"/>
      <c r="Y147" s="142"/>
      <c r="Z147" s="143"/>
      <c r="AA147" s="142"/>
      <c r="AB147" s="142"/>
      <c r="AC147" s="142"/>
      <c r="AD147" s="142"/>
      <c r="AE147" s="143"/>
    </row>
    <row r="148" spans="1:32" ht="13.5" thickTop="1">
      <c r="A148" s="77"/>
      <c r="B148" s="97"/>
      <c r="C148" s="144"/>
      <c r="D148" s="136"/>
      <c r="E148" s="136"/>
      <c r="F148" s="136"/>
      <c r="G148" s="136"/>
      <c r="H148" s="136"/>
      <c r="I148" s="144"/>
      <c r="J148" s="144"/>
      <c r="K148" s="136"/>
      <c r="L148" s="136"/>
      <c r="M148" s="136"/>
      <c r="N148" s="144"/>
      <c r="O148" s="144"/>
      <c r="P148" s="145"/>
      <c r="Q148" s="150"/>
      <c r="R148" s="150"/>
      <c r="S148" s="150"/>
      <c r="T148" s="163"/>
      <c r="U148" s="163"/>
      <c r="V148" s="163"/>
      <c r="W148" s="163"/>
      <c r="X148" s="163"/>
      <c r="Y148" s="163"/>
      <c r="Z148" s="164"/>
      <c r="AA148" s="163"/>
      <c r="AB148" s="163"/>
      <c r="AC148" s="163"/>
      <c r="AD148" s="163"/>
      <c r="AE148" s="164"/>
      <c r="AF148" s="163"/>
    </row>
    <row r="149" spans="1:32" ht="13.5" thickBot="1">
      <c r="A149" s="77"/>
      <c r="B149" s="97"/>
      <c r="C149" s="144"/>
      <c r="D149" s="136"/>
      <c r="E149" s="136"/>
      <c r="F149" s="136"/>
      <c r="G149" s="136"/>
      <c r="H149" s="136"/>
      <c r="I149" s="144"/>
      <c r="J149" s="144"/>
      <c r="K149" s="136"/>
      <c r="L149" s="136"/>
      <c r="M149" s="136"/>
      <c r="N149" s="144"/>
      <c r="O149" s="144"/>
      <c r="P149" s="145"/>
      <c r="Q149" s="157"/>
      <c r="R149" s="157"/>
      <c r="S149" s="157"/>
      <c r="T149" s="165"/>
      <c r="U149" s="165"/>
      <c r="V149" s="165"/>
      <c r="W149" s="165"/>
      <c r="X149" s="165"/>
      <c r="Y149" s="165"/>
      <c r="Z149" s="166"/>
      <c r="AA149" s="165"/>
      <c r="AB149" s="165"/>
      <c r="AC149" s="165"/>
      <c r="AD149" s="165"/>
      <c r="AE149" s="166"/>
      <c r="AF149" s="167"/>
    </row>
    <row r="150" spans="1:32" ht="13.5" thickTop="1">
      <c r="A150" s="77"/>
      <c r="B150" s="97"/>
      <c r="C150" s="144"/>
      <c r="D150" s="136"/>
      <c r="E150" s="136"/>
      <c r="F150" s="136"/>
      <c r="G150" s="136"/>
      <c r="H150" s="136"/>
      <c r="I150" s="144"/>
      <c r="J150" s="144"/>
      <c r="K150" s="136"/>
      <c r="L150" s="136"/>
      <c r="M150" s="136"/>
      <c r="N150" s="144"/>
      <c r="O150" s="144"/>
      <c r="P150" s="145"/>
      <c r="Q150" s="136"/>
      <c r="R150" s="136"/>
      <c r="S150" s="136"/>
      <c r="Z150" s="137"/>
      <c r="AE150" s="137"/>
    </row>
    <row r="151" spans="1:32">
      <c r="A151" s="77"/>
      <c r="B151" s="97"/>
      <c r="C151" s="144"/>
      <c r="D151" s="136"/>
      <c r="E151" s="136"/>
      <c r="F151" s="136"/>
      <c r="G151" s="136"/>
      <c r="H151" s="136"/>
      <c r="I151" s="144"/>
      <c r="J151" s="144"/>
      <c r="K151" s="136"/>
      <c r="L151" s="136"/>
      <c r="M151" s="136"/>
      <c r="N151" s="144"/>
      <c r="O151" s="144"/>
      <c r="P151" s="145"/>
      <c r="Q151" s="136"/>
      <c r="R151" s="136"/>
      <c r="S151" s="136"/>
      <c r="T151" s="142"/>
      <c r="U151" s="142"/>
      <c r="V151" s="142"/>
      <c r="W151" s="142"/>
      <c r="X151" s="142"/>
      <c r="Y151" s="142"/>
      <c r="Z151" s="143"/>
      <c r="AA151" s="142"/>
      <c r="AB151" s="142"/>
      <c r="AC151" s="142"/>
      <c r="AD151" s="142"/>
      <c r="AE151" s="143"/>
    </row>
    <row r="152" spans="1:32">
      <c r="A152" s="77"/>
      <c r="B152" s="97"/>
      <c r="C152" s="144"/>
      <c r="D152" s="136"/>
      <c r="E152" s="136"/>
      <c r="F152" s="136"/>
      <c r="G152" s="136"/>
      <c r="H152" s="136"/>
      <c r="I152" s="144"/>
      <c r="J152" s="144"/>
      <c r="K152" s="136"/>
      <c r="L152" s="136"/>
      <c r="M152" s="136"/>
      <c r="N152" s="144"/>
      <c r="O152" s="144"/>
      <c r="P152" s="145"/>
      <c r="Q152" s="136"/>
      <c r="R152" s="136"/>
      <c r="S152" s="136"/>
      <c r="Z152" s="137"/>
      <c r="AE152" s="137"/>
    </row>
    <row r="153" spans="1:32">
      <c r="A153" s="77"/>
      <c r="B153" s="97"/>
      <c r="C153" s="144"/>
      <c r="D153" s="136"/>
      <c r="E153" s="136"/>
      <c r="F153" s="136"/>
      <c r="G153" s="136"/>
      <c r="H153" s="136"/>
      <c r="I153" s="144"/>
      <c r="J153" s="144"/>
      <c r="K153" s="136"/>
      <c r="L153" s="136"/>
      <c r="M153" s="136"/>
      <c r="N153" s="144"/>
      <c r="O153" s="144"/>
      <c r="P153" s="145"/>
      <c r="Q153" s="136"/>
      <c r="R153" s="136"/>
      <c r="S153" s="136"/>
      <c r="T153" s="142"/>
      <c r="U153" s="142"/>
      <c r="V153" s="142"/>
      <c r="W153" s="142"/>
      <c r="X153" s="142"/>
      <c r="Y153" s="142"/>
      <c r="Z153" s="143"/>
      <c r="AA153" s="142"/>
      <c r="AB153" s="142"/>
      <c r="AC153" s="142"/>
      <c r="AD153" s="142"/>
      <c r="AE153" s="143"/>
    </row>
    <row r="154" spans="1:32">
      <c r="A154" s="77"/>
      <c r="B154" s="97"/>
      <c r="C154" s="144"/>
      <c r="D154" s="136"/>
      <c r="E154" s="136"/>
      <c r="F154" s="136"/>
      <c r="G154" s="136"/>
      <c r="H154" s="136"/>
      <c r="I154" s="144"/>
      <c r="J154" s="144"/>
      <c r="K154" s="136"/>
      <c r="L154" s="136"/>
      <c r="M154" s="136"/>
      <c r="N154" s="144"/>
      <c r="O154" s="144"/>
      <c r="P154" s="145"/>
      <c r="Q154" s="136"/>
      <c r="R154" s="136"/>
      <c r="S154" s="136"/>
      <c r="Z154" s="137"/>
      <c r="AE154" s="137"/>
    </row>
    <row r="155" spans="1:32" ht="13.5" thickBot="1">
      <c r="A155" s="77"/>
      <c r="B155" s="97"/>
      <c r="C155" s="144"/>
      <c r="D155" s="136"/>
      <c r="E155" s="136"/>
      <c r="F155" s="136"/>
      <c r="G155" s="136"/>
      <c r="H155" s="136"/>
      <c r="I155" s="144"/>
      <c r="J155" s="144"/>
      <c r="K155" s="136"/>
      <c r="L155" s="136"/>
      <c r="M155" s="136"/>
      <c r="N155" s="144"/>
      <c r="O155" s="144"/>
      <c r="P155" s="145"/>
      <c r="Q155" s="136"/>
      <c r="R155" s="136"/>
      <c r="S155" s="136"/>
      <c r="T155" s="142"/>
      <c r="U155" s="142"/>
      <c r="V155" s="142"/>
      <c r="W155" s="142"/>
      <c r="X155" s="142"/>
      <c r="Y155" s="142"/>
      <c r="Z155" s="143"/>
      <c r="AA155" s="142"/>
      <c r="AB155" s="142"/>
      <c r="AC155" s="142"/>
      <c r="AD155" s="142"/>
      <c r="AE155" s="143"/>
    </row>
    <row r="156" spans="1:32" ht="13.5" thickTop="1">
      <c r="A156" s="77"/>
      <c r="B156" s="97"/>
      <c r="C156" s="144"/>
      <c r="D156" s="136"/>
      <c r="E156" s="136"/>
      <c r="F156" s="136"/>
      <c r="G156" s="136"/>
      <c r="H156" s="136"/>
      <c r="I156" s="144"/>
      <c r="J156" s="144"/>
      <c r="K156" s="136"/>
      <c r="L156" s="136"/>
      <c r="M156" s="136"/>
      <c r="N156" s="144"/>
      <c r="O156" s="144"/>
      <c r="P156" s="145"/>
      <c r="Q156" s="150"/>
      <c r="R156" s="150"/>
      <c r="S156" s="150"/>
      <c r="T156" s="163"/>
      <c r="U156" s="163"/>
      <c r="V156" s="163"/>
      <c r="W156" s="163"/>
      <c r="X156" s="163"/>
      <c r="Y156" s="163"/>
      <c r="Z156" s="164"/>
      <c r="AA156" s="163"/>
      <c r="AB156" s="163"/>
      <c r="AC156" s="163"/>
      <c r="AD156" s="163"/>
      <c r="AE156" s="164"/>
      <c r="AF156" s="163"/>
    </row>
    <row r="157" spans="1:32" ht="13.5" thickBot="1">
      <c r="A157" s="77"/>
      <c r="B157" s="97"/>
      <c r="C157" s="144"/>
      <c r="D157" s="136"/>
      <c r="E157" s="136"/>
      <c r="F157" s="136"/>
      <c r="G157" s="136"/>
      <c r="H157" s="136"/>
      <c r="I157" s="144"/>
      <c r="J157" s="144"/>
      <c r="K157" s="136"/>
      <c r="L157" s="136"/>
      <c r="M157" s="136"/>
      <c r="N157" s="144"/>
      <c r="O157" s="144"/>
      <c r="P157" s="145"/>
      <c r="Q157" s="157"/>
      <c r="R157" s="157"/>
      <c r="S157" s="157"/>
      <c r="T157" s="165"/>
      <c r="U157" s="165"/>
      <c r="V157" s="165"/>
      <c r="W157" s="165"/>
      <c r="X157" s="165"/>
      <c r="Y157" s="165"/>
      <c r="Z157" s="166"/>
      <c r="AA157" s="165"/>
      <c r="AB157" s="165"/>
      <c r="AC157" s="165"/>
      <c r="AD157" s="165"/>
      <c r="AE157" s="166"/>
      <c r="AF157" s="167"/>
    </row>
    <row r="158" spans="1:32" ht="13.5" thickTop="1">
      <c r="A158" s="77"/>
      <c r="B158" s="97"/>
      <c r="C158" s="144"/>
      <c r="D158" s="136"/>
      <c r="E158" s="136"/>
      <c r="F158" s="136"/>
      <c r="G158" s="136"/>
      <c r="H158" s="136"/>
      <c r="I158" s="144"/>
      <c r="J158" s="144"/>
      <c r="K158" s="136"/>
      <c r="L158" s="136"/>
      <c r="M158" s="136"/>
      <c r="N158" s="144"/>
      <c r="O158" s="144"/>
      <c r="P158" s="145"/>
      <c r="Q158" s="136"/>
      <c r="R158" s="136"/>
      <c r="S158" s="136"/>
      <c r="Z158" s="137"/>
      <c r="AE158" s="137"/>
    </row>
    <row r="159" spans="1:32">
      <c r="A159" s="77"/>
      <c r="B159" s="97"/>
      <c r="C159" s="144"/>
      <c r="D159" s="136"/>
      <c r="E159" s="136"/>
      <c r="F159" s="136"/>
      <c r="G159" s="136"/>
      <c r="H159" s="136"/>
      <c r="I159" s="144"/>
      <c r="J159" s="144"/>
      <c r="K159" s="136"/>
      <c r="L159" s="136"/>
      <c r="M159" s="136"/>
      <c r="N159" s="144"/>
      <c r="O159" s="144"/>
      <c r="P159" s="145"/>
      <c r="Q159" s="136"/>
      <c r="R159" s="136"/>
      <c r="S159" s="136"/>
      <c r="T159" s="142"/>
      <c r="U159" s="142"/>
      <c r="V159" s="142"/>
      <c r="W159" s="142"/>
      <c r="X159" s="142"/>
      <c r="Y159" s="142"/>
      <c r="Z159" s="143"/>
      <c r="AA159" s="142"/>
      <c r="AB159" s="142"/>
      <c r="AC159" s="142"/>
      <c r="AD159" s="142"/>
      <c r="AE159" s="143"/>
    </row>
    <row r="160" spans="1:32">
      <c r="A160" s="77"/>
      <c r="B160" s="97"/>
      <c r="C160" s="144"/>
      <c r="D160" s="136"/>
      <c r="E160" s="136"/>
      <c r="F160" s="136"/>
      <c r="G160" s="136"/>
      <c r="H160" s="136"/>
      <c r="I160" s="144"/>
      <c r="J160" s="144"/>
      <c r="K160" s="136"/>
      <c r="L160" s="136"/>
      <c r="M160" s="136"/>
      <c r="N160" s="144"/>
      <c r="O160" s="144"/>
      <c r="P160" s="145"/>
      <c r="Q160" s="136"/>
      <c r="R160" s="136"/>
      <c r="S160" s="136"/>
      <c r="Z160" s="137"/>
      <c r="AE160" s="137"/>
    </row>
    <row r="161" spans="1:32">
      <c r="A161" s="77"/>
      <c r="B161" s="97"/>
      <c r="C161" s="144"/>
      <c r="D161" s="136"/>
      <c r="E161" s="136"/>
      <c r="F161" s="136"/>
      <c r="G161" s="136"/>
      <c r="H161" s="136"/>
      <c r="I161" s="144"/>
      <c r="J161" s="144"/>
      <c r="K161" s="136"/>
      <c r="L161" s="136"/>
      <c r="M161" s="136"/>
      <c r="N161" s="144"/>
      <c r="O161" s="144"/>
      <c r="P161" s="145"/>
      <c r="Q161" s="136"/>
      <c r="R161" s="136"/>
      <c r="S161" s="136"/>
      <c r="T161" s="142"/>
      <c r="U161" s="142"/>
      <c r="V161" s="142"/>
      <c r="W161" s="142"/>
      <c r="X161" s="142"/>
      <c r="Y161" s="142"/>
      <c r="Z161" s="143"/>
      <c r="AA161" s="142"/>
      <c r="AB161" s="142"/>
      <c r="AC161" s="142"/>
      <c r="AD161" s="142"/>
      <c r="AE161" s="143"/>
    </row>
    <row r="162" spans="1:32">
      <c r="A162" s="77"/>
      <c r="B162" s="97"/>
      <c r="C162" s="144"/>
      <c r="D162" s="136"/>
      <c r="E162" s="136"/>
      <c r="F162" s="136"/>
      <c r="G162" s="136"/>
      <c r="H162" s="136"/>
      <c r="I162" s="144"/>
      <c r="J162" s="144"/>
      <c r="K162" s="136"/>
      <c r="L162" s="136"/>
      <c r="M162" s="136"/>
      <c r="N162" s="144"/>
      <c r="O162" s="144"/>
      <c r="P162" s="145"/>
      <c r="Q162" s="136"/>
      <c r="R162" s="136"/>
      <c r="S162" s="136"/>
      <c r="Z162" s="137"/>
      <c r="AE162" s="137"/>
    </row>
    <row r="163" spans="1:32">
      <c r="A163" s="77"/>
      <c r="B163" s="97"/>
      <c r="C163" s="144"/>
      <c r="D163" s="136"/>
      <c r="E163" s="136"/>
      <c r="F163" s="136"/>
      <c r="G163" s="136"/>
      <c r="H163" s="136"/>
      <c r="I163" s="144"/>
      <c r="J163" s="144"/>
      <c r="K163" s="136"/>
      <c r="L163" s="136"/>
      <c r="M163" s="136"/>
      <c r="N163" s="144"/>
      <c r="O163" s="144"/>
      <c r="P163" s="145"/>
      <c r="Q163" s="136"/>
      <c r="R163" s="136"/>
      <c r="S163" s="136"/>
      <c r="T163" s="142"/>
      <c r="U163" s="142"/>
      <c r="V163" s="142"/>
      <c r="W163" s="142"/>
      <c r="X163" s="142"/>
      <c r="Y163" s="142"/>
      <c r="Z163" s="143"/>
      <c r="AA163" s="142"/>
      <c r="AB163" s="142"/>
      <c r="AC163" s="142"/>
      <c r="AD163" s="142"/>
      <c r="AE163" s="143"/>
    </row>
    <row r="164" spans="1:32">
      <c r="A164" s="77"/>
      <c r="B164" s="97"/>
      <c r="C164" s="144"/>
      <c r="D164" s="136"/>
      <c r="E164" s="136"/>
      <c r="F164" s="136"/>
      <c r="G164" s="136"/>
      <c r="H164" s="136"/>
      <c r="I164" s="144"/>
      <c r="J164" s="144"/>
      <c r="K164" s="136"/>
      <c r="L164" s="136"/>
      <c r="M164" s="136"/>
      <c r="N164" s="144"/>
      <c r="O164" s="144"/>
      <c r="P164" s="145"/>
      <c r="Q164" s="136"/>
      <c r="R164" s="136"/>
      <c r="S164" s="136"/>
      <c r="Z164" s="137"/>
      <c r="AE164" s="137"/>
    </row>
    <row r="165" spans="1:32" ht="13.5" thickBot="1">
      <c r="A165" s="77"/>
      <c r="B165" s="97"/>
      <c r="C165" s="144"/>
      <c r="D165" s="136"/>
      <c r="E165" s="136"/>
      <c r="F165" s="136"/>
      <c r="G165" s="136"/>
      <c r="H165" s="136"/>
      <c r="I165" s="144"/>
      <c r="J165" s="144"/>
      <c r="K165" s="136"/>
      <c r="L165" s="136"/>
      <c r="M165" s="136"/>
      <c r="N165" s="144"/>
      <c r="O165" s="144"/>
      <c r="P165" s="145"/>
      <c r="Q165" s="136"/>
      <c r="R165" s="136"/>
      <c r="S165" s="136"/>
      <c r="T165" s="111"/>
      <c r="U165" s="111"/>
      <c r="V165" s="111"/>
      <c r="W165" s="111"/>
      <c r="X165" s="111"/>
      <c r="Y165" s="111"/>
      <c r="Z165" s="168"/>
      <c r="AA165" s="111"/>
      <c r="AB165" s="111"/>
      <c r="AC165" s="111"/>
      <c r="AD165" s="111"/>
      <c r="AE165" s="168"/>
    </row>
    <row r="166" spans="1:32">
      <c r="A166" s="85"/>
      <c r="B166" s="72"/>
      <c r="C166" s="133"/>
      <c r="D166" s="134"/>
      <c r="E166" s="134"/>
      <c r="F166" s="134"/>
      <c r="G166" s="134"/>
      <c r="H166" s="134"/>
      <c r="I166" s="133"/>
      <c r="J166" s="133"/>
      <c r="K166" s="134"/>
      <c r="L166" s="134"/>
      <c r="M166" s="134"/>
      <c r="N166" s="133"/>
      <c r="O166" s="133"/>
      <c r="P166" s="135"/>
      <c r="Q166" s="136"/>
      <c r="R166" s="136"/>
      <c r="S166" s="136"/>
      <c r="T166" s="136"/>
      <c r="Z166" s="137"/>
      <c r="AE166" s="137"/>
    </row>
    <row r="167" spans="1:32">
      <c r="A167" s="77"/>
      <c r="B167" s="138"/>
      <c r="C167" s="139"/>
      <c r="D167" s="140"/>
      <c r="E167" s="140"/>
      <c r="F167" s="140"/>
      <c r="G167" s="140"/>
      <c r="H167" s="140"/>
      <c r="I167" s="139"/>
      <c r="J167" s="139"/>
      <c r="K167" s="140"/>
      <c r="L167" s="140"/>
      <c r="M167" s="140"/>
      <c r="N167" s="139"/>
      <c r="O167" s="139"/>
      <c r="P167" s="141"/>
      <c r="Q167" s="136"/>
      <c r="R167" s="136"/>
      <c r="S167" s="136"/>
      <c r="T167" s="142"/>
      <c r="U167" s="142"/>
      <c r="V167" s="142"/>
      <c r="W167" s="142"/>
      <c r="X167" s="142"/>
      <c r="Y167" s="142"/>
      <c r="Z167" s="143"/>
      <c r="AA167" s="142"/>
      <c r="AB167" s="142"/>
      <c r="AC167" s="142"/>
      <c r="AD167" s="142"/>
      <c r="AE167" s="143"/>
    </row>
    <row r="168" spans="1:32">
      <c r="A168" s="77"/>
      <c r="B168" s="97"/>
      <c r="C168" s="144"/>
      <c r="D168" s="136"/>
      <c r="E168" s="136"/>
      <c r="F168" s="136"/>
      <c r="G168" s="136"/>
      <c r="H168" s="136"/>
      <c r="I168" s="144"/>
      <c r="J168" s="144"/>
      <c r="K168" s="136"/>
      <c r="L168" s="136"/>
      <c r="M168" s="136"/>
      <c r="N168" s="144"/>
      <c r="O168" s="144"/>
      <c r="P168" s="145"/>
      <c r="Q168" s="136"/>
      <c r="R168" s="136"/>
      <c r="S168" s="136"/>
      <c r="Z168" s="137"/>
      <c r="AE168" s="137"/>
    </row>
    <row r="169" spans="1:32">
      <c r="A169" s="77"/>
      <c r="B169" s="97"/>
      <c r="C169" s="144"/>
      <c r="D169" s="136"/>
      <c r="E169" s="136"/>
      <c r="F169" s="136"/>
      <c r="G169" s="136"/>
      <c r="H169" s="136"/>
      <c r="I169" s="144"/>
      <c r="J169" s="144"/>
      <c r="K169" s="136"/>
      <c r="L169" s="136"/>
      <c r="M169" s="136"/>
      <c r="N169" s="144"/>
      <c r="O169" s="144"/>
      <c r="P169" s="145"/>
      <c r="Q169" s="136"/>
      <c r="R169" s="136"/>
      <c r="S169" s="136"/>
      <c r="T169" s="142"/>
      <c r="U169" s="142"/>
      <c r="V169" s="142"/>
      <c r="W169" s="169"/>
      <c r="X169" s="142"/>
      <c r="Y169" s="142"/>
      <c r="Z169" s="143"/>
      <c r="AA169" s="142"/>
      <c r="AB169" s="142"/>
      <c r="AC169" s="142"/>
      <c r="AD169" s="142"/>
      <c r="AE169" s="143"/>
    </row>
    <row r="170" spans="1:32">
      <c r="A170" s="77"/>
      <c r="B170" s="97"/>
      <c r="C170" s="144"/>
      <c r="D170" s="136"/>
      <c r="E170" s="136"/>
      <c r="F170" s="136"/>
      <c r="G170" s="136"/>
      <c r="H170" s="136"/>
      <c r="I170" s="144"/>
      <c r="J170" s="144"/>
      <c r="K170" s="136"/>
      <c r="L170" s="136"/>
      <c r="M170" s="136"/>
      <c r="N170" s="144"/>
      <c r="O170" s="144"/>
      <c r="P170" s="145"/>
      <c r="Q170" s="136"/>
      <c r="R170" s="136"/>
      <c r="S170" s="136"/>
      <c r="Z170" s="137"/>
      <c r="AE170" s="137"/>
    </row>
    <row r="171" spans="1:32" ht="13.5" thickBot="1">
      <c r="A171" s="77"/>
      <c r="B171" s="97"/>
      <c r="C171" s="144"/>
      <c r="D171" s="136"/>
      <c r="E171" s="136"/>
      <c r="F171" s="136"/>
      <c r="G171" s="136"/>
      <c r="H171" s="136"/>
      <c r="I171" s="144"/>
      <c r="J171" s="144"/>
      <c r="K171" s="136"/>
      <c r="L171" s="136"/>
      <c r="M171" s="136"/>
      <c r="N171" s="144"/>
      <c r="O171" s="144"/>
      <c r="P171" s="145"/>
      <c r="Q171" s="136"/>
      <c r="R171" s="136"/>
      <c r="S171" s="136"/>
      <c r="T171" s="142"/>
      <c r="U171" s="142"/>
      <c r="V171" s="142"/>
      <c r="W171" s="142"/>
      <c r="X171" s="142"/>
      <c r="Y171" s="142"/>
      <c r="Z171" s="143"/>
      <c r="AA171" s="142"/>
      <c r="AB171" s="142"/>
      <c r="AC171" s="142"/>
      <c r="AD171" s="142"/>
      <c r="AE171" s="143"/>
    </row>
    <row r="172" spans="1:32" ht="13.5" thickTop="1">
      <c r="A172" s="77"/>
      <c r="B172" s="170"/>
      <c r="C172" s="171"/>
      <c r="D172" s="172"/>
      <c r="E172" s="172"/>
      <c r="F172" s="172"/>
      <c r="G172" s="172"/>
      <c r="H172" s="172"/>
      <c r="I172" s="171"/>
      <c r="J172" s="171"/>
      <c r="K172" s="172"/>
      <c r="L172" s="172"/>
      <c r="M172" s="172"/>
      <c r="N172" s="171"/>
      <c r="O172" s="171"/>
      <c r="P172" s="173"/>
      <c r="Q172" s="150"/>
      <c r="R172" s="150"/>
      <c r="S172" s="150"/>
      <c r="T172" s="163"/>
      <c r="U172" s="163"/>
      <c r="V172" s="163"/>
      <c r="W172" s="163"/>
      <c r="X172" s="163"/>
      <c r="Y172" s="163"/>
      <c r="Z172" s="164"/>
      <c r="AA172" s="163"/>
      <c r="AB172" s="163"/>
      <c r="AC172" s="163"/>
      <c r="AD172" s="163"/>
      <c r="AE172" s="164"/>
      <c r="AF172" s="163"/>
    </row>
    <row r="173" spans="1:32" ht="13.5" thickBot="1">
      <c r="A173" s="77"/>
      <c r="B173" s="170"/>
      <c r="C173" s="171"/>
      <c r="D173" s="172"/>
      <c r="E173" s="172"/>
      <c r="F173" s="172"/>
      <c r="G173" s="172"/>
      <c r="H173" s="172"/>
      <c r="I173" s="171"/>
      <c r="J173" s="171"/>
      <c r="K173" s="172"/>
      <c r="L173" s="172"/>
      <c r="M173" s="172"/>
      <c r="N173" s="171"/>
      <c r="O173" s="171"/>
      <c r="P173" s="173"/>
      <c r="Q173" s="157"/>
      <c r="R173" s="157"/>
      <c r="S173" s="157"/>
      <c r="T173" s="165"/>
      <c r="U173" s="165"/>
      <c r="V173" s="165"/>
      <c r="W173" s="165"/>
      <c r="X173" s="165"/>
      <c r="Y173" s="165"/>
      <c r="Z173" s="166"/>
      <c r="AA173" s="165"/>
      <c r="AB173" s="165"/>
      <c r="AC173" s="165"/>
      <c r="AD173" s="165"/>
      <c r="AE173" s="166"/>
      <c r="AF173" s="167"/>
    </row>
    <row r="174" spans="1:32" ht="13.5" thickTop="1">
      <c r="A174" s="77"/>
      <c r="B174" s="97"/>
      <c r="C174" s="144"/>
      <c r="D174" s="136"/>
      <c r="E174" s="136"/>
      <c r="F174" s="136"/>
      <c r="G174" s="136"/>
      <c r="H174" s="136"/>
      <c r="I174" s="144"/>
      <c r="J174" s="144"/>
      <c r="K174" s="136"/>
      <c r="L174" s="136"/>
      <c r="M174" s="136"/>
      <c r="N174" s="144"/>
      <c r="O174" s="144"/>
      <c r="P174" s="145"/>
      <c r="Q174" s="136"/>
      <c r="R174" s="136"/>
      <c r="S174" s="136"/>
      <c r="Z174" s="137"/>
      <c r="AE174" s="137"/>
    </row>
    <row r="175" spans="1:32">
      <c r="A175" s="77"/>
      <c r="B175" s="97"/>
      <c r="C175" s="144"/>
      <c r="D175" s="136"/>
      <c r="E175" s="136"/>
      <c r="F175" s="136"/>
      <c r="G175" s="136"/>
      <c r="H175" s="136"/>
      <c r="I175" s="144"/>
      <c r="J175" s="144"/>
      <c r="K175" s="136"/>
      <c r="L175" s="136"/>
      <c r="M175" s="136"/>
      <c r="N175" s="144"/>
      <c r="O175" s="144"/>
      <c r="P175" s="145"/>
      <c r="Q175" s="136"/>
      <c r="R175" s="136"/>
      <c r="S175" s="136"/>
      <c r="T175" s="142"/>
      <c r="U175" s="142"/>
      <c r="V175" s="142"/>
      <c r="W175" s="142"/>
      <c r="X175" s="142"/>
      <c r="Y175" s="142"/>
      <c r="Z175" s="143"/>
      <c r="AA175" s="142"/>
      <c r="AB175" s="142"/>
      <c r="AC175" s="142"/>
      <c r="AD175" s="142"/>
      <c r="AE175" s="143"/>
    </row>
    <row r="176" spans="1:32">
      <c r="A176" s="77"/>
      <c r="B176" s="97"/>
      <c r="C176" s="144"/>
      <c r="D176" s="136"/>
      <c r="E176" s="136"/>
      <c r="F176" s="136"/>
      <c r="G176" s="136"/>
      <c r="H176" s="136"/>
      <c r="I176" s="144"/>
      <c r="J176" s="144"/>
      <c r="K176" s="136"/>
      <c r="L176" s="136"/>
      <c r="M176" s="136"/>
      <c r="N176" s="144"/>
      <c r="O176" s="144"/>
      <c r="P176" s="145"/>
      <c r="Q176" s="136"/>
      <c r="R176" s="136"/>
      <c r="S176" s="136"/>
      <c r="Z176" s="137"/>
      <c r="AE176" s="137"/>
    </row>
    <row r="177" spans="1:32">
      <c r="A177" s="77"/>
      <c r="B177" s="97"/>
      <c r="C177" s="144"/>
      <c r="D177" s="136"/>
      <c r="E177" s="136"/>
      <c r="F177" s="136"/>
      <c r="G177" s="136"/>
      <c r="H177" s="136"/>
      <c r="I177" s="144"/>
      <c r="J177" s="144"/>
      <c r="K177" s="136"/>
      <c r="L177" s="136"/>
      <c r="M177" s="136"/>
      <c r="N177" s="144"/>
      <c r="O177" s="144"/>
      <c r="P177" s="145"/>
      <c r="Q177" s="136"/>
      <c r="R177" s="136"/>
      <c r="S177" s="136"/>
      <c r="T177" s="142"/>
      <c r="U177" s="142"/>
      <c r="V177" s="142"/>
      <c r="W177" s="169"/>
      <c r="X177" s="142"/>
      <c r="Y177" s="142"/>
      <c r="Z177" s="143"/>
      <c r="AA177" s="142"/>
      <c r="AB177" s="142"/>
      <c r="AC177" s="142"/>
      <c r="AD177" s="142"/>
      <c r="AE177" s="143"/>
    </row>
    <row r="178" spans="1:32">
      <c r="A178" s="77"/>
      <c r="B178" s="97"/>
      <c r="C178" s="144"/>
      <c r="D178" s="136"/>
      <c r="E178" s="136"/>
      <c r="F178" s="136"/>
      <c r="G178" s="136"/>
      <c r="H178" s="136"/>
      <c r="I178" s="144"/>
      <c r="J178" s="144"/>
      <c r="K178" s="136"/>
      <c r="L178" s="136"/>
      <c r="M178" s="136"/>
      <c r="N178" s="144"/>
      <c r="O178" s="144"/>
      <c r="P178" s="145"/>
      <c r="Q178" s="136"/>
      <c r="R178" s="136"/>
      <c r="S178" s="136"/>
      <c r="Z178" s="137"/>
      <c r="AE178" s="137"/>
    </row>
    <row r="179" spans="1:32" ht="13.5" thickBot="1">
      <c r="A179" s="77"/>
      <c r="B179" s="97"/>
      <c r="C179" s="144"/>
      <c r="D179" s="136"/>
      <c r="E179" s="136"/>
      <c r="F179" s="136"/>
      <c r="G179" s="136"/>
      <c r="H179" s="136"/>
      <c r="I179" s="144"/>
      <c r="J179" s="144"/>
      <c r="K179" s="136"/>
      <c r="L179" s="136"/>
      <c r="M179" s="136"/>
      <c r="N179" s="144"/>
      <c r="O179" s="144"/>
      <c r="P179" s="145"/>
      <c r="Q179" s="136"/>
      <c r="R179" s="136"/>
      <c r="S179" s="136"/>
      <c r="T179" s="142"/>
      <c r="U179" s="142"/>
      <c r="V179" s="142"/>
      <c r="W179" s="142"/>
      <c r="X179" s="142"/>
      <c r="Y179" s="142"/>
      <c r="Z179" s="143"/>
      <c r="AA179" s="142"/>
      <c r="AB179" s="142"/>
      <c r="AC179" s="142"/>
      <c r="AD179" s="142"/>
      <c r="AE179" s="143"/>
    </row>
    <row r="180" spans="1:32" ht="13.5" thickTop="1">
      <c r="A180" s="77"/>
      <c r="B180" s="97"/>
      <c r="C180" s="144"/>
      <c r="D180" s="136"/>
      <c r="E180" s="136"/>
      <c r="F180" s="136"/>
      <c r="G180" s="136"/>
      <c r="H180" s="136"/>
      <c r="I180" s="144"/>
      <c r="J180" s="144"/>
      <c r="K180" s="136"/>
      <c r="L180" s="136"/>
      <c r="M180" s="136"/>
      <c r="N180" s="144"/>
      <c r="O180" s="144"/>
      <c r="P180" s="145"/>
      <c r="Q180" s="150"/>
      <c r="R180" s="150"/>
      <c r="S180" s="150"/>
      <c r="T180" s="163"/>
      <c r="U180" s="163"/>
      <c r="V180" s="163"/>
      <c r="W180" s="163"/>
      <c r="X180" s="163"/>
      <c r="Y180" s="163"/>
      <c r="Z180" s="164"/>
      <c r="AA180" s="163"/>
      <c r="AB180" s="163"/>
      <c r="AC180" s="163"/>
      <c r="AD180" s="163"/>
      <c r="AE180" s="164"/>
      <c r="AF180" s="163"/>
    </row>
    <row r="181" spans="1:32" ht="13.5" thickBot="1">
      <c r="A181" s="77"/>
      <c r="B181" s="97"/>
      <c r="C181" s="144"/>
      <c r="D181" s="136"/>
      <c r="E181" s="136"/>
      <c r="F181" s="136"/>
      <c r="G181" s="136"/>
      <c r="H181" s="136"/>
      <c r="I181" s="144"/>
      <c r="J181" s="144"/>
      <c r="K181" s="136"/>
      <c r="L181" s="136"/>
      <c r="M181" s="136"/>
      <c r="N181" s="144"/>
      <c r="O181" s="144"/>
      <c r="P181" s="145"/>
      <c r="Q181" s="157"/>
      <c r="R181" s="157"/>
      <c r="S181" s="157"/>
      <c r="T181" s="165"/>
      <c r="U181" s="165"/>
      <c r="V181" s="165"/>
      <c r="W181" s="165"/>
      <c r="X181" s="165"/>
      <c r="Y181" s="165"/>
      <c r="Z181" s="166"/>
      <c r="AA181" s="165"/>
      <c r="AB181" s="165"/>
      <c r="AC181" s="165"/>
      <c r="AD181" s="165"/>
      <c r="AE181" s="166"/>
      <c r="AF181" s="167"/>
    </row>
    <row r="182" spans="1:32" ht="13.5" thickTop="1">
      <c r="A182" s="77"/>
      <c r="B182" s="97"/>
      <c r="C182" s="144"/>
      <c r="D182" s="136"/>
      <c r="E182" s="136"/>
      <c r="F182" s="136"/>
      <c r="G182" s="136"/>
      <c r="H182" s="136"/>
      <c r="I182" s="144"/>
      <c r="J182" s="144"/>
      <c r="K182" s="136"/>
      <c r="L182" s="136"/>
      <c r="M182" s="136"/>
      <c r="N182" s="144"/>
      <c r="O182" s="144"/>
      <c r="P182" s="145"/>
      <c r="Q182" s="136"/>
      <c r="R182" s="136"/>
      <c r="S182" s="136"/>
      <c r="Z182" s="137"/>
      <c r="AE182" s="137"/>
    </row>
    <row r="183" spans="1:32">
      <c r="A183" s="77"/>
      <c r="B183" s="97"/>
      <c r="C183" s="144"/>
      <c r="D183" s="136"/>
      <c r="E183" s="136"/>
      <c r="F183" s="136"/>
      <c r="G183" s="136"/>
      <c r="H183" s="136"/>
      <c r="I183" s="144"/>
      <c r="J183" s="144"/>
      <c r="K183" s="136"/>
      <c r="L183" s="136"/>
      <c r="M183" s="136"/>
      <c r="N183" s="144"/>
      <c r="O183" s="144"/>
      <c r="P183" s="145"/>
      <c r="Q183" s="136"/>
      <c r="R183" s="136"/>
      <c r="S183" s="136"/>
      <c r="T183" s="142"/>
      <c r="U183" s="142"/>
      <c r="V183" s="142"/>
      <c r="W183" s="142"/>
      <c r="X183" s="142"/>
      <c r="Y183" s="142"/>
      <c r="Z183" s="143"/>
      <c r="AA183" s="142"/>
      <c r="AB183" s="142"/>
      <c r="AC183" s="142"/>
      <c r="AD183" s="169"/>
      <c r="AE183" s="143"/>
    </row>
    <row r="184" spans="1:32">
      <c r="A184" s="77"/>
      <c r="B184" s="97"/>
      <c r="C184" s="144"/>
      <c r="D184" s="136"/>
      <c r="E184" s="136"/>
      <c r="F184" s="136"/>
      <c r="G184" s="136"/>
      <c r="H184" s="136"/>
      <c r="I184" s="144"/>
      <c r="J184" s="144"/>
      <c r="K184" s="136"/>
      <c r="L184" s="136"/>
      <c r="M184" s="136"/>
      <c r="N184" s="144"/>
      <c r="O184" s="144"/>
      <c r="P184" s="145"/>
      <c r="Q184" s="136"/>
      <c r="R184" s="136"/>
      <c r="S184" s="136"/>
      <c r="Z184" s="137"/>
      <c r="AE184" s="137"/>
    </row>
    <row r="185" spans="1:32">
      <c r="A185" s="77"/>
      <c r="B185" s="97"/>
      <c r="C185" s="144"/>
      <c r="D185" s="136"/>
      <c r="E185" s="136"/>
      <c r="F185" s="136"/>
      <c r="G185" s="136"/>
      <c r="H185" s="136"/>
      <c r="I185" s="144"/>
      <c r="J185" s="144"/>
      <c r="K185" s="136"/>
      <c r="L185" s="136"/>
      <c r="M185" s="136"/>
      <c r="N185" s="144"/>
      <c r="O185" s="144"/>
      <c r="P185" s="145"/>
      <c r="Q185" s="136"/>
      <c r="R185" s="136"/>
      <c r="S185" s="136"/>
      <c r="T185" s="142"/>
      <c r="U185" s="142"/>
      <c r="V185" s="142"/>
      <c r="W185" s="142"/>
      <c r="X185" s="142"/>
      <c r="Y185" s="142"/>
      <c r="Z185" s="143"/>
      <c r="AA185" s="142"/>
      <c r="AB185" s="142"/>
      <c r="AC185" s="142"/>
      <c r="AD185" s="142"/>
      <c r="AE185" s="143"/>
    </row>
    <row r="186" spans="1:32">
      <c r="A186" s="77"/>
      <c r="B186" s="97"/>
      <c r="C186" s="144"/>
      <c r="D186" s="136"/>
      <c r="E186" s="136"/>
      <c r="F186" s="136"/>
      <c r="G186" s="136"/>
      <c r="H186" s="136"/>
      <c r="I186" s="144"/>
      <c r="J186" s="144"/>
      <c r="K186" s="136"/>
      <c r="L186" s="136"/>
      <c r="M186" s="136"/>
      <c r="N186" s="144"/>
      <c r="O186" s="144"/>
      <c r="P186" s="145"/>
      <c r="Q186" s="136"/>
      <c r="R186" s="136"/>
      <c r="S186" s="136"/>
      <c r="Z186" s="137"/>
      <c r="AE186" s="137"/>
    </row>
    <row r="187" spans="1:32" ht="13.5" thickBot="1">
      <c r="A187" s="77"/>
      <c r="B187" s="97"/>
      <c r="C187" s="144"/>
      <c r="D187" s="136"/>
      <c r="E187" s="136"/>
      <c r="F187" s="136"/>
      <c r="G187" s="136"/>
      <c r="H187" s="136"/>
      <c r="I187" s="144"/>
      <c r="J187" s="144"/>
      <c r="K187" s="136"/>
      <c r="L187" s="136"/>
      <c r="M187" s="136"/>
      <c r="N187" s="144"/>
      <c r="O187" s="144"/>
      <c r="P187" s="145"/>
      <c r="Q187" s="136"/>
      <c r="R187" s="136"/>
      <c r="S187" s="136"/>
      <c r="T187" s="142"/>
      <c r="U187" s="142"/>
      <c r="V187" s="142"/>
      <c r="W187" s="142"/>
      <c r="X187" s="142"/>
      <c r="Y187" s="142"/>
      <c r="Z187" s="143"/>
      <c r="AA187" s="142"/>
      <c r="AB187" s="142"/>
      <c r="AC187" s="142"/>
      <c r="AD187" s="142"/>
      <c r="AE187" s="143"/>
    </row>
    <row r="188" spans="1:32" ht="13.5" thickTop="1">
      <c r="A188" s="77"/>
      <c r="B188" s="97"/>
      <c r="C188" s="144"/>
      <c r="D188" s="136"/>
      <c r="E188" s="136"/>
      <c r="F188" s="136"/>
      <c r="G188" s="136"/>
      <c r="H188" s="136"/>
      <c r="I188" s="144"/>
      <c r="J188" s="144"/>
      <c r="K188" s="136"/>
      <c r="L188" s="136"/>
      <c r="M188" s="136"/>
      <c r="N188" s="144"/>
      <c r="O188" s="144"/>
      <c r="P188" s="145"/>
      <c r="Q188" s="150"/>
      <c r="R188" s="150"/>
      <c r="S188" s="150"/>
      <c r="T188" s="163"/>
      <c r="U188" s="163"/>
      <c r="V188" s="163"/>
      <c r="W188" s="163"/>
      <c r="X188" s="163"/>
      <c r="Y188" s="163"/>
      <c r="Z188" s="164"/>
      <c r="AA188" s="163"/>
      <c r="AB188" s="163"/>
      <c r="AC188" s="163"/>
      <c r="AD188" s="163"/>
      <c r="AE188" s="164"/>
      <c r="AF188" s="163"/>
    </row>
    <row r="189" spans="1:32" ht="13.5" thickBot="1">
      <c r="A189" s="77"/>
      <c r="B189" s="97"/>
      <c r="C189" s="144"/>
      <c r="D189" s="136"/>
      <c r="E189" s="136"/>
      <c r="F189" s="136"/>
      <c r="G189" s="136"/>
      <c r="H189" s="136"/>
      <c r="I189" s="144"/>
      <c r="J189" s="144"/>
      <c r="K189" s="136"/>
      <c r="L189" s="136"/>
      <c r="M189" s="136"/>
      <c r="N189" s="144"/>
      <c r="O189" s="144"/>
      <c r="P189" s="145"/>
      <c r="Q189" s="157"/>
      <c r="R189" s="157"/>
      <c r="S189" s="157"/>
      <c r="T189" s="165"/>
      <c r="U189" s="165"/>
      <c r="V189" s="165"/>
      <c r="W189" s="165"/>
      <c r="X189" s="165"/>
      <c r="Y189" s="165"/>
      <c r="Z189" s="166"/>
      <c r="AA189" s="165"/>
      <c r="AB189" s="165"/>
      <c r="AC189" s="165"/>
      <c r="AD189" s="165"/>
      <c r="AE189" s="166"/>
      <c r="AF189" s="167"/>
    </row>
    <row r="190" spans="1:32" ht="13.5" thickTop="1">
      <c r="A190" s="77"/>
      <c r="B190" s="97"/>
      <c r="C190" s="144"/>
      <c r="D190" s="136"/>
      <c r="E190" s="136"/>
      <c r="F190" s="136"/>
      <c r="G190" s="136"/>
      <c r="H190" s="136"/>
      <c r="I190" s="144"/>
      <c r="J190" s="144"/>
      <c r="K190" s="136"/>
      <c r="L190" s="136"/>
      <c r="M190" s="136"/>
      <c r="N190" s="144"/>
      <c r="O190" s="144"/>
      <c r="P190" s="145"/>
      <c r="Q190" s="136"/>
      <c r="R190" s="136"/>
      <c r="S190" s="136"/>
      <c r="Z190" s="137"/>
      <c r="AE190" s="137"/>
    </row>
    <row r="191" spans="1:32">
      <c r="A191" s="77"/>
      <c r="B191" s="97"/>
      <c r="C191" s="144"/>
      <c r="D191" s="136"/>
      <c r="E191" s="136"/>
      <c r="F191" s="136"/>
      <c r="G191" s="136"/>
      <c r="H191" s="136"/>
      <c r="I191" s="144"/>
      <c r="J191" s="144"/>
      <c r="K191" s="136"/>
      <c r="L191" s="136"/>
      <c r="M191" s="136"/>
      <c r="N191" s="144"/>
      <c r="O191" s="144"/>
      <c r="P191" s="145"/>
      <c r="Q191" s="136"/>
      <c r="R191" s="136"/>
      <c r="S191" s="136"/>
      <c r="T191" s="142"/>
      <c r="U191" s="142"/>
      <c r="V191" s="142"/>
      <c r="W191" s="142"/>
      <c r="X191" s="142"/>
      <c r="Y191" s="142"/>
      <c r="Z191" s="143"/>
      <c r="AA191" s="142"/>
      <c r="AB191" s="142"/>
      <c r="AC191" s="142"/>
      <c r="AD191" s="169"/>
      <c r="AE191" s="143"/>
    </row>
    <row r="192" spans="1:32">
      <c r="A192" s="77"/>
      <c r="B192" s="97"/>
      <c r="C192" s="144"/>
      <c r="D192" s="136"/>
      <c r="E192" s="136"/>
      <c r="F192" s="136"/>
      <c r="G192" s="136"/>
      <c r="H192" s="136"/>
      <c r="I192" s="144"/>
      <c r="J192" s="144"/>
      <c r="K192" s="136"/>
      <c r="L192" s="136"/>
      <c r="M192" s="136"/>
      <c r="N192" s="144"/>
      <c r="O192" s="144"/>
      <c r="P192" s="145"/>
      <c r="Q192" s="136"/>
      <c r="R192" s="136"/>
      <c r="S192" s="136"/>
      <c r="Z192" s="137"/>
      <c r="AE192" s="137"/>
    </row>
    <row r="193" spans="1:32">
      <c r="A193" s="77"/>
      <c r="B193" s="97"/>
      <c r="C193" s="144"/>
      <c r="D193" s="136"/>
      <c r="E193" s="136"/>
      <c r="F193" s="136"/>
      <c r="G193" s="136"/>
      <c r="H193" s="136"/>
      <c r="I193" s="144"/>
      <c r="J193" s="144"/>
      <c r="K193" s="136"/>
      <c r="L193" s="136"/>
      <c r="M193" s="136"/>
      <c r="N193" s="144"/>
      <c r="O193" s="144"/>
      <c r="P193" s="145"/>
      <c r="Q193" s="136"/>
      <c r="R193" s="136"/>
      <c r="S193" s="136"/>
      <c r="T193" s="142"/>
      <c r="U193" s="142"/>
      <c r="V193" s="142"/>
      <c r="W193" s="142"/>
      <c r="X193" s="142"/>
      <c r="Y193" s="142"/>
      <c r="Z193" s="143"/>
      <c r="AA193" s="142"/>
      <c r="AB193" s="142"/>
      <c r="AC193" s="142"/>
      <c r="AD193" s="142"/>
      <c r="AE193" s="143"/>
    </row>
    <row r="194" spans="1:32">
      <c r="A194" s="77"/>
      <c r="B194" s="97"/>
      <c r="C194" s="144"/>
      <c r="D194" s="136"/>
      <c r="E194" s="136"/>
      <c r="F194" s="136"/>
      <c r="G194" s="136"/>
      <c r="H194" s="136"/>
      <c r="I194" s="144"/>
      <c r="J194" s="144"/>
      <c r="K194" s="136"/>
      <c r="L194" s="136"/>
      <c r="M194" s="136"/>
      <c r="N194" s="144"/>
      <c r="O194" s="144"/>
      <c r="P194" s="145"/>
      <c r="Q194" s="136"/>
      <c r="R194" s="136"/>
      <c r="S194" s="136"/>
      <c r="Z194" s="137"/>
      <c r="AE194" s="137"/>
    </row>
    <row r="195" spans="1:32">
      <c r="A195" s="77"/>
      <c r="B195" s="97"/>
      <c r="C195" s="144"/>
      <c r="D195" s="136"/>
      <c r="E195" s="136"/>
      <c r="F195" s="136"/>
      <c r="G195" s="136"/>
      <c r="H195" s="136"/>
      <c r="I195" s="144"/>
      <c r="J195" s="144"/>
      <c r="K195" s="136"/>
      <c r="L195" s="136"/>
      <c r="M195" s="136"/>
      <c r="N195" s="144"/>
      <c r="O195" s="144"/>
      <c r="P195" s="145"/>
      <c r="Q195" s="136"/>
      <c r="R195" s="136"/>
      <c r="S195" s="136"/>
      <c r="T195" s="142"/>
      <c r="U195" s="142"/>
      <c r="V195" s="142"/>
      <c r="W195" s="142"/>
      <c r="X195" s="142"/>
      <c r="Y195" s="142"/>
      <c r="Z195" s="143"/>
      <c r="AA195" s="142"/>
      <c r="AB195" s="142"/>
      <c r="AC195" s="142"/>
      <c r="AD195" s="142"/>
      <c r="AE195" s="143"/>
    </row>
    <row r="196" spans="1:32">
      <c r="A196" s="77"/>
      <c r="B196" s="97"/>
      <c r="C196" s="144"/>
      <c r="D196" s="136"/>
      <c r="E196" s="136"/>
      <c r="F196" s="136"/>
      <c r="G196" s="136"/>
      <c r="H196" s="136"/>
      <c r="I196" s="144"/>
      <c r="J196" s="144"/>
      <c r="K196" s="136"/>
      <c r="L196" s="136"/>
      <c r="M196" s="136"/>
      <c r="N196" s="144"/>
      <c r="O196" s="144"/>
      <c r="P196" s="145"/>
      <c r="Q196" s="136"/>
      <c r="R196" s="136"/>
      <c r="S196" s="136"/>
      <c r="Z196" s="137"/>
      <c r="AE196" s="137"/>
    </row>
    <row r="197" spans="1:32" ht="13.5" thickBot="1">
      <c r="A197" s="77"/>
      <c r="B197" s="97"/>
      <c r="C197" s="144"/>
      <c r="D197" s="136"/>
      <c r="E197" s="136"/>
      <c r="F197" s="136"/>
      <c r="G197" s="136"/>
      <c r="H197" s="136"/>
      <c r="I197" s="144"/>
      <c r="J197" s="144"/>
      <c r="K197" s="136"/>
      <c r="L197" s="136"/>
      <c r="M197" s="136"/>
      <c r="N197" s="144"/>
      <c r="O197" s="144"/>
      <c r="P197" s="145"/>
      <c r="Q197" s="136"/>
      <c r="R197" s="136"/>
      <c r="S197" s="136"/>
      <c r="T197" s="111"/>
      <c r="U197" s="111"/>
      <c r="V197" s="111"/>
      <c r="W197" s="111"/>
      <c r="X197" s="111"/>
      <c r="Y197" s="111"/>
      <c r="Z197" s="168"/>
      <c r="AA197" s="111"/>
      <c r="AB197" s="111"/>
      <c r="AC197" s="111"/>
      <c r="AD197" s="111"/>
      <c r="AE197" s="168"/>
    </row>
    <row r="198" spans="1:32">
      <c r="A198" s="114"/>
      <c r="B198" s="72"/>
      <c r="C198" s="133"/>
      <c r="D198" s="134"/>
      <c r="E198" s="134"/>
      <c r="F198" s="134"/>
      <c r="G198" s="134"/>
      <c r="H198" s="134"/>
      <c r="I198" s="133"/>
      <c r="J198" s="133"/>
      <c r="K198" s="134"/>
      <c r="L198" s="134"/>
      <c r="M198" s="134"/>
      <c r="N198" s="133"/>
      <c r="O198" s="133"/>
      <c r="P198" s="135"/>
      <c r="Q198" s="136"/>
      <c r="R198" s="136"/>
      <c r="S198" s="136"/>
      <c r="T198" s="136"/>
      <c r="Z198" s="137"/>
      <c r="AE198" s="137"/>
    </row>
    <row r="199" spans="1:32">
      <c r="A199" s="115"/>
      <c r="B199" s="138"/>
      <c r="C199" s="139"/>
      <c r="D199" s="140"/>
      <c r="E199" s="140"/>
      <c r="F199" s="140"/>
      <c r="G199" s="140"/>
      <c r="H199" s="140"/>
      <c r="I199" s="139"/>
      <c r="J199" s="139"/>
      <c r="K199" s="140"/>
      <c r="L199" s="140"/>
      <c r="M199" s="140"/>
      <c r="N199" s="139"/>
      <c r="O199" s="139"/>
      <c r="P199" s="141"/>
      <c r="Q199" s="136"/>
      <c r="R199" s="136"/>
      <c r="S199" s="136"/>
      <c r="T199" s="142"/>
      <c r="U199" s="142"/>
      <c r="V199" s="142"/>
      <c r="W199" s="142"/>
      <c r="X199" s="169"/>
      <c r="Y199" s="169"/>
      <c r="Z199" s="143"/>
      <c r="AA199" s="142"/>
      <c r="AB199" s="142"/>
      <c r="AC199" s="142"/>
      <c r="AD199" s="142"/>
      <c r="AE199" s="143"/>
    </row>
    <row r="200" spans="1:32">
      <c r="A200" s="115"/>
      <c r="B200" s="97"/>
      <c r="C200" s="144"/>
      <c r="D200" s="136"/>
      <c r="E200" s="136"/>
      <c r="F200" s="136"/>
      <c r="G200" s="136"/>
      <c r="H200" s="136"/>
      <c r="I200" s="144"/>
      <c r="J200" s="144"/>
      <c r="K200" s="136"/>
      <c r="L200" s="136"/>
      <c r="M200" s="136"/>
      <c r="N200" s="144"/>
      <c r="O200" s="144"/>
      <c r="P200" s="145"/>
      <c r="Q200" s="136"/>
      <c r="R200" s="136"/>
      <c r="S200" s="136"/>
      <c r="Z200" s="137"/>
      <c r="AE200" s="137"/>
    </row>
    <row r="201" spans="1:32">
      <c r="A201" s="115"/>
      <c r="B201" s="97"/>
      <c r="C201" s="144"/>
      <c r="D201" s="136"/>
      <c r="E201" s="136"/>
      <c r="F201" s="136"/>
      <c r="G201" s="136"/>
      <c r="H201" s="136"/>
      <c r="I201" s="144"/>
      <c r="J201" s="144"/>
      <c r="K201" s="136"/>
      <c r="L201" s="136"/>
      <c r="M201" s="136"/>
      <c r="N201" s="144"/>
      <c r="O201" s="144"/>
      <c r="P201" s="145"/>
      <c r="Q201" s="136"/>
      <c r="R201" s="136"/>
      <c r="S201" s="136"/>
      <c r="T201" s="142"/>
      <c r="U201" s="142"/>
      <c r="V201" s="142"/>
      <c r="W201" s="142"/>
      <c r="X201" s="169"/>
      <c r="Y201" s="169"/>
      <c r="Z201" s="143"/>
      <c r="AA201" s="142"/>
      <c r="AB201" s="142"/>
      <c r="AC201" s="169"/>
      <c r="AD201" s="169"/>
      <c r="AE201" s="143"/>
    </row>
    <row r="202" spans="1:32">
      <c r="A202" s="115"/>
      <c r="B202" s="97"/>
      <c r="C202" s="144"/>
      <c r="D202" s="136"/>
      <c r="E202" s="136"/>
      <c r="F202" s="136"/>
      <c r="G202" s="136"/>
      <c r="H202" s="136"/>
      <c r="I202" s="144"/>
      <c r="J202" s="144"/>
      <c r="K202" s="136"/>
      <c r="L202" s="136"/>
      <c r="M202" s="136"/>
      <c r="N202" s="144"/>
      <c r="O202" s="144"/>
      <c r="P202" s="145"/>
      <c r="Q202" s="136"/>
      <c r="R202" s="136"/>
      <c r="S202" s="136"/>
      <c r="Z202" s="137"/>
      <c r="AE202" s="137"/>
    </row>
    <row r="203" spans="1:32" ht="13.5" thickBot="1">
      <c r="A203" s="115"/>
      <c r="B203" s="97"/>
      <c r="C203" s="144"/>
      <c r="D203" s="136"/>
      <c r="E203" s="136"/>
      <c r="F203" s="136"/>
      <c r="G203" s="136"/>
      <c r="H203" s="136"/>
      <c r="I203" s="144"/>
      <c r="J203" s="144"/>
      <c r="K203" s="136"/>
      <c r="L203" s="136"/>
      <c r="M203" s="136"/>
      <c r="N203" s="144"/>
      <c r="O203" s="144"/>
      <c r="P203" s="145"/>
      <c r="Q203" s="136"/>
      <c r="R203" s="136"/>
      <c r="S203" s="136"/>
      <c r="T203" s="142"/>
      <c r="U203" s="142"/>
      <c r="V203" s="142"/>
      <c r="W203" s="142"/>
      <c r="X203" s="142"/>
      <c r="Y203" s="142"/>
      <c r="Z203" s="143"/>
      <c r="AA203" s="142"/>
      <c r="AB203" s="142"/>
      <c r="AC203" s="142"/>
      <c r="AD203" s="142"/>
      <c r="AE203" s="143"/>
    </row>
    <row r="204" spans="1:32" ht="13.5" thickTop="1">
      <c r="A204" s="115"/>
      <c r="B204" s="170"/>
      <c r="C204" s="171"/>
      <c r="D204" s="172"/>
      <c r="E204" s="172"/>
      <c r="F204" s="172"/>
      <c r="G204" s="172"/>
      <c r="H204" s="172"/>
      <c r="I204" s="171"/>
      <c r="J204" s="171"/>
      <c r="K204" s="172"/>
      <c r="L204" s="172"/>
      <c r="M204" s="172"/>
      <c r="N204" s="171"/>
      <c r="O204" s="171"/>
      <c r="P204" s="173"/>
      <c r="Q204" s="150"/>
      <c r="R204" s="150"/>
      <c r="S204" s="150"/>
      <c r="T204" s="163"/>
      <c r="U204" s="163"/>
      <c r="V204" s="163"/>
      <c r="W204" s="163"/>
      <c r="X204" s="163"/>
      <c r="Y204" s="163"/>
      <c r="Z204" s="164"/>
      <c r="AA204" s="163"/>
      <c r="AB204" s="163"/>
      <c r="AC204" s="163"/>
      <c r="AD204" s="163"/>
      <c r="AE204" s="164"/>
      <c r="AF204" s="163"/>
    </row>
    <row r="205" spans="1:32" ht="13.5" thickBot="1">
      <c r="A205" s="115"/>
      <c r="B205" s="170"/>
      <c r="C205" s="171"/>
      <c r="D205" s="172"/>
      <c r="E205" s="172"/>
      <c r="F205" s="172"/>
      <c r="G205" s="172"/>
      <c r="H205" s="172"/>
      <c r="I205" s="171"/>
      <c r="J205" s="171"/>
      <c r="K205" s="172"/>
      <c r="L205" s="172"/>
      <c r="M205" s="172"/>
      <c r="N205" s="171"/>
      <c r="O205" s="171"/>
      <c r="P205" s="173"/>
      <c r="Q205" s="157"/>
      <c r="R205" s="157"/>
      <c r="S205" s="157"/>
      <c r="T205" s="165"/>
      <c r="U205" s="165"/>
      <c r="V205" s="165"/>
      <c r="W205" s="165"/>
      <c r="X205" s="165"/>
      <c r="Y205" s="165"/>
      <c r="Z205" s="166"/>
      <c r="AA205" s="165"/>
      <c r="AB205" s="165"/>
      <c r="AC205" s="165"/>
      <c r="AD205" s="165"/>
      <c r="AE205" s="166"/>
      <c r="AF205" s="167"/>
    </row>
    <row r="206" spans="1:32" ht="13.5" thickTop="1">
      <c r="A206" s="115"/>
      <c r="B206" s="97"/>
      <c r="C206" s="144"/>
      <c r="D206" s="136"/>
      <c r="E206" s="136"/>
      <c r="F206" s="136"/>
      <c r="G206" s="136"/>
      <c r="H206" s="136"/>
      <c r="I206" s="144"/>
      <c r="J206" s="144"/>
      <c r="K206" s="136"/>
      <c r="L206" s="136"/>
      <c r="M206" s="136"/>
      <c r="N206" s="144"/>
      <c r="O206" s="144"/>
      <c r="P206" s="145"/>
      <c r="Q206" s="136"/>
      <c r="R206" s="136"/>
      <c r="S206" s="136"/>
      <c r="Z206" s="137"/>
      <c r="AE206" s="137"/>
    </row>
    <row r="207" spans="1:32">
      <c r="A207" s="115"/>
      <c r="B207" s="97"/>
      <c r="C207" s="144"/>
      <c r="D207" s="136"/>
      <c r="E207" s="136"/>
      <c r="F207" s="136"/>
      <c r="G207" s="136"/>
      <c r="H207" s="136"/>
      <c r="I207" s="144"/>
      <c r="J207" s="144"/>
      <c r="K207" s="136"/>
      <c r="L207" s="136"/>
      <c r="M207" s="136"/>
      <c r="N207" s="144"/>
      <c r="O207" s="144"/>
      <c r="P207" s="145"/>
      <c r="Q207" s="136"/>
      <c r="R207" s="136"/>
      <c r="S207" s="136"/>
      <c r="T207" s="142"/>
      <c r="U207" s="142"/>
      <c r="V207" s="142"/>
      <c r="W207" s="142"/>
      <c r="X207" s="142"/>
      <c r="Y207" s="142"/>
      <c r="Z207" s="143"/>
      <c r="AA207" s="142"/>
      <c r="AB207" s="142"/>
      <c r="AC207" s="142"/>
      <c r="AD207" s="142"/>
      <c r="AE207" s="143"/>
    </row>
    <row r="208" spans="1:32">
      <c r="A208" s="115"/>
      <c r="B208" s="97"/>
      <c r="C208" s="144"/>
      <c r="D208" s="136"/>
      <c r="E208" s="136"/>
      <c r="F208" s="136"/>
      <c r="G208" s="136"/>
      <c r="H208" s="136"/>
      <c r="I208" s="144"/>
      <c r="J208" s="144"/>
      <c r="K208" s="136"/>
      <c r="L208" s="136"/>
      <c r="M208" s="136"/>
      <c r="N208" s="144"/>
      <c r="O208" s="144"/>
      <c r="P208" s="145"/>
      <c r="Q208" s="136"/>
      <c r="R208" s="136"/>
      <c r="S208" s="136"/>
      <c r="Z208" s="137"/>
      <c r="AE208" s="137"/>
    </row>
    <row r="209" spans="1:32">
      <c r="A209" s="115"/>
      <c r="B209" s="97"/>
      <c r="C209" s="144"/>
      <c r="D209" s="136"/>
      <c r="E209" s="136"/>
      <c r="F209" s="136"/>
      <c r="G209" s="136"/>
      <c r="H209" s="136"/>
      <c r="I209" s="144"/>
      <c r="J209" s="144"/>
      <c r="K209" s="136"/>
      <c r="L209" s="136"/>
      <c r="M209" s="136"/>
      <c r="N209" s="144"/>
      <c r="O209" s="144"/>
      <c r="P209" s="145"/>
      <c r="Q209" s="136"/>
      <c r="R209" s="136"/>
      <c r="S209" s="136"/>
      <c r="T209" s="169"/>
      <c r="U209" s="142"/>
      <c r="V209" s="142"/>
      <c r="W209" s="142"/>
      <c r="X209" s="176"/>
      <c r="Y209" s="169"/>
      <c r="Z209" s="143"/>
      <c r="AA209" s="142"/>
      <c r="AB209" s="142"/>
      <c r="AC209" s="142"/>
      <c r="AD209" s="142"/>
      <c r="AE209" s="143"/>
    </row>
    <row r="210" spans="1:32">
      <c r="A210" s="115"/>
      <c r="B210" s="97"/>
      <c r="C210" s="144"/>
      <c r="D210" s="136"/>
      <c r="E210" s="136"/>
      <c r="F210" s="136"/>
      <c r="G210" s="136"/>
      <c r="H210" s="136"/>
      <c r="I210" s="144"/>
      <c r="J210" s="144"/>
      <c r="K210" s="136"/>
      <c r="L210" s="136"/>
      <c r="M210" s="136"/>
      <c r="N210" s="144"/>
      <c r="O210" s="144"/>
      <c r="P210" s="145"/>
      <c r="Q210" s="136"/>
      <c r="R210" s="136"/>
      <c r="S210" s="136"/>
      <c r="Z210" s="137"/>
      <c r="AE210" s="137"/>
    </row>
    <row r="211" spans="1:32" ht="13.5" thickBot="1">
      <c r="A211" s="115"/>
      <c r="B211" s="97"/>
      <c r="C211" s="144"/>
      <c r="D211" s="136"/>
      <c r="E211" s="136"/>
      <c r="F211" s="136"/>
      <c r="G211" s="136"/>
      <c r="H211" s="136"/>
      <c r="I211" s="144"/>
      <c r="J211" s="144"/>
      <c r="K211" s="136"/>
      <c r="L211" s="136"/>
      <c r="M211" s="136"/>
      <c r="N211" s="144"/>
      <c r="O211" s="144"/>
      <c r="P211" s="145"/>
      <c r="Q211" s="136"/>
      <c r="R211" s="136"/>
      <c r="S211" s="136"/>
      <c r="T211" s="142"/>
      <c r="U211" s="142"/>
      <c r="V211" s="142"/>
      <c r="W211" s="142"/>
      <c r="X211" s="142"/>
      <c r="Y211" s="142"/>
      <c r="Z211" s="143"/>
      <c r="AA211" s="142"/>
      <c r="AB211" s="142"/>
      <c r="AC211" s="142"/>
      <c r="AD211" s="142"/>
      <c r="AE211" s="143"/>
    </row>
    <row r="212" spans="1:32" ht="13.5" thickTop="1">
      <c r="A212" s="115"/>
      <c r="B212" s="97"/>
      <c r="C212" s="144"/>
      <c r="D212" s="136"/>
      <c r="E212" s="136"/>
      <c r="F212" s="136"/>
      <c r="G212" s="136"/>
      <c r="H212" s="136"/>
      <c r="I212" s="144"/>
      <c r="J212" s="144"/>
      <c r="K212" s="136"/>
      <c r="L212" s="136"/>
      <c r="M212" s="136"/>
      <c r="N212" s="144"/>
      <c r="O212" s="144"/>
      <c r="P212" s="145"/>
      <c r="Q212" s="150"/>
      <c r="R212" s="150"/>
      <c r="S212" s="150"/>
      <c r="T212" s="163"/>
      <c r="U212" s="163"/>
      <c r="V212" s="163"/>
      <c r="W212" s="163"/>
      <c r="X212" s="163"/>
      <c r="Y212" s="163"/>
      <c r="Z212" s="164"/>
      <c r="AA212" s="163"/>
      <c r="AB212" s="163"/>
      <c r="AC212" s="163"/>
      <c r="AD212" s="163"/>
      <c r="AE212" s="164"/>
      <c r="AF212" s="163"/>
    </row>
    <row r="213" spans="1:32" ht="13.5" thickBot="1">
      <c r="A213" s="115"/>
      <c r="B213" s="97"/>
      <c r="C213" s="144"/>
      <c r="D213" s="136"/>
      <c r="E213" s="136"/>
      <c r="F213" s="136"/>
      <c r="G213" s="136"/>
      <c r="H213" s="136"/>
      <c r="I213" s="144"/>
      <c r="J213" s="144"/>
      <c r="K213" s="136"/>
      <c r="L213" s="136"/>
      <c r="M213" s="136"/>
      <c r="N213" s="144"/>
      <c r="O213" s="144"/>
      <c r="P213" s="145"/>
      <c r="Q213" s="157"/>
      <c r="R213" s="157"/>
      <c r="S213" s="157"/>
      <c r="T213" s="165"/>
      <c r="U213" s="165"/>
      <c r="V213" s="165"/>
      <c r="W213" s="165"/>
      <c r="X213" s="165"/>
      <c r="Y213" s="165"/>
      <c r="Z213" s="166"/>
      <c r="AA213" s="165"/>
      <c r="AB213" s="165"/>
      <c r="AC213" s="165"/>
      <c r="AD213" s="165"/>
      <c r="AE213" s="166"/>
      <c r="AF213" s="167"/>
    </row>
    <row r="214" spans="1:32" ht="13.5" thickTop="1">
      <c r="A214" s="115"/>
      <c r="B214" s="97"/>
      <c r="C214" s="144"/>
      <c r="D214" s="136"/>
      <c r="E214" s="136"/>
      <c r="F214" s="136"/>
      <c r="G214" s="136"/>
      <c r="H214" s="136"/>
      <c r="I214" s="144"/>
      <c r="J214" s="144"/>
      <c r="K214" s="136"/>
      <c r="L214" s="136"/>
      <c r="M214" s="136"/>
      <c r="N214" s="144"/>
      <c r="O214" s="144"/>
      <c r="P214" s="145"/>
      <c r="Q214" s="136"/>
      <c r="R214" s="136"/>
      <c r="S214" s="136"/>
      <c r="Z214" s="137"/>
      <c r="AE214" s="137"/>
    </row>
    <row r="215" spans="1:32">
      <c r="A215" s="115"/>
      <c r="B215" s="97"/>
      <c r="C215" s="144"/>
      <c r="D215" s="136"/>
      <c r="E215" s="136"/>
      <c r="F215" s="136"/>
      <c r="G215" s="136"/>
      <c r="H215" s="136"/>
      <c r="I215" s="144"/>
      <c r="J215" s="144"/>
      <c r="K215" s="136"/>
      <c r="L215" s="136"/>
      <c r="M215" s="136"/>
      <c r="N215" s="144"/>
      <c r="O215" s="144"/>
      <c r="P215" s="145"/>
      <c r="Q215" s="136"/>
      <c r="R215" s="136"/>
      <c r="S215" s="136"/>
      <c r="T215" s="142"/>
      <c r="U215" s="142"/>
      <c r="V215" s="142"/>
      <c r="W215" s="142"/>
      <c r="X215" s="169"/>
      <c r="Y215" s="142"/>
      <c r="Z215" s="143"/>
      <c r="AA215" s="142"/>
      <c r="AB215" s="169"/>
      <c r="AC215" s="142"/>
      <c r="AD215" s="169"/>
      <c r="AE215" s="174"/>
    </row>
    <row r="216" spans="1:32">
      <c r="A216" s="115"/>
      <c r="B216" s="97"/>
      <c r="C216" s="144"/>
      <c r="D216" s="136"/>
      <c r="E216" s="136"/>
      <c r="F216" s="136"/>
      <c r="G216" s="136"/>
      <c r="H216" s="136"/>
      <c r="I216" s="144"/>
      <c r="J216" s="144"/>
      <c r="K216" s="136"/>
      <c r="L216" s="136"/>
      <c r="M216" s="136"/>
      <c r="N216" s="144"/>
      <c r="O216" s="144"/>
      <c r="P216" s="145"/>
      <c r="Q216" s="136"/>
      <c r="R216" s="136"/>
      <c r="S216" s="136"/>
      <c r="Z216" s="137"/>
      <c r="AE216" s="137"/>
    </row>
    <row r="217" spans="1:32">
      <c r="A217" s="115"/>
      <c r="B217" s="97"/>
      <c r="C217" s="144"/>
      <c r="D217" s="136"/>
      <c r="E217" s="136"/>
      <c r="F217" s="136"/>
      <c r="G217" s="136"/>
      <c r="H217" s="136"/>
      <c r="I217" s="144"/>
      <c r="J217" s="144"/>
      <c r="K217" s="136"/>
      <c r="L217" s="136"/>
      <c r="M217" s="136"/>
      <c r="N217" s="144"/>
      <c r="O217" s="144"/>
      <c r="P217" s="145"/>
      <c r="Q217" s="136"/>
      <c r="R217" s="136"/>
      <c r="S217" s="136"/>
      <c r="T217" s="142"/>
      <c r="U217" s="142"/>
      <c r="V217" s="142"/>
      <c r="W217" s="142"/>
      <c r="X217" s="142"/>
      <c r="Y217" s="142"/>
      <c r="Z217" s="143"/>
      <c r="AA217" s="142"/>
      <c r="AB217" s="169"/>
      <c r="AC217" s="142"/>
      <c r="AD217" s="169"/>
      <c r="AE217" s="174"/>
    </row>
    <row r="218" spans="1:32">
      <c r="A218" s="115"/>
      <c r="B218" s="97"/>
      <c r="C218" s="144"/>
      <c r="D218" s="136"/>
      <c r="E218" s="136"/>
      <c r="F218" s="136"/>
      <c r="G218" s="136"/>
      <c r="H218" s="136"/>
      <c r="I218" s="144"/>
      <c r="J218" s="144"/>
      <c r="K218" s="136"/>
      <c r="L218" s="136"/>
      <c r="M218" s="136"/>
      <c r="N218" s="144"/>
      <c r="O218" s="144"/>
      <c r="P218" s="145"/>
      <c r="Q218" s="136"/>
      <c r="R218" s="136"/>
      <c r="S218" s="136"/>
      <c r="Z218" s="137"/>
      <c r="AE218" s="137"/>
    </row>
    <row r="219" spans="1:32" ht="13.5" thickBot="1">
      <c r="A219" s="115"/>
      <c r="B219" s="97"/>
      <c r="C219" s="144"/>
      <c r="D219" s="136"/>
      <c r="E219" s="136"/>
      <c r="F219" s="136"/>
      <c r="G219" s="136"/>
      <c r="H219" s="136"/>
      <c r="I219" s="144"/>
      <c r="J219" s="144"/>
      <c r="K219" s="136"/>
      <c r="L219" s="136"/>
      <c r="M219" s="136"/>
      <c r="N219" s="144"/>
      <c r="O219" s="144"/>
      <c r="P219" s="145"/>
      <c r="Q219" s="136"/>
      <c r="R219" s="136"/>
      <c r="S219" s="136"/>
      <c r="T219" s="142"/>
      <c r="U219" s="142"/>
      <c r="V219" s="142"/>
      <c r="W219" s="142"/>
      <c r="X219" s="142"/>
      <c r="Y219" s="142"/>
      <c r="Z219" s="143"/>
      <c r="AA219" s="142"/>
      <c r="AB219" s="142"/>
      <c r="AC219" s="142"/>
      <c r="AD219" s="142"/>
      <c r="AE219" s="143"/>
    </row>
    <row r="220" spans="1:32" ht="13.5" thickTop="1">
      <c r="A220" s="115"/>
      <c r="B220" s="97"/>
      <c r="C220" s="144"/>
      <c r="D220" s="136"/>
      <c r="E220" s="136"/>
      <c r="F220" s="136"/>
      <c r="G220" s="136"/>
      <c r="H220" s="136"/>
      <c r="I220" s="144"/>
      <c r="J220" s="144"/>
      <c r="K220" s="136"/>
      <c r="L220" s="136"/>
      <c r="M220" s="136"/>
      <c r="N220" s="144"/>
      <c r="O220" s="144"/>
      <c r="P220" s="145"/>
      <c r="Q220" s="150"/>
      <c r="R220" s="150"/>
      <c r="S220" s="150"/>
      <c r="T220" s="163"/>
      <c r="U220" s="163"/>
      <c r="V220" s="163"/>
      <c r="W220" s="163"/>
      <c r="X220" s="163"/>
      <c r="Y220" s="163"/>
      <c r="Z220" s="164"/>
      <c r="AA220" s="163"/>
      <c r="AB220" s="163"/>
      <c r="AC220" s="163"/>
      <c r="AD220" s="163"/>
      <c r="AE220" s="164"/>
      <c r="AF220" s="163"/>
    </row>
    <row r="221" spans="1:32" ht="13.5" thickBot="1">
      <c r="A221" s="115"/>
      <c r="B221" s="97"/>
      <c r="C221" s="144"/>
      <c r="D221" s="136"/>
      <c r="E221" s="136"/>
      <c r="F221" s="136"/>
      <c r="G221" s="136"/>
      <c r="H221" s="136"/>
      <c r="I221" s="144"/>
      <c r="J221" s="144"/>
      <c r="K221" s="136"/>
      <c r="L221" s="136"/>
      <c r="M221" s="136"/>
      <c r="N221" s="144"/>
      <c r="O221" s="144"/>
      <c r="P221" s="145"/>
      <c r="Q221" s="157"/>
      <c r="R221" s="157"/>
      <c r="S221" s="157"/>
      <c r="T221" s="165"/>
      <c r="U221" s="165"/>
      <c r="V221" s="165"/>
      <c r="W221" s="165"/>
      <c r="X221" s="165"/>
      <c r="Y221" s="165"/>
      <c r="Z221" s="166"/>
      <c r="AA221" s="165"/>
      <c r="AB221" s="177"/>
      <c r="AC221" s="165"/>
      <c r="AD221" s="177"/>
      <c r="AE221" s="178"/>
      <c r="AF221" s="167"/>
    </row>
    <row r="222" spans="1:32" ht="13.5" thickTop="1">
      <c r="A222" s="115"/>
      <c r="B222" s="97"/>
      <c r="C222" s="144"/>
      <c r="D222" s="136"/>
      <c r="E222" s="136"/>
      <c r="F222" s="136"/>
      <c r="G222" s="136"/>
      <c r="H222" s="136"/>
      <c r="I222" s="144"/>
      <c r="J222" s="144"/>
      <c r="K222" s="136"/>
      <c r="L222" s="136"/>
      <c r="M222" s="136"/>
      <c r="N222" s="144"/>
      <c r="O222" s="144"/>
      <c r="P222" s="145"/>
      <c r="Q222" s="136"/>
      <c r="R222" s="136"/>
      <c r="S222" s="136"/>
      <c r="Z222" s="137"/>
      <c r="AE222" s="137"/>
    </row>
    <row r="223" spans="1:32">
      <c r="A223" s="115"/>
      <c r="B223" s="97"/>
      <c r="C223" s="144"/>
      <c r="D223" s="136"/>
      <c r="E223" s="136"/>
      <c r="F223" s="136"/>
      <c r="G223" s="136"/>
      <c r="H223" s="136"/>
      <c r="I223" s="144"/>
      <c r="J223" s="144"/>
      <c r="K223" s="136"/>
      <c r="L223" s="136"/>
      <c r="M223" s="136"/>
      <c r="N223" s="144"/>
      <c r="O223" s="144"/>
      <c r="P223" s="145"/>
      <c r="Q223" s="136"/>
      <c r="R223" s="136"/>
      <c r="S223" s="136"/>
      <c r="T223" s="142"/>
      <c r="U223" s="142"/>
      <c r="V223" s="142"/>
      <c r="W223" s="142"/>
      <c r="X223" s="142"/>
      <c r="Y223" s="142"/>
      <c r="Z223" s="143"/>
      <c r="AA223" s="142"/>
      <c r="AB223" s="142"/>
      <c r="AC223" s="142"/>
      <c r="AD223" s="142"/>
      <c r="AE223" s="143"/>
    </row>
    <row r="224" spans="1:32">
      <c r="A224" s="115"/>
      <c r="B224" s="97"/>
      <c r="C224" s="144"/>
      <c r="D224" s="136"/>
      <c r="E224" s="136"/>
      <c r="F224" s="136"/>
      <c r="G224" s="136"/>
      <c r="H224" s="136"/>
      <c r="I224" s="144"/>
      <c r="J224" s="144"/>
      <c r="K224" s="136"/>
      <c r="L224" s="136"/>
      <c r="M224" s="136"/>
      <c r="N224" s="144"/>
      <c r="O224" s="144"/>
      <c r="P224" s="145"/>
      <c r="Q224" s="136"/>
      <c r="R224" s="136"/>
      <c r="S224" s="136"/>
      <c r="Z224" s="137"/>
      <c r="AE224" s="137"/>
    </row>
    <row r="225" spans="1:32">
      <c r="A225" s="115"/>
      <c r="B225" s="97"/>
      <c r="C225" s="144"/>
      <c r="D225" s="136"/>
      <c r="E225" s="136"/>
      <c r="F225" s="136"/>
      <c r="G225" s="136"/>
      <c r="H225" s="136"/>
      <c r="I225" s="144"/>
      <c r="J225" s="144"/>
      <c r="K225" s="136"/>
      <c r="L225" s="136"/>
      <c r="M225" s="136"/>
      <c r="N225" s="144"/>
      <c r="O225" s="144"/>
      <c r="P225" s="145"/>
      <c r="Q225" s="136"/>
      <c r="R225" s="136"/>
      <c r="S225" s="136"/>
      <c r="T225" s="142"/>
      <c r="U225" s="142"/>
      <c r="V225" s="142"/>
      <c r="W225" s="142"/>
      <c r="X225" s="142"/>
      <c r="Y225" s="142"/>
      <c r="Z225" s="143"/>
      <c r="AA225" s="142"/>
      <c r="AB225" s="142"/>
      <c r="AC225" s="142"/>
      <c r="AD225" s="142"/>
      <c r="AE225" s="143"/>
    </row>
    <row r="226" spans="1:32">
      <c r="A226" s="115"/>
      <c r="B226" s="97"/>
      <c r="C226" s="144"/>
      <c r="D226" s="136"/>
      <c r="E226" s="136"/>
      <c r="F226" s="136"/>
      <c r="G226" s="136"/>
      <c r="H226" s="136"/>
      <c r="I226" s="144"/>
      <c r="J226" s="144"/>
      <c r="K226" s="136"/>
      <c r="L226" s="136"/>
      <c r="M226" s="136"/>
      <c r="N226" s="144"/>
      <c r="O226" s="144"/>
      <c r="P226" s="145"/>
      <c r="Q226" s="136"/>
      <c r="R226" s="136"/>
      <c r="S226" s="136"/>
      <c r="Z226" s="137"/>
      <c r="AE226" s="137"/>
    </row>
    <row r="227" spans="1:32">
      <c r="A227" s="115"/>
      <c r="B227" s="97"/>
      <c r="C227" s="144"/>
      <c r="D227" s="136"/>
      <c r="E227" s="136"/>
      <c r="F227" s="136"/>
      <c r="G227" s="136"/>
      <c r="H227" s="136"/>
      <c r="I227" s="144"/>
      <c r="J227" s="144"/>
      <c r="K227" s="136"/>
      <c r="L227" s="136"/>
      <c r="M227" s="136"/>
      <c r="N227" s="144"/>
      <c r="O227" s="144"/>
      <c r="P227" s="145"/>
      <c r="Q227" s="136"/>
      <c r="R227" s="136"/>
      <c r="S227" s="136"/>
      <c r="T227" s="142"/>
      <c r="U227" s="142"/>
      <c r="V227" s="142"/>
      <c r="W227" s="142"/>
      <c r="X227" s="142"/>
      <c r="Y227" s="169"/>
      <c r="Z227" s="143"/>
      <c r="AA227" s="142"/>
      <c r="AB227" s="169"/>
      <c r="AC227" s="142"/>
      <c r="AD227" s="169"/>
      <c r="AE227" s="174"/>
    </row>
    <row r="228" spans="1:32">
      <c r="A228" s="115"/>
      <c r="B228" s="97"/>
      <c r="C228" s="179"/>
      <c r="D228" s="136"/>
      <c r="E228" s="136"/>
      <c r="F228" s="136"/>
      <c r="G228" s="136"/>
      <c r="H228" s="136"/>
      <c r="I228" s="144"/>
      <c r="J228" s="144"/>
      <c r="K228" s="136"/>
      <c r="L228" s="136"/>
      <c r="M228" s="136"/>
      <c r="N228" s="144"/>
      <c r="O228" s="144"/>
      <c r="P228" s="145"/>
      <c r="Q228" s="136"/>
      <c r="R228" s="136"/>
      <c r="S228" s="136"/>
      <c r="Z228" s="137"/>
      <c r="AE228" s="137"/>
    </row>
    <row r="229" spans="1:32" ht="13.5" thickBot="1">
      <c r="A229" s="115"/>
      <c r="B229" s="97"/>
      <c r="C229" s="144"/>
      <c r="D229" s="136"/>
      <c r="E229" s="136"/>
      <c r="F229" s="136"/>
      <c r="G229" s="136"/>
      <c r="H229" s="136"/>
      <c r="I229" s="144"/>
      <c r="J229" s="144"/>
      <c r="K229" s="136"/>
      <c r="L229" s="136"/>
      <c r="M229" s="136"/>
      <c r="N229" s="144"/>
      <c r="O229" s="144"/>
      <c r="P229" s="145"/>
      <c r="Q229" s="136"/>
      <c r="R229" s="136"/>
      <c r="S229" s="136"/>
      <c r="T229" s="111"/>
      <c r="U229" s="111"/>
      <c r="V229" s="111"/>
      <c r="W229" s="111"/>
      <c r="X229" s="111"/>
      <c r="Y229" s="111"/>
      <c r="Z229" s="168"/>
      <c r="AA229" s="111"/>
      <c r="AB229" s="111"/>
      <c r="AC229" s="111"/>
      <c r="AD229" s="113"/>
      <c r="AE229" s="168"/>
    </row>
    <row r="230" spans="1:32">
      <c r="A230" s="85"/>
      <c r="B230" s="72"/>
      <c r="C230" s="133"/>
      <c r="D230" s="134"/>
      <c r="E230" s="134"/>
      <c r="F230" s="134"/>
      <c r="G230" s="134"/>
      <c r="H230" s="134"/>
      <c r="I230" s="133"/>
      <c r="J230" s="133"/>
      <c r="K230" s="134"/>
      <c r="L230" s="134"/>
      <c r="M230" s="134"/>
      <c r="N230" s="133"/>
      <c r="O230" s="133"/>
      <c r="P230" s="135"/>
      <c r="Q230" s="136"/>
      <c r="R230" s="136"/>
      <c r="S230" s="136"/>
      <c r="T230" s="136"/>
      <c r="Z230" s="137"/>
      <c r="AE230" s="137"/>
    </row>
    <row r="231" spans="1:32">
      <c r="A231" s="77"/>
      <c r="B231" s="138"/>
      <c r="C231" s="139"/>
      <c r="D231" s="140"/>
      <c r="E231" s="140"/>
      <c r="F231" s="140"/>
      <c r="G231" s="140"/>
      <c r="H231" s="140"/>
      <c r="I231" s="139"/>
      <c r="J231" s="139"/>
      <c r="K231" s="140"/>
      <c r="L231" s="140"/>
      <c r="M231" s="140"/>
      <c r="N231" s="139"/>
      <c r="O231" s="139"/>
      <c r="P231" s="141"/>
      <c r="Q231" s="136"/>
      <c r="R231" s="136"/>
      <c r="S231" s="136"/>
      <c r="T231" s="142"/>
      <c r="U231" s="142"/>
      <c r="V231" s="142"/>
      <c r="W231" s="142"/>
      <c r="X231" s="142"/>
      <c r="Y231" s="142"/>
      <c r="Z231" s="143"/>
      <c r="AA231" s="142"/>
      <c r="AB231" s="142"/>
      <c r="AC231" s="142"/>
      <c r="AD231" s="142"/>
      <c r="AE231" s="143"/>
    </row>
    <row r="232" spans="1:32">
      <c r="A232" s="77"/>
      <c r="B232" s="97"/>
      <c r="C232" s="144"/>
      <c r="D232" s="136"/>
      <c r="E232" s="136"/>
      <c r="F232" s="136"/>
      <c r="G232" s="136"/>
      <c r="H232" s="136"/>
      <c r="I232" s="144"/>
      <c r="J232" s="144"/>
      <c r="K232" s="136"/>
      <c r="L232" s="136"/>
      <c r="M232" s="136"/>
      <c r="N232" s="144"/>
      <c r="O232" s="144"/>
      <c r="P232" s="145"/>
      <c r="Q232" s="136"/>
      <c r="R232" s="136"/>
      <c r="S232" s="136"/>
      <c r="Z232" s="137"/>
      <c r="AE232" s="137"/>
    </row>
    <row r="233" spans="1:32">
      <c r="A233" s="77"/>
      <c r="B233" s="97"/>
      <c r="C233" s="144"/>
      <c r="D233" s="136"/>
      <c r="E233" s="136"/>
      <c r="F233" s="136"/>
      <c r="G233" s="136"/>
      <c r="H233" s="136"/>
      <c r="I233" s="144"/>
      <c r="J233" s="144"/>
      <c r="K233" s="136"/>
      <c r="L233" s="136"/>
      <c r="M233" s="136"/>
      <c r="N233" s="144"/>
      <c r="O233" s="144"/>
      <c r="P233" s="145"/>
      <c r="Q233" s="136"/>
      <c r="R233" s="136"/>
      <c r="S233" s="136"/>
      <c r="T233" s="142"/>
      <c r="U233" s="142"/>
      <c r="V233" s="142"/>
      <c r="W233" s="142"/>
      <c r="X233" s="142"/>
      <c r="Y233" s="142"/>
      <c r="Z233" s="143"/>
      <c r="AA233" s="142"/>
      <c r="AB233" s="142"/>
      <c r="AC233" s="142"/>
      <c r="AD233" s="142"/>
      <c r="AE233" s="143"/>
    </row>
    <row r="234" spans="1:32">
      <c r="A234" s="77"/>
      <c r="B234" s="97"/>
      <c r="C234" s="144"/>
      <c r="D234" s="136"/>
      <c r="E234" s="136"/>
      <c r="F234" s="136"/>
      <c r="G234" s="136"/>
      <c r="H234" s="136"/>
      <c r="I234" s="144"/>
      <c r="J234" s="144"/>
      <c r="K234" s="136"/>
      <c r="L234" s="136"/>
      <c r="M234" s="136"/>
      <c r="N234" s="144"/>
      <c r="O234" s="144"/>
      <c r="P234" s="145"/>
      <c r="Q234" s="136"/>
      <c r="R234" s="136"/>
      <c r="S234" s="136"/>
      <c r="Z234" s="137"/>
      <c r="AE234" s="137"/>
    </row>
    <row r="235" spans="1:32" ht="13.5" thickBot="1">
      <c r="A235" s="77"/>
      <c r="B235" s="97"/>
      <c r="C235" s="144"/>
      <c r="D235" s="136"/>
      <c r="E235" s="136"/>
      <c r="F235" s="136"/>
      <c r="G235" s="136"/>
      <c r="H235" s="136"/>
      <c r="I235" s="144"/>
      <c r="J235" s="144"/>
      <c r="K235" s="136"/>
      <c r="L235" s="136"/>
      <c r="M235" s="136"/>
      <c r="N235" s="144"/>
      <c r="O235" s="144"/>
      <c r="P235" s="145"/>
      <c r="Q235" s="136"/>
      <c r="R235" s="136"/>
      <c r="S235" s="136"/>
      <c r="T235" s="142"/>
      <c r="U235" s="142"/>
      <c r="V235" s="142"/>
      <c r="W235" s="142"/>
      <c r="X235" s="142"/>
      <c r="Y235" s="142"/>
      <c r="Z235" s="143"/>
      <c r="AA235" s="142"/>
      <c r="AB235" s="142"/>
      <c r="AC235" s="142"/>
      <c r="AD235" s="142"/>
      <c r="AE235" s="143"/>
    </row>
    <row r="236" spans="1:32" ht="13.5" thickTop="1">
      <c r="A236" s="77"/>
      <c r="B236" s="170"/>
      <c r="C236" s="171"/>
      <c r="D236" s="172"/>
      <c r="E236" s="172"/>
      <c r="F236" s="172"/>
      <c r="G236" s="172"/>
      <c r="H236" s="172"/>
      <c r="I236" s="171"/>
      <c r="J236" s="171"/>
      <c r="K236" s="172"/>
      <c r="L236" s="172"/>
      <c r="M236" s="172"/>
      <c r="N236" s="171"/>
      <c r="O236" s="171"/>
      <c r="P236" s="173"/>
      <c r="Q236" s="150"/>
      <c r="R236" s="150"/>
      <c r="S236" s="150"/>
      <c r="T236" s="163"/>
      <c r="U236" s="163"/>
      <c r="V236" s="163"/>
      <c r="W236" s="163"/>
      <c r="X236" s="163"/>
      <c r="Y236" s="163"/>
      <c r="Z236" s="164"/>
      <c r="AA236" s="163"/>
      <c r="AB236" s="163"/>
      <c r="AC236" s="163"/>
      <c r="AD236" s="163"/>
      <c r="AE236" s="164"/>
      <c r="AF236" s="163"/>
    </row>
    <row r="237" spans="1:32" ht="13.5" thickBot="1">
      <c r="A237" s="77"/>
      <c r="B237" s="170"/>
      <c r="C237" s="171"/>
      <c r="D237" s="172"/>
      <c r="E237" s="172"/>
      <c r="F237" s="172"/>
      <c r="G237" s="172"/>
      <c r="H237" s="172"/>
      <c r="I237" s="171"/>
      <c r="J237" s="171"/>
      <c r="K237" s="172"/>
      <c r="L237" s="172"/>
      <c r="M237" s="172"/>
      <c r="N237" s="171"/>
      <c r="O237" s="171"/>
      <c r="P237" s="173"/>
      <c r="Q237" s="157"/>
      <c r="R237" s="157"/>
      <c r="S237" s="157"/>
      <c r="T237" s="165"/>
      <c r="U237" s="165"/>
      <c r="V237" s="165"/>
      <c r="W237" s="165"/>
      <c r="X237" s="165"/>
      <c r="Y237" s="165"/>
      <c r="Z237" s="166"/>
      <c r="AA237" s="165"/>
      <c r="AB237" s="165"/>
      <c r="AC237" s="165"/>
      <c r="AD237" s="165"/>
      <c r="AE237" s="166"/>
      <c r="AF237" s="167"/>
    </row>
    <row r="238" spans="1:32" ht="13.5" thickTop="1">
      <c r="A238" s="77"/>
      <c r="B238" s="97"/>
      <c r="C238" s="144"/>
      <c r="D238" s="136"/>
      <c r="E238" s="136"/>
      <c r="F238" s="136"/>
      <c r="G238" s="136"/>
      <c r="H238" s="136"/>
      <c r="I238" s="144"/>
      <c r="J238" s="144"/>
      <c r="K238" s="136"/>
      <c r="L238" s="136"/>
      <c r="M238" s="136"/>
      <c r="N238" s="144"/>
      <c r="O238" s="144"/>
      <c r="P238" s="145"/>
      <c r="Q238" s="136"/>
      <c r="R238" s="136"/>
      <c r="S238" s="136"/>
      <c r="Z238" s="137"/>
      <c r="AE238" s="137"/>
    </row>
    <row r="239" spans="1:32">
      <c r="A239" s="77"/>
      <c r="B239" s="97"/>
      <c r="C239" s="144"/>
      <c r="D239" s="136"/>
      <c r="E239" s="136"/>
      <c r="F239" s="136"/>
      <c r="G239" s="136"/>
      <c r="H239" s="136"/>
      <c r="I239" s="144"/>
      <c r="J239" s="144"/>
      <c r="K239" s="136"/>
      <c r="L239" s="136"/>
      <c r="M239" s="136"/>
      <c r="N239" s="144"/>
      <c r="O239" s="144"/>
      <c r="P239" s="145"/>
      <c r="Q239" s="136"/>
      <c r="R239" s="136"/>
      <c r="S239" s="136"/>
      <c r="T239" s="142"/>
      <c r="U239" s="142"/>
      <c r="V239" s="142"/>
      <c r="W239" s="142"/>
      <c r="X239" s="142"/>
      <c r="Y239" s="142"/>
      <c r="Z239" s="143"/>
      <c r="AA239" s="142"/>
      <c r="AB239" s="142"/>
      <c r="AC239" s="142"/>
      <c r="AD239" s="142"/>
      <c r="AE239" s="143"/>
    </row>
    <row r="240" spans="1:32">
      <c r="A240" s="77"/>
      <c r="B240" s="97"/>
      <c r="C240" s="144"/>
      <c r="D240" s="136"/>
      <c r="E240" s="136"/>
      <c r="F240" s="136"/>
      <c r="G240" s="136"/>
      <c r="H240" s="136"/>
      <c r="I240" s="144"/>
      <c r="J240" s="144"/>
      <c r="K240" s="136"/>
      <c r="L240" s="136"/>
      <c r="M240" s="136"/>
      <c r="N240" s="144"/>
      <c r="O240" s="144"/>
      <c r="P240" s="145"/>
      <c r="Q240" s="136"/>
      <c r="R240" s="136"/>
      <c r="S240" s="136"/>
      <c r="Z240" s="137"/>
      <c r="AE240" s="137"/>
    </row>
    <row r="241" spans="1:32">
      <c r="A241" s="77"/>
      <c r="B241" s="97"/>
      <c r="C241" s="144"/>
      <c r="D241" s="136"/>
      <c r="E241" s="136"/>
      <c r="F241" s="136"/>
      <c r="G241" s="136"/>
      <c r="H241" s="136"/>
      <c r="I241" s="144"/>
      <c r="J241" s="144"/>
      <c r="K241" s="136"/>
      <c r="L241" s="136"/>
      <c r="M241" s="136"/>
      <c r="N241" s="144"/>
      <c r="O241" s="144"/>
      <c r="P241" s="145"/>
      <c r="Q241" s="136"/>
      <c r="R241" s="136"/>
      <c r="S241" s="136"/>
      <c r="T241" s="142"/>
      <c r="U241" s="142"/>
      <c r="V241" s="142"/>
      <c r="W241" s="142"/>
      <c r="X241" s="142"/>
      <c r="Y241" s="142"/>
      <c r="Z241" s="143"/>
      <c r="AA241" s="142"/>
      <c r="AB241" s="142"/>
      <c r="AC241" s="142"/>
      <c r="AD241" s="142"/>
      <c r="AE241" s="143"/>
    </row>
    <row r="242" spans="1:32">
      <c r="A242" s="77"/>
      <c r="B242" s="97"/>
      <c r="C242" s="144"/>
      <c r="D242" s="136"/>
      <c r="E242" s="136"/>
      <c r="F242" s="136"/>
      <c r="G242" s="136"/>
      <c r="H242" s="136"/>
      <c r="I242" s="144"/>
      <c r="J242" s="144"/>
      <c r="K242" s="136"/>
      <c r="L242" s="136"/>
      <c r="M242" s="136"/>
      <c r="N242" s="144"/>
      <c r="O242" s="144"/>
      <c r="P242" s="145"/>
      <c r="Q242" s="136"/>
      <c r="R242" s="136"/>
      <c r="S242" s="136"/>
      <c r="Z242" s="137"/>
      <c r="AE242" s="137"/>
    </row>
    <row r="243" spans="1:32" ht="13.5" thickBot="1">
      <c r="A243" s="77"/>
      <c r="B243" s="97"/>
      <c r="C243" s="144"/>
      <c r="D243" s="136"/>
      <c r="E243" s="136"/>
      <c r="F243" s="136"/>
      <c r="G243" s="136"/>
      <c r="H243" s="136"/>
      <c r="I243" s="144"/>
      <c r="J243" s="144"/>
      <c r="K243" s="136"/>
      <c r="L243" s="136"/>
      <c r="M243" s="136"/>
      <c r="N243" s="144"/>
      <c r="O243" s="144"/>
      <c r="P243" s="145"/>
      <c r="Q243" s="136"/>
      <c r="R243" s="136"/>
      <c r="S243" s="136"/>
      <c r="T243" s="142"/>
      <c r="U243" s="142"/>
      <c r="V243" s="142"/>
      <c r="W243" s="142"/>
      <c r="X243" s="142"/>
      <c r="Y243" s="142"/>
      <c r="Z243" s="143"/>
      <c r="AA243" s="142"/>
      <c r="AB243" s="142"/>
      <c r="AC243" s="142"/>
      <c r="AD243" s="142"/>
      <c r="AE243" s="143"/>
    </row>
    <row r="244" spans="1:32" ht="13.5" thickTop="1">
      <c r="A244" s="77"/>
      <c r="B244" s="97"/>
      <c r="C244" s="144"/>
      <c r="D244" s="136"/>
      <c r="E244" s="136"/>
      <c r="F244" s="136"/>
      <c r="G244" s="136"/>
      <c r="H244" s="136"/>
      <c r="I244" s="144"/>
      <c r="J244" s="144"/>
      <c r="K244" s="136"/>
      <c r="L244" s="136"/>
      <c r="M244" s="136"/>
      <c r="N244" s="144"/>
      <c r="O244" s="144"/>
      <c r="P244" s="145"/>
      <c r="Q244" s="150"/>
      <c r="R244" s="150"/>
      <c r="S244" s="150"/>
      <c r="T244" s="163"/>
      <c r="U244" s="163"/>
      <c r="V244" s="163"/>
      <c r="W244" s="163"/>
      <c r="X244" s="163"/>
      <c r="Y244" s="163"/>
      <c r="Z244" s="164"/>
      <c r="AA244" s="163"/>
      <c r="AB244" s="163"/>
      <c r="AC244" s="163"/>
      <c r="AD244" s="163"/>
      <c r="AE244" s="164"/>
      <c r="AF244" s="163"/>
    </row>
    <row r="245" spans="1:32" ht="13.5" thickBot="1">
      <c r="A245" s="77"/>
      <c r="B245" s="97"/>
      <c r="C245" s="144"/>
      <c r="D245" s="136"/>
      <c r="E245" s="136"/>
      <c r="F245" s="136"/>
      <c r="G245" s="136"/>
      <c r="H245" s="136"/>
      <c r="I245" s="144"/>
      <c r="J245" s="144"/>
      <c r="K245" s="136"/>
      <c r="L245" s="136"/>
      <c r="M245" s="136"/>
      <c r="N245" s="144"/>
      <c r="O245" s="144"/>
      <c r="P245" s="145"/>
      <c r="Q245" s="157"/>
      <c r="R245" s="157"/>
      <c r="S245" s="157"/>
      <c r="T245" s="165"/>
      <c r="U245" s="165"/>
      <c r="V245" s="165"/>
      <c r="W245" s="165"/>
      <c r="X245" s="165"/>
      <c r="Y245" s="165"/>
      <c r="Z245" s="166"/>
      <c r="AA245" s="165"/>
      <c r="AB245" s="165"/>
      <c r="AC245" s="165"/>
      <c r="AD245" s="165"/>
      <c r="AE245" s="166"/>
      <c r="AF245" s="167"/>
    </row>
    <row r="246" spans="1:32" ht="13.5" thickTop="1">
      <c r="A246" s="77"/>
      <c r="B246" s="97"/>
      <c r="C246" s="144"/>
      <c r="D246" s="136"/>
      <c r="E246" s="136"/>
      <c r="F246" s="136"/>
      <c r="G246" s="136"/>
      <c r="H246" s="136"/>
      <c r="I246" s="144"/>
      <c r="J246" s="144"/>
      <c r="K246" s="136"/>
      <c r="L246" s="136"/>
      <c r="M246" s="136"/>
      <c r="N246" s="144"/>
      <c r="O246" s="144"/>
      <c r="P246" s="145"/>
      <c r="Q246" s="136"/>
      <c r="R246" s="136"/>
      <c r="S246" s="136"/>
      <c r="Z246" s="137"/>
      <c r="AE246" s="137"/>
    </row>
    <row r="247" spans="1:32">
      <c r="A247" s="77"/>
      <c r="B247" s="97"/>
      <c r="C247" s="144"/>
      <c r="D247" s="136"/>
      <c r="E247" s="136"/>
      <c r="F247" s="136"/>
      <c r="G247" s="136"/>
      <c r="H247" s="136"/>
      <c r="I247" s="144"/>
      <c r="J247" s="144"/>
      <c r="K247" s="136"/>
      <c r="L247" s="136"/>
      <c r="M247" s="136"/>
      <c r="N247" s="144"/>
      <c r="O247" s="144"/>
      <c r="P247" s="145"/>
      <c r="Q247" s="136"/>
      <c r="R247" s="136"/>
      <c r="S247" s="136"/>
      <c r="T247" s="142"/>
      <c r="U247" s="142"/>
      <c r="V247" s="142"/>
      <c r="W247" s="142"/>
      <c r="X247" s="142"/>
      <c r="Y247" s="142"/>
      <c r="Z247" s="143"/>
      <c r="AA247" s="142"/>
      <c r="AB247" s="142"/>
      <c r="AC247" s="142"/>
      <c r="AD247" s="142"/>
      <c r="AE247" s="143"/>
    </row>
    <row r="248" spans="1:32">
      <c r="A248" s="77"/>
      <c r="B248" s="97"/>
      <c r="C248" s="144"/>
      <c r="D248" s="136"/>
      <c r="E248" s="136"/>
      <c r="F248" s="136"/>
      <c r="G248" s="136"/>
      <c r="H248" s="136"/>
      <c r="I248" s="144"/>
      <c r="J248" s="144"/>
      <c r="K248" s="136"/>
      <c r="L248" s="136"/>
      <c r="M248" s="136"/>
      <c r="N248" s="144"/>
      <c r="O248" s="144"/>
      <c r="P248" s="145"/>
      <c r="Q248" s="136"/>
      <c r="R248" s="136"/>
      <c r="S248" s="136"/>
      <c r="Z248" s="137"/>
      <c r="AE248" s="137"/>
    </row>
    <row r="249" spans="1:32">
      <c r="A249" s="77"/>
      <c r="B249" s="97"/>
      <c r="C249" s="144"/>
      <c r="D249" s="136"/>
      <c r="E249" s="136"/>
      <c r="F249" s="136"/>
      <c r="G249" s="136"/>
      <c r="H249" s="136"/>
      <c r="I249" s="144"/>
      <c r="J249" s="144"/>
      <c r="K249" s="136"/>
      <c r="L249" s="136"/>
      <c r="M249" s="136"/>
      <c r="N249" s="144"/>
      <c r="O249" s="144"/>
      <c r="P249" s="145"/>
      <c r="Q249" s="136"/>
      <c r="R249" s="136"/>
      <c r="S249" s="136"/>
      <c r="T249" s="142"/>
      <c r="U249" s="142"/>
      <c r="V249" s="142"/>
      <c r="W249" s="142"/>
      <c r="X249" s="142"/>
      <c r="Y249" s="142"/>
      <c r="Z249" s="143"/>
      <c r="AA249" s="142"/>
      <c r="AB249" s="142"/>
      <c r="AC249" s="142"/>
      <c r="AD249" s="142"/>
      <c r="AE249" s="143"/>
    </row>
    <row r="250" spans="1:32">
      <c r="A250" s="77"/>
      <c r="B250" s="97"/>
      <c r="C250" s="144"/>
      <c r="D250" s="136"/>
      <c r="E250" s="136"/>
      <c r="F250" s="136"/>
      <c r="G250" s="136"/>
      <c r="H250" s="136"/>
      <c r="I250" s="144"/>
      <c r="J250" s="144"/>
      <c r="K250" s="136"/>
      <c r="L250" s="136"/>
      <c r="M250" s="136"/>
      <c r="N250" s="144"/>
      <c r="O250" s="144"/>
      <c r="P250" s="145"/>
      <c r="Q250" s="136"/>
      <c r="R250" s="136"/>
      <c r="S250" s="136"/>
      <c r="Z250" s="137"/>
      <c r="AE250" s="137"/>
    </row>
    <row r="251" spans="1:32" ht="13.5" thickBot="1">
      <c r="A251" s="77"/>
      <c r="B251" s="97"/>
      <c r="C251" s="144"/>
      <c r="D251" s="136"/>
      <c r="E251" s="136"/>
      <c r="F251" s="136"/>
      <c r="G251" s="136"/>
      <c r="H251" s="136"/>
      <c r="I251" s="144"/>
      <c r="J251" s="144"/>
      <c r="K251" s="136"/>
      <c r="L251" s="136"/>
      <c r="M251" s="136"/>
      <c r="N251" s="144"/>
      <c r="O251" s="144"/>
      <c r="P251" s="145"/>
      <c r="Q251" s="136"/>
      <c r="R251" s="136"/>
      <c r="S251" s="136"/>
      <c r="T251" s="142"/>
      <c r="U251" s="142"/>
      <c r="V251" s="142"/>
      <c r="W251" s="142"/>
      <c r="X251" s="142"/>
      <c r="Y251" s="142"/>
      <c r="Z251" s="143"/>
      <c r="AA251" s="142"/>
      <c r="AB251" s="142"/>
      <c r="AC251" s="142"/>
      <c r="AD251" s="142"/>
      <c r="AE251" s="143"/>
    </row>
    <row r="252" spans="1:32" ht="13.5" thickTop="1">
      <c r="A252" s="77"/>
      <c r="B252" s="97"/>
      <c r="C252" s="144"/>
      <c r="D252" s="136"/>
      <c r="E252" s="136"/>
      <c r="F252" s="136"/>
      <c r="G252" s="136"/>
      <c r="H252" s="136"/>
      <c r="I252" s="144"/>
      <c r="J252" s="144"/>
      <c r="K252" s="136"/>
      <c r="L252" s="136"/>
      <c r="M252" s="136"/>
      <c r="N252" s="144"/>
      <c r="O252" s="144"/>
      <c r="P252" s="145"/>
      <c r="Q252" s="150"/>
      <c r="R252" s="150"/>
      <c r="S252" s="150"/>
      <c r="T252" s="163"/>
      <c r="U252" s="163"/>
      <c r="V252" s="163"/>
      <c r="W252" s="163"/>
      <c r="X252" s="163"/>
      <c r="Y252" s="163"/>
      <c r="Z252" s="164"/>
      <c r="AA252" s="163"/>
      <c r="AB252" s="163"/>
      <c r="AC252" s="163"/>
      <c r="AD252" s="163"/>
      <c r="AE252" s="164"/>
      <c r="AF252" s="163"/>
    </row>
    <row r="253" spans="1:32" ht="13.5" thickBot="1">
      <c r="A253" s="77"/>
      <c r="B253" s="97"/>
      <c r="C253" s="144"/>
      <c r="D253" s="136"/>
      <c r="E253" s="136"/>
      <c r="F253" s="136"/>
      <c r="G253" s="136"/>
      <c r="H253" s="136"/>
      <c r="I253" s="144"/>
      <c r="J253" s="144"/>
      <c r="K253" s="136"/>
      <c r="L253" s="136"/>
      <c r="M253" s="136"/>
      <c r="N253" s="144"/>
      <c r="O253" s="144"/>
      <c r="P253" s="145"/>
      <c r="Q253" s="157"/>
      <c r="R253" s="157"/>
      <c r="S253" s="157"/>
      <c r="T253" s="165"/>
      <c r="U253" s="165"/>
      <c r="V253" s="165"/>
      <c r="W253" s="165"/>
      <c r="X253" s="165"/>
      <c r="Y253" s="165"/>
      <c r="Z253" s="166"/>
      <c r="AA253" s="165"/>
      <c r="AB253" s="165"/>
      <c r="AC253" s="165"/>
      <c r="AD253" s="165"/>
      <c r="AE253" s="166"/>
      <c r="AF253" s="167"/>
    </row>
    <row r="254" spans="1:32" ht="13.5" thickTop="1">
      <c r="A254" s="77"/>
      <c r="B254" s="97"/>
      <c r="C254" s="144"/>
      <c r="D254" s="136"/>
      <c r="E254" s="136"/>
      <c r="F254" s="136"/>
      <c r="G254" s="136"/>
      <c r="H254" s="136"/>
      <c r="I254" s="144"/>
      <c r="J254" s="144"/>
      <c r="K254" s="136"/>
      <c r="L254" s="136"/>
      <c r="M254" s="136"/>
      <c r="N254" s="144"/>
      <c r="O254" s="144"/>
      <c r="P254" s="145"/>
      <c r="Q254" s="136"/>
      <c r="R254" s="136"/>
      <c r="S254" s="136"/>
      <c r="Z254" s="137"/>
      <c r="AE254" s="137"/>
    </row>
    <row r="255" spans="1:32">
      <c r="A255" s="77"/>
      <c r="B255" s="97"/>
      <c r="C255" s="144"/>
      <c r="D255" s="136"/>
      <c r="E255" s="136"/>
      <c r="F255" s="136"/>
      <c r="G255" s="136"/>
      <c r="H255" s="136"/>
      <c r="I255" s="144"/>
      <c r="J255" s="144"/>
      <c r="K255" s="136"/>
      <c r="L255" s="136"/>
      <c r="M255" s="136"/>
      <c r="N255" s="144"/>
      <c r="O255" s="144"/>
      <c r="P255" s="145"/>
      <c r="Q255" s="136"/>
      <c r="R255" s="136"/>
      <c r="S255" s="136"/>
      <c r="T255" s="142"/>
      <c r="U255" s="142"/>
      <c r="V255" s="142"/>
      <c r="W255" s="142"/>
      <c r="X255" s="142"/>
      <c r="Y255" s="142"/>
      <c r="Z255" s="143"/>
      <c r="AA255" s="142"/>
      <c r="AB255" s="142"/>
      <c r="AC255" s="142"/>
      <c r="AD255" s="142"/>
      <c r="AE255" s="143"/>
    </row>
    <row r="256" spans="1:32">
      <c r="A256" s="77"/>
      <c r="B256" s="97"/>
      <c r="C256" s="144"/>
      <c r="D256" s="136"/>
      <c r="E256" s="136"/>
      <c r="F256" s="136"/>
      <c r="G256" s="136"/>
      <c r="H256" s="136"/>
      <c r="I256" s="144"/>
      <c r="J256" s="144"/>
      <c r="K256" s="136"/>
      <c r="L256" s="136"/>
      <c r="M256" s="136"/>
      <c r="N256" s="144"/>
      <c r="O256" s="144"/>
      <c r="P256" s="145"/>
      <c r="Q256" s="136"/>
      <c r="R256" s="136"/>
      <c r="S256" s="136"/>
      <c r="Z256" s="137"/>
      <c r="AE256" s="137"/>
    </row>
    <row r="257" spans="1:32">
      <c r="A257" s="77"/>
      <c r="B257" s="97"/>
      <c r="C257" s="144"/>
      <c r="D257" s="136"/>
      <c r="E257" s="136"/>
      <c r="F257" s="136"/>
      <c r="G257" s="136"/>
      <c r="H257" s="136"/>
      <c r="I257" s="144"/>
      <c r="J257" s="144"/>
      <c r="K257" s="136"/>
      <c r="L257" s="136"/>
      <c r="M257" s="136"/>
      <c r="N257" s="144"/>
      <c r="O257" s="144"/>
      <c r="P257" s="145"/>
      <c r="Q257" s="136"/>
      <c r="R257" s="136"/>
      <c r="S257" s="136"/>
      <c r="T257" s="142"/>
      <c r="U257" s="142"/>
      <c r="V257" s="142"/>
      <c r="W257" s="142"/>
      <c r="X257" s="142"/>
      <c r="Y257" s="142"/>
      <c r="Z257" s="143"/>
      <c r="AA257" s="142"/>
      <c r="AB257" s="142"/>
      <c r="AC257" s="142"/>
      <c r="AD257" s="142"/>
      <c r="AE257" s="143"/>
    </row>
    <row r="258" spans="1:32">
      <c r="A258" s="77"/>
      <c r="B258" s="97"/>
      <c r="C258" s="144"/>
      <c r="D258" s="136"/>
      <c r="E258" s="136"/>
      <c r="F258" s="136"/>
      <c r="G258" s="136"/>
      <c r="H258" s="136"/>
      <c r="I258" s="144"/>
      <c r="J258" s="144"/>
      <c r="K258" s="136"/>
      <c r="L258" s="136"/>
      <c r="M258" s="136"/>
      <c r="N258" s="144"/>
      <c r="O258" s="144"/>
      <c r="P258" s="145"/>
      <c r="Q258" s="136"/>
      <c r="R258" s="136"/>
      <c r="S258" s="136"/>
      <c r="Z258" s="137"/>
      <c r="AE258" s="137"/>
    </row>
    <row r="259" spans="1:32">
      <c r="A259" s="77"/>
      <c r="B259" s="97"/>
      <c r="C259" s="144"/>
      <c r="D259" s="136"/>
      <c r="E259" s="136"/>
      <c r="F259" s="136"/>
      <c r="G259" s="136"/>
      <c r="H259" s="136"/>
      <c r="I259" s="144"/>
      <c r="J259" s="144"/>
      <c r="K259" s="136"/>
      <c r="L259" s="136"/>
      <c r="M259" s="136"/>
      <c r="N259" s="144"/>
      <c r="O259" s="144"/>
      <c r="P259" s="145"/>
      <c r="Q259" s="136"/>
      <c r="R259" s="136"/>
      <c r="S259" s="136"/>
      <c r="T259" s="142"/>
      <c r="U259" s="142"/>
      <c r="V259" s="142"/>
      <c r="W259" s="142"/>
      <c r="X259" s="142"/>
      <c r="Y259" s="142"/>
      <c r="Z259" s="143"/>
      <c r="AA259" s="142"/>
      <c r="AB259" s="142"/>
      <c r="AC259" s="142"/>
      <c r="AD259" s="142"/>
      <c r="AE259" s="143"/>
    </row>
    <row r="260" spans="1:32">
      <c r="A260" s="77"/>
      <c r="B260" s="97"/>
      <c r="C260" s="144"/>
      <c r="D260" s="136"/>
      <c r="E260" s="136"/>
      <c r="F260" s="136"/>
      <c r="G260" s="136"/>
      <c r="H260" s="136"/>
      <c r="I260" s="144"/>
      <c r="J260" s="144"/>
      <c r="K260" s="136"/>
      <c r="L260" s="136"/>
      <c r="M260" s="136"/>
      <c r="N260" s="144"/>
      <c r="O260" s="144"/>
      <c r="P260" s="145"/>
      <c r="Q260" s="136"/>
      <c r="R260" s="136"/>
      <c r="S260" s="136"/>
      <c r="Z260" s="137"/>
      <c r="AE260" s="137"/>
    </row>
    <row r="261" spans="1:32" ht="13.5" thickBot="1">
      <c r="A261" s="77"/>
      <c r="B261" s="97"/>
      <c r="C261" s="144"/>
      <c r="D261" s="136"/>
      <c r="E261" s="136"/>
      <c r="F261" s="136"/>
      <c r="G261" s="136"/>
      <c r="H261" s="136"/>
      <c r="I261" s="144"/>
      <c r="J261" s="144"/>
      <c r="K261" s="136"/>
      <c r="L261" s="136"/>
      <c r="M261" s="136"/>
      <c r="N261" s="144"/>
      <c r="O261" s="144"/>
      <c r="P261" s="145"/>
      <c r="Q261" s="136"/>
      <c r="R261" s="136"/>
      <c r="S261" s="136"/>
      <c r="T261" s="111"/>
      <c r="U261" s="111"/>
      <c r="V261" s="111"/>
      <c r="W261" s="111"/>
      <c r="X261" s="111"/>
      <c r="Y261" s="111"/>
      <c r="Z261" s="168"/>
      <c r="AA261" s="111"/>
      <c r="AB261" s="111"/>
      <c r="AC261" s="111"/>
      <c r="AD261" s="111"/>
      <c r="AE261" s="168"/>
    </row>
    <row r="262" spans="1:32">
      <c r="A262" s="85"/>
      <c r="B262" s="72"/>
      <c r="C262" s="133"/>
      <c r="D262" s="134"/>
      <c r="E262" s="134"/>
      <c r="F262" s="134"/>
      <c r="G262" s="134"/>
      <c r="H262" s="134"/>
      <c r="I262" s="133"/>
      <c r="J262" s="133"/>
      <c r="K262" s="134"/>
      <c r="L262" s="134"/>
      <c r="M262" s="134"/>
      <c r="N262" s="133"/>
      <c r="O262" s="133"/>
      <c r="P262" s="135"/>
      <c r="Q262" s="136"/>
      <c r="R262" s="136"/>
      <c r="S262" s="136"/>
      <c r="T262" s="136"/>
      <c r="Z262" s="137"/>
      <c r="AE262" s="137"/>
    </row>
    <row r="263" spans="1:32">
      <c r="A263" s="77"/>
      <c r="B263" s="138"/>
      <c r="C263" s="139"/>
      <c r="D263" s="140"/>
      <c r="E263" s="140"/>
      <c r="F263" s="140"/>
      <c r="G263" s="140"/>
      <c r="H263" s="140"/>
      <c r="I263" s="139"/>
      <c r="J263" s="139"/>
      <c r="K263" s="140"/>
      <c r="L263" s="140"/>
      <c r="M263" s="140"/>
      <c r="N263" s="139"/>
      <c r="O263" s="139"/>
      <c r="P263" s="141"/>
      <c r="Q263" s="136"/>
      <c r="R263" s="136"/>
      <c r="S263" s="136"/>
      <c r="T263" s="142"/>
      <c r="U263" s="142"/>
      <c r="V263" s="142"/>
      <c r="W263" s="142"/>
      <c r="X263" s="142"/>
      <c r="Y263" s="142"/>
      <c r="Z263" s="143"/>
      <c r="AA263" s="142"/>
      <c r="AB263" s="142"/>
      <c r="AC263" s="142"/>
      <c r="AD263" s="169"/>
      <c r="AE263" s="143"/>
    </row>
    <row r="264" spans="1:32">
      <c r="A264" s="77"/>
      <c r="B264" s="97"/>
      <c r="C264" s="144"/>
      <c r="D264" s="136"/>
      <c r="E264" s="136"/>
      <c r="F264" s="136"/>
      <c r="G264" s="136"/>
      <c r="H264" s="136"/>
      <c r="I264" s="144"/>
      <c r="J264" s="144"/>
      <c r="K264" s="136"/>
      <c r="L264" s="136"/>
      <c r="M264" s="136"/>
      <c r="N264" s="144"/>
      <c r="O264" s="144"/>
      <c r="P264" s="145"/>
      <c r="Q264" s="136"/>
      <c r="R264" s="136"/>
      <c r="S264" s="136"/>
      <c r="Z264" s="137"/>
      <c r="AE264" s="137"/>
    </row>
    <row r="265" spans="1:32">
      <c r="A265" s="77"/>
      <c r="B265" s="97"/>
      <c r="C265" s="144"/>
      <c r="D265" s="136"/>
      <c r="E265" s="136"/>
      <c r="F265" s="136"/>
      <c r="G265" s="136"/>
      <c r="H265" s="136"/>
      <c r="I265" s="144"/>
      <c r="J265" s="144"/>
      <c r="K265" s="136"/>
      <c r="L265" s="136"/>
      <c r="M265" s="136"/>
      <c r="N265" s="144"/>
      <c r="O265" s="144"/>
      <c r="P265" s="145"/>
      <c r="Q265" s="136"/>
      <c r="R265" s="136"/>
      <c r="S265" s="136"/>
      <c r="T265" s="142"/>
      <c r="U265" s="142"/>
      <c r="V265" s="142"/>
      <c r="W265" s="142"/>
      <c r="X265" s="169"/>
      <c r="Y265" s="142"/>
      <c r="Z265" s="143"/>
      <c r="AA265" s="142"/>
      <c r="AB265" s="142"/>
      <c r="AC265" s="142"/>
      <c r="AD265" s="142"/>
      <c r="AE265" s="143"/>
    </row>
    <row r="266" spans="1:32">
      <c r="A266" s="77"/>
      <c r="B266" s="97"/>
      <c r="C266" s="144"/>
      <c r="D266" s="136"/>
      <c r="E266" s="136"/>
      <c r="F266" s="136"/>
      <c r="G266" s="136"/>
      <c r="H266" s="136"/>
      <c r="I266" s="144"/>
      <c r="J266" s="144"/>
      <c r="K266" s="136"/>
      <c r="L266" s="136"/>
      <c r="M266" s="136"/>
      <c r="N266" s="144"/>
      <c r="O266" s="144"/>
      <c r="P266" s="145"/>
      <c r="Q266" s="136"/>
      <c r="R266" s="136"/>
      <c r="S266" s="136"/>
      <c r="Z266" s="137"/>
      <c r="AE266" s="137"/>
    </row>
    <row r="267" spans="1:32" ht="13.5" thickBot="1">
      <c r="A267" s="77"/>
      <c r="B267" s="97"/>
      <c r="C267" s="144"/>
      <c r="D267" s="136"/>
      <c r="E267" s="136"/>
      <c r="F267" s="136"/>
      <c r="G267" s="136"/>
      <c r="H267" s="136"/>
      <c r="I267" s="144"/>
      <c r="J267" s="144"/>
      <c r="K267" s="136"/>
      <c r="L267" s="136"/>
      <c r="M267" s="136"/>
      <c r="N267" s="144"/>
      <c r="O267" s="144"/>
      <c r="P267" s="145"/>
      <c r="Q267" s="136"/>
      <c r="R267" s="136"/>
      <c r="S267" s="136"/>
      <c r="T267" s="142"/>
      <c r="U267" s="142"/>
      <c r="V267" s="142"/>
      <c r="W267" s="142"/>
      <c r="X267" s="142"/>
      <c r="Y267" s="142"/>
      <c r="Z267" s="143"/>
      <c r="AA267" s="142"/>
      <c r="AB267" s="142"/>
      <c r="AC267" s="142"/>
      <c r="AD267" s="142"/>
      <c r="AE267" s="143"/>
    </row>
    <row r="268" spans="1:32" ht="13.5" thickTop="1">
      <c r="A268" s="77"/>
      <c r="B268" s="170"/>
      <c r="C268" s="171"/>
      <c r="D268" s="172"/>
      <c r="E268" s="172"/>
      <c r="F268" s="172"/>
      <c r="G268" s="172"/>
      <c r="H268" s="172"/>
      <c r="I268" s="171"/>
      <c r="J268" s="171"/>
      <c r="K268" s="172"/>
      <c r="L268" s="172"/>
      <c r="M268" s="172"/>
      <c r="N268" s="171"/>
      <c r="O268" s="171"/>
      <c r="P268" s="173"/>
      <c r="Q268" s="150"/>
      <c r="R268" s="150"/>
      <c r="S268" s="150"/>
      <c r="T268" s="163"/>
      <c r="U268" s="163"/>
      <c r="V268" s="163"/>
      <c r="W268" s="163"/>
      <c r="X268" s="163"/>
      <c r="Y268" s="163"/>
      <c r="Z268" s="164"/>
      <c r="AA268" s="163"/>
      <c r="AB268" s="163"/>
      <c r="AC268" s="163"/>
      <c r="AD268" s="163"/>
      <c r="AE268" s="164"/>
      <c r="AF268" s="163"/>
    </row>
    <row r="269" spans="1:32" ht="13.5" thickBot="1">
      <c r="A269" s="77"/>
      <c r="B269" s="170"/>
      <c r="C269" s="171"/>
      <c r="D269" s="172"/>
      <c r="E269" s="172"/>
      <c r="F269" s="172"/>
      <c r="G269" s="172"/>
      <c r="H269" s="172"/>
      <c r="I269" s="171"/>
      <c r="J269" s="171"/>
      <c r="K269" s="172"/>
      <c r="L269" s="172"/>
      <c r="M269" s="172"/>
      <c r="N269" s="171"/>
      <c r="O269" s="171"/>
      <c r="P269" s="173"/>
      <c r="Q269" s="157"/>
      <c r="R269" s="157"/>
      <c r="S269" s="157"/>
      <c r="T269" s="165"/>
      <c r="U269" s="165"/>
      <c r="V269" s="165"/>
      <c r="W269" s="165"/>
      <c r="X269" s="165"/>
      <c r="Y269" s="165"/>
      <c r="Z269" s="166"/>
      <c r="AA269" s="165"/>
      <c r="AB269" s="165"/>
      <c r="AC269" s="165"/>
      <c r="AD269" s="165"/>
      <c r="AE269" s="166"/>
      <c r="AF269" s="167"/>
    </row>
    <row r="270" spans="1:32" ht="13.5" thickTop="1">
      <c r="A270" s="77"/>
      <c r="B270" s="97"/>
      <c r="C270" s="144"/>
      <c r="D270" s="136"/>
      <c r="E270" s="136"/>
      <c r="F270" s="136"/>
      <c r="G270" s="136"/>
      <c r="H270" s="136"/>
      <c r="I270" s="144"/>
      <c r="J270" s="144"/>
      <c r="K270" s="136"/>
      <c r="L270" s="136"/>
      <c r="M270" s="136"/>
      <c r="N270" s="144"/>
      <c r="O270" s="144"/>
      <c r="P270" s="145"/>
      <c r="Q270" s="136"/>
      <c r="R270" s="136"/>
      <c r="S270" s="136"/>
      <c r="Z270" s="137"/>
      <c r="AE270" s="137"/>
    </row>
    <row r="271" spans="1:32">
      <c r="A271" s="77"/>
      <c r="B271" s="97"/>
      <c r="C271" s="144"/>
      <c r="D271" s="136"/>
      <c r="E271" s="136"/>
      <c r="F271" s="136"/>
      <c r="G271" s="136"/>
      <c r="H271" s="136"/>
      <c r="I271" s="144"/>
      <c r="J271" s="144"/>
      <c r="K271" s="136"/>
      <c r="L271" s="136"/>
      <c r="M271" s="136"/>
      <c r="N271" s="144"/>
      <c r="O271" s="144"/>
      <c r="P271" s="145"/>
      <c r="Q271" s="136"/>
      <c r="R271" s="136"/>
      <c r="S271" s="136"/>
      <c r="T271" s="142"/>
      <c r="U271" s="142"/>
      <c r="V271" s="142"/>
      <c r="W271" s="142"/>
      <c r="X271" s="142"/>
      <c r="Y271" s="142"/>
      <c r="Z271" s="143"/>
      <c r="AA271" s="142"/>
      <c r="AB271" s="142"/>
      <c r="AC271" s="142"/>
      <c r="AD271" s="142"/>
      <c r="AE271" s="143"/>
    </row>
    <row r="272" spans="1:32">
      <c r="A272" s="77"/>
      <c r="B272" s="97"/>
      <c r="C272" s="144"/>
      <c r="D272" s="136"/>
      <c r="E272" s="136"/>
      <c r="F272" s="136"/>
      <c r="G272" s="136"/>
      <c r="H272" s="136"/>
      <c r="I272" s="144"/>
      <c r="J272" s="144"/>
      <c r="K272" s="136"/>
      <c r="L272" s="136"/>
      <c r="M272" s="136"/>
      <c r="N272" s="144"/>
      <c r="O272" s="144"/>
      <c r="P272" s="145"/>
      <c r="Q272" s="136"/>
      <c r="R272" s="136"/>
      <c r="S272" s="136"/>
      <c r="Z272" s="137"/>
      <c r="AE272" s="137"/>
    </row>
    <row r="273" spans="1:32">
      <c r="A273" s="77"/>
      <c r="B273" s="97"/>
      <c r="C273" s="144"/>
      <c r="D273" s="136"/>
      <c r="E273" s="136"/>
      <c r="F273" s="136"/>
      <c r="G273" s="136"/>
      <c r="H273" s="136"/>
      <c r="I273" s="144"/>
      <c r="J273" s="144"/>
      <c r="K273" s="136"/>
      <c r="L273" s="136"/>
      <c r="M273" s="136"/>
      <c r="N273" s="144"/>
      <c r="O273" s="144"/>
      <c r="P273" s="145"/>
      <c r="Q273" s="136"/>
      <c r="R273" s="136"/>
      <c r="S273" s="136"/>
      <c r="T273" s="142"/>
      <c r="U273" s="142"/>
      <c r="V273" s="142"/>
      <c r="W273" s="142"/>
      <c r="X273" s="142"/>
      <c r="Y273" s="142"/>
      <c r="Z273" s="143"/>
      <c r="AA273" s="142"/>
      <c r="AB273" s="142"/>
      <c r="AC273" s="142"/>
      <c r="AD273" s="142"/>
      <c r="AE273" s="143"/>
    </row>
    <row r="274" spans="1:32">
      <c r="A274" s="77"/>
      <c r="B274" s="97"/>
      <c r="C274" s="144"/>
      <c r="D274" s="136"/>
      <c r="E274" s="136"/>
      <c r="F274" s="136"/>
      <c r="G274" s="136"/>
      <c r="H274" s="136"/>
      <c r="I274" s="144"/>
      <c r="J274" s="144"/>
      <c r="K274" s="136"/>
      <c r="L274" s="136"/>
      <c r="M274" s="136"/>
      <c r="N274" s="144"/>
      <c r="O274" s="144"/>
      <c r="P274" s="145"/>
      <c r="Q274" s="136"/>
      <c r="R274" s="136"/>
      <c r="S274" s="136"/>
      <c r="Z274" s="137"/>
      <c r="AE274" s="137"/>
    </row>
    <row r="275" spans="1:32" ht="13.5" thickBot="1">
      <c r="A275" s="77"/>
      <c r="B275" s="97"/>
      <c r="C275" s="144"/>
      <c r="D275" s="136"/>
      <c r="E275" s="136"/>
      <c r="F275" s="136"/>
      <c r="G275" s="136"/>
      <c r="H275" s="136"/>
      <c r="I275" s="144"/>
      <c r="J275" s="144"/>
      <c r="K275" s="136"/>
      <c r="L275" s="136"/>
      <c r="M275" s="136"/>
      <c r="N275" s="144"/>
      <c r="O275" s="144"/>
      <c r="P275" s="145"/>
      <c r="Q275" s="136"/>
      <c r="R275" s="136"/>
      <c r="S275" s="136"/>
      <c r="T275" s="142"/>
      <c r="U275" s="142"/>
      <c r="V275" s="142"/>
      <c r="W275" s="142"/>
      <c r="X275" s="142"/>
      <c r="Y275" s="142"/>
      <c r="Z275" s="143"/>
      <c r="AA275" s="142"/>
      <c r="AB275" s="142"/>
      <c r="AC275" s="142"/>
      <c r="AD275" s="142"/>
      <c r="AE275" s="143"/>
    </row>
    <row r="276" spans="1:32" ht="13.5" thickTop="1">
      <c r="A276" s="77"/>
      <c r="B276" s="97"/>
      <c r="C276" s="144"/>
      <c r="D276" s="136"/>
      <c r="E276" s="136"/>
      <c r="F276" s="136"/>
      <c r="G276" s="136"/>
      <c r="H276" s="136"/>
      <c r="I276" s="144"/>
      <c r="J276" s="144"/>
      <c r="K276" s="136"/>
      <c r="L276" s="136"/>
      <c r="M276" s="136"/>
      <c r="N276" s="144"/>
      <c r="O276" s="144"/>
      <c r="P276" s="145"/>
      <c r="Q276" s="150"/>
      <c r="R276" s="150"/>
      <c r="S276" s="150"/>
      <c r="T276" s="163"/>
      <c r="U276" s="163"/>
      <c r="V276" s="163"/>
      <c r="W276" s="163"/>
      <c r="X276" s="163"/>
      <c r="Y276" s="163"/>
      <c r="Z276" s="164"/>
      <c r="AA276" s="163"/>
      <c r="AB276" s="163"/>
      <c r="AC276" s="163"/>
      <c r="AD276" s="163"/>
      <c r="AE276" s="164"/>
      <c r="AF276" s="163"/>
    </row>
    <row r="277" spans="1:32" ht="13.5" thickBot="1">
      <c r="A277" s="77"/>
      <c r="B277" s="97"/>
      <c r="C277" s="144"/>
      <c r="D277" s="136"/>
      <c r="E277" s="136"/>
      <c r="F277" s="136"/>
      <c r="G277" s="136"/>
      <c r="H277" s="136"/>
      <c r="I277" s="144"/>
      <c r="J277" s="144"/>
      <c r="K277" s="136"/>
      <c r="L277" s="136"/>
      <c r="M277" s="136"/>
      <c r="N277" s="144"/>
      <c r="O277" s="144"/>
      <c r="P277" s="145"/>
      <c r="Q277" s="157"/>
      <c r="R277" s="157"/>
      <c r="S277" s="157"/>
      <c r="T277" s="165"/>
      <c r="U277" s="165"/>
      <c r="V277" s="165"/>
      <c r="W277" s="165"/>
      <c r="X277" s="165"/>
      <c r="Y277" s="165"/>
      <c r="Z277" s="166"/>
      <c r="AA277" s="165"/>
      <c r="AB277" s="165"/>
      <c r="AC277" s="165"/>
      <c r="AD277" s="165"/>
      <c r="AE277" s="166"/>
      <c r="AF277" s="167"/>
    </row>
    <row r="278" spans="1:32" ht="13.5" thickTop="1">
      <c r="A278" s="77"/>
      <c r="B278" s="97"/>
      <c r="C278" s="144"/>
      <c r="D278" s="136"/>
      <c r="E278" s="136"/>
      <c r="F278" s="136"/>
      <c r="G278" s="136"/>
      <c r="H278" s="136"/>
      <c r="I278" s="144"/>
      <c r="J278" s="144"/>
      <c r="K278" s="136"/>
      <c r="L278" s="136"/>
      <c r="M278" s="136"/>
      <c r="N278" s="144"/>
      <c r="O278" s="144"/>
      <c r="P278" s="145"/>
      <c r="Q278" s="136"/>
      <c r="R278" s="136"/>
      <c r="S278" s="136"/>
      <c r="Z278" s="137"/>
      <c r="AE278" s="137"/>
    </row>
    <row r="279" spans="1:32">
      <c r="A279" s="77"/>
      <c r="B279" s="97"/>
      <c r="C279" s="144"/>
      <c r="D279" s="136"/>
      <c r="E279" s="136"/>
      <c r="F279" s="136"/>
      <c r="G279" s="136"/>
      <c r="H279" s="136"/>
      <c r="I279" s="144"/>
      <c r="J279" s="144"/>
      <c r="K279" s="136"/>
      <c r="L279" s="136"/>
      <c r="M279" s="136"/>
      <c r="N279" s="144"/>
      <c r="O279" s="144"/>
      <c r="P279" s="145"/>
      <c r="Q279" s="136"/>
      <c r="R279" s="136"/>
      <c r="S279" s="136"/>
      <c r="T279" s="142"/>
      <c r="U279" s="142"/>
      <c r="V279" s="142"/>
      <c r="W279" s="142"/>
      <c r="X279" s="142"/>
      <c r="Y279" s="142"/>
      <c r="Z279" s="143"/>
      <c r="AA279" s="142"/>
      <c r="AB279" s="142"/>
      <c r="AC279" s="142"/>
      <c r="AD279" s="142"/>
      <c r="AE279" s="143"/>
    </row>
    <row r="280" spans="1:32">
      <c r="A280" s="77"/>
      <c r="B280" s="97"/>
      <c r="C280" s="144"/>
      <c r="D280" s="136"/>
      <c r="E280" s="136"/>
      <c r="F280" s="136"/>
      <c r="G280" s="136"/>
      <c r="H280" s="136"/>
      <c r="I280" s="144"/>
      <c r="J280" s="144"/>
      <c r="K280" s="136"/>
      <c r="L280" s="136"/>
      <c r="M280" s="136"/>
      <c r="N280" s="144"/>
      <c r="O280" s="144"/>
      <c r="P280" s="145"/>
      <c r="Q280" s="136"/>
      <c r="R280" s="136"/>
      <c r="S280" s="136"/>
      <c r="Z280" s="137"/>
      <c r="AE280" s="137"/>
    </row>
    <row r="281" spans="1:32">
      <c r="A281" s="77"/>
      <c r="B281" s="97"/>
      <c r="C281" s="144"/>
      <c r="D281" s="136"/>
      <c r="E281" s="136"/>
      <c r="F281" s="136"/>
      <c r="G281" s="136"/>
      <c r="H281" s="136"/>
      <c r="I281" s="144"/>
      <c r="J281" s="144"/>
      <c r="K281" s="136"/>
      <c r="L281" s="136"/>
      <c r="M281" s="136"/>
      <c r="N281" s="144"/>
      <c r="O281" s="144"/>
      <c r="P281" s="145"/>
      <c r="Q281" s="136"/>
      <c r="R281" s="136"/>
      <c r="S281" s="136"/>
      <c r="T281" s="142"/>
      <c r="U281" s="142"/>
      <c r="V281" s="142"/>
      <c r="W281" s="142"/>
      <c r="X281" s="142"/>
      <c r="Y281" s="142"/>
      <c r="Z281" s="143"/>
      <c r="AA281" s="142"/>
      <c r="AB281" s="142"/>
      <c r="AC281" s="142"/>
      <c r="AD281" s="142"/>
      <c r="AE281" s="143"/>
    </row>
    <row r="282" spans="1:32">
      <c r="A282" s="77"/>
      <c r="B282" s="97"/>
      <c r="C282" s="144"/>
      <c r="D282" s="136"/>
      <c r="E282" s="136"/>
      <c r="F282" s="136"/>
      <c r="G282" s="136"/>
      <c r="H282" s="136"/>
      <c r="I282" s="144"/>
      <c r="J282" s="144"/>
      <c r="K282" s="136"/>
      <c r="L282" s="136"/>
      <c r="M282" s="136"/>
      <c r="N282" s="144"/>
      <c r="O282" s="144"/>
      <c r="P282" s="145"/>
      <c r="Q282" s="136"/>
      <c r="R282" s="136"/>
      <c r="S282" s="136"/>
      <c r="Z282" s="137"/>
      <c r="AE282" s="137"/>
    </row>
    <row r="283" spans="1:32" ht="13.5" thickBot="1">
      <c r="A283" s="77"/>
      <c r="B283" s="97"/>
      <c r="C283" s="144"/>
      <c r="D283" s="136"/>
      <c r="E283" s="136"/>
      <c r="F283" s="136"/>
      <c r="G283" s="136"/>
      <c r="H283" s="136"/>
      <c r="I283" s="144"/>
      <c r="J283" s="144"/>
      <c r="K283" s="136"/>
      <c r="L283" s="136"/>
      <c r="M283" s="136"/>
      <c r="N283" s="144"/>
      <c r="O283" s="144"/>
      <c r="P283" s="145"/>
      <c r="Q283" s="136"/>
      <c r="R283" s="136"/>
      <c r="S283" s="136"/>
      <c r="T283" s="142"/>
      <c r="U283" s="169"/>
      <c r="V283" s="142"/>
      <c r="W283" s="142"/>
      <c r="X283" s="142"/>
      <c r="Y283" s="142"/>
      <c r="Z283" s="174"/>
      <c r="AA283" s="142"/>
      <c r="AB283" s="142"/>
      <c r="AC283" s="142"/>
      <c r="AD283" s="142"/>
      <c r="AE283" s="143"/>
    </row>
    <row r="284" spans="1:32" ht="13.5" thickTop="1">
      <c r="A284" s="77"/>
      <c r="B284" s="97"/>
      <c r="C284" s="144"/>
      <c r="D284" s="136"/>
      <c r="E284" s="136"/>
      <c r="F284" s="136"/>
      <c r="G284" s="136"/>
      <c r="H284" s="136"/>
      <c r="I284" s="144"/>
      <c r="J284" s="144"/>
      <c r="K284" s="136"/>
      <c r="L284" s="136"/>
      <c r="M284" s="136"/>
      <c r="N284" s="144"/>
      <c r="O284" s="144"/>
      <c r="P284" s="145"/>
      <c r="Q284" s="150"/>
      <c r="R284" s="150"/>
      <c r="S284" s="150"/>
      <c r="T284" s="163"/>
      <c r="U284" s="163"/>
      <c r="V284" s="163"/>
      <c r="W284" s="163"/>
      <c r="X284" s="163"/>
      <c r="Y284" s="163"/>
      <c r="Z284" s="164"/>
      <c r="AA284" s="163"/>
      <c r="AB284" s="163"/>
      <c r="AC284" s="163"/>
      <c r="AD284" s="163"/>
      <c r="AE284" s="164"/>
      <c r="AF284" s="163"/>
    </row>
    <row r="285" spans="1:32" ht="13.5" thickBot="1">
      <c r="A285" s="77"/>
      <c r="B285" s="97"/>
      <c r="C285" s="144"/>
      <c r="D285" s="136"/>
      <c r="E285" s="136"/>
      <c r="F285" s="136"/>
      <c r="G285" s="136"/>
      <c r="H285" s="136"/>
      <c r="I285" s="144"/>
      <c r="J285" s="144"/>
      <c r="K285" s="136"/>
      <c r="L285" s="136"/>
      <c r="M285" s="136"/>
      <c r="N285" s="144"/>
      <c r="O285" s="144"/>
      <c r="P285" s="145"/>
      <c r="Q285" s="157"/>
      <c r="R285" s="157"/>
      <c r="S285" s="157"/>
      <c r="T285" s="165"/>
      <c r="U285" s="165"/>
      <c r="V285" s="165"/>
      <c r="W285" s="165"/>
      <c r="X285" s="165"/>
      <c r="Y285" s="165"/>
      <c r="Z285" s="166"/>
      <c r="AA285" s="165"/>
      <c r="AB285" s="165"/>
      <c r="AC285" s="165"/>
      <c r="AD285" s="165"/>
      <c r="AE285" s="166"/>
      <c r="AF285" s="167"/>
    </row>
    <row r="286" spans="1:32" ht="13.5" thickTop="1">
      <c r="A286" s="77"/>
      <c r="B286" s="97"/>
      <c r="C286" s="144"/>
      <c r="D286" s="136"/>
      <c r="E286" s="136"/>
      <c r="F286" s="136"/>
      <c r="G286" s="136"/>
      <c r="H286" s="136"/>
      <c r="I286" s="144"/>
      <c r="J286" s="144"/>
      <c r="K286" s="136"/>
      <c r="L286" s="136"/>
      <c r="M286" s="136"/>
      <c r="N286" s="144"/>
      <c r="O286" s="144"/>
      <c r="P286" s="145"/>
      <c r="Q286" s="136"/>
      <c r="R286" s="136"/>
      <c r="S286" s="136"/>
      <c r="Z286" s="137"/>
      <c r="AE286" s="137"/>
    </row>
    <row r="287" spans="1:32">
      <c r="A287" s="77"/>
      <c r="B287" s="97"/>
      <c r="C287" s="144"/>
      <c r="D287" s="136"/>
      <c r="E287" s="136"/>
      <c r="F287" s="136"/>
      <c r="G287" s="136"/>
      <c r="H287" s="136"/>
      <c r="I287" s="144"/>
      <c r="J287" s="144"/>
      <c r="K287" s="136"/>
      <c r="L287" s="136"/>
      <c r="M287" s="136"/>
      <c r="N287" s="144"/>
      <c r="O287" s="144"/>
      <c r="P287" s="145"/>
      <c r="Q287" s="136"/>
      <c r="R287" s="136"/>
      <c r="S287" s="136"/>
      <c r="T287" s="142"/>
      <c r="U287" s="142"/>
      <c r="V287" s="142"/>
      <c r="W287" s="142"/>
      <c r="X287" s="142"/>
      <c r="Y287" s="142"/>
      <c r="Z287" s="143"/>
      <c r="AA287" s="142"/>
      <c r="AB287" s="142"/>
      <c r="AC287" s="142"/>
      <c r="AD287" s="142"/>
      <c r="AE287" s="143"/>
    </row>
    <row r="288" spans="1:32">
      <c r="A288" s="77"/>
      <c r="B288" s="97"/>
      <c r="C288" s="144"/>
      <c r="D288" s="136"/>
      <c r="E288" s="136"/>
      <c r="F288" s="136"/>
      <c r="G288" s="136"/>
      <c r="H288" s="136"/>
      <c r="I288" s="144"/>
      <c r="J288" s="144"/>
      <c r="K288" s="136"/>
      <c r="L288" s="136"/>
      <c r="M288" s="136"/>
      <c r="N288" s="144"/>
      <c r="O288" s="144"/>
      <c r="P288" s="145"/>
      <c r="Q288" s="136"/>
      <c r="R288" s="136"/>
      <c r="S288" s="136"/>
      <c r="Z288" s="137"/>
      <c r="AE288" s="137"/>
    </row>
    <row r="289" spans="1:32">
      <c r="A289" s="77"/>
      <c r="B289" s="97"/>
      <c r="C289" s="144"/>
      <c r="D289" s="136"/>
      <c r="E289" s="136"/>
      <c r="F289" s="136"/>
      <c r="G289" s="136"/>
      <c r="H289" s="136"/>
      <c r="I289" s="144"/>
      <c r="J289" s="144"/>
      <c r="K289" s="136"/>
      <c r="L289" s="136"/>
      <c r="M289" s="136"/>
      <c r="N289" s="144"/>
      <c r="O289" s="144"/>
      <c r="P289" s="145"/>
      <c r="Q289" s="136"/>
      <c r="R289" s="136"/>
      <c r="S289" s="136"/>
      <c r="T289" s="142"/>
      <c r="U289" s="142"/>
      <c r="V289" s="142"/>
      <c r="W289" s="142"/>
      <c r="X289" s="142"/>
      <c r="Y289" s="142"/>
      <c r="Z289" s="143"/>
      <c r="AA289" s="142"/>
      <c r="AB289" s="142"/>
      <c r="AC289" s="142"/>
      <c r="AD289" s="142"/>
      <c r="AE289" s="143"/>
    </row>
    <row r="290" spans="1:32">
      <c r="A290" s="77"/>
      <c r="B290" s="97"/>
      <c r="C290" s="144"/>
      <c r="D290" s="136"/>
      <c r="E290" s="136"/>
      <c r="F290" s="136"/>
      <c r="G290" s="136"/>
      <c r="H290" s="136"/>
      <c r="I290" s="144"/>
      <c r="J290" s="144"/>
      <c r="K290" s="136"/>
      <c r="L290" s="136"/>
      <c r="M290" s="136"/>
      <c r="N290" s="144"/>
      <c r="O290" s="144"/>
      <c r="P290" s="145"/>
      <c r="Q290" s="136"/>
      <c r="R290" s="136"/>
      <c r="S290" s="136"/>
      <c r="Z290" s="137"/>
      <c r="AE290" s="137"/>
    </row>
    <row r="291" spans="1:32">
      <c r="A291" s="77"/>
      <c r="B291" s="97"/>
      <c r="C291" s="144"/>
      <c r="D291" s="136"/>
      <c r="E291" s="136"/>
      <c r="F291" s="136"/>
      <c r="G291" s="136"/>
      <c r="H291" s="136"/>
      <c r="I291" s="144"/>
      <c r="J291" s="144"/>
      <c r="K291" s="136"/>
      <c r="L291" s="136"/>
      <c r="M291" s="136"/>
      <c r="N291" s="144"/>
      <c r="O291" s="144"/>
      <c r="P291" s="145"/>
      <c r="Q291" s="136"/>
      <c r="R291" s="136"/>
      <c r="S291" s="136"/>
      <c r="T291" s="142"/>
      <c r="U291" s="142"/>
      <c r="V291" s="142"/>
      <c r="W291" s="142"/>
      <c r="X291" s="142"/>
      <c r="Y291" s="142"/>
      <c r="Z291" s="143"/>
      <c r="AA291" s="142"/>
      <c r="AB291" s="142"/>
      <c r="AC291" s="142"/>
      <c r="AD291" s="142"/>
      <c r="AE291" s="143"/>
    </row>
    <row r="292" spans="1:32">
      <c r="A292" s="77"/>
      <c r="B292" s="97"/>
      <c r="C292" s="144"/>
      <c r="D292" s="136"/>
      <c r="E292" s="136"/>
      <c r="F292" s="136"/>
      <c r="G292" s="136"/>
      <c r="H292" s="136"/>
      <c r="I292" s="144"/>
      <c r="J292" s="144"/>
      <c r="K292" s="136"/>
      <c r="L292" s="136"/>
      <c r="M292" s="136"/>
      <c r="N292" s="144"/>
      <c r="O292" s="144"/>
      <c r="P292" s="145"/>
      <c r="Q292" s="136"/>
      <c r="R292" s="136"/>
      <c r="S292" s="136"/>
      <c r="Z292" s="137"/>
      <c r="AE292" s="137"/>
    </row>
    <row r="293" spans="1:32" ht="13.5" thickBot="1">
      <c r="A293" s="77"/>
      <c r="B293" s="97"/>
      <c r="C293" s="144"/>
      <c r="D293" s="136"/>
      <c r="E293" s="136"/>
      <c r="F293" s="136"/>
      <c r="G293" s="136"/>
      <c r="H293" s="136"/>
      <c r="I293" s="144"/>
      <c r="J293" s="144"/>
      <c r="K293" s="136"/>
      <c r="L293" s="136"/>
      <c r="M293" s="136"/>
      <c r="N293" s="144"/>
      <c r="O293" s="144"/>
      <c r="P293" s="145"/>
      <c r="Q293" s="136"/>
      <c r="R293" s="136"/>
      <c r="S293" s="136"/>
      <c r="T293" s="111"/>
      <c r="U293" s="111"/>
      <c r="V293" s="111"/>
      <c r="W293" s="111"/>
      <c r="X293" s="111"/>
      <c r="Y293" s="111"/>
      <c r="Z293" s="168"/>
      <c r="AA293" s="111"/>
      <c r="AB293" s="111"/>
      <c r="AC293" s="111"/>
      <c r="AD293" s="111"/>
      <c r="AE293" s="168"/>
    </row>
    <row r="294" spans="1:32">
      <c r="A294" s="85"/>
      <c r="B294" s="72"/>
      <c r="C294" s="133"/>
      <c r="D294" s="134"/>
      <c r="E294" s="134"/>
      <c r="F294" s="134"/>
      <c r="G294" s="134"/>
      <c r="H294" s="134"/>
      <c r="I294" s="133"/>
      <c r="J294" s="133"/>
      <c r="K294" s="134"/>
      <c r="L294" s="134"/>
      <c r="M294" s="134"/>
      <c r="N294" s="133"/>
      <c r="O294" s="133"/>
      <c r="P294" s="135"/>
      <c r="Q294" s="136"/>
      <c r="R294" s="136"/>
      <c r="S294" s="136"/>
      <c r="T294" s="136"/>
      <c r="Z294" s="137"/>
      <c r="AE294" s="137"/>
    </row>
    <row r="295" spans="1:32">
      <c r="A295" s="77"/>
      <c r="B295" s="138"/>
      <c r="C295" s="139"/>
      <c r="D295" s="140"/>
      <c r="E295" s="140"/>
      <c r="F295" s="140"/>
      <c r="G295" s="140"/>
      <c r="H295" s="140"/>
      <c r="I295" s="139"/>
      <c r="J295" s="139"/>
      <c r="K295" s="140"/>
      <c r="L295" s="140"/>
      <c r="M295" s="140"/>
      <c r="N295" s="139"/>
      <c r="O295" s="139"/>
      <c r="P295" s="141"/>
      <c r="Q295" s="136"/>
      <c r="R295" s="136"/>
      <c r="S295" s="136"/>
      <c r="T295" s="142"/>
      <c r="U295" s="142"/>
      <c r="V295" s="142"/>
      <c r="W295" s="142"/>
      <c r="X295" s="169"/>
      <c r="Y295" s="142"/>
      <c r="Z295" s="143"/>
      <c r="AA295" s="142"/>
      <c r="AB295" s="142"/>
      <c r="AC295" s="142"/>
      <c r="AD295" s="142"/>
      <c r="AE295" s="143"/>
    </row>
    <row r="296" spans="1:32">
      <c r="A296" s="77"/>
      <c r="B296" s="97"/>
      <c r="C296" s="144"/>
      <c r="D296" s="136"/>
      <c r="E296" s="136"/>
      <c r="F296" s="136"/>
      <c r="G296" s="136"/>
      <c r="H296" s="136"/>
      <c r="I296" s="144"/>
      <c r="J296" s="144"/>
      <c r="K296" s="136"/>
      <c r="L296" s="136"/>
      <c r="M296" s="136"/>
      <c r="N296" s="144"/>
      <c r="O296" s="144"/>
      <c r="P296" s="145"/>
      <c r="Q296" s="136"/>
      <c r="R296" s="136"/>
      <c r="S296" s="136"/>
      <c r="Z296" s="137"/>
      <c r="AE296" s="137"/>
    </row>
    <row r="297" spans="1:32">
      <c r="A297" s="77"/>
      <c r="B297" s="97"/>
      <c r="C297" s="144"/>
      <c r="D297" s="136"/>
      <c r="E297" s="136"/>
      <c r="F297" s="136"/>
      <c r="G297" s="136"/>
      <c r="H297" s="136"/>
      <c r="I297" s="144"/>
      <c r="J297" s="144"/>
      <c r="K297" s="136"/>
      <c r="L297" s="136"/>
      <c r="M297" s="136"/>
      <c r="N297" s="144"/>
      <c r="O297" s="144"/>
      <c r="P297" s="145"/>
      <c r="Q297" s="136"/>
      <c r="R297" s="136"/>
      <c r="S297" s="136"/>
      <c r="T297" s="169"/>
      <c r="U297" s="142"/>
      <c r="V297" s="169"/>
      <c r="W297" s="142"/>
      <c r="X297" s="142"/>
      <c r="Y297" s="142"/>
      <c r="Z297" s="174"/>
      <c r="AA297" s="142"/>
      <c r="AB297" s="142"/>
      <c r="AC297" s="142"/>
      <c r="AD297" s="142"/>
      <c r="AE297" s="143"/>
    </row>
    <row r="298" spans="1:32">
      <c r="A298" s="77"/>
      <c r="B298" s="97"/>
      <c r="C298" s="144"/>
      <c r="D298" s="136"/>
      <c r="E298" s="136"/>
      <c r="F298" s="136"/>
      <c r="G298" s="136"/>
      <c r="H298" s="136"/>
      <c r="I298" s="144"/>
      <c r="J298" s="144"/>
      <c r="K298" s="136"/>
      <c r="L298" s="136"/>
      <c r="M298" s="136"/>
      <c r="N298" s="144"/>
      <c r="O298" s="144"/>
      <c r="P298" s="145"/>
      <c r="Q298" s="136"/>
      <c r="R298" s="136"/>
      <c r="S298" s="136"/>
      <c r="Z298" s="137"/>
      <c r="AE298" s="137"/>
    </row>
    <row r="299" spans="1:32" ht="13.5" thickBot="1">
      <c r="A299" s="77"/>
      <c r="B299" s="97"/>
      <c r="C299" s="144"/>
      <c r="D299" s="136"/>
      <c r="E299" s="136"/>
      <c r="F299" s="136"/>
      <c r="G299" s="136"/>
      <c r="H299" s="136"/>
      <c r="I299" s="144"/>
      <c r="J299" s="144"/>
      <c r="K299" s="136"/>
      <c r="L299" s="136"/>
      <c r="M299" s="136"/>
      <c r="N299" s="144"/>
      <c r="O299" s="144"/>
      <c r="P299" s="145"/>
      <c r="Q299" s="136"/>
      <c r="R299" s="136"/>
      <c r="S299" s="136"/>
      <c r="T299" s="169"/>
      <c r="U299" s="142"/>
      <c r="V299" s="142"/>
      <c r="W299" s="142"/>
      <c r="X299" s="142"/>
      <c r="Y299" s="142"/>
      <c r="Z299" s="174"/>
      <c r="AA299" s="142"/>
      <c r="AB299" s="142"/>
      <c r="AC299" s="142"/>
      <c r="AD299" s="142"/>
      <c r="AE299" s="143"/>
    </row>
    <row r="300" spans="1:32" ht="13.5" thickTop="1">
      <c r="A300" s="77"/>
      <c r="B300" s="170"/>
      <c r="C300" s="171"/>
      <c r="D300" s="172"/>
      <c r="E300" s="172"/>
      <c r="F300" s="172"/>
      <c r="G300" s="172"/>
      <c r="H300" s="172"/>
      <c r="I300" s="171"/>
      <c r="J300" s="171"/>
      <c r="K300" s="172"/>
      <c r="L300" s="172"/>
      <c r="M300" s="172"/>
      <c r="N300" s="171"/>
      <c r="O300" s="171"/>
      <c r="P300" s="173"/>
      <c r="Q300" s="150"/>
      <c r="R300" s="150"/>
      <c r="S300" s="150"/>
      <c r="T300" s="163"/>
      <c r="U300" s="163"/>
      <c r="V300" s="163"/>
      <c r="W300" s="163"/>
      <c r="X300" s="163"/>
      <c r="Y300" s="163"/>
      <c r="Z300" s="164"/>
      <c r="AA300" s="163"/>
      <c r="AB300" s="163"/>
      <c r="AC300" s="163"/>
      <c r="AD300" s="163"/>
      <c r="AE300" s="164"/>
      <c r="AF300" s="163"/>
    </row>
    <row r="301" spans="1:32" ht="13.5" thickBot="1">
      <c r="A301" s="77"/>
      <c r="B301" s="170"/>
      <c r="C301" s="171"/>
      <c r="D301" s="172"/>
      <c r="E301" s="172"/>
      <c r="F301" s="172"/>
      <c r="G301" s="172"/>
      <c r="H301" s="172"/>
      <c r="I301" s="171"/>
      <c r="J301" s="171"/>
      <c r="K301" s="172"/>
      <c r="L301" s="172"/>
      <c r="M301" s="172"/>
      <c r="N301" s="171"/>
      <c r="O301" s="171"/>
      <c r="P301" s="173"/>
      <c r="Q301" s="157"/>
      <c r="R301" s="157"/>
      <c r="S301" s="157"/>
      <c r="T301" s="165"/>
      <c r="U301" s="165"/>
      <c r="V301" s="165"/>
      <c r="W301" s="165"/>
      <c r="X301" s="165"/>
      <c r="Y301" s="165"/>
      <c r="Z301" s="166"/>
      <c r="AA301" s="165"/>
      <c r="AB301" s="165"/>
      <c r="AC301" s="165"/>
      <c r="AD301" s="165"/>
      <c r="AE301" s="166"/>
      <c r="AF301" s="167"/>
    </row>
    <row r="302" spans="1:32" ht="13.5" thickTop="1">
      <c r="A302" s="77"/>
      <c r="B302" s="97"/>
      <c r="C302" s="144"/>
      <c r="D302" s="136"/>
      <c r="E302" s="136"/>
      <c r="F302" s="136"/>
      <c r="G302" s="136"/>
      <c r="H302" s="136"/>
      <c r="I302" s="144"/>
      <c r="J302" s="144"/>
      <c r="K302" s="136"/>
      <c r="L302" s="136"/>
      <c r="M302" s="136"/>
      <c r="N302" s="144"/>
      <c r="O302" s="144"/>
      <c r="P302" s="145"/>
      <c r="Q302" s="136"/>
      <c r="R302" s="136"/>
      <c r="S302" s="136"/>
      <c r="Z302" s="137"/>
      <c r="AE302" s="137"/>
    </row>
    <row r="303" spans="1:32">
      <c r="A303" s="77"/>
      <c r="B303" s="97"/>
      <c r="C303" s="144"/>
      <c r="D303" s="136"/>
      <c r="E303" s="136"/>
      <c r="F303" s="136"/>
      <c r="G303" s="136"/>
      <c r="H303" s="136"/>
      <c r="I303" s="144"/>
      <c r="J303" s="144"/>
      <c r="K303" s="136"/>
      <c r="L303" s="136"/>
      <c r="M303" s="136"/>
      <c r="N303" s="144"/>
      <c r="O303" s="144"/>
      <c r="P303" s="145"/>
      <c r="Q303" s="136"/>
      <c r="R303" s="136"/>
      <c r="S303" s="136"/>
      <c r="T303" s="142"/>
      <c r="U303" s="142"/>
      <c r="V303" s="142"/>
      <c r="W303" s="142"/>
      <c r="X303" s="142"/>
      <c r="Y303" s="142"/>
      <c r="Z303" s="143"/>
      <c r="AA303" s="142"/>
      <c r="AB303" s="142"/>
      <c r="AC303" s="142"/>
      <c r="AD303" s="142"/>
      <c r="AE303" s="143"/>
    </row>
    <row r="304" spans="1:32">
      <c r="A304" s="77"/>
      <c r="B304" s="97"/>
      <c r="C304" s="144"/>
      <c r="D304" s="136"/>
      <c r="E304" s="136"/>
      <c r="F304" s="136"/>
      <c r="G304" s="136"/>
      <c r="H304" s="136"/>
      <c r="I304" s="144"/>
      <c r="J304" s="144"/>
      <c r="K304" s="136"/>
      <c r="L304" s="136"/>
      <c r="M304" s="136"/>
      <c r="N304" s="144"/>
      <c r="O304" s="144"/>
      <c r="P304" s="145"/>
      <c r="Q304" s="136"/>
      <c r="R304" s="136"/>
      <c r="S304" s="136"/>
      <c r="Z304" s="137"/>
      <c r="AE304" s="137"/>
    </row>
    <row r="305" spans="1:32">
      <c r="A305" s="77"/>
      <c r="B305" s="97"/>
      <c r="C305" s="144"/>
      <c r="D305" s="136"/>
      <c r="E305" s="136"/>
      <c r="F305" s="136"/>
      <c r="G305" s="136"/>
      <c r="H305" s="136"/>
      <c r="I305" s="144"/>
      <c r="J305" s="144"/>
      <c r="K305" s="136"/>
      <c r="L305" s="136"/>
      <c r="M305" s="136"/>
      <c r="N305" s="144"/>
      <c r="O305" s="144"/>
      <c r="P305" s="145"/>
      <c r="Q305" s="136"/>
      <c r="R305" s="136"/>
      <c r="S305" s="136"/>
      <c r="T305" s="142"/>
      <c r="U305" s="169"/>
      <c r="V305" s="142"/>
      <c r="W305" s="169"/>
      <c r="X305" s="142"/>
      <c r="Y305" s="169"/>
      <c r="Z305" s="143"/>
      <c r="AA305" s="142"/>
      <c r="AB305" s="142"/>
      <c r="AC305" s="142"/>
      <c r="AD305" s="142"/>
      <c r="AE305" s="143"/>
    </row>
    <row r="306" spans="1:32">
      <c r="A306" s="77"/>
      <c r="B306" s="97"/>
      <c r="C306" s="144"/>
      <c r="D306" s="136"/>
      <c r="E306" s="136"/>
      <c r="F306" s="136"/>
      <c r="G306" s="136"/>
      <c r="H306" s="136"/>
      <c r="I306" s="144"/>
      <c r="J306" s="144"/>
      <c r="K306" s="136"/>
      <c r="L306" s="136"/>
      <c r="M306" s="136"/>
      <c r="N306" s="144"/>
      <c r="O306" s="144"/>
      <c r="P306" s="145"/>
      <c r="Q306" s="136"/>
      <c r="R306" s="136"/>
      <c r="S306" s="136"/>
      <c r="Z306" s="137"/>
      <c r="AE306" s="137"/>
    </row>
    <row r="307" spans="1:32" ht="13.5" thickBot="1">
      <c r="A307" s="77"/>
      <c r="B307" s="97"/>
      <c r="C307" s="144"/>
      <c r="D307" s="136"/>
      <c r="E307" s="136"/>
      <c r="F307" s="136"/>
      <c r="G307" s="136"/>
      <c r="H307" s="136"/>
      <c r="I307" s="144"/>
      <c r="J307" s="144"/>
      <c r="K307" s="136"/>
      <c r="L307" s="136"/>
      <c r="M307" s="136"/>
      <c r="N307" s="144"/>
      <c r="O307" s="144"/>
      <c r="P307" s="145"/>
      <c r="Q307" s="136"/>
      <c r="R307" s="136"/>
      <c r="S307" s="136"/>
      <c r="T307" s="142"/>
      <c r="U307" s="169"/>
      <c r="V307" s="142"/>
      <c r="W307" s="169"/>
      <c r="X307" s="142"/>
      <c r="Y307" s="142"/>
      <c r="Z307" s="143"/>
      <c r="AA307" s="142"/>
      <c r="AB307" s="142"/>
      <c r="AC307" s="142"/>
      <c r="AD307" s="142"/>
      <c r="AE307" s="143"/>
    </row>
    <row r="308" spans="1:32" ht="13.5" thickTop="1">
      <c r="A308" s="77"/>
      <c r="B308" s="97"/>
      <c r="C308" s="144"/>
      <c r="D308" s="136"/>
      <c r="E308" s="136"/>
      <c r="F308" s="136"/>
      <c r="G308" s="136"/>
      <c r="H308" s="136"/>
      <c r="I308" s="144"/>
      <c r="J308" s="144"/>
      <c r="K308" s="136"/>
      <c r="L308" s="136"/>
      <c r="M308" s="136"/>
      <c r="N308" s="144"/>
      <c r="O308" s="144"/>
      <c r="P308" s="145"/>
      <c r="Q308" s="150"/>
      <c r="R308" s="150"/>
      <c r="S308" s="150"/>
      <c r="T308" s="163"/>
      <c r="U308" s="163"/>
      <c r="V308" s="163"/>
      <c r="W308" s="163"/>
      <c r="X308" s="163"/>
      <c r="Y308" s="163"/>
      <c r="Z308" s="164"/>
      <c r="AA308" s="163"/>
      <c r="AB308" s="163"/>
      <c r="AC308" s="163"/>
      <c r="AD308" s="163"/>
      <c r="AE308" s="164"/>
      <c r="AF308" s="163"/>
    </row>
    <row r="309" spans="1:32" ht="13.5" thickBot="1">
      <c r="A309" s="77"/>
      <c r="B309" s="97"/>
      <c r="C309" s="144"/>
      <c r="D309" s="136"/>
      <c r="E309" s="136"/>
      <c r="F309" s="136"/>
      <c r="G309" s="136"/>
      <c r="H309" s="136"/>
      <c r="I309" s="144"/>
      <c r="J309" s="144"/>
      <c r="K309" s="136"/>
      <c r="L309" s="136"/>
      <c r="M309" s="136"/>
      <c r="N309" s="144"/>
      <c r="O309" s="144"/>
      <c r="P309" s="145"/>
      <c r="Q309" s="157"/>
      <c r="R309" s="157"/>
      <c r="S309" s="157"/>
      <c r="T309" s="165"/>
      <c r="U309" s="165"/>
      <c r="V309" s="165"/>
      <c r="W309" s="165"/>
      <c r="X309" s="165"/>
      <c r="Y309" s="165"/>
      <c r="Z309" s="166"/>
      <c r="AA309" s="165"/>
      <c r="AB309" s="165"/>
      <c r="AC309" s="165"/>
      <c r="AD309" s="165"/>
      <c r="AE309" s="166"/>
      <c r="AF309" s="167"/>
    </row>
    <row r="310" spans="1:32" ht="13.5" thickTop="1">
      <c r="A310" s="77"/>
      <c r="B310" s="97"/>
      <c r="C310" s="144"/>
      <c r="D310" s="136"/>
      <c r="E310" s="136"/>
      <c r="F310" s="136"/>
      <c r="G310" s="136"/>
      <c r="H310" s="136"/>
      <c r="I310" s="144"/>
      <c r="J310" s="144"/>
      <c r="K310" s="136"/>
      <c r="L310" s="136"/>
      <c r="M310" s="136"/>
      <c r="N310" s="144"/>
      <c r="O310" s="144"/>
      <c r="P310" s="145"/>
      <c r="Q310" s="136"/>
      <c r="R310" s="136"/>
      <c r="S310" s="136"/>
      <c r="Z310" s="137"/>
      <c r="AE310" s="137"/>
    </row>
    <row r="311" spans="1:32">
      <c r="A311" s="77"/>
      <c r="B311" s="97"/>
      <c r="C311" s="144"/>
      <c r="D311" s="136"/>
      <c r="E311" s="136"/>
      <c r="F311" s="136"/>
      <c r="G311" s="136"/>
      <c r="H311" s="136"/>
      <c r="I311" s="144"/>
      <c r="J311" s="144"/>
      <c r="K311" s="136"/>
      <c r="L311" s="136"/>
      <c r="M311" s="136"/>
      <c r="N311" s="144"/>
      <c r="O311" s="144"/>
      <c r="P311" s="145"/>
      <c r="Q311" s="136"/>
      <c r="R311" s="136"/>
      <c r="S311" s="136"/>
      <c r="T311" s="142"/>
      <c r="U311" s="142"/>
      <c r="V311" s="142"/>
      <c r="W311" s="142"/>
      <c r="X311" s="142"/>
      <c r="Y311" s="142"/>
      <c r="Z311" s="143"/>
      <c r="AA311" s="142"/>
      <c r="AB311" s="142"/>
      <c r="AC311" s="142"/>
      <c r="AD311" s="142"/>
      <c r="AE311" s="143"/>
    </row>
    <row r="312" spans="1:32">
      <c r="A312" s="77"/>
      <c r="B312" s="97"/>
      <c r="C312" s="144"/>
      <c r="D312" s="136"/>
      <c r="E312" s="136"/>
      <c r="F312" s="136"/>
      <c r="G312" s="136"/>
      <c r="H312" s="136"/>
      <c r="I312" s="144"/>
      <c r="J312" s="144"/>
      <c r="K312" s="136"/>
      <c r="L312" s="136"/>
      <c r="M312" s="136"/>
      <c r="N312" s="144"/>
      <c r="O312" s="144"/>
      <c r="P312" s="145"/>
      <c r="Q312" s="136"/>
      <c r="R312" s="136"/>
      <c r="S312" s="136"/>
      <c r="Z312" s="137"/>
      <c r="AE312" s="137"/>
    </row>
    <row r="313" spans="1:32">
      <c r="A313" s="77"/>
      <c r="B313" s="97"/>
      <c r="C313" s="144"/>
      <c r="D313" s="136"/>
      <c r="E313" s="136"/>
      <c r="F313" s="136"/>
      <c r="G313" s="136"/>
      <c r="H313" s="136"/>
      <c r="I313" s="144"/>
      <c r="J313" s="144"/>
      <c r="K313" s="136"/>
      <c r="L313" s="136"/>
      <c r="M313" s="136"/>
      <c r="N313" s="144"/>
      <c r="O313" s="144"/>
      <c r="P313" s="145"/>
      <c r="Q313" s="136"/>
      <c r="R313" s="136"/>
      <c r="S313" s="136"/>
      <c r="T313" s="142"/>
      <c r="U313" s="142"/>
      <c r="V313" s="142"/>
      <c r="W313" s="142"/>
      <c r="X313" s="142"/>
      <c r="Y313" s="142"/>
      <c r="Z313" s="143"/>
      <c r="AA313" s="142"/>
      <c r="AB313" s="142"/>
      <c r="AC313" s="142"/>
      <c r="AD313" s="142"/>
      <c r="AE313" s="143"/>
    </row>
    <row r="314" spans="1:32">
      <c r="A314" s="77"/>
      <c r="B314" s="97"/>
      <c r="C314" s="144"/>
      <c r="D314" s="136"/>
      <c r="E314" s="136"/>
      <c r="F314" s="136"/>
      <c r="G314" s="136"/>
      <c r="H314" s="136"/>
      <c r="I314" s="144"/>
      <c r="J314" s="144"/>
      <c r="K314" s="136"/>
      <c r="L314" s="136"/>
      <c r="M314" s="136"/>
      <c r="N314" s="144"/>
      <c r="O314" s="144"/>
      <c r="P314" s="145"/>
      <c r="Q314" s="136"/>
      <c r="R314" s="136"/>
      <c r="S314" s="136"/>
      <c r="Z314" s="137"/>
      <c r="AE314" s="137"/>
    </row>
    <row r="315" spans="1:32" ht="13.5" thickBot="1">
      <c r="A315" s="77"/>
      <c r="B315" s="97"/>
      <c r="C315" s="144"/>
      <c r="D315" s="136"/>
      <c r="E315" s="136"/>
      <c r="F315" s="136"/>
      <c r="G315" s="136"/>
      <c r="H315" s="136"/>
      <c r="I315" s="144"/>
      <c r="J315" s="144"/>
      <c r="K315" s="136"/>
      <c r="L315" s="136"/>
      <c r="M315" s="136"/>
      <c r="N315" s="144"/>
      <c r="O315" s="144"/>
      <c r="P315" s="145"/>
      <c r="Q315" s="136"/>
      <c r="R315" s="136"/>
      <c r="S315" s="136"/>
      <c r="T315" s="142"/>
      <c r="U315" s="169"/>
      <c r="V315" s="142"/>
      <c r="W315" s="169"/>
      <c r="X315" s="142"/>
      <c r="Y315" s="169"/>
      <c r="Z315" s="143"/>
      <c r="AA315" s="142"/>
      <c r="AB315" s="142"/>
      <c r="AC315" s="142"/>
      <c r="AD315" s="142"/>
      <c r="AE315" s="143"/>
    </row>
    <row r="316" spans="1:32" ht="13.5" thickTop="1">
      <c r="A316" s="77"/>
      <c r="B316" s="97"/>
      <c r="C316" s="144"/>
      <c r="D316" s="136"/>
      <c r="E316" s="136"/>
      <c r="F316" s="136"/>
      <c r="G316" s="136"/>
      <c r="H316" s="136"/>
      <c r="I316" s="144"/>
      <c r="J316" s="144"/>
      <c r="K316" s="136"/>
      <c r="L316" s="136"/>
      <c r="M316" s="136"/>
      <c r="N316" s="144"/>
      <c r="O316" s="144"/>
      <c r="P316" s="145"/>
      <c r="Q316" s="150"/>
      <c r="R316" s="150"/>
      <c r="S316" s="150"/>
      <c r="T316" s="163"/>
      <c r="U316" s="163"/>
      <c r="V316" s="163"/>
      <c r="W316" s="163"/>
      <c r="X316" s="163"/>
      <c r="Y316" s="163"/>
      <c r="Z316" s="164"/>
      <c r="AA316" s="163"/>
      <c r="AB316" s="163"/>
      <c r="AC316" s="163"/>
      <c r="AD316" s="163"/>
      <c r="AE316" s="164"/>
      <c r="AF316" s="163"/>
    </row>
    <row r="317" spans="1:32" ht="13.5" thickBot="1">
      <c r="A317" s="77"/>
      <c r="B317" s="97"/>
      <c r="C317" s="144"/>
      <c r="D317" s="136"/>
      <c r="E317" s="136"/>
      <c r="F317" s="136"/>
      <c r="G317" s="136"/>
      <c r="H317" s="136"/>
      <c r="I317" s="144"/>
      <c r="J317" s="144"/>
      <c r="K317" s="136"/>
      <c r="L317" s="136"/>
      <c r="M317" s="136"/>
      <c r="N317" s="144"/>
      <c r="O317" s="144"/>
      <c r="P317" s="145"/>
      <c r="Q317" s="157"/>
      <c r="R317" s="157"/>
      <c r="S317" s="157"/>
      <c r="T317" s="165"/>
      <c r="U317" s="165"/>
      <c r="V317" s="165"/>
      <c r="W317" s="165"/>
      <c r="X317" s="165"/>
      <c r="Y317" s="165"/>
      <c r="Z317" s="166"/>
      <c r="AA317" s="165"/>
      <c r="AB317" s="165"/>
      <c r="AC317" s="165"/>
      <c r="AD317" s="165"/>
      <c r="AE317" s="166"/>
      <c r="AF317" s="167"/>
    </row>
    <row r="318" spans="1:32" ht="13.5" thickTop="1">
      <c r="A318" s="77"/>
      <c r="B318" s="97"/>
      <c r="C318" s="144"/>
      <c r="D318" s="136"/>
      <c r="E318" s="136"/>
      <c r="F318" s="136"/>
      <c r="G318" s="136"/>
      <c r="H318" s="136"/>
      <c r="I318" s="144"/>
      <c r="J318" s="144"/>
      <c r="K318" s="136"/>
      <c r="L318" s="136"/>
      <c r="M318" s="136"/>
      <c r="N318" s="144"/>
      <c r="O318" s="144"/>
      <c r="P318" s="145"/>
      <c r="Q318" s="136"/>
      <c r="R318" s="136"/>
      <c r="S318" s="136"/>
      <c r="Z318" s="137"/>
      <c r="AE318" s="137"/>
    </row>
    <row r="319" spans="1:32">
      <c r="A319" s="77"/>
      <c r="B319" s="97"/>
      <c r="C319" s="144"/>
      <c r="D319" s="136"/>
      <c r="E319" s="136"/>
      <c r="F319" s="136"/>
      <c r="G319" s="136"/>
      <c r="H319" s="136"/>
      <c r="I319" s="144"/>
      <c r="J319" s="144"/>
      <c r="K319" s="136"/>
      <c r="L319" s="136"/>
      <c r="M319" s="136"/>
      <c r="N319" s="144"/>
      <c r="O319" s="144"/>
      <c r="P319" s="145"/>
      <c r="Q319" s="136"/>
      <c r="R319" s="136"/>
      <c r="S319" s="136"/>
      <c r="T319" s="142"/>
      <c r="U319" s="142"/>
      <c r="V319" s="142"/>
      <c r="W319" s="142"/>
      <c r="X319" s="142"/>
      <c r="Y319" s="142"/>
      <c r="Z319" s="143"/>
      <c r="AA319" s="142"/>
      <c r="AB319" s="142"/>
      <c r="AC319" s="142"/>
      <c r="AD319" s="142"/>
      <c r="AE319" s="143"/>
    </row>
    <row r="320" spans="1:32">
      <c r="A320" s="77"/>
      <c r="B320" s="97"/>
      <c r="C320" s="144"/>
      <c r="D320" s="136"/>
      <c r="E320" s="136"/>
      <c r="F320" s="136"/>
      <c r="G320" s="136"/>
      <c r="H320" s="136"/>
      <c r="I320" s="144"/>
      <c r="J320" s="144"/>
      <c r="K320" s="136"/>
      <c r="L320" s="136"/>
      <c r="M320" s="136"/>
      <c r="N320" s="144"/>
      <c r="O320" s="144"/>
      <c r="P320" s="145"/>
      <c r="Q320" s="136"/>
      <c r="R320" s="136"/>
      <c r="S320" s="136"/>
      <c r="Z320" s="137"/>
      <c r="AE320" s="137"/>
    </row>
    <row r="321" spans="1:32">
      <c r="A321" s="77"/>
      <c r="B321" s="97"/>
      <c r="C321" s="144"/>
      <c r="D321" s="136"/>
      <c r="E321" s="136"/>
      <c r="F321" s="136"/>
      <c r="G321" s="136"/>
      <c r="H321" s="136"/>
      <c r="I321" s="144"/>
      <c r="J321" s="144"/>
      <c r="K321" s="136"/>
      <c r="L321" s="136"/>
      <c r="M321" s="136"/>
      <c r="N321" s="144"/>
      <c r="O321" s="144"/>
      <c r="P321" s="145"/>
      <c r="Q321" s="136"/>
      <c r="R321" s="136"/>
      <c r="S321" s="136"/>
      <c r="T321" s="142"/>
      <c r="U321" s="142"/>
      <c r="V321" s="142"/>
      <c r="W321" s="142"/>
      <c r="X321" s="142"/>
      <c r="Y321" s="142"/>
      <c r="Z321" s="143"/>
      <c r="AA321" s="142"/>
      <c r="AB321" s="142"/>
      <c r="AC321" s="142"/>
      <c r="AD321" s="142"/>
      <c r="AE321" s="143"/>
    </row>
    <row r="322" spans="1:32">
      <c r="A322" s="77"/>
      <c r="B322" s="97"/>
      <c r="C322" s="144"/>
      <c r="D322" s="136"/>
      <c r="E322" s="136"/>
      <c r="F322" s="136"/>
      <c r="G322" s="136"/>
      <c r="H322" s="136"/>
      <c r="I322" s="144"/>
      <c r="J322" s="144"/>
      <c r="K322" s="136"/>
      <c r="L322" s="136"/>
      <c r="M322" s="136"/>
      <c r="N322" s="144"/>
      <c r="O322" s="144"/>
      <c r="P322" s="145"/>
      <c r="Q322" s="136"/>
      <c r="R322" s="136"/>
      <c r="S322" s="136"/>
      <c r="Z322" s="137"/>
      <c r="AE322" s="137"/>
    </row>
    <row r="323" spans="1:32">
      <c r="A323" s="77"/>
      <c r="B323" s="97"/>
      <c r="C323" s="144"/>
      <c r="D323" s="136"/>
      <c r="E323" s="136"/>
      <c r="F323" s="136"/>
      <c r="G323" s="136"/>
      <c r="H323" s="136"/>
      <c r="I323" s="144"/>
      <c r="J323" s="144"/>
      <c r="K323" s="136"/>
      <c r="L323" s="136"/>
      <c r="M323" s="136"/>
      <c r="N323" s="144"/>
      <c r="O323" s="144"/>
      <c r="P323" s="145"/>
      <c r="Q323" s="136"/>
      <c r="R323" s="136"/>
      <c r="S323" s="136"/>
      <c r="T323" s="142"/>
      <c r="U323" s="142"/>
      <c r="V323" s="142"/>
      <c r="W323" s="142"/>
      <c r="X323" s="142"/>
      <c r="Y323" s="142"/>
      <c r="Z323" s="143"/>
      <c r="AA323" s="142"/>
      <c r="AB323" s="142"/>
      <c r="AC323" s="142"/>
      <c r="AD323" s="142"/>
      <c r="AE323" s="143"/>
    </row>
    <row r="324" spans="1:32">
      <c r="A324" s="77"/>
      <c r="B324" s="97"/>
      <c r="C324" s="144"/>
      <c r="D324" s="136"/>
      <c r="E324" s="136"/>
      <c r="F324" s="136"/>
      <c r="G324" s="136"/>
      <c r="H324" s="136"/>
      <c r="I324" s="144"/>
      <c r="J324" s="144"/>
      <c r="K324" s="136"/>
      <c r="L324" s="136"/>
      <c r="M324" s="136"/>
      <c r="N324" s="144"/>
      <c r="O324" s="144"/>
      <c r="P324" s="145"/>
      <c r="Q324" s="136"/>
      <c r="R324" s="136"/>
      <c r="S324" s="136"/>
      <c r="Z324" s="137"/>
      <c r="AE324" s="137"/>
    </row>
    <row r="325" spans="1:32" ht="13.5" thickBot="1">
      <c r="A325" s="77"/>
      <c r="B325" s="97"/>
      <c r="C325" s="144"/>
      <c r="D325" s="136"/>
      <c r="E325" s="136"/>
      <c r="F325" s="136"/>
      <c r="G325" s="136"/>
      <c r="H325" s="136"/>
      <c r="I325" s="144"/>
      <c r="J325" s="144"/>
      <c r="K325" s="136"/>
      <c r="L325" s="136"/>
      <c r="M325" s="136"/>
      <c r="N325" s="144"/>
      <c r="O325" s="144"/>
      <c r="P325" s="145"/>
      <c r="Q325" s="136"/>
      <c r="R325" s="136"/>
      <c r="S325" s="136"/>
      <c r="T325" s="111"/>
      <c r="U325" s="111"/>
      <c r="V325" s="111"/>
      <c r="W325" s="111"/>
      <c r="X325" s="111"/>
      <c r="Y325" s="111"/>
      <c r="Z325" s="168"/>
      <c r="AA325" s="111"/>
      <c r="AB325" s="111"/>
      <c r="AC325" s="111"/>
      <c r="AD325" s="111"/>
      <c r="AE325" s="168"/>
    </row>
    <row r="326" spans="1:32">
      <c r="A326" s="85"/>
      <c r="B326" s="72"/>
      <c r="C326" s="133"/>
      <c r="D326" s="134"/>
      <c r="E326" s="134"/>
      <c r="F326" s="134"/>
      <c r="G326" s="134"/>
      <c r="H326" s="134"/>
      <c r="I326" s="133"/>
      <c r="J326" s="133"/>
      <c r="K326" s="134"/>
      <c r="L326" s="134"/>
      <c r="M326" s="134"/>
      <c r="N326" s="133"/>
      <c r="O326" s="133"/>
      <c r="P326" s="135"/>
      <c r="Q326" s="136"/>
      <c r="R326" s="136"/>
      <c r="S326" s="136"/>
      <c r="T326" s="136"/>
      <c r="Z326" s="137"/>
      <c r="AE326" s="137"/>
    </row>
    <row r="327" spans="1:32">
      <c r="A327" s="77"/>
      <c r="B327" s="138"/>
      <c r="C327" s="139"/>
      <c r="D327" s="140"/>
      <c r="E327" s="140"/>
      <c r="F327" s="140"/>
      <c r="G327" s="140"/>
      <c r="H327" s="140"/>
      <c r="I327" s="139"/>
      <c r="J327" s="139"/>
      <c r="K327" s="140"/>
      <c r="L327" s="140"/>
      <c r="M327" s="140"/>
      <c r="N327" s="139"/>
      <c r="O327" s="139"/>
      <c r="P327" s="141"/>
      <c r="Q327" s="136"/>
      <c r="R327" s="136"/>
      <c r="S327" s="136"/>
      <c r="T327" s="142"/>
      <c r="U327" s="142"/>
      <c r="V327" s="142"/>
      <c r="W327" s="142"/>
      <c r="X327" s="142"/>
      <c r="Y327" s="142"/>
      <c r="Z327" s="143"/>
      <c r="AA327" s="142"/>
      <c r="AB327" s="142"/>
      <c r="AC327" s="142"/>
      <c r="AD327" s="142"/>
      <c r="AE327" s="143"/>
    </row>
    <row r="328" spans="1:32">
      <c r="A328" s="77"/>
      <c r="B328" s="97"/>
      <c r="C328" s="144"/>
      <c r="D328" s="136"/>
      <c r="E328" s="136"/>
      <c r="F328" s="136"/>
      <c r="G328" s="136"/>
      <c r="H328" s="136"/>
      <c r="I328" s="144"/>
      <c r="J328" s="144"/>
      <c r="K328" s="136"/>
      <c r="L328" s="136"/>
      <c r="M328" s="136"/>
      <c r="N328" s="144"/>
      <c r="O328" s="144"/>
      <c r="P328" s="145"/>
      <c r="Q328" s="136"/>
      <c r="R328" s="136"/>
      <c r="S328" s="136"/>
      <c r="Z328" s="137"/>
      <c r="AE328" s="137"/>
    </row>
    <row r="329" spans="1:32">
      <c r="A329" s="77"/>
      <c r="B329" s="97"/>
      <c r="C329" s="144"/>
      <c r="D329" s="136"/>
      <c r="E329" s="136"/>
      <c r="F329" s="136"/>
      <c r="G329" s="136"/>
      <c r="H329" s="136"/>
      <c r="I329" s="144"/>
      <c r="J329" s="144"/>
      <c r="K329" s="136"/>
      <c r="L329" s="136"/>
      <c r="M329" s="136"/>
      <c r="N329" s="144"/>
      <c r="O329" s="144"/>
      <c r="P329" s="145"/>
      <c r="Q329" s="136"/>
      <c r="R329" s="136"/>
      <c r="S329" s="136"/>
      <c r="T329" s="142"/>
      <c r="U329" s="142"/>
      <c r="V329" s="142"/>
      <c r="W329" s="142"/>
      <c r="X329" s="142"/>
      <c r="Y329" s="142"/>
      <c r="Z329" s="143"/>
      <c r="AA329" s="142"/>
      <c r="AB329" s="142"/>
      <c r="AC329" s="142"/>
      <c r="AD329" s="142"/>
      <c r="AE329" s="143"/>
    </row>
    <row r="330" spans="1:32">
      <c r="A330" s="77"/>
      <c r="B330" s="97"/>
      <c r="C330" s="144"/>
      <c r="D330" s="136"/>
      <c r="E330" s="136"/>
      <c r="F330" s="136"/>
      <c r="G330" s="136"/>
      <c r="H330" s="136"/>
      <c r="I330" s="144"/>
      <c r="J330" s="144"/>
      <c r="K330" s="136"/>
      <c r="L330" s="136"/>
      <c r="M330" s="136"/>
      <c r="N330" s="144"/>
      <c r="O330" s="144"/>
      <c r="P330" s="145"/>
      <c r="Q330" s="136"/>
      <c r="R330" s="136"/>
      <c r="S330" s="136"/>
      <c r="Z330" s="137"/>
      <c r="AE330" s="137"/>
    </row>
    <row r="331" spans="1:32" ht="13.5" thickBot="1">
      <c r="A331" s="77"/>
      <c r="B331" s="97"/>
      <c r="C331" s="144"/>
      <c r="D331" s="136"/>
      <c r="E331" s="136"/>
      <c r="F331" s="136"/>
      <c r="G331" s="136"/>
      <c r="H331" s="136"/>
      <c r="I331" s="144"/>
      <c r="J331" s="144"/>
      <c r="K331" s="136"/>
      <c r="L331" s="136"/>
      <c r="M331" s="136"/>
      <c r="N331" s="144"/>
      <c r="O331" s="144"/>
      <c r="P331" s="145"/>
      <c r="Q331" s="136"/>
      <c r="R331" s="136"/>
      <c r="S331" s="136"/>
      <c r="T331" s="142"/>
      <c r="U331" s="142"/>
      <c r="V331" s="142"/>
      <c r="W331" s="142"/>
      <c r="X331" s="142"/>
      <c r="Y331" s="142"/>
      <c r="Z331" s="143"/>
      <c r="AA331" s="142"/>
      <c r="AB331" s="142"/>
      <c r="AC331" s="142"/>
      <c r="AD331" s="142"/>
      <c r="AE331" s="143"/>
    </row>
    <row r="332" spans="1:32" ht="13.5" thickTop="1">
      <c r="A332" s="77"/>
      <c r="B332" s="170"/>
      <c r="C332" s="171"/>
      <c r="D332" s="172"/>
      <c r="E332" s="172"/>
      <c r="F332" s="172"/>
      <c r="G332" s="172"/>
      <c r="H332" s="172"/>
      <c r="I332" s="171"/>
      <c r="J332" s="171"/>
      <c r="K332" s="172"/>
      <c r="L332" s="172"/>
      <c r="M332" s="172"/>
      <c r="N332" s="171"/>
      <c r="O332" s="171"/>
      <c r="P332" s="173"/>
      <c r="Q332" s="150"/>
      <c r="R332" s="150"/>
      <c r="S332" s="150"/>
      <c r="T332" s="163"/>
      <c r="U332" s="163"/>
      <c r="V332" s="163"/>
      <c r="W332" s="163"/>
      <c r="X332" s="163"/>
      <c r="Y332" s="163"/>
      <c r="Z332" s="164"/>
      <c r="AA332" s="163"/>
      <c r="AB332" s="163"/>
      <c r="AC332" s="163"/>
      <c r="AD332" s="163"/>
      <c r="AE332" s="164"/>
      <c r="AF332" s="163"/>
    </row>
    <row r="333" spans="1:32" ht="13.5" thickBot="1">
      <c r="A333" s="77"/>
      <c r="B333" s="170"/>
      <c r="C333" s="171"/>
      <c r="D333" s="172"/>
      <c r="E333" s="172"/>
      <c r="F333" s="172"/>
      <c r="G333" s="172"/>
      <c r="H333" s="172"/>
      <c r="I333" s="171"/>
      <c r="J333" s="171"/>
      <c r="K333" s="172"/>
      <c r="L333" s="172"/>
      <c r="M333" s="172"/>
      <c r="N333" s="171"/>
      <c r="O333" s="171"/>
      <c r="P333" s="173"/>
      <c r="Q333" s="157"/>
      <c r="R333" s="157"/>
      <c r="S333" s="157"/>
      <c r="T333" s="165"/>
      <c r="U333" s="165"/>
      <c r="V333" s="165"/>
      <c r="W333" s="165"/>
      <c r="X333" s="165"/>
      <c r="Y333" s="165"/>
      <c r="Z333" s="166"/>
      <c r="AA333" s="165"/>
      <c r="AB333" s="165"/>
      <c r="AC333" s="165"/>
      <c r="AD333" s="165"/>
      <c r="AE333" s="166"/>
      <c r="AF333" s="167"/>
    </row>
    <row r="334" spans="1:32" ht="13.5" thickTop="1">
      <c r="A334" s="77"/>
      <c r="B334" s="97"/>
      <c r="C334" s="144"/>
      <c r="D334" s="136"/>
      <c r="E334" s="136"/>
      <c r="F334" s="136"/>
      <c r="G334" s="136"/>
      <c r="H334" s="136"/>
      <c r="I334" s="144"/>
      <c r="J334" s="144"/>
      <c r="K334" s="136"/>
      <c r="L334" s="136"/>
      <c r="M334" s="136"/>
      <c r="N334" s="144"/>
      <c r="O334" s="144"/>
      <c r="P334" s="145"/>
      <c r="Q334" s="136"/>
      <c r="R334" s="136"/>
      <c r="S334" s="136"/>
      <c r="Z334" s="137"/>
      <c r="AE334" s="137"/>
    </row>
    <row r="335" spans="1:32">
      <c r="A335" s="77"/>
      <c r="B335" s="97"/>
      <c r="C335" s="144"/>
      <c r="D335" s="136"/>
      <c r="E335" s="136"/>
      <c r="F335" s="136"/>
      <c r="G335" s="136"/>
      <c r="H335" s="136"/>
      <c r="I335" s="144"/>
      <c r="J335" s="144"/>
      <c r="K335" s="136"/>
      <c r="L335" s="136"/>
      <c r="M335" s="136"/>
      <c r="N335" s="144"/>
      <c r="O335" s="144"/>
      <c r="P335" s="145"/>
      <c r="Q335" s="136"/>
      <c r="R335" s="136"/>
      <c r="S335" s="136"/>
      <c r="T335" s="142"/>
      <c r="U335" s="142"/>
      <c r="V335" s="142"/>
      <c r="W335" s="142"/>
      <c r="X335" s="142"/>
      <c r="Y335" s="142"/>
      <c r="Z335" s="143"/>
      <c r="AA335" s="142"/>
      <c r="AB335" s="142"/>
      <c r="AC335" s="142"/>
      <c r="AD335" s="142"/>
      <c r="AE335" s="143"/>
    </row>
    <row r="336" spans="1:32">
      <c r="A336" s="77"/>
      <c r="B336" s="97"/>
      <c r="C336" s="144"/>
      <c r="D336" s="136"/>
      <c r="E336" s="136"/>
      <c r="F336" s="136"/>
      <c r="G336" s="136"/>
      <c r="H336" s="136"/>
      <c r="I336" s="144"/>
      <c r="J336" s="144"/>
      <c r="K336" s="136"/>
      <c r="L336" s="136"/>
      <c r="M336" s="136"/>
      <c r="N336" s="144"/>
      <c r="O336" s="144"/>
      <c r="P336" s="145"/>
      <c r="Q336" s="136"/>
      <c r="R336" s="136"/>
      <c r="S336" s="136"/>
      <c r="Z336" s="137"/>
      <c r="AE336" s="137"/>
    </row>
    <row r="337" spans="1:32">
      <c r="A337" s="77"/>
      <c r="B337" s="97"/>
      <c r="C337" s="144"/>
      <c r="D337" s="136"/>
      <c r="E337" s="136"/>
      <c r="F337" s="136"/>
      <c r="G337" s="136"/>
      <c r="H337" s="136"/>
      <c r="I337" s="144"/>
      <c r="J337" s="144"/>
      <c r="K337" s="136"/>
      <c r="L337" s="136"/>
      <c r="M337" s="136"/>
      <c r="N337" s="144"/>
      <c r="O337" s="144"/>
      <c r="P337" s="145"/>
      <c r="Q337" s="136"/>
      <c r="R337" s="136"/>
      <c r="S337" s="136"/>
      <c r="T337" s="142"/>
      <c r="U337" s="142"/>
      <c r="V337" s="142"/>
      <c r="W337" s="142"/>
      <c r="X337" s="142"/>
      <c r="Y337" s="142"/>
      <c r="Z337" s="143"/>
      <c r="AA337" s="142"/>
      <c r="AB337" s="142"/>
      <c r="AC337" s="142"/>
      <c r="AD337" s="142"/>
      <c r="AE337" s="143"/>
    </row>
    <row r="338" spans="1:32">
      <c r="A338" s="77"/>
      <c r="B338" s="97"/>
      <c r="C338" s="144"/>
      <c r="D338" s="136"/>
      <c r="E338" s="136"/>
      <c r="F338" s="136"/>
      <c r="G338" s="136"/>
      <c r="H338" s="136"/>
      <c r="I338" s="144"/>
      <c r="J338" s="144"/>
      <c r="K338" s="136"/>
      <c r="L338" s="136"/>
      <c r="M338" s="136"/>
      <c r="N338" s="144"/>
      <c r="O338" s="144"/>
      <c r="P338" s="145"/>
      <c r="Q338" s="136"/>
      <c r="R338" s="136"/>
      <c r="S338" s="136"/>
      <c r="Z338" s="137"/>
      <c r="AE338" s="137"/>
    </row>
    <row r="339" spans="1:32" ht="13.5" thickBot="1">
      <c r="A339" s="77"/>
      <c r="B339" s="97"/>
      <c r="C339" s="144"/>
      <c r="D339" s="136"/>
      <c r="E339" s="136"/>
      <c r="F339" s="136"/>
      <c r="G339" s="136"/>
      <c r="H339" s="136"/>
      <c r="I339" s="144"/>
      <c r="J339" s="144"/>
      <c r="K339" s="136"/>
      <c r="L339" s="136"/>
      <c r="M339" s="136"/>
      <c r="N339" s="144"/>
      <c r="O339" s="144"/>
      <c r="P339" s="145"/>
      <c r="Q339" s="136"/>
      <c r="R339" s="136"/>
      <c r="S339" s="136"/>
      <c r="T339" s="142"/>
      <c r="U339" s="142"/>
      <c r="V339" s="142"/>
      <c r="W339" s="142"/>
      <c r="X339" s="142"/>
      <c r="Y339" s="142"/>
      <c r="Z339" s="143"/>
      <c r="AA339" s="142"/>
      <c r="AB339" s="142"/>
      <c r="AC339" s="142"/>
      <c r="AD339" s="142"/>
      <c r="AE339" s="143"/>
    </row>
    <row r="340" spans="1:32" ht="13.5" thickTop="1">
      <c r="A340" s="77"/>
      <c r="B340" s="97"/>
      <c r="C340" s="144"/>
      <c r="D340" s="136"/>
      <c r="E340" s="136"/>
      <c r="F340" s="136"/>
      <c r="G340" s="136"/>
      <c r="H340" s="136"/>
      <c r="I340" s="144"/>
      <c r="J340" s="144"/>
      <c r="K340" s="136"/>
      <c r="L340" s="136"/>
      <c r="M340" s="136"/>
      <c r="N340" s="144"/>
      <c r="O340" s="144"/>
      <c r="P340" s="145"/>
      <c r="Q340" s="150"/>
      <c r="R340" s="150"/>
      <c r="S340" s="150"/>
      <c r="T340" s="163"/>
      <c r="U340" s="163"/>
      <c r="V340" s="163"/>
      <c r="W340" s="163"/>
      <c r="X340" s="163"/>
      <c r="Y340" s="163"/>
      <c r="Z340" s="164"/>
      <c r="AA340" s="163"/>
      <c r="AB340" s="163"/>
      <c r="AC340" s="163"/>
      <c r="AD340" s="163"/>
      <c r="AE340" s="164"/>
      <c r="AF340" s="163"/>
    </row>
    <row r="341" spans="1:32" ht="13.5" thickBot="1">
      <c r="A341" s="77"/>
      <c r="B341" s="97"/>
      <c r="C341" s="144"/>
      <c r="D341" s="136"/>
      <c r="E341" s="136"/>
      <c r="F341" s="136"/>
      <c r="G341" s="136"/>
      <c r="H341" s="136"/>
      <c r="I341" s="144"/>
      <c r="J341" s="144"/>
      <c r="K341" s="136"/>
      <c r="L341" s="136"/>
      <c r="M341" s="136"/>
      <c r="N341" s="144"/>
      <c r="O341" s="144"/>
      <c r="P341" s="145"/>
      <c r="Q341" s="157"/>
      <c r="R341" s="157"/>
      <c r="S341" s="157"/>
      <c r="T341" s="165"/>
      <c r="U341" s="165"/>
      <c r="V341" s="165"/>
      <c r="W341" s="165"/>
      <c r="X341" s="165"/>
      <c r="Y341" s="165"/>
      <c r="Z341" s="166"/>
      <c r="AA341" s="165"/>
      <c r="AB341" s="165"/>
      <c r="AC341" s="165"/>
      <c r="AD341" s="165"/>
      <c r="AE341" s="166"/>
      <c r="AF341" s="167"/>
    </row>
    <row r="342" spans="1:32" ht="13.5" thickTop="1">
      <c r="A342" s="77"/>
      <c r="B342" s="97"/>
      <c r="C342" s="144"/>
      <c r="D342" s="136"/>
      <c r="E342" s="136"/>
      <c r="F342" s="136"/>
      <c r="G342" s="136"/>
      <c r="H342" s="136"/>
      <c r="I342" s="144"/>
      <c r="J342" s="144"/>
      <c r="K342" s="136"/>
      <c r="L342" s="136"/>
      <c r="M342" s="136"/>
      <c r="N342" s="144"/>
      <c r="O342" s="144"/>
      <c r="P342" s="145"/>
      <c r="Q342" s="136"/>
      <c r="R342" s="136"/>
      <c r="S342" s="136"/>
      <c r="Z342" s="137"/>
      <c r="AE342" s="137"/>
    </row>
    <row r="343" spans="1:32">
      <c r="A343" s="77"/>
      <c r="B343" s="97"/>
      <c r="C343" s="144"/>
      <c r="D343" s="136"/>
      <c r="E343" s="136"/>
      <c r="F343" s="136"/>
      <c r="G343" s="136"/>
      <c r="H343" s="136"/>
      <c r="I343" s="144"/>
      <c r="J343" s="144"/>
      <c r="K343" s="136"/>
      <c r="L343" s="136"/>
      <c r="M343" s="136"/>
      <c r="N343" s="144"/>
      <c r="O343" s="144"/>
      <c r="P343" s="145"/>
      <c r="Q343" s="136"/>
      <c r="R343" s="136"/>
      <c r="S343" s="136"/>
      <c r="T343" s="142"/>
      <c r="U343" s="142"/>
      <c r="V343" s="142"/>
      <c r="W343" s="142"/>
      <c r="X343" s="142"/>
      <c r="Y343" s="142"/>
      <c r="Z343" s="143"/>
      <c r="AA343" s="142"/>
      <c r="AB343" s="142"/>
      <c r="AC343" s="142"/>
      <c r="AD343" s="142"/>
      <c r="AE343" s="143"/>
    </row>
    <row r="344" spans="1:32">
      <c r="A344" s="77"/>
      <c r="B344" s="97"/>
      <c r="C344" s="144"/>
      <c r="D344" s="136"/>
      <c r="E344" s="136"/>
      <c r="F344" s="136"/>
      <c r="G344" s="136"/>
      <c r="H344" s="136"/>
      <c r="I344" s="144"/>
      <c r="J344" s="144"/>
      <c r="K344" s="136"/>
      <c r="L344" s="136"/>
      <c r="M344" s="136"/>
      <c r="N344" s="144"/>
      <c r="O344" s="144"/>
      <c r="P344" s="145"/>
      <c r="Q344" s="136"/>
      <c r="R344" s="136"/>
      <c r="S344" s="136"/>
      <c r="Z344" s="137"/>
      <c r="AE344" s="137"/>
    </row>
    <row r="345" spans="1:32">
      <c r="A345" s="77"/>
      <c r="B345" s="97"/>
      <c r="C345" s="144"/>
      <c r="D345" s="136"/>
      <c r="E345" s="136"/>
      <c r="F345" s="136"/>
      <c r="G345" s="136"/>
      <c r="H345" s="136"/>
      <c r="I345" s="144"/>
      <c r="J345" s="144"/>
      <c r="K345" s="136"/>
      <c r="L345" s="136"/>
      <c r="M345" s="136"/>
      <c r="N345" s="144"/>
      <c r="O345" s="144"/>
      <c r="P345" s="145"/>
      <c r="Q345" s="136"/>
      <c r="R345" s="136"/>
      <c r="S345" s="136"/>
      <c r="T345" s="142"/>
      <c r="U345" s="142"/>
      <c r="V345" s="142"/>
      <c r="W345" s="142"/>
      <c r="X345" s="142"/>
      <c r="Y345" s="142"/>
      <c r="Z345" s="143"/>
      <c r="AA345" s="142"/>
      <c r="AB345" s="142"/>
      <c r="AC345" s="142"/>
      <c r="AD345" s="142"/>
      <c r="AE345" s="143"/>
    </row>
    <row r="346" spans="1:32">
      <c r="A346" s="77"/>
      <c r="B346" s="97"/>
      <c r="C346" s="144"/>
      <c r="D346" s="136"/>
      <c r="E346" s="136"/>
      <c r="F346" s="136"/>
      <c r="G346" s="136"/>
      <c r="H346" s="136"/>
      <c r="I346" s="144"/>
      <c r="J346" s="144"/>
      <c r="K346" s="136"/>
      <c r="L346" s="136"/>
      <c r="M346" s="136"/>
      <c r="N346" s="144"/>
      <c r="O346" s="144"/>
      <c r="P346" s="145"/>
      <c r="Q346" s="136"/>
      <c r="R346" s="136"/>
      <c r="S346" s="136"/>
      <c r="Z346" s="137"/>
      <c r="AE346" s="137"/>
    </row>
    <row r="347" spans="1:32" ht="13.5" thickBot="1">
      <c r="A347" s="77"/>
      <c r="B347" s="97"/>
      <c r="C347" s="144"/>
      <c r="D347" s="136"/>
      <c r="E347" s="136"/>
      <c r="F347" s="136"/>
      <c r="G347" s="136"/>
      <c r="H347" s="136"/>
      <c r="I347" s="144"/>
      <c r="J347" s="144"/>
      <c r="K347" s="136"/>
      <c r="L347" s="136"/>
      <c r="M347" s="136"/>
      <c r="N347" s="144"/>
      <c r="O347" s="144"/>
      <c r="P347" s="145"/>
      <c r="Q347" s="136"/>
      <c r="R347" s="136"/>
      <c r="S347" s="136"/>
      <c r="T347" s="142"/>
      <c r="U347" s="142"/>
      <c r="V347" s="142"/>
      <c r="W347" s="142"/>
      <c r="X347" s="142"/>
      <c r="Y347" s="142"/>
      <c r="Z347" s="143"/>
      <c r="AA347" s="142"/>
      <c r="AB347" s="142"/>
      <c r="AC347" s="142"/>
      <c r="AD347" s="142"/>
      <c r="AE347" s="143"/>
    </row>
    <row r="348" spans="1:32" ht="13.5" thickTop="1">
      <c r="A348" s="77"/>
      <c r="B348" s="97"/>
      <c r="C348" s="144"/>
      <c r="D348" s="136"/>
      <c r="E348" s="136"/>
      <c r="F348" s="136"/>
      <c r="G348" s="136"/>
      <c r="H348" s="136"/>
      <c r="I348" s="144"/>
      <c r="J348" s="144"/>
      <c r="K348" s="136"/>
      <c r="L348" s="136"/>
      <c r="M348" s="136"/>
      <c r="N348" s="144"/>
      <c r="O348" s="144"/>
      <c r="P348" s="145"/>
      <c r="Q348" s="150"/>
      <c r="R348" s="150"/>
      <c r="S348" s="150"/>
      <c r="T348" s="163"/>
      <c r="U348" s="163"/>
      <c r="V348" s="163"/>
      <c r="W348" s="163"/>
      <c r="X348" s="163"/>
      <c r="Y348" s="163"/>
      <c r="Z348" s="164"/>
      <c r="AA348" s="163"/>
      <c r="AB348" s="163"/>
      <c r="AC348" s="163"/>
      <c r="AD348" s="163"/>
      <c r="AE348" s="164"/>
      <c r="AF348" s="163"/>
    </row>
    <row r="349" spans="1:32" ht="13.5" thickBot="1">
      <c r="A349" s="77"/>
      <c r="B349" s="97"/>
      <c r="C349" s="144"/>
      <c r="D349" s="136"/>
      <c r="E349" s="136"/>
      <c r="F349" s="136"/>
      <c r="G349" s="136"/>
      <c r="H349" s="136"/>
      <c r="I349" s="144"/>
      <c r="J349" s="144"/>
      <c r="K349" s="136"/>
      <c r="L349" s="136"/>
      <c r="M349" s="136"/>
      <c r="N349" s="144"/>
      <c r="O349" s="144"/>
      <c r="P349" s="145"/>
      <c r="Q349" s="157"/>
      <c r="R349" s="157"/>
      <c r="S349" s="157"/>
      <c r="T349" s="165"/>
      <c r="U349" s="165"/>
      <c r="V349" s="165"/>
      <c r="W349" s="165"/>
      <c r="X349" s="165"/>
      <c r="Y349" s="165"/>
      <c r="Z349" s="166"/>
      <c r="AA349" s="165"/>
      <c r="AB349" s="165"/>
      <c r="AC349" s="165"/>
      <c r="AD349" s="165"/>
      <c r="AE349" s="166"/>
      <c r="AF349" s="167"/>
    </row>
    <row r="350" spans="1:32" ht="13.5" thickTop="1">
      <c r="A350" s="77"/>
      <c r="B350" s="97"/>
      <c r="C350" s="144"/>
      <c r="D350" s="136"/>
      <c r="E350" s="136"/>
      <c r="F350" s="136"/>
      <c r="G350" s="136"/>
      <c r="H350" s="136"/>
      <c r="I350" s="144"/>
      <c r="J350" s="144"/>
      <c r="K350" s="136"/>
      <c r="L350" s="136"/>
      <c r="M350" s="136"/>
      <c r="N350" s="144"/>
      <c r="O350" s="144"/>
      <c r="P350" s="145"/>
      <c r="Q350" s="136"/>
      <c r="R350" s="136"/>
      <c r="S350" s="136"/>
      <c r="Z350" s="137"/>
      <c r="AE350" s="137"/>
    </row>
    <row r="351" spans="1:32">
      <c r="A351" s="77"/>
      <c r="B351" s="97"/>
      <c r="C351" s="144"/>
      <c r="D351" s="136"/>
      <c r="E351" s="136"/>
      <c r="F351" s="136"/>
      <c r="G351" s="136"/>
      <c r="H351" s="136"/>
      <c r="I351" s="144"/>
      <c r="J351" s="144"/>
      <c r="K351" s="136"/>
      <c r="L351" s="136"/>
      <c r="M351" s="136"/>
      <c r="N351" s="144"/>
      <c r="O351" s="144"/>
      <c r="P351" s="145"/>
      <c r="Q351" s="136"/>
      <c r="R351" s="136"/>
      <c r="S351" s="136"/>
      <c r="T351" s="142"/>
      <c r="U351" s="142"/>
      <c r="V351" s="142"/>
      <c r="W351" s="142"/>
      <c r="X351" s="142"/>
      <c r="Y351" s="142"/>
      <c r="Z351" s="143"/>
      <c r="AA351" s="142"/>
      <c r="AB351" s="142"/>
      <c r="AC351" s="142"/>
      <c r="AD351" s="142"/>
      <c r="AE351" s="143"/>
    </row>
    <row r="352" spans="1:32">
      <c r="A352" s="77"/>
      <c r="B352" s="97"/>
      <c r="C352" s="144"/>
      <c r="D352" s="136"/>
      <c r="E352" s="136"/>
      <c r="F352" s="136"/>
      <c r="G352" s="136"/>
      <c r="H352" s="136"/>
      <c r="I352" s="144"/>
      <c r="J352" s="144"/>
      <c r="K352" s="136"/>
      <c r="L352" s="136"/>
      <c r="M352" s="136"/>
      <c r="N352" s="144"/>
      <c r="O352" s="144"/>
      <c r="P352" s="145"/>
      <c r="Q352" s="136"/>
      <c r="R352" s="136"/>
      <c r="S352" s="136"/>
      <c r="Z352" s="137"/>
      <c r="AE352" s="137"/>
    </row>
    <row r="353" spans="1:32">
      <c r="A353" s="77"/>
      <c r="B353" s="97"/>
      <c r="C353" s="144"/>
      <c r="D353" s="136"/>
      <c r="E353" s="136"/>
      <c r="F353" s="136"/>
      <c r="G353" s="136"/>
      <c r="H353" s="136"/>
      <c r="I353" s="144"/>
      <c r="J353" s="144"/>
      <c r="K353" s="136"/>
      <c r="L353" s="136"/>
      <c r="M353" s="136"/>
      <c r="N353" s="144"/>
      <c r="O353" s="144"/>
      <c r="P353" s="145"/>
      <c r="Q353" s="136"/>
      <c r="R353" s="136"/>
      <c r="S353" s="136"/>
      <c r="T353" s="142"/>
      <c r="U353" s="142"/>
      <c r="V353" s="142"/>
      <c r="W353" s="142"/>
      <c r="X353" s="142"/>
      <c r="Y353" s="142"/>
      <c r="Z353" s="143"/>
      <c r="AA353" s="142"/>
      <c r="AB353" s="142"/>
      <c r="AC353" s="142"/>
      <c r="AD353" s="142"/>
      <c r="AE353" s="143"/>
    </row>
    <row r="354" spans="1:32">
      <c r="A354" s="77"/>
      <c r="B354" s="97"/>
      <c r="C354" s="144"/>
      <c r="D354" s="136"/>
      <c r="E354" s="136"/>
      <c r="F354" s="136"/>
      <c r="G354" s="136"/>
      <c r="H354" s="136"/>
      <c r="I354" s="144"/>
      <c r="J354" s="144"/>
      <c r="K354" s="136"/>
      <c r="L354" s="136"/>
      <c r="M354" s="136"/>
      <c r="N354" s="144"/>
      <c r="O354" s="144"/>
      <c r="P354" s="145"/>
      <c r="Q354" s="136"/>
      <c r="R354" s="136"/>
      <c r="S354" s="136"/>
      <c r="Z354" s="137"/>
      <c r="AE354" s="137"/>
    </row>
    <row r="355" spans="1:32">
      <c r="A355" s="77"/>
      <c r="B355" s="97"/>
      <c r="C355" s="144"/>
      <c r="D355" s="136"/>
      <c r="E355" s="136"/>
      <c r="F355" s="136"/>
      <c r="G355" s="136"/>
      <c r="H355" s="136"/>
      <c r="I355" s="144"/>
      <c r="J355" s="144"/>
      <c r="K355" s="136"/>
      <c r="L355" s="136"/>
      <c r="M355" s="136"/>
      <c r="N355" s="144"/>
      <c r="O355" s="144"/>
      <c r="P355" s="145"/>
      <c r="Q355" s="136"/>
      <c r="R355" s="136"/>
      <c r="S355" s="136"/>
      <c r="T355" s="142"/>
      <c r="U355" s="142"/>
      <c r="V355" s="142"/>
      <c r="W355" s="142"/>
      <c r="X355" s="142"/>
      <c r="Y355" s="142"/>
      <c r="Z355" s="143"/>
      <c r="AA355" s="142"/>
      <c r="AB355" s="142"/>
      <c r="AC355" s="142"/>
      <c r="AD355" s="142"/>
      <c r="AE355" s="143"/>
    </row>
    <row r="356" spans="1:32">
      <c r="A356" s="77"/>
      <c r="B356" s="97"/>
      <c r="C356" s="144"/>
      <c r="D356" s="136"/>
      <c r="E356" s="136"/>
      <c r="F356" s="136"/>
      <c r="G356" s="136"/>
      <c r="H356" s="136"/>
      <c r="I356" s="144"/>
      <c r="J356" s="144"/>
      <c r="K356" s="136"/>
      <c r="L356" s="136"/>
      <c r="M356" s="136"/>
      <c r="N356" s="144"/>
      <c r="O356" s="144"/>
      <c r="P356" s="145"/>
      <c r="Q356" s="136"/>
      <c r="R356" s="136"/>
      <c r="S356" s="136"/>
      <c r="Z356" s="137"/>
      <c r="AE356" s="137"/>
    </row>
    <row r="357" spans="1:32" ht="13.5" thickBot="1">
      <c r="A357" s="77"/>
      <c r="B357" s="97"/>
      <c r="C357" s="144"/>
      <c r="D357" s="136"/>
      <c r="E357" s="136"/>
      <c r="F357" s="136"/>
      <c r="G357" s="136"/>
      <c r="H357" s="136"/>
      <c r="I357" s="144"/>
      <c r="J357" s="144"/>
      <c r="K357" s="136"/>
      <c r="L357" s="136"/>
      <c r="M357" s="136"/>
      <c r="N357" s="144"/>
      <c r="O357" s="144"/>
      <c r="P357" s="145"/>
      <c r="Q357" s="136"/>
      <c r="R357" s="136"/>
      <c r="S357" s="136"/>
      <c r="T357" s="111"/>
      <c r="U357" s="111"/>
      <c r="V357" s="111"/>
      <c r="W357" s="111"/>
      <c r="X357" s="111"/>
      <c r="Y357" s="111"/>
      <c r="Z357" s="168"/>
      <c r="AA357" s="111"/>
      <c r="AB357" s="111"/>
      <c r="AC357" s="111"/>
      <c r="AD357" s="111"/>
      <c r="AE357" s="168"/>
    </row>
    <row r="358" spans="1:32">
      <c r="A358" s="85"/>
      <c r="B358" s="72"/>
      <c r="C358" s="133"/>
      <c r="D358" s="134"/>
      <c r="E358" s="134"/>
      <c r="F358" s="134"/>
      <c r="G358" s="134"/>
      <c r="H358" s="134"/>
      <c r="I358" s="133"/>
      <c r="J358" s="133"/>
      <c r="K358" s="134"/>
      <c r="L358" s="134"/>
      <c r="M358" s="134"/>
      <c r="N358" s="133"/>
      <c r="O358" s="133"/>
      <c r="P358" s="135"/>
      <c r="Q358" s="136"/>
      <c r="R358" s="136"/>
      <c r="S358" s="136"/>
      <c r="T358" s="136"/>
      <c r="Z358" s="137"/>
      <c r="AE358" s="137"/>
    </row>
    <row r="359" spans="1:32">
      <c r="A359" s="77"/>
      <c r="B359" s="138"/>
      <c r="C359" s="139"/>
      <c r="D359" s="140"/>
      <c r="E359" s="140"/>
      <c r="F359" s="140"/>
      <c r="G359" s="140"/>
      <c r="H359" s="140"/>
      <c r="I359" s="139"/>
      <c r="J359" s="139"/>
      <c r="K359" s="140"/>
      <c r="L359" s="140"/>
      <c r="M359" s="140"/>
      <c r="N359" s="139"/>
      <c r="O359" s="139"/>
      <c r="P359" s="141"/>
      <c r="Q359" s="136"/>
      <c r="R359" s="136"/>
      <c r="S359" s="136"/>
      <c r="T359" s="142"/>
      <c r="U359" s="142"/>
      <c r="V359" s="142"/>
      <c r="W359" s="142"/>
      <c r="X359" s="142"/>
      <c r="Y359" s="142"/>
      <c r="Z359" s="143"/>
      <c r="AA359" s="142"/>
      <c r="AB359" s="142"/>
      <c r="AC359" s="142"/>
      <c r="AD359" s="142"/>
      <c r="AE359" s="143"/>
    </row>
    <row r="360" spans="1:32">
      <c r="A360" s="77"/>
      <c r="B360" s="97"/>
      <c r="C360" s="144"/>
      <c r="D360" s="136"/>
      <c r="E360" s="136"/>
      <c r="F360" s="136"/>
      <c r="G360" s="136"/>
      <c r="H360" s="136"/>
      <c r="I360" s="144"/>
      <c r="J360" s="144"/>
      <c r="K360" s="136"/>
      <c r="L360" s="136"/>
      <c r="M360" s="136"/>
      <c r="N360" s="144"/>
      <c r="O360" s="144"/>
      <c r="P360" s="145"/>
      <c r="Q360" s="136"/>
      <c r="R360" s="136"/>
      <c r="S360" s="136"/>
      <c r="Z360" s="137"/>
      <c r="AE360" s="137"/>
    </row>
    <row r="361" spans="1:32">
      <c r="A361" s="77"/>
      <c r="B361" s="97"/>
      <c r="C361" s="144"/>
      <c r="D361" s="136"/>
      <c r="E361" s="136"/>
      <c r="F361" s="136"/>
      <c r="G361" s="136"/>
      <c r="H361" s="136"/>
      <c r="I361" s="144"/>
      <c r="J361" s="144"/>
      <c r="K361" s="136"/>
      <c r="L361" s="136"/>
      <c r="M361" s="136"/>
      <c r="N361" s="144"/>
      <c r="O361" s="144"/>
      <c r="P361" s="145"/>
      <c r="Q361" s="136"/>
      <c r="R361" s="136"/>
      <c r="S361" s="136"/>
      <c r="T361" s="142"/>
      <c r="U361" s="142"/>
      <c r="V361" s="142"/>
      <c r="W361" s="142"/>
      <c r="X361" s="142"/>
      <c r="Y361" s="142"/>
      <c r="Z361" s="143"/>
      <c r="AA361" s="142"/>
      <c r="AB361" s="142"/>
      <c r="AC361" s="142"/>
      <c r="AD361" s="142"/>
      <c r="AE361" s="143"/>
    </row>
    <row r="362" spans="1:32">
      <c r="A362" s="77"/>
      <c r="B362" s="97"/>
      <c r="C362" s="144"/>
      <c r="D362" s="136"/>
      <c r="E362" s="136"/>
      <c r="F362" s="136"/>
      <c r="G362" s="136"/>
      <c r="H362" s="136"/>
      <c r="I362" s="144"/>
      <c r="J362" s="144"/>
      <c r="K362" s="136"/>
      <c r="L362" s="136"/>
      <c r="M362" s="136"/>
      <c r="N362" s="144"/>
      <c r="O362" s="144"/>
      <c r="P362" s="145"/>
      <c r="Q362" s="136"/>
      <c r="R362" s="136"/>
      <c r="S362" s="136"/>
      <c r="Z362" s="137"/>
      <c r="AE362" s="137"/>
    </row>
    <row r="363" spans="1:32" ht="13.5" thickBot="1">
      <c r="A363" s="77"/>
      <c r="B363" s="97"/>
      <c r="C363" s="144"/>
      <c r="D363" s="136"/>
      <c r="E363" s="136"/>
      <c r="F363" s="136"/>
      <c r="G363" s="136"/>
      <c r="H363" s="136"/>
      <c r="I363" s="144"/>
      <c r="J363" s="144"/>
      <c r="K363" s="136"/>
      <c r="L363" s="136"/>
      <c r="M363" s="136"/>
      <c r="N363" s="144"/>
      <c r="O363" s="144"/>
      <c r="P363" s="145"/>
      <c r="Q363" s="136"/>
      <c r="R363" s="136"/>
      <c r="S363" s="136"/>
      <c r="T363" s="142"/>
      <c r="U363" s="142"/>
      <c r="V363" s="142"/>
      <c r="W363" s="142"/>
      <c r="X363" s="142"/>
      <c r="Y363" s="142"/>
      <c r="Z363" s="143"/>
      <c r="AA363" s="142"/>
      <c r="AB363" s="142"/>
      <c r="AC363" s="142"/>
      <c r="AD363" s="142"/>
      <c r="AE363" s="143"/>
    </row>
    <row r="364" spans="1:32" ht="13.5" thickTop="1">
      <c r="A364" s="77"/>
      <c r="B364" s="170"/>
      <c r="C364" s="171"/>
      <c r="D364" s="172"/>
      <c r="E364" s="172"/>
      <c r="F364" s="172"/>
      <c r="G364" s="172"/>
      <c r="H364" s="172"/>
      <c r="I364" s="171"/>
      <c r="J364" s="171"/>
      <c r="K364" s="172"/>
      <c r="L364" s="172"/>
      <c r="M364" s="172"/>
      <c r="N364" s="171"/>
      <c r="O364" s="171"/>
      <c r="P364" s="173"/>
      <c r="Q364" s="150"/>
      <c r="R364" s="150"/>
      <c r="S364" s="150"/>
      <c r="T364" s="163"/>
      <c r="U364" s="163"/>
      <c r="V364" s="163"/>
      <c r="W364" s="163"/>
      <c r="X364" s="163"/>
      <c r="Y364" s="163"/>
      <c r="Z364" s="164"/>
      <c r="AA364" s="163"/>
      <c r="AB364" s="163"/>
      <c r="AC364" s="163"/>
      <c r="AD364" s="163"/>
      <c r="AE364" s="164"/>
      <c r="AF364" s="163"/>
    </row>
    <row r="365" spans="1:32" ht="13.5" thickBot="1">
      <c r="A365" s="77"/>
      <c r="B365" s="170"/>
      <c r="C365" s="171"/>
      <c r="D365" s="172"/>
      <c r="E365" s="172"/>
      <c r="F365" s="172"/>
      <c r="G365" s="172"/>
      <c r="H365" s="172"/>
      <c r="I365" s="171"/>
      <c r="J365" s="171"/>
      <c r="K365" s="172"/>
      <c r="L365" s="172"/>
      <c r="M365" s="172"/>
      <c r="N365" s="171"/>
      <c r="O365" s="171"/>
      <c r="P365" s="173"/>
      <c r="Q365" s="157"/>
      <c r="R365" s="157"/>
      <c r="S365" s="157"/>
      <c r="T365" s="165"/>
      <c r="U365" s="165"/>
      <c r="V365" s="165"/>
      <c r="W365" s="165"/>
      <c r="X365" s="165"/>
      <c r="Y365" s="165"/>
      <c r="Z365" s="166"/>
      <c r="AA365" s="165"/>
      <c r="AB365" s="165"/>
      <c r="AC365" s="165"/>
      <c r="AD365" s="165"/>
      <c r="AE365" s="166"/>
      <c r="AF365" s="167"/>
    </row>
    <row r="366" spans="1:32" ht="13.5" thickTop="1">
      <c r="A366" s="77"/>
      <c r="B366" s="97"/>
      <c r="C366" s="144"/>
      <c r="D366" s="136"/>
      <c r="E366" s="136"/>
      <c r="F366" s="136"/>
      <c r="G366" s="136"/>
      <c r="H366" s="136"/>
      <c r="I366" s="144"/>
      <c r="J366" s="144"/>
      <c r="K366" s="136"/>
      <c r="L366" s="136"/>
      <c r="M366" s="136"/>
      <c r="N366" s="144"/>
      <c r="O366" s="144"/>
      <c r="P366" s="145"/>
      <c r="Q366" s="136"/>
      <c r="R366" s="136"/>
      <c r="S366" s="136"/>
      <c r="Z366" s="137"/>
      <c r="AE366" s="137"/>
    </row>
    <row r="367" spans="1:32">
      <c r="A367" s="77"/>
      <c r="B367" s="97"/>
      <c r="C367" s="144"/>
      <c r="D367" s="136"/>
      <c r="E367" s="136"/>
      <c r="F367" s="136"/>
      <c r="G367" s="136"/>
      <c r="H367" s="136"/>
      <c r="I367" s="144"/>
      <c r="J367" s="144"/>
      <c r="K367" s="136"/>
      <c r="L367" s="136"/>
      <c r="M367" s="136"/>
      <c r="N367" s="144"/>
      <c r="O367" s="144"/>
      <c r="P367" s="145"/>
      <c r="Q367" s="136"/>
      <c r="R367" s="136"/>
      <c r="S367" s="136"/>
      <c r="T367" s="142"/>
      <c r="U367" s="142"/>
      <c r="V367" s="142"/>
      <c r="W367" s="142"/>
      <c r="X367" s="142"/>
      <c r="Y367" s="142"/>
      <c r="Z367" s="143"/>
      <c r="AA367" s="142"/>
      <c r="AB367" s="142"/>
      <c r="AC367" s="142"/>
      <c r="AD367" s="142"/>
      <c r="AE367" s="143"/>
    </row>
    <row r="368" spans="1:32">
      <c r="A368" s="77"/>
      <c r="B368" s="97"/>
      <c r="C368" s="144"/>
      <c r="D368" s="136"/>
      <c r="E368" s="136"/>
      <c r="F368" s="136"/>
      <c r="G368" s="136"/>
      <c r="H368" s="136"/>
      <c r="I368" s="144"/>
      <c r="J368" s="144"/>
      <c r="K368" s="136"/>
      <c r="L368" s="136"/>
      <c r="M368" s="136"/>
      <c r="N368" s="144"/>
      <c r="O368" s="144"/>
      <c r="P368" s="145"/>
      <c r="Q368" s="136"/>
      <c r="R368" s="136"/>
      <c r="S368" s="136"/>
      <c r="Z368" s="137"/>
      <c r="AE368" s="137"/>
    </row>
    <row r="369" spans="1:32">
      <c r="A369" s="77"/>
      <c r="B369" s="97"/>
      <c r="C369" s="144"/>
      <c r="D369" s="136"/>
      <c r="E369" s="136"/>
      <c r="F369" s="136"/>
      <c r="G369" s="136"/>
      <c r="H369" s="136"/>
      <c r="I369" s="144"/>
      <c r="J369" s="144"/>
      <c r="K369" s="136"/>
      <c r="L369" s="136"/>
      <c r="M369" s="136"/>
      <c r="N369" s="144"/>
      <c r="O369" s="144"/>
      <c r="P369" s="145"/>
      <c r="Q369" s="136"/>
      <c r="R369" s="136"/>
      <c r="S369" s="136"/>
      <c r="T369" s="142"/>
      <c r="U369" s="142"/>
      <c r="V369" s="142"/>
      <c r="W369" s="142"/>
      <c r="X369" s="142"/>
      <c r="Y369" s="142"/>
      <c r="Z369" s="143"/>
      <c r="AA369" s="142"/>
      <c r="AB369" s="142"/>
      <c r="AC369" s="142"/>
      <c r="AD369" s="142"/>
      <c r="AE369" s="143"/>
    </row>
    <row r="370" spans="1:32">
      <c r="A370" s="77"/>
      <c r="B370" s="97"/>
      <c r="C370" s="144"/>
      <c r="D370" s="136"/>
      <c r="E370" s="136"/>
      <c r="F370" s="136"/>
      <c r="G370" s="136"/>
      <c r="H370" s="136"/>
      <c r="I370" s="144"/>
      <c r="J370" s="144"/>
      <c r="K370" s="136"/>
      <c r="L370" s="136"/>
      <c r="M370" s="136"/>
      <c r="N370" s="144"/>
      <c r="O370" s="144"/>
      <c r="P370" s="145"/>
      <c r="Q370" s="136"/>
      <c r="R370" s="136"/>
      <c r="S370" s="136"/>
      <c r="Z370" s="137"/>
      <c r="AE370" s="137"/>
    </row>
    <row r="371" spans="1:32" ht="13.5" thickBot="1">
      <c r="A371" s="77"/>
      <c r="B371" s="97"/>
      <c r="C371" s="144"/>
      <c r="D371" s="136"/>
      <c r="E371" s="136"/>
      <c r="F371" s="136"/>
      <c r="G371" s="136"/>
      <c r="H371" s="136"/>
      <c r="I371" s="144"/>
      <c r="J371" s="144"/>
      <c r="K371" s="136"/>
      <c r="L371" s="136"/>
      <c r="M371" s="136"/>
      <c r="N371" s="144"/>
      <c r="O371" s="144"/>
      <c r="P371" s="145"/>
      <c r="Q371" s="136"/>
      <c r="R371" s="136"/>
      <c r="S371" s="136"/>
      <c r="T371" s="142"/>
      <c r="U371" s="142"/>
      <c r="V371" s="142"/>
      <c r="W371" s="142"/>
      <c r="X371" s="142"/>
      <c r="Y371" s="142"/>
      <c r="Z371" s="143"/>
      <c r="AA371" s="142"/>
      <c r="AB371" s="142"/>
      <c r="AC371" s="142"/>
      <c r="AD371" s="142"/>
      <c r="AE371" s="143"/>
    </row>
    <row r="372" spans="1:32" ht="13.5" thickTop="1">
      <c r="A372" s="77"/>
      <c r="B372" s="97"/>
      <c r="C372" s="144"/>
      <c r="D372" s="136"/>
      <c r="E372" s="136"/>
      <c r="F372" s="136"/>
      <c r="G372" s="136"/>
      <c r="H372" s="136"/>
      <c r="I372" s="144"/>
      <c r="J372" s="144"/>
      <c r="K372" s="136"/>
      <c r="L372" s="136"/>
      <c r="M372" s="136"/>
      <c r="N372" s="144"/>
      <c r="O372" s="144"/>
      <c r="P372" s="145"/>
      <c r="Q372" s="150"/>
      <c r="R372" s="150"/>
      <c r="S372" s="150"/>
      <c r="T372" s="163"/>
      <c r="U372" s="163"/>
      <c r="V372" s="163"/>
      <c r="W372" s="163"/>
      <c r="X372" s="163"/>
      <c r="Y372" s="163"/>
      <c r="Z372" s="164"/>
      <c r="AA372" s="163"/>
      <c r="AB372" s="163"/>
      <c r="AC372" s="163"/>
      <c r="AD372" s="163"/>
      <c r="AE372" s="164"/>
      <c r="AF372" s="163"/>
    </row>
    <row r="373" spans="1:32" ht="13.5" thickBot="1">
      <c r="A373" s="77"/>
      <c r="B373" s="97"/>
      <c r="C373" s="144"/>
      <c r="D373" s="136"/>
      <c r="E373" s="136"/>
      <c r="F373" s="136"/>
      <c r="G373" s="136"/>
      <c r="H373" s="136"/>
      <c r="I373" s="144"/>
      <c r="J373" s="144"/>
      <c r="K373" s="136"/>
      <c r="L373" s="136"/>
      <c r="M373" s="136"/>
      <c r="N373" s="144"/>
      <c r="O373" s="144"/>
      <c r="P373" s="145"/>
      <c r="Q373" s="157"/>
      <c r="R373" s="157"/>
      <c r="S373" s="157"/>
      <c r="T373" s="165"/>
      <c r="U373" s="165"/>
      <c r="V373" s="165"/>
      <c r="W373" s="165"/>
      <c r="X373" s="165"/>
      <c r="Y373" s="165"/>
      <c r="Z373" s="166"/>
      <c r="AA373" s="165"/>
      <c r="AB373" s="165"/>
      <c r="AC373" s="165"/>
      <c r="AD373" s="165"/>
      <c r="AE373" s="166"/>
      <c r="AF373" s="167"/>
    </row>
    <row r="374" spans="1:32" ht="13.5" thickTop="1">
      <c r="A374" s="77"/>
      <c r="B374" s="97"/>
      <c r="C374" s="144"/>
      <c r="D374" s="136"/>
      <c r="E374" s="136"/>
      <c r="F374" s="136"/>
      <c r="G374" s="136"/>
      <c r="H374" s="136"/>
      <c r="I374" s="144"/>
      <c r="J374" s="144"/>
      <c r="K374" s="136"/>
      <c r="L374" s="136"/>
      <c r="M374" s="136"/>
      <c r="N374" s="144"/>
      <c r="O374" s="144"/>
      <c r="P374" s="145"/>
      <c r="Q374" s="136"/>
      <c r="R374" s="136"/>
      <c r="S374" s="136"/>
      <c r="Z374" s="137"/>
      <c r="AE374" s="137"/>
    </row>
    <row r="375" spans="1:32">
      <c r="A375" s="77"/>
      <c r="B375" s="97"/>
      <c r="C375" s="144"/>
      <c r="D375" s="136"/>
      <c r="E375" s="136"/>
      <c r="F375" s="136"/>
      <c r="G375" s="136"/>
      <c r="H375" s="136"/>
      <c r="I375" s="144"/>
      <c r="J375" s="144"/>
      <c r="K375" s="136"/>
      <c r="L375" s="136"/>
      <c r="M375" s="136"/>
      <c r="N375" s="144"/>
      <c r="O375" s="144"/>
      <c r="P375" s="145"/>
      <c r="Q375" s="136"/>
      <c r="R375" s="136"/>
      <c r="S375" s="136"/>
      <c r="T375" s="142"/>
      <c r="U375" s="142"/>
      <c r="V375" s="142"/>
      <c r="W375" s="142"/>
      <c r="X375" s="142"/>
      <c r="Y375" s="142"/>
      <c r="Z375" s="143"/>
      <c r="AA375" s="142"/>
      <c r="AB375" s="142"/>
      <c r="AC375" s="142"/>
      <c r="AD375" s="142"/>
      <c r="AE375" s="143"/>
    </row>
    <row r="376" spans="1:32">
      <c r="A376" s="77"/>
      <c r="B376" s="97"/>
      <c r="C376" s="144"/>
      <c r="D376" s="136"/>
      <c r="E376" s="136"/>
      <c r="F376" s="136"/>
      <c r="G376" s="136"/>
      <c r="H376" s="136"/>
      <c r="I376" s="144"/>
      <c r="J376" s="144"/>
      <c r="K376" s="136"/>
      <c r="L376" s="136"/>
      <c r="M376" s="136"/>
      <c r="N376" s="144"/>
      <c r="O376" s="144"/>
      <c r="P376" s="145"/>
      <c r="Q376" s="136"/>
      <c r="R376" s="136"/>
      <c r="S376" s="136"/>
      <c r="Z376" s="137"/>
      <c r="AE376" s="137"/>
    </row>
    <row r="377" spans="1:32">
      <c r="A377" s="77"/>
      <c r="B377" s="97"/>
      <c r="C377" s="144"/>
      <c r="D377" s="136"/>
      <c r="E377" s="136"/>
      <c r="F377" s="136"/>
      <c r="G377" s="136"/>
      <c r="H377" s="136"/>
      <c r="I377" s="144"/>
      <c r="J377" s="144"/>
      <c r="K377" s="136"/>
      <c r="L377" s="136"/>
      <c r="M377" s="136"/>
      <c r="N377" s="144"/>
      <c r="O377" s="144"/>
      <c r="P377" s="145"/>
      <c r="Q377" s="136"/>
      <c r="R377" s="136"/>
      <c r="S377" s="136"/>
      <c r="T377" s="142"/>
      <c r="U377" s="142"/>
      <c r="V377" s="142"/>
      <c r="W377" s="142"/>
      <c r="X377" s="142"/>
      <c r="Y377" s="142"/>
      <c r="Z377" s="143"/>
      <c r="AA377" s="142"/>
      <c r="AB377" s="142"/>
      <c r="AC377" s="142"/>
      <c r="AD377" s="142"/>
      <c r="AE377" s="143"/>
    </row>
    <row r="378" spans="1:32">
      <c r="A378" s="77"/>
      <c r="B378" s="97"/>
      <c r="C378" s="144"/>
      <c r="D378" s="136"/>
      <c r="E378" s="136"/>
      <c r="F378" s="136"/>
      <c r="G378" s="136"/>
      <c r="H378" s="136"/>
      <c r="I378" s="144"/>
      <c r="J378" s="144"/>
      <c r="K378" s="136"/>
      <c r="L378" s="136"/>
      <c r="M378" s="136"/>
      <c r="N378" s="144"/>
      <c r="O378" s="144"/>
      <c r="P378" s="145"/>
      <c r="Q378" s="136"/>
      <c r="R378" s="136"/>
      <c r="S378" s="136"/>
      <c r="Z378" s="137"/>
      <c r="AE378" s="137"/>
    </row>
    <row r="379" spans="1:32" ht="13.5" thickBot="1">
      <c r="A379" s="77"/>
      <c r="B379" s="97"/>
      <c r="C379" s="144"/>
      <c r="D379" s="136"/>
      <c r="E379" s="136"/>
      <c r="F379" s="136"/>
      <c r="G379" s="136"/>
      <c r="H379" s="136"/>
      <c r="I379" s="144"/>
      <c r="J379" s="144"/>
      <c r="K379" s="136"/>
      <c r="L379" s="136"/>
      <c r="M379" s="136"/>
      <c r="N379" s="144"/>
      <c r="O379" s="144"/>
      <c r="P379" s="145"/>
      <c r="Q379" s="136"/>
      <c r="R379" s="136"/>
      <c r="S379" s="136"/>
      <c r="T379" s="142"/>
      <c r="U379" s="142"/>
      <c r="V379" s="142"/>
      <c r="W379" s="142"/>
      <c r="X379" s="142"/>
      <c r="Y379" s="142"/>
      <c r="Z379" s="143"/>
      <c r="AA379" s="142"/>
      <c r="AB379" s="142"/>
      <c r="AC379" s="142"/>
      <c r="AD379" s="142"/>
      <c r="AE379" s="143"/>
    </row>
    <row r="380" spans="1:32" ht="13.5" thickTop="1">
      <c r="A380" s="77"/>
      <c r="B380" s="97"/>
      <c r="C380" s="144"/>
      <c r="D380" s="136"/>
      <c r="E380" s="136"/>
      <c r="F380" s="136"/>
      <c r="G380" s="136"/>
      <c r="H380" s="136"/>
      <c r="I380" s="144"/>
      <c r="J380" s="144"/>
      <c r="K380" s="136"/>
      <c r="L380" s="136"/>
      <c r="M380" s="136"/>
      <c r="N380" s="144"/>
      <c r="O380" s="144"/>
      <c r="P380" s="145"/>
      <c r="Q380" s="150"/>
      <c r="R380" s="150"/>
      <c r="S380" s="150"/>
      <c r="T380" s="163"/>
      <c r="U380" s="163"/>
      <c r="V380" s="163"/>
      <c r="W380" s="163"/>
      <c r="X380" s="163"/>
      <c r="Y380" s="163"/>
      <c r="Z380" s="164"/>
      <c r="AA380" s="163"/>
      <c r="AB380" s="163"/>
      <c r="AC380" s="163"/>
      <c r="AD380" s="163"/>
      <c r="AE380" s="164"/>
      <c r="AF380" s="163"/>
    </row>
    <row r="381" spans="1:32" ht="13.5" thickBot="1">
      <c r="A381" s="77"/>
      <c r="B381" s="97"/>
      <c r="C381" s="144"/>
      <c r="D381" s="136"/>
      <c r="E381" s="136"/>
      <c r="F381" s="136"/>
      <c r="G381" s="136"/>
      <c r="H381" s="136"/>
      <c r="I381" s="144"/>
      <c r="J381" s="144"/>
      <c r="K381" s="136"/>
      <c r="L381" s="136"/>
      <c r="M381" s="136"/>
      <c r="N381" s="144"/>
      <c r="O381" s="144"/>
      <c r="P381" s="145"/>
      <c r="Q381" s="157"/>
      <c r="R381" s="157"/>
      <c r="S381" s="157"/>
      <c r="T381" s="165"/>
      <c r="U381" s="165"/>
      <c r="V381" s="165"/>
      <c r="W381" s="165"/>
      <c r="X381" s="165"/>
      <c r="Y381" s="165"/>
      <c r="Z381" s="166"/>
      <c r="AA381" s="165"/>
      <c r="AB381" s="165"/>
      <c r="AC381" s="165"/>
      <c r="AD381" s="165"/>
      <c r="AE381" s="166"/>
      <c r="AF381" s="167"/>
    </row>
    <row r="382" spans="1:32" ht="13.5" thickTop="1">
      <c r="A382" s="77"/>
      <c r="B382" s="97"/>
      <c r="C382" s="144"/>
      <c r="D382" s="136"/>
      <c r="E382" s="136"/>
      <c r="F382" s="136"/>
      <c r="G382" s="136"/>
      <c r="H382" s="136"/>
      <c r="I382" s="144"/>
      <c r="J382" s="144"/>
      <c r="K382" s="136"/>
      <c r="L382" s="136"/>
      <c r="M382" s="136"/>
      <c r="N382" s="144"/>
      <c r="O382" s="144"/>
      <c r="P382" s="145"/>
      <c r="Q382" s="136"/>
      <c r="R382" s="136"/>
      <c r="S382" s="136"/>
      <c r="Z382" s="137"/>
      <c r="AE382" s="137"/>
    </row>
    <row r="383" spans="1:32">
      <c r="A383" s="77"/>
      <c r="B383" s="97"/>
      <c r="C383" s="144"/>
      <c r="D383" s="136"/>
      <c r="E383" s="136"/>
      <c r="F383" s="136"/>
      <c r="G383" s="136"/>
      <c r="H383" s="136"/>
      <c r="I383" s="144"/>
      <c r="J383" s="144"/>
      <c r="K383" s="136"/>
      <c r="L383" s="136"/>
      <c r="M383" s="136"/>
      <c r="N383" s="144"/>
      <c r="O383" s="144"/>
      <c r="P383" s="145"/>
      <c r="Q383" s="136"/>
      <c r="R383" s="136"/>
      <c r="S383" s="136"/>
      <c r="T383" s="142"/>
      <c r="U383" s="142"/>
      <c r="V383" s="142"/>
      <c r="W383" s="142"/>
      <c r="X383" s="142"/>
      <c r="Y383" s="142"/>
      <c r="Z383" s="143"/>
      <c r="AA383" s="142"/>
      <c r="AB383" s="142"/>
      <c r="AC383" s="142"/>
      <c r="AD383" s="142"/>
      <c r="AE383" s="143"/>
    </row>
    <row r="384" spans="1:32">
      <c r="A384" s="77"/>
      <c r="B384" s="97"/>
      <c r="C384" s="144"/>
      <c r="D384" s="136"/>
      <c r="E384" s="136"/>
      <c r="F384" s="136"/>
      <c r="G384" s="136"/>
      <c r="H384" s="136"/>
      <c r="I384" s="144"/>
      <c r="J384" s="144"/>
      <c r="K384" s="136"/>
      <c r="L384" s="136"/>
      <c r="M384" s="136"/>
      <c r="N384" s="144"/>
      <c r="O384" s="144"/>
      <c r="P384" s="145"/>
      <c r="Q384" s="136"/>
      <c r="R384" s="136"/>
      <c r="S384" s="136"/>
      <c r="Z384" s="137"/>
      <c r="AE384" s="137"/>
    </row>
    <row r="385" spans="1:32">
      <c r="A385" s="77"/>
      <c r="B385" s="97"/>
      <c r="C385" s="144"/>
      <c r="D385" s="136"/>
      <c r="E385" s="136"/>
      <c r="F385" s="136"/>
      <c r="G385" s="136"/>
      <c r="H385" s="136"/>
      <c r="I385" s="144"/>
      <c r="J385" s="144"/>
      <c r="K385" s="136"/>
      <c r="L385" s="136"/>
      <c r="M385" s="136"/>
      <c r="N385" s="144"/>
      <c r="O385" s="144"/>
      <c r="P385" s="145"/>
      <c r="Q385" s="136"/>
      <c r="R385" s="136"/>
      <c r="S385" s="136"/>
      <c r="T385" s="142"/>
      <c r="U385" s="142"/>
      <c r="V385" s="142"/>
      <c r="W385" s="142"/>
      <c r="X385" s="142"/>
      <c r="Y385" s="142"/>
      <c r="Z385" s="143"/>
      <c r="AA385" s="142"/>
      <c r="AB385" s="142"/>
      <c r="AC385" s="142"/>
      <c r="AD385" s="142"/>
      <c r="AE385" s="143"/>
    </row>
    <row r="386" spans="1:32">
      <c r="A386" s="77"/>
      <c r="B386" s="97"/>
      <c r="C386" s="144"/>
      <c r="D386" s="136"/>
      <c r="E386" s="136"/>
      <c r="F386" s="136"/>
      <c r="G386" s="136"/>
      <c r="H386" s="136"/>
      <c r="I386" s="144"/>
      <c r="J386" s="144"/>
      <c r="K386" s="136"/>
      <c r="L386" s="136"/>
      <c r="M386" s="136"/>
      <c r="N386" s="144"/>
      <c r="O386" s="144"/>
      <c r="P386" s="145"/>
      <c r="Q386" s="136"/>
      <c r="R386" s="136"/>
      <c r="S386" s="136"/>
      <c r="Z386" s="137"/>
      <c r="AE386" s="137"/>
    </row>
    <row r="387" spans="1:32">
      <c r="A387" s="77"/>
      <c r="B387" s="97"/>
      <c r="C387" s="144"/>
      <c r="D387" s="136"/>
      <c r="E387" s="136"/>
      <c r="F387" s="136"/>
      <c r="G387" s="136"/>
      <c r="H387" s="136"/>
      <c r="I387" s="144"/>
      <c r="J387" s="144"/>
      <c r="K387" s="136"/>
      <c r="L387" s="136"/>
      <c r="M387" s="136"/>
      <c r="N387" s="144"/>
      <c r="O387" s="144"/>
      <c r="P387" s="145"/>
      <c r="Q387" s="136"/>
      <c r="R387" s="136"/>
      <c r="S387" s="136"/>
      <c r="T387" s="142"/>
      <c r="U387" s="142"/>
      <c r="V387" s="142"/>
      <c r="W387" s="142"/>
      <c r="X387" s="142"/>
      <c r="Y387" s="142"/>
      <c r="Z387" s="143"/>
      <c r="AA387" s="142"/>
      <c r="AB387" s="142"/>
      <c r="AC387" s="142"/>
      <c r="AD387" s="142"/>
      <c r="AE387" s="143"/>
    </row>
    <row r="388" spans="1:32">
      <c r="A388" s="77"/>
      <c r="B388" s="97"/>
      <c r="C388" s="144"/>
      <c r="D388" s="136"/>
      <c r="E388" s="136"/>
      <c r="F388" s="136"/>
      <c r="G388" s="136"/>
      <c r="H388" s="136"/>
      <c r="I388" s="144"/>
      <c r="J388" s="144"/>
      <c r="K388" s="136"/>
      <c r="L388" s="136"/>
      <c r="M388" s="136"/>
      <c r="N388" s="144"/>
      <c r="O388" s="144"/>
      <c r="P388" s="145"/>
      <c r="Q388" s="136"/>
      <c r="R388" s="136"/>
      <c r="S388" s="136"/>
      <c r="Z388" s="137"/>
      <c r="AE388" s="137"/>
    </row>
    <row r="389" spans="1:32" ht="13.5" thickBot="1">
      <c r="A389" s="77"/>
      <c r="B389" s="97"/>
      <c r="C389" s="144"/>
      <c r="D389" s="136"/>
      <c r="E389" s="136"/>
      <c r="F389" s="136"/>
      <c r="G389" s="136"/>
      <c r="H389" s="136"/>
      <c r="I389" s="144"/>
      <c r="J389" s="144"/>
      <c r="K389" s="136"/>
      <c r="L389" s="136"/>
      <c r="M389" s="136"/>
      <c r="N389" s="144"/>
      <c r="O389" s="144"/>
      <c r="P389" s="145"/>
      <c r="Q389" s="136"/>
      <c r="R389" s="136"/>
      <c r="S389" s="136"/>
      <c r="T389" s="111"/>
      <c r="U389" s="111"/>
      <c r="V389" s="111"/>
      <c r="W389" s="111"/>
      <c r="X389" s="111"/>
      <c r="Y389" s="111"/>
      <c r="Z389" s="168"/>
      <c r="AA389" s="111"/>
      <c r="AB389" s="111"/>
      <c r="AC389" s="111"/>
      <c r="AD389" s="111"/>
      <c r="AE389" s="168"/>
    </row>
    <row r="390" spans="1:32">
      <c r="A390" s="85"/>
      <c r="B390" s="72"/>
      <c r="C390" s="133"/>
      <c r="D390" s="134"/>
      <c r="E390" s="134"/>
      <c r="F390" s="134"/>
      <c r="G390" s="134"/>
      <c r="H390" s="134"/>
      <c r="I390" s="133"/>
      <c r="J390" s="133"/>
      <c r="K390" s="134"/>
      <c r="L390" s="134"/>
      <c r="M390" s="134"/>
      <c r="N390" s="133"/>
      <c r="O390" s="133"/>
      <c r="P390" s="135"/>
      <c r="Q390" s="136"/>
      <c r="R390" s="136"/>
      <c r="S390" s="136"/>
      <c r="T390" s="136"/>
      <c r="Z390" s="137"/>
      <c r="AE390" s="137"/>
    </row>
    <row r="391" spans="1:32">
      <c r="A391" s="77"/>
      <c r="B391" s="138"/>
      <c r="C391" s="139"/>
      <c r="D391" s="140"/>
      <c r="E391" s="140"/>
      <c r="F391" s="140"/>
      <c r="G391" s="140"/>
      <c r="H391" s="140"/>
      <c r="I391" s="139"/>
      <c r="J391" s="139"/>
      <c r="K391" s="140"/>
      <c r="L391" s="140"/>
      <c r="M391" s="140"/>
      <c r="N391" s="139"/>
      <c r="O391" s="139"/>
      <c r="P391" s="141"/>
      <c r="Q391" s="136"/>
      <c r="R391" s="136"/>
      <c r="S391" s="136"/>
      <c r="T391" s="142"/>
      <c r="U391" s="142"/>
      <c r="V391" s="142"/>
      <c r="W391" s="142"/>
      <c r="X391" s="142"/>
      <c r="Y391" s="142"/>
      <c r="Z391" s="143"/>
      <c r="AA391" s="142"/>
      <c r="AB391" s="142"/>
      <c r="AC391" s="142"/>
      <c r="AD391" s="142"/>
      <c r="AE391" s="143"/>
      <c r="AF391" s="112"/>
    </row>
    <row r="392" spans="1:32">
      <c r="A392" s="77"/>
      <c r="B392" s="97"/>
      <c r="C392" s="144"/>
      <c r="D392" s="136"/>
      <c r="E392" s="136"/>
      <c r="F392" s="136"/>
      <c r="G392" s="136"/>
      <c r="H392" s="136"/>
      <c r="I392" s="144"/>
      <c r="J392" s="144"/>
      <c r="K392" s="136"/>
      <c r="L392" s="136"/>
      <c r="M392" s="136"/>
      <c r="N392" s="144"/>
      <c r="O392" s="144"/>
      <c r="P392" s="145"/>
      <c r="Q392" s="136"/>
      <c r="R392" s="136"/>
      <c r="S392" s="136"/>
      <c r="Z392" s="137"/>
      <c r="AE392" s="137"/>
    </row>
    <row r="393" spans="1:32">
      <c r="A393" s="77"/>
      <c r="B393" s="97"/>
      <c r="C393" s="144"/>
      <c r="D393" s="136"/>
      <c r="E393" s="136"/>
      <c r="F393" s="136"/>
      <c r="G393" s="136"/>
      <c r="H393" s="136"/>
      <c r="I393" s="144"/>
      <c r="J393" s="144"/>
      <c r="K393" s="136"/>
      <c r="L393" s="136"/>
      <c r="M393" s="136"/>
      <c r="N393" s="144"/>
      <c r="O393" s="144"/>
      <c r="P393" s="145"/>
      <c r="Q393" s="136"/>
      <c r="R393" s="136"/>
      <c r="S393" s="136"/>
      <c r="T393" s="142"/>
      <c r="U393" s="169"/>
      <c r="V393" s="142"/>
      <c r="W393" s="142"/>
      <c r="X393" s="169"/>
      <c r="Y393" s="142"/>
      <c r="Z393" s="143"/>
      <c r="AA393" s="142"/>
      <c r="AB393" s="142"/>
      <c r="AC393" s="169"/>
      <c r="AD393" s="142"/>
      <c r="AE393" s="143"/>
    </row>
    <row r="394" spans="1:32">
      <c r="A394" s="77"/>
      <c r="B394" s="97"/>
      <c r="C394" s="144"/>
      <c r="D394" s="136"/>
      <c r="E394" s="136"/>
      <c r="F394" s="136"/>
      <c r="G394" s="136"/>
      <c r="H394" s="136"/>
      <c r="I394" s="144"/>
      <c r="J394" s="144"/>
      <c r="K394" s="136"/>
      <c r="L394" s="136"/>
      <c r="M394" s="136"/>
      <c r="N394" s="144"/>
      <c r="O394" s="144"/>
      <c r="P394" s="145"/>
      <c r="Q394" s="136"/>
      <c r="R394" s="136"/>
      <c r="S394" s="136"/>
      <c r="Z394" s="137"/>
      <c r="AE394" s="137"/>
    </row>
    <row r="395" spans="1:32" ht="13.5" thickBot="1">
      <c r="A395" s="77"/>
      <c r="B395" s="97"/>
      <c r="C395" s="144"/>
      <c r="D395" s="136"/>
      <c r="E395" s="136"/>
      <c r="F395" s="136"/>
      <c r="G395" s="136"/>
      <c r="H395" s="136"/>
      <c r="I395" s="144"/>
      <c r="J395" s="144"/>
      <c r="K395" s="136"/>
      <c r="L395" s="136"/>
      <c r="M395" s="136"/>
      <c r="N395" s="144"/>
      <c r="O395" s="144"/>
      <c r="P395" s="145"/>
      <c r="Q395" s="136"/>
      <c r="R395" s="136"/>
      <c r="S395" s="136"/>
      <c r="T395" s="142"/>
      <c r="U395" s="142"/>
      <c r="V395" s="142"/>
      <c r="W395" s="142"/>
      <c r="X395" s="142"/>
      <c r="Y395" s="142"/>
      <c r="Z395" s="143"/>
      <c r="AA395" s="142"/>
      <c r="AB395" s="142"/>
      <c r="AC395" s="142"/>
      <c r="AD395" s="142"/>
      <c r="AE395" s="143"/>
    </row>
    <row r="396" spans="1:32" ht="13.5" thickTop="1">
      <c r="A396" s="77"/>
      <c r="B396" s="170"/>
      <c r="C396" s="171"/>
      <c r="D396" s="172"/>
      <c r="E396" s="172"/>
      <c r="F396" s="172"/>
      <c r="G396" s="172"/>
      <c r="H396" s="172"/>
      <c r="I396" s="171"/>
      <c r="J396" s="171"/>
      <c r="K396" s="172"/>
      <c r="L396" s="172"/>
      <c r="M396" s="172"/>
      <c r="N396" s="171"/>
      <c r="O396" s="171"/>
      <c r="P396" s="173"/>
      <c r="Q396" s="150"/>
      <c r="R396" s="150"/>
      <c r="S396" s="150"/>
      <c r="T396" s="163"/>
      <c r="U396" s="163"/>
      <c r="V396" s="163"/>
      <c r="W396" s="163"/>
      <c r="X396" s="163"/>
      <c r="Y396" s="163"/>
      <c r="Z396" s="164"/>
      <c r="AA396" s="163"/>
      <c r="AB396" s="163"/>
      <c r="AC396" s="163"/>
      <c r="AD396" s="163"/>
      <c r="AE396" s="164"/>
      <c r="AF396" s="163"/>
    </row>
    <row r="397" spans="1:32" ht="13.5" thickBot="1">
      <c r="A397" s="77"/>
      <c r="B397" s="170"/>
      <c r="C397" s="171"/>
      <c r="D397" s="172"/>
      <c r="E397" s="172"/>
      <c r="F397" s="172"/>
      <c r="G397" s="172"/>
      <c r="H397" s="172"/>
      <c r="I397" s="171"/>
      <c r="J397" s="171"/>
      <c r="K397" s="172"/>
      <c r="L397" s="172"/>
      <c r="M397" s="172"/>
      <c r="N397" s="171"/>
      <c r="O397" s="171"/>
      <c r="P397" s="173"/>
      <c r="Q397" s="157"/>
      <c r="R397" s="157"/>
      <c r="S397" s="157"/>
      <c r="T397" s="165"/>
      <c r="U397" s="165"/>
      <c r="V397" s="165"/>
      <c r="W397" s="165"/>
      <c r="X397" s="165"/>
      <c r="Y397" s="165"/>
      <c r="Z397" s="166"/>
      <c r="AA397" s="165"/>
      <c r="AB397" s="165"/>
      <c r="AC397" s="165"/>
      <c r="AD397" s="165"/>
      <c r="AE397" s="166"/>
      <c r="AF397" s="167"/>
    </row>
    <row r="398" spans="1:32" ht="13.5" thickTop="1">
      <c r="A398" s="77"/>
      <c r="B398" s="97"/>
      <c r="C398" s="144"/>
      <c r="D398" s="136"/>
      <c r="E398" s="136"/>
      <c r="F398" s="136"/>
      <c r="G398" s="136"/>
      <c r="H398" s="136"/>
      <c r="I398" s="144"/>
      <c r="J398" s="144"/>
      <c r="K398" s="136"/>
      <c r="L398" s="136"/>
      <c r="M398" s="136"/>
      <c r="N398" s="144"/>
      <c r="O398" s="144"/>
      <c r="P398" s="145"/>
      <c r="Q398" s="136"/>
      <c r="R398" s="136"/>
      <c r="S398" s="136"/>
      <c r="Z398" s="137"/>
      <c r="AE398" s="137"/>
    </row>
    <row r="399" spans="1:32">
      <c r="A399" s="77"/>
      <c r="B399" s="97"/>
      <c r="C399" s="144"/>
      <c r="D399" s="136"/>
      <c r="E399" s="136"/>
      <c r="F399" s="136"/>
      <c r="G399" s="136"/>
      <c r="H399" s="136"/>
      <c r="I399" s="144"/>
      <c r="J399" s="144"/>
      <c r="K399" s="136"/>
      <c r="L399" s="136"/>
      <c r="M399" s="136"/>
      <c r="N399" s="144"/>
      <c r="O399" s="144"/>
      <c r="P399" s="145"/>
      <c r="Q399" s="136"/>
      <c r="R399" s="136"/>
      <c r="S399" s="136"/>
      <c r="T399" s="142"/>
      <c r="U399" s="142"/>
      <c r="V399" s="142"/>
      <c r="W399" s="142"/>
      <c r="X399" s="142"/>
      <c r="Y399" s="142"/>
      <c r="Z399" s="143"/>
      <c r="AA399" s="142"/>
      <c r="AB399" s="142"/>
      <c r="AC399" s="142"/>
      <c r="AD399" s="142"/>
      <c r="AE399" s="143"/>
    </row>
    <row r="400" spans="1:32">
      <c r="A400" s="77"/>
      <c r="B400" s="97"/>
      <c r="C400" s="144"/>
      <c r="D400" s="136"/>
      <c r="E400" s="136"/>
      <c r="F400" s="136"/>
      <c r="G400" s="136"/>
      <c r="H400" s="136"/>
      <c r="I400" s="144"/>
      <c r="J400" s="144"/>
      <c r="K400" s="136"/>
      <c r="L400" s="136"/>
      <c r="M400" s="136"/>
      <c r="N400" s="144"/>
      <c r="O400" s="144"/>
      <c r="P400" s="145"/>
      <c r="Q400" s="136"/>
      <c r="R400" s="136"/>
      <c r="S400" s="136"/>
      <c r="Z400" s="137"/>
      <c r="AE400" s="137"/>
    </row>
    <row r="401" spans="1:32">
      <c r="A401" s="77"/>
      <c r="B401" s="97"/>
      <c r="C401" s="144"/>
      <c r="D401" s="136"/>
      <c r="E401" s="136"/>
      <c r="F401" s="136"/>
      <c r="G401" s="136"/>
      <c r="H401" s="136"/>
      <c r="I401" s="144"/>
      <c r="J401" s="144"/>
      <c r="K401" s="136"/>
      <c r="L401" s="136"/>
      <c r="M401" s="136"/>
      <c r="N401" s="144"/>
      <c r="O401" s="144"/>
      <c r="P401" s="145"/>
      <c r="Q401" s="136"/>
      <c r="R401" s="136"/>
      <c r="S401" s="136"/>
      <c r="T401" s="142"/>
      <c r="U401" s="142"/>
      <c r="V401" s="142"/>
      <c r="W401" s="142"/>
      <c r="X401" s="142"/>
      <c r="Y401" s="142"/>
      <c r="Z401" s="143"/>
      <c r="AA401" s="142"/>
      <c r="AB401" s="142"/>
      <c r="AC401" s="142"/>
      <c r="AD401" s="142"/>
      <c r="AE401" s="143"/>
    </row>
    <row r="402" spans="1:32">
      <c r="A402" s="77"/>
      <c r="B402" s="97"/>
      <c r="C402" s="144"/>
      <c r="D402" s="136"/>
      <c r="E402" s="136"/>
      <c r="F402" s="136"/>
      <c r="G402" s="136"/>
      <c r="H402" s="136"/>
      <c r="I402" s="144"/>
      <c r="J402" s="144"/>
      <c r="K402" s="136"/>
      <c r="L402" s="136"/>
      <c r="M402" s="136"/>
      <c r="N402" s="144"/>
      <c r="O402" s="144"/>
      <c r="P402" s="145"/>
      <c r="Q402" s="136"/>
      <c r="R402" s="136"/>
      <c r="S402" s="136"/>
      <c r="Z402" s="137"/>
      <c r="AE402" s="137"/>
    </row>
    <row r="403" spans="1:32" ht="13.5" thickBot="1">
      <c r="A403" s="77"/>
      <c r="B403" s="97"/>
      <c r="C403" s="144"/>
      <c r="D403" s="136"/>
      <c r="E403" s="136"/>
      <c r="F403" s="136"/>
      <c r="G403" s="136"/>
      <c r="H403" s="136"/>
      <c r="I403" s="144"/>
      <c r="J403" s="144"/>
      <c r="K403" s="136"/>
      <c r="L403" s="136"/>
      <c r="M403" s="136"/>
      <c r="N403" s="144"/>
      <c r="O403" s="144"/>
      <c r="P403" s="145"/>
      <c r="Q403" s="136"/>
      <c r="R403" s="136"/>
      <c r="S403" s="136"/>
      <c r="T403" s="142"/>
      <c r="U403" s="142"/>
      <c r="V403" s="142"/>
      <c r="W403" s="142"/>
      <c r="X403" s="142"/>
      <c r="Y403" s="142"/>
      <c r="Z403" s="143"/>
      <c r="AA403" s="142"/>
      <c r="AB403" s="142"/>
      <c r="AC403" s="142"/>
      <c r="AD403" s="142"/>
      <c r="AE403" s="143"/>
    </row>
    <row r="404" spans="1:32" ht="13.5" thickTop="1">
      <c r="A404" s="77"/>
      <c r="B404" s="97"/>
      <c r="C404" s="144"/>
      <c r="D404" s="136"/>
      <c r="E404" s="136"/>
      <c r="F404" s="136"/>
      <c r="G404" s="136"/>
      <c r="H404" s="136"/>
      <c r="I404" s="144"/>
      <c r="J404" s="144"/>
      <c r="K404" s="136"/>
      <c r="L404" s="136"/>
      <c r="M404" s="136"/>
      <c r="N404" s="144"/>
      <c r="O404" s="144"/>
      <c r="P404" s="145"/>
      <c r="Q404" s="150"/>
      <c r="R404" s="150"/>
      <c r="S404" s="150"/>
      <c r="T404" s="163"/>
      <c r="U404" s="163"/>
      <c r="V404" s="163"/>
      <c r="W404" s="163"/>
      <c r="X404" s="163"/>
      <c r="Y404" s="163"/>
      <c r="Z404" s="164"/>
      <c r="AA404" s="163"/>
      <c r="AB404" s="163"/>
      <c r="AC404" s="163"/>
      <c r="AD404" s="163"/>
      <c r="AE404" s="164"/>
      <c r="AF404" s="163"/>
    </row>
    <row r="405" spans="1:32" ht="13.5" thickBot="1">
      <c r="A405" s="77"/>
      <c r="B405" s="97"/>
      <c r="C405" s="144"/>
      <c r="D405" s="136"/>
      <c r="E405" s="136"/>
      <c r="F405" s="136"/>
      <c r="G405" s="136"/>
      <c r="H405" s="136"/>
      <c r="I405" s="144"/>
      <c r="J405" s="144"/>
      <c r="K405" s="136"/>
      <c r="L405" s="136"/>
      <c r="M405" s="136"/>
      <c r="N405" s="144"/>
      <c r="O405" s="144"/>
      <c r="P405" s="145"/>
      <c r="Q405" s="157"/>
      <c r="R405" s="157"/>
      <c r="S405" s="157"/>
      <c r="T405" s="165"/>
      <c r="U405" s="165"/>
      <c r="V405" s="165"/>
      <c r="W405" s="165"/>
      <c r="X405" s="165"/>
      <c r="Y405" s="165"/>
      <c r="Z405" s="166"/>
      <c r="AA405" s="165"/>
      <c r="AB405" s="165"/>
      <c r="AC405" s="165"/>
      <c r="AD405" s="165"/>
      <c r="AE405" s="166"/>
      <c r="AF405" s="167"/>
    </row>
    <row r="406" spans="1:32" ht="13.5" thickTop="1">
      <c r="A406" s="77"/>
      <c r="B406" s="97"/>
      <c r="C406" s="144"/>
      <c r="D406" s="136"/>
      <c r="E406" s="136"/>
      <c r="F406" s="136"/>
      <c r="G406" s="136"/>
      <c r="H406" s="136"/>
      <c r="I406" s="144"/>
      <c r="J406" s="144"/>
      <c r="K406" s="136"/>
      <c r="L406" s="136"/>
      <c r="M406" s="136"/>
      <c r="N406" s="144"/>
      <c r="O406" s="144"/>
      <c r="P406" s="145"/>
      <c r="Q406" s="136"/>
      <c r="R406" s="136"/>
      <c r="S406" s="136"/>
      <c r="Z406" s="137"/>
      <c r="AE406" s="137"/>
    </row>
    <row r="407" spans="1:32">
      <c r="A407" s="77"/>
      <c r="B407" s="97"/>
      <c r="C407" s="144"/>
      <c r="D407" s="136"/>
      <c r="E407" s="136"/>
      <c r="F407" s="136"/>
      <c r="G407" s="136"/>
      <c r="H407" s="136"/>
      <c r="I407" s="144"/>
      <c r="J407" s="144"/>
      <c r="K407" s="136"/>
      <c r="L407" s="136"/>
      <c r="M407" s="136"/>
      <c r="N407" s="144"/>
      <c r="O407" s="144"/>
      <c r="P407" s="145"/>
      <c r="Q407" s="136"/>
      <c r="R407" s="136"/>
      <c r="S407" s="136"/>
      <c r="T407" s="142"/>
      <c r="U407" s="142"/>
      <c r="V407" s="142"/>
      <c r="W407" s="142"/>
      <c r="X407" s="142"/>
      <c r="Y407" s="142"/>
      <c r="Z407" s="143"/>
      <c r="AA407" s="142"/>
      <c r="AB407" s="142"/>
      <c r="AC407" s="142"/>
      <c r="AD407" s="142"/>
      <c r="AE407" s="143"/>
      <c r="AF407" s="112"/>
    </row>
    <row r="408" spans="1:32">
      <c r="A408" s="77"/>
      <c r="B408" s="97"/>
      <c r="C408" s="144"/>
      <c r="D408" s="136"/>
      <c r="E408" s="136"/>
      <c r="F408" s="136"/>
      <c r="G408" s="136"/>
      <c r="H408" s="136"/>
      <c r="I408" s="144"/>
      <c r="J408" s="144"/>
      <c r="K408" s="136"/>
      <c r="L408" s="136"/>
      <c r="M408" s="136"/>
      <c r="N408" s="144"/>
      <c r="O408" s="144"/>
      <c r="P408" s="145"/>
      <c r="Q408" s="136"/>
      <c r="R408" s="136"/>
      <c r="S408" s="136"/>
      <c r="Z408" s="137"/>
      <c r="AE408" s="137"/>
      <c r="AF408" s="112"/>
    </row>
    <row r="409" spans="1:32">
      <c r="A409" s="77"/>
      <c r="B409" s="97"/>
      <c r="C409" s="144"/>
      <c r="D409" s="136"/>
      <c r="E409" s="136"/>
      <c r="F409" s="136"/>
      <c r="G409" s="136"/>
      <c r="H409" s="136"/>
      <c r="I409" s="144"/>
      <c r="J409" s="144"/>
      <c r="K409" s="136"/>
      <c r="L409" s="136"/>
      <c r="M409" s="136"/>
      <c r="N409" s="144"/>
      <c r="O409" s="144"/>
      <c r="P409" s="145"/>
      <c r="Q409" s="136"/>
      <c r="R409" s="136"/>
      <c r="S409" s="136"/>
      <c r="T409" s="142"/>
      <c r="U409" s="142"/>
      <c r="V409" s="142"/>
      <c r="W409" s="142"/>
      <c r="X409" s="142"/>
      <c r="Y409" s="142"/>
      <c r="Z409" s="143"/>
      <c r="AA409" s="142"/>
      <c r="AB409" s="142"/>
      <c r="AC409" s="142"/>
      <c r="AD409" s="142"/>
      <c r="AE409" s="143"/>
    </row>
    <row r="410" spans="1:32">
      <c r="A410" s="77"/>
      <c r="B410" s="97"/>
      <c r="C410" s="144"/>
      <c r="D410" s="136"/>
      <c r="E410" s="136"/>
      <c r="F410" s="136"/>
      <c r="G410" s="136"/>
      <c r="H410" s="136"/>
      <c r="I410" s="144"/>
      <c r="J410" s="144"/>
      <c r="K410" s="136"/>
      <c r="L410" s="136"/>
      <c r="M410" s="136"/>
      <c r="N410" s="144"/>
      <c r="O410" s="144"/>
      <c r="P410" s="145"/>
      <c r="Q410" s="136"/>
      <c r="R410" s="136"/>
      <c r="S410" s="136"/>
      <c r="Z410" s="137"/>
      <c r="AE410" s="137"/>
    </row>
    <row r="411" spans="1:32" ht="13.5" thickBot="1">
      <c r="A411" s="77"/>
      <c r="B411" s="97"/>
      <c r="C411" s="144"/>
      <c r="D411" s="136"/>
      <c r="E411" s="136"/>
      <c r="F411" s="136"/>
      <c r="G411" s="136"/>
      <c r="H411" s="136"/>
      <c r="I411" s="144"/>
      <c r="J411" s="144"/>
      <c r="K411" s="136"/>
      <c r="L411" s="136"/>
      <c r="M411" s="136"/>
      <c r="N411" s="144"/>
      <c r="O411" s="144"/>
      <c r="P411" s="145"/>
      <c r="Q411" s="136"/>
      <c r="R411" s="136"/>
      <c r="S411" s="136"/>
      <c r="T411" s="142"/>
      <c r="U411" s="142"/>
      <c r="V411" s="142"/>
      <c r="W411" s="142"/>
      <c r="X411" s="142"/>
      <c r="Y411" s="142"/>
      <c r="Z411" s="143"/>
      <c r="AA411" s="142"/>
      <c r="AB411" s="142"/>
      <c r="AC411" s="142"/>
      <c r="AD411" s="142"/>
      <c r="AE411" s="143"/>
    </row>
    <row r="412" spans="1:32" ht="13.5" thickTop="1">
      <c r="A412" s="77"/>
      <c r="B412" s="97"/>
      <c r="C412" s="144"/>
      <c r="D412" s="136"/>
      <c r="E412" s="136"/>
      <c r="F412" s="136"/>
      <c r="G412" s="136"/>
      <c r="H412" s="136"/>
      <c r="I412" s="144"/>
      <c r="J412" s="144"/>
      <c r="K412" s="136"/>
      <c r="L412" s="136"/>
      <c r="M412" s="136"/>
      <c r="N412" s="144"/>
      <c r="O412" s="144"/>
      <c r="P412" s="145"/>
      <c r="Q412" s="150"/>
      <c r="R412" s="150"/>
      <c r="S412" s="150"/>
      <c r="T412" s="163"/>
      <c r="U412" s="163"/>
      <c r="V412" s="163"/>
      <c r="W412" s="163"/>
      <c r="X412" s="163"/>
      <c r="Y412" s="163"/>
      <c r="Z412" s="164"/>
      <c r="AA412" s="163"/>
      <c r="AB412" s="163"/>
      <c r="AC412" s="163"/>
      <c r="AD412" s="163"/>
      <c r="AE412" s="164"/>
      <c r="AF412" s="163"/>
    </row>
    <row r="413" spans="1:32" ht="13.5" thickBot="1">
      <c r="A413" s="77"/>
      <c r="B413" s="97"/>
      <c r="C413" s="144"/>
      <c r="D413" s="136"/>
      <c r="E413" s="136"/>
      <c r="F413" s="136"/>
      <c r="G413" s="136"/>
      <c r="H413" s="136"/>
      <c r="I413" s="144"/>
      <c r="J413" s="144"/>
      <c r="K413" s="136"/>
      <c r="L413" s="136"/>
      <c r="M413" s="136"/>
      <c r="N413" s="144"/>
      <c r="O413" s="144"/>
      <c r="P413" s="145"/>
      <c r="Q413" s="157"/>
      <c r="R413" s="157"/>
      <c r="S413" s="157"/>
      <c r="T413" s="165"/>
      <c r="U413" s="165"/>
      <c r="V413" s="165"/>
      <c r="W413" s="165"/>
      <c r="X413" s="165"/>
      <c r="Y413" s="165"/>
      <c r="Z413" s="166"/>
      <c r="AA413" s="165"/>
      <c r="AB413" s="165"/>
      <c r="AC413" s="165"/>
      <c r="AD413" s="165"/>
      <c r="AE413" s="166"/>
      <c r="AF413" s="167"/>
    </row>
    <row r="414" spans="1:32" ht="13.5" thickTop="1">
      <c r="A414" s="77"/>
      <c r="B414" s="97"/>
      <c r="C414" s="144"/>
      <c r="D414" s="136"/>
      <c r="E414" s="136"/>
      <c r="F414" s="136"/>
      <c r="G414" s="136"/>
      <c r="H414" s="136"/>
      <c r="I414" s="144"/>
      <c r="J414" s="144"/>
      <c r="K414" s="136"/>
      <c r="L414" s="136"/>
      <c r="M414" s="136"/>
      <c r="N414" s="144"/>
      <c r="O414" s="144"/>
      <c r="P414" s="145"/>
      <c r="Q414" s="136"/>
      <c r="R414" s="136"/>
      <c r="S414" s="136"/>
      <c r="Z414" s="137"/>
      <c r="AE414" s="137"/>
    </row>
    <row r="415" spans="1:32">
      <c r="A415" s="77"/>
      <c r="B415" s="97"/>
      <c r="C415" s="144"/>
      <c r="D415" s="136"/>
      <c r="E415" s="136"/>
      <c r="F415" s="136"/>
      <c r="G415" s="136"/>
      <c r="H415" s="136"/>
      <c r="I415" s="144"/>
      <c r="J415" s="144"/>
      <c r="K415" s="136"/>
      <c r="L415" s="136"/>
      <c r="M415" s="136"/>
      <c r="N415" s="144"/>
      <c r="O415" s="144"/>
      <c r="P415" s="145"/>
      <c r="Q415" s="136"/>
      <c r="R415" s="136"/>
      <c r="S415" s="136"/>
      <c r="T415" s="142"/>
      <c r="U415" s="142"/>
      <c r="V415" s="142"/>
      <c r="W415" s="142"/>
      <c r="X415" s="142"/>
      <c r="Y415" s="142"/>
      <c r="Z415" s="143"/>
      <c r="AA415" s="142"/>
      <c r="AB415" s="142"/>
      <c r="AC415" s="142"/>
      <c r="AD415" s="142"/>
      <c r="AE415" s="143"/>
    </row>
    <row r="416" spans="1:32">
      <c r="A416" s="77"/>
      <c r="B416" s="97"/>
      <c r="C416" s="144"/>
      <c r="D416" s="136"/>
      <c r="E416" s="136"/>
      <c r="F416" s="136"/>
      <c r="G416" s="136"/>
      <c r="H416" s="136"/>
      <c r="I416" s="144"/>
      <c r="J416" s="144"/>
      <c r="K416" s="136"/>
      <c r="L416" s="136"/>
      <c r="M416" s="136"/>
      <c r="N416" s="144"/>
      <c r="O416" s="144"/>
      <c r="P416" s="145"/>
      <c r="Q416" s="136"/>
      <c r="R416" s="136"/>
      <c r="S416" s="136"/>
      <c r="Z416" s="137"/>
      <c r="AE416" s="137"/>
    </row>
    <row r="417" spans="1:32">
      <c r="A417" s="77"/>
      <c r="B417" s="97"/>
      <c r="C417" s="144"/>
      <c r="D417" s="136"/>
      <c r="E417" s="136"/>
      <c r="F417" s="136"/>
      <c r="G417" s="136"/>
      <c r="H417" s="136"/>
      <c r="I417" s="144"/>
      <c r="J417" s="144"/>
      <c r="K417" s="136"/>
      <c r="L417" s="136"/>
      <c r="M417" s="136"/>
      <c r="N417" s="144"/>
      <c r="O417" s="144"/>
      <c r="P417" s="145"/>
      <c r="Q417" s="136"/>
      <c r="R417" s="136"/>
      <c r="S417" s="136"/>
      <c r="T417" s="142"/>
      <c r="U417" s="142"/>
      <c r="V417" s="142"/>
      <c r="W417" s="142"/>
      <c r="X417" s="142"/>
      <c r="Y417" s="142"/>
      <c r="Z417" s="143"/>
      <c r="AA417" s="142"/>
      <c r="AB417" s="142"/>
      <c r="AC417" s="142"/>
      <c r="AD417" s="142"/>
      <c r="AE417" s="143"/>
    </row>
    <row r="418" spans="1:32">
      <c r="A418" s="77"/>
      <c r="B418" s="97"/>
      <c r="C418" s="144"/>
      <c r="D418" s="136"/>
      <c r="E418" s="136"/>
      <c r="F418" s="136"/>
      <c r="G418" s="136"/>
      <c r="H418" s="136"/>
      <c r="I418" s="144"/>
      <c r="J418" s="144"/>
      <c r="K418" s="136"/>
      <c r="L418" s="136"/>
      <c r="M418" s="136"/>
      <c r="N418" s="144"/>
      <c r="O418" s="144"/>
      <c r="P418" s="145"/>
      <c r="Q418" s="136"/>
      <c r="R418" s="136"/>
      <c r="S418" s="136"/>
      <c r="Z418" s="137"/>
      <c r="AE418" s="137"/>
    </row>
    <row r="419" spans="1:32">
      <c r="A419" s="77"/>
      <c r="B419" s="97"/>
      <c r="C419" s="144"/>
      <c r="D419" s="136"/>
      <c r="E419" s="136"/>
      <c r="F419" s="136"/>
      <c r="G419" s="136"/>
      <c r="H419" s="136"/>
      <c r="I419" s="144"/>
      <c r="J419" s="144"/>
      <c r="K419" s="136"/>
      <c r="L419" s="136"/>
      <c r="M419" s="136"/>
      <c r="N419" s="144"/>
      <c r="O419" s="144"/>
      <c r="P419" s="145"/>
      <c r="Q419" s="136"/>
      <c r="R419" s="136"/>
      <c r="S419" s="136"/>
      <c r="T419" s="142"/>
      <c r="U419" s="142"/>
      <c r="V419" s="142"/>
      <c r="W419" s="142"/>
      <c r="X419" s="142"/>
      <c r="Y419" s="142"/>
      <c r="Z419" s="143"/>
      <c r="AA419" s="142"/>
      <c r="AB419" s="142"/>
      <c r="AC419" s="142"/>
      <c r="AD419" s="142"/>
      <c r="AE419" s="143"/>
    </row>
    <row r="420" spans="1:32">
      <c r="A420" s="77"/>
      <c r="B420" s="97"/>
      <c r="C420" s="144"/>
      <c r="D420" s="136"/>
      <c r="E420" s="136"/>
      <c r="F420" s="136"/>
      <c r="G420" s="136"/>
      <c r="H420" s="136"/>
      <c r="I420" s="144"/>
      <c r="J420" s="144"/>
      <c r="K420" s="136"/>
      <c r="L420" s="136"/>
      <c r="M420" s="136"/>
      <c r="N420" s="144"/>
      <c r="O420" s="144"/>
      <c r="P420" s="145"/>
      <c r="Q420" s="136"/>
      <c r="R420" s="136"/>
      <c r="S420" s="136"/>
      <c r="Z420" s="137"/>
      <c r="AE420" s="137"/>
    </row>
    <row r="421" spans="1:32" ht="13.5" thickBot="1">
      <c r="A421" s="77"/>
      <c r="B421" s="97"/>
      <c r="C421" s="144"/>
      <c r="D421" s="136"/>
      <c r="E421" s="136"/>
      <c r="F421" s="136"/>
      <c r="G421" s="136"/>
      <c r="H421" s="136"/>
      <c r="I421" s="144"/>
      <c r="J421" s="144"/>
      <c r="K421" s="136"/>
      <c r="L421" s="136"/>
      <c r="M421" s="136"/>
      <c r="N421" s="144"/>
      <c r="O421" s="144"/>
      <c r="P421" s="145"/>
      <c r="Q421" s="136"/>
      <c r="R421" s="136"/>
      <c r="S421" s="136"/>
      <c r="T421" s="111"/>
      <c r="U421" s="111"/>
      <c r="V421" s="111"/>
      <c r="W421" s="111"/>
      <c r="X421" s="111"/>
      <c r="Y421" s="111"/>
      <c r="Z421" s="168"/>
      <c r="AA421" s="111"/>
      <c r="AB421" s="111"/>
      <c r="AC421" s="111"/>
      <c r="AD421" s="111"/>
      <c r="AE421" s="168"/>
    </row>
    <row r="422" spans="1:32">
      <c r="A422" s="85"/>
      <c r="B422" s="72"/>
      <c r="C422" s="133"/>
      <c r="D422" s="134"/>
      <c r="E422" s="134"/>
      <c r="F422" s="134"/>
      <c r="G422" s="134"/>
      <c r="H422" s="134"/>
      <c r="I422" s="133"/>
      <c r="J422" s="133"/>
      <c r="K422" s="134"/>
      <c r="L422" s="134"/>
      <c r="M422" s="134"/>
      <c r="N422" s="133"/>
      <c r="O422" s="133"/>
      <c r="P422" s="135"/>
      <c r="Q422" s="136"/>
      <c r="R422" s="136"/>
      <c r="S422" s="136"/>
      <c r="T422" s="136"/>
      <c r="Z422" s="137"/>
      <c r="AE422" s="137"/>
    </row>
    <row r="423" spans="1:32">
      <c r="A423" s="77"/>
      <c r="B423" s="138"/>
      <c r="C423" s="139"/>
      <c r="D423" s="140"/>
      <c r="E423" s="140"/>
      <c r="F423" s="140"/>
      <c r="G423" s="140"/>
      <c r="H423" s="140"/>
      <c r="I423" s="139"/>
      <c r="J423" s="139"/>
      <c r="K423" s="140"/>
      <c r="L423" s="140"/>
      <c r="M423" s="140"/>
      <c r="N423" s="139"/>
      <c r="O423" s="139"/>
      <c r="P423" s="141"/>
      <c r="Q423" s="136"/>
      <c r="R423" s="136"/>
      <c r="S423" s="136"/>
      <c r="T423" s="142"/>
      <c r="U423" s="142"/>
      <c r="V423" s="142"/>
      <c r="W423" s="142"/>
      <c r="X423" s="142"/>
      <c r="Y423" s="142"/>
      <c r="Z423" s="143"/>
      <c r="AA423" s="142"/>
      <c r="AB423" s="142"/>
      <c r="AC423" s="142"/>
      <c r="AD423" s="142"/>
      <c r="AE423" s="143"/>
      <c r="AF423" s="112"/>
    </row>
    <row r="424" spans="1:32">
      <c r="A424" s="77"/>
      <c r="B424" s="97"/>
      <c r="C424" s="144"/>
      <c r="D424" s="136"/>
      <c r="E424" s="136"/>
      <c r="F424" s="136"/>
      <c r="G424" s="136"/>
      <c r="H424" s="136"/>
      <c r="I424" s="144"/>
      <c r="J424" s="144"/>
      <c r="K424" s="136"/>
      <c r="L424" s="136"/>
      <c r="M424" s="136"/>
      <c r="N424" s="144"/>
      <c r="O424" s="144"/>
      <c r="P424" s="145"/>
      <c r="Q424" s="136"/>
      <c r="R424" s="136"/>
      <c r="S424" s="136"/>
      <c r="Z424" s="137"/>
      <c r="AE424" s="137"/>
    </row>
    <row r="425" spans="1:32">
      <c r="A425" s="77"/>
      <c r="B425" s="97"/>
      <c r="C425" s="144"/>
      <c r="D425" s="136"/>
      <c r="E425" s="136"/>
      <c r="F425" s="136"/>
      <c r="G425" s="136"/>
      <c r="H425" s="136"/>
      <c r="I425" s="144"/>
      <c r="J425" s="144"/>
      <c r="K425" s="136"/>
      <c r="L425" s="136"/>
      <c r="M425" s="136"/>
      <c r="N425" s="144"/>
      <c r="O425" s="144"/>
      <c r="P425" s="145"/>
      <c r="Q425" s="136"/>
      <c r="R425" s="136"/>
      <c r="S425" s="136"/>
      <c r="T425" s="142"/>
      <c r="U425" s="142"/>
      <c r="V425" s="142"/>
      <c r="W425" s="142"/>
      <c r="X425" s="142"/>
      <c r="Y425" s="142"/>
      <c r="Z425" s="143"/>
      <c r="AA425" s="142"/>
      <c r="AB425" s="142"/>
      <c r="AC425" s="142"/>
      <c r="AD425" s="142"/>
      <c r="AE425" s="143"/>
    </row>
    <row r="426" spans="1:32">
      <c r="A426" s="77"/>
      <c r="B426" s="97"/>
      <c r="C426" s="144"/>
      <c r="D426" s="136"/>
      <c r="E426" s="136"/>
      <c r="F426" s="136"/>
      <c r="G426" s="136"/>
      <c r="H426" s="136"/>
      <c r="I426" s="144"/>
      <c r="J426" s="144"/>
      <c r="K426" s="136"/>
      <c r="L426" s="136"/>
      <c r="M426" s="136"/>
      <c r="N426" s="144"/>
      <c r="O426" s="144"/>
      <c r="P426" s="145"/>
      <c r="Q426" s="136"/>
      <c r="R426" s="136"/>
      <c r="S426" s="136"/>
      <c r="Z426" s="137"/>
      <c r="AE426" s="137"/>
    </row>
    <row r="427" spans="1:32" ht="13.5" thickBot="1">
      <c r="A427" s="77"/>
      <c r="B427" s="97"/>
      <c r="C427" s="144"/>
      <c r="D427" s="136"/>
      <c r="E427" s="136"/>
      <c r="F427" s="136"/>
      <c r="G427" s="136"/>
      <c r="H427" s="136"/>
      <c r="I427" s="144"/>
      <c r="J427" s="144"/>
      <c r="K427" s="136"/>
      <c r="L427" s="136"/>
      <c r="M427" s="136"/>
      <c r="N427" s="144"/>
      <c r="O427" s="144"/>
      <c r="P427" s="145"/>
      <c r="Q427" s="136"/>
      <c r="R427" s="136"/>
      <c r="S427" s="136"/>
      <c r="T427" s="142"/>
      <c r="U427" s="142"/>
      <c r="V427" s="142"/>
      <c r="W427" s="142"/>
      <c r="X427" s="142"/>
      <c r="Y427" s="142"/>
      <c r="Z427" s="143"/>
      <c r="AA427" s="142"/>
      <c r="AB427" s="142"/>
      <c r="AC427" s="142"/>
      <c r="AD427" s="142"/>
      <c r="AE427" s="143"/>
    </row>
    <row r="428" spans="1:32" ht="13.5" thickTop="1">
      <c r="A428" s="77"/>
      <c r="B428" s="170"/>
      <c r="C428" s="171"/>
      <c r="D428" s="172"/>
      <c r="E428" s="172"/>
      <c r="F428" s="172"/>
      <c r="G428" s="172"/>
      <c r="H428" s="172"/>
      <c r="I428" s="171"/>
      <c r="J428" s="171"/>
      <c r="K428" s="172"/>
      <c r="L428" s="172"/>
      <c r="M428" s="172"/>
      <c r="N428" s="171"/>
      <c r="O428" s="171"/>
      <c r="P428" s="173"/>
      <c r="Q428" s="150"/>
      <c r="R428" s="150"/>
      <c r="S428" s="150"/>
      <c r="T428" s="163"/>
      <c r="U428" s="163"/>
      <c r="V428" s="163"/>
      <c r="W428" s="163"/>
      <c r="X428" s="163"/>
      <c r="Y428" s="163"/>
      <c r="Z428" s="164"/>
      <c r="AA428" s="163"/>
      <c r="AB428" s="163"/>
      <c r="AC428" s="163"/>
      <c r="AD428" s="163"/>
      <c r="AE428" s="164"/>
      <c r="AF428" s="163"/>
    </row>
    <row r="429" spans="1:32" ht="13.5" thickBot="1">
      <c r="A429" s="77"/>
      <c r="B429" s="170"/>
      <c r="C429" s="171"/>
      <c r="D429" s="172"/>
      <c r="E429" s="172"/>
      <c r="F429" s="172"/>
      <c r="G429" s="172"/>
      <c r="H429" s="172"/>
      <c r="I429" s="171"/>
      <c r="J429" s="171"/>
      <c r="K429" s="172"/>
      <c r="L429" s="172"/>
      <c r="M429" s="172"/>
      <c r="N429" s="171"/>
      <c r="O429" s="171"/>
      <c r="P429" s="173"/>
      <c r="Q429" s="157"/>
      <c r="R429" s="157"/>
      <c r="S429" s="157"/>
      <c r="T429" s="165"/>
      <c r="U429" s="165"/>
      <c r="V429" s="165"/>
      <c r="W429" s="165"/>
      <c r="X429" s="165"/>
      <c r="Y429" s="165"/>
      <c r="Z429" s="166"/>
      <c r="AA429" s="165"/>
      <c r="AB429" s="165"/>
      <c r="AC429" s="165"/>
      <c r="AD429" s="165"/>
      <c r="AE429" s="166"/>
      <c r="AF429" s="167"/>
    </row>
    <row r="430" spans="1:32" ht="13.5" thickTop="1">
      <c r="A430" s="77"/>
      <c r="B430" s="97"/>
      <c r="C430" s="144"/>
      <c r="D430" s="136"/>
      <c r="E430" s="136"/>
      <c r="F430" s="136"/>
      <c r="G430" s="136"/>
      <c r="H430" s="136"/>
      <c r="I430" s="144"/>
      <c r="J430" s="144"/>
      <c r="K430" s="136"/>
      <c r="L430" s="136"/>
      <c r="M430" s="136"/>
      <c r="N430" s="144"/>
      <c r="O430" s="144"/>
      <c r="P430" s="145"/>
      <c r="Q430" s="136"/>
      <c r="R430" s="136"/>
      <c r="S430" s="136"/>
      <c r="Z430" s="137"/>
      <c r="AE430" s="137"/>
    </row>
    <row r="431" spans="1:32">
      <c r="A431" s="77"/>
      <c r="B431" s="97"/>
      <c r="C431" s="144"/>
      <c r="D431" s="136"/>
      <c r="E431" s="136"/>
      <c r="F431" s="136"/>
      <c r="G431" s="136"/>
      <c r="H431" s="136"/>
      <c r="I431" s="144"/>
      <c r="J431" s="144"/>
      <c r="K431" s="136"/>
      <c r="L431" s="136"/>
      <c r="M431" s="136"/>
      <c r="N431" s="144"/>
      <c r="O431" s="144"/>
      <c r="P431" s="145"/>
      <c r="Q431" s="136"/>
      <c r="R431" s="136"/>
      <c r="S431" s="136"/>
      <c r="T431" s="142"/>
      <c r="U431" s="142"/>
      <c r="V431" s="142"/>
      <c r="W431" s="142"/>
      <c r="X431" s="142"/>
      <c r="Y431" s="142"/>
      <c r="Z431" s="143"/>
      <c r="AA431" s="142"/>
      <c r="AB431" s="142"/>
      <c r="AC431" s="142"/>
      <c r="AD431" s="142"/>
      <c r="AE431" s="143"/>
    </row>
    <row r="432" spans="1:32">
      <c r="A432" s="77"/>
      <c r="B432" s="97"/>
      <c r="C432" s="144"/>
      <c r="D432" s="136"/>
      <c r="E432" s="136"/>
      <c r="F432" s="136"/>
      <c r="G432" s="136"/>
      <c r="H432" s="136"/>
      <c r="I432" s="144"/>
      <c r="J432" s="144"/>
      <c r="K432" s="136"/>
      <c r="L432" s="136"/>
      <c r="M432" s="136"/>
      <c r="N432" s="144"/>
      <c r="O432" s="144"/>
      <c r="P432" s="145"/>
      <c r="Q432" s="136"/>
      <c r="R432" s="136"/>
      <c r="S432" s="136"/>
      <c r="Z432" s="137"/>
      <c r="AE432" s="137"/>
    </row>
    <row r="433" spans="1:32">
      <c r="A433" s="77"/>
      <c r="B433" s="97"/>
      <c r="C433" s="144"/>
      <c r="D433" s="136"/>
      <c r="E433" s="136"/>
      <c r="F433" s="136"/>
      <c r="G433" s="136"/>
      <c r="H433" s="136"/>
      <c r="I433" s="144"/>
      <c r="J433" s="144"/>
      <c r="K433" s="136"/>
      <c r="L433" s="136"/>
      <c r="M433" s="136"/>
      <c r="N433" s="144"/>
      <c r="O433" s="144"/>
      <c r="P433" s="145"/>
      <c r="Q433" s="136"/>
      <c r="R433" s="136"/>
      <c r="S433" s="136"/>
      <c r="T433" s="169"/>
      <c r="U433" s="169"/>
      <c r="V433" s="169"/>
      <c r="W433" s="169"/>
      <c r="X433" s="169"/>
      <c r="Y433" s="169"/>
      <c r="Z433" s="174"/>
      <c r="AA433" s="169"/>
      <c r="AB433" s="169"/>
      <c r="AC433" s="169"/>
      <c r="AD433" s="169"/>
      <c r="AE433" s="174"/>
    </row>
    <row r="434" spans="1:32">
      <c r="A434" s="77"/>
      <c r="B434" s="97"/>
      <c r="C434" s="144"/>
      <c r="D434" s="136"/>
      <c r="E434" s="136"/>
      <c r="F434" s="136"/>
      <c r="G434" s="136"/>
      <c r="H434" s="136"/>
      <c r="I434" s="144"/>
      <c r="J434" s="144"/>
      <c r="K434" s="136"/>
      <c r="L434" s="136"/>
      <c r="M434" s="136"/>
      <c r="N434" s="144"/>
      <c r="O434" s="144"/>
      <c r="P434" s="145"/>
      <c r="Q434" s="136"/>
      <c r="R434" s="136"/>
      <c r="S434" s="136"/>
      <c r="Z434" s="137"/>
      <c r="AE434" s="137"/>
    </row>
    <row r="435" spans="1:32" ht="13.5" thickBot="1">
      <c r="A435" s="77"/>
      <c r="B435" s="97"/>
      <c r="C435" s="144"/>
      <c r="D435" s="136"/>
      <c r="E435" s="136"/>
      <c r="F435" s="136"/>
      <c r="G435" s="136"/>
      <c r="H435" s="136"/>
      <c r="I435" s="144"/>
      <c r="J435" s="144"/>
      <c r="K435" s="136"/>
      <c r="L435" s="136"/>
      <c r="M435" s="136"/>
      <c r="N435" s="144"/>
      <c r="O435" s="144"/>
      <c r="P435" s="145"/>
      <c r="Q435" s="136"/>
      <c r="R435" s="136"/>
      <c r="S435" s="136"/>
      <c r="T435" s="142"/>
      <c r="U435" s="142"/>
      <c r="V435" s="142"/>
      <c r="W435" s="142"/>
      <c r="X435" s="142"/>
      <c r="Y435" s="142"/>
      <c r="Z435" s="143"/>
      <c r="AA435" s="142"/>
      <c r="AB435" s="142"/>
      <c r="AC435" s="142"/>
      <c r="AD435" s="142"/>
      <c r="AE435" s="143"/>
    </row>
    <row r="436" spans="1:32" ht="13.5" thickTop="1">
      <c r="A436" s="77"/>
      <c r="B436" s="97"/>
      <c r="C436" s="144"/>
      <c r="D436" s="136"/>
      <c r="E436" s="136"/>
      <c r="F436" s="136"/>
      <c r="G436" s="136"/>
      <c r="H436" s="136"/>
      <c r="I436" s="144"/>
      <c r="J436" s="144"/>
      <c r="K436" s="136"/>
      <c r="L436" s="136"/>
      <c r="M436" s="136"/>
      <c r="N436" s="144"/>
      <c r="O436" s="144"/>
      <c r="P436" s="145"/>
      <c r="Q436" s="150"/>
      <c r="R436" s="150"/>
      <c r="S436" s="150"/>
      <c r="T436" s="163"/>
      <c r="U436" s="163"/>
      <c r="V436" s="163"/>
      <c r="W436" s="163"/>
      <c r="X436" s="163"/>
      <c r="Y436" s="163"/>
      <c r="Z436" s="164"/>
      <c r="AA436" s="163"/>
      <c r="AB436" s="163"/>
      <c r="AC436" s="163"/>
      <c r="AD436" s="163"/>
      <c r="AE436" s="164"/>
      <c r="AF436" s="163"/>
    </row>
    <row r="437" spans="1:32" ht="13.5" thickBot="1">
      <c r="A437" s="77"/>
      <c r="B437" s="97"/>
      <c r="C437" s="144"/>
      <c r="D437" s="136"/>
      <c r="E437" s="136"/>
      <c r="F437" s="136"/>
      <c r="G437" s="136"/>
      <c r="H437" s="136"/>
      <c r="I437" s="144"/>
      <c r="J437" s="144"/>
      <c r="K437" s="136"/>
      <c r="L437" s="136"/>
      <c r="M437" s="136"/>
      <c r="N437" s="144"/>
      <c r="O437" s="144"/>
      <c r="P437" s="145"/>
      <c r="Q437" s="157"/>
      <c r="R437" s="157"/>
      <c r="S437" s="157"/>
      <c r="T437" s="165"/>
      <c r="U437" s="165"/>
      <c r="V437" s="165"/>
      <c r="W437" s="165"/>
      <c r="X437" s="165"/>
      <c r="Y437" s="165"/>
      <c r="Z437" s="166"/>
      <c r="AA437" s="177"/>
      <c r="AB437" s="177"/>
      <c r="AC437" s="177"/>
      <c r="AD437" s="177"/>
      <c r="AE437" s="178"/>
      <c r="AF437" s="167"/>
    </row>
    <row r="438" spans="1:32" ht="13.5" thickTop="1">
      <c r="A438" s="77"/>
      <c r="B438" s="97"/>
      <c r="C438" s="144"/>
      <c r="D438" s="136"/>
      <c r="E438" s="136"/>
      <c r="F438" s="136"/>
      <c r="G438" s="136"/>
      <c r="H438" s="136"/>
      <c r="I438" s="144"/>
      <c r="J438" s="144"/>
      <c r="K438" s="136"/>
      <c r="L438" s="136"/>
      <c r="M438" s="136"/>
      <c r="N438" s="144"/>
      <c r="O438" s="144"/>
      <c r="P438" s="145"/>
      <c r="Q438" s="136"/>
      <c r="R438" s="136"/>
      <c r="S438" s="136"/>
      <c r="Z438" s="137"/>
      <c r="AE438" s="137"/>
    </row>
    <row r="439" spans="1:32">
      <c r="A439" s="77"/>
      <c r="B439" s="97"/>
      <c r="C439" s="144"/>
      <c r="D439" s="136"/>
      <c r="E439" s="136"/>
      <c r="F439" s="136"/>
      <c r="G439" s="136"/>
      <c r="H439" s="136"/>
      <c r="I439" s="144"/>
      <c r="J439" s="144"/>
      <c r="K439" s="136"/>
      <c r="L439" s="136"/>
      <c r="M439" s="136"/>
      <c r="N439" s="144"/>
      <c r="O439" s="144"/>
      <c r="P439" s="145"/>
      <c r="Q439" s="136"/>
      <c r="R439" s="136"/>
      <c r="S439" s="136"/>
      <c r="T439" s="142"/>
      <c r="U439" s="142"/>
      <c r="V439" s="142"/>
      <c r="W439" s="142"/>
      <c r="X439" s="142"/>
      <c r="Y439" s="142"/>
      <c r="Z439" s="143"/>
      <c r="AA439" s="142"/>
      <c r="AB439" s="142"/>
      <c r="AC439" s="142"/>
      <c r="AD439" s="142"/>
      <c r="AE439" s="143"/>
    </row>
    <row r="440" spans="1:32">
      <c r="A440" s="77"/>
      <c r="B440" s="97"/>
      <c r="C440" s="144"/>
      <c r="D440" s="136"/>
      <c r="E440" s="136"/>
      <c r="F440" s="136"/>
      <c r="G440" s="136"/>
      <c r="H440" s="136"/>
      <c r="I440" s="144"/>
      <c r="J440" s="144"/>
      <c r="K440" s="136"/>
      <c r="L440" s="136"/>
      <c r="M440" s="136"/>
      <c r="N440" s="144"/>
      <c r="O440" s="144"/>
      <c r="P440" s="145"/>
      <c r="Q440" s="136"/>
      <c r="R440" s="136"/>
      <c r="S440" s="136"/>
      <c r="Z440" s="137"/>
      <c r="AE440" s="137"/>
    </row>
    <row r="441" spans="1:32">
      <c r="A441" s="77"/>
      <c r="B441" s="97"/>
      <c r="C441" s="144"/>
      <c r="D441" s="136"/>
      <c r="E441" s="136"/>
      <c r="F441" s="136"/>
      <c r="G441" s="136"/>
      <c r="H441" s="136"/>
      <c r="I441" s="144"/>
      <c r="J441" s="144"/>
      <c r="K441" s="136"/>
      <c r="L441" s="136"/>
      <c r="M441" s="136"/>
      <c r="N441" s="144"/>
      <c r="O441" s="144"/>
      <c r="P441" s="145"/>
      <c r="Q441" s="136"/>
      <c r="R441" s="136"/>
      <c r="S441" s="136"/>
      <c r="T441" s="142"/>
      <c r="U441" s="142"/>
      <c r="V441" s="142"/>
      <c r="W441" s="142"/>
      <c r="X441" s="142"/>
      <c r="Y441" s="142"/>
      <c r="Z441" s="143"/>
      <c r="AA441" s="142"/>
      <c r="AB441" s="142"/>
      <c r="AC441" s="142"/>
      <c r="AD441" s="142"/>
      <c r="AE441" s="143"/>
    </row>
    <row r="442" spans="1:32">
      <c r="A442" s="77"/>
      <c r="B442" s="97"/>
      <c r="C442" s="144"/>
      <c r="D442" s="136"/>
      <c r="E442" s="136"/>
      <c r="F442" s="136"/>
      <c r="G442" s="136"/>
      <c r="H442" s="136"/>
      <c r="I442" s="144"/>
      <c r="J442" s="144"/>
      <c r="K442" s="136"/>
      <c r="L442" s="136"/>
      <c r="M442" s="136"/>
      <c r="N442" s="144"/>
      <c r="O442" s="144"/>
      <c r="P442" s="145"/>
      <c r="Q442" s="136"/>
      <c r="R442" s="136"/>
      <c r="S442" s="136"/>
      <c r="Z442" s="137"/>
      <c r="AE442" s="137"/>
    </row>
    <row r="443" spans="1:32" ht="13.5" thickBot="1">
      <c r="A443" s="77"/>
      <c r="B443" s="97"/>
      <c r="C443" s="144"/>
      <c r="D443" s="136"/>
      <c r="E443" s="136"/>
      <c r="F443" s="136"/>
      <c r="G443" s="136"/>
      <c r="H443" s="136"/>
      <c r="I443" s="144"/>
      <c r="J443" s="144"/>
      <c r="K443" s="136"/>
      <c r="L443" s="136"/>
      <c r="M443" s="136"/>
      <c r="N443" s="144"/>
      <c r="O443" s="144"/>
      <c r="P443" s="145"/>
      <c r="Q443" s="136"/>
      <c r="R443" s="136"/>
      <c r="S443" s="136"/>
      <c r="T443" s="142"/>
      <c r="U443" s="142"/>
      <c r="V443" s="142"/>
      <c r="W443" s="142"/>
      <c r="X443" s="142"/>
      <c r="Y443" s="142"/>
      <c r="Z443" s="143"/>
      <c r="AA443" s="142"/>
      <c r="AB443" s="142"/>
      <c r="AC443" s="142"/>
      <c r="AD443" s="142"/>
      <c r="AE443" s="143"/>
    </row>
    <row r="444" spans="1:32" ht="13.5" thickTop="1">
      <c r="A444" s="77"/>
      <c r="B444" s="97"/>
      <c r="C444" s="144"/>
      <c r="D444" s="136"/>
      <c r="E444" s="136"/>
      <c r="F444" s="136"/>
      <c r="G444" s="136"/>
      <c r="H444" s="136"/>
      <c r="I444" s="144"/>
      <c r="J444" s="144"/>
      <c r="K444" s="136"/>
      <c r="L444" s="136"/>
      <c r="M444" s="136"/>
      <c r="N444" s="144"/>
      <c r="O444" s="144"/>
      <c r="P444" s="145"/>
      <c r="Q444" s="150"/>
      <c r="R444" s="150"/>
      <c r="S444" s="150"/>
      <c r="T444" s="163"/>
      <c r="U444" s="163"/>
      <c r="V444" s="163"/>
      <c r="W444" s="163"/>
      <c r="X444" s="163"/>
      <c r="Y444" s="163"/>
      <c r="Z444" s="164"/>
      <c r="AA444" s="163"/>
      <c r="AB444" s="163"/>
      <c r="AC444" s="163"/>
      <c r="AD444" s="163"/>
      <c r="AE444" s="164"/>
      <c r="AF444" s="163"/>
    </row>
    <row r="445" spans="1:32" ht="13.5" thickBot="1">
      <c r="A445" s="77"/>
      <c r="B445" s="97"/>
      <c r="C445" s="144"/>
      <c r="D445" s="136"/>
      <c r="E445" s="136"/>
      <c r="F445" s="136"/>
      <c r="G445" s="136"/>
      <c r="H445" s="136"/>
      <c r="I445" s="144"/>
      <c r="J445" s="144"/>
      <c r="K445" s="136"/>
      <c r="L445" s="136"/>
      <c r="M445" s="136"/>
      <c r="N445" s="144"/>
      <c r="O445" s="144"/>
      <c r="P445" s="145"/>
      <c r="Q445" s="157"/>
      <c r="R445" s="157"/>
      <c r="S445" s="157"/>
      <c r="T445" s="165"/>
      <c r="U445" s="165"/>
      <c r="V445" s="165"/>
      <c r="W445" s="165"/>
      <c r="X445" s="165"/>
      <c r="Y445" s="165"/>
      <c r="Z445" s="166"/>
      <c r="AA445" s="165"/>
      <c r="AB445" s="165"/>
      <c r="AC445" s="165"/>
      <c r="AD445" s="165"/>
      <c r="AE445" s="166"/>
      <c r="AF445" s="167"/>
    </row>
    <row r="446" spans="1:32" ht="13.5" thickTop="1">
      <c r="A446" s="77"/>
      <c r="B446" s="97"/>
      <c r="C446" s="144"/>
      <c r="D446" s="136"/>
      <c r="E446" s="136"/>
      <c r="F446" s="136"/>
      <c r="G446" s="136"/>
      <c r="H446" s="136"/>
      <c r="I446" s="144"/>
      <c r="J446" s="144"/>
      <c r="K446" s="136"/>
      <c r="L446" s="136"/>
      <c r="M446" s="136"/>
      <c r="N446" s="144"/>
      <c r="O446" s="144"/>
      <c r="P446" s="145"/>
      <c r="Q446" s="136"/>
      <c r="R446" s="136"/>
      <c r="S446" s="136"/>
      <c r="Z446" s="137"/>
      <c r="AE446" s="137"/>
    </row>
    <row r="447" spans="1:32">
      <c r="A447" s="77"/>
      <c r="B447" s="97"/>
      <c r="C447" s="144"/>
      <c r="D447" s="136"/>
      <c r="E447" s="136"/>
      <c r="F447" s="136"/>
      <c r="G447" s="136"/>
      <c r="H447" s="136"/>
      <c r="I447" s="144"/>
      <c r="J447" s="144"/>
      <c r="K447" s="136"/>
      <c r="L447" s="136"/>
      <c r="M447" s="136"/>
      <c r="N447" s="144"/>
      <c r="O447" s="144"/>
      <c r="P447" s="145"/>
      <c r="Q447" s="136"/>
      <c r="R447" s="136"/>
      <c r="S447" s="136"/>
      <c r="T447" s="142"/>
      <c r="U447" s="142"/>
      <c r="V447" s="142"/>
      <c r="W447" s="142"/>
      <c r="X447" s="142"/>
      <c r="Y447" s="142"/>
      <c r="Z447" s="143"/>
      <c r="AA447" s="142"/>
      <c r="AB447" s="142"/>
      <c r="AC447" s="142"/>
      <c r="AD447" s="142"/>
      <c r="AE447" s="143"/>
      <c r="AF447" s="112"/>
    </row>
    <row r="448" spans="1:32">
      <c r="A448" s="77"/>
      <c r="B448" s="97"/>
      <c r="C448" s="144"/>
      <c r="D448" s="136"/>
      <c r="E448" s="136"/>
      <c r="F448" s="136"/>
      <c r="G448" s="136"/>
      <c r="H448" s="136"/>
      <c r="I448" s="144"/>
      <c r="J448" s="144"/>
      <c r="K448" s="136"/>
      <c r="L448" s="136"/>
      <c r="M448" s="136"/>
      <c r="N448" s="144"/>
      <c r="O448" s="144"/>
      <c r="P448" s="145"/>
      <c r="Q448" s="136"/>
      <c r="R448" s="136"/>
      <c r="S448" s="136"/>
      <c r="Z448" s="137"/>
      <c r="AE448" s="137"/>
    </row>
    <row r="449" spans="1:32">
      <c r="A449" s="77"/>
      <c r="B449" s="97"/>
      <c r="C449" s="144"/>
      <c r="D449" s="136"/>
      <c r="E449" s="136"/>
      <c r="F449" s="136"/>
      <c r="G449" s="136"/>
      <c r="H449" s="136"/>
      <c r="I449" s="144"/>
      <c r="J449" s="144"/>
      <c r="K449" s="136"/>
      <c r="L449" s="136"/>
      <c r="M449" s="136"/>
      <c r="N449" s="144"/>
      <c r="O449" s="144"/>
      <c r="P449" s="145"/>
      <c r="Q449" s="136"/>
      <c r="R449" s="136"/>
      <c r="S449" s="136"/>
      <c r="T449" s="142"/>
      <c r="U449" s="142"/>
      <c r="V449" s="142"/>
      <c r="W449" s="142"/>
      <c r="X449" s="142"/>
      <c r="Y449" s="142"/>
      <c r="Z449" s="143"/>
      <c r="AA449" s="142"/>
      <c r="AB449" s="142"/>
      <c r="AC449" s="142"/>
      <c r="AD449" s="142"/>
      <c r="AE449" s="143"/>
    </row>
    <row r="450" spans="1:32">
      <c r="A450" s="77"/>
      <c r="B450" s="97"/>
      <c r="C450" s="144"/>
      <c r="D450" s="136"/>
      <c r="E450" s="136"/>
      <c r="F450" s="136"/>
      <c r="G450" s="136"/>
      <c r="H450" s="136"/>
      <c r="I450" s="144"/>
      <c r="J450" s="144"/>
      <c r="K450" s="136"/>
      <c r="L450" s="136"/>
      <c r="M450" s="136"/>
      <c r="N450" s="144"/>
      <c r="O450" s="144"/>
      <c r="P450" s="145"/>
      <c r="Q450" s="136"/>
      <c r="R450" s="136"/>
      <c r="S450" s="136"/>
      <c r="Z450" s="137"/>
      <c r="AE450" s="137"/>
    </row>
    <row r="451" spans="1:32">
      <c r="A451" s="77"/>
      <c r="B451" s="97"/>
      <c r="C451" s="144"/>
      <c r="D451" s="136"/>
      <c r="E451" s="136"/>
      <c r="F451" s="136"/>
      <c r="G451" s="136"/>
      <c r="H451" s="136"/>
      <c r="I451" s="144"/>
      <c r="J451" s="144"/>
      <c r="K451" s="136"/>
      <c r="L451" s="136"/>
      <c r="M451" s="136"/>
      <c r="N451" s="144"/>
      <c r="O451" s="144"/>
      <c r="P451" s="145"/>
      <c r="Q451" s="136"/>
      <c r="R451" s="136"/>
      <c r="S451" s="136"/>
      <c r="T451" s="142"/>
      <c r="U451" s="142"/>
      <c r="V451" s="142"/>
      <c r="W451" s="142"/>
      <c r="X451" s="142"/>
      <c r="Y451" s="169"/>
      <c r="Z451" s="143"/>
      <c r="AA451" s="169"/>
      <c r="AB451" s="169"/>
      <c r="AC451" s="169"/>
      <c r="AD451" s="169"/>
      <c r="AE451" s="174"/>
    </row>
    <row r="452" spans="1:32">
      <c r="A452" s="77"/>
      <c r="B452" s="97"/>
      <c r="C452" s="144"/>
      <c r="D452" s="136"/>
      <c r="E452" s="136"/>
      <c r="F452" s="136"/>
      <c r="G452" s="136"/>
      <c r="H452" s="136"/>
      <c r="I452" s="144"/>
      <c r="J452" s="144"/>
      <c r="K452" s="136"/>
      <c r="L452" s="136"/>
      <c r="M452" s="136"/>
      <c r="N452" s="144"/>
      <c r="O452" s="144"/>
      <c r="P452" s="145"/>
      <c r="Q452" s="136"/>
      <c r="R452" s="136"/>
      <c r="S452" s="136"/>
      <c r="Z452" s="137"/>
      <c r="AE452" s="137"/>
    </row>
    <row r="453" spans="1:32" ht="13.5" thickBot="1">
      <c r="A453" s="77"/>
      <c r="B453" s="97"/>
      <c r="C453" s="144"/>
      <c r="D453" s="136"/>
      <c r="E453" s="136"/>
      <c r="F453" s="136"/>
      <c r="G453" s="136"/>
      <c r="H453" s="136"/>
      <c r="I453" s="144"/>
      <c r="J453" s="144"/>
      <c r="K453" s="136"/>
      <c r="L453" s="136"/>
      <c r="M453" s="136"/>
      <c r="N453" s="144"/>
      <c r="O453" s="144"/>
      <c r="P453" s="145"/>
      <c r="Q453" s="136"/>
      <c r="R453" s="136"/>
      <c r="S453" s="136"/>
      <c r="T453" s="111"/>
      <c r="U453" s="111"/>
      <c r="V453" s="111"/>
      <c r="W453" s="111"/>
      <c r="X453" s="111"/>
      <c r="Y453" s="111"/>
      <c r="Z453" s="168"/>
      <c r="AA453" s="111"/>
      <c r="AB453" s="113"/>
      <c r="AC453" s="111"/>
      <c r="AD453" s="111"/>
      <c r="AE453" s="180"/>
    </row>
    <row r="454" spans="1:32">
      <c r="A454" s="85"/>
      <c r="B454" s="72"/>
      <c r="C454" s="133"/>
      <c r="D454" s="134"/>
      <c r="E454" s="134"/>
      <c r="F454" s="134"/>
      <c r="G454" s="134"/>
      <c r="H454" s="134"/>
      <c r="I454" s="133"/>
      <c r="J454" s="133"/>
      <c r="K454" s="134"/>
      <c r="L454" s="134"/>
      <c r="M454" s="134"/>
      <c r="N454" s="133"/>
      <c r="O454" s="133"/>
      <c r="P454" s="135"/>
      <c r="Q454" s="136"/>
      <c r="R454" s="136"/>
      <c r="S454" s="136"/>
      <c r="T454" s="136"/>
      <c r="Z454" s="137"/>
      <c r="AE454" s="137"/>
    </row>
    <row r="455" spans="1:32">
      <c r="A455" s="77"/>
      <c r="B455" s="138"/>
      <c r="C455" s="139"/>
      <c r="D455" s="140"/>
      <c r="E455" s="140"/>
      <c r="F455" s="140"/>
      <c r="G455" s="140"/>
      <c r="H455" s="140"/>
      <c r="I455" s="139"/>
      <c r="J455" s="139"/>
      <c r="K455" s="140"/>
      <c r="L455" s="140"/>
      <c r="M455" s="140"/>
      <c r="N455" s="139"/>
      <c r="O455" s="139"/>
      <c r="P455" s="141"/>
      <c r="Q455" s="136"/>
      <c r="R455" s="136"/>
      <c r="S455" s="136"/>
      <c r="T455" s="142"/>
      <c r="U455" s="142"/>
      <c r="V455" s="142"/>
      <c r="W455" s="142"/>
      <c r="X455" s="169"/>
      <c r="Y455" s="169"/>
      <c r="Z455" s="143"/>
      <c r="AA455" s="142"/>
      <c r="AB455" s="142"/>
      <c r="AC455" s="142"/>
      <c r="AD455" s="142"/>
      <c r="AE455" s="143"/>
    </row>
    <row r="456" spans="1:32">
      <c r="A456" s="77"/>
      <c r="B456" s="97"/>
      <c r="C456" s="144"/>
      <c r="D456" s="136"/>
      <c r="E456" s="136"/>
      <c r="F456" s="136"/>
      <c r="G456" s="136"/>
      <c r="H456" s="136"/>
      <c r="I456" s="144"/>
      <c r="J456" s="144"/>
      <c r="K456" s="136"/>
      <c r="L456" s="136"/>
      <c r="M456" s="136"/>
      <c r="N456" s="144"/>
      <c r="O456" s="144"/>
      <c r="P456" s="145"/>
      <c r="Q456" s="136"/>
      <c r="R456" s="136"/>
      <c r="S456" s="136"/>
      <c r="Z456" s="137"/>
      <c r="AE456" s="137"/>
    </row>
    <row r="457" spans="1:32">
      <c r="A457" s="77"/>
      <c r="B457" s="97"/>
      <c r="C457" s="144"/>
      <c r="D457" s="136"/>
      <c r="E457" s="136"/>
      <c r="F457" s="136"/>
      <c r="G457" s="136"/>
      <c r="H457" s="136"/>
      <c r="I457" s="144"/>
      <c r="J457" s="144"/>
      <c r="K457" s="136"/>
      <c r="L457" s="136"/>
      <c r="M457" s="136"/>
      <c r="N457" s="144"/>
      <c r="O457" s="144"/>
      <c r="P457" s="145"/>
      <c r="Q457" s="136"/>
      <c r="R457" s="136"/>
      <c r="S457" s="136"/>
      <c r="T457" s="142"/>
      <c r="U457" s="142"/>
      <c r="V457" s="169"/>
      <c r="W457" s="142"/>
      <c r="X457" s="142"/>
      <c r="Y457" s="169"/>
      <c r="Z457" s="143"/>
      <c r="AA457" s="142"/>
      <c r="AB457" s="142"/>
      <c r="AC457" s="142"/>
      <c r="AD457" s="142"/>
      <c r="AE457" s="143"/>
    </row>
    <row r="458" spans="1:32">
      <c r="A458" s="77"/>
      <c r="B458" s="97"/>
      <c r="C458" s="144"/>
      <c r="D458" s="136"/>
      <c r="E458" s="136"/>
      <c r="F458" s="136"/>
      <c r="G458" s="136"/>
      <c r="H458" s="136"/>
      <c r="I458" s="144"/>
      <c r="J458" s="144"/>
      <c r="K458" s="136"/>
      <c r="L458" s="136"/>
      <c r="M458" s="136"/>
      <c r="N458" s="144"/>
      <c r="O458" s="144"/>
      <c r="P458" s="145"/>
      <c r="Q458" s="136"/>
      <c r="R458" s="136"/>
      <c r="S458" s="136"/>
      <c r="Z458" s="137"/>
      <c r="AE458" s="137"/>
    </row>
    <row r="459" spans="1:32" ht="13.5" thickBot="1">
      <c r="A459" s="77"/>
      <c r="B459" s="97"/>
      <c r="C459" s="144"/>
      <c r="D459" s="136"/>
      <c r="E459" s="136"/>
      <c r="F459" s="136"/>
      <c r="G459" s="136"/>
      <c r="H459" s="136"/>
      <c r="I459" s="144"/>
      <c r="J459" s="144"/>
      <c r="K459" s="136"/>
      <c r="L459" s="136"/>
      <c r="M459" s="136"/>
      <c r="N459" s="144"/>
      <c r="O459" s="144"/>
      <c r="P459" s="145"/>
      <c r="Q459" s="136"/>
      <c r="R459" s="136"/>
      <c r="S459" s="136"/>
      <c r="T459" s="142"/>
      <c r="U459" s="142"/>
      <c r="V459" s="142"/>
      <c r="W459" s="142"/>
      <c r="X459" s="142"/>
      <c r="Y459" s="142"/>
      <c r="Z459" s="143"/>
      <c r="AA459" s="142"/>
      <c r="AB459" s="142"/>
      <c r="AC459" s="142"/>
      <c r="AD459" s="142"/>
      <c r="AE459" s="143"/>
    </row>
    <row r="460" spans="1:32" ht="13.5" thickTop="1">
      <c r="A460" s="77"/>
      <c r="B460" s="170"/>
      <c r="C460" s="171"/>
      <c r="D460" s="172"/>
      <c r="E460" s="172"/>
      <c r="F460" s="172"/>
      <c r="G460" s="172"/>
      <c r="H460" s="172"/>
      <c r="I460" s="171"/>
      <c r="J460" s="171"/>
      <c r="K460" s="172"/>
      <c r="L460" s="172"/>
      <c r="M460" s="172"/>
      <c r="N460" s="171"/>
      <c r="O460" s="171"/>
      <c r="P460" s="173"/>
      <c r="Q460" s="150"/>
      <c r="R460" s="150"/>
      <c r="S460" s="150"/>
      <c r="T460" s="163"/>
      <c r="U460" s="163"/>
      <c r="V460" s="163"/>
      <c r="W460" s="163"/>
      <c r="X460" s="163"/>
      <c r="Y460" s="163"/>
      <c r="Z460" s="164"/>
      <c r="AA460" s="163"/>
      <c r="AB460" s="163"/>
      <c r="AC460" s="163"/>
      <c r="AD460" s="163"/>
      <c r="AE460" s="164"/>
      <c r="AF460" s="163"/>
    </row>
    <row r="461" spans="1:32" ht="13.5" thickBot="1">
      <c r="A461" s="77"/>
      <c r="B461" s="170"/>
      <c r="C461" s="171"/>
      <c r="D461" s="172"/>
      <c r="E461" s="172"/>
      <c r="F461" s="172"/>
      <c r="G461" s="172"/>
      <c r="H461" s="172"/>
      <c r="I461" s="171"/>
      <c r="J461" s="171"/>
      <c r="K461" s="172"/>
      <c r="L461" s="172"/>
      <c r="M461" s="172"/>
      <c r="N461" s="171"/>
      <c r="O461" s="171"/>
      <c r="P461" s="173"/>
      <c r="Q461" s="157"/>
      <c r="R461" s="157"/>
      <c r="S461" s="157"/>
      <c r="T461" s="165"/>
      <c r="U461" s="165"/>
      <c r="V461" s="165"/>
      <c r="W461" s="165"/>
      <c r="X461" s="177"/>
      <c r="Y461" s="165"/>
      <c r="Z461" s="166"/>
      <c r="AA461" s="165"/>
      <c r="AB461" s="165"/>
      <c r="AC461" s="165"/>
      <c r="AD461" s="165"/>
      <c r="AE461" s="166"/>
      <c r="AF461" s="167"/>
    </row>
    <row r="462" spans="1:32" ht="13.5" thickTop="1">
      <c r="A462" s="77"/>
      <c r="B462" s="97"/>
      <c r="C462" s="144"/>
      <c r="D462" s="136"/>
      <c r="E462" s="136"/>
      <c r="F462" s="136"/>
      <c r="G462" s="136"/>
      <c r="H462" s="136"/>
      <c r="I462" s="144"/>
      <c r="J462" s="144"/>
      <c r="K462" s="136"/>
      <c r="L462" s="136"/>
      <c r="M462" s="136"/>
      <c r="N462" s="144"/>
      <c r="O462" s="144"/>
      <c r="P462" s="145"/>
      <c r="Q462" s="136"/>
      <c r="R462" s="136"/>
      <c r="S462" s="136"/>
      <c r="Z462" s="137"/>
      <c r="AE462" s="137"/>
    </row>
    <row r="463" spans="1:32">
      <c r="A463" s="77"/>
      <c r="B463" s="97"/>
      <c r="C463" s="144"/>
      <c r="D463" s="136"/>
      <c r="E463" s="136"/>
      <c r="F463" s="136"/>
      <c r="G463" s="136"/>
      <c r="H463" s="136"/>
      <c r="I463" s="144"/>
      <c r="J463" s="144"/>
      <c r="K463" s="136"/>
      <c r="L463" s="136"/>
      <c r="M463" s="136"/>
      <c r="N463" s="144"/>
      <c r="O463" s="144"/>
      <c r="P463" s="145"/>
      <c r="Q463" s="136"/>
      <c r="R463" s="136"/>
      <c r="S463" s="136"/>
      <c r="T463" s="142"/>
      <c r="U463" s="142"/>
      <c r="V463" s="142"/>
      <c r="W463" s="142"/>
      <c r="X463" s="142"/>
      <c r="Y463" s="142"/>
      <c r="Z463" s="143"/>
      <c r="AA463" s="142"/>
      <c r="AB463" s="142"/>
      <c r="AC463" s="142"/>
      <c r="AD463" s="142"/>
      <c r="AE463" s="143"/>
    </row>
    <row r="464" spans="1:32">
      <c r="A464" s="77"/>
      <c r="B464" s="97"/>
      <c r="C464" s="144"/>
      <c r="D464" s="136"/>
      <c r="E464" s="136"/>
      <c r="F464" s="136"/>
      <c r="G464" s="136"/>
      <c r="H464" s="136"/>
      <c r="I464" s="144"/>
      <c r="J464" s="144"/>
      <c r="K464" s="136"/>
      <c r="L464" s="136"/>
      <c r="M464" s="136"/>
      <c r="N464" s="144"/>
      <c r="O464" s="144"/>
      <c r="P464" s="145"/>
      <c r="Q464" s="136"/>
      <c r="R464" s="136"/>
      <c r="S464" s="136"/>
      <c r="Z464" s="137"/>
      <c r="AE464" s="137"/>
    </row>
    <row r="465" spans="1:32">
      <c r="A465" s="77"/>
      <c r="B465" s="97"/>
      <c r="C465" s="144"/>
      <c r="D465" s="136"/>
      <c r="E465" s="136"/>
      <c r="F465" s="136"/>
      <c r="G465" s="136"/>
      <c r="H465" s="136"/>
      <c r="I465" s="144"/>
      <c r="J465" s="144"/>
      <c r="K465" s="136"/>
      <c r="L465" s="136"/>
      <c r="M465" s="136"/>
      <c r="N465" s="144"/>
      <c r="O465" s="144"/>
      <c r="P465" s="145"/>
      <c r="Q465" s="136"/>
      <c r="R465" s="136"/>
      <c r="S465" s="136"/>
      <c r="T465" s="142"/>
      <c r="U465" s="142"/>
      <c r="V465" s="142"/>
      <c r="W465" s="142"/>
      <c r="X465" s="142"/>
      <c r="Y465" s="142"/>
      <c r="Z465" s="143"/>
      <c r="AA465" s="142"/>
      <c r="AB465" s="142"/>
      <c r="AC465" s="142"/>
      <c r="AD465" s="142"/>
      <c r="AE465" s="143"/>
    </row>
    <row r="466" spans="1:32">
      <c r="A466" s="77"/>
      <c r="B466" s="97"/>
      <c r="C466" s="144"/>
      <c r="D466" s="136"/>
      <c r="E466" s="136"/>
      <c r="F466" s="136"/>
      <c r="G466" s="136"/>
      <c r="H466" s="136"/>
      <c r="I466" s="144"/>
      <c r="J466" s="144"/>
      <c r="K466" s="136"/>
      <c r="L466" s="136"/>
      <c r="M466" s="136"/>
      <c r="N466" s="144"/>
      <c r="O466" s="144"/>
      <c r="P466" s="145"/>
      <c r="Q466" s="136"/>
      <c r="R466" s="136"/>
      <c r="S466" s="136"/>
      <c r="Z466" s="137"/>
      <c r="AE466" s="137"/>
    </row>
    <row r="467" spans="1:32" ht="13.5" thickBot="1">
      <c r="A467" s="77"/>
      <c r="B467" s="97"/>
      <c r="C467" s="144"/>
      <c r="D467" s="136"/>
      <c r="E467" s="136"/>
      <c r="F467" s="136"/>
      <c r="G467" s="136"/>
      <c r="H467" s="136"/>
      <c r="I467" s="144"/>
      <c r="J467" s="144"/>
      <c r="K467" s="136"/>
      <c r="L467" s="136"/>
      <c r="M467" s="136"/>
      <c r="N467" s="144"/>
      <c r="O467" s="144"/>
      <c r="P467" s="145"/>
      <c r="Q467" s="136"/>
      <c r="R467" s="136"/>
      <c r="S467" s="136"/>
      <c r="T467" s="142"/>
      <c r="U467" s="142"/>
      <c r="V467" s="142"/>
      <c r="W467" s="142"/>
      <c r="X467" s="142"/>
      <c r="Y467" s="142"/>
      <c r="Z467" s="143"/>
      <c r="AA467" s="142"/>
      <c r="AB467" s="142"/>
      <c r="AC467" s="142"/>
      <c r="AD467" s="142"/>
      <c r="AE467" s="143"/>
    </row>
    <row r="468" spans="1:32" ht="13.5" thickTop="1">
      <c r="A468" s="77"/>
      <c r="B468" s="97"/>
      <c r="C468" s="144"/>
      <c r="D468" s="136"/>
      <c r="E468" s="136"/>
      <c r="F468" s="136"/>
      <c r="G468" s="136"/>
      <c r="H468" s="136"/>
      <c r="I468" s="144"/>
      <c r="J468" s="144"/>
      <c r="K468" s="136"/>
      <c r="L468" s="136"/>
      <c r="M468" s="136"/>
      <c r="N468" s="144"/>
      <c r="O468" s="144"/>
      <c r="P468" s="145"/>
      <c r="Q468" s="150"/>
      <c r="R468" s="150"/>
      <c r="S468" s="150"/>
      <c r="T468" s="163"/>
      <c r="U468" s="163"/>
      <c r="V468" s="163"/>
      <c r="W468" s="163"/>
      <c r="X468" s="163"/>
      <c r="Y468" s="163"/>
      <c r="Z468" s="164"/>
      <c r="AA468" s="163"/>
      <c r="AB468" s="163"/>
      <c r="AC468" s="163"/>
      <c r="AD468" s="163"/>
      <c r="AE468" s="164"/>
      <c r="AF468" s="163"/>
    </row>
    <row r="469" spans="1:32" ht="13.5" thickBot="1">
      <c r="A469" s="77"/>
      <c r="B469" s="97"/>
      <c r="C469" s="144"/>
      <c r="D469" s="136"/>
      <c r="E469" s="136"/>
      <c r="F469" s="136"/>
      <c r="G469" s="136"/>
      <c r="H469" s="136"/>
      <c r="I469" s="144"/>
      <c r="J469" s="144"/>
      <c r="K469" s="136"/>
      <c r="L469" s="136"/>
      <c r="M469" s="136"/>
      <c r="N469" s="144"/>
      <c r="O469" s="144"/>
      <c r="P469" s="145"/>
      <c r="Q469" s="157"/>
      <c r="R469" s="157"/>
      <c r="S469" s="157"/>
      <c r="T469" s="165"/>
      <c r="U469" s="165"/>
      <c r="V469" s="165"/>
      <c r="W469" s="165"/>
      <c r="X469" s="165"/>
      <c r="Y469" s="165"/>
      <c r="Z469" s="166"/>
      <c r="AA469" s="165"/>
      <c r="AB469" s="165"/>
      <c r="AC469" s="165"/>
      <c r="AD469" s="165"/>
      <c r="AE469" s="166"/>
      <c r="AF469" s="167"/>
    </row>
    <row r="470" spans="1:32" ht="13.5" thickTop="1">
      <c r="A470" s="77"/>
      <c r="B470" s="97"/>
      <c r="C470" s="144"/>
      <c r="D470" s="136"/>
      <c r="E470" s="136"/>
      <c r="F470" s="136"/>
      <c r="G470" s="136"/>
      <c r="H470" s="136"/>
      <c r="I470" s="144"/>
      <c r="J470" s="144"/>
      <c r="K470" s="136"/>
      <c r="L470" s="136"/>
      <c r="M470" s="136"/>
      <c r="N470" s="144"/>
      <c r="O470" s="144"/>
      <c r="P470" s="145"/>
      <c r="Q470" s="136"/>
      <c r="R470" s="136"/>
      <c r="S470" s="136"/>
      <c r="Z470" s="137"/>
      <c r="AE470" s="137"/>
    </row>
    <row r="471" spans="1:32">
      <c r="A471" s="77"/>
      <c r="B471" s="97"/>
      <c r="C471" s="144"/>
      <c r="D471" s="136"/>
      <c r="E471" s="136"/>
      <c r="F471" s="136"/>
      <c r="G471" s="136"/>
      <c r="H471" s="136"/>
      <c r="I471" s="144"/>
      <c r="J471" s="144"/>
      <c r="K471" s="136"/>
      <c r="L471" s="136"/>
      <c r="M471" s="136"/>
      <c r="N471" s="144"/>
      <c r="O471" s="144"/>
      <c r="P471" s="145"/>
      <c r="Q471" s="136"/>
      <c r="R471" s="136"/>
      <c r="S471" s="136"/>
      <c r="T471" s="142"/>
      <c r="U471" s="142"/>
      <c r="V471" s="142"/>
      <c r="W471" s="142"/>
      <c r="X471" s="142"/>
      <c r="Y471" s="142"/>
      <c r="Z471" s="143"/>
      <c r="AA471" s="142"/>
      <c r="AB471" s="142"/>
      <c r="AC471" s="142"/>
      <c r="AD471" s="142"/>
      <c r="AE471" s="143"/>
    </row>
    <row r="472" spans="1:32">
      <c r="A472" s="77"/>
      <c r="B472" s="97"/>
      <c r="C472" s="144"/>
      <c r="D472" s="136"/>
      <c r="E472" s="136"/>
      <c r="F472" s="136"/>
      <c r="G472" s="136"/>
      <c r="H472" s="136"/>
      <c r="I472" s="144"/>
      <c r="J472" s="144"/>
      <c r="K472" s="136"/>
      <c r="L472" s="136"/>
      <c r="M472" s="136"/>
      <c r="N472" s="144"/>
      <c r="O472" s="144"/>
      <c r="P472" s="145"/>
      <c r="Q472" s="136"/>
      <c r="R472" s="136"/>
      <c r="S472" s="136"/>
      <c r="Z472" s="137"/>
      <c r="AE472" s="137"/>
    </row>
    <row r="473" spans="1:32">
      <c r="A473" s="77"/>
      <c r="B473" s="97"/>
      <c r="C473" s="144"/>
      <c r="D473" s="136"/>
      <c r="E473" s="136"/>
      <c r="F473" s="136"/>
      <c r="G473" s="136"/>
      <c r="H473" s="136"/>
      <c r="I473" s="144"/>
      <c r="J473" s="144"/>
      <c r="K473" s="136"/>
      <c r="L473" s="136"/>
      <c r="M473" s="136"/>
      <c r="N473" s="144"/>
      <c r="O473" s="144"/>
      <c r="P473" s="145"/>
      <c r="Q473" s="136"/>
      <c r="R473" s="136"/>
      <c r="S473" s="136"/>
      <c r="T473" s="142"/>
      <c r="U473" s="142"/>
      <c r="V473" s="142"/>
      <c r="W473" s="142"/>
      <c r="X473" s="169"/>
      <c r="Y473" s="142"/>
      <c r="Z473" s="143"/>
      <c r="AA473" s="142"/>
      <c r="AB473" s="142"/>
      <c r="AC473" s="142"/>
      <c r="AD473" s="142"/>
      <c r="AE473" s="143"/>
    </row>
    <row r="474" spans="1:32">
      <c r="A474" s="77"/>
      <c r="B474" s="97"/>
      <c r="C474" s="144"/>
      <c r="D474" s="136"/>
      <c r="E474" s="136"/>
      <c r="F474" s="136"/>
      <c r="G474" s="136"/>
      <c r="H474" s="136"/>
      <c r="I474" s="144"/>
      <c r="J474" s="144"/>
      <c r="K474" s="136"/>
      <c r="L474" s="136"/>
      <c r="M474" s="136"/>
      <c r="N474" s="144"/>
      <c r="O474" s="144"/>
      <c r="P474" s="145"/>
      <c r="Q474" s="136"/>
      <c r="R474" s="136"/>
      <c r="S474" s="136"/>
      <c r="Z474" s="137"/>
      <c r="AE474" s="137"/>
    </row>
    <row r="475" spans="1:32" ht="13.5" thickBot="1">
      <c r="A475" s="77"/>
      <c r="B475" s="97"/>
      <c r="C475" s="144"/>
      <c r="D475" s="136"/>
      <c r="E475" s="136"/>
      <c r="F475" s="136"/>
      <c r="G475" s="136"/>
      <c r="H475" s="136"/>
      <c r="I475" s="144"/>
      <c r="J475" s="144"/>
      <c r="K475" s="136"/>
      <c r="L475" s="136"/>
      <c r="M475" s="136"/>
      <c r="N475" s="144"/>
      <c r="O475" s="144"/>
      <c r="P475" s="145"/>
      <c r="Q475" s="136"/>
      <c r="R475" s="136"/>
      <c r="S475" s="136"/>
      <c r="T475" s="142"/>
      <c r="U475" s="142"/>
      <c r="V475" s="142"/>
      <c r="W475" s="142"/>
      <c r="X475" s="142"/>
      <c r="Y475" s="142"/>
      <c r="Z475" s="143"/>
      <c r="AA475" s="142"/>
      <c r="AB475" s="142"/>
      <c r="AC475" s="142"/>
      <c r="AD475" s="142"/>
      <c r="AE475" s="143"/>
    </row>
    <row r="476" spans="1:32" ht="13.5" thickTop="1">
      <c r="A476" s="77"/>
      <c r="B476" s="97"/>
      <c r="C476" s="144"/>
      <c r="D476" s="136"/>
      <c r="E476" s="136"/>
      <c r="F476" s="136"/>
      <c r="G476" s="136"/>
      <c r="H476" s="136"/>
      <c r="I476" s="144"/>
      <c r="J476" s="144"/>
      <c r="K476" s="136"/>
      <c r="L476" s="136"/>
      <c r="M476" s="136"/>
      <c r="N476" s="144"/>
      <c r="O476" s="144"/>
      <c r="P476" s="145"/>
      <c r="Q476" s="150"/>
      <c r="R476" s="150"/>
      <c r="S476" s="150"/>
      <c r="T476" s="163"/>
      <c r="U476" s="163"/>
      <c r="V476" s="163"/>
      <c r="W476" s="163"/>
      <c r="X476" s="163"/>
      <c r="Y476" s="163"/>
      <c r="Z476" s="164"/>
      <c r="AA476" s="163"/>
      <c r="AB476" s="163"/>
      <c r="AC476" s="163"/>
      <c r="AD476" s="163"/>
      <c r="AE476" s="164"/>
      <c r="AF476" s="163"/>
    </row>
    <row r="477" spans="1:32" ht="13.5" thickBot="1">
      <c r="A477" s="77"/>
      <c r="B477" s="97"/>
      <c r="C477" s="144"/>
      <c r="D477" s="136"/>
      <c r="E477" s="136"/>
      <c r="F477" s="136"/>
      <c r="G477" s="136"/>
      <c r="H477" s="136"/>
      <c r="I477" s="144"/>
      <c r="J477" s="144"/>
      <c r="K477" s="136"/>
      <c r="L477" s="136"/>
      <c r="M477" s="136"/>
      <c r="N477" s="144"/>
      <c r="O477" s="144"/>
      <c r="P477" s="145"/>
      <c r="Q477" s="157"/>
      <c r="R477" s="157"/>
      <c r="S477" s="157"/>
      <c r="T477" s="165"/>
      <c r="U477" s="165"/>
      <c r="V477" s="165"/>
      <c r="W477" s="165"/>
      <c r="X477" s="165"/>
      <c r="Y477" s="165"/>
      <c r="Z477" s="166"/>
      <c r="AA477" s="165"/>
      <c r="AB477" s="165"/>
      <c r="AC477" s="165"/>
      <c r="AD477" s="165"/>
      <c r="AE477" s="166"/>
      <c r="AF477" s="167"/>
    </row>
    <row r="478" spans="1:32" ht="13.5" thickTop="1">
      <c r="A478" s="77"/>
      <c r="B478" s="97"/>
      <c r="C478" s="144"/>
      <c r="D478" s="136"/>
      <c r="E478" s="136"/>
      <c r="F478" s="136"/>
      <c r="G478" s="136"/>
      <c r="H478" s="136"/>
      <c r="I478" s="144"/>
      <c r="J478" s="144"/>
      <c r="K478" s="136"/>
      <c r="L478" s="136"/>
      <c r="M478" s="136"/>
      <c r="N478" s="144"/>
      <c r="O478" s="144"/>
      <c r="P478" s="145"/>
      <c r="Q478" s="136"/>
      <c r="R478" s="136"/>
      <c r="S478" s="136"/>
      <c r="Z478" s="137"/>
      <c r="AE478" s="137"/>
    </row>
    <row r="479" spans="1:32">
      <c r="A479" s="77"/>
      <c r="B479" s="97"/>
      <c r="C479" s="144"/>
      <c r="D479" s="136"/>
      <c r="E479" s="136"/>
      <c r="F479" s="136"/>
      <c r="G479" s="136"/>
      <c r="H479" s="136"/>
      <c r="I479" s="144"/>
      <c r="J479" s="144"/>
      <c r="K479" s="136"/>
      <c r="L479" s="136"/>
      <c r="M479" s="136"/>
      <c r="N479" s="144"/>
      <c r="O479" s="144"/>
      <c r="P479" s="145"/>
      <c r="Q479" s="136"/>
      <c r="R479" s="136"/>
      <c r="S479" s="136"/>
      <c r="T479" s="142"/>
      <c r="U479" s="142"/>
      <c r="V479" s="142"/>
      <c r="W479" s="142"/>
      <c r="X479" s="169"/>
      <c r="Y479" s="169"/>
      <c r="Z479" s="143"/>
      <c r="AA479" s="142"/>
      <c r="AB479" s="142"/>
      <c r="AC479" s="142"/>
      <c r="AD479" s="142"/>
      <c r="AE479" s="143"/>
    </row>
    <row r="480" spans="1:32">
      <c r="A480" s="77"/>
      <c r="B480" s="97"/>
      <c r="C480" s="144"/>
      <c r="D480" s="136"/>
      <c r="E480" s="136"/>
      <c r="F480" s="136"/>
      <c r="G480" s="136"/>
      <c r="H480" s="136"/>
      <c r="I480" s="144"/>
      <c r="J480" s="144"/>
      <c r="K480" s="136"/>
      <c r="L480" s="136"/>
      <c r="M480" s="136"/>
      <c r="N480" s="144"/>
      <c r="O480" s="144"/>
      <c r="P480" s="145"/>
      <c r="Q480" s="136"/>
      <c r="R480" s="136"/>
      <c r="S480" s="136"/>
      <c r="Z480" s="137"/>
      <c r="AE480" s="137"/>
    </row>
    <row r="481" spans="1:32">
      <c r="A481" s="77"/>
      <c r="B481" s="97"/>
      <c r="C481" s="144"/>
      <c r="D481" s="136"/>
      <c r="E481" s="136"/>
      <c r="F481" s="136"/>
      <c r="G481" s="136"/>
      <c r="H481" s="136"/>
      <c r="I481" s="144"/>
      <c r="J481" s="144"/>
      <c r="K481" s="136"/>
      <c r="L481" s="136"/>
      <c r="M481" s="136"/>
      <c r="N481" s="144"/>
      <c r="O481" s="144"/>
      <c r="P481" s="145"/>
      <c r="Q481" s="136"/>
      <c r="R481" s="136"/>
      <c r="S481" s="136"/>
      <c r="T481" s="142"/>
      <c r="U481" s="142"/>
      <c r="V481" s="142"/>
      <c r="W481" s="142"/>
      <c r="X481" s="142"/>
      <c r="Y481" s="142"/>
      <c r="Z481" s="143"/>
      <c r="AA481" s="142"/>
      <c r="AB481" s="142"/>
      <c r="AC481" s="142"/>
      <c r="AD481" s="142"/>
      <c r="AE481" s="143"/>
    </row>
    <row r="482" spans="1:32">
      <c r="A482" s="77"/>
      <c r="B482" s="97"/>
      <c r="C482" s="144"/>
      <c r="D482" s="136"/>
      <c r="E482" s="136"/>
      <c r="F482" s="136"/>
      <c r="G482" s="136"/>
      <c r="H482" s="136"/>
      <c r="I482" s="144"/>
      <c r="J482" s="144"/>
      <c r="K482" s="136"/>
      <c r="L482" s="136"/>
      <c r="M482" s="136"/>
      <c r="N482" s="144"/>
      <c r="O482" s="144"/>
      <c r="P482" s="145"/>
      <c r="Q482" s="136"/>
      <c r="R482" s="136"/>
      <c r="S482" s="136"/>
      <c r="Z482" s="137"/>
      <c r="AE482" s="137"/>
    </row>
    <row r="483" spans="1:32">
      <c r="A483" s="77"/>
      <c r="B483" s="97"/>
      <c r="C483" s="144"/>
      <c r="D483" s="136"/>
      <c r="E483" s="136"/>
      <c r="F483" s="136"/>
      <c r="G483" s="136"/>
      <c r="H483" s="136"/>
      <c r="I483" s="144"/>
      <c r="J483" s="144"/>
      <c r="K483" s="136"/>
      <c r="L483" s="136"/>
      <c r="M483" s="136"/>
      <c r="N483" s="144"/>
      <c r="O483" s="144"/>
      <c r="P483" s="145"/>
      <c r="Q483" s="136"/>
      <c r="R483" s="136"/>
      <c r="S483" s="136"/>
      <c r="T483" s="142"/>
      <c r="U483" s="142"/>
      <c r="V483" s="142"/>
      <c r="W483" s="142"/>
      <c r="X483" s="169"/>
      <c r="Y483" s="142"/>
      <c r="Z483" s="143"/>
      <c r="AA483" s="142"/>
      <c r="AB483" s="142"/>
      <c r="AC483" s="142"/>
      <c r="AD483" s="142"/>
      <c r="AE483" s="143"/>
    </row>
    <row r="484" spans="1:32">
      <c r="A484" s="77"/>
      <c r="B484" s="97"/>
      <c r="C484" s="144"/>
      <c r="D484" s="136"/>
      <c r="E484" s="136"/>
      <c r="F484" s="136"/>
      <c r="G484" s="136"/>
      <c r="H484" s="136"/>
      <c r="I484" s="144"/>
      <c r="J484" s="144"/>
      <c r="K484" s="136"/>
      <c r="L484" s="136"/>
      <c r="M484" s="136"/>
      <c r="N484" s="144"/>
      <c r="O484" s="144"/>
      <c r="P484" s="145"/>
      <c r="Q484" s="136"/>
      <c r="R484" s="136"/>
      <c r="S484" s="136"/>
      <c r="Z484" s="137"/>
      <c r="AE484" s="137"/>
    </row>
    <row r="485" spans="1:32" ht="13.5" thickBot="1">
      <c r="A485" s="77"/>
      <c r="B485" s="97"/>
      <c r="C485" s="144"/>
      <c r="D485" s="136"/>
      <c r="E485" s="136"/>
      <c r="F485" s="136"/>
      <c r="G485" s="136"/>
      <c r="H485" s="136"/>
      <c r="I485" s="144"/>
      <c r="J485" s="144"/>
      <c r="K485" s="136"/>
      <c r="L485" s="136"/>
      <c r="M485" s="136"/>
      <c r="N485" s="144"/>
      <c r="O485" s="144"/>
      <c r="P485" s="145"/>
      <c r="Q485" s="136"/>
      <c r="R485" s="136"/>
      <c r="S485" s="136"/>
      <c r="T485" s="111"/>
      <c r="U485" s="111"/>
      <c r="V485" s="111"/>
      <c r="W485" s="111"/>
      <c r="X485" s="111"/>
      <c r="Y485" s="111"/>
      <c r="Z485" s="168"/>
      <c r="AA485" s="111"/>
      <c r="AB485" s="111"/>
      <c r="AC485" s="111"/>
      <c r="AD485" s="111"/>
      <c r="AE485" s="168"/>
    </row>
    <row r="486" spans="1:32">
      <c r="A486" s="85"/>
      <c r="B486" s="72"/>
      <c r="C486" s="133"/>
      <c r="D486" s="134"/>
      <c r="E486" s="134"/>
      <c r="F486" s="134"/>
      <c r="G486" s="134"/>
      <c r="H486" s="134"/>
      <c r="I486" s="133"/>
      <c r="J486" s="133"/>
      <c r="K486" s="134"/>
      <c r="L486" s="134"/>
      <c r="M486" s="134"/>
      <c r="N486" s="133"/>
      <c r="O486" s="133"/>
      <c r="P486" s="135"/>
      <c r="Q486" s="136"/>
      <c r="R486" s="136"/>
      <c r="S486" s="136"/>
      <c r="T486" s="136"/>
      <c r="Z486" s="137"/>
      <c r="AE486" s="137"/>
    </row>
    <row r="487" spans="1:32">
      <c r="A487" s="77"/>
      <c r="B487" s="138"/>
      <c r="C487" s="139"/>
      <c r="D487" s="140"/>
      <c r="E487" s="140"/>
      <c r="F487" s="140"/>
      <c r="G487" s="140"/>
      <c r="H487" s="140"/>
      <c r="I487" s="139"/>
      <c r="J487" s="139"/>
      <c r="K487" s="140"/>
      <c r="L487" s="140"/>
      <c r="M487" s="140"/>
      <c r="N487" s="139"/>
      <c r="O487" s="139"/>
      <c r="P487" s="141"/>
      <c r="Q487" s="136"/>
      <c r="R487" s="136"/>
      <c r="S487" s="136"/>
      <c r="T487" s="142"/>
      <c r="U487" s="142"/>
      <c r="V487" s="142"/>
      <c r="W487" s="142"/>
      <c r="X487" s="142"/>
      <c r="Y487" s="142"/>
      <c r="Z487" s="143"/>
      <c r="AA487" s="142"/>
      <c r="AB487" s="142"/>
      <c r="AC487" s="142"/>
      <c r="AD487" s="142"/>
      <c r="AE487" s="143"/>
    </row>
    <row r="488" spans="1:32">
      <c r="A488" s="77"/>
      <c r="B488" s="97"/>
      <c r="C488" s="144"/>
      <c r="D488" s="136"/>
      <c r="E488" s="136"/>
      <c r="F488" s="136"/>
      <c r="G488" s="136"/>
      <c r="H488" s="136"/>
      <c r="I488" s="144"/>
      <c r="J488" s="144"/>
      <c r="K488" s="136"/>
      <c r="L488" s="136"/>
      <c r="M488" s="136"/>
      <c r="N488" s="144"/>
      <c r="O488" s="144"/>
      <c r="P488" s="145"/>
      <c r="Q488" s="136"/>
      <c r="R488" s="136"/>
      <c r="S488" s="136"/>
      <c r="Z488" s="137"/>
      <c r="AE488" s="137"/>
    </row>
    <row r="489" spans="1:32">
      <c r="A489" s="77"/>
      <c r="B489" s="97"/>
      <c r="C489" s="144"/>
      <c r="D489" s="136"/>
      <c r="E489" s="136"/>
      <c r="F489" s="136"/>
      <c r="G489" s="136"/>
      <c r="H489" s="136"/>
      <c r="I489" s="144"/>
      <c r="J489" s="144"/>
      <c r="K489" s="136"/>
      <c r="L489" s="136"/>
      <c r="M489" s="136"/>
      <c r="N489" s="144"/>
      <c r="O489" s="144"/>
      <c r="P489" s="145"/>
      <c r="Q489" s="136"/>
      <c r="R489" s="136"/>
      <c r="S489" s="136"/>
      <c r="T489" s="142"/>
      <c r="U489" s="142"/>
      <c r="V489" s="169"/>
      <c r="W489" s="142"/>
      <c r="X489" s="142"/>
      <c r="Y489" s="142"/>
      <c r="Z489" s="143"/>
      <c r="AA489" s="142"/>
      <c r="AB489" s="142"/>
      <c r="AC489" s="142"/>
      <c r="AD489" s="142"/>
      <c r="AE489" s="143"/>
    </row>
    <row r="490" spans="1:32">
      <c r="A490" s="77"/>
      <c r="B490" s="97"/>
      <c r="C490" s="144"/>
      <c r="D490" s="136"/>
      <c r="E490" s="136"/>
      <c r="F490" s="136"/>
      <c r="G490" s="136"/>
      <c r="H490" s="136"/>
      <c r="I490" s="144"/>
      <c r="J490" s="144"/>
      <c r="K490" s="136"/>
      <c r="L490" s="136"/>
      <c r="M490" s="136"/>
      <c r="N490" s="144"/>
      <c r="O490" s="144"/>
      <c r="P490" s="145"/>
      <c r="Q490" s="136"/>
      <c r="R490" s="136"/>
      <c r="S490" s="136"/>
      <c r="Z490" s="137"/>
      <c r="AE490" s="137"/>
    </row>
    <row r="491" spans="1:32" ht="13.5" thickBot="1">
      <c r="A491" s="77"/>
      <c r="B491" s="97"/>
      <c r="C491" s="144"/>
      <c r="D491" s="136"/>
      <c r="E491" s="136"/>
      <c r="F491" s="136"/>
      <c r="G491" s="136"/>
      <c r="H491" s="136"/>
      <c r="I491" s="144"/>
      <c r="J491" s="144"/>
      <c r="K491" s="136"/>
      <c r="L491" s="136"/>
      <c r="M491" s="136"/>
      <c r="N491" s="144"/>
      <c r="O491" s="144"/>
      <c r="P491" s="145"/>
      <c r="Q491" s="136"/>
      <c r="R491" s="136"/>
      <c r="S491" s="136"/>
      <c r="T491" s="142"/>
      <c r="U491" s="142"/>
      <c r="V491" s="142"/>
      <c r="W491" s="142"/>
      <c r="X491" s="142"/>
      <c r="Y491" s="142"/>
      <c r="Z491" s="143"/>
      <c r="AA491" s="142"/>
      <c r="AB491" s="142"/>
      <c r="AC491" s="142"/>
      <c r="AD491" s="142"/>
      <c r="AE491" s="143"/>
    </row>
    <row r="492" spans="1:32" ht="13.5" thickTop="1">
      <c r="A492" s="77"/>
      <c r="B492" s="170"/>
      <c r="C492" s="171"/>
      <c r="D492" s="172"/>
      <c r="E492" s="172"/>
      <c r="F492" s="172"/>
      <c r="G492" s="172"/>
      <c r="H492" s="172"/>
      <c r="I492" s="171"/>
      <c r="J492" s="171"/>
      <c r="K492" s="172"/>
      <c r="L492" s="172"/>
      <c r="M492" s="172"/>
      <c r="N492" s="171"/>
      <c r="O492" s="171"/>
      <c r="P492" s="173"/>
      <c r="Q492" s="150"/>
      <c r="R492" s="150"/>
      <c r="S492" s="150"/>
      <c r="T492" s="163"/>
      <c r="U492" s="163"/>
      <c r="V492" s="163"/>
      <c r="W492" s="163"/>
      <c r="X492" s="163"/>
      <c r="Y492" s="163"/>
      <c r="Z492" s="164"/>
      <c r="AA492" s="163"/>
      <c r="AB492" s="163"/>
      <c r="AC492" s="163"/>
      <c r="AD492" s="163"/>
      <c r="AE492" s="164"/>
      <c r="AF492" s="163"/>
    </row>
    <row r="493" spans="1:32" ht="13.5" thickBot="1">
      <c r="A493" s="77"/>
      <c r="B493" s="170"/>
      <c r="C493" s="171"/>
      <c r="D493" s="172"/>
      <c r="E493" s="172"/>
      <c r="F493" s="172"/>
      <c r="G493" s="172"/>
      <c r="H493" s="172"/>
      <c r="I493" s="171"/>
      <c r="J493" s="171"/>
      <c r="K493" s="172"/>
      <c r="L493" s="172"/>
      <c r="M493" s="172"/>
      <c r="N493" s="171"/>
      <c r="O493" s="171"/>
      <c r="P493" s="173"/>
      <c r="Q493" s="157"/>
      <c r="R493" s="157"/>
      <c r="S493" s="157"/>
      <c r="T493" s="165"/>
      <c r="U493" s="165"/>
      <c r="V493" s="165"/>
      <c r="W493" s="165"/>
      <c r="X493" s="165"/>
      <c r="Y493" s="165"/>
      <c r="Z493" s="166"/>
      <c r="AA493" s="165"/>
      <c r="AB493" s="165"/>
      <c r="AC493" s="165"/>
      <c r="AD493" s="165"/>
      <c r="AE493" s="166"/>
      <c r="AF493" s="167"/>
    </row>
    <row r="494" spans="1:32" ht="13.5" thickTop="1">
      <c r="A494" s="77"/>
      <c r="B494" s="97"/>
      <c r="C494" s="144"/>
      <c r="D494" s="136"/>
      <c r="E494" s="136"/>
      <c r="F494" s="136"/>
      <c r="G494" s="136"/>
      <c r="H494" s="136"/>
      <c r="I494" s="144"/>
      <c r="J494" s="144"/>
      <c r="K494" s="136"/>
      <c r="L494" s="136"/>
      <c r="M494" s="136"/>
      <c r="N494" s="144"/>
      <c r="O494" s="144"/>
      <c r="P494" s="145"/>
      <c r="Q494" s="136"/>
      <c r="R494" s="136"/>
      <c r="S494" s="136"/>
      <c r="Z494" s="137"/>
      <c r="AE494" s="137"/>
    </row>
    <row r="495" spans="1:32">
      <c r="A495" s="77"/>
      <c r="B495" s="97"/>
      <c r="C495" s="144"/>
      <c r="D495" s="136"/>
      <c r="E495" s="136"/>
      <c r="F495" s="136"/>
      <c r="G495" s="136"/>
      <c r="H495" s="136"/>
      <c r="I495" s="144"/>
      <c r="J495" s="144"/>
      <c r="K495" s="136"/>
      <c r="L495" s="136"/>
      <c r="M495" s="136"/>
      <c r="N495" s="144"/>
      <c r="O495" s="144"/>
      <c r="P495" s="145"/>
      <c r="Q495" s="136"/>
      <c r="R495" s="136"/>
      <c r="S495" s="136"/>
      <c r="T495" s="142"/>
      <c r="U495" s="142"/>
      <c r="V495" s="142"/>
      <c r="W495" s="142"/>
      <c r="X495" s="142"/>
      <c r="Y495" s="142"/>
      <c r="Z495" s="143"/>
      <c r="AA495" s="142"/>
      <c r="AB495" s="142"/>
      <c r="AC495" s="142"/>
      <c r="AD495" s="142"/>
      <c r="AE495" s="143"/>
    </row>
    <row r="496" spans="1:32">
      <c r="A496" s="77"/>
      <c r="B496" s="97"/>
      <c r="C496" s="144"/>
      <c r="D496" s="136"/>
      <c r="E496" s="136"/>
      <c r="F496" s="136"/>
      <c r="G496" s="136"/>
      <c r="H496" s="136"/>
      <c r="I496" s="144"/>
      <c r="J496" s="144"/>
      <c r="K496" s="136"/>
      <c r="L496" s="136"/>
      <c r="M496" s="136"/>
      <c r="N496" s="144"/>
      <c r="O496" s="144"/>
      <c r="P496" s="145"/>
      <c r="Q496" s="136"/>
      <c r="R496" s="136"/>
      <c r="S496" s="136"/>
      <c r="Z496" s="137"/>
      <c r="AE496" s="137"/>
    </row>
    <row r="497" spans="1:32">
      <c r="A497" s="77"/>
      <c r="B497" s="97"/>
      <c r="C497" s="144"/>
      <c r="D497" s="136"/>
      <c r="E497" s="136"/>
      <c r="F497" s="136"/>
      <c r="G497" s="136"/>
      <c r="H497" s="136"/>
      <c r="I497" s="144"/>
      <c r="J497" s="144"/>
      <c r="K497" s="136"/>
      <c r="L497" s="136"/>
      <c r="M497" s="136"/>
      <c r="N497" s="144"/>
      <c r="O497" s="144"/>
      <c r="P497" s="145"/>
      <c r="Q497" s="136"/>
      <c r="R497" s="136"/>
      <c r="S497" s="136"/>
      <c r="T497" s="142"/>
      <c r="U497" s="142"/>
      <c r="V497" s="142"/>
      <c r="W497" s="142"/>
      <c r="X497" s="169"/>
      <c r="Y497" s="142"/>
      <c r="Z497" s="143"/>
      <c r="AA497" s="142"/>
      <c r="AB497" s="142"/>
      <c r="AC497" s="169"/>
      <c r="AD497" s="142"/>
      <c r="AE497" s="143"/>
    </row>
    <row r="498" spans="1:32">
      <c r="A498" s="77"/>
      <c r="B498" s="97"/>
      <c r="C498" s="144"/>
      <c r="D498" s="136"/>
      <c r="E498" s="136"/>
      <c r="F498" s="136"/>
      <c r="G498" s="136"/>
      <c r="H498" s="136"/>
      <c r="I498" s="144"/>
      <c r="J498" s="144"/>
      <c r="K498" s="136"/>
      <c r="L498" s="136"/>
      <c r="M498" s="136"/>
      <c r="N498" s="144"/>
      <c r="O498" s="144"/>
      <c r="P498" s="145"/>
      <c r="Q498" s="136"/>
      <c r="R498" s="136"/>
      <c r="S498" s="136"/>
      <c r="Z498" s="137"/>
      <c r="AE498" s="137"/>
    </row>
    <row r="499" spans="1:32" ht="13.5" thickBot="1">
      <c r="A499" s="77"/>
      <c r="B499" s="97"/>
      <c r="C499" s="144"/>
      <c r="D499" s="136"/>
      <c r="E499" s="136"/>
      <c r="F499" s="136"/>
      <c r="G499" s="136"/>
      <c r="H499" s="136"/>
      <c r="I499" s="144"/>
      <c r="J499" s="144"/>
      <c r="K499" s="136"/>
      <c r="L499" s="136"/>
      <c r="M499" s="136"/>
      <c r="N499" s="144"/>
      <c r="O499" s="144"/>
      <c r="P499" s="145"/>
      <c r="Q499" s="136"/>
      <c r="R499" s="136"/>
      <c r="S499" s="136"/>
      <c r="T499" s="142"/>
      <c r="U499" s="142"/>
      <c r="V499" s="142"/>
      <c r="W499" s="142"/>
      <c r="X499" s="142"/>
      <c r="Y499" s="142"/>
      <c r="Z499" s="143"/>
      <c r="AA499" s="142"/>
      <c r="AB499" s="142"/>
      <c r="AC499" s="142"/>
      <c r="AD499" s="142"/>
      <c r="AE499" s="143"/>
    </row>
    <row r="500" spans="1:32" ht="13.5" thickTop="1">
      <c r="A500" s="77"/>
      <c r="B500" s="97"/>
      <c r="C500" s="144"/>
      <c r="D500" s="136"/>
      <c r="E500" s="136"/>
      <c r="F500" s="136"/>
      <c r="G500" s="136"/>
      <c r="H500" s="136"/>
      <c r="I500" s="144"/>
      <c r="J500" s="144"/>
      <c r="K500" s="136"/>
      <c r="L500" s="136"/>
      <c r="M500" s="136"/>
      <c r="N500" s="144"/>
      <c r="O500" s="144"/>
      <c r="P500" s="145"/>
      <c r="Q500" s="150"/>
      <c r="R500" s="150"/>
      <c r="S500" s="150"/>
      <c r="T500" s="163"/>
      <c r="U500" s="163"/>
      <c r="V500" s="163"/>
      <c r="W500" s="163"/>
      <c r="X500" s="163"/>
      <c r="Y500" s="163"/>
      <c r="Z500" s="164"/>
      <c r="AA500" s="163"/>
      <c r="AB500" s="163"/>
      <c r="AC500" s="163"/>
      <c r="AD500" s="163"/>
      <c r="AE500" s="164"/>
      <c r="AF500" s="163"/>
    </row>
    <row r="501" spans="1:32" ht="13.5" thickBot="1">
      <c r="A501" s="77"/>
      <c r="B501" s="97"/>
      <c r="C501" s="144"/>
      <c r="D501" s="136"/>
      <c r="E501" s="136"/>
      <c r="F501" s="136"/>
      <c r="G501" s="136"/>
      <c r="H501" s="136"/>
      <c r="I501" s="144"/>
      <c r="J501" s="144"/>
      <c r="K501" s="136"/>
      <c r="L501" s="136"/>
      <c r="M501" s="136"/>
      <c r="N501" s="144"/>
      <c r="O501" s="144"/>
      <c r="P501" s="145"/>
      <c r="Q501" s="157"/>
      <c r="R501" s="157"/>
      <c r="S501" s="157"/>
      <c r="T501" s="165"/>
      <c r="U501" s="165"/>
      <c r="V501" s="165"/>
      <c r="W501" s="165"/>
      <c r="X501" s="165"/>
      <c r="Y501" s="165"/>
      <c r="Z501" s="166"/>
      <c r="AA501" s="165"/>
      <c r="AB501" s="165"/>
      <c r="AC501" s="165"/>
      <c r="AD501" s="165"/>
      <c r="AE501" s="166"/>
      <c r="AF501" s="167"/>
    </row>
    <row r="502" spans="1:32" ht="13.5" thickTop="1">
      <c r="A502" s="77"/>
      <c r="B502" s="97"/>
      <c r="C502" s="144"/>
      <c r="D502" s="136"/>
      <c r="E502" s="136"/>
      <c r="F502" s="136"/>
      <c r="G502" s="136"/>
      <c r="H502" s="136"/>
      <c r="I502" s="144"/>
      <c r="J502" s="144"/>
      <c r="K502" s="136"/>
      <c r="L502" s="136"/>
      <c r="M502" s="136"/>
      <c r="N502" s="144"/>
      <c r="O502" s="144"/>
      <c r="P502" s="145"/>
      <c r="Q502" s="136"/>
      <c r="R502" s="136"/>
      <c r="S502" s="136"/>
      <c r="Z502" s="137"/>
      <c r="AE502" s="137"/>
    </row>
    <row r="503" spans="1:32">
      <c r="A503" s="77"/>
      <c r="B503" s="97"/>
      <c r="C503" s="144"/>
      <c r="D503" s="136"/>
      <c r="E503" s="136"/>
      <c r="F503" s="136"/>
      <c r="G503" s="136"/>
      <c r="H503" s="136"/>
      <c r="I503" s="144"/>
      <c r="J503" s="144"/>
      <c r="K503" s="136"/>
      <c r="L503" s="136"/>
      <c r="M503" s="136"/>
      <c r="N503" s="144"/>
      <c r="O503" s="144"/>
      <c r="P503" s="145"/>
      <c r="Q503" s="136"/>
      <c r="R503" s="136"/>
      <c r="S503" s="136"/>
      <c r="T503" s="142"/>
      <c r="U503" s="142"/>
      <c r="V503" s="142"/>
      <c r="W503" s="142"/>
      <c r="X503" s="142"/>
      <c r="Y503" s="142"/>
      <c r="Z503" s="143"/>
      <c r="AA503" s="142"/>
      <c r="AB503" s="142"/>
      <c r="AC503" s="142"/>
      <c r="AD503" s="142"/>
      <c r="AE503" s="143"/>
    </row>
    <row r="504" spans="1:32">
      <c r="A504" s="77"/>
      <c r="B504" s="97"/>
      <c r="C504" s="144"/>
      <c r="D504" s="136"/>
      <c r="E504" s="136"/>
      <c r="F504" s="136"/>
      <c r="G504" s="136"/>
      <c r="H504" s="136"/>
      <c r="I504" s="144"/>
      <c r="J504" s="144"/>
      <c r="K504" s="136"/>
      <c r="L504" s="136"/>
      <c r="M504" s="136"/>
      <c r="N504" s="144"/>
      <c r="O504" s="144"/>
      <c r="P504" s="145"/>
      <c r="Q504" s="136"/>
      <c r="R504" s="136"/>
      <c r="S504" s="136"/>
      <c r="Z504" s="137"/>
      <c r="AE504" s="137"/>
    </row>
    <row r="505" spans="1:32">
      <c r="A505" s="77"/>
      <c r="B505" s="97"/>
      <c r="C505" s="144"/>
      <c r="D505" s="136"/>
      <c r="E505" s="136"/>
      <c r="F505" s="136"/>
      <c r="G505" s="136"/>
      <c r="H505" s="136"/>
      <c r="I505" s="144"/>
      <c r="J505" s="144"/>
      <c r="K505" s="136"/>
      <c r="L505" s="136"/>
      <c r="M505" s="136"/>
      <c r="N505" s="144"/>
      <c r="O505" s="144"/>
      <c r="P505" s="145"/>
      <c r="Q505" s="136"/>
      <c r="R505" s="136"/>
      <c r="S505" s="136"/>
      <c r="T505" s="142"/>
      <c r="U505" s="142"/>
      <c r="V505" s="169"/>
      <c r="W505" s="142"/>
      <c r="X505" s="142"/>
      <c r="Y505" s="142"/>
      <c r="Z505" s="143"/>
      <c r="AA505" s="169"/>
      <c r="AB505" s="142"/>
      <c r="AC505" s="142"/>
      <c r="AD505" s="142"/>
      <c r="AE505" s="143"/>
    </row>
    <row r="506" spans="1:32">
      <c r="A506" s="77"/>
      <c r="B506" s="97"/>
      <c r="C506" s="144"/>
      <c r="D506" s="136"/>
      <c r="E506" s="136"/>
      <c r="F506" s="136"/>
      <c r="G506" s="136"/>
      <c r="H506" s="136"/>
      <c r="I506" s="144"/>
      <c r="J506" s="144"/>
      <c r="K506" s="136"/>
      <c r="L506" s="136"/>
      <c r="M506" s="136"/>
      <c r="N506" s="144"/>
      <c r="O506" s="144"/>
      <c r="P506" s="145"/>
      <c r="Q506" s="136"/>
      <c r="R506" s="136"/>
      <c r="S506" s="136"/>
      <c r="Z506" s="137"/>
      <c r="AE506" s="137"/>
    </row>
    <row r="507" spans="1:32" ht="13.5" thickBot="1">
      <c r="A507" s="77"/>
      <c r="B507" s="97"/>
      <c r="C507" s="144"/>
      <c r="D507" s="136"/>
      <c r="E507" s="136"/>
      <c r="F507" s="136"/>
      <c r="G507" s="136"/>
      <c r="H507" s="136"/>
      <c r="I507" s="144"/>
      <c r="J507" s="144"/>
      <c r="K507" s="136"/>
      <c r="L507" s="136"/>
      <c r="M507" s="136"/>
      <c r="N507" s="144"/>
      <c r="O507" s="144"/>
      <c r="P507" s="145"/>
      <c r="Q507" s="136"/>
      <c r="R507" s="136"/>
      <c r="S507" s="136"/>
      <c r="T507" s="142"/>
      <c r="U507" s="142"/>
      <c r="V507" s="142"/>
      <c r="W507" s="142"/>
      <c r="X507" s="142"/>
      <c r="Y507" s="142"/>
      <c r="Z507" s="143"/>
      <c r="AA507" s="142"/>
      <c r="AB507" s="142"/>
      <c r="AC507" s="142"/>
      <c r="AD507" s="142"/>
      <c r="AE507" s="143"/>
    </row>
    <row r="508" spans="1:32" ht="13.5" thickTop="1">
      <c r="A508" s="77"/>
      <c r="B508" s="97"/>
      <c r="C508" s="144"/>
      <c r="D508" s="136"/>
      <c r="E508" s="136"/>
      <c r="F508" s="136"/>
      <c r="G508" s="136"/>
      <c r="H508" s="136"/>
      <c r="I508" s="144"/>
      <c r="J508" s="144"/>
      <c r="K508" s="136"/>
      <c r="L508" s="136"/>
      <c r="M508" s="136"/>
      <c r="N508" s="144"/>
      <c r="O508" s="144"/>
      <c r="P508" s="145"/>
      <c r="Q508" s="150"/>
      <c r="R508" s="150"/>
      <c r="S508" s="150"/>
      <c r="T508" s="163"/>
      <c r="U508" s="163"/>
      <c r="V508" s="163"/>
      <c r="W508" s="163"/>
      <c r="X508" s="163"/>
      <c r="Y508" s="163"/>
      <c r="Z508" s="164"/>
      <c r="AA508" s="163"/>
      <c r="AB508" s="163"/>
      <c r="AC508" s="163"/>
      <c r="AD508" s="163"/>
      <c r="AE508" s="164"/>
      <c r="AF508" s="163"/>
    </row>
    <row r="509" spans="1:32" ht="13.5" thickBot="1">
      <c r="A509" s="77"/>
      <c r="B509" s="97"/>
      <c r="C509" s="144"/>
      <c r="D509" s="136"/>
      <c r="E509" s="136"/>
      <c r="F509" s="136"/>
      <c r="G509" s="136"/>
      <c r="H509" s="136"/>
      <c r="I509" s="144"/>
      <c r="J509" s="144"/>
      <c r="K509" s="136"/>
      <c r="L509" s="136"/>
      <c r="M509" s="136"/>
      <c r="N509" s="144"/>
      <c r="O509" s="144"/>
      <c r="P509" s="145"/>
      <c r="Q509" s="157"/>
      <c r="R509" s="157"/>
      <c r="S509" s="157"/>
      <c r="T509" s="165"/>
      <c r="U509" s="165"/>
      <c r="V509" s="165"/>
      <c r="W509" s="165"/>
      <c r="X509" s="165"/>
      <c r="Y509" s="165"/>
      <c r="Z509" s="166"/>
      <c r="AA509" s="165"/>
      <c r="AB509" s="165"/>
      <c r="AC509" s="165"/>
      <c r="AD509" s="165"/>
      <c r="AE509" s="166"/>
      <c r="AF509" s="167"/>
    </row>
    <row r="510" spans="1:32" ht="13.5" thickTop="1">
      <c r="A510" s="77"/>
      <c r="B510" s="97"/>
      <c r="C510" s="144"/>
      <c r="D510" s="136"/>
      <c r="E510" s="136"/>
      <c r="F510" s="136"/>
      <c r="G510" s="136"/>
      <c r="H510" s="136"/>
      <c r="I510" s="144"/>
      <c r="J510" s="144"/>
      <c r="K510" s="136"/>
      <c r="L510" s="136"/>
      <c r="M510" s="136"/>
      <c r="N510" s="144"/>
      <c r="O510" s="144"/>
      <c r="P510" s="145"/>
      <c r="Q510" s="136"/>
      <c r="R510" s="136"/>
      <c r="S510" s="136"/>
      <c r="Z510" s="137"/>
      <c r="AE510" s="137"/>
    </row>
    <row r="511" spans="1:32">
      <c r="A511" s="77"/>
      <c r="B511" s="97"/>
      <c r="C511" s="144"/>
      <c r="D511" s="136"/>
      <c r="E511" s="136"/>
      <c r="F511" s="136"/>
      <c r="G511" s="136"/>
      <c r="H511" s="136"/>
      <c r="I511" s="144"/>
      <c r="J511" s="144"/>
      <c r="K511" s="136"/>
      <c r="L511" s="136"/>
      <c r="M511" s="136"/>
      <c r="N511" s="144"/>
      <c r="O511" s="144"/>
      <c r="P511" s="145"/>
      <c r="Q511" s="136"/>
      <c r="R511" s="136"/>
      <c r="S511" s="136"/>
      <c r="T511" s="142"/>
      <c r="U511" s="142"/>
      <c r="V511" s="169"/>
      <c r="W511" s="142"/>
      <c r="X511" s="142"/>
      <c r="Y511" s="142"/>
      <c r="Z511" s="143"/>
      <c r="AA511" s="169"/>
      <c r="AB511" s="142"/>
      <c r="AC511" s="142"/>
      <c r="AD511" s="142"/>
      <c r="AE511" s="143"/>
    </row>
    <row r="512" spans="1:32">
      <c r="A512" s="77"/>
      <c r="B512" s="97"/>
      <c r="C512" s="144"/>
      <c r="D512" s="136"/>
      <c r="E512" s="136"/>
      <c r="F512" s="136"/>
      <c r="G512" s="136"/>
      <c r="H512" s="136"/>
      <c r="I512" s="144"/>
      <c r="J512" s="144"/>
      <c r="K512" s="136"/>
      <c r="L512" s="136"/>
      <c r="M512" s="136"/>
      <c r="N512" s="144"/>
      <c r="O512" s="144"/>
      <c r="P512" s="145"/>
      <c r="Q512" s="136"/>
      <c r="R512" s="136"/>
      <c r="S512" s="136"/>
      <c r="Z512" s="137"/>
      <c r="AE512" s="137"/>
    </row>
    <row r="513" spans="1:31">
      <c r="A513" s="77"/>
      <c r="B513" s="97"/>
      <c r="C513" s="144"/>
      <c r="D513" s="136"/>
      <c r="E513" s="136"/>
      <c r="F513" s="136"/>
      <c r="G513" s="136"/>
      <c r="H513" s="136"/>
      <c r="I513" s="144"/>
      <c r="J513" s="144"/>
      <c r="K513" s="136"/>
      <c r="L513" s="136"/>
      <c r="M513" s="136"/>
      <c r="N513" s="144"/>
      <c r="O513" s="144"/>
      <c r="P513" s="145"/>
      <c r="Q513" s="136"/>
      <c r="R513" s="136"/>
      <c r="S513" s="136"/>
      <c r="T513" s="142"/>
      <c r="U513" s="142"/>
      <c r="V513" s="142"/>
      <c r="W513" s="142"/>
      <c r="X513" s="142"/>
      <c r="Y513" s="142"/>
      <c r="Z513" s="143"/>
      <c r="AA513" s="142"/>
      <c r="AB513" s="142"/>
      <c r="AC513" s="142"/>
      <c r="AD513" s="142"/>
      <c r="AE513" s="143"/>
    </row>
    <row r="514" spans="1:31">
      <c r="A514" s="77"/>
      <c r="B514" s="97"/>
      <c r="C514" s="144"/>
      <c r="D514" s="136"/>
      <c r="E514" s="136"/>
      <c r="F514" s="136"/>
      <c r="G514" s="136"/>
      <c r="H514" s="136"/>
      <c r="I514" s="144"/>
      <c r="J514" s="144"/>
      <c r="K514" s="136"/>
      <c r="L514" s="136"/>
      <c r="M514" s="136"/>
      <c r="N514" s="144"/>
      <c r="O514" s="144"/>
      <c r="P514" s="145"/>
      <c r="Q514" s="136"/>
      <c r="R514" s="136"/>
      <c r="S514" s="136"/>
      <c r="Z514" s="137"/>
      <c r="AE514" s="137"/>
    </row>
    <row r="515" spans="1:31">
      <c r="A515" s="77"/>
      <c r="B515" s="97"/>
      <c r="C515" s="144"/>
      <c r="D515" s="136"/>
      <c r="E515" s="136"/>
      <c r="F515" s="136"/>
      <c r="G515" s="136"/>
      <c r="H515" s="136"/>
      <c r="I515" s="144"/>
      <c r="J515" s="144"/>
      <c r="K515" s="136"/>
      <c r="L515" s="136"/>
      <c r="M515" s="136"/>
      <c r="N515" s="144"/>
      <c r="O515" s="144"/>
      <c r="P515" s="145"/>
      <c r="Q515" s="136"/>
      <c r="R515" s="136"/>
      <c r="S515" s="136"/>
      <c r="T515" s="142"/>
      <c r="U515" s="142"/>
      <c r="V515" s="142"/>
      <c r="W515" s="142"/>
      <c r="X515" s="142"/>
      <c r="Y515" s="142"/>
      <c r="Z515" s="143"/>
      <c r="AA515" s="169"/>
      <c r="AB515" s="142"/>
      <c r="AC515" s="142"/>
      <c r="AD515" s="142"/>
      <c r="AE515" s="143"/>
    </row>
    <row r="516" spans="1:31">
      <c r="A516" s="77"/>
      <c r="B516" s="97"/>
      <c r="C516" s="144"/>
      <c r="D516" s="136"/>
      <c r="E516" s="136"/>
      <c r="F516" s="136"/>
      <c r="G516" s="136"/>
      <c r="H516" s="136"/>
      <c r="I516" s="144"/>
      <c r="J516" s="144"/>
      <c r="K516" s="136"/>
      <c r="L516" s="136"/>
      <c r="M516" s="136"/>
      <c r="N516" s="144"/>
      <c r="O516" s="144"/>
      <c r="P516" s="145"/>
      <c r="Q516" s="136"/>
      <c r="R516" s="136"/>
      <c r="S516" s="136"/>
      <c r="Z516" s="137"/>
      <c r="AE516" s="137"/>
    </row>
    <row r="517" spans="1:31" ht="13.5" thickBot="1">
      <c r="A517" s="77"/>
      <c r="B517" s="97"/>
      <c r="C517" s="144"/>
      <c r="D517" s="136"/>
      <c r="E517" s="136"/>
      <c r="F517" s="136"/>
      <c r="G517" s="136"/>
      <c r="H517" s="136"/>
      <c r="I517" s="144"/>
      <c r="J517" s="144"/>
      <c r="K517" s="136"/>
      <c r="L517" s="136"/>
      <c r="M517" s="136"/>
      <c r="N517" s="144"/>
      <c r="O517" s="144"/>
      <c r="P517" s="145"/>
      <c r="Q517" s="136"/>
      <c r="R517" s="136"/>
      <c r="S517" s="136"/>
      <c r="T517" s="111"/>
      <c r="U517" s="111"/>
      <c r="V517" s="111"/>
      <c r="W517" s="111"/>
      <c r="X517" s="111"/>
      <c r="Y517" s="111"/>
      <c r="Z517" s="168"/>
      <c r="AA517" s="111"/>
      <c r="AB517" s="111"/>
      <c r="AC517" s="111"/>
      <c r="AD517" s="111"/>
      <c r="AE517" s="168"/>
    </row>
    <row r="518" spans="1:31">
      <c r="A518" s="181"/>
      <c r="B518" s="182"/>
      <c r="C518" s="133"/>
      <c r="D518" s="134"/>
      <c r="E518" s="134"/>
      <c r="F518" s="134"/>
      <c r="G518" s="134"/>
      <c r="H518" s="134"/>
      <c r="I518" s="133"/>
      <c r="J518" s="133"/>
      <c r="K518" s="134"/>
      <c r="L518" s="134"/>
      <c r="M518" s="134"/>
      <c r="N518" s="133"/>
      <c r="O518" s="133"/>
      <c r="P518" s="135"/>
      <c r="Q518" s="136"/>
      <c r="R518" s="136"/>
      <c r="S518" s="136"/>
      <c r="T518" s="136"/>
      <c r="Z518" s="137"/>
      <c r="AE518" s="137"/>
    </row>
    <row r="519" spans="1:31">
      <c r="A519" s="117"/>
      <c r="B519" s="116"/>
      <c r="C519" s="183"/>
      <c r="D519" s="184"/>
      <c r="E519" s="184"/>
      <c r="F519" s="184"/>
      <c r="G519" s="184"/>
      <c r="H519" s="184"/>
      <c r="I519" s="183"/>
      <c r="J519" s="183"/>
      <c r="K519" s="184"/>
      <c r="L519" s="184"/>
      <c r="M519" s="184"/>
      <c r="N519" s="183"/>
      <c r="O519" s="183"/>
      <c r="P519" s="185"/>
      <c r="Q519" s="136"/>
      <c r="R519" s="136"/>
      <c r="S519" s="136"/>
      <c r="T519" s="142"/>
      <c r="U519" s="142"/>
      <c r="V519" s="142"/>
      <c r="W519" s="142"/>
      <c r="X519" s="142"/>
      <c r="Y519" s="142"/>
      <c r="Z519" s="143"/>
      <c r="AA519" s="142"/>
      <c r="AB519" s="142"/>
      <c r="AC519" s="142"/>
      <c r="AD519" s="142"/>
      <c r="AE519" s="143"/>
    </row>
    <row r="520" spans="1:31">
      <c r="A520" s="181"/>
      <c r="B520" s="182"/>
      <c r="C520" s="144"/>
      <c r="D520" s="136"/>
      <c r="E520" s="136"/>
      <c r="F520" s="136"/>
      <c r="G520" s="136"/>
      <c r="H520" s="136"/>
      <c r="I520" s="144"/>
      <c r="J520" s="144"/>
      <c r="K520" s="136"/>
      <c r="L520" s="136"/>
      <c r="M520" s="136"/>
      <c r="N520" s="144"/>
      <c r="O520" s="144"/>
      <c r="P520" s="145"/>
      <c r="Q520" s="136"/>
      <c r="R520" s="136"/>
      <c r="S520" s="136"/>
      <c r="Z520" s="137"/>
      <c r="AE520" s="137"/>
    </row>
    <row r="521" spans="1:31">
      <c r="A521" s="117"/>
      <c r="B521" s="116"/>
      <c r="C521" s="133"/>
      <c r="D521" s="134"/>
      <c r="E521" s="134"/>
      <c r="F521" s="134"/>
      <c r="G521" s="134"/>
      <c r="H521" s="134"/>
      <c r="I521" s="133"/>
      <c r="J521" s="133"/>
      <c r="K521" s="134"/>
      <c r="L521" s="134"/>
      <c r="M521" s="134"/>
      <c r="N521" s="133"/>
      <c r="O521" s="133"/>
      <c r="P521" s="135"/>
      <c r="Q521" s="136"/>
      <c r="R521" s="136"/>
      <c r="S521" s="136"/>
      <c r="T521" s="142"/>
      <c r="U521" s="142"/>
      <c r="V521" s="142"/>
      <c r="W521" s="142"/>
      <c r="X521" s="142"/>
      <c r="Y521" s="142"/>
      <c r="Z521" s="143"/>
      <c r="AA521" s="142"/>
      <c r="AB521" s="142"/>
      <c r="AC521" s="142"/>
      <c r="AD521" s="142"/>
      <c r="AE521" s="143"/>
    </row>
    <row r="522" spans="1:31">
      <c r="A522" s="181"/>
      <c r="B522" s="182"/>
      <c r="C522" s="133"/>
      <c r="D522" s="134"/>
      <c r="E522" s="134"/>
      <c r="F522" s="134"/>
      <c r="G522" s="134"/>
      <c r="H522" s="134"/>
      <c r="I522" s="133"/>
      <c r="J522" s="133"/>
      <c r="K522" s="134"/>
      <c r="L522" s="134"/>
      <c r="M522" s="134"/>
      <c r="N522" s="133"/>
      <c r="O522" s="133"/>
      <c r="P522" s="135"/>
      <c r="Q522" s="136"/>
      <c r="R522" s="136"/>
      <c r="S522" s="136"/>
      <c r="Z522" s="137"/>
      <c r="AE522" s="137"/>
    </row>
    <row r="523" spans="1:31">
      <c r="A523" s="117"/>
      <c r="B523" s="116"/>
      <c r="C523" s="133"/>
      <c r="D523" s="134"/>
      <c r="E523" s="134"/>
      <c r="F523" s="134"/>
      <c r="G523" s="134"/>
      <c r="H523" s="134"/>
      <c r="I523" s="133"/>
      <c r="J523" s="133"/>
      <c r="K523" s="134"/>
      <c r="L523" s="134"/>
      <c r="M523" s="134"/>
      <c r="N523" s="133"/>
      <c r="O523" s="133"/>
      <c r="P523" s="135"/>
      <c r="Q523" s="136"/>
      <c r="R523" s="136"/>
      <c r="S523" s="136"/>
      <c r="T523" s="142"/>
      <c r="U523" s="142"/>
      <c r="V523" s="142"/>
      <c r="W523" s="142"/>
      <c r="X523" s="142"/>
      <c r="Y523" s="142"/>
      <c r="Z523" s="143"/>
      <c r="AA523" s="142"/>
      <c r="AB523" s="142"/>
      <c r="AC523" s="142"/>
      <c r="AD523" s="142"/>
      <c r="AE523" s="143"/>
    </row>
    <row r="524" spans="1:31">
      <c r="A524" s="181"/>
      <c r="B524" s="182"/>
      <c r="C524" s="186"/>
      <c r="D524" s="187"/>
      <c r="E524" s="187"/>
      <c r="F524" s="187"/>
      <c r="G524" s="187"/>
      <c r="H524" s="187"/>
      <c r="I524" s="186"/>
      <c r="J524" s="186"/>
      <c r="K524" s="187"/>
      <c r="L524" s="187"/>
      <c r="M524" s="187"/>
      <c r="N524" s="186"/>
      <c r="O524" s="186"/>
      <c r="P524" s="188"/>
      <c r="Q524" s="136"/>
      <c r="R524" s="136"/>
      <c r="S524" s="136"/>
      <c r="Z524" s="137"/>
      <c r="AE524" s="137"/>
    </row>
    <row r="525" spans="1:31">
      <c r="A525" s="117"/>
      <c r="B525" s="116"/>
      <c r="C525" s="186"/>
      <c r="D525" s="187"/>
      <c r="E525" s="187"/>
      <c r="F525" s="187"/>
      <c r="G525" s="187"/>
      <c r="H525" s="187"/>
      <c r="I525" s="186"/>
      <c r="J525" s="186"/>
      <c r="K525" s="187"/>
      <c r="L525" s="187"/>
      <c r="M525" s="187"/>
      <c r="N525" s="186"/>
      <c r="O525" s="186"/>
      <c r="P525" s="188"/>
      <c r="Q525" s="136"/>
      <c r="R525" s="136"/>
      <c r="S525" s="136"/>
      <c r="T525" s="142"/>
      <c r="U525" s="142"/>
      <c r="V525" s="142"/>
      <c r="W525" s="142"/>
      <c r="X525" s="142"/>
      <c r="Y525" s="142"/>
      <c r="Z525" s="143"/>
      <c r="AA525" s="142"/>
      <c r="AB525" s="142"/>
      <c r="AC525" s="142"/>
      <c r="AD525" s="142"/>
      <c r="AE525" s="143"/>
    </row>
    <row r="526" spans="1:31">
      <c r="A526" s="189"/>
      <c r="B526" s="182"/>
      <c r="C526" s="133"/>
      <c r="D526" s="134"/>
      <c r="E526" s="134"/>
      <c r="F526" s="134"/>
      <c r="G526" s="134"/>
      <c r="H526" s="134"/>
      <c r="I526" s="133"/>
      <c r="J526" s="133"/>
      <c r="K526" s="134"/>
      <c r="L526" s="134"/>
      <c r="M526" s="134"/>
      <c r="N526" s="133"/>
      <c r="O526" s="133"/>
      <c r="P526" s="135"/>
      <c r="Q526" s="136"/>
      <c r="R526" s="136"/>
      <c r="S526" s="136"/>
      <c r="Z526" s="137"/>
      <c r="AE526" s="137"/>
    </row>
    <row r="527" spans="1:31">
      <c r="A527" s="117"/>
      <c r="B527" s="116"/>
      <c r="C527" s="133"/>
      <c r="D527" s="134"/>
      <c r="E527" s="134"/>
      <c r="F527" s="134"/>
      <c r="G527" s="134"/>
      <c r="H527" s="134"/>
      <c r="I527" s="133"/>
      <c r="J527" s="133"/>
      <c r="K527" s="134"/>
      <c r="L527" s="134"/>
      <c r="M527" s="134"/>
      <c r="N527" s="133"/>
      <c r="O527" s="133"/>
      <c r="P527" s="135"/>
      <c r="Q527" s="136"/>
      <c r="R527" s="136"/>
      <c r="S527" s="136"/>
      <c r="T527" s="142"/>
      <c r="U527" s="142"/>
      <c r="V527" s="142"/>
      <c r="W527" s="142"/>
      <c r="X527" s="142"/>
      <c r="Y527" s="142"/>
      <c r="Z527" s="143"/>
      <c r="AA527" s="142"/>
      <c r="AB527" s="142"/>
      <c r="AC527" s="142"/>
      <c r="AD527" s="142"/>
      <c r="AE527" s="143"/>
    </row>
    <row r="528" spans="1:31">
      <c r="A528" s="189"/>
      <c r="B528" s="182"/>
      <c r="C528" s="133"/>
      <c r="D528" s="134"/>
      <c r="E528" s="134"/>
      <c r="F528" s="134"/>
      <c r="G528" s="134"/>
      <c r="H528" s="134"/>
      <c r="I528" s="133"/>
      <c r="J528" s="133"/>
      <c r="K528" s="134"/>
      <c r="L528" s="134"/>
      <c r="M528" s="134"/>
      <c r="N528" s="133"/>
      <c r="O528" s="133"/>
      <c r="P528" s="135"/>
      <c r="Q528" s="136"/>
      <c r="R528" s="136"/>
      <c r="S528" s="136"/>
      <c r="Z528" s="137"/>
      <c r="AE528" s="137"/>
    </row>
    <row r="529" spans="1:31">
      <c r="A529" s="117"/>
      <c r="B529" s="116"/>
      <c r="C529" s="133"/>
      <c r="D529" s="134"/>
      <c r="E529" s="134"/>
      <c r="F529" s="134"/>
      <c r="G529" s="134"/>
      <c r="H529" s="134"/>
      <c r="I529" s="133"/>
      <c r="J529" s="133"/>
      <c r="K529" s="134"/>
      <c r="L529" s="134"/>
      <c r="M529" s="134"/>
      <c r="N529" s="133"/>
      <c r="O529" s="133"/>
      <c r="P529" s="135"/>
      <c r="Q529" s="136"/>
      <c r="R529" s="136"/>
      <c r="S529" s="136"/>
      <c r="T529" s="142"/>
      <c r="U529" s="142"/>
      <c r="V529" s="142"/>
      <c r="W529" s="142"/>
      <c r="X529" s="142"/>
      <c r="Y529" s="142"/>
      <c r="Z529" s="143"/>
      <c r="AA529" s="142"/>
      <c r="AB529" s="142"/>
      <c r="AC529" s="142"/>
      <c r="AD529" s="142"/>
      <c r="AE529" s="143"/>
    </row>
    <row r="530" spans="1:31">
      <c r="A530" s="189"/>
      <c r="B530" s="182"/>
      <c r="C530" s="133"/>
      <c r="D530" s="134"/>
      <c r="E530" s="134"/>
      <c r="F530" s="134"/>
      <c r="G530" s="134"/>
      <c r="H530" s="134"/>
      <c r="I530" s="133"/>
      <c r="J530" s="133"/>
      <c r="K530" s="134"/>
      <c r="L530" s="134"/>
      <c r="M530" s="134"/>
      <c r="N530" s="133"/>
      <c r="O530" s="133"/>
      <c r="P530" s="135"/>
      <c r="Q530" s="136"/>
      <c r="R530" s="136"/>
      <c r="S530" s="136"/>
      <c r="Z530" s="137"/>
      <c r="AE530" s="137"/>
    </row>
    <row r="531" spans="1:31">
      <c r="A531" s="117"/>
      <c r="B531" s="116"/>
      <c r="C531" s="133"/>
      <c r="D531" s="134"/>
      <c r="E531" s="134"/>
      <c r="F531" s="134"/>
      <c r="G531" s="134"/>
      <c r="H531" s="134"/>
      <c r="I531" s="133"/>
      <c r="J531" s="133"/>
      <c r="K531" s="134"/>
      <c r="L531" s="134"/>
      <c r="M531" s="134"/>
      <c r="N531" s="133"/>
      <c r="O531" s="133"/>
      <c r="P531" s="135"/>
      <c r="Q531" s="136"/>
      <c r="R531" s="136"/>
      <c r="S531" s="136"/>
      <c r="T531" s="142"/>
      <c r="U531" s="142"/>
      <c r="V531" s="142"/>
      <c r="W531" s="142"/>
      <c r="X531" s="142"/>
      <c r="Y531" s="142"/>
      <c r="Z531" s="143"/>
      <c r="AA531" s="142"/>
      <c r="AB531" s="142"/>
      <c r="AC531" s="142"/>
      <c r="AD531" s="142"/>
      <c r="AE531" s="143"/>
    </row>
    <row r="532" spans="1:31">
      <c r="A532" s="189"/>
      <c r="B532" s="182"/>
      <c r="C532" s="133"/>
      <c r="D532" s="134"/>
      <c r="E532" s="134"/>
      <c r="F532" s="134"/>
      <c r="G532" s="134"/>
      <c r="H532" s="134"/>
      <c r="I532" s="133"/>
      <c r="J532" s="133"/>
      <c r="K532" s="134"/>
      <c r="L532" s="134"/>
      <c r="M532" s="134"/>
      <c r="N532" s="133"/>
      <c r="O532" s="133"/>
      <c r="P532" s="135"/>
      <c r="Q532" s="136"/>
      <c r="R532" s="136"/>
      <c r="S532" s="136"/>
      <c r="Z532" s="137"/>
      <c r="AE532" s="137"/>
    </row>
    <row r="533" spans="1:31">
      <c r="A533" s="117"/>
      <c r="B533" s="116"/>
      <c r="C533" s="133"/>
      <c r="D533" s="134"/>
      <c r="E533" s="134"/>
      <c r="F533" s="134"/>
      <c r="G533" s="134"/>
      <c r="H533" s="134"/>
      <c r="I533" s="133"/>
      <c r="J533" s="133"/>
      <c r="K533" s="134"/>
      <c r="L533" s="134"/>
      <c r="M533" s="134"/>
      <c r="N533" s="133"/>
      <c r="O533" s="133"/>
      <c r="P533" s="135"/>
      <c r="Q533" s="136"/>
      <c r="R533" s="136"/>
      <c r="S533" s="136"/>
      <c r="T533" s="142"/>
      <c r="U533" s="142"/>
      <c r="V533" s="142"/>
      <c r="W533" s="142"/>
      <c r="X533" s="142"/>
      <c r="Y533" s="142"/>
      <c r="Z533" s="143"/>
      <c r="AA533" s="142"/>
      <c r="AB533" s="142"/>
      <c r="AC533" s="142"/>
      <c r="AD533" s="142"/>
      <c r="AE533" s="143"/>
    </row>
    <row r="534" spans="1:31">
      <c r="A534" s="189"/>
      <c r="B534" s="182"/>
      <c r="C534" s="133"/>
      <c r="D534" s="134"/>
      <c r="E534" s="134"/>
      <c r="F534" s="134"/>
      <c r="G534" s="134"/>
      <c r="H534" s="134"/>
      <c r="I534" s="133"/>
      <c r="J534" s="133"/>
      <c r="K534" s="134"/>
      <c r="L534" s="134"/>
      <c r="M534" s="134"/>
      <c r="N534" s="133"/>
      <c r="O534" s="133"/>
      <c r="P534" s="135"/>
      <c r="Q534" s="136"/>
      <c r="R534" s="136"/>
      <c r="S534" s="136"/>
      <c r="Z534" s="137"/>
      <c r="AE534" s="137"/>
    </row>
    <row r="535" spans="1:31">
      <c r="A535" s="117"/>
      <c r="B535" s="116"/>
      <c r="C535" s="133"/>
      <c r="D535" s="134"/>
      <c r="E535" s="134"/>
      <c r="F535" s="134"/>
      <c r="G535" s="134"/>
      <c r="H535" s="134"/>
      <c r="I535" s="133"/>
      <c r="J535" s="133"/>
      <c r="K535" s="134"/>
      <c r="L535" s="134"/>
      <c r="M535" s="134"/>
      <c r="N535" s="133"/>
      <c r="O535" s="133"/>
      <c r="P535" s="135"/>
      <c r="Q535" s="136"/>
      <c r="R535" s="136"/>
      <c r="S535" s="136"/>
      <c r="T535" s="142"/>
      <c r="U535" s="142"/>
      <c r="V535" s="142"/>
      <c r="W535" s="142"/>
      <c r="X535" s="142"/>
      <c r="Y535" s="142"/>
      <c r="Z535" s="143"/>
      <c r="AA535" s="142"/>
      <c r="AB535" s="142"/>
      <c r="AC535" s="142"/>
      <c r="AD535" s="142"/>
      <c r="AE535" s="143"/>
    </row>
    <row r="536" spans="1:31">
      <c r="A536" s="189"/>
      <c r="B536" s="182"/>
      <c r="C536" s="133"/>
      <c r="D536" s="134"/>
      <c r="E536" s="134"/>
      <c r="F536" s="134"/>
      <c r="G536" s="134"/>
      <c r="H536" s="134"/>
      <c r="I536" s="133"/>
      <c r="J536" s="133"/>
      <c r="K536" s="134"/>
      <c r="L536" s="134"/>
      <c r="M536" s="134"/>
      <c r="N536" s="133"/>
      <c r="O536" s="133"/>
      <c r="P536" s="135"/>
      <c r="Q536" s="136"/>
      <c r="R536" s="136"/>
      <c r="S536" s="136"/>
      <c r="Z536" s="137"/>
      <c r="AE536" s="137"/>
    </row>
    <row r="537" spans="1:31">
      <c r="A537" s="117"/>
      <c r="B537" s="116"/>
      <c r="C537" s="133"/>
      <c r="D537" s="134"/>
      <c r="E537" s="134"/>
      <c r="F537" s="134"/>
      <c r="G537" s="134"/>
      <c r="H537" s="134"/>
      <c r="I537" s="133"/>
      <c r="J537" s="133"/>
      <c r="K537" s="134"/>
      <c r="L537" s="134"/>
      <c r="M537" s="134"/>
      <c r="N537" s="133"/>
      <c r="O537" s="133"/>
      <c r="P537" s="135"/>
      <c r="Q537" s="136"/>
      <c r="R537" s="136"/>
      <c r="S537" s="136"/>
      <c r="T537" s="142"/>
      <c r="U537" s="142"/>
      <c r="V537" s="142"/>
      <c r="W537" s="142"/>
      <c r="X537" s="142"/>
      <c r="Y537" s="142"/>
      <c r="Z537" s="143"/>
      <c r="AA537" s="142"/>
      <c r="AB537" s="142"/>
      <c r="AC537" s="142"/>
      <c r="AD537" s="142"/>
      <c r="AE537" s="143"/>
    </row>
    <row r="538" spans="1:31">
      <c r="A538" s="189"/>
      <c r="B538" s="182"/>
      <c r="C538" s="133"/>
      <c r="D538" s="134"/>
      <c r="E538" s="134"/>
      <c r="F538" s="134"/>
      <c r="G538" s="134"/>
      <c r="H538" s="134"/>
      <c r="I538" s="133"/>
      <c r="J538" s="133"/>
      <c r="K538" s="134"/>
      <c r="L538" s="134"/>
      <c r="M538" s="134"/>
      <c r="N538" s="133"/>
      <c r="O538" s="133"/>
      <c r="P538" s="135"/>
      <c r="Q538" s="136"/>
      <c r="R538" s="136"/>
      <c r="S538" s="136"/>
      <c r="Z538" s="137"/>
      <c r="AE538" s="137"/>
    </row>
    <row r="539" spans="1:31">
      <c r="A539" s="117"/>
      <c r="B539" s="116"/>
      <c r="C539" s="133"/>
      <c r="D539" s="134"/>
      <c r="E539" s="134"/>
      <c r="F539" s="134"/>
      <c r="G539" s="134"/>
      <c r="H539" s="134"/>
      <c r="I539" s="133"/>
      <c r="J539" s="133"/>
      <c r="K539" s="134"/>
      <c r="L539" s="134"/>
      <c r="M539" s="134"/>
      <c r="N539" s="133"/>
      <c r="O539" s="133"/>
      <c r="P539" s="135"/>
      <c r="Q539" s="136"/>
      <c r="R539" s="136"/>
      <c r="S539" s="136"/>
      <c r="T539" s="142"/>
      <c r="U539" s="142"/>
      <c r="V539" s="142"/>
      <c r="W539" s="142"/>
      <c r="X539" s="142"/>
      <c r="Y539" s="142"/>
      <c r="Z539" s="143"/>
      <c r="AA539" s="142"/>
      <c r="AB539" s="142"/>
      <c r="AC539" s="142"/>
      <c r="AD539" s="142"/>
      <c r="AE539" s="143"/>
    </row>
    <row r="540" spans="1:31">
      <c r="A540" s="189"/>
      <c r="B540" s="182"/>
      <c r="C540" s="133"/>
      <c r="D540" s="134"/>
      <c r="E540" s="134"/>
      <c r="F540" s="134"/>
      <c r="G540" s="134"/>
      <c r="H540" s="134"/>
      <c r="I540" s="133"/>
      <c r="J540" s="133"/>
      <c r="K540" s="134"/>
      <c r="L540" s="134"/>
      <c r="M540" s="134"/>
      <c r="N540" s="133"/>
      <c r="O540" s="133"/>
      <c r="P540" s="135"/>
      <c r="Q540" s="136"/>
      <c r="R540" s="136"/>
      <c r="S540" s="136"/>
      <c r="Z540" s="137"/>
      <c r="AE540" s="137"/>
    </row>
    <row r="541" spans="1:31">
      <c r="A541" s="117"/>
      <c r="B541" s="116"/>
      <c r="C541" s="133"/>
      <c r="D541" s="134"/>
      <c r="E541" s="134"/>
      <c r="F541" s="134"/>
      <c r="G541" s="134"/>
      <c r="H541" s="134"/>
      <c r="I541" s="133"/>
      <c r="J541" s="133"/>
      <c r="K541" s="134"/>
      <c r="L541" s="134"/>
      <c r="M541" s="134"/>
      <c r="N541" s="133"/>
      <c r="O541" s="133"/>
      <c r="P541" s="135"/>
      <c r="Q541" s="136"/>
      <c r="R541" s="136"/>
      <c r="S541" s="136"/>
      <c r="T541" s="142"/>
      <c r="U541" s="142"/>
      <c r="V541" s="142"/>
      <c r="W541" s="142"/>
      <c r="X541" s="142"/>
      <c r="Y541" s="142"/>
      <c r="Z541" s="143"/>
      <c r="AA541" s="142"/>
      <c r="AB541" s="142"/>
      <c r="AC541" s="142"/>
      <c r="AD541" s="142"/>
      <c r="AE541" s="143"/>
    </row>
    <row r="542" spans="1:31">
      <c r="A542" s="189"/>
      <c r="B542" s="182"/>
      <c r="C542" s="133"/>
      <c r="D542" s="134"/>
      <c r="E542" s="134"/>
      <c r="F542" s="134"/>
      <c r="G542" s="134"/>
      <c r="H542" s="134"/>
      <c r="I542" s="133"/>
      <c r="J542" s="133"/>
      <c r="K542" s="134"/>
      <c r="L542" s="134"/>
      <c r="M542" s="134"/>
      <c r="N542" s="133"/>
      <c r="O542" s="133"/>
      <c r="P542" s="135"/>
      <c r="Q542" s="136"/>
      <c r="R542" s="136"/>
      <c r="S542" s="136"/>
      <c r="Z542" s="137"/>
      <c r="AE542" s="137"/>
    </row>
    <row r="543" spans="1:31">
      <c r="A543" s="117"/>
      <c r="B543" s="116"/>
      <c r="C543" s="133"/>
      <c r="D543" s="134"/>
      <c r="E543" s="134"/>
      <c r="F543" s="134"/>
      <c r="G543" s="134"/>
      <c r="H543" s="134"/>
      <c r="I543" s="133"/>
      <c r="J543" s="133"/>
      <c r="K543" s="134"/>
      <c r="L543" s="134"/>
      <c r="M543" s="134"/>
      <c r="N543" s="133"/>
      <c r="O543" s="133"/>
      <c r="P543" s="135"/>
      <c r="Q543" s="136"/>
      <c r="R543" s="136"/>
      <c r="S543" s="136"/>
      <c r="T543" s="142"/>
      <c r="U543" s="142"/>
      <c r="V543" s="142"/>
      <c r="W543" s="142"/>
      <c r="X543" s="142"/>
      <c r="Y543" s="142"/>
      <c r="Z543" s="143"/>
      <c r="AA543" s="142"/>
      <c r="AB543" s="142"/>
      <c r="AC543" s="142"/>
      <c r="AD543" s="142"/>
      <c r="AE543" s="143"/>
    </row>
    <row r="544" spans="1:31">
      <c r="A544" s="189"/>
      <c r="B544" s="182"/>
      <c r="C544" s="133"/>
      <c r="D544" s="134"/>
      <c r="E544" s="134"/>
      <c r="F544" s="134"/>
      <c r="G544" s="134"/>
      <c r="H544" s="134"/>
      <c r="I544" s="133"/>
      <c r="J544" s="133"/>
      <c r="K544" s="134"/>
      <c r="L544" s="134"/>
      <c r="M544" s="134"/>
      <c r="N544" s="133"/>
      <c r="O544" s="133"/>
      <c r="P544" s="135"/>
      <c r="Q544" s="136"/>
      <c r="R544" s="136"/>
      <c r="S544" s="136"/>
      <c r="Z544" s="137"/>
      <c r="AE544" s="137"/>
    </row>
    <row r="545" spans="1:31">
      <c r="A545" s="117"/>
      <c r="B545" s="116"/>
      <c r="C545" s="133"/>
      <c r="D545" s="134"/>
      <c r="E545" s="134"/>
      <c r="F545" s="134"/>
      <c r="G545" s="134"/>
      <c r="H545" s="134"/>
      <c r="I545" s="133"/>
      <c r="J545" s="133"/>
      <c r="K545" s="134"/>
      <c r="L545" s="134"/>
      <c r="M545" s="134"/>
      <c r="N545" s="133"/>
      <c r="O545" s="133"/>
      <c r="P545" s="135"/>
      <c r="Q545" s="136"/>
      <c r="R545" s="136"/>
      <c r="S545" s="136"/>
      <c r="T545" s="142"/>
      <c r="U545" s="142"/>
      <c r="V545" s="142"/>
      <c r="W545" s="142"/>
      <c r="X545" s="142"/>
      <c r="Y545" s="142"/>
      <c r="Z545" s="143"/>
      <c r="AA545" s="142"/>
      <c r="AB545" s="142"/>
      <c r="AC545" s="142"/>
      <c r="AD545" s="142"/>
      <c r="AE545" s="143"/>
    </row>
    <row r="546" spans="1:31">
      <c r="A546" s="189"/>
      <c r="B546" s="182"/>
      <c r="C546" s="133"/>
      <c r="D546" s="134"/>
      <c r="E546" s="134"/>
      <c r="F546" s="134"/>
      <c r="G546" s="134"/>
      <c r="H546" s="134"/>
      <c r="I546" s="133"/>
      <c r="J546" s="133"/>
      <c r="K546" s="134"/>
      <c r="L546" s="134"/>
      <c r="M546" s="134"/>
      <c r="N546" s="133"/>
      <c r="O546" s="133"/>
      <c r="P546" s="135"/>
      <c r="Q546" s="136"/>
      <c r="R546" s="136"/>
      <c r="S546" s="136"/>
      <c r="Z546" s="137"/>
      <c r="AE546" s="137"/>
    </row>
    <row r="547" spans="1:31">
      <c r="A547" s="117"/>
      <c r="B547" s="116"/>
      <c r="C547" s="133"/>
      <c r="D547" s="134"/>
      <c r="E547" s="134"/>
      <c r="F547" s="134"/>
      <c r="G547" s="134"/>
      <c r="H547" s="134"/>
      <c r="I547" s="133"/>
      <c r="J547" s="133"/>
      <c r="K547" s="134"/>
      <c r="L547" s="134"/>
      <c r="M547" s="134"/>
      <c r="N547" s="133"/>
      <c r="O547" s="133"/>
      <c r="P547" s="135"/>
      <c r="Q547" s="136"/>
      <c r="R547" s="136"/>
      <c r="S547" s="136"/>
      <c r="T547" s="142"/>
      <c r="U547" s="142"/>
      <c r="V547" s="142"/>
      <c r="W547" s="142"/>
      <c r="X547" s="142"/>
      <c r="Y547" s="142"/>
      <c r="Z547" s="143"/>
      <c r="AA547" s="142"/>
      <c r="AB547" s="142"/>
      <c r="AC547" s="142"/>
      <c r="AD547" s="142"/>
      <c r="AE547" s="143"/>
    </row>
    <row r="548" spans="1:31">
      <c r="A548" s="189"/>
      <c r="B548" s="182"/>
      <c r="C548" s="133"/>
      <c r="D548" s="134"/>
      <c r="E548" s="134"/>
      <c r="F548" s="134"/>
      <c r="G548" s="134"/>
      <c r="H548" s="134"/>
      <c r="I548" s="133"/>
      <c r="J548" s="133"/>
      <c r="K548" s="134"/>
      <c r="L548" s="134"/>
      <c r="M548" s="134"/>
      <c r="N548" s="133"/>
      <c r="O548" s="133"/>
      <c r="P548" s="135"/>
      <c r="Q548" s="136"/>
      <c r="R548" s="136"/>
      <c r="S548" s="136"/>
      <c r="Z548" s="137"/>
      <c r="AE548" s="137"/>
    </row>
    <row r="549" spans="1:31" ht="13.5" thickBot="1">
      <c r="A549" s="118"/>
      <c r="B549" s="119"/>
      <c r="C549" s="190"/>
      <c r="D549" s="191"/>
      <c r="E549" s="191"/>
      <c r="F549" s="191"/>
      <c r="G549" s="191"/>
      <c r="H549" s="191"/>
      <c r="I549" s="190"/>
      <c r="J549" s="190"/>
      <c r="K549" s="191"/>
      <c r="L549" s="191"/>
      <c r="M549" s="191"/>
      <c r="N549" s="190"/>
      <c r="O549" s="190"/>
      <c r="P549" s="192"/>
      <c r="Q549" s="136"/>
      <c r="R549" s="136"/>
      <c r="S549" s="136"/>
      <c r="T549" s="111"/>
      <c r="U549" s="111"/>
      <c r="V549" s="111"/>
      <c r="W549" s="111"/>
      <c r="X549" s="111"/>
      <c r="Y549" s="111"/>
      <c r="Z549" s="168"/>
      <c r="AA549" s="111"/>
      <c r="AB549" s="111"/>
      <c r="AC549" s="111"/>
      <c r="AD549" s="111"/>
      <c r="AE549" s="168"/>
    </row>
    <row r="561" s="67" customFormat="1"/>
    <row r="562" s="67" customFormat="1"/>
    <row r="563" s="67" customFormat="1"/>
    <row r="564" s="67" customFormat="1"/>
    <row r="565" s="67" customFormat="1"/>
    <row r="566" s="67" customFormat="1"/>
    <row r="567" s="67" customFormat="1"/>
    <row r="568" s="67" customFormat="1"/>
    <row r="569" s="67" customFormat="1"/>
    <row r="570" s="67" customFormat="1"/>
    <row r="571" s="67" customFormat="1"/>
    <row r="572" s="67" customFormat="1"/>
    <row r="573" s="67" customFormat="1"/>
    <row r="574" s="67" customFormat="1"/>
    <row r="575" s="67" customFormat="1"/>
    <row r="576" s="67" customFormat="1"/>
    <row r="577" s="67" customFormat="1"/>
    <row r="578" s="67" customFormat="1"/>
    <row r="579" s="67" customFormat="1"/>
    <row r="580" s="67" customFormat="1"/>
    <row r="581" s="67" customForma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BA42-5331-44D8-AAA3-86146702D208}">
  <sheetPr>
    <tabColor theme="5" tint="0.59999389629810485"/>
  </sheetPr>
  <dimension ref="A1:AA394"/>
  <sheetViews>
    <sheetView showZeros="0" view="pageBreakPreview" topLeftCell="A340" zoomScaleNormal="100" zoomScaleSheetLayoutView="100" workbookViewId="0">
      <selection activeCell="J339" sqref="J339"/>
    </sheetView>
  </sheetViews>
  <sheetFormatPr defaultColWidth="9" defaultRowHeight="12.75"/>
  <cols>
    <col min="1" max="1" width="11.77734375" style="67" customWidth="1"/>
    <col min="2" max="2" width="7.21875" style="67" customWidth="1"/>
    <col min="3" max="3" width="5.77734375" style="67" customWidth="1"/>
    <col min="4" max="4" width="6" style="67" customWidth="1"/>
    <col min="5" max="5" width="5" style="67" customWidth="1"/>
    <col min="6" max="6" width="5.77734375" style="67" customWidth="1"/>
    <col min="7" max="7" width="5.88671875" style="67" customWidth="1"/>
    <col min="8" max="8" width="5.77734375" style="67" customWidth="1"/>
    <col min="9" max="10" width="5.44140625" style="67" customWidth="1"/>
    <col min="11" max="11" width="5.88671875" style="67" customWidth="1"/>
    <col min="12" max="12" width="5.77734375" style="67" customWidth="1"/>
    <col min="13" max="13" width="5.109375" style="67" customWidth="1"/>
    <col min="14" max="14" width="8.77734375" style="67" customWidth="1"/>
    <col min="15" max="15" width="7" style="67" customWidth="1"/>
    <col min="16" max="16" width="7.109375" style="67" customWidth="1"/>
    <col min="17" max="17" width="8" style="67" customWidth="1"/>
    <col min="18" max="18" width="0" style="261" hidden="1" customWidth="1"/>
    <col min="19" max="19" width="0" style="67" hidden="1" customWidth="1"/>
    <col min="20" max="20" width="7.33203125" style="67" hidden="1" customWidth="1"/>
    <col min="21" max="21" width="5.109375" style="67" hidden="1" customWidth="1"/>
    <col min="22" max="22" width="4.77734375" style="67" hidden="1" customWidth="1"/>
    <col min="23" max="23" width="6.77734375" style="67" hidden="1" customWidth="1"/>
    <col min="24" max="24" width="7.109375" style="67" hidden="1" customWidth="1"/>
    <col min="25" max="26" width="7.109375" style="67" customWidth="1"/>
    <col min="27" max="27" width="6.88671875" style="67" customWidth="1"/>
    <col min="28" max="16384" width="9" style="67"/>
  </cols>
  <sheetData>
    <row r="1" spans="1:23" ht="18">
      <c r="A1" s="205" t="s">
        <v>988</v>
      </c>
      <c r="B1" s="207"/>
      <c r="C1" s="207"/>
      <c r="D1" s="207"/>
      <c r="E1" s="207"/>
      <c r="F1" s="206"/>
      <c r="G1" s="206"/>
      <c r="H1" s="206"/>
      <c r="I1" s="207"/>
      <c r="J1" s="206"/>
      <c r="K1" s="206"/>
      <c r="L1" s="206"/>
      <c r="M1" s="207"/>
      <c r="N1" s="206"/>
      <c r="O1" s="206"/>
      <c r="P1" s="206"/>
      <c r="Q1" s="206"/>
      <c r="R1" s="280" t="s">
        <v>10</v>
      </c>
    </row>
    <row r="2" spans="1:23" ht="18">
      <c r="A2" s="205"/>
      <c r="B2" s="207"/>
      <c r="C2" s="207"/>
      <c r="D2" s="207"/>
      <c r="E2" s="207"/>
      <c r="F2" s="206"/>
      <c r="G2" s="206"/>
      <c r="H2" s="206"/>
      <c r="I2" s="207"/>
      <c r="J2" s="206"/>
      <c r="K2" s="206"/>
      <c r="L2" s="206"/>
      <c r="M2" s="207"/>
      <c r="N2" s="206"/>
      <c r="O2" s="206"/>
      <c r="P2" s="206"/>
      <c r="Q2" s="206"/>
      <c r="R2" s="280"/>
    </row>
    <row r="3" spans="1:23" ht="15.75">
      <c r="A3" s="208" t="s">
        <v>989</v>
      </c>
      <c r="B3" s="207"/>
      <c r="C3" s="207"/>
      <c r="D3" s="207"/>
      <c r="E3" s="207"/>
      <c r="F3" s="206"/>
      <c r="G3" s="206"/>
      <c r="H3" s="206"/>
      <c r="I3" s="207"/>
      <c r="J3" s="206"/>
      <c r="K3" s="206"/>
      <c r="L3" s="206"/>
      <c r="M3" s="207"/>
      <c r="N3" s="206"/>
      <c r="O3" s="206"/>
      <c r="P3" s="206"/>
      <c r="Q3" s="206"/>
      <c r="R3" s="280" t="s">
        <v>10</v>
      </c>
    </row>
    <row r="4" spans="1:23" ht="15.75">
      <c r="A4" s="208" t="s">
        <v>1191</v>
      </c>
      <c r="B4" s="207"/>
      <c r="C4" s="207"/>
      <c r="D4" s="207"/>
      <c r="E4" s="207"/>
      <c r="F4" s="206"/>
      <c r="G4" s="206"/>
      <c r="H4" s="206"/>
      <c r="I4" s="207"/>
      <c r="J4" s="206"/>
      <c r="K4" s="206"/>
      <c r="L4" s="206"/>
      <c r="M4" s="207"/>
      <c r="N4" s="206"/>
      <c r="O4" s="206"/>
      <c r="P4" s="206"/>
      <c r="Q4" s="206"/>
      <c r="R4" s="280" t="s">
        <v>10</v>
      </c>
    </row>
    <row r="5" spans="1:23">
      <c r="A5" s="212"/>
      <c r="B5" s="212"/>
      <c r="C5" s="212"/>
      <c r="D5" s="212"/>
      <c r="E5" s="212"/>
      <c r="F5" s="212"/>
      <c r="G5" s="212"/>
      <c r="H5" s="212"/>
      <c r="I5" s="212"/>
      <c r="J5" s="212"/>
      <c r="K5" s="212"/>
      <c r="L5" s="212"/>
      <c r="M5" s="212"/>
      <c r="N5" s="212"/>
      <c r="O5" s="212"/>
      <c r="P5" s="212"/>
      <c r="Q5" s="212"/>
      <c r="R5" s="281"/>
    </row>
    <row r="6" spans="1:23" ht="16.5" customHeight="1">
      <c r="A6" s="84"/>
      <c r="B6" s="214" t="s">
        <v>925</v>
      </c>
      <c r="C6" s="215"/>
      <c r="D6" s="215"/>
      <c r="E6" s="215"/>
      <c r="F6" s="215"/>
      <c r="G6" s="215"/>
      <c r="H6" s="215"/>
      <c r="I6" s="216"/>
      <c r="J6" s="282" t="s">
        <v>10</v>
      </c>
      <c r="K6" s="283"/>
      <c r="L6" s="283"/>
      <c r="M6" s="284"/>
      <c r="N6" s="650" t="s">
        <v>926</v>
      </c>
      <c r="O6" s="653" t="s">
        <v>990</v>
      </c>
      <c r="P6" s="653" t="s">
        <v>991</v>
      </c>
      <c r="Q6" s="653" t="s">
        <v>992</v>
      </c>
      <c r="R6" s="285"/>
      <c r="S6" s="286"/>
    </row>
    <row r="7" spans="1:23" ht="36.75" customHeight="1">
      <c r="A7" s="206"/>
      <c r="B7" s="215" t="s">
        <v>927</v>
      </c>
      <c r="C7" s="215"/>
      <c r="D7" s="215"/>
      <c r="E7" s="221"/>
      <c r="F7" s="222" t="s">
        <v>928</v>
      </c>
      <c r="G7" s="215"/>
      <c r="H7" s="215"/>
      <c r="I7" s="216"/>
      <c r="J7" s="223" t="s">
        <v>929</v>
      </c>
      <c r="K7" s="215"/>
      <c r="L7" s="215"/>
      <c r="M7" s="216"/>
      <c r="N7" s="651"/>
      <c r="O7" s="654"/>
      <c r="P7" s="654"/>
      <c r="Q7" s="654"/>
      <c r="R7" s="285" t="s">
        <v>993</v>
      </c>
      <c r="S7" s="287" t="s">
        <v>993</v>
      </c>
      <c r="T7" s="288" t="s">
        <v>994</v>
      </c>
      <c r="U7" s="212"/>
      <c r="V7" s="212"/>
      <c r="W7" s="289"/>
    </row>
    <row r="8" spans="1:23" ht="27" customHeight="1">
      <c r="A8" s="290"/>
      <c r="B8" s="224" t="s">
        <v>930</v>
      </c>
      <c r="C8" s="224" t="s">
        <v>931</v>
      </c>
      <c r="D8" s="224" t="s">
        <v>995</v>
      </c>
      <c r="E8" s="291" t="s">
        <v>933</v>
      </c>
      <c r="F8" s="225" t="s">
        <v>930</v>
      </c>
      <c r="G8" s="224" t="s">
        <v>931</v>
      </c>
      <c r="H8" s="224" t="s">
        <v>995</v>
      </c>
      <c r="I8" s="291" t="s">
        <v>10</v>
      </c>
      <c r="J8" s="226" t="s">
        <v>930</v>
      </c>
      <c r="K8" s="227" t="s">
        <v>931</v>
      </c>
      <c r="L8" s="224" t="s">
        <v>995</v>
      </c>
      <c r="M8" s="226" t="s">
        <v>933</v>
      </c>
      <c r="N8" s="652"/>
      <c r="O8" s="655"/>
      <c r="P8" s="655"/>
      <c r="Q8" s="655"/>
      <c r="R8" s="292"/>
      <c r="S8" s="293"/>
      <c r="T8" s="294" t="s">
        <v>996</v>
      </c>
      <c r="U8" s="295" t="s">
        <v>997</v>
      </c>
      <c r="V8" s="295" t="s">
        <v>998</v>
      </c>
      <c r="W8" s="296"/>
    </row>
    <row r="9" spans="1:23" ht="15.75" hidden="1" customHeight="1">
      <c r="A9" s="229" t="s">
        <v>934</v>
      </c>
      <c r="B9" s="256"/>
      <c r="C9" s="256"/>
      <c r="D9" s="256"/>
      <c r="E9" s="297"/>
      <c r="F9" s="298"/>
      <c r="G9" s="272"/>
      <c r="H9" s="272"/>
      <c r="I9" s="297"/>
      <c r="J9" s="298"/>
      <c r="K9" s="272"/>
      <c r="L9" s="272"/>
      <c r="M9" s="299"/>
      <c r="N9" s="298"/>
      <c r="O9" s="300"/>
      <c r="P9" s="301"/>
      <c r="Q9" s="301"/>
      <c r="R9" s="302">
        <f>SUM(B9:D9,F9:H9,J9:L9)+N9</f>
        <v>0</v>
      </c>
      <c r="S9" s="303">
        <f>+Q9+P9+O9</f>
        <v>0</v>
      </c>
      <c r="T9" s="69"/>
      <c r="W9" s="304"/>
    </row>
    <row r="10" spans="1:23" hidden="1">
      <c r="A10" s="229"/>
      <c r="B10" s="229"/>
      <c r="C10" s="229"/>
      <c r="D10" s="229"/>
      <c r="E10" s="305"/>
      <c r="F10" s="298"/>
      <c r="G10" s="272"/>
      <c r="H10" s="272"/>
      <c r="I10" s="306"/>
      <c r="J10" s="298"/>
      <c r="K10" s="272"/>
      <c r="L10" s="272"/>
      <c r="M10" s="298"/>
      <c r="N10" s="298"/>
      <c r="O10" s="307"/>
      <c r="P10" s="308"/>
      <c r="Q10" s="308"/>
      <c r="R10" s="285"/>
      <c r="S10" s="287"/>
      <c r="T10" s="309" t="s">
        <v>996</v>
      </c>
      <c r="U10" s="310" t="s">
        <v>997</v>
      </c>
      <c r="V10" s="310" t="s">
        <v>998</v>
      </c>
      <c r="W10" s="311"/>
    </row>
    <row r="11" spans="1:23">
      <c r="A11" s="229" t="s">
        <v>935</v>
      </c>
      <c r="B11" s="312">
        <f>+'Distribution Pivot Table'!Z$8*100</f>
        <v>0</v>
      </c>
      <c r="C11" s="312">
        <f>+'Distribution Pivot Table'!Z$10*100</f>
        <v>0</v>
      </c>
      <c r="D11" s="312">
        <f>+'Distribution Pivot Table'!Z$12*100</f>
        <v>0</v>
      </c>
      <c r="E11" s="313">
        <f>SUM(B11:D11)</f>
        <v>0</v>
      </c>
      <c r="F11" s="314">
        <f>+'Distribution Pivot Table'!Z$14*100</f>
        <v>0</v>
      </c>
      <c r="G11" s="312">
        <f>+'Distribution Pivot Table'!Z$16*100</f>
        <v>0</v>
      </c>
      <c r="H11" s="312">
        <f>+'Distribution Pivot Table'!Z$18*100</f>
        <v>0</v>
      </c>
      <c r="I11" s="313">
        <f>SUM(F11:H11)</f>
        <v>0</v>
      </c>
      <c r="J11" s="314">
        <f>+'Distribution Pivot Table'!Z$20*100</f>
        <v>0</v>
      </c>
      <c r="K11" s="312">
        <f>+'Distribution Pivot Table'!Z$22*100</f>
        <v>0</v>
      </c>
      <c r="L11" s="312">
        <f>+'Distribution Pivot Table'!Z$24*100</f>
        <v>0</v>
      </c>
      <c r="M11" s="315">
        <f>SUM(J11:L11)</f>
        <v>0</v>
      </c>
      <c r="N11" s="314">
        <f>+'Distribution Pivot Table'!Z$26*100</f>
        <v>0</v>
      </c>
      <c r="O11" s="316">
        <f t="shared" ref="O11:P14" si="0">+B11+F11+J11</f>
        <v>0</v>
      </c>
      <c r="P11" s="317">
        <f t="shared" si="0"/>
        <v>0</v>
      </c>
      <c r="Q11" s="317">
        <f>+D11+H11+L11+N11</f>
        <v>0</v>
      </c>
      <c r="R11" s="302">
        <f>SUM(B11:D11,F11:H11,J11:L11)+N11</f>
        <v>0</v>
      </c>
      <c r="S11" s="303">
        <f>+Q11+P11+O11</f>
        <v>0</v>
      </c>
      <c r="T11" s="68">
        <f>+E11+I11</f>
        <v>0</v>
      </c>
      <c r="U11" s="68">
        <f t="shared" ref="U11:V14" si="1">+M11</f>
        <v>0</v>
      </c>
      <c r="V11" s="68">
        <f t="shared" si="1"/>
        <v>0</v>
      </c>
      <c r="W11" s="318">
        <f>SUM(T11:V11)</f>
        <v>0</v>
      </c>
    </row>
    <row r="12" spans="1:23">
      <c r="A12" s="229" t="s">
        <v>936</v>
      </c>
      <c r="B12" s="312">
        <f>+'Distribution Pivot Table'!Z$30*100</f>
        <v>23.694808523101706</v>
      </c>
      <c r="C12" s="312">
        <f>+'Distribution Pivot Table'!Z$32*100</f>
        <v>1.7280515486563668</v>
      </c>
      <c r="D12" s="312">
        <f>+'Distribution Pivot Table'!Z$34*100</f>
        <v>0</v>
      </c>
      <c r="E12" s="313">
        <f>SUM(B12:D12)</f>
        <v>25.422860071758073</v>
      </c>
      <c r="F12" s="314">
        <f>+'Distribution Pivot Table'!Z$36*100</f>
        <v>36.918796221717798</v>
      </c>
      <c r="G12" s="312">
        <f>+'Distribution Pivot Table'!Z$38*100</f>
        <v>2.841033902028264</v>
      </c>
      <c r="H12" s="312">
        <f>+'Distribution Pivot Table'!Z$40*100</f>
        <v>0</v>
      </c>
      <c r="I12" s="313">
        <f>SUM(F12:H12)</f>
        <v>39.759830123746063</v>
      </c>
      <c r="J12" s="314">
        <f>+'Distribution Pivot Table'!Z$42*100</f>
        <v>24.156110419565056</v>
      </c>
      <c r="K12" s="312">
        <f>+'Distribution Pivot Table'!Z$44*100</f>
        <v>8.9770813502233295</v>
      </c>
      <c r="L12" s="312">
        <f>+'Distribution Pivot Table'!Z$46*100</f>
        <v>0</v>
      </c>
      <c r="M12" s="315">
        <f>SUM(J12:L12)</f>
        <v>33.133191769788382</v>
      </c>
      <c r="N12" s="314">
        <f>+'Distribution Pivot Table'!Z$48*100</f>
        <v>1.6841180347074758</v>
      </c>
      <c r="O12" s="316">
        <f t="shared" si="0"/>
        <v>84.769715164384564</v>
      </c>
      <c r="P12" s="317">
        <f t="shared" si="0"/>
        <v>13.54616680090796</v>
      </c>
      <c r="Q12" s="317">
        <f>+D12+H12+L12+N12</f>
        <v>1.6841180347074758</v>
      </c>
      <c r="R12" s="302">
        <f>SUM(B12:D12,F12:H12,J12:L12)+N12</f>
        <v>100</v>
      </c>
      <c r="S12" s="302">
        <f>+Q12+P12+O12</f>
        <v>100</v>
      </c>
      <c r="T12" s="308">
        <f>+E12+I12</f>
        <v>65.182690195504136</v>
      </c>
      <c r="U12" s="68">
        <f t="shared" si="1"/>
        <v>33.133191769788382</v>
      </c>
      <c r="V12" s="68">
        <f t="shared" si="1"/>
        <v>1.6841180347074758</v>
      </c>
      <c r="W12" s="319">
        <f>SUM(T12:V12)</f>
        <v>100</v>
      </c>
    </row>
    <row r="13" spans="1:23">
      <c r="A13" s="229" t="s">
        <v>937</v>
      </c>
      <c r="B13" s="312">
        <f>+'Distribution Pivot Table'!Z$52*100</f>
        <v>0</v>
      </c>
      <c r="C13" s="312">
        <f>+'Distribution Pivot Table'!Z$54*100</f>
        <v>0</v>
      </c>
      <c r="D13" s="312">
        <f>+'Distribution Pivot Table'!Z$56*100</f>
        <v>0</v>
      </c>
      <c r="E13" s="313">
        <f>SUM(B13:D13)</f>
        <v>0</v>
      </c>
      <c r="F13" s="314">
        <f>+'Distribution Pivot Table'!Z$58*100</f>
        <v>0</v>
      </c>
      <c r="G13" s="312">
        <f>+'Distribution Pivot Table'!Z$60*100</f>
        <v>0</v>
      </c>
      <c r="H13" s="312">
        <f>+'Distribution Pivot Table'!Z$62*100</f>
        <v>0</v>
      </c>
      <c r="I13" s="313">
        <f>SUM(F13:H13)</f>
        <v>0</v>
      </c>
      <c r="J13" s="314">
        <f>+'Distribution Pivot Table'!Z$64*100</f>
        <v>0</v>
      </c>
      <c r="K13" s="312">
        <f>+'Distribution Pivot Table'!Z$66*100</f>
        <v>0</v>
      </c>
      <c r="L13" s="312">
        <f>+'Distribution Pivot Table'!Z$68*100</f>
        <v>0</v>
      </c>
      <c r="M13" s="315">
        <f>SUM(J13:L13)</f>
        <v>0</v>
      </c>
      <c r="N13" s="314">
        <f>+'Distribution Pivot Table'!Z$70*100</f>
        <v>0</v>
      </c>
      <c r="O13" s="316">
        <f t="shared" si="0"/>
        <v>0</v>
      </c>
      <c r="P13" s="317">
        <f t="shared" si="0"/>
        <v>0</v>
      </c>
      <c r="Q13" s="317">
        <f>+D13+H13+L13+N13</f>
        <v>0</v>
      </c>
      <c r="R13" s="302">
        <f>SUM(B13:D13,F13:H13,J13:L13)+N13</f>
        <v>0</v>
      </c>
      <c r="S13" s="302">
        <f>+Q13+P13+O13</f>
        <v>0</v>
      </c>
      <c r="T13" s="308">
        <f>+E13+I13</f>
        <v>0</v>
      </c>
      <c r="U13" s="68">
        <f t="shared" si="1"/>
        <v>0</v>
      </c>
      <c r="V13" s="68">
        <f t="shared" si="1"/>
        <v>0</v>
      </c>
      <c r="W13" s="319">
        <f>SUM(T13:V13)</f>
        <v>0</v>
      </c>
    </row>
    <row r="14" spans="1:23">
      <c r="A14" s="229" t="s">
        <v>938</v>
      </c>
      <c r="B14" s="312">
        <f>+'Distribution Pivot Table'!Z$74*100</f>
        <v>0</v>
      </c>
      <c r="C14" s="312">
        <f>+'Distribution Pivot Table'!Z$76*100</f>
        <v>0</v>
      </c>
      <c r="D14" s="320">
        <f>+'Distribution Pivot Table'!Z$78*100</f>
        <v>0</v>
      </c>
      <c r="E14" s="313">
        <f>SUM(B14:D14)</f>
        <v>0</v>
      </c>
      <c r="F14" s="314">
        <f>+'Distribution Pivot Table'!Z$80*100</f>
        <v>0</v>
      </c>
      <c r="G14" s="312">
        <f>+'Distribution Pivot Table'!Z$82*100</f>
        <v>0</v>
      </c>
      <c r="H14" s="312">
        <f>+'Distribution Pivot Table'!Z$84*100</f>
        <v>0</v>
      </c>
      <c r="I14" s="313">
        <f>SUM(F14:H14)</f>
        <v>0</v>
      </c>
      <c r="J14" s="314">
        <f>+'Distribution Pivot Table'!Z$86*100</f>
        <v>0</v>
      </c>
      <c r="K14" s="312">
        <f>+'Distribution Pivot Table'!Z$88*100</f>
        <v>0</v>
      </c>
      <c r="L14" s="320">
        <f>+'Distribution Pivot Table'!Z$90*100</f>
        <v>0</v>
      </c>
      <c r="M14" s="315">
        <f>SUM(J14:L14)</f>
        <v>0</v>
      </c>
      <c r="N14" s="314">
        <f>+'Distribution Pivot Table'!Z$92*100</f>
        <v>0</v>
      </c>
      <c r="O14" s="316">
        <f t="shared" si="0"/>
        <v>0</v>
      </c>
      <c r="P14" s="317">
        <f t="shared" si="0"/>
        <v>0</v>
      </c>
      <c r="Q14" s="317">
        <f>+D14+H14+L14+N14</f>
        <v>0</v>
      </c>
      <c r="R14" s="302">
        <f>SUM(B14:D14,F14:H14,J14:L14)+N14</f>
        <v>0</v>
      </c>
      <c r="S14" s="302">
        <f>+Q14+P14+O14</f>
        <v>0</v>
      </c>
      <c r="T14" s="308">
        <f>+E14+I14</f>
        <v>0</v>
      </c>
      <c r="U14" s="68">
        <f t="shared" si="1"/>
        <v>0</v>
      </c>
      <c r="V14" s="68">
        <f t="shared" si="1"/>
        <v>0</v>
      </c>
      <c r="W14" s="319">
        <f>SUM(T14:V14)</f>
        <v>0</v>
      </c>
    </row>
    <row r="15" spans="1:23">
      <c r="A15" s="229"/>
      <c r="B15" s="312"/>
      <c r="C15" s="312"/>
      <c r="D15" s="312"/>
      <c r="E15" s="313"/>
      <c r="F15" s="314"/>
      <c r="G15" s="312"/>
      <c r="H15" s="312"/>
      <c r="I15" s="313"/>
      <c r="J15" s="314"/>
      <c r="K15" s="312"/>
      <c r="L15" s="312"/>
      <c r="M15" s="315"/>
      <c r="N15" s="314"/>
      <c r="O15" s="316"/>
      <c r="P15" s="317"/>
      <c r="Q15" s="317"/>
      <c r="R15" s="302"/>
      <c r="S15" s="302"/>
      <c r="T15" s="308"/>
      <c r="U15" s="68"/>
      <c r="V15" s="68"/>
      <c r="W15" s="319"/>
    </row>
    <row r="16" spans="1:23">
      <c r="A16" s="229" t="s">
        <v>939</v>
      </c>
      <c r="B16" s="312">
        <f>+'Distribution Pivot Table'!Z$96*100</f>
        <v>2.3389570552147241</v>
      </c>
      <c r="C16" s="312">
        <f>+'Distribution Pivot Table'!Z$98*100</f>
        <v>0.32831671779141103</v>
      </c>
      <c r="D16" s="312">
        <f>+'Distribution Pivot Table'!Z$100*100</f>
        <v>0</v>
      </c>
      <c r="E16" s="313">
        <f>SUM(B16:D16)</f>
        <v>2.6672737730061353</v>
      </c>
      <c r="F16" s="314">
        <f>+'Distribution Pivot Table'!Z$102*100</f>
        <v>45.856499233128837</v>
      </c>
      <c r="G16" s="312">
        <f>+'Distribution Pivot Table'!Z$104*100</f>
        <v>5.2147239263803682</v>
      </c>
      <c r="H16" s="312">
        <f>+'Distribution Pivot Table'!Z$106*100</f>
        <v>0</v>
      </c>
      <c r="I16" s="313">
        <f>SUM(F16:H16)</f>
        <v>51.071223159509202</v>
      </c>
      <c r="J16" s="314">
        <f>+'Distribution Pivot Table'!Z$108*100</f>
        <v>35.604390337423311</v>
      </c>
      <c r="K16" s="312">
        <f>+'Distribution Pivot Table'!Z$110*100</f>
        <v>10.55885736196319</v>
      </c>
      <c r="L16" s="312">
        <f>+'Distribution Pivot Table'!Z$112*100</f>
        <v>0</v>
      </c>
      <c r="M16" s="315">
        <f>SUM(J16:L16)</f>
        <v>46.163247699386503</v>
      </c>
      <c r="N16" s="314">
        <f>+'Distribution Pivot Table'!Z$114*100</f>
        <v>9.8255368098159504E-2</v>
      </c>
      <c r="O16" s="316">
        <f t="shared" ref="O16:P19" si="2">+B16+F16+J16</f>
        <v>83.799846625766875</v>
      </c>
      <c r="P16" s="317">
        <f t="shared" si="2"/>
        <v>16.10189800613497</v>
      </c>
      <c r="Q16" s="317">
        <f>+D16+H16+L16+N16</f>
        <v>9.8255368098159504E-2</v>
      </c>
      <c r="R16" s="302">
        <f>SUM(B16:D16,F16:H16,J16:L16)+N16</f>
        <v>100</v>
      </c>
      <c r="S16" s="302">
        <f>+Q16+P16+O16</f>
        <v>100</v>
      </c>
      <c r="T16" s="308">
        <f>+E16+I16</f>
        <v>53.738496932515339</v>
      </c>
      <c r="U16" s="68">
        <f t="shared" ref="U16:V19" si="3">+M16</f>
        <v>46.163247699386503</v>
      </c>
      <c r="V16" s="68">
        <f t="shared" si="3"/>
        <v>9.8255368098159504E-2</v>
      </c>
      <c r="W16" s="319">
        <f>SUM(T16:V16)</f>
        <v>100</v>
      </c>
    </row>
    <row r="17" spans="1:27">
      <c r="A17" s="229" t="s">
        <v>940</v>
      </c>
      <c r="B17" s="312">
        <f>+'Distribution Pivot Table'!Z$118*100</f>
        <v>23.982651531377169</v>
      </c>
      <c r="C17" s="312">
        <f>+'Distribution Pivot Table'!Z$120*100</f>
        <v>0.52473763118440786</v>
      </c>
      <c r="D17" s="312">
        <f>+'Distribution Pivot Table'!Z$122*100</f>
        <v>0</v>
      </c>
      <c r="E17" s="313">
        <f>SUM(B17:D17)</f>
        <v>24.507389162561577</v>
      </c>
      <c r="F17" s="314">
        <f>+'Distribution Pivot Table'!Z$124*100</f>
        <v>38.332619404583426</v>
      </c>
      <c r="G17" s="312">
        <f>+'Distribution Pivot Table'!Z$126*100</f>
        <v>1.6973656029128295</v>
      </c>
      <c r="H17" s="312">
        <f>+'Distribution Pivot Table'!Z$128*100</f>
        <v>0</v>
      </c>
      <c r="I17" s="313">
        <f>SUM(F17:H17)</f>
        <v>40.029985007496258</v>
      </c>
      <c r="J17" s="314">
        <f>+'Distribution Pivot Table'!Z$130*100</f>
        <v>23.864853287641893</v>
      </c>
      <c r="K17" s="312">
        <f>+'Distribution Pivot Table'!Z$132*100</f>
        <v>8.4814735489398156</v>
      </c>
      <c r="L17" s="312">
        <f>+'Distribution Pivot Table'!Z$134*100</f>
        <v>0</v>
      </c>
      <c r="M17" s="315">
        <f>SUM(J17:L17)</f>
        <v>32.34632683658171</v>
      </c>
      <c r="N17" s="314">
        <f>+'Distribution Pivot Table'!Z$136*100</f>
        <v>2.8057399871492827</v>
      </c>
      <c r="O17" s="316">
        <f t="shared" si="2"/>
        <v>86.18012422360249</v>
      </c>
      <c r="P17" s="317">
        <f t="shared" si="2"/>
        <v>10.703576783037054</v>
      </c>
      <c r="Q17" s="317">
        <f>+D17+H17+L17+N17</f>
        <v>2.8057399871492827</v>
      </c>
      <c r="R17" s="302">
        <f>SUM(B17:D17,F17:H17,J17:L17)+N17</f>
        <v>99.689440993788821</v>
      </c>
      <c r="S17" s="302">
        <f>+Q17+P17+O17</f>
        <v>99.689440993788821</v>
      </c>
      <c r="T17" s="308">
        <f>+E17+I17</f>
        <v>64.537374170057831</v>
      </c>
      <c r="U17" s="68">
        <f t="shared" si="3"/>
        <v>32.34632683658171</v>
      </c>
      <c r="V17" s="68">
        <f t="shared" si="3"/>
        <v>2.8057399871492827</v>
      </c>
      <c r="W17" s="319">
        <f>SUM(T17:V17)</f>
        <v>99.689440993788821</v>
      </c>
    </row>
    <row r="18" spans="1:27">
      <c r="A18" s="229" t="s">
        <v>941</v>
      </c>
      <c r="B18" s="312">
        <f>+'Distribution Pivot Table'!Z$140*100</f>
        <v>29.233125594169216</v>
      </c>
      <c r="C18" s="320">
        <f>+'Distribution Pivot Table'!Z$142*100</f>
        <v>1.1302418928910953</v>
      </c>
      <c r="D18" s="312">
        <f>+'Distribution Pivot Table'!Z$144*100</f>
        <v>0</v>
      </c>
      <c r="E18" s="313">
        <f>SUM(B18:D18)</f>
        <v>30.363367487060312</v>
      </c>
      <c r="F18" s="314">
        <f>+'Distribution Pivot Table'!Z$146*100</f>
        <v>33.76993767825077</v>
      </c>
      <c r="G18" s="312">
        <f>+'Distribution Pivot Table'!Z$148*100</f>
        <v>2.0439421147142709</v>
      </c>
      <c r="H18" s="312">
        <f>+'Distribution Pivot Table'!Z$150*100</f>
        <v>0</v>
      </c>
      <c r="I18" s="313">
        <f>SUM(F18:H18)</f>
        <v>35.813879792965039</v>
      </c>
      <c r="J18" s="314">
        <f>+'Distribution Pivot Table'!Z$152*100</f>
        <v>25.250871448188445</v>
      </c>
      <c r="K18" s="312">
        <f>+'Distribution Pivot Table'!Z$154*100</f>
        <v>8.5613182634414287</v>
      </c>
      <c r="L18" s="312">
        <f>+'Distribution Pivot Table'!Z$156*100</f>
        <v>0</v>
      </c>
      <c r="M18" s="315">
        <f>SUM(J18:L18)</f>
        <v>33.81218971162987</v>
      </c>
      <c r="N18" s="314">
        <f>+'Distribution Pivot Table'!Z$158*100</f>
        <v>0</v>
      </c>
      <c r="O18" s="316">
        <f t="shared" si="2"/>
        <v>88.253934720608427</v>
      </c>
      <c r="P18" s="317">
        <f t="shared" si="2"/>
        <v>11.735502271046794</v>
      </c>
      <c r="Q18" s="317">
        <f>+D18+H18+L18+N18</f>
        <v>0</v>
      </c>
      <c r="R18" s="302">
        <f>SUM(B18:D18,F18:H18,J18:L18)+N18</f>
        <v>99.989436991655225</v>
      </c>
      <c r="S18" s="302">
        <f>+Q18+P18+O18</f>
        <v>99.989436991655225</v>
      </c>
      <c r="T18" s="308">
        <f>+E18+I18</f>
        <v>66.177247280025355</v>
      </c>
      <c r="U18" s="68">
        <f t="shared" si="3"/>
        <v>33.81218971162987</v>
      </c>
      <c r="V18" s="68">
        <f t="shared" si="3"/>
        <v>0</v>
      </c>
      <c r="W18" s="319">
        <f>SUM(T18:V18)</f>
        <v>99.989436991655225</v>
      </c>
    </row>
    <row r="19" spans="1:27">
      <c r="A19" s="229" t="s">
        <v>942</v>
      </c>
      <c r="B19" s="312">
        <f>+'Distribution Pivot Table'!Z$162*100</f>
        <v>0</v>
      </c>
      <c r="C19" s="312">
        <f>+'Distribution Pivot Table'!Z$164*100</f>
        <v>0</v>
      </c>
      <c r="D19" s="312">
        <f>+'Distribution Pivot Table'!Z$166*100</f>
        <v>0</v>
      </c>
      <c r="E19" s="313">
        <f>SUM(B19:D19)</f>
        <v>0</v>
      </c>
      <c r="F19" s="314">
        <f>+'Distribution Pivot Table'!Z$168*100</f>
        <v>0</v>
      </c>
      <c r="G19" s="312">
        <f>+'Distribution Pivot Table'!Z$170*100</f>
        <v>0</v>
      </c>
      <c r="H19" s="312">
        <f>+'Distribution Pivot Table'!Z$172*100</f>
        <v>0</v>
      </c>
      <c r="I19" s="313">
        <f>SUM(F19:H19)</f>
        <v>0</v>
      </c>
      <c r="J19" s="314">
        <f>+'Distribution Pivot Table'!Z$174*100</f>
        <v>0</v>
      </c>
      <c r="K19" s="312">
        <f>+'Distribution Pivot Table'!Z$176*100</f>
        <v>0</v>
      </c>
      <c r="L19" s="312">
        <f>+'Distribution Pivot Table'!Z$178*100</f>
        <v>0</v>
      </c>
      <c r="M19" s="315">
        <f>SUM(J19:L19)</f>
        <v>0</v>
      </c>
      <c r="N19" s="314">
        <f>+'Distribution Pivot Table'!Z$180*100</f>
        <v>0</v>
      </c>
      <c r="O19" s="316">
        <f t="shared" si="2"/>
        <v>0</v>
      </c>
      <c r="P19" s="317">
        <f t="shared" si="2"/>
        <v>0</v>
      </c>
      <c r="Q19" s="317">
        <f>+D19+H19+L19+N19</f>
        <v>0</v>
      </c>
      <c r="R19" s="302">
        <f>SUM(B19:D19,F19:H19,J19:L19)+N19</f>
        <v>0</v>
      </c>
      <c r="S19" s="302">
        <f>+Q19+P19+O19</f>
        <v>0</v>
      </c>
      <c r="T19" s="308">
        <f>+E19+I19</f>
        <v>0</v>
      </c>
      <c r="U19" s="68">
        <f t="shared" si="3"/>
        <v>0</v>
      </c>
      <c r="V19" s="68">
        <f t="shared" si="3"/>
        <v>0</v>
      </c>
      <c r="W19" s="319">
        <f>SUM(T19:V19)</f>
        <v>0</v>
      </c>
    </row>
    <row r="20" spans="1:27">
      <c r="A20" s="229"/>
      <c r="B20" s="312"/>
      <c r="C20" s="312"/>
      <c r="D20" s="312"/>
      <c r="E20" s="313"/>
      <c r="F20" s="314"/>
      <c r="G20" s="312"/>
      <c r="H20" s="312"/>
      <c r="I20" s="313"/>
      <c r="J20" s="314"/>
      <c r="K20" s="312"/>
      <c r="L20" s="312"/>
      <c r="M20" s="315"/>
      <c r="N20" s="314"/>
      <c r="O20" s="316"/>
      <c r="P20" s="317"/>
      <c r="Q20" s="317"/>
      <c r="R20" s="302"/>
      <c r="S20" s="302"/>
      <c r="T20" s="308"/>
      <c r="U20" s="68"/>
      <c r="V20" s="68"/>
      <c r="W20" s="319"/>
    </row>
    <row r="21" spans="1:27">
      <c r="A21" s="229" t="s">
        <v>943</v>
      </c>
      <c r="B21" s="312">
        <f>+'Distribution Pivot Table'!Z$184*100</f>
        <v>20.22708158116064</v>
      </c>
      <c r="C21" s="312">
        <f>+'Distribution Pivot Table'!Z$186*100</f>
        <v>7.7095598542192306E-2</v>
      </c>
      <c r="D21" s="312">
        <f>+'Distribution Pivot Table'!Z$188*100</f>
        <v>0</v>
      </c>
      <c r="E21" s="313">
        <f>SUM(B21:D21)</f>
        <v>20.304177179702833</v>
      </c>
      <c r="F21" s="314">
        <f>+'Distribution Pivot Table'!Z$190*100</f>
        <v>31.426969442108216</v>
      </c>
      <c r="G21" s="312">
        <f>+'Distribution Pivot Table'!Z$192*100</f>
        <v>0.46958228202971686</v>
      </c>
      <c r="H21" s="312">
        <f>+'Distribution Pivot Table'!Z$194*100</f>
        <v>0</v>
      </c>
      <c r="I21" s="313">
        <f>SUM(F21:H21)</f>
        <v>31.896551724137932</v>
      </c>
      <c r="J21" s="314">
        <f>+'Distribution Pivot Table'!Z$196*100</f>
        <v>38.554807961872726</v>
      </c>
      <c r="K21" s="312">
        <f>+'Distribution Pivot Table'!Z$198*100</f>
        <v>3.4202410989627139</v>
      </c>
      <c r="L21" s="312">
        <f>+'Distribution Pivot Table'!Z$200*100</f>
        <v>0</v>
      </c>
      <c r="M21" s="315">
        <f>SUM(J21:L21)</f>
        <v>41.975049060835438</v>
      </c>
      <c r="N21" s="314">
        <f>+'Distribution Pivot Table'!Z$202*100</f>
        <v>5.8242220353238014</v>
      </c>
      <c r="O21" s="316">
        <f t="shared" ref="O21:P24" si="4">+B21+F21+J21</f>
        <v>90.208858985141575</v>
      </c>
      <c r="P21" s="317">
        <f t="shared" si="4"/>
        <v>3.9669189795346229</v>
      </c>
      <c r="Q21" s="317">
        <f>+D21+H21+L21+N21</f>
        <v>5.8242220353238014</v>
      </c>
      <c r="R21" s="302">
        <f>SUM(B21:D21,F21:H21,J21:L21)+N21</f>
        <v>100.00000000000001</v>
      </c>
      <c r="S21" s="302">
        <f>+Q21+P21+O21</f>
        <v>100</v>
      </c>
      <c r="T21" s="308">
        <f>+E21+I21</f>
        <v>52.200728903840769</v>
      </c>
      <c r="U21" s="68">
        <f t="shared" ref="U21:V24" si="5">+M21</f>
        <v>41.975049060835438</v>
      </c>
      <c r="V21" s="68">
        <f t="shared" si="5"/>
        <v>5.8242220353238014</v>
      </c>
      <c r="W21" s="319">
        <f>SUM(T21:V21)</f>
        <v>100</v>
      </c>
    </row>
    <row r="22" spans="1:27">
      <c r="A22" s="229" t="s">
        <v>944</v>
      </c>
      <c r="B22" s="312">
        <f>+'Distribution Pivot Table'!Z$206*100</f>
        <v>0.53537560319784883</v>
      </c>
      <c r="C22" s="320">
        <f>+'Distribution Pivot Table'!Z$208*100</f>
        <v>1.2003937291431588E-2</v>
      </c>
      <c r="D22" s="320">
        <f>+'Distribution Pivot Table'!Z$210*108</f>
        <v>1.0371401819796892E-2</v>
      </c>
      <c r="E22" s="313">
        <f>SUM(B22:D22)</f>
        <v>0.55775094230907729</v>
      </c>
      <c r="F22" s="314">
        <f>+'Distribution Pivot Table'!Z$212*100</f>
        <v>59.604350226874416</v>
      </c>
      <c r="G22" s="312">
        <f>+'Distribution Pivot Table'!Z$214*100</f>
        <v>0.26648740786978126</v>
      </c>
      <c r="H22" s="312">
        <f>+'Distribution Pivot Table'!Z$216*100</f>
        <v>0.40813386790867401</v>
      </c>
      <c r="I22" s="313">
        <f>SUM(F22:H22)</f>
        <v>60.278971502652873</v>
      </c>
      <c r="J22" s="314">
        <f>+'Distribution Pivot Table'!Z$218*100</f>
        <v>31.248649557054716</v>
      </c>
      <c r="K22" s="312">
        <f>+'Distribution Pivot Table'!Z$220*100</f>
        <v>6.9910930785297571</v>
      </c>
      <c r="L22" s="312">
        <f>+'Distribution Pivot Table'!Z$222*100</f>
        <v>0.58579213982186151</v>
      </c>
      <c r="M22" s="315">
        <f>SUM(J22:L22)</f>
        <v>38.825534775406332</v>
      </c>
      <c r="N22" s="314">
        <f>+'Distribution Pivot Table'!Z$224*100</f>
        <v>0.33851103161837082</v>
      </c>
      <c r="O22" s="316">
        <f t="shared" si="4"/>
        <v>91.388375387126985</v>
      </c>
      <c r="P22" s="317">
        <f t="shared" si="4"/>
        <v>7.2695844236909704</v>
      </c>
      <c r="Q22" s="317">
        <f>+D22+H22+L22+N22</f>
        <v>1.3428084411687033</v>
      </c>
      <c r="R22" s="302">
        <f>SUM(B22:D22,F22:H22,J22:L22)+N22</f>
        <v>100.00076825198666</v>
      </c>
      <c r="S22" s="302">
        <f>+Q22+P22+O22</f>
        <v>100.00076825198666</v>
      </c>
      <c r="T22" s="308">
        <f>+E22+I22</f>
        <v>60.83672244496195</v>
      </c>
      <c r="U22" s="68">
        <f t="shared" si="5"/>
        <v>38.825534775406332</v>
      </c>
      <c r="V22" s="68">
        <f t="shared" si="5"/>
        <v>0.33851103161837082</v>
      </c>
      <c r="W22" s="319">
        <f>SUM(T22:V22)</f>
        <v>100.00076825198664</v>
      </c>
    </row>
    <row r="23" spans="1:27">
      <c r="A23" s="229" t="s">
        <v>945</v>
      </c>
      <c r="B23" s="312">
        <f>+'Distribution Pivot Table'!Z$228*100</f>
        <v>0</v>
      </c>
      <c r="C23" s="312">
        <f>+'Distribution Pivot Table'!Z$230*100</f>
        <v>0</v>
      </c>
      <c r="D23" s="312">
        <f>+'Distribution Pivot Table'!Z$232*100</f>
        <v>0</v>
      </c>
      <c r="E23" s="313">
        <f>SUM(B23:D23)</f>
        <v>0</v>
      </c>
      <c r="F23" s="314">
        <f>+'Distribution Pivot Table'!Z$234*100</f>
        <v>0</v>
      </c>
      <c r="G23" s="312">
        <f>+'Distribution Pivot Table'!Z$236*100</f>
        <v>0</v>
      </c>
      <c r="H23" s="312">
        <f>+'Distribution Pivot Table'!Z$238*100</f>
        <v>0</v>
      </c>
      <c r="I23" s="313">
        <f>SUM(F23:H23)</f>
        <v>0</v>
      </c>
      <c r="J23" s="314">
        <f>+'Distribution Pivot Table'!Z$240*100</f>
        <v>0</v>
      </c>
      <c r="K23" s="312">
        <f>+'Distribution Pivot Table'!Z$242*100</f>
        <v>0</v>
      </c>
      <c r="L23" s="312">
        <f>+'Distribution Pivot Table'!Z$244*100</f>
        <v>0</v>
      </c>
      <c r="M23" s="315">
        <f>SUM(J23:L23)</f>
        <v>0</v>
      </c>
      <c r="N23" s="314">
        <f>+'Distribution Pivot Table'!Z$246*100</f>
        <v>0</v>
      </c>
      <c r="O23" s="316">
        <f t="shared" si="4"/>
        <v>0</v>
      </c>
      <c r="P23" s="317">
        <f t="shared" si="4"/>
        <v>0</v>
      </c>
      <c r="Q23" s="317">
        <f>+D23+H23+L23+N23</f>
        <v>0</v>
      </c>
      <c r="R23" s="302">
        <f>SUM(B23:D23,F23:H23,J23:L23)+N23</f>
        <v>0</v>
      </c>
      <c r="S23" s="302">
        <f>+Q23+P23+O23</f>
        <v>0</v>
      </c>
      <c r="T23" s="308">
        <f>+E23+I23</f>
        <v>0</v>
      </c>
      <c r="U23" s="68">
        <f t="shared" si="5"/>
        <v>0</v>
      </c>
      <c r="V23" s="68">
        <f t="shared" si="5"/>
        <v>0</v>
      </c>
      <c r="W23" s="319">
        <f>SUM(T23:V23)</f>
        <v>0</v>
      </c>
      <c r="X23" s="251"/>
    </row>
    <row r="24" spans="1:27">
      <c r="A24" s="229" t="s">
        <v>946</v>
      </c>
      <c r="B24" s="312">
        <f>+'Distribution Pivot Table'!Z$250*100</f>
        <v>0</v>
      </c>
      <c r="C24" s="312">
        <f>+'Distribution Pivot Table'!Z$252*100</f>
        <v>0</v>
      </c>
      <c r="D24" s="312">
        <f>+'Distribution Pivot Table'!Z$254*100</f>
        <v>0</v>
      </c>
      <c r="E24" s="321">
        <f>SUM(B24:D24)</f>
        <v>0</v>
      </c>
      <c r="F24" s="314">
        <f>+'Distribution Pivot Table'!Z$256*100</f>
        <v>0</v>
      </c>
      <c r="G24" s="312">
        <f>+'Distribution Pivot Table'!Z$258*100</f>
        <v>0</v>
      </c>
      <c r="H24" s="312">
        <f>+'Distribution Pivot Table'!Z$260*100</f>
        <v>0</v>
      </c>
      <c r="I24" s="321">
        <f>SUM(F24:H24)</f>
        <v>0</v>
      </c>
      <c r="J24" s="314">
        <f>+'Distribution Pivot Table'!Z$262*100</f>
        <v>0</v>
      </c>
      <c r="K24" s="312">
        <f>+'Distribution Pivot Table'!Z$264*100</f>
        <v>0</v>
      </c>
      <c r="L24" s="312">
        <f>+'Distribution Pivot Table'!Z$266*100</f>
        <v>0</v>
      </c>
      <c r="M24" s="322">
        <f>SUM(J24:L24)</f>
        <v>0</v>
      </c>
      <c r="N24" s="314">
        <f>+'Distribution Pivot Table'!Z$268*100</f>
        <v>0</v>
      </c>
      <c r="O24" s="323">
        <f t="shared" si="4"/>
        <v>0</v>
      </c>
      <c r="P24" s="324">
        <f t="shared" si="4"/>
        <v>0</v>
      </c>
      <c r="Q24" s="324">
        <f>+D24+H24+L24+N24</f>
        <v>0</v>
      </c>
      <c r="R24" s="302">
        <f>SUM(B24:D24,F24:H24,J24:L24)+N24</f>
        <v>0</v>
      </c>
      <c r="S24" s="302">
        <f>+Q24+P24+O24</f>
        <v>0</v>
      </c>
      <c r="T24" s="308">
        <f>+E24+I24</f>
        <v>0</v>
      </c>
      <c r="U24" s="68">
        <f t="shared" si="5"/>
        <v>0</v>
      </c>
      <c r="V24" s="68">
        <f t="shared" si="5"/>
        <v>0</v>
      </c>
      <c r="W24" s="319">
        <f>SUM(T24:V24)</f>
        <v>0</v>
      </c>
    </row>
    <row r="25" spans="1:27">
      <c r="A25" s="229"/>
      <c r="B25" s="312"/>
      <c r="C25" s="312"/>
      <c r="D25" s="312"/>
      <c r="E25" s="313"/>
      <c r="F25" s="314"/>
      <c r="G25" s="312"/>
      <c r="H25" s="312"/>
      <c r="I25" s="313"/>
      <c r="J25" s="314"/>
      <c r="K25" s="312"/>
      <c r="L25" s="312"/>
      <c r="M25" s="315"/>
      <c r="N25" s="314"/>
      <c r="O25" s="316"/>
      <c r="P25" s="317"/>
      <c r="Q25" s="317"/>
      <c r="R25" s="302"/>
      <c r="S25" s="302"/>
      <c r="T25" s="308"/>
      <c r="U25" s="68"/>
      <c r="V25" s="68"/>
      <c r="W25" s="319"/>
    </row>
    <row r="26" spans="1:27">
      <c r="A26" s="229" t="s">
        <v>947</v>
      </c>
      <c r="B26" s="312">
        <f>+'Distribution Pivot Table'!Z$272*100</f>
        <v>18.022500112052349</v>
      </c>
      <c r="C26" s="312">
        <f>+'Distribution Pivot Table'!Z$274*100</f>
        <v>0.29581820626596744</v>
      </c>
      <c r="D26" s="312">
        <f>+'Distribution Pivot Table'!Z$276*100</f>
        <v>0</v>
      </c>
      <c r="E26" s="313">
        <f>SUM(B26:D26)</f>
        <v>18.318318318318315</v>
      </c>
      <c r="F26" s="314">
        <f>+'Distribution Pivot Table'!Z$278*100</f>
        <v>34.193895387925238</v>
      </c>
      <c r="G26" s="312">
        <f>+'Distribution Pivot Table'!Z$280*100</f>
        <v>1.7614629554928061</v>
      </c>
      <c r="H26" s="312">
        <f>+'Distribution Pivot Table'!Z$282*100</f>
        <v>0</v>
      </c>
      <c r="I26" s="313">
        <f>SUM(F26:H26)</f>
        <v>35.955358343418041</v>
      </c>
      <c r="J26" s="314">
        <f>+'Distribution Pivot Table'!Z$284*100</f>
        <v>23.723723723723726</v>
      </c>
      <c r="K26" s="312">
        <f>+'Distribution Pivot Table'!Z$286*100</f>
        <v>5.0109811303841161</v>
      </c>
      <c r="L26" s="312">
        <f>+'Distribution Pivot Table'!Z$288*100</f>
        <v>0</v>
      </c>
      <c r="M26" s="315">
        <f>SUM(J26:L26)</f>
        <v>28.734704854107843</v>
      </c>
      <c r="N26" s="314">
        <f>+'Distribution Pivot Table'!Z$290*100</f>
        <v>16.973690108018467</v>
      </c>
      <c r="O26" s="316">
        <f t="shared" ref="O26:P29" si="6">+B26+F26+J26</f>
        <v>75.940119223701316</v>
      </c>
      <c r="P26" s="317">
        <f t="shared" si="6"/>
        <v>7.0682622921428901</v>
      </c>
      <c r="Q26" s="317">
        <f>+D26+H26+L26+N26</f>
        <v>16.973690108018467</v>
      </c>
      <c r="R26" s="302">
        <f>SUM(B26:D26,F26:H26,J26:L26)+N26</f>
        <v>99.982071623862652</v>
      </c>
      <c r="S26" s="302">
        <f>+Q26+P26+O26</f>
        <v>99.98207162386268</v>
      </c>
      <c r="T26" s="308">
        <f>+E26+I26</f>
        <v>54.27367666173636</v>
      </c>
      <c r="U26" s="68">
        <f t="shared" ref="U26:V29" si="7">+M26</f>
        <v>28.734704854107843</v>
      </c>
      <c r="V26" s="68">
        <f t="shared" si="7"/>
        <v>16.973690108018467</v>
      </c>
      <c r="W26" s="319">
        <f>SUM(T26:V26)</f>
        <v>99.98207162386268</v>
      </c>
    </row>
    <row r="27" spans="1:27">
      <c r="A27" s="229" t="s">
        <v>948</v>
      </c>
      <c r="B27" s="312">
        <f>+'Distribution Pivot Table'!Z294*100</f>
        <v>16.665518073119465</v>
      </c>
      <c r="C27" s="312">
        <f>+'Distribution Pivot Table'!Z296*100</f>
        <v>0.98118603769684032</v>
      </c>
      <c r="D27" s="312">
        <f>+'Distribution Pivot Table'!Z298*100</f>
        <v>0</v>
      </c>
      <c r="E27" s="313">
        <f>SUM(B27:D27)</f>
        <v>17.646704110816305</v>
      </c>
      <c r="F27" s="314">
        <f>+'Distribution Pivot Table'!Z300*100</f>
        <v>24.50983770373178</v>
      </c>
      <c r="G27" s="312">
        <f>+'Distribution Pivot Table'!Z302*100</f>
        <v>1.3903724888873574</v>
      </c>
      <c r="H27" s="312">
        <f>+'Distribution Pivot Table'!Z304*100</f>
        <v>0</v>
      </c>
      <c r="I27" s="313">
        <f>SUM(F27:H27)</f>
        <v>25.900210192619138</v>
      </c>
      <c r="J27" s="314">
        <f>+'Distribution Pivot Table'!Z306*100</f>
        <v>33.271596430171257</v>
      </c>
      <c r="K27" s="312">
        <f>+'Distribution Pivot Table'!Z308*100</f>
        <v>18.179938665104579</v>
      </c>
      <c r="L27" s="312">
        <f>+'Distribution Pivot Table'!Z310*100</f>
        <v>0</v>
      </c>
      <c r="M27" s="315">
        <f>SUM(J27:L27)</f>
        <v>51.451535095275837</v>
      </c>
      <c r="N27" s="314">
        <f>+'Distribution Pivot Table'!Z312*100</f>
        <v>5.0015506012887219</v>
      </c>
      <c r="O27" s="316">
        <f t="shared" si="6"/>
        <v>74.446952207022505</v>
      </c>
      <c r="P27" s="317">
        <f t="shared" si="6"/>
        <v>20.551497191688778</v>
      </c>
      <c r="Q27" s="317">
        <f>+D27+H27+L27+N27</f>
        <v>5.0015506012887219</v>
      </c>
      <c r="R27" s="302">
        <f>SUM(B27:D27,F27:H27,J27:L27)+N27</f>
        <v>100</v>
      </c>
      <c r="S27" s="302">
        <f>+Q27+P27+O27</f>
        <v>100</v>
      </c>
      <c r="T27" s="308">
        <f>+E27+I27</f>
        <v>43.546914303435443</v>
      </c>
      <c r="U27" s="68">
        <f t="shared" si="7"/>
        <v>51.451535095275837</v>
      </c>
      <c r="V27" s="68">
        <f t="shared" si="7"/>
        <v>5.0015506012887219</v>
      </c>
      <c r="W27" s="319">
        <f>SUM(T27:V27)</f>
        <v>100</v>
      </c>
    </row>
    <row r="28" spans="1:27" s="325" customFormat="1">
      <c r="A28" s="252" t="s">
        <v>949</v>
      </c>
      <c r="B28" s="312">
        <f>+'Distribution Pivot Table'!Z316*100</f>
        <v>0.78360928876392788</v>
      </c>
      <c r="C28" s="320">
        <f>+'Distribution Pivot Table'!Z318*100</f>
        <v>7.8100593564511085E-3</v>
      </c>
      <c r="D28" s="312">
        <f>+'Distribution Pivot Table'!Z320*100</f>
        <v>0</v>
      </c>
      <c r="E28" s="313">
        <f>SUM(B28:D28)</f>
        <v>0.79141934812037895</v>
      </c>
      <c r="F28" s="314">
        <f>+'Distribution Pivot Table'!Z322*100</f>
        <v>65.685202540872638</v>
      </c>
      <c r="G28" s="312">
        <f>+'Distribution Pivot Table'!Z324*100</f>
        <v>1.3927939185671143</v>
      </c>
      <c r="H28" s="312">
        <f>+'Distribution Pivot Table'!Z326*100</f>
        <v>0</v>
      </c>
      <c r="I28" s="313">
        <f>SUM(F28:H28)</f>
        <v>67.077996459439746</v>
      </c>
      <c r="J28" s="314">
        <f>+'Distribution Pivot Table'!Z328*100</f>
        <v>24.958346350098928</v>
      </c>
      <c r="K28" s="312">
        <f>+'Distribution Pivot Table'!Z330*100</f>
        <v>5.4201811933770694</v>
      </c>
      <c r="L28" s="312">
        <f>+'Distribution Pivot Table'!Z332*100</f>
        <v>0</v>
      </c>
      <c r="M28" s="315">
        <f>SUM(J28:L28)</f>
        <v>30.378527543475997</v>
      </c>
      <c r="N28" s="314">
        <f>+'Distribution Pivot Table'!Z334*100</f>
        <v>1.7208164115380609</v>
      </c>
      <c r="O28" s="316">
        <f t="shared" si="6"/>
        <v>91.4271581797355</v>
      </c>
      <c r="P28" s="317">
        <f t="shared" si="6"/>
        <v>6.8207851713006349</v>
      </c>
      <c r="Q28" s="317">
        <f>+D28+H28+L28+N28</f>
        <v>1.7208164115380609</v>
      </c>
      <c r="R28" s="302">
        <f>SUM(B28:D28,F28:H28,J28:L28)+N28</f>
        <v>99.968759762574209</v>
      </c>
      <c r="S28" s="302">
        <f>+Q28+P28+O28</f>
        <v>99.968759762574194</v>
      </c>
      <c r="T28" s="308">
        <f>+E28+I28</f>
        <v>67.869415807560131</v>
      </c>
      <c r="U28" s="68">
        <f t="shared" si="7"/>
        <v>30.378527543475997</v>
      </c>
      <c r="V28" s="68">
        <f t="shared" si="7"/>
        <v>1.7208164115380609</v>
      </c>
      <c r="W28" s="319">
        <f>SUM(T28:V28)</f>
        <v>99.968759762574194</v>
      </c>
      <c r="X28" s="67"/>
      <c r="Y28" s="67"/>
      <c r="Z28" s="67"/>
      <c r="AA28" s="67"/>
    </row>
    <row r="29" spans="1:27">
      <c r="A29" s="238" t="s">
        <v>950</v>
      </c>
      <c r="B29" s="326">
        <f>+'Distribution Pivot Table'!Z338*100</f>
        <v>20.558971492453885</v>
      </c>
      <c r="C29" s="327">
        <f>+'Distribution Pivot Table'!Z340*100</f>
        <v>5.5897149245388487E-2</v>
      </c>
      <c r="D29" s="327">
        <f>+'Distribution Pivot Table'!Z342*100</f>
        <v>0</v>
      </c>
      <c r="E29" s="328">
        <f>SUM(B29:D29)</f>
        <v>20.614868641699275</v>
      </c>
      <c r="F29" s="329">
        <f>+'Distribution Pivot Table'!Z344*100</f>
        <v>48.328675237562884</v>
      </c>
      <c r="G29" s="326">
        <f>+'Distribution Pivot Table'!Z346*100</f>
        <v>0.41363890441587475</v>
      </c>
      <c r="H29" s="326">
        <f>+'Distribution Pivot Table'!Z348*100</f>
        <v>0</v>
      </c>
      <c r="I29" s="328">
        <f>SUM(F29:H29)</f>
        <v>48.74231414197876</v>
      </c>
      <c r="J29" s="329">
        <f>+'Distribution Pivot Table'!Z350*100</f>
        <v>23.487982112912242</v>
      </c>
      <c r="K29" s="326">
        <f>+'Distribution Pivot Table'!Z352*100</f>
        <v>3.1637786472889879</v>
      </c>
      <c r="L29" s="326">
        <f>+'Distribution Pivot Table'!Z354*100</f>
        <v>0</v>
      </c>
      <c r="M29" s="330">
        <f>SUM(J29:L29)</f>
        <v>26.651760760201231</v>
      </c>
      <c r="N29" s="329">
        <f>+'Distribution Pivot Table'!Z356*100</f>
        <v>3.991056456120738</v>
      </c>
      <c r="O29" s="331">
        <f t="shared" si="6"/>
        <v>92.375628842929018</v>
      </c>
      <c r="P29" s="332">
        <f t="shared" si="6"/>
        <v>3.6333147009502511</v>
      </c>
      <c r="Q29" s="332">
        <f>+D29+H29+L29+N29</f>
        <v>3.991056456120738</v>
      </c>
      <c r="R29" s="302">
        <f>SUM(B29:D29,F29:H29,J29:L29)+N29</f>
        <v>100.00000000000003</v>
      </c>
      <c r="S29" s="302">
        <f>+Q29+P29+O29</f>
        <v>100</v>
      </c>
      <c r="T29" s="308">
        <f>+E29+I29</f>
        <v>69.357182783678041</v>
      </c>
      <c r="U29" s="68">
        <f t="shared" si="7"/>
        <v>26.651760760201231</v>
      </c>
      <c r="V29" s="68">
        <f t="shared" si="7"/>
        <v>3.991056456120738</v>
      </c>
      <c r="W29" s="319">
        <f>SUM(T29:V29)</f>
        <v>100</v>
      </c>
    </row>
    <row r="30" spans="1:27" ht="17.25" customHeight="1">
      <c r="A30" s="242" t="s">
        <v>951</v>
      </c>
      <c r="B30" s="229"/>
      <c r="C30" s="229"/>
      <c r="D30" s="229"/>
      <c r="E30" s="229"/>
    </row>
    <row r="31" spans="1:27" ht="16.5" customHeight="1">
      <c r="A31" s="242"/>
      <c r="B31" s="272"/>
      <c r="C31" s="272"/>
      <c r="D31" s="272"/>
      <c r="E31" s="333"/>
      <c r="F31" s="272"/>
      <c r="G31" s="272"/>
      <c r="H31" s="272"/>
      <c r="I31" s="333"/>
      <c r="J31" s="272"/>
      <c r="K31" s="272"/>
      <c r="L31" s="272"/>
      <c r="M31" s="333"/>
      <c r="N31" s="272"/>
      <c r="O31" s="245"/>
      <c r="P31" s="245"/>
      <c r="R31" s="67"/>
    </row>
    <row r="32" spans="1:27">
      <c r="A32" s="229"/>
      <c r="B32" s="229"/>
      <c r="C32" s="229"/>
      <c r="D32" s="229"/>
      <c r="E32" s="229"/>
      <c r="Q32" s="244" t="s">
        <v>1303</v>
      </c>
    </row>
    <row r="33" spans="1:19" ht="18">
      <c r="A33" s="205" t="s">
        <v>999</v>
      </c>
      <c r="B33" s="207"/>
      <c r="C33" s="207"/>
      <c r="D33" s="207"/>
      <c r="E33" s="207"/>
      <c r="F33" s="206"/>
      <c r="G33" s="206"/>
      <c r="H33" s="206"/>
      <c r="I33" s="207"/>
      <c r="J33" s="206"/>
      <c r="K33" s="206"/>
      <c r="L33" s="206"/>
      <c r="M33" s="207"/>
      <c r="N33" s="206"/>
      <c r="O33" s="206"/>
      <c r="P33" s="206"/>
      <c r="Q33" s="206"/>
      <c r="R33" s="280" t="s">
        <v>10</v>
      </c>
    </row>
    <row r="34" spans="1:19" ht="18">
      <c r="A34" s="205"/>
      <c r="B34" s="207"/>
      <c r="C34" s="207"/>
      <c r="D34" s="207"/>
      <c r="E34" s="207"/>
      <c r="F34" s="206"/>
      <c r="G34" s="206"/>
      <c r="H34" s="206"/>
      <c r="I34" s="207"/>
      <c r="J34" s="206"/>
      <c r="K34" s="206"/>
      <c r="L34" s="206"/>
      <c r="M34" s="207"/>
      <c r="N34" s="206"/>
      <c r="O34" s="206"/>
      <c r="P34" s="206"/>
      <c r="Q34" s="206"/>
      <c r="R34" s="280"/>
    </row>
    <row r="35" spans="1:19" ht="15.75">
      <c r="A35" s="208" t="s">
        <v>1000</v>
      </c>
      <c r="B35" s="207"/>
      <c r="C35" s="207"/>
      <c r="D35" s="207"/>
      <c r="E35" s="207"/>
      <c r="F35" s="206"/>
      <c r="G35" s="206"/>
      <c r="H35" s="206"/>
      <c r="I35" s="207"/>
      <c r="J35" s="206"/>
      <c r="K35" s="206"/>
      <c r="L35" s="206"/>
      <c r="M35" s="207"/>
      <c r="N35" s="206"/>
      <c r="O35" s="206"/>
      <c r="P35" s="206"/>
      <c r="Q35" s="206"/>
      <c r="R35" s="280" t="s">
        <v>10</v>
      </c>
    </row>
    <row r="36" spans="1:19" ht="15.75">
      <c r="A36" s="208" t="s">
        <v>1192</v>
      </c>
      <c r="B36" s="207"/>
      <c r="C36" s="207"/>
      <c r="D36" s="207"/>
      <c r="E36" s="207"/>
      <c r="F36" s="206"/>
      <c r="G36" s="206"/>
      <c r="H36" s="206"/>
      <c r="I36" s="207"/>
      <c r="J36" s="206"/>
      <c r="K36" s="206"/>
      <c r="L36" s="206"/>
      <c r="M36" s="207"/>
      <c r="N36" s="206"/>
      <c r="O36" s="206"/>
      <c r="P36" s="206"/>
      <c r="Q36" s="206"/>
      <c r="R36" s="280" t="s">
        <v>10</v>
      </c>
    </row>
    <row r="37" spans="1:19">
      <c r="A37" s="212"/>
      <c r="B37" s="212"/>
      <c r="C37" s="212"/>
      <c r="D37" s="212"/>
      <c r="E37" s="212"/>
      <c r="F37" s="212"/>
      <c r="G37" s="212"/>
      <c r="H37" s="212"/>
      <c r="I37" s="212"/>
      <c r="R37" s="281"/>
    </row>
    <row r="38" spans="1:19" ht="21" customHeight="1">
      <c r="A38" s="84"/>
      <c r="B38" s="214" t="s">
        <v>925</v>
      </c>
      <c r="C38" s="215"/>
      <c r="D38" s="215"/>
      <c r="E38" s="215"/>
      <c r="F38" s="215"/>
      <c r="G38" s="215"/>
      <c r="H38" s="215"/>
      <c r="I38" s="216"/>
      <c r="J38" s="282" t="s">
        <v>10</v>
      </c>
      <c r="K38" s="283"/>
      <c r="L38" s="283"/>
      <c r="M38" s="284"/>
      <c r="N38" s="650" t="s">
        <v>926</v>
      </c>
      <c r="O38" s="653" t="s">
        <v>990</v>
      </c>
      <c r="P38" s="653" t="s">
        <v>991</v>
      </c>
      <c r="Q38" s="653" t="s">
        <v>992</v>
      </c>
      <c r="R38" s="285"/>
      <c r="S38" s="286"/>
    </row>
    <row r="39" spans="1:19" ht="36.75" customHeight="1">
      <c r="A39" s="206"/>
      <c r="B39" s="215" t="s">
        <v>927</v>
      </c>
      <c r="C39" s="215"/>
      <c r="D39" s="215"/>
      <c r="E39" s="221"/>
      <c r="F39" s="222" t="s">
        <v>928</v>
      </c>
      <c r="G39" s="215"/>
      <c r="H39" s="215"/>
      <c r="I39" s="216"/>
      <c r="J39" s="223" t="s">
        <v>929</v>
      </c>
      <c r="K39" s="215"/>
      <c r="L39" s="215"/>
      <c r="M39" s="216"/>
      <c r="N39" s="651"/>
      <c r="O39" s="654"/>
      <c r="P39" s="654"/>
      <c r="Q39" s="654"/>
      <c r="R39" s="285" t="s">
        <v>993</v>
      </c>
      <c r="S39" s="286" t="s">
        <v>993</v>
      </c>
    </row>
    <row r="40" spans="1:19" ht="30" customHeight="1">
      <c r="A40" s="290"/>
      <c r="B40" s="224" t="s">
        <v>930</v>
      </c>
      <c r="C40" s="224" t="s">
        <v>931</v>
      </c>
      <c r="D40" s="224" t="s">
        <v>995</v>
      </c>
      <c r="E40" s="291" t="s">
        <v>933</v>
      </c>
      <c r="F40" s="225" t="s">
        <v>930</v>
      </c>
      <c r="G40" s="224" t="s">
        <v>931</v>
      </c>
      <c r="H40" s="224" t="s">
        <v>995</v>
      </c>
      <c r="I40" s="291" t="s">
        <v>933</v>
      </c>
      <c r="J40" s="226" t="s">
        <v>930</v>
      </c>
      <c r="K40" s="227" t="s">
        <v>931</v>
      </c>
      <c r="L40" s="224" t="s">
        <v>995</v>
      </c>
      <c r="M40" s="226" t="s">
        <v>933</v>
      </c>
      <c r="N40" s="652"/>
      <c r="O40" s="655"/>
      <c r="P40" s="655"/>
      <c r="Q40" s="655"/>
      <c r="R40" s="292"/>
      <c r="S40" s="334"/>
    </row>
    <row r="41" spans="1:19" hidden="1">
      <c r="A41" s="229" t="s">
        <v>934</v>
      </c>
      <c r="B41" s="229"/>
      <c r="C41" s="229"/>
      <c r="D41" s="229"/>
      <c r="E41" s="297"/>
      <c r="F41" s="298"/>
      <c r="G41" s="272"/>
      <c r="H41" s="272"/>
      <c r="I41" s="297"/>
      <c r="J41" s="298"/>
      <c r="K41" s="272"/>
      <c r="L41" s="272"/>
      <c r="M41" s="299"/>
      <c r="N41" s="298"/>
      <c r="O41" s="300"/>
      <c r="P41" s="301"/>
      <c r="Q41" s="301"/>
      <c r="R41" s="302">
        <f>SUM(F41:H41,J41:L41)+N41</f>
        <v>0</v>
      </c>
      <c r="S41" s="335">
        <f>+Q41+P41+O41</f>
        <v>0</v>
      </c>
    </row>
    <row r="42" spans="1:19" hidden="1">
      <c r="A42" s="229"/>
      <c r="B42" s="229"/>
      <c r="C42" s="229"/>
      <c r="D42" s="229"/>
      <c r="E42" s="305"/>
      <c r="F42" s="298"/>
      <c r="G42" s="272"/>
      <c r="H42" s="272"/>
      <c r="I42" s="306"/>
      <c r="J42" s="298"/>
      <c r="K42" s="272"/>
      <c r="L42" s="272"/>
      <c r="M42" s="298"/>
      <c r="N42" s="298"/>
      <c r="O42" s="307"/>
      <c r="P42" s="308"/>
      <c r="Q42" s="308"/>
      <c r="R42" s="285"/>
      <c r="S42" s="286"/>
    </row>
    <row r="43" spans="1:19">
      <c r="A43" s="229" t="s">
        <v>935</v>
      </c>
      <c r="B43" s="312">
        <f>+'Distribution Pivot Table'!T$8*100</f>
        <v>0</v>
      </c>
      <c r="C43" s="312">
        <f>+'Distribution Pivot Table'!T$10*100</f>
        <v>0</v>
      </c>
      <c r="D43" s="312">
        <f>+'Distribution Pivot Table'!T$12*100</f>
        <v>0</v>
      </c>
      <c r="E43" s="313">
        <f t="shared" ref="E43:E61" si="8">SUM(B43:D43)</f>
        <v>0</v>
      </c>
      <c r="F43" s="314">
        <f>+'Distribution Pivot Table'!T$14*100</f>
        <v>0</v>
      </c>
      <c r="G43" s="312">
        <f>+'Distribution Pivot Table'!T$16*100</f>
        <v>0</v>
      </c>
      <c r="H43" s="312">
        <f>+'Distribution Pivot Table'!T$18*100</f>
        <v>0</v>
      </c>
      <c r="I43" s="313">
        <f t="shared" ref="I43:I46" si="9">SUM(F43:H43)</f>
        <v>0</v>
      </c>
      <c r="J43" s="314">
        <f>+'Distribution Pivot Table'!T$20*100</f>
        <v>0</v>
      </c>
      <c r="K43" s="312">
        <f>+'Distribution Pivot Table'!T$22*100</f>
        <v>0</v>
      </c>
      <c r="L43" s="312">
        <f>+'Distribution Pivot Table'!T$24*100</f>
        <v>0</v>
      </c>
      <c r="M43" s="315">
        <f t="shared" ref="M43:M46" si="10">SUM(J43:L43)</f>
        <v>0</v>
      </c>
      <c r="N43" s="314">
        <f>+'Distribution Pivot Table'!T$26*100</f>
        <v>0</v>
      </c>
      <c r="O43" s="316">
        <f t="shared" ref="O43:P46" si="11">+B43+F43+J43</f>
        <v>0</v>
      </c>
      <c r="P43" s="317">
        <f t="shared" si="11"/>
        <v>0</v>
      </c>
      <c r="Q43" s="317">
        <f t="shared" ref="Q43:Q46" si="12">+D43+H43+L43+N43</f>
        <v>0</v>
      </c>
      <c r="R43" s="302">
        <f t="shared" ref="R43:R61" si="13">SUM(B43:D43,F43:H43,J43:L43)+N43</f>
        <v>0</v>
      </c>
      <c r="S43" s="335">
        <f t="shared" ref="S43:S61" si="14">+Q43+P43+O43</f>
        <v>0</v>
      </c>
    </row>
    <row r="44" spans="1:19">
      <c r="A44" s="229" t="s">
        <v>936</v>
      </c>
      <c r="B44" s="312">
        <f>+'Distribution Pivot Table'!T$30*100</f>
        <v>16.928515318146111</v>
      </c>
      <c r="C44" s="312">
        <f>+'Distribution Pivot Table'!T$32*100</f>
        <v>2.1406127258444618</v>
      </c>
      <c r="D44" s="312">
        <f>+'Distribution Pivot Table'!T$34*100</f>
        <v>0</v>
      </c>
      <c r="E44" s="313">
        <f t="shared" si="8"/>
        <v>19.069128043990574</v>
      </c>
      <c r="F44" s="314">
        <f>+'Distribution Pivot Table'!T$36*100</f>
        <v>51.472898664571872</v>
      </c>
      <c r="G44" s="312">
        <f>+'Distribution Pivot Table'!T$38*100</f>
        <v>4.8703849175176748</v>
      </c>
      <c r="H44" s="312">
        <f>+'Distribution Pivot Table'!T$40*100</f>
        <v>0</v>
      </c>
      <c r="I44" s="313">
        <f t="shared" si="9"/>
        <v>56.343283582089548</v>
      </c>
      <c r="J44" s="314">
        <f>+'Distribution Pivot Table'!T$42*100</f>
        <v>17.124901806755695</v>
      </c>
      <c r="K44" s="312">
        <f>+'Distribution Pivot Table'!T$44*100</f>
        <v>7.4626865671641784</v>
      </c>
      <c r="L44" s="312">
        <f>+'Distribution Pivot Table'!T$46*100</f>
        <v>0</v>
      </c>
      <c r="M44" s="315">
        <f t="shared" si="10"/>
        <v>24.587588373919871</v>
      </c>
      <c r="N44" s="314">
        <f>+'Distribution Pivot Table'!T$48*100</f>
        <v>0</v>
      </c>
      <c r="O44" s="316">
        <f t="shared" si="11"/>
        <v>85.526315789473671</v>
      </c>
      <c r="P44" s="317">
        <f t="shared" si="11"/>
        <v>14.473684210526315</v>
      </c>
      <c r="Q44" s="317">
        <f t="shared" si="12"/>
        <v>0</v>
      </c>
      <c r="R44" s="302">
        <f t="shared" si="13"/>
        <v>100</v>
      </c>
      <c r="S44" s="302">
        <f t="shared" si="14"/>
        <v>99.999999999999986</v>
      </c>
    </row>
    <row r="45" spans="1:19">
      <c r="A45" s="229" t="s">
        <v>937</v>
      </c>
      <c r="B45" s="312">
        <f>+'Distribution Pivot Table'!T$52*100</f>
        <v>0</v>
      </c>
      <c r="C45" s="312">
        <f>+'Distribution Pivot Table'!T$54*100</f>
        <v>0</v>
      </c>
      <c r="D45" s="312">
        <f>+'Distribution Pivot Table'!T$56*100</f>
        <v>0</v>
      </c>
      <c r="E45" s="313">
        <f t="shared" si="8"/>
        <v>0</v>
      </c>
      <c r="F45" s="314">
        <f>+'Distribution Pivot Table'!T$58*100</f>
        <v>0</v>
      </c>
      <c r="G45" s="312">
        <f>+'Distribution Pivot Table'!T$60*100</f>
        <v>0</v>
      </c>
      <c r="H45" s="312">
        <f>+'Distribution Pivot Table'!T$62*100</f>
        <v>0</v>
      </c>
      <c r="I45" s="313">
        <f t="shared" si="9"/>
        <v>0</v>
      </c>
      <c r="J45" s="314">
        <f>+'Distribution Pivot Table'!T$64*100</f>
        <v>0</v>
      </c>
      <c r="K45" s="312">
        <f>+'Distribution Pivot Table'!T$66*100</f>
        <v>0</v>
      </c>
      <c r="L45" s="312">
        <f>+'Distribution Pivot Table'!T$68*100</f>
        <v>0</v>
      </c>
      <c r="M45" s="315">
        <f t="shared" si="10"/>
        <v>0</v>
      </c>
      <c r="N45" s="314">
        <f>+'Distribution Pivot Table'!T$70*100</f>
        <v>0</v>
      </c>
      <c r="O45" s="316">
        <f t="shared" si="11"/>
        <v>0</v>
      </c>
      <c r="P45" s="317">
        <f t="shared" si="11"/>
        <v>0</v>
      </c>
      <c r="Q45" s="317">
        <f t="shared" si="12"/>
        <v>0</v>
      </c>
      <c r="R45" s="302">
        <f t="shared" si="13"/>
        <v>0</v>
      </c>
      <c r="S45" s="302">
        <f t="shared" si="14"/>
        <v>0</v>
      </c>
    </row>
    <row r="46" spans="1:19">
      <c r="A46" s="229" t="s">
        <v>938</v>
      </c>
      <c r="B46" s="312">
        <f>+'Distribution Pivot Table'!T$74*100</f>
        <v>0</v>
      </c>
      <c r="C46" s="312">
        <f>+'Distribution Pivot Table'!T$76*100</f>
        <v>0</v>
      </c>
      <c r="D46" s="320">
        <f>+'Distribution Pivot Table'!T$78*100</f>
        <v>0</v>
      </c>
      <c r="E46" s="313">
        <f t="shared" si="8"/>
        <v>0</v>
      </c>
      <c r="F46" s="314">
        <f>+'Distribution Pivot Table'!T$80*100</f>
        <v>0</v>
      </c>
      <c r="G46" s="312">
        <f>+'Distribution Pivot Table'!T$82*100</f>
        <v>0</v>
      </c>
      <c r="H46" s="312">
        <f>+'Distribution Pivot Table'!T$84*100</f>
        <v>0</v>
      </c>
      <c r="I46" s="313">
        <f t="shared" si="9"/>
        <v>0</v>
      </c>
      <c r="J46" s="314">
        <f>+'Distribution Pivot Table'!T$86*100</f>
        <v>0</v>
      </c>
      <c r="K46" s="312">
        <f>+'Distribution Pivot Table'!T$88*100</f>
        <v>0</v>
      </c>
      <c r="L46" s="320">
        <f>+'Distribution Pivot Table'!T$90*100</f>
        <v>0</v>
      </c>
      <c r="M46" s="315">
        <f t="shared" si="10"/>
        <v>0</v>
      </c>
      <c r="N46" s="314">
        <f>+'Distribution Pivot Table'!T$92*100</f>
        <v>0</v>
      </c>
      <c r="O46" s="316">
        <f t="shared" si="11"/>
        <v>0</v>
      </c>
      <c r="P46" s="317">
        <f t="shared" si="11"/>
        <v>0</v>
      </c>
      <c r="Q46" s="317">
        <f t="shared" si="12"/>
        <v>0</v>
      </c>
      <c r="R46" s="302">
        <f t="shared" si="13"/>
        <v>0</v>
      </c>
      <c r="S46" s="302">
        <f t="shared" si="14"/>
        <v>0</v>
      </c>
    </row>
    <row r="47" spans="1:19">
      <c r="A47" s="229"/>
      <c r="B47" s="312"/>
      <c r="C47" s="312"/>
      <c r="D47" s="312"/>
      <c r="E47" s="313"/>
      <c r="F47" s="314"/>
      <c r="G47" s="312"/>
      <c r="H47" s="312"/>
      <c r="I47" s="313"/>
      <c r="J47" s="314"/>
      <c r="K47" s="312"/>
      <c r="L47" s="312"/>
      <c r="M47" s="315"/>
      <c r="N47" s="314"/>
      <c r="O47" s="316"/>
      <c r="P47" s="317"/>
      <c r="Q47" s="317"/>
      <c r="R47" s="302"/>
      <c r="S47" s="302"/>
    </row>
    <row r="48" spans="1:19">
      <c r="A48" s="229" t="s">
        <v>939</v>
      </c>
      <c r="B48" s="312">
        <f>+'Distribution Pivot Table'!T$96*100</f>
        <v>1.8385229228602724</v>
      </c>
      <c r="C48" s="312">
        <f>+'Distribution Pivot Table'!T$98*100</f>
        <v>0.26599906117978406</v>
      </c>
      <c r="D48" s="312">
        <f>+'Distribution Pivot Table'!T$100*100</f>
        <v>0</v>
      </c>
      <c r="E48" s="313">
        <f t="shared" si="8"/>
        <v>2.1045219840400566</v>
      </c>
      <c r="F48" s="314">
        <f>+'Distribution Pivot Table'!T$102*100</f>
        <v>48.169300578939136</v>
      </c>
      <c r="G48" s="312">
        <f>+'Distribution Pivot Table'!T$104*100</f>
        <v>5.093099671412924</v>
      </c>
      <c r="H48" s="312">
        <f>+'Distribution Pivot Table'!T$106*100</f>
        <v>0</v>
      </c>
      <c r="I48" s="313">
        <f t="shared" ref="I48:I51" si="15">SUM(F48:H48)</f>
        <v>53.262400250352059</v>
      </c>
      <c r="J48" s="314">
        <f>+'Distribution Pivot Table'!T$108*100</f>
        <v>35.995931779064314</v>
      </c>
      <c r="K48" s="312">
        <f>+'Distribution Pivot Table'!T$110*100</f>
        <v>8.5510874667501184</v>
      </c>
      <c r="L48" s="312">
        <f>+'Distribution Pivot Table'!T$112*100</f>
        <v>0</v>
      </c>
      <c r="M48" s="315">
        <f t="shared" ref="M48:M51" si="16">SUM(J48:L48)</f>
        <v>44.547019245814433</v>
      </c>
      <c r="N48" s="314">
        <f>+'Distribution Pivot Table'!T$114*100</f>
        <v>8.6058519793459562E-2</v>
      </c>
      <c r="O48" s="316">
        <f t="shared" ref="O48:P51" si="17">+B48+F48+J48</f>
        <v>86.003755280863714</v>
      </c>
      <c r="P48" s="317">
        <f t="shared" si="17"/>
        <v>13.910186199342826</v>
      </c>
      <c r="Q48" s="336">
        <f t="shared" ref="Q48:Q51" si="18">+D48+H48+L48+N48</f>
        <v>8.6058519793459562E-2</v>
      </c>
      <c r="R48" s="302">
        <f t="shared" si="13"/>
        <v>100</v>
      </c>
      <c r="S48" s="302">
        <f t="shared" si="14"/>
        <v>100</v>
      </c>
    </row>
    <row r="49" spans="1:24">
      <c r="A49" s="229" t="s">
        <v>940</v>
      </c>
      <c r="B49" s="312">
        <f>+'Distribution Pivot Table'!T$118*100</f>
        <v>21.780941676033471</v>
      </c>
      <c r="C49" s="312">
        <f>+'Distribution Pivot Table'!T$120*100</f>
        <v>0.49956288247783187</v>
      </c>
      <c r="D49" s="312">
        <f>+'Distribution Pivot Table'!T$122*100</f>
        <v>0</v>
      </c>
      <c r="E49" s="313">
        <f t="shared" si="8"/>
        <v>22.280504558511304</v>
      </c>
      <c r="F49" s="314">
        <f>+'Distribution Pivot Table'!T$124*100</f>
        <v>46.471837142500313</v>
      </c>
      <c r="G49" s="312">
        <f>+'Distribution Pivot Table'!T$126*100</f>
        <v>1.773448232796303</v>
      </c>
      <c r="H49" s="312">
        <f>+'Distribution Pivot Table'!T$128*100</f>
        <v>0</v>
      </c>
      <c r="I49" s="313">
        <f t="shared" si="15"/>
        <v>48.245285375296618</v>
      </c>
      <c r="J49" s="314">
        <f>+'Distribution Pivot Table'!T$130*100</f>
        <v>19.582864993131011</v>
      </c>
      <c r="K49" s="312">
        <f>+'Distribution Pivot Table'!T$132*100</f>
        <v>7.1437492194329959</v>
      </c>
      <c r="L49" s="312">
        <f>+'Distribution Pivot Table'!T$134*100</f>
        <v>0</v>
      </c>
      <c r="M49" s="315">
        <f t="shared" si="16"/>
        <v>26.726614212564009</v>
      </c>
      <c r="N49" s="314">
        <f>+'Distribution Pivot Table'!T$136*100</f>
        <v>2.1855876108405146</v>
      </c>
      <c r="O49" s="316">
        <f t="shared" si="17"/>
        <v>87.835643811664795</v>
      </c>
      <c r="P49" s="317">
        <f t="shared" si="17"/>
        <v>9.4167603347071314</v>
      </c>
      <c r="Q49" s="317">
        <f t="shared" si="18"/>
        <v>2.1855876108405146</v>
      </c>
      <c r="R49" s="302">
        <f t="shared" si="13"/>
        <v>99.43799175721243</v>
      </c>
      <c r="S49" s="302">
        <f t="shared" si="14"/>
        <v>99.437991757212444</v>
      </c>
    </row>
    <row r="50" spans="1:24">
      <c r="A50" s="229" t="s">
        <v>941</v>
      </c>
      <c r="B50" s="312">
        <f>+'Distribution Pivot Table'!T$140*100</f>
        <v>34.597156398104268</v>
      </c>
      <c r="C50" s="312">
        <f>+'Distribution Pivot Table'!T$142*100</f>
        <v>0.80362662270760354</v>
      </c>
      <c r="D50" s="312">
        <f>+'Distribution Pivot Table'!T$144*100</f>
        <v>0</v>
      </c>
      <c r="E50" s="313">
        <f t="shared" si="8"/>
        <v>35.400783020811872</v>
      </c>
      <c r="F50" s="314">
        <f>+'Distribution Pivot Table'!T$146*100</f>
        <v>46.033381413558622</v>
      </c>
      <c r="G50" s="312">
        <f>+'Distribution Pivot Table'!T$148*100</f>
        <v>1.0096847310941686</v>
      </c>
      <c r="H50" s="312">
        <f>+'Distribution Pivot Table'!T$150*100</f>
        <v>0</v>
      </c>
      <c r="I50" s="313">
        <f t="shared" si="15"/>
        <v>47.043066144652791</v>
      </c>
      <c r="J50" s="314">
        <f>+'Distribution Pivot Table'!T$152*100</f>
        <v>15.804656913249538</v>
      </c>
      <c r="K50" s="312">
        <f>+'Distribution Pivot Table'!T$154*100</f>
        <v>1.7514939212858027</v>
      </c>
      <c r="L50" s="320">
        <f>+'Distribution Pivot Table'!T$156*100</f>
        <v>0</v>
      </c>
      <c r="M50" s="315">
        <f t="shared" si="16"/>
        <v>17.556150834535341</v>
      </c>
      <c r="N50" s="337">
        <f>+'Distribution Pivot Table'!T$158*100</f>
        <v>0</v>
      </c>
      <c r="O50" s="316">
        <f t="shared" si="17"/>
        <v>96.435194724912435</v>
      </c>
      <c r="P50" s="317">
        <f t="shared" si="17"/>
        <v>3.5648052750875747</v>
      </c>
      <c r="Q50" s="336">
        <f t="shared" si="18"/>
        <v>0</v>
      </c>
      <c r="R50" s="302">
        <f t="shared" si="13"/>
        <v>100</v>
      </c>
      <c r="S50" s="302">
        <f t="shared" si="14"/>
        <v>100.00000000000001</v>
      </c>
    </row>
    <row r="51" spans="1:24">
      <c r="A51" s="229" t="s">
        <v>942</v>
      </c>
      <c r="B51" s="312">
        <f>+'Distribution Pivot Table'!T$162*100</f>
        <v>0</v>
      </c>
      <c r="C51" s="312">
        <f>+'Distribution Pivot Table'!T$164*100</f>
        <v>0</v>
      </c>
      <c r="D51" s="312">
        <f>+'Distribution Pivot Table'!T$166*100</f>
        <v>0</v>
      </c>
      <c r="E51" s="313">
        <f t="shared" si="8"/>
        <v>0</v>
      </c>
      <c r="F51" s="314">
        <f>+'Distribution Pivot Table'!T$168*100</f>
        <v>0</v>
      </c>
      <c r="G51" s="312">
        <f>+'Distribution Pivot Table'!T$170*100</f>
        <v>0</v>
      </c>
      <c r="H51" s="312">
        <f>+'Distribution Pivot Table'!T$172*100</f>
        <v>0</v>
      </c>
      <c r="I51" s="313">
        <f t="shared" si="15"/>
        <v>0</v>
      </c>
      <c r="J51" s="314">
        <f>+'Distribution Pivot Table'!T$174*100</f>
        <v>0</v>
      </c>
      <c r="K51" s="312">
        <f>+'Distribution Pivot Table'!T$176*100</f>
        <v>0</v>
      </c>
      <c r="L51" s="312">
        <f>+'Distribution Pivot Table'!T$178*100</f>
        <v>0</v>
      </c>
      <c r="M51" s="315">
        <f t="shared" si="16"/>
        <v>0</v>
      </c>
      <c r="N51" s="314">
        <f>+'Distribution Pivot Table'!T$180*100</f>
        <v>0</v>
      </c>
      <c r="O51" s="316">
        <f t="shared" si="17"/>
        <v>0</v>
      </c>
      <c r="P51" s="317">
        <f t="shared" si="17"/>
        <v>0</v>
      </c>
      <c r="Q51" s="317">
        <f t="shared" si="18"/>
        <v>0</v>
      </c>
      <c r="R51" s="302">
        <f t="shared" si="13"/>
        <v>0</v>
      </c>
      <c r="S51" s="302">
        <f t="shared" si="14"/>
        <v>0</v>
      </c>
    </row>
    <row r="52" spans="1:24">
      <c r="A52" s="229"/>
      <c r="B52" s="312"/>
      <c r="C52" s="312"/>
      <c r="D52" s="312"/>
      <c r="E52" s="313"/>
      <c r="F52" s="314"/>
      <c r="G52" s="312"/>
      <c r="H52" s="312"/>
      <c r="I52" s="313"/>
      <c r="J52" s="314"/>
      <c r="K52" s="312"/>
      <c r="L52" s="312"/>
      <c r="M52" s="315"/>
      <c r="N52" s="314"/>
      <c r="O52" s="316"/>
      <c r="P52" s="317"/>
      <c r="Q52" s="317"/>
      <c r="R52" s="302"/>
      <c r="S52" s="302"/>
    </row>
    <row r="53" spans="1:24">
      <c r="A53" s="229" t="s">
        <v>943</v>
      </c>
      <c r="B53" s="312">
        <f>+'Distribution Pivot Table'!T$184*100</f>
        <v>22.76753434562545</v>
      </c>
      <c r="C53" s="312">
        <f>+'Distribution Pivot Table'!T$186*100</f>
        <v>3.6153289949385395E-2</v>
      </c>
      <c r="D53" s="312">
        <f>+'Distribution Pivot Table'!T$188*100</f>
        <v>0</v>
      </c>
      <c r="E53" s="313">
        <f t="shared" si="8"/>
        <v>22.803687635574835</v>
      </c>
      <c r="F53" s="314">
        <f>+'Distribution Pivot Table'!T$190*100</f>
        <v>32.763919016630517</v>
      </c>
      <c r="G53" s="312">
        <f>+'Distribution Pivot Table'!T$192*100</f>
        <v>0.39768618944323936</v>
      </c>
      <c r="H53" s="312">
        <f>+'Distribution Pivot Table'!T$194*100</f>
        <v>0</v>
      </c>
      <c r="I53" s="313">
        <f t="shared" ref="I53:I56" si="19">SUM(F53:H53)</f>
        <v>33.161605206073759</v>
      </c>
      <c r="J53" s="314">
        <f>+'Distribution Pivot Table'!T$196*100</f>
        <v>35.746565437454805</v>
      </c>
      <c r="K53" s="312">
        <f>+'Distribution Pivot Table'!T$198*100</f>
        <v>3.1453362255965298</v>
      </c>
      <c r="L53" s="312">
        <f>+'Distribution Pivot Table'!T$200*100</f>
        <v>0</v>
      </c>
      <c r="M53" s="315">
        <f t="shared" ref="M53:M56" si="20">SUM(J53:L53)</f>
        <v>38.891901663051335</v>
      </c>
      <c r="N53" s="314">
        <f>+'Distribution Pivot Table'!T$202*100</f>
        <v>5.1428054953000721</v>
      </c>
      <c r="O53" s="316">
        <f t="shared" ref="O53:P56" si="21">+B53+F53+J53</f>
        <v>91.278018799710765</v>
      </c>
      <c r="P53" s="317">
        <f t="shared" si="21"/>
        <v>3.5791757049891544</v>
      </c>
      <c r="Q53" s="317">
        <f t="shared" ref="Q53:Q56" si="22">+D53+H53+L53+N53</f>
        <v>5.1428054953000721</v>
      </c>
      <c r="R53" s="302">
        <f t="shared" si="13"/>
        <v>100</v>
      </c>
      <c r="S53" s="302">
        <f t="shared" si="14"/>
        <v>99.999999999999986</v>
      </c>
    </row>
    <row r="54" spans="1:24">
      <c r="A54" s="229" t="s">
        <v>944</v>
      </c>
      <c r="B54" s="312">
        <f>+'Distribution Pivot Table'!T$206*100</f>
        <v>0.667693888032871</v>
      </c>
      <c r="C54" s="320">
        <f>+'Distribution Pivot Table'!T$208*100</f>
        <v>1.5408320493066256E-2</v>
      </c>
      <c r="D54" s="320">
        <f>+'Distribution Pivot Table'!T$210*108</f>
        <v>1.6640986132511557E-2</v>
      </c>
      <c r="E54" s="313">
        <f t="shared" si="8"/>
        <v>0.69974319465844881</v>
      </c>
      <c r="F54" s="314">
        <f>+'Distribution Pivot Table'!T$212*100</f>
        <v>63.7442218798151</v>
      </c>
      <c r="G54" s="312">
        <f>+'Distribution Pivot Table'!T$214*100</f>
        <v>0.18489984591679506</v>
      </c>
      <c r="H54" s="312">
        <f>+'Distribution Pivot Table'!T$216*100</f>
        <v>0.59578839239856185</v>
      </c>
      <c r="I54" s="313">
        <f t="shared" si="19"/>
        <v>64.524910118130464</v>
      </c>
      <c r="J54" s="314">
        <f>+'Distribution Pivot Table'!T$218*100</f>
        <v>29.922958397534671</v>
      </c>
      <c r="K54" s="312">
        <f>+'Distribution Pivot Table'!T$220*100</f>
        <v>4.5505906522855675</v>
      </c>
      <c r="L54" s="312">
        <f>+'Distribution Pivot Table'!T$222*100</f>
        <v>0.20544427324088341</v>
      </c>
      <c r="M54" s="315">
        <f t="shared" si="20"/>
        <v>34.678993323061121</v>
      </c>
      <c r="N54" s="314">
        <f>+'Distribution Pivot Table'!T$224*100</f>
        <v>9.7586029789419618E-2</v>
      </c>
      <c r="O54" s="316">
        <f t="shared" si="21"/>
        <v>94.334874165382644</v>
      </c>
      <c r="P54" s="317">
        <f t="shared" si="21"/>
        <v>4.7508988186954291</v>
      </c>
      <c r="Q54" s="317">
        <f t="shared" si="22"/>
        <v>0.91545968156137647</v>
      </c>
      <c r="R54" s="302">
        <f t="shared" si="13"/>
        <v>100.00123266563945</v>
      </c>
      <c r="S54" s="302">
        <f t="shared" si="14"/>
        <v>100.00123266563945</v>
      </c>
    </row>
    <row r="55" spans="1:24">
      <c r="A55" s="229" t="s">
        <v>945</v>
      </c>
      <c r="B55" s="312">
        <f>+'Distribution Pivot Table'!T$228*100</f>
        <v>0</v>
      </c>
      <c r="C55" s="312">
        <f>+'Distribution Pivot Table'!T$230*100</f>
        <v>0</v>
      </c>
      <c r="D55" s="312">
        <f>+'Distribution Pivot Table'!T$232*100</f>
        <v>0</v>
      </c>
      <c r="E55" s="338">
        <f t="shared" si="8"/>
        <v>0</v>
      </c>
      <c r="F55" s="314">
        <f>+'Distribution Pivot Table'!T$234*100</f>
        <v>0</v>
      </c>
      <c r="G55" s="312">
        <f>+'Distribution Pivot Table'!T$236*100</f>
        <v>0</v>
      </c>
      <c r="H55" s="312">
        <f>+'Distribution Pivot Table'!T$238*100</f>
        <v>0</v>
      </c>
      <c r="I55" s="338">
        <f t="shared" si="19"/>
        <v>0</v>
      </c>
      <c r="J55" s="314">
        <f>+'Distribution Pivot Table'!T$240*100</f>
        <v>0</v>
      </c>
      <c r="K55" s="312">
        <f>+'Distribution Pivot Table'!T$242*100</f>
        <v>0</v>
      </c>
      <c r="L55" s="312">
        <f>+'Distribution Pivot Table'!T$244*100</f>
        <v>0</v>
      </c>
      <c r="M55" s="317">
        <f t="shared" si="20"/>
        <v>0</v>
      </c>
      <c r="N55" s="314">
        <f>+'Distribution Pivot Table'!T$246*100</f>
        <v>0</v>
      </c>
      <c r="O55" s="316">
        <f t="shared" si="21"/>
        <v>0</v>
      </c>
      <c r="P55" s="317">
        <f t="shared" si="21"/>
        <v>0</v>
      </c>
      <c r="Q55" s="317">
        <f t="shared" si="22"/>
        <v>0</v>
      </c>
      <c r="R55" s="302">
        <f t="shared" si="13"/>
        <v>0</v>
      </c>
      <c r="S55" s="302">
        <f t="shared" si="14"/>
        <v>0</v>
      </c>
      <c r="X55" s="251"/>
    </row>
    <row r="56" spans="1:24">
      <c r="A56" s="229" t="s">
        <v>946</v>
      </c>
      <c r="B56" s="312">
        <f>+'Distribution Pivot Table'!T$250*100</f>
        <v>0</v>
      </c>
      <c r="C56" s="312">
        <f>+'Distribution Pivot Table'!T$252*100</f>
        <v>0</v>
      </c>
      <c r="D56" s="312">
        <f>+'Distribution Pivot Table'!T$254*100</f>
        <v>0</v>
      </c>
      <c r="E56" s="338">
        <f t="shared" si="8"/>
        <v>0</v>
      </c>
      <c r="F56" s="314">
        <f>+'Distribution Pivot Table'!T$256*100</f>
        <v>0</v>
      </c>
      <c r="G56" s="312">
        <f>+'Distribution Pivot Table'!T$258*100</f>
        <v>0</v>
      </c>
      <c r="H56" s="312">
        <f>+'Distribution Pivot Table'!T$260*100</f>
        <v>0</v>
      </c>
      <c r="I56" s="338">
        <f t="shared" si="19"/>
        <v>0</v>
      </c>
      <c r="J56" s="314">
        <f>+'Distribution Pivot Table'!T$262*100</f>
        <v>0</v>
      </c>
      <c r="K56" s="312">
        <f>+'Distribution Pivot Table'!T$264*100</f>
        <v>0</v>
      </c>
      <c r="L56" s="312">
        <f>+'Distribution Pivot Table'!T$266*100</f>
        <v>0</v>
      </c>
      <c r="M56" s="317">
        <f t="shared" si="20"/>
        <v>0</v>
      </c>
      <c r="N56" s="314">
        <f>+'Distribution Pivot Table'!T$268*100</f>
        <v>0</v>
      </c>
      <c r="O56" s="316">
        <f t="shared" si="21"/>
        <v>0</v>
      </c>
      <c r="P56" s="317">
        <f t="shared" si="21"/>
        <v>0</v>
      </c>
      <c r="Q56" s="317">
        <f t="shared" si="22"/>
        <v>0</v>
      </c>
      <c r="R56" s="302">
        <f t="shared" si="13"/>
        <v>0</v>
      </c>
      <c r="S56" s="302">
        <f t="shared" si="14"/>
        <v>0</v>
      </c>
    </row>
    <row r="57" spans="1:24">
      <c r="A57" s="229"/>
      <c r="B57" s="312"/>
      <c r="C57" s="312"/>
      <c r="D57" s="312"/>
      <c r="E57" s="338"/>
      <c r="F57" s="314"/>
      <c r="G57" s="312"/>
      <c r="H57" s="312"/>
      <c r="I57" s="338"/>
      <c r="J57" s="314"/>
      <c r="K57" s="312"/>
      <c r="L57" s="312"/>
      <c r="M57" s="317"/>
      <c r="N57" s="314"/>
      <c r="O57" s="316"/>
      <c r="P57" s="317"/>
      <c r="Q57" s="317"/>
      <c r="R57" s="302"/>
      <c r="S57" s="302"/>
    </row>
    <row r="58" spans="1:24">
      <c r="A58" s="229" t="s">
        <v>947</v>
      </c>
      <c r="B58" s="312">
        <f>+'Distribution Pivot Table'!T$272*100</f>
        <v>20.803054563369873</v>
      </c>
      <c r="C58" s="312">
        <f>+'Distribution Pivot Table'!T$274*100</f>
        <v>0.33255327010715607</v>
      </c>
      <c r="D58" s="312">
        <f>+'Distribution Pivot Table'!T$276*100</f>
        <v>0</v>
      </c>
      <c r="E58" s="338">
        <f t="shared" si="8"/>
        <v>21.135607833477028</v>
      </c>
      <c r="F58" s="314">
        <f>+'Distribution Pivot Table'!T$278*100</f>
        <v>38.748614361374557</v>
      </c>
      <c r="G58" s="312">
        <f>+'Distribution Pivot Table'!T$280*100</f>
        <v>1.539598472718315</v>
      </c>
      <c r="H58" s="312">
        <f>+'Distribution Pivot Table'!T$282*100</f>
        <v>0</v>
      </c>
      <c r="I58" s="338">
        <f t="shared" ref="I58:I61" si="23">SUM(F58:H58)</f>
        <v>40.288212834092874</v>
      </c>
      <c r="J58" s="314">
        <f>+'Distribution Pivot Table'!T$284*100</f>
        <v>18.573715974873753</v>
      </c>
      <c r="K58" s="312">
        <f>+'Distribution Pivot Table'!T$286*100</f>
        <v>4.7296465081906636</v>
      </c>
      <c r="L58" s="312">
        <f>+'Distribution Pivot Table'!T$288*100</f>
        <v>0</v>
      </c>
      <c r="M58" s="317">
        <f t="shared" ref="M58:M61" si="24">SUM(J58:L58)</f>
        <v>23.303362483064419</v>
      </c>
      <c r="N58" s="314">
        <f>+'Distribution Pivot Table'!T$290*100</f>
        <v>15.223549698238701</v>
      </c>
      <c r="O58" s="316">
        <f t="shared" ref="O58:P61" si="25">+B58+F58+J58</f>
        <v>78.125384899618183</v>
      </c>
      <c r="P58" s="317">
        <f t="shared" si="25"/>
        <v>6.6017982510161346</v>
      </c>
      <c r="Q58" s="317">
        <f t="shared" ref="Q58:Q61" si="26">+D58+H58+L58+N58</f>
        <v>15.223549698238701</v>
      </c>
      <c r="R58" s="302">
        <f t="shared" si="13"/>
        <v>99.950732848873031</v>
      </c>
      <c r="S58" s="302">
        <f t="shared" si="14"/>
        <v>99.950732848873017</v>
      </c>
    </row>
    <row r="59" spans="1:24">
      <c r="A59" s="229" t="s">
        <v>948</v>
      </c>
      <c r="B59" s="312">
        <f>+'Distribution Pivot Table'!T294*100</f>
        <v>18.155401137081491</v>
      </c>
      <c r="C59" s="312">
        <f>+'Distribution Pivot Table'!T296*100</f>
        <v>0.7959570435881238</v>
      </c>
      <c r="D59" s="312">
        <f>+'Distribution Pivot Table'!T298*100</f>
        <v>0</v>
      </c>
      <c r="E59" s="338">
        <f t="shared" si="8"/>
        <v>18.951358180669615</v>
      </c>
      <c r="F59" s="314">
        <f>+'Distribution Pivot Table'!T300*100</f>
        <v>28.256475047378395</v>
      </c>
      <c r="G59" s="312">
        <f>+'Distribution Pivot Table'!T302*100</f>
        <v>1.1212886923562855</v>
      </c>
      <c r="H59" s="312">
        <f>+'Distribution Pivot Table'!T304*100</f>
        <v>0</v>
      </c>
      <c r="I59" s="338">
        <f t="shared" si="23"/>
        <v>29.377763739734679</v>
      </c>
      <c r="J59" s="314">
        <f>+'Distribution Pivot Table'!T306*100</f>
        <v>32.50789639924195</v>
      </c>
      <c r="K59" s="312">
        <f>+'Distribution Pivot Table'!T308*100</f>
        <v>14.709412507896399</v>
      </c>
      <c r="L59" s="312">
        <f>+'Distribution Pivot Table'!T310*100</f>
        <v>0</v>
      </c>
      <c r="M59" s="317">
        <f t="shared" si="24"/>
        <v>47.217308907138346</v>
      </c>
      <c r="N59" s="314">
        <f>+'Distribution Pivot Table'!T312*100</f>
        <v>4.4535691724573594</v>
      </c>
      <c r="O59" s="316">
        <f t="shared" si="25"/>
        <v>78.919772583701842</v>
      </c>
      <c r="P59" s="317">
        <f t="shared" si="25"/>
        <v>16.626658243840808</v>
      </c>
      <c r="Q59" s="317">
        <f t="shared" si="26"/>
        <v>4.4535691724573594</v>
      </c>
      <c r="R59" s="302">
        <f t="shared" si="13"/>
        <v>100.00000000000001</v>
      </c>
      <c r="S59" s="302">
        <f t="shared" si="14"/>
        <v>100.00000000000001</v>
      </c>
    </row>
    <row r="60" spans="1:24">
      <c r="A60" s="229" t="s">
        <v>949</v>
      </c>
      <c r="B60" s="320">
        <f>+'Distribution Pivot Table'!T316*100</f>
        <v>0.60780799501285754</v>
      </c>
      <c r="C60" s="320">
        <f>+'Distribution Pivot Table'!T318*100</f>
        <v>1.1688615288708798E-2</v>
      </c>
      <c r="D60" s="312">
        <f>+'Distribution Pivot Table'!T320*100</f>
        <v>0</v>
      </c>
      <c r="E60" s="338">
        <f t="shared" si="8"/>
        <v>0.61949661030156633</v>
      </c>
      <c r="F60" s="314">
        <f>+'Distribution Pivot Table'!T322*100</f>
        <v>62.315904309202843</v>
      </c>
      <c r="G60" s="312">
        <f>+'Distribution Pivot Table'!T324*100</f>
        <v>1.4649731161848361</v>
      </c>
      <c r="H60" s="312">
        <f>+'Distribution Pivot Table'!T326*100</f>
        <v>0</v>
      </c>
      <c r="I60" s="338">
        <f t="shared" si="23"/>
        <v>63.780877425387679</v>
      </c>
      <c r="J60" s="314">
        <f>+'Distribution Pivot Table'!T328*100</f>
        <v>27.261747058365156</v>
      </c>
      <c r="K60" s="312">
        <f>+'Distribution Pivot Table'!T330*100</f>
        <v>6.8651133795683013</v>
      </c>
      <c r="L60" s="312">
        <f>+'Distribution Pivot Table'!T332*100</f>
        <v>0</v>
      </c>
      <c r="M60" s="317">
        <f t="shared" si="24"/>
        <v>34.126860437933459</v>
      </c>
      <c r="N60" s="314">
        <f>+'Distribution Pivot Table'!T334*100</f>
        <v>1.4260110652224733</v>
      </c>
      <c r="O60" s="316">
        <f t="shared" si="25"/>
        <v>90.185459362580858</v>
      </c>
      <c r="P60" s="317">
        <f t="shared" si="25"/>
        <v>8.3417751110418461</v>
      </c>
      <c r="Q60" s="317">
        <f t="shared" si="26"/>
        <v>1.4260110652224733</v>
      </c>
      <c r="R60" s="302">
        <f t="shared" si="13"/>
        <v>99.953245538845167</v>
      </c>
      <c r="S60" s="302">
        <f t="shared" si="14"/>
        <v>99.953245538845181</v>
      </c>
    </row>
    <row r="61" spans="1:24">
      <c r="A61" s="238" t="s">
        <v>950</v>
      </c>
      <c r="B61" s="326">
        <f>+'Distribution Pivot Table'!T338*100</f>
        <v>17.936226749335695</v>
      </c>
      <c r="C61" s="327">
        <f>+'Distribution Pivot Table'!T340*100</f>
        <v>2.2143489813994686E-2</v>
      </c>
      <c r="D61" s="326">
        <f>+'Distribution Pivot Table'!T342*100</f>
        <v>0</v>
      </c>
      <c r="E61" s="328">
        <f t="shared" si="8"/>
        <v>17.958370239149691</v>
      </c>
      <c r="F61" s="329">
        <f>+'Distribution Pivot Table'!T344*100</f>
        <v>56.842338352524358</v>
      </c>
      <c r="G61" s="326">
        <f>+'Distribution Pivot Table'!T346*100</f>
        <v>0.33215234720992026</v>
      </c>
      <c r="H61" s="326">
        <f>+'Distribution Pivot Table'!T348*100</f>
        <v>0</v>
      </c>
      <c r="I61" s="339">
        <f t="shared" si="23"/>
        <v>57.174490699734278</v>
      </c>
      <c r="J61" s="329">
        <f>+'Distribution Pivot Table'!T350*100</f>
        <v>18.534100974313553</v>
      </c>
      <c r="K61" s="326">
        <f>+'Distribution Pivot Table'!T352*100</f>
        <v>1.6164747564216122</v>
      </c>
      <c r="L61" s="326">
        <f>+'Distribution Pivot Table'!T354*100</f>
        <v>0</v>
      </c>
      <c r="M61" s="332">
        <f t="shared" si="24"/>
        <v>20.150575730735167</v>
      </c>
      <c r="N61" s="329">
        <f>+'Distribution Pivot Table'!T356*100</f>
        <v>4.7165633303808674</v>
      </c>
      <c r="O61" s="331">
        <f t="shared" si="25"/>
        <v>93.312666076173599</v>
      </c>
      <c r="P61" s="332">
        <f t="shared" si="25"/>
        <v>1.9707705934455271</v>
      </c>
      <c r="Q61" s="332">
        <f t="shared" si="26"/>
        <v>4.7165633303808674</v>
      </c>
      <c r="R61" s="302">
        <f t="shared" si="13"/>
        <v>100</v>
      </c>
      <c r="S61" s="302">
        <f t="shared" si="14"/>
        <v>100</v>
      </c>
    </row>
    <row r="62" spans="1:24">
      <c r="A62" s="242" t="s">
        <v>951</v>
      </c>
      <c r="B62" s="229"/>
      <c r="C62" s="229"/>
      <c r="D62" s="229"/>
      <c r="E62" s="229"/>
    </row>
    <row r="63" spans="1:24">
      <c r="A63" s="242"/>
      <c r="B63" s="272"/>
      <c r="C63" s="272"/>
      <c r="D63" s="272"/>
      <c r="E63" s="333"/>
      <c r="F63" s="272"/>
      <c r="G63" s="272"/>
      <c r="H63" s="272"/>
      <c r="I63" s="333"/>
      <c r="J63" s="272"/>
      <c r="K63" s="272"/>
      <c r="L63" s="272"/>
      <c r="M63" s="333"/>
      <c r="N63" s="272"/>
      <c r="O63" s="245"/>
      <c r="P63" s="245"/>
      <c r="R63" s="67"/>
    </row>
    <row r="64" spans="1:24">
      <c r="A64" s="229"/>
      <c r="B64" s="229"/>
      <c r="C64" s="229"/>
      <c r="D64" s="229"/>
      <c r="E64" s="229"/>
      <c r="Q64" s="244" t="s">
        <v>1303</v>
      </c>
    </row>
    <row r="65" spans="1:19" ht="18">
      <c r="A65" s="205" t="s">
        <v>1001</v>
      </c>
      <c r="B65" s="207"/>
      <c r="C65" s="207"/>
      <c r="D65" s="207"/>
      <c r="E65" s="207"/>
      <c r="F65" s="206"/>
      <c r="G65" s="206"/>
      <c r="H65" s="206"/>
      <c r="I65" s="207"/>
      <c r="J65" s="206"/>
      <c r="K65" s="206"/>
      <c r="L65" s="206"/>
      <c r="M65" s="207"/>
      <c r="N65" s="206"/>
      <c r="O65" s="206"/>
      <c r="P65" s="206"/>
      <c r="Q65" s="206"/>
      <c r="R65" s="280" t="s">
        <v>10</v>
      </c>
    </row>
    <row r="66" spans="1:19" ht="18">
      <c r="A66" s="205"/>
      <c r="B66" s="207"/>
      <c r="C66" s="207"/>
      <c r="D66" s="207"/>
      <c r="E66" s="207"/>
      <c r="F66" s="206"/>
      <c r="G66" s="206"/>
      <c r="H66" s="206"/>
      <c r="I66" s="207"/>
      <c r="J66" s="206"/>
      <c r="K66" s="206"/>
      <c r="L66" s="206"/>
      <c r="M66" s="207"/>
      <c r="N66" s="206"/>
      <c r="O66" s="206"/>
      <c r="P66" s="206"/>
      <c r="Q66" s="206"/>
      <c r="R66" s="280"/>
    </row>
    <row r="67" spans="1:19" ht="15.75">
      <c r="A67" s="208" t="s">
        <v>1000</v>
      </c>
      <c r="B67" s="207"/>
      <c r="C67" s="207"/>
      <c r="D67" s="207"/>
      <c r="E67" s="207"/>
      <c r="F67" s="206"/>
      <c r="G67" s="206"/>
      <c r="H67" s="206"/>
      <c r="I67" s="207"/>
      <c r="J67" s="206"/>
      <c r="K67" s="206"/>
      <c r="L67" s="206"/>
      <c r="M67" s="207"/>
      <c r="N67" s="206"/>
      <c r="O67" s="206"/>
      <c r="P67" s="206"/>
      <c r="Q67" s="206"/>
      <c r="R67" s="280" t="s">
        <v>10</v>
      </c>
    </row>
    <row r="68" spans="1:19" ht="15.75">
      <c r="A68" s="208" t="s">
        <v>1193</v>
      </c>
      <c r="B68" s="207"/>
      <c r="C68" s="207"/>
      <c r="D68" s="207"/>
      <c r="E68" s="207"/>
      <c r="F68" s="206"/>
      <c r="G68" s="206"/>
      <c r="H68" s="206"/>
      <c r="I68" s="207"/>
      <c r="J68" s="206"/>
      <c r="K68" s="206"/>
      <c r="L68" s="206"/>
      <c r="M68" s="207"/>
      <c r="N68" s="206"/>
      <c r="O68" s="206"/>
      <c r="P68" s="206"/>
      <c r="Q68" s="206"/>
      <c r="R68" s="340"/>
    </row>
    <row r="69" spans="1:19">
      <c r="A69" s="212"/>
      <c r="C69" s="212"/>
      <c r="D69" s="212"/>
      <c r="E69" s="212"/>
      <c r="F69" s="212"/>
      <c r="G69" s="212"/>
      <c r="H69" s="212"/>
      <c r="I69" s="212"/>
      <c r="R69" s="281"/>
    </row>
    <row r="70" spans="1:19" ht="18.75" customHeight="1">
      <c r="A70" s="84"/>
      <c r="B70" s="214" t="s">
        <v>925</v>
      </c>
      <c r="C70" s="215"/>
      <c r="D70" s="215"/>
      <c r="E70" s="215"/>
      <c r="F70" s="215"/>
      <c r="G70" s="215"/>
      <c r="H70" s="215"/>
      <c r="I70" s="216"/>
      <c r="J70" s="282" t="s">
        <v>10</v>
      </c>
      <c r="K70" s="283"/>
      <c r="L70" s="283"/>
      <c r="M70" s="284"/>
      <c r="N70" s="650" t="s">
        <v>926</v>
      </c>
      <c r="O70" s="653" t="s">
        <v>990</v>
      </c>
      <c r="P70" s="653" t="s">
        <v>991</v>
      </c>
      <c r="Q70" s="653" t="s">
        <v>992</v>
      </c>
      <c r="R70" s="285"/>
      <c r="S70" s="286"/>
    </row>
    <row r="71" spans="1:19" ht="36.75" customHeight="1">
      <c r="A71" s="206"/>
      <c r="B71" s="215" t="s">
        <v>927</v>
      </c>
      <c r="C71" s="215"/>
      <c r="D71" s="215"/>
      <c r="E71" s="221"/>
      <c r="F71" s="222" t="s">
        <v>928</v>
      </c>
      <c r="G71" s="215"/>
      <c r="H71" s="215"/>
      <c r="I71" s="216"/>
      <c r="J71" s="223" t="s">
        <v>929</v>
      </c>
      <c r="K71" s="215"/>
      <c r="L71" s="215"/>
      <c r="M71" s="216"/>
      <c r="N71" s="651"/>
      <c r="O71" s="654"/>
      <c r="P71" s="654"/>
      <c r="Q71" s="654"/>
      <c r="R71" s="285" t="s">
        <v>993</v>
      </c>
      <c r="S71" s="286" t="s">
        <v>993</v>
      </c>
    </row>
    <row r="72" spans="1:19" ht="31.5" customHeight="1">
      <c r="A72" s="290"/>
      <c r="B72" s="224" t="s">
        <v>930</v>
      </c>
      <c r="C72" s="224" t="s">
        <v>931</v>
      </c>
      <c r="D72" s="224" t="s">
        <v>995</v>
      </c>
      <c r="E72" s="291" t="s">
        <v>933</v>
      </c>
      <c r="F72" s="225" t="s">
        <v>930</v>
      </c>
      <c r="G72" s="224" t="s">
        <v>931</v>
      </c>
      <c r="H72" s="224" t="s">
        <v>995</v>
      </c>
      <c r="I72" s="291" t="s">
        <v>933</v>
      </c>
      <c r="J72" s="226" t="s">
        <v>930</v>
      </c>
      <c r="K72" s="227" t="s">
        <v>931</v>
      </c>
      <c r="L72" s="224" t="s">
        <v>995</v>
      </c>
      <c r="M72" s="226" t="s">
        <v>933</v>
      </c>
      <c r="N72" s="652"/>
      <c r="O72" s="655"/>
      <c r="P72" s="655"/>
      <c r="Q72" s="655"/>
      <c r="R72" s="292"/>
      <c r="S72" s="334"/>
    </row>
    <row r="73" spans="1:19" hidden="1">
      <c r="A73" s="229" t="s">
        <v>934</v>
      </c>
      <c r="B73" s="229"/>
      <c r="C73" s="229"/>
      <c r="D73" s="229"/>
      <c r="E73" s="305"/>
      <c r="F73" s="298"/>
      <c r="G73" s="272"/>
      <c r="H73" s="272"/>
      <c r="I73" s="297"/>
      <c r="J73" s="298"/>
      <c r="K73" s="272"/>
      <c r="L73" s="272"/>
      <c r="M73" s="299"/>
      <c r="N73" s="298"/>
      <c r="O73" s="341"/>
      <c r="P73" s="301"/>
      <c r="Q73" s="301"/>
      <c r="R73" s="302">
        <f>SUM(F73:H73,J73:L73)+N73</f>
        <v>0</v>
      </c>
      <c r="S73" s="335">
        <f>+Q73+P73+O73</f>
        <v>0</v>
      </c>
    </row>
    <row r="74" spans="1:19" hidden="1">
      <c r="A74" s="229"/>
      <c r="B74" s="229"/>
      <c r="C74" s="229"/>
      <c r="D74" s="229"/>
      <c r="E74" s="305"/>
      <c r="F74" s="298"/>
      <c r="G74" s="272"/>
      <c r="H74" s="272"/>
      <c r="I74" s="306"/>
      <c r="J74" s="298"/>
      <c r="K74" s="272"/>
      <c r="L74" s="272"/>
      <c r="M74" s="298"/>
      <c r="N74" s="298"/>
      <c r="O74" s="307"/>
      <c r="P74" s="308"/>
      <c r="Q74" s="308"/>
      <c r="R74" s="285"/>
      <c r="S74" s="286"/>
    </row>
    <row r="75" spans="1:19">
      <c r="A75" s="229" t="s">
        <v>935</v>
      </c>
      <c r="B75" s="312">
        <f>+'Distribution Pivot Table'!U$8*100</f>
        <v>0</v>
      </c>
      <c r="C75" s="312">
        <f>+'Distribution Pivot Table'!U$10*100</f>
        <v>0</v>
      </c>
      <c r="D75" s="312">
        <f>+'Distribution Pivot Table'!U$12*100</f>
        <v>0</v>
      </c>
      <c r="E75" s="313">
        <f t="shared" ref="E75:E93" si="27">SUM(B75:D75)</f>
        <v>0</v>
      </c>
      <c r="F75" s="314">
        <f>+'Distribution Pivot Table'!U$14*100</f>
        <v>0</v>
      </c>
      <c r="G75" s="312">
        <f>+'Distribution Pivot Table'!U$16*100</f>
        <v>0</v>
      </c>
      <c r="H75" s="312">
        <f>+'Distribution Pivot Table'!U$18*100</f>
        <v>0</v>
      </c>
      <c r="I75" s="313">
        <f t="shared" ref="I75:I78" si="28">SUM(F75:H75)</f>
        <v>0</v>
      </c>
      <c r="J75" s="314">
        <f>+'Distribution Pivot Table'!U$20*100</f>
        <v>0</v>
      </c>
      <c r="K75" s="312">
        <f>+'Distribution Pivot Table'!U$22*100</f>
        <v>0</v>
      </c>
      <c r="L75" s="312">
        <f>+'Distribution Pivot Table'!U$24*100</f>
        <v>0</v>
      </c>
      <c r="M75" s="315">
        <f t="shared" ref="M75:M78" si="29">SUM(J75:L75)</f>
        <v>0</v>
      </c>
      <c r="N75" s="314">
        <f>+'Distribution Pivot Table'!U$26*100</f>
        <v>0</v>
      </c>
      <c r="O75" s="316">
        <f t="shared" ref="O75:P78" si="30">+B75+F75+J75</f>
        <v>0</v>
      </c>
      <c r="P75" s="317">
        <f t="shared" si="30"/>
        <v>0</v>
      </c>
      <c r="Q75" s="317">
        <f t="shared" ref="Q75:Q78" si="31">+D75+H75+L75+N75</f>
        <v>0</v>
      </c>
      <c r="R75" s="302">
        <f t="shared" ref="R75:R93" si="32">SUM(B75:D75,F75:H75,J75:L75)+N75</f>
        <v>0</v>
      </c>
      <c r="S75" s="335">
        <f t="shared" ref="S75:S93" si="33">+Q75+P75+O75</f>
        <v>0</v>
      </c>
    </row>
    <row r="76" spans="1:19">
      <c r="A76" s="229" t="s">
        <v>936</v>
      </c>
      <c r="B76" s="312">
        <f>+'Distribution Pivot Table'!U$30*100</f>
        <v>12.397372742200329</v>
      </c>
      <c r="C76" s="312">
        <f>+'Distribution Pivot Table'!U$32*100</f>
        <v>0.41050903119868637</v>
      </c>
      <c r="D76" s="312">
        <f>+'Distribution Pivot Table'!U$34*100</f>
        <v>0</v>
      </c>
      <c r="E76" s="313">
        <f t="shared" si="27"/>
        <v>12.807881773399014</v>
      </c>
      <c r="F76" s="314">
        <f>+'Distribution Pivot Table'!U$36*100</f>
        <v>19.458128078817737</v>
      </c>
      <c r="G76" s="312">
        <f>+'Distribution Pivot Table'!U$38*100</f>
        <v>1.2315270935960592</v>
      </c>
      <c r="H76" s="312">
        <f>+'Distribution Pivot Table'!U$40*100</f>
        <v>0</v>
      </c>
      <c r="I76" s="313">
        <f t="shared" si="28"/>
        <v>20.689655172413797</v>
      </c>
      <c r="J76" s="314">
        <f>+'Distribution Pivot Table'!U$42*100</f>
        <v>38.916256157635473</v>
      </c>
      <c r="K76" s="312">
        <f>+'Distribution Pivot Table'!U$44*100</f>
        <v>19.293924466338257</v>
      </c>
      <c r="L76" s="312">
        <f>+'Distribution Pivot Table'!U$46*100</f>
        <v>0</v>
      </c>
      <c r="M76" s="315">
        <f t="shared" si="29"/>
        <v>58.210180623973727</v>
      </c>
      <c r="N76" s="314">
        <f>+'Distribution Pivot Table'!U$48*100</f>
        <v>8.292282430213465</v>
      </c>
      <c r="O76" s="316">
        <f t="shared" si="30"/>
        <v>70.771756978653542</v>
      </c>
      <c r="P76" s="317">
        <f t="shared" si="30"/>
        <v>20.935960591133004</v>
      </c>
      <c r="Q76" s="317">
        <f t="shared" si="31"/>
        <v>8.292282430213465</v>
      </c>
      <c r="R76" s="302">
        <f t="shared" si="32"/>
        <v>100</v>
      </c>
      <c r="S76" s="302">
        <f t="shared" si="33"/>
        <v>100.00000000000001</v>
      </c>
    </row>
    <row r="77" spans="1:19">
      <c r="A77" s="229" t="s">
        <v>937</v>
      </c>
      <c r="B77" s="312">
        <f>+'Distribution Pivot Table'!U$52*100</f>
        <v>0</v>
      </c>
      <c r="C77" s="312">
        <f>+'Distribution Pivot Table'!U$54*100</f>
        <v>0</v>
      </c>
      <c r="D77" s="312">
        <f>+'Distribution Pivot Table'!U$56*100</f>
        <v>0</v>
      </c>
      <c r="E77" s="313">
        <f t="shared" si="27"/>
        <v>0</v>
      </c>
      <c r="F77" s="314">
        <f>+'Distribution Pivot Table'!U$58*100</f>
        <v>0</v>
      </c>
      <c r="G77" s="312">
        <f>+'Distribution Pivot Table'!U$60*100</f>
        <v>0</v>
      </c>
      <c r="H77" s="312">
        <f>+'Distribution Pivot Table'!U$62*100</f>
        <v>0</v>
      </c>
      <c r="I77" s="313">
        <f t="shared" si="28"/>
        <v>0</v>
      </c>
      <c r="J77" s="314">
        <f>+'Distribution Pivot Table'!U$64*100</f>
        <v>0</v>
      </c>
      <c r="K77" s="312">
        <f>+'Distribution Pivot Table'!U$66*100</f>
        <v>0</v>
      </c>
      <c r="L77" s="312">
        <f>+'Distribution Pivot Table'!U$68*100</f>
        <v>0</v>
      </c>
      <c r="M77" s="315">
        <f t="shared" si="29"/>
        <v>0</v>
      </c>
      <c r="N77" s="314">
        <f>+'Distribution Pivot Table'!U$70*100</f>
        <v>0</v>
      </c>
      <c r="O77" s="316">
        <f t="shared" si="30"/>
        <v>0</v>
      </c>
      <c r="P77" s="317">
        <f t="shared" si="30"/>
        <v>0</v>
      </c>
      <c r="Q77" s="317">
        <f t="shared" si="31"/>
        <v>0</v>
      </c>
      <c r="R77" s="302">
        <f t="shared" si="32"/>
        <v>0</v>
      </c>
      <c r="S77" s="302">
        <f t="shared" si="33"/>
        <v>0</v>
      </c>
    </row>
    <row r="78" spans="1:19">
      <c r="A78" s="229" t="s">
        <v>938</v>
      </c>
      <c r="B78" s="312">
        <f>+'Distribution Pivot Table'!U$74*100</f>
        <v>0</v>
      </c>
      <c r="C78" s="312">
        <f>+'Distribution Pivot Table'!U$76*100</f>
        <v>0</v>
      </c>
      <c r="D78" s="312">
        <f>+'Distribution Pivot Table'!U$78*100</f>
        <v>0</v>
      </c>
      <c r="E78" s="313">
        <f t="shared" si="27"/>
        <v>0</v>
      </c>
      <c r="F78" s="314">
        <f>+'Distribution Pivot Table'!U$80*100</f>
        <v>0</v>
      </c>
      <c r="G78" s="312">
        <f>+'Distribution Pivot Table'!U$82*100</f>
        <v>0</v>
      </c>
      <c r="H78" s="312">
        <f>+'Distribution Pivot Table'!U$84*100</f>
        <v>0</v>
      </c>
      <c r="I78" s="313">
        <f t="shared" si="28"/>
        <v>0</v>
      </c>
      <c r="J78" s="314">
        <f>+'Distribution Pivot Table'!U$86*100</f>
        <v>0</v>
      </c>
      <c r="K78" s="312">
        <f>+'Distribution Pivot Table'!U$88*100</f>
        <v>0</v>
      </c>
      <c r="L78" s="320">
        <f>+'Distribution Pivot Table'!U$90*100</f>
        <v>0</v>
      </c>
      <c r="M78" s="315">
        <f t="shared" si="29"/>
        <v>0</v>
      </c>
      <c r="N78" s="314">
        <f>+'Distribution Pivot Table'!U$92*100</f>
        <v>0</v>
      </c>
      <c r="O78" s="316">
        <f t="shared" si="30"/>
        <v>0</v>
      </c>
      <c r="P78" s="317">
        <f t="shared" si="30"/>
        <v>0</v>
      </c>
      <c r="Q78" s="317">
        <f t="shared" si="31"/>
        <v>0</v>
      </c>
      <c r="R78" s="302">
        <f t="shared" si="32"/>
        <v>0</v>
      </c>
      <c r="S78" s="302">
        <f t="shared" si="33"/>
        <v>0</v>
      </c>
    </row>
    <row r="79" spans="1:19">
      <c r="A79" s="229"/>
      <c r="B79" s="312"/>
      <c r="C79" s="312"/>
      <c r="D79" s="312"/>
      <c r="E79" s="313"/>
      <c r="F79" s="314"/>
      <c r="G79" s="312"/>
      <c r="H79" s="312"/>
      <c r="I79" s="313"/>
      <c r="J79" s="314"/>
      <c r="K79" s="312"/>
      <c r="L79" s="312"/>
      <c r="M79" s="315"/>
      <c r="N79" s="314"/>
      <c r="O79" s="316"/>
      <c r="P79" s="317"/>
      <c r="Q79" s="317"/>
      <c r="R79" s="302"/>
      <c r="S79" s="302"/>
    </row>
    <row r="80" spans="1:19">
      <c r="A80" s="229" t="s">
        <v>939</v>
      </c>
      <c r="B80" s="312">
        <f>+'Distribution Pivot Table'!U$96*100</f>
        <v>5.130188192833204</v>
      </c>
      <c r="C80" s="312">
        <f>+'Distribution Pivot Table'!U$98*100</f>
        <v>0.56715648362980153</v>
      </c>
      <c r="D80" s="312">
        <f>+'Distribution Pivot Table'!U$100*100</f>
        <v>0</v>
      </c>
      <c r="E80" s="313">
        <f t="shared" si="27"/>
        <v>5.6973446764630058</v>
      </c>
      <c r="F80" s="314">
        <f>+'Distribution Pivot Table'!U$102*100</f>
        <v>49.626192317607632</v>
      </c>
      <c r="G80" s="312">
        <f>+'Distribution Pivot Table'!U$104*100</f>
        <v>6.4965197215777257</v>
      </c>
      <c r="H80" s="312">
        <f>+'Distribution Pivot Table'!U$106*100</f>
        <v>0</v>
      </c>
      <c r="I80" s="313">
        <f t="shared" ref="I80:I83" si="34">SUM(F80:H80)</f>
        <v>56.122712039185359</v>
      </c>
      <c r="J80" s="314">
        <f>+'Distribution Pivot Table'!U$108*100</f>
        <v>33.436452693993296</v>
      </c>
      <c r="K80" s="312">
        <f>+'Distribution Pivot Table'!U$110*100</f>
        <v>4.4083526682134568</v>
      </c>
      <c r="L80" s="312">
        <f>+'Distribution Pivot Table'!U$112*100</f>
        <v>0</v>
      </c>
      <c r="M80" s="315">
        <f t="shared" ref="M80:M83" si="35">SUM(J80:L80)</f>
        <v>37.844805362206756</v>
      </c>
      <c r="N80" s="314">
        <f>+'Distribution Pivot Table'!U$114*100</f>
        <v>0.33513792214488269</v>
      </c>
      <c r="O80" s="316">
        <f t="shared" ref="O80:P83" si="36">+B80+F80+J80</f>
        <v>88.192833204434123</v>
      </c>
      <c r="P80" s="317">
        <f t="shared" si="36"/>
        <v>11.472028873420985</v>
      </c>
      <c r="Q80" s="317">
        <f t="shared" ref="Q80:Q83" si="37">+D80+H80+L80+N80</f>
        <v>0.33513792214488269</v>
      </c>
      <c r="R80" s="302">
        <f t="shared" si="32"/>
        <v>100</v>
      </c>
      <c r="S80" s="302">
        <f t="shared" si="33"/>
        <v>99.999999999999986</v>
      </c>
    </row>
    <row r="81" spans="1:24">
      <c r="A81" s="229" t="s">
        <v>940</v>
      </c>
      <c r="B81" s="312">
        <f>+'Distribution Pivot Table'!U$118*100</f>
        <v>0</v>
      </c>
      <c r="C81" s="312">
        <f>+'Distribution Pivot Table'!U$120*100</f>
        <v>0</v>
      </c>
      <c r="D81" s="312">
        <f>+'Distribution Pivot Table'!U$122*100</f>
        <v>0</v>
      </c>
      <c r="E81" s="313">
        <f t="shared" si="27"/>
        <v>0</v>
      </c>
      <c r="F81" s="314">
        <f>+'Distribution Pivot Table'!U$124*100</f>
        <v>0</v>
      </c>
      <c r="G81" s="312">
        <f>+'Distribution Pivot Table'!U$126*100</f>
        <v>0</v>
      </c>
      <c r="H81" s="312">
        <f>+'Distribution Pivot Table'!U$128*100</f>
        <v>0</v>
      </c>
      <c r="I81" s="313">
        <f t="shared" si="34"/>
        <v>0</v>
      </c>
      <c r="J81" s="314">
        <f>+'Distribution Pivot Table'!U$130*100</f>
        <v>0</v>
      </c>
      <c r="K81" s="312">
        <f>+'Distribution Pivot Table'!U$132*100</f>
        <v>0</v>
      </c>
      <c r="L81" s="312">
        <f>+'Distribution Pivot Table'!U$134*100</f>
        <v>0</v>
      </c>
      <c r="M81" s="315">
        <f t="shared" si="35"/>
        <v>0</v>
      </c>
      <c r="N81" s="314">
        <f>+'Distribution Pivot Table'!U$136*100</f>
        <v>0</v>
      </c>
      <c r="O81" s="316">
        <f t="shared" si="36"/>
        <v>0</v>
      </c>
      <c r="P81" s="317">
        <f t="shared" si="36"/>
        <v>0</v>
      </c>
      <c r="Q81" s="317">
        <f t="shared" si="37"/>
        <v>0</v>
      </c>
      <c r="R81" s="302">
        <f t="shared" si="32"/>
        <v>0</v>
      </c>
      <c r="S81" s="302">
        <f t="shared" si="33"/>
        <v>0</v>
      </c>
    </row>
    <row r="82" spans="1:24">
      <c r="A82" s="229" t="s">
        <v>941</v>
      </c>
      <c r="B82" s="312">
        <f>+'Distribution Pivot Table'!U$140*100</f>
        <v>29.447071662422697</v>
      </c>
      <c r="C82" s="312">
        <f>+'Distribution Pivot Table'!U$142*100</f>
        <v>0.94579847217169877</v>
      </c>
      <c r="D82" s="312">
        <f>+'Distribution Pivot Table'!U$144*100</f>
        <v>0</v>
      </c>
      <c r="E82" s="313">
        <f t="shared" si="27"/>
        <v>30.392870134594396</v>
      </c>
      <c r="F82" s="314">
        <f>+'Distribution Pivot Table'!U$146*100</f>
        <v>31.938886867951982</v>
      </c>
      <c r="G82" s="312">
        <f>+'Distribution Pivot Table'!U$148*100</f>
        <v>2.0734812659148782</v>
      </c>
      <c r="H82" s="312">
        <f>+'Distribution Pivot Table'!U$150*100</f>
        <v>0</v>
      </c>
      <c r="I82" s="313">
        <f t="shared" si="34"/>
        <v>34.012368133866858</v>
      </c>
      <c r="J82" s="314">
        <f>+'Distribution Pivot Table'!U$152*100</f>
        <v>24.790833030192797</v>
      </c>
      <c r="K82" s="312">
        <f>+'Distribution Pivot Table'!U$154*100</f>
        <v>10.803928701345944</v>
      </c>
      <c r="L82" s="312">
        <f>+'Distribution Pivot Table'!U$156*100</f>
        <v>0</v>
      </c>
      <c r="M82" s="315">
        <f t="shared" si="35"/>
        <v>35.594761731538739</v>
      </c>
      <c r="N82" s="314">
        <f>+'Distribution Pivot Table'!U$158*100</f>
        <v>0</v>
      </c>
      <c r="O82" s="316">
        <f t="shared" si="36"/>
        <v>86.17679156056748</v>
      </c>
      <c r="P82" s="317">
        <f t="shared" si="36"/>
        <v>13.82320843943252</v>
      </c>
      <c r="Q82" s="336">
        <f t="shared" si="37"/>
        <v>0</v>
      </c>
      <c r="R82" s="302">
        <f t="shared" si="32"/>
        <v>100</v>
      </c>
      <c r="S82" s="302">
        <f t="shared" si="33"/>
        <v>100</v>
      </c>
    </row>
    <row r="83" spans="1:24">
      <c r="A83" s="229" t="s">
        <v>942</v>
      </c>
      <c r="B83" s="312">
        <f>+'Distribution Pivot Table'!U$162*100</f>
        <v>0</v>
      </c>
      <c r="C83" s="312">
        <f>+'Distribution Pivot Table'!U$164*100</f>
        <v>0</v>
      </c>
      <c r="D83" s="312">
        <f>+'Distribution Pivot Table'!U$166*100</f>
        <v>0</v>
      </c>
      <c r="E83" s="313">
        <f t="shared" si="27"/>
        <v>0</v>
      </c>
      <c r="F83" s="314">
        <f>+'Distribution Pivot Table'!U$168*100</f>
        <v>0</v>
      </c>
      <c r="G83" s="312">
        <f>+'Distribution Pivot Table'!U$170*100</f>
        <v>0</v>
      </c>
      <c r="H83" s="312">
        <f>+'Distribution Pivot Table'!U$172*100</f>
        <v>0</v>
      </c>
      <c r="I83" s="313">
        <f t="shared" si="34"/>
        <v>0</v>
      </c>
      <c r="J83" s="314">
        <f>+'Distribution Pivot Table'!U$174*100</f>
        <v>0</v>
      </c>
      <c r="K83" s="312">
        <f>+'Distribution Pivot Table'!U$176*100</f>
        <v>0</v>
      </c>
      <c r="L83" s="312">
        <f>+'Distribution Pivot Table'!U$178*100</f>
        <v>0</v>
      </c>
      <c r="M83" s="315">
        <f t="shared" si="35"/>
        <v>0</v>
      </c>
      <c r="N83" s="314">
        <f>+'Distribution Pivot Table'!U$180*100</f>
        <v>0</v>
      </c>
      <c r="O83" s="316">
        <f t="shared" si="36"/>
        <v>0</v>
      </c>
      <c r="P83" s="317">
        <f t="shared" si="36"/>
        <v>0</v>
      </c>
      <c r="Q83" s="317">
        <f t="shared" si="37"/>
        <v>0</v>
      </c>
      <c r="R83" s="302">
        <f t="shared" si="32"/>
        <v>0</v>
      </c>
      <c r="S83" s="302">
        <f t="shared" si="33"/>
        <v>0</v>
      </c>
    </row>
    <row r="84" spans="1:24">
      <c r="A84" s="229"/>
      <c r="B84" s="312"/>
      <c r="C84" s="312"/>
      <c r="D84" s="312"/>
      <c r="E84" s="313"/>
      <c r="F84" s="314"/>
      <c r="G84" s="312"/>
      <c r="H84" s="312"/>
      <c r="I84" s="313"/>
      <c r="J84" s="314"/>
      <c r="K84" s="312"/>
      <c r="L84" s="312"/>
      <c r="M84" s="315"/>
      <c r="N84" s="314"/>
      <c r="O84" s="316"/>
      <c r="P84" s="317"/>
      <c r="Q84" s="317"/>
      <c r="R84" s="302"/>
      <c r="S84" s="302"/>
    </row>
    <row r="85" spans="1:24">
      <c r="A85" s="229" t="s">
        <v>943</v>
      </c>
      <c r="B85" s="312">
        <f>+'Distribution Pivot Table'!U$184*100</f>
        <v>16.078066914498141</v>
      </c>
      <c r="C85" s="312">
        <f>+'Distribution Pivot Table'!U$186*100</f>
        <v>0.18587360594795538</v>
      </c>
      <c r="D85" s="312">
        <f>+'Distribution Pivot Table'!U$188*100</f>
        <v>0</v>
      </c>
      <c r="E85" s="313">
        <f t="shared" si="27"/>
        <v>16.263940520446095</v>
      </c>
      <c r="F85" s="314">
        <f>+'Distribution Pivot Table'!U$190*100</f>
        <v>31.59851301115242</v>
      </c>
      <c r="G85" s="312">
        <f>+'Distribution Pivot Table'!U$192*100</f>
        <v>0.18587360594795538</v>
      </c>
      <c r="H85" s="312">
        <f>+'Distribution Pivot Table'!U$194*100</f>
        <v>0</v>
      </c>
      <c r="I85" s="313">
        <f t="shared" ref="I85:I88" si="38">SUM(F85:H85)</f>
        <v>31.784386617100374</v>
      </c>
      <c r="J85" s="314">
        <f>+'Distribution Pivot Table'!U$196*100</f>
        <v>39.684014869888472</v>
      </c>
      <c r="K85" s="312">
        <f>+'Distribution Pivot Table'!U$198*100</f>
        <v>3.1598513011152414</v>
      </c>
      <c r="L85" s="312">
        <f>+'Distribution Pivot Table'!U$200*100</f>
        <v>0</v>
      </c>
      <c r="M85" s="315">
        <f t="shared" ref="M85:M88" si="39">SUM(J85:L85)</f>
        <v>42.843866171003711</v>
      </c>
      <c r="N85" s="314">
        <f>+'Distribution Pivot Table'!U$202*100</f>
        <v>9.1078066914498148</v>
      </c>
      <c r="O85" s="316">
        <f t="shared" ref="O85:P88" si="40">+B85+F85+J85</f>
        <v>87.360594795539029</v>
      </c>
      <c r="P85" s="317">
        <f t="shared" si="40"/>
        <v>3.531598513011152</v>
      </c>
      <c r="Q85" s="317">
        <f t="shared" ref="Q85:Q88" si="41">+D85+H85+L85+N85</f>
        <v>9.1078066914498148</v>
      </c>
      <c r="R85" s="302">
        <f t="shared" si="32"/>
        <v>99.999999999999986</v>
      </c>
      <c r="S85" s="302">
        <f t="shared" si="33"/>
        <v>100</v>
      </c>
    </row>
    <row r="86" spans="1:24">
      <c r="A86" s="229" t="s">
        <v>944</v>
      </c>
      <c r="B86" s="320">
        <f>+'Distribution Pivot Table'!U$206*100</f>
        <v>0.50309041253413833</v>
      </c>
      <c r="C86" s="320">
        <f>+'Distribution Pivot Table'!U$208*100</f>
        <v>1.4374011786689664E-2</v>
      </c>
      <c r="D86" s="312">
        <f>+'Distribution Pivot Table'!U$210*108</f>
        <v>1.5523932729624837E-2</v>
      </c>
      <c r="E86" s="342">
        <f t="shared" si="27"/>
        <v>0.53298835705045278</v>
      </c>
      <c r="F86" s="314">
        <f>+'Distribution Pivot Table'!U$212*100</f>
        <v>63.216903837861146</v>
      </c>
      <c r="G86" s="312">
        <f>+'Distribution Pivot Table'!U$214*100</f>
        <v>0.60370849504096602</v>
      </c>
      <c r="H86" s="320">
        <f>+'Distribution Pivot Table'!U$216*100</f>
        <v>0.30185424752048301</v>
      </c>
      <c r="I86" s="313">
        <f t="shared" si="38"/>
        <v>64.122466580422596</v>
      </c>
      <c r="J86" s="314">
        <f>+'Distribution Pivot Table'!U$218*100</f>
        <v>28.331177231565331</v>
      </c>
      <c r="K86" s="312">
        <f>+'Distribution Pivot Table'!U$220*100</f>
        <v>6.7126635043840741</v>
      </c>
      <c r="L86" s="312">
        <f>+'Distribution Pivot Table'!U$222*100</f>
        <v>0.17248814144027599</v>
      </c>
      <c r="M86" s="315">
        <f t="shared" si="39"/>
        <v>35.216328877389678</v>
      </c>
      <c r="N86" s="314">
        <f>+'Distribution Pivot Table'!U$224*100</f>
        <v>0.12936610608020699</v>
      </c>
      <c r="O86" s="316">
        <f t="shared" si="40"/>
        <v>92.051171481960608</v>
      </c>
      <c r="P86" s="317">
        <f t="shared" si="40"/>
        <v>7.3307460112117298</v>
      </c>
      <c r="Q86" s="317">
        <f t="shared" si="41"/>
        <v>0.61923242777059073</v>
      </c>
      <c r="R86" s="302">
        <f t="shared" si="32"/>
        <v>100.00114992094294</v>
      </c>
      <c r="S86" s="302">
        <f t="shared" si="33"/>
        <v>100.00114992094294</v>
      </c>
    </row>
    <row r="87" spans="1:24">
      <c r="A87" s="229" t="s">
        <v>945</v>
      </c>
      <c r="B87" s="312">
        <f>+'Distribution Pivot Table'!U$228*100</f>
        <v>0</v>
      </c>
      <c r="C87" s="312">
        <f>+'Distribution Pivot Table'!U$230*100</f>
        <v>0</v>
      </c>
      <c r="D87" s="312">
        <f>+'Distribution Pivot Table'!U$232*100</f>
        <v>0</v>
      </c>
      <c r="E87" s="313">
        <f t="shared" si="27"/>
        <v>0</v>
      </c>
      <c r="F87" s="314">
        <f>+'Distribution Pivot Table'!U$234*100</f>
        <v>0</v>
      </c>
      <c r="G87" s="312">
        <f>+'Distribution Pivot Table'!U$236*100</f>
        <v>0</v>
      </c>
      <c r="H87" s="312">
        <f>+'Distribution Pivot Table'!U$238*100</f>
        <v>0</v>
      </c>
      <c r="I87" s="313">
        <f t="shared" si="38"/>
        <v>0</v>
      </c>
      <c r="J87" s="314">
        <f>+'Distribution Pivot Table'!U$240*100</f>
        <v>0</v>
      </c>
      <c r="K87" s="312">
        <f>+'Distribution Pivot Table'!U$242*100</f>
        <v>0</v>
      </c>
      <c r="L87" s="312">
        <f>+'Distribution Pivot Table'!U$244*100</f>
        <v>0</v>
      </c>
      <c r="M87" s="315">
        <f t="shared" si="39"/>
        <v>0</v>
      </c>
      <c r="N87" s="314">
        <f>+'Distribution Pivot Table'!U$246*100</f>
        <v>0</v>
      </c>
      <c r="O87" s="316">
        <f t="shared" si="40"/>
        <v>0</v>
      </c>
      <c r="P87" s="317">
        <f t="shared" si="40"/>
        <v>0</v>
      </c>
      <c r="Q87" s="317">
        <f t="shared" si="41"/>
        <v>0</v>
      </c>
      <c r="R87" s="302">
        <f t="shared" si="32"/>
        <v>0</v>
      </c>
      <c r="S87" s="302">
        <f t="shared" si="33"/>
        <v>0</v>
      </c>
      <c r="X87" s="251"/>
    </row>
    <row r="88" spans="1:24">
      <c r="A88" s="229" t="s">
        <v>946</v>
      </c>
      <c r="B88" s="312">
        <f>+'Distribution Pivot Table'!U$250*100</f>
        <v>0</v>
      </c>
      <c r="C88" s="312">
        <f>+'Distribution Pivot Table'!U$252*100</f>
        <v>0</v>
      </c>
      <c r="D88" s="312">
        <f>+'Distribution Pivot Table'!U$254*100</f>
        <v>0</v>
      </c>
      <c r="E88" s="313">
        <f t="shared" si="27"/>
        <v>0</v>
      </c>
      <c r="F88" s="314">
        <f>+'Distribution Pivot Table'!U$256*100</f>
        <v>0</v>
      </c>
      <c r="G88" s="312">
        <f>+'Distribution Pivot Table'!U$258*100</f>
        <v>0</v>
      </c>
      <c r="H88" s="312">
        <f>+'Distribution Pivot Table'!U$260*100</f>
        <v>0</v>
      </c>
      <c r="I88" s="313">
        <f t="shared" si="38"/>
        <v>0</v>
      </c>
      <c r="J88" s="314">
        <f>+'Distribution Pivot Table'!U$262*100</f>
        <v>0</v>
      </c>
      <c r="K88" s="312">
        <f>+'Distribution Pivot Table'!U$264*100</f>
        <v>0</v>
      </c>
      <c r="L88" s="312">
        <f>+'Distribution Pivot Table'!U$266*100</f>
        <v>0</v>
      </c>
      <c r="M88" s="315">
        <f t="shared" si="39"/>
        <v>0</v>
      </c>
      <c r="N88" s="314">
        <f>+'Distribution Pivot Table'!U$268*100</f>
        <v>0</v>
      </c>
      <c r="O88" s="316">
        <f t="shared" si="40"/>
        <v>0</v>
      </c>
      <c r="P88" s="317">
        <f t="shared" si="40"/>
        <v>0</v>
      </c>
      <c r="Q88" s="317">
        <f t="shared" si="41"/>
        <v>0</v>
      </c>
      <c r="R88" s="302">
        <f t="shared" si="32"/>
        <v>0</v>
      </c>
      <c r="S88" s="302">
        <f t="shared" si="33"/>
        <v>0</v>
      </c>
    </row>
    <row r="89" spans="1:24">
      <c r="A89" s="229"/>
      <c r="B89" s="312"/>
      <c r="C89" s="312"/>
      <c r="D89" s="312"/>
      <c r="E89" s="313"/>
      <c r="F89" s="314"/>
      <c r="G89" s="312"/>
      <c r="H89" s="312"/>
      <c r="I89" s="313"/>
      <c r="J89" s="314"/>
      <c r="K89" s="312"/>
      <c r="L89" s="312"/>
      <c r="M89" s="315"/>
      <c r="N89" s="314"/>
      <c r="O89" s="316"/>
      <c r="P89" s="317"/>
      <c r="Q89" s="317"/>
      <c r="R89" s="302"/>
      <c r="S89" s="302"/>
    </row>
    <row r="90" spans="1:24">
      <c r="A90" s="229" t="s">
        <v>947</v>
      </c>
      <c r="B90" s="312">
        <f>+'Distribution Pivot Table'!U$272*100</f>
        <v>11.291611185086552</v>
      </c>
      <c r="C90" s="312">
        <f>+'Distribution Pivot Table'!U$274*100</f>
        <v>0.22636484687083891</v>
      </c>
      <c r="D90" s="312">
        <f>+'Distribution Pivot Table'!U$276*100</f>
        <v>0</v>
      </c>
      <c r="E90" s="313">
        <f t="shared" si="27"/>
        <v>11.517976031957391</v>
      </c>
      <c r="F90" s="314">
        <f>+'Distribution Pivot Table'!U$278*100</f>
        <v>32.769640479360852</v>
      </c>
      <c r="G90" s="312">
        <f>+'Distribution Pivot Table'!U$280*100</f>
        <v>2.2103861517976031</v>
      </c>
      <c r="H90" s="312">
        <f>+'Distribution Pivot Table'!U$282*100</f>
        <v>0</v>
      </c>
      <c r="I90" s="313">
        <f t="shared" ref="I90:I93" si="42">SUM(F90:H90)</f>
        <v>34.980026631158452</v>
      </c>
      <c r="J90" s="314">
        <f>+'Distribution Pivot Table'!U$284*100</f>
        <v>29.387483355525966</v>
      </c>
      <c r="K90" s="312">
        <f>+'Distribution Pivot Table'!U$286*100</f>
        <v>5.1398135818908122</v>
      </c>
      <c r="L90" s="312">
        <f>+'Distribution Pivot Table'!U$288*100</f>
        <v>0</v>
      </c>
      <c r="M90" s="315">
        <f t="shared" ref="M90:M93" si="43">SUM(J90:L90)</f>
        <v>34.527296937416779</v>
      </c>
      <c r="N90" s="314">
        <f>+'Distribution Pivot Table'!U$290*100</f>
        <v>18.974700399467377</v>
      </c>
      <c r="O90" s="316">
        <f t="shared" ref="O90:P93" si="44">+B90+F90+J90</f>
        <v>73.44873501997337</v>
      </c>
      <c r="P90" s="317">
        <f t="shared" si="44"/>
        <v>7.5765645805592543</v>
      </c>
      <c r="Q90" s="317">
        <f t="shared" ref="Q90:Q93" si="45">+D90+H90+L90+N90</f>
        <v>18.974700399467377</v>
      </c>
      <c r="R90" s="302">
        <f t="shared" si="32"/>
        <v>100</v>
      </c>
      <c r="S90" s="302">
        <f t="shared" si="33"/>
        <v>100</v>
      </c>
    </row>
    <row r="91" spans="1:24">
      <c r="A91" s="229" t="s">
        <v>948</v>
      </c>
      <c r="B91" s="312">
        <f>+'Distribution Pivot Table'!U294*100</f>
        <v>16.53974121996303</v>
      </c>
      <c r="C91" s="312">
        <f>+'Distribution Pivot Table'!U296*100</f>
        <v>1.1682070240295748</v>
      </c>
      <c r="D91" s="312">
        <f>+'Distribution Pivot Table'!U298*100</f>
        <v>0</v>
      </c>
      <c r="E91" s="313">
        <f t="shared" si="27"/>
        <v>17.707948243992604</v>
      </c>
      <c r="F91" s="314">
        <f>+'Distribution Pivot Table'!U300*100</f>
        <v>25.397412199630313</v>
      </c>
      <c r="G91" s="312">
        <f>+'Distribution Pivot Table'!U302*100</f>
        <v>1.3678373382624769</v>
      </c>
      <c r="H91" s="312">
        <f>+'Distribution Pivot Table'!U304*100</f>
        <v>0</v>
      </c>
      <c r="I91" s="313">
        <f t="shared" si="42"/>
        <v>26.765249537892789</v>
      </c>
      <c r="J91" s="314">
        <f>+'Distribution Pivot Table'!U306*100</f>
        <v>34.720887245841034</v>
      </c>
      <c r="K91" s="312">
        <f>+'Distribution Pivot Table'!U308*100</f>
        <v>16.805914972273566</v>
      </c>
      <c r="L91" s="312">
        <f>+'Distribution Pivot Table'!U310*100</f>
        <v>0</v>
      </c>
      <c r="M91" s="315">
        <f t="shared" si="43"/>
        <v>51.526802218114597</v>
      </c>
      <c r="N91" s="314">
        <f>+'Distribution Pivot Table'!U312*100</f>
        <v>4</v>
      </c>
      <c r="O91" s="316">
        <f t="shared" si="44"/>
        <v>76.658040665434385</v>
      </c>
      <c r="P91" s="317">
        <f t="shared" si="44"/>
        <v>19.341959334565619</v>
      </c>
      <c r="Q91" s="317">
        <f t="shared" si="45"/>
        <v>4</v>
      </c>
      <c r="R91" s="302">
        <f t="shared" si="32"/>
        <v>100</v>
      </c>
      <c r="S91" s="302">
        <f t="shared" si="33"/>
        <v>100</v>
      </c>
    </row>
    <row r="92" spans="1:24">
      <c r="A92" s="229" t="s">
        <v>949</v>
      </c>
      <c r="B92" s="312">
        <f>+'Distribution Pivot Table'!U316*100</f>
        <v>1.3715710723192018</v>
      </c>
      <c r="C92" s="320">
        <f>+'Distribution Pivot Table'!U318*100</f>
        <v>0</v>
      </c>
      <c r="D92" s="312">
        <f>+'Distribution Pivot Table'!U320*100</f>
        <v>0</v>
      </c>
      <c r="E92" s="313">
        <f t="shared" si="27"/>
        <v>1.3715710723192018</v>
      </c>
      <c r="F92" s="314">
        <f>+'Distribution Pivot Table'!U322*100</f>
        <v>86.034912718204495</v>
      </c>
      <c r="G92" s="312">
        <f>+'Distribution Pivot Table'!U324*100</f>
        <v>0.3117206982543641</v>
      </c>
      <c r="H92" s="312">
        <f>+'Distribution Pivot Table'!U326*100</f>
        <v>0</v>
      </c>
      <c r="I92" s="313">
        <f t="shared" si="42"/>
        <v>86.346633416458857</v>
      </c>
      <c r="J92" s="314">
        <f>+'Distribution Pivot Table'!U328*100</f>
        <v>11.907730673316708</v>
      </c>
      <c r="K92" s="312">
        <f>+'Distribution Pivot Table'!U330*100</f>
        <v>0.24937655860349126</v>
      </c>
      <c r="L92" s="312">
        <f>+'Distribution Pivot Table'!U332*100</f>
        <v>0</v>
      </c>
      <c r="M92" s="315">
        <f t="shared" si="43"/>
        <v>12.157107231920198</v>
      </c>
      <c r="N92" s="314">
        <f>+'Distribution Pivot Table'!U334*100</f>
        <v>0.12468827930174563</v>
      </c>
      <c r="O92" s="316">
        <f t="shared" si="44"/>
        <v>99.314214463840401</v>
      </c>
      <c r="P92" s="317">
        <f t="shared" si="44"/>
        <v>0.56109725685785539</v>
      </c>
      <c r="Q92" s="317">
        <f t="shared" si="45"/>
        <v>0.12468827930174563</v>
      </c>
      <c r="R92" s="302">
        <f t="shared" si="32"/>
        <v>100</v>
      </c>
      <c r="S92" s="302">
        <f t="shared" si="33"/>
        <v>100</v>
      </c>
    </row>
    <row r="93" spans="1:24">
      <c r="A93" s="238" t="s">
        <v>950</v>
      </c>
      <c r="B93" s="326">
        <f>+'Distribution Pivot Table'!U338*100</f>
        <v>0</v>
      </c>
      <c r="C93" s="326">
        <f>+'Distribution Pivot Table'!U340*100</f>
        <v>0</v>
      </c>
      <c r="D93" s="326">
        <f>+'Distribution Pivot Table'!U342*100</f>
        <v>0</v>
      </c>
      <c r="E93" s="328">
        <f t="shared" si="27"/>
        <v>0</v>
      </c>
      <c r="F93" s="329">
        <f>+'Distribution Pivot Table'!U344*100</f>
        <v>0</v>
      </c>
      <c r="G93" s="326">
        <f>+'Distribution Pivot Table'!U346*100</f>
        <v>0</v>
      </c>
      <c r="H93" s="326">
        <f>+'Distribution Pivot Table'!U348*100</f>
        <v>0</v>
      </c>
      <c r="I93" s="328">
        <f t="shared" si="42"/>
        <v>0</v>
      </c>
      <c r="J93" s="329">
        <f>+'Distribution Pivot Table'!U350*100</f>
        <v>0</v>
      </c>
      <c r="K93" s="326">
        <f>+'Distribution Pivot Table'!U352*100</f>
        <v>0</v>
      </c>
      <c r="L93" s="326">
        <f>+'Distribution Pivot Table'!U354*100</f>
        <v>0</v>
      </c>
      <c r="M93" s="330">
        <f t="shared" si="43"/>
        <v>0</v>
      </c>
      <c r="N93" s="329">
        <f>+'Distribution Pivot Table'!U356*100</f>
        <v>0</v>
      </c>
      <c r="O93" s="331">
        <f t="shared" si="44"/>
        <v>0</v>
      </c>
      <c r="P93" s="332">
        <f t="shared" si="44"/>
        <v>0</v>
      </c>
      <c r="Q93" s="332">
        <f t="shared" si="45"/>
        <v>0</v>
      </c>
      <c r="R93" s="302">
        <f t="shared" si="32"/>
        <v>0</v>
      </c>
      <c r="S93" s="302">
        <f t="shared" si="33"/>
        <v>0</v>
      </c>
    </row>
    <row r="94" spans="1:24">
      <c r="A94" s="242" t="s">
        <v>951</v>
      </c>
      <c r="B94" s="229"/>
      <c r="C94" s="229"/>
      <c r="D94" s="229"/>
      <c r="E94" s="229"/>
    </row>
    <row r="95" spans="1:24">
      <c r="A95" s="242"/>
      <c r="B95" s="272"/>
      <c r="C95" s="272"/>
      <c r="D95" s="272"/>
      <c r="E95" s="333"/>
      <c r="F95" s="272"/>
      <c r="G95" s="272"/>
      <c r="H95" s="272"/>
      <c r="I95" s="333"/>
      <c r="J95" s="272"/>
      <c r="K95" s="272"/>
      <c r="L95" s="272"/>
      <c r="M95" s="333"/>
      <c r="N95" s="272"/>
      <c r="O95" s="245"/>
      <c r="P95" s="245"/>
      <c r="R95" s="67"/>
    </row>
    <row r="96" spans="1:24">
      <c r="A96" s="229"/>
      <c r="B96" s="229"/>
      <c r="C96" s="229"/>
      <c r="D96" s="229"/>
      <c r="E96" s="229"/>
    </row>
    <row r="97" spans="1:19">
      <c r="Q97" s="244" t="s">
        <v>1303</v>
      </c>
    </row>
    <row r="98" spans="1:19" ht="18">
      <c r="A98" s="205" t="s">
        <v>1002</v>
      </c>
      <c r="B98" s="207"/>
      <c r="C98" s="207"/>
      <c r="D98" s="207"/>
      <c r="E98" s="207"/>
      <c r="F98" s="206"/>
      <c r="G98" s="206"/>
      <c r="H98" s="206"/>
      <c r="I98" s="207"/>
      <c r="J98" s="206"/>
      <c r="K98" s="206"/>
      <c r="L98" s="206"/>
      <c r="M98" s="207"/>
      <c r="N98" s="206"/>
      <c r="O98" s="206"/>
      <c r="P98" s="206"/>
      <c r="Q98" s="206"/>
      <c r="R98" s="280" t="s">
        <v>10</v>
      </c>
    </row>
    <row r="99" spans="1:19" ht="18">
      <c r="A99" s="205"/>
      <c r="B99" s="207"/>
      <c r="C99" s="207"/>
      <c r="D99" s="207"/>
      <c r="E99" s="207"/>
      <c r="F99" s="206"/>
      <c r="G99" s="206"/>
      <c r="H99" s="206"/>
      <c r="I99" s="207"/>
      <c r="J99" s="206"/>
      <c r="K99" s="206"/>
      <c r="L99" s="206"/>
      <c r="M99" s="207"/>
      <c r="N99" s="206"/>
      <c r="O99" s="206"/>
      <c r="P99" s="206"/>
      <c r="Q99" s="206"/>
      <c r="R99" s="280"/>
    </row>
    <row r="100" spans="1:19" ht="15.75">
      <c r="A100" s="208" t="s">
        <v>1000</v>
      </c>
      <c r="B100" s="207"/>
      <c r="C100" s="207"/>
      <c r="D100" s="207"/>
      <c r="E100" s="207"/>
      <c r="F100" s="206"/>
      <c r="G100" s="206"/>
      <c r="H100" s="206"/>
      <c r="I100" s="207"/>
      <c r="J100" s="206"/>
      <c r="K100" s="206"/>
      <c r="L100" s="206"/>
      <c r="M100" s="207"/>
      <c r="N100" s="206"/>
      <c r="O100" s="206"/>
      <c r="P100" s="206"/>
      <c r="Q100" s="206"/>
      <c r="R100" s="280" t="s">
        <v>10</v>
      </c>
    </row>
    <row r="101" spans="1:19" ht="15.75">
      <c r="A101" s="208" t="s">
        <v>1194</v>
      </c>
      <c r="B101" s="207"/>
      <c r="C101" s="207"/>
      <c r="D101" s="207"/>
      <c r="E101" s="207"/>
      <c r="F101" s="206"/>
      <c r="G101" s="206"/>
      <c r="H101" s="206"/>
      <c r="I101" s="207"/>
      <c r="J101" s="206"/>
      <c r="K101" s="206"/>
      <c r="L101" s="206"/>
      <c r="M101" s="207"/>
      <c r="N101" s="206"/>
      <c r="O101" s="206"/>
      <c r="P101" s="206"/>
      <c r="Q101" s="206"/>
      <c r="R101" s="340"/>
    </row>
    <row r="102" spans="1:19" ht="18.75" customHeight="1">
      <c r="A102" s="212"/>
      <c r="B102" s="212"/>
      <c r="C102" s="212"/>
      <c r="D102" s="212"/>
      <c r="E102" s="212"/>
      <c r="F102" s="212"/>
      <c r="G102" s="212"/>
      <c r="H102" s="212"/>
      <c r="I102" s="212"/>
      <c r="R102" s="281"/>
    </row>
    <row r="103" spans="1:19" ht="18.75" customHeight="1">
      <c r="A103" s="84"/>
      <c r="B103" s="214" t="s">
        <v>925</v>
      </c>
      <c r="C103" s="215"/>
      <c r="D103" s="215"/>
      <c r="E103" s="215"/>
      <c r="F103" s="215"/>
      <c r="G103" s="215"/>
      <c r="H103" s="215"/>
      <c r="I103" s="216"/>
      <c r="J103" s="282" t="s">
        <v>10</v>
      </c>
      <c r="K103" s="283"/>
      <c r="L103" s="283"/>
      <c r="M103" s="284"/>
      <c r="N103" s="650" t="s">
        <v>926</v>
      </c>
      <c r="O103" s="653" t="s">
        <v>990</v>
      </c>
      <c r="P103" s="653" t="s">
        <v>991</v>
      </c>
      <c r="Q103" s="653" t="s">
        <v>992</v>
      </c>
      <c r="R103" s="285"/>
      <c r="S103" s="286"/>
    </row>
    <row r="104" spans="1:19" ht="36.75" customHeight="1">
      <c r="A104" s="206"/>
      <c r="B104" s="215" t="s">
        <v>927</v>
      </c>
      <c r="C104" s="215"/>
      <c r="D104" s="215"/>
      <c r="E104" s="221"/>
      <c r="F104" s="222" t="s">
        <v>928</v>
      </c>
      <c r="G104" s="215"/>
      <c r="H104" s="215"/>
      <c r="I104" s="216"/>
      <c r="J104" s="223" t="s">
        <v>929</v>
      </c>
      <c r="K104" s="215"/>
      <c r="L104" s="215"/>
      <c r="M104" s="216"/>
      <c r="N104" s="651"/>
      <c r="O104" s="654"/>
      <c r="P104" s="654"/>
      <c r="Q104" s="654"/>
      <c r="R104" s="285" t="s">
        <v>993</v>
      </c>
      <c r="S104" s="286" t="s">
        <v>993</v>
      </c>
    </row>
    <row r="105" spans="1:19" ht="33.75" customHeight="1">
      <c r="A105" s="290"/>
      <c r="B105" s="224" t="s">
        <v>930</v>
      </c>
      <c r="C105" s="224" t="s">
        <v>931</v>
      </c>
      <c r="D105" s="224" t="s">
        <v>995</v>
      </c>
      <c r="E105" s="291" t="s">
        <v>933</v>
      </c>
      <c r="F105" s="225" t="s">
        <v>930</v>
      </c>
      <c r="G105" s="224" t="s">
        <v>931</v>
      </c>
      <c r="H105" s="224" t="s">
        <v>995</v>
      </c>
      <c r="I105" s="291" t="s">
        <v>933</v>
      </c>
      <c r="J105" s="226" t="s">
        <v>930</v>
      </c>
      <c r="K105" s="227" t="s">
        <v>931</v>
      </c>
      <c r="L105" s="224" t="s">
        <v>995</v>
      </c>
      <c r="M105" s="226" t="s">
        <v>933</v>
      </c>
      <c r="N105" s="652"/>
      <c r="O105" s="655"/>
      <c r="P105" s="655"/>
      <c r="Q105" s="655"/>
      <c r="R105" s="292"/>
      <c r="S105" s="334"/>
    </row>
    <row r="106" spans="1:19" hidden="1">
      <c r="A106" s="229" t="s">
        <v>934</v>
      </c>
      <c r="B106" s="229"/>
      <c r="C106" s="229"/>
      <c r="D106" s="229"/>
      <c r="E106" s="305"/>
      <c r="F106" s="298"/>
      <c r="G106" s="272"/>
      <c r="H106" s="272"/>
      <c r="I106" s="297"/>
      <c r="J106" s="298"/>
      <c r="K106" s="272"/>
      <c r="L106" s="272"/>
      <c r="M106" s="299"/>
      <c r="N106" s="298"/>
      <c r="O106" s="341"/>
      <c r="P106" s="301"/>
      <c r="Q106" s="301"/>
      <c r="R106" s="302">
        <f>SUM(F106:H106,J106:L106)+N106</f>
        <v>0</v>
      </c>
      <c r="S106" s="335">
        <f>+Q106+P106+O106</f>
        <v>0</v>
      </c>
    </row>
    <row r="107" spans="1:19" hidden="1">
      <c r="A107" s="229"/>
      <c r="B107" s="229"/>
      <c r="C107" s="229"/>
      <c r="D107" s="229"/>
      <c r="E107" s="305"/>
      <c r="F107" s="298"/>
      <c r="G107" s="272"/>
      <c r="H107" s="272"/>
      <c r="I107" s="306"/>
      <c r="J107" s="298"/>
      <c r="K107" s="272"/>
      <c r="L107" s="272"/>
      <c r="M107" s="298"/>
      <c r="N107" s="298"/>
      <c r="O107" s="307"/>
      <c r="P107" s="308"/>
      <c r="Q107" s="308"/>
      <c r="R107" s="285"/>
      <c r="S107" s="286"/>
    </row>
    <row r="108" spans="1:19">
      <c r="A108" s="229" t="s">
        <v>935</v>
      </c>
      <c r="B108" s="312">
        <f>+'Distribution Pivot Table'!V$8*100</f>
        <v>0</v>
      </c>
      <c r="C108" s="312">
        <f>+'Distribution Pivot Table'!V$10*100</f>
        <v>0</v>
      </c>
      <c r="D108" s="312">
        <f>+'Distribution Pivot Table'!V$12*100</f>
        <v>0</v>
      </c>
      <c r="E108" s="313">
        <f t="shared" ref="E108:E126" si="46">SUM(B108:D108)</f>
        <v>0</v>
      </c>
      <c r="F108" s="314">
        <f>+'Distribution Pivot Table'!V$14*100</f>
        <v>0</v>
      </c>
      <c r="G108" s="312">
        <f>+'Distribution Pivot Table'!V$16*100</f>
        <v>0</v>
      </c>
      <c r="H108" s="312">
        <f>+'Distribution Pivot Table'!V$18*100</f>
        <v>0</v>
      </c>
      <c r="I108" s="313">
        <f t="shared" ref="I108:I111" si="47">SUM(F108:H108)</f>
        <v>0</v>
      </c>
      <c r="J108" s="314">
        <f>+'Distribution Pivot Table'!V$20*100</f>
        <v>0</v>
      </c>
      <c r="K108" s="312">
        <f>+'Distribution Pivot Table'!V$22*100</f>
        <v>0</v>
      </c>
      <c r="L108" s="312">
        <f>+'Distribution Pivot Table'!V$24*100</f>
        <v>0</v>
      </c>
      <c r="M108" s="315">
        <f t="shared" ref="M108:M111" si="48">SUM(J108:L108)</f>
        <v>0</v>
      </c>
      <c r="N108" s="314">
        <f>+'Distribution Pivot Table'!V$26*100</f>
        <v>0</v>
      </c>
      <c r="O108" s="316">
        <f t="shared" ref="O108:P111" si="49">+B108+F108+J108</f>
        <v>0</v>
      </c>
      <c r="P108" s="317">
        <f t="shared" si="49"/>
        <v>0</v>
      </c>
      <c r="Q108" s="317">
        <f t="shared" ref="Q108:Q111" si="50">+D108+H108+L108+N108</f>
        <v>0</v>
      </c>
      <c r="R108" s="302">
        <f t="shared" ref="R108:R126" si="51">SUM(B108:D108,F108:H108,J108:L108)+N108</f>
        <v>0</v>
      </c>
      <c r="S108" s="335">
        <f t="shared" ref="S108:S126" si="52">+Q108+P108+O108</f>
        <v>0</v>
      </c>
    </row>
    <row r="109" spans="1:19">
      <c r="A109" s="229" t="s">
        <v>936</v>
      </c>
      <c r="B109" s="312">
        <f>+'Distribution Pivot Table'!V$30*100</f>
        <v>33.722163308589607</v>
      </c>
      <c r="C109" s="312">
        <f>+'Distribution Pivot Table'!V$32*100</f>
        <v>0.4453870625662778</v>
      </c>
      <c r="D109" s="312">
        <f>+'Distribution Pivot Table'!V$34*100</f>
        <v>0</v>
      </c>
      <c r="E109" s="313">
        <f t="shared" si="46"/>
        <v>34.167550371155883</v>
      </c>
      <c r="F109" s="314">
        <f>+'Distribution Pivot Table'!V$36*100</f>
        <v>26.086956521739129</v>
      </c>
      <c r="G109" s="312">
        <f>+'Distribution Pivot Table'!V$38*100</f>
        <v>1.4846235418875928</v>
      </c>
      <c r="H109" s="312">
        <f>+'Distribution Pivot Table'!V$40*100</f>
        <v>0</v>
      </c>
      <c r="I109" s="313">
        <f t="shared" si="47"/>
        <v>27.571580063626723</v>
      </c>
      <c r="J109" s="314">
        <f>+'Distribution Pivot Table'!V$42*100</f>
        <v>27.147401908801701</v>
      </c>
      <c r="K109" s="312">
        <f>+'Distribution Pivot Table'!V$44*100</f>
        <v>9.5652173913043477</v>
      </c>
      <c r="L109" s="312">
        <f>+'Distribution Pivot Table'!V$46*100</f>
        <v>0</v>
      </c>
      <c r="M109" s="315">
        <f t="shared" si="48"/>
        <v>36.712619300106049</v>
      </c>
      <c r="N109" s="314">
        <f>+'Distribution Pivot Table'!V$48*100</f>
        <v>1.5482502651113468</v>
      </c>
      <c r="O109" s="316">
        <f t="shared" si="49"/>
        <v>86.956521739130437</v>
      </c>
      <c r="P109" s="317">
        <f t="shared" si="49"/>
        <v>11.495227995758219</v>
      </c>
      <c r="Q109" s="317">
        <f t="shared" si="50"/>
        <v>1.5482502651113468</v>
      </c>
      <c r="R109" s="302">
        <f t="shared" si="51"/>
        <v>100</v>
      </c>
      <c r="S109" s="302">
        <f t="shared" si="52"/>
        <v>100</v>
      </c>
    </row>
    <row r="110" spans="1:19">
      <c r="A110" s="229" t="s">
        <v>937</v>
      </c>
      <c r="B110" s="312">
        <f>+'Distribution Pivot Table'!V$52*100</f>
        <v>0</v>
      </c>
      <c r="C110" s="312">
        <f>+'Distribution Pivot Table'!V$54*100</f>
        <v>0</v>
      </c>
      <c r="D110" s="312">
        <f>+'Distribution Pivot Table'!V$56*100</f>
        <v>0</v>
      </c>
      <c r="E110" s="313">
        <f t="shared" si="46"/>
        <v>0</v>
      </c>
      <c r="F110" s="314">
        <f>+'Distribution Pivot Table'!V$58*100</f>
        <v>0</v>
      </c>
      <c r="G110" s="312">
        <f>+'Distribution Pivot Table'!V$60*100</f>
        <v>0</v>
      </c>
      <c r="H110" s="312">
        <f>+'Distribution Pivot Table'!V$62*100</f>
        <v>0</v>
      </c>
      <c r="I110" s="313">
        <f t="shared" si="47"/>
        <v>0</v>
      </c>
      <c r="J110" s="314">
        <f>+'Distribution Pivot Table'!V$64*100</f>
        <v>0</v>
      </c>
      <c r="K110" s="312">
        <f>+'Distribution Pivot Table'!V$66*100</f>
        <v>0</v>
      </c>
      <c r="L110" s="312">
        <f>+'Distribution Pivot Table'!V$68*100</f>
        <v>0</v>
      </c>
      <c r="M110" s="315">
        <f t="shared" si="48"/>
        <v>0</v>
      </c>
      <c r="N110" s="314">
        <f>+'Distribution Pivot Table'!V$70*100</f>
        <v>0</v>
      </c>
      <c r="O110" s="316">
        <f t="shared" si="49"/>
        <v>0</v>
      </c>
      <c r="P110" s="317">
        <f t="shared" si="49"/>
        <v>0</v>
      </c>
      <c r="Q110" s="317">
        <f t="shared" si="50"/>
        <v>0</v>
      </c>
      <c r="R110" s="302">
        <f t="shared" si="51"/>
        <v>0</v>
      </c>
      <c r="S110" s="302">
        <f t="shared" si="52"/>
        <v>0</v>
      </c>
    </row>
    <row r="111" spans="1:19">
      <c r="A111" s="229" t="s">
        <v>938</v>
      </c>
      <c r="B111" s="312">
        <f>+'Distribution Pivot Table'!V$74*100</f>
        <v>0</v>
      </c>
      <c r="C111" s="312">
        <f>+'Distribution Pivot Table'!V$76*100</f>
        <v>0</v>
      </c>
      <c r="D111" s="320">
        <f>+'Distribution Pivot Table'!V$78*100</f>
        <v>0</v>
      </c>
      <c r="E111" s="313">
        <f t="shared" si="46"/>
        <v>0</v>
      </c>
      <c r="F111" s="314">
        <f>+'Distribution Pivot Table'!V$80*100</f>
        <v>0</v>
      </c>
      <c r="G111" s="312">
        <f>+'Distribution Pivot Table'!V$82*100</f>
        <v>0</v>
      </c>
      <c r="H111" s="312">
        <f>+'Distribution Pivot Table'!V$84*100</f>
        <v>0</v>
      </c>
      <c r="I111" s="313">
        <f t="shared" si="47"/>
        <v>0</v>
      </c>
      <c r="J111" s="314">
        <f>+'Distribution Pivot Table'!V$86*100</f>
        <v>0</v>
      </c>
      <c r="K111" s="312">
        <f>+'Distribution Pivot Table'!V$88*100</f>
        <v>0</v>
      </c>
      <c r="L111" s="312">
        <f>+'Distribution Pivot Table'!V$90*100</f>
        <v>0</v>
      </c>
      <c r="M111" s="315">
        <f t="shared" si="48"/>
        <v>0</v>
      </c>
      <c r="N111" s="314">
        <f>+'Distribution Pivot Table'!V$92*100</f>
        <v>0</v>
      </c>
      <c r="O111" s="316">
        <f t="shared" si="49"/>
        <v>0</v>
      </c>
      <c r="P111" s="317">
        <f t="shared" si="49"/>
        <v>0</v>
      </c>
      <c r="Q111" s="317">
        <f t="shared" si="50"/>
        <v>0</v>
      </c>
      <c r="R111" s="302">
        <f t="shared" si="51"/>
        <v>0</v>
      </c>
      <c r="S111" s="302">
        <f t="shared" si="52"/>
        <v>0</v>
      </c>
    </row>
    <row r="112" spans="1:19">
      <c r="A112" s="229"/>
      <c r="B112" s="312"/>
      <c r="C112" s="312"/>
      <c r="D112" s="312"/>
      <c r="E112" s="313"/>
      <c r="F112" s="314"/>
      <c r="G112" s="312"/>
      <c r="H112" s="312"/>
      <c r="I112" s="313"/>
      <c r="J112" s="314"/>
      <c r="K112" s="312"/>
      <c r="L112" s="312"/>
      <c r="M112" s="315"/>
      <c r="N112" s="314"/>
      <c r="O112" s="316"/>
      <c r="P112" s="317"/>
      <c r="Q112" s="317"/>
      <c r="R112" s="302"/>
      <c r="S112" s="302"/>
    </row>
    <row r="113" spans="1:24">
      <c r="A113" s="229" t="s">
        <v>939</v>
      </c>
      <c r="B113" s="312">
        <f>+'Distribution Pivot Table'!V$96*100</f>
        <v>1.9512921724882699</v>
      </c>
      <c r="C113" s="312">
        <f>+'Distribution Pivot Table'!V$98*100</f>
        <v>0.29045952185894092</v>
      </c>
      <c r="D113" s="312">
        <f>+'Distribution Pivot Table'!V$100*100</f>
        <v>0</v>
      </c>
      <c r="E113" s="313">
        <f t="shared" si="46"/>
        <v>2.2417516943472107</v>
      </c>
      <c r="F113" s="314">
        <f>+'Distribution Pivot Table'!V$102*100</f>
        <v>43.963655321367398</v>
      </c>
      <c r="G113" s="312">
        <f>+'Distribution Pivot Table'!V$104*100</f>
        <v>4.4164742682654357</v>
      </c>
      <c r="H113" s="312">
        <f>+'Distribution Pivot Table'!V$106*100</f>
        <v>0</v>
      </c>
      <c r="I113" s="313">
        <f t="shared" ref="I113:I116" si="53">SUM(F113:H113)</f>
        <v>48.38012958963283</v>
      </c>
      <c r="J113" s="314">
        <f>+'Distribution Pivot Table'!V$108*100</f>
        <v>37.76718552170999</v>
      </c>
      <c r="K113" s="312">
        <f>+'Distribution Pivot Table'!V$110*100</f>
        <v>11.536456393833321</v>
      </c>
      <c r="L113" s="312">
        <f>+'Distribution Pivot Table'!V$112*100</f>
        <v>0</v>
      </c>
      <c r="M113" s="315">
        <f t="shared" ref="M113:M116" si="54">SUM(J113:L113)</f>
        <v>49.303641915543309</v>
      </c>
      <c r="N113" s="314">
        <f>+'Distribution Pivot Table'!V$114*100</f>
        <v>7.447680047665152E-2</v>
      </c>
      <c r="O113" s="316">
        <f t="shared" ref="O113:P116" si="55">+B113+F113+J113</f>
        <v>83.682133015565654</v>
      </c>
      <c r="P113" s="317">
        <f t="shared" si="55"/>
        <v>16.243390183957697</v>
      </c>
      <c r="Q113" s="317">
        <f t="shared" ref="Q113:Q116" si="56">+D113+H113+L113+N113</f>
        <v>7.447680047665152E-2</v>
      </c>
      <c r="R113" s="302">
        <f t="shared" si="51"/>
        <v>100</v>
      </c>
      <c r="S113" s="302">
        <f t="shared" si="52"/>
        <v>100</v>
      </c>
    </row>
    <row r="114" spans="1:24">
      <c r="A114" s="229" t="s">
        <v>940</v>
      </c>
      <c r="B114" s="312">
        <f>+'Distribution Pivot Table'!V$118*100</f>
        <v>25.902012913026969</v>
      </c>
      <c r="C114" s="312">
        <f>+'Distribution Pivot Table'!V$120*100</f>
        <v>0.55070262058488417</v>
      </c>
      <c r="D114" s="312">
        <f>+'Distribution Pivot Table'!V$122*100</f>
        <v>0</v>
      </c>
      <c r="E114" s="313">
        <f t="shared" si="46"/>
        <v>26.452715533611851</v>
      </c>
      <c r="F114" s="314">
        <f>+'Distribution Pivot Table'!V$124*100</f>
        <v>32.187618685909605</v>
      </c>
      <c r="G114" s="312">
        <f>+'Distribution Pivot Table'!V$126*100</f>
        <v>1.6426129889859475</v>
      </c>
      <c r="H114" s="312">
        <f>+'Distribution Pivot Table'!V$128*100</f>
        <v>0</v>
      </c>
      <c r="I114" s="313">
        <f t="shared" si="53"/>
        <v>33.83023167489555</v>
      </c>
      <c r="J114" s="314">
        <f>+'Distribution Pivot Table'!V$130*100</f>
        <v>26.908469426509683</v>
      </c>
      <c r="K114" s="312">
        <f>+'Distribution Pivot Table'!V$132*100</f>
        <v>9.5233573870110142</v>
      </c>
      <c r="L114" s="312">
        <f>+'Distribution Pivot Table'!V$134*100</f>
        <v>0</v>
      </c>
      <c r="M114" s="315">
        <f t="shared" si="54"/>
        <v>36.431826813520701</v>
      </c>
      <c r="N114" s="314">
        <f>+'Distribution Pivot Table'!V$136*100</f>
        <v>3.2187618685909607</v>
      </c>
      <c r="O114" s="316">
        <f t="shared" si="55"/>
        <v>84.99810102544626</v>
      </c>
      <c r="P114" s="317">
        <f t="shared" si="55"/>
        <v>11.716672996581845</v>
      </c>
      <c r="Q114" s="317">
        <f t="shared" si="56"/>
        <v>3.2187618685909607</v>
      </c>
      <c r="R114" s="302">
        <f t="shared" si="51"/>
        <v>99.933535890619055</v>
      </c>
      <c r="S114" s="302">
        <f t="shared" si="52"/>
        <v>99.933535890619069</v>
      </c>
    </row>
    <row r="115" spans="1:24">
      <c r="A115" s="229" t="s">
        <v>941</v>
      </c>
      <c r="B115" s="312">
        <f>+'Distribution Pivot Table'!V$140*100</f>
        <v>30.978490088570222</v>
      </c>
      <c r="C115" s="312">
        <f>+'Distribution Pivot Table'!V$142*100</f>
        <v>1.6659637283846478</v>
      </c>
      <c r="D115" s="312">
        <f>+'Distribution Pivot Table'!V$144*100</f>
        <v>0</v>
      </c>
      <c r="E115" s="313">
        <f t="shared" si="46"/>
        <v>32.644453816954872</v>
      </c>
      <c r="F115" s="314">
        <f>+'Distribution Pivot Table'!V$146*100</f>
        <v>29.924082665541967</v>
      </c>
      <c r="G115" s="312">
        <f>+'Distribution Pivot Table'!V$148*100</f>
        <v>2.8679881906368618</v>
      </c>
      <c r="H115" s="312">
        <f>+'Distribution Pivot Table'!V$150*100</f>
        <v>0</v>
      </c>
      <c r="I115" s="313">
        <f t="shared" si="53"/>
        <v>32.792070856178832</v>
      </c>
      <c r="J115" s="314">
        <f>+'Distribution Pivot Table'!V$152*100</f>
        <v>26.613243357233234</v>
      </c>
      <c r="K115" s="312">
        <f>+'Distribution Pivot Table'!V$154*100</f>
        <v>7.9291438211725005</v>
      </c>
      <c r="L115" s="312">
        <f>+'Distribution Pivot Table'!V$156*100</f>
        <v>0</v>
      </c>
      <c r="M115" s="315">
        <f t="shared" si="54"/>
        <v>34.542387178405733</v>
      </c>
      <c r="N115" s="314">
        <f>+'Distribution Pivot Table'!V$158*100</f>
        <v>0</v>
      </c>
      <c r="O115" s="316">
        <f t="shared" si="55"/>
        <v>87.515816111345416</v>
      </c>
      <c r="P115" s="317">
        <f t="shared" si="55"/>
        <v>12.46309574019401</v>
      </c>
      <c r="Q115" s="336">
        <f t="shared" si="56"/>
        <v>0</v>
      </c>
      <c r="R115" s="302">
        <f t="shared" si="51"/>
        <v>99.978911851539436</v>
      </c>
      <c r="S115" s="302">
        <f t="shared" si="52"/>
        <v>99.978911851539422</v>
      </c>
    </row>
    <row r="116" spans="1:24">
      <c r="A116" s="229" t="s">
        <v>942</v>
      </c>
      <c r="B116" s="312">
        <f>+'Distribution Pivot Table'!V$162*100</f>
        <v>0</v>
      </c>
      <c r="C116" s="312">
        <f>+'Distribution Pivot Table'!V$164*100</f>
        <v>0</v>
      </c>
      <c r="D116" s="312">
        <f>+'Distribution Pivot Table'!V$166*100</f>
        <v>0</v>
      </c>
      <c r="E116" s="313">
        <f t="shared" si="46"/>
        <v>0</v>
      </c>
      <c r="F116" s="314">
        <f>+'Distribution Pivot Table'!V$168*100</f>
        <v>0</v>
      </c>
      <c r="G116" s="312">
        <f>+'Distribution Pivot Table'!V$170*100</f>
        <v>0</v>
      </c>
      <c r="H116" s="312">
        <f>+'Distribution Pivot Table'!V$172*100</f>
        <v>0</v>
      </c>
      <c r="I116" s="313">
        <f t="shared" si="53"/>
        <v>0</v>
      </c>
      <c r="J116" s="314">
        <f>+'Distribution Pivot Table'!V$174*100</f>
        <v>0</v>
      </c>
      <c r="K116" s="312">
        <f>+'Distribution Pivot Table'!V$176*100</f>
        <v>0</v>
      </c>
      <c r="L116" s="312">
        <f>+'Distribution Pivot Table'!V$178*100</f>
        <v>0</v>
      </c>
      <c r="M116" s="315">
        <f t="shared" si="54"/>
        <v>0</v>
      </c>
      <c r="N116" s="314">
        <f>+'Distribution Pivot Table'!V$180*100</f>
        <v>0</v>
      </c>
      <c r="O116" s="316">
        <f t="shared" si="55"/>
        <v>0</v>
      </c>
      <c r="P116" s="317">
        <f t="shared" si="55"/>
        <v>0</v>
      </c>
      <c r="Q116" s="317">
        <f t="shared" si="56"/>
        <v>0</v>
      </c>
      <c r="R116" s="302">
        <f t="shared" si="51"/>
        <v>0</v>
      </c>
      <c r="S116" s="302">
        <f t="shared" si="52"/>
        <v>0</v>
      </c>
    </row>
    <row r="117" spans="1:24">
      <c r="A117" s="229"/>
      <c r="B117" s="312"/>
      <c r="C117" s="312"/>
      <c r="D117" s="312"/>
      <c r="E117" s="313"/>
      <c r="F117" s="314"/>
      <c r="G117" s="312"/>
      <c r="H117" s="312"/>
      <c r="I117" s="313"/>
      <c r="J117" s="314"/>
      <c r="K117" s="312"/>
      <c r="L117" s="312"/>
      <c r="M117" s="315"/>
      <c r="N117" s="314"/>
      <c r="O117" s="316"/>
      <c r="P117" s="317"/>
      <c r="Q117" s="317"/>
      <c r="R117" s="302"/>
      <c r="S117" s="302"/>
    </row>
    <row r="118" spans="1:24">
      <c r="A118" s="229" t="s">
        <v>943</v>
      </c>
      <c r="B118" s="312">
        <f>+'Distribution Pivot Table'!V$184*100</f>
        <v>0</v>
      </c>
      <c r="C118" s="312">
        <f>+'Distribution Pivot Table'!V$186*100</f>
        <v>0</v>
      </c>
      <c r="D118" s="312">
        <f>+'Distribution Pivot Table'!V$188*100</f>
        <v>0</v>
      </c>
      <c r="E118" s="313">
        <f t="shared" si="46"/>
        <v>0</v>
      </c>
      <c r="F118" s="314">
        <f>+'Distribution Pivot Table'!V$190*100</f>
        <v>0</v>
      </c>
      <c r="G118" s="312">
        <f>+'Distribution Pivot Table'!V$192*100</f>
        <v>0</v>
      </c>
      <c r="H118" s="312">
        <f>+'Distribution Pivot Table'!V$194*100</f>
        <v>0</v>
      </c>
      <c r="I118" s="313">
        <f t="shared" ref="I118:I121" si="57">SUM(F118:H118)</f>
        <v>0</v>
      </c>
      <c r="J118" s="314">
        <f>+'Distribution Pivot Table'!V$196*100</f>
        <v>0</v>
      </c>
      <c r="K118" s="312">
        <f>+'Distribution Pivot Table'!V$198*100</f>
        <v>0</v>
      </c>
      <c r="L118" s="312">
        <f>+'Distribution Pivot Table'!V$200*100</f>
        <v>0</v>
      </c>
      <c r="M118" s="315">
        <f t="shared" ref="M118:M121" si="58">SUM(J118:L118)</f>
        <v>0</v>
      </c>
      <c r="N118" s="314">
        <f>+'Distribution Pivot Table'!V$202*100</f>
        <v>0</v>
      </c>
      <c r="O118" s="316">
        <f t="shared" ref="O118:P121" si="59">+B118+F118+J118</f>
        <v>0</v>
      </c>
      <c r="P118" s="317">
        <f t="shared" si="59"/>
        <v>0</v>
      </c>
      <c r="Q118" s="317">
        <f t="shared" ref="Q118:Q121" si="60">+D118+H118+L118+N118</f>
        <v>0</v>
      </c>
      <c r="R118" s="302">
        <f t="shared" si="51"/>
        <v>0</v>
      </c>
      <c r="S118" s="302">
        <f t="shared" si="52"/>
        <v>0</v>
      </c>
    </row>
    <row r="119" spans="1:24">
      <c r="A119" s="229" t="s">
        <v>944</v>
      </c>
      <c r="B119" s="312">
        <f>+'Distribution Pivot Table'!V$206*100</f>
        <v>0.24311183144246357</v>
      </c>
      <c r="C119" s="320">
        <f>+'Distribution Pivot Table'!V$208*100</f>
        <v>9.004141905276427E-3</v>
      </c>
      <c r="D119" s="320">
        <f>+'Distribution Pivot Table'!V$210*108</f>
        <v>0</v>
      </c>
      <c r="E119" s="313">
        <f t="shared" si="46"/>
        <v>0.25211597334774</v>
      </c>
      <c r="F119" s="314">
        <f>+'Distribution Pivot Table'!V$212*100</f>
        <v>55.195389879344503</v>
      </c>
      <c r="G119" s="312">
        <f>+'Distribution Pivot Table'!V$214*100</f>
        <v>0.14406627048442283</v>
      </c>
      <c r="H119" s="312">
        <f>+'Distribution Pivot Table'!V$216*100</f>
        <v>0.11705384476859354</v>
      </c>
      <c r="I119" s="313">
        <f t="shared" si="57"/>
        <v>55.456509994597518</v>
      </c>
      <c r="J119" s="314">
        <f>+'Distribution Pivot Table'!V$218*100</f>
        <v>34.107689537187106</v>
      </c>
      <c r="K119" s="312">
        <f>+'Distribution Pivot Table'!V$220*100</f>
        <v>8.7430217900234108</v>
      </c>
      <c r="L119" s="312">
        <f>+'Distribution Pivot Table'!V$222*100</f>
        <v>1.4046461372231227</v>
      </c>
      <c r="M119" s="315">
        <f t="shared" si="58"/>
        <v>44.255357464433644</v>
      </c>
      <c r="N119" s="314">
        <f>+'Distribution Pivot Table'!V$224*100</f>
        <v>3.6016567621105708E-2</v>
      </c>
      <c r="O119" s="316">
        <f t="shared" si="59"/>
        <v>89.546191247974065</v>
      </c>
      <c r="P119" s="317">
        <f t="shared" si="59"/>
        <v>8.8960922024131097</v>
      </c>
      <c r="Q119" s="317">
        <f t="shared" si="60"/>
        <v>1.557716549612822</v>
      </c>
      <c r="R119" s="302">
        <f t="shared" si="51"/>
        <v>100</v>
      </c>
      <c r="S119" s="302">
        <f t="shared" si="52"/>
        <v>100</v>
      </c>
    </row>
    <row r="120" spans="1:24">
      <c r="A120" s="229" t="s">
        <v>945</v>
      </c>
      <c r="B120" s="312">
        <f>+'Distribution Pivot Table'!V$228*100</f>
        <v>0</v>
      </c>
      <c r="C120" s="312">
        <f>+'Distribution Pivot Table'!V$230*100</f>
        <v>0</v>
      </c>
      <c r="D120" s="312">
        <f>+'Distribution Pivot Table'!V$232*100</f>
        <v>0</v>
      </c>
      <c r="E120" s="313">
        <f t="shared" si="46"/>
        <v>0</v>
      </c>
      <c r="F120" s="314">
        <f>+'Distribution Pivot Table'!V$234*100</f>
        <v>0</v>
      </c>
      <c r="G120" s="312">
        <f>+'Distribution Pivot Table'!V$236*100</f>
        <v>0</v>
      </c>
      <c r="H120" s="312">
        <f>+'Distribution Pivot Table'!V$238*100</f>
        <v>0</v>
      </c>
      <c r="I120" s="313">
        <f t="shared" si="57"/>
        <v>0</v>
      </c>
      <c r="J120" s="314">
        <f>+'Distribution Pivot Table'!V$240*100</f>
        <v>0</v>
      </c>
      <c r="K120" s="312">
        <f>+'Distribution Pivot Table'!V$242*100</f>
        <v>0</v>
      </c>
      <c r="L120" s="312">
        <f>+'Distribution Pivot Table'!V$244*100</f>
        <v>0</v>
      </c>
      <c r="M120" s="315">
        <f t="shared" si="58"/>
        <v>0</v>
      </c>
      <c r="N120" s="314">
        <f>+'Distribution Pivot Table'!V$246*100</f>
        <v>0</v>
      </c>
      <c r="O120" s="316">
        <f t="shared" si="59"/>
        <v>0</v>
      </c>
      <c r="P120" s="317">
        <f t="shared" si="59"/>
        <v>0</v>
      </c>
      <c r="Q120" s="317">
        <f t="shared" si="60"/>
        <v>0</v>
      </c>
      <c r="R120" s="302">
        <f t="shared" si="51"/>
        <v>0</v>
      </c>
      <c r="S120" s="302">
        <f t="shared" si="52"/>
        <v>0</v>
      </c>
      <c r="X120" s="251"/>
    </row>
    <row r="121" spans="1:24">
      <c r="A121" s="229" t="s">
        <v>946</v>
      </c>
      <c r="B121" s="312">
        <f>+'Distribution Pivot Table'!V$250*100</f>
        <v>0</v>
      </c>
      <c r="C121" s="312">
        <f>+'Distribution Pivot Table'!V$252*100</f>
        <v>0</v>
      </c>
      <c r="D121" s="312">
        <f>+'Distribution Pivot Table'!V$254*100</f>
        <v>0</v>
      </c>
      <c r="E121" s="313">
        <f t="shared" si="46"/>
        <v>0</v>
      </c>
      <c r="F121" s="314">
        <f>+'Distribution Pivot Table'!V$256*100</f>
        <v>0</v>
      </c>
      <c r="G121" s="312">
        <f>+'Distribution Pivot Table'!V$258*100</f>
        <v>0</v>
      </c>
      <c r="H121" s="312">
        <f>+'Distribution Pivot Table'!V$260*100</f>
        <v>0</v>
      </c>
      <c r="I121" s="313">
        <f t="shared" si="57"/>
        <v>0</v>
      </c>
      <c r="J121" s="314">
        <f>+'Distribution Pivot Table'!V$262*100</f>
        <v>0</v>
      </c>
      <c r="K121" s="312">
        <f>+'Distribution Pivot Table'!V$264*100</f>
        <v>0</v>
      </c>
      <c r="L121" s="312">
        <f>+'Distribution Pivot Table'!V$266*100</f>
        <v>0</v>
      </c>
      <c r="M121" s="315">
        <f t="shared" si="58"/>
        <v>0</v>
      </c>
      <c r="N121" s="314">
        <f>+'Distribution Pivot Table'!V$268*100</f>
        <v>0</v>
      </c>
      <c r="O121" s="316">
        <f t="shared" si="59"/>
        <v>0</v>
      </c>
      <c r="P121" s="317">
        <f t="shared" si="59"/>
        <v>0</v>
      </c>
      <c r="Q121" s="317">
        <f t="shared" si="60"/>
        <v>0</v>
      </c>
      <c r="R121" s="302">
        <f t="shared" si="51"/>
        <v>0</v>
      </c>
      <c r="S121" s="302">
        <f t="shared" si="52"/>
        <v>0</v>
      </c>
    </row>
    <row r="122" spans="1:24">
      <c r="A122" s="229"/>
      <c r="B122" s="312"/>
      <c r="C122" s="312"/>
      <c r="D122" s="312"/>
      <c r="E122" s="313"/>
      <c r="F122" s="314"/>
      <c r="G122" s="312"/>
      <c r="H122" s="312"/>
      <c r="I122" s="313"/>
      <c r="J122" s="314"/>
      <c r="K122" s="312"/>
      <c r="L122" s="312"/>
      <c r="M122" s="315"/>
      <c r="N122" s="314"/>
      <c r="O122" s="316"/>
      <c r="P122" s="317"/>
      <c r="Q122" s="317"/>
      <c r="R122" s="302"/>
      <c r="S122" s="302"/>
    </row>
    <row r="123" spans="1:24">
      <c r="A123" s="229" t="s">
        <v>947</v>
      </c>
      <c r="B123" s="312">
        <f>+'Distribution Pivot Table'!V$272*100</f>
        <v>22.125155999286861</v>
      </c>
      <c r="C123" s="312">
        <f>+'Distribution Pivot Table'!V$274*100</f>
        <v>0.32091281868425742</v>
      </c>
      <c r="D123" s="312">
        <f>+'Distribution Pivot Table'!V$276*100</f>
        <v>0</v>
      </c>
      <c r="E123" s="313">
        <f t="shared" si="46"/>
        <v>22.446068817971117</v>
      </c>
      <c r="F123" s="314">
        <f>+'Distribution Pivot Table'!V$278*100</f>
        <v>30.718488144054202</v>
      </c>
      <c r="G123" s="312">
        <f>+'Distribution Pivot Table'!V$280*100</f>
        <v>1.6937065430558031</v>
      </c>
      <c r="H123" s="312">
        <f>+'Distribution Pivot Table'!V$282*100</f>
        <v>0</v>
      </c>
      <c r="I123" s="313">
        <f t="shared" ref="I123:I126" si="61">SUM(F123:H123)</f>
        <v>32.412194687110002</v>
      </c>
      <c r="J123" s="314">
        <f>+'Distribution Pivot Table'!V$284*100</f>
        <v>23.890176502050274</v>
      </c>
      <c r="K123" s="312">
        <f>+'Distribution Pivot Table'!V$286*100</f>
        <v>5.0989481190943122</v>
      </c>
      <c r="L123" s="312">
        <f>+'Distribution Pivot Table'!V$288*100</f>
        <v>0</v>
      </c>
      <c r="M123" s="315">
        <f t="shared" ref="M123:M126" si="62">SUM(J123:L123)</f>
        <v>28.989124621144587</v>
      </c>
      <c r="N123" s="314">
        <f>+'Distribution Pivot Table'!V$290*100</f>
        <v>16.152611873774291</v>
      </c>
      <c r="O123" s="316">
        <f t="shared" ref="O123:P126" si="63">+B123+F123+J123</f>
        <v>76.733820645391347</v>
      </c>
      <c r="P123" s="317">
        <f t="shared" si="63"/>
        <v>7.113567480834373</v>
      </c>
      <c r="Q123" s="317">
        <f t="shared" ref="Q123:Q126" si="64">+D123+H123+L123+N123</f>
        <v>16.152611873774291</v>
      </c>
      <c r="R123" s="302">
        <f t="shared" si="51"/>
        <v>100</v>
      </c>
      <c r="S123" s="302">
        <f t="shared" si="52"/>
        <v>100.00000000000001</v>
      </c>
    </row>
    <row r="124" spans="1:24">
      <c r="A124" s="229" t="s">
        <v>948</v>
      </c>
      <c r="B124" s="312">
        <f>+'Distribution Pivot Table'!V294*100</f>
        <v>16.267869661962386</v>
      </c>
      <c r="C124" s="312">
        <f>+'Distribution Pivot Table'!V296*100</f>
        <v>1.4021397872405279</v>
      </c>
      <c r="D124" s="312">
        <f>+'Distribution Pivot Table'!V298*100</f>
        <v>0</v>
      </c>
      <c r="E124" s="313">
        <f t="shared" si="46"/>
        <v>17.670009449202915</v>
      </c>
      <c r="F124" s="314">
        <f>+'Distribution Pivot Table'!V300*100</f>
        <v>19.901240588898713</v>
      </c>
      <c r="G124" s="312">
        <f>+'Distribution Pivot Table'!V302*100</f>
        <v>2.0696802511659098</v>
      </c>
      <c r="H124" s="312">
        <f>+'Distribution Pivot Table'!V304*100</f>
        <v>0</v>
      </c>
      <c r="I124" s="313">
        <f t="shared" si="61"/>
        <v>21.970920840064622</v>
      </c>
      <c r="J124" s="314">
        <f>+'Distribution Pivot Table'!V306*100</f>
        <v>33.188039137988845</v>
      </c>
      <c r="K124" s="312">
        <f>+'Distribution Pivot Table'!V308*100</f>
        <v>20.806535190660529</v>
      </c>
      <c r="L124" s="312">
        <f>+'Distribution Pivot Table'!V310*100</f>
        <v>0</v>
      </c>
      <c r="M124" s="315">
        <f t="shared" si="62"/>
        <v>53.994574328649378</v>
      </c>
      <c r="N124" s="314">
        <f>+'Distribution Pivot Table'!V312*100</f>
        <v>6.3644953820830921</v>
      </c>
      <c r="O124" s="316">
        <f t="shared" si="63"/>
        <v>69.357149388849933</v>
      </c>
      <c r="P124" s="317">
        <f t="shared" si="63"/>
        <v>24.278355229066968</v>
      </c>
      <c r="Q124" s="317">
        <f t="shared" si="64"/>
        <v>6.3644953820830921</v>
      </c>
      <c r="R124" s="302">
        <f t="shared" si="51"/>
        <v>100</v>
      </c>
      <c r="S124" s="302">
        <f t="shared" si="52"/>
        <v>100</v>
      </c>
    </row>
    <row r="125" spans="1:24">
      <c r="A125" s="229" t="s">
        <v>949</v>
      </c>
      <c r="B125" s="312">
        <f>+'Distribution Pivot Table'!V316*100</f>
        <v>1.0779436152570481</v>
      </c>
      <c r="C125" s="320">
        <f>+'Distribution Pivot Table'!V318*100</f>
        <v>0</v>
      </c>
      <c r="D125" s="312">
        <f>+'Distribution Pivot Table'!V320*100</f>
        <v>0</v>
      </c>
      <c r="E125" s="313">
        <f t="shared" si="46"/>
        <v>1.0779436152570481</v>
      </c>
      <c r="F125" s="314">
        <f>+'Distribution Pivot Table'!V322*100</f>
        <v>71.683250414593701</v>
      </c>
      <c r="G125" s="312">
        <f>+'Distribution Pivot Table'!V324*100</f>
        <v>1.1194029850746268</v>
      </c>
      <c r="H125" s="312">
        <f>+'Distribution Pivot Table'!V326*100</f>
        <v>0</v>
      </c>
      <c r="I125" s="313">
        <f t="shared" si="61"/>
        <v>72.80265339966833</v>
      </c>
      <c r="J125" s="314">
        <f>+'Distribution Pivot Table'!V328*100</f>
        <v>21.07517965726921</v>
      </c>
      <c r="K125" s="312">
        <f>+'Distribution Pivot Table'!V330*100</f>
        <v>1.9762299613045882</v>
      </c>
      <c r="L125" s="312">
        <f>+'Distribution Pivot Table'!V332*100</f>
        <v>0</v>
      </c>
      <c r="M125" s="315">
        <f t="shared" si="62"/>
        <v>23.0514096185738</v>
      </c>
      <c r="N125" s="314">
        <f>+'Distribution Pivot Table'!V334*100</f>
        <v>3.0679933665008292</v>
      </c>
      <c r="O125" s="316">
        <f t="shared" si="63"/>
        <v>93.836373687119959</v>
      </c>
      <c r="P125" s="317">
        <f t="shared" si="63"/>
        <v>3.0956329463792152</v>
      </c>
      <c r="Q125" s="317">
        <f t="shared" si="64"/>
        <v>3.0679933665008292</v>
      </c>
      <c r="R125" s="302">
        <f t="shared" si="51"/>
        <v>100</v>
      </c>
      <c r="S125" s="302">
        <f t="shared" si="52"/>
        <v>100</v>
      </c>
    </row>
    <row r="126" spans="1:24">
      <c r="A126" s="238" t="s">
        <v>950</v>
      </c>
      <c r="B126" s="326">
        <f>+'Distribution Pivot Table'!V338*100</f>
        <v>31.126237623762375</v>
      </c>
      <c r="C126" s="326">
        <f>+'Distribution Pivot Table'!V340*100</f>
        <v>0.12376237623762376</v>
      </c>
      <c r="D126" s="326">
        <f>+'Distribution Pivot Table'!V342*100</f>
        <v>0</v>
      </c>
      <c r="E126" s="328">
        <f t="shared" si="46"/>
        <v>31.25</v>
      </c>
      <c r="F126" s="329">
        <f>+'Distribution Pivot Table'!V344*100</f>
        <v>40.779702970297024</v>
      </c>
      <c r="G126" s="326">
        <f>+'Distribution Pivot Table'!V346*100</f>
        <v>0.24752475247524752</v>
      </c>
      <c r="H126" s="326">
        <f>+'Distribution Pivot Table'!V348*100</f>
        <v>0</v>
      </c>
      <c r="I126" s="328">
        <f t="shared" si="61"/>
        <v>41.027227722772274</v>
      </c>
      <c r="J126" s="329">
        <f>+'Distribution Pivot Table'!V350*100</f>
        <v>21.287128712871286</v>
      </c>
      <c r="K126" s="326">
        <f>+'Distribution Pivot Table'!V352*100</f>
        <v>3.8366336633663365</v>
      </c>
      <c r="L126" s="326">
        <f>+'Distribution Pivot Table'!V354*100</f>
        <v>0</v>
      </c>
      <c r="M126" s="330">
        <f t="shared" si="62"/>
        <v>25.123762376237622</v>
      </c>
      <c r="N126" s="329">
        <f>+'Distribution Pivot Table'!V356*100</f>
        <v>2.5990099009900991</v>
      </c>
      <c r="O126" s="331">
        <f t="shared" si="63"/>
        <v>93.193069306930681</v>
      </c>
      <c r="P126" s="332">
        <f t="shared" si="63"/>
        <v>4.2079207920792081</v>
      </c>
      <c r="Q126" s="332">
        <f t="shared" si="64"/>
        <v>2.5990099009900991</v>
      </c>
      <c r="R126" s="302">
        <f t="shared" si="51"/>
        <v>100</v>
      </c>
      <c r="S126" s="302">
        <f t="shared" si="52"/>
        <v>99.999999999999986</v>
      </c>
    </row>
    <row r="127" spans="1:24">
      <c r="A127" s="242" t="s">
        <v>951</v>
      </c>
      <c r="B127" s="229"/>
      <c r="C127" s="229"/>
      <c r="D127" s="229"/>
      <c r="E127" s="229"/>
    </row>
    <row r="128" spans="1:24">
      <c r="A128" s="242"/>
      <c r="B128" s="272"/>
      <c r="C128" s="272"/>
      <c r="D128" s="272"/>
      <c r="E128" s="333"/>
      <c r="F128" s="272"/>
      <c r="G128" s="272"/>
      <c r="H128" s="272"/>
      <c r="I128" s="333"/>
      <c r="J128" s="272"/>
      <c r="K128" s="272"/>
      <c r="L128" s="272"/>
      <c r="M128" s="333"/>
      <c r="N128" s="272"/>
      <c r="O128" s="245"/>
      <c r="P128" s="245"/>
      <c r="R128" s="67"/>
    </row>
    <row r="129" spans="1:19">
      <c r="A129" s="229"/>
      <c r="B129" s="229"/>
      <c r="C129" s="229"/>
      <c r="D129" s="229"/>
      <c r="E129" s="229"/>
    </row>
    <row r="130" spans="1:19">
      <c r="Q130" s="244" t="s">
        <v>1303</v>
      </c>
    </row>
    <row r="131" spans="1:19" ht="18">
      <c r="A131" s="205" t="s">
        <v>1003</v>
      </c>
      <c r="B131" s="207"/>
      <c r="C131" s="207"/>
      <c r="D131" s="207"/>
      <c r="E131" s="207"/>
      <c r="F131" s="206"/>
      <c r="G131" s="206"/>
      <c r="H131" s="206"/>
      <c r="I131" s="207"/>
      <c r="J131" s="206"/>
      <c r="K131" s="206"/>
      <c r="L131" s="206"/>
      <c r="M131" s="207"/>
      <c r="N131" s="206"/>
      <c r="O131" s="206"/>
      <c r="P131" s="206"/>
      <c r="Q131" s="206"/>
      <c r="R131" s="280" t="s">
        <v>10</v>
      </c>
    </row>
    <row r="132" spans="1:19" ht="18">
      <c r="A132" s="205"/>
      <c r="B132" s="207"/>
      <c r="C132" s="207"/>
      <c r="D132" s="207"/>
      <c r="E132" s="207"/>
      <c r="F132" s="206"/>
      <c r="G132" s="206"/>
      <c r="H132" s="206"/>
      <c r="I132" s="207"/>
      <c r="J132" s="206"/>
      <c r="K132" s="206"/>
      <c r="L132" s="206"/>
      <c r="M132" s="207"/>
      <c r="N132" s="206"/>
      <c r="O132" s="206"/>
      <c r="P132" s="206"/>
      <c r="Q132" s="206"/>
      <c r="R132" s="280"/>
    </row>
    <row r="133" spans="1:19" ht="15.75">
      <c r="A133" s="208" t="s">
        <v>1000</v>
      </c>
      <c r="B133" s="207"/>
      <c r="C133" s="207"/>
      <c r="D133" s="207"/>
      <c r="E133" s="207"/>
      <c r="F133" s="206"/>
      <c r="G133" s="206"/>
      <c r="H133" s="206"/>
      <c r="I133" s="207"/>
      <c r="J133" s="206"/>
      <c r="K133" s="206"/>
      <c r="L133" s="206"/>
      <c r="M133" s="207"/>
      <c r="N133" s="206"/>
      <c r="O133" s="206"/>
      <c r="P133" s="206"/>
      <c r="Q133" s="206"/>
      <c r="R133" s="280" t="s">
        <v>10</v>
      </c>
    </row>
    <row r="134" spans="1:19" ht="15.75">
      <c r="A134" s="208" t="s">
        <v>1195</v>
      </c>
      <c r="B134" s="207"/>
      <c r="C134" s="207"/>
      <c r="D134" s="207"/>
      <c r="E134" s="207"/>
      <c r="F134" s="206"/>
      <c r="G134" s="206"/>
      <c r="H134" s="206"/>
      <c r="I134" s="207"/>
      <c r="J134" s="206"/>
      <c r="K134" s="206"/>
      <c r="L134" s="206"/>
      <c r="M134" s="207"/>
      <c r="N134" s="206"/>
      <c r="O134" s="206"/>
      <c r="P134" s="206"/>
      <c r="Q134" s="206"/>
      <c r="R134" s="340"/>
    </row>
    <row r="135" spans="1:19" ht="20.25" customHeight="1">
      <c r="A135" s="212"/>
      <c r="B135" s="212"/>
      <c r="C135" s="212"/>
      <c r="D135" s="212"/>
      <c r="E135" s="212"/>
      <c r="F135" s="212"/>
      <c r="G135" s="212"/>
      <c r="H135" s="212"/>
      <c r="I135" s="212"/>
      <c r="R135" s="281"/>
    </row>
    <row r="136" spans="1:19" ht="20.25" customHeight="1">
      <c r="A136" s="84"/>
      <c r="B136" s="214" t="s">
        <v>925</v>
      </c>
      <c r="C136" s="215"/>
      <c r="D136" s="215"/>
      <c r="E136" s="215"/>
      <c r="F136" s="215"/>
      <c r="G136" s="215"/>
      <c r="H136" s="215"/>
      <c r="I136" s="216"/>
      <c r="J136" s="282" t="s">
        <v>10</v>
      </c>
      <c r="K136" s="283"/>
      <c r="L136" s="283"/>
      <c r="M136" s="284"/>
      <c r="N136" s="650" t="s">
        <v>926</v>
      </c>
      <c r="O136" s="653" t="s">
        <v>990</v>
      </c>
      <c r="P136" s="653" t="s">
        <v>991</v>
      </c>
      <c r="Q136" s="653" t="s">
        <v>992</v>
      </c>
      <c r="R136" s="285"/>
      <c r="S136" s="286"/>
    </row>
    <row r="137" spans="1:19" ht="36.75" customHeight="1">
      <c r="A137" s="206"/>
      <c r="B137" s="215" t="s">
        <v>927</v>
      </c>
      <c r="C137" s="215"/>
      <c r="D137" s="215"/>
      <c r="E137" s="221"/>
      <c r="F137" s="222" t="s">
        <v>928</v>
      </c>
      <c r="G137" s="215"/>
      <c r="H137" s="215"/>
      <c r="I137" s="216"/>
      <c r="J137" s="223" t="s">
        <v>929</v>
      </c>
      <c r="K137" s="215"/>
      <c r="L137" s="215"/>
      <c r="M137" s="216"/>
      <c r="N137" s="651"/>
      <c r="O137" s="654"/>
      <c r="P137" s="654"/>
      <c r="Q137" s="654"/>
      <c r="R137" s="285" t="s">
        <v>993</v>
      </c>
      <c r="S137" s="286" t="s">
        <v>993</v>
      </c>
    </row>
    <row r="138" spans="1:19" ht="32.25" customHeight="1">
      <c r="A138" s="290"/>
      <c r="B138" s="224" t="s">
        <v>930</v>
      </c>
      <c r="C138" s="224" t="s">
        <v>931</v>
      </c>
      <c r="D138" s="224" t="s">
        <v>995</v>
      </c>
      <c r="E138" s="291" t="s">
        <v>933</v>
      </c>
      <c r="F138" s="225" t="s">
        <v>930</v>
      </c>
      <c r="G138" s="224" t="s">
        <v>931</v>
      </c>
      <c r="H138" s="224" t="s">
        <v>995</v>
      </c>
      <c r="I138" s="291" t="s">
        <v>933</v>
      </c>
      <c r="J138" s="226" t="s">
        <v>930</v>
      </c>
      <c r="K138" s="227" t="s">
        <v>931</v>
      </c>
      <c r="L138" s="224" t="s">
        <v>995</v>
      </c>
      <c r="M138" s="226" t="s">
        <v>933</v>
      </c>
      <c r="N138" s="652"/>
      <c r="O138" s="655"/>
      <c r="P138" s="655"/>
      <c r="Q138" s="655"/>
      <c r="R138" s="292"/>
      <c r="S138" s="334"/>
    </row>
    <row r="139" spans="1:19" hidden="1">
      <c r="A139" s="229" t="s">
        <v>934</v>
      </c>
      <c r="B139" s="229"/>
      <c r="C139" s="229"/>
      <c r="D139" s="229"/>
      <c r="E139" s="305"/>
      <c r="F139" s="298"/>
      <c r="G139" s="272"/>
      <c r="H139" s="272"/>
      <c r="I139" s="297"/>
      <c r="J139" s="298"/>
      <c r="K139" s="272"/>
      <c r="L139" s="272"/>
      <c r="M139" s="299"/>
      <c r="N139" s="298"/>
      <c r="O139" s="341"/>
      <c r="P139" s="301"/>
      <c r="Q139" s="301"/>
      <c r="R139" s="302">
        <f>SUM(F139:H139,J139:L139)+N139</f>
        <v>0</v>
      </c>
      <c r="S139" s="335">
        <f>+Q139+P139+O139</f>
        <v>0</v>
      </c>
    </row>
    <row r="140" spans="1:19" hidden="1">
      <c r="A140" s="229"/>
      <c r="B140" s="229"/>
      <c r="C140" s="229"/>
      <c r="D140" s="229"/>
      <c r="E140" s="305"/>
      <c r="F140" s="298"/>
      <c r="G140" s="272"/>
      <c r="H140" s="272"/>
      <c r="I140" s="306"/>
      <c r="J140" s="298"/>
      <c r="K140" s="272"/>
      <c r="L140" s="272"/>
      <c r="M140" s="298"/>
      <c r="N140" s="298"/>
      <c r="O140" s="307"/>
      <c r="P140" s="308"/>
      <c r="Q140" s="308"/>
      <c r="R140" s="285"/>
      <c r="S140" s="286"/>
    </row>
    <row r="141" spans="1:19">
      <c r="A141" s="229" t="s">
        <v>935</v>
      </c>
      <c r="B141" s="312">
        <f>+'Distribution Pivot Table'!W$8*100</f>
        <v>0</v>
      </c>
      <c r="C141" s="312">
        <f>+'Distribution Pivot Table'!W$10*100</f>
        <v>0</v>
      </c>
      <c r="D141" s="312">
        <f>+'Distribution Pivot Table'!W$12*100</f>
        <v>0</v>
      </c>
      <c r="E141" s="313">
        <f t="shared" ref="E141:E159" si="65">SUM(B141:D141)</f>
        <v>0</v>
      </c>
      <c r="F141" s="314">
        <f>+'Distribution Pivot Table'!W$14*100</f>
        <v>0</v>
      </c>
      <c r="G141" s="312">
        <f>+'Distribution Pivot Table'!W$16*100</f>
        <v>0</v>
      </c>
      <c r="H141" s="312">
        <f>+'Distribution Pivot Table'!W$18*100</f>
        <v>0</v>
      </c>
      <c r="I141" s="313">
        <f t="shared" ref="I141:I144" si="66">SUM(F141:H141)</f>
        <v>0</v>
      </c>
      <c r="J141" s="314">
        <f>+'Distribution Pivot Table'!W$20*100</f>
        <v>0</v>
      </c>
      <c r="K141" s="312">
        <f>+'Distribution Pivot Table'!W$22*100</f>
        <v>0</v>
      </c>
      <c r="L141" s="312">
        <f>+'Distribution Pivot Table'!W$24*100</f>
        <v>0</v>
      </c>
      <c r="M141" s="315">
        <f t="shared" ref="M141:M144" si="67">SUM(J141:L141)</f>
        <v>0</v>
      </c>
      <c r="N141" s="314">
        <f>+'Distribution Pivot Table'!W$26*100</f>
        <v>0</v>
      </c>
      <c r="O141" s="316">
        <f t="shared" ref="O141:P144" si="68">+B141+F141+J141</f>
        <v>0</v>
      </c>
      <c r="P141" s="317">
        <f t="shared" si="68"/>
        <v>0</v>
      </c>
      <c r="Q141" s="317">
        <f t="shared" ref="Q141:Q144" si="69">+D141+H141+L141+N141</f>
        <v>0</v>
      </c>
      <c r="R141" s="302">
        <f t="shared" ref="R141:R159" si="70">SUM(B141:D141,F141:H141,J141:L141)+N141</f>
        <v>0</v>
      </c>
      <c r="S141" s="335">
        <f t="shared" ref="S141:S159" si="71">+Q141+P141+O141</f>
        <v>0</v>
      </c>
    </row>
    <row r="142" spans="1:19">
      <c r="A142" s="229" t="s">
        <v>936</v>
      </c>
      <c r="B142" s="312">
        <f>+'Distribution Pivot Table'!W$30*100</f>
        <v>25.851851851851855</v>
      </c>
      <c r="C142" s="312">
        <f>+'Distribution Pivot Table'!W$32*100</f>
        <v>7.1851851851851851</v>
      </c>
      <c r="D142" s="312">
        <f>+'Distribution Pivot Table'!W$34*100</f>
        <v>0</v>
      </c>
      <c r="E142" s="313">
        <f t="shared" si="65"/>
        <v>33.037037037037038</v>
      </c>
      <c r="F142" s="314">
        <f>+'Distribution Pivot Table'!W$36*100</f>
        <v>30.074074074074076</v>
      </c>
      <c r="G142" s="312">
        <f>+'Distribution Pivot Table'!W$38*100</f>
        <v>2.2222222222222223</v>
      </c>
      <c r="H142" s="312">
        <f>+'Distribution Pivot Table'!W$40*100</f>
        <v>0</v>
      </c>
      <c r="I142" s="313">
        <f t="shared" si="66"/>
        <v>32.296296296296298</v>
      </c>
      <c r="J142" s="314">
        <f>+'Distribution Pivot Table'!W$42*100</f>
        <v>26.148148148148149</v>
      </c>
      <c r="K142" s="312">
        <f>+'Distribution Pivot Table'!W$44*100</f>
        <v>5.4074074074074074</v>
      </c>
      <c r="L142" s="312">
        <f>+'Distribution Pivot Table'!W$46*100</f>
        <v>0</v>
      </c>
      <c r="M142" s="315">
        <f t="shared" si="67"/>
        <v>31.555555555555557</v>
      </c>
      <c r="N142" s="314">
        <f>+'Distribution Pivot Table'!W$48*100</f>
        <v>3.1111111111111112</v>
      </c>
      <c r="O142" s="316">
        <f t="shared" si="68"/>
        <v>82.074074074074076</v>
      </c>
      <c r="P142" s="317">
        <f t="shared" si="68"/>
        <v>14.814814814814817</v>
      </c>
      <c r="Q142" s="317">
        <f t="shared" si="69"/>
        <v>3.1111111111111112</v>
      </c>
      <c r="R142" s="302">
        <f t="shared" si="70"/>
        <v>100.00000000000001</v>
      </c>
      <c r="S142" s="302">
        <f t="shared" si="71"/>
        <v>100</v>
      </c>
    </row>
    <row r="143" spans="1:19">
      <c r="A143" s="229" t="s">
        <v>937</v>
      </c>
      <c r="B143" s="312">
        <f>+'Distribution Pivot Table'!W$52*100</f>
        <v>0</v>
      </c>
      <c r="C143" s="312">
        <f>+'Distribution Pivot Table'!W$54*100</f>
        <v>0</v>
      </c>
      <c r="D143" s="312">
        <f>+'Distribution Pivot Table'!W$56*100</f>
        <v>0</v>
      </c>
      <c r="E143" s="313">
        <f t="shared" si="65"/>
        <v>0</v>
      </c>
      <c r="F143" s="314">
        <f>+'Distribution Pivot Table'!W$58*100</f>
        <v>0</v>
      </c>
      <c r="G143" s="312">
        <f>+'Distribution Pivot Table'!W$60*100</f>
        <v>0</v>
      </c>
      <c r="H143" s="312">
        <f>+'Distribution Pivot Table'!W$62*100</f>
        <v>0</v>
      </c>
      <c r="I143" s="313">
        <f t="shared" si="66"/>
        <v>0</v>
      </c>
      <c r="J143" s="314">
        <f>+'Distribution Pivot Table'!W$64*100</f>
        <v>0</v>
      </c>
      <c r="K143" s="312">
        <f>+'Distribution Pivot Table'!W$66*100</f>
        <v>0</v>
      </c>
      <c r="L143" s="312">
        <f>+'Distribution Pivot Table'!W$68*100</f>
        <v>0</v>
      </c>
      <c r="M143" s="315">
        <f t="shared" si="67"/>
        <v>0</v>
      </c>
      <c r="N143" s="314">
        <f>+'Distribution Pivot Table'!W$70*100</f>
        <v>0</v>
      </c>
      <c r="O143" s="316">
        <f t="shared" si="68"/>
        <v>0</v>
      </c>
      <c r="P143" s="317">
        <f t="shared" si="68"/>
        <v>0</v>
      </c>
      <c r="Q143" s="317">
        <f t="shared" si="69"/>
        <v>0</v>
      </c>
      <c r="R143" s="302">
        <f t="shared" si="70"/>
        <v>0</v>
      </c>
      <c r="S143" s="302">
        <f t="shared" si="71"/>
        <v>0</v>
      </c>
    </row>
    <row r="144" spans="1:19">
      <c r="A144" s="229" t="s">
        <v>938</v>
      </c>
      <c r="B144" s="312">
        <f>+'Distribution Pivot Table'!W$74*100</f>
        <v>0</v>
      </c>
      <c r="C144" s="312">
        <f>+'Distribution Pivot Table'!W$76*100</f>
        <v>0</v>
      </c>
      <c r="D144" s="312">
        <f>+'Distribution Pivot Table'!W$78*100</f>
        <v>0</v>
      </c>
      <c r="E144" s="313">
        <f t="shared" si="65"/>
        <v>0</v>
      </c>
      <c r="F144" s="314">
        <f>+'Distribution Pivot Table'!W$80*100</f>
        <v>0</v>
      </c>
      <c r="G144" s="312">
        <f>+'Distribution Pivot Table'!W$82*100</f>
        <v>0</v>
      </c>
      <c r="H144" s="312">
        <f>+'Distribution Pivot Table'!W$84*100</f>
        <v>0</v>
      </c>
      <c r="I144" s="313">
        <f t="shared" si="66"/>
        <v>0</v>
      </c>
      <c r="J144" s="314">
        <f>+'Distribution Pivot Table'!W$86*100</f>
        <v>0</v>
      </c>
      <c r="K144" s="312">
        <f>+'Distribution Pivot Table'!W$88*100</f>
        <v>0</v>
      </c>
      <c r="L144" s="312">
        <f>+'Distribution Pivot Table'!W$90*100</f>
        <v>0</v>
      </c>
      <c r="M144" s="315">
        <f t="shared" si="67"/>
        <v>0</v>
      </c>
      <c r="N144" s="314">
        <f>+'Distribution Pivot Table'!W$92*100</f>
        <v>0</v>
      </c>
      <c r="O144" s="316">
        <f t="shared" si="68"/>
        <v>0</v>
      </c>
      <c r="P144" s="317">
        <f t="shared" si="68"/>
        <v>0</v>
      </c>
      <c r="Q144" s="317">
        <f t="shared" si="69"/>
        <v>0</v>
      </c>
      <c r="R144" s="302">
        <f t="shared" si="70"/>
        <v>0</v>
      </c>
      <c r="S144" s="302">
        <f t="shared" si="71"/>
        <v>0</v>
      </c>
    </row>
    <row r="145" spans="1:24">
      <c r="A145" s="229"/>
      <c r="B145" s="312"/>
      <c r="C145" s="312"/>
      <c r="D145" s="312"/>
      <c r="E145" s="313"/>
      <c r="F145" s="314"/>
      <c r="G145" s="312"/>
      <c r="H145" s="312"/>
      <c r="I145" s="313"/>
      <c r="J145" s="314"/>
      <c r="K145" s="312"/>
      <c r="L145" s="312"/>
      <c r="M145" s="315"/>
      <c r="N145" s="314"/>
      <c r="O145" s="316"/>
      <c r="P145" s="317"/>
      <c r="Q145" s="317"/>
      <c r="R145" s="302"/>
      <c r="S145" s="302"/>
    </row>
    <row r="146" spans="1:24">
      <c r="A146" s="229" t="s">
        <v>939</v>
      </c>
      <c r="B146" s="312">
        <f>+'Distribution Pivot Table'!W$96*100</f>
        <v>2.4843024843024843</v>
      </c>
      <c r="C146" s="312">
        <f>+'Distribution Pivot Table'!W$98*100</f>
        <v>0.32760032760032765</v>
      </c>
      <c r="D146" s="312">
        <f>+'Distribution Pivot Table'!W$100*100</f>
        <v>0</v>
      </c>
      <c r="E146" s="313">
        <f t="shared" si="65"/>
        <v>2.811902811902812</v>
      </c>
      <c r="F146" s="314">
        <f>+'Distribution Pivot Table'!W$102*100</f>
        <v>41.87824187824188</v>
      </c>
      <c r="G146" s="312">
        <f>+'Distribution Pivot Table'!W$104*100</f>
        <v>5.9650559650559654</v>
      </c>
      <c r="H146" s="312">
        <f>+'Distribution Pivot Table'!W$106*100</f>
        <v>0</v>
      </c>
      <c r="I146" s="313">
        <f t="shared" ref="I146:I149" si="72">SUM(F146:H146)</f>
        <v>47.843297843297847</v>
      </c>
      <c r="J146" s="314">
        <f>+'Distribution Pivot Table'!W$108*100</f>
        <v>35.940485940485942</v>
      </c>
      <c r="K146" s="312">
        <f>+'Distribution Pivot Table'!W$110*100</f>
        <v>13.377013377013377</v>
      </c>
      <c r="L146" s="312">
        <f>+'Distribution Pivot Table'!W$112*100</f>
        <v>0</v>
      </c>
      <c r="M146" s="315">
        <f t="shared" ref="M146:M149" si="73">SUM(J146:L146)</f>
        <v>49.317499317499319</v>
      </c>
      <c r="N146" s="314">
        <f>+'Distribution Pivot Table'!W$114*100</f>
        <v>2.7300027300027303E-2</v>
      </c>
      <c r="O146" s="316">
        <f t="shared" ref="O146:P149" si="74">+B146+F146+J146</f>
        <v>80.303030303030312</v>
      </c>
      <c r="P146" s="317">
        <f t="shared" si="74"/>
        <v>19.66966966966967</v>
      </c>
      <c r="Q146" s="317">
        <f t="shared" ref="Q146:Q149" si="75">+D146+H146+L146+N146</f>
        <v>2.7300027300027303E-2</v>
      </c>
      <c r="R146" s="302">
        <f t="shared" si="70"/>
        <v>100.00000000000001</v>
      </c>
      <c r="S146" s="302">
        <f t="shared" si="71"/>
        <v>100</v>
      </c>
    </row>
    <row r="147" spans="1:24">
      <c r="A147" s="229" t="s">
        <v>940</v>
      </c>
      <c r="B147" s="312">
        <f>+'Distribution Pivot Table'!W$118*100</f>
        <v>5.1094890510948909</v>
      </c>
      <c r="C147" s="312">
        <f>+'Distribution Pivot Table'!W$120*100</f>
        <v>0</v>
      </c>
      <c r="D147" s="312">
        <f>+'Distribution Pivot Table'!W$122*100</f>
        <v>0</v>
      </c>
      <c r="E147" s="313">
        <f t="shared" si="65"/>
        <v>5.1094890510948909</v>
      </c>
      <c r="F147" s="314">
        <f>+'Distribution Pivot Table'!W$124*100</f>
        <v>35.036496350364963</v>
      </c>
      <c r="G147" s="312">
        <f>+'Distribution Pivot Table'!W$126*100</f>
        <v>1.4598540145985401</v>
      </c>
      <c r="H147" s="312">
        <f>+'Distribution Pivot Table'!W$128*100</f>
        <v>0</v>
      </c>
      <c r="I147" s="313">
        <f t="shared" si="72"/>
        <v>36.496350364963504</v>
      </c>
      <c r="J147" s="314">
        <f>+'Distribution Pivot Table'!W$130*100</f>
        <v>40.145985401459853</v>
      </c>
      <c r="K147" s="312">
        <f>+'Distribution Pivot Table'!W$132*100</f>
        <v>6.5693430656934311</v>
      </c>
      <c r="L147" s="312">
        <f>+'Distribution Pivot Table'!W$134*100</f>
        <v>0</v>
      </c>
      <c r="M147" s="315">
        <f t="shared" si="73"/>
        <v>46.715328467153284</v>
      </c>
      <c r="N147" s="314">
        <f>+'Distribution Pivot Table'!W$136*100</f>
        <v>7.2992700729926998</v>
      </c>
      <c r="O147" s="316">
        <f t="shared" si="74"/>
        <v>80.291970802919707</v>
      </c>
      <c r="P147" s="317">
        <f t="shared" si="74"/>
        <v>8.0291970802919721</v>
      </c>
      <c r="Q147" s="317">
        <f t="shared" si="75"/>
        <v>7.2992700729926998</v>
      </c>
      <c r="R147" s="302">
        <f t="shared" si="70"/>
        <v>95.62043795620437</v>
      </c>
      <c r="S147" s="302">
        <f t="shared" si="71"/>
        <v>95.620437956204384</v>
      </c>
    </row>
    <row r="148" spans="1:24">
      <c r="A148" s="229" t="s">
        <v>941</v>
      </c>
      <c r="B148" s="312">
        <f>+'Distribution Pivot Table'!W$140*100</f>
        <v>22.010178117048344</v>
      </c>
      <c r="C148" s="312">
        <f>+'Distribution Pivot Table'!W$142*100</f>
        <v>1.1450381679389312</v>
      </c>
      <c r="D148" s="312">
        <f>+'Distribution Pivot Table'!W$144*100</f>
        <v>0</v>
      </c>
      <c r="E148" s="313">
        <f t="shared" si="65"/>
        <v>23.155216284987276</v>
      </c>
      <c r="F148" s="314">
        <f>+'Distribution Pivot Table'!W$146*100</f>
        <v>27.958015267175572</v>
      </c>
      <c r="G148" s="312">
        <f>+'Distribution Pivot Table'!W$148*100</f>
        <v>2.385496183206107</v>
      </c>
      <c r="H148" s="312">
        <f>+'Distribution Pivot Table'!W$150*100</f>
        <v>0</v>
      </c>
      <c r="I148" s="313">
        <f t="shared" si="72"/>
        <v>30.34351145038168</v>
      </c>
      <c r="J148" s="314">
        <f>+'Distribution Pivot Table'!W$152*100</f>
        <v>32.824427480916029</v>
      </c>
      <c r="K148" s="312">
        <f>+'Distribution Pivot Table'!W$154*100</f>
        <v>13.676844783715012</v>
      </c>
      <c r="L148" s="312">
        <f>+'Distribution Pivot Table'!W$156*100</f>
        <v>0</v>
      </c>
      <c r="M148" s="315">
        <f t="shared" si="73"/>
        <v>46.501272264631041</v>
      </c>
      <c r="N148" s="314">
        <f>+'Distribution Pivot Table'!W$158*100</f>
        <v>0</v>
      </c>
      <c r="O148" s="316">
        <f t="shared" si="74"/>
        <v>82.792620865139952</v>
      </c>
      <c r="P148" s="317">
        <f t="shared" si="74"/>
        <v>17.207379134860052</v>
      </c>
      <c r="Q148" s="317">
        <f t="shared" si="75"/>
        <v>0</v>
      </c>
      <c r="R148" s="302">
        <f t="shared" si="70"/>
        <v>100</v>
      </c>
      <c r="S148" s="302">
        <f t="shared" si="71"/>
        <v>100</v>
      </c>
    </row>
    <row r="149" spans="1:24">
      <c r="A149" s="229" t="s">
        <v>942</v>
      </c>
      <c r="B149" s="312">
        <f>+'Distribution Pivot Table'!W$162*100</f>
        <v>0</v>
      </c>
      <c r="C149" s="312">
        <f>+'Distribution Pivot Table'!W$164*100</f>
        <v>0</v>
      </c>
      <c r="D149" s="312">
        <f>+'Distribution Pivot Table'!W$166*100</f>
        <v>0</v>
      </c>
      <c r="E149" s="313">
        <f t="shared" si="65"/>
        <v>0</v>
      </c>
      <c r="F149" s="314">
        <f>+'Distribution Pivot Table'!W$168*100</f>
        <v>0</v>
      </c>
      <c r="G149" s="312">
        <f>+'Distribution Pivot Table'!W$170*100</f>
        <v>0</v>
      </c>
      <c r="H149" s="312">
        <f>+'Distribution Pivot Table'!W$172*100</f>
        <v>0</v>
      </c>
      <c r="I149" s="313">
        <f t="shared" si="72"/>
        <v>0</v>
      </c>
      <c r="J149" s="314">
        <f>+'Distribution Pivot Table'!W$174*100</f>
        <v>0</v>
      </c>
      <c r="K149" s="312">
        <f>+'Distribution Pivot Table'!W$176*100</f>
        <v>0</v>
      </c>
      <c r="L149" s="312">
        <f>+'Distribution Pivot Table'!W$178*100</f>
        <v>0</v>
      </c>
      <c r="M149" s="315">
        <f t="shared" si="73"/>
        <v>0</v>
      </c>
      <c r="N149" s="314">
        <f>+'Distribution Pivot Table'!W$180*100</f>
        <v>0</v>
      </c>
      <c r="O149" s="316">
        <f t="shared" si="74"/>
        <v>0</v>
      </c>
      <c r="P149" s="317">
        <f t="shared" si="74"/>
        <v>0</v>
      </c>
      <c r="Q149" s="317">
        <f t="shared" si="75"/>
        <v>0</v>
      </c>
      <c r="R149" s="302">
        <f t="shared" si="70"/>
        <v>0</v>
      </c>
      <c r="S149" s="302">
        <f t="shared" si="71"/>
        <v>0</v>
      </c>
    </row>
    <row r="150" spans="1:24">
      <c r="A150" s="229"/>
      <c r="B150" s="312"/>
      <c r="C150" s="312"/>
      <c r="D150" s="312"/>
      <c r="E150" s="313"/>
      <c r="F150" s="314"/>
      <c r="G150" s="312"/>
      <c r="H150" s="312"/>
      <c r="I150" s="313"/>
      <c r="J150" s="314"/>
      <c r="K150" s="312"/>
      <c r="L150" s="312"/>
      <c r="M150" s="315"/>
      <c r="N150" s="314"/>
      <c r="O150" s="316"/>
      <c r="P150" s="317"/>
      <c r="Q150" s="317"/>
      <c r="R150" s="302"/>
      <c r="S150" s="302"/>
    </row>
    <row r="151" spans="1:24">
      <c r="A151" s="229" t="s">
        <v>943</v>
      </c>
      <c r="B151" s="312">
        <f>+'Distribution Pivot Table'!W$184*100</f>
        <v>9.1165413533834592</v>
      </c>
      <c r="C151" s="312">
        <f>+'Distribution Pivot Table'!W$186*100</f>
        <v>0.23496240601503759</v>
      </c>
      <c r="D151" s="312">
        <f>+'Distribution Pivot Table'!W$188*100</f>
        <v>0</v>
      </c>
      <c r="E151" s="313">
        <f t="shared" si="65"/>
        <v>9.3515037593984971</v>
      </c>
      <c r="F151" s="314">
        <f>+'Distribution Pivot Table'!W$190*100</f>
        <v>24.389097744360903</v>
      </c>
      <c r="G151" s="312">
        <f>+'Distribution Pivot Table'!W$192*100</f>
        <v>0.98684210526315785</v>
      </c>
      <c r="H151" s="312">
        <f>+'Distribution Pivot Table'!W$194*100</f>
        <v>0</v>
      </c>
      <c r="I151" s="313">
        <f t="shared" ref="I151:I154" si="76">SUM(F151:H151)</f>
        <v>25.375939849624061</v>
      </c>
      <c r="J151" s="314">
        <f>+'Distribution Pivot Table'!W$196*100</f>
        <v>52.584586466165419</v>
      </c>
      <c r="K151" s="312">
        <f>+'Distribution Pivot Table'!W$198*100</f>
        <v>4.981203007518797</v>
      </c>
      <c r="L151" s="312">
        <f>+'Distribution Pivot Table'!W$200*100</f>
        <v>0</v>
      </c>
      <c r="M151" s="315">
        <f t="shared" ref="M151:M154" si="77">SUM(J151:L151)</f>
        <v>57.56578947368422</v>
      </c>
      <c r="N151" s="314">
        <f>+'Distribution Pivot Table'!W$202*100</f>
        <v>7.7067669172932325</v>
      </c>
      <c r="O151" s="316">
        <f t="shared" ref="O151:P154" si="78">+B151+F151+J151</f>
        <v>86.090225563909783</v>
      </c>
      <c r="P151" s="317">
        <f t="shared" si="78"/>
        <v>6.2030075187969924</v>
      </c>
      <c r="Q151" s="317">
        <f t="shared" ref="Q151:Q154" si="79">+D151+H151+L151+N151</f>
        <v>7.7067669172932325</v>
      </c>
      <c r="R151" s="302">
        <f t="shared" si="70"/>
        <v>100.00000000000001</v>
      </c>
      <c r="S151" s="302">
        <f t="shared" si="71"/>
        <v>100</v>
      </c>
    </row>
    <row r="152" spans="1:24">
      <c r="A152" s="229" t="s">
        <v>944</v>
      </c>
      <c r="B152" s="312">
        <f>+'Distribution Pivot Table'!W$206*100</f>
        <v>2.2966507177033493</v>
      </c>
      <c r="C152" s="312">
        <f>+'Distribution Pivot Table'!W$208*100</f>
        <v>0</v>
      </c>
      <c r="D152" s="312">
        <f>+'Distribution Pivot Table'!W$210*108</f>
        <v>0</v>
      </c>
      <c r="E152" s="313">
        <f t="shared" si="65"/>
        <v>2.2966507177033493</v>
      </c>
      <c r="F152" s="314">
        <f>+'Distribution Pivot Table'!W$212*100</f>
        <v>27.081339712918663</v>
      </c>
      <c r="G152" s="312">
        <f>+'Distribution Pivot Table'!W$214*100</f>
        <v>0.19138755980861244</v>
      </c>
      <c r="H152" s="312">
        <f>+'Distribution Pivot Table'!W$216*100</f>
        <v>0</v>
      </c>
      <c r="I152" s="313">
        <f t="shared" si="76"/>
        <v>27.272727272727273</v>
      </c>
      <c r="J152" s="314">
        <f>+'Distribution Pivot Table'!W$218*100</f>
        <v>45.263157894736842</v>
      </c>
      <c r="K152" s="312">
        <f>+'Distribution Pivot Table'!W$220*100</f>
        <v>22.105263157894736</v>
      </c>
      <c r="L152" s="312">
        <f>+'Distribution Pivot Table'!W$222*100</f>
        <v>2.6794258373205744</v>
      </c>
      <c r="M152" s="315">
        <f t="shared" si="77"/>
        <v>70.047846889952154</v>
      </c>
      <c r="N152" s="314">
        <f>+'Distribution Pivot Table'!W$224*100</f>
        <v>0.38277511961722488</v>
      </c>
      <c r="O152" s="316">
        <f t="shared" si="78"/>
        <v>74.641148325358856</v>
      </c>
      <c r="P152" s="317">
        <f t="shared" si="78"/>
        <v>22.296650717703347</v>
      </c>
      <c r="Q152" s="317">
        <f t="shared" si="79"/>
        <v>3.062200956937799</v>
      </c>
      <c r="R152" s="302">
        <f t="shared" si="70"/>
        <v>100</v>
      </c>
      <c r="S152" s="302">
        <f t="shared" si="71"/>
        <v>100</v>
      </c>
    </row>
    <row r="153" spans="1:24">
      <c r="A153" s="229" t="s">
        <v>945</v>
      </c>
      <c r="B153" s="312">
        <f>+'Distribution Pivot Table'!W$228*100</f>
        <v>0</v>
      </c>
      <c r="C153" s="312">
        <f>+'Distribution Pivot Table'!W$230*100</f>
        <v>0</v>
      </c>
      <c r="D153" s="312">
        <f>+'Distribution Pivot Table'!W$232*100</f>
        <v>0</v>
      </c>
      <c r="E153" s="313">
        <f t="shared" si="65"/>
        <v>0</v>
      </c>
      <c r="F153" s="314">
        <f>+'Distribution Pivot Table'!W$234*100</f>
        <v>0</v>
      </c>
      <c r="G153" s="312">
        <f>+'Distribution Pivot Table'!W$236*100</f>
        <v>0</v>
      </c>
      <c r="H153" s="312">
        <f>+'Distribution Pivot Table'!W$238*100</f>
        <v>0</v>
      </c>
      <c r="I153" s="313">
        <f t="shared" si="76"/>
        <v>0</v>
      </c>
      <c r="J153" s="314">
        <f>+'Distribution Pivot Table'!W$240*100</f>
        <v>0</v>
      </c>
      <c r="K153" s="312">
        <f>+'Distribution Pivot Table'!W$242*100</f>
        <v>0</v>
      </c>
      <c r="L153" s="312">
        <f>+'Distribution Pivot Table'!W$244*100</f>
        <v>0</v>
      </c>
      <c r="M153" s="315">
        <f t="shared" si="77"/>
        <v>0</v>
      </c>
      <c r="N153" s="314">
        <f>+'Distribution Pivot Table'!W$246*100</f>
        <v>0</v>
      </c>
      <c r="O153" s="316">
        <f t="shared" si="78"/>
        <v>0</v>
      </c>
      <c r="P153" s="317">
        <f t="shared" si="78"/>
        <v>0</v>
      </c>
      <c r="Q153" s="317">
        <f t="shared" si="79"/>
        <v>0</v>
      </c>
      <c r="R153" s="302">
        <f t="shared" si="70"/>
        <v>0</v>
      </c>
      <c r="S153" s="302">
        <f t="shared" si="71"/>
        <v>0</v>
      </c>
      <c r="X153" s="251"/>
    </row>
    <row r="154" spans="1:24">
      <c r="A154" s="229" t="s">
        <v>946</v>
      </c>
      <c r="B154" s="312">
        <f>+'Distribution Pivot Table'!W$250*100</f>
        <v>0</v>
      </c>
      <c r="C154" s="312">
        <f>+'Distribution Pivot Table'!W$252*100</f>
        <v>0</v>
      </c>
      <c r="D154" s="312">
        <f>+'Distribution Pivot Table'!W$254*100</f>
        <v>0</v>
      </c>
      <c r="E154" s="313">
        <f t="shared" si="65"/>
        <v>0</v>
      </c>
      <c r="F154" s="314">
        <f>+'Distribution Pivot Table'!W$256*100</f>
        <v>0</v>
      </c>
      <c r="G154" s="312">
        <f>+'Distribution Pivot Table'!W$258*100</f>
        <v>0</v>
      </c>
      <c r="H154" s="312">
        <f>+'Distribution Pivot Table'!W$260*100</f>
        <v>0</v>
      </c>
      <c r="I154" s="313">
        <f t="shared" si="76"/>
        <v>0</v>
      </c>
      <c r="J154" s="314">
        <f>+'Distribution Pivot Table'!W$262*100</f>
        <v>0</v>
      </c>
      <c r="K154" s="312">
        <f>+'Distribution Pivot Table'!W$264*100</f>
        <v>0</v>
      </c>
      <c r="L154" s="312">
        <f>+'Distribution Pivot Table'!W$266*100</f>
        <v>0</v>
      </c>
      <c r="M154" s="315">
        <f t="shared" si="77"/>
        <v>0</v>
      </c>
      <c r="N154" s="314">
        <f>+'Distribution Pivot Table'!W$268*100</f>
        <v>0</v>
      </c>
      <c r="O154" s="316">
        <f t="shared" si="78"/>
        <v>0</v>
      </c>
      <c r="P154" s="317">
        <f t="shared" si="78"/>
        <v>0</v>
      </c>
      <c r="Q154" s="317">
        <f t="shared" si="79"/>
        <v>0</v>
      </c>
      <c r="R154" s="302">
        <f t="shared" si="70"/>
        <v>0</v>
      </c>
      <c r="S154" s="302">
        <f t="shared" si="71"/>
        <v>0</v>
      </c>
    </row>
    <row r="155" spans="1:24">
      <c r="A155" s="229"/>
      <c r="B155" s="312"/>
      <c r="C155" s="312"/>
      <c r="D155" s="312"/>
      <c r="E155" s="313"/>
      <c r="F155" s="314"/>
      <c r="G155" s="312"/>
      <c r="H155" s="312"/>
      <c r="I155" s="313"/>
      <c r="J155" s="314"/>
      <c r="K155" s="312"/>
      <c r="L155" s="312"/>
      <c r="M155" s="315"/>
      <c r="N155" s="314"/>
      <c r="O155" s="316"/>
      <c r="P155" s="317"/>
      <c r="Q155" s="317"/>
      <c r="R155" s="302"/>
      <c r="S155" s="302"/>
    </row>
    <row r="156" spans="1:24">
      <c r="A156" s="229" t="s">
        <v>947</v>
      </c>
      <c r="B156" s="312">
        <f>+'Distribution Pivot Table'!W$272*100</f>
        <v>22.646784715750233</v>
      </c>
      <c r="C156" s="312">
        <f>+'Distribution Pivot Table'!W$274*100</f>
        <v>0.37278657968313139</v>
      </c>
      <c r="D156" s="312">
        <f>+'Distribution Pivot Table'!W$276*100</f>
        <v>0</v>
      </c>
      <c r="E156" s="313">
        <f t="shared" si="65"/>
        <v>23.019571295433366</v>
      </c>
      <c r="F156" s="314">
        <f>+'Distribution Pivot Table'!W$278*100</f>
        <v>27.865796831314071</v>
      </c>
      <c r="G156" s="312">
        <f>+'Distribution Pivot Table'!W$280*100</f>
        <v>0.65237651444547995</v>
      </c>
      <c r="H156" s="312">
        <f>+'Distribution Pivot Table'!W$282*100</f>
        <v>0</v>
      </c>
      <c r="I156" s="313">
        <f t="shared" ref="I156:I159" si="80">SUM(F156:H156)</f>
        <v>28.51817334575955</v>
      </c>
      <c r="J156" s="314">
        <f>+'Distribution Pivot Table'!W$284*100</f>
        <v>22.180801491146319</v>
      </c>
      <c r="K156" s="312">
        <f>+'Distribution Pivot Table'!W$286*100</f>
        <v>5.7781919850885366</v>
      </c>
      <c r="L156" s="312">
        <f>+'Distribution Pivot Table'!W$288*100</f>
        <v>0</v>
      </c>
      <c r="M156" s="315">
        <f t="shared" ref="M156:M159" si="81">SUM(J156:L156)</f>
        <v>27.958993476234856</v>
      </c>
      <c r="N156" s="314">
        <f>+'Distribution Pivot Table'!W$290*100</f>
        <v>20.503261882572225</v>
      </c>
      <c r="O156" s="316">
        <f t="shared" ref="O156:P159" si="82">+B156+F156+J156</f>
        <v>72.693383038210612</v>
      </c>
      <c r="P156" s="317">
        <f t="shared" si="82"/>
        <v>6.8033550792171482</v>
      </c>
      <c r="Q156" s="317">
        <f t="shared" ref="Q156:Q159" si="83">+D156+H156+L156+N156</f>
        <v>20.503261882572225</v>
      </c>
      <c r="R156" s="302">
        <f t="shared" si="70"/>
        <v>100</v>
      </c>
      <c r="S156" s="302">
        <f t="shared" si="71"/>
        <v>99.999999999999986</v>
      </c>
    </row>
    <row r="157" spans="1:24">
      <c r="A157" s="229" t="s">
        <v>948</v>
      </c>
      <c r="B157" s="312">
        <f>+'Distribution Pivot Table'!W294*100</f>
        <v>3.280906477253509</v>
      </c>
      <c r="C157" s="312">
        <f>+'Distribution Pivot Table'!W296*100</f>
        <v>0.15220700152207001</v>
      </c>
      <c r="D157" s="312">
        <f>+'Distribution Pivot Table'!W298*100</f>
        <v>0</v>
      </c>
      <c r="E157" s="313">
        <f t="shared" si="65"/>
        <v>3.4331134787755788</v>
      </c>
      <c r="F157" s="314">
        <f>+'Distribution Pivot Table'!W300*100</f>
        <v>8.2191780821917799</v>
      </c>
      <c r="G157" s="312">
        <f>+'Distribution Pivot Table'!W302*100</f>
        <v>0.40588533739218668</v>
      </c>
      <c r="H157" s="312">
        <f>+'Distribution Pivot Table'!W304*100</f>
        <v>0</v>
      </c>
      <c r="I157" s="313">
        <f t="shared" si="80"/>
        <v>8.6250634195839666</v>
      </c>
      <c r="J157" s="314">
        <f>+'Distribution Pivot Table'!W306*100</f>
        <v>38.677490275663793</v>
      </c>
      <c r="K157" s="312">
        <f>+'Distribution Pivot Table'!W308*100</f>
        <v>43.666497547776082</v>
      </c>
      <c r="L157" s="312">
        <f>+'Distribution Pivot Table'!W310*100</f>
        <v>0</v>
      </c>
      <c r="M157" s="315">
        <f t="shared" si="81"/>
        <v>82.343987823439875</v>
      </c>
      <c r="N157" s="314">
        <f>+'Distribution Pivot Table'!W312*100</f>
        <v>5.5978352782005745</v>
      </c>
      <c r="O157" s="316">
        <f t="shared" si="82"/>
        <v>50.177574835109084</v>
      </c>
      <c r="P157" s="317">
        <f t="shared" si="82"/>
        <v>44.224589886690339</v>
      </c>
      <c r="Q157" s="317">
        <f t="shared" si="83"/>
        <v>5.5978352782005745</v>
      </c>
      <c r="R157" s="302">
        <f t="shared" si="70"/>
        <v>100</v>
      </c>
      <c r="S157" s="302">
        <f t="shared" si="71"/>
        <v>100</v>
      </c>
    </row>
    <row r="158" spans="1:24">
      <c r="A158" s="229" t="s">
        <v>949</v>
      </c>
      <c r="B158" s="312">
        <f>+'Distribution Pivot Table'!W316*100</f>
        <v>5.774647887323944</v>
      </c>
      <c r="C158" s="312">
        <f>+'Distribution Pivot Table'!W318*100</f>
        <v>0</v>
      </c>
      <c r="D158" s="312">
        <f>+'Distribution Pivot Table'!W320*100</f>
        <v>0</v>
      </c>
      <c r="E158" s="342">
        <f t="shared" si="65"/>
        <v>5.774647887323944</v>
      </c>
      <c r="F158" s="314">
        <f>+'Distribution Pivot Table'!W322*100</f>
        <v>47.605633802816897</v>
      </c>
      <c r="G158" s="312">
        <f>+'Distribution Pivot Table'!W324*100</f>
        <v>0.9859154929577465</v>
      </c>
      <c r="H158" s="312">
        <f>+'Distribution Pivot Table'!W326*100</f>
        <v>0</v>
      </c>
      <c r="I158" s="313">
        <f t="shared" si="80"/>
        <v>48.591549295774641</v>
      </c>
      <c r="J158" s="314">
        <f>+'Distribution Pivot Table'!W328*100</f>
        <v>32.253521126760567</v>
      </c>
      <c r="K158" s="312">
        <f>+'Distribution Pivot Table'!W330*100</f>
        <v>8.169014084507042</v>
      </c>
      <c r="L158" s="312">
        <f>+'Distribution Pivot Table'!W332*100</f>
        <v>0</v>
      </c>
      <c r="M158" s="315">
        <f t="shared" si="81"/>
        <v>40.422535211267608</v>
      </c>
      <c r="N158" s="314">
        <f>+'Distribution Pivot Table'!W334*100</f>
        <v>5.211267605633803</v>
      </c>
      <c r="O158" s="316">
        <f t="shared" si="82"/>
        <v>85.633802816901408</v>
      </c>
      <c r="P158" s="317">
        <f t="shared" si="82"/>
        <v>9.1549295774647881</v>
      </c>
      <c r="Q158" s="317">
        <f t="shared" si="83"/>
        <v>5.211267605633803</v>
      </c>
      <c r="R158" s="302">
        <f t="shared" si="70"/>
        <v>100</v>
      </c>
      <c r="S158" s="302">
        <f t="shared" si="71"/>
        <v>100</v>
      </c>
    </row>
    <row r="159" spans="1:24">
      <c r="A159" s="238" t="s">
        <v>950</v>
      </c>
      <c r="B159" s="326">
        <f>+'Distribution Pivot Table'!W338*100</f>
        <v>18.278145695364241</v>
      </c>
      <c r="C159" s="326">
        <f>+'Distribution Pivot Table'!W340*100</f>
        <v>0.13245033112582782</v>
      </c>
      <c r="D159" s="326">
        <f>+'Distribution Pivot Table'!W342*100</f>
        <v>0</v>
      </c>
      <c r="E159" s="328">
        <f t="shared" si="65"/>
        <v>18.410596026490069</v>
      </c>
      <c r="F159" s="329">
        <f>+'Distribution Pivot Table'!W344*100</f>
        <v>37.350993377483441</v>
      </c>
      <c r="G159" s="326">
        <f>+'Distribution Pivot Table'!W346*100</f>
        <v>0.5298013245033113</v>
      </c>
      <c r="H159" s="326">
        <f>+'Distribution Pivot Table'!W348*100</f>
        <v>0</v>
      </c>
      <c r="I159" s="328">
        <f t="shared" si="80"/>
        <v>37.880794701986751</v>
      </c>
      <c r="J159" s="329">
        <f>+'Distribution Pivot Table'!W350*100</f>
        <v>34.83443708609272</v>
      </c>
      <c r="K159" s="326">
        <f>+'Distribution Pivot Table'!W352*100</f>
        <v>5.4304635761589406</v>
      </c>
      <c r="L159" s="326">
        <f>+'Distribution Pivot Table'!W354*100</f>
        <v>0</v>
      </c>
      <c r="M159" s="330">
        <f t="shared" si="81"/>
        <v>40.264900662251662</v>
      </c>
      <c r="N159" s="329">
        <f>+'Distribution Pivot Table'!W356*100</f>
        <v>3.443708609271523</v>
      </c>
      <c r="O159" s="331">
        <f t="shared" si="82"/>
        <v>90.463576158940398</v>
      </c>
      <c r="P159" s="332">
        <f t="shared" si="82"/>
        <v>6.0927152317880795</v>
      </c>
      <c r="Q159" s="332">
        <f t="shared" si="83"/>
        <v>3.443708609271523</v>
      </c>
      <c r="R159" s="302">
        <f t="shared" si="70"/>
        <v>100</v>
      </c>
      <c r="S159" s="302">
        <f t="shared" si="71"/>
        <v>100</v>
      </c>
    </row>
    <row r="160" spans="1:24">
      <c r="A160" s="242" t="s">
        <v>951</v>
      </c>
      <c r="B160" s="229"/>
      <c r="C160" s="229"/>
      <c r="D160" s="229"/>
      <c r="E160" s="229"/>
    </row>
    <row r="161" spans="1:19">
      <c r="A161" s="242"/>
      <c r="B161" s="272"/>
      <c r="C161" s="272"/>
      <c r="D161" s="272"/>
      <c r="E161" s="333"/>
      <c r="F161" s="272"/>
      <c r="G161" s="272"/>
      <c r="H161" s="272"/>
      <c r="I161" s="333"/>
      <c r="J161" s="272"/>
      <c r="K161" s="272"/>
      <c r="L161" s="272"/>
      <c r="M161" s="333"/>
      <c r="N161" s="272"/>
      <c r="O161" s="245"/>
      <c r="P161" s="245"/>
      <c r="R161" s="67"/>
    </row>
    <row r="162" spans="1:19">
      <c r="A162" s="229"/>
      <c r="B162" s="229"/>
      <c r="C162" s="229"/>
      <c r="D162" s="229"/>
      <c r="E162" s="229"/>
    </row>
    <row r="163" spans="1:19">
      <c r="Q163" s="244" t="s">
        <v>1303</v>
      </c>
    </row>
    <row r="164" spans="1:19" ht="18">
      <c r="A164" s="205" t="s">
        <v>1004</v>
      </c>
      <c r="B164" s="207"/>
      <c r="C164" s="207"/>
      <c r="D164" s="207"/>
      <c r="E164" s="207"/>
      <c r="F164" s="206"/>
      <c r="G164" s="206"/>
      <c r="H164" s="206"/>
      <c r="I164" s="207"/>
      <c r="J164" s="206"/>
      <c r="K164" s="206"/>
      <c r="L164" s="206"/>
      <c r="M164" s="207"/>
      <c r="N164" s="206"/>
      <c r="O164" s="206"/>
      <c r="P164" s="206"/>
      <c r="Q164" s="206"/>
      <c r="R164" s="340"/>
    </row>
    <row r="165" spans="1:19" ht="18">
      <c r="A165" s="205"/>
      <c r="B165" s="207"/>
      <c r="C165" s="207"/>
      <c r="D165" s="207"/>
      <c r="E165" s="207"/>
      <c r="F165" s="206"/>
      <c r="G165" s="206"/>
      <c r="H165" s="206"/>
      <c r="I165" s="207"/>
      <c r="J165" s="206"/>
      <c r="K165" s="206"/>
      <c r="L165" s="206"/>
      <c r="M165" s="207"/>
      <c r="N165" s="206"/>
      <c r="O165" s="206"/>
      <c r="P165" s="206"/>
      <c r="Q165" s="206"/>
      <c r="R165" s="340"/>
    </row>
    <row r="166" spans="1:19" ht="15.75">
      <c r="A166" s="208" t="s">
        <v>1000</v>
      </c>
      <c r="B166" s="207"/>
      <c r="C166" s="207"/>
      <c r="D166" s="207"/>
      <c r="E166" s="207"/>
      <c r="F166" s="206"/>
      <c r="G166" s="206"/>
      <c r="H166" s="206"/>
      <c r="I166" s="207"/>
      <c r="J166" s="206"/>
      <c r="K166" s="206"/>
      <c r="L166" s="206"/>
      <c r="M166" s="207"/>
      <c r="N166" s="206"/>
      <c r="O166" s="206"/>
      <c r="P166" s="206"/>
      <c r="Q166" s="206"/>
      <c r="R166" s="340"/>
    </row>
    <row r="167" spans="1:19" ht="15.75">
      <c r="A167" s="208" t="s">
        <v>1196</v>
      </c>
      <c r="B167" s="207"/>
      <c r="C167" s="207"/>
      <c r="D167" s="207"/>
      <c r="E167" s="207"/>
      <c r="F167" s="206"/>
      <c r="G167" s="206"/>
      <c r="H167" s="206"/>
      <c r="I167" s="207"/>
      <c r="J167" s="206"/>
      <c r="K167" s="206"/>
      <c r="L167" s="206"/>
      <c r="M167" s="207"/>
      <c r="N167" s="206"/>
      <c r="O167" s="206"/>
      <c r="P167" s="206"/>
      <c r="Q167" s="206"/>
      <c r="R167" s="340"/>
    </row>
    <row r="168" spans="1:19" ht="19.5" customHeight="1">
      <c r="A168" s="212"/>
      <c r="B168" s="212"/>
      <c r="C168" s="212"/>
      <c r="D168" s="212"/>
      <c r="E168" s="212"/>
      <c r="F168" s="212"/>
      <c r="G168" s="212"/>
      <c r="H168" s="212"/>
      <c r="I168" s="212"/>
      <c r="R168" s="281"/>
    </row>
    <row r="169" spans="1:19" ht="19.5" customHeight="1">
      <c r="A169" s="84"/>
      <c r="B169" s="214" t="s">
        <v>925</v>
      </c>
      <c r="C169" s="215"/>
      <c r="D169" s="215"/>
      <c r="E169" s="215"/>
      <c r="F169" s="215"/>
      <c r="G169" s="215"/>
      <c r="H169" s="215"/>
      <c r="I169" s="216"/>
      <c r="J169" s="282" t="s">
        <v>10</v>
      </c>
      <c r="K169" s="283"/>
      <c r="L169" s="283"/>
      <c r="M169" s="284"/>
      <c r="N169" s="650" t="s">
        <v>926</v>
      </c>
      <c r="O169" s="653" t="s">
        <v>990</v>
      </c>
      <c r="P169" s="653" t="s">
        <v>991</v>
      </c>
      <c r="Q169" s="653" t="s">
        <v>992</v>
      </c>
      <c r="R169" s="285"/>
      <c r="S169" s="286"/>
    </row>
    <row r="170" spans="1:19" ht="36.75" customHeight="1">
      <c r="A170" s="206"/>
      <c r="B170" s="215" t="s">
        <v>927</v>
      </c>
      <c r="C170" s="215"/>
      <c r="D170" s="215"/>
      <c r="E170" s="221"/>
      <c r="F170" s="222" t="s">
        <v>928</v>
      </c>
      <c r="G170" s="215"/>
      <c r="H170" s="215"/>
      <c r="I170" s="216"/>
      <c r="J170" s="223" t="s">
        <v>929</v>
      </c>
      <c r="K170" s="215"/>
      <c r="L170" s="215"/>
      <c r="M170" s="216"/>
      <c r="N170" s="651"/>
      <c r="O170" s="654"/>
      <c r="P170" s="654"/>
      <c r="Q170" s="654"/>
      <c r="R170" s="285" t="s">
        <v>993</v>
      </c>
      <c r="S170" s="286" t="s">
        <v>993</v>
      </c>
    </row>
    <row r="171" spans="1:19" ht="26.25" customHeight="1">
      <c r="A171" s="290"/>
      <c r="B171" s="224" t="s">
        <v>930</v>
      </c>
      <c r="C171" s="224" t="s">
        <v>931</v>
      </c>
      <c r="D171" s="224" t="s">
        <v>995</v>
      </c>
      <c r="E171" s="291" t="s">
        <v>933</v>
      </c>
      <c r="F171" s="225" t="s">
        <v>930</v>
      </c>
      <c r="G171" s="224" t="s">
        <v>931</v>
      </c>
      <c r="H171" s="224" t="s">
        <v>995</v>
      </c>
      <c r="I171" s="291" t="s">
        <v>933</v>
      </c>
      <c r="J171" s="226" t="s">
        <v>930</v>
      </c>
      <c r="K171" s="227" t="s">
        <v>931</v>
      </c>
      <c r="L171" s="224" t="s">
        <v>995</v>
      </c>
      <c r="M171" s="226" t="s">
        <v>933</v>
      </c>
      <c r="N171" s="652"/>
      <c r="O171" s="655"/>
      <c r="P171" s="655"/>
      <c r="Q171" s="655"/>
      <c r="R171" s="292"/>
      <c r="S171" s="334"/>
    </row>
    <row r="172" spans="1:19" hidden="1">
      <c r="A172" s="229" t="s">
        <v>934</v>
      </c>
      <c r="B172" s="229"/>
      <c r="C172" s="229"/>
      <c r="D172" s="229"/>
      <c r="E172" s="305"/>
      <c r="F172" s="298"/>
      <c r="G172" s="272"/>
      <c r="H172" s="272"/>
      <c r="I172" s="297"/>
      <c r="J172" s="298"/>
      <c r="K172" s="272"/>
      <c r="L172" s="272"/>
      <c r="M172" s="299"/>
      <c r="N172" s="298"/>
      <c r="O172" s="341"/>
      <c r="P172" s="301"/>
      <c r="Q172" s="301"/>
      <c r="R172" s="302">
        <f>SUM(F172:H172,J172:L172)+N172</f>
        <v>0</v>
      </c>
      <c r="S172" s="335">
        <f>+Q172+P172+O172</f>
        <v>0</v>
      </c>
    </row>
    <row r="173" spans="1:19" hidden="1">
      <c r="A173" s="229"/>
      <c r="B173" s="229"/>
      <c r="C173" s="229"/>
      <c r="D173" s="229"/>
      <c r="E173" s="305"/>
      <c r="F173" s="298"/>
      <c r="G173" s="272"/>
      <c r="H173" s="272"/>
      <c r="I173" s="306"/>
      <c r="J173" s="298"/>
      <c r="K173" s="272"/>
      <c r="L173" s="272"/>
      <c r="M173" s="298"/>
      <c r="N173" s="298"/>
      <c r="O173" s="307"/>
      <c r="P173" s="308"/>
      <c r="Q173" s="308"/>
      <c r="R173" s="285"/>
      <c r="S173" s="286"/>
    </row>
    <row r="174" spans="1:19">
      <c r="A174" s="229" t="s">
        <v>935</v>
      </c>
      <c r="B174" s="312">
        <f>+'Distribution Pivot Table'!X$8*100</f>
        <v>0</v>
      </c>
      <c r="C174" s="312">
        <f>+'Distribution Pivot Table'!X$10*100</f>
        <v>0</v>
      </c>
      <c r="D174" s="312">
        <f>+'Distribution Pivot Table'!X$12*100</f>
        <v>0</v>
      </c>
      <c r="E174" s="313">
        <f t="shared" ref="E174:E192" si="84">SUM(B174:D174)</f>
        <v>0</v>
      </c>
      <c r="F174" s="314">
        <f>+'Distribution Pivot Table'!X$14*100</f>
        <v>0</v>
      </c>
      <c r="G174" s="312">
        <f>+'Distribution Pivot Table'!X$16*100</f>
        <v>0</v>
      </c>
      <c r="H174" s="312">
        <f>+'Distribution Pivot Table'!X$18*100</f>
        <v>0</v>
      </c>
      <c r="I174" s="313">
        <f t="shared" ref="I174:I177" si="85">SUM(F174:H174)</f>
        <v>0</v>
      </c>
      <c r="J174" s="314">
        <f>+'Distribution Pivot Table'!X$20*100</f>
        <v>0</v>
      </c>
      <c r="K174" s="312">
        <f>+'Distribution Pivot Table'!X$22*100</f>
        <v>0</v>
      </c>
      <c r="L174" s="312">
        <f>+'Distribution Pivot Table'!X$24*100</f>
        <v>0</v>
      </c>
      <c r="M174" s="315">
        <f t="shared" ref="M174:M177" si="86">SUM(J174:L174)</f>
        <v>0</v>
      </c>
      <c r="N174" s="314">
        <f>+'Distribution Pivot Table'!X$26*100</f>
        <v>0</v>
      </c>
      <c r="O174" s="316">
        <f t="shared" ref="O174:P177" si="87">+B174+F174+J174</f>
        <v>0</v>
      </c>
      <c r="P174" s="317">
        <f t="shared" si="87"/>
        <v>0</v>
      </c>
      <c r="Q174" s="317">
        <f t="shared" ref="Q174:Q177" si="88">+D174+H174+L174+N174</f>
        <v>0</v>
      </c>
      <c r="R174" s="302">
        <f t="shared" ref="R174:R192" si="89">SUM(B174:D174,F174:H174,J174:L174)+N174</f>
        <v>0</v>
      </c>
      <c r="S174" s="335">
        <f t="shared" ref="S174:S192" si="90">+Q174+P174+O174</f>
        <v>0</v>
      </c>
    </row>
    <row r="175" spans="1:19">
      <c r="A175" s="229" t="s">
        <v>936</v>
      </c>
      <c r="B175" s="312">
        <f>+'Distribution Pivot Table'!X$30*100</f>
        <v>0</v>
      </c>
      <c r="C175" s="312">
        <f>+'Distribution Pivot Table'!X$32*100</f>
        <v>0</v>
      </c>
      <c r="D175" s="312">
        <f>+'Distribution Pivot Table'!X$34*100</f>
        <v>0</v>
      </c>
      <c r="E175" s="313">
        <f t="shared" si="84"/>
        <v>0</v>
      </c>
      <c r="F175" s="314">
        <f>+'Distribution Pivot Table'!X$36*100</f>
        <v>0</v>
      </c>
      <c r="G175" s="312">
        <f>+'Distribution Pivot Table'!X$38*100</f>
        <v>0</v>
      </c>
      <c r="H175" s="312">
        <f>+'Distribution Pivot Table'!X$40*100</f>
        <v>0</v>
      </c>
      <c r="I175" s="313">
        <f t="shared" si="85"/>
        <v>0</v>
      </c>
      <c r="J175" s="314">
        <f>+'Distribution Pivot Table'!X$42*100</f>
        <v>0</v>
      </c>
      <c r="K175" s="312">
        <f>+'Distribution Pivot Table'!X$44*100</f>
        <v>0</v>
      </c>
      <c r="L175" s="312">
        <f>+'Distribution Pivot Table'!X$46*100</f>
        <v>0</v>
      </c>
      <c r="M175" s="315">
        <f t="shared" si="86"/>
        <v>0</v>
      </c>
      <c r="N175" s="314">
        <f>+'Distribution Pivot Table'!X$48*100</f>
        <v>0</v>
      </c>
      <c r="O175" s="316">
        <f t="shared" si="87"/>
        <v>0</v>
      </c>
      <c r="P175" s="317">
        <f t="shared" si="87"/>
        <v>0</v>
      </c>
      <c r="Q175" s="317">
        <f t="shared" si="88"/>
        <v>0</v>
      </c>
      <c r="R175" s="302">
        <f t="shared" si="89"/>
        <v>0</v>
      </c>
      <c r="S175" s="302">
        <f t="shared" si="90"/>
        <v>0</v>
      </c>
    </row>
    <row r="176" spans="1:19">
      <c r="A176" s="229" t="s">
        <v>937</v>
      </c>
      <c r="B176" s="312">
        <f>+'Distribution Pivot Table'!X$52*100</f>
        <v>0</v>
      </c>
      <c r="C176" s="312">
        <f>+'Distribution Pivot Table'!X$54*100</f>
        <v>0</v>
      </c>
      <c r="D176" s="312">
        <f>+'Distribution Pivot Table'!X$56*100</f>
        <v>0</v>
      </c>
      <c r="E176" s="313">
        <f t="shared" si="84"/>
        <v>0</v>
      </c>
      <c r="F176" s="314">
        <f>+'Distribution Pivot Table'!X$58*100</f>
        <v>0</v>
      </c>
      <c r="G176" s="312">
        <f>+'Distribution Pivot Table'!X$60*100</f>
        <v>0</v>
      </c>
      <c r="H176" s="312">
        <f>+'Distribution Pivot Table'!X$62*100</f>
        <v>0</v>
      </c>
      <c r="I176" s="313">
        <f t="shared" si="85"/>
        <v>0</v>
      </c>
      <c r="J176" s="314">
        <f>+'Distribution Pivot Table'!X$64*100</f>
        <v>0</v>
      </c>
      <c r="K176" s="312">
        <f>+'Distribution Pivot Table'!X$66*100</f>
        <v>0</v>
      </c>
      <c r="L176" s="312">
        <f>+'Distribution Pivot Table'!X$68*100</f>
        <v>0</v>
      </c>
      <c r="M176" s="315">
        <f t="shared" si="86"/>
        <v>0</v>
      </c>
      <c r="N176" s="314">
        <f>+'Distribution Pivot Table'!X$70*100</f>
        <v>0</v>
      </c>
      <c r="O176" s="316">
        <f t="shared" si="87"/>
        <v>0</v>
      </c>
      <c r="P176" s="317">
        <f t="shared" si="87"/>
        <v>0</v>
      </c>
      <c r="Q176" s="317">
        <f t="shared" si="88"/>
        <v>0</v>
      </c>
      <c r="R176" s="302">
        <f t="shared" si="89"/>
        <v>0</v>
      </c>
      <c r="S176" s="302">
        <f t="shared" si="90"/>
        <v>0</v>
      </c>
    </row>
    <row r="177" spans="1:24">
      <c r="A177" s="229" t="s">
        <v>938</v>
      </c>
      <c r="B177" s="312">
        <f>+'Distribution Pivot Table'!X$74*100</f>
        <v>0</v>
      </c>
      <c r="C177" s="312">
        <f>+'Distribution Pivot Table'!X$76*100</f>
        <v>0</v>
      </c>
      <c r="D177" s="312">
        <f>+'Distribution Pivot Table'!X$78*100</f>
        <v>0</v>
      </c>
      <c r="E177" s="313">
        <f t="shared" si="84"/>
        <v>0</v>
      </c>
      <c r="F177" s="314">
        <f>+'Distribution Pivot Table'!X$80*100</f>
        <v>0</v>
      </c>
      <c r="G177" s="312">
        <f>+'Distribution Pivot Table'!X$82*100</f>
        <v>0</v>
      </c>
      <c r="H177" s="312">
        <f>+'Distribution Pivot Table'!X$84*100</f>
        <v>0</v>
      </c>
      <c r="I177" s="313">
        <f t="shared" si="85"/>
        <v>0</v>
      </c>
      <c r="J177" s="314">
        <f>+'Distribution Pivot Table'!X$86*100</f>
        <v>0</v>
      </c>
      <c r="K177" s="312">
        <f>+'Distribution Pivot Table'!X$88*100</f>
        <v>0</v>
      </c>
      <c r="L177" s="312">
        <f>+'Distribution Pivot Table'!X$90*100</f>
        <v>0</v>
      </c>
      <c r="M177" s="315">
        <f t="shared" si="86"/>
        <v>0</v>
      </c>
      <c r="N177" s="314">
        <f>+'Distribution Pivot Table'!X$92*100</f>
        <v>0</v>
      </c>
      <c r="O177" s="316">
        <f t="shared" si="87"/>
        <v>0</v>
      </c>
      <c r="P177" s="317">
        <f t="shared" si="87"/>
        <v>0</v>
      </c>
      <c r="Q177" s="317">
        <f t="shared" si="88"/>
        <v>0</v>
      </c>
      <c r="R177" s="302">
        <f t="shared" si="89"/>
        <v>0</v>
      </c>
      <c r="S177" s="302">
        <f t="shared" si="90"/>
        <v>0</v>
      </c>
    </row>
    <row r="178" spans="1:24">
      <c r="A178" s="229"/>
      <c r="B178" s="312"/>
      <c r="C178" s="312"/>
      <c r="D178" s="312"/>
      <c r="E178" s="313"/>
      <c r="F178" s="314"/>
      <c r="G178" s="312"/>
      <c r="H178" s="312"/>
      <c r="I178" s="313"/>
      <c r="J178" s="314"/>
      <c r="K178" s="312"/>
      <c r="L178" s="312"/>
      <c r="M178" s="315"/>
      <c r="N178" s="314"/>
      <c r="O178" s="316"/>
      <c r="P178" s="317"/>
      <c r="Q178" s="317"/>
      <c r="R178" s="302"/>
      <c r="S178" s="302"/>
    </row>
    <row r="179" spans="1:24">
      <c r="A179" s="229" t="s">
        <v>939</v>
      </c>
      <c r="B179" s="312">
        <f>+'Distribution Pivot Table'!X$96*100</f>
        <v>1.9230769230769231</v>
      </c>
      <c r="C179" s="312">
        <f>+'Distribution Pivot Table'!X$98*100</f>
        <v>0.38461538461538464</v>
      </c>
      <c r="D179" s="312">
        <f>+'Distribution Pivot Table'!X$100*100</f>
        <v>0</v>
      </c>
      <c r="E179" s="313">
        <f t="shared" si="84"/>
        <v>2.3076923076923079</v>
      </c>
      <c r="F179" s="314">
        <f>+'Distribution Pivot Table'!X$102*100</f>
        <v>51.043956043956044</v>
      </c>
      <c r="G179" s="312">
        <f>+'Distribution Pivot Table'!X$104*100</f>
        <v>4.7252747252747254</v>
      </c>
      <c r="H179" s="312">
        <f>+'Distribution Pivot Table'!X$106*100</f>
        <v>0</v>
      </c>
      <c r="I179" s="313">
        <f t="shared" ref="I179:I182" si="91">SUM(F179:H179)</f>
        <v>55.769230769230766</v>
      </c>
      <c r="J179" s="314">
        <f>+'Distribution Pivot Table'!X$108*100</f>
        <v>29.725274725274726</v>
      </c>
      <c r="K179" s="312">
        <f>+'Distribution Pivot Table'!X$110*100</f>
        <v>12.032967032967033</v>
      </c>
      <c r="L179" s="312">
        <f>+'Distribution Pivot Table'!X$112*100</f>
        <v>0</v>
      </c>
      <c r="M179" s="315">
        <f t="shared" ref="M179:M182" si="92">SUM(J179:L179)</f>
        <v>41.758241758241759</v>
      </c>
      <c r="N179" s="314">
        <f>+'Distribution Pivot Table'!X$114*100</f>
        <v>0.16483516483516483</v>
      </c>
      <c r="O179" s="316">
        <f t="shared" ref="O179:P182" si="93">+B179+F179+J179</f>
        <v>82.692307692307693</v>
      </c>
      <c r="P179" s="317">
        <f t="shared" si="93"/>
        <v>17.142857142857142</v>
      </c>
      <c r="Q179" s="336">
        <f t="shared" ref="Q179:Q182" si="94">+D179+H179+L179+N179</f>
        <v>0.16483516483516483</v>
      </c>
      <c r="R179" s="302">
        <f t="shared" si="89"/>
        <v>100</v>
      </c>
      <c r="S179" s="302">
        <f t="shared" si="90"/>
        <v>100</v>
      </c>
    </row>
    <row r="180" spans="1:24">
      <c r="A180" s="229" t="s">
        <v>940</v>
      </c>
      <c r="B180" s="312">
        <f>+'Distribution Pivot Table'!X$118*100</f>
        <v>0</v>
      </c>
      <c r="C180" s="312">
        <f>+'Distribution Pivot Table'!X$120*100</f>
        <v>0</v>
      </c>
      <c r="D180" s="312">
        <f>+'Distribution Pivot Table'!X$122*100</f>
        <v>0</v>
      </c>
      <c r="E180" s="313">
        <f t="shared" si="84"/>
        <v>0</v>
      </c>
      <c r="F180" s="314">
        <f>+'Distribution Pivot Table'!X$124*100</f>
        <v>0</v>
      </c>
      <c r="G180" s="312">
        <f>+'Distribution Pivot Table'!X$126*100</f>
        <v>0</v>
      </c>
      <c r="H180" s="312">
        <f>+'Distribution Pivot Table'!X$128*100</f>
        <v>0</v>
      </c>
      <c r="I180" s="313">
        <f t="shared" si="91"/>
        <v>0</v>
      </c>
      <c r="J180" s="314">
        <f>+'Distribution Pivot Table'!X$130*100</f>
        <v>0</v>
      </c>
      <c r="K180" s="312">
        <f>+'Distribution Pivot Table'!X$132*100</f>
        <v>0</v>
      </c>
      <c r="L180" s="312">
        <f>+'Distribution Pivot Table'!X$134*100</f>
        <v>0</v>
      </c>
      <c r="M180" s="315">
        <f t="shared" si="92"/>
        <v>0</v>
      </c>
      <c r="N180" s="314">
        <f>+'Distribution Pivot Table'!X$136*100</f>
        <v>0</v>
      </c>
      <c r="O180" s="316">
        <f t="shared" si="93"/>
        <v>0</v>
      </c>
      <c r="P180" s="317">
        <f t="shared" si="93"/>
        <v>0</v>
      </c>
      <c r="Q180" s="317">
        <f t="shared" si="94"/>
        <v>0</v>
      </c>
      <c r="R180" s="302">
        <f t="shared" si="89"/>
        <v>0</v>
      </c>
      <c r="S180" s="302">
        <f t="shared" si="90"/>
        <v>0</v>
      </c>
    </row>
    <row r="181" spans="1:24">
      <c r="A181" s="229" t="s">
        <v>941</v>
      </c>
      <c r="B181" s="312">
        <f>+'Distribution Pivot Table'!X$140*100</f>
        <v>2.3622047244094486</v>
      </c>
      <c r="C181" s="312">
        <f>+'Distribution Pivot Table'!X$142*100</f>
        <v>0.78740157480314954</v>
      </c>
      <c r="D181" s="312">
        <f>+'Distribution Pivot Table'!X$144*100</f>
        <v>0</v>
      </c>
      <c r="E181" s="313">
        <f t="shared" si="84"/>
        <v>3.1496062992125982</v>
      </c>
      <c r="F181" s="314">
        <f>+'Distribution Pivot Table'!X$146*100</f>
        <v>18.110236220472441</v>
      </c>
      <c r="G181" s="312">
        <f>+'Distribution Pivot Table'!X$148*100</f>
        <v>2.3622047244094486</v>
      </c>
      <c r="H181" s="312">
        <f>+'Distribution Pivot Table'!X$150*100</f>
        <v>0</v>
      </c>
      <c r="I181" s="313">
        <f t="shared" si="91"/>
        <v>20.472440944881889</v>
      </c>
      <c r="J181" s="314">
        <f>+'Distribution Pivot Table'!X$152*100</f>
        <v>56.2992125984252</v>
      </c>
      <c r="K181" s="312">
        <f>+'Distribution Pivot Table'!X$154*100</f>
        <v>20.078740157480315</v>
      </c>
      <c r="L181" s="312">
        <f>+'Distribution Pivot Table'!X$156*100</f>
        <v>0</v>
      </c>
      <c r="M181" s="315">
        <f t="shared" si="92"/>
        <v>76.377952755905511</v>
      </c>
      <c r="N181" s="314">
        <f>+'Distribution Pivot Table'!X$158*100</f>
        <v>0</v>
      </c>
      <c r="O181" s="316">
        <f t="shared" si="93"/>
        <v>76.771653543307082</v>
      </c>
      <c r="P181" s="317">
        <f t="shared" si="93"/>
        <v>23.228346456692911</v>
      </c>
      <c r="Q181" s="317">
        <f t="shared" si="94"/>
        <v>0</v>
      </c>
      <c r="R181" s="302">
        <f t="shared" si="89"/>
        <v>100</v>
      </c>
      <c r="S181" s="302">
        <f t="shared" si="90"/>
        <v>100</v>
      </c>
    </row>
    <row r="182" spans="1:24">
      <c r="A182" s="229" t="s">
        <v>942</v>
      </c>
      <c r="B182" s="312">
        <f>+'Distribution Pivot Table'!X$162*100</f>
        <v>0</v>
      </c>
      <c r="C182" s="312">
        <f>+'Distribution Pivot Table'!X$164*100</f>
        <v>0</v>
      </c>
      <c r="D182" s="312">
        <f>+'Distribution Pivot Table'!X$166*100</f>
        <v>0</v>
      </c>
      <c r="E182" s="313">
        <f t="shared" si="84"/>
        <v>0</v>
      </c>
      <c r="F182" s="314">
        <f>+'Distribution Pivot Table'!X$168*100</f>
        <v>0</v>
      </c>
      <c r="G182" s="312">
        <f>+'Distribution Pivot Table'!X$170*100</f>
        <v>0</v>
      </c>
      <c r="H182" s="312">
        <f>+'Distribution Pivot Table'!X$172*100</f>
        <v>0</v>
      </c>
      <c r="I182" s="313">
        <f t="shared" si="91"/>
        <v>0</v>
      </c>
      <c r="J182" s="314">
        <f>+'Distribution Pivot Table'!X$174*100</f>
        <v>0</v>
      </c>
      <c r="K182" s="312">
        <f>+'Distribution Pivot Table'!X$176*100</f>
        <v>0</v>
      </c>
      <c r="L182" s="312">
        <f>+'Distribution Pivot Table'!X$178*100</f>
        <v>0</v>
      </c>
      <c r="M182" s="315">
        <f t="shared" si="92"/>
        <v>0</v>
      </c>
      <c r="N182" s="314">
        <f>+'Distribution Pivot Table'!X$180*100</f>
        <v>0</v>
      </c>
      <c r="O182" s="316">
        <f t="shared" si="93"/>
        <v>0</v>
      </c>
      <c r="P182" s="317">
        <f t="shared" si="93"/>
        <v>0</v>
      </c>
      <c r="Q182" s="317">
        <f t="shared" si="94"/>
        <v>0</v>
      </c>
      <c r="R182" s="302">
        <f t="shared" si="89"/>
        <v>0</v>
      </c>
      <c r="S182" s="302">
        <f t="shared" si="90"/>
        <v>0</v>
      </c>
    </row>
    <row r="183" spans="1:24">
      <c r="A183" s="229"/>
      <c r="B183" s="312"/>
      <c r="C183" s="312"/>
      <c r="D183" s="312"/>
      <c r="E183" s="313"/>
      <c r="F183" s="314"/>
      <c r="G183" s="312"/>
      <c r="H183" s="312"/>
      <c r="I183" s="313"/>
      <c r="J183" s="314"/>
      <c r="K183" s="312"/>
      <c r="L183" s="312"/>
      <c r="M183" s="315"/>
      <c r="N183" s="314"/>
      <c r="O183" s="316"/>
      <c r="P183" s="317"/>
      <c r="Q183" s="317"/>
      <c r="R183" s="302"/>
      <c r="S183" s="302"/>
    </row>
    <row r="184" spans="1:24">
      <c r="A184" s="229" t="s">
        <v>943</v>
      </c>
      <c r="B184" s="312">
        <f>+'Distribution Pivot Table'!X$184*100</f>
        <v>0</v>
      </c>
      <c r="C184" s="312">
        <f>+'Distribution Pivot Table'!X$186*100</f>
        <v>0</v>
      </c>
      <c r="D184" s="312">
        <f>+'Distribution Pivot Table'!X$188*100</f>
        <v>0</v>
      </c>
      <c r="E184" s="313">
        <f t="shared" si="84"/>
        <v>0</v>
      </c>
      <c r="F184" s="314">
        <f>+'Distribution Pivot Table'!X$190*100</f>
        <v>0</v>
      </c>
      <c r="G184" s="312">
        <f>+'Distribution Pivot Table'!X$192*100</f>
        <v>0</v>
      </c>
      <c r="H184" s="312">
        <f>+'Distribution Pivot Table'!X$194*100</f>
        <v>0</v>
      </c>
      <c r="I184" s="313">
        <f t="shared" ref="I184:I187" si="95">SUM(F184:H184)</f>
        <v>0</v>
      </c>
      <c r="J184" s="314">
        <f>+'Distribution Pivot Table'!X$196*100</f>
        <v>0</v>
      </c>
      <c r="K184" s="312">
        <f>+'Distribution Pivot Table'!X$198*100</f>
        <v>0</v>
      </c>
      <c r="L184" s="312">
        <f>+'Distribution Pivot Table'!X$200*100</f>
        <v>0</v>
      </c>
      <c r="M184" s="315">
        <f t="shared" ref="M184:M187" si="96">SUM(J184:L184)</f>
        <v>0</v>
      </c>
      <c r="N184" s="314">
        <f>+'Distribution Pivot Table'!X$202*100</f>
        <v>0</v>
      </c>
      <c r="O184" s="316">
        <f t="shared" ref="O184:P187" si="97">+B184+F184+J184</f>
        <v>0</v>
      </c>
      <c r="P184" s="317">
        <f t="shared" si="97"/>
        <v>0</v>
      </c>
      <c r="Q184" s="317">
        <f t="shared" ref="Q184:Q187" si="98">+D184+H184+L184+N184</f>
        <v>0</v>
      </c>
      <c r="R184" s="302">
        <f t="shared" si="89"/>
        <v>0</v>
      </c>
      <c r="S184" s="302">
        <f t="shared" si="90"/>
        <v>0</v>
      </c>
    </row>
    <row r="185" spans="1:24">
      <c r="A185" s="229" t="s">
        <v>944</v>
      </c>
      <c r="B185" s="312">
        <f>+'Distribution Pivot Table'!X$206*100</f>
        <v>4.7778308647873864E-2</v>
      </c>
      <c r="C185" s="320">
        <f>+'Distribution Pivot Table'!X$208*100</f>
        <v>0</v>
      </c>
      <c r="D185" s="312">
        <f>+'Distribution Pivot Table'!X$210*108</f>
        <v>0</v>
      </c>
      <c r="E185" s="342">
        <f t="shared" si="84"/>
        <v>4.7778308647873864E-2</v>
      </c>
      <c r="F185" s="314">
        <f>+'Distribution Pivot Table'!X$212*100</f>
        <v>50.836120401337794</v>
      </c>
      <c r="G185" s="312">
        <f>+'Distribution Pivot Table'!X$214*100</f>
        <v>0.71667462971810802</v>
      </c>
      <c r="H185" s="320">
        <f>+'Distribution Pivot Table'!X$216*100</f>
        <v>0.76445293836598183</v>
      </c>
      <c r="I185" s="313">
        <f t="shared" si="95"/>
        <v>52.317247969421885</v>
      </c>
      <c r="J185" s="314">
        <f>+'Distribution Pivot Table'!X$218*100</f>
        <v>28.666985188724318</v>
      </c>
      <c r="K185" s="312">
        <f>+'Distribution Pivot Table'!X$220*100</f>
        <v>14.09460105112279</v>
      </c>
      <c r="L185" s="312">
        <f>+'Distribution Pivot Table'!X$222*100</f>
        <v>0.33444816053511706</v>
      </c>
      <c r="M185" s="315">
        <f t="shared" si="96"/>
        <v>43.096034400382223</v>
      </c>
      <c r="N185" s="314">
        <f>+'Distribution Pivot Table'!X$224*100</f>
        <v>4.5389393215480176</v>
      </c>
      <c r="O185" s="316">
        <f t="shared" si="97"/>
        <v>79.550883898709984</v>
      </c>
      <c r="P185" s="317">
        <f t="shared" si="97"/>
        <v>14.811275680840899</v>
      </c>
      <c r="Q185" s="317">
        <f t="shared" si="98"/>
        <v>5.6378404204491162</v>
      </c>
      <c r="R185" s="302">
        <f t="shared" si="89"/>
        <v>100</v>
      </c>
      <c r="S185" s="302">
        <f t="shared" si="90"/>
        <v>100</v>
      </c>
    </row>
    <row r="186" spans="1:24">
      <c r="A186" s="229" t="s">
        <v>945</v>
      </c>
      <c r="B186" s="312">
        <f>+'Distribution Pivot Table'!X$228*100</f>
        <v>0</v>
      </c>
      <c r="C186" s="312">
        <f>+'Distribution Pivot Table'!X$230*100</f>
        <v>0</v>
      </c>
      <c r="D186" s="312">
        <f>+'Distribution Pivot Table'!X$232*100</f>
        <v>0</v>
      </c>
      <c r="E186" s="313">
        <f t="shared" si="84"/>
        <v>0</v>
      </c>
      <c r="F186" s="314">
        <f>+'Distribution Pivot Table'!X$234*100</f>
        <v>0</v>
      </c>
      <c r="G186" s="312">
        <f>+'Distribution Pivot Table'!X$236*100</f>
        <v>0</v>
      </c>
      <c r="H186" s="312">
        <f>+'Distribution Pivot Table'!X$238*100</f>
        <v>0</v>
      </c>
      <c r="I186" s="313">
        <f t="shared" si="95"/>
        <v>0</v>
      </c>
      <c r="J186" s="314">
        <f>+'Distribution Pivot Table'!X$240*100</f>
        <v>0</v>
      </c>
      <c r="K186" s="312">
        <f>+'Distribution Pivot Table'!X$242*100</f>
        <v>0</v>
      </c>
      <c r="L186" s="312">
        <f>+'Distribution Pivot Table'!X$244*100</f>
        <v>0</v>
      </c>
      <c r="M186" s="315">
        <f t="shared" si="96"/>
        <v>0</v>
      </c>
      <c r="N186" s="314">
        <f>+'Distribution Pivot Table'!X$246*100</f>
        <v>0</v>
      </c>
      <c r="O186" s="316">
        <f t="shared" si="97"/>
        <v>0</v>
      </c>
      <c r="P186" s="317">
        <f t="shared" si="97"/>
        <v>0</v>
      </c>
      <c r="Q186" s="317">
        <f t="shared" si="98"/>
        <v>0</v>
      </c>
      <c r="R186" s="302">
        <f t="shared" si="89"/>
        <v>0</v>
      </c>
      <c r="S186" s="302">
        <f t="shared" si="90"/>
        <v>0</v>
      </c>
      <c r="X186" s="251"/>
    </row>
    <row r="187" spans="1:24">
      <c r="A187" s="229" t="s">
        <v>946</v>
      </c>
      <c r="B187" s="312">
        <f>+'Distribution Pivot Table'!X$250*100</f>
        <v>0</v>
      </c>
      <c r="C187" s="312">
        <f>+'Distribution Pivot Table'!X$252*100</f>
        <v>0</v>
      </c>
      <c r="D187" s="312">
        <f>+'Distribution Pivot Table'!X$254*100</f>
        <v>0</v>
      </c>
      <c r="E187" s="313">
        <f t="shared" si="84"/>
        <v>0</v>
      </c>
      <c r="F187" s="314">
        <f>+'Distribution Pivot Table'!X$256*100</f>
        <v>0</v>
      </c>
      <c r="G187" s="312">
        <f>+'Distribution Pivot Table'!X$258*100</f>
        <v>0</v>
      </c>
      <c r="H187" s="312">
        <f>+'Distribution Pivot Table'!X$260*100</f>
        <v>0</v>
      </c>
      <c r="I187" s="313">
        <f t="shared" si="95"/>
        <v>0</v>
      </c>
      <c r="J187" s="314">
        <f>+'Distribution Pivot Table'!X$262*100</f>
        <v>0</v>
      </c>
      <c r="K187" s="312">
        <f>+'Distribution Pivot Table'!X$264*100</f>
        <v>0</v>
      </c>
      <c r="L187" s="312">
        <f>+'Distribution Pivot Table'!X$266*100</f>
        <v>0</v>
      </c>
      <c r="M187" s="315">
        <f t="shared" si="96"/>
        <v>0</v>
      </c>
      <c r="N187" s="314">
        <f>+'Distribution Pivot Table'!X$268*100</f>
        <v>0</v>
      </c>
      <c r="O187" s="316">
        <f t="shared" si="97"/>
        <v>0</v>
      </c>
      <c r="P187" s="317">
        <f t="shared" si="97"/>
        <v>0</v>
      </c>
      <c r="Q187" s="317">
        <f t="shared" si="98"/>
        <v>0</v>
      </c>
      <c r="R187" s="302">
        <f t="shared" si="89"/>
        <v>0</v>
      </c>
      <c r="S187" s="302">
        <f t="shared" si="90"/>
        <v>0</v>
      </c>
    </row>
    <row r="188" spans="1:24">
      <c r="A188" s="229"/>
      <c r="B188" s="312"/>
      <c r="C188" s="312"/>
      <c r="D188" s="312"/>
      <c r="E188" s="313"/>
      <c r="F188" s="314"/>
      <c r="G188" s="312"/>
      <c r="H188" s="312"/>
      <c r="I188" s="313"/>
      <c r="J188" s="314"/>
      <c r="K188" s="312"/>
      <c r="L188" s="312"/>
      <c r="M188" s="315"/>
      <c r="N188" s="314"/>
      <c r="O188" s="316"/>
      <c r="P188" s="317"/>
      <c r="Q188" s="317"/>
      <c r="R188" s="302"/>
      <c r="S188" s="302"/>
    </row>
    <row r="189" spans="1:24">
      <c r="A189" s="229" t="s">
        <v>947</v>
      </c>
      <c r="B189" s="312">
        <f>+'Distribution Pivot Table'!X$272*100</f>
        <v>0</v>
      </c>
      <c r="C189" s="312">
        <f>+'Distribution Pivot Table'!X$274*100</f>
        <v>0</v>
      </c>
      <c r="D189" s="312">
        <f>+'Distribution Pivot Table'!X$276*100</f>
        <v>0</v>
      </c>
      <c r="E189" s="313">
        <f t="shared" si="84"/>
        <v>0</v>
      </c>
      <c r="F189" s="314">
        <f>+'Distribution Pivot Table'!X$278*100</f>
        <v>0</v>
      </c>
      <c r="G189" s="312">
        <f>+'Distribution Pivot Table'!X$280*100</f>
        <v>0</v>
      </c>
      <c r="H189" s="312">
        <f>+'Distribution Pivot Table'!X$282*100</f>
        <v>0</v>
      </c>
      <c r="I189" s="313">
        <f t="shared" ref="I189:I192" si="99">SUM(F189:H189)</f>
        <v>0</v>
      </c>
      <c r="J189" s="314">
        <f>+'Distribution Pivot Table'!X$284*100</f>
        <v>0</v>
      </c>
      <c r="K189" s="312">
        <f>+'Distribution Pivot Table'!X$286*100</f>
        <v>0</v>
      </c>
      <c r="L189" s="312">
        <f>+'Distribution Pivot Table'!X$288*100</f>
        <v>0</v>
      </c>
      <c r="M189" s="315">
        <f t="shared" ref="M189:M192" si="100">SUM(J189:L189)</f>
        <v>0</v>
      </c>
      <c r="N189" s="314">
        <f>+'Distribution Pivot Table'!X$290*100</f>
        <v>0</v>
      </c>
      <c r="O189" s="316">
        <f t="shared" ref="O189:P192" si="101">+B189+F189+J189</f>
        <v>0</v>
      </c>
      <c r="P189" s="317">
        <f t="shared" si="101"/>
        <v>0</v>
      </c>
      <c r="Q189" s="317">
        <f t="shared" ref="Q189:Q192" si="102">+D189+H189+L189+N189</f>
        <v>0</v>
      </c>
      <c r="R189" s="302">
        <f t="shared" si="89"/>
        <v>0</v>
      </c>
      <c r="S189" s="302">
        <f t="shared" si="90"/>
        <v>0</v>
      </c>
    </row>
    <row r="190" spans="1:24">
      <c r="A190" s="229" t="s">
        <v>948</v>
      </c>
      <c r="B190" s="312">
        <f>+'Distribution Pivot Table'!X294*100</f>
        <v>15.799614643545279</v>
      </c>
      <c r="C190" s="312">
        <f>+'Distribution Pivot Table'!X296*100</f>
        <v>1.5414258188824663</v>
      </c>
      <c r="D190" s="312">
        <f>+'Distribution Pivot Table'!X298*100</f>
        <v>0</v>
      </c>
      <c r="E190" s="313">
        <f t="shared" si="84"/>
        <v>17.341040462427745</v>
      </c>
      <c r="F190" s="314">
        <f>+'Distribution Pivot Table'!X300*100</f>
        <v>21.194605009633911</v>
      </c>
      <c r="G190" s="312">
        <f>+'Distribution Pivot Table'!X302*100</f>
        <v>3.0828516377649327</v>
      </c>
      <c r="H190" s="312">
        <f>+'Distribution Pivot Table'!X304*100</f>
        <v>0</v>
      </c>
      <c r="I190" s="313">
        <f t="shared" si="99"/>
        <v>24.277456647398843</v>
      </c>
      <c r="J190" s="314">
        <f>+'Distribution Pivot Table'!X306*100</f>
        <v>32.369942196531795</v>
      </c>
      <c r="K190" s="312">
        <f>+'Distribution Pivot Table'!X308*100</f>
        <v>21.001926782273603</v>
      </c>
      <c r="L190" s="312">
        <f>+'Distribution Pivot Table'!X310*100</f>
        <v>0</v>
      </c>
      <c r="M190" s="315">
        <f t="shared" si="100"/>
        <v>53.371868978805395</v>
      </c>
      <c r="N190" s="314">
        <f>+'Distribution Pivot Table'!X312*100</f>
        <v>5.0096339113680148</v>
      </c>
      <c r="O190" s="316">
        <f t="shared" si="101"/>
        <v>69.364161849710982</v>
      </c>
      <c r="P190" s="317">
        <f t="shared" si="101"/>
        <v>25.626204238921002</v>
      </c>
      <c r="Q190" s="317">
        <f t="shared" si="102"/>
        <v>5.0096339113680148</v>
      </c>
      <c r="R190" s="302">
        <f t="shared" si="89"/>
        <v>100</v>
      </c>
      <c r="S190" s="302">
        <f t="shared" si="90"/>
        <v>100</v>
      </c>
    </row>
    <row r="191" spans="1:24">
      <c r="A191" s="229" t="s">
        <v>949</v>
      </c>
      <c r="B191" s="312">
        <f>+'Distribution Pivot Table'!X316*100</f>
        <v>0.10121457489878542</v>
      </c>
      <c r="C191" s="312">
        <f>+'Distribution Pivot Table'!X318*100</f>
        <v>0</v>
      </c>
      <c r="D191" s="312">
        <f>+'Distribution Pivot Table'!X320*100</f>
        <v>0</v>
      </c>
      <c r="E191" s="313">
        <f t="shared" si="84"/>
        <v>0.10121457489878542</v>
      </c>
      <c r="F191" s="314">
        <f>+'Distribution Pivot Table'!X322*100</f>
        <v>74.628879892037787</v>
      </c>
      <c r="G191" s="312">
        <f>+'Distribution Pivot Table'!X324*100</f>
        <v>1.9568151147098516</v>
      </c>
      <c r="H191" s="312">
        <f>+'Distribution Pivot Table'!X326*100</f>
        <v>0</v>
      </c>
      <c r="I191" s="313">
        <f t="shared" si="99"/>
        <v>76.585695006747642</v>
      </c>
      <c r="J191" s="314">
        <f>+'Distribution Pivot Table'!X328*100</f>
        <v>19.466936572199732</v>
      </c>
      <c r="K191" s="312">
        <f>+'Distribution Pivot Table'!X330*100</f>
        <v>3.6774628879892037</v>
      </c>
      <c r="L191" s="312">
        <f>+'Distribution Pivot Table'!X332*100</f>
        <v>0</v>
      </c>
      <c r="M191" s="315">
        <f t="shared" si="100"/>
        <v>23.144399460188936</v>
      </c>
      <c r="N191" s="314">
        <f>+'Distribution Pivot Table'!X334*100</f>
        <v>0.16869095816464239</v>
      </c>
      <c r="O191" s="316">
        <f t="shared" si="101"/>
        <v>94.197031039136306</v>
      </c>
      <c r="P191" s="317">
        <f t="shared" si="101"/>
        <v>5.6342780026990553</v>
      </c>
      <c r="Q191" s="317">
        <f t="shared" si="102"/>
        <v>0.16869095816464239</v>
      </c>
      <c r="R191" s="302">
        <f t="shared" si="89"/>
        <v>100.00000000000001</v>
      </c>
      <c r="S191" s="302">
        <f t="shared" si="90"/>
        <v>100</v>
      </c>
    </row>
    <row r="192" spans="1:24">
      <c r="A192" s="238" t="s">
        <v>950</v>
      </c>
      <c r="B192" s="326">
        <f>+'Distribution Pivot Table'!X338*100</f>
        <v>19.410634208840488</v>
      </c>
      <c r="C192" s="326">
        <f>+'Distribution Pivot Table'!X340*100</f>
        <v>0</v>
      </c>
      <c r="D192" s="326">
        <f>+'Distribution Pivot Table'!X342*100</f>
        <v>0</v>
      </c>
      <c r="E192" s="328">
        <f t="shared" si="84"/>
        <v>19.410634208840488</v>
      </c>
      <c r="F192" s="329">
        <f>+'Distribution Pivot Table'!X344*100</f>
        <v>40.294682895579761</v>
      </c>
      <c r="G192" s="326">
        <f>+'Distribution Pivot Table'!X346*100</f>
        <v>0.19218449711723257</v>
      </c>
      <c r="H192" s="326">
        <f>+'Distribution Pivot Table'!X348*100</f>
        <v>0</v>
      </c>
      <c r="I192" s="328">
        <f t="shared" si="99"/>
        <v>40.486867392696993</v>
      </c>
      <c r="J192" s="329">
        <f>+'Distribution Pivot Table'!X350*100</f>
        <v>32.671364509929532</v>
      </c>
      <c r="K192" s="326">
        <f>+'Distribution Pivot Table'!X352*100</f>
        <v>5.2530429212043561</v>
      </c>
      <c r="L192" s="326">
        <f>+'Distribution Pivot Table'!X354*100</f>
        <v>0</v>
      </c>
      <c r="M192" s="330">
        <f t="shared" si="100"/>
        <v>37.924407431133886</v>
      </c>
      <c r="N192" s="329">
        <f>+'Distribution Pivot Table'!X356*100</f>
        <v>2.1780909673286355</v>
      </c>
      <c r="O192" s="331">
        <f t="shared" si="101"/>
        <v>92.376681614349778</v>
      </c>
      <c r="P192" s="332">
        <f t="shared" si="101"/>
        <v>5.445227418321589</v>
      </c>
      <c r="Q192" s="332">
        <f t="shared" si="102"/>
        <v>2.1780909673286355</v>
      </c>
      <c r="R192" s="302">
        <f t="shared" si="89"/>
        <v>99.999999999999986</v>
      </c>
      <c r="S192" s="302">
        <f t="shared" si="90"/>
        <v>100</v>
      </c>
    </row>
    <row r="193" spans="1:19">
      <c r="A193" s="242" t="s">
        <v>951</v>
      </c>
      <c r="B193" s="229"/>
      <c r="C193" s="229"/>
      <c r="D193" s="229"/>
      <c r="E193" s="229"/>
    </row>
    <row r="194" spans="1:19">
      <c r="A194" s="242"/>
      <c r="B194" s="272"/>
      <c r="C194" s="272"/>
      <c r="D194" s="272"/>
      <c r="E194" s="333"/>
      <c r="F194" s="272"/>
      <c r="G194" s="272"/>
      <c r="H194" s="272"/>
      <c r="I194" s="333"/>
      <c r="J194" s="272"/>
      <c r="K194" s="272"/>
      <c r="L194" s="272"/>
      <c r="M194" s="333"/>
      <c r="N194" s="272"/>
      <c r="O194" s="245"/>
      <c r="P194" s="245"/>
      <c r="R194" s="67"/>
    </row>
    <row r="195" spans="1:19">
      <c r="A195" s="229"/>
      <c r="B195" s="229"/>
      <c r="C195" s="229"/>
      <c r="D195" s="229"/>
      <c r="E195" s="229"/>
    </row>
    <row r="196" spans="1:19">
      <c r="Q196" s="244" t="s">
        <v>1303</v>
      </c>
    </row>
    <row r="197" spans="1:19" ht="18">
      <c r="A197" s="205" t="s">
        <v>1005</v>
      </c>
      <c r="B197" s="207"/>
      <c r="C197" s="207"/>
      <c r="D197" s="207"/>
      <c r="E197" s="207"/>
      <c r="F197" s="206"/>
      <c r="G197" s="206"/>
      <c r="H197" s="206"/>
      <c r="I197" s="207"/>
      <c r="J197" s="206"/>
      <c r="K197" s="206"/>
      <c r="L197" s="206"/>
      <c r="M197" s="207"/>
      <c r="N197" s="206"/>
      <c r="O197" s="206"/>
      <c r="P197" s="206"/>
      <c r="Q197" s="206"/>
      <c r="R197" s="340"/>
    </row>
    <row r="198" spans="1:19" ht="18">
      <c r="A198" s="205"/>
      <c r="B198" s="207"/>
      <c r="C198" s="207"/>
      <c r="D198" s="207"/>
      <c r="E198" s="207"/>
      <c r="F198" s="206"/>
      <c r="G198" s="206"/>
      <c r="H198" s="206"/>
      <c r="I198" s="207"/>
      <c r="J198" s="206"/>
      <c r="K198" s="206"/>
      <c r="L198" s="206"/>
      <c r="M198" s="207"/>
      <c r="N198" s="206"/>
      <c r="O198" s="206"/>
      <c r="P198" s="206"/>
      <c r="Q198" s="206"/>
      <c r="R198" s="340"/>
    </row>
    <row r="199" spans="1:19" ht="15.75">
      <c r="A199" s="208" t="s">
        <v>1000</v>
      </c>
      <c r="B199" s="207"/>
      <c r="C199" s="207"/>
      <c r="D199" s="207"/>
      <c r="E199" s="207"/>
      <c r="F199" s="206"/>
      <c r="G199" s="206"/>
      <c r="H199" s="206"/>
      <c r="I199" s="207"/>
      <c r="J199" s="206"/>
      <c r="K199" s="206"/>
      <c r="L199" s="206"/>
      <c r="M199" s="207"/>
      <c r="N199" s="206"/>
      <c r="O199" s="206"/>
      <c r="P199" s="206"/>
      <c r="Q199" s="206"/>
      <c r="R199" s="340"/>
    </row>
    <row r="200" spans="1:19" ht="15.75">
      <c r="A200" s="208" t="s">
        <v>1197</v>
      </c>
      <c r="B200" s="207"/>
      <c r="C200" s="207"/>
      <c r="D200" s="207"/>
      <c r="E200" s="207"/>
      <c r="F200" s="206"/>
      <c r="G200" s="206"/>
      <c r="H200" s="206"/>
      <c r="I200" s="207"/>
      <c r="J200" s="206"/>
      <c r="K200" s="206"/>
      <c r="L200" s="206"/>
      <c r="M200" s="207"/>
      <c r="N200" s="206"/>
      <c r="O200" s="206"/>
      <c r="P200" s="206"/>
      <c r="Q200" s="206"/>
      <c r="R200" s="340"/>
    </row>
    <row r="201" spans="1:19" ht="18.75" customHeight="1">
      <c r="A201" s="212"/>
      <c r="B201" s="212"/>
      <c r="C201" s="212"/>
      <c r="D201" s="212"/>
      <c r="E201" s="212"/>
      <c r="F201" s="212"/>
      <c r="G201" s="212"/>
      <c r="H201" s="212"/>
      <c r="I201" s="212"/>
      <c r="R201" s="281"/>
    </row>
    <row r="202" spans="1:19" ht="18.75" customHeight="1">
      <c r="A202" s="84"/>
      <c r="B202" s="214" t="s">
        <v>925</v>
      </c>
      <c r="C202" s="215"/>
      <c r="D202" s="215"/>
      <c r="E202" s="215"/>
      <c r="F202" s="215"/>
      <c r="G202" s="215"/>
      <c r="H202" s="215"/>
      <c r="I202" s="216"/>
      <c r="J202" s="282" t="s">
        <v>10</v>
      </c>
      <c r="K202" s="283"/>
      <c r="L202" s="283"/>
      <c r="M202" s="284"/>
      <c r="N202" s="650" t="s">
        <v>926</v>
      </c>
      <c r="O202" s="653" t="s">
        <v>990</v>
      </c>
      <c r="P202" s="653" t="s">
        <v>991</v>
      </c>
      <c r="Q202" s="653" t="s">
        <v>992</v>
      </c>
      <c r="R202" s="285"/>
      <c r="S202" s="286"/>
    </row>
    <row r="203" spans="1:19" ht="36.75" customHeight="1">
      <c r="A203" s="206"/>
      <c r="B203" s="215" t="s">
        <v>927</v>
      </c>
      <c r="C203" s="215"/>
      <c r="D203" s="215"/>
      <c r="E203" s="221"/>
      <c r="F203" s="222" t="s">
        <v>928</v>
      </c>
      <c r="G203" s="215"/>
      <c r="H203" s="215"/>
      <c r="I203" s="216"/>
      <c r="J203" s="223" t="s">
        <v>929</v>
      </c>
      <c r="K203" s="215"/>
      <c r="L203" s="215"/>
      <c r="M203" s="216"/>
      <c r="N203" s="651"/>
      <c r="O203" s="654"/>
      <c r="P203" s="654"/>
      <c r="Q203" s="654"/>
      <c r="R203" s="285" t="s">
        <v>993</v>
      </c>
      <c r="S203" s="286" t="s">
        <v>993</v>
      </c>
    </row>
    <row r="204" spans="1:19" ht="30" customHeight="1">
      <c r="A204" s="290"/>
      <c r="B204" s="224" t="s">
        <v>930</v>
      </c>
      <c r="C204" s="224" t="s">
        <v>931</v>
      </c>
      <c r="D204" s="224" t="s">
        <v>995</v>
      </c>
      <c r="E204" s="291" t="s">
        <v>933</v>
      </c>
      <c r="F204" s="225" t="s">
        <v>930</v>
      </c>
      <c r="G204" s="224" t="s">
        <v>931</v>
      </c>
      <c r="H204" s="224" t="s">
        <v>995</v>
      </c>
      <c r="I204" s="291" t="s">
        <v>933</v>
      </c>
      <c r="J204" s="226" t="s">
        <v>930</v>
      </c>
      <c r="K204" s="227" t="s">
        <v>931</v>
      </c>
      <c r="L204" s="224" t="s">
        <v>995</v>
      </c>
      <c r="M204" s="226" t="s">
        <v>933</v>
      </c>
      <c r="N204" s="652"/>
      <c r="O204" s="655"/>
      <c r="P204" s="655"/>
      <c r="Q204" s="655"/>
      <c r="R204" s="292"/>
      <c r="S204" s="334"/>
    </row>
    <row r="205" spans="1:19" hidden="1">
      <c r="A205" s="229" t="s">
        <v>934</v>
      </c>
      <c r="B205" s="229"/>
      <c r="C205" s="229"/>
      <c r="D205" s="229"/>
      <c r="E205" s="305"/>
      <c r="F205" s="298"/>
      <c r="G205" s="272"/>
      <c r="H205" s="272"/>
      <c r="I205" s="297"/>
      <c r="J205" s="298"/>
      <c r="K205" s="272"/>
      <c r="L205" s="272"/>
      <c r="M205" s="299"/>
      <c r="N205" s="298"/>
      <c r="O205" s="341"/>
      <c r="P205" s="301"/>
      <c r="Q205" s="301"/>
      <c r="R205" s="302">
        <f>SUM(F205:H205,J205:L205)+N205</f>
        <v>0</v>
      </c>
      <c r="S205" s="335">
        <f>+Q205+P205+O205</f>
        <v>0</v>
      </c>
    </row>
    <row r="206" spans="1:19" hidden="1">
      <c r="A206" s="229"/>
      <c r="B206" s="229"/>
      <c r="C206" s="229"/>
      <c r="D206" s="229"/>
      <c r="E206" s="305"/>
      <c r="F206" s="298"/>
      <c r="G206" s="272"/>
      <c r="H206" s="272"/>
      <c r="I206" s="306"/>
      <c r="J206" s="298"/>
      <c r="K206" s="272"/>
      <c r="L206" s="272"/>
      <c r="M206" s="298"/>
      <c r="N206" s="298"/>
      <c r="O206" s="307"/>
      <c r="P206" s="308"/>
      <c r="Q206" s="308"/>
      <c r="R206" s="285"/>
      <c r="S206" s="286"/>
    </row>
    <row r="207" spans="1:19">
      <c r="A207" s="229" t="s">
        <v>935</v>
      </c>
      <c r="B207" s="312">
        <f>+'Distribution Pivot Table'!Y$8*100</f>
        <v>0</v>
      </c>
      <c r="C207" s="312">
        <f>+'Distribution Pivot Table'!Y$10*100</f>
        <v>0</v>
      </c>
      <c r="D207" s="312">
        <f>+'Distribution Pivot Table'!Y$12*100</f>
        <v>0</v>
      </c>
      <c r="E207" s="313">
        <f t="shared" ref="E207:E225" si="103">SUM(B207:D207)</f>
        <v>0</v>
      </c>
      <c r="F207" s="314">
        <f>+'Distribution Pivot Table'!Y$14*100</f>
        <v>0</v>
      </c>
      <c r="G207" s="312">
        <f>+'Distribution Pivot Table'!Y$16*100</f>
        <v>0</v>
      </c>
      <c r="H207" s="312">
        <f>+'Distribution Pivot Table'!Y$18*100</f>
        <v>0</v>
      </c>
      <c r="I207" s="313">
        <f t="shared" ref="I207:I210" si="104">SUM(F207:H207)</f>
        <v>0</v>
      </c>
      <c r="J207" s="314">
        <f>+'Distribution Pivot Table'!Y$20*100</f>
        <v>0</v>
      </c>
      <c r="K207" s="312">
        <f>+'Distribution Pivot Table'!Y$22*100</f>
        <v>0</v>
      </c>
      <c r="L207" s="312">
        <f>+'Distribution Pivot Table'!Y$24*100</f>
        <v>0</v>
      </c>
      <c r="M207" s="315">
        <f t="shared" ref="M207:M210" si="105">SUM(J207:L207)</f>
        <v>0</v>
      </c>
      <c r="N207" s="314">
        <f>+'Distribution Pivot Table'!Y$26*100</f>
        <v>0</v>
      </c>
      <c r="O207" s="316">
        <f t="shared" ref="O207:P210" si="106">+B207+F207+J207</f>
        <v>0</v>
      </c>
      <c r="P207" s="317">
        <f t="shared" si="106"/>
        <v>0</v>
      </c>
      <c r="Q207" s="317">
        <f t="shared" ref="Q207:Q210" si="107">+D207+H207+L207+N207</f>
        <v>0</v>
      </c>
      <c r="R207" s="302">
        <f t="shared" ref="R207:R225" si="108">SUM(B207:D207,F207:H207,J207:L207)+N207</f>
        <v>0</v>
      </c>
      <c r="S207" s="335">
        <f t="shared" ref="S207:S225" si="109">+Q207+P207+O207</f>
        <v>0</v>
      </c>
    </row>
    <row r="208" spans="1:19">
      <c r="A208" s="229" t="s">
        <v>936</v>
      </c>
      <c r="B208" s="312">
        <f>+'Distribution Pivot Table'!Y$30*100</f>
        <v>22.152886115444616</v>
      </c>
      <c r="C208" s="312">
        <f>+'Distribution Pivot Table'!Y$32*100</f>
        <v>0.31201248049921998</v>
      </c>
      <c r="D208" s="312">
        <f>+'Distribution Pivot Table'!Y$34*100</f>
        <v>0</v>
      </c>
      <c r="E208" s="313">
        <f t="shared" si="103"/>
        <v>22.464898595943836</v>
      </c>
      <c r="F208" s="314">
        <f>+'Distribution Pivot Table'!Y$36*100</f>
        <v>42.745709828393139</v>
      </c>
      <c r="G208" s="312">
        <f>+'Distribution Pivot Table'!Y$38*100</f>
        <v>1.9500780031201248</v>
      </c>
      <c r="H208" s="312">
        <f>+'Distribution Pivot Table'!Y$40*100</f>
        <v>0</v>
      </c>
      <c r="I208" s="313">
        <f t="shared" si="104"/>
        <v>44.695787831513265</v>
      </c>
      <c r="J208" s="314">
        <f>+'Distribution Pivot Table'!Y$42*100</f>
        <v>24.960998439937597</v>
      </c>
      <c r="K208" s="312">
        <f>+'Distribution Pivot Table'!Y$44*100</f>
        <v>6.7862714508580346</v>
      </c>
      <c r="L208" s="312">
        <f>+'Distribution Pivot Table'!Y$46*100</f>
        <v>0</v>
      </c>
      <c r="M208" s="315">
        <f t="shared" si="105"/>
        <v>31.747269890795632</v>
      </c>
      <c r="N208" s="314">
        <f>+'Distribution Pivot Table'!Y$48*100</f>
        <v>1.0920436817472698</v>
      </c>
      <c r="O208" s="316">
        <f t="shared" si="106"/>
        <v>89.859594383775359</v>
      </c>
      <c r="P208" s="317">
        <f t="shared" si="106"/>
        <v>9.0483619344773789</v>
      </c>
      <c r="Q208" s="317">
        <f t="shared" si="107"/>
        <v>1.0920436817472698</v>
      </c>
      <c r="R208" s="302">
        <f t="shared" si="108"/>
        <v>100.00000000000001</v>
      </c>
      <c r="S208" s="302">
        <f t="shared" si="109"/>
        <v>100.00000000000001</v>
      </c>
    </row>
    <row r="209" spans="1:24">
      <c r="A209" s="229" t="s">
        <v>937</v>
      </c>
      <c r="B209" s="312">
        <f>+'Distribution Pivot Table'!Y$52*100</f>
        <v>0</v>
      </c>
      <c r="C209" s="312">
        <f>+'Distribution Pivot Table'!Y$54*100</f>
        <v>0</v>
      </c>
      <c r="D209" s="312">
        <f>+'Distribution Pivot Table'!Y$56*100</f>
        <v>0</v>
      </c>
      <c r="E209" s="313">
        <f t="shared" si="103"/>
        <v>0</v>
      </c>
      <c r="F209" s="314">
        <f>+'Distribution Pivot Table'!Y$58*100</f>
        <v>0</v>
      </c>
      <c r="G209" s="312">
        <f>+'Distribution Pivot Table'!Y$60*100</f>
        <v>0</v>
      </c>
      <c r="H209" s="312">
        <f>+'Distribution Pivot Table'!Y$62*100</f>
        <v>0</v>
      </c>
      <c r="I209" s="313">
        <f t="shared" si="104"/>
        <v>0</v>
      </c>
      <c r="J209" s="314">
        <f>+'Distribution Pivot Table'!Y$64*100</f>
        <v>0</v>
      </c>
      <c r="K209" s="312">
        <f>+'Distribution Pivot Table'!Y$66*100</f>
        <v>0</v>
      </c>
      <c r="L209" s="312">
        <f>+'Distribution Pivot Table'!Y$68*100</f>
        <v>0</v>
      </c>
      <c r="M209" s="315">
        <f t="shared" si="105"/>
        <v>0</v>
      </c>
      <c r="N209" s="314">
        <f>+'Distribution Pivot Table'!Y$70*100</f>
        <v>0</v>
      </c>
      <c r="O209" s="316">
        <f t="shared" si="106"/>
        <v>0</v>
      </c>
      <c r="P209" s="317">
        <f t="shared" si="106"/>
        <v>0</v>
      </c>
      <c r="Q209" s="317">
        <f t="shared" si="107"/>
        <v>0</v>
      </c>
      <c r="R209" s="302">
        <f t="shared" si="108"/>
        <v>0</v>
      </c>
      <c r="S209" s="302">
        <f t="shared" si="109"/>
        <v>0</v>
      </c>
    </row>
    <row r="210" spans="1:24">
      <c r="A210" s="229" t="s">
        <v>938</v>
      </c>
      <c r="B210" s="312">
        <f>+'Distribution Pivot Table'!Y$74*100</f>
        <v>0</v>
      </c>
      <c r="C210" s="312">
        <f>+'Distribution Pivot Table'!Y$76*100</f>
        <v>0</v>
      </c>
      <c r="D210" s="312">
        <f>+'Distribution Pivot Table'!Y$78*100</f>
        <v>0</v>
      </c>
      <c r="E210" s="313">
        <f t="shared" si="103"/>
        <v>0</v>
      </c>
      <c r="F210" s="314">
        <f>+'Distribution Pivot Table'!Y$80*100</f>
        <v>0</v>
      </c>
      <c r="G210" s="312">
        <f>+'Distribution Pivot Table'!Y$82*100</f>
        <v>0</v>
      </c>
      <c r="H210" s="312">
        <f>+'Distribution Pivot Table'!Y$84*100</f>
        <v>0</v>
      </c>
      <c r="I210" s="313">
        <f t="shared" si="104"/>
        <v>0</v>
      </c>
      <c r="J210" s="314">
        <f>+'Distribution Pivot Table'!Y$86*100</f>
        <v>0</v>
      </c>
      <c r="K210" s="312">
        <f>+'Distribution Pivot Table'!Y$88*100</f>
        <v>0</v>
      </c>
      <c r="L210" s="312">
        <f>+'Distribution Pivot Table'!Y$90*100</f>
        <v>0</v>
      </c>
      <c r="M210" s="315">
        <f t="shared" si="105"/>
        <v>0</v>
      </c>
      <c r="N210" s="314">
        <f>+'Distribution Pivot Table'!Y$92*100</f>
        <v>0</v>
      </c>
      <c r="O210" s="316">
        <f t="shared" si="106"/>
        <v>0</v>
      </c>
      <c r="P210" s="317">
        <f t="shared" si="106"/>
        <v>0</v>
      </c>
      <c r="Q210" s="317">
        <f t="shared" si="107"/>
        <v>0</v>
      </c>
      <c r="R210" s="302">
        <f t="shared" si="108"/>
        <v>0</v>
      </c>
      <c r="S210" s="302">
        <f t="shared" si="109"/>
        <v>0</v>
      </c>
    </row>
    <row r="211" spans="1:24">
      <c r="A211" s="229"/>
      <c r="B211" s="312"/>
      <c r="C211" s="312"/>
      <c r="D211" s="312"/>
      <c r="E211" s="313"/>
      <c r="F211" s="314"/>
      <c r="G211" s="312"/>
      <c r="H211" s="312"/>
      <c r="I211" s="313"/>
      <c r="J211" s="314"/>
      <c r="K211" s="312"/>
      <c r="L211" s="312"/>
      <c r="M211" s="315"/>
      <c r="N211" s="314"/>
      <c r="O211" s="316"/>
      <c r="P211" s="317"/>
      <c r="Q211" s="317"/>
      <c r="R211" s="302"/>
      <c r="S211" s="302"/>
    </row>
    <row r="212" spans="1:24">
      <c r="A212" s="229" t="s">
        <v>939</v>
      </c>
      <c r="B212" s="312">
        <f>+'Distribution Pivot Table'!Y$96*100</f>
        <v>2.5260625501202885</v>
      </c>
      <c r="C212" s="312">
        <f>+'Distribution Pivot Table'!Y$98*100</f>
        <v>0.44105854049719329</v>
      </c>
      <c r="D212" s="312">
        <f>+'Distribution Pivot Table'!Y$100*100</f>
        <v>0</v>
      </c>
      <c r="E212" s="313">
        <f t="shared" si="103"/>
        <v>2.9671210906174816</v>
      </c>
      <c r="F212" s="314">
        <f>+'Distribution Pivot Table'!Y$102*100</f>
        <v>46.230954290296708</v>
      </c>
      <c r="G212" s="312">
        <f>+'Distribution Pivot Table'!Y$104*100</f>
        <v>6.2951082598235768</v>
      </c>
      <c r="H212" s="312">
        <f>+'Distribution Pivot Table'!Y$106*100</f>
        <v>0</v>
      </c>
      <c r="I212" s="313">
        <f t="shared" ref="I212:I215" si="110">SUM(F212:H212)</f>
        <v>52.526062550120287</v>
      </c>
      <c r="J212" s="314">
        <f>+'Distribution Pivot Table'!Y$108*100</f>
        <v>28.628708901363272</v>
      </c>
      <c r="K212" s="312">
        <f>+'Distribution Pivot Table'!Y$110*100</f>
        <v>15.797914995990379</v>
      </c>
      <c r="L212" s="312">
        <f>+'Distribution Pivot Table'!Y$112*100</f>
        <v>0</v>
      </c>
      <c r="M212" s="315">
        <f t="shared" ref="M212:M215" si="111">SUM(J212:L212)</f>
        <v>44.42662389735365</v>
      </c>
      <c r="N212" s="314">
        <f>+'Distribution Pivot Table'!Y$114*100</f>
        <v>8.0192461908580592E-2</v>
      </c>
      <c r="O212" s="316">
        <f t="shared" ref="O212:P215" si="112">+B212+F212+J212</f>
        <v>77.385725741780263</v>
      </c>
      <c r="P212" s="317">
        <f t="shared" si="112"/>
        <v>22.534081796311149</v>
      </c>
      <c r="Q212" s="317">
        <f t="shared" ref="Q212:Q215" si="113">+D212+H212+L212+N212</f>
        <v>8.0192461908580592E-2</v>
      </c>
      <c r="R212" s="302">
        <f t="shared" si="108"/>
        <v>100</v>
      </c>
      <c r="S212" s="302">
        <f t="shared" si="109"/>
        <v>100</v>
      </c>
    </row>
    <row r="213" spans="1:24">
      <c r="A213" s="229" t="s">
        <v>940</v>
      </c>
      <c r="B213" s="312">
        <f>+'Distribution Pivot Table'!Y$118*100</f>
        <v>0</v>
      </c>
      <c r="C213" s="312">
        <f>+'Distribution Pivot Table'!Y$120*100</f>
        <v>0</v>
      </c>
      <c r="D213" s="312">
        <f>+'Distribution Pivot Table'!Y$122*100</f>
        <v>0</v>
      </c>
      <c r="E213" s="313">
        <f t="shared" si="103"/>
        <v>0</v>
      </c>
      <c r="F213" s="314">
        <f>+'Distribution Pivot Table'!Y$124*100</f>
        <v>0</v>
      </c>
      <c r="G213" s="312">
        <f>+'Distribution Pivot Table'!Y$126*100</f>
        <v>0</v>
      </c>
      <c r="H213" s="312">
        <f>+'Distribution Pivot Table'!Y$128*100</f>
        <v>0</v>
      </c>
      <c r="I213" s="313">
        <f t="shared" si="110"/>
        <v>0</v>
      </c>
      <c r="J213" s="314">
        <f>+'Distribution Pivot Table'!Y$130*100</f>
        <v>0</v>
      </c>
      <c r="K213" s="312">
        <f>+'Distribution Pivot Table'!Y$132*100</f>
        <v>0</v>
      </c>
      <c r="L213" s="312">
        <f>+'Distribution Pivot Table'!Y$134*100</f>
        <v>0</v>
      </c>
      <c r="M213" s="315">
        <f t="shared" si="111"/>
        <v>0</v>
      </c>
      <c r="N213" s="314">
        <f>+'Distribution Pivot Table'!Y$136*100</f>
        <v>0</v>
      </c>
      <c r="O213" s="316">
        <f t="shared" si="112"/>
        <v>0</v>
      </c>
      <c r="P213" s="317">
        <f t="shared" si="112"/>
        <v>0</v>
      </c>
      <c r="Q213" s="317">
        <f t="shared" si="113"/>
        <v>0</v>
      </c>
      <c r="R213" s="302">
        <f t="shared" si="108"/>
        <v>0</v>
      </c>
      <c r="S213" s="302">
        <f t="shared" si="109"/>
        <v>0</v>
      </c>
    </row>
    <row r="214" spans="1:24">
      <c r="A214" s="229" t="s">
        <v>941</v>
      </c>
      <c r="B214" s="312">
        <f>+'Distribution Pivot Table'!Y$140*100</f>
        <v>15.80135440180587</v>
      </c>
      <c r="C214" s="312">
        <f>+'Distribution Pivot Table'!Y$142*100</f>
        <v>1.3544018058690745</v>
      </c>
      <c r="D214" s="312">
        <f>+'Distribution Pivot Table'!Y$144*100</f>
        <v>0</v>
      </c>
      <c r="E214" s="313">
        <f t="shared" si="103"/>
        <v>17.155756207674944</v>
      </c>
      <c r="F214" s="314">
        <f>+'Distribution Pivot Table'!Y$146*100</f>
        <v>13.544018058690746</v>
      </c>
      <c r="G214" s="312">
        <f>+'Distribution Pivot Table'!Y$148*100</f>
        <v>1.5801354401805869</v>
      </c>
      <c r="H214" s="312">
        <f>+'Distribution Pivot Table'!Y$150*100</f>
        <v>0</v>
      </c>
      <c r="I214" s="313">
        <f t="shared" si="110"/>
        <v>15.124153498871333</v>
      </c>
      <c r="J214" s="314">
        <f>+'Distribution Pivot Table'!Y$152*100</f>
        <v>48.306997742663654</v>
      </c>
      <c r="K214" s="312">
        <f>+'Distribution Pivot Table'!Y$154*100</f>
        <v>19.187358916478555</v>
      </c>
      <c r="L214" s="312">
        <f>+'Distribution Pivot Table'!Y$156*100</f>
        <v>0</v>
      </c>
      <c r="M214" s="315">
        <f t="shared" si="111"/>
        <v>67.494356659142213</v>
      </c>
      <c r="N214" s="314">
        <f>+'Distribution Pivot Table'!Y$158*100</f>
        <v>0</v>
      </c>
      <c r="O214" s="316">
        <f t="shared" si="112"/>
        <v>77.652370203160274</v>
      </c>
      <c r="P214" s="317">
        <f t="shared" si="112"/>
        <v>22.121896162528216</v>
      </c>
      <c r="Q214" s="317">
        <f t="shared" si="113"/>
        <v>0</v>
      </c>
      <c r="R214" s="302">
        <f t="shared" si="108"/>
        <v>99.77426636568849</v>
      </c>
      <c r="S214" s="302">
        <f t="shared" si="109"/>
        <v>99.77426636568849</v>
      </c>
    </row>
    <row r="215" spans="1:24">
      <c r="A215" s="229" t="s">
        <v>942</v>
      </c>
      <c r="B215" s="312">
        <f>+'Distribution Pivot Table'!Y$162*100</f>
        <v>0</v>
      </c>
      <c r="C215" s="312">
        <f>+'Distribution Pivot Table'!Y$164*100</f>
        <v>0</v>
      </c>
      <c r="D215" s="312">
        <f>+'Distribution Pivot Table'!Y$166*100</f>
        <v>0</v>
      </c>
      <c r="E215" s="313">
        <f t="shared" si="103"/>
        <v>0</v>
      </c>
      <c r="F215" s="314">
        <f>+'Distribution Pivot Table'!Y$168*100</f>
        <v>0</v>
      </c>
      <c r="G215" s="312">
        <f>+'Distribution Pivot Table'!Y$170*100</f>
        <v>0</v>
      </c>
      <c r="H215" s="312">
        <f>+'Distribution Pivot Table'!Y$172*100</f>
        <v>0</v>
      </c>
      <c r="I215" s="313">
        <f t="shared" si="110"/>
        <v>0</v>
      </c>
      <c r="J215" s="314">
        <f>+'Distribution Pivot Table'!Y$174*100</f>
        <v>0</v>
      </c>
      <c r="K215" s="312">
        <f>+'Distribution Pivot Table'!Y$176*100</f>
        <v>0</v>
      </c>
      <c r="L215" s="312">
        <f>+'Distribution Pivot Table'!Y$178*100</f>
        <v>0</v>
      </c>
      <c r="M215" s="315">
        <f t="shared" si="111"/>
        <v>0</v>
      </c>
      <c r="N215" s="314">
        <f>+'Distribution Pivot Table'!Y$180*100</f>
        <v>0</v>
      </c>
      <c r="O215" s="316">
        <f t="shared" si="112"/>
        <v>0</v>
      </c>
      <c r="P215" s="317">
        <f t="shared" si="112"/>
        <v>0</v>
      </c>
      <c r="Q215" s="317">
        <f t="shared" si="113"/>
        <v>0</v>
      </c>
      <c r="R215" s="302">
        <f t="shared" si="108"/>
        <v>0</v>
      </c>
      <c r="S215" s="302">
        <f t="shared" si="109"/>
        <v>0</v>
      </c>
    </row>
    <row r="216" spans="1:24">
      <c r="A216" s="229"/>
      <c r="B216" s="312"/>
      <c r="C216" s="312"/>
      <c r="D216" s="312"/>
      <c r="E216" s="313"/>
      <c r="F216" s="314"/>
      <c r="G216" s="312"/>
      <c r="H216" s="312"/>
      <c r="I216" s="313"/>
      <c r="J216" s="314"/>
      <c r="K216" s="312"/>
      <c r="L216" s="312"/>
      <c r="M216" s="315"/>
      <c r="N216" s="314"/>
      <c r="O216" s="316"/>
      <c r="P216" s="317"/>
      <c r="Q216" s="317"/>
      <c r="R216" s="302"/>
      <c r="S216" s="302"/>
    </row>
    <row r="217" spans="1:24">
      <c r="A217" s="229" t="s">
        <v>943</v>
      </c>
      <c r="B217" s="312">
        <f>+'Distribution Pivot Table'!Y$184*100</f>
        <v>0</v>
      </c>
      <c r="C217" s="312">
        <f>+'Distribution Pivot Table'!Y$186*100</f>
        <v>0</v>
      </c>
      <c r="D217" s="312">
        <f>+'Distribution Pivot Table'!Y$188*100</f>
        <v>0</v>
      </c>
      <c r="E217" s="313">
        <f t="shared" si="103"/>
        <v>0</v>
      </c>
      <c r="F217" s="314">
        <f>+'Distribution Pivot Table'!Y$190*100</f>
        <v>0</v>
      </c>
      <c r="G217" s="312">
        <f>+'Distribution Pivot Table'!Y$192*100</f>
        <v>0</v>
      </c>
      <c r="H217" s="312">
        <f>+'Distribution Pivot Table'!Y$194*100</f>
        <v>0</v>
      </c>
      <c r="I217" s="313">
        <f t="shared" ref="I217:I220" si="114">SUM(F217:H217)</f>
        <v>0</v>
      </c>
      <c r="J217" s="314">
        <f>+'Distribution Pivot Table'!Y$196*100</f>
        <v>0</v>
      </c>
      <c r="K217" s="312">
        <f>+'Distribution Pivot Table'!Y$198*100</f>
        <v>0</v>
      </c>
      <c r="L217" s="312">
        <f>+'Distribution Pivot Table'!Y$200*100</f>
        <v>0</v>
      </c>
      <c r="M217" s="315">
        <f t="shared" ref="M217:M220" si="115">SUM(J217:L217)</f>
        <v>0</v>
      </c>
      <c r="N217" s="314">
        <f>+'Distribution Pivot Table'!Y$202*100</f>
        <v>0</v>
      </c>
      <c r="O217" s="316">
        <f t="shared" ref="O217:P220" si="116">+B217+F217+J217</f>
        <v>0</v>
      </c>
      <c r="P217" s="317">
        <f t="shared" si="116"/>
        <v>0</v>
      </c>
      <c r="Q217" s="317">
        <f t="shared" ref="Q217:Q220" si="117">+D217+H217+L217+N217</f>
        <v>0</v>
      </c>
      <c r="R217" s="302">
        <f t="shared" si="108"/>
        <v>0</v>
      </c>
      <c r="S217" s="302">
        <f t="shared" si="109"/>
        <v>0</v>
      </c>
    </row>
    <row r="218" spans="1:24">
      <c r="A218" s="229" t="s">
        <v>944</v>
      </c>
      <c r="B218" s="312">
        <f>+'Distribution Pivot Table'!Y$206*100</f>
        <v>0.61099796334012213</v>
      </c>
      <c r="C218" s="312">
        <f>+'Distribution Pivot Table'!Y$208*100</f>
        <v>0</v>
      </c>
      <c r="D218" s="312">
        <f>+'Distribution Pivot Table'!Y$210*108</f>
        <v>0</v>
      </c>
      <c r="E218" s="313">
        <f t="shared" si="103"/>
        <v>0.61099796334012213</v>
      </c>
      <c r="F218" s="314">
        <f>+'Distribution Pivot Table'!Y$212*100</f>
        <v>55.091649694501022</v>
      </c>
      <c r="G218" s="312">
        <f>+'Distribution Pivot Table'!Y$214*100</f>
        <v>0</v>
      </c>
      <c r="H218" s="312">
        <f>+'Distribution Pivot Table'!Y$216*100</f>
        <v>0.40733197556008144</v>
      </c>
      <c r="I218" s="313">
        <f t="shared" si="114"/>
        <v>55.498981670061106</v>
      </c>
      <c r="J218" s="314">
        <f>+'Distribution Pivot Table'!Y$218*100</f>
        <v>36.456211812627295</v>
      </c>
      <c r="K218" s="312">
        <f>+'Distribution Pivot Table'!Y$220*100</f>
        <v>6.313645621181263</v>
      </c>
      <c r="L218" s="312">
        <f>+'Distribution Pivot Table'!Y$222*100</f>
        <v>0.10183299389002036</v>
      </c>
      <c r="M218" s="315">
        <f t="shared" si="115"/>
        <v>42.871690427698582</v>
      </c>
      <c r="N218" s="314">
        <f>+'Distribution Pivot Table'!Y$224*100</f>
        <v>1.0183299389002036</v>
      </c>
      <c r="O218" s="316">
        <f t="shared" si="116"/>
        <v>92.158859470468443</v>
      </c>
      <c r="P218" s="317">
        <f t="shared" si="116"/>
        <v>6.313645621181263</v>
      </c>
      <c r="Q218" s="317">
        <f t="shared" si="117"/>
        <v>1.5274949083503055</v>
      </c>
      <c r="R218" s="302">
        <f t="shared" si="108"/>
        <v>100.00000000000001</v>
      </c>
      <c r="S218" s="302">
        <f t="shared" si="109"/>
        <v>100.00000000000001</v>
      </c>
    </row>
    <row r="219" spans="1:24">
      <c r="A219" s="229" t="s">
        <v>945</v>
      </c>
      <c r="B219" s="312">
        <f>+'Distribution Pivot Table'!Y$228*100</f>
        <v>0</v>
      </c>
      <c r="C219" s="312">
        <f>+'Distribution Pivot Table'!Y$230*100</f>
        <v>0</v>
      </c>
      <c r="D219" s="312">
        <f>+'Distribution Pivot Table'!Y$232*100</f>
        <v>0</v>
      </c>
      <c r="E219" s="313">
        <f t="shared" si="103"/>
        <v>0</v>
      </c>
      <c r="F219" s="314">
        <f>+'Distribution Pivot Table'!Y$234*100</f>
        <v>0</v>
      </c>
      <c r="G219" s="312">
        <f>+'Distribution Pivot Table'!Y$236*100</f>
        <v>0</v>
      </c>
      <c r="H219" s="312">
        <f>+'Distribution Pivot Table'!Y$238*100</f>
        <v>0</v>
      </c>
      <c r="I219" s="313">
        <f t="shared" si="114"/>
        <v>0</v>
      </c>
      <c r="J219" s="314">
        <f>+'Distribution Pivot Table'!Y$240*100</f>
        <v>0</v>
      </c>
      <c r="K219" s="312">
        <f>+'Distribution Pivot Table'!Y$242*100</f>
        <v>0</v>
      </c>
      <c r="L219" s="312">
        <f>+'Distribution Pivot Table'!Y$244*100</f>
        <v>0</v>
      </c>
      <c r="M219" s="315">
        <f t="shared" si="115"/>
        <v>0</v>
      </c>
      <c r="N219" s="314">
        <f>+'Distribution Pivot Table'!Y$246*100</f>
        <v>0</v>
      </c>
      <c r="O219" s="316">
        <f t="shared" si="116"/>
        <v>0</v>
      </c>
      <c r="P219" s="317">
        <f t="shared" si="116"/>
        <v>0</v>
      </c>
      <c r="Q219" s="317">
        <f t="shared" si="117"/>
        <v>0</v>
      </c>
      <c r="R219" s="302">
        <f t="shared" si="108"/>
        <v>0</v>
      </c>
      <c r="S219" s="302">
        <f t="shared" si="109"/>
        <v>0</v>
      </c>
      <c r="X219" s="251"/>
    </row>
    <row r="220" spans="1:24">
      <c r="A220" s="229" t="s">
        <v>946</v>
      </c>
      <c r="B220" s="312">
        <f>+'Distribution Pivot Table'!Y$250*100</f>
        <v>0</v>
      </c>
      <c r="C220" s="312">
        <f>+'Distribution Pivot Table'!Y$252*100</f>
        <v>0</v>
      </c>
      <c r="D220" s="312">
        <f>+'Distribution Pivot Table'!Y$254*100</f>
        <v>0</v>
      </c>
      <c r="E220" s="313">
        <f t="shared" si="103"/>
        <v>0</v>
      </c>
      <c r="F220" s="314">
        <f>+'Distribution Pivot Table'!Y$256*100</f>
        <v>0</v>
      </c>
      <c r="G220" s="312">
        <f>+'Distribution Pivot Table'!Y$258*100</f>
        <v>0</v>
      </c>
      <c r="H220" s="312">
        <f>+'Distribution Pivot Table'!Y$260*100</f>
        <v>0</v>
      </c>
      <c r="I220" s="313">
        <f t="shared" si="114"/>
        <v>0</v>
      </c>
      <c r="J220" s="314">
        <f>+'Distribution Pivot Table'!Y$262*100</f>
        <v>0</v>
      </c>
      <c r="K220" s="312">
        <f>+'Distribution Pivot Table'!Y$264*100</f>
        <v>0</v>
      </c>
      <c r="L220" s="312">
        <f>+'Distribution Pivot Table'!Y$266*100</f>
        <v>0</v>
      </c>
      <c r="M220" s="315">
        <f t="shared" si="115"/>
        <v>0</v>
      </c>
      <c r="N220" s="314">
        <f>+'Distribution Pivot Table'!Y$268*100</f>
        <v>0</v>
      </c>
      <c r="O220" s="316">
        <f t="shared" si="116"/>
        <v>0</v>
      </c>
      <c r="P220" s="317">
        <f t="shared" si="116"/>
        <v>0</v>
      </c>
      <c r="Q220" s="317">
        <f t="shared" si="117"/>
        <v>0</v>
      </c>
      <c r="R220" s="302">
        <f t="shared" si="108"/>
        <v>0</v>
      </c>
      <c r="S220" s="302">
        <f t="shared" si="109"/>
        <v>0</v>
      </c>
    </row>
    <row r="221" spans="1:24">
      <c r="A221" s="229"/>
      <c r="B221" s="312"/>
      <c r="C221" s="312"/>
      <c r="D221" s="312"/>
      <c r="E221" s="313"/>
      <c r="F221" s="314"/>
      <c r="G221" s="312"/>
      <c r="H221" s="312"/>
      <c r="I221" s="313"/>
      <c r="J221" s="314"/>
      <c r="K221" s="312"/>
      <c r="L221" s="312"/>
      <c r="M221" s="315"/>
      <c r="N221" s="314"/>
      <c r="O221" s="316"/>
      <c r="P221" s="317"/>
      <c r="Q221" s="317"/>
      <c r="R221" s="302"/>
      <c r="S221" s="302"/>
    </row>
    <row r="222" spans="1:24">
      <c r="A222" s="229" t="s">
        <v>947</v>
      </c>
      <c r="B222" s="312">
        <f>+'Distribution Pivot Table'!Y$272*100</f>
        <v>0</v>
      </c>
      <c r="C222" s="312">
        <f>+'Distribution Pivot Table'!Y$274*100</f>
        <v>0</v>
      </c>
      <c r="D222" s="312">
        <f>+'Distribution Pivot Table'!Y$276*100</f>
        <v>0</v>
      </c>
      <c r="E222" s="313">
        <f t="shared" si="103"/>
        <v>0</v>
      </c>
      <c r="F222" s="314">
        <f>+'Distribution Pivot Table'!Y$278*100</f>
        <v>0</v>
      </c>
      <c r="G222" s="312">
        <f>+'Distribution Pivot Table'!Y$280*100</f>
        <v>0</v>
      </c>
      <c r="H222" s="312">
        <f>+'Distribution Pivot Table'!Y$282*100</f>
        <v>0</v>
      </c>
      <c r="I222" s="313">
        <f t="shared" ref="I222:I225" si="118">SUM(F222:H222)</f>
        <v>0</v>
      </c>
      <c r="J222" s="314">
        <f>+'Distribution Pivot Table'!Y$284*100</f>
        <v>0</v>
      </c>
      <c r="K222" s="312">
        <f>+'Distribution Pivot Table'!Y$286*100</f>
        <v>0</v>
      </c>
      <c r="L222" s="312">
        <f>+'Distribution Pivot Table'!Y$288*100</f>
        <v>0</v>
      </c>
      <c r="M222" s="315">
        <f t="shared" ref="M222:M225" si="119">SUM(J222:L222)</f>
        <v>0</v>
      </c>
      <c r="N222" s="314">
        <f>+'Distribution Pivot Table'!Y$290*100</f>
        <v>0</v>
      </c>
      <c r="O222" s="316">
        <f t="shared" ref="O222:P225" si="120">+B222+F222+J222</f>
        <v>0</v>
      </c>
      <c r="P222" s="317">
        <f t="shared" si="120"/>
        <v>0</v>
      </c>
      <c r="Q222" s="317">
        <f t="shared" ref="Q222:Q225" si="121">+D222+H222+L222+N222</f>
        <v>0</v>
      </c>
      <c r="R222" s="302">
        <f t="shared" si="108"/>
        <v>0</v>
      </c>
      <c r="S222" s="302">
        <f t="shared" si="109"/>
        <v>0</v>
      </c>
    </row>
    <row r="223" spans="1:24">
      <c r="A223" s="229" t="s">
        <v>948</v>
      </c>
      <c r="B223" s="312">
        <f>+'Distribution Pivot Table'!Y294*100</f>
        <v>0</v>
      </c>
      <c r="C223" s="312">
        <f>+'Distribution Pivot Table'!Y296*100</f>
        <v>0</v>
      </c>
      <c r="D223" s="312">
        <f>+'Distribution Pivot Table'!Y298*100</f>
        <v>0</v>
      </c>
      <c r="E223" s="313">
        <f t="shared" si="103"/>
        <v>0</v>
      </c>
      <c r="F223" s="314">
        <f>+'Distribution Pivot Table'!Y300*100</f>
        <v>0</v>
      </c>
      <c r="G223" s="312">
        <f>+'Distribution Pivot Table'!Y302*100</f>
        <v>0</v>
      </c>
      <c r="H223" s="312">
        <f>+'Distribution Pivot Table'!Y304*100</f>
        <v>0</v>
      </c>
      <c r="I223" s="313">
        <f t="shared" si="118"/>
        <v>0</v>
      </c>
      <c r="J223" s="314">
        <f>+'Distribution Pivot Table'!Y306*100</f>
        <v>0</v>
      </c>
      <c r="K223" s="312">
        <f>+'Distribution Pivot Table'!Y308*100</f>
        <v>0</v>
      </c>
      <c r="L223" s="312">
        <f>+'Distribution Pivot Table'!Y310*100</f>
        <v>0</v>
      </c>
      <c r="M223" s="315">
        <f t="shared" si="119"/>
        <v>0</v>
      </c>
      <c r="N223" s="314">
        <f>+'Distribution Pivot Table'!Y312*100</f>
        <v>0</v>
      </c>
      <c r="O223" s="316">
        <f t="shared" si="120"/>
        <v>0</v>
      </c>
      <c r="P223" s="317">
        <f t="shared" si="120"/>
        <v>0</v>
      </c>
      <c r="Q223" s="317">
        <f t="shared" si="121"/>
        <v>0</v>
      </c>
      <c r="R223" s="302">
        <f t="shared" si="108"/>
        <v>0</v>
      </c>
      <c r="S223" s="302">
        <f t="shared" si="109"/>
        <v>0</v>
      </c>
    </row>
    <row r="224" spans="1:24">
      <c r="A224" s="229" t="s">
        <v>949</v>
      </c>
      <c r="B224" s="312">
        <f>+'Distribution Pivot Table'!Y316*100</f>
        <v>0.43103448275862066</v>
      </c>
      <c r="C224" s="312">
        <f>+'Distribution Pivot Table'!Y318*100</f>
        <v>0</v>
      </c>
      <c r="D224" s="312">
        <f>+'Distribution Pivot Table'!Y320*100</f>
        <v>0</v>
      </c>
      <c r="E224" s="313">
        <f t="shared" si="103"/>
        <v>0.43103448275862066</v>
      </c>
      <c r="F224" s="314">
        <f>+'Distribution Pivot Table'!Y322*100</f>
        <v>51.724137931034484</v>
      </c>
      <c r="G224" s="312">
        <f>+'Distribution Pivot Table'!Y324*100</f>
        <v>3.4482758620689653</v>
      </c>
      <c r="H224" s="312">
        <f>+'Distribution Pivot Table'!Y326*100</f>
        <v>0</v>
      </c>
      <c r="I224" s="313">
        <f t="shared" si="118"/>
        <v>55.172413793103452</v>
      </c>
      <c r="J224" s="314">
        <f>+'Distribution Pivot Table'!Y328*100</f>
        <v>29.310344827586203</v>
      </c>
      <c r="K224" s="312">
        <f>+'Distribution Pivot Table'!Y330*100</f>
        <v>2.5862068965517242</v>
      </c>
      <c r="L224" s="312">
        <f>+'Distribution Pivot Table'!Y332*100</f>
        <v>0</v>
      </c>
      <c r="M224" s="315">
        <f t="shared" si="119"/>
        <v>31.896551724137929</v>
      </c>
      <c r="N224" s="314">
        <f>+'Distribution Pivot Table'!Y334*100</f>
        <v>12.5</v>
      </c>
      <c r="O224" s="316">
        <f t="shared" si="120"/>
        <v>81.465517241379303</v>
      </c>
      <c r="P224" s="317">
        <f t="shared" si="120"/>
        <v>6.0344827586206895</v>
      </c>
      <c r="Q224" s="317">
        <f t="shared" si="121"/>
        <v>12.5</v>
      </c>
      <c r="R224" s="302">
        <f t="shared" si="108"/>
        <v>100</v>
      </c>
      <c r="S224" s="302">
        <f t="shared" si="109"/>
        <v>100</v>
      </c>
    </row>
    <row r="225" spans="1:23">
      <c r="A225" s="238" t="s">
        <v>950</v>
      </c>
      <c r="B225" s="326">
        <f>+'Distribution Pivot Table'!Y338*100</f>
        <v>17.102615694164992</v>
      </c>
      <c r="C225" s="326">
        <f>+'Distribution Pivot Table'!Y340*100</f>
        <v>0.2012072434607646</v>
      </c>
      <c r="D225" s="326">
        <f>+'Distribution Pivot Table'!Y342*100</f>
        <v>0</v>
      </c>
      <c r="E225" s="328">
        <f t="shared" si="103"/>
        <v>17.303822937625757</v>
      </c>
      <c r="F225" s="329">
        <f>+'Distribution Pivot Table'!Y344*100</f>
        <v>37.424547283702211</v>
      </c>
      <c r="G225" s="326">
        <f>+'Distribution Pivot Table'!Y346*100</f>
        <v>2.2132796780684103</v>
      </c>
      <c r="H225" s="326">
        <f>+'Distribution Pivot Table'!Y348*100</f>
        <v>0</v>
      </c>
      <c r="I225" s="328">
        <f t="shared" si="118"/>
        <v>39.637826961770621</v>
      </c>
      <c r="J225" s="329">
        <f>+'Distribution Pivot Table'!Y350*100</f>
        <v>29.577464788732392</v>
      </c>
      <c r="K225" s="326">
        <f>+'Distribution Pivot Table'!Y352*100</f>
        <v>5.0301810865191152</v>
      </c>
      <c r="L225" s="326">
        <f>+'Distribution Pivot Table'!Y354*100</f>
        <v>0</v>
      </c>
      <c r="M225" s="330">
        <f t="shared" si="119"/>
        <v>34.607645875251507</v>
      </c>
      <c r="N225" s="329">
        <f>+'Distribution Pivot Table'!Y356*100</f>
        <v>8.4507042253521121</v>
      </c>
      <c r="O225" s="331">
        <f t="shared" si="120"/>
        <v>84.104627766599606</v>
      </c>
      <c r="P225" s="332">
        <f t="shared" si="120"/>
        <v>7.4446680080482901</v>
      </c>
      <c r="Q225" s="332">
        <f t="shared" si="121"/>
        <v>8.4507042253521121</v>
      </c>
      <c r="R225" s="302">
        <f t="shared" si="108"/>
        <v>100</v>
      </c>
      <c r="S225" s="302">
        <f t="shared" si="109"/>
        <v>100</v>
      </c>
    </row>
    <row r="226" spans="1:23">
      <c r="A226" s="242" t="s">
        <v>951</v>
      </c>
      <c r="B226" s="229"/>
      <c r="C226" s="229"/>
      <c r="D226" s="229"/>
      <c r="E226" s="229"/>
    </row>
    <row r="227" spans="1:23">
      <c r="A227" s="242"/>
      <c r="B227" s="272"/>
      <c r="C227" s="272"/>
      <c r="D227" s="272"/>
      <c r="E227" s="333"/>
      <c r="F227" s="272"/>
      <c r="G227" s="272"/>
      <c r="H227" s="272"/>
      <c r="I227" s="333"/>
      <c r="J227" s="272"/>
      <c r="K227" s="272"/>
      <c r="L227" s="272"/>
      <c r="M227" s="333"/>
      <c r="N227" s="272"/>
      <c r="O227" s="245"/>
      <c r="P227" s="245"/>
      <c r="R227" s="67"/>
    </row>
    <row r="228" spans="1:23">
      <c r="A228" s="229"/>
      <c r="B228" s="229"/>
      <c r="C228" s="229"/>
      <c r="D228" s="229"/>
      <c r="E228" s="229"/>
    </row>
    <row r="229" spans="1:23">
      <c r="Q229" s="244" t="s">
        <v>1303</v>
      </c>
    </row>
    <row r="230" spans="1:23" ht="18">
      <c r="A230" s="205" t="s">
        <v>1006</v>
      </c>
      <c r="B230" s="207"/>
      <c r="C230" s="207"/>
      <c r="D230" s="207"/>
      <c r="E230" s="207"/>
      <c r="F230" s="206"/>
      <c r="G230" s="206"/>
      <c r="H230" s="206"/>
      <c r="I230" s="207"/>
      <c r="J230" s="206"/>
      <c r="K230" s="206"/>
      <c r="L230" s="206"/>
      <c r="M230" s="207"/>
      <c r="N230" s="206"/>
      <c r="O230" s="206"/>
      <c r="P230" s="206"/>
      <c r="Q230" s="206"/>
      <c r="R230" s="340"/>
    </row>
    <row r="231" spans="1:23" ht="18">
      <c r="A231" s="205"/>
      <c r="B231" s="207"/>
      <c r="C231" s="207"/>
      <c r="D231" s="207"/>
      <c r="E231" s="207"/>
      <c r="F231" s="206"/>
      <c r="G231" s="206"/>
      <c r="H231" s="206"/>
      <c r="I231" s="207"/>
      <c r="J231" s="206"/>
      <c r="K231" s="206"/>
      <c r="L231" s="206"/>
      <c r="M231" s="207"/>
      <c r="N231" s="206"/>
      <c r="O231" s="206"/>
      <c r="P231" s="206"/>
      <c r="Q231" s="206"/>
      <c r="R231" s="340"/>
    </row>
    <row r="232" spans="1:23" ht="15.75">
      <c r="A232" s="208" t="s">
        <v>1007</v>
      </c>
      <c r="B232" s="207"/>
      <c r="C232" s="207"/>
      <c r="D232" s="207"/>
      <c r="E232" s="207"/>
      <c r="F232" s="206"/>
      <c r="G232" s="206"/>
      <c r="H232" s="206"/>
      <c r="I232" s="207"/>
      <c r="J232" s="206"/>
      <c r="K232" s="206"/>
      <c r="L232" s="206"/>
      <c r="M232" s="207"/>
      <c r="N232" s="206"/>
      <c r="O232" s="206"/>
      <c r="P232" s="206"/>
      <c r="Q232" s="206"/>
      <c r="R232" s="340"/>
    </row>
    <row r="233" spans="1:23" ht="15.75">
      <c r="A233" s="208" t="s">
        <v>1198</v>
      </c>
      <c r="B233" s="207"/>
      <c r="C233" s="207"/>
      <c r="D233" s="207"/>
      <c r="E233" s="207"/>
      <c r="F233" s="206"/>
      <c r="G233" s="206"/>
      <c r="H233" s="206"/>
      <c r="I233" s="207"/>
      <c r="J233" s="206"/>
      <c r="K233" s="206"/>
      <c r="L233" s="206"/>
      <c r="M233" s="207"/>
      <c r="N233" s="206"/>
      <c r="O233" s="206"/>
      <c r="P233" s="206"/>
      <c r="Q233" s="206"/>
      <c r="R233" s="340"/>
    </row>
    <row r="234" spans="1:23" ht="18.75" customHeight="1">
      <c r="A234" s="212"/>
      <c r="B234" s="212"/>
      <c r="C234" s="212"/>
      <c r="D234" s="212"/>
      <c r="E234" s="212"/>
      <c r="F234" s="212"/>
      <c r="G234" s="212"/>
      <c r="H234" s="212"/>
      <c r="I234" s="212"/>
      <c r="R234" s="281"/>
    </row>
    <row r="235" spans="1:23" ht="18.75" customHeight="1">
      <c r="A235" s="84"/>
      <c r="B235" s="214" t="s">
        <v>925</v>
      </c>
      <c r="C235" s="215"/>
      <c r="D235" s="215"/>
      <c r="E235" s="215"/>
      <c r="F235" s="215"/>
      <c r="G235" s="215"/>
      <c r="H235" s="215"/>
      <c r="I235" s="216"/>
      <c r="J235" s="282" t="s">
        <v>10</v>
      </c>
      <c r="K235" s="283"/>
      <c r="L235" s="283"/>
      <c r="M235" s="284"/>
      <c r="N235" s="650" t="s">
        <v>926</v>
      </c>
      <c r="O235" s="653" t="s">
        <v>990</v>
      </c>
      <c r="P235" s="653" t="s">
        <v>991</v>
      </c>
      <c r="Q235" s="653" t="s">
        <v>992</v>
      </c>
      <c r="R235" s="285"/>
      <c r="S235" s="286"/>
    </row>
    <row r="236" spans="1:23" ht="36.75" customHeight="1">
      <c r="A236" s="209"/>
      <c r="B236" s="215" t="s">
        <v>927</v>
      </c>
      <c r="C236" s="215"/>
      <c r="D236" s="215"/>
      <c r="E236" s="221"/>
      <c r="F236" s="222" t="s">
        <v>928</v>
      </c>
      <c r="G236" s="215"/>
      <c r="H236" s="215"/>
      <c r="I236" s="216"/>
      <c r="J236" s="223" t="s">
        <v>929</v>
      </c>
      <c r="K236" s="215"/>
      <c r="L236" s="215"/>
      <c r="M236" s="216"/>
      <c r="N236" s="651"/>
      <c r="O236" s="654"/>
      <c r="P236" s="654"/>
      <c r="Q236" s="654"/>
      <c r="R236" s="285" t="s">
        <v>993</v>
      </c>
      <c r="S236" s="287" t="s">
        <v>993</v>
      </c>
      <c r="T236" s="288" t="s">
        <v>994</v>
      </c>
      <c r="U236" s="212"/>
      <c r="V236" s="212"/>
      <c r="W236" s="289"/>
    </row>
    <row r="237" spans="1:23" ht="30" customHeight="1">
      <c r="A237" s="343"/>
      <c r="B237" s="224" t="s">
        <v>930</v>
      </c>
      <c r="C237" s="224" t="s">
        <v>931</v>
      </c>
      <c r="D237" s="224" t="s">
        <v>995</v>
      </c>
      <c r="E237" s="291" t="s">
        <v>933</v>
      </c>
      <c r="F237" s="225" t="s">
        <v>930</v>
      </c>
      <c r="G237" s="224" t="s">
        <v>931</v>
      </c>
      <c r="H237" s="224" t="s">
        <v>995</v>
      </c>
      <c r="I237" s="291" t="s">
        <v>933</v>
      </c>
      <c r="J237" s="226" t="s">
        <v>930</v>
      </c>
      <c r="K237" s="227" t="s">
        <v>931</v>
      </c>
      <c r="L237" s="224" t="s">
        <v>995</v>
      </c>
      <c r="M237" s="226" t="s">
        <v>933</v>
      </c>
      <c r="N237" s="652"/>
      <c r="O237" s="655"/>
      <c r="P237" s="655"/>
      <c r="Q237" s="655"/>
      <c r="R237" s="292"/>
      <c r="S237" s="293"/>
      <c r="T237" s="294" t="s">
        <v>996</v>
      </c>
      <c r="U237" s="295" t="s">
        <v>997</v>
      </c>
      <c r="V237" s="295" t="s">
        <v>998</v>
      </c>
      <c r="W237" s="296"/>
    </row>
    <row r="238" spans="1:23" hidden="1">
      <c r="A238" s="229" t="s">
        <v>934</v>
      </c>
      <c r="B238" s="344"/>
      <c r="C238" s="344"/>
      <c r="D238" s="344"/>
      <c r="E238" s="297"/>
      <c r="F238" s="298"/>
      <c r="G238" s="272"/>
      <c r="H238" s="272"/>
      <c r="I238" s="297"/>
      <c r="J238" s="298"/>
      <c r="K238" s="272"/>
      <c r="L238" s="272"/>
      <c r="M238" s="299"/>
      <c r="N238" s="298"/>
      <c r="O238" s="300"/>
      <c r="P238" s="301"/>
      <c r="Q238" s="301"/>
      <c r="R238" s="302">
        <f>SUM(B238:D238,F238:H238,J238:L238)+N238</f>
        <v>0</v>
      </c>
      <c r="S238" s="303">
        <f>+Q238+P238+O238</f>
        <v>0</v>
      </c>
      <c r="T238" s="69"/>
      <c r="W238" s="304"/>
    </row>
    <row r="239" spans="1:23" hidden="1">
      <c r="A239" s="229"/>
      <c r="B239" s="229"/>
      <c r="C239" s="229"/>
      <c r="D239" s="229"/>
      <c r="E239" s="305"/>
      <c r="F239" s="298"/>
      <c r="G239" s="272"/>
      <c r="H239" s="272"/>
      <c r="I239" s="306"/>
      <c r="J239" s="298"/>
      <c r="K239" s="272"/>
      <c r="L239" s="272"/>
      <c r="M239" s="298"/>
      <c r="N239" s="298"/>
      <c r="O239" s="307"/>
      <c r="P239" s="308"/>
      <c r="Q239" s="308"/>
      <c r="R239" s="285"/>
      <c r="S239" s="287"/>
      <c r="T239" s="309" t="s">
        <v>996</v>
      </c>
      <c r="U239" s="310" t="s">
        <v>997</v>
      </c>
      <c r="V239" s="310" t="s">
        <v>998</v>
      </c>
      <c r="W239" s="311"/>
    </row>
    <row r="240" spans="1:23">
      <c r="A240" s="229" t="s">
        <v>935</v>
      </c>
      <c r="B240" s="312">
        <f>+'Distribution Pivot Table'!AE$8*100</f>
        <v>0</v>
      </c>
      <c r="C240" s="312">
        <f>+'Distribution Pivot Table'!AE$10*100</f>
        <v>0</v>
      </c>
      <c r="D240" s="312">
        <f>+'Distribution Pivot Table'!AE$12*100</f>
        <v>0</v>
      </c>
      <c r="E240" s="313">
        <f t="shared" ref="E240:E258" si="122">SUM(B240:D240)</f>
        <v>0</v>
      </c>
      <c r="F240" s="314">
        <f>+'Distribution Pivot Table'!AE$14*100</f>
        <v>0</v>
      </c>
      <c r="G240" s="312">
        <f>+'Distribution Pivot Table'!AE$16*100</f>
        <v>0</v>
      </c>
      <c r="H240" s="312">
        <f>+'Distribution Pivot Table'!AE$18*100</f>
        <v>0</v>
      </c>
      <c r="I240" s="313">
        <f t="shared" ref="I240:I243" si="123">SUM(F240:H240)</f>
        <v>0</v>
      </c>
      <c r="J240" s="314">
        <f>+'Distribution Pivot Table'!AE$20*100</f>
        <v>0</v>
      </c>
      <c r="K240" s="312">
        <f>+'Distribution Pivot Table'!AE$22*100</f>
        <v>0</v>
      </c>
      <c r="L240" s="312">
        <f>+'Distribution Pivot Table'!AE$24*100</f>
        <v>0</v>
      </c>
      <c r="M240" s="315">
        <f t="shared" ref="M240:M243" si="124">SUM(J240:L240)</f>
        <v>0</v>
      </c>
      <c r="N240" s="314">
        <f>+'Distribution Pivot Table'!AE$26*100</f>
        <v>0</v>
      </c>
      <c r="O240" s="316">
        <f t="shared" ref="O240:P243" si="125">+B240+F240+J240</f>
        <v>0</v>
      </c>
      <c r="P240" s="317">
        <f t="shared" si="125"/>
        <v>0</v>
      </c>
      <c r="Q240" s="317">
        <f t="shared" ref="Q240:Q243" si="126">+D240+H240+L240+N240</f>
        <v>0</v>
      </c>
      <c r="R240" s="302">
        <f>SUM(B240:D240,F240:H240,J240:L240)+N240</f>
        <v>0</v>
      </c>
      <c r="S240" s="303">
        <f t="shared" ref="S240:S258" si="127">+Q240+P240+O240</f>
        <v>0</v>
      </c>
      <c r="T240" s="68">
        <f t="shared" ref="T240:T258" si="128">+E240+I240</f>
        <v>0</v>
      </c>
      <c r="U240" s="68">
        <f>+M240</f>
        <v>0</v>
      </c>
      <c r="V240" s="68">
        <f>+N240</f>
        <v>0</v>
      </c>
      <c r="W240" s="318">
        <f t="shared" ref="W240" si="129">+H240+L240</f>
        <v>0</v>
      </c>
    </row>
    <row r="241" spans="1:24">
      <c r="A241" s="229" t="s">
        <v>936</v>
      </c>
      <c r="B241" s="312">
        <f>+'Distribution Pivot Table'!AE$30*100</f>
        <v>13.421418636995828</v>
      </c>
      <c r="C241" s="312">
        <f>+'Distribution Pivot Table'!AE$32*100</f>
        <v>4.7114047287899865</v>
      </c>
      <c r="D241" s="312">
        <f>+'Distribution Pivot Table'!AE$34*100</f>
        <v>0</v>
      </c>
      <c r="E241" s="313">
        <f t="shared" si="122"/>
        <v>18.132823365785814</v>
      </c>
      <c r="F241" s="314">
        <f>+'Distribution Pivot Table'!AE$36*100</f>
        <v>29.189847009735743</v>
      </c>
      <c r="G241" s="312">
        <f>+'Distribution Pivot Table'!AE$38*100</f>
        <v>9.6662030598052855</v>
      </c>
      <c r="H241" s="312">
        <f>+'Distribution Pivot Table'!AE$40*100</f>
        <v>0</v>
      </c>
      <c r="I241" s="313">
        <f t="shared" si="123"/>
        <v>38.856050069541027</v>
      </c>
      <c r="J241" s="314">
        <f>+'Distribution Pivot Table'!AE$42*100</f>
        <v>20.392906815020861</v>
      </c>
      <c r="K241" s="312">
        <f>+'Distribution Pivot Table'!AE$44*100</f>
        <v>14.847009735744088</v>
      </c>
      <c r="L241" s="312">
        <f>+'Distribution Pivot Table'!AE$46*100</f>
        <v>0</v>
      </c>
      <c r="M241" s="315">
        <f t="shared" si="124"/>
        <v>35.239916550764946</v>
      </c>
      <c r="N241" s="314">
        <f>+'Distribution Pivot Table'!AE$48*100</f>
        <v>7.7712100139082061</v>
      </c>
      <c r="O241" s="316">
        <f t="shared" si="125"/>
        <v>63.004172461752432</v>
      </c>
      <c r="P241" s="317">
        <f t="shared" si="125"/>
        <v>29.224617524339358</v>
      </c>
      <c r="Q241" s="317">
        <f t="shared" si="126"/>
        <v>7.7712100139082061</v>
      </c>
      <c r="R241" s="302">
        <f>SUM(B241:D241,F241:H241,J241:L241)+N241</f>
        <v>99.999999999999986</v>
      </c>
      <c r="S241" s="302">
        <f t="shared" si="127"/>
        <v>100</v>
      </c>
      <c r="T241" s="308">
        <f t="shared" si="128"/>
        <v>56.988873435326838</v>
      </c>
      <c r="U241" s="68">
        <f t="shared" ref="U241:V258" si="130">+M241</f>
        <v>35.239916550764946</v>
      </c>
      <c r="V241" s="68">
        <f t="shared" si="130"/>
        <v>7.7712100139082061</v>
      </c>
      <c r="W241" s="319">
        <f>SUM(T241:V241)</f>
        <v>99.999999999999986</v>
      </c>
    </row>
    <row r="242" spans="1:24">
      <c r="A242" s="229" t="s">
        <v>937</v>
      </c>
      <c r="B242" s="312">
        <f>+'Distribution Pivot Table'!AE$52*100</f>
        <v>0</v>
      </c>
      <c r="C242" s="312">
        <f>+'Distribution Pivot Table'!AE$54*100</f>
        <v>0</v>
      </c>
      <c r="D242" s="312">
        <f>+'Distribution Pivot Table'!AE$56*100</f>
        <v>0</v>
      </c>
      <c r="E242" s="313">
        <f t="shared" si="122"/>
        <v>0</v>
      </c>
      <c r="F242" s="314">
        <f>+'Distribution Pivot Table'!AE$58*100</f>
        <v>0</v>
      </c>
      <c r="G242" s="312">
        <f>+'Distribution Pivot Table'!AE$60*100</f>
        <v>0</v>
      </c>
      <c r="H242" s="312">
        <f>+'Distribution Pivot Table'!AE$62*100</f>
        <v>0</v>
      </c>
      <c r="I242" s="313">
        <f t="shared" si="123"/>
        <v>0</v>
      </c>
      <c r="J242" s="314">
        <f>+'Distribution Pivot Table'!AE$64*100</f>
        <v>0</v>
      </c>
      <c r="K242" s="312">
        <f>+'Distribution Pivot Table'!AE$66*100</f>
        <v>0</v>
      </c>
      <c r="L242" s="312">
        <f>+'Distribution Pivot Table'!AE$68*100</f>
        <v>0</v>
      </c>
      <c r="M242" s="315">
        <f t="shared" si="124"/>
        <v>0</v>
      </c>
      <c r="N242" s="314">
        <f>+'Distribution Pivot Table'!AE$70*100</f>
        <v>0</v>
      </c>
      <c r="O242" s="316">
        <f t="shared" si="125"/>
        <v>0</v>
      </c>
      <c r="P242" s="317">
        <f t="shared" si="125"/>
        <v>0</v>
      </c>
      <c r="Q242" s="317">
        <f t="shared" si="126"/>
        <v>0</v>
      </c>
      <c r="R242" s="302">
        <f>SUM(B242:D242,F242:H242,J242:L242)+N242</f>
        <v>0</v>
      </c>
      <c r="S242" s="302">
        <f t="shared" si="127"/>
        <v>0</v>
      </c>
      <c r="T242" s="308">
        <f t="shared" si="128"/>
        <v>0</v>
      </c>
      <c r="U242" s="68">
        <f t="shared" si="130"/>
        <v>0</v>
      </c>
      <c r="V242" s="68">
        <f t="shared" si="130"/>
        <v>0</v>
      </c>
      <c r="W242" s="319">
        <f t="shared" ref="W242:W258" si="131">SUM(T242:V242)</f>
        <v>0</v>
      </c>
    </row>
    <row r="243" spans="1:24">
      <c r="A243" s="229" t="s">
        <v>1008</v>
      </c>
      <c r="B243" s="312">
        <f>+'Distribution Pivot Table'!AE$74*100</f>
        <v>8.115528019440168</v>
      </c>
      <c r="C243" s="312">
        <f>+'Distribution Pivot Table'!AE$76*100</f>
        <v>4.4500918214027347</v>
      </c>
      <c r="D243" s="312">
        <f>+'Distribution Pivot Table'!AE$78*100</f>
        <v>5.0251349496373523</v>
      </c>
      <c r="E243" s="313">
        <f t="shared" si="122"/>
        <v>17.590754790480254</v>
      </c>
      <c r="F243" s="314">
        <f>+'Distribution Pivot Table'!AE$80*100</f>
        <v>33.339516592776718</v>
      </c>
      <c r="G243" s="312">
        <f>+'Distribution Pivot Table'!AE$82*100</f>
        <v>16.48333302417036</v>
      </c>
      <c r="H243" s="320">
        <f>+'Distribution Pivot Table'!AE$84*100</f>
        <v>0</v>
      </c>
      <c r="I243" s="313">
        <f t="shared" si="123"/>
        <v>49.822849616947082</v>
      </c>
      <c r="J243" s="314">
        <f>+'Distribution Pivot Table'!AE$86*100</f>
        <v>10.899849746795526</v>
      </c>
      <c r="K243" s="312">
        <f>+'Distribution Pivot Table'!AE$88*100</f>
        <v>10.682817340332782</v>
      </c>
      <c r="L243" s="320">
        <f>+'Distribution Pivot Table'!AE$90*100</f>
        <v>0</v>
      </c>
      <c r="M243" s="315">
        <f t="shared" si="124"/>
        <v>21.582667087128307</v>
      </c>
      <c r="N243" s="314">
        <f>+'Distribution Pivot Table'!AE$92*100</f>
        <v>11.003728505444361</v>
      </c>
      <c r="O243" s="316">
        <f t="shared" si="125"/>
        <v>52.354894359012413</v>
      </c>
      <c r="P243" s="317">
        <f t="shared" si="125"/>
        <v>31.616242185905875</v>
      </c>
      <c r="Q243" s="317">
        <f t="shared" si="126"/>
        <v>16.028863455081712</v>
      </c>
      <c r="R243" s="302">
        <f>SUM(B243:D243,F243:H243,J243:L243)+N243</f>
        <v>99.999999999999986</v>
      </c>
      <c r="S243" s="302">
        <f t="shared" si="127"/>
        <v>100</v>
      </c>
      <c r="T243" s="308">
        <f t="shared" si="128"/>
        <v>67.413604407427329</v>
      </c>
      <c r="U243" s="68">
        <f t="shared" si="130"/>
        <v>21.582667087128307</v>
      </c>
      <c r="V243" s="68">
        <f t="shared" si="130"/>
        <v>11.003728505444361</v>
      </c>
      <c r="W243" s="319">
        <f t="shared" si="131"/>
        <v>99.999999999999986</v>
      </c>
    </row>
    <row r="244" spans="1:24">
      <c r="A244" s="229"/>
      <c r="B244" s="312"/>
      <c r="C244" s="312"/>
      <c r="D244" s="312"/>
      <c r="E244" s="313"/>
      <c r="F244" s="314"/>
      <c r="G244" s="312"/>
      <c r="H244" s="312"/>
      <c r="I244" s="313"/>
      <c r="J244" s="314"/>
      <c r="K244" s="312"/>
      <c r="L244" s="312"/>
      <c r="M244" s="315"/>
      <c r="N244" s="314"/>
      <c r="O244" s="316"/>
      <c r="P244" s="317"/>
      <c r="Q244" s="317"/>
      <c r="R244" s="302"/>
      <c r="S244" s="302"/>
      <c r="T244" s="308"/>
      <c r="U244" s="68"/>
      <c r="V244" s="68"/>
      <c r="W244" s="319"/>
    </row>
    <row r="245" spans="1:24">
      <c r="A245" s="229" t="s">
        <v>939</v>
      </c>
      <c r="B245" s="312">
        <f>+'Distribution Pivot Table'!AE$96*100</f>
        <v>5.0350541746335242</v>
      </c>
      <c r="C245" s="312">
        <f>+'Distribution Pivot Table'!AE$98*100</f>
        <v>1.338432122370937</v>
      </c>
      <c r="D245" s="312">
        <f>+'Distribution Pivot Table'!AE$100*100</f>
        <v>0</v>
      </c>
      <c r="E245" s="313">
        <f t="shared" si="122"/>
        <v>6.3734862970044617</v>
      </c>
      <c r="F245" s="314">
        <f>+'Distribution Pivot Table'!AE$102*100</f>
        <v>40.981516889738693</v>
      </c>
      <c r="G245" s="312">
        <f>+'Distribution Pivot Table'!AE$104*100</f>
        <v>12.364563416188656</v>
      </c>
      <c r="H245" s="312">
        <f>+'Distribution Pivot Table'!AE$106*100</f>
        <v>0</v>
      </c>
      <c r="I245" s="313">
        <f t="shared" ref="I245:I248" si="132">SUM(F245:H245)</f>
        <v>53.346080305927345</v>
      </c>
      <c r="J245" s="314">
        <f>+'Distribution Pivot Table'!AE$108*100</f>
        <v>21.159974506054812</v>
      </c>
      <c r="K245" s="312">
        <f>+'Distribution Pivot Table'!AE$110*100</f>
        <v>15.86998087954111</v>
      </c>
      <c r="L245" s="312">
        <f>+'Distribution Pivot Table'!AE$112*100</f>
        <v>0</v>
      </c>
      <c r="M245" s="315">
        <f t="shared" ref="M245:M248" si="133">SUM(J245:L245)</f>
        <v>37.029955385595926</v>
      </c>
      <c r="N245" s="314">
        <f>+'Distribution Pivot Table'!AE$114*100</f>
        <v>3.2504780114722758</v>
      </c>
      <c r="O245" s="316">
        <f t="shared" ref="O245:P248" si="134">+B245+F245+J245</f>
        <v>67.176545570427024</v>
      </c>
      <c r="P245" s="317">
        <f t="shared" si="134"/>
        <v>29.572976418100701</v>
      </c>
      <c r="Q245" s="317">
        <f t="shared" ref="Q245:Q248" si="135">+D245+H245+L245+N245</f>
        <v>3.2504780114722758</v>
      </c>
      <c r="R245" s="302">
        <f>SUM(B245:D245,F245:H245,J245:L245)+N245</f>
        <v>100.00000000000001</v>
      </c>
      <c r="S245" s="302">
        <f t="shared" si="127"/>
        <v>100</v>
      </c>
      <c r="T245" s="308">
        <f t="shared" si="128"/>
        <v>59.719566602931806</v>
      </c>
      <c r="U245" s="68">
        <f t="shared" si="130"/>
        <v>37.029955385595926</v>
      </c>
      <c r="V245" s="68">
        <f t="shared" si="130"/>
        <v>3.2504780114722758</v>
      </c>
      <c r="W245" s="319">
        <f t="shared" si="131"/>
        <v>100.00000000000001</v>
      </c>
    </row>
    <row r="246" spans="1:24">
      <c r="A246" s="229" t="s">
        <v>940</v>
      </c>
      <c r="B246" s="312">
        <f>+'Distribution Pivot Table'!AE$118*100</f>
        <v>17.626351521247173</v>
      </c>
      <c r="C246" s="312">
        <f>+'Distribution Pivot Table'!AE$120*100</f>
        <v>5.0289162685441289</v>
      </c>
      <c r="D246" s="312">
        <f>+'Distribution Pivot Table'!AE$122*100</f>
        <v>0</v>
      </c>
      <c r="E246" s="313">
        <f t="shared" si="122"/>
        <v>22.655267789791303</v>
      </c>
      <c r="F246" s="314">
        <f>+'Distribution Pivot Table'!AE$124*100</f>
        <v>23.208448579331154</v>
      </c>
      <c r="G246" s="312">
        <f>+'Distribution Pivot Table'!AE$126*100</f>
        <v>12.295700276590395</v>
      </c>
      <c r="H246" s="312">
        <f>+'Distribution Pivot Table'!AE$128*100</f>
        <v>0</v>
      </c>
      <c r="I246" s="313">
        <f t="shared" si="132"/>
        <v>35.504148855921549</v>
      </c>
      <c r="J246" s="314">
        <f>+'Distribution Pivot Table'!AE$130*100</f>
        <v>22.403821976364092</v>
      </c>
      <c r="K246" s="312">
        <f>+'Distribution Pivot Table'!AE$132*100</f>
        <v>10.208700025144582</v>
      </c>
      <c r="L246" s="312">
        <f>+'Distribution Pivot Table'!AE$134*100</f>
        <v>0</v>
      </c>
      <c r="M246" s="315">
        <f t="shared" si="133"/>
        <v>32.612522001508673</v>
      </c>
      <c r="N246" s="314">
        <f>+'Distribution Pivot Table'!AE$136*100</f>
        <v>6.562735730450088</v>
      </c>
      <c r="O246" s="316">
        <f t="shared" si="134"/>
        <v>63.23862207694242</v>
      </c>
      <c r="P246" s="317">
        <f t="shared" si="134"/>
        <v>27.533316570279105</v>
      </c>
      <c r="Q246" s="317">
        <f t="shared" si="135"/>
        <v>6.562735730450088</v>
      </c>
      <c r="R246" s="302">
        <f>SUM(B246:D246,F246:H246,J246:L246)+N246</f>
        <v>97.334674377671604</v>
      </c>
      <c r="S246" s="302">
        <f t="shared" si="127"/>
        <v>97.334674377671604</v>
      </c>
      <c r="T246" s="308">
        <f t="shared" si="128"/>
        <v>58.159416645712852</v>
      </c>
      <c r="U246" s="68">
        <f t="shared" si="130"/>
        <v>32.612522001508673</v>
      </c>
      <c r="V246" s="68">
        <f t="shared" si="130"/>
        <v>6.562735730450088</v>
      </c>
      <c r="W246" s="319">
        <f t="shared" si="131"/>
        <v>97.334674377671618</v>
      </c>
    </row>
    <row r="247" spans="1:24">
      <c r="A247" s="229" t="s">
        <v>941</v>
      </c>
      <c r="B247" s="312">
        <f>+'Distribution Pivot Table'!AE$140*100</f>
        <v>8.5625448457306863</v>
      </c>
      <c r="C247" s="312">
        <f>+'Distribution Pivot Table'!AE$142*100</f>
        <v>1.6503228892609423</v>
      </c>
      <c r="D247" s="312">
        <f>+'Distribution Pivot Table'!AE$144*100</f>
        <v>0</v>
      </c>
      <c r="E247" s="313">
        <f t="shared" si="122"/>
        <v>10.212867734991629</v>
      </c>
      <c r="F247" s="314">
        <f>+'Distribution Pivot Table'!AE$146*100</f>
        <v>24.970102846209041</v>
      </c>
      <c r="G247" s="312">
        <f>+'Distribution Pivot Table'!AE$148*100</f>
        <v>8.2037790002391766</v>
      </c>
      <c r="H247" s="312">
        <f>+'Distribution Pivot Table'!AE$150*100</f>
        <v>0</v>
      </c>
      <c r="I247" s="313">
        <f t="shared" si="132"/>
        <v>33.173881846448218</v>
      </c>
      <c r="J247" s="314">
        <f>+'Distribution Pivot Table'!AE$152*100</f>
        <v>27.577134656780672</v>
      </c>
      <c r="K247" s="312">
        <f>+'Distribution Pivot Table'!AE$154*100</f>
        <v>28.844773977517342</v>
      </c>
      <c r="L247" s="312">
        <f>+'Distribution Pivot Table'!AE$156*100</f>
        <v>0</v>
      </c>
      <c r="M247" s="315">
        <f t="shared" si="133"/>
        <v>56.421908634298013</v>
      </c>
      <c r="N247" s="314">
        <f>+'Distribution Pivot Table'!AE$158*100</f>
        <v>0</v>
      </c>
      <c r="O247" s="316">
        <f t="shared" si="134"/>
        <v>61.109782348720401</v>
      </c>
      <c r="P247" s="317">
        <f t="shared" si="134"/>
        <v>38.698875867017463</v>
      </c>
      <c r="Q247" s="317">
        <f t="shared" si="135"/>
        <v>0</v>
      </c>
      <c r="R247" s="302">
        <f>SUM(B247:D247,F247:H247,J247:L247)+N247</f>
        <v>99.808658215737864</v>
      </c>
      <c r="S247" s="302">
        <f t="shared" si="127"/>
        <v>99.808658215737864</v>
      </c>
      <c r="T247" s="308">
        <f t="shared" si="128"/>
        <v>43.386749581439844</v>
      </c>
      <c r="U247" s="68">
        <f t="shared" si="130"/>
        <v>56.421908634298013</v>
      </c>
      <c r="V247" s="68">
        <f t="shared" si="130"/>
        <v>0</v>
      </c>
      <c r="W247" s="319">
        <f t="shared" si="131"/>
        <v>99.808658215737864</v>
      </c>
    </row>
    <row r="248" spans="1:24">
      <c r="A248" s="229" t="s">
        <v>942</v>
      </c>
      <c r="B248" s="312">
        <f>+'Distribution Pivot Table'!AE$162*100</f>
        <v>0</v>
      </c>
      <c r="C248" s="312">
        <f>+'Distribution Pivot Table'!AE$164*100</f>
        <v>0</v>
      </c>
      <c r="D248" s="312">
        <f>+'Distribution Pivot Table'!AE$166*100</f>
        <v>0</v>
      </c>
      <c r="E248" s="313">
        <f t="shared" si="122"/>
        <v>0</v>
      </c>
      <c r="F248" s="314">
        <f>+'Distribution Pivot Table'!AE$168*100</f>
        <v>0</v>
      </c>
      <c r="G248" s="312">
        <f>+'Distribution Pivot Table'!AE$170*100</f>
        <v>0</v>
      </c>
      <c r="H248" s="312">
        <f>+'Distribution Pivot Table'!AE$172*100</f>
        <v>0</v>
      </c>
      <c r="I248" s="313">
        <f t="shared" si="132"/>
        <v>0</v>
      </c>
      <c r="J248" s="314">
        <f>+'Distribution Pivot Table'!AE$174*100</f>
        <v>0</v>
      </c>
      <c r="K248" s="312">
        <f>+'Distribution Pivot Table'!AE$176*100</f>
        <v>0</v>
      </c>
      <c r="L248" s="312">
        <f>+'Distribution Pivot Table'!AE$178*100</f>
        <v>0</v>
      </c>
      <c r="M248" s="315">
        <f t="shared" si="133"/>
        <v>0</v>
      </c>
      <c r="N248" s="314">
        <f>+'Distribution Pivot Table'!AE$180*100</f>
        <v>0</v>
      </c>
      <c r="O248" s="316">
        <f t="shared" si="134"/>
        <v>0</v>
      </c>
      <c r="P248" s="317">
        <f t="shared" si="134"/>
        <v>0</v>
      </c>
      <c r="Q248" s="317">
        <f t="shared" si="135"/>
        <v>0</v>
      </c>
      <c r="R248" s="302">
        <f>SUM(B248:D248,F248:H248,J248:L248)+N248</f>
        <v>0</v>
      </c>
      <c r="S248" s="302">
        <f t="shared" si="127"/>
        <v>0</v>
      </c>
      <c r="T248" s="308">
        <f t="shared" si="128"/>
        <v>0</v>
      </c>
      <c r="U248" s="68">
        <f t="shared" si="130"/>
        <v>0</v>
      </c>
      <c r="V248" s="68">
        <f t="shared" si="130"/>
        <v>0</v>
      </c>
      <c r="W248" s="319">
        <f t="shared" si="131"/>
        <v>0</v>
      </c>
    </row>
    <row r="249" spans="1:24">
      <c r="A249" s="229"/>
      <c r="B249" s="312"/>
      <c r="C249" s="312"/>
      <c r="D249" s="312"/>
      <c r="E249" s="313"/>
      <c r="F249" s="314"/>
      <c r="G249" s="312"/>
      <c r="H249" s="312"/>
      <c r="I249" s="313"/>
      <c r="J249" s="314"/>
      <c r="K249" s="312"/>
      <c r="L249" s="312"/>
      <c r="M249" s="315"/>
      <c r="N249" s="314"/>
      <c r="O249" s="316"/>
      <c r="P249" s="317"/>
      <c r="Q249" s="317"/>
      <c r="R249" s="302"/>
      <c r="S249" s="302"/>
      <c r="T249" s="308"/>
      <c r="U249" s="68"/>
      <c r="V249" s="68"/>
      <c r="W249" s="319"/>
    </row>
    <row r="250" spans="1:24">
      <c r="A250" s="229" t="s">
        <v>943</v>
      </c>
      <c r="B250" s="312">
        <f>+'Distribution Pivot Table'!AE$184*100</f>
        <v>18.489745183343693</v>
      </c>
      <c r="C250" s="312">
        <f>+'Distribution Pivot Table'!AE$186*100</f>
        <v>1.3983840894965818</v>
      </c>
      <c r="D250" s="312">
        <f>+'Distribution Pivot Table'!AE$188*100</f>
        <v>0</v>
      </c>
      <c r="E250" s="313">
        <f t="shared" si="122"/>
        <v>19.888129272840274</v>
      </c>
      <c r="F250" s="314">
        <f>+'Distribution Pivot Table'!AE$190*100</f>
        <v>41.935985083903041</v>
      </c>
      <c r="G250" s="312">
        <f>+'Distribution Pivot Table'!AE$192*100</f>
        <v>2.6258545680546921</v>
      </c>
      <c r="H250" s="312">
        <f>+'Distribution Pivot Table'!AE$194*100</f>
        <v>0</v>
      </c>
      <c r="I250" s="313">
        <f t="shared" ref="I250:I253" si="136">SUM(F250:H250)</f>
        <v>44.561839651957733</v>
      </c>
      <c r="J250" s="314">
        <f>+'Distribution Pivot Table'!AE$196*100</f>
        <v>18.769422001243008</v>
      </c>
      <c r="K250" s="312">
        <f>+'Distribution Pivot Table'!AE$198*100</f>
        <v>5.5080795525170911</v>
      </c>
      <c r="L250" s="312">
        <f>+'Distribution Pivot Table'!AE$200*100</f>
        <v>0</v>
      </c>
      <c r="M250" s="315">
        <f t="shared" ref="M250:M253" si="137">SUM(J250:L250)</f>
        <v>24.2775015537601</v>
      </c>
      <c r="N250" s="314">
        <f>+'Distribution Pivot Table'!AE$202*100</f>
        <v>11.272529521441889</v>
      </c>
      <c r="O250" s="316">
        <f t="shared" ref="O250:P253" si="138">+B250+F250+J250</f>
        <v>79.19515226848975</v>
      </c>
      <c r="P250" s="317">
        <f t="shared" si="138"/>
        <v>9.5323182100683646</v>
      </c>
      <c r="Q250" s="317">
        <f t="shared" ref="Q250:Q253" si="139">+D250+H250+L250+N250</f>
        <v>11.272529521441889</v>
      </c>
      <c r="R250" s="302">
        <f>SUM(B250:D250,F250:H250,J250:L250)+N250</f>
        <v>100</v>
      </c>
      <c r="S250" s="302">
        <f t="shared" si="127"/>
        <v>100</v>
      </c>
      <c r="T250" s="308">
        <f t="shared" si="128"/>
        <v>64.449968924798014</v>
      </c>
      <c r="U250" s="68">
        <f t="shared" si="130"/>
        <v>24.2775015537601</v>
      </c>
      <c r="V250" s="68">
        <f t="shared" si="130"/>
        <v>11.272529521441889</v>
      </c>
      <c r="W250" s="319">
        <f t="shared" si="131"/>
        <v>100</v>
      </c>
    </row>
    <row r="251" spans="1:24">
      <c r="A251" s="229" t="s">
        <v>944</v>
      </c>
      <c r="B251" s="312">
        <f>+'Distribution Pivot Table'!AE$206*100</f>
        <v>1.867247294800739</v>
      </c>
      <c r="C251" s="312">
        <f>+'Distribution Pivot Table'!AE$208*100</f>
        <v>24.607416204803378</v>
      </c>
      <c r="D251" s="312">
        <f>+'Distribution Pivot Table'!AE$210*108</f>
        <v>0</v>
      </c>
      <c r="E251" s="313">
        <f t="shared" si="122"/>
        <v>26.474663499604116</v>
      </c>
      <c r="F251" s="314">
        <f>+'Distribution Pivot Table'!AE$212*100</f>
        <v>32.155581947743464</v>
      </c>
      <c r="G251" s="312">
        <f>+'Distribution Pivot Table'!AE$214*100</f>
        <v>24.261018738453419</v>
      </c>
      <c r="H251" s="312">
        <f>+'Distribution Pivot Table'!AE$216*100</f>
        <v>0</v>
      </c>
      <c r="I251" s="313">
        <f t="shared" si="136"/>
        <v>56.416600686196887</v>
      </c>
      <c r="J251" s="314">
        <f>+'Distribution Pivot Table'!AE$218*100</f>
        <v>8.1518870414357352</v>
      </c>
      <c r="K251" s="312">
        <f>+'Distribution Pivot Table'!AE$220*100</f>
        <v>8.9568487727632622</v>
      </c>
      <c r="L251" s="312">
        <f>+'Distribution Pivot Table'!AE$222*100</f>
        <v>0</v>
      </c>
      <c r="M251" s="315">
        <f t="shared" si="137"/>
        <v>17.108735814198997</v>
      </c>
      <c r="N251" s="314">
        <f>+'Distribution Pivot Table'!AE$224*100</f>
        <v>0</v>
      </c>
      <c r="O251" s="316">
        <f t="shared" si="138"/>
        <v>42.17471628397994</v>
      </c>
      <c r="P251" s="317">
        <f t="shared" si="138"/>
        <v>57.825283716020067</v>
      </c>
      <c r="Q251" s="317">
        <f t="shared" si="139"/>
        <v>0</v>
      </c>
      <c r="R251" s="345">
        <f>SUM(B251:D251,F251:H251,J251:L251)+N251</f>
        <v>100</v>
      </c>
      <c r="S251" s="345">
        <f t="shared" si="127"/>
        <v>100</v>
      </c>
      <c r="T251" s="308">
        <f t="shared" si="128"/>
        <v>82.891264185801006</v>
      </c>
      <c r="U251" s="68">
        <f t="shared" si="130"/>
        <v>17.108735814198997</v>
      </c>
      <c r="V251" s="68">
        <f t="shared" si="130"/>
        <v>0</v>
      </c>
      <c r="W251" s="346">
        <f t="shared" si="131"/>
        <v>100</v>
      </c>
    </row>
    <row r="252" spans="1:24">
      <c r="A252" s="229" t="s">
        <v>945</v>
      </c>
      <c r="B252" s="312">
        <f>+'Distribution Pivot Table'!AE$228*100</f>
        <v>0</v>
      </c>
      <c r="C252" s="312">
        <f>+'Distribution Pivot Table'!AE$230*100</f>
        <v>0</v>
      </c>
      <c r="D252" s="312">
        <f>+'Distribution Pivot Table'!AE$232*100</f>
        <v>0</v>
      </c>
      <c r="E252" s="313">
        <f t="shared" si="122"/>
        <v>0</v>
      </c>
      <c r="F252" s="314">
        <f>+'Distribution Pivot Table'!AE$234*100</f>
        <v>0</v>
      </c>
      <c r="G252" s="312">
        <f>+'Distribution Pivot Table'!AE$236*100</f>
        <v>0</v>
      </c>
      <c r="H252" s="312">
        <f>+'Distribution Pivot Table'!AE$238*100</f>
        <v>0</v>
      </c>
      <c r="I252" s="313">
        <f t="shared" si="136"/>
        <v>0</v>
      </c>
      <c r="J252" s="314">
        <f>+'Distribution Pivot Table'!AE$240*100</f>
        <v>0</v>
      </c>
      <c r="K252" s="312">
        <f>+'Distribution Pivot Table'!AE$242*100</f>
        <v>0</v>
      </c>
      <c r="L252" s="312">
        <f>+'Distribution Pivot Table'!AE$244*100</f>
        <v>0</v>
      </c>
      <c r="M252" s="315">
        <f t="shared" si="137"/>
        <v>0</v>
      </c>
      <c r="N252" s="314">
        <f>+'Distribution Pivot Table'!AE$246*100</f>
        <v>0</v>
      </c>
      <c r="O252" s="316">
        <f t="shared" si="138"/>
        <v>0</v>
      </c>
      <c r="P252" s="317">
        <f t="shared" si="138"/>
        <v>0</v>
      </c>
      <c r="Q252" s="317">
        <f t="shared" si="139"/>
        <v>0</v>
      </c>
      <c r="R252" s="302">
        <f>SUM(B252:D252,F252:H252,J252:L252)+N252</f>
        <v>0</v>
      </c>
      <c r="S252" s="302">
        <f t="shared" si="127"/>
        <v>0</v>
      </c>
      <c r="T252" s="308">
        <f t="shared" si="128"/>
        <v>0</v>
      </c>
      <c r="U252" s="68">
        <f t="shared" si="130"/>
        <v>0</v>
      </c>
      <c r="V252" s="68">
        <f t="shared" si="130"/>
        <v>0</v>
      </c>
      <c r="W252" s="319">
        <f t="shared" si="131"/>
        <v>0</v>
      </c>
      <c r="X252" s="251"/>
    </row>
    <row r="253" spans="1:24">
      <c r="A253" s="229" t="s">
        <v>946</v>
      </c>
      <c r="B253" s="312">
        <f>+'Distribution Pivot Table'!AE$250*100</f>
        <v>0</v>
      </c>
      <c r="C253" s="312">
        <f>+'Distribution Pivot Table'!AE$252*100</f>
        <v>0</v>
      </c>
      <c r="D253" s="312">
        <f>+'Distribution Pivot Table'!AE$254*100</f>
        <v>0</v>
      </c>
      <c r="E253" s="313">
        <f t="shared" si="122"/>
        <v>0</v>
      </c>
      <c r="F253" s="314">
        <f>+'Distribution Pivot Table'!AE$256*100</f>
        <v>0</v>
      </c>
      <c r="G253" s="312">
        <f>+'Distribution Pivot Table'!AE$258*100</f>
        <v>0</v>
      </c>
      <c r="H253" s="312">
        <f>+'Distribution Pivot Table'!AE$260*100</f>
        <v>0</v>
      </c>
      <c r="I253" s="313">
        <f t="shared" si="136"/>
        <v>0</v>
      </c>
      <c r="J253" s="314">
        <f>+'Distribution Pivot Table'!AE$262*100</f>
        <v>0</v>
      </c>
      <c r="K253" s="312">
        <f>+'Distribution Pivot Table'!AE$264*100</f>
        <v>0</v>
      </c>
      <c r="L253" s="312">
        <f>+'Distribution Pivot Table'!AE$266*100</f>
        <v>0</v>
      </c>
      <c r="M253" s="315">
        <f t="shared" si="137"/>
        <v>0</v>
      </c>
      <c r="N253" s="314">
        <f>+'Distribution Pivot Table'!AE$268*100</f>
        <v>0</v>
      </c>
      <c r="O253" s="316">
        <f t="shared" si="138"/>
        <v>0</v>
      </c>
      <c r="P253" s="317">
        <f t="shared" si="138"/>
        <v>0</v>
      </c>
      <c r="Q253" s="317">
        <f t="shared" si="139"/>
        <v>0</v>
      </c>
      <c r="R253" s="302">
        <f>SUM(B253:D253,F253:H253,J253:L253)+N253</f>
        <v>0</v>
      </c>
      <c r="S253" s="302">
        <f t="shared" si="127"/>
        <v>0</v>
      </c>
      <c r="T253" s="308">
        <f t="shared" si="128"/>
        <v>0</v>
      </c>
      <c r="U253" s="68">
        <f t="shared" si="130"/>
        <v>0</v>
      </c>
      <c r="V253" s="68">
        <f t="shared" si="130"/>
        <v>0</v>
      </c>
      <c r="W253" s="319">
        <f t="shared" si="131"/>
        <v>0</v>
      </c>
    </row>
    <row r="254" spans="1:24">
      <c r="A254" s="229"/>
      <c r="B254" s="312"/>
      <c r="C254" s="312"/>
      <c r="D254" s="312"/>
      <c r="E254" s="313"/>
      <c r="F254" s="314"/>
      <c r="G254" s="312"/>
      <c r="H254" s="312"/>
      <c r="I254" s="313"/>
      <c r="J254" s="314"/>
      <c r="K254" s="312"/>
      <c r="L254" s="312"/>
      <c r="M254" s="315"/>
      <c r="N254" s="314"/>
      <c r="O254" s="316"/>
      <c r="P254" s="317"/>
      <c r="Q254" s="317"/>
      <c r="R254" s="302"/>
      <c r="S254" s="302"/>
      <c r="T254" s="308"/>
      <c r="U254" s="68"/>
      <c r="V254" s="68"/>
      <c r="W254" s="319"/>
    </row>
    <row r="255" spans="1:24">
      <c r="A255" s="229" t="s">
        <v>947</v>
      </c>
      <c r="B255" s="312">
        <f>+'Distribution Pivot Table'!AE$272*100</f>
        <v>2.9906847524105244</v>
      </c>
      <c r="C255" s="312">
        <f>+'Distribution Pivot Table'!AE$274*100</f>
        <v>0.17159666612191535</v>
      </c>
      <c r="D255" s="312">
        <f>+'Distribution Pivot Table'!AE$276*100</f>
        <v>0</v>
      </c>
      <c r="E255" s="313">
        <f t="shared" si="122"/>
        <v>3.1622814185324399</v>
      </c>
      <c r="F255" s="314">
        <f>+'Distribution Pivot Table'!AE$278*100</f>
        <v>39.0668409870894</v>
      </c>
      <c r="G255" s="312">
        <f>+'Distribution Pivot Table'!AE$280*100</f>
        <v>7.0926621997058348</v>
      </c>
      <c r="H255" s="312">
        <f>+'Distribution Pivot Table'!AE$282*100</f>
        <v>0</v>
      </c>
      <c r="I255" s="313">
        <f t="shared" ref="I255:I258" si="140">SUM(F255:H255)</f>
        <v>46.159503186795234</v>
      </c>
      <c r="J255" s="314">
        <f>+'Distribution Pivot Table'!AE$284*100</f>
        <v>6.6432423598627217</v>
      </c>
      <c r="K255" s="312">
        <f>+'Distribution Pivot Table'!AE$286*100</f>
        <v>5.7852590292531456</v>
      </c>
      <c r="L255" s="312">
        <f>+'Distribution Pivot Table'!AE$288*100</f>
        <v>0</v>
      </c>
      <c r="M255" s="315">
        <f>SUM(J255:L255)</f>
        <v>12.428501389115867</v>
      </c>
      <c r="N255" s="314">
        <f>+'Distribution Pivot Table'!AE$290*100</f>
        <v>38.249714005556463</v>
      </c>
      <c r="O255" s="316">
        <f t="shared" ref="O255:O258" si="141">+B255+F255+J255</f>
        <v>48.700768099362648</v>
      </c>
      <c r="P255" s="317">
        <f>+C255+G255+K255</f>
        <v>13.049517895080896</v>
      </c>
      <c r="Q255" s="317">
        <f t="shared" ref="Q255:Q258" si="142">+D255+H255+L255+N255</f>
        <v>38.249714005556463</v>
      </c>
      <c r="R255" s="302">
        <f>SUM(B255:D255,F255:H255,J255:L255)+N255</f>
        <v>100</v>
      </c>
      <c r="S255" s="302">
        <f t="shared" si="127"/>
        <v>100</v>
      </c>
      <c r="T255" s="308">
        <f t="shared" si="128"/>
        <v>49.321784605327672</v>
      </c>
      <c r="U255" s="68">
        <f t="shared" si="130"/>
        <v>12.428501389115867</v>
      </c>
      <c r="V255" s="68">
        <f t="shared" si="130"/>
        <v>38.249714005556463</v>
      </c>
      <c r="W255" s="319">
        <f t="shared" si="131"/>
        <v>100</v>
      </c>
    </row>
    <row r="256" spans="1:24">
      <c r="A256" s="229" t="s">
        <v>948</v>
      </c>
      <c r="B256" s="312">
        <f>+'Distribution Pivot Table'!AE294*100</f>
        <v>6.9884799100871033</v>
      </c>
      <c r="C256" s="312">
        <f>+'Distribution Pivot Table'!AE296*100</f>
        <v>6.1905029502669287</v>
      </c>
      <c r="D256" s="312">
        <f>+'Distribution Pivot Table'!AE298*100</f>
        <v>0</v>
      </c>
      <c r="E256" s="313">
        <f t="shared" si="122"/>
        <v>13.178982860354033</v>
      </c>
      <c r="F256" s="314">
        <f>+'Distribution Pivot Table'!AE300*100</f>
        <v>19.814554650182636</v>
      </c>
      <c r="G256" s="312">
        <f>+'Distribution Pivot Table'!AE302*100</f>
        <v>19.642596234897443</v>
      </c>
      <c r="H256" s="312">
        <f>+'Distribution Pivot Table'!AE304*100</f>
        <v>0</v>
      </c>
      <c r="I256" s="313">
        <f t="shared" si="140"/>
        <v>39.457150885080083</v>
      </c>
      <c r="J256" s="314">
        <f>+'Distribution Pivot Table'!AE306*100</f>
        <v>7.749367799943804</v>
      </c>
      <c r="K256" s="312">
        <f>+'Distribution Pivot Table'!AE308*100</f>
        <v>14.147794324248384</v>
      </c>
      <c r="L256" s="312">
        <f>+'Distribution Pivot Table'!AE310*100</f>
        <v>0</v>
      </c>
      <c r="M256" s="315">
        <f>SUM(J256:L256)</f>
        <v>21.897162124192189</v>
      </c>
      <c r="N256" s="314">
        <f>+'Distribution Pivot Table'!AE312*100</f>
        <v>25.466704130373703</v>
      </c>
      <c r="O256" s="316">
        <f t="shared" si="141"/>
        <v>34.552402360213541</v>
      </c>
      <c r="P256" s="317">
        <f>+C256+G256+K256</f>
        <v>39.980893509412752</v>
      </c>
      <c r="Q256" s="317">
        <f t="shared" si="142"/>
        <v>25.466704130373703</v>
      </c>
      <c r="R256" s="302">
        <f>SUM(B256:D256,F256:H256,J256:L256)+N256</f>
        <v>100</v>
      </c>
      <c r="S256" s="302">
        <f t="shared" si="127"/>
        <v>100</v>
      </c>
      <c r="T256" s="308">
        <f t="shared" si="128"/>
        <v>52.636133745434115</v>
      </c>
      <c r="U256" s="68">
        <f t="shared" si="130"/>
        <v>21.897162124192189</v>
      </c>
      <c r="V256" s="68">
        <f t="shared" si="130"/>
        <v>25.466704130373703</v>
      </c>
      <c r="W256" s="319">
        <f t="shared" si="131"/>
        <v>100</v>
      </c>
    </row>
    <row r="257" spans="1:23">
      <c r="A257" s="229" t="s">
        <v>949</v>
      </c>
      <c r="B257" s="312">
        <f>+'Distribution Pivot Table'!AE316*100</f>
        <v>12.514858210222449</v>
      </c>
      <c r="C257" s="312">
        <f>+'Distribution Pivot Table'!AE318*100</f>
        <v>4.1716194034074832</v>
      </c>
      <c r="D257" s="312">
        <f>+'Distribution Pivot Table'!AE320*100</f>
        <v>0</v>
      </c>
      <c r="E257" s="313">
        <f t="shared" si="122"/>
        <v>16.686477613629933</v>
      </c>
      <c r="F257" s="314">
        <f>+'Distribution Pivot Table'!AE322*100</f>
        <v>22.658063055414051</v>
      </c>
      <c r="G257" s="312">
        <f>+'Distribution Pivot Table'!AE324*100</f>
        <v>23.68823229750382</v>
      </c>
      <c r="H257" s="312">
        <f>+'Distribution Pivot Table'!AE326*100</f>
        <v>0</v>
      </c>
      <c r="I257" s="313">
        <f t="shared" si="140"/>
        <v>46.346295352917871</v>
      </c>
      <c r="J257" s="314">
        <f>+'Distribution Pivot Table'!AE328*100</f>
        <v>6.7187411558272485</v>
      </c>
      <c r="K257" s="312">
        <f>+'Distribution Pivot Table'!AE330*100</f>
        <v>14.42802965981774</v>
      </c>
      <c r="L257" s="312">
        <f>+'Distribution Pivot Table'!AE332*100</f>
        <v>0</v>
      </c>
      <c r="M257" s="315">
        <f>SUM(J257:L257)</f>
        <v>21.146770815644988</v>
      </c>
      <c r="N257" s="314">
        <f>+'Distribution Pivot Table'!AE334*100</f>
        <v>15.729891888832286</v>
      </c>
      <c r="O257" s="316">
        <f t="shared" si="141"/>
        <v>41.891662421463749</v>
      </c>
      <c r="P257" s="317">
        <f>+C257+G257+K257</f>
        <v>42.287881360729045</v>
      </c>
      <c r="Q257" s="317">
        <f t="shared" si="142"/>
        <v>15.729891888832286</v>
      </c>
      <c r="R257" s="302">
        <f>SUM(B257:D257,F257:H257,J257:L257)+N257</f>
        <v>99.909435671025065</v>
      </c>
      <c r="S257" s="302">
        <f t="shared" si="127"/>
        <v>99.909435671025079</v>
      </c>
      <c r="T257" s="308">
        <f t="shared" si="128"/>
        <v>63.032772966547803</v>
      </c>
      <c r="U257" s="68">
        <f t="shared" si="130"/>
        <v>21.146770815644988</v>
      </c>
      <c r="V257" s="68">
        <f t="shared" si="130"/>
        <v>15.729891888832286</v>
      </c>
      <c r="W257" s="319">
        <f t="shared" si="131"/>
        <v>99.909435671025079</v>
      </c>
    </row>
    <row r="258" spans="1:23">
      <c r="A258" s="238" t="s">
        <v>950</v>
      </c>
      <c r="B258" s="326">
        <f>+'Distribution Pivot Table'!AE338*100</f>
        <v>10.230735742272531</v>
      </c>
      <c r="C258" s="326">
        <f>+'Distribution Pivot Table'!AE340*100</f>
        <v>0.87070091423595997</v>
      </c>
      <c r="D258" s="326">
        <f>+'Distribution Pivot Table'!AE342*100</f>
        <v>0</v>
      </c>
      <c r="E258" s="328">
        <f t="shared" si="122"/>
        <v>11.10143665650849</v>
      </c>
      <c r="F258" s="329">
        <f>+'Distribution Pivot Table'!AE344*100</f>
        <v>38.572050500653027</v>
      </c>
      <c r="G258" s="326">
        <f>+'Distribution Pivot Table'!AE346*100</f>
        <v>6.9656073138876797</v>
      </c>
      <c r="H258" s="326">
        <f>+'Distribution Pivot Table'!AE348*100</f>
        <v>0</v>
      </c>
      <c r="I258" s="328">
        <f t="shared" si="140"/>
        <v>45.537657814540708</v>
      </c>
      <c r="J258" s="329">
        <f>+'Distribution Pivot Table'!AE350*100</f>
        <v>24.684370918589465</v>
      </c>
      <c r="K258" s="347">
        <f>+'Distribution Pivot Table'!AE352*100</f>
        <v>12.581628210709622</v>
      </c>
      <c r="L258" s="326">
        <f>+'Distribution Pivot Table'!AE354*100</f>
        <v>0</v>
      </c>
      <c r="M258" s="330">
        <f>SUM(J258:L258)</f>
        <v>37.26599912929909</v>
      </c>
      <c r="N258" s="329">
        <f>+'Distribution Pivot Table'!AE356*100</f>
        <v>6.0949063996517197</v>
      </c>
      <c r="O258" s="331">
        <f t="shared" si="141"/>
        <v>73.487157161515029</v>
      </c>
      <c r="P258" s="332">
        <f>+C258+G258+K258</f>
        <v>20.417936438833262</v>
      </c>
      <c r="Q258" s="332">
        <f t="shared" si="142"/>
        <v>6.0949063996517197</v>
      </c>
      <c r="R258" s="302">
        <f>SUM(B258:D258,F258:H258,J258:L258)+N258</f>
        <v>100.00000000000001</v>
      </c>
      <c r="S258" s="302">
        <f t="shared" si="127"/>
        <v>100.00000000000001</v>
      </c>
      <c r="T258" s="308">
        <f t="shared" si="128"/>
        <v>56.639094471049198</v>
      </c>
      <c r="U258" s="68">
        <f t="shared" si="130"/>
        <v>37.26599912929909</v>
      </c>
      <c r="V258" s="68">
        <f t="shared" si="130"/>
        <v>6.0949063996517197</v>
      </c>
      <c r="W258" s="319">
        <f t="shared" si="131"/>
        <v>100.00000000000001</v>
      </c>
    </row>
    <row r="259" spans="1:23">
      <c r="A259" s="242" t="s">
        <v>951</v>
      </c>
      <c r="B259" s="229"/>
      <c r="C259" s="229"/>
      <c r="D259" s="229"/>
      <c r="E259" s="229"/>
    </row>
    <row r="260" spans="1:23">
      <c r="A260" s="242" t="s">
        <v>1009</v>
      </c>
      <c r="B260" s="229"/>
      <c r="C260" s="229"/>
      <c r="D260" s="229"/>
      <c r="E260" s="229"/>
    </row>
    <row r="261" spans="1:23">
      <c r="A261" s="242"/>
      <c r="B261" s="272"/>
      <c r="C261" s="272"/>
      <c r="D261" s="272"/>
      <c r="E261" s="333"/>
      <c r="F261" s="272"/>
      <c r="G261" s="272"/>
      <c r="H261" s="272"/>
      <c r="I261" s="333"/>
      <c r="J261" s="272"/>
      <c r="K261" s="272"/>
      <c r="L261" s="272"/>
      <c r="M261" s="333"/>
      <c r="N261" s="272"/>
      <c r="O261" s="245"/>
      <c r="P261" s="245"/>
      <c r="R261" s="67"/>
    </row>
    <row r="262" spans="1:23">
      <c r="Q262" s="244" t="s">
        <v>1303</v>
      </c>
    </row>
    <row r="263" spans="1:23" ht="18">
      <c r="A263" s="205" t="s">
        <v>1010</v>
      </c>
      <c r="B263" s="207"/>
      <c r="C263" s="207"/>
      <c r="D263" s="207"/>
      <c r="E263" s="207"/>
      <c r="F263" s="206"/>
      <c r="G263" s="206"/>
      <c r="H263" s="206"/>
      <c r="I263" s="207"/>
      <c r="J263" s="206"/>
      <c r="K263" s="206"/>
      <c r="L263" s="206"/>
      <c r="M263" s="207"/>
      <c r="N263" s="206"/>
      <c r="O263" s="206"/>
      <c r="P263" s="206"/>
      <c r="Q263" s="206"/>
      <c r="R263" s="340"/>
    </row>
    <row r="264" spans="1:23" ht="18">
      <c r="A264" s="205"/>
      <c r="B264" s="207"/>
      <c r="C264" s="207"/>
      <c r="D264" s="207"/>
      <c r="E264" s="207"/>
      <c r="F264" s="206"/>
      <c r="G264" s="206"/>
      <c r="H264" s="206"/>
      <c r="I264" s="207"/>
      <c r="J264" s="206"/>
      <c r="K264" s="206"/>
      <c r="L264" s="206"/>
      <c r="M264" s="207"/>
      <c r="N264" s="206"/>
      <c r="O264" s="206"/>
      <c r="P264" s="206"/>
      <c r="Q264" s="206"/>
      <c r="R264" s="340"/>
    </row>
    <row r="265" spans="1:23" ht="15.75">
      <c r="A265" s="208" t="s">
        <v>1011</v>
      </c>
      <c r="B265" s="207"/>
      <c r="C265" s="207"/>
      <c r="D265" s="207"/>
      <c r="E265" s="207"/>
      <c r="F265" s="206"/>
      <c r="G265" s="206"/>
      <c r="H265" s="206"/>
      <c r="I265" s="207"/>
      <c r="J265" s="206"/>
      <c r="K265" s="206"/>
      <c r="L265" s="206"/>
      <c r="M265" s="207"/>
      <c r="N265" s="206"/>
      <c r="O265" s="206"/>
      <c r="P265" s="206"/>
      <c r="Q265" s="206"/>
      <c r="R265" s="340"/>
    </row>
    <row r="266" spans="1:23" ht="15.75">
      <c r="A266" s="208" t="s">
        <v>1231</v>
      </c>
      <c r="B266" s="207"/>
      <c r="C266" s="207"/>
      <c r="D266" s="207"/>
      <c r="E266" s="207"/>
      <c r="F266" s="206"/>
      <c r="G266" s="206"/>
      <c r="H266" s="206"/>
      <c r="I266" s="207"/>
      <c r="J266" s="206"/>
      <c r="K266" s="206"/>
      <c r="L266" s="206"/>
      <c r="M266" s="207"/>
      <c r="N266" s="206"/>
      <c r="O266" s="206"/>
      <c r="P266" s="206"/>
      <c r="Q266" s="206"/>
      <c r="R266" s="340"/>
    </row>
    <row r="267" spans="1:23" ht="19.5" customHeight="1">
      <c r="A267" s="212"/>
      <c r="B267" s="212"/>
      <c r="C267" s="212"/>
      <c r="D267" s="212"/>
      <c r="E267" s="212"/>
      <c r="F267" s="212"/>
      <c r="G267" s="212"/>
      <c r="H267" s="212"/>
      <c r="I267" s="212"/>
      <c r="R267" s="281"/>
    </row>
    <row r="268" spans="1:23" ht="19.5" customHeight="1">
      <c r="A268" s="84"/>
      <c r="B268" s="214" t="s">
        <v>925</v>
      </c>
      <c r="C268" s="215"/>
      <c r="D268" s="215"/>
      <c r="E268" s="215"/>
      <c r="F268" s="215"/>
      <c r="G268" s="215"/>
      <c r="H268" s="215"/>
      <c r="I268" s="216"/>
      <c r="J268" s="282" t="s">
        <v>10</v>
      </c>
      <c r="K268" s="283"/>
      <c r="L268" s="283"/>
      <c r="M268" s="284"/>
      <c r="N268" s="650" t="s">
        <v>926</v>
      </c>
      <c r="O268" s="653" t="s">
        <v>990</v>
      </c>
      <c r="P268" s="653" t="s">
        <v>991</v>
      </c>
      <c r="Q268" s="653" t="s">
        <v>992</v>
      </c>
      <c r="R268" s="285"/>
      <c r="S268" s="286"/>
    </row>
    <row r="269" spans="1:23" ht="36.75" customHeight="1">
      <c r="A269" s="209"/>
      <c r="B269" s="215" t="s">
        <v>927</v>
      </c>
      <c r="C269" s="215"/>
      <c r="D269" s="215"/>
      <c r="E269" s="221"/>
      <c r="F269" s="222" t="s">
        <v>928</v>
      </c>
      <c r="G269" s="215"/>
      <c r="H269" s="215"/>
      <c r="I269" s="216"/>
      <c r="J269" s="223" t="s">
        <v>929</v>
      </c>
      <c r="K269" s="215"/>
      <c r="L269" s="215"/>
      <c r="M269" s="216"/>
      <c r="N269" s="651"/>
      <c r="O269" s="654"/>
      <c r="P269" s="654"/>
      <c r="Q269" s="654"/>
      <c r="R269" s="285" t="s">
        <v>993</v>
      </c>
      <c r="S269" s="286" t="s">
        <v>993</v>
      </c>
    </row>
    <row r="270" spans="1:23" ht="31.5" customHeight="1">
      <c r="A270" s="343"/>
      <c r="B270" s="224" t="s">
        <v>930</v>
      </c>
      <c r="C270" s="224" t="s">
        <v>931</v>
      </c>
      <c r="D270" s="224" t="s">
        <v>995</v>
      </c>
      <c r="E270" s="291" t="s">
        <v>933</v>
      </c>
      <c r="F270" s="225" t="s">
        <v>930</v>
      </c>
      <c r="G270" s="224" t="s">
        <v>931</v>
      </c>
      <c r="H270" s="224" t="s">
        <v>995</v>
      </c>
      <c r="I270" s="291" t="s">
        <v>933</v>
      </c>
      <c r="J270" s="226" t="s">
        <v>930</v>
      </c>
      <c r="K270" s="227" t="s">
        <v>931</v>
      </c>
      <c r="L270" s="224" t="s">
        <v>995</v>
      </c>
      <c r="M270" s="226" t="s">
        <v>933</v>
      </c>
      <c r="N270" s="652"/>
      <c r="O270" s="655"/>
      <c r="P270" s="655"/>
      <c r="Q270" s="655"/>
      <c r="R270" s="292"/>
      <c r="S270" s="334"/>
      <c r="U270" s="94"/>
      <c r="V270" s="94"/>
    </row>
    <row r="271" spans="1:23" hidden="1">
      <c r="A271" s="229" t="s">
        <v>934</v>
      </c>
      <c r="B271" s="229"/>
      <c r="C271" s="229"/>
      <c r="D271" s="229"/>
      <c r="E271" s="305"/>
      <c r="F271" s="298"/>
      <c r="G271" s="272"/>
      <c r="H271" s="272"/>
      <c r="I271" s="297"/>
      <c r="J271" s="298"/>
      <c r="K271" s="272"/>
      <c r="L271" s="272"/>
      <c r="M271" s="299"/>
      <c r="N271" s="298"/>
      <c r="O271" s="341"/>
      <c r="P271" s="301"/>
      <c r="Q271" s="301"/>
      <c r="R271" s="302">
        <f>SUM(F271:H271,J271:L271)+N271</f>
        <v>0</v>
      </c>
      <c r="S271" s="335">
        <f>+Q271+P271+O271</f>
        <v>0</v>
      </c>
    </row>
    <row r="272" spans="1:23" hidden="1">
      <c r="A272" s="229"/>
      <c r="B272" s="229"/>
      <c r="C272" s="229"/>
      <c r="D272" s="229"/>
      <c r="E272" s="305"/>
      <c r="F272" s="298"/>
      <c r="G272" s="272"/>
      <c r="H272" s="272"/>
      <c r="I272" s="306"/>
      <c r="J272" s="298"/>
      <c r="K272" s="272"/>
      <c r="L272" s="272"/>
      <c r="M272" s="298"/>
      <c r="N272" s="298"/>
      <c r="O272" s="307"/>
      <c r="P272" s="308"/>
      <c r="Q272" s="308"/>
      <c r="R272" s="285"/>
      <c r="S272" s="286"/>
      <c r="U272" s="348"/>
      <c r="V272" s="348"/>
      <c r="W272" s="349"/>
    </row>
    <row r="273" spans="1:24">
      <c r="A273" s="229" t="s">
        <v>935</v>
      </c>
      <c r="B273" s="312">
        <f>+'Distribution Pivot Table'!AA$8*100</f>
        <v>0</v>
      </c>
      <c r="C273" s="312">
        <f>+'Distribution Pivot Table'!AA$10*100</f>
        <v>0</v>
      </c>
      <c r="D273" s="312">
        <f>+'Distribution Pivot Table'!AA$12*100</f>
        <v>0</v>
      </c>
      <c r="E273" s="313">
        <f t="shared" ref="E273:E291" si="143">SUM(B273:D273)</f>
        <v>0</v>
      </c>
      <c r="F273" s="314">
        <f>+'Distribution Pivot Table'!AA$14*100</f>
        <v>0</v>
      </c>
      <c r="G273" s="312">
        <f>+'Distribution Pivot Table'!AA$16*100</f>
        <v>0</v>
      </c>
      <c r="H273" s="312">
        <f>+'Distribution Pivot Table'!AA$18*100</f>
        <v>0</v>
      </c>
      <c r="I273" s="313">
        <f t="shared" ref="I273:I276" si="144">SUM(F273:H273)</f>
        <v>0</v>
      </c>
      <c r="J273" s="314">
        <f>+'Distribution Pivot Table'!AA$20*100</f>
        <v>0</v>
      </c>
      <c r="K273" s="312">
        <f>+'Distribution Pivot Table'!AA$22*100</f>
        <v>0</v>
      </c>
      <c r="L273" s="312">
        <f>+'Distribution Pivot Table'!AA$24*100</f>
        <v>0</v>
      </c>
      <c r="M273" s="315">
        <f t="shared" ref="M273:M276" si="145">SUM(J273:L273)</f>
        <v>0</v>
      </c>
      <c r="N273" s="314">
        <f>+'Distribution Pivot Table'!AA$26*100</f>
        <v>0</v>
      </c>
      <c r="O273" s="316">
        <f t="shared" ref="O273:P276" si="146">+B273+F273+J273</f>
        <v>0</v>
      </c>
      <c r="P273" s="317">
        <f t="shared" si="146"/>
        <v>0</v>
      </c>
      <c r="Q273" s="317">
        <f t="shared" ref="Q273:Q276" si="147">+D273+H273+L273+N273</f>
        <v>0</v>
      </c>
      <c r="R273" s="302">
        <f t="shared" ref="R273:R291" si="148">SUM(B273:D273,F273:H273,J273:L273)+N273</f>
        <v>0</v>
      </c>
      <c r="S273" s="335">
        <f t="shared" ref="S273:S291" si="149">+Q273+P273+O273</f>
        <v>0</v>
      </c>
      <c r="U273" s="68"/>
      <c r="V273" s="68"/>
      <c r="W273" s="146"/>
    </row>
    <row r="274" spans="1:24">
      <c r="A274" s="229" t="s">
        <v>936</v>
      </c>
      <c r="B274" s="312">
        <f>+'Distribution Pivot Table'!AA$30*100</f>
        <v>0</v>
      </c>
      <c r="C274" s="312">
        <f>+'Distribution Pivot Table'!AA$32*100</f>
        <v>0</v>
      </c>
      <c r="D274" s="312">
        <f>+'Distribution Pivot Table'!AA$34*100</f>
        <v>0</v>
      </c>
      <c r="E274" s="313">
        <f t="shared" si="143"/>
        <v>0</v>
      </c>
      <c r="F274" s="314">
        <f>+'Distribution Pivot Table'!AA$36*100</f>
        <v>0</v>
      </c>
      <c r="G274" s="312">
        <f>+'Distribution Pivot Table'!AA$38*100</f>
        <v>0</v>
      </c>
      <c r="H274" s="312">
        <f>+'Distribution Pivot Table'!AA$40*100</f>
        <v>0</v>
      </c>
      <c r="I274" s="313">
        <f t="shared" si="144"/>
        <v>0</v>
      </c>
      <c r="J274" s="314">
        <f>+'Distribution Pivot Table'!AA$42*100</f>
        <v>0</v>
      </c>
      <c r="K274" s="312">
        <f>+'Distribution Pivot Table'!AA$44*100</f>
        <v>0</v>
      </c>
      <c r="L274" s="312">
        <f>+'Distribution Pivot Table'!AA$46*100</f>
        <v>0</v>
      </c>
      <c r="M274" s="315">
        <f t="shared" si="145"/>
        <v>0</v>
      </c>
      <c r="N274" s="314">
        <f>+'Distribution Pivot Table'!AA$48*100</f>
        <v>0</v>
      </c>
      <c r="O274" s="316">
        <f t="shared" si="146"/>
        <v>0</v>
      </c>
      <c r="P274" s="317">
        <f t="shared" si="146"/>
        <v>0</v>
      </c>
      <c r="Q274" s="317">
        <f t="shared" si="147"/>
        <v>0</v>
      </c>
      <c r="R274" s="302">
        <f t="shared" si="148"/>
        <v>0</v>
      </c>
      <c r="S274" s="302">
        <f t="shared" si="149"/>
        <v>0</v>
      </c>
      <c r="T274" s="68"/>
      <c r="U274" s="68"/>
      <c r="V274" s="68"/>
      <c r="W274" s="302"/>
    </row>
    <row r="275" spans="1:24">
      <c r="A275" s="229" t="s">
        <v>937</v>
      </c>
      <c r="B275" s="312">
        <f>+'Distribution Pivot Table'!AA$52*100</f>
        <v>0</v>
      </c>
      <c r="C275" s="312">
        <f>+'Distribution Pivot Table'!AA$54*100</f>
        <v>0</v>
      </c>
      <c r="D275" s="312">
        <f>+'Distribution Pivot Table'!AA$56*100</f>
        <v>0</v>
      </c>
      <c r="E275" s="313">
        <f t="shared" si="143"/>
        <v>0</v>
      </c>
      <c r="F275" s="314">
        <f>+'Distribution Pivot Table'!AA$58*100</f>
        <v>0</v>
      </c>
      <c r="G275" s="312">
        <f>+'Distribution Pivot Table'!AA$60*100</f>
        <v>0</v>
      </c>
      <c r="H275" s="312">
        <f>+'Distribution Pivot Table'!AA$62*100</f>
        <v>0</v>
      </c>
      <c r="I275" s="313">
        <f t="shared" si="144"/>
        <v>0</v>
      </c>
      <c r="J275" s="314">
        <f>+'Distribution Pivot Table'!AA$64*100</f>
        <v>0</v>
      </c>
      <c r="K275" s="312">
        <f>+'Distribution Pivot Table'!AA$66*100</f>
        <v>0</v>
      </c>
      <c r="L275" s="312">
        <f>+'Distribution Pivot Table'!AA$68*100</f>
        <v>0</v>
      </c>
      <c r="M275" s="315">
        <f t="shared" si="145"/>
        <v>0</v>
      </c>
      <c r="N275" s="314">
        <f>+'Distribution Pivot Table'!AA$70*100</f>
        <v>0</v>
      </c>
      <c r="O275" s="316">
        <f t="shared" si="146"/>
        <v>0</v>
      </c>
      <c r="P275" s="317">
        <f t="shared" si="146"/>
        <v>0</v>
      </c>
      <c r="Q275" s="317">
        <f t="shared" si="147"/>
        <v>0</v>
      </c>
      <c r="R275" s="302">
        <f t="shared" si="148"/>
        <v>0</v>
      </c>
      <c r="S275" s="302">
        <f t="shared" si="149"/>
        <v>0</v>
      </c>
      <c r="T275" s="68"/>
      <c r="U275" s="68"/>
      <c r="V275" s="68"/>
      <c r="W275" s="302"/>
    </row>
    <row r="276" spans="1:24">
      <c r="A276" s="229" t="s">
        <v>1008</v>
      </c>
      <c r="B276" s="312">
        <f>+'Distribution Pivot Table'!AA$74*100</f>
        <v>8.2610508757297758</v>
      </c>
      <c r="C276" s="312">
        <f>+'Distribution Pivot Table'!AA$76*100</f>
        <v>4.6267723102585485</v>
      </c>
      <c r="D276" s="312">
        <f>+'Distribution Pivot Table'!AA$78*100</f>
        <v>5.2606338615512929</v>
      </c>
      <c r="E276" s="313">
        <f t="shared" si="143"/>
        <v>18.148457047539615</v>
      </c>
      <c r="F276" s="314">
        <f>+'Distribution Pivot Table'!AA$80*100</f>
        <v>33.375729774812349</v>
      </c>
      <c r="G276" s="312">
        <f>+'Distribution Pivot Table'!AA$82*100</f>
        <v>17.24770642201835</v>
      </c>
      <c r="H276" s="320">
        <f>+'Distribution Pivot Table'!AA$84*100</f>
        <v>0</v>
      </c>
      <c r="I276" s="313">
        <f t="shared" si="144"/>
        <v>50.623436196830696</v>
      </c>
      <c r="J276" s="314">
        <f>+'Distribution Pivot Table'!AA$86*100</f>
        <v>10.189741451209342</v>
      </c>
      <c r="K276" s="312">
        <f>+'Distribution Pivot Table'!AA$88*100</f>
        <v>10.581734778982485</v>
      </c>
      <c r="L276" s="320">
        <f>+'Distribution Pivot Table'!AA$90*100</f>
        <v>0</v>
      </c>
      <c r="M276" s="315">
        <f t="shared" si="145"/>
        <v>20.771476230191826</v>
      </c>
      <c r="N276" s="314">
        <f>+'Distribution Pivot Table'!AA$92*100</f>
        <v>10.456630525437866</v>
      </c>
      <c r="O276" s="316">
        <f t="shared" si="146"/>
        <v>51.826522101751465</v>
      </c>
      <c r="P276" s="317">
        <f t="shared" si="146"/>
        <v>32.456213511259385</v>
      </c>
      <c r="Q276" s="317">
        <f t="shared" si="147"/>
        <v>15.717264386989159</v>
      </c>
      <c r="R276" s="302">
        <f t="shared" si="148"/>
        <v>100</v>
      </c>
      <c r="S276" s="302">
        <f t="shared" si="149"/>
        <v>100</v>
      </c>
      <c r="T276" s="68"/>
      <c r="U276" s="68"/>
      <c r="V276" s="68"/>
      <c r="W276" s="302"/>
    </row>
    <row r="277" spans="1:24">
      <c r="A277" s="229"/>
      <c r="B277" s="312"/>
      <c r="C277" s="312"/>
      <c r="D277" s="312"/>
      <c r="E277" s="313"/>
      <c r="F277" s="314"/>
      <c r="G277" s="312"/>
      <c r="H277" s="312"/>
      <c r="I277" s="313"/>
      <c r="J277" s="314"/>
      <c r="K277" s="312"/>
      <c r="L277" s="312"/>
      <c r="M277" s="315"/>
      <c r="N277" s="314"/>
      <c r="O277" s="316"/>
      <c r="P277" s="317"/>
      <c r="Q277" s="317"/>
      <c r="R277" s="302"/>
      <c r="S277" s="302"/>
      <c r="T277" s="68"/>
      <c r="U277" s="68"/>
      <c r="V277" s="68"/>
      <c r="W277" s="302"/>
    </row>
    <row r="278" spans="1:24">
      <c r="A278" s="229" t="s">
        <v>939</v>
      </c>
      <c r="B278" s="312">
        <f>+'Distribution Pivot Table'!AA$96*100</f>
        <v>5.0350541746335242</v>
      </c>
      <c r="C278" s="312">
        <f>+'Distribution Pivot Table'!AA$98*100</f>
        <v>1.338432122370937</v>
      </c>
      <c r="D278" s="312">
        <f>+'Distribution Pivot Table'!AA$100*100</f>
        <v>0</v>
      </c>
      <c r="E278" s="313">
        <f t="shared" si="143"/>
        <v>6.3734862970044617</v>
      </c>
      <c r="F278" s="314">
        <f>+'Distribution Pivot Table'!AA$102*100</f>
        <v>40.981516889738693</v>
      </c>
      <c r="G278" s="312">
        <f>+'Distribution Pivot Table'!AA$104*100</f>
        <v>12.364563416188656</v>
      </c>
      <c r="H278" s="312">
        <f>+'Distribution Pivot Table'!AA$106*100</f>
        <v>0</v>
      </c>
      <c r="I278" s="313">
        <f t="shared" ref="I278:I281" si="150">SUM(F278:H278)</f>
        <v>53.346080305927345</v>
      </c>
      <c r="J278" s="314">
        <f>+'Distribution Pivot Table'!AA$108*100</f>
        <v>21.159974506054812</v>
      </c>
      <c r="K278" s="312">
        <f>+'Distribution Pivot Table'!AA$110*100</f>
        <v>15.86998087954111</v>
      </c>
      <c r="L278" s="312">
        <f>+'Distribution Pivot Table'!AA$112*100</f>
        <v>0</v>
      </c>
      <c r="M278" s="315">
        <f t="shared" ref="M278:M281" si="151">SUM(J278:L278)</f>
        <v>37.029955385595926</v>
      </c>
      <c r="N278" s="314">
        <f>+'Distribution Pivot Table'!AA$114*100</f>
        <v>3.2504780114722758</v>
      </c>
      <c r="O278" s="316">
        <f t="shared" ref="O278:P281" si="152">+B278+F278+J278</f>
        <v>67.176545570427024</v>
      </c>
      <c r="P278" s="317">
        <f t="shared" si="152"/>
        <v>29.572976418100701</v>
      </c>
      <c r="Q278" s="317">
        <f t="shared" ref="Q278:Q281" si="153">+D278+H278+L278+N278</f>
        <v>3.2504780114722758</v>
      </c>
      <c r="R278" s="302">
        <f t="shared" si="148"/>
        <v>100.00000000000001</v>
      </c>
      <c r="S278" s="302">
        <f t="shared" si="149"/>
        <v>100</v>
      </c>
      <c r="T278" s="68"/>
      <c r="U278" s="68"/>
      <c r="V278" s="68"/>
      <c r="W278" s="302"/>
    </row>
    <row r="279" spans="1:24">
      <c r="A279" s="229" t="s">
        <v>940</v>
      </c>
      <c r="B279" s="312">
        <f>+'Distribution Pivot Table'!AA$118*100</f>
        <v>0</v>
      </c>
      <c r="C279" s="312">
        <f>+'Distribution Pivot Table'!AA$120*100</f>
        <v>0</v>
      </c>
      <c r="D279" s="312">
        <f>+'Distribution Pivot Table'!AA$122*100</f>
        <v>0</v>
      </c>
      <c r="E279" s="313">
        <f t="shared" si="143"/>
        <v>0</v>
      </c>
      <c r="F279" s="314">
        <f>+'Distribution Pivot Table'!AA$124*100</f>
        <v>0</v>
      </c>
      <c r="G279" s="312">
        <f>+'Distribution Pivot Table'!AA$126*100</f>
        <v>0</v>
      </c>
      <c r="H279" s="312">
        <f>+'Distribution Pivot Table'!AA$128*100</f>
        <v>0</v>
      </c>
      <c r="I279" s="313">
        <f t="shared" si="150"/>
        <v>0</v>
      </c>
      <c r="J279" s="314">
        <f>+'Distribution Pivot Table'!AA$130*100</f>
        <v>0</v>
      </c>
      <c r="K279" s="312">
        <f>+'Distribution Pivot Table'!AA$132*100</f>
        <v>0</v>
      </c>
      <c r="L279" s="312">
        <f>+'Distribution Pivot Table'!AA$134*100</f>
        <v>0</v>
      </c>
      <c r="M279" s="315">
        <f t="shared" si="151"/>
        <v>0</v>
      </c>
      <c r="N279" s="314">
        <f>+'Distribution Pivot Table'!AA$136*100</f>
        <v>0</v>
      </c>
      <c r="O279" s="316">
        <f t="shared" si="152"/>
        <v>0</v>
      </c>
      <c r="P279" s="317">
        <f t="shared" si="152"/>
        <v>0</v>
      </c>
      <c r="Q279" s="317">
        <f t="shared" si="153"/>
        <v>0</v>
      </c>
      <c r="R279" s="302">
        <f t="shared" si="148"/>
        <v>0</v>
      </c>
      <c r="S279" s="302">
        <f t="shared" si="149"/>
        <v>0</v>
      </c>
      <c r="T279" s="68"/>
      <c r="U279" s="68"/>
      <c r="V279" s="68"/>
      <c r="W279" s="302"/>
    </row>
    <row r="280" spans="1:24">
      <c r="A280" s="229" t="s">
        <v>941</v>
      </c>
      <c r="B280" s="312">
        <f>+'Distribution Pivot Table'!AA$140*100</f>
        <v>0</v>
      </c>
      <c r="C280" s="312">
        <f>+'Distribution Pivot Table'!AA$142*100</f>
        <v>0</v>
      </c>
      <c r="D280" s="312">
        <f>+'Distribution Pivot Table'!AA$144*100</f>
        <v>0</v>
      </c>
      <c r="E280" s="313">
        <f t="shared" si="143"/>
        <v>0</v>
      </c>
      <c r="F280" s="314">
        <f>+'Distribution Pivot Table'!AA$146*100</f>
        <v>0</v>
      </c>
      <c r="G280" s="312">
        <f>+'Distribution Pivot Table'!AA$148*100</f>
        <v>0</v>
      </c>
      <c r="H280" s="312">
        <f>+'Distribution Pivot Table'!AA$150*100</f>
        <v>0</v>
      </c>
      <c r="I280" s="313">
        <f t="shared" si="150"/>
        <v>0</v>
      </c>
      <c r="J280" s="314">
        <f>+'Distribution Pivot Table'!AA$152*100</f>
        <v>0</v>
      </c>
      <c r="K280" s="312">
        <f>+'Distribution Pivot Table'!AA$154*100</f>
        <v>0</v>
      </c>
      <c r="L280" s="312">
        <f>+'Distribution Pivot Table'!AA$156*100</f>
        <v>0</v>
      </c>
      <c r="M280" s="315">
        <f t="shared" si="151"/>
        <v>0</v>
      </c>
      <c r="N280" s="314">
        <f>+'Distribution Pivot Table'!AA$158*100</f>
        <v>0</v>
      </c>
      <c r="O280" s="316">
        <f t="shared" si="152"/>
        <v>0</v>
      </c>
      <c r="P280" s="317">
        <f t="shared" si="152"/>
        <v>0</v>
      </c>
      <c r="Q280" s="317">
        <f t="shared" si="153"/>
        <v>0</v>
      </c>
      <c r="R280" s="302">
        <f t="shared" si="148"/>
        <v>0</v>
      </c>
      <c r="S280" s="302">
        <f t="shared" si="149"/>
        <v>0</v>
      </c>
      <c r="T280" s="68"/>
      <c r="U280" s="68"/>
      <c r="V280" s="68"/>
      <c r="W280" s="302"/>
    </row>
    <row r="281" spans="1:24">
      <c r="A281" s="229" t="s">
        <v>942</v>
      </c>
      <c r="B281" s="312">
        <f>+'Distribution Pivot Table'!AA$162*100</f>
        <v>0</v>
      </c>
      <c r="C281" s="312">
        <f>+'Distribution Pivot Table'!AA$164*100</f>
        <v>0</v>
      </c>
      <c r="D281" s="312">
        <f>+'Distribution Pivot Table'!AA$166*100</f>
        <v>0</v>
      </c>
      <c r="E281" s="313">
        <f t="shared" si="143"/>
        <v>0</v>
      </c>
      <c r="F281" s="314">
        <f>+'Distribution Pivot Table'!AA$168*100</f>
        <v>0</v>
      </c>
      <c r="G281" s="312">
        <f>+'Distribution Pivot Table'!AA$170*100</f>
        <v>0</v>
      </c>
      <c r="H281" s="312">
        <f>+'Distribution Pivot Table'!AA$172*100</f>
        <v>0</v>
      </c>
      <c r="I281" s="313">
        <f t="shared" si="150"/>
        <v>0</v>
      </c>
      <c r="J281" s="314">
        <f>+'Distribution Pivot Table'!AA$174*100</f>
        <v>0</v>
      </c>
      <c r="K281" s="312">
        <f>+'Distribution Pivot Table'!AA$176*100</f>
        <v>0</v>
      </c>
      <c r="L281" s="312">
        <f>+'Distribution Pivot Table'!AA$178*100</f>
        <v>0</v>
      </c>
      <c r="M281" s="315">
        <f t="shared" si="151"/>
        <v>0</v>
      </c>
      <c r="N281" s="314">
        <f>+'Distribution Pivot Table'!AA$180*100</f>
        <v>0</v>
      </c>
      <c r="O281" s="316">
        <f t="shared" si="152"/>
        <v>0</v>
      </c>
      <c r="P281" s="317">
        <f t="shared" si="152"/>
        <v>0</v>
      </c>
      <c r="Q281" s="317">
        <f t="shared" si="153"/>
        <v>0</v>
      </c>
      <c r="R281" s="302">
        <f t="shared" si="148"/>
        <v>0</v>
      </c>
      <c r="S281" s="302">
        <f t="shared" si="149"/>
        <v>0</v>
      </c>
      <c r="T281" s="68"/>
      <c r="U281" s="68"/>
      <c r="V281" s="68"/>
      <c r="W281" s="302"/>
    </row>
    <row r="282" spans="1:24">
      <c r="A282" s="229"/>
      <c r="B282" s="312"/>
      <c r="C282" s="312"/>
      <c r="D282" s="312"/>
      <c r="E282" s="313"/>
      <c r="F282" s="314"/>
      <c r="G282" s="312"/>
      <c r="H282" s="312"/>
      <c r="I282" s="313"/>
      <c r="J282" s="314"/>
      <c r="K282" s="312"/>
      <c r="L282" s="312"/>
      <c r="M282" s="315"/>
      <c r="N282" s="314"/>
      <c r="O282" s="316"/>
      <c r="P282" s="317"/>
      <c r="Q282" s="317"/>
      <c r="R282" s="302"/>
      <c r="S282" s="302"/>
      <c r="T282" s="68"/>
      <c r="U282" s="68"/>
      <c r="V282" s="68"/>
      <c r="W282" s="302"/>
    </row>
    <row r="283" spans="1:24">
      <c r="A283" s="229" t="s">
        <v>943</v>
      </c>
      <c r="B283" s="312">
        <f>+'Distribution Pivot Table'!AA$184*100</f>
        <v>0</v>
      </c>
      <c r="C283" s="312">
        <f>+'Distribution Pivot Table'!AA$186*100</f>
        <v>0</v>
      </c>
      <c r="D283" s="312">
        <f>+'Distribution Pivot Table'!AA$188*100</f>
        <v>0</v>
      </c>
      <c r="E283" s="313">
        <f t="shared" si="143"/>
        <v>0</v>
      </c>
      <c r="F283" s="314">
        <f>+'Distribution Pivot Table'!AA$190*100</f>
        <v>0</v>
      </c>
      <c r="G283" s="312">
        <f>+'Distribution Pivot Table'!AA$192*100</f>
        <v>0</v>
      </c>
      <c r="H283" s="312">
        <f>+'Distribution Pivot Table'!AA$194*100</f>
        <v>0</v>
      </c>
      <c r="I283" s="313">
        <f t="shared" ref="I283:I286" si="154">SUM(F283:H283)</f>
        <v>0</v>
      </c>
      <c r="J283" s="314">
        <f>+'Distribution Pivot Table'!AA$196*100</f>
        <v>0</v>
      </c>
      <c r="K283" s="312">
        <f>+'Distribution Pivot Table'!AA$198*100</f>
        <v>0</v>
      </c>
      <c r="L283" s="312">
        <f>+'Distribution Pivot Table'!AA$200*100</f>
        <v>0</v>
      </c>
      <c r="M283" s="315">
        <f t="shared" ref="M283:M286" si="155">SUM(J283:L283)</f>
        <v>0</v>
      </c>
      <c r="N283" s="314">
        <f>+'Distribution Pivot Table'!AA$202*100</f>
        <v>0</v>
      </c>
      <c r="O283" s="316">
        <f t="shared" ref="O283:P286" si="156">+B283+F283+J283</f>
        <v>0</v>
      </c>
      <c r="P283" s="317">
        <f t="shared" si="156"/>
        <v>0</v>
      </c>
      <c r="Q283" s="317">
        <f t="shared" ref="Q283:Q286" si="157">+D283+H283+L283+N283</f>
        <v>0</v>
      </c>
      <c r="R283" s="302">
        <f t="shared" si="148"/>
        <v>0</v>
      </c>
      <c r="S283" s="302">
        <f t="shared" si="149"/>
        <v>0</v>
      </c>
      <c r="T283" s="68"/>
      <c r="U283" s="68"/>
      <c r="V283" s="68"/>
      <c r="W283" s="302"/>
    </row>
    <row r="284" spans="1:24">
      <c r="A284" s="229" t="s">
        <v>944</v>
      </c>
      <c r="B284" s="312">
        <f>+'Distribution Pivot Table'!AA$206*100</f>
        <v>0</v>
      </c>
      <c r="C284" s="312">
        <f>+'Distribution Pivot Table'!AA$208*100</f>
        <v>0</v>
      </c>
      <c r="D284" s="312">
        <f>+'Distribution Pivot Table'!AA$210*108</f>
        <v>0</v>
      </c>
      <c r="E284" s="313">
        <f t="shared" si="143"/>
        <v>0</v>
      </c>
      <c r="F284" s="314">
        <f>+'Distribution Pivot Table'!AA$212*100</f>
        <v>0</v>
      </c>
      <c r="G284" s="312">
        <f>+'Distribution Pivot Table'!AA$214*100</f>
        <v>0</v>
      </c>
      <c r="H284" s="312">
        <f>+'Distribution Pivot Table'!AA$216*100</f>
        <v>0</v>
      </c>
      <c r="I284" s="313">
        <f t="shared" si="154"/>
        <v>0</v>
      </c>
      <c r="J284" s="314">
        <f>+'Distribution Pivot Table'!AA$218*100</f>
        <v>0</v>
      </c>
      <c r="K284" s="312">
        <f>+'Distribution Pivot Table'!AA$220*100</f>
        <v>0</v>
      </c>
      <c r="L284" s="312">
        <f>+'Distribution Pivot Table'!AA$222*100</f>
        <v>0</v>
      </c>
      <c r="M284" s="315">
        <f t="shared" si="155"/>
        <v>0</v>
      </c>
      <c r="N284" s="314">
        <f>+'Distribution Pivot Table'!AA$224*100</f>
        <v>0</v>
      </c>
      <c r="O284" s="316">
        <f t="shared" si="156"/>
        <v>0</v>
      </c>
      <c r="P284" s="317">
        <f t="shared" si="156"/>
        <v>0</v>
      </c>
      <c r="Q284" s="317">
        <f t="shared" si="157"/>
        <v>0</v>
      </c>
      <c r="R284" s="302">
        <f t="shared" si="148"/>
        <v>0</v>
      </c>
      <c r="S284" s="302">
        <f t="shared" si="149"/>
        <v>0</v>
      </c>
      <c r="T284" s="68"/>
      <c r="U284" s="68"/>
      <c r="V284" s="68"/>
      <c r="W284" s="302"/>
    </row>
    <row r="285" spans="1:24">
      <c r="A285" s="229" t="s">
        <v>945</v>
      </c>
      <c r="B285" s="312">
        <f>+'Distribution Pivot Table'!AA$228*100</f>
        <v>0</v>
      </c>
      <c r="C285" s="312">
        <f>+'Distribution Pivot Table'!AA$230*100</f>
        <v>0</v>
      </c>
      <c r="D285" s="312">
        <f>+'Distribution Pivot Table'!AA$232*100</f>
        <v>0</v>
      </c>
      <c r="E285" s="313">
        <f t="shared" si="143"/>
        <v>0</v>
      </c>
      <c r="F285" s="314">
        <f>+'Distribution Pivot Table'!AA$234*100</f>
        <v>0</v>
      </c>
      <c r="G285" s="312">
        <f>+'Distribution Pivot Table'!AA$236*100</f>
        <v>0</v>
      </c>
      <c r="H285" s="312">
        <f>+'Distribution Pivot Table'!AA$238*100</f>
        <v>0</v>
      </c>
      <c r="I285" s="313">
        <f t="shared" si="154"/>
        <v>0</v>
      </c>
      <c r="J285" s="314">
        <f>+'Distribution Pivot Table'!AA$240*100</f>
        <v>0</v>
      </c>
      <c r="K285" s="312">
        <f>+'Distribution Pivot Table'!AA$242*100</f>
        <v>0</v>
      </c>
      <c r="L285" s="312">
        <f>+'Distribution Pivot Table'!AA$244*100</f>
        <v>0</v>
      </c>
      <c r="M285" s="315">
        <f t="shared" si="155"/>
        <v>0</v>
      </c>
      <c r="N285" s="314">
        <f>+'Distribution Pivot Table'!AA$246*100</f>
        <v>0</v>
      </c>
      <c r="O285" s="316">
        <f t="shared" si="156"/>
        <v>0</v>
      </c>
      <c r="P285" s="317">
        <f t="shared" si="156"/>
        <v>0</v>
      </c>
      <c r="Q285" s="317">
        <f t="shared" si="157"/>
        <v>0</v>
      </c>
      <c r="R285" s="302">
        <f t="shared" si="148"/>
        <v>0</v>
      </c>
      <c r="S285" s="302">
        <f t="shared" si="149"/>
        <v>0</v>
      </c>
      <c r="T285" s="68"/>
      <c r="U285" s="68"/>
      <c r="V285" s="68"/>
      <c r="W285" s="302"/>
      <c r="X285" s="251"/>
    </row>
    <row r="286" spans="1:24">
      <c r="A286" s="229" t="s">
        <v>946</v>
      </c>
      <c r="B286" s="312">
        <f>+'Distribution Pivot Table'!AA$250*100</f>
        <v>0</v>
      </c>
      <c r="C286" s="312">
        <f>+'Distribution Pivot Table'!AA$252*100</f>
        <v>0</v>
      </c>
      <c r="D286" s="312">
        <f>+'Distribution Pivot Table'!AA$254*100</f>
        <v>0</v>
      </c>
      <c r="E286" s="313">
        <f t="shared" si="143"/>
        <v>0</v>
      </c>
      <c r="F286" s="314">
        <f>+'Distribution Pivot Table'!AA$256*100</f>
        <v>0</v>
      </c>
      <c r="G286" s="312">
        <f>+'Distribution Pivot Table'!AA$258*100</f>
        <v>0</v>
      </c>
      <c r="H286" s="312">
        <f>+'Distribution Pivot Table'!AA$260*100</f>
        <v>0</v>
      </c>
      <c r="I286" s="313">
        <f t="shared" si="154"/>
        <v>0</v>
      </c>
      <c r="J286" s="314">
        <f>+'Distribution Pivot Table'!AA$262*100</f>
        <v>0</v>
      </c>
      <c r="K286" s="312">
        <f>+'Distribution Pivot Table'!AA$264*100</f>
        <v>0</v>
      </c>
      <c r="L286" s="312">
        <f>+'Distribution Pivot Table'!AA$266*100</f>
        <v>0</v>
      </c>
      <c r="M286" s="315">
        <f t="shared" si="155"/>
        <v>0</v>
      </c>
      <c r="N286" s="314">
        <f>+'Distribution Pivot Table'!AA$268*100</f>
        <v>0</v>
      </c>
      <c r="O286" s="316">
        <f t="shared" si="156"/>
        <v>0</v>
      </c>
      <c r="P286" s="317">
        <f t="shared" si="156"/>
        <v>0</v>
      </c>
      <c r="Q286" s="317">
        <f t="shared" si="157"/>
        <v>0</v>
      </c>
      <c r="R286" s="302">
        <f t="shared" si="148"/>
        <v>0</v>
      </c>
      <c r="S286" s="302">
        <f t="shared" si="149"/>
        <v>0</v>
      </c>
      <c r="T286" s="68"/>
      <c r="U286" s="68"/>
      <c r="V286" s="68"/>
      <c r="W286" s="302"/>
    </row>
    <row r="287" spans="1:24">
      <c r="A287" s="229"/>
      <c r="B287" s="312"/>
      <c r="C287" s="312"/>
      <c r="D287" s="312"/>
      <c r="E287" s="313"/>
      <c r="F287" s="314"/>
      <c r="G287" s="312"/>
      <c r="H287" s="312"/>
      <c r="I287" s="313"/>
      <c r="J287" s="314"/>
      <c r="K287" s="312"/>
      <c r="L287" s="312"/>
      <c r="M287" s="315"/>
      <c r="N287" s="314"/>
      <c r="O287" s="316"/>
      <c r="P287" s="317"/>
      <c r="Q287" s="317"/>
      <c r="R287" s="302"/>
      <c r="S287" s="302"/>
      <c r="T287" s="68"/>
      <c r="U287" s="68"/>
      <c r="V287" s="68"/>
      <c r="W287" s="302"/>
    </row>
    <row r="288" spans="1:24">
      <c r="A288" s="229" t="s">
        <v>947</v>
      </c>
      <c r="B288" s="312">
        <f>+'Distribution Pivot Table'!AA$272*100</f>
        <v>0</v>
      </c>
      <c r="C288" s="312">
        <f>+'Distribution Pivot Table'!AA$274*100</f>
        <v>0</v>
      </c>
      <c r="D288" s="312">
        <f>+'Distribution Pivot Table'!AA$276*100</f>
        <v>0</v>
      </c>
      <c r="E288" s="313">
        <f t="shared" si="143"/>
        <v>0</v>
      </c>
      <c r="F288" s="314">
        <f>+'Distribution Pivot Table'!AA$278*100</f>
        <v>0</v>
      </c>
      <c r="G288" s="312">
        <f>+'Distribution Pivot Table'!AA$280*100</f>
        <v>0</v>
      </c>
      <c r="H288" s="312">
        <f>+'Distribution Pivot Table'!AA$282*100</f>
        <v>0</v>
      </c>
      <c r="I288" s="313">
        <f t="shared" ref="I288:I291" si="158">SUM(F288:H288)</f>
        <v>0</v>
      </c>
      <c r="J288" s="314">
        <f>+'Distribution Pivot Table'!AA$284*100</f>
        <v>0</v>
      </c>
      <c r="K288" s="312">
        <f>+'Distribution Pivot Table'!AA$286*100</f>
        <v>0</v>
      </c>
      <c r="L288" s="312">
        <f>+'Distribution Pivot Table'!AA$288*100</f>
        <v>0</v>
      </c>
      <c r="M288" s="315">
        <f t="shared" ref="M288:M291" si="159">SUM(J288:L288)</f>
        <v>0</v>
      </c>
      <c r="N288" s="314">
        <f>+'Distribution Pivot Table'!AA$290*100</f>
        <v>0</v>
      </c>
      <c r="O288" s="316">
        <f t="shared" ref="O288:P291" si="160">+B288+F288+J288</f>
        <v>0</v>
      </c>
      <c r="P288" s="317">
        <f t="shared" si="160"/>
        <v>0</v>
      </c>
      <c r="Q288" s="317">
        <f t="shared" ref="Q288:Q291" si="161">+D288+H288+L288+N288</f>
        <v>0</v>
      </c>
      <c r="R288" s="302">
        <f t="shared" si="148"/>
        <v>0</v>
      </c>
      <c r="S288" s="302">
        <f t="shared" si="149"/>
        <v>0</v>
      </c>
      <c r="T288" s="68"/>
      <c r="U288" s="68"/>
      <c r="V288" s="68"/>
      <c r="W288" s="302"/>
    </row>
    <row r="289" spans="1:23">
      <c r="A289" s="229" t="s">
        <v>948</v>
      </c>
      <c r="B289" s="312">
        <f>+'Distribution Pivot Table'!AA294*100</f>
        <v>9.2298872539652201</v>
      </c>
      <c r="C289" s="312">
        <f>+'Distribution Pivot Table'!AA296*100</f>
        <v>18.039365564685649</v>
      </c>
      <c r="D289" s="312">
        <f>+'Distribution Pivot Table'!AA298*100</f>
        <v>0</v>
      </c>
      <c r="E289" s="313">
        <f t="shared" si="143"/>
        <v>27.26925281865087</v>
      </c>
      <c r="F289" s="314">
        <f>+'Distribution Pivot Table'!AA300*100</f>
        <v>13.816166634817503</v>
      </c>
      <c r="G289" s="312">
        <f>+'Distribution Pivot Table'!AA302*100</f>
        <v>10.567552073380471</v>
      </c>
      <c r="H289" s="312">
        <f>+'Distribution Pivot Table'!AA304*100</f>
        <v>0</v>
      </c>
      <c r="I289" s="313">
        <f t="shared" si="158"/>
        <v>24.383718708197975</v>
      </c>
      <c r="J289" s="314">
        <f>+'Distribution Pivot Table'!AA306*100</f>
        <v>4.1467609401872734</v>
      </c>
      <c r="K289" s="312">
        <f>+'Distribution Pivot Table'!AA308*100</f>
        <v>9.5165297152684882</v>
      </c>
      <c r="L289" s="312">
        <f>+'Distribution Pivot Table'!AA310*100</f>
        <v>0</v>
      </c>
      <c r="M289" s="315">
        <f t="shared" si="159"/>
        <v>13.663290655455761</v>
      </c>
      <c r="N289" s="314">
        <f>+'Distribution Pivot Table'!AA312*100</f>
        <v>34.683737817695395</v>
      </c>
      <c r="O289" s="316">
        <f t="shared" si="160"/>
        <v>27.192814828969997</v>
      </c>
      <c r="P289" s="317">
        <f t="shared" si="160"/>
        <v>38.123447353334612</v>
      </c>
      <c r="Q289" s="317">
        <f t="shared" si="161"/>
        <v>34.683737817695395</v>
      </c>
      <c r="R289" s="302">
        <f t="shared" si="148"/>
        <v>100</v>
      </c>
      <c r="S289" s="302">
        <f t="shared" si="149"/>
        <v>100</v>
      </c>
      <c r="T289" s="68"/>
      <c r="U289" s="68"/>
      <c r="V289" s="68"/>
      <c r="W289" s="302"/>
    </row>
    <row r="290" spans="1:23">
      <c r="A290" s="229" t="s">
        <v>949</v>
      </c>
      <c r="B290" s="312">
        <f>+'Distribution Pivot Table'!AA316*100</f>
        <v>0</v>
      </c>
      <c r="C290" s="312">
        <f>+'Distribution Pivot Table'!AA318*100</f>
        <v>0</v>
      </c>
      <c r="D290" s="312">
        <f>+'Distribution Pivot Table'!AA320*100</f>
        <v>0</v>
      </c>
      <c r="E290" s="313">
        <f t="shared" si="143"/>
        <v>0</v>
      </c>
      <c r="F290" s="314">
        <f>+'Distribution Pivot Table'!AA322*100</f>
        <v>0</v>
      </c>
      <c r="G290" s="312">
        <f>+'Distribution Pivot Table'!AA324*100</f>
        <v>0</v>
      </c>
      <c r="H290" s="312">
        <f>+'Distribution Pivot Table'!AA326*100</f>
        <v>0</v>
      </c>
      <c r="I290" s="313">
        <f t="shared" si="158"/>
        <v>0</v>
      </c>
      <c r="J290" s="314">
        <f>+'Distribution Pivot Table'!AA328*100</f>
        <v>0</v>
      </c>
      <c r="K290" s="312">
        <f>+'Distribution Pivot Table'!AA330*100</f>
        <v>0</v>
      </c>
      <c r="L290" s="312">
        <f>+'Distribution Pivot Table'!AA332*100</f>
        <v>0</v>
      </c>
      <c r="M290" s="315">
        <f t="shared" si="159"/>
        <v>0</v>
      </c>
      <c r="N290" s="314">
        <f>+'Distribution Pivot Table'!AA334*100</f>
        <v>0</v>
      </c>
      <c r="O290" s="316">
        <f t="shared" si="160"/>
        <v>0</v>
      </c>
      <c r="P290" s="317">
        <f t="shared" si="160"/>
        <v>0</v>
      </c>
      <c r="Q290" s="317">
        <f t="shared" si="161"/>
        <v>0</v>
      </c>
      <c r="R290" s="302">
        <f t="shared" si="148"/>
        <v>0</v>
      </c>
      <c r="S290" s="302">
        <f t="shared" si="149"/>
        <v>0</v>
      </c>
      <c r="T290" s="68"/>
      <c r="U290" s="68"/>
      <c r="V290" s="68"/>
      <c r="W290" s="302"/>
    </row>
    <row r="291" spans="1:23">
      <c r="A291" s="238" t="s">
        <v>950</v>
      </c>
      <c r="B291" s="326">
        <f>+'Distribution Pivot Table'!AA338*100</f>
        <v>18.8</v>
      </c>
      <c r="C291" s="326">
        <f>+'Distribution Pivot Table'!AA340*100</f>
        <v>0.4</v>
      </c>
      <c r="D291" s="326">
        <f>+'Distribution Pivot Table'!AA342*100</f>
        <v>0</v>
      </c>
      <c r="E291" s="328">
        <f t="shared" si="143"/>
        <v>19.2</v>
      </c>
      <c r="F291" s="329">
        <f>+'Distribution Pivot Table'!AA344*100</f>
        <v>44</v>
      </c>
      <c r="G291" s="326">
        <f>+'Distribution Pivot Table'!AA346*100</f>
        <v>4.8</v>
      </c>
      <c r="H291" s="326">
        <f>+'Distribution Pivot Table'!AA348*100</f>
        <v>0</v>
      </c>
      <c r="I291" s="328">
        <f t="shared" si="158"/>
        <v>48.8</v>
      </c>
      <c r="J291" s="329">
        <f>+'Distribution Pivot Table'!AA350*100</f>
        <v>17</v>
      </c>
      <c r="K291" s="326">
        <f>+'Distribution Pivot Table'!AA352*100</f>
        <v>5.8000000000000007</v>
      </c>
      <c r="L291" s="326">
        <f>+'Distribution Pivot Table'!AA354*100</f>
        <v>0</v>
      </c>
      <c r="M291" s="330">
        <f t="shared" si="159"/>
        <v>22.8</v>
      </c>
      <c r="N291" s="329">
        <f>+'Distribution Pivot Table'!AA356*100</f>
        <v>9.1999999999999993</v>
      </c>
      <c r="O291" s="331">
        <f t="shared" si="160"/>
        <v>79.8</v>
      </c>
      <c r="P291" s="332">
        <f t="shared" si="160"/>
        <v>11</v>
      </c>
      <c r="Q291" s="332">
        <f t="shared" si="161"/>
        <v>9.1999999999999993</v>
      </c>
      <c r="R291" s="302">
        <f t="shared" si="148"/>
        <v>100</v>
      </c>
      <c r="S291" s="302">
        <f t="shared" si="149"/>
        <v>100</v>
      </c>
      <c r="T291" s="68"/>
      <c r="U291" s="68"/>
      <c r="V291" s="68"/>
      <c r="W291" s="302"/>
    </row>
    <row r="292" spans="1:23">
      <c r="A292" s="242" t="s">
        <v>951</v>
      </c>
      <c r="B292" s="229"/>
      <c r="C292" s="229"/>
      <c r="D292" s="229"/>
      <c r="E292" s="229"/>
    </row>
    <row r="293" spans="1:23">
      <c r="A293" s="242" t="s">
        <v>1009</v>
      </c>
      <c r="B293" s="229"/>
      <c r="C293" s="229"/>
      <c r="D293" s="229"/>
      <c r="E293" s="229"/>
    </row>
    <row r="294" spans="1:23">
      <c r="A294" s="242"/>
      <c r="B294" s="272"/>
      <c r="C294" s="272"/>
      <c r="D294" s="272"/>
      <c r="E294" s="333"/>
      <c r="F294" s="272"/>
      <c r="G294" s="272"/>
      <c r="H294" s="272"/>
      <c r="I294" s="333"/>
      <c r="J294" s="272"/>
      <c r="K294" s="272"/>
      <c r="L294" s="272"/>
      <c r="M294" s="333"/>
      <c r="N294" s="272"/>
      <c r="O294" s="245"/>
      <c r="P294" s="245"/>
      <c r="R294" s="67"/>
    </row>
    <row r="295" spans="1:23">
      <c r="Q295" s="244" t="s">
        <v>1303</v>
      </c>
    </row>
    <row r="296" spans="1:23" ht="18">
      <c r="A296" s="205" t="s">
        <v>1012</v>
      </c>
      <c r="B296" s="207"/>
      <c r="C296" s="207"/>
      <c r="D296" s="207"/>
      <c r="E296" s="207"/>
      <c r="F296" s="206"/>
      <c r="G296" s="206"/>
      <c r="H296" s="206"/>
      <c r="I296" s="207"/>
      <c r="J296" s="206"/>
      <c r="K296" s="206"/>
      <c r="L296" s="206"/>
      <c r="M296" s="207"/>
      <c r="N296" s="206"/>
      <c r="O296" s="206"/>
      <c r="P296" s="206"/>
      <c r="Q296" s="206"/>
      <c r="R296" s="340"/>
    </row>
    <row r="297" spans="1:23" ht="18">
      <c r="A297" s="205"/>
      <c r="B297" s="207"/>
      <c r="C297" s="207"/>
      <c r="D297" s="207"/>
      <c r="E297" s="207"/>
      <c r="F297" s="206"/>
      <c r="G297" s="206"/>
      <c r="H297" s="206"/>
      <c r="I297" s="207"/>
      <c r="J297" s="206"/>
      <c r="K297" s="206"/>
      <c r="L297" s="206"/>
      <c r="M297" s="207"/>
      <c r="N297" s="206"/>
      <c r="O297" s="206"/>
      <c r="P297" s="206"/>
      <c r="Q297" s="206"/>
      <c r="R297" s="340"/>
    </row>
    <row r="298" spans="1:23" ht="15.75">
      <c r="A298" s="208" t="s">
        <v>1011</v>
      </c>
      <c r="B298" s="207"/>
      <c r="C298" s="207"/>
      <c r="D298" s="207"/>
      <c r="E298" s="207"/>
      <c r="F298" s="206"/>
      <c r="G298" s="206"/>
      <c r="H298" s="206"/>
      <c r="I298" s="207"/>
      <c r="J298" s="206"/>
      <c r="K298" s="206"/>
      <c r="L298" s="206"/>
      <c r="M298" s="207"/>
      <c r="N298" s="206"/>
      <c r="O298" s="206"/>
      <c r="P298" s="206"/>
      <c r="Q298" s="206"/>
      <c r="R298" s="340"/>
    </row>
    <row r="299" spans="1:23" ht="15.75">
      <c r="A299" s="208" t="s">
        <v>1232</v>
      </c>
      <c r="B299" s="207"/>
      <c r="C299" s="207"/>
      <c r="D299" s="207"/>
      <c r="E299" s="207"/>
      <c r="F299" s="206"/>
      <c r="G299" s="206"/>
      <c r="H299" s="206"/>
      <c r="I299" s="207"/>
      <c r="J299" s="206"/>
      <c r="K299" s="206"/>
      <c r="L299" s="206"/>
      <c r="M299" s="207"/>
      <c r="N299" s="206"/>
      <c r="O299" s="206"/>
      <c r="P299" s="206"/>
      <c r="Q299" s="206"/>
      <c r="R299" s="340"/>
    </row>
    <row r="300" spans="1:23" ht="19.5" customHeight="1">
      <c r="A300" s="212"/>
      <c r="B300" s="212"/>
      <c r="C300" s="212"/>
      <c r="D300" s="212"/>
      <c r="E300" s="212"/>
      <c r="F300" s="212"/>
      <c r="G300" s="212"/>
      <c r="H300" s="212"/>
      <c r="I300" s="212"/>
      <c r="R300" s="281"/>
    </row>
    <row r="301" spans="1:23" ht="19.5" customHeight="1">
      <c r="A301" s="84"/>
      <c r="B301" s="214" t="s">
        <v>925</v>
      </c>
      <c r="C301" s="215"/>
      <c r="D301" s="215"/>
      <c r="E301" s="215"/>
      <c r="F301" s="215"/>
      <c r="G301" s="215"/>
      <c r="H301" s="215"/>
      <c r="I301" s="216"/>
      <c r="J301" s="282" t="s">
        <v>10</v>
      </c>
      <c r="K301" s="283"/>
      <c r="L301" s="283"/>
      <c r="M301" s="284"/>
      <c r="N301" s="650" t="s">
        <v>926</v>
      </c>
      <c r="O301" s="653" t="s">
        <v>990</v>
      </c>
      <c r="P301" s="653" t="s">
        <v>991</v>
      </c>
      <c r="Q301" s="653" t="s">
        <v>992</v>
      </c>
      <c r="R301" s="285"/>
      <c r="S301" s="286"/>
    </row>
    <row r="302" spans="1:23" ht="36.75" customHeight="1">
      <c r="A302" s="209"/>
      <c r="B302" s="215" t="s">
        <v>927</v>
      </c>
      <c r="C302" s="215"/>
      <c r="D302" s="215"/>
      <c r="E302" s="221"/>
      <c r="F302" s="222" t="s">
        <v>928</v>
      </c>
      <c r="G302" s="215"/>
      <c r="H302" s="215"/>
      <c r="I302" s="216"/>
      <c r="J302" s="223" t="s">
        <v>929</v>
      </c>
      <c r="K302" s="215"/>
      <c r="L302" s="215"/>
      <c r="M302" s="216"/>
      <c r="N302" s="651"/>
      <c r="O302" s="654"/>
      <c r="P302" s="654"/>
      <c r="Q302" s="654"/>
      <c r="R302" s="285" t="s">
        <v>993</v>
      </c>
      <c r="S302" s="286" t="s">
        <v>993</v>
      </c>
    </row>
    <row r="303" spans="1:23" ht="30" customHeight="1">
      <c r="A303" s="343"/>
      <c r="B303" s="224" t="s">
        <v>930</v>
      </c>
      <c r="C303" s="224" t="s">
        <v>931</v>
      </c>
      <c r="D303" s="224" t="s">
        <v>995</v>
      </c>
      <c r="E303" s="291" t="s">
        <v>933</v>
      </c>
      <c r="F303" s="225" t="s">
        <v>930</v>
      </c>
      <c r="G303" s="224" t="s">
        <v>931</v>
      </c>
      <c r="H303" s="224" t="s">
        <v>995</v>
      </c>
      <c r="I303" s="291" t="s">
        <v>933</v>
      </c>
      <c r="J303" s="226" t="s">
        <v>930</v>
      </c>
      <c r="K303" s="227" t="s">
        <v>931</v>
      </c>
      <c r="L303" s="224" t="s">
        <v>995</v>
      </c>
      <c r="M303" s="226" t="s">
        <v>933</v>
      </c>
      <c r="N303" s="652"/>
      <c r="O303" s="655"/>
      <c r="P303" s="655"/>
      <c r="Q303" s="655"/>
      <c r="R303" s="292"/>
      <c r="S303" s="334"/>
      <c r="U303" s="94"/>
      <c r="V303" s="94"/>
    </row>
    <row r="304" spans="1:23" hidden="1">
      <c r="A304" s="229" t="s">
        <v>934</v>
      </c>
      <c r="B304" s="229"/>
      <c r="C304" s="229"/>
      <c r="D304" s="229"/>
      <c r="E304" s="305"/>
      <c r="F304" s="298"/>
      <c r="G304" s="272"/>
      <c r="H304" s="272"/>
      <c r="I304" s="297"/>
      <c r="J304" s="298"/>
      <c r="K304" s="272"/>
      <c r="L304" s="272"/>
      <c r="M304" s="299"/>
      <c r="N304" s="298"/>
      <c r="O304" s="341"/>
      <c r="P304" s="301"/>
      <c r="Q304" s="301"/>
      <c r="R304" s="302">
        <f>SUM(F304:H304,J304:L304)+N304</f>
        <v>0</v>
      </c>
      <c r="S304" s="335">
        <f>+Q304+P304+O304</f>
        <v>0</v>
      </c>
    </row>
    <row r="305" spans="1:24" hidden="1">
      <c r="A305" s="229"/>
      <c r="B305" s="229"/>
      <c r="C305" s="229"/>
      <c r="D305" s="229"/>
      <c r="E305" s="305"/>
      <c r="F305" s="298"/>
      <c r="G305" s="272"/>
      <c r="H305" s="272"/>
      <c r="I305" s="306"/>
      <c r="J305" s="298"/>
      <c r="K305" s="272"/>
      <c r="L305" s="272"/>
      <c r="M305" s="298"/>
      <c r="N305" s="298"/>
      <c r="O305" s="307"/>
      <c r="P305" s="308"/>
      <c r="Q305" s="308"/>
      <c r="R305" s="285"/>
      <c r="S305" s="286"/>
      <c r="U305" s="348"/>
      <c r="V305" s="348"/>
      <c r="W305" s="349"/>
    </row>
    <row r="306" spans="1:24">
      <c r="A306" s="229" t="s">
        <v>935</v>
      </c>
      <c r="B306" s="312">
        <f>+'Distribution Pivot Table'!AB$8*100</f>
        <v>0</v>
      </c>
      <c r="C306" s="312">
        <f>+'Distribution Pivot Table'!AB$10*100</f>
        <v>0</v>
      </c>
      <c r="D306" s="312">
        <f>+'Distribution Pivot Table'!AB$12*100</f>
        <v>0</v>
      </c>
      <c r="E306" s="313">
        <f t="shared" ref="E306:E324" si="162">SUM(B306:D306)</f>
        <v>0</v>
      </c>
      <c r="F306" s="314">
        <f>+'Distribution Pivot Table'!AB$14*100</f>
        <v>0</v>
      </c>
      <c r="G306" s="312">
        <f>+'Distribution Pivot Table'!AB$16*100</f>
        <v>0</v>
      </c>
      <c r="H306" s="312">
        <f>+'Distribution Pivot Table'!AB$18*100</f>
        <v>0</v>
      </c>
      <c r="I306" s="313">
        <f t="shared" ref="I306:I309" si="163">SUM(F306:H306)</f>
        <v>0</v>
      </c>
      <c r="J306" s="314">
        <f>+'Distribution Pivot Table'!AB$20*100</f>
        <v>0</v>
      </c>
      <c r="K306" s="312">
        <f>+'Distribution Pivot Table'!AB$22*100</f>
        <v>0</v>
      </c>
      <c r="L306" s="312">
        <f>+'Distribution Pivot Table'!AB$24*100</f>
        <v>0</v>
      </c>
      <c r="M306" s="315">
        <f t="shared" ref="M306:M309" si="164">SUM(J306:L306)</f>
        <v>0</v>
      </c>
      <c r="N306" s="314">
        <f>+'Distribution Pivot Table'!AB$26*100</f>
        <v>0</v>
      </c>
      <c r="O306" s="316">
        <f t="shared" ref="O306:P309" si="165">+B306+F306+J306</f>
        <v>0</v>
      </c>
      <c r="P306" s="317">
        <f t="shared" si="165"/>
        <v>0</v>
      </c>
      <c r="Q306" s="317">
        <f t="shared" ref="Q306:Q309" si="166">+D306+H306+L306+N306</f>
        <v>0</v>
      </c>
      <c r="R306" s="302">
        <f t="shared" ref="R306:R324" si="167">SUM(B306:D306,F306:H306,J306:L306)+N306</f>
        <v>0</v>
      </c>
      <c r="S306" s="335">
        <f t="shared" ref="S306:S324" si="168">+Q306+P306+O306</f>
        <v>0</v>
      </c>
      <c r="U306" s="68"/>
      <c r="V306" s="68"/>
      <c r="W306" s="146"/>
    </row>
    <row r="307" spans="1:24">
      <c r="A307" s="229" t="s">
        <v>936</v>
      </c>
      <c r="B307" s="312">
        <f>+'Distribution Pivot Table'!AB$30*100</f>
        <v>11.668611435239207</v>
      </c>
      <c r="C307" s="312">
        <f>+'Distribution Pivot Table'!AB$32*100</f>
        <v>1.7502917152858808</v>
      </c>
      <c r="D307" s="312">
        <f>+'Distribution Pivot Table'!AB$34*100</f>
        <v>0</v>
      </c>
      <c r="E307" s="313">
        <f t="shared" si="162"/>
        <v>13.418903150525088</v>
      </c>
      <c r="F307" s="314">
        <f>+'Distribution Pivot Table'!AB$36*100</f>
        <v>34.072345390898484</v>
      </c>
      <c r="G307" s="312">
        <f>+'Distribution Pivot Table'!AB$38*100</f>
        <v>14.002333722287046</v>
      </c>
      <c r="H307" s="312">
        <f>+'Distribution Pivot Table'!AB$40*100</f>
        <v>0</v>
      </c>
      <c r="I307" s="313">
        <f t="shared" si="163"/>
        <v>48.074679113185532</v>
      </c>
      <c r="J307" s="314">
        <f>+'Distribution Pivot Table'!AB$42*100</f>
        <v>11.435239206534423</v>
      </c>
      <c r="K307" s="312">
        <f>+'Distribution Pivot Table'!AB$44*100</f>
        <v>16.802800466744458</v>
      </c>
      <c r="L307" s="312">
        <f>+'Distribution Pivot Table'!AB$46*100</f>
        <v>0</v>
      </c>
      <c r="M307" s="315">
        <f t="shared" si="164"/>
        <v>28.23803967327888</v>
      </c>
      <c r="N307" s="314">
        <f>+'Distribution Pivot Table'!AB$48*100</f>
        <v>10.268378063010502</v>
      </c>
      <c r="O307" s="316">
        <f t="shared" si="165"/>
        <v>57.176196032672109</v>
      </c>
      <c r="P307" s="317">
        <f t="shared" si="165"/>
        <v>32.555425904317389</v>
      </c>
      <c r="Q307" s="317">
        <f t="shared" si="166"/>
        <v>10.268378063010502</v>
      </c>
      <c r="R307" s="302">
        <f t="shared" si="167"/>
        <v>100</v>
      </c>
      <c r="S307" s="302">
        <f t="shared" si="168"/>
        <v>100</v>
      </c>
      <c r="T307" s="68"/>
      <c r="U307" s="68"/>
      <c r="V307" s="68"/>
      <c r="W307" s="302"/>
    </row>
    <row r="308" spans="1:24">
      <c r="A308" s="229" t="s">
        <v>937</v>
      </c>
      <c r="B308" s="312">
        <f>+'Distribution Pivot Table'!AB$52*100</f>
        <v>0</v>
      </c>
      <c r="C308" s="312">
        <f>+'Distribution Pivot Table'!AB$54*100</f>
        <v>0</v>
      </c>
      <c r="D308" s="312">
        <f>+'Distribution Pivot Table'!AB$56*100</f>
        <v>0</v>
      </c>
      <c r="E308" s="313">
        <f t="shared" si="162"/>
        <v>0</v>
      </c>
      <c r="F308" s="314">
        <f>+'Distribution Pivot Table'!AB$58*100</f>
        <v>0</v>
      </c>
      <c r="G308" s="312">
        <f>+'Distribution Pivot Table'!AB$60*100</f>
        <v>0</v>
      </c>
      <c r="H308" s="312">
        <f>+'Distribution Pivot Table'!AB$62*100</f>
        <v>0</v>
      </c>
      <c r="I308" s="313">
        <f t="shared" si="163"/>
        <v>0</v>
      </c>
      <c r="J308" s="314">
        <f>+'Distribution Pivot Table'!AB$64*100</f>
        <v>0</v>
      </c>
      <c r="K308" s="312">
        <f>+'Distribution Pivot Table'!AB$66*100</f>
        <v>0</v>
      </c>
      <c r="L308" s="312">
        <f>+'Distribution Pivot Table'!AB$68*100</f>
        <v>0</v>
      </c>
      <c r="M308" s="315">
        <f t="shared" si="164"/>
        <v>0</v>
      </c>
      <c r="N308" s="314">
        <f>+'Distribution Pivot Table'!AB$70*100</f>
        <v>0</v>
      </c>
      <c r="O308" s="316">
        <f t="shared" si="165"/>
        <v>0</v>
      </c>
      <c r="P308" s="317">
        <f t="shared" si="165"/>
        <v>0</v>
      </c>
      <c r="Q308" s="317">
        <f t="shared" si="166"/>
        <v>0</v>
      </c>
      <c r="R308" s="302">
        <f t="shared" si="167"/>
        <v>0</v>
      </c>
      <c r="S308" s="302">
        <f t="shared" si="168"/>
        <v>0</v>
      </c>
      <c r="T308" s="68"/>
      <c r="U308" s="68"/>
      <c r="V308" s="68"/>
      <c r="W308" s="302"/>
    </row>
    <row r="309" spans="1:24">
      <c r="A309" s="229" t="s">
        <v>1008</v>
      </c>
      <c r="B309" s="312">
        <f>+'Distribution Pivot Table'!AB$74*100</f>
        <v>6.545644964217141</v>
      </c>
      <c r="C309" s="312">
        <f>+'Distribution Pivot Table'!AB$76*100</f>
        <v>2.6706231454005933</v>
      </c>
      <c r="D309" s="312">
        <f>+'Distribution Pivot Table'!AB$78*100</f>
        <v>2.775353464828068</v>
      </c>
      <c r="E309" s="313">
        <f t="shared" si="162"/>
        <v>11.991621574445803</v>
      </c>
      <c r="F309" s="314">
        <f>+'Distribution Pivot Table'!AB$80*100</f>
        <v>33.548612323267584</v>
      </c>
      <c r="G309" s="312">
        <f>+'Distribution Pivot Table'!AB$82*100</f>
        <v>10.350846570082037</v>
      </c>
      <c r="H309" s="320">
        <f>+'Distribution Pivot Table'!AB$84*100</f>
        <v>0</v>
      </c>
      <c r="I309" s="313">
        <f t="shared" si="163"/>
        <v>43.899458893349617</v>
      </c>
      <c r="J309" s="314">
        <f>+'Distribution Pivot Table'!AB$86*100</f>
        <v>17.053587013440392</v>
      </c>
      <c r="K309" s="312">
        <f>+'Distribution Pivot Table'!AB$88*100</f>
        <v>11.380694711118869</v>
      </c>
      <c r="L309" s="320">
        <f>+'Distribution Pivot Table'!AB$90*100</f>
        <v>0</v>
      </c>
      <c r="M309" s="315">
        <f t="shared" si="164"/>
        <v>28.434281724559263</v>
      </c>
      <c r="N309" s="314">
        <f>+'Distribution Pivot Table'!AB$92*100</f>
        <v>15.674637807645315</v>
      </c>
      <c r="O309" s="316">
        <f t="shared" si="165"/>
        <v>57.147844300925115</v>
      </c>
      <c r="P309" s="317">
        <f t="shared" si="165"/>
        <v>24.402164426601502</v>
      </c>
      <c r="Q309" s="317">
        <f t="shared" si="166"/>
        <v>18.449991272473383</v>
      </c>
      <c r="R309" s="302">
        <f t="shared" si="167"/>
        <v>99.999999999999986</v>
      </c>
      <c r="S309" s="302">
        <f t="shared" si="168"/>
        <v>100</v>
      </c>
      <c r="T309" s="68"/>
      <c r="U309" s="68"/>
      <c r="V309" s="68"/>
      <c r="W309" s="302"/>
    </row>
    <row r="310" spans="1:24">
      <c r="A310" s="229"/>
      <c r="B310" s="312"/>
      <c r="C310" s="312"/>
      <c r="D310" s="312"/>
      <c r="E310" s="313"/>
      <c r="F310" s="314"/>
      <c r="G310" s="312"/>
      <c r="H310" s="312"/>
      <c r="I310" s="313"/>
      <c r="J310" s="314"/>
      <c r="K310" s="312"/>
      <c r="L310" s="312"/>
      <c r="M310" s="315"/>
      <c r="N310" s="314"/>
      <c r="O310" s="316"/>
      <c r="P310" s="317"/>
      <c r="Q310" s="317"/>
      <c r="R310" s="302"/>
      <c r="S310" s="302"/>
      <c r="T310" s="68"/>
      <c r="U310" s="68"/>
      <c r="V310" s="68"/>
      <c r="W310" s="302"/>
    </row>
    <row r="311" spans="1:24">
      <c r="A311" s="229" t="s">
        <v>939</v>
      </c>
      <c r="B311" s="312">
        <f>+'Distribution Pivot Table'!AB$96*100</f>
        <v>0</v>
      </c>
      <c r="C311" s="312">
        <f>+'Distribution Pivot Table'!AB$98*100</f>
        <v>0</v>
      </c>
      <c r="D311" s="312">
        <f>+'Distribution Pivot Table'!AB$100*100</f>
        <v>0</v>
      </c>
      <c r="E311" s="313">
        <f t="shared" si="162"/>
        <v>0</v>
      </c>
      <c r="F311" s="314">
        <f>+'Distribution Pivot Table'!AB$102*100</f>
        <v>0</v>
      </c>
      <c r="G311" s="312">
        <f>+'Distribution Pivot Table'!AB$104*100</f>
        <v>0</v>
      </c>
      <c r="H311" s="312">
        <f>+'Distribution Pivot Table'!AB$106*100</f>
        <v>0</v>
      </c>
      <c r="I311" s="313">
        <f t="shared" ref="I311:I314" si="169">SUM(F311:H311)</f>
        <v>0</v>
      </c>
      <c r="J311" s="314">
        <f>+'Distribution Pivot Table'!AB$108*100</f>
        <v>0</v>
      </c>
      <c r="K311" s="312">
        <f>+'Distribution Pivot Table'!AB$110*100</f>
        <v>0</v>
      </c>
      <c r="L311" s="312">
        <f>+'Distribution Pivot Table'!AB$112*100</f>
        <v>0</v>
      </c>
      <c r="M311" s="315">
        <f t="shared" ref="M311:M314" si="170">SUM(J311:L311)</f>
        <v>0</v>
      </c>
      <c r="N311" s="314">
        <f>+'Distribution Pivot Table'!AB$114*100</f>
        <v>0</v>
      </c>
      <c r="O311" s="316">
        <f t="shared" ref="O311:P314" si="171">+B311+F311+J311</f>
        <v>0</v>
      </c>
      <c r="P311" s="317">
        <f t="shared" si="171"/>
        <v>0</v>
      </c>
      <c r="Q311" s="317">
        <f t="shared" ref="Q311:Q314" si="172">+D311+H311+L311+N311</f>
        <v>0</v>
      </c>
      <c r="R311" s="302">
        <f t="shared" si="167"/>
        <v>0</v>
      </c>
      <c r="S311" s="302">
        <f t="shared" si="168"/>
        <v>0</v>
      </c>
      <c r="T311" s="68"/>
      <c r="U311" s="68"/>
      <c r="V311" s="68"/>
      <c r="W311" s="302"/>
    </row>
    <row r="312" spans="1:24">
      <c r="A312" s="229" t="s">
        <v>940</v>
      </c>
      <c r="B312" s="312">
        <f>+'Distribution Pivot Table'!AB$118*100</f>
        <v>10.641025641025641</v>
      </c>
      <c r="C312" s="312">
        <f>+'Distribution Pivot Table'!AB$120*100</f>
        <v>3.7179487179487181</v>
      </c>
      <c r="D312" s="312">
        <f>+'Distribution Pivot Table'!AB$122*100</f>
        <v>0</v>
      </c>
      <c r="E312" s="313">
        <f t="shared" si="162"/>
        <v>14.358974358974358</v>
      </c>
      <c r="F312" s="314">
        <f>+'Distribution Pivot Table'!AB$124*100</f>
        <v>24.615384615384617</v>
      </c>
      <c r="G312" s="312">
        <f>+'Distribution Pivot Table'!AB$126*100</f>
        <v>15.341880341880342</v>
      </c>
      <c r="H312" s="312">
        <f>+'Distribution Pivot Table'!AB$128*100</f>
        <v>0</v>
      </c>
      <c r="I312" s="313">
        <f t="shared" si="169"/>
        <v>39.957264957264961</v>
      </c>
      <c r="J312" s="314">
        <f>+'Distribution Pivot Table'!AB$130*100</f>
        <v>26.495726495726498</v>
      </c>
      <c r="K312" s="312">
        <f>+'Distribution Pivot Table'!AB$132*100</f>
        <v>12.051282051282051</v>
      </c>
      <c r="L312" s="312">
        <f>+'Distribution Pivot Table'!AB$134*100</f>
        <v>0</v>
      </c>
      <c r="M312" s="315">
        <f t="shared" si="170"/>
        <v>38.547008547008545</v>
      </c>
      <c r="N312" s="314">
        <f>+'Distribution Pivot Table'!AB$136*100</f>
        <v>5.0854700854700852</v>
      </c>
      <c r="O312" s="316">
        <f t="shared" si="171"/>
        <v>61.752136752136749</v>
      </c>
      <c r="P312" s="317">
        <f t="shared" si="171"/>
        <v>31.111111111111111</v>
      </c>
      <c r="Q312" s="317">
        <f t="shared" si="172"/>
        <v>5.0854700854700852</v>
      </c>
      <c r="R312" s="302">
        <f t="shared" si="167"/>
        <v>97.948717948717956</v>
      </c>
      <c r="S312" s="302">
        <f t="shared" si="168"/>
        <v>97.948717948717942</v>
      </c>
      <c r="T312" s="68"/>
      <c r="U312" s="68"/>
      <c r="V312" s="68"/>
      <c r="W312" s="302"/>
    </row>
    <row r="313" spans="1:24">
      <c r="A313" s="229" t="s">
        <v>941</v>
      </c>
      <c r="B313" s="312">
        <f>+'Distribution Pivot Table'!AB$140*100</f>
        <v>5.9566787003610111</v>
      </c>
      <c r="C313" s="312">
        <f>+'Distribution Pivot Table'!AB$142*100</f>
        <v>1.0228640192539111</v>
      </c>
      <c r="D313" s="312">
        <f>+'Distribution Pivot Table'!AB$144*100</f>
        <v>0</v>
      </c>
      <c r="E313" s="313">
        <f t="shared" si="162"/>
        <v>6.9795427196149227</v>
      </c>
      <c r="F313" s="314">
        <f>+'Distribution Pivot Table'!AB$146*100</f>
        <v>22.382671480144403</v>
      </c>
      <c r="G313" s="312">
        <f>+'Distribution Pivot Table'!AB$148*100</f>
        <v>9.4464500601684716</v>
      </c>
      <c r="H313" s="312">
        <f>+'Distribution Pivot Table'!AB$150*100</f>
        <v>0</v>
      </c>
      <c r="I313" s="313">
        <f t="shared" si="169"/>
        <v>31.829121540312876</v>
      </c>
      <c r="J313" s="314">
        <f>+'Distribution Pivot Table'!AB$152*100</f>
        <v>27.13598074608905</v>
      </c>
      <c r="K313" s="312">
        <f>+'Distribution Pivot Table'!AB$154*100</f>
        <v>33.935018050541515</v>
      </c>
      <c r="L313" s="312">
        <f>+'Distribution Pivot Table'!AB$156*100</f>
        <v>0</v>
      </c>
      <c r="M313" s="315">
        <f t="shared" si="170"/>
        <v>61.070998796630562</v>
      </c>
      <c r="N313" s="314">
        <f>+'Distribution Pivot Table'!AB$158*100</f>
        <v>0</v>
      </c>
      <c r="O313" s="316">
        <f t="shared" si="171"/>
        <v>55.475330926594467</v>
      </c>
      <c r="P313" s="317">
        <f t="shared" si="171"/>
        <v>44.404332129963898</v>
      </c>
      <c r="Q313" s="317">
        <f t="shared" si="172"/>
        <v>0</v>
      </c>
      <c r="R313" s="302">
        <f t="shared" si="167"/>
        <v>99.879663056558357</v>
      </c>
      <c r="S313" s="302">
        <f t="shared" si="168"/>
        <v>99.879663056558371</v>
      </c>
      <c r="T313" s="68"/>
      <c r="U313" s="68"/>
      <c r="V313" s="68"/>
      <c r="W313" s="302"/>
    </row>
    <row r="314" spans="1:24">
      <c r="A314" s="229" t="s">
        <v>942</v>
      </c>
      <c r="B314" s="312">
        <f>+'Distribution Pivot Table'!AB$162*100</f>
        <v>0</v>
      </c>
      <c r="C314" s="312">
        <f>+'Distribution Pivot Table'!AB$164*100</f>
        <v>0</v>
      </c>
      <c r="D314" s="312">
        <f>+'Distribution Pivot Table'!AB$166*100</f>
        <v>0</v>
      </c>
      <c r="E314" s="313">
        <f t="shared" si="162"/>
        <v>0</v>
      </c>
      <c r="F314" s="314">
        <f>+'Distribution Pivot Table'!AB$168*100</f>
        <v>0</v>
      </c>
      <c r="G314" s="312">
        <f>+'Distribution Pivot Table'!AB$170*100</f>
        <v>0</v>
      </c>
      <c r="H314" s="312">
        <f>+'Distribution Pivot Table'!AB$172*100</f>
        <v>0</v>
      </c>
      <c r="I314" s="313">
        <f t="shared" si="169"/>
        <v>0</v>
      </c>
      <c r="J314" s="314">
        <f>+'Distribution Pivot Table'!AB$174*100</f>
        <v>0</v>
      </c>
      <c r="K314" s="312">
        <f>+'Distribution Pivot Table'!AB$176*100</f>
        <v>0</v>
      </c>
      <c r="L314" s="312">
        <f>+'Distribution Pivot Table'!AB$178*100</f>
        <v>0</v>
      </c>
      <c r="M314" s="315">
        <f t="shared" si="170"/>
        <v>0</v>
      </c>
      <c r="N314" s="314">
        <f>+'Distribution Pivot Table'!AB$180*100</f>
        <v>0</v>
      </c>
      <c r="O314" s="316">
        <f t="shared" si="171"/>
        <v>0</v>
      </c>
      <c r="P314" s="317">
        <f t="shared" si="171"/>
        <v>0</v>
      </c>
      <c r="Q314" s="317">
        <f t="shared" si="172"/>
        <v>0</v>
      </c>
      <c r="R314" s="302">
        <f t="shared" si="167"/>
        <v>0</v>
      </c>
      <c r="S314" s="302">
        <f t="shared" si="168"/>
        <v>0</v>
      </c>
      <c r="T314" s="68"/>
      <c r="U314" s="68"/>
      <c r="V314" s="68"/>
      <c r="W314" s="302"/>
    </row>
    <row r="315" spans="1:24">
      <c r="A315" s="229"/>
      <c r="B315" s="312"/>
      <c r="C315" s="312"/>
      <c r="D315" s="312"/>
      <c r="E315" s="313"/>
      <c r="F315" s="314"/>
      <c r="G315" s="312"/>
      <c r="H315" s="312"/>
      <c r="I315" s="313"/>
      <c r="J315" s="314"/>
      <c r="K315" s="312"/>
      <c r="L315" s="312"/>
      <c r="M315" s="315"/>
      <c r="N315" s="314"/>
      <c r="O315" s="316"/>
      <c r="P315" s="317"/>
      <c r="Q315" s="317"/>
      <c r="R315" s="302"/>
      <c r="S315" s="302"/>
      <c r="T315" s="68"/>
      <c r="U315" s="68"/>
      <c r="V315" s="68"/>
      <c r="W315" s="302"/>
    </row>
    <row r="316" spans="1:24">
      <c r="A316" s="229" t="s">
        <v>943</v>
      </c>
      <c r="B316" s="312">
        <f>+'Distribution Pivot Table'!AB$184*100</f>
        <v>15.949282615949285</v>
      </c>
      <c r="C316" s="312">
        <f>+'Distribution Pivot Table'!AB$186*100</f>
        <v>1.3179846513179847</v>
      </c>
      <c r="D316" s="312">
        <f>+'Distribution Pivot Table'!AB$188*100</f>
        <v>0</v>
      </c>
      <c r="E316" s="313">
        <f t="shared" si="162"/>
        <v>17.267267267267268</v>
      </c>
      <c r="F316" s="314">
        <f>+'Distribution Pivot Table'!AB$190*100</f>
        <v>41.408074741408072</v>
      </c>
      <c r="G316" s="312">
        <f>+'Distribution Pivot Table'!AB$192*100</f>
        <v>3.203203203203203</v>
      </c>
      <c r="H316" s="312">
        <f>+'Distribution Pivot Table'!AB$194*100</f>
        <v>0</v>
      </c>
      <c r="I316" s="313">
        <f t="shared" ref="I316:I319" si="173">SUM(F316:H316)</f>
        <v>44.611277944611274</v>
      </c>
      <c r="J316" s="314">
        <f>+'Distribution Pivot Table'!AB$196*100</f>
        <v>19.069069069069069</v>
      </c>
      <c r="K316" s="312">
        <f>+'Distribution Pivot Table'!AB$198*100</f>
        <v>6.3897230563897232</v>
      </c>
      <c r="L316" s="312">
        <f>+'Distribution Pivot Table'!AB$200*100</f>
        <v>0</v>
      </c>
      <c r="M316" s="315">
        <f t="shared" ref="M316:M319" si="174">SUM(J316:L316)</f>
        <v>25.458792125458793</v>
      </c>
      <c r="N316" s="314">
        <f>+'Distribution Pivot Table'!AB$202*100</f>
        <v>12.662662662662663</v>
      </c>
      <c r="O316" s="316">
        <f t="shared" ref="O316:P319" si="175">+B316+F316+J316</f>
        <v>76.426426426426431</v>
      </c>
      <c r="P316" s="317">
        <f t="shared" si="175"/>
        <v>10.910910910910911</v>
      </c>
      <c r="Q316" s="317">
        <f t="shared" ref="Q316:Q319" si="176">+D316+H316+L316+N316</f>
        <v>12.662662662662663</v>
      </c>
      <c r="R316" s="302">
        <f t="shared" si="167"/>
        <v>100.00000000000001</v>
      </c>
      <c r="S316" s="302">
        <f t="shared" si="168"/>
        <v>100</v>
      </c>
      <c r="T316" s="68"/>
      <c r="U316" s="68"/>
      <c r="V316" s="68"/>
      <c r="W316" s="302"/>
    </row>
    <row r="317" spans="1:24">
      <c r="A317" s="229" t="s">
        <v>944</v>
      </c>
      <c r="B317" s="312">
        <f>+'Distribution Pivot Table'!AB$206*100</f>
        <v>1.1230105607615648</v>
      </c>
      <c r="C317" s="312">
        <f>+'Distribution Pivot Table'!AB$208*100</f>
        <v>13.699241410084785</v>
      </c>
      <c r="D317" s="312">
        <f>+'Distribution Pivot Table'!AB$210*108</f>
        <v>0</v>
      </c>
      <c r="E317" s="313">
        <f t="shared" si="162"/>
        <v>14.822251970846349</v>
      </c>
      <c r="F317" s="314">
        <f>+'Distribution Pivot Table'!AB$212*100</f>
        <v>37.029599881005502</v>
      </c>
      <c r="G317" s="312">
        <f>+'Distribution Pivot Table'!AB$214*100</f>
        <v>30.812137438643461</v>
      </c>
      <c r="H317" s="312">
        <f>+'Distribution Pivot Table'!AB$216*100</f>
        <v>0</v>
      </c>
      <c r="I317" s="313">
        <f t="shared" si="173"/>
        <v>67.841737319648956</v>
      </c>
      <c r="J317" s="314">
        <f>+'Distribution Pivot Table'!AB$218*100</f>
        <v>8.9171500818087175</v>
      </c>
      <c r="K317" s="312">
        <f>+'Distribution Pivot Table'!AB$220*100</f>
        <v>8.4188606276959685</v>
      </c>
      <c r="L317" s="312">
        <f>+'Distribution Pivot Table'!AB$222*100</f>
        <v>0</v>
      </c>
      <c r="M317" s="315">
        <f t="shared" si="174"/>
        <v>17.336010709504684</v>
      </c>
      <c r="N317" s="314">
        <f>+'Distribution Pivot Table'!AB$224*100</f>
        <v>0</v>
      </c>
      <c r="O317" s="316">
        <f t="shared" si="175"/>
        <v>47.069760523575781</v>
      </c>
      <c r="P317" s="317">
        <f t="shared" si="175"/>
        <v>52.930239476424212</v>
      </c>
      <c r="Q317" s="317">
        <f t="shared" si="176"/>
        <v>0</v>
      </c>
      <c r="R317" s="345">
        <f t="shared" si="167"/>
        <v>99.999999999999986</v>
      </c>
      <c r="S317" s="345">
        <f t="shared" si="168"/>
        <v>100</v>
      </c>
      <c r="T317" s="68"/>
      <c r="U317" s="68"/>
      <c r="V317" s="68"/>
      <c r="W317" s="302"/>
    </row>
    <row r="318" spans="1:24">
      <c r="A318" s="229" t="s">
        <v>945</v>
      </c>
      <c r="B318" s="312">
        <f>+'Distribution Pivot Table'!AB$228*100</f>
        <v>0</v>
      </c>
      <c r="C318" s="312">
        <f>+'Distribution Pivot Table'!AB$230*100</f>
        <v>0</v>
      </c>
      <c r="D318" s="312">
        <f>+'Distribution Pivot Table'!AB$232*100</f>
        <v>0</v>
      </c>
      <c r="E318" s="313">
        <f t="shared" si="162"/>
        <v>0</v>
      </c>
      <c r="F318" s="314">
        <f>+'Distribution Pivot Table'!AB$234*100</f>
        <v>0</v>
      </c>
      <c r="G318" s="312">
        <f>+'Distribution Pivot Table'!AB$236*100</f>
        <v>0</v>
      </c>
      <c r="H318" s="312">
        <f>+'Distribution Pivot Table'!AB$238*100</f>
        <v>0</v>
      </c>
      <c r="I318" s="313">
        <f t="shared" si="173"/>
        <v>0</v>
      </c>
      <c r="J318" s="314">
        <f>+'Distribution Pivot Table'!AB$240*100</f>
        <v>0</v>
      </c>
      <c r="K318" s="312">
        <f>+'Distribution Pivot Table'!AB$242*100</f>
        <v>0</v>
      </c>
      <c r="L318" s="312">
        <f>+'Distribution Pivot Table'!AB$244*100</f>
        <v>0</v>
      </c>
      <c r="M318" s="315">
        <f t="shared" si="174"/>
        <v>0</v>
      </c>
      <c r="N318" s="314">
        <f>+'Distribution Pivot Table'!AB$246*100</f>
        <v>0</v>
      </c>
      <c r="O318" s="316">
        <f t="shared" si="175"/>
        <v>0</v>
      </c>
      <c r="P318" s="317">
        <f t="shared" si="175"/>
        <v>0</v>
      </c>
      <c r="Q318" s="317">
        <f t="shared" si="176"/>
        <v>0</v>
      </c>
      <c r="R318" s="302">
        <f t="shared" si="167"/>
        <v>0</v>
      </c>
      <c r="S318" s="302">
        <f t="shared" si="168"/>
        <v>0</v>
      </c>
      <c r="T318" s="68"/>
      <c r="U318" s="68"/>
      <c r="V318" s="68"/>
      <c r="W318" s="302"/>
      <c r="X318" s="251"/>
    </row>
    <row r="319" spans="1:24">
      <c r="A319" s="229" t="s">
        <v>946</v>
      </c>
      <c r="B319" s="312">
        <f>+'Distribution Pivot Table'!AB$250*100</f>
        <v>0</v>
      </c>
      <c r="C319" s="312">
        <f>+'Distribution Pivot Table'!AB$252*100</f>
        <v>0</v>
      </c>
      <c r="D319" s="312">
        <f>+'Distribution Pivot Table'!AB$254*100</f>
        <v>0</v>
      </c>
      <c r="E319" s="313">
        <f t="shared" si="162"/>
        <v>0</v>
      </c>
      <c r="F319" s="314">
        <f>+'Distribution Pivot Table'!AB$256*100</f>
        <v>0</v>
      </c>
      <c r="G319" s="312">
        <f>+'Distribution Pivot Table'!AB$258*100</f>
        <v>0</v>
      </c>
      <c r="H319" s="312">
        <f>+'Distribution Pivot Table'!AB$260*100</f>
        <v>0</v>
      </c>
      <c r="I319" s="313">
        <f t="shared" si="173"/>
        <v>0</v>
      </c>
      <c r="J319" s="314">
        <f>+'Distribution Pivot Table'!AB$262*100</f>
        <v>0</v>
      </c>
      <c r="K319" s="312">
        <f>+'Distribution Pivot Table'!AB$264*100</f>
        <v>0</v>
      </c>
      <c r="L319" s="312">
        <f>+'Distribution Pivot Table'!AB$266*100</f>
        <v>0</v>
      </c>
      <c r="M319" s="315">
        <f t="shared" si="174"/>
        <v>0</v>
      </c>
      <c r="N319" s="314">
        <f>+'Distribution Pivot Table'!AB$268*100</f>
        <v>0</v>
      </c>
      <c r="O319" s="316">
        <f t="shared" si="175"/>
        <v>0</v>
      </c>
      <c r="P319" s="317">
        <f t="shared" si="175"/>
        <v>0</v>
      </c>
      <c r="Q319" s="317">
        <f t="shared" si="176"/>
        <v>0</v>
      </c>
      <c r="R319" s="302">
        <f t="shared" si="167"/>
        <v>0</v>
      </c>
      <c r="S319" s="302">
        <f t="shared" si="168"/>
        <v>0</v>
      </c>
      <c r="T319" s="68"/>
      <c r="U319" s="68"/>
      <c r="V319" s="68"/>
      <c r="W319" s="302"/>
    </row>
    <row r="320" spans="1:24">
      <c r="A320" s="229"/>
      <c r="B320" s="312"/>
      <c r="C320" s="312"/>
      <c r="D320" s="312"/>
      <c r="E320" s="313"/>
      <c r="F320" s="314"/>
      <c r="G320" s="312"/>
      <c r="H320" s="312"/>
      <c r="I320" s="313"/>
      <c r="J320" s="314"/>
      <c r="K320" s="312"/>
      <c r="L320" s="312"/>
      <c r="M320" s="315"/>
      <c r="N320" s="314"/>
      <c r="O320" s="316"/>
      <c r="P320" s="317"/>
      <c r="Q320" s="317"/>
      <c r="R320" s="302"/>
      <c r="S320" s="302"/>
      <c r="T320" s="68"/>
      <c r="U320" s="68"/>
      <c r="V320" s="68"/>
      <c r="W320" s="302"/>
    </row>
    <row r="321" spans="1:23">
      <c r="A321" s="229" t="s">
        <v>947</v>
      </c>
      <c r="B321" s="312">
        <f>+'Distribution Pivot Table'!AB$272*100</f>
        <v>2.2892996438867219</v>
      </c>
      <c r="C321" s="312">
        <f>+'Distribution Pivot Table'!AB$274*100</f>
        <v>0.18653552653891808</v>
      </c>
      <c r="D321" s="312">
        <f>+'Distribution Pivot Table'!AB$276*100</f>
        <v>0</v>
      </c>
      <c r="E321" s="313">
        <f t="shared" si="162"/>
        <v>2.4758351704256398</v>
      </c>
      <c r="F321" s="314">
        <f>+'Distribution Pivot Table'!AB$278*100</f>
        <v>38.256740715618108</v>
      </c>
      <c r="G321" s="312">
        <f>+'Distribution Pivot Table'!AB$280*100</f>
        <v>8.495845345090725</v>
      </c>
      <c r="H321" s="312">
        <f>+'Distribution Pivot Table'!AB$282*100</f>
        <v>0</v>
      </c>
      <c r="I321" s="313">
        <f t="shared" ref="I321:I324" si="177">SUM(F321:H321)</f>
        <v>46.752586060708836</v>
      </c>
      <c r="J321" s="314">
        <f>+'Distribution Pivot Table'!AB$284*100</f>
        <v>7.3766321858572157</v>
      </c>
      <c r="K321" s="312">
        <f>+'Distribution Pivot Table'!AB$286*100</f>
        <v>6.5626589791419363</v>
      </c>
      <c r="L321" s="312">
        <f>+'Distribution Pivot Table'!AB$288*100</f>
        <v>0</v>
      </c>
      <c r="M321" s="315">
        <f t="shared" ref="M321:M324" si="178">SUM(J321:L321)</f>
        <v>13.939291164999151</v>
      </c>
      <c r="N321" s="314">
        <f>+'Distribution Pivot Table'!AB$290*100</f>
        <v>36.832287603866369</v>
      </c>
      <c r="O321" s="316">
        <f t="shared" ref="O321:P324" si="179">+B321+F321+J321</f>
        <v>47.922672545362047</v>
      </c>
      <c r="P321" s="317">
        <f t="shared" si="179"/>
        <v>15.24503985077158</v>
      </c>
      <c r="Q321" s="317">
        <f t="shared" ref="Q321:Q324" si="180">+D321+H321+L321+N321</f>
        <v>36.832287603866369</v>
      </c>
      <c r="R321" s="302">
        <f t="shared" si="167"/>
        <v>100</v>
      </c>
      <c r="S321" s="302">
        <f t="shared" si="168"/>
        <v>100</v>
      </c>
      <c r="T321" s="68"/>
      <c r="U321" s="68"/>
      <c r="V321" s="68"/>
      <c r="W321" s="302"/>
    </row>
    <row r="322" spans="1:23">
      <c r="A322" s="229" t="s">
        <v>948</v>
      </c>
      <c r="B322" s="312">
        <f>+'Distribution Pivot Table'!AB294*100</f>
        <v>6.5658545410686289</v>
      </c>
      <c r="C322" s="312">
        <f>+'Distribution Pivot Table'!AB296*100</f>
        <v>5.4170184537450243</v>
      </c>
      <c r="D322" s="312">
        <f>+'Distribution Pivot Table'!AB298*100</f>
        <v>0</v>
      </c>
      <c r="E322" s="313">
        <f t="shared" si="162"/>
        <v>11.982872994813654</v>
      </c>
      <c r="F322" s="314">
        <f>+'Distribution Pivot Table'!AB300*100</f>
        <v>19.867929079725002</v>
      </c>
      <c r="G322" s="312">
        <f>+'Distribution Pivot Table'!AB302*100</f>
        <v>21.94849837172838</v>
      </c>
      <c r="H322" s="312">
        <f>+'Distribution Pivot Table'!AB304*100</f>
        <v>0</v>
      </c>
      <c r="I322" s="313">
        <f t="shared" si="177"/>
        <v>41.816427451453379</v>
      </c>
      <c r="J322" s="314">
        <f>+'Distribution Pivot Table'!AB306*100</f>
        <v>6.6623447111325538</v>
      </c>
      <c r="K322" s="312">
        <f>+'Distribution Pivot Table'!AB308*100</f>
        <v>13.804124954770232</v>
      </c>
      <c r="L322" s="312">
        <f>+'Distribution Pivot Table'!AB310*100</f>
        <v>0</v>
      </c>
      <c r="M322" s="315">
        <f t="shared" si="178"/>
        <v>20.466469665902785</v>
      </c>
      <c r="N322" s="314">
        <f>+'Distribution Pivot Table'!AB312*100</f>
        <v>25.734229887830178</v>
      </c>
      <c r="O322" s="316">
        <f t="shared" si="179"/>
        <v>33.096128331926181</v>
      </c>
      <c r="P322" s="317">
        <f t="shared" si="179"/>
        <v>41.169641780243637</v>
      </c>
      <c r="Q322" s="317">
        <f t="shared" si="180"/>
        <v>25.734229887830178</v>
      </c>
      <c r="R322" s="302">
        <f t="shared" si="167"/>
        <v>100.00000000000001</v>
      </c>
      <c r="S322" s="302">
        <f t="shared" si="168"/>
        <v>100</v>
      </c>
      <c r="T322" s="68"/>
      <c r="U322" s="68"/>
      <c r="V322" s="68"/>
      <c r="W322" s="302"/>
    </row>
    <row r="323" spans="1:23">
      <c r="A323" s="229" t="s">
        <v>949</v>
      </c>
      <c r="B323" s="312">
        <f>+'Distribution Pivot Table'!AB316*100</f>
        <v>7.3061267091117834</v>
      </c>
      <c r="C323" s="312">
        <f>+'Distribution Pivot Table'!AB318*100</f>
        <v>2.630205615280242</v>
      </c>
      <c r="D323" s="312">
        <f>+'Distribution Pivot Table'!AB320*100</f>
        <v>0</v>
      </c>
      <c r="E323" s="313">
        <f t="shared" si="162"/>
        <v>9.9363323243920263</v>
      </c>
      <c r="F323" s="314">
        <f>+'Distribution Pivot Table'!AB322*100</f>
        <v>25.686254044462999</v>
      </c>
      <c r="G323" s="312">
        <f>+'Distribution Pivot Table'!AB324*100</f>
        <v>28.170337125561005</v>
      </c>
      <c r="H323" s="312">
        <f>+'Distribution Pivot Table'!AB326*100</f>
        <v>0</v>
      </c>
      <c r="I323" s="313">
        <f t="shared" si="177"/>
        <v>53.856591170024004</v>
      </c>
      <c r="J323" s="314">
        <f>+'Distribution Pivot Table'!AB328*100</f>
        <v>7.5461851581254571</v>
      </c>
      <c r="K323" s="312">
        <f>+'Distribution Pivot Table'!AB330*100</f>
        <v>15.88560693038305</v>
      </c>
      <c r="L323" s="312">
        <f>+'Distribution Pivot Table'!AB332*100</f>
        <v>0</v>
      </c>
      <c r="M323" s="315">
        <f t="shared" si="178"/>
        <v>23.431792088508509</v>
      </c>
      <c r="N323" s="314">
        <f>+'Distribution Pivot Table'!AB334*100</f>
        <v>12.775284417075461</v>
      </c>
      <c r="O323" s="316">
        <f t="shared" si="179"/>
        <v>40.538565911700232</v>
      </c>
      <c r="P323" s="317">
        <f t="shared" si="179"/>
        <v>46.6861496712243</v>
      </c>
      <c r="Q323" s="317">
        <f t="shared" si="180"/>
        <v>12.775284417075461</v>
      </c>
      <c r="R323" s="302">
        <f t="shared" si="167"/>
        <v>100</v>
      </c>
      <c r="S323" s="302">
        <f t="shared" si="168"/>
        <v>100</v>
      </c>
      <c r="T323" s="68"/>
      <c r="U323" s="68"/>
      <c r="V323" s="68"/>
      <c r="W323" s="302"/>
    </row>
    <row r="324" spans="1:23">
      <c r="A324" s="238" t="s">
        <v>950</v>
      </c>
      <c r="B324" s="326">
        <f>+'Distribution Pivot Table'!AB338*100</f>
        <v>0</v>
      </c>
      <c r="C324" s="326">
        <f>+'Distribution Pivot Table'!AB340*100</f>
        <v>0</v>
      </c>
      <c r="D324" s="326">
        <f>+'Distribution Pivot Table'!AB342*100</f>
        <v>0</v>
      </c>
      <c r="E324" s="328">
        <f t="shared" si="162"/>
        <v>0</v>
      </c>
      <c r="F324" s="329">
        <f>+'Distribution Pivot Table'!AB344*100</f>
        <v>0</v>
      </c>
      <c r="G324" s="326">
        <f>+'Distribution Pivot Table'!AB346*100</f>
        <v>0</v>
      </c>
      <c r="H324" s="326">
        <f>+'Distribution Pivot Table'!AB348*100</f>
        <v>0</v>
      </c>
      <c r="I324" s="328">
        <f t="shared" si="177"/>
        <v>0</v>
      </c>
      <c r="J324" s="329">
        <f>+'Distribution Pivot Table'!AB350*100</f>
        <v>0</v>
      </c>
      <c r="K324" s="326">
        <f>+'Distribution Pivot Table'!AB352*100</f>
        <v>0</v>
      </c>
      <c r="L324" s="326">
        <f>+'Distribution Pivot Table'!AB354*100</f>
        <v>0</v>
      </c>
      <c r="M324" s="330">
        <f t="shared" si="178"/>
        <v>0</v>
      </c>
      <c r="N324" s="329">
        <f>+'Distribution Pivot Table'!AB356*100</f>
        <v>0</v>
      </c>
      <c r="O324" s="331">
        <f t="shared" si="179"/>
        <v>0</v>
      </c>
      <c r="P324" s="332">
        <f t="shared" si="179"/>
        <v>0</v>
      </c>
      <c r="Q324" s="332">
        <f t="shared" si="180"/>
        <v>0</v>
      </c>
      <c r="R324" s="302">
        <f t="shared" si="167"/>
        <v>0</v>
      </c>
      <c r="S324" s="302">
        <f t="shared" si="168"/>
        <v>0</v>
      </c>
      <c r="T324" s="68"/>
      <c r="U324" s="68"/>
      <c r="V324" s="68"/>
      <c r="W324" s="302"/>
    </row>
    <row r="325" spans="1:23">
      <c r="A325" s="242" t="s">
        <v>951</v>
      </c>
      <c r="B325" s="229"/>
      <c r="C325" s="229"/>
      <c r="D325" s="229"/>
      <c r="E325" s="229"/>
    </row>
    <row r="326" spans="1:23">
      <c r="A326" s="242" t="s">
        <v>1009</v>
      </c>
      <c r="B326" s="229"/>
      <c r="C326" s="229"/>
      <c r="D326" s="229"/>
      <c r="E326" s="229"/>
    </row>
    <row r="327" spans="1:23">
      <c r="A327" s="242"/>
      <c r="B327" s="272"/>
      <c r="C327" s="272"/>
      <c r="D327" s="272"/>
      <c r="E327" s="333"/>
      <c r="F327" s="272"/>
      <c r="G327" s="272"/>
      <c r="H327" s="272"/>
      <c r="I327" s="333"/>
      <c r="J327" s="272"/>
      <c r="K327" s="272"/>
      <c r="L327" s="272"/>
      <c r="M327" s="333"/>
      <c r="N327" s="272"/>
      <c r="O327" s="245"/>
      <c r="P327" s="245"/>
      <c r="R327" s="67"/>
    </row>
    <row r="328" spans="1:23">
      <c r="Q328" s="244" t="s">
        <v>1303</v>
      </c>
    </row>
    <row r="329" spans="1:23" ht="18">
      <c r="A329" s="205" t="s">
        <v>1013</v>
      </c>
      <c r="B329" s="207"/>
      <c r="C329" s="207"/>
      <c r="D329" s="207"/>
      <c r="E329" s="207"/>
      <c r="F329" s="206"/>
      <c r="G329" s="206"/>
      <c r="H329" s="206"/>
      <c r="I329" s="207"/>
      <c r="J329" s="206"/>
      <c r="K329" s="206"/>
      <c r="L329" s="206"/>
      <c r="M329" s="207"/>
      <c r="N329" s="206"/>
      <c r="O329" s="206"/>
      <c r="P329" s="206"/>
      <c r="Q329" s="206"/>
      <c r="R329" s="340"/>
    </row>
    <row r="330" spans="1:23" ht="18">
      <c r="A330" s="205"/>
      <c r="B330" s="207"/>
      <c r="C330" s="207"/>
      <c r="D330" s="207"/>
      <c r="E330" s="207"/>
      <c r="F330" s="206"/>
      <c r="G330" s="206"/>
      <c r="H330" s="206"/>
      <c r="I330" s="207"/>
      <c r="J330" s="206"/>
      <c r="K330" s="206"/>
      <c r="L330" s="206"/>
      <c r="M330" s="207"/>
      <c r="N330" s="206"/>
      <c r="O330" s="206"/>
      <c r="P330" s="206"/>
      <c r="Q330" s="206"/>
      <c r="R330" s="340"/>
    </row>
    <row r="331" spans="1:23" ht="15.75">
      <c r="A331" s="208" t="s">
        <v>1011</v>
      </c>
      <c r="B331" s="207"/>
      <c r="C331" s="207"/>
      <c r="D331" s="207"/>
      <c r="E331" s="207"/>
      <c r="F331" s="206"/>
      <c r="G331" s="206"/>
      <c r="H331" s="206"/>
      <c r="I331" s="207"/>
      <c r="J331" s="206"/>
      <c r="K331" s="206"/>
      <c r="L331" s="206"/>
      <c r="M331" s="207"/>
      <c r="N331" s="206"/>
      <c r="O331" s="206"/>
      <c r="P331" s="206"/>
      <c r="Q331" s="206"/>
      <c r="R331" s="340"/>
    </row>
    <row r="332" spans="1:23" ht="15.75">
      <c r="A332" s="208" t="s">
        <v>1233</v>
      </c>
      <c r="B332" s="207"/>
      <c r="C332" s="207"/>
      <c r="D332" s="207"/>
      <c r="E332" s="207"/>
      <c r="F332" s="206"/>
      <c r="G332" s="206"/>
      <c r="H332" s="206"/>
      <c r="I332" s="207"/>
      <c r="J332" s="206"/>
      <c r="K332" s="206"/>
      <c r="L332" s="206"/>
      <c r="M332" s="207"/>
      <c r="N332" s="206"/>
      <c r="O332" s="206"/>
      <c r="P332" s="206"/>
      <c r="Q332" s="206"/>
      <c r="R332" s="340"/>
    </row>
    <row r="333" spans="1:23" ht="19.5" customHeight="1">
      <c r="A333" s="212"/>
      <c r="B333" s="212"/>
      <c r="C333" s="212"/>
      <c r="D333" s="212"/>
      <c r="E333" s="212"/>
      <c r="F333" s="212"/>
      <c r="G333" s="212"/>
      <c r="H333" s="212"/>
      <c r="I333" s="212"/>
      <c r="R333" s="281"/>
    </row>
    <row r="334" spans="1:23" ht="19.5" customHeight="1">
      <c r="A334" s="84"/>
      <c r="B334" s="214" t="s">
        <v>925</v>
      </c>
      <c r="C334" s="215"/>
      <c r="D334" s="215"/>
      <c r="E334" s="215"/>
      <c r="F334" s="215"/>
      <c r="G334" s="215"/>
      <c r="H334" s="215"/>
      <c r="I334" s="216"/>
      <c r="J334" s="282" t="s">
        <v>10</v>
      </c>
      <c r="K334" s="283"/>
      <c r="L334" s="283"/>
      <c r="M334" s="284"/>
      <c r="N334" s="650" t="s">
        <v>926</v>
      </c>
      <c r="O334" s="653" t="s">
        <v>990</v>
      </c>
      <c r="P334" s="653" t="s">
        <v>991</v>
      </c>
      <c r="Q334" s="653" t="s">
        <v>992</v>
      </c>
      <c r="R334" s="285"/>
      <c r="S334" s="286"/>
    </row>
    <row r="335" spans="1:23" ht="36.75" customHeight="1">
      <c r="A335" s="209"/>
      <c r="B335" s="215" t="s">
        <v>927</v>
      </c>
      <c r="C335" s="215"/>
      <c r="D335" s="215"/>
      <c r="E335" s="221"/>
      <c r="F335" s="222" t="s">
        <v>928</v>
      </c>
      <c r="G335" s="215"/>
      <c r="H335" s="215"/>
      <c r="I335" s="216"/>
      <c r="J335" s="223" t="s">
        <v>929</v>
      </c>
      <c r="K335" s="215"/>
      <c r="L335" s="215"/>
      <c r="M335" s="216"/>
      <c r="N335" s="651"/>
      <c r="O335" s="654"/>
      <c r="P335" s="654"/>
      <c r="Q335" s="654"/>
      <c r="R335" s="285" t="s">
        <v>993</v>
      </c>
      <c r="S335" s="286" t="s">
        <v>993</v>
      </c>
    </row>
    <row r="336" spans="1:23" ht="30.75" customHeight="1">
      <c r="A336" s="343"/>
      <c r="B336" s="224" t="s">
        <v>930</v>
      </c>
      <c r="C336" s="224" t="s">
        <v>931</v>
      </c>
      <c r="D336" s="224" t="s">
        <v>995</v>
      </c>
      <c r="E336" s="291" t="s">
        <v>933</v>
      </c>
      <c r="F336" s="225" t="s">
        <v>930</v>
      </c>
      <c r="G336" s="224" t="s">
        <v>931</v>
      </c>
      <c r="H336" s="224" t="s">
        <v>995</v>
      </c>
      <c r="I336" s="291" t="s">
        <v>933</v>
      </c>
      <c r="J336" s="226" t="s">
        <v>930</v>
      </c>
      <c r="K336" s="227" t="s">
        <v>931</v>
      </c>
      <c r="L336" s="224" t="s">
        <v>995</v>
      </c>
      <c r="M336" s="226" t="s">
        <v>933</v>
      </c>
      <c r="N336" s="652"/>
      <c r="O336" s="655"/>
      <c r="P336" s="655"/>
      <c r="Q336" s="655"/>
      <c r="R336" s="292"/>
      <c r="S336" s="334"/>
      <c r="U336" s="94"/>
      <c r="V336" s="94"/>
    </row>
    <row r="337" spans="1:24" hidden="1">
      <c r="A337" s="229" t="s">
        <v>934</v>
      </c>
      <c r="B337" s="229"/>
      <c r="C337" s="229"/>
      <c r="D337" s="229"/>
      <c r="E337" s="305"/>
      <c r="F337" s="298"/>
      <c r="G337" s="272"/>
      <c r="H337" s="272"/>
      <c r="I337" s="297"/>
      <c r="J337" s="298"/>
      <c r="K337" s="272"/>
      <c r="L337" s="272"/>
      <c r="M337" s="299"/>
      <c r="N337" s="298"/>
      <c r="O337" s="341"/>
      <c r="P337" s="301"/>
      <c r="Q337" s="301"/>
      <c r="R337" s="302">
        <f>SUM(F337:H337,J337:L337)+N337</f>
        <v>0</v>
      </c>
      <c r="S337" s="335">
        <f>+Q337+P337+O337</f>
        <v>0</v>
      </c>
    </row>
    <row r="338" spans="1:24" hidden="1">
      <c r="A338" s="229"/>
      <c r="B338" s="229"/>
      <c r="C338" s="229"/>
      <c r="D338" s="229"/>
      <c r="E338" s="305"/>
      <c r="F338" s="298"/>
      <c r="G338" s="272"/>
      <c r="H338" s="272"/>
      <c r="I338" s="306"/>
      <c r="J338" s="298"/>
      <c r="K338" s="272"/>
      <c r="L338" s="272"/>
      <c r="M338" s="298"/>
      <c r="N338" s="298"/>
      <c r="O338" s="307"/>
      <c r="P338" s="308"/>
      <c r="Q338" s="308"/>
      <c r="R338" s="285"/>
      <c r="S338" s="286"/>
      <c r="U338" s="348"/>
      <c r="V338" s="348"/>
      <c r="W338" s="349"/>
    </row>
    <row r="339" spans="1:24">
      <c r="A339" s="229" t="s">
        <v>935</v>
      </c>
      <c r="B339" s="312">
        <f>+'Distribution Pivot Table'!AC$8*100</f>
        <v>0</v>
      </c>
      <c r="C339" s="312">
        <f>+'Distribution Pivot Table'!AC$10*100</f>
        <v>0</v>
      </c>
      <c r="D339" s="312">
        <f>+'Distribution Pivot Table'!AC$12*100</f>
        <v>0</v>
      </c>
      <c r="E339" s="313">
        <f t="shared" ref="E339:E357" si="181">SUM(B339:D339)</f>
        <v>0</v>
      </c>
      <c r="F339" s="314">
        <f>+'Distribution Pivot Table'!AC$14*100</f>
        <v>0</v>
      </c>
      <c r="G339" s="312">
        <f>+'Distribution Pivot Table'!AC$16*100</f>
        <v>0</v>
      </c>
      <c r="H339" s="312">
        <f>+'Distribution Pivot Table'!AC$18*100</f>
        <v>0</v>
      </c>
      <c r="I339" s="313">
        <f t="shared" ref="I339:I342" si="182">SUM(F339:H339)</f>
        <v>0</v>
      </c>
      <c r="J339" s="314">
        <f>+'Distribution Pivot Table'!AC$20*100</f>
        <v>0</v>
      </c>
      <c r="K339" s="312">
        <f>+'Distribution Pivot Table'!AC$22*100</f>
        <v>0</v>
      </c>
      <c r="L339" s="312">
        <f>+'Distribution Pivot Table'!AC$24*100</f>
        <v>0</v>
      </c>
      <c r="M339" s="315">
        <f t="shared" ref="M339:M342" si="183">SUM(J339:L339)</f>
        <v>0</v>
      </c>
      <c r="N339" s="314">
        <f>+'Distribution Pivot Table'!AC$26*100</f>
        <v>0</v>
      </c>
      <c r="O339" s="316">
        <f t="shared" ref="O339:P342" si="184">+B339+F339+J339</f>
        <v>0</v>
      </c>
      <c r="P339" s="317">
        <f t="shared" si="184"/>
        <v>0</v>
      </c>
      <c r="Q339" s="317">
        <f t="shared" ref="Q339:Q342" si="185">+D339+H339+L339+N339</f>
        <v>0</v>
      </c>
      <c r="R339" s="302">
        <f t="shared" ref="R339:R357" si="186">SUM(B339:D339,F339:H339,J339:L339)+N339</f>
        <v>0</v>
      </c>
      <c r="S339" s="335">
        <f t="shared" ref="S339:S357" si="187">+Q339+P339+O339</f>
        <v>0</v>
      </c>
      <c r="U339" s="68"/>
      <c r="V339" s="68"/>
      <c r="W339" s="146"/>
    </row>
    <row r="340" spans="1:24">
      <c r="A340" s="229" t="s">
        <v>936</v>
      </c>
      <c r="B340" s="312">
        <f>+'Distribution Pivot Table'!AC$30*100</f>
        <v>14.545454545454545</v>
      </c>
      <c r="C340" s="312">
        <f>+'Distribution Pivot Table'!AC$32*100</f>
        <v>0.82644628099173556</v>
      </c>
      <c r="D340" s="312">
        <f>+'Distribution Pivot Table'!AC$34*100</f>
        <v>0</v>
      </c>
      <c r="E340" s="313">
        <f t="shared" si="181"/>
        <v>15.37190082644628</v>
      </c>
      <c r="F340" s="314">
        <f>+'Distribution Pivot Table'!AC$36*100</f>
        <v>36.859504132231407</v>
      </c>
      <c r="G340" s="312">
        <f>+'Distribution Pivot Table'!AC$38*100</f>
        <v>8.5123966942148765</v>
      </c>
      <c r="H340" s="312">
        <f>+'Distribution Pivot Table'!AC$40*100</f>
        <v>0</v>
      </c>
      <c r="I340" s="313">
        <f t="shared" si="182"/>
        <v>45.371900826446286</v>
      </c>
      <c r="J340" s="314">
        <f>+'Distribution Pivot Table'!AC$42*100</f>
        <v>23.140495867768596</v>
      </c>
      <c r="K340" s="312">
        <f>+'Distribution Pivot Table'!AC$44*100</f>
        <v>13.140495867768594</v>
      </c>
      <c r="L340" s="312">
        <f>+'Distribution Pivot Table'!AC$46*100</f>
        <v>0</v>
      </c>
      <c r="M340" s="315">
        <f t="shared" si="183"/>
        <v>36.280991735537192</v>
      </c>
      <c r="N340" s="314">
        <f>+'Distribution Pivot Table'!AC$48*100</f>
        <v>2.9752066115702478</v>
      </c>
      <c r="O340" s="316">
        <f t="shared" si="184"/>
        <v>74.545454545454547</v>
      </c>
      <c r="P340" s="317">
        <f t="shared" si="184"/>
        <v>22.479338842975206</v>
      </c>
      <c r="Q340" s="317">
        <f t="shared" si="185"/>
        <v>2.9752066115702478</v>
      </c>
      <c r="R340" s="302">
        <f t="shared" si="186"/>
        <v>100</v>
      </c>
      <c r="S340" s="302">
        <f t="shared" si="187"/>
        <v>100</v>
      </c>
      <c r="T340" s="68"/>
      <c r="U340" s="68"/>
      <c r="V340" s="68"/>
      <c r="W340" s="302"/>
    </row>
    <row r="341" spans="1:24">
      <c r="A341" s="229" t="s">
        <v>937</v>
      </c>
      <c r="B341" s="312">
        <f>+'Distribution Pivot Table'!AC$52*100</f>
        <v>0</v>
      </c>
      <c r="C341" s="312">
        <f>+'Distribution Pivot Table'!AC$54*100</f>
        <v>0</v>
      </c>
      <c r="D341" s="312">
        <f>+'Distribution Pivot Table'!AC$56*100</f>
        <v>0</v>
      </c>
      <c r="E341" s="313">
        <f t="shared" si="181"/>
        <v>0</v>
      </c>
      <c r="F341" s="314">
        <f>+'Distribution Pivot Table'!AC$58*100</f>
        <v>0</v>
      </c>
      <c r="G341" s="312">
        <f>+'Distribution Pivot Table'!AC$60*100</f>
        <v>0</v>
      </c>
      <c r="H341" s="312">
        <f>+'Distribution Pivot Table'!AC$62*100</f>
        <v>0</v>
      </c>
      <c r="I341" s="313">
        <f t="shared" si="182"/>
        <v>0</v>
      </c>
      <c r="J341" s="314">
        <f>+'Distribution Pivot Table'!AC$64*100</f>
        <v>0</v>
      </c>
      <c r="K341" s="312">
        <f>+'Distribution Pivot Table'!AC$66*100</f>
        <v>0</v>
      </c>
      <c r="L341" s="312">
        <f>+'Distribution Pivot Table'!AC$68*100</f>
        <v>0</v>
      </c>
      <c r="M341" s="315">
        <f t="shared" si="183"/>
        <v>0</v>
      </c>
      <c r="N341" s="314">
        <f>+'Distribution Pivot Table'!AC$70*100</f>
        <v>0</v>
      </c>
      <c r="O341" s="316">
        <f t="shared" si="184"/>
        <v>0</v>
      </c>
      <c r="P341" s="317">
        <f t="shared" si="184"/>
        <v>0</v>
      </c>
      <c r="Q341" s="317">
        <f t="shared" si="185"/>
        <v>0</v>
      </c>
      <c r="R341" s="302">
        <f t="shared" si="186"/>
        <v>0</v>
      </c>
      <c r="S341" s="302">
        <f t="shared" si="187"/>
        <v>0</v>
      </c>
      <c r="T341" s="68"/>
      <c r="U341" s="68"/>
      <c r="V341" s="68"/>
      <c r="W341" s="302"/>
    </row>
    <row r="342" spans="1:24">
      <c r="A342" s="229" t="s">
        <v>1008</v>
      </c>
      <c r="B342" s="312">
        <f>+'Distribution Pivot Table'!AC$74*100</f>
        <v>0</v>
      </c>
      <c r="C342" s="312">
        <f>+'Distribution Pivot Table'!AC$76*100</f>
        <v>0</v>
      </c>
      <c r="D342" s="312">
        <f>+'Distribution Pivot Table'!AC$78*100</f>
        <v>0</v>
      </c>
      <c r="E342" s="313">
        <f t="shared" si="181"/>
        <v>0</v>
      </c>
      <c r="F342" s="314">
        <f>+'Distribution Pivot Table'!AC$80*100</f>
        <v>0</v>
      </c>
      <c r="G342" s="312">
        <f>+'Distribution Pivot Table'!AC$82*100</f>
        <v>0</v>
      </c>
      <c r="H342" s="312">
        <f>+'Distribution Pivot Table'!AC$84*100</f>
        <v>0</v>
      </c>
      <c r="I342" s="313">
        <f t="shared" si="182"/>
        <v>0</v>
      </c>
      <c r="J342" s="314">
        <f>+'Distribution Pivot Table'!AC$86*100</f>
        <v>0</v>
      </c>
      <c r="K342" s="312">
        <f>+'Distribution Pivot Table'!AC$88*100</f>
        <v>0</v>
      </c>
      <c r="L342" s="312">
        <f>+'Distribution Pivot Table'!AC$90*100</f>
        <v>0</v>
      </c>
      <c r="M342" s="315">
        <f t="shared" si="183"/>
        <v>0</v>
      </c>
      <c r="N342" s="314">
        <f>+'Distribution Pivot Table'!AC$92*100</f>
        <v>0</v>
      </c>
      <c r="O342" s="316">
        <f t="shared" si="184"/>
        <v>0</v>
      </c>
      <c r="P342" s="317">
        <f t="shared" si="184"/>
        <v>0</v>
      </c>
      <c r="Q342" s="317">
        <f t="shared" si="185"/>
        <v>0</v>
      </c>
      <c r="R342" s="302">
        <f t="shared" si="186"/>
        <v>0</v>
      </c>
      <c r="S342" s="302">
        <f t="shared" si="187"/>
        <v>0</v>
      </c>
      <c r="T342" s="68"/>
      <c r="U342" s="68"/>
      <c r="V342" s="68"/>
      <c r="W342" s="302"/>
    </row>
    <row r="343" spans="1:24">
      <c r="A343" s="229"/>
      <c r="B343" s="312"/>
      <c r="C343" s="312"/>
      <c r="D343" s="312"/>
      <c r="E343" s="313"/>
      <c r="F343" s="314"/>
      <c r="G343" s="312"/>
      <c r="H343" s="312"/>
      <c r="I343" s="313"/>
      <c r="J343" s="314"/>
      <c r="K343" s="312"/>
      <c r="L343" s="312"/>
      <c r="M343" s="315"/>
      <c r="N343" s="314"/>
      <c r="O343" s="316"/>
      <c r="P343" s="317"/>
      <c r="Q343" s="317"/>
      <c r="R343" s="302"/>
      <c r="S343" s="302"/>
      <c r="T343" s="68"/>
      <c r="U343" s="68"/>
      <c r="V343" s="68"/>
      <c r="W343" s="302"/>
    </row>
    <row r="344" spans="1:24">
      <c r="A344" s="229" t="s">
        <v>939</v>
      </c>
      <c r="B344" s="312">
        <f>+'Distribution Pivot Table'!AC$96*100</f>
        <v>0</v>
      </c>
      <c r="C344" s="312">
        <f>+'Distribution Pivot Table'!AC$98*100</f>
        <v>0</v>
      </c>
      <c r="D344" s="312">
        <f>+'Distribution Pivot Table'!AC$100*100</f>
        <v>0</v>
      </c>
      <c r="E344" s="313">
        <f t="shared" si="181"/>
        <v>0</v>
      </c>
      <c r="F344" s="314">
        <f>+'Distribution Pivot Table'!AC$102*100</f>
        <v>0</v>
      </c>
      <c r="G344" s="312">
        <f>+'Distribution Pivot Table'!AC$104*100</f>
        <v>0</v>
      </c>
      <c r="H344" s="312">
        <f>+'Distribution Pivot Table'!AC$106*100</f>
        <v>0</v>
      </c>
      <c r="I344" s="313">
        <f t="shared" ref="I344:I347" si="188">SUM(F344:H344)</f>
        <v>0</v>
      </c>
      <c r="J344" s="314">
        <f>+'Distribution Pivot Table'!AC$108*100</f>
        <v>0</v>
      </c>
      <c r="K344" s="312">
        <f>+'Distribution Pivot Table'!AC$110*100</f>
        <v>0</v>
      </c>
      <c r="L344" s="312">
        <f>+'Distribution Pivot Table'!AC$112*100</f>
        <v>0</v>
      </c>
      <c r="M344" s="315">
        <f t="shared" ref="M344:M347" si="189">SUM(J344:L344)</f>
        <v>0</v>
      </c>
      <c r="N344" s="314">
        <f>+'Distribution Pivot Table'!AC$114*100</f>
        <v>0</v>
      </c>
      <c r="O344" s="316">
        <f t="shared" ref="O344:P347" si="190">+B344+F344+J344</f>
        <v>0</v>
      </c>
      <c r="P344" s="317">
        <f t="shared" si="190"/>
        <v>0</v>
      </c>
      <c r="Q344" s="317">
        <f t="shared" ref="Q344:Q347" si="191">+D344+H344+L344+N344</f>
        <v>0</v>
      </c>
      <c r="R344" s="302">
        <f t="shared" si="186"/>
        <v>0</v>
      </c>
      <c r="S344" s="302">
        <f t="shared" si="187"/>
        <v>0</v>
      </c>
      <c r="T344" s="68"/>
      <c r="U344" s="68"/>
      <c r="V344" s="68"/>
      <c r="W344" s="302"/>
    </row>
    <row r="345" spans="1:24">
      <c r="A345" s="229" t="s">
        <v>940</v>
      </c>
      <c r="B345" s="312">
        <f>+'Distribution Pivot Table'!AC$118*100</f>
        <v>21.965678627145085</v>
      </c>
      <c r="C345" s="312">
        <f>+'Distribution Pivot Table'!AC$120*100</f>
        <v>5.4914196567862712</v>
      </c>
      <c r="D345" s="312">
        <f>+'Distribution Pivot Table'!AC$122*100</f>
        <v>0</v>
      </c>
      <c r="E345" s="313">
        <f t="shared" si="181"/>
        <v>27.457098283931355</v>
      </c>
      <c r="F345" s="314">
        <f>+'Distribution Pivot Table'!AC$124*100</f>
        <v>22.371294851794072</v>
      </c>
      <c r="G345" s="312">
        <f>+'Distribution Pivot Table'!AC$126*100</f>
        <v>11.170046801872074</v>
      </c>
      <c r="H345" s="312">
        <f>+'Distribution Pivot Table'!AC$128*100</f>
        <v>0</v>
      </c>
      <c r="I345" s="313">
        <f t="shared" si="188"/>
        <v>33.541341653666144</v>
      </c>
      <c r="J345" s="314">
        <f>+'Distribution Pivot Table'!AC$130*100</f>
        <v>20.31201248049922</v>
      </c>
      <c r="K345" s="312">
        <f>+'Distribution Pivot Table'!AC$132*100</f>
        <v>8.6427457098283931</v>
      </c>
      <c r="L345" s="312">
        <f>+'Distribution Pivot Table'!AC$134*100</f>
        <v>0</v>
      </c>
      <c r="M345" s="315">
        <f t="shared" si="189"/>
        <v>28.954758190327613</v>
      </c>
      <c r="N345" s="314">
        <f>+'Distribution Pivot Table'!AC$136*100</f>
        <v>6.1154446177847115</v>
      </c>
      <c r="O345" s="316">
        <f t="shared" si="190"/>
        <v>64.648985959438377</v>
      </c>
      <c r="P345" s="317">
        <f t="shared" si="190"/>
        <v>25.304212168486739</v>
      </c>
      <c r="Q345" s="317">
        <f t="shared" si="191"/>
        <v>6.1154446177847115</v>
      </c>
      <c r="R345" s="302">
        <f t="shared" si="186"/>
        <v>96.068642745709838</v>
      </c>
      <c r="S345" s="302">
        <f t="shared" si="187"/>
        <v>96.068642745709823</v>
      </c>
      <c r="T345" s="68"/>
      <c r="U345" s="68"/>
      <c r="V345" s="68"/>
      <c r="W345" s="302"/>
    </row>
    <row r="346" spans="1:24">
      <c r="A346" s="229" t="s">
        <v>941</v>
      </c>
      <c r="B346" s="312">
        <f>+'Distribution Pivot Table'!AC$140*100</f>
        <v>10.584123814278582</v>
      </c>
      <c r="C346" s="312">
        <f>+'Distribution Pivot Table'!AC$142*100</f>
        <v>1.8472291562656018</v>
      </c>
      <c r="D346" s="312">
        <f>+'Distribution Pivot Table'!AC$144*100</f>
        <v>0</v>
      </c>
      <c r="E346" s="313">
        <f t="shared" si="181"/>
        <v>12.431352970544184</v>
      </c>
      <c r="F346" s="314">
        <f>+'Distribution Pivot Table'!AC$146*100</f>
        <v>30.104842735896153</v>
      </c>
      <c r="G346" s="312">
        <f>+'Distribution Pivot Table'!AC$148*100</f>
        <v>8.087868197703445</v>
      </c>
      <c r="H346" s="312">
        <f>+'Distribution Pivot Table'!AC$150*100</f>
        <v>0</v>
      </c>
      <c r="I346" s="313">
        <f t="shared" si="188"/>
        <v>38.192710933599599</v>
      </c>
      <c r="J346" s="314">
        <f>+'Distribution Pivot Table'!AC$152*100</f>
        <v>26.660009985022466</v>
      </c>
      <c r="K346" s="312">
        <f>+'Distribution Pivot Table'!AC$154*100</f>
        <v>22.616075886170744</v>
      </c>
      <c r="L346" s="312">
        <f>+'Distribution Pivot Table'!AC$156*100</f>
        <v>0</v>
      </c>
      <c r="M346" s="315">
        <f t="shared" si="189"/>
        <v>49.27608587119321</v>
      </c>
      <c r="N346" s="314">
        <f>+'Distribution Pivot Table'!AC$158*100</f>
        <v>0</v>
      </c>
      <c r="O346" s="316">
        <f t="shared" si="190"/>
        <v>67.348976535197195</v>
      </c>
      <c r="P346" s="317">
        <f t="shared" si="190"/>
        <v>32.551173240139789</v>
      </c>
      <c r="Q346" s="317">
        <f t="shared" si="191"/>
        <v>0</v>
      </c>
      <c r="R346" s="302">
        <f t="shared" si="186"/>
        <v>99.900149775336999</v>
      </c>
      <c r="S346" s="302">
        <f t="shared" si="187"/>
        <v>99.900149775336985</v>
      </c>
      <c r="T346" s="68"/>
      <c r="U346" s="68"/>
      <c r="V346" s="68"/>
      <c r="W346" s="302"/>
    </row>
    <row r="347" spans="1:24">
      <c r="A347" s="229" t="s">
        <v>942</v>
      </c>
      <c r="B347" s="312">
        <f>+'Distribution Pivot Table'!AC$162*100</f>
        <v>0</v>
      </c>
      <c r="C347" s="312">
        <f>+'Distribution Pivot Table'!AC$164*100</f>
        <v>0</v>
      </c>
      <c r="D347" s="312">
        <f>+'Distribution Pivot Table'!AC$166*100</f>
        <v>0</v>
      </c>
      <c r="E347" s="313">
        <f t="shared" si="181"/>
        <v>0</v>
      </c>
      <c r="F347" s="314">
        <f>+'Distribution Pivot Table'!AC$168*100</f>
        <v>0</v>
      </c>
      <c r="G347" s="312">
        <f>+'Distribution Pivot Table'!AC$170*100</f>
        <v>0</v>
      </c>
      <c r="H347" s="312">
        <f>+'Distribution Pivot Table'!AC$172*100</f>
        <v>0</v>
      </c>
      <c r="I347" s="313">
        <f t="shared" si="188"/>
        <v>0</v>
      </c>
      <c r="J347" s="314">
        <f>+'Distribution Pivot Table'!AC$174*100</f>
        <v>0</v>
      </c>
      <c r="K347" s="312">
        <f>+'Distribution Pivot Table'!AC$176*100</f>
        <v>0</v>
      </c>
      <c r="L347" s="312">
        <f>+'Distribution Pivot Table'!AC$178*100</f>
        <v>0</v>
      </c>
      <c r="M347" s="315">
        <f t="shared" si="189"/>
        <v>0</v>
      </c>
      <c r="N347" s="314">
        <f>+'Distribution Pivot Table'!AC$180*100</f>
        <v>0</v>
      </c>
      <c r="O347" s="316">
        <f t="shared" si="190"/>
        <v>0</v>
      </c>
      <c r="P347" s="317">
        <f t="shared" si="190"/>
        <v>0</v>
      </c>
      <c r="Q347" s="317">
        <f t="shared" si="191"/>
        <v>0</v>
      </c>
      <c r="R347" s="302">
        <f t="shared" si="186"/>
        <v>0</v>
      </c>
      <c r="S347" s="302">
        <f t="shared" si="187"/>
        <v>0</v>
      </c>
      <c r="T347" s="68"/>
      <c r="U347" s="68"/>
      <c r="V347" s="68"/>
      <c r="W347" s="302"/>
    </row>
    <row r="348" spans="1:24">
      <c r="A348" s="229"/>
      <c r="B348" s="312"/>
      <c r="C348" s="312"/>
      <c r="D348" s="312"/>
      <c r="E348" s="313"/>
      <c r="F348" s="314"/>
      <c r="G348" s="312"/>
      <c r="H348" s="312"/>
      <c r="I348" s="313"/>
      <c r="J348" s="314"/>
      <c r="K348" s="312"/>
      <c r="L348" s="312"/>
      <c r="M348" s="315"/>
      <c r="N348" s="314"/>
      <c r="O348" s="316"/>
      <c r="P348" s="317"/>
      <c r="Q348" s="317"/>
      <c r="R348" s="302"/>
      <c r="S348" s="302"/>
      <c r="T348" s="68"/>
      <c r="U348" s="68"/>
      <c r="V348" s="68"/>
      <c r="W348" s="302"/>
    </row>
    <row r="349" spans="1:24">
      <c r="A349" s="229" t="s">
        <v>943</v>
      </c>
      <c r="B349" s="312">
        <f>+'Distribution Pivot Table'!AC$184*100</f>
        <v>20.927258193445244</v>
      </c>
      <c r="C349" s="312">
        <f>+'Distribution Pivot Table'!AC$186*100</f>
        <v>1.5667466027178258</v>
      </c>
      <c r="D349" s="312">
        <f>+'Distribution Pivot Table'!AC$188*100</f>
        <v>0</v>
      </c>
      <c r="E349" s="313">
        <f t="shared" si="181"/>
        <v>22.494004796163068</v>
      </c>
      <c r="F349" s="314">
        <f>+'Distribution Pivot Table'!AC$190*100</f>
        <v>41.870503597122301</v>
      </c>
      <c r="G349" s="312">
        <f>+'Distribution Pivot Table'!AC$192*100</f>
        <v>2.0463629096722622</v>
      </c>
      <c r="H349" s="312">
        <f>+'Distribution Pivot Table'!AC$194*100</f>
        <v>0</v>
      </c>
      <c r="I349" s="313">
        <f t="shared" ref="I349:I352" si="192">SUM(F349:H349)</f>
        <v>43.916866506794562</v>
      </c>
      <c r="J349" s="314">
        <f>+'Distribution Pivot Table'!AC$196*100</f>
        <v>18.816946442845722</v>
      </c>
      <c r="K349" s="312">
        <f>+'Distribution Pivot Table'!AC$198*100</f>
        <v>4.3325339728217429</v>
      </c>
      <c r="L349" s="312">
        <f>+'Distribution Pivot Table'!AC$200*100</f>
        <v>0</v>
      </c>
      <c r="M349" s="315">
        <f t="shared" ref="M349:M357" si="193">SUM(J349:L349)</f>
        <v>23.149480415667465</v>
      </c>
      <c r="N349" s="314">
        <f>+'Distribution Pivot Table'!AC$202*100</f>
        <v>10.4396482813749</v>
      </c>
      <c r="O349" s="316">
        <f t="shared" ref="O349:P352" si="194">+B349+F349+J349</f>
        <v>81.614708233413268</v>
      </c>
      <c r="P349" s="317">
        <f t="shared" si="194"/>
        <v>7.9456434852118312</v>
      </c>
      <c r="Q349" s="317">
        <f t="shared" ref="Q349:Q352" si="195">+D349+H349+L349+N349</f>
        <v>10.4396482813749</v>
      </c>
      <c r="R349" s="302">
        <f t="shared" si="186"/>
        <v>100</v>
      </c>
      <c r="S349" s="302">
        <f t="shared" si="187"/>
        <v>100</v>
      </c>
      <c r="T349" s="68"/>
      <c r="U349" s="68"/>
      <c r="V349" s="68"/>
      <c r="W349" s="302"/>
    </row>
    <row r="350" spans="1:24">
      <c r="A350" s="229" t="s">
        <v>944</v>
      </c>
      <c r="B350" s="312">
        <f>+'Distribution Pivot Table'!AC$206*100</f>
        <v>1.9140033828897001</v>
      </c>
      <c r="C350" s="312">
        <f>+'Distribution Pivot Table'!AC$208*100</f>
        <v>30.499421347814476</v>
      </c>
      <c r="D350" s="312">
        <f>+'Distribution Pivot Table'!AC$210*108</f>
        <v>0</v>
      </c>
      <c r="E350" s="313">
        <f t="shared" si="181"/>
        <v>32.413424730704179</v>
      </c>
      <c r="F350" s="314">
        <f>+'Distribution Pivot Table'!AC$212*100</f>
        <v>30.161132377815363</v>
      </c>
      <c r="G350" s="312">
        <f>+'Distribution Pivot Table'!AC$214*100</f>
        <v>20.635627169945696</v>
      </c>
      <c r="H350" s="312">
        <f>+'Distribution Pivot Table'!AC$216*100</f>
        <v>0</v>
      </c>
      <c r="I350" s="313">
        <f t="shared" si="192"/>
        <v>50.796759547761056</v>
      </c>
      <c r="J350" s="314">
        <f>+'Distribution Pivot Table'!AC$218*100</f>
        <v>7.4423573399804157</v>
      </c>
      <c r="K350" s="312">
        <f>+'Distribution Pivot Table'!AC$220*100</f>
        <v>9.3474583815543486</v>
      </c>
      <c r="L350" s="312">
        <f>+'Distribution Pivot Table'!AC$222*100</f>
        <v>0</v>
      </c>
      <c r="M350" s="315">
        <f t="shared" si="193"/>
        <v>16.789815721534765</v>
      </c>
      <c r="N350" s="314">
        <f>+'Distribution Pivot Table'!AC$224*100</f>
        <v>0</v>
      </c>
      <c r="O350" s="316">
        <f t="shared" si="194"/>
        <v>39.517493100685485</v>
      </c>
      <c r="P350" s="317">
        <f t="shared" si="194"/>
        <v>60.482506899314515</v>
      </c>
      <c r="Q350" s="317">
        <f t="shared" si="195"/>
        <v>0</v>
      </c>
      <c r="R350" s="345">
        <f t="shared" si="186"/>
        <v>100</v>
      </c>
      <c r="S350" s="345">
        <f t="shared" si="187"/>
        <v>100</v>
      </c>
      <c r="T350" s="68"/>
      <c r="U350" s="68"/>
      <c r="V350" s="68"/>
      <c r="W350" s="302"/>
    </row>
    <row r="351" spans="1:24">
      <c r="A351" s="229" t="s">
        <v>945</v>
      </c>
      <c r="B351" s="312">
        <f>+'Distribution Pivot Table'!AC$228*100</f>
        <v>0</v>
      </c>
      <c r="C351" s="312">
        <f>+'Distribution Pivot Table'!AC$230*100</f>
        <v>0</v>
      </c>
      <c r="D351" s="312">
        <f>+'Distribution Pivot Table'!AC$232*100</f>
        <v>0</v>
      </c>
      <c r="E351" s="313">
        <f t="shared" si="181"/>
        <v>0</v>
      </c>
      <c r="F351" s="314">
        <f>+'Distribution Pivot Table'!AC$234*100</f>
        <v>0</v>
      </c>
      <c r="G351" s="312">
        <f>+'Distribution Pivot Table'!AC$236*100</f>
        <v>0</v>
      </c>
      <c r="H351" s="312">
        <f>+'Distribution Pivot Table'!AC$238*100</f>
        <v>0</v>
      </c>
      <c r="I351" s="313">
        <f t="shared" si="192"/>
        <v>0</v>
      </c>
      <c r="J351" s="314">
        <f>+'Distribution Pivot Table'!AC$240*100</f>
        <v>0</v>
      </c>
      <c r="K351" s="312">
        <f>+'Distribution Pivot Table'!AC$242*100</f>
        <v>0</v>
      </c>
      <c r="L351" s="312">
        <f>+'Distribution Pivot Table'!AC$244*100</f>
        <v>0</v>
      </c>
      <c r="M351" s="315">
        <f t="shared" si="193"/>
        <v>0</v>
      </c>
      <c r="N351" s="314">
        <f>+'Distribution Pivot Table'!AC$246*100</f>
        <v>0</v>
      </c>
      <c r="O351" s="316">
        <f t="shared" si="194"/>
        <v>0</v>
      </c>
      <c r="P351" s="317">
        <f t="shared" si="194"/>
        <v>0</v>
      </c>
      <c r="Q351" s="317">
        <f t="shared" si="195"/>
        <v>0</v>
      </c>
      <c r="R351" s="302">
        <f t="shared" si="186"/>
        <v>0</v>
      </c>
      <c r="S351" s="302">
        <f t="shared" si="187"/>
        <v>0</v>
      </c>
      <c r="T351" s="68"/>
      <c r="U351" s="68"/>
      <c r="V351" s="68"/>
      <c r="W351" s="302"/>
      <c r="X351" s="251"/>
    </row>
    <row r="352" spans="1:24">
      <c r="A352" s="229" t="s">
        <v>946</v>
      </c>
      <c r="B352" s="312">
        <f>+'Distribution Pivot Table'!AC$250*100</f>
        <v>0</v>
      </c>
      <c r="C352" s="312">
        <f>+'Distribution Pivot Table'!AC$252*100</f>
        <v>0</v>
      </c>
      <c r="D352" s="312">
        <f>+'Distribution Pivot Table'!AC$254*100</f>
        <v>0</v>
      </c>
      <c r="E352" s="313">
        <f t="shared" si="181"/>
        <v>0</v>
      </c>
      <c r="F352" s="314">
        <f>+'Distribution Pivot Table'!AC$256*100</f>
        <v>0</v>
      </c>
      <c r="G352" s="312">
        <f>+'Distribution Pivot Table'!AC$258*100</f>
        <v>0</v>
      </c>
      <c r="H352" s="312">
        <f>+'Distribution Pivot Table'!AC$260*100</f>
        <v>0</v>
      </c>
      <c r="I352" s="313">
        <f t="shared" si="192"/>
        <v>0</v>
      </c>
      <c r="J352" s="314">
        <f>+'Distribution Pivot Table'!AC$262*100</f>
        <v>0</v>
      </c>
      <c r="K352" s="312">
        <f>+'Distribution Pivot Table'!AC$264*100</f>
        <v>0</v>
      </c>
      <c r="L352" s="312">
        <f>+'Distribution Pivot Table'!AC$266*100</f>
        <v>0</v>
      </c>
      <c r="M352" s="315">
        <f t="shared" si="193"/>
        <v>0</v>
      </c>
      <c r="N352" s="314">
        <f>+'Distribution Pivot Table'!AC$268*100</f>
        <v>0</v>
      </c>
      <c r="O352" s="316">
        <f t="shared" si="194"/>
        <v>0</v>
      </c>
      <c r="P352" s="317">
        <f t="shared" si="194"/>
        <v>0</v>
      </c>
      <c r="Q352" s="317">
        <f t="shared" si="195"/>
        <v>0</v>
      </c>
      <c r="R352" s="302">
        <f t="shared" si="186"/>
        <v>0</v>
      </c>
      <c r="S352" s="302">
        <f t="shared" si="187"/>
        <v>0</v>
      </c>
      <c r="T352" s="68"/>
      <c r="U352" s="68"/>
      <c r="V352" s="68"/>
      <c r="W352" s="302"/>
    </row>
    <row r="353" spans="1:23">
      <c r="A353" s="229"/>
      <c r="B353" s="312"/>
      <c r="C353" s="312"/>
      <c r="D353" s="312"/>
      <c r="E353" s="313"/>
      <c r="F353" s="314"/>
      <c r="G353" s="312"/>
      <c r="H353" s="312"/>
      <c r="I353" s="313"/>
      <c r="J353" s="314"/>
      <c r="K353" s="312"/>
      <c r="L353" s="312"/>
      <c r="M353" s="315"/>
      <c r="N353" s="314"/>
      <c r="O353" s="316"/>
      <c r="P353" s="317"/>
      <c r="Q353" s="317"/>
      <c r="R353" s="302"/>
      <c r="S353" s="302"/>
      <c r="T353" s="68"/>
      <c r="U353" s="68"/>
      <c r="V353" s="68"/>
      <c r="W353" s="302"/>
    </row>
    <row r="354" spans="1:23">
      <c r="A354" s="229" t="s">
        <v>947</v>
      </c>
      <c r="B354" s="312">
        <f>+'Distribution Pivot Table'!AC$272*100</f>
        <v>3.4973226238286479</v>
      </c>
      <c r="C354" s="312">
        <f>+'Distribution Pivot Table'!AC$274*100</f>
        <v>0.15060240963855423</v>
      </c>
      <c r="D354" s="312">
        <f>+'Distribution Pivot Table'!AC$276*100</f>
        <v>0</v>
      </c>
      <c r="E354" s="313">
        <f t="shared" si="181"/>
        <v>3.6479250334672022</v>
      </c>
      <c r="F354" s="314">
        <f>+'Distribution Pivot Table'!AC$278*100</f>
        <v>40.311244979919678</v>
      </c>
      <c r="G354" s="312">
        <f>+'Distribution Pivot Table'!AC$280*100</f>
        <v>5.7898259705488622</v>
      </c>
      <c r="H354" s="312">
        <f>+'Distribution Pivot Table'!AC$282*100</f>
        <v>0</v>
      </c>
      <c r="I354" s="313">
        <f t="shared" ref="I354:I357" si="196">SUM(F354:H354)</f>
        <v>46.101070950468539</v>
      </c>
      <c r="J354" s="314">
        <f>+'Distribution Pivot Table'!AC$284*100</f>
        <v>6.024096385542169</v>
      </c>
      <c r="K354" s="312">
        <f>+'Distribution Pivot Table'!AC$286*100</f>
        <v>4.6519410977242304</v>
      </c>
      <c r="L354" s="312">
        <f>+'Distribution Pivot Table'!AC$288*100</f>
        <v>0</v>
      </c>
      <c r="M354" s="315">
        <f t="shared" si="193"/>
        <v>10.676037483266398</v>
      </c>
      <c r="N354" s="314">
        <f>+'Distribution Pivot Table'!AC$290*100</f>
        <v>39.574966532797859</v>
      </c>
      <c r="O354" s="316">
        <f t="shared" ref="O354:P357" si="197">+B354+F354+J354</f>
        <v>49.832663989290495</v>
      </c>
      <c r="P354" s="317">
        <f t="shared" si="197"/>
        <v>10.592369477911646</v>
      </c>
      <c r="Q354" s="317">
        <f t="shared" ref="Q354:Q357" si="198">+D354+H354+L354+N354</f>
        <v>39.574966532797859</v>
      </c>
      <c r="R354" s="302">
        <f t="shared" si="186"/>
        <v>100</v>
      </c>
      <c r="S354" s="302">
        <f t="shared" si="187"/>
        <v>100</v>
      </c>
      <c r="T354" s="68"/>
      <c r="U354" s="68"/>
      <c r="V354" s="68"/>
      <c r="W354" s="302"/>
    </row>
    <row r="355" spans="1:23">
      <c r="A355" s="229" t="s">
        <v>948</v>
      </c>
      <c r="B355" s="312">
        <f>+'Distribution Pivot Table'!AC294*100</f>
        <v>7.8156312625250495</v>
      </c>
      <c r="C355" s="312">
        <f>+'Distribution Pivot Table'!AC296*100</f>
        <v>5.9051436205744823</v>
      </c>
      <c r="D355" s="312">
        <f>+'Distribution Pivot Table'!AC298*100</f>
        <v>0</v>
      </c>
      <c r="E355" s="313">
        <f t="shared" si="181"/>
        <v>13.720774883099532</v>
      </c>
      <c r="F355" s="314">
        <f>+'Distribution Pivot Table'!AC300*100</f>
        <v>20.881763527054108</v>
      </c>
      <c r="G355" s="312">
        <f>+'Distribution Pivot Table'!AC302*100</f>
        <v>14.362057448229793</v>
      </c>
      <c r="H355" s="312">
        <f>+'Distribution Pivot Table'!AC304*100</f>
        <v>0</v>
      </c>
      <c r="I355" s="313">
        <f t="shared" si="196"/>
        <v>35.243820975283903</v>
      </c>
      <c r="J355" s="314">
        <f>+'Distribution Pivot Table'!AC306*100</f>
        <v>12.010688042752172</v>
      </c>
      <c r="K355" s="312">
        <f>+'Distribution Pivot Table'!AC308*100</f>
        <v>16.459585838343354</v>
      </c>
      <c r="L355" s="312">
        <f>+'Distribution Pivot Table'!AC310*100</f>
        <v>0</v>
      </c>
      <c r="M355" s="315">
        <f t="shared" si="193"/>
        <v>28.470273881095526</v>
      </c>
      <c r="N355" s="314">
        <f>+'Distribution Pivot Table'!AC312*100</f>
        <v>22.565130260521041</v>
      </c>
      <c r="O355" s="316">
        <f t="shared" si="197"/>
        <v>40.708082832331328</v>
      </c>
      <c r="P355" s="317">
        <f t="shared" si="197"/>
        <v>36.726786907147627</v>
      </c>
      <c r="Q355" s="317">
        <f t="shared" si="198"/>
        <v>22.565130260521041</v>
      </c>
      <c r="R355" s="302">
        <f>SUM(B355:D355,F355:H355,J355:L355)+N355</f>
        <v>100</v>
      </c>
      <c r="S355" s="302">
        <f t="shared" si="187"/>
        <v>100</v>
      </c>
      <c r="T355" s="68"/>
      <c r="U355" s="68"/>
      <c r="V355" s="68"/>
      <c r="W355" s="302"/>
    </row>
    <row r="356" spans="1:23">
      <c r="A356" s="229" t="s">
        <v>949</v>
      </c>
      <c r="B356" s="312">
        <f>+'Distribution Pivot Table'!AC316*100</f>
        <v>16.673144189661873</v>
      </c>
      <c r="C356" s="312">
        <f>+'Distribution Pivot Table'!AC318*100</f>
        <v>5.6937427127866309</v>
      </c>
      <c r="D356" s="312">
        <f>+'Distribution Pivot Table'!AC320*100</f>
        <v>0</v>
      </c>
      <c r="E356" s="313">
        <f t="shared" si="181"/>
        <v>22.366886902448503</v>
      </c>
      <c r="F356" s="314">
        <f>+'Distribution Pivot Table'!AC322*100</f>
        <v>20.540225417800233</v>
      </c>
      <c r="G356" s="312">
        <f>+'Distribution Pivot Table'!AC324*100</f>
        <v>20.229304314030312</v>
      </c>
      <c r="H356" s="312">
        <f>+'Distribution Pivot Table'!AC326*100</f>
        <v>0</v>
      </c>
      <c r="I356" s="313">
        <f t="shared" si="196"/>
        <v>40.769529731830545</v>
      </c>
      <c r="J356" s="314">
        <f>+'Distribution Pivot Table'!AC328*100</f>
        <v>6.4710454722114257</v>
      </c>
      <c r="K356" s="312">
        <f>+'Distribution Pivot Table'!AC330*100</f>
        <v>14.885347842984842</v>
      </c>
      <c r="L356" s="312">
        <f>+'Distribution Pivot Table'!AC332*100</f>
        <v>0</v>
      </c>
      <c r="M356" s="315">
        <f t="shared" si="193"/>
        <v>21.356393315196268</v>
      </c>
      <c r="N356" s="314">
        <f>+'Distribution Pivot Table'!AC334*100</f>
        <v>15.332296929654099</v>
      </c>
      <c r="O356" s="316">
        <f t="shared" si="197"/>
        <v>43.684415079673528</v>
      </c>
      <c r="P356" s="317">
        <f t="shared" si="197"/>
        <v>40.808394869801788</v>
      </c>
      <c r="Q356" s="317">
        <f t="shared" si="198"/>
        <v>15.332296929654099</v>
      </c>
      <c r="R356" s="302">
        <f t="shared" si="186"/>
        <v>99.825106879129407</v>
      </c>
      <c r="S356" s="302">
        <f t="shared" si="187"/>
        <v>99.825106879129407</v>
      </c>
      <c r="T356" s="68"/>
      <c r="U356" s="68"/>
      <c r="V356" s="68"/>
      <c r="W356" s="302"/>
    </row>
    <row r="357" spans="1:23">
      <c r="A357" s="238" t="s">
        <v>950</v>
      </c>
      <c r="B357" s="326">
        <f>+'Distribution Pivot Table'!AC338*100</f>
        <v>10.091743119266056</v>
      </c>
      <c r="C357" s="326">
        <f>+'Distribution Pivot Table'!AC340*100</f>
        <v>1.834862385321101</v>
      </c>
      <c r="D357" s="326">
        <f>+'Distribution Pivot Table'!AC342*100</f>
        <v>0</v>
      </c>
      <c r="E357" s="328">
        <f t="shared" si="181"/>
        <v>11.926605504587156</v>
      </c>
      <c r="F357" s="329">
        <f>+'Distribution Pivot Table'!AC344*100</f>
        <v>30.275229357798167</v>
      </c>
      <c r="G357" s="326">
        <f>+'Distribution Pivot Table'!AC346*100</f>
        <v>8.5626911314984699</v>
      </c>
      <c r="H357" s="326">
        <f>+'Distribution Pivot Table'!AC348*100</f>
        <v>0</v>
      </c>
      <c r="I357" s="328">
        <f t="shared" si="196"/>
        <v>38.837920489296636</v>
      </c>
      <c r="J357" s="329">
        <f>+'Distribution Pivot Table'!AC350*100</f>
        <v>22.018348623853214</v>
      </c>
      <c r="K357" s="326">
        <f>+'Distribution Pivot Table'!AC352*100</f>
        <v>19.571865443425075</v>
      </c>
      <c r="L357" s="326">
        <f>+'Distribution Pivot Table'!AC354*100</f>
        <v>0</v>
      </c>
      <c r="M357" s="330">
        <f t="shared" si="193"/>
        <v>41.590214067278289</v>
      </c>
      <c r="N357" s="329">
        <f>+'Distribution Pivot Table'!AC356*100</f>
        <v>7.6452599388379197</v>
      </c>
      <c r="O357" s="331">
        <f t="shared" si="197"/>
        <v>62.385321100917437</v>
      </c>
      <c r="P357" s="332">
        <f t="shared" si="197"/>
        <v>29.969418960244646</v>
      </c>
      <c r="Q357" s="332">
        <f t="shared" si="198"/>
        <v>7.6452599388379197</v>
      </c>
      <c r="R357" s="302">
        <f t="shared" si="186"/>
        <v>100.00000000000001</v>
      </c>
      <c r="S357" s="302">
        <f t="shared" si="187"/>
        <v>100</v>
      </c>
      <c r="T357" s="68"/>
      <c r="U357" s="68"/>
      <c r="V357" s="68"/>
      <c r="W357" s="302"/>
    </row>
    <row r="358" spans="1:23">
      <c r="A358" s="242" t="s">
        <v>951</v>
      </c>
      <c r="B358" s="229"/>
      <c r="C358" s="229"/>
      <c r="D358" s="229"/>
      <c r="E358" s="229"/>
    </row>
    <row r="359" spans="1:23">
      <c r="A359" s="242" t="s">
        <v>1009</v>
      </c>
      <c r="B359" s="229"/>
      <c r="C359" s="229"/>
      <c r="D359" s="229"/>
      <c r="E359" s="229"/>
    </row>
    <row r="360" spans="1:23">
      <c r="A360" s="242"/>
      <c r="B360" s="272"/>
      <c r="C360" s="272"/>
      <c r="D360" s="272"/>
      <c r="E360" s="333"/>
      <c r="F360" s="272"/>
      <c r="G360" s="272"/>
      <c r="H360" s="272"/>
      <c r="I360" s="333"/>
      <c r="J360" s="272"/>
      <c r="K360" s="272"/>
      <c r="L360" s="272"/>
      <c r="M360" s="333"/>
      <c r="N360" s="272"/>
      <c r="O360" s="245"/>
      <c r="P360" s="245"/>
      <c r="R360" s="67"/>
    </row>
    <row r="361" spans="1:23">
      <c r="Q361" s="244" t="s">
        <v>1303</v>
      </c>
    </row>
    <row r="362" spans="1:23" ht="18">
      <c r="A362" s="205" t="s">
        <v>1014</v>
      </c>
      <c r="B362" s="207"/>
      <c r="C362" s="207"/>
      <c r="D362" s="207"/>
      <c r="E362" s="207"/>
      <c r="F362" s="206"/>
      <c r="G362" s="206"/>
      <c r="H362" s="206"/>
      <c r="I362" s="207"/>
      <c r="J362" s="206"/>
      <c r="K362" s="206"/>
      <c r="L362" s="206"/>
      <c r="M362" s="207"/>
      <c r="N362" s="206"/>
      <c r="O362" s="206"/>
      <c r="P362" s="206"/>
      <c r="Q362" s="206"/>
      <c r="R362" s="340"/>
    </row>
    <row r="363" spans="1:23" ht="18">
      <c r="A363" s="205"/>
      <c r="B363" s="207"/>
      <c r="C363" s="207"/>
      <c r="D363" s="207"/>
      <c r="E363" s="207"/>
      <c r="F363" s="206"/>
      <c r="G363" s="206"/>
      <c r="H363" s="206"/>
      <c r="I363" s="207"/>
      <c r="J363" s="206"/>
      <c r="K363" s="206"/>
      <c r="L363" s="206"/>
      <c r="M363" s="207"/>
      <c r="N363" s="206"/>
      <c r="O363" s="206"/>
      <c r="P363" s="206"/>
      <c r="Q363" s="206"/>
      <c r="R363" s="340"/>
    </row>
    <row r="364" spans="1:23" ht="15.75">
      <c r="A364" s="208" t="s">
        <v>1011</v>
      </c>
      <c r="B364" s="207"/>
      <c r="C364" s="207"/>
      <c r="D364" s="207"/>
      <c r="E364" s="207"/>
      <c r="F364" s="206"/>
      <c r="G364" s="206"/>
      <c r="H364" s="206"/>
      <c r="I364" s="207"/>
      <c r="J364" s="206"/>
      <c r="K364" s="206"/>
      <c r="L364" s="206"/>
      <c r="M364" s="207"/>
      <c r="N364" s="206"/>
      <c r="O364" s="206"/>
      <c r="P364" s="206"/>
      <c r="Q364" s="206"/>
      <c r="R364" s="340"/>
    </row>
    <row r="365" spans="1:23" ht="15.75">
      <c r="A365" s="208" t="s">
        <v>1234</v>
      </c>
      <c r="B365" s="207"/>
      <c r="C365" s="207"/>
      <c r="D365" s="207"/>
      <c r="E365" s="207"/>
      <c r="F365" s="206"/>
      <c r="G365" s="206"/>
      <c r="H365" s="206"/>
      <c r="I365" s="207"/>
      <c r="J365" s="206"/>
      <c r="K365" s="206"/>
      <c r="L365" s="206"/>
      <c r="M365" s="207"/>
      <c r="N365" s="206"/>
      <c r="O365" s="206"/>
      <c r="P365" s="206"/>
      <c r="Q365" s="206"/>
      <c r="R365" s="340"/>
    </row>
    <row r="366" spans="1:23" ht="19.5" customHeight="1">
      <c r="A366" s="212"/>
      <c r="B366" s="212"/>
      <c r="C366" s="212"/>
      <c r="D366" s="212"/>
      <c r="E366" s="212"/>
      <c r="F366" s="212"/>
      <c r="G366" s="212"/>
      <c r="H366" s="212"/>
      <c r="I366" s="212"/>
      <c r="R366" s="281"/>
    </row>
    <row r="367" spans="1:23" ht="19.5" customHeight="1">
      <c r="A367" s="84"/>
      <c r="B367" s="214" t="s">
        <v>925</v>
      </c>
      <c r="C367" s="215"/>
      <c r="D367" s="215"/>
      <c r="E367" s="215"/>
      <c r="F367" s="215"/>
      <c r="G367" s="215"/>
      <c r="H367" s="215"/>
      <c r="I367" s="216"/>
      <c r="J367" s="282" t="s">
        <v>10</v>
      </c>
      <c r="K367" s="283"/>
      <c r="L367" s="283"/>
      <c r="M367" s="284"/>
      <c r="N367" s="650" t="s">
        <v>926</v>
      </c>
      <c r="O367" s="653" t="s">
        <v>990</v>
      </c>
      <c r="P367" s="653" t="s">
        <v>991</v>
      </c>
      <c r="Q367" s="653" t="s">
        <v>992</v>
      </c>
      <c r="R367" s="285"/>
      <c r="S367" s="286"/>
    </row>
    <row r="368" spans="1:23" ht="36.75" customHeight="1">
      <c r="A368" s="209"/>
      <c r="B368" s="215" t="s">
        <v>927</v>
      </c>
      <c r="C368" s="215"/>
      <c r="D368" s="215"/>
      <c r="E368" s="221"/>
      <c r="F368" s="222" t="s">
        <v>928</v>
      </c>
      <c r="G368" s="215"/>
      <c r="H368" s="215"/>
      <c r="I368" s="216"/>
      <c r="J368" s="223" t="s">
        <v>929</v>
      </c>
      <c r="K368" s="215"/>
      <c r="L368" s="215"/>
      <c r="M368" s="216"/>
      <c r="N368" s="651"/>
      <c r="O368" s="654"/>
      <c r="P368" s="654"/>
      <c r="Q368" s="654"/>
      <c r="R368" s="285" t="s">
        <v>993</v>
      </c>
      <c r="S368" s="286" t="s">
        <v>993</v>
      </c>
    </row>
    <row r="369" spans="1:24" ht="30.75" customHeight="1">
      <c r="A369" s="343"/>
      <c r="B369" s="224" t="s">
        <v>930</v>
      </c>
      <c r="C369" s="224" t="s">
        <v>931</v>
      </c>
      <c r="D369" s="224" t="s">
        <v>995</v>
      </c>
      <c r="E369" s="291" t="s">
        <v>933</v>
      </c>
      <c r="F369" s="225" t="s">
        <v>930</v>
      </c>
      <c r="G369" s="224" t="s">
        <v>931</v>
      </c>
      <c r="H369" s="224" t="s">
        <v>995</v>
      </c>
      <c r="I369" s="291" t="s">
        <v>933</v>
      </c>
      <c r="J369" s="226" t="s">
        <v>930</v>
      </c>
      <c r="K369" s="227" t="s">
        <v>931</v>
      </c>
      <c r="L369" s="224" t="s">
        <v>995</v>
      </c>
      <c r="M369" s="226" t="s">
        <v>933</v>
      </c>
      <c r="N369" s="652"/>
      <c r="O369" s="655"/>
      <c r="P369" s="655"/>
      <c r="Q369" s="655"/>
      <c r="R369" s="292"/>
      <c r="S369" s="334"/>
      <c r="U369" s="94"/>
      <c r="V369" s="94"/>
    </row>
    <row r="370" spans="1:24" hidden="1">
      <c r="A370" s="229" t="s">
        <v>934</v>
      </c>
      <c r="B370" s="229"/>
      <c r="C370" s="229"/>
      <c r="D370" s="229"/>
      <c r="E370" s="305"/>
      <c r="F370" s="298"/>
      <c r="G370" s="272"/>
      <c r="H370" s="272"/>
      <c r="I370" s="297"/>
      <c r="J370" s="298"/>
      <c r="K370" s="272"/>
      <c r="L370" s="272"/>
      <c r="M370" s="299"/>
      <c r="N370" s="298"/>
      <c r="O370" s="341"/>
      <c r="P370" s="301"/>
      <c r="Q370" s="301"/>
      <c r="R370" s="302">
        <f>SUM(F370:H370,J370:L370)+N370</f>
        <v>0</v>
      </c>
      <c r="S370" s="335">
        <f>+Q370+P370+O370</f>
        <v>0</v>
      </c>
    </row>
    <row r="371" spans="1:24" hidden="1">
      <c r="A371" s="229"/>
      <c r="B371" s="229"/>
      <c r="C371" s="229"/>
      <c r="D371" s="229"/>
      <c r="E371" s="305"/>
      <c r="F371" s="298"/>
      <c r="G371" s="272"/>
      <c r="H371" s="272"/>
      <c r="I371" s="306"/>
      <c r="J371" s="298"/>
      <c r="K371" s="272"/>
      <c r="L371" s="272"/>
      <c r="M371" s="298"/>
      <c r="N371" s="298"/>
      <c r="O371" s="307"/>
      <c r="P371" s="308"/>
      <c r="Q371" s="308"/>
      <c r="R371" s="285"/>
      <c r="S371" s="286"/>
      <c r="U371" s="348"/>
      <c r="V371" s="348"/>
      <c r="W371" s="349"/>
    </row>
    <row r="372" spans="1:24">
      <c r="A372" s="229" t="s">
        <v>935</v>
      </c>
      <c r="B372" s="312">
        <f>+'Distribution Pivot Table'!AD$8*100</f>
        <v>0</v>
      </c>
      <c r="C372" s="312">
        <f>+'Distribution Pivot Table'!AD$10*100</f>
        <v>0</v>
      </c>
      <c r="D372" s="312">
        <f>+'Distribution Pivot Table'!AD$12*100</f>
        <v>0</v>
      </c>
      <c r="E372" s="313">
        <f t="shared" ref="E372:E390" si="199">SUM(B372:D372)</f>
        <v>0</v>
      </c>
      <c r="F372" s="314">
        <f>+'Distribution Pivot Table'!AD$14*100</f>
        <v>0</v>
      </c>
      <c r="G372" s="312">
        <f>+'Distribution Pivot Table'!AD$16*100</f>
        <v>0</v>
      </c>
      <c r="H372" s="312">
        <f>+'Distribution Pivot Table'!AD$18*100</f>
        <v>0</v>
      </c>
      <c r="I372" s="313">
        <f t="shared" ref="I372:I375" si="200">SUM(F372:H372)</f>
        <v>0</v>
      </c>
      <c r="J372" s="314">
        <f>+'Distribution Pivot Table'!AD$20*100</f>
        <v>0</v>
      </c>
      <c r="K372" s="312">
        <f>+'Distribution Pivot Table'!AD$22*100</f>
        <v>0</v>
      </c>
      <c r="L372" s="312">
        <f>+'Distribution Pivot Table'!AD$24*100</f>
        <v>0</v>
      </c>
      <c r="M372" s="315">
        <f t="shared" ref="M372:M375" si="201">SUM(J372:L372)</f>
        <v>0</v>
      </c>
      <c r="N372" s="314">
        <f>+'Distribution Pivot Table'!AD$26*100</f>
        <v>0</v>
      </c>
      <c r="O372" s="316">
        <f t="shared" ref="O372:P375" si="202">+B372+F372+J372</f>
        <v>0</v>
      </c>
      <c r="P372" s="317">
        <f t="shared" si="202"/>
        <v>0</v>
      </c>
      <c r="Q372" s="317">
        <f t="shared" ref="Q372:Q375" si="203">+D372+H372+L372+N372</f>
        <v>0</v>
      </c>
      <c r="R372" s="302">
        <f t="shared" ref="R372:R390" si="204">SUM(B372:D372,F372:H372,J372:L372)+N372</f>
        <v>0</v>
      </c>
      <c r="S372" s="335">
        <f t="shared" ref="S372:S390" si="205">+Q372+P372+O372</f>
        <v>0</v>
      </c>
      <c r="U372" s="68"/>
      <c r="V372" s="68"/>
      <c r="W372" s="146"/>
    </row>
    <row r="373" spans="1:24">
      <c r="A373" s="229" t="s">
        <v>936</v>
      </c>
      <c r="B373" s="312">
        <f>+'Distribution Pivot Table'!AD$30*100</f>
        <v>13.459972862957937</v>
      </c>
      <c r="C373" s="312">
        <f>+'Distribution Pivot Table'!AD$32*100</f>
        <v>6.6757123473541391</v>
      </c>
      <c r="D373" s="312">
        <f>+'Distribution Pivot Table'!AD$34*100</f>
        <v>0</v>
      </c>
      <c r="E373" s="313">
        <f t="shared" si="199"/>
        <v>20.135685210312076</v>
      </c>
      <c r="F373" s="314">
        <f>+'Distribution Pivot Table'!AD$36*100</f>
        <v>25.535956580732698</v>
      </c>
      <c r="G373" s="312">
        <f>+'Distribution Pivot Table'!AD$38*100</f>
        <v>9.0366350067842607</v>
      </c>
      <c r="H373" s="312">
        <f>+'Distribution Pivot Table'!AD$40*100</f>
        <v>0</v>
      </c>
      <c r="I373" s="313">
        <f t="shared" si="200"/>
        <v>34.57259158751696</v>
      </c>
      <c r="J373" s="314">
        <f>+'Distribution Pivot Table'!AD$42*100</f>
        <v>21.573948439620079</v>
      </c>
      <c r="K373" s="312">
        <f>+'Distribution Pivot Table'!AD$44*100</f>
        <v>14.952510176390774</v>
      </c>
      <c r="L373" s="312">
        <f>+'Distribution Pivot Table'!AD$46*100</f>
        <v>0</v>
      </c>
      <c r="M373" s="315">
        <f t="shared" si="201"/>
        <v>36.526458616010856</v>
      </c>
      <c r="N373" s="314">
        <f>+'Distribution Pivot Table'!AD$48*100</f>
        <v>8.7652645861601091</v>
      </c>
      <c r="O373" s="316">
        <f t="shared" si="202"/>
        <v>60.56987788331071</v>
      </c>
      <c r="P373" s="317">
        <f t="shared" si="202"/>
        <v>30.664857530529176</v>
      </c>
      <c r="Q373" s="317">
        <f t="shared" si="203"/>
        <v>8.7652645861601091</v>
      </c>
      <c r="R373" s="302">
        <f t="shared" si="204"/>
        <v>100</v>
      </c>
      <c r="S373" s="302">
        <f t="shared" si="205"/>
        <v>100</v>
      </c>
      <c r="T373" s="68"/>
      <c r="U373" s="68"/>
      <c r="V373" s="68"/>
      <c r="W373" s="302"/>
    </row>
    <row r="374" spans="1:24">
      <c r="A374" s="229" t="s">
        <v>937</v>
      </c>
      <c r="B374" s="312">
        <f>+'Distribution Pivot Table'!AD$52*100</f>
        <v>0</v>
      </c>
      <c r="C374" s="312">
        <f>+'Distribution Pivot Table'!AD$54*100</f>
        <v>0</v>
      </c>
      <c r="D374" s="312">
        <f>+'Distribution Pivot Table'!AD$56*100</f>
        <v>0</v>
      </c>
      <c r="E374" s="313">
        <f t="shared" si="199"/>
        <v>0</v>
      </c>
      <c r="F374" s="314">
        <f>+'Distribution Pivot Table'!AD$58*100</f>
        <v>0</v>
      </c>
      <c r="G374" s="312">
        <f>+'Distribution Pivot Table'!AD$60*100</f>
        <v>0</v>
      </c>
      <c r="H374" s="312">
        <f>+'Distribution Pivot Table'!AD$62*100</f>
        <v>0</v>
      </c>
      <c r="I374" s="313">
        <f t="shared" si="200"/>
        <v>0</v>
      </c>
      <c r="J374" s="314">
        <f>+'Distribution Pivot Table'!AD$64*100</f>
        <v>0</v>
      </c>
      <c r="K374" s="312">
        <f>+'Distribution Pivot Table'!AD$66*100</f>
        <v>0</v>
      </c>
      <c r="L374" s="312">
        <f>+'Distribution Pivot Table'!AD$68*100</f>
        <v>0</v>
      </c>
      <c r="M374" s="315">
        <f t="shared" si="201"/>
        <v>0</v>
      </c>
      <c r="N374" s="314">
        <f>+'Distribution Pivot Table'!AD$70*100</f>
        <v>0</v>
      </c>
      <c r="O374" s="316">
        <f t="shared" si="202"/>
        <v>0</v>
      </c>
      <c r="P374" s="317">
        <f t="shared" si="202"/>
        <v>0</v>
      </c>
      <c r="Q374" s="317">
        <f t="shared" si="203"/>
        <v>0</v>
      </c>
      <c r="R374" s="302">
        <f t="shared" si="204"/>
        <v>0</v>
      </c>
      <c r="S374" s="302">
        <f t="shared" si="205"/>
        <v>0</v>
      </c>
      <c r="T374" s="68"/>
      <c r="U374" s="68"/>
      <c r="V374" s="68"/>
      <c r="W374" s="302"/>
    </row>
    <row r="375" spans="1:24">
      <c r="A375" s="229" t="s">
        <v>1008</v>
      </c>
      <c r="B375" s="312">
        <f>+'Distribution Pivot Table'!AD$74*100</f>
        <v>17.272727272727273</v>
      </c>
      <c r="C375" s="312">
        <f>+'Distribution Pivot Table'!AD$76*100</f>
        <v>12.272727272727273</v>
      </c>
      <c r="D375" s="312">
        <f>+'Distribution Pivot Table'!AD$78*100</f>
        <v>12.272727272727273</v>
      </c>
      <c r="E375" s="313">
        <f t="shared" si="199"/>
        <v>41.81818181818182</v>
      </c>
      <c r="F375" s="314">
        <f>+'Distribution Pivot Table'!AD$80*100</f>
        <v>20</v>
      </c>
      <c r="G375" s="312">
        <f>+'Distribution Pivot Table'!AD$82*100</f>
        <v>9.5454545454545467</v>
      </c>
      <c r="H375" s="312">
        <f>+'Distribution Pivot Table'!AD$84*100</f>
        <v>0</v>
      </c>
      <c r="I375" s="313">
        <f t="shared" si="200"/>
        <v>29.545454545454547</v>
      </c>
      <c r="J375" s="314">
        <f>+'Distribution Pivot Table'!AD$86*100</f>
        <v>5.4545454545454541</v>
      </c>
      <c r="K375" s="312">
        <f>+'Distribution Pivot Table'!AD$88*100</f>
        <v>14.545454545454545</v>
      </c>
      <c r="L375" s="312">
        <f>+'Distribution Pivot Table'!AD$90*100</f>
        <v>0</v>
      </c>
      <c r="M375" s="315">
        <f t="shared" si="201"/>
        <v>20</v>
      </c>
      <c r="N375" s="314">
        <f>+'Distribution Pivot Table'!AD$92*100</f>
        <v>8.6363636363636367</v>
      </c>
      <c r="O375" s="316">
        <f t="shared" si="202"/>
        <v>42.727272727272727</v>
      </c>
      <c r="P375" s="317">
        <f t="shared" si="202"/>
        <v>36.363636363636367</v>
      </c>
      <c r="Q375" s="317">
        <f t="shared" si="203"/>
        <v>20.90909090909091</v>
      </c>
      <c r="R375" s="302">
        <f t="shared" si="204"/>
        <v>100.00000000000001</v>
      </c>
      <c r="S375" s="302">
        <f t="shared" si="205"/>
        <v>100</v>
      </c>
      <c r="T375" s="68"/>
      <c r="U375" s="68"/>
      <c r="V375" s="68"/>
      <c r="W375" s="302"/>
    </row>
    <row r="376" spans="1:24">
      <c r="A376" s="229"/>
      <c r="B376" s="312"/>
      <c r="C376" s="312"/>
      <c r="D376" s="312"/>
      <c r="E376" s="313"/>
      <c r="F376" s="314"/>
      <c r="G376" s="312"/>
      <c r="H376" s="312"/>
      <c r="I376" s="313"/>
      <c r="J376" s="314"/>
      <c r="K376" s="312"/>
      <c r="L376" s="312"/>
      <c r="M376" s="315"/>
      <c r="N376" s="314"/>
      <c r="O376" s="316"/>
      <c r="P376" s="317"/>
      <c r="Q376" s="317"/>
      <c r="R376" s="302"/>
      <c r="S376" s="302"/>
      <c r="T376" s="68"/>
      <c r="U376" s="68"/>
      <c r="V376" s="68"/>
      <c r="W376" s="302"/>
    </row>
    <row r="377" spans="1:24">
      <c r="A377" s="229" t="s">
        <v>939</v>
      </c>
      <c r="B377" s="312">
        <f>+'Distribution Pivot Table'!AD$96*100</f>
        <v>0</v>
      </c>
      <c r="C377" s="312">
        <f>+'Distribution Pivot Table'!AD$98*100</f>
        <v>0</v>
      </c>
      <c r="D377" s="312">
        <f>+'Distribution Pivot Table'!AD$100*100</f>
        <v>0</v>
      </c>
      <c r="E377" s="313">
        <f t="shared" si="199"/>
        <v>0</v>
      </c>
      <c r="F377" s="314">
        <f>+'Distribution Pivot Table'!AD$102*100</f>
        <v>0</v>
      </c>
      <c r="G377" s="312">
        <f>+'Distribution Pivot Table'!AD$104*100</f>
        <v>0</v>
      </c>
      <c r="H377" s="312">
        <f>+'Distribution Pivot Table'!AD$106*100</f>
        <v>0</v>
      </c>
      <c r="I377" s="313">
        <f t="shared" ref="I377:I380" si="206">SUM(F377:H377)</f>
        <v>0</v>
      </c>
      <c r="J377" s="314">
        <f>+'Distribution Pivot Table'!AD$108*100</f>
        <v>0</v>
      </c>
      <c r="K377" s="312">
        <f>+'Distribution Pivot Table'!AD$110*100</f>
        <v>0</v>
      </c>
      <c r="L377" s="312">
        <f>+'Distribution Pivot Table'!AD$112*100</f>
        <v>0</v>
      </c>
      <c r="M377" s="315">
        <f t="shared" ref="M377:M380" si="207">SUM(J377:L377)</f>
        <v>0</v>
      </c>
      <c r="N377" s="314">
        <f>+'Distribution Pivot Table'!AD$114*100</f>
        <v>0</v>
      </c>
      <c r="O377" s="316">
        <f t="shared" ref="O377:P380" si="208">+B377+F377+J377</f>
        <v>0</v>
      </c>
      <c r="P377" s="317">
        <f t="shared" si="208"/>
        <v>0</v>
      </c>
      <c r="Q377" s="317">
        <f t="shared" ref="Q377:Q380" si="209">+D377+H377+L377+N377</f>
        <v>0</v>
      </c>
      <c r="R377" s="302">
        <f t="shared" si="204"/>
        <v>0</v>
      </c>
      <c r="S377" s="302">
        <f t="shared" si="205"/>
        <v>0</v>
      </c>
      <c r="T377" s="68"/>
      <c r="U377" s="68"/>
      <c r="V377" s="68"/>
      <c r="W377" s="302"/>
    </row>
    <row r="378" spans="1:24">
      <c r="A378" s="229" t="s">
        <v>940</v>
      </c>
      <c r="B378" s="312">
        <f>+'Distribution Pivot Table'!AD$118*100</f>
        <v>18.638439186384392</v>
      </c>
      <c r="C378" s="312">
        <f>+'Distribution Pivot Table'!AD$120*100</f>
        <v>5.6870070568700708</v>
      </c>
      <c r="D378" s="312">
        <f>+'Distribution Pivot Table'!AD$122*100</f>
        <v>0</v>
      </c>
      <c r="E378" s="313">
        <f t="shared" si="199"/>
        <v>24.325446243254461</v>
      </c>
      <c r="F378" s="314">
        <f>+'Distribution Pivot Table'!AD$124*100</f>
        <v>22.955583229555831</v>
      </c>
      <c r="G378" s="312">
        <f>+'Distribution Pivot Table'!AD$126*100</f>
        <v>10.834371108343712</v>
      </c>
      <c r="H378" s="312">
        <f>+'Distribution Pivot Table'!AD$128*100</f>
        <v>0</v>
      </c>
      <c r="I378" s="313">
        <f t="shared" si="206"/>
        <v>33.789954337899545</v>
      </c>
      <c r="J378" s="314">
        <f>+'Distribution Pivot Table'!AD$130*100</f>
        <v>21.212121212121211</v>
      </c>
      <c r="K378" s="312">
        <f>+'Distribution Pivot Table'!AD$132*100</f>
        <v>10.50228310502283</v>
      </c>
      <c r="L378" s="312">
        <f>+'Distribution Pivot Table'!AD$134*100</f>
        <v>0</v>
      </c>
      <c r="M378" s="315">
        <f t="shared" si="207"/>
        <v>31.714404317144041</v>
      </c>
      <c r="N378" s="314">
        <f>+'Distribution Pivot Table'!AD$136*100</f>
        <v>8.5927770859277697</v>
      </c>
      <c r="O378" s="316">
        <f t="shared" si="208"/>
        <v>62.806143628061434</v>
      </c>
      <c r="P378" s="317">
        <f t="shared" si="208"/>
        <v>27.023661270236612</v>
      </c>
      <c r="Q378" s="317">
        <f t="shared" si="209"/>
        <v>8.5927770859277697</v>
      </c>
      <c r="R378" s="302">
        <f t="shared" si="204"/>
        <v>98.422581984225801</v>
      </c>
      <c r="S378" s="302">
        <f t="shared" si="205"/>
        <v>98.422581984225815</v>
      </c>
      <c r="T378" s="68"/>
      <c r="U378" s="68"/>
      <c r="V378" s="68"/>
      <c r="W378" s="302"/>
    </row>
    <row r="379" spans="1:24">
      <c r="A379" s="229" t="s">
        <v>941</v>
      </c>
      <c r="B379" s="312">
        <f>+'Distribution Pivot Table'!AD$140*100</f>
        <v>9.1085271317829459</v>
      </c>
      <c r="C379" s="312">
        <f>+'Distribution Pivot Table'!AD$142*100</f>
        <v>2.9069767441860463</v>
      </c>
      <c r="D379" s="312">
        <f>+'Distribution Pivot Table'!AD$144*100</f>
        <v>0</v>
      </c>
      <c r="E379" s="313">
        <f t="shared" si="199"/>
        <v>12.015503875968992</v>
      </c>
      <c r="F379" s="314">
        <f>+'Distribution Pivot Table'!AD$146*100</f>
        <v>13.372093023255813</v>
      </c>
      <c r="G379" s="312">
        <f>+'Distribution Pivot Table'!AD$148*100</f>
        <v>4.6511627906976747</v>
      </c>
      <c r="H379" s="312">
        <f>+'Distribution Pivot Table'!AD$150*100</f>
        <v>0</v>
      </c>
      <c r="I379" s="313">
        <f t="shared" si="206"/>
        <v>18.023255813953487</v>
      </c>
      <c r="J379" s="314">
        <f>+'Distribution Pivot Table'!AD$152*100</f>
        <v>32.558139534883722</v>
      </c>
      <c r="K379" s="312">
        <f>+'Distribution Pivot Table'!AD$154*100</f>
        <v>36.627906976744185</v>
      </c>
      <c r="L379" s="312">
        <f>+'Distribution Pivot Table'!AD$156*100</f>
        <v>0</v>
      </c>
      <c r="M379" s="315">
        <f t="shared" si="207"/>
        <v>69.186046511627907</v>
      </c>
      <c r="N379" s="314">
        <f>+'Distribution Pivot Table'!AD$158*100</f>
        <v>0</v>
      </c>
      <c r="O379" s="316">
        <f t="shared" si="208"/>
        <v>55.038759689922479</v>
      </c>
      <c r="P379" s="317">
        <f t="shared" si="208"/>
        <v>44.186046511627907</v>
      </c>
      <c r="Q379" s="317">
        <f t="shared" si="209"/>
        <v>0</v>
      </c>
      <c r="R379" s="302">
        <f t="shared" si="204"/>
        <v>99.224806201550393</v>
      </c>
      <c r="S379" s="302">
        <f t="shared" si="205"/>
        <v>99.224806201550393</v>
      </c>
      <c r="T379" s="68"/>
      <c r="U379" s="68"/>
      <c r="V379" s="68"/>
      <c r="W379" s="302"/>
    </row>
    <row r="380" spans="1:24">
      <c r="A380" s="229" t="s">
        <v>942</v>
      </c>
      <c r="B380" s="312">
        <f>+'Distribution Pivot Table'!AD$162*100</f>
        <v>0</v>
      </c>
      <c r="C380" s="312">
        <f>+'Distribution Pivot Table'!AD$164*100</f>
        <v>0</v>
      </c>
      <c r="D380" s="312">
        <f>+'Distribution Pivot Table'!AD$166*100</f>
        <v>0</v>
      </c>
      <c r="E380" s="313">
        <f t="shared" si="199"/>
        <v>0</v>
      </c>
      <c r="F380" s="314">
        <f>+'Distribution Pivot Table'!AD$168*100</f>
        <v>0</v>
      </c>
      <c r="G380" s="312">
        <f>+'Distribution Pivot Table'!AD$170*100</f>
        <v>0</v>
      </c>
      <c r="H380" s="312">
        <f>+'Distribution Pivot Table'!AD$172*100</f>
        <v>0</v>
      </c>
      <c r="I380" s="313">
        <f t="shared" si="206"/>
        <v>0</v>
      </c>
      <c r="J380" s="314">
        <f>+'Distribution Pivot Table'!AD$174*100</f>
        <v>0</v>
      </c>
      <c r="K380" s="312">
        <f>+'Distribution Pivot Table'!AD$176*100</f>
        <v>0</v>
      </c>
      <c r="L380" s="312">
        <f>+'Distribution Pivot Table'!AD$178*100</f>
        <v>0</v>
      </c>
      <c r="M380" s="315">
        <f t="shared" si="207"/>
        <v>0</v>
      </c>
      <c r="N380" s="314">
        <f>+'Distribution Pivot Table'!AD$180*100</f>
        <v>0</v>
      </c>
      <c r="O380" s="316">
        <f t="shared" si="208"/>
        <v>0</v>
      </c>
      <c r="P380" s="317">
        <f t="shared" si="208"/>
        <v>0</v>
      </c>
      <c r="Q380" s="317">
        <f t="shared" si="209"/>
        <v>0</v>
      </c>
      <c r="R380" s="302">
        <f t="shared" si="204"/>
        <v>0</v>
      </c>
      <c r="S380" s="302">
        <f t="shared" si="205"/>
        <v>0</v>
      </c>
      <c r="T380" s="68"/>
      <c r="U380" s="68"/>
      <c r="V380" s="68"/>
      <c r="W380" s="302"/>
    </row>
    <row r="381" spans="1:24">
      <c r="A381" s="229"/>
      <c r="B381" s="312"/>
      <c r="C381" s="312"/>
      <c r="D381" s="312"/>
      <c r="E381" s="313"/>
      <c r="F381" s="314"/>
      <c r="G381" s="312"/>
      <c r="H381" s="312"/>
      <c r="I381" s="313"/>
      <c r="J381" s="314"/>
      <c r="K381" s="312"/>
      <c r="L381" s="312"/>
      <c r="M381" s="315"/>
      <c r="N381" s="314"/>
      <c r="O381" s="316"/>
      <c r="P381" s="317"/>
      <c r="Q381" s="317"/>
      <c r="R381" s="302"/>
      <c r="S381" s="302"/>
      <c r="T381" s="68"/>
      <c r="U381" s="68"/>
      <c r="V381" s="68"/>
      <c r="W381" s="302"/>
    </row>
    <row r="382" spans="1:24">
      <c r="A382" s="229" t="s">
        <v>943</v>
      </c>
      <c r="B382" s="312">
        <f>+'Distribution Pivot Table'!AD$184*100</f>
        <v>18.459069020866771</v>
      </c>
      <c r="C382" s="312">
        <f>+'Distribution Pivot Table'!AD$186*100</f>
        <v>0.4815409309791332</v>
      </c>
      <c r="D382" s="312">
        <f>+'Distribution Pivot Table'!AD$188*100</f>
        <v>0</v>
      </c>
      <c r="E382" s="313">
        <f t="shared" si="199"/>
        <v>18.940609951845904</v>
      </c>
      <c r="F382" s="314">
        <f>+'Distribution Pivot Table'!AD$190*100</f>
        <v>47.672552166934189</v>
      </c>
      <c r="G382" s="312">
        <f>+'Distribution Pivot Table'!AD$192*100</f>
        <v>2.8892455858747992</v>
      </c>
      <c r="H382" s="312">
        <f>+'Distribution Pivot Table'!AD$194*100</f>
        <v>0</v>
      </c>
      <c r="I382" s="313">
        <f t="shared" ref="I382:I385" si="210">SUM(F382:H382)</f>
        <v>50.561797752808985</v>
      </c>
      <c r="J382" s="314">
        <f>+'Distribution Pivot Table'!AD$196*100</f>
        <v>15.409309791332262</v>
      </c>
      <c r="K382" s="312">
        <f>+'Distribution Pivot Table'!AD$198*100</f>
        <v>8.8282504012841088</v>
      </c>
      <c r="L382" s="312">
        <f>+'Distribution Pivot Table'!AD$200*100</f>
        <v>0</v>
      </c>
      <c r="M382" s="315">
        <f t="shared" ref="M382:M385" si="211">SUM(J382:L382)</f>
        <v>24.237560192616371</v>
      </c>
      <c r="N382" s="314">
        <f>+'Distribution Pivot Table'!AD$202*100</f>
        <v>6.2600321027287329</v>
      </c>
      <c r="O382" s="316">
        <f t="shared" ref="O382:P385" si="212">+B382+F382+J382</f>
        <v>81.540930979133222</v>
      </c>
      <c r="P382" s="317">
        <f t="shared" si="212"/>
        <v>12.199036918138042</v>
      </c>
      <c r="Q382" s="317">
        <f t="shared" ref="Q382:Q385" si="213">+D382+H382+L382+N382</f>
        <v>6.2600321027287329</v>
      </c>
      <c r="R382" s="302">
        <f t="shared" si="204"/>
        <v>100</v>
      </c>
      <c r="S382" s="302">
        <f t="shared" si="205"/>
        <v>100</v>
      </c>
      <c r="T382" s="68"/>
      <c r="U382" s="68"/>
      <c r="V382" s="68"/>
      <c r="W382" s="302"/>
    </row>
    <row r="383" spans="1:24">
      <c r="A383" s="229" t="s">
        <v>944</v>
      </c>
      <c r="B383" s="312">
        <f>+'Distribution Pivot Table'!AD$206*100</f>
        <v>3.5505059470974611</v>
      </c>
      <c r="C383" s="312">
        <f>+'Distribution Pivot Table'!AD$208*100</f>
        <v>38.895792650452691</v>
      </c>
      <c r="D383" s="312">
        <f>+'Distribution Pivot Table'!AD$210*108</f>
        <v>0</v>
      </c>
      <c r="E383" s="313">
        <f t="shared" si="199"/>
        <v>42.446298597550154</v>
      </c>
      <c r="F383" s="314">
        <f>+'Distribution Pivot Table'!AD$212*100</f>
        <v>24.498491034972485</v>
      </c>
      <c r="G383" s="312">
        <f>+'Distribution Pivot Table'!AD$214*100</f>
        <v>15.853009053790165</v>
      </c>
      <c r="H383" s="312">
        <f>+'Distribution Pivot Table'!AD$216*100</f>
        <v>0</v>
      </c>
      <c r="I383" s="313">
        <f t="shared" si="210"/>
        <v>40.351500088762648</v>
      </c>
      <c r="J383" s="314">
        <f>+'Distribution Pivot Table'!AD$218*100</f>
        <v>7.7401029646724657</v>
      </c>
      <c r="K383" s="312">
        <f>+'Distribution Pivot Table'!AD$220*100</f>
        <v>9.4620983490147346</v>
      </c>
      <c r="L383" s="312">
        <f>+'Distribution Pivot Table'!AD$222*100</f>
        <v>0</v>
      </c>
      <c r="M383" s="315">
        <f t="shared" si="211"/>
        <v>17.202201313687201</v>
      </c>
      <c r="N383" s="314">
        <f>+'Distribution Pivot Table'!AD$224*100</f>
        <v>0</v>
      </c>
      <c r="O383" s="316">
        <f t="shared" si="212"/>
        <v>35.789099946742411</v>
      </c>
      <c r="P383" s="317">
        <f t="shared" si="212"/>
        <v>64.210900053257589</v>
      </c>
      <c r="Q383" s="317">
        <f t="shared" si="213"/>
        <v>0</v>
      </c>
      <c r="R383" s="345">
        <f t="shared" si="204"/>
        <v>100</v>
      </c>
      <c r="S383" s="345">
        <f t="shared" si="205"/>
        <v>100</v>
      </c>
      <c r="T383" s="68"/>
      <c r="U383" s="68"/>
      <c r="V383" s="68"/>
      <c r="W383" s="302"/>
    </row>
    <row r="384" spans="1:24">
      <c r="A384" s="229" t="s">
        <v>945</v>
      </c>
      <c r="B384" s="312">
        <f>+'Distribution Pivot Table'!AD$228*100</f>
        <v>0</v>
      </c>
      <c r="C384" s="312">
        <f>+'Distribution Pivot Table'!AD$230*100</f>
        <v>0</v>
      </c>
      <c r="D384" s="312">
        <f>+'Distribution Pivot Table'!AD$232*100</f>
        <v>0</v>
      </c>
      <c r="E384" s="313">
        <f t="shared" si="199"/>
        <v>0</v>
      </c>
      <c r="F384" s="314">
        <f>+'Distribution Pivot Table'!AD$234*100</f>
        <v>0</v>
      </c>
      <c r="G384" s="312">
        <f>+'Distribution Pivot Table'!AD$236*100</f>
        <v>0</v>
      </c>
      <c r="H384" s="312">
        <f>+'Distribution Pivot Table'!AD$238*100</f>
        <v>0</v>
      </c>
      <c r="I384" s="313">
        <f t="shared" si="210"/>
        <v>0</v>
      </c>
      <c r="J384" s="314">
        <f>+'Distribution Pivot Table'!AD$240*100</f>
        <v>0</v>
      </c>
      <c r="K384" s="312">
        <f>+'Distribution Pivot Table'!AD$242*100</f>
        <v>0</v>
      </c>
      <c r="L384" s="312">
        <f>+'Distribution Pivot Table'!AD$244*100</f>
        <v>0</v>
      </c>
      <c r="M384" s="315">
        <f t="shared" si="211"/>
        <v>0</v>
      </c>
      <c r="N384" s="314">
        <f>+'Distribution Pivot Table'!AD$246*100</f>
        <v>0</v>
      </c>
      <c r="O384" s="316">
        <f t="shared" si="212"/>
        <v>0</v>
      </c>
      <c r="P384" s="317">
        <f t="shared" si="212"/>
        <v>0</v>
      </c>
      <c r="Q384" s="317">
        <f t="shared" si="213"/>
        <v>0</v>
      </c>
      <c r="R384" s="302">
        <f t="shared" si="204"/>
        <v>0</v>
      </c>
      <c r="S384" s="302">
        <f t="shared" si="205"/>
        <v>0</v>
      </c>
      <c r="T384" s="68"/>
      <c r="U384" s="68"/>
      <c r="V384" s="68"/>
      <c r="W384" s="302"/>
      <c r="X384" s="251"/>
    </row>
    <row r="385" spans="1:23">
      <c r="A385" s="229" t="s">
        <v>946</v>
      </c>
      <c r="B385" s="312">
        <f>+'Distribution Pivot Table'!AD$250*100</f>
        <v>0</v>
      </c>
      <c r="C385" s="312">
        <f>+'Distribution Pivot Table'!AD$252*100</f>
        <v>0</v>
      </c>
      <c r="D385" s="312">
        <f>+'Distribution Pivot Table'!AD$254*100</f>
        <v>0</v>
      </c>
      <c r="E385" s="313">
        <f t="shared" si="199"/>
        <v>0</v>
      </c>
      <c r="F385" s="314">
        <f>+'Distribution Pivot Table'!AD$256*100</f>
        <v>0</v>
      </c>
      <c r="G385" s="312">
        <f>+'Distribution Pivot Table'!AD$258*100</f>
        <v>0</v>
      </c>
      <c r="H385" s="312">
        <f>+'Distribution Pivot Table'!AD$260*100</f>
        <v>0</v>
      </c>
      <c r="I385" s="313">
        <f t="shared" si="210"/>
        <v>0</v>
      </c>
      <c r="J385" s="314">
        <f>+'Distribution Pivot Table'!AD$262*100</f>
        <v>0</v>
      </c>
      <c r="K385" s="312">
        <f>+'Distribution Pivot Table'!AD$264*100</f>
        <v>0</v>
      </c>
      <c r="L385" s="312">
        <f>+'Distribution Pivot Table'!AD$266*100</f>
        <v>0</v>
      </c>
      <c r="M385" s="315">
        <f t="shared" si="211"/>
        <v>0</v>
      </c>
      <c r="N385" s="314">
        <f>+'Distribution Pivot Table'!AD$268*100</f>
        <v>0</v>
      </c>
      <c r="O385" s="316">
        <f t="shared" si="212"/>
        <v>0</v>
      </c>
      <c r="P385" s="317">
        <f t="shared" si="212"/>
        <v>0</v>
      </c>
      <c r="Q385" s="317">
        <f t="shared" si="213"/>
        <v>0</v>
      </c>
      <c r="R385" s="302">
        <f t="shared" si="204"/>
        <v>0</v>
      </c>
      <c r="S385" s="302">
        <f t="shared" si="205"/>
        <v>0</v>
      </c>
      <c r="T385" s="68"/>
      <c r="U385" s="68"/>
      <c r="V385" s="68"/>
      <c r="W385" s="302"/>
    </row>
    <row r="386" spans="1:23">
      <c r="A386" s="229"/>
      <c r="B386" s="312"/>
      <c r="C386" s="312"/>
      <c r="D386" s="312"/>
      <c r="E386" s="313"/>
      <c r="F386" s="314"/>
      <c r="G386" s="312"/>
      <c r="H386" s="312"/>
      <c r="I386" s="313"/>
      <c r="J386" s="314"/>
      <c r="K386" s="312"/>
      <c r="L386" s="312"/>
      <c r="M386" s="315"/>
      <c r="N386" s="314"/>
      <c r="O386" s="316"/>
      <c r="P386" s="317"/>
      <c r="Q386" s="317"/>
      <c r="R386" s="302"/>
      <c r="S386" s="302"/>
      <c r="T386" s="68"/>
      <c r="U386" s="68"/>
      <c r="V386" s="68"/>
      <c r="W386" s="302"/>
    </row>
    <row r="387" spans="1:23">
      <c r="A387" s="229" t="s">
        <v>947</v>
      </c>
      <c r="B387" s="312">
        <f>+'Distribution Pivot Table'!AD$272*100</f>
        <v>6.0273972602739727</v>
      </c>
      <c r="C387" s="312">
        <f>+'Distribution Pivot Table'!AD$274*100</f>
        <v>0.27397260273972601</v>
      </c>
      <c r="D387" s="312">
        <f>+'Distribution Pivot Table'!AD$276*100</f>
        <v>0</v>
      </c>
      <c r="E387" s="313">
        <f t="shared" si="199"/>
        <v>6.3013698630136989</v>
      </c>
      <c r="F387" s="314">
        <f>+'Distribution Pivot Table'!AD$278*100</f>
        <v>31.780821917808222</v>
      </c>
      <c r="G387" s="312">
        <f>+'Distribution Pivot Table'!AD$280*100</f>
        <v>5.7534246575342465</v>
      </c>
      <c r="H387" s="312">
        <f>+'Distribution Pivot Table'!AD$282*100</f>
        <v>0</v>
      </c>
      <c r="I387" s="313">
        <f t="shared" ref="I387:I390" si="214">SUM(F387:H387)</f>
        <v>37.534246575342465</v>
      </c>
      <c r="J387" s="314">
        <f>+'Distribution Pivot Table'!AD$284*100</f>
        <v>4.9315068493150687</v>
      </c>
      <c r="K387" s="312">
        <f>+'Distribution Pivot Table'!AD$286*100</f>
        <v>11.78082191780822</v>
      </c>
      <c r="L387" s="312">
        <f>+'Distribution Pivot Table'!AD$288*100</f>
        <v>0</v>
      </c>
      <c r="M387" s="315">
        <f t="shared" ref="M387:M390" si="215">SUM(J387:L387)</f>
        <v>16.712328767123289</v>
      </c>
      <c r="N387" s="314">
        <f>+'Distribution Pivot Table'!AD$290*100</f>
        <v>39.452054794520549</v>
      </c>
      <c r="O387" s="316">
        <f t="shared" ref="O387:P390" si="216">+B387+F387+J387</f>
        <v>42.739726027397268</v>
      </c>
      <c r="P387" s="317">
        <f t="shared" si="216"/>
        <v>17.808219178082194</v>
      </c>
      <c r="Q387" s="317">
        <f t="shared" ref="Q387:Q390" si="217">+D387+H387+L387+N387</f>
        <v>39.452054794520549</v>
      </c>
      <c r="R387" s="302">
        <f t="shared" si="204"/>
        <v>100</v>
      </c>
      <c r="S387" s="302">
        <f t="shared" si="205"/>
        <v>100.00000000000001</v>
      </c>
      <c r="T387" s="68"/>
      <c r="U387" s="68"/>
      <c r="V387" s="68"/>
      <c r="W387" s="302"/>
    </row>
    <row r="388" spans="1:23">
      <c r="A388" s="229" t="s">
        <v>948</v>
      </c>
      <c r="B388" s="312">
        <f>+'Distribution Pivot Table'!AD294*100</f>
        <v>8.5924713584288046</v>
      </c>
      <c r="C388" s="312">
        <f>+'Distribution Pivot Table'!AD296*100</f>
        <v>3.5597381342062198</v>
      </c>
      <c r="D388" s="312">
        <f>+'Distribution Pivot Table'!AD298*100</f>
        <v>0</v>
      </c>
      <c r="E388" s="313">
        <f t="shared" si="199"/>
        <v>12.152209492635023</v>
      </c>
      <c r="F388" s="314">
        <f>+'Distribution Pivot Table'!AD300*100</f>
        <v>24.672667757774143</v>
      </c>
      <c r="G388" s="312">
        <f>+'Distribution Pivot Table'!AD302*100</f>
        <v>8.8379705400981994</v>
      </c>
      <c r="H388" s="312">
        <f>+'Distribution Pivot Table'!AD304*100</f>
        <v>0</v>
      </c>
      <c r="I388" s="313">
        <f t="shared" si="214"/>
        <v>33.51063829787234</v>
      </c>
      <c r="J388" s="314">
        <f>+'Distribution Pivot Table'!AD306*100</f>
        <v>18.862520458265138</v>
      </c>
      <c r="K388" s="312">
        <f>+'Distribution Pivot Table'!AD308*100</f>
        <v>19.230769230769234</v>
      </c>
      <c r="L388" s="312">
        <f>+'Distribution Pivot Table'!AD310*100</f>
        <v>0</v>
      </c>
      <c r="M388" s="315">
        <f t="shared" si="215"/>
        <v>38.093289689034371</v>
      </c>
      <c r="N388" s="314">
        <f>+'Distribution Pivot Table'!AD312*100</f>
        <v>16.243862520458265</v>
      </c>
      <c r="O388" s="316">
        <f t="shared" si="216"/>
        <v>52.127659574468083</v>
      </c>
      <c r="P388" s="317">
        <f t="shared" si="216"/>
        <v>31.628477905073652</v>
      </c>
      <c r="Q388" s="317">
        <f t="shared" si="217"/>
        <v>16.243862520458265</v>
      </c>
      <c r="R388" s="302">
        <f t="shared" si="204"/>
        <v>100</v>
      </c>
      <c r="S388" s="302">
        <f t="shared" si="205"/>
        <v>100</v>
      </c>
      <c r="T388" s="68"/>
      <c r="U388" s="68"/>
      <c r="V388" s="68"/>
      <c r="W388" s="302"/>
    </row>
    <row r="389" spans="1:23">
      <c r="A389" s="229" t="s">
        <v>949</v>
      </c>
      <c r="B389" s="312">
        <f>+'Distribution Pivot Table'!AD316*100</f>
        <v>22.210884353741498</v>
      </c>
      <c r="C389" s="312">
        <f>+'Distribution Pivot Table'!AD318*100</f>
        <v>6.5306122448979593</v>
      </c>
      <c r="D389" s="312">
        <f>+'Distribution Pivot Table'!AD320*100</f>
        <v>0</v>
      </c>
      <c r="E389" s="313">
        <f t="shared" si="199"/>
        <v>28.741496598639458</v>
      </c>
      <c r="F389" s="314">
        <f>+'Distribution Pivot Table'!AD322*100</f>
        <v>16.49659863945578</v>
      </c>
      <c r="G389" s="312">
        <f>+'Distribution Pivot Table'!AD324*100</f>
        <v>15.136054421768709</v>
      </c>
      <c r="H389" s="312">
        <f>+'Distribution Pivot Table'!AD326*100</f>
        <v>0</v>
      </c>
      <c r="I389" s="313">
        <f t="shared" si="214"/>
        <v>31.632653061224488</v>
      </c>
      <c r="J389" s="314">
        <f>+'Distribution Pivot Table'!AD328*100</f>
        <v>4.4557823129251704</v>
      </c>
      <c r="K389" s="312">
        <f>+'Distribution Pivot Table'!AD330*100</f>
        <v>8.8775510204081627</v>
      </c>
      <c r="L389" s="312">
        <f>+'Distribution Pivot Table'!AD332*100</f>
        <v>0</v>
      </c>
      <c r="M389" s="315">
        <f t="shared" si="215"/>
        <v>13.333333333333332</v>
      </c>
      <c r="N389" s="314">
        <f>+'Distribution Pivot Table'!AD334*100</f>
        <v>26.054421768707481</v>
      </c>
      <c r="O389" s="316">
        <f t="shared" si="216"/>
        <v>43.163265306122447</v>
      </c>
      <c r="P389" s="317">
        <f t="shared" si="216"/>
        <v>30.544217687074831</v>
      </c>
      <c r="Q389" s="317">
        <f t="shared" si="217"/>
        <v>26.054421768707481</v>
      </c>
      <c r="R389" s="302">
        <f t="shared" si="204"/>
        <v>99.761904761904759</v>
      </c>
      <c r="S389" s="302">
        <f t="shared" si="205"/>
        <v>99.761904761904759</v>
      </c>
      <c r="T389" s="68"/>
      <c r="U389" s="68"/>
      <c r="V389" s="68"/>
      <c r="W389" s="302"/>
    </row>
    <row r="390" spans="1:23">
      <c r="A390" s="238" t="s">
        <v>950</v>
      </c>
      <c r="B390" s="326">
        <f>+'Distribution Pivot Table'!AD338*100</f>
        <v>7.3469387755102051</v>
      </c>
      <c r="C390" s="326">
        <f>+'Distribution Pivot Table'!AD340*100</f>
        <v>0.81632653061224492</v>
      </c>
      <c r="D390" s="326">
        <f>+'Distribution Pivot Table'!AD342*100</f>
        <v>0</v>
      </c>
      <c r="E390" s="328">
        <f t="shared" si="199"/>
        <v>8.1632653061224509</v>
      </c>
      <c r="F390" s="329">
        <f>+'Distribution Pivot Table'!AD344*100</f>
        <v>38.571428571428577</v>
      </c>
      <c r="G390" s="326">
        <f>+'Distribution Pivot Table'!AD346*100</f>
        <v>7.3469387755102051</v>
      </c>
      <c r="H390" s="326">
        <f>+'Distribution Pivot Table'!AD348*100</f>
        <v>0</v>
      </c>
      <c r="I390" s="328">
        <f t="shared" si="214"/>
        <v>45.91836734693878</v>
      </c>
      <c r="J390" s="329">
        <f>+'Distribution Pivot Table'!AD350*100</f>
        <v>27.89115646258503</v>
      </c>
      <c r="K390" s="326">
        <f>+'Distribution Pivot Table'!AD352*100</f>
        <v>13.333333333333334</v>
      </c>
      <c r="L390" s="326">
        <f>+'Distribution Pivot Table'!AD354*100</f>
        <v>0</v>
      </c>
      <c r="M390" s="330">
        <f t="shared" si="215"/>
        <v>41.224489795918366</v>
      </c>
      <c r="N390" s="329">
        <f>+'Distribution Pivot Table'!AD356*100</f>
        <v>4.6938775510204085</v>
      </c>
      <c r="O390" s="331">
        <f t="shared" si="216"/>
        <v>73.80952380952381</v>
      </c>
      <c r="P390" s="332">
        <f t="shared" si="216"/>
        <v>21.496598639455783</v>
      </c>
      <c r="Q390" s="332">
        <f t="shared" si="217"/>
        <v>4.6938775510204085</v>
      </c>
      <c r="R390" s="302">
        <f t="shared" si="204"/>
        <v>100</v>
      </c>
      <c r="S390" s="302">
        <f t="shared" si="205"/>
        <v>100</v>
      </c>
      <c r="T390" s="68"/>
      <c r="U390" s="68"/>
      <c r="V390" s="68"/>
      <c r="W390" s="302"/>
    </row>
    <row r="391" spans="1:23">
      <c r="A391" s="242" t="s">
        <v>951</v>
      </c>
      <c r="B391" s="229"/>
      <c r="C391" s="229"/>
      <c r="D391" s="229"/>
      <c r="E391" s="229"/>
    </row>
    <row r="392" spans="1:23">
      <c r="A392" s="242" t="s">
        <v>1009</v>
      </c>
      <c r="B392" s="229"/>
      <c r="C392" s="229"/>
      <c r="D392" s="229"/>
      <c r="E392" s="229"/>
    </row>
    <row r="393" spans="1:23">
      <c r="A393" s="242"/>
      <c r="B393" s="272"/>
      <c r="C393" s="272"/>
      <c r="D393" s="272"/>
      <c r="E393" s="333"/>
      <c r="F393" s="272"/>
      <c r="G393" s="272"/>
      <c r="H393" s="272"/>
      <c r="I393" s="333"/>
      <c r="J393" s="272"/>
      <c r="K393" s="272"/>
      <c r="L393" s="272"/>
      <c r="M393" s="333"/>
      <c r="N393" s="272"/>
      <c r="O393" s="245"/>
      <c r="P393" s="245"/>
      <c r="R393" s="67"/>
    </row>
    <row r="394" spans="1:23">
      <c r="Q394" s="244" t="s">
        <v>1303</v>
      </c>
    </row>
  </sheetData>
  <mergeCells count="48">
    <mergeCell ref="N334:N336"/>
    <mergeCell ref="O334:O336"/>
    <mergeCell ref="P334:P336"/>
    <mergeCell ref="Q334:Q336"/>
    <mergeCell ref="N367:N369"/>
    <mergeCell ref="O367:O369"/>
    <mergeCell ref="P367:P369"/>
    <mergeCell ref="Q367:Q369"/>
    <mergeCell ref="N268:N270"/>
    <mergeCell ref="O268:O270"/>
    <mergeCell ref="P268:P270"/>
    <mergeCell ref="Q268:Q270"/>
    <mergeCell ref="N301:N303"/>
    <mergeCell ref="O301:O303"/>
    <mergeCell ref="P301:P303"/>
    <mergeCell ref="Q301:Q303"/>
    <mergeCell ref="N202:N204"/>
    <mergeCell ref="O202:O204"/>
    <mergeCell ref="P202:P204"/>
    <mergeCell ref="Q202:Q204"/>
    <mergeCell ref="N235:N237"/>
    <mergeCell ref="O235:O237"/>
    <mergeCell ref="P235:P237"/>
    <mergeCell ref="Q235:Q237"/>
    <mergeCell ref="N136:N138"/>
    <mergeCell ref="O136:O138"/>
    <mergeCell ref="P136:P138"/>
    <mergeCell ref="Q136:Q138"/>
    <mergeCell ref="N169:N171"/>
    <mergeCell ref="O169:O171"/>
    <mergeCell ref="P169:P171"/>
    <mergeCell ref="Q169:Q171"/>
    <mergeCell ref="N70:N72"/>
    <mergeCell ref="O70:O72"/>
    <mergeCell ref="P70:P72"/>
    <mergeCell ref="Q70:Q72"/>
    <mergeCell ref="N103:N105"/>
    <mergeCell ref="O103:O105"/>
    <mergeCell ref="P103:P105"/>
    <mergeCell ref="Q103:Q105"/>
    <mergeCell ref="N6:N8"/>
    <mergeCell ref="O6:O8"/>
    <mergeCell ref="P6:P8"/>
    <mergeCell ref="Q6:Q8"/>
    <mergeCell ref="N38:N40"/>
    <mergeCell ref="O38:O40"/>
    <mergeCell ref="P38:P40"/>
    <mergeCell ref="Q38:Q40"/>
  </mergeCells>
  <conditionalFormatting sqref="R12:S29">
    <cfRule type="cellIs" dxfId="51" priority="2" operator="notEqual">
      <formula>100</formula>
    </cfRule>
  </conditionalFormatting>
  <conditionalFormatting sqref="R44:S61">
    <cfRule type="cellIs" dxfId="50" priority="21" operator="notEqual">
      <formula>100</formula>
    </cfRule>
  </conditionalFormatting>
  <conditionalFormatting sqref="R76:S93">
    <cfRule type="cellIs" dxfId="49" priority="20" operator="notEqual">
      <formula>100</formula>
    </cfRule>
  </conditionalFormatting>
  <conditionalFormatting sqref="R109:S126">
    <cfRule type="cellIs" dxfId="48" priority="19" operator="notEqual">
      <formula>100</formula>
    </cfRule>
  </conditionalFormatting>
  <conditionalFormatting sqref="R142:S159">
    <cfRule type="cellIs" dxfId="47" priority="18" operator="notEqual">
      <formula>100</formula>
    </cfRule>
  </conditionalFormatting>
  <conditionalFormatting sqref="R175:S192">
    <cfRule type="cellIs" dxfId="46" priority="17" operator="notEqual">
      <formula>100</formula>
    </cfRule>
  </conditionalFormatting>
  <conditionalFormatting sqref="R208:S225">
    <cfRule type="cellIs" dxfId="45" priority="16" operator="notEqual">
      <formula>100</formula>
    </cfRule>
  </conditionalFormatting>
  <conditionalFormatting sqref="R241:S258">
    <cfRule type="cellIs" dxfId="44" priority="15" operator="notEqual">
      <formula>100</formula>
    </cfRule>
  </conditionalFormatting>
  <conditionalFormatting sqref="R274:S291">
    <cfRule type="cellIs" dxfId="43" priority="14" operator="notEqual">
      <formula>100</formula>
    </cfRule>
  </conditionalFormatting>
  <conditionalFormatting sqref="R307:S324">
    <cfRule type="cellIs" dxfId="42" priority="8" operator="notEqual">
      <formula>100</formula>
    </cfRule>
  </conditionalFormatting>
  <conditionalFormatting sqref="R340:S357">
    <cfRule type="cellIs" dxfId="41" priority="6" operator="notEqual">
      <formula>100</formula>
    </cfRule>
  </conditionalFormatting>
  <conditionalFormatting sqref="R373:S390">
    <cfRule type="cellIs" dxfId="40" priority="4" operator="notEqual">
      <formula>100</formula>
    </cfRule>
  </conditionalFormatting>
  <conditionalFormatting sqref="W12:W29">
    <cfRule type="cellIs" dxfId="39" priority="1" operator="notEqual">
      <formula>100</formula>
    </cfRule>
  </conditionalFormatting>
  <conditionalFormatting sqref="W241:W258">
    <cfRule type="cellIs" dxfId="38" priority="9" operator="notEqual">
      <formula>100</formula>
    </cfRule>
  </conditionalFormatting>
  <conditionalFormatting sqref="W274:W291">
    <cfRule type="cellIs" dxfId="37" priority="13" operator="notEqual">
      <formula>100</formula>
    </cfRule>
  </conditionalFormatting>
  <conditionalFormatting sqref="W307:W324">
    <cfRule type="cellIs" dxfId="36" priority="7" operator="notEqual">
      <formula>100</formula>
    </cfRule>
  </conditionalFormatting>
  <conditionalFormatting sqref="W340:W357">
    <cfRule type="cellIs" dxfId="35" priority="5" operator="notEqual">
      <formula>100</formula>
    </cfRule>
  </conditionalFormatting>
  <conditionalFormatting sqref="W373:W390">
    <cfRule type="cellIs" dxfId="34" priority="3" operator="notEqual">
      <formula>100</formula>
    </cfRule>
  </conditionalFormatting>
  <printOptions horizontalCentered="1"/>
  <pageMargins left="0.5" right="0.5" top="1" bottom="0.75" header="0.5" footer="0.5"/>
  <pageSetup scale="94"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EC72-41B9-4D42-B1F0-26F495552A81}">
  <dimension ref="A2:AE549"/>
  <sheetViews>
    <sheetView workbookViewId="0"/>
  </sheetViews>
  <sheetFormatPr defaultColWidth="9" defaultRowHeight="12.75"/>
  <cols>
    <col min="1" max="1" width="4.109375" style="67" customWidth="1"/>
    <col min="2" max="2" width="17.6640625" style="67" customWidth="1"/>
    <col min="3" max="8" width="9" style="67" customWidth="1"/>
    <col min="9" max="9" width="10.6640625" style="67" customWidth="1"/>
    <col min="10" max="13" width="8.6640625" style="67" customWidth="1"/>
    <col min="14" max="14" width="10.33203125" style="67" customWidth="1"/>
    <col min="15" max="15" width="7" style="67" customWidth="1"/>
    <col min="16" max="16" width="8.6640625" style="67" customWidth="1"/>
    <col min="17" max="18" width="1.88671875" style="67" customWidth="1"/>
    <col min="19" max="19" width="6.6640625" style="67" customWidth="1"/>
    <col min="20" max="20" width="6.109375" style="67" customWidth="1"/>
    <col min="21" max="21" width="6.77734375" style="67" customWidth="1"/>
    <col min="22" max="23" width="6.44140625" style="67" customWidth="1"/>
    <col min="24" max="24" width="7" style="67" customWidth="1"/>
    <col min="25" max="25" width="6.6640625" style="67" customWidth="1"/>
    <col min="26" max="30" width="5.77734375" style="67" customWidth="1"/>
    <col min="31" max="16384" width="9" style="67"/>
  </cols>
  <sheetData>
    <row r="2" spans="1:30">
      <c r="C2" s="123"/>
    </row>
    <row r="3" spans="1:30">
      <c r="A3" s="85"/>
      <c r="B3" s="73"/>
      <c r="C3" s="72"/>
      <c r="D3" s="73"/>
      <c r="E3" s="73"/>
      <c r="F3" s="73"/>
      <c r="G3" s="73"/>
      <c r="H3" s="73"/>
      <c r="I3" s="73"/>
      <c r="J3" s="73"/>
      <c r="K3" s="73"/>
      <c r="L3" s="73"/>
      <c r="M3" s="73"/>
      <c r="N3" s="73"/>
      <c r="O3" s="73"/>
      <c r="P3" s="74"/>
    </row>
    <row r="4" spans="1:30">
      <c r="A4" s="77"/>
      <c r="B4" s="78"/>
      <c r="C4" s="72"/>
      <c r="D4" s="73"/>
      <c r="E4" s="73"/>
      <c r="F4" s="73"/>
      <c r="G4" s="73"/>
      <c r="H4" s="73"/>
      <c r="I4" s="72"/>
      <c r="J4" s="72"/>
      <c r="K4" s="73"/>
      <c r="L4" s="73"/>
      <c r="M4" s="73"/>
      <c r="N4" s="72"/>
      <c r="O4" s="72"/>
      <c r="P4" s="81"/>
      <c r="S4" s="125"/>
      <c r="T4" s="126"/>
      <c r="U4" s="126"/>
      <c r="V4" s="126"/>
      <c r="W4" s="126"/>
      <c r="X4" s="126"/>
      <c r="Y4" s="127"/>
      <c r="Z4" s="125"/>
      <c r="AA4" s="126"/>
      <c r="AB4" s="126"/>
      <c r="AC4" s="126"/>
      <c r="AD4" s="127"/>
    </row>
    <row r="5" spans="1:30">
      <c r="A5" s="85"/>
      <c r="B5" s="72"/>
      <c r="C5" s="72"/>
      <c r="D5" s="85"/>
      <c r="E5" s="85"/>
      <c r="F5" s="85"/>
      <c r="G5" s="85"/>
      <c r="H5" s="85"/>
      <c r="I5" s="193"/>
      <c r="J5" s="72"/>
      <c r="K5" s="85"/>
      <c r="L5" s="85"/>
      <c r="M5" s="85"/>
      <c r="N5" s="193"/>
      <c r="O5" s="72"/>
      <c r="P5" s="87"/>
      <c r="S5" s="125"/>
      <c r="T5" s="130"/>
      <c r="U5" s="130"/>
      <c r="V5" s="130"/>
      <c r="W5" s="130"/>
      <c r="X5" s="130"/>
      <c r="Y5" s="194"/>
      <c r="Z5" s="125"/>
      <c r="AA5" s="130"/>
      <c r="AB5" s="130"/>
      <c r="AC5" s="130"/>
      <c r="AD5" s="194"/>
    </row>
    <row r="6" spans="1:30">
      <c r="A6" s="85"/>
      <c r="B6" s="72"/>
      <c r="C6" s="90"/>
      <c r="D6" s="91"/>
      <c r="E6" s="91"/>
      <c r="F6" s="91"/>
      <c r="G6" s="91"/>
      <c r="H6" s="91"/>
      <c r="I6" s="90"/>
      <c r="J6" s="90"/>
      <c r="K6" s="91"/>
      <c r="L6" s="91"/>
      <c r="M6" s="91"/>
      <c r="N6" s="90"/>
      <c r="O6" s="90"/>
      <c r="P6" s="92"/>
      <c r="Q6" s="99"/>
      <c r="R6" s="99"/>
      <c r="S6" s="136"/>
      <c r="Y6" s="137"/>
      <c r="AD6" s="137"/>
    </row>
    <row r="7" spans="1:30">
      <c r="A7" s="77"/>
      <c r="B7" s="97"/>
      <c r="C7" s="98"/>
      <c r="D7" s="99"/>
      <c r="E7" s="99"/>
      <c r="F7" s="99"/>
      <c r="G7" s="99"/>
      <c r="H7" s="99"/>
      <c r="I7" s="98"/>
      <c r="J7" s="98"/>
      <c r="K7" s="99"/>
      <c r="L7" s="99"/>
      <c r="M7" s="99"/>
      <c r="N7" s="98"/>
      <c r="O7" s="98"/>
      <c r="P7" s="100"/>
      <c r="Q7" s="99"/>
      <c r="R7" s="99"/>
      <c r="S7" s="142"/>
      <c r="T7" s="142"/>
      <c r="U7" s="142"/>
      <c r="V7" s="142"/>
      <c r="W7" s="142"/>
      <c r="X7" s="142"/>
      <c r="Y7" s="143"/>
      <c r="Z7" s="142"/>
      <c r="AA7" s="142"/>
      <c r="AB7" s="142"/>
      <c r="AC7" s="142"/>
      <c r="AD7" s="143"/>
    </row>
    <row r="8" spans="1:30">
      <c r="A8" s="77"/>
      <c r="B8" s="97"/>
      <c r="C8" s="98"/>
      <c r="D8" s="99"/>
      <c r="E8" s="99"/>
      <c r="F8" s="99"/>
      <c r="G8" s="99"/>
      <c r="H8" s="99"/>
      <c r="I8" s="98"/>
      <c r="J8" s="98"/>
      <c r="K8" s="99"/>
      <c r="L8" s="99"/>
      <c r="M8" s="99"/>
      <c r="N8" s="98"/>
      <c r="O8" s="98"/>
      <c r="P8" s="100"/>
      <c r="Q8" s="99"/>
      <c r="R8" s="99"/>
      <c r="Y8" s="137"/>
      <c r="AD8" s="137"/>
    </row>
    <row r="9" spans="1:30">
      <c r="A9" s="77"/>
      <c r="B9" s="97"/>
      <c r="C9" s="98"/>
      <c r="D9" s="99"/>
      <c r="E9" s="99"/>
      <c r="F9" s="99"/>
      <c r="G9" s="99"/>
      <c r="H9" s="99"/>
      <c r="I9" s="98"/>
      <c r="J9" s="98"/>
      <c r="K9" s="99"/>
      <c r="L9" s="99"/>
      <c r="M9" s="99"/>
      <c r="N9" s="98"/>
      <c r="O9" s="98"/>
      <c r="P9" s="100"/>
      <c r="Q9" s="99"/>
      <c r="R9" s="99"/>
      <c r="S9" s="142"/>
      <c r="T9" s="142"/>
      <c r="U9" s="142"/>
      <c r="V9" s="142"/>
      <c r="W9" s="142"/>
      <c r="X9" s="142"/>
      <c r="Y9" s="143"/>
      <c r="Z9" s="142"/>
      <c r="AA9" s="142"/>
      <c r="AB9" s="142"/>
      <c r="AC9" s="142"/>
      <c r="AD9" s="143"/>
    </row>
    <row r="10" spans="1:30">
      <c r="A10" s="77"/>
      <c r="B10" s="97"/>
      <c r="C10" s="98"/>
      <c r="D10" s="99"/>
      <c r="E10" s="99"/>
      <c r="F10" s="99"/>
      <c r="G10" s="99"/>
      <c r="H10" s="99"/>
      <c r="I10" s="98"/>
      <c r="J10" s="98"/>
      <c r="K10" s="99"/>
      <c r="L10" s="99"/>
      <c r="M10" s="99"/>
      <c r="N10" s="98"/>
      <c r="O10" s="98"/>
      <c r="P10" s="100"/>
      <c r="Q10" s="99"/>
      <c r="R10" s="99"/>
      <c r="Y10" s="137"/>
      <c r="AD10" s="137"/>
    </row>
    <row r="11" spans="1:30">
      <c r="A11" s="77"/>
      <c r="B11" s="97"/>
      <c r="C11" s="98"/>
      <c r="D11" s="99"/>
      <c r="E11" s="99"/>
      <c r="F11" s="99"/>
      <c r="G11" s="99"/>
      <c r="H11" s="99"/>
      <c r="I11" s="98"/>
      <c r="J11" s="98"/>
      <c r="K11" s="99"/>
      <c r="L11" s="99"/>
      <c r="M11" s="99"/>
      <c r="N11" s="98"/>
      <c r="O11" s="98"/>
      <c r="P11" s="100"/>
      <c r="Q11" s="99"/>
      <c r="R11" s="99"/>
      <c r="S11" s="142"/>
      <c r="T11" s="142"/>
      <c r="U11" s="142"/>
      <c r="V11" s="142"/>
      <c r="W11" s="142"/>
      <c r="X11" s="142"/>
      <c r="Y11" s="143"/>
      <c r="Z11" s="142"/>
      <c r="AA11" s="142"/>
      <c r="AB11" s="142"/>
      <c r="AC11" s="142"/>
      <c r="AD11" s="143"/>
    </row>
    <row r="12" spans="1:30">
      <c r="A12" s="77"/>
      <c r="B12" s="97"/>
      <c r="C12" s="98"/>
      <c r="D12" s="99"/>
      <c r="E12" s="99"/>
      <c r="F12" s="99"/>
      <c r="G12" s="99"/>
      <c r="H12" s="99"/>
      <c r="I12" s="98"/>
      <c r="J12" s="98"/>
      <c r="K12" s="99"/>
      <c r="L12" s="99"/>
      <c r="M12" s="99"/>
      <c r="N12" s="98"/>
      <c r="O12" s="98"/>
      <c r="P12" s="100"/>
      <c r="Q12" s="99"/>
      <c r="R12" s="99"/>
      <c r="Y12" s="137"/>
      <c r="AD12" s="137"/>
    </row>
    <row r="13" spans="1:30">
      <c r="A13" s="77"/>
      <c r="B13" s="97"/>
      <c r="C13" s="98"/>
      <c r="D13" s="99"/>
      <c r="E13" s="99"/>
      <c r="F13" s="99"/>
      <c r="G13" s="99"/>
      <c r="H13" s="99"/>
      <c r="I13" s="98"/>
      <c r="J13" s="98"/>
      <c r="K13" s="99"/>
      <c r="L13" s="99"/>
      <c r="M13" s="99"/>
      <c r="N13" s="98"/>
      <c r="O13" s="98"/>
      <c r="P13" s="100"/>
      <c r="Q13" s="99"/>
      <c r="R13" s="99"/>
      <c r="S13" s="142"/>
      <c r="T13" s="142"/>
      <c r="U13" s="142"/>
      <c r="V13" s="142"/>
      <c r="W13" s="142"/>
      <c r="X13" s="142"/>
      <c r="Y13" s="143"/>
      <c r="Z13" s="142"/>
      <c r="AA13" s="142"/>
      <c r="AB13" s="142"/>
      <c r="AC13" s="142"/>
      <c r="AD13" s="143"/>
    </row>
    <row r="14" spans="1:30">
      <c r="A14" s="77"/>
      <c r="B14" s="97"/>
      <c r="C14" s="98"/>
      <c r="D14" s="99"/>
      <c r="E14" s="99"/>
      <c r="F14" s="99"/>
      <c r="G14" s="99"/>
      <c r="H14" s="99"/>
      <c r="I14" s="98"/>
      <c r="J14" s="98"/>
      <c r="K14" s="99"/>
      <c r="L14" s="99"/>
      <c r="M14" s="99"/>
      <c r="N14" s="98"/>
      <c r="O14" s="98"/>
      <c r="P14" s="100"/>
      <c r="Q14" s="99"/>
      <c r="R14" s="99"/>
      <c r="Y14" s="137"/>
      <c r="AD14" s="137"/>
    </row>
    <row r="15" spans="1:30">
      <c r="A15" s="77"/>
      <c r="B15" s="97"/>
      <c r="C15" s="98"/>
      <c r="D15" s="99"/>
      <c r="E15" s="99"/>
      <c r="F15" s="99"/>
      <c r="G15" s="99"/>
      <c r="H15" s="99"/>
      <c r="I15" s="98"/>
      <c r="J15" s="98"/>
      <c r="K15" s="99"/>
      <c r="L15" s="99"/>
      <c r="M15" s="99"/>
      <c r="N15" s="98"/>
      <c r="O15" s="98"/>
      <c r="P15" s="100"/>
      <c r="Q15" s="99"/>
      <c r="R15" s="99"/>
      <c r="S15" s="142"/>
      <c r="T15" s="142"/>
      <c r="U15" s="142"/>
      <c r="V15" s="142"/>
      <c r="W15" s="142"/>
      <c r="X15" s="142"/>
      <c r="Y15" s="143"/>
      <c r="Z15" s="142"/>
      <c r="AA15" s="142"/>
      <c r="AB15" s="142"/>
      <c r="AC15" s="142"/>
      <c r="AD15" s="143"/>
    </row>
    <row r="16" spans="1:30">
      <c r="A16" s="77"/>
      <c r="B16" s="97"/>
      <c r="C16" s="98"/>
      <c r="D16" s="99"/>
      <c r="E16" s="99"/>
      <c r="F16" s="99"/>
      <c r="G16" s="99"/>
      <c r="H16" s="99"/>
      <c r="I16" s="98"/>
      <c r="J16" s="98"/>
      <c r="K16" s="99"/>
      <c r="L16" s="99"/>
      <c r="M16" s="99"/>
      <c r="N16" s="98"/>
      <c r="O16" s="98"/>
      <c r="P16" s="100"/>
      <c r="Q16" s="99"/>
      <c r="R16" s="99"/>
      <c r="Y16" s="137"/>
      <c r="AD16" s="137"/>
    </row>
    <row r="17" spans="1:30">
      <c r="A17" s="77"/>
      <c r="B17" s="97"/>
      <c r="C17" s="98"/>
      <c r="D17" s="99"/>
      <c r="E17" s="99"/>
      <c r="F17" s="99"/>
      <c r="G17" s="99"/>
      <c r="H17" s="99"/>
      <c r="I17" s="98"/>
      <c r="J17" s="98"/>
      <c r="K17" s="99"/>
      <c r="L17" s="99"/>
      <c r="M17" s="99"/>
      <c r="N17" s="98"/>
      <c r="O17" s="98"/>
      <c r="P17" s="100"/>
      <c r="Q17" s="99"/>
      <c r="R17" s="99"/>
      <c r="S17" s="142"/>
      <c r="T17" s="142"/>
      <c r="U17" s="142"/>
      <c r="V17" s="142"/>
      <c r="W17" s="142"/>
      <c r="X17" s="142"/>
      <c r="Y17" s="143"/>
      <c r="Z17" s="142"/>
      <c r="AA17" s="142"/>
      <c r="AB17" s="142"/>
      <c r="AC17" s="142"/>
      <c r="AD17" s="143"/>
    </row>
    <row r="18" spans="1:30">
      <c r="A18" s="77"/>
      <c r="B18" s="97"/>
      <c r="C18" s="98"/>
      <c r="D18" s="99"/>
      <c r="E18" s="99"/>
      <c r="F18" s="99"/>
      <c r="G18" s="99"/>
      <c r="H18" s="99"/>
      <c r="I18" s="98"/>
      <c r="J18" s="98"/>
      <c r="K18" s="99"/>
      <c r="L18" s="99"/>
      <c r="M18" s="99"/>
      <c r="N18" s="98"/>
      <c r="O18" s="98"/>
      <c r="P18" s="100"/>
      <c r="Q18" s="99"/>
      <c r="R18" s="99"/>
      <c r="Y18" s="137"/>
      <c r="AD18" s="137"/>
    </row>
    <row r="19" spans="1:30">
      <c r="A19" s="77"/>
      <c r="B19" s="97"/>
      <c r="C19" s="98"/>
      <c r="D19" s="99"/>
      <c r="E19" s="99"/>
      <c r="F19" s="99"/>
      <c r="G19" s="99"/>
      <c r="H19" s="99"/>
      <c r="I19" s="98"/>
      <c r="J19" s="98"/>
      <c r="K19" s="99"/>
      <c r="L19" s="99"/>
      <c r="M19" s="99"/>
      <c r="N19" s="98"/>
      <c r="O19" s="98"/>
      <c r="P19" s="100"/>
      <c r="Q19" s="99"/>
      <c r="R19" s="99"/>
      <c r="S19" s="142"/>
      <c r="T19" s="142"/>
      <c r="U19" s="142"/>
      <c r="V19" s="142"/>
      <c r="W19" s="142"/>
      <c r="X19" s="142"/>
      <c r="Y19" s="143"/>
      <c r="Z19" s="142"/>
      <c r="AA19" s="142"/>
      <c r="AB19" s="142"/>
      <c r="AC19" s="142"/>
      <c r="AD19" s="143"/>
    </row>
    <row r="20" spans="1:30">
      <c r="A20" s="77"/>
      <c r="B20" s="97"/>
      <c r="C20" s="98"/>
      <c r="D20" s="99"/>
      <c r="E20" s="99"/>
      <c r="F20" s="99"/>
      <c r="G20" s="99"/>
      <c r="H20" s="99"/>
      <c r="I20" s="98"/>
      <c r="J20" s="98"/>
      <c r="K20" s="99"/>
      <c r="L20" s="99"/>
      <c r="M20" s="99"/>
      <c r="N20" s="98"/>
      <c r="O20" s="98"/>
      <c r="P20" s="100"/>
      <c r="Q20" s="99"/>
      <c r="R20" s="99"/>
      <c r="Y20" s="137"/>
      <c r="AD20" s="137"/>
    </row>
    <row r="21" spans="1:30">
      <c r="A21" s="77"/>
      <c r="B21" s="97"/>
      <c r="C21" s="98"/>
      <c r="D21" s="99"/>
      <c r="E21" s="99"/>
      <c r="F21" s="99"/>
      <c r="G21" s="99"/>
      <c r="H21" s="99"/>
      <c r="I21" s="98"/>
      <c r="J21" s="98"/>
      <c r="K21" s="99"/>
      <c r="L21" s="99"/>
      <c r="M21" s="99"/>
      <c r="N21" s="98"/>
      <c r="O21" s="98"/>
      <c r="P21" s="100"/>
      <c r="Q21" s="99"/>
      <c r="R21" s="99"/>
      <c r="S21" s="142"/>
      <c r="T21" s="142"/>
      <c r="U21" s="142"/>
      <c r="V21" s="142"/>
      <c r="W21" s="142"/>
      <c r="X21" s="142"/>
      <c r="Y21" s="143"/>
      <c r="Z21" s="142"/>
      <c r="AA21" s="142"/>
      <c r="AB21" s="142"/>
      <c r="AC21" s="142"/>
      <c r="AD21" s="143"/>
    </row>
    <row r="22" spans="1:30">
      <c r="A22" s="77"/>
      <c r="B22" s="97"/>
      <c r="C22" s="98"/>
      <c r="D22" s="99"/>
      <c r="E22" s="99"/>
      <c r="F22" s="99"/>
      <c r="G22" s="99"/>
      <c r="H22" s="99"/>
      <c r="I22" s="98"/>
      <c r="J22" s="98"/>
      <c r="K22" s="99"/>
      <c r="L22" s="99"/>
      <c r="M22" s="99"/>
      <c r="N22" s="98"/>
      <c r="O22" s="98"/>
      <c r="P22" s="100"/>
      <c r="Q22" s="99"/>
      <c r="R22" s="99"/>
      <c r="Y22" s="137"/>
      <c r="AD22" s="137"/>
    </row>
    <row r="23" spans="1:30">
      <c r="A23" s="77"/>
      <c r="B23" s="97"/>
      <c r="C23" s="98"/>
      <c r="D23" s="99"/>
      <c r="E23" s="99"/>
      <c r="F23" s="99"/>
      <c r="G23" s="99"/>
      <c r="H23" s="99"/>
      <c r="I23" s="98"/>
      <c r="J23" s="98"/>
      <c r="K23" s="99"/>
      <c r="L23" s="99"/>
      <c r="M23" s="99"/>
      <c r="N23" s="98"/>
      <c r="O23" s="98"/>
      <c r="P23" s="100"/>
      <c r="Q23" s="99"/>
      <c r="R23" s="99"/>
      <c r="S23" s="142"/>
      <c r="T23" s="142"/>
      <c r="U23" s="142"/>
      <c r="V23" s="142"/>
      <c r="W23" s="142"/>
      <c r="X23" s="142"/>
      <c r="Y23" s="143"/>
      <c r="Z23" s="142"/>
      <c r="AA23" s="142"/>
      <c r="AB23" s="142"/>
      <c r="AC23" s="142"/>
      <c r="AD23" s="143"/>
    </row>
    <row r="24" spans="1:30">
      <c r="A24" s="77"/>
      <c r="B24" s="97"/>
      <c r="C24" s="98"/>
      <c r="D24" s="99"/>
      <c r="E24" s="99"/>
      <c r="F24" s="99"/>
      <c r="G24" s="99"/>
      <c r="H24" s="99"/>
      <c r="I24" s="98"/>
      <c r="J24" s="98"/>
      <c r="K24" s="99"/>
      <c r="L24" s="99"/>
      <c r="M24" s="99"/>
      <c r="N24" s="98"/>
      <c r="O24" s="98"/>
      <c r="P24" s="100"/>
      <c r="Q24" s="99"/>
      <c r="R24" s="99"/>
      <c r="Y24" s="137"/>
      <c r="AD24" s="137"/>
    </row>
    <row r="25" spans="1:30">
      <c r="A25" s="77"/>
      <c r="B25" s="97"/>
      <c r="C25" s="98"/>
      <c r="D25" s="99"/>
      <c r="E25" s="99"/>
      <c r="F25" s="99"/>
      <c r="G25" s="99"/>
      <c r="H25" s="99"/>
      <c r="I25" s="98"/>
      <c r="J25" s="98"/>
      <c r="K25" s="99"/>
      <c r="L25" s="99"/>
      <c r="M25" s="99"/>
      <c r="N25" s="98"/>
      <c r="O25" s="98"/>
      <c r="P25" s="100"/>
      <c r="Q25" s="99"/>
      <c r="R25" s="99"/>
      <c r="S25" s="142"/>
      <c r="T25" s="142"/>
      <c r="U25" s="142"/>
      <c r="V25" s="142"/>
      <c r="W25" s="142"/>
      <c r="X25" s="142"/>
      <c r="Y25" s="143"/>
      <c r="Z25" s="142"/>
      <c r="AA25" s="142"/>
      <c r="AB25" s="142"/>
      <c r="AC25" s="142"/>
      <c r="AD25" s="143"/>
    </row>
    <row r="26" spans="1:30">
      <c r="A26" s="77"/>
      <c r="B26" s="97"/>
      <c r="C26" s="98"/>
      <c r="D26" s="99"/>
      <c r="E26" s="99"/>
      <c r="F26" s="99"/>
      <c r="G26" s="99"/>
      <c r="H26" s="99"/>
      <c r="I26" s="98"/>
      <c r="J26" s="98"/>
      <c r="K26" s="99"/>
      <c r="L26" s="99"/>
      <c r="M26" s="99"/>
      <c r="N26" s="98"/>
      <c r="O26" s="98"/>
      <c r="P26" s="100"/>
      <c r="Q26" s="99"/>
      <c r="R26" s="99"/>
      <c r="Y26" s="137"/>
      <c r="AD26" s="137"/>
    </row>
    <row r="27" spans="1:30">
      <c r="A27" s="77"/>
      <c r="B27" s="97"/>
      <c r="C27" s="98"/>
      <c r="D27" s="99"/>
      <c r="E27" s="99"/>
      <c r="F27" s="99"/>
      <c r="G27" s="99"/>
      <c r="H27" s="99"/>
      <c r="I27" s="98"/>
      <c r="J27" s="98"/>
      <c r="K27" s="99"/>
      <c r="L27" s="99"/>
      <c r="M27" s="99"/>
      <c r="N27" s="98"/>
      <c r="O27" s="98"/>
      <c r="P27" s="100"/>
      <c r="Q27" s="99"/>
      <c r="R27" s="99"/>
      <c r="S27" s="142"/>
      <c r="T27" s="142"/>
      <c r="U27" s="142"/>
      <c r="V27" s="142"/>
      <c r="W27" s="142"/>
      <c r="X27" s="142"/>
      <c r="Y27" s="143"/>
      <c r="Z27" s="142"/>
      <c r="AA27" s="142"/>
      <c r="AB27" s="142"/>
      <c r="AC27" s="142"/>
      <c r="AD27" s="143"/>
    </row>
    <row r="28" spans="1:30">
      <c r="A28" s="77"/>
      <c r="B28" s="97"/>
      <c r="C28" s="98"/>
      <c r="D28" s="99"/>
      <c r="E28" s="99"/>
      <c r="F28" s="99"/>
      <c r="G28" s="99"/>
      <c r="H28" s="99"/>
      <c r="I28" s="98"/>
      <c r="J28" s="98"/>
      <c r="K28" s="99"/>
      <c r="L28" s="99"/>
      <c r="M28" s="99"/>
      <c r="N28" s="98"/>
      <c r="O28" s="98"/>
      <c r="P28" s="100"/>
      <c r="Q28" s="99"/>
      <c r="R28" s="99"/>
      <c r="Y28" s="137"/>
      <c r="AD28" s="137"/>
    </row>
    <row r="29" spans="1:30">
      <c r="A29" s="77"/>
      <c r="B29" s="97"/>
      <c r="C29" s="98"/>
      <c r="D29" s="99"/>
      <c r="E29" s="99"/>
      <c r="F29" s="99"/>
      <c r="G29" s="99"/>
      <c r="H29" s="99"/>
      <c r="I29" s="98"/>
      <c r="J29" s="98"/>
      <c r="K29" s="99"/>
      <c r="L29" s="99"/>
      <c r="M29" s="99"/>
      <c r="N29" s="98"/>
      <c r="O29" s="98"/>
      <c r="P29" s="100"/>
      <c r="Q29" s="99"/>
      <c r="R29" s="99"/>
      <c r="S29" s="142"/>
      <c r="T29" s="142"/>
      <c r="U29" s="142"/>
      <c r="V29" s="142"/>
      <c r="W29" s="142"/>
      <c r="X29" s="142"/>
      <c r="Y29" s="143"/>
      <c r="Z29" s="142"/>
      <c r="AA29" s="142"/>
      <c r="AB29" s="142"/>
      <c r="AC29" s="142"/>
      <c r="AD29" s="143"/>
    </row>
    <row r="30" spans="1:30">
      <c r="A30" s="77"/>
      <c r="B30" s="97"/>
      <c r="C30" s="98"/>
      <c r="D30" s="99"/>
      <c r="E30" s="99"/>
      <c r="F30" s="99"/>
      <c r="G30" s="99"/>
      <c r="H30" s="99"/>
      <c r="I30" s="98"/>
      <c r="J30" s="98"/>
      <c r="K30" s="99"/>
      <c r="L30" s="99"/>
      <c r="M30" s="99"/>
      <c r="N30" s="98"/>
      <c r="O30" s="98"/>
      <c r="P30" s="100"/>
      <c r="Q30" s="99"/>
      <c r="R30" s="99"/>
      <c r="Y30" s="137"/>
      <c r="AD30" s="137"/>
    </row>
    <row r="31" spans="1:30">
      <c r="A31" s="77"/>
      <c r="B31" s="97"/>
      <c r="C31" s="98"/>
      <c r="D31" s="99"/>
      <c r="E31" s="99"/>
      <c r="F31" s="99"/>
      <c r="G31" s="99"/>
      <c r="H31" s="99"/>
      <c r="I31" s="98"/>
      <c r="J31" s="98"/>
      <c r="K31" s="99"/>
      <c r="L31" s="99"/>
      <c r="M31" s="99"/>
      <c r="N31" s="98"/>
      <c r="O31" s="98"/>
      <c r="P31" s="100"/>
      <c r="Q31" s="99"/>
      <c r="R31" s="99"/>
      <c r="S31" s="142"/>
      <c r="T31" s="142"/>
      <c r="U31" s="142"/>
      <c r="V31" s="142"/>
      <c r="W31" s="142"/>
      <c r="X31" s="142"/>
      <c r="Y31" s="143"/>
      <c r="Z31" s="142"/>
      <c r="AA31" s="142"/>
      <c r="AB31" s="142"/>
      <c r="AC31" s="142"/>
      <c r="AD31" s="143"/>
    </row>
    <row r="32" spans="1:30">
      <c r="A32" s="77"/>
      <c r="B32" s="97"/>
      <c r="C32" s="98"/>
      <c r="D32" s="99"/>
      <c r="E32" s="99"/>
      <c r="F32" s="99"/>
      <c r="G32" s="99"/>
      <c r="H32" s="99"/>
      <c r="I32" s="98"/>
      <c r="J32" s="98"/>
      <c r="K32" s="99"/>
      <c r="L32" s="99"/>
      <c r="M32" s="99"/>
      <c r="N32" s="98"/>
      <c r="O32" s="98"/>
      <c r="P32" s="100"/>
      <c r="Q32" s="99"/>
      <c r="R32" s="99"/>
      <c r="Y32" s="137"/>
      <c r="AD32" s="137"/>
    </row>
    <row r="33" spans="1:30">
      <c r="A33" s="77"/>
      <c r="B33" s="97"/>
      <c r="C33" s="98"/>
      <c r="D33" s="99"/>
      <c r="E33" s="99"/>
      <c r="F33" s="99"/>
      <c r="G33" s="99"/>
      <c r="H33" s="99"/>
      <c r="I33" s="98"/>
      <c r="J33" s="98"/>
      <c r="K33" s="99"/>
      <c r="L33" s="99"/>
      <c r="M33" s="99"/>
      <c r="N33" s="98"/>
      <c r="O33" s="98"/>
      <c r="P33" s="100"/>
      <c r="Q33" s="99"/>
      <c r="R33" s="99"/>
      <c r="S33" s="142"/>
      <c r="T33" s="142"/>
      <c r="U33" s="142"/>
      <c r="V33" s="142"/>
      <c r="W33" s="142"/>
      <c r="X33" s="142"/>
      <c r="Y33" s="143"/>
      <c r="Z33" s="142"/>
      <c r="AA33" s="142"/>
      <c r="AB33" s="142"/>
      <c r="AC33" s="142"/>
      <c r="AD33" s="143"/>
    </row>
    <row r="34" spans="1:30">
      <c r="A34" s="77"/>
      <c r="B34" s="97"/>
      <c r="C34" s="98"/>
      <c r="D34" s="99"/>
      <c r="E34" s="99"/>
      <c r="F34" s="99"/>
      <c r="G34" s="99"/>
      <c r="H34" s="99"/>
      <c r="I34" s="98"/>
      <c r="J34" s="98"/>
      <c r="K34" s="99"/>
      <c r="L34" s="99"/>
      <c r="M34" s="99"/>
      <c r="N34" s="98"/>
      <c r="O34" s="98"/>
      <c r="P34" s="100"/>
      <c r="Q34" s="99"/>
      <c r="R34" s="99"/>
      <c r="Y34" s="137"/>
      <c r="AD34" s="137"/>
    </row>
    <row r="35" spans="1:30">
      <c r="A35" s="77"/>
      <c r="B35" s="97"/>
      <c r="C35" s="98"/>
      <c r="D35" s="99"/>
      <c r="E35" s="99"/>
      <c r="F35" s="99"/>
      <c r="G35" s="99"/>
      <c r="H35" s="99"/>
      <c r="I35" s="98"/>
      <c r="J35" s="98"/>
      <c r="K35" s="99"/>
      <c r="L35" s="99"/>
      <c r="M35" s="99"/>
      <c r="N35" s="98"/>
      <c r="O35" s="98"/>
      <c r="P35" s="100"/>
      <c r="Q35" s="99"/>
      <c r="R35" s="99"/>
      <c r="S35" s="142"/>
      <c r="T35" s="142"/>
      <c r="U35" s="142"/>
      <c r="V35" s="142"/>
      <c r="W35" s="142"/>
      <c r="X35" s="142"/>
      <c r="Y35" s="143"/>
      <c r="Z35" s="142"/>
      <c r="AA35" s="142"/>
      <c r="AB35" s="142"/>
      <c r="AC35" s="142"/>
      <c r="AD35" s="143"/>
    </row>
    <row r="36" spans="1:30">
      <c r="A36" s="77"/>
      <c r="B36" s="97"/>
      <c r="C36" s="98"/>
      <c r="D36" s="99"/>
      <c r="E36" s="99"/>
      <c r="F36" s="99"/>
      <c r="G36" s="99"/>
      <c r="H36" s="99"/>
      <c r="I36" s="98"/>
      <c r="J36" s="98"/>
      <c r="K36" s="99"/>
      <c r="L36" s="99"/>
      <c r="M36" s="99"/>
      <c r="N36" s="98"/>
      <c r="O36" s="98"/>
      <c r="P36" s="100"/>
      <c r="Q36" s="99"/>
      <c r="R36" s="99"/>
      <c r="Y36" s="137"/>
      <c r="AD36" s="137"/>
    </row>
    <row r="37" spans="1:30" ht="13.5" thickBot="1">
      <c r="A37" s="77"/>
      <c r="B37" s="97"/>
      <c r="C37" s="98"/>
      <c r="D37" s="99"/>
      <c r="E37" s="99"/>
      <c r="F37" s="99"/>
      <c r="G37" s="99"/>
      <c r="H37" s="99"/>
      <c r="I37" s="98"/>
      <c r="J37" s="98"/>
      <c r="K37" s="99"/>
      <c r="L37" s="99"/>
      <c r="M37" s="99"/>
      <c r="N37" s="98"/>
      <c r="O37" s="98"/>
      <c r="P37" s="100"/>
      <c r="Q37" s="99"/>
      <c r="R37" s="99"/>
      <c r="S37" s="111"/>
      <c r="T37" s="111"/>
      <c r="U37" s="111"/>
      <c r="V37" s="111"/>
      <c r="W37" s="111"/>
      <c r="X37" s="111"/>
      <c r="Y37" s="168"/>
      <c r="Z37" s="111"/>
      <c r="AA37" s="111"/>
      <c r="AB37" s="111"/>
      <c r="AC37" s="111"/>
      <c r="AD37" s="168"/>
    </row>
    <row r="38" spans="1:30">
      <c r="A38" s="85"/>
      <c r="B38" s="72"/>
      <c r="C38" s="90"/>
      <c r="D38" s="91"/>
      <c r="E38" s="91"/>
      <c r="F38" s="91"/>
      <c r="G38" s="91"/>
      <c r="H38" s="91"/>
      <c r="I38" s="90"/>
      <c r="J38" s="90"/>
      <c r="K38" s="91"/>
      <c r="L38" s="91"/>
      <c r="M38" s="91"/>
      <c r="N38" s="90"/>
      <c r="O38" s="90"/>
      <c r="P38" s="92"/>
      <c r="Q38" s="99"/>
      <c r="R38" s="99"/>
      <c r="S38" s="136"/>
      <c r="Y38" s="137"/>
      <c r="AD38" s="137"/>
    </row>
    <row r="39" spans="1:30">
      <c r="A39" s="77"/>
      <c r="B39" s="97"/>
      <c r="C39" s="98"/>
      <c r="D39" s="99"/>
      <c r="E39" s="99"/>
      <c r="F39" s="99"/>
      <c r="G39" s="99"/>
      <c r="H39" s="99"/>
      <c r="I39" s="98"/>
      <c r="J39" s="98"/>
      <c r="K39" s="99"/>
      <c r="L39" s="99"/>
      <c r="M39" s="99"/>
      <c r="N39" s="98"/>
      <c r="O39" s="98"/>
      <c r="P39" s="100"/>
      <c r="Q39" s="99"/>
      <c r="R39" s="99"/>
      <c r="S39" s="142"/>
      <c r="T39" s="142"/>
      <c r="U39" s="142"/>
      <c r="V39" s="142"/>
      <c r="W39" s="142"/>
      <c r="X39" s="142"/>
      <c r="Y39" s="143"/>
      <c r="Z39" s="142"/>
      <c r="AA39" s="142"/>
      <c r="AB39" s="142"/>
      <c r="AC39" s="142"/>
      <c r="AD39" s="143"/>
    </row>
    <row r="40" spans="1:30">
      <c r="A40" s="77"/>
      <c r="B40" s="97"/>
      <c r="C40" s="98"/>
      <c r="D40" s="99"/>
      <c r="E40" s="99"/>
      <c r="F40" s="99"/>
      <c r="G40" s="99"/>
      <c r="H40" s="99"/>
      <c r="I40" s="98"/>
      <c r="J40" s="98"/>
      <c r="K40" s="99"/>
      <c r="L40" s="99"/>
      <c r="M40" s="99"/>
      <c r="N40" s="98"/>
      <c r="O40" s="98"/>
      <c r="P40" s="100"/>
      <c r="Q40" s="99"/>
      <c r="R40" s="99"/>
      <c r="Y40" s="137"/>
      <c r="AD40" s="137"/>
    </row>
    <row r="41" spans="1:30">
      <c r="A41" s="77"/>
      <c r="B41" s="97"/>
      <c r="C41" s="98"/>
      <c r="D41" s="99"/>
      <c r="E41" s="99"/>
      <c r="F41" s="99"/>
      <c r="G41" s="99"/>
      <c r="H41" s="99"/>
      <c r="I41" s="98"/>
      <c r="J41" s="98"/>
      <c r="K41" s="99"/>
      <c r="L41" s="99"/>
      <c r="M41" s="99"/>
      <c r="N41" s="98"/>
      <c r="O41" s="98"/>
      <c r="P41" s="100"/>
      <c r="Q41" s="99"/>
      <c r="R41" s="99"/>
      <c r="S41" s="142"/>
      <c r="T41" s="142"/>
      <c r="U41" s="142"/>
      <c r="V41" s="169"/>
      <c r="W41" s="142"/>
      <c r="X41" s="142"/>
      <c r="Y41" s="143"/>
      <c r="Z41" s="142"/>
      <c r="AA41" s="142"/>
      <c r="AB41" s="142"/>
      <c r="AC41" s="142"/>
      <c r="AD41" s="143"/>
    </row>
    <row r="42" spans="1:30">
      <c r="A42" s="77"/>
      <c r="B42" s="97"/>
      <c r="C42" s="98"/>
      <c r="D42" s="99"/>
      <c r="E42" s="99"/>
      <c r="F42" s="99"/>
      <c r="G42" s="99"/>
      <c r="H42" s="99"/>
      <c r="I42" s="98"/>
      <c r="J42" s="98"/>
      <c r="K42" s="99"/>
      <c r="L42" s="99"/>
      <c r="M42" s="99"/>
      <c r="N42" s="98"/>
      <c r="O42" s="98"/>
      <c r="P42" s="100"/>
      <c r="Q42" s="99"/>
      <c r="R42" s="99"/>
      <c r="Y42" s="137"/>
      <c r="AD42" s="137"/>
    </row>
    <row r="43" spans="1:30">
      <c r="A43" s="77"/>
      <c r="B43" s="97"/>
      <c r="C43" s="98"/>
      <c r="D43" s="99"/>
      <c r="E43" s="99"/>
      <c r="F43" s="99"/>
      <c r="G43" s="99"/>
      <c r="H43" s="99"/>
      <c r="I43" s="98"/>
      <c r="J43" s="98"/>
      <c r="K43" s="99"/>
      <c r="L43" s="99"/>
      <c r="M43" s="99"/>
      <c r="N43" s="98"/>
      <c r="O43" s="98"/>
      <c r="P43" s="100"/>
      <c r="Q43" s="99"/>
      <c r="R43" s="99"/>
      <c r="S43" s="142"/>
      <c r="T43" s="142"/>
      <c r="U43" s="142"/>
      <c r="V43" s="142"/>
      <c r="W43" s="142"/>
      <c r="X43" s="142"/>
      <c r="Y43" s="143"/>
      <c r="Z43" s="142"/>
      <c r="AA43" s="142"/>
      <c r="AB43" s="142"/>
      <c r="AC43" s="142"/>
      <c r="AD43" s="143"/>
    </row>
    <row r="44" spans="1:30">
      <c r="A44" s="77"/>
      <c r="B44" s="97"/>
      <c r="C44" s="98"/>
      <c r="D44" s="99"/>
      <c r="E44" s="99"/>
      <c r="F44" s="99"/>
      <c r="G44" s="99"/>
      <c r="H44" s="99"/>
      <c r="I44" s="98"/>
      <c r="J44" s="98"/>
      <c r="K44" s="99"/>
      <c r="L44" s="99"/>
      <c r="M44" s="99"/>
      <c r="N44" s="98"/>
      <c r="O44" s="98"/>
      <c r="P44" s="100"/>
      <c r="Q44" s="99"/>
      <c r="R44" s="99"/>
      <c r="Y44" s="137"/>
      <c r="AD44" s="137"/>
    </row>
    <row r="45" spans="1:30">
      <c r="A45" s="77"/>
      <c r="B45" s="97"/>
      <c r="C45" s="98"/>
      <c r="D45" s="99"/>
      <c r="E45" s="99"/>
      <c r="F45" s="99"/>
      <c r="G45" s="99"/>
      <c r="H45" s="99"/>
      <c r="I45" s="98"/>
      <c r="J45" s="98"/>
      <c r="K45" s="99"/>
      <c r="L45" s="99"/>
      <c r="M45" s="99"/>
      <c r="N45" s="98"/>
      <c r="O45" s="98"/>
      <c r="P45" s="100"/>
      <c r="Q45" s="99"/>
      <c r="R45" s="99"/>
      <c r="S45" s="142"/>
      <c r="T45" s="142"/>
      <c r="U45" s="142"/>
      <c r="V45" s="142"/>
      <c r="W45" s="142"/>
      <c r="X45" s="142"/>
      <c r="Y45" s="143"/>
      <c r="Z45" s="142"/>
      <c r="AA45" s="142"/>
      <c r="AB45" s="142"/>
      <c r="AC45" s="142"/>
      <c r="AD45" s="143"/>
    </row>
    <row r="46" spans="1:30">
      <c r="A46" s="77"/>
      <c r="B46" s="97"/>
      <c r="C46" s="98"/>
      <c r="D46" s="99"/>
      <c r="E46" s="99"/>
      <c r="F46" s="99"/>
      <c r="G46" s="99"/>
      <c r="H46" s="99"/>
      <c r="I46" s="98"/>
      <c r="J46" s="98"/>
      <c r="K46" s="99"/>
      <c r="L46" s="99"/>
      <c r="M46" s="99"/>
      <c r="N46" s="98"/>
      <c r="O46" s="98"/>
      <c r="P46" s="100"/>
      <c r="Q46" s="99"/>
      <c r="R46" s="99"/>
      <c r="Y46" s="137"/>
      <c r="AD46" s="137"/>
    </row>
    <row r="47" spans="1:30">
      <c r="A47" s="77"/>
      <c r="B47" s="97"/>
      <c r="C47" s="98"/>
      <c r="D47" s="99"/>
      <c r="E47" s="99"/>
      <c r="F47" s="99"/>
      <c r="G47" s="99"/>
      <c r="H47" s="99"/>
      <c r="I47" s="98"/>
      <c r="J47" s="98"/>
      <c r="K47" s="99"/>
      <c r="L47" s="99"/>
      <c r="M47" s="99"/>
      <c r="N47" s="98"/>
      <c r="O47" s="98"/>
      <c r="P47" s="100"/>
      <c r="Q47" s="99"/>
      <c r="R47" s="99"/>
      <c r="S47" s="142"/>
      <c r="T47" s="142"/>
      <c r="U47" s="142"/>
      <c r="V47" s="142"/>
      <c r="W47" s="142"/>
      <c r="X47" s="142"/>
      <c r="Y47" s="143"/>
      <c r="Z47" s="142"/>
      <c r="AA47" s="142"/>
      <c r="AB47" s="142"/>
      <c r="AC47" s="142"/>
      <c r="AD47" s="143"/>
    </row>
    <row r="48" spans="1:30">
      <c r="A48" s="77"/>
      <c r="B48" s="97"/>
      <c r="C48" s="98"/>
      <c r="D48" s="99"/>
      <c r="E48" s="99"/>
      <c r="F48" s="99"/>
      <c r="G48" s="99"/>
      <c r="H48" s="99"/>
      <c r="I48" s="98"/>
      <c r="J48" s="98"/>
      <c r="K48" s="99"/>
      <c r="L48" s="99"/>
      <c r="M48" s="99"/>
      <c r="N48" s="98"/>
      <c r="O48" s="98"/>
      <c r="P48" s="100"/>
      <c r="Q48" s="99"/>
      <c r="R48" s="99"/>
      <c r="Y48" s="137"/>
      <c r="AD48" s="137"/>
    </row>
    <row r="49" spans="1:31">
      <c r="A49" s="77"/>
      <c r="B49" s="97"/>
      <c r="C49" s="98"/>
      <c r="D49" s="99"/>
      <c r="E49" s="99"/>
      <c r="F49" s="99"/>
      <c r="G49" s="99"/>
      <c r="H49" s="99"/>
      <c r="I49" s="98"/>
      <c r="J49" s="98"/>
      <c r="K49" s="99"/>
      <c r="L49" s="99"/>
      <c r="M49" s="99"/>
      <c r="N49" s="98"/>
      <c r="O49" s="98"/>
      <c r="P49" s="100"/>
      <c r="Q49" s="99"/>
      <c r="R49" s="99"/>
      <c r="S49" s="142"/>
      <c r="T49" s="142"/>
      <c r="U49" s="142"/>
      <c r="V49" s="142"/>
      <c r="W49" s="142"/>
      <c r="X49" s="142"/>
      <c r="Y49" s="143"/>
      <c r="Z49" s="142"/>
      <c r="AA49" s="142"/>
      <c r="AB49" s="169"/>
      <c r="AC49" s="142"/>
      <c r="AD49" s="143"/>
    </row>
    <row r="50" spans="1:31">
      <c r="A50" s="77"/>
      <c r="B50" s="97"/>
      <c r="C50" s="98"/>
      <c r="D50" s="99"/>
      <c r="E50" s="99"/>
      <c r="F50" s="99"/>
      <c r="G50" s="99"/>
      <c r="H50" s="99"/>
      <c r="I50" s="98"/>
      <c r="J50" s="98"/>
      <c r="K50" s="99"/>
      <c r="L50" s="99"/>
      <c r="M50" s="99"/>
      <c r="N50" s="98"/>
      <c r="O50" s="98"/>
      <c r="P50" s="100"/>
      <c r="Q50" s="99"/>
      <c r="R50" s="99"/>
      <c r="Y50" s="137"/>
      <c r="AD50" s="137"/>
    </row>
    <row r="51" spans="1:31">
      <c r="A51" s="77"/>
      <c r="B51" s="97"/>
      <c r="C51" s="98"/>
      <c r="D51" s="99"/>
      <c r="E51" s="99"/>
      <c r="F51" s="99"/>
      <c r="G51" s="99"/>
      <c r="H51" s="99"/>
      <c r="I51" s="98"/>
      <c r="J51" s="98"/>
      <c r="K51" s="99"/>
      <c r="L51" s="99"/>
      <c r="M51" s="99"/>
      <c r="N51" s="98"/>
      <c r="O51" s="98"/>
      <c r="P51" s="100"/>
      <c r="Q51" s="99"/>
      <c r="R51" s="99"/>
      <c r="S51" s="142"/>
      <c r="T51" s="142"/>
      <c r="U51" s="142"/>
      <c r="V51" s="142"/>
      <c r="W51" s="142"/>
      <c r="X51" s="142"/>
      <c r="Y51" s="143"/>
      <c r="Z51" s="142"/>
      <c r="AA51" s="142"/>
      <c r="AB51" s="142"/>
      <c r="AC51" s="142"/>
      <c r="AD51" s="143"/>
      <c r="AE51" s="112"/>
    </row>
    <row r="52" spans="1:31">
      <c r="A52" s="77"/>
      <c r="B52" s="97"/>
      <c r="C52" s="98"/>
      <c r="D52" s="99"/>
      <c r="E52" s="99"/>
      <c r="F52" s="99"/>
      <c r="G52" s="99"/>
      <c r="H52" s="99"/>
      <c r="I52" s="98"/>
      <c r="J52" s="98"/>
      <c r="K52" s="99"/>
      <c r="L52" s="99"/>
      <c r="M52" s="99"/>
      <c r="N52" s="98"/>
      <c r="O52" s="98"/>
      <c r="P52" s="100"/>
      <c r="Q52" s="99"/>
      <c r="R52" s="99"/>
      <c r="Y52" s="137"/>
      <c r="AD52" s="137"/>
      <c r="AE52" s="112"/>
    </row>
    <row r="53" spans="1:31">
      <c r="A53" s="77"/>
      <c r="B53" s="97"/>
      <c r="C53" s="98"/>
      <c r="D53" s="99"/>
      <c r="E53" s="99"/>
      <c r="F53" s="99"/>
      <c r="G53" s="99"/>
      <c r="H53" s="99"/>
      <c r="I53" s="98"/>
      <c r="J53" s="98"/>
      <c r="K53" s="99"/>
      <c r="L53" s="99"/>
      <c r="M53" s="99"/>
      <c r="N53" s="98"/>
      <c r="O53" s="98"/>
      <c r="P53" s="100"/>
      <c r="Q53" s="99"/>
      <c r="R53" s="99"/>
      <c r="S53" s="142"/>
      <c r="T53" s="142"/>
      <c r="U53" s="142"/>
      <c r="V53" s="142"/>
      <c r="W53" s="142"/>
      <c r="X53" s="142"/>
      <c r="Y53" s="143"/>
      <c r="Z53" s="142"/>
      <c r="AA53" s="142"/>
      <c r="AB53" s="142"/>
      <c r="AC53" s="142"/>
      <c r="AD53" s="143"/>
      <c r="AE53" s="112"/>
    </row>
    <row r="54" spans="1:31">
      <c r="A54" s="77"/>
      <c r="B54" s="97"/>
      <c r="C54" s="98"/>
      <c r="D54" s="99"/>
      <c r="E54" s="99"/>
      <c r="F54" s="99"/>
      <c r="G54" s="99"/>
      <c r="H54" s="99"/>
      <c r="I54" s="98"/>
      <c r="J54" s="98"/>
      <c r="K54" s="99"/>
      <c r="L54" s="99"/>
      <c r="M54" s="99"/>
      <c r="N54" s="98"/>
      <c r="O54" s="98"/>
      <c r="P54" s="100"/>
      <c r="Q54" s="99"/>
      <c r="R54" s="99"/>
      <c r="Y54" s="137"/>
      <c r="AD54" s="137"/>
    </row>
    <row r="55" spans="1:31">
      <c r="A55" s="77"/>
      <c r="B55" s="97"/>
      <c r="C55" s="98"/>
      <c r="D55" s="99"/>
      <c r="E55" s="99"/>
      <c r="F55" s="99"/>
      <c r="G55" s="99"/>
      <c r="H55" s="99"/>
      <c r="I55" s="98"/>
      <c r="J55" s="98"/>
      <c r="K55" s="99"/>
      <c r="L55" s="99"/>
      <c r="M55" s="99"/>
      <c r="N55" s="98"/>
      <c r="O55" s="98"/>
      <c r="P55" s="100"/>
      <c r="Q55" s="99"/>
      <c r="R55" s="99"/>
      <c r="S55" s="142"/>
      <c r="T55" s="142"/>
      <c r="U55" s="142"/>
      <c r="V55" s="142"/>
      <c r="W55" s="142"/>
      <c r="X55" s="142"/>
      <c r="Y55" s="143"/>
      <c r="Z55" s="142"/>
      <c r="AA55" s="142"/>
      <c r="AB55" s="142"/>
      <c r="AC55" s="142"/>
      <c r="AD55" s="143"/>
    </row>
    <row r="56" spans="1:31">
      <c r="A56" s="77"/>
      <c r="B56" s="97"/>
      <c r="C56" s="98"/>
      <c r="D56" s="99"/>
      <c r="E56" s="99"/>
      <c r="F56" s="99"/>
      <c r="G56" s="99"/>
      <c r="H56" s="99"/>
      <c r="I56" s="98"/>
      <c r="J56" s="98"/>
      <c r="K56" s="99"/>
      <c r="L56" s="99"/>
      <c r="M56" s="99"/>
      <c r="N56" s="98"/>
      <c r="O56" s="98"/>
      <c r="P56" s="100"/>
      <c r="Q56" s="99"/>
      <c r="R56" s="99"/>
      <c r="Y56" s="137"/>
      <c r="AD56" s="137"/>
    </row>
    <row r="57" spans="1:31">
      <c r="A57" s="77"/>
      <c r="B57" s="97"/>
      <c r="C57" s="98"/>
      <c r="D57" s="99"/>
      <c r="E57" s="99"/>
      <c r="F57" s="99"/>
      <c r="G57" s="99"/>
      <c r="H57" s="99"/>
      <c r="I57" s="98"/>
      <c r="J57" s="98"/>
      <c r="K57" s="99"/>
      <c r="L57" s="99"/>
      <c r="M57" s="99"/>
      <c r="N57" s="98"/>
      <c r="O57" s="98"/>
      <c r="P57" s="100"/>
      <c r="Q57" s="99"/>
      <c r="R57" s="99"/>
      <c r="S57" s="142"/>
      <c r="T57" s="142"/>
      <c r="U57" s="142"/>
      <c r="V57" s="176"/>
      <c r="W57" s="142"/>
      <c r="X57" s="169"/>
      <c r="Y57" s="143"/>
      <c r="Z57" s="142"/>
      <c r="AA57" s="142"/>
      <c r="AB57" s="142"/>
      <c r="AC57" s="142"/>
      <c r="AD57" s="143"/>
    </row>
    <row r="58" spans="1:31">
      <c r="A58" s="77"/>
      <c r="B58" s="97"/>
      <c r="C58" s="98"/>
      <c r="D58" s="99"/>
      <c r="E58" s="99"/>
      <c r="F58" s="99"/>
      <c r="G58" s="99"/>
      <c r="H58" s="99"/>
      <c r="I58" s="98"/>
      <c r="J58" s="98"/>
      <c r="K58" s="99"/>
      <c r="L58" s="99"/>
      <c r="M58" s="99"/>
      <c r="N58" s="98"/>
      <c r="O58" s="98"/>
      <c r="P58" s="100"/>
      <c r="Q58" s="99"/>
      <c r="R58" s="99"/>
      <c r="Y58" s="137"/>
      <c r="AD58" s="137"/>
    </row>
    <row r="59" spans="1:31">
      <c r="A59" s="77"/>
      <c r="B59" s="97"/>
      <c r="C59" s="98"/>
      <c r="D59" s="99"/>
      <c r="E59" s="99"/>
      <c r="F59" s="99"/>
      <c r="G59" s="99"/>
      <c r="H59" s="99"/>
      <c r="I59" s="98"/>
      <c r="J59" s="98"/>
      <c r="K59" s="99"/>
      <c r="L59" s="99"/>
      <c r="M59" s="99"/>
      <c r="N59" s="98"/>
      <c r="O59" s="98"/>
      <c r="P59" s="100"/>
      <c r="Q59" s="99"/>
      <c r="R59" s="99"/>
      <c r="S59" s="142"/>
      <c r="T59" s="142"/>
      <c r="U59" s="142"/>
      <c r="V59" s="142"/>
      <c r="W59" s="142"/>
      <c r="X59" s="142"/>
      <c r="Y59" s="143"/>
      <c r="Z59" s="142"/>
      <c r="AA59" s="142"/>
      <c r="AB59" s="142"/>
      <c r="AC59" s="142"/>
      <c r="AD59" s="143"/>
    </row>
    <row r="60" spans="1:31">
      <c r="A60" s="77"/>
      <c r="B60" s="97"/>
      <c r="C60" s="98"/>
      <c r="D60" s="99"/>
      <c r="E60" s="99"/>
      <c r="F60" s="99"/>
      <c r="G60" s="99"/>
      <c r="H60" s="99"/>
      <c r="I60" s="98"/>
      <c r="J60" s="98"/>
      <c r="K60" s="99"/>
      <c r="L60" s="99"/>
      <c r="M60" s="99"/>
      <c r="N60" s="98"/>
      <c r="O60" s="98"/>
      <c r="P60" s="100"/>
      <c r="Q60" s="99"/>
      <c r="R60" s="99"/>
      <c r="Y60" s="137"/>
      <c r="AD60" s="137"/>
    </row>
    <row r="61" spans="1:31">
      <c r="A61" s="77"/>
      <c r="B61" s="97"/>
      <c r="C61" s="98"/>
      <c r="D61" s="99"/>
      <c r="E61" s="99"/>
      <c r="F61" s="99"/>
      <c r="G61" s="99"/>
      <c r="H61" s="99"/>
      <c r="I61" s="98"/>
      <c r="J61" s="98"/>
      <c r="K61" s="99"/>
      <c r="L61" s="99"/>
      <c r="M61" s="99"/>
      <c r="N61" s="98"/>
      <c r="O61" s="98"/>
      <c r="P61" s="100"/>
      <c r="Q61" s="99"/>
      <c r="R61" s="99"/>
      <c r="S61" s="142"/>
      <c r="T61" s="142"/>
      <c r="U61" s="142"/>
      <c r="V61" s="142"/>
      <c r="W61" s="142"/>
      <c r="X61" s="142"/>
      <c r="Y61" s="143"/>
      <c r="Z61" s="142"/>
      <c r="AA61" s="142"/>
      <c r="AB61" s="142"/>
      <c r="AC61" s="142"/>
      <c r="AD61" s="143"/>
    </row>
    <row r="62" spans="1:31">
      <c r="A62" s="77"/>
      <c r="B62" s="97"/>
      <c r="C62" s="98"/>
      <c r="D62" s="99"/>
      <c r="E62" s="99"/>
      <c r="F62" s="99"/>
      <c r="G62" s="99"/>
      <c r="H62" s="99"/>
      <c r="I62" s="98"/>
      <c r="J62" s="98"/>
      <c r="K62" s="99"/>
      <c r="L62" s="99"/>
      <c r="M62" s="99"/>
      <c r="N62" s="98"/>
      <c r="O62" s="98"/>
      <c r="P62" s="100"/>
      <c r="Q62" s="99"/>
      <c r="R62" s="99"/>
      <c r="Y62" s="137"/>
      <c r="AD62" s="137"/>
    </row>
    <row r="63" spans="1:31">
      <c r="A63" s="77"/>
      <c r="B63" s="97"/>
      <c r="C63" s="98"/>
      <c r="D63" s="99"/>
      <c r="E63" s="99"/>
      <c r="F63" s="99"/>
      <c r="G63" s="99"/>
      <c r="H63" s="99"/>
      <c r="I63" s="98"/>
      <c r="J63" s="98"/>
      <c r="K63" s="99"/>
      <c r="L63" s="99"/>
      <c r="M63" s="99"/>
      <c r="N63" s="98"/>
      <c r="O63" s="98"/>
      <c r="P63" s="100"/>
      <c r="Q63" s="99"/>
      <c r="R63" s="99"/>
      <c r="S63" s="142"/>
      <c r="T63" s="142"/>
      <c r="U63" s="142"/>
      <c r="V63" s="142"/>
      <c r="W63" s="142"/>
      <c r="X63" s="142"/>
      <c r="Y63" s="143"/>
      <c r="Z63" s="142"/>
      <c r="AA63" s="142"/>
      <c r="AB63" s="142"/>
      <c r="AC63" s="142"/>
      <c r="AD63" s="143"/>
    </row>
    <row r="64" spans="1:31">
      <c r="A64" s="77"/>
      <c r="B64" s="97"/>
      <c r="C64" s="98"/>
      <c r="D64" s="99"/>
      <c r="E64" s="99"/>
      <c r="F64" s="99"/>
      <c r="G64" s="99"/>
      <c r="H64" s="99"/>
      <c r="I64" s="98"/>
      <c r="J64" s="98"/>
      <c r="K64" s="99"/>
      <c r="L64" s="99"/>
      <c r="M64" s="99"/>
      <c r="N64" s="98"/>
      <c r="O64" s="98"/>
      <c r="P64" s="100"/>
      <c r="Q64" s="99"/>
      <c r="R64" s="99"/>
      <c r="Y64" s="137"/>
      <c r="AD64" s="137"/>
    </row>
    <row r="65" spans="1:30">
      <c r="A65" s="77"/>
      <c r="B65" s="97"/>
      <c r="C65" s="98"/>
      <c r="D65" s="99"/>
      <c r="E65" s="99"/>
      <c r="F65" s="99"/>
      <c r="G65" s="99"/>
      <c r="H65" s="99"/>
      <c r="I65" s="98"/>
      <c r="J65" s="98"/>
      <c r="K65" s="99"/>
      <c r="L65" s="99"/>
      <c r="M65" s="99"/>
      <c r="N65" s="98"/>
      <c r="O65" s="98"/>
      <c r="P65" s="100"/>
      <c r="Q65" s="99"/>
      <c r="R65" s="99"/>
      <c r="S65" s="142"/>
      <c r="T65" s="142"/>
      <c r="U65" s="142"/>
      <c r="V65" s="142"/>
      <c r="W65" s="142"/>
      <c r="X65" s="142"/>
      <c r="Y65" s="143"/>
      <c r="Z65" s="142"/>
      <c r="AA65" s="142"/>
      <c r="AB65" s="142"/>
      <c r="AC65" s="142"/>
      <c r="AD65" s="143"/>
    </row>
    <row r="66" spans="1:30">
      <c r="A66" s="77"/>
      <c r="B66" s="97"/>
      <c r="C66" s="98"/>
      <c r="D66" s="99"/>
      <c r="E66" s="99"/>
      <c r="F66" s="99"/>
      <c r="G66" s="99"/>
      <c r="H66" s="99"/>
      <c r="I66" s="98"/>
      <c r="J66" s="98"/>
      <c r="K66" s="99"/>
      <c r="L66" s="99"/>
      <c r="M66" s="99"/>
      <c r="N66" s="98"/>
      <c r="O66" s="98"/>
      <c r="P66" s="100"/>
      <c r="Q66" s="99"/>
      <c r="R66" s="99"/>
      <c r="Y66" s="137"/>
      <c r="AD66" s="137"/>
    </row>
    <row r="67" spans="1:30">
      <c r="A67" s="77"/>
      <c r="B67" s="97"/>
      <c r="C67" s="98"/>
      <c r="D67" s="99"/>
      <c r="E67" s="99"/>
      <c r="F67" s="99"/>
      <c r="G67" s="99"/>
      <c r="H67" s="99"/>
      <c r="I67" s="98"/>
      <c r="J67" s="98"/>
      <c r="K67" s="99"/>
      <c r="L67" s="99"/>
      <c r="M67" s="99"/>
      <c r="N67" s="98"/>
      <c r="O67" s="98"/>
      <c r="P67" s="100"/>
      <c r="Q67" s="99"/>
      <c r="R67" s="99"/>
      <c r="S67" s="142"/>
      <c r="T67" s="142"/>
      <c r="U67" s="142"/>
      <c r="V67" s="169"/>
      <c r="W67" s="142"/>
      <c r="X67" s="169"/>
      <c r="Y67" s="143"/>
      <c r="Z67" s="142"/>
      <c r="AA67" s="142"/>
      <c r="AB67" s="142"/>
      <c r="AC67" s="142"/>
      <c r="AD67" s="143"/>
    </row>
    <row r="68" spans="1:30">
      <c r="A68" s="77"/>
      <c r="B68" s="97"/>
      <c r="C68" s="98"/>
      <c r="D68" s="99"/>
      <c r="E68" s="99"/>
      <c r="F68" s="99"/>
      <c r="G68" s="99"/>
      <c r="H68" s="99"/>
      <c r="I68" s="98"/>
      <c r="J68" s="98"/>
      <c r="K68" s="99"/>
      <c r="L68" s="99"/>
      <c r="M68" s="99"/>
      <c r="N68" s="98"/>
      <c r="O68" s="98"/>
      <c r="P68" s="100"/>
      <c r="Q68" s="99"/>
      <c r="R68" s="99"/>
      <c r="Y68" s="137"/>
      <c r="AD68" s="137"/>
    </row>
    <row r="69" spans="1:30" ht="13.5" thickBot="1">
      <c r="A69" s="77"/>
      <c r="B69" s="97"/>
      <c r="C69" s="98"/>
      <c r="D69" s="99"/>
      <c r="E69" s="99"/>
      <c r="F69" s="99"/>
      <c r="G69" s="99"/>
      <c r="H69" s="99"/>
      <c r="I69" s="98"/>
      <c r="J69" s="98"/>
      <c r="K69" s="99"/>
      <c r="L69" s="99"/>
      <c r="M69" s="99"/>
      <c r="N69" s="98"/>
      <c r="O69" s="98"/>
      <c r="P69" s="100"/>
      <c r="Q69" s="99"/>
      <c r="R69" s="99"/>
      <c r="S69" s="111"/>
      <c r="T69" s="111"/>
      <c r="U69" s="111"/>
      <c r="V69" s="111"/>
      <c r="W69" s="111"/>
      <c r="X69" s="111"/>
      <c r="Y69" s="168"/>
      <c r="Z69" s="111"/>
      <c r="AA69" s="111"/>
      <c r="AB69" s="111"/>
      <c r="AC69" s="111"/>
      <c r="AD69" s="168"/>
    </row>
    <row r="70" spans="1:30">
      <c r="A70" s="85"/>
      <c r="B70" s="72"/>
      <c r="C70" s="90"/>
      <c r="D70" s="91"/>
      <c r="E70" s="91"/>
      <c r="F70" s="91"/>
      <c r="G70" s="91"/>
      <c r="H70" s="91"/>
      <c r="I70" s="90"/>
      <c r="J70" s="90"/>
      <c r="K70" s="91"/>
      <c r="L70" s="91"/>
      <c r="M70" s="91"/>
      <c r="N70" s="90"/>
      <c r="O70" s="90"/>
      <c r="P70" s="92"/>
      <c r="Q70" s="99"/>
      <c r="R70" s="99"/>
      <c r="S70" s="136"/>
      <c r="Y70" s="137"/>
      <c r="AD70" s="137"/>
    </row>
    <row r="71" spans="1:30">
      <c r="A71" s="77"/>
      <c r="B71" s="97"/>
      <c r="C71" s="98"/>
      <c r="D71" s="99"/>
      <c r="E71" s="99"/>
      <c r="F71" s="99"/>
      <c r="G71" s="99"/>
      <c r="H71" s="99"/>
      <c r="I71" s="98"/>
      <c r="J71" s="98"/>
      <c r="K71" s="99"/>
      <c r="L71" s="99"/>
      <c r="M71" s="99"/>
      <c r="N71" s="98"/>
      <c r="O71" s="98"/>
      <c r="P71" s="100"/>
      <c r="Q71" s="99"/>
      <c r="R71" s="99"/>
      <c r="S71" s="142"/>
      <c r="T71" s="142"/>
      <c r="U71" s="142"/>
      <c r="V71" s="142"/>
      <c r="W71" s="142"/>
      <c r="X71" s="142"/>
      <c r="Y71" s="143"/>
      <c r="Z71" s="142"/>
      <c r="AA71" s="142"/>
      <c r="AB71" s="142"/>
      <c r="AC71" s="142"/>
      <c r="AD71" s="143"/>
    </row>
    <row r="72" spans="1:30">
      <c r="A72" s="77"/>
      <c r="B72" s="97"/>
      <c r="C72" s="98"/>
      <c r="D72" s="99"/>
      <c r="E72" s="99"/>
      <c r="F72" s="99"/>
      <c r="G72" s="99"/>
      <c r="H72" s="99"/>
      <c r="I72" s="98"/>
      <c r="J72" s="98"/>
      <c r="K72" s="99"/>
      <c r="L72" s="99"/>
      <c r="M72" s="99"/>
      <c r="N72" s="98"/>
      <c r="O72" s="98"/>
      <c r="P72" s="100"/>
      <c r="Q72" s="99"/>
      <c r="R72" s="99"/>
      <c r="Y72" s="137"/>
      <c r="AD72" s="137"/>
    </row>
    <row r="73" spans="1:30">
      <c r="A73" s="77"/>
      <c r="B73" s="97"/>
      <c r="C73" s="98"/>
      <c r="D73" s="99"/>
      <c r="E73" s="99"/>
      <c r="F73" s="99"/>
      <c r="G73" s="99"/>
      <c r="H73" s="99"/>
      <c r="I73" s="98"/>
      <c r="J73" s="98"/>
      <c r="K73" s="99"/>
      <c r="L73" s="99"/>
      <c r="M73" s="99"/>
      <c r="N73" s="98"/>
      <c r="O73" s="98"/>
      <c r="P73" s="100"/>
      <c r="Q73" s="99"/>
      <c r="R73" s="99"/>
      <c r="S73" s="142"/>
      <c r="T73" s="142"/>
      <c r="U73" s="142"/>
      <c r="V73" s="142"/>
      <c r="W73" s="142"/>
      <c r="X73" s="142"/>
      <c r="Y73" s="143"/>
      <c r="Z73" s="142"/>
      <c r="AA73" s="142"/>
      <c r="AB73" s="142"/>
      <c r="AC73" s="142"/>
      <c r="AD73" s="143"/>
    </row>
    <row r="74" spans="1:30">
      <c r="A74" s="77"/>
      <c r="B74" s="97"/>
      <c r="C74" s="98"/>
      <c r="D74" s="99"/>
      <c r="E74" s="99"/>
      <c r="F74" s="99"/>
      <c r="G74" s="99"/>
      <c r="H74" s="99"/>
      <c r="I74" s="98"/>
      <c r="J74" s="98"/>
      <c r="K74" s="99"/>
      <c r="L74" s="99"/>
      <c r="M74" s="99"/>
      <c r="N74" s="98"/>
      <c r="O74" s="98"/>
      <c r="P74" s="100"/>
      <c r="Q74" s="99"/>
      <c r="R74" s="99"/>
      <c r="Y74" s="137"/>
      <c r="AD74" s="137"/>
    </row>
    <row r="75" spans="1:30">
      <c r="A75" s="77"/>
      <c r="B75" s="97"/>
      <c r="C75" s="98"/>
      <c r="D75" s="99"/>
      <c r="E75" s="99"/>
      <c r="F75" s="99"/>
      <c r="G75" s="99"/>
      <c r="H75" s="99"/>
      <c r="I75" s="98"/>
      <c r="J75" s="98"/>
      <c r="K75" s="99"/>
      <c r="L75" s="99"/>
      <c r="M75" s="99"/>
      <c r="N75" s="98"/>
      <c r="O75" s="98"/>
      <c r="P75" s="100"/>
      <c r="Q75" s="99"/>
      <c r="R75" s="99"/>
      <c r="S75" s="142"/>
      <c r="T75" s="142"/>
      <c r="U75" s="142"/>
      <c r="V75" s="142"/>
      <c r="W75" s="142"/>
      <c r="X75" s="142"/>
      <c r="Y75" s="143"/>
      <c r="Z75" s="142"/>
      <c r="AA75" s="142"/>
      <c r="AB75" s="142"/>
      <c r="AC75" s="142"/>
      <c r="AD75" s="143"/>
    </row>
    <row r="76" spans="1:30">
      <c r="A76" s="77"/>
      <c r="B76" s="97"/>
      <c r="C76" s="98"/>
      <c r="D76" s="99"/>
      <c r="E76" s="99"/>
      <c r="F76" s="99"/>
      <c r="G76" s="99"/>
      <c r="H76" s="99"/>
      <c r="I76" s="98"/>
      <c r="J76" s="98"/>
      <c r="K76" s="99"/>
      <c r="L76" s="99"/>
      <c r="M76" s="99"/>
      <c r="N76" s="98"/>
      <c r="O76" s="98"/>
      <c r="P76" s="100"/>
      <c r="Q76" s="99"/>
      <c r="R76" s="99"/>
      <c r="Y76" s="137"/>
      <c r="AD76" s="137"/>
    </row>
    <row r="77" spans="1:30">
      <c r="A77" s="77"/>
      <c r="B77" s="97"/>
      <c r="C77" s="98"/>
      <c r="D77" s="99"/>
      <c r="E77" s="99"/>
      <c r="F77" s="99"/>
      <c r="G77" s="99"/>
      <c r="H77" s="99"/>
      <c r="I77" s="98"/>
      <c r="J77" s="98"/>
      <c r="K77" s="99"/>
      <c r="L77" s="99"/>
      <c r="M77" s="99"/>
      <c r="N77" s="98"/>
      <c r="O77" s="98"/>
      <c r="P77" s="100"/>
      <c r="Q77" s="99"/>
      <c r="R77" s="99"/>
      <c r="S77" s="142"/>
      <c r="T77" s="142"/>
      <c r="U77" s="142"/>
      <c r="V77" s="142"/>
      <c r="W77" s="142"/>
      <c r="X77" s="142"/>
      <c r="Y77" s="143"/>
      <c r="Z77" s="142"/>
      <c r="AA77" s="142"/>
      <c r="AB77" s="142"/>
      <c r="AC77" s="142"/>
      <c r="AD77" s="143"/>
    </row>
    <row r="78" spans="1:30">
      <c r="A78" s="77"/>
      <c r="B78" s="97"/>
      <c r="C78" s="98"/>
      <c r="D78" s="99"/>
      <c r="E78" s="99"/>
      <c r="F78" s="99"/>
      <c r="G78" s="99"/>
      <c r="H78" s="99"/>
      <c r="I78" s="98"/>
      <c r="J78" s="98"/>
      <c r="K78" s="99"/>
      <c r="L78" s="99"/>
      <c r="M78" s="99"/>
      <c r="N78" s="98"/>
      <c r="O78" s="98"/>
      <c r="P78" s="100"/>
      <c r="Q78" s="99"/>
      <c r="R78" s="99"/>
      <c r="Y78" s="137"/>
      <c r="AD78" s="137"/>
    </row>
    <row r="79" spans="1:30">
      <c r="A79" s="77"/>
      <c r="B79" s="97"/>
      <c r="C79" s="98"/>
      <c r="D79" s="99"/>
      <c r="E79" s="99"/>
      <c r="F79" s="99"/>
      <c r="G79" s="99"/>
      <c r="H79" s="99"/>
      <c r="I79" s="98"/>
      <c r="J79" s="98"/>
      <c r="K79" s="99"/>
      <c r="L79" s="99"/>
      <c r="M79" s="99"/>
      <c r="N79" s="98"/>
      <c r="O79" s="98"/>
      <c r="P79" s="100"/>
      <c r="Q79" s="99"/>
      <c r="R79" s="99"/>
      <c r="S79" s="142"/>
      <c r="T79" s="142"/>
      <c r="U79" s="142"/>
      <c r="V79" s="142"/>
      <c r="W79" s="142"/>
      <c r="X79" s="142"/>
      <c r="Y79" s="143"/>
      <c r="Z79" s="142"/>
      <c r="AA79" s="142"/>
      <c r="AB79" s="142"/>
      <c r="AC79" s="142"/>
      <c r="AD79" s="143"/>
    </row>
    <row r="80" spans="1:30">
      <c r="A80" s="77"/>
      <c r="B80" s="97"/>
      <c r="C80" s="98"/>
      <c r="D80" s="99"/>
      <c r="E80" s="99"/>
      <c r="F80" s="99"/>
      <c r="G80" s="99"/>
      <c r="H80" s="99"/>
      <c r="I80" s="98"/>
      <c r="J80" s="98"/>
      <c r="K80" s="99"/>
      <c r="L80" s="99"/>
      <c r="M80" s="99"/>
      <c r="N80" s="98"/>
      <c r="O80" s="98"/>
      <c r="P80" s="100"/>
      <c r="Q80" s="99"/>
      <c r="R80" s="99"/>
      <c r="Y80" s="137"/>
      <c r="AD80" s="137"/>
    </row>
    <row r="81" spans="1:30">
      <c r="A81" s="77"/>
      <c r="B81" s="97"/>
      <c r="C81" s="98"/>
      <c r="D81" s="99"/>
      <c r="E81" s="99"/>
      <c r="F81" s="99"/>
      <c r="G81" s="99"/>
      <c r="H81" s="99"/>
      <c r="I81" s="98"/>
      <c r="J81" s="98"/>
      <c r="K81" s="99"/>
      <c r="L81" s="99"/>
      <c r="M81" s="99"/>
      <c r="N81" s="98"/>
      <c r="O81" s="98"/>
      <c r="P81" s="100"/>
      <c r="Q81" s="99"/>
      <c r="R81" s="99"/>
      <c r="S81" s="142"/>
      <c r="T81" s="142"/>
      <c r="U81" s="142"/>
      <c r="V81" s="142"/>
      <c r="W81" s="142"/>
      <c r="X81" s="142"/>
      <c r="Y81" s="143"/>
      <c r="Z81" s="142"/>
      <c r="AA81" s="142"/>
      <c r="AB81" s="142"/>
      <c r="AC81" s="142"/>
      <c r="AD81" s="143"/>
    </row>
    <row r="82" spans="1:30">
      <c r="A82" s="77"/>
      <c r="B82" s="97"/>
      <c r="C82" s="98"/>
      <c r="D82" s="99"/>
      <c r="E82" s="99"/>
      <c r="F82" s="99"/>
      <c r="G82" s="99"/>
      <c r="H82" s="99"/>
      <c r="I82" s="98"/>
      <c r="J82" s="98"/>
      <c r="K82" s="99"/>
      <c r="L82" s="99"/>
      <c r="M82" s="99"/>
      <c r="N82" s="98"/>
      <c r="O82" s="98"/>
      <c r="P82" s="100"/>
      <c r="Q82" s="99"/>
      <c r="R82" s="99"/>
      <c r="Y82" s="137"/>
      <c r="AD82" s="137"/>
    </row>
    <row r="83" spans="1:30">
      <c r="A83" s="77"/>
      <c r="B83" s="97"/>
      <c r="C83" s="98"/>
      <c r="D83" s="99"/>
      <c r="E83" s="99"/>
      <c r="F83" s="99"/>
      <c r="G83" s="99"/>
      <c r="H83" s="99"/>
      <c r="I83" s="98"/>
      <c r="J83" s="98"/>
      <c r="K83" s="99"/>
      <c r="L83" s="99"/>
      <c r="M83" s="99"/>
      <c r="N83" s="98"/>
      <c r="O83" s="98"/>
      <c r="P83" s="100"/>
      <c r="Q83" s="99"/>
      <c r="R83" s="99"/>
      <c r="S83" s="142"/>
      <c r="T83" s="142"/>
      <c r="U83" s="142"/>
      <c r="V83" s="142"/>
      <c r="W83" s="142"/>
      <c r="X83" s="142"/>
      <c r="Y83" s="143"/>
      <c r="Z83" s="142"/>
      <c r="AA83" s="142"/>
      <c r="AB83" s="142"/>
      <c r="AC83" s="142"/>
      <c r="AD83" s="143"/>
    </row>
    <row r="84" spans="1:30">
      <c r="A84" s="77"/>
      <c r="B84" s="97"/>
      <c r="C84" s="98"/>
      <c r="D84" s="99"/>
      <c r="E84" s="99"/>
      <c r="F84" s="99"/>
      <c r="G84" s="99"/>
      <c r="H84" s="99"/>
      <c r="I84" s="98"/>
      <c r="J84" s="98"/>
      <c r="K84" s="99"/>
      <c r="L84" s="99"/>
      <c r="M84" s="99"/>
      <c r="N84" s="98"/>
      <c r="O84" s="98"/>
      <c r="P84" s="100"/>
      <c r="Q84" s="99"/>
      <c r="R84" s="99"/>
      <c r="Y84" s="137"/>
      <c r="AD84" s="137"/>
    </row>
    <row r="85" spans="1:30">
      <c r="A85" s="77"/>
      <c r="B85" s="97"/>
      <c r="C85" s="98"/>
      <c r="D85" s="99"/>
      <c r="E85" s="99"/>
      <c r="F85" s="99"/>
      <c r="G85" s="99"/>
      <c r="H85" s="99"/>
      <c r="I85" s="98"/>
      <c r="J85" s="98"/>
      <c r="K85" s="99"/>
      <c r="L85" s="99"/>
      <c r="M85" s="99"/>
      <c r="N85" s="98"/>
      <c r="O85" s="98"/>
      <c r="P85" s="100"/>
      <c r="Q85" s="99"/>
      <c r="R85" s="99"/>
      <c r="S85" s="142"/>
      <c r="T85" s="142"/>
      <c r="U85" s="142"/>
      <c r="V85" s="142"/>
      <c r="W85" s="142"/>
      <c r="X85" s="142"/>
      <c r="Y85" s="143"/>
      <c r="Z85" s="142"/>
      <c r="AA85" s="142"/>
      <c r="AB85" s="142"/>
      <c r="AC85" s="142"/>
      <c r="AD85" s="143"/>
    </row>
    <row r="86" spans="1:30">
      <c r="A86" s="77"/>
      <c r="B86" s="97"/>
      <c r="C86" s="98"/>
      <c r="D86" s="99"/>
      <c r="E86" s="99"/>
      <c r="F86" s="99"/>
      <c r="G86" s="99"/>
      <c r="H86" s="99"/>
      <c r="I86" s="98"/>
      <c r="J86" s="98"/>
      <c r="K86" s="99"/>
      <c r="L86" s="99"/>
      <c r="M86" s="99"/>
      <c r="N86" s="98"/>
      <c r="O86" s="98"/>
      <c r="P86" s="100"/>
      <c r="Q86" s="99"/>
      <c r="R86" s="99"/>
      <c r="Y86" s="137"/>
      <c r="AD86" s="137"/>
    </row>
    <row r="87" spans="1:30">
      <c r="A87" s="77"/>
      <c r="B87" s="97"/>
      <c r="C87" s="98"/>
      <c r="D87" s="99"/>
      <c r="E87" s="99"/>
      <c r="F87" s="99"/>
      <c r="G87" s="99"/>
      <c r="H87" s="99"/>
      <c r="I87" s="98"/>
      <c r="J87" s="98"/>
      <c r="K87" s="99"/>
      <c r="L87" s="99"/>
      <c r="M87" s="99"/>
      <c r="N87" s="98"/>
      <c r="O87" s="98"/>
      <c r="P87" s="100"/>
      <c r="Q87" s="99"/>
      <c r="R87" s="99"/>
      <c r="S87" s="142"/>
      <c r="T87" s="142"/>
      <c r="U87" s="142"/>
      <c r="V87" s="142"/>
      <c r="W87" s="142"/>
      <c r="X87" s="142"/>
      <c r="Y87" s="143"/>
      <c r="Z87" s="142"/>
      <c r="AA87" s="142"/>
      <c r="AB87" s="142"/>
      <c r="AC87" s="142"/>
      <c r="AD87" s="143"/>
    </row>
    <row r="88" spans="1:30">
      <c r="A88" s="77"/>
      <c r="B88" s="97"/>
      <c r="C88" s="98"/>
      <c r="D88" s="99"/>
      <c r="E88" s="99"/>
      <c r="F88" s="99"/>
      <c r="G88" s="99"/>
      <c r="H88" s="99"/>
      <c r="I88" s="98"/>
      <c r="J88" s="98"/>
      <c r="K88" s="99"/>
      <c r="L88" s="99"/>
      <c r="M88" s="99"/>
      <c r="N88" s="98"/>
      <c r="O88" s="98"/>
      <c r="P88" s="100"/>
      <c r="Q88" s="99"/>
      <c r="R88" s="99"/>
      <c r="Y88" s="137"/>
      <c r="AD88" s="137"/>
    </row>
    <row r="89" spans="1:30">
      <c r="A89" s="77"/>
      <c r="B89" s="97"/>
      <c r="C89" s="98"/>
      <c r="D89" s="99"/>
      <c r="E89" s="99"/>
      <c r="F89" s="99"/>
      <c r="G89" s="99"/>
      <c r="H89" s="99"/>
      <c r="I89" s="98"/>
      <c r="J89" s="98"/>
      <c r="K89" s="99"/>
      <c r="L89" s="99"/>
      <c r="M89" s="99"/>
      <c r="N89" s="98"/>
      <c r="O89" s="98"/>
      <c r="P89" s="100"/>
      <c r="Q89" s="99"/>
      <c r="R89" s="99"/>
      <c r="S89" s="142"/>
      <c r="T89" s="142"/>
      <c r="U89" s="142"/>
      <c r="V89" s="142"/>
      <c r="W89" s="142"/>
      <c r="X89" s="142"/>
      <c r="Y89" s="143"/>
      <c r="Z89" s="142"/>
      <c r="AA89" s="142"/>
      <c r="AB89" s="142"/>
      <c r="AC89" s="142"/>
      <c r="AD89" s="143"/>
    </row>
    <row r="90" spans="1:30">
      <c r="A90" s="77"/>
      <c r="B90" s="97"/>
      <c r="C90" s="98"/>
      <c r="D90" s="99"/>
      <c r="E90" s="99"/>
      <c r="F90" s="99"/>
      <c r="G90" s="99"/>
      <c r="H90" s="99"/>
      <c r="I90" s="98"/>
      <c r="J90" s="98"/>
      <c r="K90" s="99"/>
      <c r="L90" s="99"/>
      <c r="M90" s="99"/>
      <c r="N90" s="98"/>
      <c r="O90" s="98"/>
      <c r="P90" s="100"/>
      <c r="Q90" s="99"/>
      <c r="R90" s="99"/>
      <c r="Y90" s="137"/>
      <c r="AD90" s="137"/>
    </row>
    <row r="91" spans="1:30">
      <c r="A91" s="77"/>
      <c r="B91" s="97"/>
      <c r="C91" s="98"/>
      <c r="D91" s="99"/>
      <c r="E91" s="99"/>
      <c r="F91" s="99"/>
      <c r="G91" s="99"/>
      <c r="H91" s="99"/>
      <c r="I91" s="98"/>
      <c r="J91" s="98"/>
      <c r="K91" s="99"/>
      <c r="L91" s="99"/>
      <c r="M91" s="99"/>
      <c r="N91" s="98"/>
      <c r="O91" s="98"/>
      <c r="P91" s="100"/>
      <c r="Q91" s="99"/>
      <c r="R91" s="99"/>
      <c r="S91" s="142"/>
      <c r="T91" s="142"/>
      <c r="U91" s="142"/>
      <c r="V91" s="142"/>
      <c r="W91" s="142"/>
      <c r="X91" s="142"/>
      <c r="Y91" s="143"/>
      <c r="Z91" s="142"/>
      <c r="AA91" s="142"/>
      <c r="AB91" s="142"/>
      <c r="AC91" s="142"/>
      <c r="AD91" s="143"/>
    </row>
    <row r="92" spans="1:30">
      <c r="A92" s="77"/>
      <c r="B92" s="97"/>
      <c r="C92" s="98"/>
      <c r="D92" s="99"/>
      <c r="E92" s="99"/>
      <c r="F92" s="99"/>
      <c r="G92" s="99"/>
      <c r="H92" s="99"/>
      <c r="I92" s="98"/>
      <c r="J92" s="98"/>
      <c r="K92" s="99"/>
      <c r="L92" s="99"/>
      <c r="M92" s="99"/>
      <c r="N92" s="98"/>
      <c r="O92" s="98"/>
      <c r="P92" s="100"/>
      <c r="Q92" s="99"/>
      <c r="R92" s="99"/>
      <c r="Y92" s="137"/>
      <c r="AD92" s="137"/>
    </row>
    <row r="93" spans="1:30">
      <c r="A93" s="77"/>
      <c r="B93" s="97"/>
      <c r="C93" s="98"/>
      <c r="D93" s="99"/>
      <c r="E93" s="99"/>
      <c r="F93" s="99"/>
      <c r="G93" s="99"/>
      <c r="H93" s="99"/>
      <c r="I93" s="98"/>
      <c r="J93" s="98"/>
      <c r="K93" s="99"/>
      <c r="L93" s="99"/>
      <c r="M93" s="99"/>
      <c r="N93" s="98"/>
      <c r="O93" s="98"/>
      <c r="P93" s="100"/>
      <c r="Q93" s="99"/>
      <c r="R93" s="99"/>
      <c r="S93" s="142"/>
      <c r="T93" s="142"/>
      <c r="U93" s="142"/>
      <c r="V93" s="142"/>
      <c r="W93" s="142"/>
      <c r="X93" s="142"/>
      <c r="Y93" s="143"/>
      <c r="Z93" s="142"/>
      <c r="AA93" s="142"/>
      <c r="AB93" s="142"/>
      <c r="AC93" s="142"/>
      <c r="AD93" s="143"/>
    </row>
    <row r="94" spans="1:30">
      <c r="A94" s="77"/>
      <c r="B94" s="97"/>
      <c r="C94" s="98"/>
      <c r="D94" s="99"/>
      <c r="E94" s="99"/>
      <c r="F94" s="99"/>
      <c r="G94" s="99"/>
      <c r="H94" s="99"/>
      <c r="I94" s="98"/>
      <c r="J94" s="98"/>
      <c r="K94" s="99"/>
      <c r="L94" s="99"/>
      <c r="M94" s="99"/>
      <c r="N94" s="98"/>
      <c r="O94" s="98"/>
      <c r="P94" s="100"/>
      <c r="Q94" s="99"/>
      <c r="R94" s="99"/>
      <c r="Y94" s="137"/>
      <c r="AD94" s="137"/>
    </row>
    <row r="95" spans="1:30">
      <c r="A95" s="77"/>
      <c r="B95" s="97"/>
      <c r="C95" s="98"/>
      <c r="D95" s="99"/>
      <c r="E95" s="99"/>
      <c r="F95" s="99"/>
      <c r="G95" s="99"/>
      <c r="H95" s="99"/>
      <c r="I95" s="98"/>
      <c r="J95" s="98"/>
      <c r="K95" s="99"/>
      <c r="L95" s="99"/>
      <c r="M95" s="99"/>
      <c r="N95" s="98"/>
      <c r="O95" s="98"/>
      <c r="P95" s="100"/>
      <c r="Q95" s="99"/>
      <c r="R95" s="99"/>
      <c r="S95" s="142"/>
      <c r="T95" s="142"/>
      <c r="U95" s="142"/>
      <c r="V95" s="142"/>
      <c r="W95" s="142"/>
      <c r="X95" s="142"/>
      <c r="Y95" s="143"/>
      <c r="Z95" s="142"/>
      <c r="AA95" s="142"/>
      <c r="AB95" s="142"/>
      <c r="AC95" s="142"/>
      <c r="AD95" s="143"/>
    </row>
    <row r="96" spans="1:30">
      <c r="A96" s="77"/>
      <c r="B96" s="97"/>
      <c r="C96" s="98"/>
      <c r="D96" s="99"/>
      <c r="E96" s="99"/>
      <c r="F96" s="99"/>
      <c r="G96" s="99"/>
      <c r="H96" s="99"/>
      <c r="I96" s="98"/>
      <c r="J96" s="98"/>
      <c r="K96" s="99"/>
      <c r="L96" s="99"/>
      <c r="M96" s="99"/>
      <c r="N96" s="98"/>
      <c r="O96" s="98"/>
      <c r="P96" s="100"/>
      <c r="Q96" s="99"/>
      <c r="R96" s="99"/>
      <c r="Y96" s="137"/>
      <c r="AD96" s="137"/>
    </row>
    <row r="97" spans="1:30">
      <c r="A97" s="77"/>
      <c r="B97" s="97"/>
      <c r="C97" s="98"/>
      <c r="D97" s="99"/>
      <c r="E97" s="99"/>
      <c r="F97" s="99"/>
      <c r="G97" s="99"/>
      <c r="H97" s="99"/>
      <c r="I97" s="98"/>
      <c r="J97" s="98"/>
      <c r="K97" s="99"/>
      <c r="L97" s="99"/>
      <c r="M97" s="99"/>
      <c r="N97" s="98"/>
      <c r="O97" s="98"/>
      <c r="P97" s="100"/>
      <c r="Q97" s="99"/>
      <c r="R97" s="99"/>
      <c r="S97" s="142"/>
      <c r="T97" s="142"/>
      <c r="U97" s="142"/>
      <c r="V97" s="142"/>
      <c r="W97" s="142"/>
      <c r="X97" s="142"/>
      <c r="Y97" s="143"/>
      <c r="Z97" s="142"/>
      <c r="AA97" s="142"/>
      <c r="AB97" s="142"/>
      <c r="AC97" s="142"/>
      <c r="AD97" s="143"/>
    </row>
    <row r="98" spans="1:30">
      <c r="A98" s="77"/>
      <c r="B98" s="97"/>
      <c r="C98" s="98"/>
      <c r="D98" s="99"/>
      <c r="E98" s="99"/>
      <c r="F98" s="99"/>
      <c r="G98" s="99"/>
      <c r="H98" s="99"/>
      <c r="I98" s="98"/>
      <c r="J98" s="98"/>
      <c r="K98" s="99"/>
      <c r="L98" s="99"/>
      <c r="M98" s="99"/>
      <c r="N98" s="98"/>
      <c r="O98" s="98"/>
      <c r="P98" s="100"/>
      <c r="Q98" s="99"/>
      <c r="R98" s="99"/>
      <c r="Y98" s="137"/>
      <c r="AD98" s="137"/>
    </row>
    <row r="99" spans="1:30">
      <c r="A99" s="77"/>
      <c r="B99" s="97"/>
      <c r="C99" s="98"/>
      <c r="D99" s="99"/>
      <c r="E99" s="99"/>
      <c r="F99" s="99"/>
      <c r="G99" s="99"/>
      <c r="H99" s="99"/>
      <c r="I99" s="98"/>
      <c r="J99" s="98"/>
      <c r="K99" s="99"/>
      <c r="L99" s="99"/>
      <c r="M99" s="99"/>
      <c r="N99" s="98"/>
      <c r="O99" s="98"/>
      <c r="P99" s="100"/>
      <c r="Q99" s="99"/>
      <c r="R99" s="99"/>
      <c r="S99" s="142"/>
      <c r="T99" s="142"/>
      <c r="U99" s="142"/>
      <c r="V99" s="142"/>
      <c r="W99" s="142"/>
      <c r="X99" s="142"/>
      <c r="Y99" s="143"/>
      <c r="Z99" s="142"/>
      <c r="AA99" s="142"/>
      <c r="AB99" s="142"/>
      <c r="AC99" s="142"/>
      <c r="AD99" s="143"/>
    </row>
    <row r="100" spans="1:30">
      <c r="A100" s="77"/>
      <c r="B100" s="97"/>
      <c r="C100" s="98"/>
      <c r="D100" s="99"/>
      <c r="E100" s="99"/>
      <c r="F100" s="99"/>
      <c r="G100" s="99"/>
      <c r="H100" s="99"/>
      <c r="I100" s="98"/>
      <c r="J100" s="98"/>
      <c r="K100" s="99"/>
      <c r="L100" s="99"/>
      <c r="M100" s="99"/>
      <c r="N100" s="98"/>
      <c r="O100" s="98"/>
      <c r="P100" s="100"/>
      <c r="Q100" s="99"/>
      <c r="R100" s="99"/>
      <c r="Y100" s="137"/>
      <c r="AD100" s="137"/>
    </row>
    <row r="101" spans="1:30" ht="13.5" thickBot="1">
      <c r="A101" s="77"/>
      <c r="B101" s="97"/>
      <c r="C101" s="98"/>
      <c r="D101" s="99"/>
      <c r="E101" s="99"/>
      <c r="F101" s="99"/>
      <c r="G101" s="99"/>
      <c r="H101" s="99"/>
      <c r="I101" s="98"/>
      <c r="J101" s="98"/>
      <c r="K101" s="99"/>
      <c r="L101" s="99"/>
      <c r="M101" s="99"/>
      <c r="N101" s="98"/>
      <c r="O101" s="98"/>
      <c r="P101" s="100"/>
      <c r="Q101" s="99"/>
      <c r="R101" s="99"/>
      <c r="S101" s="111"/>
      <c r="T101" s="111"/>
      <c r="U101" s="111"/>
      <c r="V101" s="111"/>
      <c r="W101" s="111"/>
      <c r="X101" s="111"/>
      <c r="Y101" s="168"/>
      <c r="Z101" s="111"/>
      <c r="AA101" s="111"/>
      <c r="AB101" s="111"/>
      <c r="AC101" s="111"/>
      <c r="AD101" s="168"/>
    </row>
    <row r="102" spans="1:30">
      <c r="A102" s="85"/>
      <c r="B102" s="72"/>
      <c r="C102" s="90"/>
      <c r="D102" s="91"/>
      <c r="E102" s="91"/>
      <c r="F102" s="91"/>
      <c r="G102" s="91"/>
      <c r="H102" s="91"/>
      <c r="I102" s="90"/>
      <c r="J102" s="90"/>
      <c r="K102" s="91"/>
      <c r="L102" s="91"/>
      <c r="M102" s="91"/>
      <c r="N102" s="90"/>
      <c r="O102" s="90"/>
      <c r="P102" s="92"/>
      <c r="Q102" s="99"/>
      <c r="R102" s="99"/>
      <c r="S102" s="136"/>
      <c r="Y102" s="137"/>
      <c r="AD102" s="137"/>
    </row>
    <row r="103" spans="1:30">
      <c r="A103" s="77"/>
      <c r="B103" s="97"/>
      <c r="C103" s="98"/>
      <c r="D103" s="99"/>
      <c r="E103" s="99"/>
      <c r="F103" s="99"/>
      <c r="G103" s="99"/>
      <c r="H103" s="99"/>
      <c r="I103" s="98"/>
      <c r="J103" s="98"/>
      <c r="K103" s="99"/>
      <c r="L103" s="99"/>
      <c r="M103" s="99"/>
      <c r="N103" s="98"/>
      <c r="O103" s="98"/>
      <c r="P103" s="100"/>
      <c r="Q103" s="99"/>
      <c r="R103" s="99"/>
      <c r="S103" s="142"/>
      <c r="T103" s="142"/>
      <c r="U103" s="142"/>
      <c r="V103" s="142"/>
      <c r="W103" s="142"/>
      <c r="X103" s="142"/>
      <c r="Y103" s="143"/>
      <c r="Z103" s="142"/>
      <c r="AA103" s="142"/>
      <c r="AB103" s="142"/>
      <c r="AC103" s="142"/>
      <c r="AD103" s="143"/>
    </row>
    <row r="104" spans="1:30">
      <c r="A104" s="77"/>
      <c r="B104" s="97"/>
      <c r="C104" s="98"/>
      <c r="D104" s="99"/>
      <c r="E104" s="99"/>
      <c r="F104" s="99"/>
      <c r="G104" s="99"/>
      <c r="H104" s="99"/>
      <c r="I104" s="98"/>
      <c r="J104" s="98"/>
      <c r="K104" s="99"/>
      <c r="L104" s="99"/>
      <c r="M104" s="99"/>
      <c r="N104" s="98"/>
      <c r="O104" s="98"/>
      <c r="P104" s="100"/>
      <c r="Q104" s="99"/>
      <c r="R104" s="99"/>
      <c r="Y104" s="137"/>
      <c r="AD104" s="137"/>
    </row>
    <row r="105" spans="1:30">
      <c r="A105" s="77"/>
      <c r="B105" s="97"/>
      <c r="C105" s="98"/>
      <c r="D105" s="99"/>
      <c r="E105" s="99"/>
      <c r="F105" s="99"/>
      <c r="G105" s="99"/>
      <c r="H105" s="99"/>
      <c r="I105" s="98"/>
      <c r="J105" s="98"/>
      <c r="K105" s="99"/>
      <c r="L105" s="99"/>
      <c r="M105" s="99"/>
      <c r="N105" s="98"/>
      <c r="O105" s="98"/>
      <c r="P105" s="100"/>
      <c r="Q105" s="99"/>
      <c r="R105" s="99"/>
      <c r="S105" s="142"/>
      <c r="T105" s="142"/>
      <c r="U105" s="142"/>
      <c r="V105" s="142"/>
      <c r="W105" s="142"/>
      <c r="X105" s="142"/>
      <c r="Y105" s="143"/>
      <c r="Z105" s="142"/>
      <c r="AA105" s="142"/>
      <c r="AB105" s="142"/>
      <c r="AC105" s="142"/>
      <c r="AD105" s="143"/>
    </row>
    <row r="106" spans="1:30">
      <c r="A106" s="77"/>
      <c r="B106" s="97"/>
      <c r="C106" s="98"/>
      <c r="D106" s="99"/>
      <c r="E106" s="99"/>
      <c r="F106" s="99"/>
      <c r="G106" s="99"/>
      <c r="H106" s="99"/>
      <c r="I106" s="98"/>
      <c r="J106" s="98"/>
      <c r="K106" s="99"/>
      <c r="L106" s="99"/>
      <c r="M106" s="99"/>
      <c r="N106" s="98"/>
      <c r="O106" s="98"/>
      <c r="P106" s="100"/>
      <c r="Q106" s="99"/>
      <c r="R106" s="99"/>
      <c r="Y106" s="137"/>
      <c r="AD106" s="137"/>
    </row>
    <row r="107" spans="1:30">
      <c r="A107" s="77"/>
      <c r="B107" s="97"/>
      <c r="C107" s="98"/>
      <c r="D107" s="99"/>
      <c r="E107" s="99"/>
      <c r="F107" s="99"/>
      <c r="G107" s="99"/>
      <c r="H107" s="99"/>
      <c r="I107" s="98"/>
      <c r="J107" s="98"/>
      <c r="K107" s="99"/>
      <c r="L107" s="99"/>
      <c r="M107" s="99"/>
      <c r="N107" s="98"/>
      <c r="O107" s="98"/>
      <c r="P107" s="100"/>
      <c r="Q107" s="99"/>
      <c r="R107" s="99"/>
      <c r="S107" s="142"/>
      <c r="T107" s="142"/>
      <c r="U107" s="142"/>
      <c r="V107" s="142"/>
      <c r="W107" s="142"/>
      <c r="X107" s="142"/>
      <c r="Y107" s="143"/>
      <c r="Z107" s="142"/>
      <c r="AA107" s="142"/>
      <c r="AB107" s="142"/>
      <c r="AC107" s="142"/>
      <c r="AD107" s="143"/>
    </row>
    <row r="108" spans="1:30">
      <c r="A108" s="77"/>
      <c r="B108" s="97"/>
      <c r="C108" s="98"/>
      <c r="D108" s="99"/>
      <c r="E108" s="99"/>
      <c r="F108" s="99"/>
      <c r="G108" s="99"/>
      <c r="H108" s="99"/>
      <c r="I108" s="98"/>
      <c r="J108" s="98"/>
      <c r="K108" s="99"/>
      <c r="L108" s="99"/>
      <c r="M108" s="99"/>
      <c r="N108" s="98"/>
      <c r="O108" s="98"/>
      <c r="P108" s="100"/>
      <c r="Q108" s="99"/>
      <c r="R108" s="99"/>
      <c r="Y108" s="137"/>
      <c r="AD108" s="137"/>
    </row>
    <row r="109" spans="1:30">
      <c r="A109" s="77"/>
      <c r="B109" s="97"/>
      <c r="C109" s="98"/>
      <c r="D109" s="99"/>
      <c r="E109" s="99"/>
      <c r="F109" s="99"/>
      <c r="G109" s="99"/>
      <c r="H109" s="99"/>
      <c r="I109" s="98"/>
      <c r="J109" s="98"/>
      <c r="K109" s="99"/>
      <c r="L109" s="99"/>
      <c r="M109" s="99"/>
      <c r="N109" s="98"/>
      <c r="O109" s="98"/>
      <c r="P109" s="100"/>
      <c r="Q109" s="99"/>
      <c r="R109" s="99"/>
      <c r="S109" s="142"/>
      <c r="T109" s="142"/>
      <c r="U109" s="142"/>
      <c r="V109" s="142"/>
      <c r="W109" s="142"/>
      <c r="X109" s="142"/>
      <c r="Y109" s="143"/>
      <c r="Z109" s="142"/>
      <c r="AA109" s="142"/>
      <c r="AB109" s="142"/>
      <c r="AC109" s="142"/>
      <c r="AD109" s="143"/>
    </row>
    <row r="110" spans="1:30">
      <c r="A110" s="77"/>
      <c r="B110" s="97"/>
      <c r="C110" s="98"/>
      <c r="D110" s="99"/>
      <c r="E110" s="99"/>
      <c r="F110" s="99"/>
      <c r="G110" s="99"/>
      <c r="H110" s="99"/>
      <c r="I110" s="98"/>
      <c r="J110" s="98"/>
      <c r="K110" s="99"/>
      <c r="L110" s="99"/>
      <c r="M110" s="99"/>
      <c r="N110" s="98"/>
      <c r="O110" s="98"/>
      <c r="P110" s="100"/>
      <c r="Q110" s="99"/>
      <c r="R110" s="99"/>
      <c r="Y110" s="137"/>
      <c r="AD110" s="137"/>
    </row>
    <row r="111" spans="1:30">
      <c r="A111" s="77"/>
      <c r="B111" s="97"/>
      <c r="C111" s="98"/>
      <c r="D111" s="99"/>
      <c r="E111" s="99"/>
      <c r="F111" s="99"/>
      <c r="G111" s="99"/>
      <c r="H111" s="99"/>
      <c r="I111" s="98"/>
      <c r="J111" s="98"/>
      <c r="K111" s="99"/>
      <c r="L111" s="99"/>
      <c r="M111" s="99"/>
      <c r="N111" s="98"/>
      <c r="O111" s="98"/>
      <c r="P111" s="100"/>
      <c r="Q111" s="99"/>
      <c r="R111" s="99"/>
      <c r="S111" s="142"/>
      <c r="T111" s="142"/>
      <c r="U111" s="142"/>
      <c r="V111" s="142"/>
      <c r="W111" s="142"/>
      <c r="X111" s="142"/>
      <c r="Y111" s="143"/>
      <c r="Z111" s="142"/>
      <c r="AA111" s="142"/>
      <c r="AB111" s="142"/>
      <c r="AC111" s="142"/>
      <c r="AD111" s="143"/>
    </row>
    <row r="112" spans="1:30">
      <c r="A112" s="77"/>
      <c r="B112" s="97"/>
      <c r="C112" s="98"/>
      <c r="D112" s="99"/>
      <c r="E112" s="99"/>
      <c r="F112" s="99"/>
      <c r="G112" s="99"/>
      <c r="H112" s="99"/>
      <c r="I112" s="98"/>
      <c r="J112" s="98"/>
      <c r="K112" s="99"/>
      <c r="L112" s="99"/>
      <c r="M112" s="99"/>
      <c r="N112" s="98"/>
      <c r="O112" s="98"/>
      <c r="P112" s="100"/>
      <c r="Q112" s="99"/>
      <c r="R112" s="99"/>
      <c r="Y112" s="137"/>
      <c r="AD112" s="137"/>
    </row>
    <row r="113" spans="1:30">
      <c r="A113" s="77"/>
      <c r="B113" s="97"/>
      <c r="C113" s="98"/>
      <c r="D113" s="99"/>
      <c r="E113" s="99"/>
      <c r="F113" s="99"/>
      <c r="G113" s="99"/>
      <c r="H113" s="99"/>
      <c r="I113" s="98"/>
      <c r="J113" s="98"/>
      <c r="K113" s="99"/>
      <c r="L113" s="99"/>
      <c r="M113" s="99"/>
      <c r="N113" s="98"/>
      <c r="O113" s="98"/>
      <c r="P113" s="100"/>
      <c r="Q113" s="99"/>
      <c r="R113" s="99"/>
      <c r="S113" s="142"/>
      <c r="T113" s="142"/>
      <c r="U113" s="142"/>
      <c r="V113" s="142"/>
      <c r="W113" s="142"/>
      <c r="X113" s="142"/>
      <c r="Y113" s="143"/>
      <c r="Z113" s="142"/>
      <c r="AA113" s="142"/>
      <c r="AB113" s="142"/>
      <c r="AC113" s="142"/>
      <c r="AD113" s="143"/>
    </row>
    <row r="114" spans="1:30">
      <c r="A114" s="77"/>
      <c r="B114" s="97"/>
      <c r="C114" s="98"/>
      <c r="D114" s="99"/>
      <c r="E114" s="99"/>
      <c r="F114" s="99"/>
      <c r="G114" s="99"/>
      <c r="H114" s="99"/>
      <c r="I114" s="98"/>
      <c r="J114" s="98"/>
      <c r="K114" s="99"/>
      <c r="L114" s="99"/>
      <c r="M114" s="99"/>
      <c r="N114" s="98"/>
      <c r="O114" s="98"/>
      <c r="P114" s="100"/>
      <c r="Q114" s="99"/>
      <c r="R114" s="99"/>
      <c r="Y114" s="137"/>
      <c r="AD114" s="137"/>
    </row>
    <row r="115" spans="1:30">
      <c r="A115" s="77"/>
      <c r="B115" s="97"/>
      <c r="C115" s="98"/>
      <c r="D115" s="99"/>
      <c r="E115" s="99"/>
      <c r="F115" s="99"/>
      <c r="G115" s="99"/>
      <c r="H115" s="99"/>
      <c r="I115" s="98"/>
      <c r="J115" s="98"/>
      <c r="K115" s="99"/>
      <c r="L115" s="99"/>
      <c r="M115" s="99"/>
      <c r="N115" s="98"/>
      <c r="O115" s="98"/>
      <c r="P115" s="100"/>
      <c r="Q115" s="99"/>
      <c r="R115" s="99"/>
      <c r="S115" s="142"/>
      <c r="T115" s="142"/>
      <c r="U115" s="142"/>
      <c r="V115" s="142"/>
      <c r="W115" s="142"/>
      <c r="X115" s="142"/>
      <c r="Y115" s="143"/>
      <c r="Z115" s="142"/>
      <c r="AA115" s="142"/>
      <c r="AB115" s="142"/>
      <c r="AC115" s="142"/>
      <c r="AD115" s="143"/>
    </row>
    <row r="116" spans="1:30">
      <c r="A116" s="77"/>
      <c r="B116" s="97"/>
      <c r="C116" s="98"/>
      <c r="D116" s="99"/>
      <c r="E116" s="99"/>
      <c r="F116" s="99"/>
      <c r="G116" s="99"/>
      <c r="H116" s="99"/>
      <c r="I116" s="98"/>
      <c r="J116" s="98"/>
      <c r="K116" s="99"/>
      <c r="L116" s="99"/>
      <c r="M116" s="99"/>
      <c r="N116" s="98"/>
      <c r="O116" s="98"/>
      <c r="P116" s="100"/>
      <c r="Q116" s="99"/>
      <c r="R116" s="99"/>
      <c r="Y116" s="137"/>
      <c r="AD116" s="137"/>
    </row>
    <row r="117" spans="1:30">
      <c r="A117" s="77"/>
      <c r="B117" s="97"/>
      <c r="C117" s="98"/>
      <c r="D117" s="99"/>
      <c r="E117" s="99"/>
      <c r="F117" s="99"/>
      <c r="G117" s="99"/>
      <c r="H117" s="99"/>
      <c r="I117" s="98"/>
      <c r="J117" s="98"/>
      <c r="K117" s="99"/>
      <c r="L117" s="99"/>
      <c r="M117" s="99"/>
      <c r="N117" s="98"/>
      <c r="O117" s="98"/>
      <c r="P117" s="100"/>
      <c r="Q117" s="99"/>
      <c r="R117" s="99"/>
      <c r="S117" s="142"/>
      <c r="T117" s="142"/>
      <c r="U117" s="142"/>
      <c r="V117" s="142"/>
      <c r="W117" s="142"/>
      <c r="X117" s="142"/>
      <c r="Y117" s="143"/>
      <c r="Z117" s="142"/>
      <c r="AA117" s="142"/>
      <c r="AB117" s="142"/>
      <c r="AC117" s="142"/>
      <c r="AD117" s="143"/>
    </row>
    <row r="118" spans="1:30">
      <c r="A118" s="77"/>
      <c r="B118" s="97"/>
      <c r="C118" s="98"/>
      <c r="D118" s="99"/>
      <c r="E118" s="99"/>
      <c r="F118" s="99"/>
      <c r="G118" s="99"/>
      <c r="H118" s="99"/>
      <c r="I118" s="98"/>
      <c r="J118" s="98"/>
      <c r="K118" s="99"/>
      <c r="L118" s="99"/>
      <c r="M118" s="99"/>
      <c r="N118" s="98"/>
      <c r="O118" s="98"/>
      <c r="P118" s="100"/>
      <c r="Q118" s="99"/>
      <c r="R118" s="99"/>
      <c r="Y118" s="137"/>
      <c r="AD118" s="137"/>
    </row>
    <row r="119" spans="1:30">
      <c r="A119" s="77"/>
      <c r="B119" s="97"/>
      <c r="C119" s="98"/>
      <c r="D119" s="99"/>
      <c r="E119" s="99"/>
      <c r="F119" s="99"/>
      <c r="G119" s="99"/>
      <c r="H119" s="99"/>
      <c r="I119" s="98"/>
      <c r="J119" s="98"/>
      <c r="K119" s="99"/>
      <c r="L119" s="99"/>
      <c r="M119" s="99"/>
      <c r="N119" s="98"/>
      <c r="O119" s="98"/>
      <c r="P119" s="100"/>
      <c r="Q119" s="99"/>
      <c r="R119" s="99"/>
      <c r="S119" s="142"/>
      <c r="T119" s="142"/>
      <c r="U119" s="142"/>
      <c r="V119" s="142"/>
      <c r="W119" s="142"/>
      <c r="X119" s="142"/>
      <c r="Y119" s="143"/>
      <c r="Z119" s="142"/>
      <c r="AA119" s="142"/>
      <c r="AB119" s="142"/>
      <c r="AC119" s="142"/>
      <c r="AD119" s="143"/>
    </row>
    <row r="120" spans="1:30">
      <c r="A120" s="77"/>
      <c r="B120" s="97"/>
      <c r="C120" s="98"/>
      <c r="D120" s="99"/>
      <c r="E120" s="99"/>
      <c r="F120" s="99"/>
      <c r="G120" s="99"/>
      <c r="H120" s="99"/>
      <c r="I120" s="98"/>
      <c r="J120" s="98"/>
      <c r="K120" s="99"/>
      <c r="L120" s="99"/>
      <c r="M120" s="99"/>
      <c r="N120" s="98"/>
      <c r="O120" s="98"/>
      <c r="P120" s="100"/>
      <c r="Q120" s="99"/>
      <c r="R120" s="99"/>
      <c r="Y120" s="137"/>
      <c r="AD120" s="137"/>
    </row>
    <row r="121" spans="1:30">
      <c r="A121" s="77"/>
      <c r="B121" s="97"/>
      <c r="C121" s="98"/>
      <c r="D121" s="99"/>
      <c r="E121" s="99"/>
      <c r="F121" s="99"/>
      <c r="G121" s="99"/>
      <c r="H121" s="99"/>
      <c r="I121" s="98"/>
      <c r="J121" s="98"/>
      <c r="K121" s="99"/>
      <c r="L121" s="99"/>
      <c r="M121" s="99"/>
      <c r="N121" s="98"/>
      <c r="O121" s="98"/>
      <c r="P121" s="100"/>
      <c r="Q121" s="99"/>
      <c r="R121" s="99"/>
      <c r="S121" s="142"/>
      <c r="T121" s="142"/>
      <c r="U121" s="142"/>
      <c r="V121" s="142"/>
      <c r="W121" s="142"/>
      <c r="X121" s="142"/>
      <c r="Y121" s="143"/>
      <c r="Z121" s="142"/>
      <c r="AA121" s="142"/>
      <c r="AB121" s="142"/>
      <c r="AC121" s="142"/>
      <c r="AD121" s="143"/>
    </row>
    <row r="122" spans="1:30">
      <c r="A122" s="77"/>
      <c r="B122" s="97"/>
      <c r="C122" s="98"/>
      <c r="D122" s="99"/>
      <c r="E122" s="99"/>
      <c r="F122" s="99"/>
      <c r="G122" s="99"/>
      <c r="H122" s="99"/>
      <c r="I122" s="98"/>
      <c r="J122" s="98"/>
      <c r="K122" s="99"/>
      <c r="L122" s="99"/>
      <c r="M122" s="99"/>
      <c r="N122" s="98"/>
      <c r="O122" s="98"/>
      <c r="P122" s="100"/>
      <c r="Q122" s="99"/>
      <c r="R122" s="99"/>
      <c r="Y122" s="137"/>
      <c r="AD122" s="137"/>
    </row>
    <row r="123" spans="1:30">
      <c r="A123" s="77"/>
      <c r="B123" s="97"/>
      <c r="C123" s="98"/>
      <c r="D123" s="99"/>
      <c r="E123" s="99"/>
      <c r="F123" s="99"/>
      <c r="G123" s="99"/>
      <c r="H123" s="99"/>
      <c r="I123" s="98"/>
      <c r="J123" s="98"/>
      <c r="K123" s="99"/>
      <c r="L123" s="99"/>
      <c r="M123" s="99"/>
      <c r="N123" s="98"/>
      <c r="O123" s="98"/>
      <c r="P123" s="100"/>
      <c r="Q123" s="99"/>
      <c r="R123" s="99"/>
      <c r="S123" s="142"/>
      <c r="T123" s="142"/>
      <c r="U123" s="142"/>
      <c r="V123" s="142"/>
      <c r="W123" s="142"/>
      <c r="X123" s="142"/>
      <c r="Y123" s="143"/>
      <c r="Z123" s="169"/>
      <c r="AA123" s="142"/>
      <c r="AB123" s="142"/>
      <c r="AC123" s="142"/>
      <c r="AD123" s="175"/>
    </row>
    <row r="124" spans="1:30">
      <c r="A124" s="77"/>
      <c r="B124" s="97"/>
      <c r="C124" s="98"/>
      <c r="D124" s="99"/>
      <c r="E124" s="99"/>
      <c r="F124" s="99"/>
      <c r="G124" s="99"/>
      <c r="H124" s="99"/>
      <c r="I124" s="98"/>
      <c r="J124" s="98"/>
      <c r="K124" s="99"/>
      <c r="L124" s="99"/>
      <c r="M124" s="99"/>
      <c r="N124" s="98"/>
      <c r="O124" s="98"/>
      <c r="P124" s="100"/>
      <c r="Q124" s="99"/>
      <c r="R124" s="99"/>
      <c r="Y124" s="137"/>
      <c r="AD124" s="137"/>
    </row>
    <row r="125" spans="1:30">
      <c r="A125" s="77"/>
      <c r="B125" s="97"/>
      <c r="C125" s="98"/>
      <c r="D125" s="99"/>
      <c r="E125" s="99"/>
      <c r="F125" s="99"/>
      <c r="G125" s="99"/>
      <c r="H125" s="99"/>
      <c r="I125" s="98"/>
      <c r="J125" s="98"/>
      <c r="K125" s="99"/>
      <c r="L125" s="99"/>
      <c r="M125" s="99"/>
      <c r="N125" s="98"/>
      <c r="O125" s="98"/>
      <c r="P125" s="100"/>
      <c r="Q125" s="99"/>
      <c r="R125" s="99"/>
      <c r="S125" s="142"/>
      <c r="T125" s="142"/>
      <c r="U125" s="142"/>
      <c r="V125" s="142"/>
      <c r="W125" s="142"/>
      <c r="X125" s="142"/>
      <c r="Y125" s="143"/>
      <c r="Z125" s="142"/>
      <c r="AA125" s="142"/>
      <c r="AB125" s="142"/>
      <c r="AC125" s="142"/>
      <c r="AD125" s="143"/>
    </row>
    <row r="126" spans="1:30">
      <c r="A126" s="77"/>
      <c r="B126" s="97"/>
      <c r="C126" s="98"/>
      <c r="D126" s="99"/>
      <c r="E126" s="99"/>
      <c r="F126" s="99"/>
      <c r="G126" s="99"/>
      <c r="H126" s="99"/>
      <c r="I126" s="98"/>
      <c r="J126" s="98"/>
      <c r="K126" s="99"/>
      <c r="L126" s="99"/>
      <c r="M126" s="99"/>
      <c r="N126" s="98"/>
      <c r="O126" s="98"/>
      <c r="P126" s="100"/>
      <c r="Q126" s="99"/>
      <c r="R126" s="99"/>
      <c r="Y126" s="137"/>
      <c r="AD126" s="137"/>
    </row>
    <row r="127" spans="1:30">
      <c r="A127" s="77"/>
      <c r="B127" s="97"/>
      <c r="C127" s="98"/>
      <c r="D127" s="99"/>
      <c r="E127" s="99"/>
      <c r="F127" s="99"/>
      <c r="G127" s="99"/>
      <c r="H127" s="99"/>
      <c r="I127" s="98"/>
      <c r="J127" s="98"/>
      <c r="K127" s="99"/>
      <c r="L127" s="99"/>
      <c r="M127" s="99"/>
      <c r="N127" s="98"/>
      <c r="O127" s="98"/>
      <c r="P127" s="100"/>
      <c r="Q127" s="99"/>
      <c r="R127" s="99"/>
      <c r="S127" s="142"/>
      <c r="T127" s="142"/>
      <c r="U127" s="142"/>
      <c r="V127" s="142"/>
      <c r="W127" s="142"/>
      <c r="X127" s="142"/>
      <c r="Y127" s="143"/>
      <c r="Z127" s="142"/>
      <c r="AA127" s="142"/>
      <c r="AB127" s="142"/>
      <c r="AC127" s="142"/>
      <c r="AD127" s="143"/>
    </row>
    <row r="128" spans="1:30">
      <c r="A128" s="77"/>
      <c r="B128" s="97"/>
      <c r="C128" s="98"/>
      <c r="D128" s="99"/>
      <c r="E128" s="99"/>
      <c r="F128" s="99"/>
      <c r="G128" s="99"/>
      <c r="H128" s="99"/>
      <c r="I128" s="98"/>
      <c r="J128" s="98"/>
      <c r="K128" s="99"/>
      <c r="L128" s="99"/>
      <c r="M128" s="99"/>
      <c r="N128" s="98"/>
      <c r="O128" s="98"/>
      <c r="P128" s="100"/>
      <c r="Q128" s="99"/>
      <c r="R128" s="99"/>
      <c r="Y128" s="137"/>
      <c r="AD128" s="137"/>
    </row>
    <row r="129" spans="1:30">
      <c r="A129" s="77"/>
      <c r="B129" s="97"/>
      <c r="C129" s="98"/>
      <c r="D129" s="99"/>
      <c r="E129" s="99"/>
      <c r="F129" s="99"/>
      <c r="G129" s="99"/>
      <c r="H129" s="99"/>
      <c r="I129" s="98"/>
      <c r="J129" s="98"/>
      <c r="K129" s="99"/>
      <c r="L129" s="99"/>
      <c r="M129" s="99"/>
      <c r="N129" s="98"/>
      <c r="O129" s="98"/>
      <c r="P129" s="100"/>
      <c r="Q129" s="99"/>
      <c r="R129" s="99"/>
      <c r="S129" s="142"/>
      <c r="T129" s="142"/>
      <c r="U129" s="142"/>
      <c r="V129" s="142"/>
      <c r="W129" s="142"/>
      <c r="X129" s="142"/>
      <c r="Y129" s="143"/>
      <c r="Z129" s="142"/>
      <c r="AA129" s="142"/>
      <c r="AB129" s="142"/>
      <c r="AC129" s="142"/>
      <c r="AD129" s="143"/>
    </row>
    <row r="130" spans="1:30">
      <c r="A130" s="77"/>
      <c r="B130" s="97"/>
      <c r="C130" s="98"/>
      <c r="D130" s="99"/>
      <c r="E130" s="99"/>
      <c r="F130" s="99"/>
      <c r="G130" s="99"/>
      <c r="H130" s="99"/>
      <c r="I130" s="98"/>
      <c r="J130" s="98"/>
      <c r="K130" s="99"/>
      <c r="L130" s="99"/>
      <c r="M130" s="99"/>
      <c r="N130" s="98"/>
      <c r="O130" s="98"/>
      <c r="P130" s="100"/>
      <c r="Q130" s="99"/>
      <c r="R130" s="99"/>
      <c r="Y130" s="137"/>
      <c r="AD130" s="137"/>
    </row>
    <row r="131" spans="1:30">
      <c r="A131" s="77"/>
      <c r="B131" s="97"/>
      <c r="C131" s="98"/>
      <c r="D131" s="99"/>
      <c r="E131" s="99"/>
      <c r="F131" s="99"/>
      <c r="G131" s="99"/>
      <c r="H131" s="99"/>
      <c r="I131" s="98"/>
      <c r="J131" s="98"/>
      <c r="K131" s="99"/>
      <c r="L131" s="99"/>
      <c r="M131" s="99"/>
      <c r="N131" s="98"/>
      <c r="O131" s="98"/>
      <c r="P131" s="100"/>
      <c r="Q131" s="99"/>
      <c r="R131" s="99"/>
      <c r="S131" s="142"/>
      <c r="T131" s="142"/>
      <c r="U131" s="142"/>
      <c r="V131" s="142"/>
      <c r="W131" s="142"/>
      <c r="X131" s="142"/>
      <c r="Y131" s="143"/>
      <c r="Z131" s="142"/>
      <c r="AA131" s="142"/>
      <c r="AB131" s="142"/>
      <c r="AC131" s="142"/>
      <c r="AD131" s="143"/>
    </row>
    <row r="132" spans="1:30">
      <c r="A132" s="77"/>
      <c r="B132" s="97"/>
      <c r="C132" s="98"/>
      <c r="D132" s="99"/>
      <c r="E132" s="99"/>
      <c r="F132" s="99"/>
      <c r="G132" s="99"/>
      <c r="H132" s="99"/>
      <c r="I132" s="98"/>
      <c r="J132" s="98"/>
      <c r="K132" s="99"/>
      <c r="L132" s="99"/>
      <c r="M132" s="99"/>
      <c r="N132" s="98"/>
      <c r="O132" s="98"/>
      <c r="P132" s="100"/>
      <c r="Q132" s="99"/>
      <c r="R132" s="99"/>
      <c r="Y132" s="137"/>
      <c r="AD132" s="137"/>
    </row>
    <row r="133" spans="1:30" ht="13.5" thickBot="1">
      <c r="A133" s="77"/>
      <c r="B133" s="97"/>
      <c r="C133" s="98"/>
      <c r="D133" s="99"/>
      <c r="E133" s="99"/>
      <c r="F133" s="99"/>
      <c r="G133" s="99"/>
      <c r="H133" s="99"/>
      <c r="I133" s="98"/>
      <c r="J133" s="98"/>
      <c r="K133" s="99"/>
      <c r="L133" s="99"/>
      <c r="M133" s="99"/>
      <c r="N133" s="98"/>
      <c r="O133" s="98"/>
      <c r="P133" s="100"/>
      <c r="Q133" s="99"/>
      <c r="R133" s="99"/>
      <c r="S133" s="111"/>
      <c r="T133" s="111"/>
      <c r="U133" s="111"/>
      <c r="V133" s="111"/>
      <c r="W133" s="111"/>
      <c r="X133" s="111"/>
      <c r="Y133" s="168"/>
      <c r="Z133" s="111"/>
      <c r="AA133" s="111"/>
      <c r="AB133" s="111"/>
      <c r="AC133" s="111"/>
      <c r="AD133" s="168"/>
    </row>
    <row r="134" spans="1:30">
      <c r="A134" s="85"/>
      <c r="B134" s="72"/>
      <c r="C134" s="90"/>
      <c r="D134" s="91"/>
      <c r="E134" s="91"/>
      <c r="F134" s="91"/>
      <c r="G134" s="91"/>
      <c r="H134" s="91"/>
      <c r="I134" s="90"/>
      <c r="J134" s="90"/>
      <c r="K134" s="91"/>
      <c r="L134" s="91"/>
      <c r="M134" s="91"/>
      <c r="N134" s="90"/>
      <c r="O134" s="90"/>
      <c r="P134" s="92"/>
      <c r="Q134" s="99"/>
      <c r="R134" s="99"/>
      <c r="S134" s="136"/>
      <c r="Y134" s="137"/>
      <c r="AD134" s="137"/>
    </row>
    <row r="135" spans="1:30">
      <c r="A135" s="77"/>
      <c r="B135" s="97"/>
      <c r="C135" s="98"/>
      <c r="D135" s="99"/>
      <c r="E135" s="99"/>
      <c r="F135" s="99"/>
      <c r="G135" s="99"/>
      <c r="H135" s="99"/>
      <c r="I135" s="98"/>
      <c r="J135" s="98"/>
      <c r="K135" s="99"/>
      <c r="L135" s="99"/>
      <c r="M135" s="99"/>
      <c r="N135" s="98"/>
      <c r="O135" s="98"/>
      <c r="P135" s="100"/>
      <c r="Q135" s="99"/>
      <c r="R135" s="99"/>
      <c r="S135" s="142"/>
      <c r="T135" s="142"/>
      <c r="U135" s="142"/>
      <c r="V135" s="142"/>
      <c r="W135" s="142"/>
      <c r="X135" s="142"/>
      <c r="Y135" s="143"/>
      <c r="Z135" s="142"/>
      <c r="AA135" s="142"/>
      <c r="AB135" s="142"/>
      <c r="AC135" s="142"/>
      <c r="AD135" s="143"/>
    </row>
    <row r="136" spans="1:30">
      <c r="A136" s="77"/>
      <c r="B136" s="97"/>
      <c r="C136" s="98"/>
      <c r="D136" s="99"/>
      <c r="E136" s="99"/>
      <c r="F136" s="99"/>
      <c r="G136" s="99"/>
      <c r="H136" s="99"/>
      <c r="I136" s="98"/>
      <c r="J136" s="98"/>
      <c r="K136" s="99"/>
      <c r="L136" s="99"/>
      <c r="M136" s="99"/>
      <c r="N136" s="98"/>
      <c r="O136" s="98"/>
      <c r="P136" s="100"/>
      <c r="Q136" s="99"/>
      <c r="R136" s="99"/>
      <c r="Y136" s="137"/>
      <c r="AD136" s="137"/>
    </row>
    <row r="137" spans="1:30">
      <c r="A137" s="77"/>
      <c r="B137" s="97"/>
      <c r="C137" s="98"/>
      <c r="D137" s="99"/>
      <c r="E137" s="99"/>
      <c r="F137" s="99"/>
      <c r="G137" s="99"/>
      <c r="H137" s="99"/>
      <c r="I137" s="98"/>
      <c r="J137" s="98"/>
      <c r="K137" s="99"/>
      <c r="L137" s="99"/>
      <c r="M137" s="99"/>
      <c r="N137" s="98"/>
      <c r="O137" s="98"/>
      <c r="P137" s="100"/>
      <c r="Q137" s="99"/>
      <c r="R137" s="99"/>
      <c r="S137" s="142"/>
      <c r="T137" s="176"/>
      <c r="U137" s="142"/>
      <c r="V137" s="142"/>
      <c r="W137" s="142"/>
      <c r="X137" s="142"/>
      <c r="Y137" s="143"/>
      <c r="Z137" s="142"/>
      <c r="AA137" s="169"/>
      <c r="AB137" s="169"/>
      <c r="AC137" s="142"/>
      <c r="AD137" s="143"/>
    </row>
    <row r="138" spans="1:30">
      <c r="A138" s="77"/>
      <c r="B138" s="97"/>
      <c r="C138" s="98"/>
      <c r="D138" s="99"/>
      <c r="E138" s="99"/>
      <c r="F138" s="99"/>
      <c r="G138" s="99"/>
      <c r="H138" s="99"/>
      <c r="I138" s="98"/>
      <c r="J138" s="98"/>
      <c r="K138" s="99"/>
      <c r="L138" s="99"/>
      <c r="M138" s="99"/>
      <c r="N138" s="98"/>
      <c r="O138" s="98"/>
      <c r="P138" s="100"/>
      <c r="Q138" s="99"/>
      <c r="R138" s="99"/>
      <c r="Y138" s="137"/>
      <c r="AD138" s="137"/>
    </row>
    <row r="139" spans="1:30">
      <c r="A139" s="77"/>
      <c r="B139" s="97"/>
      <c r="C139" s="98"/>
      <c r="D139" s="99"/>
      <c r="E139" s="99"/>
      <c r="F139" s="99"/>
      <c r="G139" s="99"/>
      <c r="H139" s="99"/>
      <c r="I139" s="98"/>
      <c r="J139" s="98"/>
      <c r="K139" s="99"/>
      <c r="L139" s="99"/>
      <c r="M139" s="99"/>
      <c r="N139" s="98"/>
      <c r="O139" s="98"/>
      <c r="P139" s="100"/>
      <c r="Q139" s="99"/>
      <c r="R139" s="99"/>
      <c r="S139" s="142"/>
      <c r="T139" s="142"/>
      <c r="U139" s="142"/>
      <c r="V139" s="142"/>
      <c r="W139" s="142"/>
      <c r="X139" s="142"/>
      <c r="Y139" s="143"/>
      <c r="Z139" s="142"/>
      <c r="AA139" s="142"/>
      <c r="AB139" s="142"/>
      <c r="AC139" s="142"/>
      <c r="AD139" s="143"/>
    </row>
    <row r="140" spans="1:30">
      <c r="A140" s="77"/>
      <c r="B140" s="97"/>
      <c r="C140" s="98"/>
      <c r="D140" s="99"/>
      <c r="E140" s="99"/>
      <c r="F140" s="99"/>
      <c r="G140" s="99"/>
      <c r="H140" s="99"/>
      <c r="I140" s="98"/>
      <c r="J140" s="98"/>
      <c r="K140" s="99"/>
      <c r="L140" s="99"/>
      <c r="M140" s="99"/>
      <c r="N140" s="98"/>
      <c r="O140" s="98"/>
      <c r="P140" s="100"/>
      <c r="Q140" s="99"/>
      <c r="R140" s="99"/>
      <c r="Y140" s="137"/>
      <c r="AD140" s="137"/>
    </row>
    <row r="141" spans="1:30">
      <c r="A141" s="77"/>
      <c r="B141" s="97"/>
      <c r="C141" s="98"/>
      <c r="D141" s="99"/>
      <c r="E141" s="99"/>
      <c r="F141" s="99"/>
      <c r="G141" s="99"/>
      <c r="H141" s="99"/>
      <c r="I141" s="98"/>
      <c r="J141" s="98"/>
      <c r="K141" s="99"/>
      <c r="L141" s="99"/>
      <c r="M141" s="99"/>
      <c r="N141" s="98"/>
      <c r="O141" s="98"/>
      <c r="P141" s="100"/>
      <c r="Q141" s="99"/>
      <c r="R141" s="99"/>
      <c r="S141" s="142"/>
      <c r="T141" s="142"/>
      <c r="U141" s="142"/>
      <c r="V141" s="142"/>
      <c r="W141" s="142"/>
      <c r="X141" s="142"/>
      <c r="Y141" s="143"/>
      <c r="Z141" s="142"/>
      <c r="AA141" s="142"/>
      <c r="AB141" s="142"/>
      <c r="AC141" s="142"/>
      <c r="AD141" s="143"/>
    </row>
    <row r="142" spans="1:30">
      <c r="A142" s="77"/>
      <c r="B142" s="97"/>
      <c r="C142" s="98"/>
      <c r="D142" s="99"/>
      <c r="E142" s="99"/>
      <c r="F142" s="99"/>
      <c r="G142" s="99"/>
      <c r="H142" s="99"/>
      <c r="I142" s="98"/>
      <c r="J142" s="98"/>
      <c r="K142" s="99"/>
      <c r="L142" s="99"/>
      <c r="M142" s="99"/>
      <c r="N142" s="98"/>
      <c r="O142" s="98"/>
      <c r="P142" s="100"/>
      <c r="Q142" s="99"/>
      <c r="R142" s="99"/>
      <c r="Y142" s="137"/>
      <c r="AD142" s="137"/>
    </row>
    <row r="143" spans="1:30">
      <c r="A143" s="77"/>
      <c r="B143" s="97"/>
      <c r="C143" s="98"/>
      <c r="D143" s="99"/>
      <c r="E143" s="99"/>
      <c r="F143" s="99"/>
      <c r="G143" s="99"/>
      <c r="H143" s="99"/>
      <c r="I143" s="98"/>
      <c r="J143" s="98"/>
      <c r="K143" s="99"/>
      <c r="L143" s="99"/>
      <c r="M143" s="99"/>
      <c r="N143" s="98"/>
      <c r="O143" s="98"/>
      <c r="P143" s="100"/>
      <c r="Q143" s="99"/>
      <c r="R143" s="99"/>
      <c r="S143" s="142"/>
      <c r="T143" s="142"/>
      <c r="U143" s="142"/>
      <c r="V143" s="142"/>
      <c r="W143" s="142"/>
      <c r="X143" s="142"/>
      <c r="Y143" s="143"/>
      <c r="Z143" s="142"/>
      <c r="AA143" s="142"/>
      <c r="AB143" s="142"/>
      <c r="AC143" s="142"/>
      <c r="AD143" s="143"/>
    </row>
    <row r="144" spans="1:30">
      <c r="A144" s="77"/>
      <c r="B144" s="97"/>
      <c r="C144" s="98"/>
      <c r="D144" s="99"/>
      <c r="E144" s="99"/>
      <c r="F144" s="99"/>
      <c r="G144" s="99"/>
      <c r="H144" s="99"/>
      <c r="I144" s="98"/>
      <c r="J144" s="98"/>
      <c r="K144" s="99"/>
      <c r="L144" s="99"/>
      <c r="M144" s="99"/>
      <c r="N144" s="98"/>
      <c r="O144" s="98"/>
      <c r="P144" s="100"/>
      <c r="Q144" s="99"/>
      <c r="R144" s="99"/>
      <c r="Y144" s="137"/>
      <c r="AD144" s="137"/>
    </row>
    <row r="145" spans="1:30">
      <c r="A145" s="77"/>
      <c r="B145" s="97"/>
      <c r="C145" s="98"/>
      <c r="D145" s="99"/>
      <c r="E145" s="99"/>
      <c r="F145" s="99"/>
      <c r="G145" s="99"/>
      <c r="H145" s="99"/>
      <c r="I145" s="98"/>
      <c r="J145" s="98"/>
      <c r="K145" s="99"/>
      <c r="L145" s="99"/>
      <c r="M145" s="99"/>
      <c r="N145" s="98"/>
      <c r="O145" s="98"/>
      <c r="P145" s="100"/>
      <c r="Q145" s="99"/>
      <c r="R145" s="99"/>
      <c r="S145" s="142"/>
      <c r="T145" s="142"/>
      <c r="U145" s="142"/>
      <c r="V145" s="142"/>
      <c r="W145" s="142"/>
      <c r="X145" s="142"/>
      <c r="Y145" s="143"/>
      <c r="Z145" s="142"/>
      <c r="AA145" s="142"/>
      <c r="AB145" s="142"/>
      <c r="AC145" s="142"/>
      <c r="AD145" s="143"/>
    </row>
    <row r="146" spans="1:30">
      <c r="A146" s="77"/>
      <c r="B146" s="97"/>
      <c r="C146" s="98"/>
      <c r="D146" s="99"/>
      <c r="E146" s="99"/>
      <c r="F146" s="99"/>
      <c r="G146" s="99"/>
      <c r="H146" s="99"/>
      <c r="I146" s="98"/>
      <c r="J146" s="98"/>
      <c r="K146" s="99"/>
      <c r="L146" s="99"/>
      <c r="M146" s="99"/>
      <c r="N146" s="98"/>
      <c r="O146" s="98"/>
      <c r="P146" s="100"/>
      <c r="Q146" s="99"/>
      <c r="R146" s="99"/>
      <c r="Y146" s="137"/>
      <c r="AD146" s="137"/>
    </row>
    <row r="147" spans="1:30">
      <c r="A147" s="77"/>
      <c r="B147" s="97"/>
      <c r="C147" s="98"/>
      <c r="D147" s="99"/>
      <c r="E147" s="99"/>
      <c r="F147" s="99"/>
      <c r="G147" s="99"/>
      <c r="H147" s="99"/>
      <c r="I147" s="98"/>
      <c r="J147" s="98"/>
      <c r="K147" s="99"/>
      <c r="L147" s="99"/>
      <c r="M147" s="99"/>
      <c r="N147" s="98"/>
      <c r="O147" s="98"/>
      <c r="P147" s="100"/>
      <c r="Q147" s="99"/>
      <c r="R147" s="99"/>
      <c r="S147" s="142"/>
      <c r="T147" s="142"/>
      <c r="U147" s="142"/>
      <c r="V147" s="142"/>
      <c r="W147" s="142"/>
      <c r="X147" s="142"/>
      <c r="Y147" s="143"/>
      <c r="Z147" s="142"/>
      <c r="AA147" s="142"/>
      <c r="AB147" s="142"/>
      <c r="AC147" s="142"/>
      <c r="AD147" s="143"/>
    </row>
    <row r="148" spans="1:30">
      <c r="A148" s="77"/>
      <c r="B148" s="97"/>
      <c r="C148" s="98"/>
      <c r="D148" s="99"/>
      <c r="E148" s="99"/>
      <c r="F148" s="99"/>
      <c r="G148" s="99"/>
      <c r="H148" s="99"/>
      <c r="I148" s="98"/>
      <c r="J148" s="98"/>
      <c r="K148" s="99"/>
      <c r="L148" s="99"/>
      <c r="M148" s="99"/>
      <c r="N148" s="98"/>
      <c r="O148" s="98"/>
      <c r="P148" s="100"/>
      <c r="Q148" s="99"/>
      <c r="R148" s="99"/>
      <c r="Y148" s="137"/>
      <c r="AD148" s="137"/>
    </row>
    <row r="149" spans="1:30">
      <c r="A149" s="77"/>
      <c r="B149" s="97"/>
      <c r="C149" s="98"/>
      <c r="D149" s="99"/>
      <c r="E149" s="99"/>
      <c r="F149" s="99"/>
      <c r="G149" s="99"/>
      <c r="H149" s="99"/>
      <c r="I149" s="98"/>
      <c r="J149" s="98"/>
      <c r="K149" s="99"/>
      <c r="L149" s="99"/>
      <c r="M149" s="99"/>
      <c r="N149" s="98"/>
      <c r="O149" s="98"/>
      <c r="P149" s="100"/>
      <c r="Q149" s="99"/>
      <c r="R149" s="99"/>
      <c r="S149" s="142"/>
      <c r="T149" s="142"/>
      <c r="U149" s="142"/>
      <c r="V149" s="142"/>
      <c r="W149" s="142"/>
      <c r="X149" s="142"/>
      <c r="Y149" s="143"/>
      <c r="Z149" s="142"/>
      <c r="AA149" s="142"/>
      <c r="AB149" s="142"/>
      <c r="AC149" s="142"/>
      <c r="AD149" s="143"/>
    </row>
    <row r="150" spans="1:30">
      <c r="A150" s="77"/>
      <c r="B150" s="97"/>
      <c r="C150" s="98"/>
      <c r="D150" s="99"/>
      <c r="E150" s="99"/>
      <c r="F150" s="99"/>
      <c r="G150" s="99"/>
      <c r="H150" s="99"/>
      <c r="I150" s="98"/>
      <c r="J150" s="98"/>
      <c r="K150" s="99"/>
      <c r="L150" s="99"/>
      <c r="M150" s="99"/>
      <c r="N150" s="98"/>
      <c r="O150" s="98"/>
      <c r="P150" s="100"/>
      <c r="Q150" s="99"/>
      <c r="R150" s="99"/>
      <c r="Y150" s="137"/>
      <c r="AD150" s="137"/>
    </row>
    <row r="151" spans="1:30">
      <c r="A151" s="77"/>
      <c r="B151" s="97"/>
      <c r="C151" s="98"/>
      <c r="D151" s="99"/>
      <c r="E151" s="99"/>
      <c r="F151" s="99"/>
      <c r="G151" s="99"/>
      <c r="H151" s="99"/>
      <c r="I151" s="98"/>
      <c r="J151" s="98"/>
      <c r="K151" s="99"/>
      <c r="L151" s="99"/>
      <c r="M151" s="99"/>
      <c r="N151" s="98"/>
      <c r="O151" s="98"/>
      <c r="P151" s="100"/>
      <c r="Q151" s="99"/>
      <c r="R151" s="99"/>
      <c r="S151" s="142"/>
      <c r="T151" s="142"/>
      <c r="U151" s="142"/>
      <c r="V151" s="142"/>
      <c r="W151" s="142"/>
      <c r="X151" s="142"/>
      <c r="Y151" s="143"/>
      <c r="Z151" s="142"/>
      <c r="AA151" s="142"/>
      <c r="AB151" s="142"/>
      <c r="AC151" s="142"/>
      <c r="AD151" s="143"/>
    </row>
    <row r="152" spans="1:30">
      <c r="A152" s="77"/>
      <c r="B152" s="97"/>
      <c r="C152" s="98"/>
      <c r="D152" s="99"/>
      <c r="E152" s="99"/>
      <c r="F152" s="99"/>
      <c r="G152" s="99"/>
      <c r="H152" s="99"/>
      <c r="I152" s="98"/>
      <c r="J152" s="98"/>
      <c r="K152" s="99"/>
      <c r="L152" s="99"/>
      <c r="M152" s="99"/>
      <c r="N152" s="98"/>
      <c r="O152" s="98"/>
      <c r="P152" s="100"/>
      <c r="Q152" s="99"/>
      <c r="R152" s="99"/>
      <c r="Y152" s="137"/>
      <c r="AD152" s="137"/>
    </row>
    <row r="153" spans="1:30">
      <c r="A153" s="77"/>
      <c r="B153" s="97"/>
      <c r="C153" s="98"/>
      <c r="D153" s="99"/>
      <c r="E153" s="99"/>
      <c r="F153" s="99"/>
      <c r="G153" s="99"/>
      <c r="H153" s="99"/>
      <c r="I153" s="98"/>
      <c r="J153" s="98"/>
      <c r="K153" s="99"/>
      <c r="L153" s="99"/>
      <c r="M153" s="99"/>
      <c r="N153" s="98"/>
      <c r="O153" s="98"/>
      <c r="P153" s="100"/>
      <c r="Q153" s="99"/>
      <c r="R153" s="99"/>
      <c r="S153" s="142"/>
      <c r="T153" s="142"/>
      <c r="U153" s="142"/>
      <c r="V153" s="142"/>
      <c r="W153" s="142"/>
      <c r="X153" s="142"/>
      <c r="Y153" s="143"/>
      <c r="Z153" s="142"/>
      <c r="AA153" s="142"/>
      <c r="AB153" s="142"/>
      <c r="AC153" s="142"/>
      <c r="AD153" s="143"/>
    </row>
    <row r="154" spans="1:30">
      <c r="A154" s="77"/>
      <c r="B154" s="97"/>
      <c r="C154" s="98"/>
      <c r="D154" s="99"/>
      <c r="E154" s="99"/>
      <c r="F154" s="99"/>
      <c r="G154" s="99"/>
      <c r="H154" s="99"/>
      <c r="I154" s="98"/>
      <c r="J154" s="98"/>
      <c r="K154" s="99"/>
      <c r="L154" s="99"/>
      <c r="M154" s="99"/>
      <c r="N154" s="98"/>
      <c r="O154" s="98"/>
      <c r="P154" s="100"/>
      <c r="Q154" s="99"/>
      <c r="R154" s="99"/>
      <c r="Y154" s="137"/>
      <c r="AD154" s="137"/>
    </row>
    <row r="155" spans="1:30">
      <c r="A155" s="77"/>
      <c r="B155" s="97"/>
      <c r="C155" s="98"/>
      <c r="D155" s="99"/>
      <c r="E155" s="99"/>
      <c r="F155" s="99"/>
      <c r="G155" s="99"/>
      <c r="H155" s="99"/>
      <c r="I155" s="98"/>
      <c r="J155" s="98"/>
      <c r="K155" s="99"/>
      <c r="L155" s="99"/>
      <c r="M155" s="99"/>
      <c r="N155" s="98"/>
      <c r="O155" s="98"/>
      <c r="P155" s="100"/>
      <c r="Q155" s="99"/>
      <c r="R155" s="99"/>
      <c r="S155" s="142"/>
      <c r="T155" s="142"/>
      <c r="U155" s="142"/>
      <c r="V155" s="142"/>
      <c r="W155" s="142"/>
      <c r="X155" s="142"/>
      <c r="Y155" s="143"/>
      <c r="Z155" s="142"/>
      <c r="AA155" s="142"/>
      <c r="AB155" s="142"/>
      <c r="AC155" s="142"/>
      <c r="AD155" s="143"/>
    </row>
    <row r="156" spans="1:30">
      <c r="A156" s="77"/>
      <c r="B156" s="97"/>
      <c r="C156" s="98"/>
      <c r="D156" s="99"/>
      <c r="E156" s="99"/>
      <c r="F156" s="99"/>
      <c r="G156" s="99"/>
      <c r="H156" s="99"/>
      <c r="I156" s="98"/>
      <c r="J156" s="98"/>
      <c r="K156" s="99"/>
      <c r="L156" s="99"/>
      <c r="M156" s="99"/>
      <c r="N156" s="98"/>
      <c r="O156" s="98"/>
      <c r="P156" s="100"/>
      <c r="Q156" s="99"/>
      <c r="R156" s="99"/>
      <c r="Y156" s="137"/>
      <c r="AD156" s="137"/>
    </row>
    <row r="157" spans="1:30">
      <c r="A157" s="77"/>
      <c r="B157" s="97"/>
      <c r="C157" s="98"/>
      <c r="D157" s="99"/>
      <c r="E157" s="99"/>
      <c r="F157" s="99"/>
      <c r="G157" s="99"/>
      <c r="H157" s="99"/>
      <c r="I157" s="98"/>
      <c r="J157" s="98"/>
      <c r="K157" s="99"/>
      <c r="L157" s="99"/>
      <c r="M157" s="99"/>
      <c r="N157" s="98"/>
      <c r="O157" s="98"/>
      <c r="P157" s="100"/>
      <c r="Q157" s="99"/>
      <c r="R157" s="99"/>
      <c r="S157" s="142"/>
      <c r="T157" s="142"/>
      <c r="U157" s="142"/>
      <c r="V157" s="142"/>
      <c r="W157" s="142"/>
      <c r="X157" s="142"/>
      <c r="Y157" s="143"/>
      <c r="Z157" s="142"/>
      <c r="AA157" s="142"/>
      <c r="AB157" s="142"/>
      <c r="AC157" s="142"/>
      <c r="AD157" s="143"/>
    </row>
    <row r="158" spans="1:30">
      <c r="A158" s="77"/>
      <c r="B158" s="97"/>
      <c r="C158" s="98"/>
      <c r="D158" s="99"/>
      <c r="E158" s="99"/>
      <c r="F158" s="99"/>
      <c r="G158" s="99"/>
      <c r="H158" s="99"/>
      <c r="I158" s="98"/>
      <c r="J158" s="98"/>
      <c r="K158" s="99"/>
      <c r="L158" s="99"/>
      <c r="M158" s="99"/>
      <c r="N158" s="98"/>
      <c r="O158" s="98"/>
      <c r="P158" s="100"/>
      <c r="Q158" s="99"/>
      <c r="R158" s="99"/>
      <c r="Y158" s="137"/>
      <c r="AD158" s="137"/>
    </row>
    <row r="159" spans="1:30">
      <c r="A159" s="77"/>
      <c r="B159" s="97"/>
      <c r="C159" s="98"/>
      <c r="D159" s="99"/>
      <c r="E159" s="99"/>
      <c r="F159" s="99"/>
      <c r="G159" s="99"/>
      <c r="H159" s="99"/>
      <c r="I159" s="98"/>
      <c r="J159" s="98"/>
      <c r="K159" s="99"/>
      <c r="L159" s="99"/>
      <c r="M159" s="99"/>
      <c r="N159" s="98"/>
      <c r="O159" s="98"/>
      <c r="P159" s="100"/>
      <c r="Q159" s="99"/>
      <c r="R159" s="99"/>
      <c r="S159" s="142"/>
      <c r="T159" s="142"/>
      <c r="U159" s="142"/>
      <c r="V159" s="142"/>
      <c r="W159" s="169"/>
      <c r="X159" s="169"/>
      <c r="Y159" s="143"/>
      <c r="Z159" s="169"/>
      <c r="AA159" s="142"/>
      <c r="AB159" s="142"/>
      <c r="AC159" s="142"/>
      <c r="AD159" s="143"/>
    </row>
    <row r="160" spans="1:30">
      <c r="A160" s="77"/>
      <c r="B160" s="97"/>
      <c r="C160" s="98"/>
      <c r="D160" s="99"/>
      <c r="E160" s="99"/>
      <c r="F160" s="99"/>
      <c r="G160" s="99"/>
      <c r="H160" s="99"/>
      <c r="I160" s="98"/>
      <c r="J160" s="98"/>
      <c r="K160" s="99"/>
      <c r="L160" s="99"/>
      <c r="M160" s="99"/>
      <c r="N160" s="98"/>
      <c r="O160" s="98"/>
      <c r="P160" s="100"/>
      <c r="Q160" s="99"/>
      <c r="R160" s="99"/>
      <c r="Y160" s="137"/>
      <c r="AD160" s="137"/>
    </row>
    <row r="161" spans="1:30">
      <c r="A161" s="77"/>
      <c r="B161" s="97"/>
      <c r="C161" s="98"/>
      <c r="D161" s="99"/>
      <c r="E161" s="99"/>
      <c r="F161" s="99"/>
      <c r="G161" s="99"/>
      <c r="H161" s="99"/>
      <c r="I161" s="98"/>
      <c r="J161" s="98"/>
      <c r="K161" s="99"/>
      <c r="L161" s="99"/>
      <c r="M161" s="99"/>
      <c r="N161" s="98"/>
      <c r="O161" s="98"/>
      <c r="P161" s="100"/>
      <c r="Q161" s="99"/>
      <c r="R161" s="99"/>
      <c r="S161" s="142"/>
      <c r="T161" s="142"/>
      <c r="U161" s="142"/>
      <c r="V161" s="142"/>
      <c r="W161" s="142"/>
      <c r="X161" s="142"/>
      <c r="Y161" s="143"/>
      <c r="Z161" s="142"/>
      <c r="AA161" s="142"/>
      <c r="AB161" s="142"/>
      <c r="AC161" s="142"/>
      <c r="AD161" s="143"/>
    </row>
    <row r="162" spans="1:30">
      <c r="A162" s="77"/>
      <c r="B162" s="97"/>
      <c r="C162" s="98"/>
      <c r="D162" s="99"/>
      <c r="E162" s="99"/>
      <c r="F162" s="99"/>
      <c r="G162" s="99"/>
      <c r="H162" s="99"/>
      <c r="I162" s="98"/>
      <c r="J162" s="98"/>
      <c r="K162" s="99"/>
      <c r="L162" s="99"/>
      <c r="M162" s="99"/>
      <c r="N162" s="98"/>
      <c r="O162" s="98"/>
      <c r="P162" s="100"/>
      <c r="Q162" s="99"/>
      <c r="R162" s="99"/>
      <c r="Y162" s="137"/>
      <c r="AD162" s="137"/>
    </row>
    <row r="163" spans="1:30">
      <c r="A163" s="77"/>
      <c r="B163" s="97"/>
      <c r="C163" s="98"/>
      <c r="D163" s="99"/>
      <c r="E163" s="99"/>
      <c r="F163" s="99"/>
      <c r="G163" s="99"/>
      <c r="H163" s="99"/>
      <c r="I163" s="98"/>
      <c r="J163" s="98"/>
      <c r="K163" s="99"/>
      <c r="L163" s="99"/>
      <c r="M163" s="99"/>
      <c r="N163" s="98"/>
      <c r="O163" s="98"/>
      <c r="P163" s="100"/>
      <c r="Q163" s="99"/>
      <c r="R163" s="99"/>
      <c r="S163" s="142"/>
      <c r="T163" s="142"/>
      <c r="U163" s="142"/>
      <c r="V163" s="142"/>
      <c r="W163" s="142"/>
      <c r="X163" s="142"/>
      <c r="Y163" s="143"/>
      <c r="Z163" s="142"/>
      <c r="AA163" s="142"/>
      <c r="AB163" s="142"/>
      <c r="AC163" s="142"/>
      <c r="AD163" s="143"/>
    </row>
    <row r="164" spans="1:30">
      <c r="A164" s="77"/>
      <c r="B164" s="97"/>
      <c r="C164" s="98"/>
      <c r="D164" s="99"/>
      <c r="E164" s="99"/>
      <c r="F164" s="99"/>
      <c r="G164" s="99"/>
      <c r="H164" s="99"/>
      <c r="I164" s="98"/>
      <c r="J164" s="98"/>
      <c r="K164" s="99"/>
      <c r="L164" s="99"/>
      <c r="M164" s="99"/>
      <c r="N164" s="98"/>
      <c r="O164" s="98"/>
      <c r="P164" s="100"/>
      <c r="Q164" s="99"/>
      <c r="R164" s="99"/>
      <c r="Y164" s="137"/>
      <c r="AD164" s="137"/>
    </row>
    <row r="165" spans="1:30" ht="13.5" thickBot="1">
      <c r="A165" s="77"/>
      <c r="B165" s="97"/>
      <c r="C165" s="98"/>
      <c r="D165" s="99"/>
      <c r="E165" s="99"/>
      <c r="F165" s="99"/>
      <c r="G165" s="99"/>
      <c r="H165" s="99"/>
      <c r="I165" s="98"/>
      <c r="J165" s="98"/>
      <c r="K165" s="99"/>
      <c r="L165" s="99"/>
      <c r="M165" s="99"/>
      <c r="N165" s="98"/>
      <c r="O165" s="98"/>
      <c r="P165" s="100"/>
      <c r="Q165" s="99"/>
      <c r="R165" s="99"/>
      <c r="S165" s="111"/>
      <c r="T165" s="111"/>
      <c r="U165" s="111"/>
      <c r="V165" s="111"/>
      <c r="W165" s="111"/>
      <c r="X165" s="111"/>
      <c r="Y165" s="168"/>
      <c r="Z165" s="111"/>
      <c r="AA165" s="111"/>
      <c r="AB165" s="111"/>
      <c r="AC165" s="111"/>
      <c r="AD165" s="168"/>
    </row>
    <row r="166" spans="1:30">
      <c r="A166" s="85"/>
      <c r="B166" s="72"/>
      <c r="C166" s="90"/>
      <c r="D166" s="91"/>
      <c r="E166" s="91"/>
      <c r="F166" s="91"/>
      <c r="G166" s="91"/>
      <c r="H166" s="91"/>
      <c r="I166" s="90"/>
      <c r="J166" s="90"/>
      <c r="K166" s="91"/>
      <c r="L166" s="91"/>
      <c r="M166" s="91"/>
      <c r="N166" s="90"/>
      <c r="O166" s="90"/>
      <c r="P166" s="92"/>
      <c r="Q166" s="99"/>
      <c r="R166" s="99"/>
      <c r="S166" s="136"/>
      <c r="Y166" s="137"/>
      <c r="AD166" s="137"/>
    </row>
    <row r="167" spans="1:30">
      <c r="A167" s="77"/>
      <c r="B167" s="97"/>
      <c r="C167" s="98"/>
      <c r="D167" s="99"/>
      <c r="E167" s="99"/>
      <c r="F167" s="99"/>
      <c r="G167" s="99"/>
      <c r="H167" s="99"/>
      <c r="I167" s="98"/>
      <c r="J167" s="98"/>
      <c r="K167" s="99"/>
      <c r="L167" s="99"/>
      <c r="M167" s="99"/>
      <c r="N167" s="98"/>
      <c r="O167" s="98"/>
      <c r="P167" s="100"/>
      <c r="Q167" s="99"/>
      <c r="R167" s="99"/>
      <c r="S167" s="142"/>
      <c r="T167" s="142"/>
      <c r="U167" s="142"/>
      <c r="V167" s="142"/>
      <c r="W167" s="142"/>
      <c r="X167" s="142"/>
      <c r="Y167" s="143"/>
      <c r="Z167" s="142"/>
      <c r="AA167" s="142"/>
      <c r="AB167" s="142"/>
      <c r="AC167" s="142"/>
      <c r="AD167" s="143"/>
    </row>
    <row r="168" spans="1:30">
      <c r="A168" s="77"/>
      <c r="B168" s="97"/>
      <c r="C168" s="98"/>
      <c r="D168" s="99"/>
      <c r="E168" s="99"/>
      <c r="F168" s="99"/>
      <c r="G168" s="99"/>
      <c r="H168" s="99"/>
      <c r="I168" s="98"/>
      <c r="J168" s="98"/>
      <c r="K168" s="99"/>
      <c r="L168" s="99"/>
      <c r="M168" s="99"/>
      <c r="N168" s="98"/>
      <c r="O168" s="98"/>
      <c r="P168" s="100"/>
      <c r="Q168" s="99"/>
      <c r="R168" s="99"/>
      <c r="Y168" s="137"/>
      <c r="AD168" s="137"/>
    </row>
    <row r="169" spans="1:30">
      <c r="A169" s="77"/>
      <c r="B169" s="97"/>
      <c r="C169" s="98"/>
      <c r="D169" s="99"/>
      <c r="E169" s="99"/>
      <c r="F169" s="99"/>
      <c r="G169" s="99"/>
      <c r="H169" s="99"/>
      <c r="I169" s="98"/>
      <c r="J169" s="98"/>
      <c r="K169" s="99"/>
      <c r="L169" s="99"/>
      <c r="M169" s="99"/>
      <c r="N169" s="98"/>
      <c r="O169" s="98"/>
      <c r="P169" s="100"/>
      <c r="Q169" s="99"/>
      <c r="R169" s="99"/>
      <c r="S169" s="142"/>
      <c r="T169" s="142"/>
      <c r="U169" s="142"/>
      <c r="V169" s="169"/>
      <c r="W169" s="142"/>
      <c r="X169" s="142"/>
      <c r="Y169" s="143"/>
      <c r="Z169" s="142"/>
      <c r="AA169" s="142"/>
      <c r="AB169" s="142"/>
      <c r="AC169" s="142"/>
      <c r="AD169" s="143"/>
    </row>
    <row r="170" spans="1:30">
      <c r="A170" s="77"/>
      <c r="B170" s="97"/>
      <c r="C170" s="98"/>
      <c r="D170" s="99"/>
      <c r="E170" s="99"/>
      <c r="F170" s="99"/>
      <c r="G170" s="99"/>
      <c r="H170" s="99"/>
      <c r="I170" s="98"/>
      <c r="J170" s="98"/>
      <c r="K170" s="99"/>
      <c r="L170" s="99"/>
      <c r="M170" s="99"/>
      <c r="N170" s="98"/>
      <c r="O170" s="98"/>
      <c r="P170" s="100"/>
      <c r="Q170" s="99"/>
      <c r="R170" s="99"/>
      <c r="Y170" s="137"/>
      <c r="AD170" s="137"/>
    </row>
    <row r="171" spans="1:30">
      <c r="A171" s="77"/>
      <c r="B171" s="97"/>
      <c r="C171" s="98"/>
      <c r="D171" s="99"/>
      <c r="E171" s="99"/>
      <c r="F171" s="99"/>
      <c r="G171" s="99"/>
      <c r="H171" s="99"/>
      <c r="I171" s="98"/>
      <c r="J171" s="98"/>
      <c r="K171" s="99"/>
      <c r="L171" s="99"/>
      <c r="M171" s="99"/>
      <c r="N171" s="98"/>
      <c r="O171" s="98"/>
      <c r="P171" s="100"/>
      <c r="Q171" s="99"/>
      <c r="R171" s="99"/>
      <c r="S171" s="142"/>
      <c r="T171" s="142"/>
      <c r="U171" s="142"/>
      <c r="V171" s="142"/>
      <c r="W171" s="142"/>
      <c r="X171" s="142"/>
      <c r="Y171" s="143"/>
      <c r="Z171" s="142"/>
      <c r="AA171" s="142"/>
      <c r="AB171" s="142"/>
      <c r="AC171" s="142"/>
      <c r="AD171" s="143"/>
    </row>
    <row r="172" spans="1:30">
      <c r="A172" s="77"/>
      <c r="B172" s="97"/>
      <c r="C172" s="98"/>
      <c r="D172" s="99"/>
      <c r="E172" s="99"/>
      <c r="F172" s="99"/>
      <c r="G172" s="99"/>
      <c r="H172" s="99"/>
      <c r="I172" s="98"/>
      <c r="J172" s="98"/>
      <c r="K172" s="99"/>
      <c r="L172" s="99"/>
      <c r="M172" s="99"/>
      <c r="N172" s="98"/>
      <c r="O172" s="98"/>
      <c r="P172" s="100"/>
      <c r="Q172" s="99"/>
      <c r="R172" s="99"/>
      <c r="Y172" s="137"/>
      <c r="AD172" s="137"/>
    </row>
    <row r="173" spans="1:30">
      <c r="A173" s="77"/>
      <c r="B173" s="97"/>
      <c r="C173" s="98"/>
      <c r="D173" s="99"/>
      <c r="E173" s="99"/>
      <c r="F173" s="99"/>
      <c r="G173" s="99"/>
      <c r="H173" s="99"/>
      <c r="I173" s="98"/>
      <c r="J173" s="98"/>
      <c r="K173" s="99"/>
      <c r="L173" s="99"/>
      <c r="M173" s="99"/>
      <c r="N173" s="98"/>
      <c r="O173" s="98"/>
      <c r="P173" s="100"/>
      <c r="Q173" s="99"/>
      <c r="R173" s="99"/>
      <c r="S173" s="142"/>
      <c r="T173" s="142"/>
      <c r="U173" s="142"/>
      <c r="V173" s="142"/>
      <c r="W173" s="142"/>
      <c r="X173" s="142"/>
      <c r="Y173" s="143"/>
      <c r="Z173" s="142"/>
      <c r="AA173" s="142"/>
      <c r="AB173" s="142"/>
      <c r="AC173" s="142"/>
      <c r="AD173" s="143"/>
    </row>
    <row r="174" spans="1:30">
      <c r="A174" s="77"/>
      <c r="B174" s="97"/>
      <c r="C174" s="98"/>
      <c r="D174" s="99"/>
      <c r="E174" s="99"/>
      <c r="F174" s="99"/>
      <c r="G174" s="99"/>
      <c r="H174" s="99"/>
      <c r="I174" s="98"/>
      <c r="J174" s="98"/>
      <c r="K174" s="99"/>
      <c r="L174" s="99"/>
      <c r="M174" s="99"/>
      <c r="N174" s="98"/>
      <c r="O174" s="98"/>
      <c r="P174" s="100"/>
      <c r="Q174" s="99"/>
      <c r="R174" s="99"/>
      <c r="Y174" s="137"/>
      <c r="AD174" s="137"/>
    </row>
    <row r="175" spans="1:30">
      <c r="A175" s="77"/>
      <c r="B175" s="97"/>
      <c r="C175" s="98"/>
      <c r="D175" s="99"/>
      <c r="E175" s="99"/>
      <c r="F175" s="99"/>
      <c r="G175" s="99"/>
      <c r="H175" s="99"/>
      <c r="I175" s="98"/>
      <c r="J175" s="98"/>
      <c r="K175" s="99"/>
      <c r="L175" s="99"/>
      <c r="M175" s="99"/>
      <c r="N175" s="98"/>
      <c r="O175" s="98"/>
      <c r="P175" s="100"/>
      <c r="Q175" s="99"/>
      <c r="R175" s="99"/>
      <c r="S175" s="142"/>
      <c r="T175" s="142"/>
      <c r="U175" s="142"/>
      <c r="V175" s="142"/>
      <c r="W175" s="142"/>
      <c r="X175" s="142"/>
      <c r="Y175" s="143"/>
      <c r="Z175" s="142"/>
      <c r="AA175" s="142"/>
      <c r="AB175" s="142"/>
      <c r="AC175" s="142"/>
      <c r="AD175" s="143"/>
    </row>
    <row r="176" spans="1:30">
      <c r="A176" s="77"/>
      <c r="B176" s="97"/>
      <c r="C176" s="98"/>
      <c r="D176" s="99"/>
      <c r="E176" s="99"/>
      <c r="F176" s="99"/>
      <c r="G176" s="99"/>
      <c r="H176" s="99"/>
      <c r="I176" s="98"/>
      <c r="J176" s="98"/>
      <c r="K176" s="99"/>
      <c r="L176" s="99"/>
      <c r="M176" s="99"/>
      <c r="N176" s="98"/>
      <c r="O176" s="98"/>
      <c r="P176" s="100"/>
      <c r="Q176" s="99"/>
      <c r="R176" s="99"/>
      <c r="Y176" s="137"/>
      <c r="AD176" s="137"/>
    </row>
    <row r="177" spans="1:30">
      <c r="A177" s="77"/>
      <c r="B177" s="97"/>
      <c r="C177" s="98"/>
      <c r="D177" s="99"/>
      <c r="E177" s="99"/>
      <c r="F177" s="99"/>
      <c r="G177" s="99"/>
      <c r="H177" s="99"/>
      <c r="I177" s="98"/>
      <c r="J177" s="98"/>
      <c r="K177" s="99"/>
      <c r="L177" s="99"/>
      <c r="M177" s="99"/>
      <c r="N177" s="98"/>
      <c r="O177" s="98"/>
      <c r="P177" s="100"/>
      <c r="Q177" s="99"/>
      <c r="R177" s="99"/>
      <c r="S177" s="142"/>
      <c r="T177" s="142"/>
      <c r="U177" s="142"/>
      <c r="V177" s="169"/>
      <c r="W177" s="142"/>
      <c r="X177" s="142"/>
      <c r="Y177" s="143"/>
      <c r="Z177" s="142"/>
      <c r="AA177" s="142"/>
      <c r="AB177" s="142"/>
      <c r="AC177" s="142"/>
      <c r="AD177" s="143"/>
    </row>
    <row r="178" spans="1:30">
      <c r="A178" s="77"/>
      <c r="B178" s="97"/>
      <c r="C178" s="98"/>
      <c r="D178" s="99"/>
      <c r="E178" s="99"/>
      <c r="F178" s="99"/>
      <c r="G178" s="99"/>
      <c r="H178" s="99"/>
      <c r="I178" s="98"/>
      <c r="J178" s="98"/>
      <c r="K178" s="99"/>
      <c r="L178" s="99"/>
      <c r="M178" s="99"/>
      <c r="N178" s="98"/>
      <c r="O178" s="98"/>
      <c r="P178" s="100"/>
      <c r="Q178" s="99"/>
      <c r="R178" s="99"/>
      <c r="Y178" s="137"/>
      <c r="AD178" s="137"/>
    </row>
    <row r="179" spans="1:30">
      <c r="A179" s="77"/>
      <c r="B179" s="97"/>
      <c r="C179" s="98"/>
      <c r="D179" s="99"/>
      <c r="E179" s="99"/>
      <c r="F179" s="99"/>
      <c r="G179" s="99"/>
      <c r="H179" s="99"/>
      <c r="I179" s="98"/>
      <c r="J179" s="98"/>
      <c r="K179" s="99"/>
      <c r="L179" s="99"/>
      <c r="M179" s="99"/>
      <c r="N179" s="98"/>
      <c r="O179" s="98"/>
      <c r="P179" s="100"/>
      <c r="Q179" s="99"/>
      <c r="R179" s="99"/>
      <c r="S179" s="142"/>
      <c r="T179" s="142"/>
      <c r="U179" s="142"/>
      <c r="V179" s="142"/>
      <c r="W179" s="142"/>
      <c r="X179" s="142"/>
      <c r="Y179" s="143"/>
      <c r="Z179" s="142"/>
      <c r="AA179" s="142"/>
      <c r="AB179" s="142"/>
      <c r="AC179" s="142"/>
      <c r="AD179" s="143"/>
    </row>
    <row r="180" spans="1:30">
      <c r="A180" s="77"/>
      <c r="B180" s="97"/>
      <c r="C180" s="98"/>
      <c r="D180" s="99"/>
      <c r="E180" s="99"/>
      <c r="F180" s="99"/>
      <c r="G180" s="99"/>
      <c r="H180" s="99"/>
      <c r="I180" s="98"/>
      <c r="J180" s="98"/>
      <c r="K180" s="99"/>
      <c r="L180" s="99"/>
      <c r="M180" s="99"/>
      <c r="N180" s="98"/>
      <c r="O180" s="98"/>
      <c r="P180" s="100"/>
      <c r="Q180" s="99"/>
      <c r="R180" s="99"/>
      <c r="Y180" s="137"/>
      <c r="AD180" s="137"/>
    </row>
    <row r="181" spans="1:30">
      <c r="A181" s="77"/>
      <c r="B181" s="97"/>
      <c r="C181" s="98"/>
      <c r="D181" s="99"/>
      <c r="E181" s="99"/>
      <c r="F181" s="99"/>
      <c r="G181" s="99"/>
      <c r="H181" s="99"/>
      <c r="I181" s="98"/>
      <c r="J181" s="98"/>
      <c r="K181" s="99"/>
      <c r="L181" s="99"/>
      <c r="M181" s="99"/>
      <c r="N181" s="98"/>
      <c r="O181" s="98"/>
      <c r="P181" s="100"/>
      <c r="Q181" s="99"/>
      <c r="R181" s="99"/>
      <c r="S181" s="142"/>
      <c r="T181" s="142"/>
      <c r="U181" s="142"/>
      <c r="V181" s="142"/>
      <c r="W181" s="142"/>
      <c r="X181" s="142"/>
      <c r="Y181" s="143"/>
      <c r="Z181" s="142"/>
      <c r="AA181" s="142"/>
      <c r="AB181" s="142"/>
      <c r="AC181" s="142"/>
      <c r="AD181" s="143"/>
    </row>
    <row r="182" spans="1:30">
      <c r="A182" s="77"/>
      <c r="B182" s="97"/>
      <c r="C182" s="98"/>
      <c r="D182" s="99"/>
      <c r="E182" s="99"/>
      <c r="F182" s="99"/>
      <c r="G182" s="99"/>
      <c r="H182" s="99"/>
      <c r="I182" s="98"/>
      <c r="J182" s="98"/>
      <c r="K182" s="99"/>
      <c r="L182" s="99"/>
      <c r="M182" s="99"/>
      <c r="N182" s="98"/>
      <c r="O182" s="98"/>
      <c r="P182" s="100"/>
      <c r="Q182" s="99"/>
      <c r="R182" s="99"/>
      <c r="Y182" s="137"/>
      <c r="AD182" s="137"/>
    </row>
    <row r="183" spans="1:30">
      <c r="A183" s="77"/>
      <c r="B183" s="97"/>
      <c r="C183" s="98"/>
      <c r="D183" s="99"/>
      <c r="E183" s="99"/>
      <c r="F183" s="99"/>
      <c r="G183" s="99"/>
      <c r="H183" s="99"/>
      <c r="I183" s="98"/>
      <c r="J183" s="98"/>
      <c r="K183" s="99"/>
      <c r="L183" s="99"/>
      <c r="M183" s="99"/>
      <c r="N183" s="98"/>
      <c r="O183" s="98"/>
      <c r="P183" s="100"/>
      <c r="Q183" s="99"/>
      <c r="R183" s="99"/>
      <c r="S183" s="142"/>
      <c r="T183" s="142"/>
      <c r="U183" s="142"/>
      <c r="V183" s="142"/>
      <c r="W183" s="142"/>
      <c r="X183" s="142"/>
      <c r="Y183" s="143"/>
      <c r="Z183" s="142"/>
      <c r="AA183" s="142"/>
      <c r="AB183" s="142"/>
      <c r="AC183" s="142"/>
      <c r="AD183" s="143"/>
    </row>
    <row r="184" spans="1:30">
      <c r="A184" s="77"/>
      <c r="B184" s="97"/>
      <c r="C184" s="98"/>
      <c r="D184" s="99"/>
      <c r="E184" s="99"/>
      <c r="F184" s="99"/>
      <c r="G184" s="99"/>
      <c r="H184" s="99"/>
      <c r="I184" s="98"/>
      <c r="J184" s="98"/>
      <c r="K184" s="99"/>
      <c r="L184" s="99"/>
      <c r="M184" s="99"/>
      <c r="N184" s="98"/>
      <c r="O184" s="98"/>
      <c r="P184" s="100"/>
      <c r="Q184" s="99"/>
      <c r="R184" s="99"/>
      <c r="Y184" s="137"/>
      <c r="AD184" s="137"/>
    </row>
    <row r="185" spans="1:30">
      <c r="A185" s="77"/>
      <c r="B185" s="97"/>
      <c r="C185" s="98"/>
      <c r="D185" s="99"/>
      <c r="E185" s="99"/>
      <c r="F185" s="99"/>
      <c r="G185" s="99"/>
      <c r="H185" s="99"/>
      <c r="I185" s="98"/>
      <c r="J185" s="98"/>
      <c r="K185" s="99"/>
      <c r="L185" s="99"/>
      <c r="M185" s="99"/>
      <c r="N185" s="98"/>
      <c r="O185" s="98"/>
      <c r="P185" s="100"/>
      <c r="Q185" s="99"/>
      <c r="R185" s="99"/>
      <c r="S185" s="142"/>
      <c r="T185" s="142"/>
      <c r="U185" s="142"/>
      <c r="V185" s="142"/>
      <c r="W185" s="142"/>
      <c r="X185" s="142"/>
      <c r="Y185" s="143"/>
      <c r="Z185" s="142"/>
      <c r="AA185" s="142"/>
      <c r="AB185" s="142"/>
      <c r="AC185" s="142"/>
      <c r="AD185" s="143"/>
    </row>
    <row r="186" spans="1:30">
      <c r="A186" s="77"/>
      <c r="B186" s="97"/>
      <c r="C186" s="98"/>
      <c r="D186" s="99"/>
      <c r="E186" s="99"/>
      <c r="F186" s="99"/>
      <c r="G186" s="99"/>
      <c r="H186" s="99"/>
      <c r="I186" s="98"/>
      <c r="J186" s="98"/>
      <c r="K186" s="99"/>
      <c r="L186" s="99"/>
      <c r="M186" s="99"/>
      <c r="N186" s="98"/>
      <c r="O186" s="98"/>
      <c r="P186" s="100"/>
      <c r="Q186" s="99"/>
      <c r="R186" s="99"/>
      <c r="Y186" s="137"/>
      <c r="AD186" s="137"/>
    </row>
    <row r="187" spans="1:30">
      <c r="A187" s="77"/>
      <c r="B187" s="97"/>
      <c r="C187" s="98"/>
      <c r="D187" s="99"/>
      <c r="E187" s="99"/>
      <c r="F187" s="99"/>
      <c r="G187" s="99"/>
      <c r="H187" s="99"/>
      <c r="I187" s="98"/>
      <c r="J187" s="98"/>
      <c r="K187" s="99"/>
      <c r="L187" s="99"/>
      <c r="M187" s="99"/>
      <c r="N187" s="98"/>
      <c r="O187" s="98"/>
      <c r="P187" s="100"/>
      <c r="Q187" s="99"/>
      <c r="R187" s="99"/>
      <c r="S187" s="142"/>
      <c r="T187" s="142"/>
      <c r="U187" s="142"/>
      <c r="V187" s="142"/>
      <c r="W187" s="142"/>
      <c r="X187" s="142"/>
      <c r="Y187" s="143"/>
      <c r="Z187" s="142"/>
      <c r="AA187" s="142"/>
      <c r="AB187" s="142"/>
      <c r="AC187" s="142"/>
      <c r="AD187" s="143"/>
    </row>
    <row r="188" spans="1:30">
      <c r="A188" s="77"/>
      <c r="B188" s="97"/>
      <c r="C188" s="98"/>
      <c r="D188" s="99"/>
      <c r="E188" s="99"/>
      <c r="F188" s="99"/>
      <c r="G188" s="99"/>
      <c r="H188" s="99"/>
      <c r="I188" s="98"/>
      <c r="J188" s="98"/>
      <c r="K188" s="99"/>
      <c r="L188" s="99"/>
      <c r="M188" s="99"/>
      <c r="N188" s="98"/>
      <c r="O188" s="98"/>
      <c r="P188" s="100"/>
      <c r="Q188" s="99"/>
      <c r="R188" s="99"/>
      <c r="Y188" s="137"/>
      <c r="AD188" s="137"/>
    </row>
    <row r="189" spans="1:30">
      <c r="A189" s="77"/>
      <c r="B189" s="97"/>
      <c r="C189" s="98"/>
      <c r="D189" s="99"/>
      <c r="E189" s="99"/>
      <c r="F189" s="99"/>
      <c r="G189" s="99"/>
      <c r="H189" s="99"/>
      <c r="I189" s="98"/>
      <c r="J189" s="98"/>
      <c r="K189" s="99"/>
      <c r="L189" s="99"/>
      <c r="M189" s="99"/>
      <c r="N189" s="98"/>
      <c r="O189" s="98"/>
      <c r="P189" s="100"/>
      <c r="Q189" s="99"/>
      <c r="R189" s="99"/>
      <c r="S189" s="142"/>
      <c r="T189" s="142"/>
      <c r="U189" s="142"/>
      <c r="V189" s="142"/>
      <c r="W189" s="142"/>
      <c r="X189" s="142"/>
      <c r="Y189" s="143"/>
      <c r="Z189" s="142"/>
      <c r="AA189" s="142"/>
      <c r="AB189" s="142"/>
      <c r="AC189" s="142"/>
      <c r="AD189" s="143"/>
    </row>
    <row r="190" spans="1:30">
      <c r="A190" s="77"/>
      <c r="B190" s="97"/>
      <c r="C190" s="98"/>
      <c r="D190" s="99"/>
      <c r="E190" s="99"/>
      <c r="F190" s="99"/>
      <c r="G190" s="99"/>
      <c r="H190" s="99"/>
      <c r="I190" s="98"/>
      <c r="J190" s="98"/>
      <c r="K190" s="99"/>
      <c r="L190" s="99"/>
      <c r="M190" s="99"/>
      <c r="N190" s="98"/>
      <c r="O190" s="98"/>
      <c r="P190" s="100"/>
      <c r="Q190" s="99"/>
      <c r="R190" s="99"/>
      <c r="Y190" s="137"/>
      <c r="AD190" s="137"/>
    </row>
    <row r="191" spans="1:30">
      <c r="A191" s="77"/>
      <c r="B191" s="97"/>
      <c r="C191" s="98"/>
      <c r="D191" s="99"/>
      <c r="E191" s="99"/>
      <c r="F191" s="99"/>
      <c r="G191" s="99"/>
      <c r="H191" s="99"/>
      <c r="I191" s="98"/>
      <c r="J191" s="98"/>
      <c r="K191" s="99"/>
      <c r="L191" s="99"/>
      <c r="M191" s="99"/>
      <c r="N191" s="98"/>
      <c r="O191" s="98"/>
      <c r="P191" s="100"/>
      <c r="Q191" s="99"/>
      <c r="R191" s="99"/>
      <c r="S191" s="142"/>
      <c r="T191" s="142"/>
      <c r="U191" s="142"/>
      <c r="V191" s="169"/>
      <c r="W191" s="142"/>
      <c r="X191" s="142"/>
      <c r="Y191" s="143"/>
      <c r="Z191" s="142"/>
      <c r="AA191" s="169"/>
      <c r="AB191" s="142"/>
      <c r="AC191" s="169"/>
      <c r="AD191" s="143"/>
    </row>
    <row r="192" spans="1:30">
      <c r="A192" s="77"/>
      <c r="B192" s="97"/>
      <c r="C192" s="98"/>
      <c r="D192" s="99"/>
      <c r="E192" s="99"/>
      <c r="F192" s="99"/>
      <c r="G192" s="99"/>
      <c r="H192" s="99"/>
      <c r="I192" s="98"/>
      <c r="J192" s="98"/>
      <c r="K192" s="99"/>
      <c r="L192" s="99"/>
      <c r="M192" s="99"/>
      <c r="N192" s="98"/>
      <c r="O192" s="98"/>
      <c r="P192" s="100"/>
      <c r="Q192" s="99"/>
      <c r="R192" s="99"/>
      <c r="Y192" s="137"/>
      <c r="AD192" s="137"/>
    </row>
    <row r="193" spans="1:30">
      <c r="A193" s="77"/>
      <c r="B193" s="97"/>
      <c r="C193" s="98"/>
      <c r="D193" s="99"/>
      <c r="E193" s="99"/>
      <c r="F193" s="99"/>
      <c r="G193" s="99"/>
      <c r="H193" s="99"/>
      <c r="I193" s="98"/>
      <c r="J193" s="98"/>
      <c r="K193" s="99"/>
      <c r="L193" s="99"/>
      <c r="M193" s="99"/>
      <c r="N193" s="98"/>
      <c r="O193" s="98"/>
      <c r="P193" s="100"/>
      <c r="Q193" s="99"/>
      <c r="R193" s="99"/>
      <c r="S193" s="142"/>
      <c r="T193" s="142"/>
      <c r="U193" s="142"/>
      <c r="V193" s="142"/>
      <c r="W193" s="142"/>
      <c r="X193" s="142"/>
      <c r="Y193" s="143"/>
      <c r="Z193" s="142"/>
      <c r="AA193" s="142"/>
      <c r="AB193" s="142"/>
      <c r="AC193" s="142"/>
      <c r="AD193" s="143"/>
    </row>
    <row r="194" spans="1:30">
      <c r="A194" s="77"/>
      <c r="B194" s="97"/>
      <c r="C194" s="98"/>
      <c r="D194" s="99"/>
      <c r="E194" s="99"/>
      <c r="F194" s="99"/>
      <c r="G194" s="99"/>
      <c r="H194" s="99"/>
      <c r="I194" s="98"/>
      <c r="J194" s="98"/>
      <c r="K194" s="99"/>
      <c r="L194" s="99"/>
      <c r="M194" s="99"/>
      <c r="N194" s="98"/>
      <c r="O194" s="98"/>
      <c r="P194" s="100"/>
      <c r="Q194" s="99"/>
      <c r="R194" s="99"/>
      <c r="Y194" s="137"/>
      <c r="AD194" s="137"/>
    </row>
    <row r="195" spans="1:30">
      <c r="A195" s="77"/>
      <c r="B195" s="97"/>
      <c r="C195" s="98"/>
      <c r="D195" s="99"/>
      <c r="E195" s="99"/>
      <c r="F195" s="99"/>
      <c r="G195" s="99"/>
      <c r="H195" s="99"/>
      <c r="I195" s="98"/>
      <c r="J195" s="98"/>
      <c r="K195" s="99"/>
      <c r="L195" s="99"/>
      <c r="M195" s="99"/>
      <c r="N195" s="98"/>
      <c r="O195" s="98"/>
      <c r="P195" s="100"/>
      <c r="Q195" s="99"/>
      <c r="R195" s="99"/>
      <c r="S195" s="142"/>
      <c r="T195" s="142"/>
      <c r="U195" s="142"/>
      <c r="V195" s="142"/>
      <c r="W195" s="142"/>
      <c r="X195" s="142"/>
      <c r="Y195" s="143"/>
      <c r="Z195" s="142"/>
      <c r="AA195" s="142"/>
      <c r="AB195" s="142"/>
      <c r="AC195" s="142"/>
      <c r="AD195" s="143"/>
    </row>
    <row r="196" spans="1:30">
      <c r="A196" s="77"/>
      <c r="B196" s="97"/>
      <c r="C196" s="98"/>
      <c r="D196" s="99"/>
      <c r="E196" s="99"/>
      <c r="F196" s="99"/>
      <c r="G196" s="99"/>
      <c r="H196" s="99"/>
      <c r="I196" s="98"/>
      <c r="J196" s="98"/>
      <c r="K196" s="99"/>
      <c r="L196" s="99"/>
      <c r="M196" s="99"/>
      <c r="N196" s="98"/>
      <c r="O196" s="98"/>
      <c r="P196" s="100"/>
      <c r="Q196" s="99"/>
      <c r="R196" s="99"/>
      <c r="Y196" s="137"/>
      <c r="AD196" s="137"/>
    </row>
    <row r="197" spans="1:30" ht="13.5" thickBot="1">
      <c r="A197" s="77"/>
      <c r="B197" s="97"/>
      <c r="C197" s="98"/>
      <c r="D197" s="99"/>
      <c r="E197" s="99"/>
      <c r="F197" s="99"/>
      <c r="G197" s="99"/>
      <c r="H197" s="99"/>
      <c r="I197" s="98"/>
      <c r="J197" s="98"/>
      <c r="K197" s="99"/>
      <c r="L197" s="99"/>
      <c r="M197" s="99"/>
      <c r="N197" s="98"/>
      <c r="O197" s="98"/>
      <c r="P197" s="100"/>
      <c r="Q197" s="99"/>
      <c r="R197" s="99"/>
      <c r="S197" s="111"/>
      <c r="T197" s="111"/>
      <c r="U197" s="111"/>
      <c r="V197" s="111"/>
      <c r="W197" s="111"/>
      <c r="X197" s="111"/>
      <c r="Y197" s="168"/>
      <c r="Z197" s="111"/>
      <c r="AA197" s="111"/>
      <c r="AB197" s="111"/>
      <c r="AC197" s="111"/>
      <c r="AD197" s="168"/>
    </row>
    <row r="198" spans="1:30">
      <c r="A198" s="114"/>
      <c r="B198" s="72"/>
      <c r="C198" s="90"/>
      <c r="D198" s="91"/>
      <c r="E198" s="91"/>
      <c r="F198" s="91"/>
      <c r="G198" s="91"/>
      <c r="H198" s="91"/>
      <c r="I198" s="90"/>
      <c r="J198" s="90"/>
      <c r="K198" s="91"/>
      <c r="L198" s="91"/>
      <c r="M198" s="91"/>
      <c r="N198" s="90"/>
      <c r="O198" s="90"/>
      <c r="P198" s="92"/>
      <c r="Q198" s="99"/>
      <c r="R198" s="99"/>
      <c r="S198" s="136"/>
      <c r="Y198" s="137"/>
      <c r="AD198" s="137"/>
    </row>
    <row r="199" spans="1:30">
      <c r="A199" s="115"/>
      <c r="B199" s="97"/>
      <c r="C199" s="98"/>
      <c r="D199" s="99"/>
      <c r="E199" s="99"/>
      <c r="F199" s="99"/>
      <c r="G199" s="99"/>
      <c r="H199" s="99"/>
      <c r="I199" s="98"/>
      <c r="J199" s="98"/>
      <c r="K199" s="99"/>
      <c r="L199" s="99"/>
      <c r="M199" s="99"/>
      <c r="N199" s="98"/>
      <c r="O199" s="98"/>
      <c r="P199" s="100"/>
      <c r="Q199" s="99"/>
      <c r="R199" s="99"/>
      <c r="S199" s="142"/>
      <c r="T199" s="142"/>
      <c r="U199" s="142"/>
      <c r="V199" s="142"/>
      <c r="W199" s="142"/>
      <c r="X199" s="142"/>
      <c r="Y199" s="143"/>
      <c r="Z199" s="142"/>
      <c r="AA199" s="142"/>
      <c r="AB199" s="142"/>
      <c r="AC199" s="142"/>
      <c r="AD199" s="143"/>
    </row>
    <row r="200" spans="1:30">
      <c r="A200" s="115"/>
      <c r="B200" s="97"/>
      <c r="C200" s="98"/>
      <c r="D200" s="99"/>
      <c r="E200" s="99"/>
      <c r="F200" s="99"/>
      <c r="G200" s="99"/>
      <c r="H200" s="99"/>
      <c r="I200" s="98"/>
      <c r="J200" s="98"/>
      <c r="K200" s="99"/>
      <c r="L200" s="99"/>
      <c r="M200" s="99"/>
      <c r="N200" s="98"/>
      <c r="O200" s="98"/>
      <c r="P200" s="100"/>
      <c r="Q200" s="99"/>
      <c r="R200" s="99"/>
      <c r="Y200" s="137"/>
      <c r="AD200" s="137"/>
    </row>
    <row r="201" spans="1:30">
      <c r="A201" s="115"/>
      <c r="B201" s="97"/>
      <c r="C201" s="98"/>
      <c r="D201" s="99"/>
      <c r="E201" s="99"/>
      <c r="F201" s="99"/>
      <c r="G201" s="99"/>
      <c r="H201" s="99"/>
      <c r="I201" s="98"/>
      <c r="J201" s="98"/>
      <c r="K201" s="99"/>
      <c r="L201" s="99"/>
      <c r="M201" s="99"/>
      <c r="N201" s="98"/>
      <c r="O201" s="98"/>
      <c r="P201" s="100"/>
      <c r="Q201" s="99"/>
      <c r="R201" s="99"/>
      <c r="S201" s="142"/>
      <c r="T201" s="142"/>
      <c r="U201" s="142"/>
      <c r="V201" s="142"/>
      <c r="W201" s="142"/>
      <c r="X201" s="142"/>
      <c r="Y201" s="143"/>
      <c r="Z201" s="142"/>
      <c r="AA201" s="142"/>
      <c r="AB201" s="142"/>
      <c r="AC201" s="142"/>
      <c r="AD201" s="143"/>
    </row>
    <row r="202" spans="1:30">
      <c r="A202" s="115"/>
      <c r="B202" s="97"/>
      <c r="C202" s="98"/>
      <c r="D202" s="99"/>
      <c r="E202" s="99"/>
      <c r="F202" s="99"/>
      <c r="G202" s="99"/>
      <c r="H202" s="99"/>
      <c r="I202" s="98"/>
      <c r="J202" s="98"/>
      <c r="K202" s="99"/>
      <c r="L202" s="99"/>
      <c r="M202" s="99"/>
      <c r="N202" s="98"/>
      <c r="O202" s="98"/>
      <c r="P202" s="100"/>
      <c r="Q202" s="99"/>
      <c r="R202" s="99"/>
      <c r="Y202" s="137"/>
      <c r="AD202" s="137"/>
    </row>
    <row r="203" spans="1:30">
      <c r="A203" s="115"/>
      <c r="B203" s="97"/>
      <c r="C203" s="98"/>
      <c r="D203" s="99"/>
      <c r="E203" s="99"/>
      <c r="F203" s="99"/>
      <c r="G203" s="99"/>
      <c r="H203" s="99"/>
      <c r="I203" s="98"/>
      <c r="J203" s="98"/>
      <c r="K203" s="99"/>
      <c r="L203" s="99"/>
      <c r="M203" s="99"/>
      <c r="N203" s="98"/>
      <c r="O203" s="98"/>
      <c r="P203" s="100"/>
      <c r="Q203" s="99"/>
      <c r="R203" s="99"/>
      <c r="S203" s="142"/>
      <c r="T203" s="142"/>
      <c r="U203" s="142"/>
      <c r="V203" s="142"/>
      <c r="W203" s="142"/>
      <c r="X203" s="142"/>
      <c r="Y203" s="143"/>
      <c r="Z203" s="142"/>
      <c r="AA203" s="142"/>
      <c r="AB203" s="142"/>
      <c r="AC203" s="142"/>
      <c r="AD203" s="143"/>
    </row>
    <row r="204" spans="1:30">
      <c r="A204" s="115"/>
      <c r="B204" s="97"/>
      <c r="C204" s="98"/>
      <c r="D204" s="99"/>
      <c r="E204" s="99"/>
      <c r="F204" s="99"/>
      <c r="G204" s="99"/>
      <c r="H204" s="99"/>
      <c r="I204" s="98"/>
      <c r="J204" s="98"/>
      <c r="K204" s="99"/>
      <c r="L204" s="99"/>
      <c r="M204" s="99"/>
      <c r="N204" s="98"/>
      <c r="O204" s="98"/>
      <c r="P204" s="100"/>
      <c r="Q204" s="99"/>
      <c r="R204" s="99"/>
      <c r="Y204" s="137"/>
      <c r="AD204" s="137"/>
    </row>
    <row r="205" spans="1:30">
      <c r="A205" s="115"/>
      <c r="B205" s="97"/>
      <c r="C205" s="98"/>
      <c r="D205" s="99"/>
      <c r="E205" s="99"/>
      <c r="F205" s="99"/>
      <c r="G205" s="99"/>
      <c r="H205" s="99"/>
      <c r="I205" s="98"/>
      <c r="J205" s="98"/>
      <c r="K205" s="99"/>
      <c r="L205" s="99"/>
      <c r="M205" s="99"/>
      <c r="N205" s="98"/>
      <c r="O205" s="98"/>
      <c r="P205" s="100"/>
      <c r="Q205" s="99"/>
      <c r="R205" s="99"/>
      <c r="S205" s="142"/>
      <c r="T205" s="142"/>
      <c r="U205" s="142"/>
      <c r="V205" s="142"/>
      <c r="W205" s="142"/>
      <c r="X205" s="142"/>
      <c r="Y205" s="143"/>
      <c r="Z205" s="142"/>
      <c r="AA205" s="142"/>
      <c r="AB205" s="142"/>
      <c r="AC205" s="142"/>
      <c r="AD205" s="143"/>
    </row>
    <row r="206" spans="1:30">
      <c r="A206" s="115"/>
      <c r="B206" s="97"/>
      <c r="C206" s="98"/>
      <c r="D206" s="99"/>
      <c r="E206" s="99"/>
      <c r="F206" s="99"/>
      <c r="G206" s="99"/>
      <c r="H206" s="99"/>
      <c r="I206" s="98"/>
      <c r="J206" s="98"/>
      <c r="K206" s="99"/>
      <c r="L206" s="99"/>
      <c r="M206" s="99"/>
      <c r="N206" s="98"/>
      <c r="O206" s="98"/>
      <c r="P206" s="100"/>
      <c r="Q206" s="99"/>
      <c r="R206" s="99"/>
      <c r="Y206" s="137"/>
      <c r="AD206" s="137"/>
    </row>
    <row r="207" spans="1:30">
      <c r="A207" s="115"/>
      <c r="B207" s="97"/>
      <c r="C207" s="98"/>
      <c r="D207" s="99"/>
      <c r="E207" s="99"/>
      <c r="F207" s="99"/>
      <c r="G207" s="99"/>
      <c r="H207" s="99"/>
      <c r="I207" s="98"/>
      <c r="J207" s="98"/>
      <c r="K207" s="99"/>
      <c r="L207" s="99"/>
      <c r="M207" s="99"/>
      <c r="N207" s="98"/>
      <c r="O207" s="98"/>
      <c r="P207" s="100"/>
      <c r="Q207" s="99"/>
      <c r="R207" s="99"/>
      <c r="S207" s="142"/>
      <c r="T207" s="142"/>
      <c r="U207" s="142"/>
      <c r="V207" s="142"/>
      <c r="W207" s="142"/>
      <c r="X207" s="142"/>
      <c r="Y207" s="143"/>
      <c r="Z207" s="142"/>
      <c r="AA207" s="142"/>
      <c r="AB207" s="142"/>
      <c r="AC207" s="142"/>
      <c r="AD207" s="143"/>
    </row>
    <row r="208" spans="1:30">
      <c r="A208" s="115"/>
      <c r="B208" s="97"/>
      <c r="C208" s="98"/>
      <c r="D208" s="99"/>
      <c r="E208" s="99"/>
      <c r="F208" s="99"/>
      <c r="G208" s="99"/>
      <c r="H208" s="99"/>
      <c r="I208" s="98"/>
      <c r="J208" s="98"/>
      <c r="K208" s="99"/>
      <c r="L208" s="99"/>
      <c r="M208" s="99"/>
      <c r="N208" s="98"/>
      <c r="O208" s="98"/>
      <c r="P208" s="100"/>
      <c r="Q208" s="99"/>
      <c r="R208" s="99"/>
      <c r="Y208" s="137"/>
      <c r="AD208" s="137"/>
    </row>
    <row r="209" spans="1:30">
      <c r="A209" s="115"/>
      <c r="B209" s="97"/>
      <c r="C209" s="98"/>
      <c r="D209" s="99"/>
      <c r="E209" s="99"/>
      <c r="F209" s="99"/>
      <c r="G209" s="99"/>
      <c r="H209" s="99"/>
      <c r="I209" s="98"/>
      <c r="J209" s="98"/>
      <c r="K209" s="99"/>
      <c r="L209" s="99"/>
      <c r="M209" s="99"/>
      <c r="N209" s="98"/>
      <c r="O209" s="98"/>
      <c r="P209" s="100"/>
      <c r="Q209" s="99"/>
      <c r="R209" s="99"/>
      <c r="S209" s="142"/>
      <c r="T209" s="142"/>
      <c r="U209" s="142"/>
      <c r="V209" s="142"/>
      <c r="W209" s="142"/>
      <c r="X209" s="142"/>
      <c r="Y209" s="143"/>
      <c r="Z209" s="142"/>
      <c r="AA209" s="142"/>
      <c r="AB209" s="142"/>
      <c r="AC209" s="142"/>
      <c r="AD209" s="143"/>
    </row>
    <row r="210" spans="1:30">
      <c r="A210" s="115"/>
      <c r="B210" s="97"/>
      <c r="C210" s="98"/>
      <c r="D210" s="99"/>
      <c r="E210" s="99"/>
      <c r="F210" s="99"/>
      <c r="G210" s="99"/>
      <c r="H210" s="99"/>
      <c r="I210" s="98"/>
      <c r="J210" s="98"/>
      <c r="K210" s="99"/>
      <c r="L210" s="99"/>
      <c r="M210" s="99"/>
      <c r="N210" s="98"/>
      <c r="O210" s="98"/>
      <c r="P210" s="100"/>
      <c r="Q210" s="99"/>
      <c r="R210" s="99"/>
      <c r="Y210" s="137"/>
      <c r="AD210" s="137"/>
    </row>
    <row r="211" spans="1:30">
      <c r="A211" s="115"/>
      <c r="B211" s="97"/>
      <c r="C211" s="98"/>
      <c r="D211" s="99"/>
      <c r="E211" s="99"/>
      <c r="F211" s="99"/>
      <c r="G211" s="99"/>
      <c r="H211" s="99"/>
      <c r="I211" s="98"/>
      <c r="J211" s="98"/>
      <c r="K211" s="99"/>
      <c r="L211" s="99"/>
      <c r="M211" s="99"/>
      <c r="N211" s="98"/>
      <c r="O211" s="98"/>
      <c r="P211" s="100"/>
      <c r="Q211" s="99"/>
      <c r="R211" s="99"/>
      <c r="S211" s="142"/>
      <c r="T211" s="142"/>
      <c r="U211" s="142"/>
      <c r="V211" s="142"/>
      <c r="W211" s="142"/>
      <c r="X211" s="142"/>
      <c r="Y211" s="143"/>
      <c r="Z211" s="142"/>
      <c r="AA211" s="142"/>
      <c r="AB211" s="142"/>
      <c r="AC211" s="142"/>
      <c r="AD211" s="143"/>
    </row>
    <row r="212" spans="1:30">
      <c r="A212" s="115"/>
      <c r="B212" s="97"/>
      <c r="C212" s="98"/>
      <c r="D212" s="99"/>
      <c r="E212" s="99"/>
      <c r="F212" s="99"/>
      <c r="G212" s="99"/>
      <c r="H212" s="99"/>
      <c r="I212" s="98"/>
      <c r="J212" s="98"/>
      <c r="K212" s="99"/>
      <c r="L212" s="99"/>
      <c r="M212" s="99"/>
      <c r="N212" s="98"/>
      <c r="O212" s="98"/>
      <c r="P212" s="100"/>
      <c r="Q212" s="99"/>
      <c r="R212" s="99"/>
      <c r="Y212" s="137"/>
      <c r="AD212" s="137"/>
    </row>
    <row r="213" spans="1:30">
      <c r="A213" s="115"/>
      <c r="B213" s="97"/>
      <c r="C213" s="98"/>
      <c r="D213" s="99"/>
      <c r="E213" s="99"/>
      <c r="F213" s="99"/>
      <c r="G213" s="99"/>
      <c r="H213" s="99"/>
      <c r="I213" s="98"/>
      <c r="J213" s="98"/>
      <c r="K213" s="99"/>
      <c r="L213" s="99"/>
      <c r="M213" s="99"/>
      <c r="N213" s="98"/>
      <c r="O213" s="98"/>
      <c r="P213" s="100"/>
      <c r="Q213" s="99"/>
      <c r="R213" s="99"/>
      <c r="S213" s="142"/>
      <c r="T213" s="142"/>
      <c r="U213" s="142"/>
      <c r="V213" s="142"/>
      <c r="W213" s="142"/>
      <c r="X213" s="142"/>
      <c r="Y213" s="143"/>
      <c r="Z213" s="142"/>
      <c r="AA213" s="142"/>
      <c r="AB213" s="142"/>
      <c r="AC213" s="142"/>
      <c r="AD213" s="143"/>
    </row>
    <row r="214" spans="1:30">
      <c r="A214" s="115"/>
      <c r="B214" s="97"/>
      <c r="C214" s="98"/>
      <c r="D214" s="99"/>
      <c r="E214" s="99"/>
      <c r="F214" s="99"/>
      <c r="G214" s="99"/>
      <c r="H214" s="99"/>
      <c r="I214" s="98"/>
      <c r="J214" s="98"/>
      <c r="K214" s="99"/>
      <c r="L214" s="99"/>
      <c r="M214" s="99"/>
      <c r="N214" s="98"/>
      <c r="O214" s="98"/>
      <c r="P214" s="100"/>
      <c r="Q214" s="99"/>
      <c r="R214" s="99"/>
      <c r="Y214" s="137"/>
      <c r="AD214" s="137"/>
    </row>
    <row r="215" spans="1:30">
      <c r="A215" s="115"/>
      <c r="B215" s="97"/>
      <c r="C215" s="98"/>
      <c r="D215" s="99"/>
      <c r="E215" s="99"/>
      <c r="F215" s="99"/>
      <c r="G215" s="99"/>
      <c r="H215" s="99"/>
      <c r="I215" s="98"/>
      <c r="J215" s="98"/>
      <c r="K215" s="99"/>
      <c r="L215" s="99"/>
      <c r="M215" s="99"/>
      <c r="N215" s="98"/>
      <c r="O215" s="98"/>
      <c r="P215" s="100"/>
      <c r="Q215" s="99"/>
      <c r="R215" s="99"/>
      <c r="S215" s="142"/>
      <c r="T215" s="142"/>
      <c r="U215" s="142"/>
      <c r="V215" s="142"/>
      <c r="W215" s="142"/>
      <c r="X215" s="142"/>
      <c r="Y215" s="143"/>
      <c r="Z215" s="142"/>
      <c r="AA215" s="142"/>
      <c r="AB215" s="142"/>
      <c r="AC215" s="142"/>
      <c r="AD215" s="143"/>
    </row>
    <row r="216" spans="1:30">
      <c r="A216" s="115"/>
      <c r="B216" s="97"/>
      <c r="C216" s="98"/>
      <c r="D216" s="99"/>
      <c r="E216" s="99"/>
      <c r="F216" s="99"/>
      <c r="G216" s="99"/>
      <c r="H216" s="99"/>
      <c r="I216" s="98"/>
      <c r="J216" s="98"/>
      <c r="K216" s="99"/>
      <c r="L216" s="99"/>
      <c r="M216" s="99"/>
      <c r="N216" s="98"/>
      <c r="O216" s="98"/>
      <c r="P216" s="100"/>
      <c r="Q216" s="99"/>
      <c r="R216" s="99"/>
      <c r="Y216" s="137"/>
      <c r="AD216" s="137"/>
    </row>
    <row r="217" spans="1:30">
      <c r="A217" s="115"/>
      <c r="B217" s="97"/>
      <c r="C217" s="98"/>
      <c r="D217" s="99"/>
      <c r="E217" s="99"/>
      <c r="F217" s="99"/>
      <c r="G217" s="99"/>
      <c r="H217" s="99"/>
      <c r="I217" s="98"/>
      <c r="J217" s="98"/>
      <c r="K217" s="99"/>
      <c r="L217" s="99"/>
      <c r="M217" s="99"/>
      <c r="N217" s="98"/>
      <c r="O217" s="98"/>
      <c r="P217" s="100"/>
      <c r="Q217" s="99"/>
      <c r="R217" s="99"/>
      <c r="S217" s="142"/>
      <c r="T217" s="142"/>
      <c r="U217" s="142"/>
      <c r="V217" s="142"/>
      <c r="W217" s="142"/>
      <c r="X217" s="142"/>
      <c r="Y217" s="143"/>
      <c r="Z217" s="142"/>
      <c r="AA217" s="142"/>
      <c r="AB217" s="142"/>
      <c r="AC217" s="142"/>
      <c r="AD217" s="143"/>
    </row>
    <row r="218" spans="1:30">
      <c r="A218" s="115"/>
      <c r="B218" s="97"/>
      <c r="C218" s="98"/>
      <c r="D218" s="99"/>
      <c r="E218" s="99"/>
      <c r="F218" s="99"/>
      <c r="G218" s="99"/>
      <c r="H218" s="99"/>
      <c r="I218" s="98"/>
      <c r="J218" s="98"/>
      <c r="K218" s="99"/>
      <c r="L218" s="99"/>
      <c r="M218" s="99"/>
      <c r="N218" s="98"/>
      <c r="O218" s="98"/>
      <c r="P218" s="100"/>
      <c r="Q218" s="99"/>
      <c r="R218" s="99"/>
      <c r="Y218" s="137"/>
      <c r="AD218" s="137"/>
    </row>
    <row r="219" spans="1:30">
      <c r="A219" s="115"/>
      <c r="B219" s="97"/>
      <c r="C219" s="98"/>
      <c r="D219" s="99"/>
      <c r="E219" s="99"/>
      <c r="F219" s="99"/>
      <c r="G219" s="99"/>
      <c r="H219" s="99"/>
      <c r="I219" s="98"/>
      <c r="J219" s="98"/>
      <c r="K219" s="99"/>
      <c r="L219" s="99"/>
      <c r="M219" s="99"/>
      <c r="N219" s="98"/>
      <c r="O219" s="98"/>
      <c r="P219" s="100"/>
      <c r="Q219" s="99"/>
      <c r="R219" s="99"/>
      <c r="S219" s="142"/>
      <c r="T219" s="142"/>
      <c r="U219" s="142"/>
      <c r="V219" s="142"/>
      <c r="W219" s="142"/>
      <c r="X219" s="142"/>
      <c r="Y219" s="143"/>
      <c r="Z219" s="142"/>
      <c r="AA219" s="142"/>
      <c r="AB219" s="142"/>
      <c r="AC219" s="142"/>
      <c r="AD219" s="143"/>
    </row>
    <row r="220" spans="1:30">
      <c r="A220" s="115"/>
      <c r="B220" s="97"/>
      <c r="C220" s="98"/>
      <c r="D220" s="99"/>
      <c r="E220" s="99"/>
      <c r="F220" s="99"/>
      <c r="G220" s="99"/>
      <c r="H220" s="99"/>
      <c r="I220" s="98"/>
      <c r="J220" s="98"/>
      <c r="K220" s="99"/>
      <c r="L220" s="99"/>
      <c r="M220" s="99"/>
      <c r="N220" s="98"/>
      <c r="O220" s="98"/>
      <c r="P220" s="100"/>
      <c r="Q220" s="99"/>
      <c r="R220" s="99"/>
      <c r="Y220" s="137"/>
      <c r="AD220" s="137"/>
    </row>
    <row r="221" spans="1:30">
      <c r="A221" s="115"/>
      <c r="B221" s="97"/>
      <c r="C221" s="98"/>
      <c r="D221" s="99"/>
      <c r="E221" s="99"/>
      <c r="F221" s="99"/>
      <c r="G221" s="99"/>
      <c r="H221" s="99"/>
      <c r="I221" s="98"/>
      <c r="J221" s="98"/>
      <c r="K221" s="99"/>
      <c r="L221" s="99"/>
      <c r="M221" s="99"/>
      <c r="N221" s="98"/>
      <c r="O221" s="98"/>
      <c r="P221" s="100"/>
      <c r="Q221" s="99"/>
      <c r="R221" s="99"/>
      <c r="S221" s="142"/>
      <c r="T221" s="142"/>
      <c r="U221" s="142"/>
      <c r="V221" s="142"/>
      <c r="W221" s="142"/>
      <c r="X221" s="142"/>
      <c r="Y221" s="143"/>
      <c r="Z221" s="142"/>
      <c r="AA221" s="142"/>
      <c r="AB221" s="142"/>
      <c r="AC221" s="142"/>
      <c r="AD221" s="143"/>
    </row>
    <row r="222" spans="1:30">
      <c r="A222" s="115"/>
      <c r="B222" s="97"/>
      <c r="C222" s="98"/>
      <c r="D222" s="99"/>
      <c r="E222" s="99"/>
      <c r="F222" s="99"/>
      <c r="G222" s="99"/>
      <c r="H222" s="99"/>
      <c r="I222" s="98"/>
      <c r="J222" s="98"/>
      <c r="K222" s="99"/>
      <c r="L222" s="99"/>
      <c r="M222" s="99"/>
      <c r="N222" s="98"/>
      <c r="O222" s="98"/>
      <c r="P222" s="100"/>
      <c r="Q222" s="99"/>
      <c r="R222" s="99"/>
      <c r="Y222" s="137"/>
      <c r="AD222" s="137"/>
    </row>
    <row r="223" spans="1:30">
      <c r="A223" s="115"/>
      <c r="B223" s="97"/>
      <c r="C223" s="98"/>
      <c r="D223" s="99"/>
      <c r="E223" s="99"/>
      <c r="F223" s="99"/>
      <c r="G223" s="99"/>
      <c r="H223" s="99"/>
      <c r="I223" s="98"/>
      <c r="J223" s="98"/>
      <c r="K223" s="99"/>
      <c r="L223" s="99"/>
      <c r="M223" s="99"/>
      <c r="N223" s="98"/>
      <c r="O223" s="98"/>
      <c r="P223" s="100"/>
      <c r="Q223" s="99"/>
      <c r="R223" s="99"/>
      <c r="S223" s="142"/>
      <c r="T223" s="142"/>
      <c r="U223" s="142"/>
      <c r="V223" s="142"/>
      <c r="W223" s="142"/>
      <c r="X223" s="142"/>
      <c r="Y223" s="143"/>
      <c r="Z223" s="142"/>
      <c r="AA223" s="142"/>
      <c r="AB223" s="142"/>
      <c r="AC223" s="142"/>
      <c r="AD223" s="143"/>
    </row>
    <row r="224" spans="1:30">
      <c r="A224" s="115"/>
      <c r="B224" s="97"/>
      <c r="C224" s="98"/>
      <c r="D224" s="99"/>
      <c r="E224" s="99"/>
      <c r="F224" s="99"/>
      <c r="G224" s="99"/>
      <c r="H224" s="99"/>
      <c r="I224" s="98"/>
      <c r="J224" s="98"/>
      <c r="K224" s="99"/>
      <c r="L224" s="99"/>
      <c r="M224" s="99"/>
      <c r="N224" s="98"/>
      <c r="O224" s="98"/>
      <c r="P224" s="100"/>
      <c r="Q224" s="99"/>
      <c r="R224" s="99"/>
      <c r="Y224" s="137"/>
      <c r="AD224" s="137"/>
    </row>
    <row r="225" spans="1:30">
      <c r="A225" s="115"/>
      <c r="B225" s="97"/>
      <c r="C225" s="98"/>
      <c r="D225" s="99"/>
      <c r="E225" s="99"/>
      <c r="F225" s="99"/>
      <c r="G225" s="99"/>
      <c r="H225" s="99"/>
      <c r="I225" s="98"/>
      <c r="J225" s="98"/>
      <c r="K225" s="99"/>
      <c r="L225" s="99"/>
      <c r="M225" s="99"/>
      <c r="N225" s="98"/>
      <c r="O225" s="98"/>
      <c r="P225" s="100"/>
      <c r="Q225" s="99"/>
      <c r="R225" s="99"/>
      <c r="S225" s="142"/>
      <c r="T225" s="142"/>
      <c r="U225" s="142"/>
      <c r="V225" s="142"/>
      <c r="W225" s="142"/>
      <c r="X225" s="142"/>
      <c r="Y225" s="143"/>
      <c r="Z225" s="142"/>
      <c r="AA225" s="142"/>
      <c r="AB225" s="142"/>
      <c r="AC225" s="142"/>
      <c r="AD225" s="143"/>
    </row>
    <row r="226" spans="1:30">
      <c r="A226" s="115"/>
      <c r="B226" s="97"/>
      <c r="C226" s="98"/>
      <c r="D226" s="99"/>
      <c r="E226" s="99"/>
      <c r="F226" s="99"/>
      <c r="G226" s="99"/>
      <c r="H226" s="99"/>
      <c r="I226" s="98"/>
      <c r="J226" s="98"/>
      <c r="K226" s="99"/>
      <c r="L226" s="99"/>
      <c r="M226" s="99"/>
      <c r="N226" s="98"/>
      <c r="O226" s="98"/>
      <c r="P226" s="100"/>
      <c r="Q226" s="99"/>
      <c r="R226" s="99"/>
      <c r="Y226" s="137"/>
      <c r="AD226" s="137"/>
    </row>
    <row r="227" spans="1:30">
      <c r="A227" s="115"/>
      <c r="B227" s="97"/>
      <c r="C227" s="98"/>
      <c r="D227" s="99"/>
      <c r="E227" s="99"/>
      <c r="F227" s="99"/>
      <c r="G227" s="99"/>
      <c r="H227" s="99"/>
      <c r="I227" s="98"/>
      <c r="J227" s="98"/>
      <c r="K227" s="99"/>
      <c r="L227" s="99"/>
      <c r="M227" s="99"/>
      <c r="N227" s="98"/>
      <c r="O227" s="98"/>
      <c r="P227" s="100"/>
      <c r="Q227" s="99"/>
      <c r="R227" s="99"/>
      <c r="S227" s="142"/>
      <c r="T227" s="142"/>
      <c r="U227" s="142"/>
      <c r="V227" s="142"/>
      <c r="W227" s="142"/>
      <c r="X227" s="142"/>
      <c r="Y227" s="143"/>
      <c r="Z227" s="142"/>
      <c r="AA227" s="142"/>
      <c r="AB227" s="142"/>
      <c r="AC227" s="142"/>
      <c r="AD227" s="143"/>
    </row>
    <row r="228" spans="1:30">
      <c r="A228" s="115"/>
      <c r="B228" s="97"/>
      <c r="C228" s="98"/>
      <c r="D228" s="99"/>
      <c r="E228" s="99"/>
      <c r="F228" s="99"/>
      <c r="G228" s="99"/>
      <c r="H228" s="99"/>
      <c r="I228" s="98"/>
      <c r="J228" s="98"/>
      <c r="K228" s="99"/>
      <c r="L228" s="99"/>
      <c r="M228" s="99"/>
      <c r="N228" s="98"/>
      <c r="O228" s="98"/>
      <c r="P228" s="100"/>
      <c r="Q228" s="99"/>
      <c r="R228" s="99"/>
      <c r="Y228" s="137"/>
      <c r="AD228" s="137"/>
    </row>
    <row r="229" spans="1:30" ht="13.5" thickBot="1">
      <c r="A229" s="115"/>
      <c r="B229" s="97"/>
      <c r="C229" s="98"/>
      <c r="D229" s="99"/>
      <c r="E229" s="99"/>
      <c r="F229" s="99"/>
      <c r="G229" s="99"/>
      <c r="H229" s="99"/>
      <c r="I229" s="98"/>
      <c r="J229" s="98"/>
      <c r="K229" s="99"/>
      <c r="L229" s="99"/>
      <c r="M229" s="99"/>
      <c r="N229" s="98"/>
      <c r="O229" s="98"/>
      <c r="P229" s="100"/>
      <c r="Q229" s="99"/>
      <c r="R229" s="99"/>
      <c r="S229" s="111"/>
      <c r="T229" s="111"/>
      <c r="U229" s="111"/>
      <c r="V229" s="111"/>
      <c r="W229" s="111"/>
      <c r="X229" s="111"/>
      <c r="Y229" s="168"/>
      <c r="Z229" s="111"/>
      <c r="AA229" s="111"/>
      <c r="AB229" s="111"/>
      <c r="AC229" s="111"/>
      <c r="AD229" s="168"/>
    </row>
    <row r="230" spans="1:30">
      <c r="A230" s="85"/>
      <c r="B230" s="72"/>
      <c r="C230" s="90"/>
      <c r="D230" s="91"/>
      <c r="E230" s="91"/>
      <c r="F230" s="91"/>
      <c r="G230" s="91"/>
      <c r="H230" s="91"/>
      <c r="I230" s="90"/>
      <c r="J230" s="90"/>
      <c r="K230" s="91"/>
      <c r="L230" s="91"/>
      <c r="M230" s="91"/>
      <c r="N230" s="90"/>
      <c r="O230" s="90"/>
      <c r="P230" s="92"/>
      <c r="Q230" s="99"/>
      <c r="R230" s="99"/>
      <c r="S230" s="136"/>
      <c r="Y230" s="137"/>
      <c r="AD230" s="137"/>
    </row>
    <row r="231" spans="1:30">
      <c r="A231" s="77"/>
      <c r="B231" s="97"/>
      <c r="C231" s="98"/>
      <c r="D231" s="99"/>
      <c r="E231" s="99"/>
      <c r="F231" s="99"/>
      <c r="G231" s="99"/>
      <c r="H231" s="99"/>
      <c r="I231" s="98"/>
      <c r="J231" s="98"/>
      <c r="K231" s="99"/>
      <c r="L231" s="99"/>
      <c r="M231" s="99"/>
      <c r="N231" s="98"/>
      <c r="O231" s="98"/>
      <c r="P231" s="100"/>
      <c r="Q231" s="99"/>
      <c r="R231" s="99"/>
      <c r="S231" s="142"/>
      <c r="T231" s="142"/>
      <c r="U231" s="142"/>
      <c r="V231" s="142"/>
      <c r="W231" s="142"/>
      <c r="X231" s="142"/>
      <c r="Y231" s="143"/>
      <c r="Z231" s="142"/>
      <c r="AA231" s="142"/>
      <c r="AB231" s="142"/>
      <c r="AC231" s="142"/>
      <c r="AD231" s="143"/>
    </row>
    <row r="232" spans="1:30">
      <c r="A232" s="77"/>
      <c r="B232" s="97"/>
      <c r="C232" s="98"/>
      <c r="D232" s="99"/>
      <c r="E232" s="99"/>
      <c r="F232" s="99"/>
      <c r="G232" s="99"/>
      <c r="H232" s="99"/>
      <c r="I232" s="98"/>
      <c r="J232" s="98"/>
      <c r="K232" s="99"/>
      <c r="L232" s="99"/>
      <c r="M232" s="99"/>
      <c r="N232" s="98"/>
      <c r="O232" s="98"/>
      <c r="P232" s="100"/>
      <c r="Q232" s="99"/>
      <c r="R232" s="99"/>
      <c r="Y232" s="137"/>
      <c r="AD232" s="137"/>
    </row>
    <row r="233" spans="1:30">
      <c r="A233" s="77"/>
      <c r="B233" s="97"/>
      <c r="C233" s="98"/>
      <c r="D233" s="99"/>
      <c r="E233" s="99"/>
      <c r="F233" s="99"/>
      <c r="G233" s="99"/>
      <c r="H233" s="99"/>
      <c r="I233" s="98"/>
      <c r="J233" s="98"/>
      <c r="K233" s="99"/>
      <c r="L233" s="99"/>
      <c r="M233" s="99"/>
      <c r="N233" s="98"/>
      <c r="O233" s="98"/>
      <c r="P233" s="100"/>
      <c r="Q233" s="99"/>
      <c r="R233" s="99"/>
      <c r="S233" s="142"/>
      <c r="T233" s="142"/>
      <c r="U233" s="142"/>
      <c r="V233" s="142"/>
      <c r="W233" s="142"/>
      <c r="X233" s="142"/>
      <c r="Y233" s="143"/>
      <c r="Z233" s="142"/>
      <c r="AA233" s="142"/>
      <c r="AB233" s="142"/>
      <c r="AC233" s="142"/>
      <c r="AD233" s="143"/>
    </row>
    <row r="234" spans="1:30">
      <c r="A234" s="77"/>
      <c r="B234" s="97"/>
      <c r="C234" s="98"/>
      <c r="D234" s="99"/>
      <c r="E234" s="99"/>
      <c r="F234" s="99"/>
      <c r="G234" s="99"/>
      <c r="H234" s="99"/>
      <c r="I234" s="98"/>
      <c r="J234" s="98"/>
      <c r="K234" s="99"/>
      <c r="L234" s="99"/>
      <c r="M234" s="99"/>
      <c r="N234" s="98"/>
      <c r="O234" s="98"/>
      <c r="P234" s="100"/>
      <c r="Q234" s="99"/>
      <c r="R234" s="99"/>
      <c r="Y234" s="137"/>
      <c r="AD234" s="137"/>
    </row>
    <row r="235" spans="1:30">
      <c r="A235" s="77"/>
      <c r="B235" s="97"/>
      <c r="C235" s="98"/>
      <c r="D235" s="99"/>
      <c r="E235" s="99"/>
      <c r="F235" s="99"/>
      <c r="G235" s="99"/>
      <c r="H235" s="99"/>
      <c r="I235" s="98"/>
      <c r="J235" s="98"/>
      <c r="K235" s="99"/>
      <c r="L235" s="99"/>
      <c r="M235" s="99"/>
      <c r="N235" s="98"/>
      <c r="O235" s="98"/>
      <c r="P235" s="100"/>
      <c r="Q235" s="99"/>
      <c r="R235" s="99"/>
      <c r="S235" s="142"/>
      <c r="T235" s="142"/>
      <c r="U235" s="142"/>
      <c r="V235" s="142"/>
      <c r="W235" s="142"/>
      <c r="X235" s="142"/>
      <c r="Y235" s="143"/>
      <c r="Z235" s="142"/>
      <c r="AA235" s="142"/>
      <c r="AB235" s="142"/>
      <c r="AC235" s="142"/>
      <c r="AD235" s="143"/>
    </row>
    <row r="236" spans="1:30">
      <c r="A236" s="77"/>
      <c r="B236" s="97"/>
      <c r="C236" s="98"/>
      <c r="D236" s="99"/>
      <c r="E236" s="99"/>
      <c r="F236" s="99"/>
      <c r="G236" s="99"/>
      <c r="H236" s="99"/>
      <c r="I236" s="98"/>
      <c r="J236" s="98"/>
      <c r="K236" s="99"/>
      <c r="L236" s="99"/>
      <c r="M236" s="99"/>
      <c r="N236" s="98"/>
      <c r="O236" s="98"/>
      <c r="P236" s="100"/>
      <c r="Q236" s="99"/>
      <c r="R236" s="99"/>
      <c r="Y236" s="137"/>
      <c r="AD236" s="137"/>
    </row>
    <row r="237" spans="1:30">
      <c r="A237" s="77"/>
      <c r="B237" s="97"/>
      <c r="C237" s="98"/>
      <c r="D237" s="99"/>
      <c r="E237" s="99"/>
      <c r="F237" s="99"/>
      <c r="G237" s="99"/>
      <c r="H237" s="99"/>
      <c r="I237" s="98"/>
      <c r="J237" s="98"/>
      <c r="K237" s="99"/>
      <c r="L237" s="99"/>
      <c r="M237" s="99"/>
      <c r="N237" s="98"/>
      <c r="O237" s="98"/>
      <c r="P237" s="100"/>
      <c r="Q237" s="99"/>
      <c r="R237" s="99"/>
      <c r="S237" s="142"/>
      <c r="T237" s="142"/>
      <c r="U237" s="142"/>
      <c r="V237" s="142"/>
      <c r="W237" s="142"/>
      <c r="X237" s="142"/>
      <c r="Y237" s="143"/>
      <c r="Z237" s="142"/>
      <c r="AA237" s="142"/>
      <c r="AB237" s="142"/>
      <c r="AC237" s="142"/>
      <c r="AD237" s="143"/>
    </row>
    <row r="238" spans="1:30">
      <c r="A238" s="77"/>
      <c r="B238" s="97"/>
      <c r="C238" s="98"/>
      <c r="D238" s="99"/>
      <c r="E238" s="99"/>
      <c r="F238" s="99"/>
      <c r="G238" s="99"/>
      <c r="H238" s="99"/>
      <c r="I238" s="98"/>
      <c r="J238" s="98"/>
      <c r="K238" s="99"/>
      <c r="L238" s="99"/>
      <c r="M238" s="99"/>
      <c r="N238" s="98"/>
      <c r="O238" s="98"/>
      <c r="P238" s="100"/>
      <c r="Q238" s="99"/>
      <c r="R238" s="99"/>
      <c r="Y238" s="137"/>
      <c r="AD238" s="137"/>
    </row>
    <row r="239" spans="1:30">
      <c r="A239" s="77"/>
      <c r="B239" s="97"/>
      <c r="C239" s="98"/>
      <c r="D239" s="99"/>
      <c r="E239" s="99"/>
      <c r="F239" s="99"/>
      <c r="G239" s="99"/>
      <c r="H239" s="99"/>
      <c r="I239" s="98"/>
      <c r="J239" s="98"/>
      <c r="K239" s="99"/>
      <c r="L239" s="99"/>
      <c r="M239" s="99"/>
      <c r="N239" s="98"/>
      <c r="O239" s="98"/>
      <c r="P239" s="100"/>
      <c r="Q239" s="99"/>
      <c r="R239" s="99"/>
      <c r="S239" s="142"/>
      <c r="T239" s="142"/>
      <c r="U239" s="142"/>
      <c r="V239" s="142"/>
      <c r="W239" s="142"/>
      <c r="X239" s="142"/>
      <c r="Y239" s="143"/>
      <c r="Z239" s="142"/>
      <c r="AA239" s="142"/>
      <c r="AB239" s="142"/>
      <c r="AC239" s="142"/>
      <c r="AD239" s="143"/>
    </row>
    <row r="240" spans="1:30">
      <c r="A240" s="77"/>
      <c r="B240" s="97"/>
      <c r="C240" s="98"/>
      <c r="D240" s="99"/>
      <c r="E240" s="99"/>
      <c r="F240" s="99"/>
      <c r="G240" s="99"/>
      <c r="H240" s="99"/>
      <c r="I240" s="98"/>
      <c r="J240" s="98"/>
      <c r="K240" s="99"/>
      <c r="L240" s="99"/>
      <c r="M240" s="99"/>
      <c r="N240" s="98"/>
      <c r="O240" s="98"/>
      <c r="P240" s="100"/>
      <c r="Q240" s="99"/>
      <c r="R240" s="99"/>
      <c r="Y240" s="137"/>
      <c r="AD240" s="137"/>
    </row>
    <row r="241" spans="1:30">
      <c r="A241" s="77"/>
      <c r="B241" s="97"/>
      <c r="C241" s="98"/>
      <c r="D241" s="99"/>
      <c r="E241" s="99"/>
      <c r="F241" s="99"/>
      <c r="G241" s="99"/>
      <c r="H241" s="99"/>
      <c r="I241" s="98"/>
      <c r="J241" s="98"/>
      <c r="K241" s="99"/>
      <c r="L241" s="99"/>
      <c r="M241" s="99"/>
      <c r="N241" s="98"/>
      <c r="O241" s="98"/>
      <c r="P241" s="100"/>
      <c r="Q241" s="99"/>
      <c r="R241" s="99"/>
      <c r="S241" s="142"/>
      <c r="T241" s="142"/>
      <c r="U241" s="142"/>
      <c r="V241" s="142"/>
      <c r="W241" s="142"/>
      <c r="X241" s="142"/>
      <c r="Y241" s="143"/>
      <c r="Z241" s="142"/>
      <c r="AA241" s="142"/>
      <c r="AB241" s="142"/>
      <c r="AC241" s="142"/>
      <c r="AD241" s="143"/>
    </row>
    <row r="242" spans="1:30">
      <c r="A242" s="77"/>
      <c r="B242" s="97"/>
      <c r="C242" s="98"/>
      <c r="D242" s="99"/>
      <c r="E242" s="99"/>
      <c r="F242" s="99"/>
      <c r="G242" s="99"/>
      <c r="H242" s="99"/>
      <c r="I242" s="98"/>
      <c r="J242" s="98"/>
      <c r="K242" s="99"/>
      <c r="L242" s="99"/>
      <c r="M242" s="99"/>
      <c r="N242" s="98"/>
      <c r="O242" s="98"/>
      <c r="P242" s="100"/>
      <c r="Q242" s="99"/>
      <c r="R242" s="99"/>
      <c r="Y242" s="137"/>
      <c r="AD242" s="137"/>
    </row>
    <row r="243" spans="1:30">
      <c r="A243" s="77"/>
      <c r="B243" s="97"/>
      <c r="C243" s="98"/>
      <c r="D243" s="99"/>
      <c r="E243" s="99"/>
      <c r="F243" s="99"/>
      <c r="G243" s="99"/>
      <c r="H243" s="99"/>
      <c r="I243" s="98"/>
      <c r="J243" s="98"/>
      <c r="K243" s="99"/>
      <c r="L243" s="99"/>
      <c r="M243" s="99"/>
      <c r="N243" s="98"/>
      <c r="O243" s="98"/>
      <c r="P243" s="100"/>
      <c r="Q243" s="99"/>
      <c r="R243" s="99"/>
      <c r="S243" s="142"/>
      <c r="T243" s="142"/>
      <c r="U243" s="142"/>
      <c r="V243" s="142"/>
      <c r="W243" s="142"/>
      <c r="X243" s="142"/>
      <c r="Y243" s="143"/>
      <c r="Z243" s="142"/>
      <c r="AA243" s="142"/>
      <c r="AB243" s="142"/>
      <c r="AC243" s="142"/>
      <c r="AD243" s="143"/>
    </row>
    <row r="244" spans="1:30">
      <c r="A244" s="77"/>
      <c r="B244" s="97"/>
      <c r="C244" s="98"/>
      <c r="D244" s="99"/>
      <c r="E244" s="99"/>
      <c r="F244" s="99"/>
      <c r="G244" s="99"/>
      <c r="H244" s="99"/>
      <c r="I244" s="98"/>
      <c r="J244" s="98"/>
      <c r="K244" s="99"/>
      <c r="L244" s="99"/>
      <c r="M244" s="99"/>
      <c r="N244" s="98"/>
      <c r="O244" s="98"/>
      <c r="P244" s="100"/>
      <c r="Q244" s="99"/>
      <c r="R244" s="99"/>
      <c r="Y244" s="137"/>
      <c r="AD244" s="137"/>
    </row>
    <row r="245" spans="1:30">
      <c r="A245" s="77"/>
      <c r="B245" s="97"/>
      <c r="C245" s="98"/>
      <c r="D245" s="99"/>
      <c r="E245" s="99"/>
      <c r="F245" s="99"/>
      <c r="G245" s="99"/>
      <c r="H245" s="99"/>
      <c r="I245" s="98"/>
      <c r="J245" s="98"/>
      <c r="K245" s="99"/>
      <c r="L245" s="99"/>
      <c r="M245" s="99"/>
      <c r="N245" s="98"/>
      <c r="O245" s="98"/>
      <c r="P245" s="100"/>
      <c r="Q245" s="99"/>
      <c r="R245" s="99"/>
      <c r="S245" s="142"/>
      <c r="T245" s="142"/>
      <c r="U245" s="142"/>
      <c r="V245" s="142"/>
      <c r="W245" s="142"/>
      <c r="X245" s="142"/>
      <c r="Y245" s="143"/>
      <c r="Z245" s="142"/>
      <c r="AA245" s="142"/>
      <c r="AB245" s="142"/>
      <c r="AC245" s="142"/>
      <c r="AD245" s="143"/>
    </row>
    <row r="246" spans="1:30">
      <c r="A246" s="77"/>
      <c r="B246" s="97"/>
      <c r="C246" s="98"/>
      <c r="D246" s="99"/>
      <c r="E246" s="99"/>
      <c r="F246" s="99"/>
      <c r="G246" s="99"/>
      <c r="H246" s="99"/>
      <c r="I246" s="98"/>
      <c r="J246" s="98"/>
      <c r="K246" s="99"/>
      <c r="L246" s="99"/>
      <c r="M246" s="99"/>
      <c r="N246" s="98"/>
      <c r="O246" s="98"/>
      <c r="P246" s="100"/>
      <c r="Q246" s="99"/>
      <c r="R246" s="99"/>
      <c r="Y246" s="137"/>
      <c r="AD246" s="137"/>
    </row>
    <row r="247" spans="1:30">
      <c r="A247" s="77"/>
      <c r="B247" s="97"/>
      <c r="C247" s="98"/>
      <c r="D247" s="99"/>
      <c r="E247" s="99"/>
      <c r="F247" s="99"/>
      <c r="G247" s="99"/>
      <c r="H247" s="99"/>
      <c r="I247" s="98"/>
      <c r="J247" s="98"/>
      <c r="K247" s="99"/>
      <c r="L247" s="99"/>
      <c r="M247" s="99"/>
      <c r="N247" s="98"/>
      <c r="O247" s="98"/>
      <c r="P247" s="100"/>
      <c r="Q247" s="99"/>
      <c r="R247" s="99"/>
      <c r="S247" s="142"/>
      <c r="T247" s="142"/>
      <c r="U247" s="142"/>
      <c r="V247" s="142"/>
      <c r="W247" s="142"/>
      <c r="X247" s="142"/>
      <c r="Y247" s="143"/>
      <c r="Z247" s="142"/>
      <c r="AA247" s="142"/>
      <c r="AB247" s="142"/>
      <c r="AC247" s="142"/>
      <c r="AD247" s="143"/>
    </row>
    <row r="248" spans="1:30">
      <c r="A248" s="77"/>
      <c r="B248" s="97"/>
      <c r="C248" s="98"/>
      <c r="D248" s="99"/>
      <c r="E248" s="99"/>
      <c r="F248" s="99"/>
      <c r="G248" s="99"/>
      <c r="H248" s="99"/>
      <c r="I248" s="98"/>
      <c r="J248" s="98"/>
      <c r="K248" s="99"/>
      <c r="L248" s="99"/>
      <c r="M248" s="99"/>
      <c r="N248" s="98"/>
      <c r="O248" s="98"/>
      <c r="P248" s="100"/>
      <c r="Q248" s="99"/>
      <c r="R248" s="99"/>
      <c r="Y248" s="137"/>
      <c r="AD248" s="137"/>
    </row>
    <row r="249" spans="1:30">
      <c r="A249" s="77"/>
      <c r="B249" s="97"/>
      <c r="C249" s="98"/>
      <c r="D249" s="99"/>
      <c r="E249" s="99"/>
      <c r="F249" s="99"/>
      <c r="G249" s="99"/>
      <c r="H249" s="99"/>
      <c r="I249" s="98"/>
      <c r="J249" s="98"/>
      <c r="K249" s="99"/>
      <c r="L249" s="99"/>
      <c r="M249" s="99"/>
      <c r="N249" s="98"/>
      <c r="O249" s="98"/>
      <c r="P249" s="100"/>
      <c r="Q249" s="99"/>
      <c r="R249" s="99"/>
      <c r="S249" s="142"/>
      <c r="T249" s="142"/>
      <c r="U249" s="142"/>
      <c r="V249" s="142"/>
      <c r="W249" s="142"/>
      <c r="X249" s="142"/>
      <c r="Y249" s="143"/>
      <c r="Z249" s="142"/>
      <c r="AA249" s="142"/>
      <c r="AB249" s="142"/>
      <c r="AC249" s="142"/>
      <c r="AD249" s="143"/>
    </row>
    <row r="250" spans="1:30">
      <c r="A250" s="77"/>
      <c r="B250" s="97"/>
      <c r="C250" s="98"/>
      <c r="D250" s="99"/>
      <c r="E250" s="99"/>
      <c r="F250" s="99"/>
      <c r="G250" s="99"/>
      <c r="H250" s="99"/>
      <c r="I250" s="98"/>
      <c r="J250" s="98"/>
      <c r="K250" s="99"/>
      <c r="L250" s="99"/>
      <c r="M250" s="99"/>
      <c r="N250" s="98"/>
      <c r="O250" s="98"/>
      <c r="P250" s="100"/>
      <c r="Q250" s="99"/>
      <c r="R250" s="99"/>
      <c r="Y250" s="137"/>
      <c r="AD250" s="137"/>
    </row>
    <row r="251" spans="1:30">
      <c r="A251" s="77"/>
      <c r="B251" s="97"/>
      <c r="C251" s="98"/>
      <c r="D251" s="99"/>
      <c r="E251" s="99"/>
      <c r="F251" s="99"/>
      <c r="G251" s="99"/>
      <c r="H251" s="99"/>
      <c r="I251" s="98"/>
      <c r="J251" s="98"/>
      <c r="K251" s="99"/>
      <c r="L251" s="99"/>
      <c r="M251" s="99"/>
      <c r="N251" s="98"/>
      <c r="O251" s="98"/>
      <c r="P251" s="100"/>
      <c r="Q251" s="99"/>
      <c r="R251" s="99"/>
      <c r="S251" s="142"/>
      <c r="T251" s="142"/>
      <c r="U251" s="142"/>
      <c r="V251" s="142"/>
      <c r="W251" s="142"/>
      <c r="X251" s="142"/>
      <c r="Y251" s="143"/>
      <c r="Z251" s="142"/>
      <c r="AA251" s="142"/>
      <c r="AB251" s="142"/>
      <c r="AC251" s="142"/>
      <c r="AD251" s="143"/>
    </row>
    <row r="252" spans="1:30">
      <c r="A252" s="77"/>
      <c r="B252" s="97"/>
      <c r="C252" s="98"/>
      <c r="D252" s="99"/>
      <c r="E252" s="99"/>
      <c r="F252" s="99"/>
      <c r="G252" s="99"/>
      <c r="H252" s="99"/>
      <c r="I252" s="98"/>
      <c r="J252" s="98"/>
      <c r="K252" s="99"/>
      <c r="L252" s="99"/>
      <c r="M252" s="99"/>
      <c r="N252" s="98"/>
      <c r="O252" s="98"/>
      <c r="P252" s="100"/>
      <c r="Q252" s="99"/>
      <c r="R252" s="99"/>
      <c r="Y252" s="137"/>
      <c r="AD252" s="137"/>
    </row>
    <row r="253" spans="1:30">
      <c r="A253" s="77"/>
      <c r="B253" s="97"/>
      <c r="C253" s="98"/>
      <c r="D253" s="99"/>
      <c r="E253" s="99"/>
      <c r="F253" s="99"/>
      <c r="G253" s="99"/>
      <c r="H253" s="99"/>
      <c r="I253" s="98"/>
      <c r="J253" s="98"/>
      <c r="K253" s="99"/>
      <c r="L253" s="99"/>
      <c r="M253" s="99"/>
      <c r="N253" s="98"/>
      <c r="O253" s="98"/>
      <c r="P253" s="100"/>
      <c r="Q253" s="99"/>
      <c r="R253" s="99"/>
      <c r="S253" s="142"/>
      <c r="T253" s="142"/>
      <c r="U253" s="142"/>
      <c r="V253" s="142"/>
      <c r="W253" s="142"/>
      <c r="X253" s="142"/>
      <c r="Y253" s="143"/>
      <c r="Z253" s="142"/>
      <c r="AA253" s="142"/>
      <c r="AB253" s="142"/>
      <c r="AC253" s="142"/>
      <c r="AD253" s="143"/>
    </row>
    <row r="254" spans="1:30">
      <c r="A254" s="77"/>
      <c r="B254" s="97"/>
      <c r="C254" s="98"/>
      <c r="D254" s="99"/>
      <c r="E254" s="99"/>
      <c r="F254" s="99"/>
      <c r="G254" s="99"/>
      <c r="H254" s="99"/>
      <c r="I254" s="98"/>
      <c r="J254" s="98"/>
      <c r="K254" s="99"/>
      <c r="L254" s="99"/>
      <c r="M254" s="99"/>
      <c r="N254" s="98"/>
      <c r="O254" s="98"/>
      <c r="P254" s="100"/>
      <c r="Q254" s="99"/>
      <c r="R254" s="99"/>
      <c r="Y254" s="137"/>
      <c r="AD254" s="137"/>
    </row>
    <row r="255" spans="1:30">
      <c r="A255" s="77"/>
      <c r="B255" s="97"/>
      <c r="C255" s="98"/>
      <c r="D255" s="99"/>
      <c r="E255" s="99"/>
      <c r="F255" s="99"/>
      <c r="G255" s="99"/>
      <c r="H255" s="99"/>
      <c r="I255" s="98"/>
      <c r="J255" s="98"/>
      <c r="K255" s="99"/>
      <c r="L255" s="99"/>
      <c r="M255" s="99"/>
      <c r="N255" s="98"/>
      <c r="O255" s="98"/>
      <c r="P255" s="100"/>
      <c r="Q255" s="99"/>
      <c r="R255" s="99"/>
      <c r="S255" s="142"/>
      <c r="T255" s="142"/>
      <c r="U255" s="142"/>
      <c r="V255" s="142"/>
      <c r="W255" s="142"/>
      <c r="X255" s="142"/>
      <c r="Y255" s="143"/>
      <c r="Z255" s="142"/>
      <c r="AA255" s="142"/>
      <c r="AB255" s="142"/>
      <c r="AC255" s="142"/>
      <c r="AD255" s="143"/>
    </row>
    <row r="256" spans="1:30">
      <c r="A256" s="77"/>
      <c r="B256" s="97"/>
      <c r="C256" s="98"/>
      <c r="D256" s="99"/>
      <c r="E256" s="99"/>
      <c r="F256" s="99"/>
      <c r="G256" s="99"/>
      <c r="H256" s="99"/>
      <c r="I256" s="98"/>
      <c r="J256" s="98"/>
      <c r="K256" s="99"/>
      <c r="L256" s="99"/>
      <c r="M256" s="99"/>
      <c r="N256" s="98"/>
      <c r="O256" s="98"/>
      <c r="P256" s="100"/>
      <c r="Q256" s="99"/>
      <c r="R256" s="99"/>
      <c r="Y256" s="137"/>
      <c r="AD256" s="137"/>
    </row>
    <row r="257" spans="1:30">
      <c r="A257" s="77"/>
      <c r="B257" s="97"/>
      <c r="C257" s="98"/>
      <c r="D257" s="99"/>
      <c r="E257" s="99"/>
      <c r="F257" s="99"/>
      <c r="G257" s="99"/>
      <c r="H257" s="99"/>
      <c r="I257" s="98"/>
      <c r="J257" s="98"/>
      <c r="K257" s="99"/>
      <c r="L257" s="99"/>
      <c r="M257" s="99"/>
      <c r="N257" s="98"/>
      <c r="O257" s="98"/>
      <c r="P257" s="100"/>
      <c r="Q257" s="99"/>
      <c r="R257" s="99"/>
      <c r="S257" s="142"/>
      <c r="T257" s="142"/>
      <c r="U257" s="142"/>
      <c r="V257" s="142"/>
      <c r="W257" s="142"/>
      <c r="X257" s="142"/>
      <c r="Y257" s="143"/>
      <c r="Z257" s="142"/>
      <c r="AA257" s="142"/>
      <c r="AB257" s="142"/>
      <c r="AC257" s="142"/>
      <c r="AD257" s="143"/>
    </row>
    <row r="258" spans="1:30">
      <c r="A258" s="77"/>
      <c r="B258" s="97"/>
      <c r="C258" s="98"/>
      <c r="D258" s="99"/>
      <c r="E258" s="99"/>
      <c r="F258" s="99"/>
      <c r="G258" s="99"/>
      <c r="H258" s="99"/>
      <c r="I258" s="98"/>
      <c r="J258" s="98"/>
      <c r="K258" s="99"/>
      <c r="L258" s="99"/>
      <c r="M258" s="99"/>
      <c r="N258" s="98"/>
      <c r="O258" s="98"/>
      <c r="P258" s="100"/>
      <c r="Q258" s="99"/>
      <c r="R258" s="99"/>
      <c r="Y258" s="137"/>
      <c r="AD258" s="137"/>
    </row>
    <row r="259" spans="1:30">
      <c r="A259" s="77"/>
      <c r="B259" s="97"/>
      <c r="C259" s="98"/>
      <c r="D259" s="99"/>
      <c r="E259" s="99"/>
      <c r="F259" s="99"/>
      <c r="G259" s="99"/>
      <c r="H259" s="99"/>
      <c r="I259" s="98"/>
      <c r="J259" s="98"/>
      <c r="K259" s="99"/>
      <c r="L259" s="99"/>
      <c r="M259" s="99"/>
      <c r="N259" s="98"/>
      <c r="O259" s="98"/>
      <c r="P259" s="100"/>
      <c r="Q259" s="99"/>
      <c r="R259" s="99"/>
      <c r="S259" s="142"/>
      <c r="T259" s="142"/>
      <c r="U259" s="142"/>
      <c r="V259" s="142"/>
      <c r="W259" s="142"/>
      <c r="X259" s="142"/>
      <c r="Y259" s="143"/>
      <c r="Z259" s="142"/>
      <c r="AA259" s="142"/>
      <c r="AB259" s="142"/>
      <c r="AC259" s="142"/>
      <c r="AD259" s="143"/>
    </row>
    <row r="260" spans="1:30">
      <c r="A260" s="77"/>
      <c r="B260" s="97"/>
      <c r="C260" s="98"/>
      <c r="D260" s="99"/>
      <c r="E260" s="99"/>
      <c r="F260" s="99"/>
      <c r="G260" s="99"/>
      <c r="H260" s="99"/>
      <c r="I260" s="98"/>
      <c r="J260" s="98"/>
      <c r="K260" s="99"/>
      <c r="L260" s="99"/>
      <c r="M260" s="99"/>
      <c r="N260" s="98"/>
      <c r="O260" s="98"/>
      <c r="P260" s="100"/>
      <c r="Q260" s="99"/>
      <c r="R260" s="99"/>
      <c r="Y260" s="137"/>
      <c r="AD260" s="137"/>
    </row>
    <row r="261" spans="1:30" ht="13.5" thickBot="1">
      <c r="A261" s="77"/>
      <c r="B261" s="97"/>
      <c r="C261" s="98"/>
      <c r="D261" s="99"/>
      <c r="E261" s="99"/>
      <c r="F261" s="99"/>
      <c r="G261" s="99"/>
      <c r="H261" s="99"/>
      <c r="I261" s="98"/>
      <c r="J261" s="98"/>
      <c r="K261" s="99"/>
      <c r="L261" s="99"/>
      <c r="M261" s="99"/>
      <c r="N261" s="98"/>
      <c r="O261" s="98"/>
      <c r="P261" s="100"/>
      <c r="Q261" s="99"/>
      <c r="R261" s="99"/>
      <c r="S261" s="111"/>
      <c r="T261" s="111"/>
      <c r="U261" s="111"/>
      <c r="V261" s="111"/>
      <c r="W261" s="111"/>
      <c r="X261" s="111"/>
      <c r="Y261" s="168"/>
      <c r="Z261" s="111"/>
      <c r="AA261" s="111"/>
      <c r="AB261" s="111"/>
      <c r="AC261" s="111"/>
      <c r="AD261" s="168"/>
    </row>
    <row r="262" spans="1:30">
      <c r="A262" s="85"/>
      <c r="B262" s="72"/>
      <c r="C262" s="90"/>
      <c r="D262" s="91"/>
      <c r="E262" s="91"/>
      <c r="F262" s="91"/>
      <c r="G262" s="91"/>
      <c r="H262" s="91"/>
      <c r="I262" s="90"/>
      <c r="J262" s="90"/>
      <c r="K262" s="91"/>
      <c r="L262" s="91"/>
      <c r="M262" s="91"/>
      <c r="N262" s="90"/>
      <c r="O262" s="90"/>
      <c r="P262" s="92"/>
      <c r="Q262" s="99"/>
      <c r="R262" s="99"/>
      <c r="S262" s="136"/>
      <c r="Y262" s="137"/>
      <c r="AD262" s="137"/>
    </row>
    <row r="263" spans="1:30">
      <c r="A263" s="77"/>
      <c r="B263" s="97"/>
      <c r="C263" s="98"/>
      <c r="D263" s="99"/>
      <c r="E263" s="99"/>
      <c r="F263" s="99"/>
      <c r="G263" s="99"/>
      <c r="H263" s="99"/>
      <c r="I263" s="98"/>
      <c r="J263" s="98"/>
      <c r="K263" s="99"/>
      <c r="L263" s="99"/>
      <c r="M263" s="99"/>
      <c r="N263" s="98"/>
      <c r="O263" s="98"/>
      <c r="P263" s="100"/>
      <c r="Q263" s="99"/>
      <c r="R263" s="99"/>
      <c r="S263" s="142"/>
      <c r="T263" s="142"/>
      <c r="U263" s="142"/>
      <c r="V263" s="142"/>
      <c r="W263" s="142"/>
      <c r="X263" s="142"/>
      <c r="Y263" s="143"/>
      <c r="Z263" s="142"/>
      <c r="AA263" s="142"/>
      <c r="AB263" s="142"/>
      <c r="AC263" s="142"/>
      <c r="AD263" s="143"/>
    </row>
    <row r="264" spans="1:30">
      <c r="A264" s="77"/>
      <c r="B264" s="97"/>
      <c r="C264" s="98"/>
      <c r="D264" s="99"/>
      <c r="E264" s="99"/>
      <c r="F264" s="99"/>
      <c r="G264" s="99"/>
      <c r="H264" s="99"/>
      <c r="I264" s="98"/>
      <c r="J264" s="98"/>
      <c r="K264" s="99"/>
      <c r="L264" s="99"/>
      <c r="M264" s="99"/>
      <c r="N264" s="98"/>
      <c r="O264" s="98"/>
      <c r="P264" s="100"/>
      <c r="Q264" s="99"/>
      <c r="R264" s="99"/>
      <c r="Y264" s="137"/>
      <c r="AD264" s="137"/>
    </row>
    <row r="265" spans="1:30">
      <c r="A265" s="77"/>
      <c r="B265" s="97"/>
      <c r="C265" s="98"/>
      <c r="D265" s="99"/>
      <c r="E265" s="99"/>
      <c r="F265" s="99"/>
      <c r="G265" s="99"/>
      <c r="H265" s="99"/>
      <c r="I265" s="98"/>
      <c r="J265" s="98"/>
      <c r="K265" s="99"/>
      <c r="L265" s="99"/>
      <c r="M265" s="99"/>
      <c r="N265" s="98"/>
      <c r="O265" s="98"/>
      <c r="P265" s="100"/>
      <c r="Q265" s="99"/>
      <c r="R265" s="99"/>
      <c r="S265" s="142"/>
      <c r="T265" s="142"/>
      <c r="U265" s="142"/>
      <c r="V265" s="142"/>
      <c r="W265" s="142"/>
      <c r="X265" s="142"/>
      <c r="Y265" s="143"/>
      <c r="Z265" s="142"/>
      <c r="AA265" s="142"/>
      <c r="AB265" s="142"/>
      <c r="AC265" s="142"/>
      <c r="AD265" s="143"/>
    </row>
    <row r="266" spans="1:30">
      <c r="A266" s="77"/>
      <c r="B266" s="97"/>
      <c r="C266" s="98"/>
      <c r="D266" s="99"/>
      <c r="E266" s="99"/>
      <c r="F266" s="99"/>
      <c r="G266" s="99"/>
      <c r="H266" s="99"/>
      <c r="I266" s="98"/>
      <c r="J266" s="98"/>
      <c r="K266" s="99"/>
      <c r="L266" s="99"/>
      <c r="M266" s="99"/>
      <c r="N266" s="98"/>
      <c r="O266" s="98"/>
      <c r="P266" s="100"/>
      <c r="Q266" s="99"/>
      <c r="R266" s="99"/>
      <c r="Y266" s="137"/>
      <c r="AD266" s="137"/>
    </row>
    <row r="267" spans="1:30">
      <c r="A267" s="77"/>
      <c r="B267" s="97"/>
      <c r="C267" s="98"/>
      <c r="D267" s="99"/>
      <c r="E267" s="99"/>
      <c r="F267" s="99"/>
      <c r="G267" s="99"/>
      <c r="H267" s="99"/>
      <c r="I267" s="98"/>
      <c r="J267" s="98"/>
      <c r="K267" s="99"/>
      <c r="L267" s="99"/>
      <c r="M267" s="99"/>
      <c r="N267" s="98"/>
      <c r="O267" s="98"/>
      <c r="P267" s="100"/>
      <c r="Q267" s="99"/>
      <c r="R267" s="99"/>
      <c r="S267" s="142"/>
      <c r="T267" s="142"/>
      <c r="U267" s="142"/>
      <c r="V267" s="142"/>
      <c r="W267" s="142"/>
      <c r="X267" s="142"/>
      <c r="Y267" s="143"/>
      <c r="Z267" s="142"/>
      <c r="AA267" s="142"/>
      <c r="AB267" s="142"/>
      <c r="AC267" s="142"/>
      <c r="AD267" s="143"/>
    </row>
    <row r="268" spans="1:30">
      <c r="A268" s="77"/>
      <c r="B268" s="97"/>
      <c r="C268" s="98"/>
      <c r="D268" s="99"/>
      <c r="E268" s="99"/>
      <c r="F268" s="99"/>
      <c r="G268" s="99"/>
      <c r="H268" s="99"/>
      <c r="I268" s="98"/>
      <c r="J268" s="98"/>
      <c r="K268" s="99"/>
      <c r="L268" s="99"/>
      <c r="M268" s="99"/>
      <c r="N268" s="98"/>
      <c r="O268" s="98"/>
      <c r="P268" s="100"/>
      <c r="Q268" s="99"/>
      <c r="R268" s="99"/>
      <c r="Y268" s="137"/>
      <c r="AD268" s="137"/>
    </row>
    <row r="269" spans="1:30">
      <c r="A269" s="77"/>
      <c r="B269" s="97"/>
      <c r="C269" s="98"/>
      <c r="D269" s="99"/>
      <c r="E269" s="99"/>
      <c r="F269" s="99"/>
      <c r="G269" s="99"/>
      <c r="H269" s="99"/>
      <c r="I269" s="98"/>
      <c r="J269" s="98"/>
      <c r="K269" s="99"/>
      <c r="L269" s="99"/>
      <c r="M269" s="99"/>
      <c r="N269" s="98"/>
      <c r="O269" s="98"/>
      <c r="P269" s="100"/>
      <c r="Q269" s="99"/>
      <c r="R269" s="99"/>
      <c r="S269" s="142"/>
      <c r="T269" s="142"/>
      <c r="U269" s="142"/>
      <c r="V269" s="142"/>
      <c r="W269" s="142"/>
      <c r="X269" s="142"/>
      <c r="Y269" s="143"/>
      <c r="Z269" s="142"/>
      <c r="AA269" s="142"/>
      <c r="AB269" s="142"/>
      <c r="AC269" s="142"/>
      <c r="AD269" s="143"/>
    </row>
    <row r="270" spans="1:30">
      <c r="A270" s="77"/>
      <c r="B270" s="97"/>
      <c r="C270" s="98"/>
      <c r="D270" s="99"/>
      <c r="E270" s="99"/>
      <c r="F270" s="99"/>
      <c r="G270" s="99"/>
      <c r="H270" s="99"/>
      <c r="I270" s="98"/>
      <c r="J270" s="98"/>
      <c r="K270" s="99"/>
      <c r="L270" s="99"/>
      <c r="M270" s="99"/>
      <c r="N270" s="98"/>
      <c r="O270" s="98"/>
      <c r="P270" s="100"/>
      <c r="Q270" s="99"/>
      <c r="R270" s="99"/>
      <c r="Y270" s="137"/>
      <c r="AD270" s="137"/>
    </row>
    <row r="271" spans="1:30">
      <c r="A271" s="77"/>
      <c r="B271" s="97"/>
      <c r="C271" s="98"/>
      <c r="D271" s="99"/>
      <c r="E271" s="99"/>
      <c r="F271" s="99"/>
      <c r="G271" s="99"/>
      <c r="H271" s="99"/>
      <c r="I271" s="98"/>
      <c r="J271" s="98"/>
      <c r="K271" s="99"/>
      <c r="L271" s="99"/>
      <c r="M271" s="99"/>
      <c r="N271" s="98"/>
      <c r="O271" s="98"/>
      <c r="P271" s="100"/>
      <c r="Q271" s="99"/>
      <c r="R271" s="99"/>
      <c r="S271" s="142"/>
      <c r="T271" s="142"/>
      <c r="U271" s="142"/>
      <c r="V271" s="142"/>
      <c r="W271" s="142"/>
      <c r="X271" s="142"/>
      <c r="Y271" s="143"/>
      <c r="Z271" s="142"/>
      <c r="AA271" s="142"/>
      <c r="AB271" s="142"/>
      <c r="AC271" s="142"/>
      <c r="AD271" s="143"/>
    </row>
    <row r="272" spans="1:30">
      <c r="A272" s="77"/>
      <c r="B272" s="97"/>
      <c r="C272" s="98"/>
      <c r="D272" s="99"/>
      <c r="E272" s="99"/>
      <c r="F272" s="99"/>
      <c r="G272" s="99"/>
      <c r="H272" s="99"/>
      <c r="I272" s="98"/>
      <c r="J272" s="98"/>
      <c r="K272" s="99"/>
      <c r="L272" s="99"/>
      <c r="M272" s="99"/>
      <c r="N272" s="98"/>
      <c r="O272" s="98"/>
      <c r="P272" s="100"/>
      <c r="Q272" s="99"/>
      <c r="R272" s="99"/>
      <c r="Y272" s="137"/>
      <c r="AD272" s="137"/>
    </row>
    <row r="273" spans="1:30">
      <c r="A273" s="77"/>
      <c r="B273" s="97"/>
      <c r="C273" s="98"/>
      <c r="D273" s="99"/>
      <c r="E273" s="99"/>
      <c r="F273" s="99"/>
      <c r="G273" s="99"/>
      <c r="H273" s="99"/>
      <c r="I273" s="98"/>
      <c r="J273" s="98"/>
      <c r="K273" s="99"/>
      <c r="L273" s="99"/>
      <c r="M273" s="99"/>
      <c r="N273" s="98"/>
      <c r="O273" s="98"/>
      <c r="P273" s="100"/>
      <c r="Q273" s="99"/>
      <c r="R273" s="99"/>
      <c r="S273" s="142"/>
      <c r="T273" s="142"/>
      <c r="U273" s="142"/>
      <c r="V273" s="142"/>
      <c r="W273" s="142"/>
      <c r="X273" s="142"/>
      <c r="Y273" s="143"/>
      <c r="Z273" s="142"/>
      <c r="AA273" s="142"/>
      <c r="AB273" s="142"/>
      <c r="AC273" s="142"/>
      <c r="AD273" s="143"/>
    </row>
    <row r="274" spans="1:30">
      <c r="A274" s="77"/>
      <c r="B274" s="97"/>
      <c r="C274" s="98"/>
      <c r="D274" s="99"/>
      <c r="E274" s="99"/>
      <c r="F274" s="99"/>
      <c r="G274" s="99"/>
      <c r="H274" s="99"/>
      <c r="I274" s="98"/>
      <c r="J274" s="98"/>
      <c r="K274" s="99"/>
      <c r="L274" s="99"/>
      <c r="M274" s="99"/>
      <c r="N274" s="98"/>
      <c r="O274" s="98"/>
      <c r="P274" s="100"/>
      <c r="Q274" s="99"/>
      <c r="R274" s="99"/>
      <c r="Y274" s="137"/>
      <c r="AD274" s="137"/>
    </row>
    <row r="275" spans="1:30">
      <c r="A275" s="77"/>
      <c r="B275" s="97"/>
      <c r="C275" s="98"/>
      <c r="D275" s="99"/>
      <c r="E275" s="99"/>
      <c r="F275" s="99"/>
      <c r="G275" s="99"/>
      <c r="H275" s="99"/>
      <c r="I275" s="98"/>
      <c r="J275" s="98"/>
      <c r="K275" s="99"/>
      <c r="L275" s="99"/>
      <c r="M275" s="99"/>
      <c r="N275" s="98"/>
      <c r="O275" s="98"/>
      <c r="P275" s="100"/>
      <c r="Q275" s="99"/>
      <c r="R275" s="99"/>
      <c r="S275" s="142"/>
      <c r="T275" s="142"/>
      <c r="U275" s="142"/>
      <c r="V275" s="142"/>
      <c r="W275" s="142"/>
      <c r="X275" s="142"/>
      <c r="Y275" s="143"/>
      <c r="Z275" s="142"/>
      <c r="AA275" s="142"/>
      <c r="AB275" s="142"/>
      <c r="AC275" s="142"/>
      <c r="AD275" s="143"/>
    </row>
    <row r="276" spans="1:30">
      <c r="A276" s="77"/>
      <c r="B276" s="97"/>
      <c r="C276" s="98"/>
      <c r="D276" s="99"/>
      <c r="E276" s="99"/>
      <c r="F276" s="99"/>
      <c r="G276" s="99"/>
      <c r="H276" s="99"/>
      <c r="I276" s="98"/>
      <c r="J276" s="98"/>
      <c r="K276" s="99"/>
      <c r="L276" s="99"/>
      <c r="M276" s="99"/>
      <c r="N276" s="98"/>
      <c r="O276" s="98"/>
      <c r="P276" s="100"/>
      <c r="Q276" s="99"/>
      <c r="R276" s="99"/>
      <c r="Y276" s="137"/>
      <c r="AD276" s="137"/>
    </row>
    <row r="277" spans="1:30">
      <c r="A277" s="77"/>
      <c r="B277" s="97"/>
      <c r="C277" s="98"/>
      <c r="D277" s="99"/>
      <c r="E277" s="99"/>
      <c r="F277" s="99"/>
      <c r="G277" s="99"/>
      <c r="H277" s="99"/>
      <c r="I277" s="98"/>
      <c r="J277" s="98"/>
      <c r="K277" s="99"/>
      <c r="L277" s="99"/>
      <c r="M277" s="99"/>
      <c r="N277" s="98"/>
      <c r="O277" s="98"/>
      <c r="P277" s="100"/>
      <c r="Q277" s="99"/>
      <c r="R277" s="99"/>
      <c r="S277" s="142"/>
      <c r="T277" s="142"/>
      <c r="U277" s="142"/>
      <c r="V277" s="142"/>
      <c r="W277" s="142"/>
      <c r="X277" s="142"/>
      <c r="Y277" s="143"/>
      <c r="Z277" s="142"/>
      <c r="AA277" s="142"/>
      <c r="AB277" s="142"/>
      <c r="AC277" s="142"/>
      <c r="AD277" s="143"/>
    </row>
    <row r="278" spans="1:30">
      <c r="A278" s="77"/>
      <c r="B278" s="97"/>
      <c r="C278" s="98"/>
      <c r="D278" s="99"/>
      <c r="E278" s="99"/>
      <c r="F278" s="99"/>
      <c r="G278" s="99"/>
      <c r="H278" s="99"/>
      <c r="I278" s="98"/>
      <c r="J278" s="98"/>
      <c r="K278" s="99"/>
      <c r="L278" s="99"/>
      <c r="M278" s="99"/>
      <c r="N278" s="98"/>
      <c r="O278" s="98"/>
      <c r="P278" s="100"/>
      <c r="Q278" s="99"/>
      <c r="R278" s="99"/>
      <c r="Y278" s="137"/>
      <c r="AD278" s="137"/>
    </row>
    <row r="279" spans="1:30">
      <c r="A279" s="77"/>
      <c r="B279" s="97"/>
      <c r="C279" s="98"/>
      <c r="D279" s="99"/>
      <c r="E279" s="99"/>
      <c r="F279" s="99"/>
      <c r="G279" s="99"/>
      <c r="H279" s="99"/>
      <c r="I279" s="98"/>
      <c r="J279" s="98"/>
      <c r="K279" s="99"/>
      <c r="L279" s="99"/>
      <c r="M279" s="99"/>
      <c r="N279" s="98"/>
      <c r="O279" s="98"/>
      <c r="P279" s="100"/>
      <c r="Q279" s="99"/>
      <c r="R279" s="99"/>
      <c r="S279" s="142"/>
      <c r="T279" s="142"/>
      <c r="U279" s="142"/>
      <c r="V279" s="142"/>
      <c r="W279" s="142"/>
      <c r="X279" s="142"/>
      <c r="Y279" s="143"/>
      <c r="Z279" s="142"/>
      <c r="AA279" s="142"/>
      <c r="AB279" s="142"/>
      <c r="AC279" s="142"/>
      <c r="AD279" s="143"/>
    </row>
    <row r="280" spans="1:30">
      <c r="A280" s="77"/>
      <c r="B280" s="97"/>
      <c r="C280" s="98"/>
      <c r="D280" s="99"/>
      <c r="E280" s="99"/>
      <c r="F280" s="99"/>
      <c r="G280" s="99"/>
      <c r="H280" s="99"/>
      <c r="I280" s="98"/>
      <c r="J280" s="98"/>
      <c r="K280" s="99"/>
      <c r="L280" s="99"/>
      <c r="M280" s="99"/>
      <c r="N280" s="98"/>
      <c r="O280" s="98"/>
      <c r="P280" s="100"/>
      <c r="Q280" s="99"/>
      <c r="R280" s="99"/>
      <c r="Y280" s="137"/>
      <c r="AD280" s="137"/>
    </row>
    <row r="281" spans="1:30">
      <c r="A281" s="77"/>
      <c r="B281" s="97"/>
      <c r="C281" s="98"/>
      <c r="D281" s="99"/>
      <c r="E281" s="99"/>
      <c r="F281" s="99"/>
      <c r="G281" s="99"/>
      <c r="H281" s="99"/>
      <c r="I281" s="98"/>
      <c r="J281" s="98"/>
      <c r="K281" s="99"/>
      <c r="L281" s="99"/>
      <c r="M281" s="99"/>
      <c r="N281" s="98"/>
      <c r="O281" s="98"/>
      <c r="P281" s="100"/>
      <c r="Q281" s="99"/>
      <c r="R281" s="99"/>
      <c r="S281" s="142"/>
      <c r="T281" s="142"/>
      <c r="U281" s="142"/>
      <c r="V281" s="142"/>
      <c r="W281" s="142"/>
      <c r="X281" s="142"/>
      <c r="Y281" s="143"/>
      <c r="Z281" s="142"/>
      <c r="AA281" s="142"/>
      <c r="AB281" s="142"/>
      <c r="AC281" s="142"/>
      <c r="AD281" s="143"/>
    </row>
    <row r="282" spans="1:30">
      <c r="A282" s="77"/>
      <c r="B282" s="97"/>
      <c r="C282" s="98"/>
      <c r="D282" s="99"/>
      <c r="E282" s="99"/>
      <c r="F282" s="99"/>
      <c r="G282" s="99"/>
      <c r="H282" s="99"/>
      <c r="I282" s="98"/>
      <c r="J282" s="98"/>
      <c r="K282" s="99"/>
      <c r="L282" s="99"/>
      <c r="M282" s="99"/>
      <c r="N282" s="98"/>
      <c r="O282" s="98"/>
      <c r="P282" s="100"/>
      <c r="Q282" s="99"/>
      <c r="R282" s="99"/>
      <c r="Y282" s="137"/>
      <c r="AD282" s="137"/>
    </row>
    <row r="283" spans="1:30">
      <c r="A283" s="77"/>
      <c r="B283" s="97"/>
      <c r="C283" s="98"/>
      <c r="D283" s="99"/>
      <c r="E283" s="99"/>
      <c r="F283" s="99"/>
      <c r="G283" s="99"/>
      <c r="H283" s="99"/>
      <c r="I283" s="98"/>
      <c r="J283" s="98"/>
      <c r="K283" s="99"/>
      <c r="L283" s="99"/>
      <c r="M283" s="99"/>
      <c r="N283" s="98"/>
      <c r="O283" s="98"/>
      <c r="P283" s="100"/>
      <c r="Q283" s="99"/>
      <c r="R283" s="99"/>
      <c r="S283" s="142"/>
      <c r="T283" s="142"/>
      <c r="U283" s="142"/>
      <c r="V283" s="142"/>
      <c r="W283" s="142"/>
      <c r="X283" s="142"/>
      <c r="Y283" s="143"/>
      <c r="Z283" s="142"/>
      <c r="AA283" s="142"/>
      <c r="AB283" s="142"/>
      <c r="AC283" s="142"/>
      <c r="AD283" s="143"/>
    </row>
    <row r="284" spans="1:30">
      <c r="A284" s="77"/>
      <c r="B284" s="97"/>
      <c r="C284" s="98"/>
      <c r="D284" s="99"/>
      <c r="E284" s="99"/>
      <c r="F284" s="99"/>
      <c r="G284" s="99"/>
      <c r="H284" s="99"/>
      <c r="I284" s="98"/>
      <c r="J284" s="98"/>
      <c r="K284" s="99"/>
      <c r="L284" s="99"/>
      <c r="M284" s="99"/>
      <c r="N284" s="98"/>
      <c r="O284" s="98"/>
      <c r="P284" s="100"/>
      <c r="Q284" s="99"/>
      <c r="R284" s="99"/>
      <c r="Y284" s="137"/>
      <c r="AD284" s="137"/>
    </row>
    <row r="285" spans="1:30">
      <c r="A285" s="77"/>
      <c r="B285" s="97"/>
      <c r="C285" s="98"/>
      <c r="D285" s="99"/>
      <c r="E285" s="99"/>
      <c r="F285" s="99"/>
      <c r="G285" s="99"/>
      <c r="H285" s="99"/>
      <c r="I285" s="98"/>
      <c r="J285" s="98"/>
      <c r="K285" s="99"/>
      <c r="L285" s="99"/>
      <c r="M285" s="99"/>
      <c r="N285" s="98"/>
      <c r="O285" s="98"/>
      <c r="P285" s="100"/>
      <c r="Q285" s="99"/>
      <c r="R285" s="99"/>
      <c r="S285" s="142"/>
      <c r="T285" s="142"/>
      <c r="U285" s="142"/>
      <c r="V285" s="142"/>
      <c r="W285" s="142"/>
      <c r="X285" s="142"/>
      <c r="Y285" s="143"/>
      <c r="Z285" s="142"/>
      <c r="AA285" s="142"/>
      <c r="AB285" s="142"/>
      <c r="AC285" s="142"/>
      <c r="AD285" s="143"/>
    </row>
    <row r="286" spans="1:30">
      <c r="A286" s="77"/>
      <c r="B286" s="97"/>
      <c r="C286" s="98"/>
      <c r="D286" s="99"/>
      <c r="E286" s="99"/>
      <c r="F286" s="99"/>
      <c r="G286" s="99"/>
      <c r="H286" s="99"/>
      <c r="I286" s="98"/>
      <c r="J286" s="98"/>
      <c r="K286" s="99"/>
      <c r="L286" s="99"/>
      <c r="M286" s="99"/>
      <c r="N286" s="98"/>
      <c r="O286" s="98"/>
      <c r="P286" s="100"/>
      <c r="Q286" s="99"/>
      <c r="R286" s="99"/>
      <c r="Y286" s="137"/>
      <c r="AD286" s="137"/>
    </row>
    <row r="287" spans="1:30">
      <c r="A287" s="77"/>
      <c r="B287" s="97"/>
      <c r="C287" s="98"/>
      <c r="D287" s="99"/>
      <c r="E287" s="99"/>
      <c r="F287" s="99"/>
      <c r="G287" s="99"/>
      <c r="H287" s="99"/>
      <c r="I287" s="98"/>
      <c r="J287" s="98"/>
      <c r="K287" s="99"/>
      <c r="L287" s="99"/>
      <c r="M287" s="99"/>
      <c r="N287" s="98"/>
      <c r="O287" s="98"/>
      <c r="P287" s="100"/>
      <c r="Q287" s="99"/>
      <c r="R287" s="99"/>
      <c r="S287" s="142"/>
      <c r="T287" s="142"/>
      <c r="U287" s="142"/>
      <c r="V287" s="142"/>
      <c r="W287" s="142"/>
      <c r="X287" s="142"/>
      <c r="Y287" s="143"/>
      <c r="Z287" s="142"/>
      <c r="AA287" s="142"/>
      <c r="AB287" s="142"/>
      <c r="AC287" s="142"/>
      <c r="AD287" s="143"/>
    </row>
    <row r="288" spans="1:30">
      <c r="A288" s="77"/>
      <c r="B288" s="97"/>
      <c r="C288" s="98"/>
      <c r="D288" s="99"/>
      <c r="E288" s="99"/>
      <c r="F288" s="99"/>
      <c r="G288" s="99"/>
      <c r="H288" s="99"/>
      <c r="I288" s="98"/>
      <c r="J288" s="98"/>
      <c r="K288" s="99"/>
      <c r="L288" s="99"/>
      <c r="M288" s="99"/>
      <c r="N288" s="98"/>
      <c r="O288" s="98"/>
      <c r="P288" s="100"/>
      <c r="Q288" s="99"/>
      <c r="R288" s="99"/>
      <c r="Y288" s="137"/>
      <c r="AD288" s="137"/>
    </row>
    <row r="289" spans="1:30">
      <c r="A289" s="77"/>
      <c r="B289" s="97"/>
      <c r="C289" s="98"/>
      <c r="D289" s="99"/>
      <c r="E289" s="99"/>
      <c r="F289" s="99"/>
      <c r="G289" s="99"/>
      <c r="H289" s="99"/>
      <c r="I289" s="98"/>
      <c r="J289" s="98"/>
      <c r="K289" s="99"/>
      <c r="L289" s="99"/>
      <c r="M289" s="99"/>
      <c r="N289" s="98"/>
      <c r="O289" s="98"/>
      <c r="P289" s="100"/>
      <c r="Q289" s="99"/>
      <c r="R289" s="99"/>
      <c r="S289" s="142"/>
      <c r="T289" s="142"/>
      <c r="U289" s="142"/>
      <c r="V289" s="142"/>
      <c r="W289" s="142"/>
      <c r="X289" s="142"/>
      <c r="Y289" s="143"/>
      <c r="Z289" s="142"/>
      <c r="AA289" s="142"/>
      <c r="AB289" s="142"/>
      <c r="AC289" s="142"/>
      <c r="AD289" s="143"/>
    </row>
    <row r="290" spans="1:30">
      <c r="A290" s="77"/>
      <c r="B290" s="97"/>
      <c r="C290" s="98"/>
      <c r="D290" s="99"/>
      <c r="E290" s="99"/>
      <c r="F290" s="99"/>
      <c r="G290" s="99"/>
      <c r="H290" s="99"/>
      <c r="I290" s="98"/>
      <c r="J290" s="98"/>
      <c r="K290" s="99"/>
      <c r="L290" s="99"/>
      <c r="M290" s="99"/>
      <c r="N290" s="98"/>
      <c r="O290" s="98"/>
      <c r="P290" s="100"/>
      <c r="Q290" s="99"/>
      <c r="R290" s="99"/>
      <c r="Y290" s="137"/>
      <c r="AD290" s="137"/>
    </row>
    <row r="291" spans="1:30">
      <c r="A291" s="77"/>
      <c r="B291" s="97"/>
      <c r="C291" s="98"/>
      <c r="D291" s="99"/>
      <c r="E291" s="99"/>
      <c r="F291" s="99"/>
      <c r="G291" s="99"/>
      <c r="H291" s="99"/>
      <c r="I291" s="98"/>
      <c r="J291" s="98"/>
      <c r="K291" s="99"/>
      <c r="L291" s="99"/>
      <c r="M291" s="99"/>
      <c r="N291" s="98"/>
      <c r="O291" s="98"/>
      <c r="P291" s="100"/>
      <c r="Q291" s="99"/>
      <c r="R291" s="99"/>
      <c r="S291" s="142"/>
      <c r="T291" s="142"/>
      <c r="U291" s="142"/>
      <c r="V291" s="142"/>
      <c r="W291" s="142"/>
      <c r="X291" s="142"/>
      <c r="Y291" s="143"/>
      <c r="Z291" s="142"/>
      <c r="AA291" s="142"/>
      <c r="AB291" s="142"/>
      <c r="AC291" s="142"/>
      <c r="AD291" s="143"/>
    </row>
    <row r="292" spans="1:30">
      <c r="A292" s="77"/>
      <c r="B292" s="97"/>
      <c r="C292" s="98"/>
      <c r="D292" s="99"/>
      <c r="E292" s="99"/>
      <c r="F292" s="99"/>
      <c r="G292" s="99"/>
      <c r="H292" s="99"/>
      <c r="I292" s="98"/>
      <c r="J292" s="98"/>
      <c r="K292" s="99"/>
      <c r="L292" s="99"/>
      <c r="M292" s="99"/>
      <c r="N292" s="98"/>
      <c r="O292" s="98"/>
      <c r="P292" s="100"/>
      <c r="Q292" s="99"/>
      <c r="R292" s="99"/>
      <c r="Y292" s="137"/>
      <c r="AD292" s="137"/>
    </row>
    <row r="293" spans="1:30" ht="13.5" thickBot="1">
      <c r="A293" s="77"/>
      <c r="B293" s="97"/>
      <c r="C293" s="98"/>
      <c r="D293" s="99"/>
      <c r="E293" s="99"/>
      <c r="F293" s="99"/>
      <c r="G293" s="99"/>
      <c r="H293" s="99"/>
      <c r="I293" s="98"/>
      <c r="J293" s="98"/>
      <c r="K293" s="99"/>
      <c r="L293" s="99"/>
      <c r="M293" s="99"/>
      <c r="N293" s="98"/>
      <c r="O293" s="98"/>
      <c r="P293" s="100"/>
      <c r="Q293" s="99"/>
      <c r="R293" s="99"/>
      <c r="S293" s="111"/>
      <c r="T293" s="111"/>
      <c r="U293" s="111"/>
      <c r="V293" s="111"/>
      <c r="W293" s="111"/>
      <c r="X293" s="111"/>
      <c r="Y293" s="168"/>
      <c r="Z293" s="111"/>
      <c r="AA293" s="111"/>
      <c r="AB293" s="111"/>
      <c r="AC293" s="111"/>
      <c r="AD293" s="168"/>
    </row>
    <row r="294" spans="1:30">
      <c r="A294" s="85"/>
      <c r="B294" s="72"/>
      <c r="C294" s="90"/>
      <c r="D294" s="91"/>
      <c r="E294" s="91"/>
      <c r="F294" s="91"/>
      <c r="G294" s="91"/>
      <c r="H294" s="91"/>
      <c r="I294" s="90"/>
      <c r="J294" s="90"/>
      <c r="K294" s="91"/>
      <c r="L294" s="91"/>
      <c r="M294" s="91"/>
      <c r="N294" s="90"/>
      <c r="O294" s="90"/>
      <c r="P294" s="92"/>
      <c r="Q294" s="99"/>
      <c r="R294" s="99"/>
      <c r="S294" s="136"/>
      <c r="Y294" s="137"/>
      <c r="AD294" s="137"/>
    </row>
    <row r="295" spans="1:30">
      <c r="A295" s="77"/>
      <c r="B295" s="97"/>
      <c r="C295" s="98"/>
      <c r="D295" s="99"/>
      <c r="E295" s="99"/>
      <c r="F295" s="99"/>
      <c r="G295" s="99"/>
      <c r="H295" s="99"/>
      <c r="I295" s="98"/>
      <c r="J295" s="98"/>
      <c r="K295" s="99"/>
      <c r="L295" s="99"/>
      <c r="M295" s="99"/>
      <c r="N295" s="98"/>
      <c r="O295" s="98"/>
      <c r="P295" s="100"/>
      <c r="Q295" s="99"/>
      <c r="R295" s="99"/>
      <c r="S295" s="142"/>
      <c r="T295" s="142"/>
      <c r="U295" s="142"/>
      <c r="V295" s="142"/>
      <c r="W295" s="169"/>
      <c r="X295" s="142"/>
      <c r="Y295" s="143"/>
      <c r="Z295" s="142"/>
      <c r="AA295" s="142"/>
      <c r="AB295" s="142"/>
      <c r="AC295" s="142"/>
      <c r="AD295" s="143"/>
    </row>
    <row r="296" spans="1:30">
      <c r="A296" s="77"/>
      <c r="B296" s="97"/>
      <c r="C296" s="98"/>
      <c r="D296" s="99"/>
      <c r="E296" s="99"/>
      <c r="F296" s="99"/>
      <c r="G296" s="99"/>
      <c r="H296" s="99"/>
      <c r="I296" s="98"/>
      <c r="J296" s="98"/>
      <c r="K296" s="99"/>
      <c r="L296" s="99"/>
      <c r="M296" s="99"/>
      <c r="N296" s="98"/>
      <c r="O296" s="98"/>
      <c r="P296" s="100"/>
      <c r="Q296" s="99"/>
      <c r="R296" s="99"/>
      <c r="Y296" s="137"/>
      <c r="AD296" s="137"/>
    </row>
    <row r="297" spans="1:30">
      <c r="A297" s="77"/>
      <c r="B297" s="97"/>
      <c r="C297" s="98"/>
      <c r="D297" s="99"/>
      <c r="E297" s="99"/>
      <c r="F297" s="99"/>
      <c r="G297" s="99"/>
      <c r="H297" s="99"/>
      <c r="I297" s="98"/>
      <c r="J297" s="98"/>
      <c r="K297" s="99"/>
      <c r="L297" s="99"/>
      <c r="M297" s="99"/>
      <c r="N297" s="98"/>
      <c r="O297" s="98"/>
      <c r="P297" s="100"/>
      <c r="Q297" s="99"/>
      <c r="R297" s="99"/>
      <c r="S297" s="169"/>
      <c r="T297" s="142"/>
      <c r="U297" s="169"/>
      <c r="V297" s="142"/>
      <c r="W297" s="142"/>
      <c r="X297" s="142"/>
      <c r="Y297" s="174"/>
      <c r="Z297" s="142"/>
      <c r="AA297" s="142"/>
      <c r="AB297" s="142"/>
      <c r="AC297" s="142"/>
      <c r="AD297" s="143"/>
    </row>
    <row r="298" spans="1:30">
      <c r="A298" s="77"/>
      <c r="B298" s="97"/>
      <c r="C298" s="98"/>
      <c r="D298" s="99"/>
      <c r="E298" s="99"/>
      <c r="F298" s="99"/>
      <c r="G298" s="99"/>
      <c r="H298" s="99"/>
      <c r="I298" s="98"/>
      <c r="J298" s="98"/>
      <c r="K298" s="99"/>
      <c r="L298" s="99"/>
      <c r="M298" s="99"/>
      <c r="N298" s="98"/>
      <c r="O298" s="98"/>
      <c r="P298" s="100"/>
      <c r="Q298" s="99"/>
      <c r="R298" s="99"/>
      <c r="Y298" s="137"/>
      <c r="AD298" s="137"/>
    </row>
    <row r="299" spans="1:30">
      <c r="A299" s="77"/>
      <c r="B299" s="97"/>
      <c r="C299" s="98"/>
      <c r="D299" s="99"/>
      <c r="E299" s="99"/>
      <c r="F299" s="99"/>
      <c r="G299" s="99"/>
      <c r="H299" s="99"/>
      <c r="I299" s="98"/>
      <c r="J299" s="98"/>
      <c r="K299" s="99"/>
      <c r="L299" s="99"/>
      <c r="M299" s="99"/>
      <c r="N299" s="98"/>
      <c r="O299" s="98"/>
      <c r="P299" s="100"/>
      <c r="Q299" s="99"/>
      <c r="R299" s="99"/>
      <c r="S299" s="169"/>
      <c r="T299" s="142"/>
      <c r="U299" s="142"/>
      <c r="V299" s="142"/>
      <c r="W299" s="142"/>
      <c r="X299" s="142"/>
      <c r="Y299" s="174"/>
      <c r="Z299" s="142"/>
      <c r="AA299" s="142"/>
      <c r="AB299" s="142"/>
      <c r="AC299" s="142"/>
      <c r="AD299" s="143"/>
    </row>
    <row r="300" spans="1:30">
      <c r="A300" s="77"/>
      <c r="B300" s="97"/>
      <c r="C300" s="98"/>
      <c r="D300" s="99"/>
      <c r="E300" s="99"/>
      <c r="F300" s="99"/>
      <c r="G300" s="99"/>
      <c r="H300" s="99"/>
      <c r="I300" s="98"/>
      <c r="J300" s="98"/>
      <c r="K300" s="99"/>
      <c r="L300" s="99"/>
      <c r="M300" s="99"/>
      <c r="N300" s="98"/>
      <c r="O300" s="98"/>
      <c r="P300" s="100"/>
      <c r="Q300" s="99"/>
      <c r="R300" s="99"/>
      <c r="Y300" s="137"/>
      <c r="AD300" s="137"/>
    </row>
    <row r="301" spans="1:30">
      <c r="A301" s="77"/>
      <c r="B301" s="97"/>
      <c r="C301" s="98"/>
      <c r="D301" s="99"/>
      <c r="E301" s="99"/>
      <c r="F301" s="99"/>
      <c r="G301" s="99"/>
      <c r="H301" s="99"/>
      <c r="I301" s="98"/>
      <c r="J301" s="98"/>
      <c r="K301" s="99"/>
      <c r="L301" s="99"/>
      <c r="M301" s="99"/>
      <c r="N301" s="98"/>
      <c r="O301" s="98"/>
      <c r="P301" s="100"/>
      <c r="Q301" s="99"/>
      <c r="R301" s="99"/>
      <c r="S301" s="142"/>
      <c r="T301" s="142"/>
      <c r="U301" s="142"/>
      <c r="V301" s="142"/>
      <c r="W301" s="169"/>
      <c r="X301" s="176"/>
      <c r="Y301" s="143"/>
      <c r="Z301" s="142"/>
      <c r="AA301" s="142"/>
      <c r="AB301" s="142"/>
      <c r="AC301" s="142"/>
      <c r="AD301" s="143"/>
    </row>
    <row r="302" spans="1:30">
      <c r="A302" s="77"/>
      <c r="B302" s="97"/>
      <c r="C302" s="98"/>
      <c r="D302" s="99"/>
      <c r="E302" s="99"/>
      <c r="F302" s="99"/>
      <c r="G302" s="99"/>
      <c r="H302" s="99"/>
      <c r="I302" s="98"/>
      <c r="J302" s="98"/>
      <c r="K302" s="99"/>
      <c r="L302" s="99"/>
      <c r="M302" s="99"/>
      <c r="N302" s="98"/>
      <c r="O302" s="98"/>
      <c r="P302" s="100"/>
      <c r="Q302" s="99"/>
      <c r="R302" s="99"/>
      <c r="Y302" s="137"/>
      <c r="AD302" s="137"/>
    </row>
    <row r="303" spans="1:30">
      <c r="A303" s="77"/>
      <c r="B303" s="97"/>
      <c r="C303" s="98"/>
      <c r="D303" s="99"/>
      <c r="E303" s="99"/>
      <c r="F303" s="99"/>
      <c r="G303" s="99"/>
      <c r="H303" s="99"/>
      <c r="I303" s="98"/>
      <c r="J303" s="98"/>
      <c r="K303" s="99"/>
      <c r="L303" s="99"/>
      <c r="M303" s="99"/>
      <c r="N303" s="98"/>
      <c r="O303" s="98"/>
      <c r="P303" s="100"/>
      <c r="Q303" s="99"/>
      <c r="R303" s="99"/>
      <c r="S303" s="142"/>
      <c r="T303" s="142"/>
      <c r="U303" s="142"/>
      <c r="V303" s="142"/>
      <c r="W303" s="142"/>
      <c r="X303" s="142"/>
      <c r="Y303" s="143"/>
      <c r="Z303" s="142"/>
      <c r="AA303" s="142"/>
      <c r="AB303" s="142"/>
      <c r="AC303" s="142"/>
      <c r="AD303" s="143"/>
    </row>
    <row r="304" spans="1:30">
      <c r="A304" s="77"/>
      <c r="B304" s="97"/>
      <c r="C304" s="98"/>
      <c r="D304" s="99"/>
      <c r="E304" s="99"/>
      <c r="F304" s="99"/>
      <c r="G304" s="99"/>
      <c r="H304" s="99"/>
      <c r="I304" s="98"/>
      <c r="J304" s="98"/>
      <c r="K304" s="99"/>
      <c r="L304" s="99"/>
      <c r="M304" s="99"/>
      <c r="N304" s="98"/>
      <c r="O304" s="98"/>
      <c r="P304" s="100"/>
      <c r="Q304" s="99"/>
      <c r="R304" s="99"/>
      <c r="Y304" s="137"/>
      <c r="AD304" s="137"/>
    </row>
    <row r="305" spans="1:30">
      <c r="A305" s="77"/>
      <c r="B305" s="97"/>
      <c r="C305" s="98"/>
      <c r="D305" s="99"/>
      <c r="E305" s="99"/>
      <c r="F305" s="99"/>
      <c r="G305" s="99"/>
      <c r="H305" s="99"/>
      <c r="I305" s="98"/>
      <c r="J305" s="98"/>
      <c r="K305" s="99"/>
      <c r="L305" s="99"/>
      <c r="M305" s="99"/>
      <c r="N305" s="98"/>
      <c r="O305" s="98"/>
      <c r="P305" s="100"/>
      <c r="Q305" s="99"/>
      <c r="R305" s="99"/>
      <c r="S305" s="142"/>
      <c r="T305" s="169"/>
      <c r="U305" s="142"/>
      <c r="V305" s="169"/>
      <c r="W305" s="169"/>
      <c r="X305" s="169"/>
      <c r="Y305" s="143"/>
      <c r="Z305" s="142"/>
      <c r="AA305" s="142"/>
      <c r="AB305" s="142"/>
      <c r="AC305" s="142"/>
      <c r="AD305" s="143"/>
    </row>
    <row r="306" spans="1:30">
      <c r="A306" s="77"/>
      <c r="B306" s="97"/>
      <c r="C306" s="98"/>
      <c r="D306" s="99"/>
      <c r="E306" s="99"/>
      <c r="F306" s="99"/>
      <c r="G306" s="99"/>
      <c r="H306" s="99"/>
      <c r="I306" s="98"/>
      <c r="J306" s="98"/>
      <c r="K306" s="99"/>
      <c r="L306" s="99"/>
      <c r="M306" s="99"/>
      <c r="N306" s="98"/>
      <c r="O306" s="98"/>
      <c r="P306" s="100"/>
      <c r="Q306" s="99"/>
      <c r="R306" s="99"/>
      <c r="Y306" s="137"/>
      <c r="AD306" s="137"/>
    </row>
    <row r="307" spans="1:30">
      <c r="A307" s="77"/>
      <c r="B307" s="97"/>
      <c r="C307" s="98"/>
      <c r="D307" s="99"/>
      <c r="E307" s="99"/>
      <c r="F307" s="99"/>
      <c r="G307" s="99"/>
      <c r="H307" s="99"/>
      <c r="I307" s="98"/>
      <c r="J307" s="98"/>
      <c r="K307" s="99"/>
      <c r="L307" s="99"/>
      <c r="M307" s="99"/>
      <c r="N307" s="98"/>
      <c r="O307" s="98"/>
      <c r="P307" s="100"/>
      <c r="Q307" s="99"/>
      <c r="R307" s="99"/>
      <c r="S307" s="142"/>
      <c r="T307" s="169"/>
      <c r="U307" s="169"/>
      <c r="V307" s="169"/>
      <c r="W307" s="169"/>
      <c r="X307" s="142"/>
      <c r="Y307" s="143"/>
      <c r="Z307" s="142"/>
      <c r="AA307" s="142"/>
      <c r="AB307" s="142"/>
      <c r="AC307" s="142"/>
      <c r="AD307" s="143"/>
    </row>
    <row r="308" spans="1:30">
      <c r="A308" s="77"/>
      <c r="B308" s="97"/>
      <c r="C308" s="98"/>
      <c r="D308" s="99"/>
      <c r="E308" s="99"/>
      <c r="F308" s="99"/>
      <c r="G308" s="99"/>
      <c r="H308" s="99"/>
      <c r="I308" s="98"/>
      <c r="J308" s="98"/>
      <c r="K308" s="99"/>
      <c r="L308" s="99"/>
      <c r="M308" s="99"/>
      <c r="N308" s="98"/>
      <c r="O308" s="98"/>
      <c r="P308" s="100"/>
      <c r="Q308" s="99"/>
      <c r="R308" s="99"/>
      <c r="Y308" s="137"/>
      <c r="AD308" s="137"/>
    </row>
    <row r="309" spans="1:30">
      <c r="A309" s="77"/>
      <c r="B309" s="97"/>
      <c r="C309" s="98"/>
      <c r="D309" s="99"/>
      <c r="E309" s="99"/>
      <c r="F309" s="99"/>
      <c r="G309" s="99"/>
      <c r="H309" s="99"/>
      <c r="I309" s="98"/>
      <c r="J309" s="98"/>
      <c r="K309" s="99"/>
      <c r="L309" s="99"/>
      <c r="M309" s="99"/>
      <c r="N309" s="98"/>
      <c r="O309" s="98"/>
      <c r="P309" s="100"/>
      <c r="Q309" s="99"/>
      <c r="R309" s="99"/>
      <c r="S309" s="142"/>
      <c r="T309" s="142"/>
      <c r="U309" s="142"/>
      <c r="V309" s="142"/>
      <c r="W309" s="142"/>
      <c r="X309" s="142"/>
      <c r="Y309" s="143"/>
      <c r="Z309" s="142"/>
      <c r="AA309" s="142"/>
      <c r="AB309" s="142"/>
      <c r="AC309" s="142"/>
      <c r="AD309" s="143"/>
    </row>
    <row r="310" spans="1:30">
      <c r="A310" s="77"/>
      <c r="B310" s="97"/>
      <c r="C310" s="98"/>
      <c r="D310" s="99"/>
      <c r="E310" s="99"/>
      <c r="F310" s="99"/>
      <c r="G310" s="99"/>
      <c r="H310" s="99"/>
      <c r="I310" s="98"/>
      <c r="J310" s="98"/>
      <c r="K310" s="99"/>
      <c r="L310" s="99"/>
      <c r="M310" s="99"/>
      <c r="N310" s="98"/>
      <c r="O310" s="98"/>
      <c r="P310" s="100"/>
      <c r="Q310" s="99"/>
      <c r="R310" s="99"/>
      <c r="Y310" s="137"/>
      <c r="AD310" s="137"/>
    </row>
    <row r="311" spans="1:30">
      <c r="A311" s="77"/>
      <c r="B311" s="97"/>
      <c r="C311" s="98"/>
      <c r="D311" s="99"/>
      <c r="E311" s="99"/>
      <c r="F311" s="99"/>
      <c r="G311" s="99"/>
      <c r="H311" s="99"/>
      <c r="I311" s="98"/>
      <c r="J311" s="98"/>
      <c r="K311" s="99"/>
      <c r="L311" s="99"/>
      <c r="M311" s="99"/>
      <c r="N311" s="98"/>
      <c r="O311" s="98"/>
      <c r="P311" s="100"/>
      <c r="Q311" s="99"/>
      <c r="R311" s="99"/>
      <c r="S311" s="142"/>
      <c r="T311" s="142"/>
      <c r="U311" s="142"/>
      <c r="V311" s="142"/>
      <c r="W311" s="142"/>
      <c r="X311" s="142"/>
      <c r="Y311" s="143"/>
      <c r="Z311" s="142"/>
      <c r="AA311" s="142"/>
      <c r="AB311" s="142"/>
      <c r="AC311" s="142"/>
      <c r="AD311" s="143"/>
    </row>
    <row r="312" spans="1:30">
      <c r="A312" s="77"/>
      <c r="B312" s="97"/>
      <c r="C312" s="98"/>
      <c r="D312" s="99"/>
      <c r="E312" s="99"/>
      <c r="F312" s="99"/>
      <c r="G312" s="99"/>
      <c r="H312" s="99"/>
      <c r="I312" s="98"/>
      <c r="J312" s="98"/>
      <c r="K312" s="99"/>
      <c r="L312" s="99"/>
      <c r="M312" s="99"/>
      <c r="N312" s="98"/>
      <c r="O312" s="98"/>
      <c r="P312" s="100"/>
      <c r="Q312" s="99"/>
      <c r="R312" s="99"/>
      <c r="Y312" s="137"/>
      <c r="AD312" s="137"/>
    </row>
    <row r="313" spans="1:30">
      <c r="A313" s="77"/>
      <c r="B313" s="97"/>
      <c r="C313" s="98"/>
      <c r="D313" s="99"/>
      <c r="E313" s="99"/>
      <c r="F313" s="99"/>
      <c r="G313" s="99"/>
      <c r="H313" s="99"/>
      <c r="I313" s="98"/>
      <c r="J313" s="98"/>
      <c r="K313" s="99"/>
      <c r="L313" s="99"/>
      <c r="M313" s="99"/>
      <c r="N313" s="98"/>
      <c r="O313" s="98"/>
      <c r="P313" s="100"/>
      <c r="Q313" s="99"/>
      <c r="R313" s="99"/>
      <c r="S313" s="142"/>
      <c r="T313" s="142"/>
      <c r="U313" s="142"/>
      <c r="V313" s="142"/>
      <c r="W313" s="142"/>
      <c r="X313" s="142"/>
      <c r="Y313" s="143"/>
      <c r="Z313" s="142"/>
      <c r="AA313" s="142"/>
      <c r="AB313" s="142"/>
      <c r="AC313" s="142"/>
      <c r="AD313" s="143"/>
    </row>
    <row r="314" spans="1:30">
      <c r="A314" s="77"/>
      <c r="B314" s="97"/>
      <c r="C314" s="98"/>
      <c r="D314" s="99"/>
      <c r="E314" s="99"/>
      <c r="F314" s="99"/>
      <c r="G314" s="99"/>
      <c r="H314" s="99"/>
      <c r="I314" s="98"/>
      <c r="J314" s="98"/>
      <c r="K314" s="99"/>
      <c r="L314" s="99"/>
      <c r="M314" s="99"/>
      <c r="N314" s="98"/>
      <c r="O314" s="98"/>
      <c r="P314" s="100"/>
      <c r="Q314" s="99"/>
      <c r="R314" s="99"/>
      <c r="Y314" s="137"/>
      <c r="AD314" s="137"/>
    </row>
    <row r="315" spans="1:30">
      <c r="A315" s="77"/>
      <c r="B315" s="97"/>
      <c r="C315" s="98"/>
      <c r="D315" s="99"/>
      <c r="E315" s="99"/>
      <c r="F315" s="99"/>
      <c r="G315" s="99"/>
      <c r="H315" s="99"/>
      <c r="I315" s="98"/>
      <c r="J315" s="98"/>
      <c r="K315" s="99"/>
      <c r="L315" s="99"/>
      <c r="M315" s="99"/>
      <c r="N315" s="98"/>
      <c r="O315" s="98"/>
      <c r="P315" s="100"/>
      <c r="Q315" s="99"/>
      <c r="R315" s="99"/>
      <c r="S315" s="142"/>
      <c r="T315" s="142"/>
      <c r="U315" s="169"/>
      <c r="V315" s="169"/>
      <c r="W315" s="142"/>
      <c r="X315" s="169"/>
      <c r="Y315" s="143"/>
      <c r="Z315" s="142"/>
      <c r="AA315" s="142"/>
      <c r="AB315" s="142"/>
      <c r="AC315" s="142"/>
      <c r="AD315" s="143"/>
    </row>
    <row r="316" spans="1:30">
      <c r="A316" s="77"/>
      <c r="B316" s="97"/>
      <c r="C316" s="98"/>
      <c r="D316" s="99"/>
      <c r="E316" s="99"/>
      <c r="F316" s="99"/>
      <c r="G316" s="99"/>
      <c r="H316" s="99"/>
      <c r="I316" s="98"/>
      <c r="J316" s="98"/>
      <c r="K316" s="99"/>
      <c r="L316" s="99"/>
      <c r="M316" s="99"/>
      <c r="N316" s="98"/>
      <c r="O316" s="98"/>
      <c r="P316" s="100"/>
      <c r="Q316" s="99"/>
      <c r="R316" s="99"/>
      <c r="Y316" s="137"/>
      <c r="AD316" s="137"/>
    </row>
    <row r="317" spans="1:30">
      <c r="A317" s="77"/>
      <c r="B317" s="97"/>
      <c r="C317" s="98"/>
      <c r="D317" s="99"/>
      <c r="E317" s="99"/>
      <c r="F317" s="99"/>
      <c r="G317" s="99"/>
      <c r="H317" s="99"/>
      <c r="I317" s="98"/>
      <c r="J317" s="98"/>
      <c r="K317" s="99"/>
      <c r="L317" s="99"/>
      <c r="M317" s="99"/>
      <c r="N317" s="98"/>
      <c r="O317" s="98"/>
      <c r="P317" s="100"/>
      <c r="Q317" s="99"/>
      <c r="R317" s="99"/>
      <c r="S317" s="142"/>
      <c r="T317" s="142"/>
      <c r="U317" s="142"/>
      <c r="V317" s="142"/>
      <c r="W317" s="142"/>
      <c r="X317" s="142"/>
      <c r="Y317" s="143"/>
      <c r="Z317" s="142"/>
      <c r="AA317" s="142"/>
      <c r="AB317" s="142"/>
      <c r="AC317" s="142"/>
      <c r="AD317" s="143"/>
    </row>
    <row r="318" spans="1:30">
      <c r="A318" s="77"/>
      <c r="B318" s="97"/>
      <c r="C318" s="98"/>
      <c r="D318" s="99"/>
      <c r="E318" s="99"/>
      <c r="F318" s="99"/>
      <c r="G318" s="99"/>
      <c r="H318" s="99"/>
      <c r="I318" s="98"/>
      <c r="J318" s="98"/>
      <c r="K318" s="99"/>
      <c r="L318" s="99"/>
      <c r="M318" s="99"/>
      <c r="N318" s="98"/>
      <c r="O318" s="98"/>
      <c r="P318" s="100"/>
      <c r="Q318" s="99"/>
      <c r="R318" s="99"/>
      <c r="Y318" s="137"/>
      <c r="AD318" s="137"/>
    </row>
    <row r="319" spans="1:30">
      <c r="A319" s="77"/>
      <c r="B319" s="97"/>
      <c r="C319" s="98"/>
      <c r="D319" s="99"/>
      <c r="E319" s="99"/>
      <c r="F319" s="99"/>
      <c r="G319" s="99"/>
      <c r="H319" s="99"/>
      <c r="I319" s="98"/>
      <c r="J319" s="98"/>
      <c r="K319" s="99"/>
      <c r="L319" s="99"/>
      <c r="M319" s="99"/>
      <c r="N319" s="98"/>
      <c r="O319" s="98"/>
      <c r="P319" s="100"/>
      <c r="Q319" s="99"/>
      <c r="R319" s="99"/>
      <c r="S319" s="142"/>
      <c r="T319" s="142"/>
      <c r="U319" s="142"/>
      <c r="V319" s="142"/>
      <c r="W319" s="142"/>
      <c r="X319" s="142"/>
      <c r="Y319" s="143"/>
      <c r="Z319" s="142"/>
      <c r="AA319" s="142"/>
      <c r="AB319" s="142"/>
      <c r="AC319" s="142"/>
      <c r="AD319" s="143"/>
    </row>
    <row r="320" spans="1:30">
      <c r="A320" s="77"/>
      <c r="B320" s="97"/>
      <c r="C320" s="98"/>
      <c r="D320" s="99"/>
      <c r="E320" s="99"/>
      <c r="F320" s="99"/>
      <c r="G320" s="99"/>
      <c r="H320" s="99"/>
      <c r="I320" s="98"/>
      <c r="J320" s="98"/>
      <c r="K320" s="99"/>
      <c r="L320" s="99"/>
      <c r="M320" s="99"/>
      <c r="N320" s="98"/>
      <c r="O320" s="98"/>
      <c r="P320" s="100"/>
      <c r="Q320" s="99"/>
      <c r="R320" s="99"/>
      <c r="Y320" s="137"/>
      <c r="AD320" s="137"/>
    </row>
    <row r="321" spans="1:30">
      <c r="A321" s="77"/>
      <c r="B321" s="97"/>
      <c r="C321" s="98"/>
      <c r="D321" s="99"/>
      <c r="E321" s="99"/>
      <c r="F321" s="99"/>
      <c r="G321" s="99"/>
      <c r="H321" s="99"/>
      <c r="I321" s="98"/>
      <c r="J321" s="98"/>
      <c r="K321" s="99"/>
      <c r="L321" s="99"/>
      <c r="M321" s="99"/>
      <c r="N321" s="98"/>
      <c r="O321" s="98"/>
      <c r="P321" s="100"/>
      <c r="Q321" s="99"/>
      <c r="R321" s="99"/>
      <c r="S321" s="142"/>
      <c r="T321" s="142"/>
      <c r="U321" s="142"/>
      <c r="V321" s="142"/>
      <c r="W321" s="142"/>
      <c r="X321" s="142"/>
      <c r="Y321" s="143"/>
      <c r="Z321" s="142"/>
      <c r="AA321" s="142"/>
      <c r="AB321" s="142"/>
      <c r="AC321" s="142"/>
      <c r="AD321" s="143"/>
    </row>
    <row r="322" spans="1:30">
      <c r="A322" s="77"/>
      <c r="B322" s="97"/>
      <c r="C322" s="98"/>
      <c r="D322" s="99"/>
      <c r="E322" s="99"/>
      <c r="F322" s="99"/>
      <c r="G322" s="99"/>
      <c r="H322" s="99"/>
      <c r="I322" s="98"/>
      <c r="J322" s="98"/>
      <c r="K322" s="99"/>
      <c r="L322" s="99"/>
      <c r="M322" s="99"/>
      <c r="N322" s="98"/>
      <c r="O322" s="98"/>
      <c r="P322" s="100"/>
      <c r="Q322" s="99"/>
      <c r="R322" s="99"/>
      <c r="Y322" s="137"/>
      <c r="AD322" s="137"/>
    </row>
    <row r="323" spans="1:30">
      <c r="A323" s="77"/>
      <c r="B323" s="97"/>
      <c r="C323" s="98"/>
      <c r="D323" s="99"/>
      <c r="E323" s="99"/>
      <c r="F323" s="99"/>
      <c r="G323" s="99"/>
      <c r="H323" s="99"/>
      <c r="I323" s="98"/>
      <c r="J323" s="98"/>
      <c r="K323" s="99"/>
      <c r="L323" s="99"/>
      <c r="M323" s="99"/>
      <c r="N323" s="98"/>
      <c r="O323" s="98"/>
      <c r="P323" s="100"/>
      <c r="Q323" s="99"/>
      <c r="R323" s="99"/>
      <c r="S323" s="142"/>
      <c r="T323" s="142"/>
      <c r="U323" s="142"/>
      <c r="V323" s="142"/>
      <c r="W323" s="142"/>
      <c r="X323" s="142"/>
      <c r="Y323" s="143"/>
      <c r="Z323" s="142"/>
      <c r="AA323" s="142"/>
      <c r="AB323" s="142"/>
      <c r="AC323" s="142"/>
      <c r="AD323" s="143"/>
    </row>
    <row r="324" spans="1:30">
      <c r="A324" s="77"/>
      <c r="B324" s="97"/>
      <c r="C324" s="98"/>
      <c r="D324" s="99"/>
      <c r="E324" s="99"/>
      <c r="F324" s="99"/>
      <c r="G324" s="99"/>
      <c r="H324" s="99"/>
      <c r="I324" s="98"/>
      <c r="J324" s="98"/>
      <c r="K324" s="99"/>
      <c r="L324" s="99"/>
      <c r="M324" s="99"/>
      <c r="N324" s="98"/>
      <c r="O324" s="98"/>
      <c r="P324" s="100"/>
      <c r="Q324" s="99"/>
      <c r="R324" s="99"/>
      <c r="Y324" s="137"/>
      <c r="AD324" s="137"/>
    </row>
    <row r="325" spans="1:30" ht="13.5" thickBot="1">
      <c r="A325" s="77"/>
      <c r="B325" s="97"/>
      <c r="C325" s="98"/>
      <c r="D325" s="99"/>
      <c r="E325" s="99"/>
      <c r="F325" s="99"/>
      <c r="G325" s="99"/>
      <c r="H325" s="99"/>
      <c r="I325" s="98"/>
      <c r="J325" s="98"/>
      <c r="K325" s="99"/>
      <c r="L325" s="99"/>
      <c r="M325" s="99"/>
      <c r="N325" s="98"/>
      <c r="O325" s="98"/>
      <c r="P325" s="100"/>
      <c r="Q325" s="99"/>
      <c r="R325" s="99"/>
      <c r="S325" s="111"/>
      <c r="T325" s="111"/>
      <c r="U325" s="111"/>
      <c r="V325" s="111"/>
      <c r="W325" s="111"/>
      <c r="X325" s="111"/>
      <c r="Y325" s="168"/>
      <c r="Z325" s="111"/>
      <c r="AA325" s="111"/>
      <c r="AB325" s="111"/>
      <c r="AC325" s="111"/>
      <c r="AD325" s="168"/>
    </row>
    <row r="326" spans="1:30">
      <c r="A326" s="85"/>
      <c r="B326" s="72"/>
      <c r="C326" s="90"/>
      <c r="D326" s="91"/>
      <c r="E326" s="91"/>
      <c r="F326" s="91"/>
      <c r="G326" s="91"/>
      <c r="H326" s="91"/>
      <c r="I326" s="90"/>
      <c r="J326" s="90"/>
      <c r="K326" s="91"/>
      <c r="L326" s="91"/>
      <c r="M326" s="91"/>
      <c r="N326" s="90"/>
      <c r="O326" s="90"/>
      <c r="P326" s="92"/>
      <c r="Q326" s="99"/>
      <c r="R326" s="99"/>
      <c r="S326" s="136"/>
      <c r="Y326" s="137"/>
      <c r="AD326" s="137"/>
    </row>
    <row r="327" spans="1:30">
      <c r="A327" s="77"/>
      <c r="B327" s="97"/>
      <c r="C327" s="98"/>
      <c r="D327" s="99"/>
      <c r="E327" s="99"/>
      <c r="F327" s="99"/>
      <c r="G327" s="99"/>
      <c r="H327" s="99"/>
      <c r="I327" s="98"/>
      <c r="J327" s="98"/>
      <c r="K327" s="99"/>
      <c r="L327" s="99"/>
      <c r="M327" s="99"/>
      <c r="N327" s="98"/>
      <c r="O327" s="98"/>
      <c r="P327" s="100"/>
      <c r="Q327" s="99"/>
      <c r="R327" s="99"/>
      <c r="S327" s="142"/>
      <c r="T327" s="142"/>
      <c r="U327" s="142"/>
      <c r="V327" s="142"/>
      <c r="W327" s="142"/>
      <c r="X327" s="142"/>
      <c r="Y327" s="143"/>
      <c r="Z327" s="142"/>
      <c r="AA327" s="142"/>
      <c r="AB327" s="142"/>
      <c r="AC327" s="142"/>
      <c r="AD327" s="143"/>
    </row>
    <row r="328" spans="1:30">
      <c r="A328" s="77"/>
      <c r="B328" s="97"/>
      <c r="C328" s="98"/>
      <c r="D328" s="99"/>
      <c r="E328" s="99"/>
      <c r="F328" s="99"/>
      <c r="G328" s="99"/>
      <c r="H328" s="99"/>
      <c r="I328" s="98"/>
      <c r="J328" s="98"/>
      <c r="K328" s="99"/>
      <c r="L328" s="99"/>
      <c r="M328" s="99"/>
      <c r="N328" s="98"/>
      <c r="O328" s="98"/>
      <c r="P328" s="100"/>
      <c r="Q328" s="99"/>
      <c r="R328" s="99"/>
      <c r="Y328" s="137"/>
      <c r="AD328" s="137"/>
    </row>
    <row r="329" spans="1:30">
      <c r="A329" s="77"/>
      <c r="B329" s="97"/>
      <c r="C329" s="98"/>
      <c r="D329" s="99"/>
      <c r="E329" s="99"/>
      <c r="F329" s="99"/>
      <c r="G329" s="99"/>
      <c r="H329" s="99"/>
      <c r="I329" s="98"/>
      <c r="J329" s="98"/>
      <c r="K329" s="99"/>
      <c r="L329" s="99"/>
      <c r="M329" s="99"/>
      <c r="N329" s="98"/>
      <c r="O329" s="98"/>
      <c r="P329" s="100"/>
      <c r="Q329" s="99"/>
      <c r="R329" s="99"/>
      <c r="S329" s="142"/>
      <c r="T329" s="142"/>
      <c r="U329" s="142"/>
      <c r="V329" s="142"/>
      <c r="W329" s="142"/>
      <c r="X329" s="142"/>
      <c r="Y329" s="143"/>
      <c r="Z329" s="142"/>
      <c r="AA329" s="142"/>
      <c r="AB329" s="142"/>
      <c r="AC329" s="142"/>
      <c r="AD329" s="143"/>
    </row>
    <row r="330" spans="1:30">
      <c r="A330" s="77"/>
      <c r="B330" s="97"/>
      <c r="C330" s="98"/>
      <c r="D330" s="99"/>
      <c r="E330" s="99"/>
      <c r="F330" s="99"/>
      <c r="G330" s="99"/>
      <c r="H330" s="99"/>
      <c r="I330" s="98"/>
      <c r="J330" s="98"/>
      <c r="K330" s="99"/>
      <c r="L330" s="99"/>
      <c r="M330" s="99"/>
      <c r="N330" s="98"/>
      <c r="O330" s="98"/>
      <c r="P330" s="100"/>
      <c r="Q330" s="99"/>
      <c r="R330" s="99"/>
      <c r="Y330" s="137"/>
      <c r="AD330" s="137"/>
    </row>
    <row r="331" spans="1:30">
      <c r="A331" s="77"/>
      <c r="B331" s="97"/>
      <c r="C331" s="98"/>
      <c r="D331" s="99"/>
      <c r="E331" s="99"/>
      <c r="F331" s="99"/>
      <c r="G331" s="99"/>
      <c r="H331" s="99"/>
      <c r="I331" s="98"/>
      <c r="J331" s="98"/>
      <c r="K331" s="99"/>
      <c r="L331" s="99"/>
      <c r="M331" s="99"/>
      <c r="N331" s="98"/>
      <c r="O331" s="98"/>
      <c r="P331" s="100"/>
      <c r="Q331" s="99"/>
      <c r="R331" s="99"/>
      <c r="S331" s="142"/>
      <c r="T331" s="142"/>
      <c r="U331" s="142"/>
      <c r="V331" s="142"/>
      <c r="W331" s="142"/>
      <c r="X331" s="142"/>
      <c r="Y331" s="143"/>
      <c r="Z331" s="142"/>
      <c r="AA331" s="142"/>
      <c r="AB331" s="142"/>
      <c r="AC331" s="142"/>
      <c r="AD331" s="143"/>
    </row>
    <row r="332" spans="1:30">
      <c r="A332" s="77"/>
      <c r="B332" s="97"/>
      <c r="C332" s="98"/>
      <c r="D332" s="99"/>
      <c r="E332" s="99"/>
      <c r="F332" s="99"/>
      <c r="G332" s="99"/>
      <c r="H332" s="99"/>
      <c r="I332" s="98"/>
      <c r="J332" s="98"/>
      <c r="K332" s="99"/>
      <c r="L332" s="99"/>
      <c r="M332" s="99"/>
      <c r="N332" s="98"/>
      <c r="O332" s="98"/>
      <c r="P332" s="100"/>
      <c r="Q332" s="99"/>
      <c r="R332" s="99"/>
      <c r="Y332" s="137"/>
      <c r="AD332" s="137"/>
    </row>
    <row r="333" spans="1:30">
      <c r="A333" s="77"/>
      <c r="B333" s="97"/>
      <c r="C333" s="98"/>
      <c r="D333" s="99"/>
      <c r="E333" s="99"/>
      <c r="F333" s="99"/>
      <c r="G333" s="99"/>
      <c r="H333" s="99"/>
      <c r="I333" s="98"/>
      <c r="J333" s="98"/>
      <c r="K333" s="99"/>
      <c r="L333" s="99"/>
      <c r="M333" s="99"/>
      <c r="N333" s="98"/>
      <c r="O333" s="98"/>
      <c r="P333" s="100"/>
      <c r="Q333" s="99"/>
      <c r="R333" s="99"/>
      <c r="S333" s="142"/>
      <c r="T333" s="142"/>
      <c r="U333" s="142"/>
      <c r="V333" s="142"/>
      <c r="W333" s="142"/>
      <c r="X333" s="142"/>
      <c r="Y333" s="143"/>
      <c r="Z333" s="142"/>
      <c r="AA333" s="142"/>
      <c r="AB333" s="142"/>
      <c r="AC333" s="142"/>
      <c r="AD333" s="143"/>
    </row>
    <row r="334" spans="1:30">
      <c r="A334" s="77"/>
      <c r="B334" s="97"/>
      <c r="C334" s="98"/>
      <c r="D334" s="99"/>
      <c r="E334" s="99"/>
      <c r="F334" s="99"/>
      <c r="G334" s="99"/>
      <c r="H334" s="99"/>
      <c r="I334" s="98"/>
      <c r="J334" s="98"/>
      <c r="K334" s="99"/>
      <c r="L334" s="99"/>
      <c r="M334" s="99"/>
      <c r="N334" s="98"/>
      <c r="O334" s="98"/>
      <c r="P334" s="100"/>
      <c r="Q334" s="99"/>
      <c r="R334" s="99"/>
      <c r="Y334" s="137"/>
      <c r="AD334" s="137"/>
    </row>
    <row r="335" spans="1:30">
      <c r="A335" s="77"/>
      <c r="B335" s="97"/>
      <c r="C335" s="98"/>
      <c r="D335" s="99"/>
      <c r="E335" s="99"/>
      <c r="F335" s="99"/>
      <c r="G335" s="99"/>
      <c r="H335" s="99"/>
      <c r="I335" s="98"/>
      <c r="J335" s="98"/>
      <c r="K335" s="99"/>
      <c r="L335" s="99"/>
      <c r="M335" s="99"/>
      <c r="N335" s="98"/>
      <c r="O335" s="98"/>
      <c r="P335" s="100"/>
      <c r="Q335" s="99"/>
      <c r="R335" s="99"/>
      <c r="S335" s="142"/>
      <c r="T335" s="142"/>
      <c r="U335" s="142"/>
      <c r="V335" s="142"/>
      <c r="W335" s="142"/>
      <c r="X335" s="142"/>
      <c r="Y335" s="143"/>
      <c r="Z335" s="142"/>
      <c r="AA335" s="142"/>
      <c r="AB335" s="142"/>
      <c r="AC335" s="142"/>
      <c r="AD335" s="143"/>
    </row>
    <row r="336" spans="1:30">
      <c r="A336" s="77"/>
      <c r="B336" s="97"/>
      <c r="C336" s="98"/>
      <c r="D336" s="99"/>
      <c r="E336" s="99"/>
      <c r="F336" s="99"/>
      <c r="G336" s="99"/>
      <c r="H336" s="99"/>
      <c r="I336" s="98"/>
      <c r="J336" s="98"/>
      <c r="K336" s="99"/>
      <c r="L336" s="99"/>
      <c r="M336" s="99"/>
      <c r="N336" s="98"/>
      <c r="O336" s="98"/>
      <c r="P336" s="100"/>
      <c r="Q336" s="99"/>
      <c r="R336" s="99"/>
      <c r="Y336" s="137"/>
      <c r="AD336" s="137"/>
    </row>
    <row r="337" spans="1:30">
      <c r="A337" s="77"/>
      <c r="B337" s="97"/>
      <c r="C337" s="98"/>
      <c r="D337" s="99"/>
      <c r="E337" s="99"/>
      <c r="F337" s="99"/>
      <c r="G337" s="99"/>
      <c r="H337" s="99"/>
      <c r="I337" s="98"/>
      <c r="J337" s="98"/>
      <c r="K337" s="99"/>
      <c r="L337" s="99"/>
      <c r="M337" s="99"/>
      <c r="N337" s="98"/>
      <c r="O337" s="98"/>
      <c r="P337" s="100"/>
      <c r="Q337" s="99"/>
      <c r="R337" s="99"/>
      <c r="S337" s="142"/>
      <c r="T337" s="142"/>
      <c r="U337" s="142"/>
      <c r="V337" s="142"/>
      <c r="W337" s="142"/>
      <c r="X337" s="142"/>
      <c r="Y337" s="143"/>
      <c r="Z337" s="142"/>
      <c r="AA337" s="142"/>
      <c r="AB337" s="142"/>
      <c r="AC337" s="142"/>
      <c r="AD337" s="143"/>
    </row>
    <row r="338" spans="1:30">
      <c r="A338" s="77"/>
      <c r="B338" s="97"/>
      <c r="C338" s="98"/>
      <c r="D338" s="99"/>
      <c r="E338" s="99"/>
      <c r="F338" s="99"/>
      <c r="G338" s="99"/>
      <c r="H338" s="99"/>
      <c r="I338" s="98"/>
      <c r="J338" s="98"/>
      <c r="K338" s="99"/>
      <c r="L338" s="99"/>
      <c r="M338" s="99"/>
      <c r="N338" s="98"/>
      <c r="O338" s="98"/>
      <c r="P338" s="100"/>
      <c r="Q338" s="99"/>
      <c r="R338" s="99"/>
      <c r="Y338" s="137"/>
      <c r="AD338" s="137"/>
    </row>
    <row r="339" spans="1:30">
      <c r="A339" s="77"/>
      <c r="B339" s="97"/>
      <c r="C339" s="98"/>
      <c r="D339" s="99"/>
      <c r="E339" s="99"/>
      <c r="F339" s="99"/>
      <c r="G339" s="99"/>
      <c r="H339" s="99"/>
      <c r="I339" s="98"/>
      <c r="J339" s="98"/>
      <c r="K339" s="99"/>
      <c r="L339" s="99"/>
      <c r="M339" s="99"/>
      <c r="N339" s="98"/>
      <c r="O339" s="98"/>
      <c r="P339" s="100"/>
      <c r="Q339" s="99"/>
      <c r="R339" s="99"/>
      <c r="S339" s="142"/>
      <c r="T339" s="142"/>
      <c r="U339" s="142"/>
      <c r="V339" s="142"/>
      <c r="W339" s="142"/>
      <c r="X339" s="142"/>
      <c r="Y339" s="143"/>
      <c r="Z339" s="142"/>
      <c r="AA339" s="142"/>
      <c r="AB339" s="142"/>
      <c r="AC339" s="142"/>
      <c r="AD339" s="143"/>
    </row>
    <row r="340" spans="1:30">
      <c r="A340" s="77"/>
      <c r="B340" s="97"/>
      <c r="C340" s="98"/>
      <c r="D340" s="99"/>
      <c r="E340" s="99"/>
      <c r="F340" s="99"/>
      <c r="G340" s="99"/>
      <c r="H340" s="99"/>
      <c r="I340" s="98"/>
      <c r="J340" s="98"/>
      <c r="K340" s="99"/>
      <c r="L340" s="99"/>
      <c r="M340" s="99"/>
      <c r="N340" s="98"/>
      <c r="O340" s="98"/>
      <c r="P340" s="100"/>
      <c r="Q340" s="99"/>
      <c r="R340" s="99"/>
      <c r="Y340" s="137"/>
      <c r="AD340" s="137"/>
    </row>
    <row r="341" spans="1:30">
      <c r="A341" s="77"/>
      <c r="B341" s="97"/>
      <c r="C341" s="98"/>
      <c r="D341" s="99"/>
      <c r="E341" s="99"/>
      <c r="F341" s="99"/>
      <c r="G341" s="99"/>
      <c r="H341" s="99"/>
      <c r="I341" s="98"/>
      <c r="J341" s="98"/>
      <c r="K341" s="99"/>
      <c r="L341" s="99"/>
      <c r="M341" s="99"/>
      <c r="N341" s="98"/>
      <c r="O341" s="98"/>
      <c r="P341" s="100"/>
      <c r="Q341" s="99"/>
      <c r="R341" s="99"/>
      <c r="S341" s="142"/>
      <c r="T341" s="142"/>
      <c r="U341" s="142"/>
      <c r="V341" s="142"/>
      <c r="W341" s="142"/>
      <c r="X341" s="142"/>
      <c r="Y341" s="143"/>
      <c r="Z341" s="142"/>
      <c r="AA341" s="142"/>
      <c r="AB341" s="142"/>
      <c r="AC341" s="142"/>
      <c r="AD341" s="143"/>
    </row>
    <row r="342" spans="1:30">
      <c r="A342" s="77"/>
      <c r="B342" s="97"/>
      <c r="C342" s="98"/>
      <c r="D342" s="99"/>
      <c r="E342" s="99"/>
      <c r="F342" s="99"/>
      <c r="G342" s="99"/>
      <c r="H342" s="99"/>
      <c r="I342" s="98"/>
      <c r="J342" s="98"/>
      <c r="K342" s="99"/>
      <c r="L342" s="99"/>
      <c r="M342" s="99"/>
      <c r="N342" s="98"/>
      <c r="O342" s="98"/>
      <c r="P342" s="100"/>
      <c r="Q342" s="99"/>
      <c r="R342" s="99"/>
      <c r="Y342" s="137"/>
      <c r="AD342" s="137"/>
    </row>
    <row r="343" spans="1:30">
      <c r="A343" s="77"/>
      <c r="B343" s="97"/>
      <c r="C343" s="98"/>
      <c r="D343" s="99"/>
      <c r="E343" s="99"/>
      <c r="F343" s="99"/>
      <c r="G343" s="99"/>
      <c r="H343" s="99"/>
      <c r="I343" s="98"/>
      <c r="J343" s="98"/>
      <c r="K343" s="99"/>
      <c r="L343" s="99"/>
      <c r="M343" s="99"/>
      <c r="N343" s="98"/>
      <c r="O343" s="98"/>
      <c r="P343" s="100"/>
      <c r="Q343" s="99"/>
      <c r="R343" s="99"/>
      <c r="S343" s="142"/>
      <c r="T343" s="142"/>
      <c r="U343" s="142"/>
      <c r="V343" s="142"/>
      <c r="W343" s="142"/>
      <c r="X343" s="142"/>
      <c r="Y343" s="143"/>
      <c r="Z343" s="142"/>
      <c r="AA343" s="142"/>
      <c r="AB343" s="142"/>
      <c r="AC343" s="142"/>
      <c r="AD343" s="143"/>
    </row>
    <row r="344" spans="1:30">
      <c r="A344" s="77"/>
      <c r="B344" s="97"/>
      <c r="C344" s="98"/>
      <c r="D344" s="99"/>
      <c r="E344" s="99"/>
      <c r="F344" s="99"/>
      <c r="G344" s="99"/>
      <c r="H344" s="99"/>
      <c r="I344" s="98"/>
      <c r="J344" s="98"/>
      <c r="K344" s="99"/>
      <c r="L344" s="99"/>
      <c r="M344" s="99"/>
      <c r="N344" s="98"/>
      <c r="O344" s="98"/>
      <c r="P344" s="100"/>
      <c r="Q344" s="99"/>
      <c r="R344" s="99"/>
      <c r="Y344" s="137"/>
      <c r="AD344" s="137"/>
    </row>
    <row r="345" spans="1:30">
      <c r="A345" s="77"/>
      <c r="B345" s="97"/>
      <c r="C345" s="98"/>
      <c r="D345" s="99"/>
      <c r="E345" s="99"/>
      <c r="F345" s="99"/>
      <c r="G345" s="99"/>
      <c r="H345" s="99"/>
      <c r="I345" s="98"/>
      <c r="J345" s="98"/>
      <c r="K345" s="99"/>
      <c r="L345" s="99"/>
      <c r="M345" s="99"/>
      <c r="N345" s="98"/>
      <c r="O345" s="98"/>
      <c r="P345" s="100"/>
      <c r="Q345" s="99"/>
      <c r="R345" s="99"/>
      <c r="S345" s="142"/>
      <c r="T345" s="142"/>
      <c r="U345" s="142"/>
      <c r="V345" s="142"/>
      <c r="W345" s="142"/>
      <c r="X345" s="142"/>
      <c r="Y345" s="143"/>
      <c r="Z345" s="142"/>
      <c r="AA345" s="142"/>
      <c r="AB345" s="142"/>
      <c r="AC345" s="142"/>
      <c r="AD345" s="143"/>
    </row>
    <row r="346" spans="1:30">
      <c r="A346" s="77"/>
      <c r="B346" s="97"/>
      <c r="C346" s="98"/>
      <c r="D346" s="99"/>
      <c r="E346" s="99"/>
      <c r="F346" s="99"/>
      <c r="G346" s="99"/>
      <c r="H346" s="99"/>
      <c r="I346" s="98"/>
      <c r="J346" s="98"/>
      <c r="K346" s="99"/>
      <c r="L346" s="99"/>
      <c r="M346" s="99"/>
      <c r="N346" s="98"/>
      <c r="O346" s="98"/>
      <c r="P346" s="100"/>
      <c r="Q346" s="99"/>
      <c r="R346" s="99"/>
      <c r="Y346" s="137"/>
      <c r="AD346" s="137"/>
    </row>
    <row r="347" spans="1:30">
      <c r="A347" s="77"/>
      <c r="B347" s="97"/>
      <c r="C347" s="98"/>
      <c r="D347" s="99"/>
      <c r="E347" s="99"/>
      <c r="F347" s="99"/>
      <c r="G347" s="99"/>
      <c r="H347" s="99"/>
      <c r="I347" s="98"/>
      <c r="J347" s="98"/>
      <c r="K347" s="99"/>
      <c r="L347" s="99"/>
      <c r="M347" s="99"/>
      <c r="N347" s="98"/>
      <c r="O347" s="98"/>
      <c r="P347" s="100"/>
      <c r="Q347" s="99"/>
      <c r="R347" s="99"/>
      <c r="S347" s="142"/>
      <c r="T347" s="142"/>
      <c r="U347" s="142"/>
      <c r="V347" s="142"/>
      <c r="W347" s="142"/>
      <c r="X347" s="142"/>
      <c r="Y347" s="143"/>
      <c r="Z347" s="142"/>
      <c r="AA347" s="142"/>
      <c r="AB347" s="142"/>
      <c r="AC347" s="142"/>
      <c r="AD347" s="143"/>
    </row>
    <row r="348" spans="1:30">
      <c r="A348" s="77"/>
      <c r="B348" s="97"/>
      <c r="C348" s="98"/>
      <c r="D348" s="99"/>
      <c r="E348" s="99"/>
      <c r="F348" s="99"/>
      <c r="G348" s="99"/>
      <c r="H348" s="99"/>
      <c r="I348" s="98"/>
      <c r="J348" s="98"/>
      <c r="K348" s="99"/>
      <c r="L348" s="99"/>
      <c r="M348" s="99"/>
      <c r="N348" s="98"/>
      <c r="O348" s="98"/>
      <c r="P348" s="100"/>
      <c r="Q348" s="99"/>
      <c r="R348" s="99"/>
      <c r="Y348" s="137"/>
      <c r="AD348" s="137"/>
    </row>
    <row r="349" spans="1:30">
      <c r="A349" s="77"/>
      <c r="B349" s="97"/>
      <c r="C349" s="98"/>
      <c r="D349" s="99"/>
      <c r="E349" s="99"/>
      <c r="F349" s="99"/>
      <c r="G349" s="99"/>
      <c r="H349" s="99"/>
      <c r="I349" s="98"/>
      <c r="J349" s="98"/>
      <c r="K349" s="99"/>
      <c r="L349" s="99"/>
      <c r="M349" s="99"/>
      <c r="N349" s="98"/>
      <c r="O349" s="98"/>
      <c r="P349" s="100"/>
      <c r="Q349" s="99"/>
      <c r="R349" s="99"/>
      <c r="S349" s="142"/>
      <c r="T349" s="142"/>
      <c r="U349" s="142"/>
      <c r="V349" s="142"/>
      <c r="W349" s="142"/>
      <c r="X349" s="142"/>
      <c r="Y349" s="143"/>
      <c r="Z349" s="142"/>
      <c r="AA349" s="142"/>
      <c r="AB349" s="142"/>
      <c r="AC349" s="142"/>
      <c r="AD349" s="143"/>
    </row>
    <row r="350" spans="1:30">
      <c r="A350" s="77"/>
      <c r="B350" s="97"/>
      <c r="C350" s="98"/>
      <c r="D350" s="99"/>
      <c r="E350" s="99"/>
      <c r="F350" s="99"/>
      <c r="G350" s="99"/>
      <c r="H350" s="99"/>
      <c r="I350" s="98"/>
      <c r="J350" s="98"/>
      <c r="K350" s="99"/>
      <c r="L350" s="99"/>
      <c r="M350" s="99"/>
      <c r="N350" s="98"/>
      <c r="O350" s="98"/>
      <c r="P350" s="100"/>
      <c r="Q350" s="99"/>
      <c r="R350" s="99"/>
      <c r="Y350" s="137"/>
      <c r="AD350" s="137"/>
    </row>
    <row r="351" spans="1:30">
      <c r="A351" s="77"/>
      <c r="B351" s="97"/>
      <c r="C351" s="98"/>
      <c r="D351" s="99"/>
      <c r="E351" s="99"/>
      <c r="F351" s="99"/>
      <c r="G351" s="99"/>
      <c r="H351" s="99"/>
      <c r="I351" s="98"/>
      <c r="J351" s="98"/>
      <c r="K351" s="99"/>
      <c r="L351" s="99"/>
      <c r="M351" s="99"/>
      <c r="N351" s="98"/>
      <c r="O351" s="98"/>
      <c r="P351" s="100"/>
      <c r="Q351" s="99"/>
      <c r="R351" s="99"/>
      <c r="S351" s="142"/>
      <c r="T351" s="142"/>
      <c r="U351" s="142"/>
      <c r="V351" s="142"/>
      <c r="W351" s="142"/>
      <c r="X351" s="142"/>
      <c r="Y351" s="143"/>
      <c r="Z351" s="142"/>
      <c r="AA351" s="142"/>
      <c r="AB351" s="142"/>
      <c r="AC351" s="142"/>
      <c r="AD351" s="143"/>
    </row>
    <row r="352" spans="1:30">
      <c r="A352" s="77"/>
      <c r="B352" s="97"/>
      <c r="C352" s="98"/>
      <c r="D352" s="99"/>
      <c r="E352" s="99"/>
      <c r="F352" s="99"/>
      <c r="G352" s="99"/>
      <c r="H352" s="99"/>
      <c r="I352" s="98"/>
      <c r="J352" s="98"/>
      <c r="K352" s="99"/>
      <c r="L352" s="99"/>
      <c r="M352" s="99"/>
      <c r="N352" s="98"/>
      <c r="O352" s="98"/>
      <c r="P352" s="100"/>
      <c r="Q352" s="99"/>
      <c r="R352" s="99"/>
      <c r="Y352" s="137"/>
      <c r="AD352" s="137"/>
    </row>
    <row r="353" spans="1:30">
      <c r="A353" s="77"/>
      <c r="B353" s="97"/>
      <c r="C353" s="98"/>
      <c r="D353" s="99"/>
      <c r="E353" s="99"/>
      <c r="F353" s="99"/>
      <c r="G353" s="99"/>
      <c r="H353" s="99"/>
      <c r="I353" s="98"/>
      <c r="J353" s="98"/>
      <c r="K353" s="99"/>
      <c r="L353" s="99"/>
      <c r="M353" s="99"/>
      <c r="N353" s="98"/>
      <c r="O353" s="98"/>
      <c r="P353" s="100"/>
      <c r="Q353" s="99"/>
      <c r="R353" s="99"/>
      <c r="S353" s="142"/>
      <c r="T353" s="142"/>
      <c r="U353" s="142"/>
      <c r="V353" s="142"/>
      <c r="W353" s="142"/>
      <c r="X353" s="142"/>
      <c r="Y353" s="143"/>
      <c r="Z353" s="142"/>
      <c r="AA353" s="142"/>
      <c r="AB353" s="142"/>
      <c r="AC353" s="142"/>
      <c r="AD353" s="143"/>
    </row>
    <row r="354" spans="1:30">
      <c r="A354" s="77"/>
      <c r="B354" s="97"/>
      <c r="C354" s="98"/>
      <c r="D354" s="99"/>
      <c r="E354" s="99"/>
      <c r="F354" s="99"/>
      <c r="G354" s="99"/>
      <c r="H354" s="99"/>
      <c r="I354" s="98"/>
      <c r="J354" s="98"/>
      <c r="K354" s="99"/>
      <c r="L354" s="99"/>
      <c r="M354" s="99"/>
      <c r="N354" s="98"/>
      <c r="O354" s="98"/>
      <c r="P354" s="100"/>
      <c r="Q354" s="99"/>
      <c r="R354" s="99"/>
      <c r="Y354" s="137"/>
      <c r="AD354" s="137"/>
    </row>
    <row r="355" spans="1:30">
      <c r="A355" s="77"/>
      <c r="B355" s="97"/>
      <c r="C355" s="98"/>
      <c r="D355" s="99"/>
      <c r="E355" s="99"/>
      <c r="F355" s="99"/>
      <c r="G355" s="99"/>
      <c r="H355" s="99"/>
      <c r="I355" s="98"/>
      <c r="J355" s="98"/>
      <c r="K355" s="99"/>
      <c r="L355" s="99"/>
      <c r="M355" s="99"/>
      <c r="N355" s="98"/>
      <c r="O355" s="98"/>
      <c r="P355" s="100"/>
      <c r="Q355" s="99"/>
      <c r="R355" s="99"/>
      <c r="S355" s="142"/>
      <c r="T355" s="142"/>
      <c r="U355" s="142"/>
      <c r="V355" s="142"/>
      <c r="W355" s="142"/>
      <c r="X355" s="142"/>
      <c r="Y355" s="143"/>
      <c r="Z355" s="142"/>
      <c r="AA355" s="142"/>
      <c r="AB355" s="142"/>
      <c r="AC355" s="142"/>
      <c r="AD355" s="143"/>
    </row>
    <row r="356" spans="1:30">
      <c r="A356" s="77"/>
      <c r="B356" s="97"/>
      <c r="C356" s="98"/>
      <c r="D356" s="99"/>
      <c r="E356" s="99"/>
      <c r="F356" s="99"/>
      <c r="G356" s="99"/>
      <c r="H356" s="99"/>
      <c r="I356" s="98"/>
      <c r="J356" s="98"/>
      <c r="K356" s="99"/>
      <c r="L356" s="99"/>
      <c r="M356" s="99"/>
      <c r="N356" s="98"/>
      <c r="O356" s="98"/>
      <c r="P356" s="100"/>
      <c r="Q356" s="99"/>
      <c r="R356" s="99"/>
      <c r="Y356" s="137"/>
      <c r="AD356" s="137"/>
    </row>
    <row r="357" spans="1:30" ht="13.5" thickBot="1">
      <c r="A357" s="77"/>
      <c r="B357" s="97"/>
      <c r="C357" s="98"/>
      <c r="D357" s="99"/>
      <c r="E357" s="99"/>
      <c r="F357" s="99"/>
      <c r="G357" s="99"/>
      <c r="H357" s="99"/>
      <c r="I357" s="98"/>
      <c r="J357" s="98"/>
      <c r="K357" s="99"/>
      <c r="L357" s="99"/>
      <c r="M357" s="99"/>
      <c r="N357" s="98"/>
      <c r="O357" s="98"/>
      <c r="P357" s="100"/>
      <c r="Q357" s="99"/>
      <c r="R357" s="99"/>
      <c r="S357" s="111"/>
      <c r="T357" s="111"/>
      <c r="U357" s="111"/>
      <c r="V357" s="111"/>
      <c r="W357" s="111"/>
      <c r="X357" s="111"/>
      <c r="Y357" s="168"/>
      <c r="Z357" s="111"/>
      <c r="AA357" s="111"/>
      <c r="AB357" s="111"/>
      <c r="AC357" s="111"/>
      <c r="AD357" s="168"/>
    </row>
    <row r="358" spans="1:30">
      <c r="A358" s="85"/>
      <c r="B358" s="72"/>
      <c r="C358" s="90"/>
      <c r="D358" s="91"/>
      <c r="E358" s="91"/>
      <c r="F358" s="91"/>
      <c r="G358" s="91"/>
      <c r="H358" s="91"/>
      <c r="I358" s="90"/>
      <c r="J358" s="90"/>
      <c r="K358" s="91"/>
      <c r="L358" s="91"/>
      <c r="M358" s="91"/>
      <c r="N358" s="90"/>
      <c r="O358" s="90"/>
      <c r="P358" s="92"/>
      <c r="Q358" s="99"/>
      <c r="R358" s="99"/>
      <c r="S358" s="136"/>
      <c r="Y358" s="137"/>
      <c r="AD358" s="137"/>
    </row>
    <row r="359" spans="1:30">
      <c r="A359" s="77"/>
      <c r="B359" s="97"/>
      <c r="C359" s="98"/>
      <c r="D359" s="99"/>
      <c r="E359" s="99"/>
      <c r="F359" s="99"/>
      <c r="G359" s="99"/>
      <c r="H359" s="99"/>
      <c r="I359" s="98"/>
      <c r="J359" s="98"/>
      <c r="K359" s="99"/>
      <c r="L359" s="99"/>
      <c r="M359" s="99"/>
      <c r="N359" s="98"/>
      <c r="O359" s="98"/>
      <c r="P359" s="100"/>
      <c r="Q359" s="99"/>
      <c r="R359" s="99"/>
      <c r="S359" s="142"/>
      <c r="T359" s="142"/>
      <c r="U359" s="142"/>
      <c r="V359" s="142"/>
      <c r="W359" s="142"/>
      <c r="X359" s="142"/>
      <c r="Y359" s="143"/>
      <c r="Z359" s="142"/>
      <c r="AA359" s="142"/>
      <c r="AB359" s="142"/>
      <c r="AC359" s="142"/>
      <c r="AD359" s="143"/>
    </row>
    <row r="360" spans="1:30">
      <c r="A360" s="77"/>
      <c r="B360" s="97"/>
      <c r="C360" s="98"/>
      <c r="D360" s="99"/>
      <c r="E360" s="99"/>
      <c r="F360" s="99"/>
      <c r="G360" s="99"/>
      <c r="H360" s="99"/>
      <c r="I360" s="98"/>
      <c r="J360" s="98"/>
      <c r="K360" s="99"/>
      <c r="L360" s="99"/>
      <c r="M360" s="99"/>
      <c r="N360" s="98"/>
      <c r="O360" s="98"/>
      <c r="P360" s="100"/>
      <c r="Q360" s="99"/>
      <c r="R360" s="99"/>
      <c r="Y360" s="137"/>
      <c r="AD360" s="137"/>
    </row>
    <row r="361" spans="1:30">
      <c r="A361" s="77"/>
      <c r="B361" s="97"/>
      <c r="C361" s="98"/>
      <c r="D361" s="99"/>
      <c r="E361" s="99"/>
      <c r="F361" s="99"/>
      <c r="G361" s="99"/>
      <c r="H361" s="99"/>
      <c r="I361" s="98"/>
      <c r="J361" s="98"/>
      <c r="K361" s="99"/>
      <c r="L361" s="99"/>
      <c r="M361" s="99"/>
      <c r="N361" s="98"/>
      <c r="O361" s="98"/>
      <c r="P361" s="100"/>
      <c r="Q361" s="99"/>
      <c r="R361" s="99"/>
      <c r="S361" s="142"/>
      <c r="T361" s="142"/>
      <c r="U361" s="142"/>
      <c r="V361" s="142"/>
      <c r="W361" s="142"/>
      <c r="X361" s="142"/>
      <c r="Y361" s="143"/>
      <c r="Z361" s="142"/>
      <c r="AA361" s="142"/>
      <c r="AB361" s="142"/>
      <c r="AC361" s="142"/>
      <c r="AD361" s="143"/>
    </row>
    <row r="362" spans="1:30">
      <c r="A362" s="77"/>
      <c r="B362" s="97"/>
      <c r="C362" s="98"/>
      <c r="D362" s="99"/>
      <c r="E362" s="99"/>
      <c r="F362" s="99"/>
      <c r="G362" s="99"/>
      <c r="H362" s="99"/>
      <c r="I362" s="98"/>
      <c r="J362" s="98"/>
      <c r="K362" s="99"/>
      <c r="L362" s="99"/>
      <c r="M362" s="99"/>
      <c r="N362" s="98"/>
      <c r="O362" s="98"/>
      <c r="P362" s="100"/>
      <c r="Q362" s="99"/>
      <c r="R362" s="99"/>
      <c r="Y362" s="137"/>
      <c r="AD362" s="137"/>
    </row>
    <row r="363" spans="1:30">
      <c r="A363" s="77"/>
      <c r="B363" s="97"/>
      <c r="C363" s="98"/>
      <c r="D363" s="99"/>
      <c r="E363" s="99"/>
      <c r="F363" s="99"/>
      <c r="G363" s="99"/>
      <c r="H363" s="99"/>
      <c r="I363" s="98"/>
      <c r="J363" s="98"/>
      <c r="K363" s="99"/>
      <c r="L363" s="99"/>
      <c r="M363" s="99"/>
      <c r="N363" s="98"/>
      <c r="O363" s="98"/>
      <c r="P363" s="100"/>
      <c r="Q363" s="99"/>
      <c r="R363" s="99"/>
      <c r="S363" s="142"/>
      <c r="T363" s="142"/>
      <c r="U363" s="142"/>
      <c r="V363" s="142"/>
      <c r="W363" s="142"/>
      <c r="X363" s="142"/>
      <c r="Y363" s="143"/>
      <c r="Z363" s="142"/>
      <c r="AA363" s="142"/>
      <c r="AB363" s="142"/>
      <c r="AC363" s="142"/>
      <c r="AD363" s="143"/>
    </row>
    <row r="364" spans="1:30">
      <c r="A364" s="77"/>
      <c r="B364" s="97"/>
      <c r="C364" s="98"/>
      <c r="D364" s="99"/>
      <c r="E364" s="99"/>
      <c r="F364" s="99"/>
      <c r="G364" s="99"/>
      <c r="H364" s="99"/>
      <c r="I364" s="98"/>
      <c r="J364" s="98"/>
      <c r="K364" s="99"/>
      <c r="L364" s="99"/>
      <c r="M364" s="99"/>
      <c r="N364" s="98"/>
      <c r="O364" s="98"/>
      <c r="P364" s="100"/>
      <c r="Q364" s="99"/>
      <c r="R364" s="99"/>
      <c r="Y364" s="137"/>
      <c r="AD364" s="137"/>
    </row>
    <row r="365" spans="1:30">
      <c r="A365" s="77"/>
      <c r="B365" s="97"/>
      <c r="C365" s="98"/>
      <c r="D365" s="99"/>
      <c r="E365" s="99"/>
      <c r="F365" s="99"/>
      <c r="G365" s="99"/>
      <c r="H365" s="99"/>
      <c r="I365" s="98"/>
      <c r="J365" s="98"/>
      <c r="K365" s="99"/>
      <c r="L365" s="99"/>
      <c r="M365" s="99"/>
      <c r="N365" s="98"/>
      <c r="O365" s="98"/>
      <c r="P365" s="100"/>
      <c r="Q365" s="99"/>
      <c r="R365" s="99"/>
      <c r="S365" s="142"/>
      <c r="T365" s="142"/>
      <c r="U365" s="142"/>
      <c r="V365" s="142"/>
      <c r="W365" s="142"/>
      <c r="X365" s="142"/>
      <c r="Y365" s="143"/>
      <c r="Z365" s="142"/>
      <c r="AA365" s="142"/>
      <c r="AB365" s="142"/>
      <c r="AC365" s="142"/>
      <c r="AD365" s="143"/>
    </row>
    <row r="366" spans="1:30">
      <c r="A366" s="77"/>
      <c r="B366" s="97"/>
      <c r="C366" s="98"/>
      <c r="D366" s="99"/>
      <c r="E366" s="99"/>
      <c r="F366" s="99"/>
      <c r="G366" s="99"/>
      <c r="H366" s="99"/>
      <c r="I366" s="98"/>
      <c r="J366" s="98"/>
      <c r="K366" s="99"/>
      <c r="L366" s="99"/>
      <c r="M366" s="99"/>
      <c r="N366" s="98"/>
      <c r="O366" s="98"/>
      <c r="P366" s="100"/>
      <c r="Q366" s="99"/>
      <c r="R366" s="99"/>
      <c r="Y366" s="137"/>
      <c r="AD366" s="137"/>
    </row>
    <row r="367" spans="1:30">
      <c r="A367" s="77"/>
      <c r="B367" s="97"/>
      <c r="C367" s="98"/>
      <c r="D367" s="99"/>
      <c r="E367" s="99"/>
      <c r="F367" s="99"/>
      <c r="G367" s="99"/>
      <c r="H367" s="99"/>
      <c r="I367" s="98"/>
      <c r="J367" s="98"/>
      <c r="K367" s="99"/>
      <c r="L367" s="99"/>
      <c r="M367" s="99"/>
      <c r="N367" s="98"/>
      <c r="O367" s="98"/>
      <c r="P367" s="100"/>
      <c r="Q367" s="99"/>
      <c r="R367" s="99"/>
      <c r="S367" s="142"/>
      <c r="T367" s="142"/>
      <c r="U367" s="142"/>
      <c r="V367" s="142"/>
      <c r="W367" s="142"/>
      <c r="X367" s="142"/>
      <c r="Y367" s="143"/>
      <c r="Z367" s="142"/>
      <c r="AA367" s="142"/>
      <c r="AB367" s="142"/>
      <c r="AC367" s="142"/>
      <c r="AD367" s="143"/>
    </row>
    <row r="368" spans="1:30">
      <c r="A368" s="77"/>
      <c r="B368" s="97"/>
      <c r="C368" s="98"/>
      <c r="D368" s="99"/>
      <c r="E368" s="99"/>
      <c r="F368" s="99"/>
      <c r="G368" s="99"/>
      <c r="H368" s="99"/>
      <c r="I368" s="98"/>
      <c r="J368" s="98"/>
      <c r="K368" s="99"/>
      <c r="L368" s="99"/>
      <c r="M368" s="99"/>
      <c r="N368" s="98"/>
      <c r="O368" s="98"/>
      <c r="P368" s="100"/>
      <c r="Q368" s="99"/>
      <c r="R368" s="99"/>
      <c r="Y368" s="137"/>
      <c r="AD368" s="137"/>
    </row>
    <row r="369" spans="1:30">
      <c r="A369" s="77"/>
      <c r="B369" s="97"/>
      <c r="C369" s="98"/>
      <c r="D369" s="99"/>
      <c r="E369" s="99"/>
      <c r="F369" s="99"/>
      <c r="G369" s="99"/>
      <c r="H369" s="99"/>
      <c r="I369" s="98"/>
      <c r="J369" s="98"/>
      <c r="K369" s="99"/>
      <c r="L369" s="99"/>
      <c r="M369" s="99"/>
      <c r="N369" s="98"/>
      <c r="O369" s="98"/>
      <c r="P369" s="100"/>
      <c r="Q369" s="99"/>
      <c r="R369" s="99"/>
      <c r="S369" s="142"/>
      <c r="T369" s="142"/>
      <c r="U369" s="142"/>
      <c r="V369" s="142"/>
      <c r="W369" s="142"/>
      <c r="X369" s="142"/>
      <c r="Y369" s="143"/>
      <c r="Z369" s="142"/>
      <c r="AA369" s="142"/>
      <c r="AB369" s="142"/>
      <c r="AC369" s="142"/>
      <c r="AD369" s="143"/>
    </row>
    <row r="370" spans="1:30">
      <c r="A370" s="77"/>
      <c r="B370" s="97"/>
      <c r="C370" s="98"/>
      <c r="D370" s="99"/>
      <c r="E370" s="99"/>
      <c r="F370" s="99"/>
      <c r="G370" s="99"/>
      <c r="H370" s="99"/>
      <c r="I370" s="98"/>
      <c r="J370" s="98"/>
      <c r="K370" s="99"/>
      <c r="L370" s="99"/>
      <c r="M370" s="99"/>
      <c r="N370" s="98"/>
      <c r="O370" s="98"/>
      <c r="P370" s="100"/>
      <c r="Q370" s="99"/>
      <c r="R370" s="99"/>
      <c r="Y370" s="137"/>
      <c r="AD370" s="137"/>
    </row>
    <row r="371" spans="1:30">
      <c r="A371" s="77"/>
      <c r="B371" s="97"/>
      <c r="C371" s="98"/>
      <c r="D371" s="99"/>
      <c r="E371" s="99"/>
      <c r="F371" s="99"/>
      <c r="G371" s="99"/>
      <c r="H371" s="99"/>
      <c r="I371" s="98"/>
      <c r="J371" s="98"/>
      <c r="K371" s="99"/>
      <c r="L371" s="99"/>
      <c r="M371" s="99"/>
      <c r="N371" s="98"/>
      <c r="O371" s="98"/>
      <c r="P371" s="100"/>
      <c r="Q371" s="99"/>
      <c r="R371" s="99"/>
      <c r="S371" s="142"/>
      <c r="T371" s="142"/>
      <c r="U371" s="142"/>
      <c r="V371" s="142"/>
      <c r="W371" s="142"/>
      <c r="X371" s="142"/>
      <c r="Y371" s="143"/>
      <c r="Z371" s="142"/>
      <c r="AA371" s="142"/>
      <c r="AB371" s="142"/>
      <c r="AC371" s="142"/>
      <c r="AD371" s="143"/>
    </row>
    <row r="372" spans="1:30">
      <c r="A372" s="77"/>
      <c r="B372" s="97"/>
      <c r="C372" s="98"/>
      <c r="D372" s="99"/>
      <c r="E372" s="99"/>
      <c r="F372" s="99"/>
      <c r="G372" s="99"/>
      <c r="H372" s="99"/>
      <c r="I372" s="98"/>
      <c r="J372" s="98"/>
      <c r="K372" s="99"/>
      <c r="L372" s="99"/>
      <c r="M372" s="99"/>
      <c r="N372" s="98"/>
      <c r="O372" s="98"/>
      <c r="P372" s="100"/>
      <c r="Q372" s="99"/>
      <c r="R372" s="99"/>
      <c r="Y372" s="137"/>
      <c r="AD372" s="137"/>
    </row>
    <row r="373" spans="1:30">
      <c r="A373" s="77"/>
      <c r="B373" s="97"/>
      <c r="C373" s="98"/>
      <c r="D373" s="99"/>
      <c r="E373" s="99"/>
      <c r="F373" s="99"/>
      <c r="G373" s="99"/>
      <c r="H373" s="99"/>
      <c r="I373" s="98"/>
      <c r="J373" s="98"/>
      <c r="K373" s="99"/>
      <c r="L373" s="99"/>
      <c r="M373" s="99"/>
      <c r="N373" s="98"/>
      <c r="O373" s="98"/>
      <c r="P373" s="100"/>
      <c r="Q373" s="99"/>
      <c r="R373" s="99"/>
      <c r="S373" s="142"/>
      <c r="T373" s="142"/>
      <c r="U373" s="142"/>
      <c r="V373" s="142"/>
      <c r="W373" s="142"/>
      <c r="X373" s="142"/>
      <c r="Y373" s="143"/>
      <c r="Z373" s="142"/>
      <c r="AA373" s="142"/>
      <c r="AB373" s="142"/>
      <c r="AC373" s="142"/>
      <c r="AD373" s="143"/>
    </row>
    <row r="374" spans="1:30">
      <c r="A374" s="77"/>
      <c r="B374" s="97"/>
      <c r="C374" s="98"/>
      <c r="D374" s="99"/>
      <c r="E374" s="99"/>
      <c r="F374" s="99"/>
      <c r="G374" s="99"/>
      <c r="H374" s="99"/>
      <c r="I374" s="98"/>
      <c r="J374" s="98"/>
      <c r="K374" s="99"/>
      <c r="L374" s="99"/>
      <c r="M374" s="99"/>
      <c r="N374" s="98"/>
      <c r="O374" s="98"/>
      <c r="P374" s="100"/>
      <c r="Q374" s="99"/>
      <c r="R374" s="99"/>
      <c r="Y374" s="137"/>
      <c r="AD374" s="137"/>
    </row>
    <row r="375" spans="1:30">
      <c r="A375" s="77"/>
      <c r="B375" s="97"/>
      <c r="C375" s="98"/>
      <c r="D375" s="99"/>
      <c r="E375" s="99"/>
      <c r="F375" s="99"/>
      <c r="G375" s="99"/>
      <c r="H375" s="99"/>
      <c r="I375" s="98"/>
      <c r="J375" s="98"/>
      <c r="K375" s="99"/>
      <c r="L375" s="99"/>
      <c r="M375" s="99"/>
      <c r="N375" s="98"/>
      <c r="O375" s="98"/>
      <c r="P375" s="100"/>
      <c r="Q375" s="99"/>
      <c r="R375" s="99"/>
      <c r="S375" s="142"/>
      <c r="T375" s="142"/>
      <c r="U375" s="142"/>
      <c r="V375" s="142"/>
      <c r="W375" s="142"/>
      <c r="X375" s="142"/>
      <c r="Y375" s="143"/>
      <c r="Z375" s="142"/>
      <c r="AA375" s="142"/>
      <c r="AB375" s="142"/>
      <c r="AC375" s="142"/>
      <c r="AD375" s="143"/>
    </row>
    <row r="376" spans="1:30">
      <c r="A376" s="77"/>
      <c r="B376" s="97"/>
      <c r="C376" s="98"/>
      <c r="D376" s="99"/>
      <c r="E376" s="99"/>
      <c r="F376" s="99"/>
      <c r="G376" s="99"/>
      <c r="H376" s="99"/>
      <c r="I376" s="98"/>
      <c r="J376" s="98"/>
      <c r="K376" s="99"/>
      <c r="L376" s="99"/>
      <c r="M376" s="99"/>
      <c r="N376" s="98"/>
      <c r="O376" s="98"/>
      <c r="P376" s="100"/>
      <c r="Q376" s="99"/>
      <c r="R376" s="99"/>
      <c r="Y376" s="137"/>
      <c r="AD376" s="137"/>
    </row>
    <row r="377" spans="1:30">
      <c r="A377" s="77"/>
      <c r="B377" s="97"/>
      <c r="C377" s="98"/>
      <c r="D377" s="99"/>
      <c r="E377" s="99"/>
      <c r="F377" s="99"/>
      <c r="G377" s="99"/>
      <c r="H377" s="99"/>
      <c r="I377" s="98"/>
      <c r="J377" s="98"/>
      <c r="K377" s="99"/>
      <c r="L377" s="99"/>
      <c r="M377" s="99"/>
      <c r="N377" s="98"/>
      <c r="O377" s="98"/>
      <c r="P377" s="100"/>
      <c r="Q377" s="99"/>
      <c r="R377" s="99"/>
      <c r="S377" s="142"/>
      <c r="T377" s="142"/>
      <c r="U377" s="142"/>
      <c r="V377" s="142"/>
      <c r="W377" s="142"/>
      <c r="X377" s="142"/>
      <c r="Y377" s="143"/>
      <c r="Z377" s="142"/>
      <c r="AA377" s="142"/>
      <c r="AB377" s="142"/>
      <c r="AC377" s="142"/>
      <c r="AD377" s="143"/>
    </row>
    <row r="378" spans="1:30">
      <c r="A378" s="77"/>
      <c r="B378" s="97"/>
      <c r="C378" s="98"/>
      <c r="D378" s="99"/>
      <c r="E378" s="99"/>
      <c r="F378" s="99"/>
      <c r="G378" s="99"/>
      <c r="H378" s="99"/>
      <c r="I378" s="98"/>
      <c r="J378" s="98"/>
      <c r="K378" s="99"/>
      <c r="L378" s="99"/>
      <c r="M378" s="99"/>
      <c r="N378" s="98"/>
      <c r="O378" s="98"/>
      <c r="P378" s="100"/>
      <c r="Q378" s="99"/>
      <c r="R378" s="99"/>
      <c r="Y378" s="137"/>
      <c r="AD378" s="137"/>
    </row>
    <row r="379" spans="1:30">
      <c r="A379" s="77"/>
      <c r="B379" s="97"/>
      <c r="C379" s="98"/>
      <c r="D379" s="99"/>
      <c r="E379" s="99"/>
      <c r="F379" s="99"/>
      <c r="G379" s="99"/>
      <c r="H379" s="99"/>
      <c r="I379" s="98"/>
      <c r="J379" s="98"/>
      <c r="K379" s="99"/>
      <c r="L379" s="99"/>
      <c r="M379" s="99"/>
      <c r="N379" s="98"/>
      <c r="O379" s="98"/>
      <c r="P379" s="100"/>
      <c r="Q379" s="99"/>
      <c r="R379" s="99"/>
      <c r="S379" s="142"/>
      <c r="T379" s="142"/>
      <c r="U379" s="142"/>
      <c r="V379" s="142"/>
      <c r="W379" s="142"/>
      <c r="X379" s="142"/>
      <c r="Y379" s="143"/>
      <c r="Z379" s="142"/>
      <c r="AA379" s="142"/>
      <c r="AB379" s="142"/>
      <c r="AC379" s="142"/>
      <c r="AD379" s="143"/>
    </row>
    <row r="380" spans="1:30">
      <c r="A380" s="77"/>
      <c r="B380" s="97"/>
      <c r="C380" s="98"/>
      <c r="D380" s="99"/>
      <c r="E380" s="99"/>
      <c r="F380" s="99"/>
      <c r="G380" s="99"/>
      <c r="H380" s="99"/>
      <c r="I380" s="98"/>
      <c r="J380" s="98"/>
      <c r="K380" s="99"/>
      <c r="L380" s="99"/>
      <c r="M380" s="99"/>
      <c r="N380" s="98"/>
      <c r="O380" s="98"/>
      <c r="P380" s="100"/>
      <c r="Q380" s="99"/>
      <c r="R380" s="99"/>
      <c r="Y380" s="137"/>
      <c r="AD380" s="137"/>
    </row>
    <row r="381" spans="1:30">
      <c r="A381" s="77"/>
      <c r="B381" s="97"/>
      <c r="C381" s="98"/>
      <c r="D381" s="99"/>
      <c r="E381" s="99"/>
      <c r="F381" s="99"/>
      <c r="G381" s="99"/>
      <c r="H381" s="99"/>
      <c r="I381" s="98"/>
      <c r="J381" s="98"/>
      <c r="K381" s="99"/>
      <c r="L381" s="99"/>
      <c r="M381" s="99"/>
      <c r="N381" s="98"/>
      <c r="O381" s="98"/>
      <c r="P381" s="100"/>
      <c r="Q381" s="99"/>
      <c r="R381" s="99"/>
      <c r="S381" s="142"/>
      <c r="T381" s="142"/>
      <c r="U381" s="142"/>
      <c r="V381" s="142"/>
      <c r="W381" s="142"/>
      <c r="X381" s="142"/>
      <c r="Y381" s="143"/>
      <c r="Z381" s="142"/>
      <c r="AA381" s="142"/>
      <c r="AB381" s="142"/>
      <c r="AC381" s="142"/>
      <c r="AD381" s="143"/>
    </row>
    <row r="382" spans="1:30">
      <c r="A382" s="77"/>
      <c r="B382" s="97"/>
      <c r="C382" s="98"/>
      <c r="D382" s="99"/>
      <c r="E382" s="99"/>
      <c r="F382" s="99"/>
      <c r="G382" s="99"/>
      <c r="H382" s="99"/>
      <c r="I382" s="98"/>
      <c r="J382" s="98"/>
      <c r="K382" s="99"/>
      <c r="L382" s="99"/>
      <c r="M382" s="99"/>
      <c r="N382" s="98"/>
      <c r="O382" s="98"/>
      <c r="P382" s="100"/>
      <c r="Q382" s="99"/>
      <c r="R382" s="99"/>
      <c r="Y382" s="137"/>
      <c r="AD382" s="137"/>
    </row>
    <row r="383" spans="1:30">
      <c r="A383" s="77"/>
      <c r="B383" s="97"/>
      <c r="C383" s="98"/>
      <c r="D383" s="99"/>
      <c r="E383" s="99"/>
      <c r="F383" s="99"/>
      <c r="G383" s="99"/>
      <c r="H383" s="99"/>
      <c r="I383" s="98"/>
      <c r="J383" s="98"/>
      <c r="K383" s="99"/>
      <c r="L383" s="99"/>
      <c r="M383" s="99"/>
      <c r="N383" s="98"/>
      <c r="O383" s="98"/>
      <c r="P383" s="100"/>
      <c r="Q383" s="99"/>
      <c r="R383" s="99"/>
      <c r="S383" s="142"/>
      <c r="T383" s="142"/>
      <c r="U383" s="142"/>
      <c r="V383" s="142"/>
      <c r="W383" s="142"/>
      <c r="X383" s="142"/>
      <c r="Y383" s="143"/>
      <c r="Z383" s="142"/>
      <c r="AA383" s="142"/>
      <c r="AB383" s="142"/>
      <c r="AC383" s="142"/>
      <c r="AD383" s="143"/>
    </row>
    <row r="384" spans="1:30">
      <c r="A384" s="77"/>
      <c r="B384" s="97"/>
      <c r="C384" s="98"/>
      <c r="D384" s="99"/>
      <c r="E384" s="99"/>
      <c r="F384" s="99"/>
      <c r="G384" s="99"/>
      <c r="H384" s="99"/>
      <c r="I384" s="98"/>
      <c r="J384" s="98"/>
      <c r="K384" s="99"/>
      <c r="L384" s="99"/>
      <c r="M384" s="99"/>
      <c r="N384" s="98"/>
      <c r="O384" s="98"/>
      <c r="P384" s="100"/>
      <c r="Q384" s="99"/>
      <c r="R384" s="99"/>
      <c r="Y384" s="137"/>
      <c r="AD384" s="137"/>
    </row>
    <row r="385" spans="1:30">
      <c r="A385" s="77"/>
      <c r="B385" s="97"/>
      <c r="C385" s="98"/>
      <c r="D385" s="99"/>
      <c r="E385" s="99"/>
      <c r="F385" s="99"/>
      <c r="G385" s="99"/>
      <c r="H385" s="99"/>
      <c r="I385" s="98"/>
      <c r="J385" s="98"/>
      <c r="K385" s="99"/>
      <c r="L385" s="99"/>
      <c r="M385" s="99"/>
      <c r="N385" s="98"/>
      <c r="O385" s="98"/>
      <c r="P385" s="100"/>
      <c r="Q385" s="99"/>
      <c r="R385" s="99"/>
      <c r="S385" s="142"/>
      <c r="T385" s="142"/>
      <c r="U385" s="142"/>
      <c r="V385" s="142"/>
      <c r="W385" s="142"/>
      <c r="X385" s="142"/>
      <c r="Y385" s="143"/>
      <c r="Z385" s="142"/>
      <c r="AA385" s="142"/>
      <c r="AB385" s="142"/>
      <c r="AC385" s="142"/>
      <c r="AD385" s="143"/>
    </row>
    <row r="386" spans="1:30">
      <c r="A386" s="77"/>
      <c r="B386" s="97"/>
      <c r="C386" s="98"/>
      <c r="D386" s="99"/>
      <c r="E386" s="99"/>
      <c r="F386" s="99"/>
      <c r="G386" s="99"/>
      <c r="H386" s="99"/>
      <c r="I386" s="98"/>
      <c r="J386" s="98"/>
      <c r="K386" s="99"/>
      <c r="L386" s="99"/>
      <c r="M386" s="99"/>
      <c r="N386" s="98"/>
      <c r="O386" s="98"/>
      <c r="P386" s="100"/>
      <c r="Q386" s="99"/>
      <c r="R386" s="99"/>
      <c r="Y386" s="137"/>
      <c r="AD386" s="137"/>
    </row>
    <row r="387" spans="1:30">
      <c r="A387" s="77"/>
      <c r="B387" s="97"/>
      <c r="C387" s="98"/>
      <c r="D387" s="99"/>
      <c r="E387" s="99"/>
      <c r="F387" s="99"/>
      <c r="G387" s="99"/>
      <c r="H387" s="99"/>
      <c r="I387" s="98"/>
      <c r="J387" s="98"/>
      <c r="K387" s="99"/>
      <c r="L387" s="99"/>
      <c r="M387" s="99"/>
      <c r="N387" s="98"/>
      <c r="O387" s="98"/>
      <c r="P387" s="100"/>
      <c r="Q387" s="99"/>
      <c r="R387" s="99"/>
      <c r="S387" s="142"/>
      <c r="T387" s="142"/>
      <c r="U387" s="142"/>
      <c r="V387" s="142"/>
      <c r="W387" s="142"/>
      <c r="X387" s="142"/>
      <c r="Y387" s="143"/>
      <c r="Z387" s="142"/>
      <c r="AA387" s="142"/>
      <c r="AB387" s="142"/>
      <c r="AC387" s="142"/>
      <c r="AD387" s="143"/>
    </row>
    <row r="388" spans="1:30">
      <c r="A388" s="77"/>
      <c r="B388" s="97"/>
      <c r="C388" s="98"/>
      <c r="D388" s="99"/>
      <c r="E388" s="99"/>
      <c r="F388" s="99"/>
      <c r="G388" s="99"/>
      <c r="H388" s="99"/>
      <c r="I388" s="98"/>
      <c r="J388" s="98"/>
      <c r="K388" s="99"/>
      <c r="L388" s="99"/>
      <c r="M388" s="99"/>
      <c r="N388" s="98"/>
      <c r="O388" s="98"/>
      <c r="P388" s="100"/>
      <c r="Q388" s="99"/>
      <c r="R388" s="99"/>
      <c r="Y388" s="137"/>
      <c r="AD388" s="137"/>
    </row>
    <row r="389" spans="1:30" ht="13.5" thickBot="1">
      <c r="A389" s="77"/>
      <c r="B389" s="97"/>
      <c r="C389" s="98"/>
      <c r="D389" s="99"/>
      <c r="E389" s="99"/>
      <c r="F389" s="99"/>
      <c r="G389" s="99"/>
      <c r="H389" s="99"/>
      <c r="I389" s="98"/>
      <c r="J389" s="98"/>
      <c r="K389" s="99"/>
      <c r="L389" s="99"/>
      <c r="M389" s="99"/>
      <c r="N389" s="98"/>
      <c r="O389" s="98"/>
      <c r="P389" s="100"/>
      <c r="Q389" s="99"/>
      <c r="R389" s="99"/>
      <c r="S389" s="111"/>
      <c r="T389" s="111"/>
      <c r="U389" s="111"/>
      <c r="V389" s="111"/>
      <c r="W389" s="111"/>
      <c r="X389" s="111"/>
      <c r="Y389" s="168"/>
      <c r="Z389" s="111"/>
      <c r="AA389" s="111"/>
      <c r="AB389" s="111"/>
      <c r="AC389" s="111"/>
      <c r="AD389" s="168"/>
    </row>
    <row r="390" spans="1:30">
      <c r="A390" s="85"/>
      <c r="B390" s="72"/>
      <c r="C390" s="90"/>
      <c r="D390" s="91"/>
      <c r="E390" s="91"/>
      <c r="F390" s="91"/>
      <c r="G390" s="91"/>
      <c r="H390" s="91"/>
      <c r="I390" s="90"/>
      <c r="J390" s="90"/>
      <c r="K390" s="91"/>
      <c r="L390" s="91"/>
      <c r="M390" s="91"/>
      <c r="N390" s="90"/>
      <c r="O390" s="90"/>
      <c r="P390" s="92"/>
      <c r="Q390" s="99"/>
      <c r="R390" s="99"/>
      <c r="S390" s="136"/>
      <c r="Y390" s="137"/>
      <c r="AD390" s="137"/>
    </row>
    <row r="391" spans="1:30">
      <c r="A391" s="77"/>
      <c r="B391" s="97"/>
      <c r="C391" s="98"/>
      <c r="D391" s="99"/>
      <c r="E391" s="99"/>
      <c r="F391" s="99"/>
      <c r="G391" s="99"/>
      <c r="H391" s="99"/>
      <c r="I391" s="98"/>
      <c r="J391" s="98"/>
      <c r="K391" s="99"/>
      <c r="L391" s="99"/>
      <c r="M391" s="99"/>
      <c r="N391" s="98"/>
      <c r="O391" s="98"/>
      <c r="P391" s="100"/>
      <c r="Q391" s="99"/>
      <c r="R391" s="99"/>
      <c r="S391" s="142"/>
      <c r="T391" s="142"/>
      <c r="U391" s="142"/>
      <c r="V391" s="142"/>
      <c r="W391" s="142"/>
      <c r="X391" s="142"/>
      <c r="Y391" s="143"/>
      <c r="Z391" s="142"/>
      <c r="AA391" s="142"/>
      <c r="AB391" s="142"/>
      <c r="AC391" s="142"/>
      <c r="AD391" s="143"/>
    </row>
    <row r="392" spans="1:30">
      <c r="A392" s="77"/>
      <c r="B392" s="97"/>
      <c r="C392" s="98"/>
      <c r="D392" s="99"/>
      <c r="E392" s="99"/>
      <c r="F392" s="99"/>
      <c r="G392" s="99"/>
      <c r="H392" s="99"/>
      <c r="I392" s="98"/>
      <c r="J392" s="98"/>
      <c r="K392" s="99"/>
      <c r="L392" s="99"/>
      <c r="M392" s="99"/>
      <c r="N392" s="98"/>
      <c r="O392" s="98"/>
      <c r="P392" s="100"/>
      <c r="Q392" s="99"/>
      <c r="R392" s="99"/>
      <c r="Y392" s="137"/>
      <c r="AD392" s="137"/>
    </row>
    <row r="393" spans="1:30">
      <c r="A393" s="77"/>
      <c r="B393" s="97"/>
      <c r="C393" s="98"/>
      <c r="D393" s="99"/>
      <c r="E393" s="99"/>
      <c r="F393" s="99"/>
      <c r="G393" s="99"/>
      <c r="H393" s="99"/>
      <c r="I393" s="98"/>
      <c r="J393" s="98"/>
      <c r="K393" s="99"/>
      <c r="L393" s="99"/>
      <c r="M393" s="99"/>
      <c r="N393" s="98"/>
      <c r="O393" s="98"/>
      <c r="P393" s="100"/>
      <c r="Q393" s="99"/>
      <c r="R393" s="99"/>
      <c r="S393" s="142"/>
      <c r="T393" s="142"/>
      <c r="U393" s="142"/>
      <c r="V393" s="142"/>
      <c r="W393" s="142"/>
      <c r="X393" s="142"/>
      <c r="Y393" s="143"/>
      <c r="Z393" s="142"/>
      <c r="AA393" s="142"/>
      <c r="AB393" s="142"/>
      <c r="AC393" s="142"/>
      <c r="AD393" s="143"/>
    </row>
    <row r="394" spans="1:30">
      <c r="A394" s="77"/>
      <c r="B394" s="97"/>
      <c r="C394" s="98"/>
      <c r="D394" s="99"/>
      <c r="E394" s="99"/>
      <c r="F394" s="99"/>
      <c r="G394" s="99"/>
      <c r="H394" s="99"/>
      <c r="I394" s="98"/>
      <c r="J394" s="98"/>
      <c r="K394" s="99"/>
      <c r="L394" s="99"/>
      <c r="M394" s="99"/>
      <c r="N394" s="98"/>
      <c r="O394" s="98"/>
      <c r="P394" s="100"/>
      <c r="Q394" s="99"/>
      <c r="R394" s="99"/>
      <c r="Y394" s="137"/>
      <c r="AD394" s="137"/>
    </row>
    <row r="395" spans="1:30">
      <c r="A395" s="77"/>
      <c r="B395" s="97"/>
      <c r="C395" s="98"/>
      <c r="D395" s="99"/>
      <c r="E395" s="99"/>
      <c r="F395" s="99"/>
      <c r="G395" s="99"/>
      <c r="H395" s="99"/>
      <c r="I395" s="98"/>
      <c r="J395" s="98"/>
      <c r="K395" s="99"/>
      <c r="L395" s="99"/>
      <c r="M395" s="99"/>
      <c r="N395" s="98"/>
      <c r="O395" s="98"/>
      <c r="P395" s="100"/>
      <c r="Q395" s="99"/>
      <c r="R395" s="99"/>
      <c r="S395" s="142"/>
      <c r="T395" s="142"/>
      <c r="U395" s="142"/>
      <c r="V395" s="142"/>
      <c r="W395" s="142"/>
      <c r="X395" s="142"/>
      <c r="Y395" s="143"/>
      <c r="Z395" s="142"/>
      <c r="AA395" s="142"/>
      <c r="AB395" s="142"/>
      <c r="AC395" s="142"/>
      <c r="AD395" s="143"/>
    </row>
    <row r="396" spans="1:30">
      <c r="A396" s="77"/>
      <c r="B396" s="97"/>
      <c r="C396" s="98"/>
      <c r="D396" s="99"/>
      <c r="E396" s="99"/>
      <c r="F396" s="99"/>
      <c r="G396" s="99"/>
      <c r="H396" s="99"/>
      <c r="I396" s="98"/>
      <c r="J396" s="98"/>
      <c r="K396" s="99"/>
      <c r="L396" s="99"/>
      <c r="M396" s="99"/>
      <c r="N396" s="98"/>
      <c r="O396" s="98"/>
      <c r="P396" s="100"/>
      <c r="Q396" s="99"/>
      <c r="R396" s="99"/>
      <c r="Y396" s="137"/>
      <c r="AD396" s="137"/>
    </row>
    <row r="397" spans="1:30">
      <c r="A397" s="77"/>
      <c r="B397" s="97"/>
      <c r="C397" s="98"/>
      <c r="D397" s="99"/>
      <c r="E397" s="99"/>
      <c r="F397" s="99"/>
      <c r="G397" s="99"/>
      <c r="H397" s="99"/>
      <c r="I397" s="98"/>
      <c r="J397" s="98"/>
      <c r="K397" s="99"/>
      <c r="L397" s="99"/>
      <c r="M397" s="99"/>
      <c r="N397" s="98"/>
      <c r="O397" s="98"/>
      <c r="P397" s="100"/>
      <c r="Q397" s="99"/>
      <c r="R397" s="99"/>
      <c r="S397" s="142"/>
      <c r="T397" s="142"/>
      <c r="U397" s="142"/>
      <c r="V397" s="142"/>
      <c r="W397" s="142"/>
      <c r="X397" s="142"/>
      <c r="Y397" s="143"/>
      <c r="Z397" s="142"/>
      <c r="AA397" s="142"/>
      <c r="AB397" s="142"/>
      <c r="AC397" s="142"/>
      <c r="AD397" s="143"/>
    </row>
    <row r="398" spans="1:30">
      <c r="A398" s="77"/>
      <c r="B398" s="97"/>
      <c r="C398" s="98"/>
      <c r="D398" s="99"/>
      <c r="E398" s="99"/>
      <c r="F398" s="99"/>
      <c r="G398" s="99"/>
      <c r="H398" s="99"/>
      <c r="I398" s="98"/>
      <c r="J398" s="98"/>
      <c r="K398" s="99"/>
      <c r="L398" s="99"/>
      <c r="M398" s="99"/>
      <c r="N398" s="98"/>
      <c r="O398" s="98"/>
      <c r="P398" s="100"/>
      <c r="Q398" s="99"/>
      <c r="R398" s="99"/>
      <c r="Y398" s="137"/>
      <c r="AD398" s="137"/>
    </row>
    <row r="399" spans="1:30">
      <c r="A399" s="77"/>
      <c r="B399" s="97"/>
      <c r="C399" s="98"/>
      <c r="D399" s="99"/>
      <c r="E399" s="99"/>
      <c r="F399" s="99"/>
      <c r="G399" s="99"/>
      <c r="H399" s="99"/>
      <c r="I399" s="98"/>
      <c r="J399" s="98"/>
      <c r="K399" s="99"/>
      <c r="L399" s="99"/>
      <c r="M399" s="99"/>
      <c r="N399" s="98"/>
      <c r="O399" s="98"/>
      <c r="P399" s="100"/>
      <c r="Q399" s="99"/>
      <c r="R399" s="99"/>
      <c r="S399" s="142"/>
      <c r="T399" s="142"/>
      <c r="U399" s="142"/>
      <c r="V399" s="142"/>
      <c r="W399" s="142"/>
      <c r="X399" s="142"/>
      <c r="Y399" s="143"/>
      <c r="Z399" s="142"/>
      <c r="AA399" s="142"/>
      <c r="AB399" s="142"/>
      <c r="AC399" s="142"/>
      <c r="AD399" s="143"/>
    </row>
    <row r="400" spans="1:30">
      <c r="A400" s="77"/>
      <c r="B400" s="97"/>
      <c r="C400" s="98"/>
      <c r="D400" s="99"/>
      <c r="E400" s="99"/>
      <c r="F400" s="99"/>
      <c r="G400" s="99"/>
      <c r="H400" s="99"/>
      <c r="I400" s="98"/>
      <c r="J400" s="98"/>
      <c r="K400" s="99"/>
      <c r="L400" s="99"/>
      <c r="M400" s="99"/>
      <c r="N400" s="98"/>
      <c r="O400" s="98"/>
      <c r="P400" s="100"/>
      <c r="Q400" s="99"/>
      <c r="R400" s="99"/>
      <c r="Y400" s="137"/>
      <c r="AD400" s="137"/>
    </row>
    <row r="401" spans="1:30">
      <c r="A401" s="77"/>
      <c r="B401" s="97"/>
      <c r="C401" s="98"/>
      <c r="D401" s="99"/>
      <c r="E401" s="99"/>
      <c r="F401" s="99"/>
      <c r="G401" s="99"/>
      <c r="H401" s="99"/>
      <c r="I401" s="98"/>
      <c r="J401" s="98"/>
      <c r="K401" s="99"/>
      <c r="L401" s="99"/>
      <c r="M401" s="99"/>
      <c r="N401" s="98"/>
      <c r="O401" s="98"/>
      <c r="P401" s="100"/>
      <c r="Q401" s="99"/>
      <c r="R401" s="99"/>
      <c r="S401" s="142"/>
      <c r="T401" s="142"/>
      <c r="U401" s="142"/>
      <c r="V401" s="142"/>
      <c r="W401" s="142"/>
      <c r="X401" s="142"/>
      <c r="Y401" s="143"/>
      <c r="Z401" s="142"/>
      <c r="AA401" s="142"/>
      <c r="AB401" s="142"/>
      <c r="AC401" s="142"/>
      <c r="AD401" s="143"/>
    </row>
    <row r="402" spans="1:30">
      <c r="A402" s="77"/>
      <c r="B402" s="97"/>
      <c r="C402" s="98"/>
      <c r="D402" s="99"/>
      <c r="E402" s="99"/>
      <c r="F402" s="99"/>
      <c r="G402" s="99"/>
      <c r="H402" s="99"/>
      <c r="I402" s="98"/>
      <c r="J402" s="98"/>
      <c r="K402" s="99"/>
      <c r="L402" s="99"/>
      <c r="M402" s="99"/>
      <c r="N402" s="98"/>
      <c r="O402" s="98"/>
      <c r="P402" s="100"/>
      <c r="Q402" s="99"/>
      <c r="R402" s="99"/>
      <c r="Y402" s="137"/>
      <c r="AD402" s="137"/>
    </row>
    <row r="403" spans="1:30">
      <c r="A403" s="77"/>
      <c r="B403" s="97"/>
      <c r="C403" s="98"/>
      <c r="D403" s="99"/>
      <c r="E403" s="99"/>
      <c r="F403" s="99"/>
      <c r="G403" s="99"/>
      <c r="H403" s="99"/>
      <c r="I403" s="98"/>
      <c r="J403" s="98"/>
      <c r="K403" s="99"/>
      <c r="L403" s="99"/>
      <c r="M403" s="99"/>
      <c r="N403" s="98"/>
      <c r="O403" s="98"/>
      <c r="P403" s="100"/>
      <c r="Q403" s="99"/>
      <c r="R403" s="99"/>
      <c r="S403" s="142"/>
      <c r="T403" s="142"/>
      <c r="U403" s="142"/>
      <c r="V403" s="142"/>
      <c r="W403" s="142"/>
      <c r="X403" s="142"/>
      <c r="Y403" s="143"/>
      <c r="Z403" s="142"/>
      <c r="AA403" s="142"/>
      <c r="AB403" s="142"/>
      <c r="AC403" s="142"/>
      <c r="AD403" s="143"/>
    </row>
    <row r="404" spans="1:30">
      <c r="A404" s="77"/>
      <c r="B404" s="97"/>
      <c r="C404" s="98"/>
      <c r="D404" s="99"/>
      <c r="E404" s="99"/>
      <c r="F404" s="99"/>
      <c r="G404" s="99"/>
      <c r="H404" s="99"/>
      <c r="I404" s="98"/>
      <c r="J404" s="98"/>
      <c r="K404" s="99"/>
      <c r="L404" s="99"/>
      <c r="M404" s="99"/>
      <c r="N404" s="98"/>
      <c r="O404" s="98"/>
      <c r="P404" s="100"/>
      <c r="Q404" s="99"/>
      <c r="R404" s="99"/>
      <c r="Y404" s="137"/>
      <c r="AD404" s="137"/>
    </row>
    <row r="405" spans="1:30">
      <c r="A405" s="77"/>
      <c r="B405" s="97"/>
      <c r="C405" s="98"/>
      <c r="D405" s="99"/>
      <c r="E405" s="99"/>
      <c r="F405" s="99"/>
      <c r="G405" s="99"/>
      <c r="H405" s="99"/>
      <c r="I405" s="98"/>
      <c r="J405" s="98"/>
      <c r="K405" s="99"/>
      <c r="L405" s="99"/>
      <c r="M405" s="99"/>
      <c r="N405" s="98"/>
      <c r="O405" s="98"/>
      <c r="P405" s="100"/>
      <c r="Q405" s="99"/>
      <c r="R405" s="99"/>
      <c r="S405" s="142"/>
      <c r="T405" s="142"/>
      <c r="U405" s="142"/>
      <c r="V405" s="142"/>
      <c r="W405" s="142"/>
      <c r="X405" s="142"/>
      <c r="Y405" s="143"/>
      <c r="Z405" s="142"/>
      <c r="AA405" s="142"/>
      <c r="AB405" s="142"/>
      <c r="AC405" s="142"/>
      <c r="AD405" s="143"/>
    </row>
    <row r="406" spans="1:30">
      <c r="A406" s="77"/>
      <c r="B406" s="97"/>
      <c r="C406" s="98"/>
      <c r="D406" s="99"/>
      <c r="E406" s="99"/>
      <c r="F406" s="99"/>
      <c r="G406" s="99"/>
      <c r="H406" s="99"/>
      <c r="I406" s="98"/>
      <c r="J406" s="98"/>
      <c r="K406" s="99"/>
      <c r="L406" s="99"/>
      <c r="M406" s="99"/>
      <c r="N406" s="98"/>
      <c r="O406" s="98"/>
      <c r="P406" s="100"/>
      <c r="Q406" s="99"/>
      <c r="R406" s="99"/>
      <c r="Y406" s="137"/>
      <c r="AD406" s="137"/>
    </row>
    <row r="407" spans="1:30">
      <c r="A407" s="77"/>
      <c r="B407" s="97"/>
      <c r="C407" s="98"/>
      <c r="D407" s="99"/>
      <c r="E407" s="99"/>
      <c r="F407" s="99"/>
      <c r="G407" s="99"/>
      <c r="H407" s="99"/>
      <c r="I407" s="98"/>
      <c r="J407" s="98"/>
      <c r="K407" s="99"/>
      <c r="L407" s="99"/>
      <c r="M407" s="99"/>
      <c r="N407" s="98"/>
      <c r="O407" s="98"/>
      <c r="P407" s="100"/>
      <c r="Q407" s="99"/>
      <c r="R407" s="99"/>
      <c r="S407" s="142"/>
      <c r="T407" s="142"/>
      <c r="U407" s="142"/>
      <c r="V407" s="142"/>
      <c r="W407" s="142"/>
      <c r="X407" s="142"/>
      <c r="Y407" s="143"/>
      <c r="Z407" s="142"/>
      <c r="AA407" s="142"/>
      <c r="AB407" s="142"/>
      <c r="AC407" s="142"/>
      <c r="AD407" s="143"/>
    </row>
    <row r="408" spans="1:30">
      <c r="A408" s="77"/>
      <c r="B408" s="97"/>
      <c r="C408" s="98"/>
      <c r="D408" s="99"/>
      <c r="E408" s="99"/>
      <c r="F408" s="99"/>
      <c r="G408" s="99"/>
      <c r="H408" s="99"/>
      <c r="I408" s="98"/>
      <c r="J408" s="98"/>
      <c r="K408" s="99"/>
      <c r="L408" s="99"/>
      <c r="M408" s="99"/>
      <c r="N408" s="98"/>
      <c r="O408" s="98"/>
      <c r="P408" s="100"/>
      <c r="Q408" s="99"/>
      <c r="R408" s="99"/>
      <c r="Y408" s="137"/>
      <c r="AD408" s="137"/>
    </row>
    <row r="409" spans="1:30">
      <c r="A409" s="77"/>
      <c r="B409" s="97"/>
      <c r="C409" s="98"/>
      <c r="D409" s="99"/>
      <c r="E409" s="99"/>
      <c r="F409" s="99"/>
      <c r="G409" s="99"/>
      <c r="H409" s="99"/>
      <c r="I409" s="98"/>
      <c r="J409" s="98"/>
      <c r="K409" s="99"/>
      <c r="L409" s="99"/>
      <c r="M409" s="99"/>
      <c r="N409" s="98"/>
      <c r="O409" s="98"/>
      <c r="P409" s="100"/>
      <c r="Q409" s="99"/>
      <c r="R409" s="99"/>
      <c r="S409" s="142"/>
      <c r="T409" s="142"/>
      <c r="U409" s="142"/>
      <c r="V409" s="142"/>
      <c r="W409" s="142"/>
      <c r="X409" s="142"/>
      <c r="Y409" s="143"/>
      <c r="Z409" s="142"/>
      <c r="AA409" s="142"/>
      <c r="AB409" s="142"/>
      <c r="AC409" s="142"/>
      <c r="AD409" s="143"/>
    </row>
    <row r="410" spans="1:30">
      <c r="A410" s="77"/>
      <c r="B410" s="97"/>
      <c r="C410" s="98"/>
      <c r="D410" s="99"/>
      <c r="E410" s="99"/>
      <c r="F410" s="99"/>
      <c r="G410" s="99"/>
      <c r="H410" s="99"/>
      <c r="I410" s="98"/>
      <c r="J410" s="98"/>
      <c r="K410" s="99"/>
      <c r="L410" s="99"/>
      <c r="M410" s="99"/>
      <c r="N410" s="98"/>
      <c r="O410" s="98"/>
      <c r="P410" s="100"/>
      <c r="Q410" s="99"/>
      <c r="R410" s="99"/>
      <c r="Y410" s="137"/>
      <c r="AD410" s="137"/>
    </row>
    <row r="411" spans="1:30">
      <c r="A411" s="77"/>
      <c r="B411" s="97"/>
      <c r="C411" s="98"/>
      <c r="D411" s="99"/>
      <c r="E411" s="99"/>
      <c r="F411" s="99"/>
      <c r="G411" s="99"/>
      <c r="H411" s="99"/>
      <c r="I411" s="98"/>
      <c r="J411" s="98"/>
      <c r="K411" s="99"/>
      <c r="L411" s="99"/>
      <c r="M411" s="99"/>
      <c r="N411" s="98"/>
      <c r="O411" s="98"/>
      <c r="P411" s="100"/>
      <c r="Q411" s="99"/>
      <c r="R411" s="99"/>
      <c r="S411" s="142"/>
      <c r="T411" s="142"/>
      <c r="U411" s="142"/>
      <c r="V411" s="142"/>
      <c r="W411" s="142"/>
      <c r="X411" s="142"/>
      <c r="Y411" s="143"/>
      <c r="Z411" s="142"/>
      <c r="AA411" s="142"/>
      <c r="AB411" s="142"/>
      <c r="AC411" s="142"/>
      <c r="AD411" s="143"/>
    </row>
    <row r="412" spans="1:30">
      <c r="A412" s="77"/>
      <c r="B412" s="97"/>
      <c r="C412" s="98"/>
      <c r="D412" s="99"/>
      <c r="E412" s="99"/>
      <c r="F412" s="99"/>
      <c r="G412" s="99"/>
      <c r="H412" s="99"/>
      <c r="I412" s="98"/>
      <c r="J412" s="98"/>
      <c r="K412" s="99"/>
      <c r="L412" s="99"/>
      <c r="M412" s="99"/>
      <c r="N412" s="98"/>
      <c r="O412" s="98"/>
      <c r="P412" s="100"/>
      <c r="Q412" s="99"/>
      <c r="R412" s="99"/>
      <c r="Y412" s="137"/>
      <c r="AD412" s="137"/>
    </row>
    <row r="413" spans="1:30">
      <c r="A413" s="77"/>
      <c r="B413" s="97"/>
      <c r="C413" s="98"/>
      <c r="D413" s="99"/>
      <c r="E413" s="99"/>
      <c r="F413" s="99"/>
      <c r="G413" s="99"/>
      <c r="H413" s="99"/>
      <c r="I413" s="98"/>
      <c r="J413" s="98"/>
      <c r="K413" s="99"/>
      <c r="L413" s="99"/>
      <c r="M413" s="99"/>
      <c r="N413" s="98"/>
      <c r="O413" s="98"/>
      <c r="P413" s="100"/>
      <c r="Q413" s="99"/>
      <c r="R413" s="99"/>
      <c r="S413" s="142"/>
      <c r="T413" s="142"/>
      <c r="U413" s="142"/>
      <c r="V413" s="142"/>
      <c r="W413" s="142"/>
      <c r="X413" s="142"/>
      <c r="Y413" s="143"/>
      <c r="Z413" s="142"/>
      <c r="AA413" s="142"/>
      <c r="AB413" s="142"/>
      <c r="AC413" s="142"/>
      <c r="AD413" s="143"/>
    </row>
    <row r="414" spans="1:30">
      <c r="A414" s="77"/>
      <c r="B414" s="97"/>
      <c r="C414" s="98"/>
      <c r="D414" s="99"/>
      <c r="E414" s="99"/>
      <c r="F414" s="99"/>
      <c r="G414" s="99"/>
      <c r="H414" s="99"/>
      <c r="I414" s="98"/>
      <c r="J414" s="98"/>
      <c r="K414" s="99"/>
      <c r="L414" s="99"/>
      <c r="M414" s="99"/>
      <c r="N414" s="98"/>
      <c r="O414" s="98"/>
      <c r="P414" s="100"/>
      <c r="Q414" s="99"/>
      <c r="R414" s="99"/>
      <c r="Y414" s="137"/>
      <c r="AD414" s="137"/>
    </row>
    <row r="415" spans="1:30">
      <c r="A415" s="77"/>
      <c r="B415" s="97"/>
      <c r="C415" s="98"/>
      <c r="D415" s="99"/>
      <c r="E415" s="99"/>
      <c r="F415" s="99"/>
      <c r="G415" s="99"/>
      <c r="H415" s="99"/>
      <c r="I415" s="98"/>
      <c r="J415" s="98"/>
      <c r="K415" s="99"/>
      <c r="L415" s="99"/>
      <c r="M415" s="99"/>
      <c r="N415" s="98"/>
      <c r="O415" s="98"/>
      <c r="P415" s="100"/>
      <c r="Q415" s="99"/>
      <c r="R415" s="99"/>
      <c r="S415" s="142"/>
      <c r="T415" s="142"/>
      <c r="U415" s="142"/>
      <c r="V415" s="142"/>
      <c r="W415" s="142"/>
      <c r="X415" s="142"/>
      <c r="Y415" s="143"/>
      <c r="Z415" s="142"/>
      <c r="AA415" s="142"/>
      <c r="AB415" s="142"/>
      <c r="AC415" s="142"/>
      <c r="AD415" s="143"/>
    </row>
    <row r="416" spans="1:30">
      <c r="A416" s="77"/>
      <c r="B416" s="97"/>
      <c r="C416" s="98"/>
      <c r="D416" s="99"/>
      <c r="E416" s="99"/>
      <c r="F416" s="99"/>
      <c r="G416" s="99"/>
      <c r="H416" s="99"/>
      <c r="I416" s="98"/>
      <c r="J416" s="98"/>
      <c r="K416" s="99"/>
      <c r="L416" s="99"/>
      <c r="M416" s="99"/>
      <c r="N416" s="98"/>
      <c r="O416" s="98"/>
      <c r="P416" s="100"/>
      <c r="Q416" s="99"/>
      <c r="R416" s="99"/>
      <c r="Y416" s="137"/>
      <c r="AD416" s="137"/>
    </row>
    <row r="417" spans="1:31">
      <c r="A417" s="77"/>
      <c r="B417" s="97"/>
      <c r="C417" s="98"/>
      <c r="D417" s="99"/>
      <c r="E417" s="99"/>
      <c r="F417" s="99"/>
      <c r="G417" s="99"/>
      <c r="H417" s="99"/>
      <c r="I417" s="98"/>
      <c r="J417" s="98"/>
      <c r="K417" s="99"/>
      <c r="L417" s="99"/>
      <c r="M417" s="99"/>
      <c r="N417" s="98"/>
      <c r="O417" s="98"/>
      <c r="P417" s="100"/>
      <c r="Q417" s="99"/>
      <c r="R417" s="99"/>
      <c r="S417" s="142"/>
      <c r="T417" s="142"/>
      <c r="U417" s="142"/>
      <c r="V417" s="142"/>
      <c r="W417" s="142"/>
      <c r="X417" s="142"/>
      <c r="Y417" s="143"/>
      <c r="Z417" s="142"/>
      <c r="AA417" s="142"/>
      <c r="AB417" s="142"/>
      <c r="AC417" s="142"/>
      <c r="AD417" s="143"/>
    </row>
    <row r="418" spans="1:31">
      <c r="A418" s="77"/>
      <c r="B418" s="97"/>
      <c r="C418" s="98"/>
      <c r="D418" s="99"/>
      <c r="E418" s="99"/>
      <c r="F418" s="99"/>
      <c r="G418" s="99"/>
      <c r="H418" s="99"/>
      <c r="I418" s="98"/>
      <c r="J418" s="98"/>
      <c r="K418" s="99"/>
      <c r="L418" s="99"/>
      <c r="M418" s="99"/>
      <c r="N418" s="98"/>
      <c r="O418" s="98"/>
      <c r="P418" s="100"/>
      <c r="Q418" s="99"/>
      <c r="R418" s="99"/>
      <c r="Y418" s="137"/>
      <c r="AD418" s="137"/>
    </row>
    <row r="419" spans="1:31">
      <c r="A419" s="77"/>
      <c r="B419" s="97"/>
      <c r="C419" s="98"/>
      <c r="D419" s="99"/>
      <c r="E419" s="99"/>
      <c r="F419" s="99"/>
      <c r="G419" s="99"/>
      <c r="H419" s="99"/>
      <c r="I419" s="98"/>
      <c r="J419" s="98"/>
      <c r="K419" s="99"/>
      <c r="L419" s="99"/>
      <c r="M419" s="99"/>
      <c r="N419" s="98"/>
      <c r="O419" s="98"/>
      <c r="P419" s="100"/>
      <c r="Q419" s="99"/>
      <c r="R419" s="99"/>
      <c r="S419" s="142"/>
      <c r="T419" s="142"/>
      <c r="U419" s="142"/>
      <c r="V419" s="142"/>
      <c r="W419" s="142"/>
      <c r="X419" s="142"/>
      <c r="Y419" s="143"/>
      <c r="Z419" s="142"/>
      <c r="AA419" s="142"/>
      <c r="AB419" s="142"/>
      <c r="AC419" s="142"/>
      <c r="AD419" s="143"/>
    </row>
    <row r="420" spans="1:31">
      <c r="A420" s="77"/>
      <c r="B420" s="97"/>
      <c r="C420" s="98"/>
      <c r="D420" s="99"/>
      <c r="E420" s="99"/>
      <c r="F420" s="99"/>
      <c r="G420" s="99"/>
      <c r="H420" s="99"/>
      <c r="I420" s="98"/>
      <c r="J420" s="98"/>
      <c r="K420" s="99"/>
      <c r="L420" s="99"/>
      <c r="M420" s="99"/>
      <c r="N420" s="98"/>
      <c r="O420" s="98"/>
      <c r="P420" s="100"/>
      <c r="Q420" s="99"/>
      <c r="R420" s="99"/>
      <c r="Y420" s="137"/>
      <c r="AD420" s="137"/>
    </row>
    <row r="421" spans="1:31" ht="13.5" thickBot="1">
      <c r="A421" s="77"/>
      <c r="B421" s="97"/>
      <c r="C421" s="98"/>
      <c r="D421" s="99"/>
      <c r="E421" s="99"/>
      <c r="F421" s="99"/>
      <c r="G421" s="99"/>
      <c r="H421" s="99"/>
      <c r="I421" s="98"/>
      <c r="J421" s="98"/>
      <c r="K421" s="99"/>
      <c r="L421" s="99"/>
      <c r="M421" s="99"/>
      <c r="N421" s="98"/>
      <c r="O421" s="98"/>
      <c r="P421" s="100"/>
      <c r="Q421" s="99"/>
      <c r="R421" s="99"/>
      <c r="S421" s="111"/>
      <c r="T421" s="111"/>
      <c r="U421" s="111"/>
      <c r="V421" s="111"/>
      <c r="W421" s="111"/>
      <c r="X421" s="111"/>
      <c r="Y421" s="168"/>
      <c r="Z421" s="111"/>
      <c r="AA421" s="111"/>
      <c r="AB421" s="111"/>
      <c r="AC421" s="111"/>
      <c r="AD421" s="168"/>
    </row>
    <row r="422" spans="1:31">
      <c r="A422" s="85"/>
      <c r="B422" s="72"/>
      <c r="C422" s="90"/>
      <c r="D422" s="91"/>
      <c r="E422" s="91"/>
      <c r="F422" s="91"/>
      <c r="G422" s="91"/>
      <c r="H422" s="91"/>
      <c r="I422" s="90"/>
      <c r="J422" s="90"/>
      <c r="K422" s="91"/>
      <c r="L422" s="91"/>
      <c r="M422" s="91"/>
      <c r="N422" s="90"/>
      <c r="O422" s="90"/>
      <c r="P422" s="92"/>
      <c r="Q422" s="99"/>
      <c r="R422" s="99"/>
      <c r="S422" s="136"/>
      <c r="Y422" s="137"/>
      <c r="AD422" s="137"/>
    </row>
    <row r="423" spans="1:31">
      <c r="A423" s="77"/>
      <c r="B423" s="97"/>
      <c r="C423" s="98"/>
      <c r="D423" s="99"/>
      <c r="E423" s="99"/>
      <c r="F423" s="99"/>
      <c r="G423" s="99"/>
      <c r="H423" s="99"/>
      <c r="I423" s="98"/>
      <c r="J423" s="98"/>
      <c r="K423" s="99"/>
      <c r="L423" s="99"/>
      <c r="M423" s="99"/>
      <c r="N423" s="98"/>
      <c r="O423" s="98"/>
      <c r="P423" s="100"/>
      <c r="Q423" s="99"/>
      <c r="R423" s="99"/>
      <c r="S423" s="142"/>
      <c r="T423" s="142"/>
      <c r="U423" s="142"/>
      <c r="V423" s="142"/>
      <c r="W423" s="142"/>
      <c r="X423" s="142"/>
      <c r="Y423" s="143"/>
      <c r="Z423" s="142"/>
      <c r="AA423" s="142"/>
      <c r="AB423" s="142"/>
      <c r="AC423" s="142"/>
      <c r="AD423" s="143"/>
      <c r="AE423" s="112"/>
    </row>
    <row r="424" spans="1:31">
      <c r="A424" s="77"/>
      <c r="B424" s="97"/>
      <c r="C424" s="98"/>
      <c r="D424" s="99"/>
      <c r="E424" s="99"/>
      <c r="F424" s="99"/>
      <c r="G424" s="99"/>
      <c r="H424" s="99"/>
      <c r="I424" s="98"/>
      <c r="J424" s="98"/>
      <c r="K424" s="99"/>
      <c r="L424" s="99"/>
      <c r="M424" s="99"/>
      <c r="N424" s="98"/>
      <c r="O424" s="98"/>
      <c r="P424" s="100"/>
      <c r="Q424" s="99"/>
      <c r="R424" s="99"/>
      <c r="Y424" s="137"/>
      <c r="AD424" s="137"/>
    </row>
    <row r="425" spans="1:31">
      <c r="A425" s="77"/>
      <c r="B425" s="97"/>
      <c r="C425" s="98"/>
      <c r="D425" s="99"/>
      <c r="E425" s="99"/>
      <c r="F425" s="99"/>
      <c r="G425" s="99"/>
      <c r="H425" s="99"/>
      <c r="I425" s="98"/>
      <c r="J425" s="98"/>
      <c r="K425" s="99"/>
      <c r="L425" s="99"/>
      <c r="M425" s="99"/>
      <c r="N425" s="98"/>
      <c r="O425" s="98"/>
      <c r="P425" s="100"/>
      <c r="Q425" s="99"/>
      <c r="R425" s="99"/>
      <c r="S425" s="142"/>
      <c r="T425" s="142"/>
      <c r="U425" s="142"/>
      <c r="V425" s="142"/>
      <c r="W425" s="142"/>
      <c r="X425" s="142"/>
      <c r="Y425" s="143"/>
      <c r="Z425" s="142"/>
      <c r="AA425" s="142"/>
      <c r="AB425" s="142"/>
      <c r="AC425" s="142"/>
      <c r="AD425" s="143"/>
    </row>
    <row r="426" spans="1:31">
      <c r="A426" s="77"/>
      <c r="B426" s="97"/>
      <c r="C426" s="98"/>
      <c r="D426" s="99"/>
      <c r="E426" s="99"/>
      <c r="F426" s="99"/>
      <c r="G426" s="99"/>
      <c r="H426" s="99"/>
      <c r="I426" s="98"/>
      <c r="J426" s="98"/>
      <c r="K426" s="99"/>
      <c r="L426" s="99"/>
      <c r="M426" s="99"/>
      <c r="N426" s="98"/>
      <c r="O426" s="98"/>
      <c r="P426" s="100"/>
      <c r="Q426" s="99"/>
      <c r="R426" s="99"/>
      <c r="Y426" s="137"/>
      <c r="AD426" s="137"/>
    </row>
    <row r="427" spans="1:31">
      <c r="A427" s="77"/>
      <c r="B427" s="97"/>
      <c r="C427" s="98"/>
      <c r="D427" s="99"/>
      <c r="E427" s="99"/>
      <c r="F427" s="99"/>
      <c r="G427" s="99"/>
      <c r="H427" s="99"/>
      <c r="I427" s="98"/>
      <c r="J427" s="98"/>
      <c r="K427" s="99"/>
      <c r="L427" s="99"/>
      <c r="M427" s="99"/>
      <c r="N427" s="98"/>
      <c r="O427" s="98"/>
      <c r="P427" s="100"/>
      <c r="Q427" s="99"/>
      <c r="R427" s="99"/>
      <c r="S427" s="142"/>
      <c r="T427" s="142"/>
      <c r="U427" s="142"/>
      <c r="V427" s="142"/>
      <c r="W427" s="142"/>
      <c r="X427" s="142"/>
      <c r="Y427" s="143"/>
      <c r="Z427" s="142"/>
      <c r="AA427" s="142"/>
      <c r="AB427" s="142"/>
      <c r="AC427" s="142"/>
      <c r="AD427" s="143"/>
    </row>
    <row r="428" spans="1:31">
      <c r="A428" s="77"/>
      <c r="B428" s="97"/>
      <c r="C428" s="98"/>
      <c r="D428" s="99"/>
      <c r="E428" s="99"/>
      <c r="F428" s="99"/>
      <c r="G428" s="99"/>
      <c r="H428" s="99"/>
      <c r="I428" s="98"/>
      <c r="J428" s="98"/>
      <c r="K428" s="99"/>
      <c r="L428" s="99"/>
      <c r="M428" s="99"/>
      <c r="N428" s="98"/>
      <c r="O428" s="98"/>
      <c r="P428" s="100"/>
      <c r="Q428" s="99"/>
      <c r="R428" s="99"/>
      <c r="Y428" s="137"/>
      <c r="AD428" s="137"/>
    </row>
    <row r="429" spans="1:31">
      <c r="A429" s="77"/>
      <c r="B429" s="97"/>
      <c r="C429" s="98"/>
      <c r="D429" s="99"/>
      <c r="E429" s="99"/>
      <c r="F429" s="99"/>
      <c r="G429" s="99"/>
      <c r="H429" s="99"/>
      <c r="I429" s="98"/>
      <c r="J429" s="98"/>
      <c r="K429" s="99"/>
      <c r="L429" s="99"/>
      <c r="M429" s="99"/>
      <c r="N429" s="98"/>
      <c r="O429" s="98"/>
      <c r="P429" s="100"/>
      <c r="Q429" s="99"/>
      <c r="R429" s="99"/>
      <c r="S429" s="142"/>
      <c r="T429" s="142"/>
      <c r="U429" s="142"/>
      <c r="V429" s="142"/>
      <c r="W429" s="142"/>
      <c r="X429" s="142"/>
      <c r="Y429" s="143"/>
      <c r="Z429" s="142"/>
      <c r="AA429" s="142"/>
      <c r="AB429" s="142"/>
      <c r="AC429" s="142"/>
      <c r="AD429" s="143"/>
    </row>
    <row r="430" spans="1:31">
      <c r="A430" s="77"/>
      <c r="B430" s="97"/>
      <c r="C430" s="98"/>
      <c r="D430" s="99"/>
      <c r="E430" s="99"/>
      <c r="F430" s="99"/>
      <c r="G430" s="99"/>
      <c r="H430" s="99"/>
      <c r="I430" s="98"/>
      <c r="J430" s="98"/>
      <c r="K430" s="99"/>
      <c r="L430" s="99"/>
      <c r="M430" s="99"/>
      <c r="N430" s="98"/>
      <c r="O430" s="98"/>
      <c r="P430" s="100"/>
      <c r="Q430" s="99"/>
      <c r="R430" s="99"/>
      <c r="Y430" s="137"/>
      <c r="AD430" s="137"/>
    </row>
    <row r="431" spans="1:31">
      <c r="A431" s="77"/>
      <c r="B431" s="97"/>
      <c r="C431" s="98"/>
      <c r="D431" s="99"/>
      <c r="E431" s="99"/>
      <c r="F431" s="99"/>
      <c r="G431" s="99"/>
      <c r="H431" s="99"/>
      <c r="I431" s="98"/>
      <c r="J431" s="98"/>
      <c r="K431" s="99"/>
      <c r="L431" s="99"/>
      <c r="M431" s="99"/>
      <c r="N431" s="98"/>
      <c r="O431" s="98"/>
      <c r="P431" s="100"/>
      <c r="Q431" s="99"/>
      <c r="R431" s="99"/>
      <c r="S431" s="142"/>
      <c r="T431" s="142"/>
      <c r="U431" s="142"/>
      <c r="V431" s="142"/>
      <c r="W431" s="142"/>
      <c r="X431" s="142"/>
      <c r="Y431" s="143"/>
      <c r="Z431" s="142"/>
      <c r="AA431" s="142"/>
      <c r="AB431" s="142"/>
      <c r="AC431" s="142"/>
      <c r="AD431" s="143"/>
    </row>
    <row r="432" spans="1:31">
      <c r="A432" s="77"/>
      <c r="B432" s="97"/>
      <c r="C432" s="98"/>
      <c r="D432" s="99"/>
      <c r="E432" s="99"/>
      <c r="F432" s="99"/>
      <c r="G432" s="99"/>
      <c r="H432" s="99"/>
      <c r="I432" s="98"/>
      <c r="J432" s="98"/>
      <c r="K432" s="99"/>
      <c r="L432" s="99"/>
      <c r="M432" s="99"/>
      <c r="N432" s="98"/>
      <c r="O432" s="98"/>
      <c r="P432" s="100"/>
      <c r="Q432" s="99"/>
      <c r="R432" s="99"/>
      <c r="Y432" s="137"/>
      <c r="AD432" s="137"/>
    </row>
    <row r="433" spans="1:30">
      <c r="A433" s="77"/>
      <c r="B433" s="97"/>
      <c r="C433" s="98"/>
      <c r="D433" s="99"/>
      <c r="E433" s="99"/>
      <c r="F433" s="99"/>
      <c r="G433" s="99"/>
      <c r="H433" s="99"/>
      <c r="I433" s="98"/>
      <c r="J433" s="98"/>
      <c r="K433" s="99"/>
      <c r="L433" s="99"/>
      <c r="M433" s="99"/>
      <c r="N433" s="98"/>
      <c r="O433" s="98"/>
      <c r="P433" s="100"/>
      <c r="Q433" s="99"/>
      <c r="R433" s="99"/>
      <c r="S433" s="142"/>
      <c r="T433" s="142"/>
      <c r="U433" s="142"/>
      <c r="V433" s="176"/>
      <c r="W433" s="142"/>
      <c r="X433" s="142"/>
      <c r="Y433" s="143"/>
      <c r="Z433" s="142"/>
      <c r="AA433" s="142"/>
      <c r="AB433" s="142"/>
      <c r="AC433" s="142"/>
      <c r="AD433" s="143"/>
    </row>
    <row r="434" spans="1:30">
      <c r="A434" s="77"/>
      <c r="B434" s="97"/>
      <c r="C434" s="98"/>
      <c r="D434" s="99"/>
      <c r="E434" s="99"/>
      <c r="F434" s="99"/>
      <c r="G434" s="99"/>
      <c r="H434" s="99"/>
      <c r="I434" s="98"/>
      <c r="J434" s="98"/>
      <c r="K434" s="99"/>
      <c r="L434" s="99"/>
      <c r="M434" s="99"/>
      <c r="N434" s="98"/>
      <c r="O434" s="98"/>
      <c r="P434" s="100"/>
      <c r="Q434" s="99"/>
      <c r="R434" s="99"/>
      <c r="Y434" s="137"/>
      <c r="AD434" s="137"/>
    </row>
    <row r="435" spans="1:30">
      <c r="A435" s="77"/>
      <c r="B435" s="97"/>
      <c r="C435" s="98"/>
      <c r="D435" s="99"/>
      <c r="E435" s="99"/>
      <c r="F435" s="99"/>
      <c r="G435" s="99"/>
      <c r="H435" s="99"/>
      <c r="I435" s="98"/>
      <c r="J435" s="98"/>
      <c r="K435" s="99"/>
      <c r="L435" s="99"/>
      <c r="M435" s="99"/>
      <c r="N435" s="98"/>
      <c r="O435" s="98"/>
      <c r="P435" s="100"/>
      <c r="Q435" s="99"/>
      <c r="R435" s="99"/>
      <c r="S435" s="142"/>
      <c r="T435" s="142"/>
      <c r="U435" s="142"/>
      <c r="V435" s="142"/>
      <c r="W435" s="142"/>
      <c r="X435" s="142"/>
      <c r="Y435" s="143"/>
      <c r="Z435" s="142"/>
      <c r="AA435" s="142"/>
      <c r="AB435" s="142"/>
      <c r="AC435" s="142"/>
      <c r="AD435" s="143"/>
    </row>
    <row r="436" spans="1:30">
      <c r="A436" s="77"/>
      <c r="B436" s="97"/>
      <c r="C436" s="98"/>
      <c r="D436" s="99"/>
      <c r="E436" s="99"/>
      <c r="F436" s="99"/>
      <c r="G436" s="99"/>
      <c r="H436" s="99"/>
      <c r="I436" s="98"/>
      <c r="J436" s="98"/>
      <c r="K436" s="99"/>
      <c r="L436" s="99"/>
      <c r="M436" s="99"/>
      <c r="N436" s="98"/>
      <c r="O436" s="98"/>
      <c r="P436" s="100"/>
      <c r="Q436" s="99"/>
      <c r="R436" s="99"/>
      <c r="Y436" s="137"/>
      <c r="AD436" s="137"/>
    </row>
    <row r="437" spans="1:30">
      <c r="A437" s="77"/>
      <c r="B437" s="97"/>
      <c r="C437" s="98"/>
      <c r="D437" s="99"/>
      <c r="E437" s="99"/>
      <c r="F437" s="99"/>
      <c r="G437" s="99"/>
      <c r="H437" s="99"/>
      <c r="I437" s="98"/>
      <c r="J437" s="98"/>
      <c r="K437" s="99"/>
      <c r="L437" s="99"/>
      <c r="M437" s="99"/>
      <c r="N437" s="98"/>
      <c r="O437" s="98"/>
      <c r="P437" s="100"/>
      <c r="Q437" s="99"/>
      <c r="R437" s="99"/>
      <c r="S437" s="142"/>
      <c r="T437" s="142"/>
      <c r="U437" s="142"/>
      <c r="V437" s="142"/>
      <c r="W437" s="142"/>
      <c r="X437" s="142"/>
      <c r="Y437" s="143"/>
      <c r="Z437" s="142"/>
      <c r="AA437" s="142"/>
      <c r="AB437" s="142"/>
      <c r="AC437" s="142"/>
      <c r="AD437" s="143"/>
    </row>
    <row r="438" spans="1:30">
      <c r="A438" s="77"/>
      <c r="B438" s="97"/>
      <c r="C438" s="98"/>
      <c r="D438" s="99"/>
      <c r="E438" s="99"/>
      <c r="F438" s="99"/>
      <c r="G438" s="99"/>
      <c r="H438" s="99"/>
      <c r="I438" s="98"/>
      <c r="J438" s="98"/>
      <c r="K438" s="99"/>
      <c r="L438" s="99"/>
      <c r="M438" s="99"/>
      <c r="N438" s="98"/>
      <c r="O438" s="98"/>
      <c r="P438" s="100"/>
      <c r="Q438" s="99"/>
      <c r="R438" s="99"/>
      <c r="Y438" s="137"/>
      <c r="AD438" s="137"/>
    </row>
    <row r="439" spans="1:30">
      <c r="A439" s="77"/>
      <c r="B439" s="97"/>
      <c r="C439" s="98"/>
      <c r="D439" s="99"/>
      <c r="E439" s="99"/>
      <c r="F439" s="99"/>
      <c r="G439" s="99"/>
      <c r="H439" s="99"/>
      <c r="I439" s="98"/>
      <c r="J439" s="98"/>
      <c r="K439" s="99"/>
      <c r="L439" s="99"/>
      <c r="M439" s="99"/>
      <c r="N439" s="98"/>
      <c r="O439" s="98"/>
      <c r="P439" s="100"/>
      <c r="Q439" s="99"/>
      <c r="R439" s="99"/>
      <c r="S439" s="142"/>
      <c r="T439" s="142"/>
      <c r="U439" s="142"/>
      <c r="V439" s="142"/>
      <c r="W439" s="142"/>
      <c r="X439" s="142"/>
      <c r="Y439" s="143"/>
      <c r="Z439" s="142"/>
      <c r="AA439" s="142"/>
      <c r="AB439" s="142"/>
      <c r="AC439" s="142"/>
      <c r="AD439" s="143"/>
    </row>
    <row r="440" spans="1:30">
      <c r="A440" s="77"/>
      <c r="B440" s="97"/>
      <c r="C440" s="98"/>
      <c r="D440" s="99"/>
      <c r="E440" s="99"/>
      <c r="F440" s="99"/>
      <c r="G440" s="99"/>
      <c r="H440" s="99"/>
      <c r="I440" s="98"/>
      <c r="J440" s="98"/>
      <c r="K440" s="99"/>
      <c r="L440" s="99"/>
      <c r="M440" s="99"/>
      <c r="N440" s="98"/>
      <c r="O440" s="98"/>
      <c r="P440" s="100"/>
      <c r="Q440" s="99"/>
      <c r="R440" s="99"/>
      <c r="Y440" s="137"/>
      <c r="AD440" s="137"/>
    </row>
    <row r="441" spans="1:30">
      <c r="A441" s="77"/>
      <c r="B441" s="97"/>
      <c r="C441" s="98"/>
      <c r="D441" s="99"/>
      <c r="E441" s="99"/>
      <c r="F441" s="99"/>
      <c r="G441" s="99"/>
      <c r="H441" s="99"/>
      <c r="I441" s="98"/>
      <c r="J441" s="98"/>
      <c r="K441" s="99"/>
      <c r="L441" s="99"/>
      <c r="M441" s="99"/>
      <c r="N441" s="98"/>
      <c r="O441" s="98"/>
      <c r="P441" s="100"/>
      <c r="Q441" s="99"/>
      <c r="R441" s="99"/>
      <c r="S441" s="142"/>
      <c r="T441" s="142"/>
      <c r="U441" s="142"/>
      <c r="V441" s="142"/>
      <c r="W441" s="142"/>
      <c r="X441" s="142"/>
      <c r="Y441" s="143"/>
      <c r="Z441" s="142"/>
      <c r="AA441" s="142"/>
      <c r="AB441" s="142"/>
      <c r="AC441" s="142"/>
      <c r="AD441" s="143"/>
    </row>
    <row r="442" spans="1:30">
      <c r="A442" s="77"/>
      <c r="B442" s="97"/>
      <c r="C442" s="98"/>
      <c r="D442" s="99"/>
      <c r="E442" s="99"/>
      <c r="F442" s="99"/>
      <c r="G442" s="99"/>
      <c r="H442" s="99"/>
      <c r="I442" s="98"/>
      <c r="J442" s="98"/>
      <c r="K442" s="99"/>
      <c r="L442" s="99"/>
      <c r="M442" s="99"/>
      <c r="N442" s="98"/>
      <c r="O442" s="98"/>
      <c r="P442" s="100"/>
      <c r="Q442" s="99"/>
      <c r="R442" s="99"/>
      <c r="Y442" s="137"/>
      <c r="AD442" s="137"/>
    </row>
    <row r="443" spans="1:30">
      <c r="A443" s="77"/>
      <c r="B443" s="97"/>
      <c r="C443" s="98"/>
      <c r="D443" s="99"/>
      <c r="E443" s="99"/>
      <c r="F443" s="99"/>
      <c r="G443" s="99"/>
      <c r="H443" s="99"/>
      <c r="I443" s="98"/>
      <c r="J443" s="98"/>
      <c r="K443" s="99"/>
      <c r="L443" s="99"/>
      <c r="M443" s="99"/>
      <c r="N443" s="98"/>
      <c r="O443" s="98"/>
      <c r="P443" s="100"/>
      <c r="Q443" s="99"/>
      <c r="R443" s="99"/>
      <c r="S443" s="142"/>
      <c r="T443" s="142"/>
      <c r="U443" s="142"/>
      <c r="V443" s="142"/>
      <c r="W443" s="142"/>
      <c r="X443" s="142"/>
      <c r="Y443" s="143"/>
      <c r="Z443" s="142"/>
      <c r="AA443" s="142"/>
      <c r="AB443" s="142"/>
      <c r="AC443" s="142"/>
      <c r="AD443" s="143"/>
    </row>
    <row r="444" spans="1:30">
      <c r="A444" s="77"/>
      <c r="B444" s="97"/>
      <c r="C444" s="98"/>
      <c r="D444" s="99"/>
      <c r="E444" s="99"/>
      <c r="F444" s="99"/>
      <c r="G444" s="99"/>
      <c r="H444" s="99"/>
      <c r="I444" s="98"/>
      <c r="J444" s="98"/>
      <c r="K444" s="99"/>
      <c r="L444" s="99"/>
      <c r="M444" s="99"/>
      <c r="N444" s="98"/>
      <c r="O444" s="98"/>
      <c r="P444" s="100"/>
      <c r="Q444" s="99"/>
      <c r="R444" s="99"/>
      <c r="Y444" s="137"/>
      <c r="AD444" s="137"/>
    </row>
    <row r="445" spans="1:30">
      <c r="A445" s="77"/>
      <c r="B445" s="97"/>
      <c r="C445" s="98"/>
      <c r="D445" s="99"/>
      <c r="E445" s="99"/>
      <c r="F445" s="99"/>
      <c r="G445" s="99"/>
      <c r="H445" s="99"/>
      <c r="I445" s="98"/>
      <c r="J445" s="98"/>
      <c r="K445" s="99"/>
      <c r="L445" s="99"/>
      <c r="M445" s="99"/>
      <c r="N445" s="98"/>
      <c r="O445" s="98"/>
      <c r="P445" s="100"/>
      <c r="Q445" s="99"/>
      <c r="R445" s="99"/>
      <c r="S445" s="142"/>
      <c r="T445" s="142"/>
      <c r="U445" s="142"/>
      <c r="V445" s="142"/>
      <c r="W445" s="142"/>
      <c r="X445" s="142"/>
      <c r="Y445" s="143"/>
      <c r="Z445" s="142"/>
      <c r="AA445" s="142"/>
      <c r="AB445" s="142"/>
      <c r="AC445" s="142"/>
      <c r="AD445" s="143"/>
    </row>
    <row r="446" spans="1:30">
      <c r="A446" s="77"/>
      <c r="B446" s="97"/>
      <c r="C446" s="98"/>
      <c r="D446" s="99"/>
      <c r="E446" s="99"/>
      <c r="F446" s="99"/>
      <c r="G446" s="99"/>
      <c r="H446" s="99"/>
      <c r="I446" s="98"/>
      <c r="J446" s="98"/>
      <c r="K446" s="99"/>
      <c r="L446" s="99"/>
      <c r="M446" s="99"/>
      <c r="N446" s="98"/>
      <c r="O446" s="98"/>
      <c r="P446" s="100"/>
      <c r="Q446" s="99"/>
      <c r="R446" s="99"/>
      <c r="Y446" s="137"/>
      <c r="AD446" s="137"/>
    </row>
    <row r="447" spans="1:30">
      <c r="A447" s="77"/>
      <c r="B447" s="97"/>
      <c r="C447" s="98"/>
      <c r="D447" s="99"/>
      <c r="E447" s="99"/>
      <c r="F447" s="99"/>
      <c r="G447" s="99"/>
      <c r="H447" s="99"/>
      <c r="I447" s="98"/>
      <c r="J447" s="98"/>
      <c r="K447" s="99"/>
      <c r="L447" s="99"/>
      <c r="M447" s="99"/>
      <c r="N447" s="98"/>
      <c r="O447" s="98"/>
      <c r="P447" s="100"/>
      <c r="Q447" s="99"/>
      <c r="R447" s="99"/>
      <c r="S447" s="142"/>
      <c r="T447" s="142"/>
      <c r="U447" s="142"/>
      <c r="V447" s="176"/>
      <c r="W447" s="142"/>
      <c r="X447" s="176"/>
      <c r="Y447" s="143"/>
      <c r="Z447" s="142"/>
      <c r="AA447" s="142"/>
      <c r="AB447" s="142"/>
      <c r="AC447" s="142"/>
      <c r="AD447" s="143"/>
    </row>
    <row r="448" spans="1:30">
      <c r="A448" s="77"/>
      <c r="B448" s="97"/>
      <c r="C448" s="98"/>
      <c r="D448" s="99"/>
      <c r="E448" s="99"/>
      <c r="F448" s="99"/>
      <c r="G448" s="99"/>
      <c r="H448" s="99"/>
      <c r="I448" s="98"/>
      <c r="J448" s="98"/>
      <c r="K448" s="99"/>
      <c r="L448" s="99"/>
      <c r="M448" s="99"/>
      <c r="N448" s="98"/>
      <c r="O448" s="98"/>
      <c r="P448" s="100"/>
      <c r="Q448" s="99"/>
      <c r="R448" s="99"/>
      <c r="Y448" s="137"/>
      <c r="AD448" s="137"/>
    </row>
    <row r="449" spans="1:30">
      <c r="A449" s="77"/>
      <c r="B449" s="97"/>
      <c r="C449" s="98"/>
      <c r="D449" s="99"/>
      <c r="E449" s="99"/>
      <c r="F449" s="99"/>
      <c r="G449" s="99"/>
      <c r="H449" s="99"/>
      <c r="I449" s="98"/>
      <c r="J449" s="98"/>
      <c r="K449" s="99"/>
      <c r="L449" s="99"/>
      <c r="M449" s="99"/>
      <c r="N449" s="98"/>
      <c r="O449" s="98"/>
      <c r="P449" s="100"/>
      <c r="Q449" s="99"/>
      <c r="R449" s="99"/>
      <c r="S449" s="142"/>
      <c r="T449" s="142"/>
      <c r="U449" s="142"/>
      <c r="V449" s="176"/>
      <c r="W449" s="142"/>
      <c r="X449" s="142"/>
      <c r="Y449" s="143"/>
      <c r="Z449" s="142"/>
      <c r="AA449" s="142"/>
      <c r="AB449" s="142"/>
      <c r="AC449" s="142"/>
      <c r="AD449" s="143"/>
    </row>
    <row r="450" spans="1:30">
      <c r="A450" s="77"/>
      <c r="B450" s="97"/>
      <c r="C450" s="98"/>
      <c r="D450" s="99"/>
      <c r="E450" s="99"/>
      <c r="F450" s="99"/>
      <c r="G450" s="99"/>
      <c r="H450" s="99"/>
      <c r="I450" s="98"/>
      <c r="J450" s="98"/>
      <c r="K450" s="99"/>
      <c r="L450" s="99"/>
      <c r="M450" s="99"/>
      <c r="N450" s="98"/>
      <c r="O450" s="98"/>
      <c r="P450" s="100"/>
      <c r="Q450" s="99"/>
      <c r="R450" s="99"/>
      <c r="Y450" s="137"/>
      <c r="AD450" s="137"/>
    </row>
    <row r="451" spans="1:30">
      <c r="A451" s="77"/>
      <c r="B451" s="97"/>
      <c r="C451" s="98"/>
      <c r="D451" s="99"/>
      <c r="E451" s="99"/>
      <c r="F451" s="99"/>
      <c r="G451" s="99"/>
      <c r="H451" s="99"/>
      <c r="I451" s="98"/>
      <c r="J451" s="98"/>
      <c r="K451" s="99"/>
      <c r="L451" s="99"/>
      <c r="M451" s="99"/>
      <c r="N451" s="98"/>
      <c r="O451" s="98"/>
      <c r="P451" s="100"/>
      <c r="Q451" s="99"/>
      <c r="R451" s="99"/>
      <c r="S451" s="142"/>
      <c r="T451" s="142"/>
      <c r="U451" s="142"/>
      <c r="V451" s="142"/>
      <c r="W451" s="142"/>
      <c r="X451" s="142"/>
      <c r="Y451" s="143"/>
      <c r="Z451" s="142"/>
      <c r="AA451" s="142"/>
      <c r="AB451" s="142"/>
      <c r="AC451" s="142"/>
      <c r="AD451" s="143"/>
    </row>
    <row r="452" spans="1:30">
      <c r="A452" s="77"/>
      <c r="B452" s="97"/>
      <c r="C452" s="98"/>
      <c r="D452" s="99"/>
      <c r="E452" s="99"/>
      <c r="F452" s="99"/>
      <c r="G452" s="99"/>
      <c r="H452" s="99"/>
      <c r="I452" s="98"/>
      <c r="J452" s="98"/>
      <c r="K452" s="99"/>
      <c r="L452" s="99"/>
      <c r="M452" s="99"/>
      <c r="N452" s="98"/>
      <c r="O452" s="98"/>
      <c r="P452" s="100"/>
      <c r="Q452" s="99"/>
      <c r="R452" s="99"/>
      <c r="Y452" s="137"/>
      <c r="AD452" s="137"/>
    </row>
    <row r="453" spans="1:30" ht="13.5" thickBot="1">
      <c r="A453" s="77"/>
      <c r="B453" s="97"/>
      <c r="C453" s="98"/>
      <c r="D453" s="99"/>
      <c r="E453" s="99"/>
      <c r="F453" s="99"/>
      <c r="G453" s="99"/>
      <c r="H453" s="99"/>
      <c r="I453" s="98"/>
      <c r="J453" s="98"/>
      <c r="K453" s="99"/>
      <c r="L453" s="99"/>
      <c r="M453" s="99"/>
      <c r="N453" s="98"/>
      <c r="O453" s="98"/>
      <c r="P453" s="100"/>
      <c r="Q453" s="99"/>
      <c r="R453" s="99"/>
      <c r="S453" s="111"/>
      <c r="T453" s="111"/>
      <c r="U453" s="111"/>
      <c r="V453" s="111"/>
      <c r="W453" s="111"/>
      <c r="X453" s="111"/>
      <c r="Y453" s="168"/>
      <c r="Z453" s="111"/>
      <c r="AA453" s="111"/>
      <c r="AB453" s="111"/>
      <c r="AC453" s="111"/>
      <c r="AD453" s="168"/>
    </row>
    <row r="454" spans="1:30">
      <c r="A454" s="85"/>
      <c r="B454" s="72"/>
      <c r="C454" s="90"/>
      <c r="D454" s="91"/>
      <c r="E454" s="91"/>
      <c r="F454" s="91"/>
      <c r="G454" s="91"/>
      <c r="H454" s="91"/>
      <c r="I454" s="90"/>
      <c r="J454" s="90"/>
      <c r="K454" s="91"/>
      <c r="L454" s="91"/>
      <c r="M454" s="91"/>
      <c r="N454" s="90"/>
      <c r="O454" s="90"/>
      <c r="P454" s="92"/>
      <c r="Q454" s="99"/>
      <c r="R454" s="99"/>
      <c r="S454" s="136"/>
      <c r="Y454" s="137"/>
      <c r="AD454" s="137"/>
    </row>
    <row r="455" spans="1:30">
      <c r="A455" s="77"/>
      <c r="B455" s="97"/>
      <c r="C455" s="98"/>
      <c r="D455" s="99"/>
      <c r="E455" s="99"/>
      <c r="F455" s="99"/>
      <c r="G455" s="99"/>
      <c r="H455" s="99"/>
      <c r="I455" s="98"/>
      <c r="J455" s="98"/>
      <c r="K455" s="99"/>
      <c r="L455" s="99"/>
      <c r="M455" s="99"/>
      <c r="N455" s="98"/>
      <c r="O455" s="98"/>
      <c r="P455" s="100"/>
      <c r="Q455" s="99"/>
      <c r="R455" s="99"/>
      <c r="S455" s="142"/>
      <c r="T455" s="142"/>
      <c r="U455" s="142"/>
      <c r="V455" s="142"/>
      <c r="W455" s="176"/>
      <c r="X455" s="142"/>
      <c r="Y455" s="143"/>
      <c r="Z455" s="142"/>
      <c r="AA455" s="176"/>
      <c r="AB455" s="176"/>
      <c r="AC455" s="176"/>
      <c r="AD455" s="175"/>
    </row>
    <row r="456" spans="1:30">
      <c r="A456" s="77"/>
      <c r="B456" s="97"/>
      <c r="C456" s="98"/>
      <c r="D456" s="99"/>
      <c r="E456" s="99"/>
      <c r="F456" s="99"/>
      <c r="G456" s="99"/>
      <c r="H456" s="99"/>
      <c r="I456" s="98"/>
      <c r="J456" s="98"/>
      <c r="K456" s="99"/>
      <c r="L456" s="99"/>
      <c r="M456" s="99"/>
      <c r="N456" s="98"/>
      <c r="O456" s="98"/>
      <c r="P456" s="100"/>
      <c r="Q456" s="99"/>
      <c r="R456" s="99"/>
      <c r="Y456" s="137"/>
      <c r="AD456" s="137"/>
    </row>
    <row r="457" spans="1:30">
      <c r="A457" s="77"/>
      <c r="B457" s="97"/>
      <c r="C457" s="98"/>
      <c r="D457" s="99"/>
      <c r="E457" s="99"/>
      <c r="F457" s="99"/>
      <c r="G457" s="99"/>
      <c r="H457" s="99"/>
      <c r="I457" s="98"/>
      <c r="J457" s="98"/>
      <c r="K457" s="99"/>
      <c r="L457" s="99"/>
      <c r="M457" s="99"/>
      <c r="N457" s="98"/>
      <c r="O457" s="98"/>
      <c r="P457" s="100"/>
      <c r="Q457" s="99"/>
      <c r="R457" s="99"/>
      <c r="S457" s="176"/>
      <c r="T457" s="142"/>
      <c r="U457" s="142"/>
      <c r="V457" s="142"/>
      <c r="W457" s="142"/>
      <c r="X457" s="176"/>
      <c r="Y457" s="143"/>
      <c r="Z457" s="142"/>
      <c r="AA457" s="142"/>
      <c r="AB457" s="142"/>
      <c r="AC457" s="142"/>
      <c r="AD457" s="143"/>
    </row>
    <row r="458" spans="1:30">
      <c r="A458" s="77"/>
      <c r="B458" s="97"/>
      <c r="C458" s="98"/>
      <c r="D458" s="99"/>
      <c r="E458" s="99"/>
      <c r="F458" s="99"/>
      <c r="G458" s="99"/>
      <c r="H458" s="99"/>
      <c r="I458" s="98"/>
      <c r="J458" s="98"/>
      <c r="K458" s="99"/>
      <c r="L458" s="99"/>
      <c r="M458" s="99"/>
      <c r="N458" s="98"/>
      <c r="O458" s="98"/>
      <c r="P458" s="100"/>
      <c r="Q458" s="99"/>
      <c r="R458" s="99"/>
      <c r="Y458" s="137"/>
      <c r="AD458" s="137"/>
    </row>
    <row r="459" spans="1:30">
      <c r="A459" s="77"/>
      <c r="B459" s="97"/>
      <c r="C459" s="98"/>
      <c r="D459" s="99"/>
      <c r="E459" s="99"/>
      <c r="F459" s="99"/>
      <c r="G459" s="99"/>
      <c r="H459" s="99"/>
      <c r="I459" s="98"/>
      <c r="J459" s="98"/>
      <c r="K459" s="99"/>
      <c r="L459" s="99"/>
      <c r="M459" s="99"/>
      <c r="N459" s="98"/>
      <c r="O459" s="98"/>
      <c r="P459" s="100"/>
      <c r="Q459" s="99"/>
      <c r="R459" s="99"/>
      <c r="S459" s="142"/>
      <c r="T459" s="142"/>
      <c r="U459" s="142"/>
      <c r="V459" s="142"/>
      <c r="W459" s="142"/>
      <c r="X459" s="142"/>
      <c r="Y459" s="143"/>
      <c r="Z459" s="142"/>
      <c r="AA459" s="142"/>
      <c r="AB459" s="142"/>
      <c r="AC459" s="142"/>
      <c r="AD459" s="143"/>
    </row>
    <row r="460" spans="1:30">
      <c r="A460" s="77"/>
      <c r="B460" s="97"/>
      <c r="C460" s="98"/>
      <c r="D460" s="99"/>
      <c r="E460" s="99"/>
      <c r="F460" s="99"/>
      <c r="G460" s="99"/>
      <c r="H460" s="99"/>
      <c r="I460" s="98"/>
      <c r="J460" s="98"/>
      <c r="K460" s="99"/>
      <c r="L460" s="99"/>
      <c r="M460" s="99"/>
      <c r="N460" s="98"/>
      <c r="O460" s="98"/>
      <c r="P460" s="100"/>
      <c r="Q460" s="99"/>
      <c r="R460" s="99"/>
      <c r="Y460" s="137"/>
      <c r="AD460" s="137"/>
    </row>
    <row r="461" spans="1:30">
      <c r="A461" s="77"/>
      <c r="B461" s="97"/>
      <c r="C461" s="98"/>
      <c r="D461" s="99"/>
      <c r="E461" s="99"/>
      <c r="F461" s="99"/>
      <c r="G461" s="99"/>
      <c r="H461" s="99"/>
      <c r="I461" s="98"/>
      <c r="J461" s="98"/>
      <c r="K461" s="99"/>
      <c r="L461" s="99"/>
      <c r="M461" s="99"/>
      <c r="N461" s="98"/>
      <c r="O461" s="98"/>
      <c r="P461" s="100"/>
      <c r="Q461" s="99"/>
      <c r="R461" s="99"/>
      <c r="S461" s="142"/>
      <c r="T461" s="142"/>
      <c r="U461" s="142"/>
      <c r="V461" s="142"/>
      <c r="W461" s="176"/>
      <c r="X461" s="142"/>
      <c r="Y461" s="143"/>
      <c r="Z461" s="142"/>
      <c r="AA461" s="176"/>
      <c r="AB461" s="176"/>
      <c r="AC461" s="176"/>
      <c r="AD461" s="175"/>
    </row>
    <row r="462" spans="1:30">
      <c r="A462" s="77"/>
      <c r="B462" s="97"/>
      <c r="C462" s="98"/>
      <c r="D462" s="99"/>
      <c r="E462" s="99"/>
      <c r="F462" s="99"/>
      <c r="G462" s="99"/>
      <c r="H462" s="99"/>
      <c r="I462" s="98"/>
      <c r="J462" s="98"/>
      <c r="K462" s="99"/>
      <c r="L462" s="99"/>
      <c r="M462" s="99"/>
      <c r="N462" s="98"/>
      <c r="O462" s="98"/>
      <c r="P462" s="100"/>
      <c r="Q462" s="99"/>
      <c r="R462" s="99"/>
      <c r="Y462" s="137"/>
      <c r="AD462" s="137"/>
    </row>
    <row r="463" spans="1:30">
      <c r="A463" s="77"/>
      <c r="B463" s="97"/>
      <c r="C463" s="98"/>
      <c r="D463" s="99"/>
      <c r="E463" s="99"/>
      <c r="F463" s="99"/>
      <c r="G463" s="99"/>
      <c r="H463" s="99"/>
      <c r="I463" s="98"/>
      <c r="J463" s="98"/>
      <c r="K463" s="99"/>
      <c r="L463" s="99"/>
      <c r="M463" s="99"/>
      <c r="N463" s="98"/>
      <c r="O463" s="98"/>
      <c r="P463" s="100"/>
      <c r="Q463" s="99"/>
      <c r="R463" s="99"/>
      <c r="S463" s="142"/>
      <c r="T463" s="142"/>
      <c r="U463" s="142"/>
      <c r="V463" s="142"/>
      <c r="W463" s="142"/>
      <c r="X463" s="142"/>
      <c r="Y463" s="143"/>
      <c r="Z463" s="142"/>
      <c r="AA463" s="176"/>
      <c r="AB463" s="176"/>
      <c r="AC463" s="176"/>
      <c r="AD463" s="175"/>
    </row>
    <row r="464" spans="1:30">
      <c r="A464" s="77"/>
      <c r="B464" s="97"/>
      <c r="C464" s="98"/>
      <c r="D464" s="99"/>
      <c r="E464" s="99"/>
      <c r="F464" s="99"/>
      <c r="G464" s="99"/>
      <c r="H464" s="99"/>
      <c r="I464" s="98"/>
      <c r="J464" s="98"/>
      <c r="K464" s="99"/>
      <c r="L464" s="99"/>
      <c r="M464" s="99"/>
      <c r="N464" s="98"/>
      <c r="O464" s="98"/>
      <c r="P464" s="100"/>
      <c r="Q464" s="99"/>
      <c r="R464" s="99"/>
      <c r="Y464" s="137"/>
      <c r="AD464" s="137"/>
    </row>
    <row r="465" spans="1:31">
      <c r="A465" s="77"/>
      <c r="B465" s="97"/>
      <c r="C465" s="98"/>
      <c r="D465" s="99"/>
      <c r="E465" s="99"/>
      <c r="F465" s="99"/>
      <c r="G465" s="99"/>
      <c r="H465" s="99"/>
      <c r="I465" s="98"/>
      <c r="J465" s="98"/>
      <c r="K465" s="99"/>
      <c r="L465" s="99"/>
      <c r="M465" s="99"/>
      <c r="N465" s="98"/>
      <c r="O465" s="98"/>
      <c r="P465" s="100"/>
      <c r="Q465" s="99"/>
      <c r="R465" s="99"/>
      <c r="S465" s="142"/>
      <c r="T465" s="142"/>
      <c r="U465" s="142"/>
      <c r="V465" s="142"/>
      <c r="W465" s="142"/>
      <c r="X465" s="142"/>
      <c r="Y465" s="143"/>
      <c r="Z465" s="142"/>
      <c r="AA465" s="142"/>
      <c r="AB465" s="142"/>
      <c r="AC465" s="142"/>
      <c r="AD465" s="143"/>
    </row>
    <row r="466" spans="1:31">
      <c r="A466" s="77"/>
      <c r="B466" s="97"/>
      <c r="C466" s="98"/>
      <c r="D466" s="99"/>
      <c r="E466" s="99"/>
      <c r="F466" s="99"/>
      <c r="G466" s="99"/>
      <c r="H466" s="99"/>
      <c r="I466" s="98"/>
      <c r="J466" s="98"/>
      <c r="K466" s="99"/>
      <c r="L466" s="99"/>
      <c r="M466" s="99"/>
      <c r="N466" s="98"/>
      <c r="O466" s="98"/>
      <c r="P466" s="100"/>
      <c r="Q466" s="99"/>
      <c r="R466" s="99"/>
      <c r="Y466" s="137"/>
      <c r="AD466" s="137"/>
    </row>
    <row r="467" spans="1:31">
      <c r="A467" s="77"/>
      <c r="B467" s="97"/>
      <c r="C467" s="98"/>
      <c r="D467" s="99"/>
      <c r="E467" s="99"/>
      <c r="F467" s="99"/>
      <c r="G467" s="99"/>
      <c r="H467" s="99"/>
      <c r="I467" s="98"/>
      <c r="J467" s="98"/>
      <c r="K467" s="99"/>
      <c r="L467" s="99"/>
      <c r="M467" s="99"/>
      <c r="N467" s="98"/>
      <c r="O467" s="98"/>
      <c r="P467" s="100"/>
      <c r="Q467" s="99"/>
      <c r="R467" s="99"/>
      <c r="S467" s="142"/>
      <c r="T467" s="142"/>
      <c r="U467" s="142"/>
      <c r="V467" s="142"/>
      <c r="W467" s="142"/>
      <c r="X467" s="142"/>
      <c r="Y467" s="143"/>
      <c r="Z467" s="142"/>
      <c r="AA467" s="142"/>
      <c r="AB467" s="142"/>
      <c r="AC467" s="142"/>
      <c r="AD467" s="143"/>
    </row>
    <row r="468" spans="1:31">
      <c r="A468" s="77"/>
      <c r="B468" s="97"/>
      <c r="C468" s="98"/>
      <c r="D468" s="99"/>
      <c r="E468" s="99"/>
      <c r="F468" s="99"/>
      <c r="G468" s="99"/>
      <c r="H468" s="99"/>
      <c r="I468" s="98"/>
      <c r="J468" s="98"/>
      <c r="K468" s="99"/>
      <c r="L468" s="99"/>
      <c r="M468" s="99"/>
      <c r="N468" s="98"/>
      <c r="O468" s="98"/>
      <c r="P468" s="100"/>
      <c r="Q468" s="99"/>
      <c r="R468" s="99"/>
      <c r="Y468" s="137"/>
      <c r="AD468" s="137"/>
    </row>
    <row r="469" spans="1:31">
      <c r="A469" s="77"/>
      <c r="B469" s="97"/>
      <c r="C469" s="98"/>
      <c r="D469" s="99"/>
      <c r="E469" s="99"/>
      <c r="F469" s="99"/>
      <c r="G469" s="99"/>
      <c r="H469" s="99"/>
      <c r="I469" s="98"/>
      <c r="J469" s="98"/>
      <c r="K469" s="99"/>
      <c r="L469" s="99"/>
      <c r="M469" s="99"/>
      <c r="N469" s="98"/>
      <c r="O469" s="98"/>
      <c r="P469" s="100"/>
      <c r="Q469" s="99"/>
      <c r="R469" s="99"/>
      <c r="S469" s="142"/>
      <c r="T469" s="142"/>
      <c r="U469" s="142"/>
      <c r="V469" s="142"/>
      <c r="W469" s="142"/>
      <c r="X469" s="142"/>
      <c r="Y469" s="143"/>
      <c r="Z469" s="142"/>
      <c r="AA469" s="142"/>
      <c r="AB469" s="176"/>
      <c r="AC469" s="176"/>
      <c r="AD469" s="175"/>
    </row>
    <row r="470" spans="1:31">
      <c r="A470" s="77"/>
      <c r="B470" s="97"/>
      <c r="C470" s="98"/>
      <c r="D470" s="99"/>
      <c r="E470" s="99"/>
      <c r="F470" s="99"/>
      <c r="G470" s="99"/>
      <c r="H470" s="99"/>
      <c r="I470" s="98"/>
      <c r="J470" s="98"/>
      <c r="K470" s="99"/>
      <c r="L470" s="99"/>
      <c r="M470" s="99"/>
      <c r="N470" s="98"/>
      <c r="O470" s="98"/>
      <c r="P470" s="100"/>
      <c r="Q470" s="99"/>
      <c r="R470" s="99"/>
      <c r="Y470" s="137"/>
      <c r="AD470" s="137"/>
    </row>
    <row r="471" spans="1:31">
      <c r="A471" s="77"/>
      <c r="B471" s="97"/>
      <c r="C471" s="98"/>
      <c r="D471" s="99"/>
      <c r="E471" s="99"/>
      <c r="F471" s="99"/>
      <c r="G471" s="99"/>
      <c r="H471" s="99"/>
      <c r="I471" s="98"/>
      <c r="J471" s="98"/>
      <c r="K471" s="99"/>
      <c r="L471" s="99"/>
      <c r="M471" s="99"/>
      <c r="N471" s="98"/>
      <c r="O471" s="98"/>
      <c r="P471" s="100"/>
      <c r="Q471" s="99"/>
      <c r="R471" s="99"/>
      <c r="S471" s="142"/>
      <c r="T471" s="142"/>
      <c r="U471" s="142"/>
      <c r="V471" s="142"/>
      <c r="W471" s="142"/>
      <c r="X471" s="142"/>
      <c r="Y471" s="143"/>
      <c r="Z471" s="142"/>
      <c r="AA471" s="142"/>
      <c r="AB471" s="176"/>
      <c r="AC471" s="176"/>
      <c r="AD471" s="175"/>
    </row>
    <row r="472" spans="1:31">
      <c r="A472" s="77"/>
      <c r="B472" s="97"/>
      <c r="C472" s="98"/>
      <c r="D472" s="99"/>
      <c r="E472" s="99"/>
      <c r="F472" s="99"/>
      <c r="G472" s="99"/>
      <c r="H472" s="99"/>
      <c r="I472" s="98"/>
      <c r="J472" s="98"/>
      <c r="K472" s="99"/>
      <c r="L472" s="99"/>
      <c r="M472" s="99"/>
      <c r="N472" s="98"/>
      <c r="O472" s="98"/>
      <c r="P472" s="100"/>
      <c r="Q472" s="99"/>
      <c r="R472" s="99"/>
      <c r="Y472" s="137"/>
      <c r="AD472" s="137"/>
    </row>
    <row r="473" spans="1:31">
      <c r="A473" s="77"/>
      <c r="B473" s="97"/>
      <c r="C473" s="98"/>
      <c r="D473" s="99"/>
      <c r="E473" s="99"/>
      <c r="F473" s="99"/>
      <c r="G473" s="99"/>
      <c r="H473" s="99"/>
      <c r="I473" s="98"/>
      <c r="J473" s="98"/>
      <c r="K473" s="99"/>
      <c r="L473" s="99"/>
      <c r="M473" s="99"/>
      <c r="N473" s="98"/>
      <c r="O473" s="98"/>
      <c r="P473" s="100"/>
      <c r="Q473" s="99"/>
      <c r="R473" s="99"/>
      <c r="S473" s="142"/>
      <c r="T473" s="142"/>
      <c r="U473" s="142"/>
      <c r="V473" s="142"/>
      <c r="W473" s="142"/>
      <c r="X473" s="142"/>
      <c r="Y473" s="143"/>
      <c r="Z473" s="142"/>
      <c r="AA473" s="142"/>
      <c r="AB473" s="142"/>
      <c r="AC473" s="142"/>
      <c r="AD473" s="143"/>
    </row>
    <row r="474" spans="1:31">
      <c r="A474" s="77"/>
      <c r="B474" s="97"/>
      <c r="C474" s="98"/>
      <c r="D474" s="99"/>
      <c r="E474" s="99"/>
      <c r="F474" s="99"/>
      <c r="G474" s="99"/>
      <c r="H474" s="99"/>
      <c r="I474" s="98"/>
      <c r="J474" s="98"/>
      <c r="K474" s="99"/>
      <c r="L474" s="99"/>
      <c r="M474" s="99"/>
      <c r="N474" s="98"/>
      <c r="O474" s="98"/>
      <c r="P474" s="100"/>
      <c r="Q474" s="99"/>
      <c r="R474" s="99"/>
      <c r="Y474" s="137"/>
      <c r="AD474" s="137"/>
    </row>
    <row r="475" spans="1:31">
      <c r="A475" s="77"/>
      <c r="B475" s="97"/>
      <c r="C475" s="98"/>
      <c r="D475" s="99"/>
      <c r="E475" s="99"/>
      <c r="F475" s="99"/>
      <c r="G475" s="99"/>
      <c r="H475" s="99"/>
      <c r="I475" s="98"/>
      <c r="J475" s="98"/>
      <c r="K475" s="99"/>
      <c r="L475" s="99"/>
      <c r="M475" s="99"/>
      <c r="N475" s="98"/>
      <c r="O475" s="98"/>
      <c r="P475" s="100"/>
      <c r="Q475" s="99"/>
      <c r="R475" s="99"/>
      <c r="S475" s="142"/>
      <c r="T475" s="142"/>
      <c r="U475" s="142"/>
      <c r="V475" s="142"/>
      <c r="W475" s="142"/>
      <c r="X475" s="142"/>
      <c r="Y475" s="143"/>
      <c r="Z475" s="142"/>
      <c r="AA475" s="142"/>
      <c r="AB475" s="142"/>
      <c r="AC475" s="142"/>
      <c r="AD475" s="143"/>
      <c r="AE475" s="112"/>
    </row>
    <row r="476" spans="1:31">
      <c r="A476" s="77"/>
      <c r="B476" s="97"/>
      <c r="C476" s="98"/>
      <c r="D476" s="99"/>
      <c r="E476" s="99"/>
      <c r="F476" s="99"/>
      <c r="G476" s="99"/>
      <c r="H476" s="99"/>
      <c r="I476" s="98"/>
      <c r="J476" s="98"/>
      <c r="K476" s="99"/>
      <c r="L476" s="99"/>
      <c r="M476" s="99"/>
      <c r="N476" s="98"/>
      <c r="O476" s="98"/>
      <c r="P476" s="100"/>
      <c r="Q476" s="99"/>
      <c r="R476" s="99"/>
      <c r="Y476" s="137"/>
      <c r="AD476" s="137"/>
      <c r="AE476" s="112"/>
    </row>
    <row r="477" spans="1:31">
      <c r="A477" s="77"/>
      <c r="B477" s="97"/>
      <c r="C477" s="98"/>
      <c r="D477" s="99"/>
      <c r="E477" s="99"/>
      <c r="F477" s="99"/>
      <c r="G477" s="99"/>
      <c r="H477" s="99"/>
      <c r="I477" s="98"/>
      <c r="J477" s="98"/>
      <c r="K477" s="99"/>
      <c r="L477" s="99"/>
      <c r="M477" s="99"/>
      <c r="N477" s="98"/>
      <c r="O477" s="98"/>
      <c r="P477" s="100"/>
      <c r="Q477" s="99"/>
      <c r="R477" s="99"/>
      <c r="S477" s="142"/>
      <c r="T477" s="142"/>
      <c r="U477" s="142"/>
      <c r="V477" s="142"/>
      <c r="W477" s="142"/>
      <c r="X477" s="142"/>
      <c r="Y477" s="143"/>
      <c r="Z477" s="142"/>
      <c r="AA477" s="142"/>
      <c r="AB477" s="176"/>
      <c r="AC477" s="176"/>
      <c r="AD477" s="143"/>
    </row>
    <row r="478" spans="1:31">
      <c r="A478" s="77"/>
      <c r="B478" s="97"/>
      <c r="C478" s="98"/>
      <c r="D478" s="99"/>
      <c r="E478" s="99"/>
      <c r="F478" s="99"/>
      <c r="G478" s="99"/>
      <c r="H478" s="99"/>
      <c r="I478" s="98"/>
      <c r="J478" s="98"/>
      <c r="K478" s="99"/>
      <c r="L478" s="99"/>
      <c r="M478" s="99"/>
      <c r="N478" s="98"/>
      <c r="O478" s="98"/>
      <c r="P478" s="100"/>
      <c r="Q478" s="99"/>
      <c r="R478" s="99"/>
      <c r="Y478" s="137"/>
      <c r="AD478" s="137"/>
    </row>
    <row r="479" spans="1:31">
      <c r="A479" s="77"/>
      <c r="B479" s="97"/>
      <c r="C479" s="98"/>
      <c r="D479" s="99"/>
      <c r="E479" s="99"/>
      <c r="F479" s="99"/>
      <c r="G479" s="99"/>
      <c r="H479" s="99"/>
      <c r="I479" s="98"/>
      <c r="J479" s="98"/>
      <c r="K479" s="99"/>
      <c r="L479" s="99"/>
      <c r="M479" s="99"/>
      <c r="N479" s="98"/>
      <c r="O479" s="98"/>
      <c r="P479" s="100"/>
      <c r="Q479" s="99"/>
      <c r="R479" s="99"/>
      <c r="S479" s="142"/>
      <c r="T479" s="176"/>
      <c r="U479" s="142"/>
      <c r="V479" s="142"/>
      <c r="W479" s="142"/>
      <c r="X479" s="176"/>
      <c r="Y479" s="143"/>
      <c r="Z479" s="142"/>
      <c r="AA479" s="142"/>
      <c r="AB479" s="142"/>
      <c r="AC479" s="176"/>
      <c r="AD479" s="143"/>
    </row>
    <row r="480" spans="1:31">
      <c r="A480" s="77"/>
      <c r="B480" s="97"/>
      <c r="C480" s="98"/>
      <c r="D480" s="99"/>
      <c r="E480" s="99"/>
      <c r="F480" s="99"/>
      <c r="G480" s="99"/>
      <c r="H480" s="99"/>
      <c r="I480" s="98"/>
      <c r="J480" s="98"/>
      <c r="K480" s="99"/>
      <c r="L480" s="99"/>
      <c r="M480" s="99"/>
      <c r="N480" s="98"/>
      <c r="O480" s="98"/>
      <c r="P480" s="100"/>
      <c r="Q480" s="99"/>
      <c r="R480" s="99"/>
      <c r="Y480" s="137"/>
      <c r="AD480" s="137"/>
    </row>
    <row r="481" spans="1:30">
      <c r="A481" s="77"/>
      <c r="B481" s="97"/>
      <c r="C481" s="98"/>
      <c r="D481" s="99"/>
      <c r="E481" s="99"/>
      <c r="F481" s="99"/>
      <c r="G481" s="99"/>
      <c r="H481" s="99"/>
      <c r="I481" s="98"/>
      <c r="J481" s="98"/>
      <c r="K481" s="99"/>
      <c r="L481" s="99"/>
      <c r="M481" s="99"/>
      <c r="N481" s="98"/>
      <c r="O481" s="98"/>
      <c r="P481" s="100"/>
      <c r="Q481" s="99"/>
      <c r="R481" s="99"/>
      <c r="S481" s="142"/>
      <c r="T481" s="142"/>
      <c r="U481" s="142"/>
      <c r="V481" s="142"/>
      <c r="W481" s="142"/>
      <c r="X481" s="142"/>
      <c r="Y481" s="143"/>
      <c r="Z481" s="142"/>
      <c r="AA481" s="176"/>
      <c r="AB481" s="176"/>
      <c r="AC481" s="176"/>
      <c r="AD481" s="175"/>
    </row>
    <row r="482" spans="1:30">
      <c r="A482" s="77"/>
      <c r="B482" s="97"/>
      <c r="C482" s="98"/>
      <c r="D482" s="99"/>
      <c r="E482" s="99"/>
      <c r="F482" s="99"/>
      <c r="G482" s="99"/>
      <c r="H482" s="99"/>
      <c r="I482" s="98"/>
      <c r="J482" s="98"/>
      <c r="K482" s="99"/>
      <c r="L482" s="99"/>
      <c r="M482" s="99"/>
      <c r="N482" s="98"/>
      <c r="O482" s="98"/>
      <c r="P482" s="100"/>
      <c r="Q482" s="99"/>
      <c r="R482" s="99"/>
      <c r="Y482" s="137"/>
      <c r="AD482" s="137"/>
    </row>
    <row r="483" spans="1:30">
      <c r="A483" s="77"/>
      <c r="B483" s="97"/>
      <c r="C483" s="98"/>
      <c r="D483" s="99"/>
      <c r="E483" s="99"/>
      <c r="F483" s="99"/>
      <c r="G483" s="99"/>
      <c r="H483" s="99"/>
      <c r="I483" s="98"/>
      <c r="J483" s="98"/>
      <c r="K483" s="99"/>
      <c r="L483" s="99"/>
      <c r="M483" s="99"/>
      <c r="N483" s="98"/>
      <c r="O483" s="98"/>
      <c r="P483" s="100"/>
      <c r="Q483" s="99"/>
      <c r="R483" s="99"/>
      <c r="S483" s="142"/>
      <c r="T483" s="142"/>
      <c r="U483" s="142"/>
      <c r="V483" s="142"/>
      <c r="W483" s="142"/>
      <c r="X483" s="142"/>
      <c r="Y483" s="143"/>
      <c r="Z483" s="142"/>
      <c r="AA483" s="142"/>
      <c r="AB483" s="142"/>
      <c r="AC483" s="142"/>
      <c r="AD483" s="143"/>
    </row>
    <row r="484" spans="1:30">
      <c r="A484" s="77"/>
      <c r="B484" s="97"/>
      <c r="C484" s="98"/>
      <c r="D484" s="99"/>
      <c r="E484" s="99"/>
      <c r="F484" s="99"/>
      <c r="G484" s="99"/>
      <c r="H484" s="99"/>
      <c r="I484" s="98"/>
      <c r="J484" s="98"/>
      <c r="K484" s="99"/>
      <c r="L484" s="99"/>
      <c r="M484" s="99"/>
      <c r="N484" s="98"/>
      <c r="O484" s="98"/>
      <c r="P484" s="100"/>
      <c r="Q484" s="99"/>
      <c r="R484" s="99"/>
      <c r="Y484" s="137"/>
      <c r="AD484" s="137"/>
    </row>
    <row r="485" spans="1:30" ht="13.5" thickBot="1">
      <c r="A485" s="77"/>
      <c r="B485" s="97"/>
      <c r="C485" s="98"/>
      <c r="D485" s="99"/>
      <c r="E485" s="99"/>
      <c r="F485" s="99"/>
      <c r="G485" s="99"/>
      <c r="H485" s="99"/>
      <c r="I485" s="98"/>
      <c r="J485" s="98"/>
      <c r="K485" s="99"/>
      <c r="L485" s="99"/>
      <c r="M485" s="99"/>
      <c r="N485" s="98"/>
      <c r="O485" s="98"/>
      <c r="P485" s="100"/>
      <c r="Q485" s="99"/>
      <c r="R485" s="99"/>
      <c r="S485" s="111"/>
      <c r="T485" s="111"/>
      <c r="U485" s="111"/>
      <c r="V485" s="111"/>
      <c r="W485" s="111"/>
      <c r="X485" s="111"/>
      <c r="Y485" s="168"/>
      <c r="Z485" s="111"/>
      <c r="AA485" s="111"/>
      <c r="AB485" s="195"/>
      <c r="AC485" s="195"/>
      <c r="AD485" s="196"/>
    </row>
    <row r="486" spans="1:30">
      <c r="A486" s="85"/>
      <c r="B486" s="72"/>
      <c r="C486" s="90"/>
      <c r="D486" s="91"/>
      <c r="E486" s="91"/>
      <c r="F486" s="91"/>
      <c r="G486" s="91"/>
      <c r="H486" s="91"/>
      <c r="I486" s="90"/>
      <c r="J486" s="90"/>
      <c r="K486" s="91"/>
      <c r="L486" s="91"/>
      <c r="M486" s="91"/>
      <c r="N486" s="90"/>
      <c r="O486" s="90"/>
      <c r="P486" s="92"/>
      <c r="Q486" s="99"/>
      <c r="R486" s="99"/>
      <c r="S486" s="136"/>
      <c r="Y486" s="137"/>
      <c r="AD486" s="137"/>
    </row>
    <row r="487" spans="1:30">
      <c r="A487" s="77"/>
      <c r="B487" s="97"/>
      <c r="C487" s="98"/>
      <c r="D487" s="99"/>
      <c r="E487" s="99"/>
      <c r="F487" s="99"/>
      <c r="G487" s="99"/>
      <c r="H487" s="99"/>
      <c r="I487" s="98"/>
      <c r="J487" s="98"/>
      <c r="K487" s="99"/>
      <c r="L487" s="99"/>
      <c r="M487" s="99"/>
      <c r="N487" s="98"/>
      <c r="O487" s="98"/>
      <c r="P487" s="100"/>
      <c r="Q487" s="99"/>
      <c r="R487" s="99"/>
      <c r="S487" s="142"/>
      <c r="T487" s="142"/>
      <c r="U487" s="142"/>
      <c r="V487" s="142"/>
      <c r="W487" s="142"/>
      <c r="X487" s="142"/>
      <c r="Y487" s="143"/>
      <c r="Z487" s="142"/>
      <c r="AA487" s="142"/>
      <c r="AB487" s="142"/>
      <c r="AC487" s="142"/>
      <c r="AD487" s="143"/>
    </row>
    <row r="488" spans="1:30">
      <c r="A488" s="77"/>
      <c r="B488" s="97"/>
      <c r="C488" s="98"/>
      <c r="D488" s="99"/>
      <c r="E488" s="99"/>
      <c r="F488" s="99"/>
      <c r="G488" s="99"/>
      <c r="H488" s="99"/>
      <c r="I488" s="98"/>
      <c r="J488" s="98"/>
      <c r="K488" s="99"/>
      <c r="L488" s="99"/>
      <c r="M488" s="99"/>
      <c r="N488" s="98"/>
      <c r="O488" s="98"/>
      <c r="P488" s="100"/>
      <c r="Q488" s="99"/>
      <c r="R488" s="99"/>
      <c r="Y488" s="137"/>
      <c r="AD488" s="137"/>
    </row>
    <row r="489" spans="1:30">
      <c r="A489" s="77"/>
      <c r="B489" s="97"/>
      <c r="C489" s="98"/>
      <c r="D489" s="99"/>
      <c r="E489" s="99"/>
      <c r="F489" s="99"/>
      <c r="G489" s="99"/>
      <c r="H489" s="99"/>
      <c r="I489" s="98"/>
      <c r="J489" s="98"/>
      <c r="K489" s="99"/>
      <c r="L489" s="99"/>
      <c r="M489" s="99"/>
      <c r="N489" s="98"/>
      <c r="O489" s="98"/>
      <c r="P489" s="100"/>
      <c r="Q489" s="99"/>
      <c r="R489" s="99"/>
      <c r="S489" s="142"/>
      <c r="T489" s="142"/>
      <c r="U489" s="142"/>
      <c r="V489" s="142"/>
      <c r="W489" s="142"/>
      <c r="X489" s="142"/>
      <c r="Y489" s="143"/>
      <c r="Z489" s="142"/>
      <c r="AA489" s="142"/>
      <c r="AB489" s="142"/>
      <c r="AC489" s="142"/>
      <c r="AD489" s="143"/>
    </row>
    <row r="490" spans="1:30">
      <c r="A490" s="77"/>
      <c r="B490" s="97"/>
      <c r="C490" s="98"/>
      <c r="D490" s="99"/>
      <c r="E490" s="99"/>
      <c r="F490" s="99"/>
      <c r="G490" s="99"/>
      <c r="H490" s="99"/>
      <c r="I490" s="98"/>
      <c r="J490" s="98"/>
      <c r="K490" s="99"/>
      <c r="L490" s="99"/>
      <c r="M490" s="99"/>
      <c r="N490" s="98"/>
      <c r="O490" s="98"/>
      <c r="P490" s="100"/>
      <c r="Q490" s="99"/>
      <c r="R490" s="99"/>
      <c r="Y490" s="137"/>
      <c r="AD490" s="137"/>
    </row>
    <row r="491" spans="1:30">
      <c r="A491" s="77"/>
      <c r="B491" s="97"/>
      <c r="C491" s="98"/>
      <c r="D491" s="99"/>
      <c r="E491" s="99"/>
      <c r="F491" s="99"/>
      <c r="G491" s="99"/>
      <c r="H491" s="99"/>
      <c r="I491" s="98"/>
      <c r="J491" s="98"/>
      <c r="K491" s="99"/>
      <c r="L491" s="99"/>
      <c r="M491" s="99"/>
      <c r="N491" s="98"/>
      <c r="O491" s="98"/>
      <c r="P491" s="100"/>
      <c r="Q491" s="99"/>
      <c r="R491" s="99"/>
      <c r="S491" s="142"/>
      <c r="T491" s="142"/>
      <c r="U491" s="142"/>
      <c r="V491" s="142"/>
      <c r="W491" s="142"/>
      <c r="X491" s="142"/>
      <c r="Y491" s="143"/>
      <c r="Z491" s="142"/>
      <c r="AA491" s="142"/>
      <c r="AB491" s="142"/>
      <c r="AC491" s="142"/>
      <c r="AD491" s="143"/>
    </row>
    <row r="492" spans="1:30">
      <c r="A492" s="77"/>
      <c r="B492" s="97"/>
      <c r="C492" s="98"/>
      <c r="D492" s="99"/>
      <c r="E492" s="99"/>
      <c r="F492" s="99"/>
      <c r="G492" s="99"/>
      <c r="H492" s="99"/>
      <c r="I492" s="98"/>
      <c r="J492" s="98"/>
      <c r="K492" s="99"/>
      <c r="L492" s="99"/>
      <c r="M492" s="99"/>
      <c r="N492" s="98"/>
      <c r="O492" s="98"/>
      <c r="P492" s="100"/>
      <c r="Q492" s="99"/>
      <c r="R492" s="99"/>
      <c r="Y492" s="137"/>
      <c r="AD492" s="137"/>
    </row>
    <row r="493" spans="1:30">
      <c r="A493" s="77"/>
      <c r="B493" s="97"/>
      <c r="C493" s="98"/>
      <c r="D493" s="99"/>
      <c r="E493" s="99"/>
      <c r="F493" s="99"/>
      <c r="G493" s="99"/>
      <c r="H493" s="99"/>
      <c r="I493" s="98"/>
      <c r="J493" s="98"/>
      <c r="K493" s="99"/>
      <c r="L493" s="99"/>
      <c r="M493" s="99"/>
      <c r="N493" s="98"/>
      <c r="O493" s="98"/>
      <c r="P493" s="100"/>
      <c r="Q493" s="99"/>
      <c r="R493" s="99"/>
      <c r="S493" s="142"/>
      <c r="T493" s="142"/>
      <c r="U493" s="142"/>
      <c r="V493" s="142"/>
      <c r="W493" s="142"/>
      <c r="X493" s="142"/>
      <c r="Y493" s="143"/>
      <c r="Z493" s="142"/>
      <c r="AA493" s="142"/>
      <c r="AB493" s="142"/>
      <c r="AC493" s="142"/>
      <c r="AD493" s="143"/>
    </row>
    <row r="494" spans="1:30">
      <c r="A494" s="77"/>
      <c r="B494" s="97"/>
      <c r="C494" s="98"/>
      <c r="D494" s="99"/>
      <c r="E494" s="99"/>
      <c r="F494" s="99"/>
      <c r="G494" s="99"/>
      <c r="H494" s="99"/>
      <c r="I494" s="98"/>
      <c r="J494" s="98"/>
      <c r="K494" s="99"/>
      <c r="L494" s="99"/>
      <c r="M494" s="99"/>
      <c r="N494" s="98"/>
      <c r="O494" s="98"/>
      <c r="P494" s="100"/>
      <c r="Q494" s="99"/>
      <c r="R494" s="99"/>
      <c r="Y494" s="137"/>
      <c r="AD494" s="137"/>
    </row>
    <row r="495" spans="1:30">
      <c r="A495" s="77"/>
      <c r="B495" s="97"/>
      <c r="C495" s="98"/>
      <c r="D495" s="99"/>
      <c r="E495" s="99"/>
      <c r="F495" s="99"/>
      <c r="G495" s="99"/>
      <c r="H495" s="99"/>
      <c r="I495" s="98"/>
      <c r="J495" s="98"/>
      <c r="K495" s="99"/>
      <c r="L495" s="99"/>
      <c r="M495" s="99"/>
      <c r="N495" s="98"/>
      <c r="O495" s="98"/>
      <c r="P495" s="100"/>
      <c r="Q495" s="99"/>
      <c r="R495" s="99"/>
      <c r="S495" s="142"/>
      <c r="T495" s="142"/>
      <c r="U495" s="142"/>
      <c r="V495" s="142"/>
      <c r="W495" s="142"/>
      <c r="X495" s="142"/>
      <c r="Y495" s="143"/>
      <c r="Z495" s="142"/>
      <c r="AA495" s="142"/>
      <c r="AB495" s="142"/>
      <c r="AC495" s="142"/>
      <c r="AD495" s="143"/>
    </row>
    <row r="496" spans="1:30">
      <c r="A496" s="77"/>
      <c r="B496" s="97"/>
      <c r="C496" s="98"/>
      <c r="D496" s="99"/>
      <c r="E496" s="99"/>
      <c r="F496" s="99"/>
      <c r="G496" s="99"/>
      <c r="H496" s="99"/>
      <c r="I496" s="98"/>
      <c r="J496" s="98"/>
      <c r="K496" s="99"/>
      <c r="L496" s="99"/>
      <c r="M496" s="99"/>
      <c r="N496" s="98"/>
      <c r="O496" s="98"/>
      <c r="P496" s="100"/>
      <c r="Q496" s="99"/>
      <c r="R496" s="99"/>
      <c r="Y496" s="137"/>
      <c r="AD496" s="137"/>
    </row>
    <row r="497" spans="1:31">
      <c r="A497" s="77"/>
      <c r="B497" s="97"/>
      <c r="C497" s="98"/>
      <c r="D497" s="99"/>
      <c r="E497" s="99"/>
      <c r="F497" s="99"/>
      <c r="G497" s="99"/>
      <c r="H497" s="99"/>
      <c r="I497" s="98"/>
      <c r="J497" s="98"/>
      <c r="K497" s="99"/>
      <c r="L497" s="99"/>
      <c r="M497" s="99"/>
      <c r="N497" s="98"/>
      <c r="O497" s="98"/>
      <c r="P497" s="100"/>
      <c r="Q497" s="99"/>
      <c r="R497" s="99"/>
      <c r="S497" s="142"/>
      <c r="T497" s="142"/>
      <c r="U497" s="142"/>
      <c r="V497" s="142"/>
      <c r="W497" s="142"/>
      <c r="X497" s="142"/>
      <c r="Y497" s="143"/>
      <c r="Z497" s="142"/>
      <c r="AA497" s="142"/>
      <c r="AB497" s="142"/>
      <c r="AC497" s="142"/>
      <c r="AD497" s="143"/>
    </row>
    <row r="498" spans="1:31">
      <c r="A498" s="77"/>
      <c r="B498" s="97"/>
      <c r="C498" s="98"/>
      <c r="D498" s="99"/>
      <c r="E498" s="99"/>
      <c r="F498" s="99"/>
      <c r="G498" s="99"/>
      <c r="H498" s="99"/>
      <c r="I498" s="98"/>
      <c r="J498" s="98"/>
      <c r="K498" s="99"/>
      <c r="L498" s="99"/>
      <c r="M498" s="99"/>
      <c r="N498" s="98"/>
      <c r="O498" s="98"/>
      <c r="P498" s="100"/>
      <c r="Q498" s="99"/>
      <c r="R498" s="99"/>
      <c r="Y498" s="137"/>
      <c r="AD498" s="137"/>
    </row>
    <row r="499" spans="1:31">
      <c r="A499" s="77"/>
      <c r="B499" s="97"/>
      <c r="C499" s="98"/>
      <c r="D499" s="99"/>
      <c r="E499" s="99"/>
      <c r="F499" s="99"/>
      <c r="G499" s="99"/>
      <c r="H499" s="99"/>
      <c r="I499" s="98"/>
      <c r="J499" s="98"/>
      <c r="K499" s="99"/>
      <c r="L499" s="99"/>
      <c r="M499" s="99"/>
      <c r="N499" s="98"/>
      <c r="O499" s="98"/>
      <c r="P499" s="100"/>
      <c r="Q499" s="99"/>
      <c r="R499" s="99"/>
      <c r="S499" s="142"/>
      <c r="T499" s="142"/>
      <c r="U499" s="142"/>
      <c r="V499" s="142"/>
      <c r="W499" s="142"/>
      <c r="X499" s="142"/>
      <c r="Y499" s="143"/>
      <c r="Z499" s="142"/>
      <c r="AA499" s="142"/>
      <c r="AB499" s="142"/>
      <c r="AC499" s="142"/>
      <c r="AD499" s="143"/>
    </row>
    <row r="500" spans="1:31">
      <c r="A500" s="77"/>
      <c r="B500" s="97"/>
      <c r="C500" s="98"/>
      <c r="D500" s="99"/>
      <c r="E500" s="99"/>
      <c r="F500" s="99"/>
      <c r="G500" s="99"/>
      <c r="H500" s="99"/>
      <c r="I500" s="98"/>
      <c r="J500" s="98"/>
      <c r="K500" s="99"/>
      <c r="L500" s="99"/>
      <c r="M500" s="99"/>
      <c r="N500" s="98"/>
      <c r="O500" s="98"/>
      <c r="P500" s="100"/>
      <c r="Q500" s="99"/>
      <c r="R500" s="99"/>
      <c r="Y500" s="137"/>
      <c r="AD500" s="137"/>
    </row>
    <row r="501" spans="1:31">
      <c r="A501" s="77"/>
      <c r="B501" s="97"/>
      <c r="C501" s="98"/>
      <c r="D501" s="99"/>
      <c r="E501" s="99"/>
      <c r="F501" s="99"/>
      <c r="G501" s="99"/>
      <c r="H501" s="99"/>
      <c r="I501" s="98"/>
      <c r="J501" s="98"/>
      <c r="K501" s="99"/>
      <c r="L501" s="99"/>
      <c r="M501" s="99"/>
      <c r="N501" s="98"/>
      <c r="O501" s="98"/>
      <c r="P501" s="100"/>
      <c r="Q501" s="99"/>
      <c r="R501" s="99"/>
      <c r="S501" s="142"/>
      <c r="T501" s="142"/>
      <c r="U501" s="142"/>
      <c r="V501" s="142"/>
      <c r="W501" s="142"/>
      <c r="X501" s="142"/>
      <c r="Y501" s="143"/>
      <c r="Z501" s="142"/>
      <c r="AA501" s="142"/>
      <c r="AB501" s="142"/>
      <c r="AC501" s="142"/>
      <c r="AD501" s="143"/>
    </row>
    <row r="502" spans="1:31">
      <c r="A502" s="77"/>
      <c r="B502" s="97"/>
      <c r="C502" s="98"/>
      <c r="D502" s="99"/>
      <c r="E502" s="99"/>
      <c r="F502" s="99"/>
      <c r="G502" s="99"/>
      <c r="H502" s="99"/>
      <c r="I502" s="98"/>
      <c r="J502" s="98"/>
      <c r="K502" s="99"/>
      <c r="L502" s="99"/>
      <c r="M502" s="99"/>
      <c r="N502" s="98"/>
      <c r="O502" s="98"/>
      <c r="P502" s="100"/>
      <c r="Q502" s="99"/>
      <c r="R502" s="99"/>
      <c r="Y502" s="137"/>
      <c r="AD502" s="137"/>
    </row>
    <row r="503" spans="1:31">
      <c r="A503" s="77"/>
      <c r="B503" s="97"/>
      <c r="C503" s="98"/>
      <c r="D503" s="99"/>
      <c r="E503" s="99"/>
      <c r="F503" s="99"/>
      <c r="G503" s="99"/>
      <c r="H503" s="99"/>
      <c r="I503" s="98"/>
      <c r="J503" s="98"/>
      <c r="K503" s="99"/>
      <c r="L503" s="99"/>
      <c r="M503" s="99"/>
      <c r="N503" s="98"/>
      <c r="O503" s="98"/>
      <c r="P503" s="100"/>
      <c r="Q503" s="99"/>
      <c r="R503" s="99"/>
      <c r="S503" s="142"/>
      <c r="T503" s="142"/>
      <c r="U503" s="142"/>
      <c r="V503" s="142"/>
      <c r="W503" s="142"/>
      <c r="X503" s="142"/>
      <c r="Y503" s="143"/>
      <c r="Z503" s="142"/>
      <c r="AA503" s="142"/>
      <c r="AB503" s="142"/>
      <c r="AC503" s="142"/>
      <c r="AD503" s="143"/>
    </row>
    <row r="504" spans="1:31">
      <c r="A504" s="77"/>
      <c r="B504" s="97"/>
      <c r="C504" s="98"/>
      <c r="D504" s="99"/>
      <c r="E504" s="99"/>
      <c r="F504" s="99"/>
      <c r="G504" s="99"/>
      <c r="H504" s="99"/>
      <c r="I504" s="98"/>
      <c r="J504" s="98"/>
      <c r="K504" s="99"/>
      <c r="L504" s="99"/>
      <c r="M504" s="99"/>
      <c r="N504" s="98"/>
      <c r="O504" s="98"/>
      <c r="P504" s="100"/>
      <c r="Q504" s="99"/>
      <c r="R504" s="99"/>
      <c r="Y504" s="137"/>
      <c r="AD504" s="137"/>
    </row>
    <row r="505" spans="1:31">
      <c r="A505" s="77"/>
      <c r="B505" s="97"/>
      <c r="C505" s="98"/>
      <c r="D505" s="99"/>
      <c r="E505" s="99"/>
      <c r="F505" s="99"/>
      <c r="G505" s="99"/>
      <c r="H505" s="99"/>
      <c r="I505" s="98"/>
      <c r="J505" s="98"/>
      <c r="K505" s="99"/>
      <c r="L505" s="99"/>
      <c r="M505" s="99"/>
      <c r="N505" s="98"/>
      <c r="O505" s="98"/>
      <c r="P505" s="100"/>
      <c r="Q505" s="99"/>
      <c r="R505" s="99"/>
      <c r="S505" s="142"/>
      <c r="T505" s="142"/>
      <c r="U505" s="142"/>
      <c r="V505" s="142"/>
      <c r="W505" s="142"/>
      <c r="X505" s="142"/>
      <c r="Y505" s="143"/>
      <c r="Z505" s="142"/>
      <c r="AA505" s="142"/>
      <c r="AB505" s="142"/>
      <c r="AC505" s="142"/>
      <c r="AD505" s="143"/>
    </row>
    <row r="506" spans="1:31">
      <c r="A506" s="77"/>
      <c r="B506" s="97"/>
      <c r="C506" s="98"/>
      <c r="D506" s="99"/>
      <c r="E506" s="99"/>
      <c r="F506" s="99"/>
      <c r="G506" s="99"/>
      <c r="H506" s="99"/>
      <c r="I506" s="98"/>
      <c r="J506" s="98"/>
      <c r="K506" s="99"/>
      <c r="L506" s="99"/>
      <c r="M506" s="99"/>
      <c r="N506" s="98"/>
      <c r="O506" s="98"/>
      <c r="P506" s="100"/>
      <c r="Q506" s="99"/>
      <c r="R506" s="99"/>
      <c r="Y506" s="137"/>
      <c r="AD506" s="137"/>
    </row>
    <row r="507" spans="1:31">
      <c r="A507" s="77"/>
      <c r="B507" s="97"/>
      <c r="C507" s="98"/>
      <c r="D507" s="99"/>
      <c r="E507" s="99"/>
      <c r="F507" s="99"/>
      <c r="G507" s="99"/>
      <c r="H507" s="99"/>
      <c r="I507" s="98"/>
      <c r="J507" s="98"/>
      <c r="K507" s="99"/>
      <c r="L507" s="99"/>
      <c r="M507" s="99"/>
      <c r="N507" s="98"/>
      <c r="O507" s="98"/>
      <c r="P507" s="100"/>
      <c r="Q507" s="99"/>
      <c r="R507" s="99"/>
      <c r="S507" s="142"/>
      <c r="T507" s="142"/>
      <c r="U507" s="142"/>
      <c r="V507" s="142"/>
      <c r="W507" s="142"/>
      <c r="X507" s="142"/>
      <c r="Y507" s="143"/>
      <c r="Z507" s="142"/>
      <c r="AA507" s="142"/>
      <c r="AB507" s="142"/>
      <c r="AC507" s="142"/>
      <c r="AD507" s="143"/>
      <c r="AE507" s="112"/>
    </row>
    <row r="508" spans="1:31">
      <c r="A508" s="77"/>
      <c r="B508" s="97"/>
      <c r="C508" s="98"/>
      <c r="D508" s="99"/>
      <c r="E508" s="99"/>
      <c r="F508" s="99"/>
      <c r="G508" s="99"/>
      <c r="H508" s="99"/>
      <c r="I508" s="98"/>
      <c r="J508" s="98"/>
      <c r="K508" s="99"/>
      <c r="L508" s="99"/>
      <c r="M508" s="99"/>
      <c r="N508" s="98"/>
      <c r="O508" s="98"/>
      <c r="P508" s="100"/>
      <c r="Q508" s="99"/>
      <c r="R508" s="99"/>
      <c r="Y508" s="137"/>
      <c r="AD508" s="137"/>
      <c r="AE508" s="112"/>
    </row>
    <row r="509" spans="1:31">
      <c r="A509" s="77"/>
      <c r="B509" s="97"/>
      <c r="C509" s="98"/>
      <c r="D509" s="99"/>
      <c r="E509" s="99"/>
      <c r="F509" s="99"/>
      <c r="G509" s="99"/>
      <c r="H509" s="99"/>
      <c r="I509" s="98"/>
      <c r="J509" s="98"/>
      <c r="K509" s="99"/>
      <c r="L509" s="99"/>
      <c r="M509" s="99"/>
      <c r="N509" s="98"/>
      <c r="O509" s="98"/>
      <c r="P509" s="100"/>
      <c r="Q509" s="99"/>
      <c r="R509" s="99"/>
      <c r="S509" s="142"/>
      <c r="T509" s="142"/>
      <c r="U509" s="142"/>
      <c r="V509" s="142"/>
      <c r="W509" s="142"/>
      <c r="X509" s="142"/>
      <c r="Y509" s="143"/>
      <c r="Z509" s="142"/>
      <c r="AA509" s="142"/>
      <c r="AB509" s="142"/>
      <c r="AC509" s="142"/>
      <c r="AD509" s="143"/>
    </row>
    <row r="510" spans="1:31">
      <c r="A510" s="77"/>
      <c r="B510" s="97"/>
      <c r="C510" s="98"/>
      <c r="D510" s="99"/>
      <c r="E510" s="99"/>
      <c r="F510" s="99"/>
      <c r="G510" s="99"/>
      <c r="H510" s="99"/>
      <c r="I510" s="98"/>
      <c r="J510" s="98"/>
      <c r="K510" s="99"/>
      <c r="L510" s="99"/>
      <c r="M510" s="99"/>
      <c r="N510" s="98"/>
      <c r="O510" s="98"/>
      <c r="P510" s="100"/>
      <c r="Q510" s="99"/>
      <c r="R510" s="99"/>
      <c r="Y510" s="137"/>
      <c r="AD510" s="137"/>
    </row>
    <row r="511" spans="1:31">
      <c r="A511" s="77"/>
      <c r="B511" s="97"/>
      <c r="C511" s="98"/>
      <c r="D511" s="99"/>
      <c r="E511" s="99"/>
      <c r="F511" s="99"/>
      <c r="G511" s="99"/>
      <c r="H511" s="99"/>
      <c r="I511" s="98"/>
      <c r="J511" s="98"/>
      <c r="K511" s="99"/>
      <c r="L511" s="99"/>
      <c r="M511" s="99"/>
      <c r="N511" s="98"/>
      <c r="O511" s="98"/>
      <c r="P511" s="100"/>
      <c r="Q511" s="99"/>
      <c r="R511" s="99"/>
      <c r="S511" s="142"/>
      <c r="T511" s="142"/>
      <c r="U511" s="142"/>
      <c r="V511" s="142"/>
      <c r="W511" s="142"/>
      <c r="X511" s="142"/>
      <c r="Y511" s="143"/>
      <c r="Z511" s="142"/>
      <c r="AA511" s="142"/>
      <c r="AB511" s="142"/>
      <c r="AC511" s="142"/>
      <c r="AD511" s="143"/>
    </row>
    <row r="512" spans="1:31">
      <c r="A512" s="77"/>
      <c r="B512" s="97"/>
      <c r="C512" s="98"/>
      <c r="D512" s="99"/>
      <c r="E512" s="99"/>
      <c r="F512" s="99"/>
      <c r="G512" s="99"/>
      <c r="H512" s="99"/>
      <c r="I512" s="98"/>
      <c r="J512" s="98"/>
      <c r="K512" s="99"/>
      <c r="L512" s="99"/>
      <c r="M512" s="99"/>
      <c r="N512" s="98"/>
      <c r="O512" s="98"/>
      <c r="P512" s="100"/>
      <c r="Q512" s="99"/>
      <c r="R512" s="99"/>
      <c r="Y512" s="137"/>
      <c r="AD512" s="137"/>
    </row>
    <row r="513" spans="1:30">
      <c r="A513" s="77"/>
      <c r="B513" s="97"/>
      <c r="C513" s="98"/>
      <c r="D513" s="99"/>
      <c r="E513" s="99"/>
      <c r="F513" s="99"/>
      <c r="G513" s="99"/>
      <c r="H513" s="99"/>
      <c r="I513" s="98"/>
      <c r="J513" s="98"/>
      <c r="K513" s="99"/>
      <c r="L513" s="99"/>
      <c r="M513" s="99"/>
      <c r="N513" s="98"/>
      <c r="O513" s="98"/>
      <c r="P513" s="100"/>
      <c r="Q513" s="99"/>
      <c r="R513" s="99"/>
      <c r="S513" s="142"/>
      <c r="T513" s="142"/>
      <c r="U513" s="142"/>
      <c r="V513" s="142"/>
      <c r="W513" s="142"/>
      <c r="X513" s="142"/>
      <c r="Y513" s="143"/>
      <c r="Z513" s="142"/>
      <c r="AA513" s="142"/>
      <c r="AB513" s="142"/>
      <c r="AC513" s="142"/>
      <c r="AD513" s="143"/>
    </row>
    <row r="514" spans="1:30">
      <c r="A514" s="77"/>
      <c r="B514" s="97"/>
      <c r="C514" s="98"/>
      <c r="D514" s="99"/>
      <c r="E514" s="99"/>
      <c r="F514" s="99"/>
      <c r="G514" s="99"/>
      <c r="H514" s="99"/>
      <c r="I514" s="98"/>
      <c r="J514" s="98"/>
      <c r="K514" s="99"/>
      <c r="L514" s="99"/>
      <c r="M514" s="99"/>
      <c r="N514" s="98"/>
      <c r="O514" s="98"/>
      <c r="P514" s="100"/>
      <c r="Q514" s="99"/>
      <c r="R514" s="99"/>
      <c r="Y514" s="137"/>
      <c r="AD514" s="137"/>
    </row>
    <row r="515" spans="1:30">
      <c r="A515" s="77"/>
      <c r="B515" s="97"/>
      <c r="C515" s="98"/>
      <c r="D515" s="99"/>
      <c r="E515" s="99"/>
      <c r="F515" s="99"/>
      <c r="G515" s="99"/>
      <c r="H515" s="99"/>
      <c r="I515" s="98"/>
      <c r="J515" s="98"/>
      <c r="K515" s="99"/>
      <c r="L515" s="99"/>
      <c r="M515" s="99"/>
      <c r="N515" s="98"/>
      <c r="O515" s="98"/>
      <c r="P515" s="100"/>
      <c r="Q515" s="99"/>
      <c r="R515" s="99"/>
      <c r="S515" s="142"/>
      <c r="T515" s="142"/>
      <c r="U515" s="142"/>
      <c r="V515" s="142"/>
      <c r="W515" s="142"/>
      <c r="X515" s="142"/>
      <c r="Y515" s="143"/>
      <c r="Z515" s="142"/>
      <c r="AA515" s="142"/>
      <c r="AB515" s="142"/>
      <c r="AC515" s="142"/>
      <c r="AD515" s="143"/>
    </row>
    <row r="516" spans="1:30">
      <c r="A516" s="77"/>
      <c r="B516" s="97"/>
      <c r="C516" s="98"/>
      <c r="D516" s="99"/>
      <c r="E516" s="99"/>
      <c r="F516" s="99"/>
      <c r="G516" s="99"/>
      <c r="H516" s="99"/>
      <c r="I516" s="98"/>
      <c r="J516" s="98"/>
      <c r="K516" s="99"/>
      <c r="L516" s="99"/>
      <c r="M516" s="99"/>
      <c r="N516" s="98"/>
      <c r="O516" s="98"/>
      <c r="P516" s="100"/>
      <c r="Q516" s="99"/>
      <c r="R516" s="99"/>
      <c r="Y516" s="137"/>
      <c r="AD516" s="137"/>
    </row>
    <row r="517" spans="1:30" ht="13.5" thickBot="1">
      <c r="A517" s="77"/>
      <c r="B517" s="97"/>
      <c r="C517" s="98"/>
      <c r="D517" s="99"/>
      <c r="E517" s="99"/>
      <c r="F517" s="99"/>
      <c r="G517" s="99"/>
      <c r="H517" s="99"/>
      <c r="I517" s="98"/>
      <c r="J517" s="98"/>
      <c r="K517" s="99"/>
      <c r="L517" s="99"/>
      <c r="M517" s="99"/>
      <c r="N517" s="98"/>
      <c r="O517" s="98"/>
      <c r="P517" s="100"/>
      <c r="Q517" s="99"/>
      <c r="R517" s="99"/>
      <c r="S517" s="111"/>
      <c r="T517" s="111"/>
      <c r="U517" s="111"/>
      <c r="V517" s="111"/>
      <c r="W517" s="111"/>
      <c r="X517" s="111"/>
      <c r="Y517" s="168"/>
      <c r="Z517" s="111"/>
      <c r="AA517" s="111"/>
      <c r="AB517" s="111"/>
      <c r="AC517" s="111"/>
      <c r="AD517" s="168"/>
    </row>
    <row r="518" spans="1:30" ht="13.5" thickBot="1">
      <c r="A518" s="197"/>
      <c r="B518" s="198"/>
      <c r="C518" s="90"/>
      <c r="D518" s="91"/>
      <c r="E518" s="91"/>
      <c r="F518" s="91"/>
      <c r="G518" s="91"/>
      <c r="H518" s="91"/>
      <c r="I518" s="90"/>
      <c r="J518" s="90"/>
      <c r="K518" s="91"/>
      <c r="L518" s="91"/>
      <c r="M518" s="91"/>
      <c r="N518" s="90"/>
      <c r="O518" s="90"/>
      <c r="P518" s="92"/>
      <c r="Q518" s="99"/>
      <c r="R518" s="99"/>
      <c r="S518" s="136"/>
      <c r="Y518" s="137"/>
      <c r="AD518" s="137"/>
    </row>
    <row r="519" spans="1:30" ht="13.5" thickBot="1">
      <c r="A519" s="199"/>
      <c r="B519" s="200"/>
      <c r="C519" s="90"/>
      <c r="D519" s="91"/>
      <c r="E519" s="91"/>
      <c r="F519" s="91"/>
      <c r="G519" s="91"/>
      <c r="H519" s="91"/>
      <c r="I519" s="90"/>
      <c r="J519" s="90"/>
      <c r="K519" s="91"/>
      <c r="L519" s="91"/>
      <c r="M519" s="91"/>
      <c r="N519" s="90"/>
      <c r="O519" s="90"/>
      <c r="P519" s="92"/>
      <c r="Q519" s="99"/>
      <c r="R519" s="99"/>
      <c r="S519" s="142"/>
      <c r="T519" s="142"/>
      <c r="U519" s="142"/>
      <c r="V519" s="142"/>
      <c r="W519" s="142"/>
      <c r="X519" s="142"/>
      <c r="Y519" s="143"/>
      <c r="Z519" s="142"/>
      <c r="AA519" s="142"/>
      <c r="AB519" s="142"/>
      <c r="AC519" s="142"/>
      <c r="AD519" s="143"/>
    </row>
    <row r="520" spans="1:30" ht="13.5" thickBot="1">
      <c r="A520" s="197"/>
      <c r="B520" s="198"/>
      <c r="C520" s="90"/>
      <c r="D520" s="91"/>
      <c r="E520" s="91"/>
      <c r="F520" s="91"/>
      <c r="G520" s="91"/>
      <c r="H520" s="91"/>
      <c r="I520" s="90"/>
      <c r="J520" s="90"/>
      <c r="K520" s="91"/>
      <c r="L520" s="91"/>
      <c r="M520" s="91"/>
      <c r="N520" s="90"/>
      <c r="O520" s="90"/>
      <c r="P520" s="92"/>
      <c r="Q520" s="99"/>
      <c r="R520" s="99"/>
      <c r="Y520" s="137"/>
      <c r="AD520" s="137"/>
    </row>
    <row r="521" spans="1:30" ht="13.5" thickBot="1">
      <c r="A521" s="199"/>
      <c r="B521" s="200"/>
      <c r="C521" s="90"/>
      <c r="D521" s="91"/>
      <c r="E521" s="91"/>
      <c r="F521" s="91"/>
      <c r="G521" s="91"/>
      <c r="H521" s="91"/>
      <c r="I521" s="90"/>
      <c r="J521" s="90"/>
      <c r="K521" s="91"/>
      <c r="L521" s="91"/>
      <c r="M521" s="91"/>
      <c r="N521" s="90"/>
      <c r="O521" s="90"/>
      <c r="P521" s="92"/>
      <c r="Q521" s="99"/>
      <c r="R521" s="99"/>
      <c r="S521" s="142"/>
      <c r="T521" s="142"/>
      <c r="U521" s="142"/>
      <c r="V521" s="142"/>
      <c r="W521" s="142"/>
      <c r="X521" s="142"/>
      <c r="Y521" s="143"/>
      <c r="Z521" s="142"/>
      <c r="AA521" s="142"/>
      <c r="AB521" s="142"/>
      <c r="AC521" s="142"/>
      <c r="AD521" s="143"/>
    </row>
    <row r="522" spans="1:30" ht="13.5" thickBot="1">
      <c r="A522" s="197"/>
      <c r="B522" s="198"/>
      <c r="C522" s="90"/>
      <c r="D522" s="91"/>
      <c r="E522" s="91"/>
      <c r="F522" s="91"/>
      <c r="G522" s="91"/>
      <c r="H522" s="91"/>
      <c r="I522" s="90"/>
      <c r="J522" s="90"/>
      <c r="K522" s="91"/>
      <c r="L522" s="91"/>
      <c r="M522" s="91"/>
      <c r="N522" s="90"/>
      <c r="O522" s="90"/>
      <c r="P522" s="92"/>
      <c r="Q522" s="99"/>
      <c r="R522" s="99"/>
      <c r="Y522" s="137"/>
      <c r="AD522" s="137"/>
    </row>
    <row r="523" spans="1:30" ht="13.5" thickBot="1">
      <c r="A523" s="199"/>
      <c r="B523" s="200"/>
      <c r="C523" s="90"/>
      <c r="D523" s="91"/>
      <c r="E523" s="91"/>
      <c r="F523" s="91"/>
      <c r="G523" s="91"/>
      <c r="H523" s="91"/>
      <c r="I523" s="90"/>
      <c r="J523" s="90"/>
      <c r="K523" s="91"/>
      <c r="L523" s="91"/>
      <c r="M523" s="91"/>
      <c r="N523" s="90"/>
      <c r="O523" s="90"/>
      <c r="P523" s="92"/>
      <c r="Q523" s="99"/>
      <c r="R523" s="99"/>
      <c r="S523" s="142"/>
      <c r="T523" s="142"/>
      <c r="U523" s="142"/>
      <c r="V523" s="142"/>
      <c r="W523" s="142"/>
      <c r="X523" s="142"/>
      <c r="Y523" s="143"/>
      <c r="Z523" s="142"/>
      <c r="AA523" s="142"/>
      <c r="AB523" s="142"/>
      <c r="AC523" s="142"/>
      <c r="AD523" s="143"/>
    </row>
    <row r="524" spans="1:30" ht="13.5" thickBot="1">
      <c r="A524" s="197"/>
      <c r="B524" s="198"/>
      <c r="C524" s="90"/>
      <c r="D524" s="91"/>
      <c r="E524" s="91"/>
      <c r="F524" s="91"/>
      <c r="G524" s="91"/>
      <c r="H524" s="91"/>
      <c r="I524" s="90"/>
      <c r="J524" s="90"/>
      <c r="K524" s="91"/>
      <c r="L524" s="91"/>
      <c r="M524" s="91"/>
      <c r="N524" s="90"/>
      <c r="O524" s="90"/>
      <c r="P524" s="92"/>
      <c r="Q524" s="99"/>
      <c r="R524" s="99"/>
      <c r="Y524" s="137"/>
      <c r="AD524" s="137"/>
    </row>
    <row r="525" spans="1:30" ht="13.5" thickBot="1">
      <c r="A525" s="199"/>
      <c r="B525" s="200"/>
      <c r="C525" s="90"/>
      <c r="D525" s="91"/>
      <c r="E525" s="91"/>
      <c r="F525" s="91"/>
      <c r="G525" s="91"/>
      <c r="H525" s="91"/>
      <c r="I525" s="90"/>
      <c r="J525" s="90"/>
      <c r="K525" s="91"/>
      <c r="L525" s="91"/>
      <c r="M525" s="91"/>
      <c r="N525" s="90"/>
      <c r="O525" s="90"/>
      <c r="P525" s="92"/>
      <c r="Q525" s="99"/>
      <c r="R525" s="99"/>
      <c r="S525" s="142"/>
      <c r="T525" s="142"/>
      <c r="U525" s="142"/>
      <c r="V525" s="142"/>
      <c r="W525" s="142"/>
      <c r="X525" s="142"/>
      <c r="Y525" s="143"/>
      <c r="Z525" s="142"/>
      <c r="AA525" s="142"/>
      <c r="AB525" s="142"/>
      <c r="AC525" s="142"/>
      <c r="AD525" s="143"/>
    </row>
    <row r="526" spans="1:30" ht="13.5" thickBot="1">
      <c r="A526" s="201"/>
      <c r="B526" s="198"/>
      <c r="C526" s="90"/>
      <c r="D526" s="91"/>
      <c r="E526" s="91"/>
      <c r="F526" s="91"/>
      <c r="G526" s="91"/>
      <c r="H526" s="91"/>
      <c r="I526" s="90"/>
      <c r="J526" s="90"/>
      <c r="K526" s="91"/>
      <c r="L526" s="91"/>
      <c r="M526" s="91"/>
      <c r="N526" s="90"/>
      <c r="O526" s="90"/>
      <c r="P526" s="92"/>
      <c r="Q526" s="99"/>
      <c r="R526" s="99"/>
      <c r="Y526" s="137"/>
      <c r="AD526" s="137"/>
    </row>
    <row r="527" spans="1:30" ht="13.5" thickBot="1">
      <c r="A527" s="199"/>
      <c r="B527" s="200"/>
      <c r="C527" s="90"/>
      <c r="D527" s="91"/>
      <c r="E527" s="91"/>
      <c r="F527" s="91"/>
      <c r="G527" s="91"/>
      <c r="H527" s="91"/>
      <c r="I527" s="90"/>
      <c r="J527" s="90"/>
      <c r="K527" s="91"/>
      <c r="L527" s="91"/>
      <c r="M527" s="91"/>
      <c r="N527" s="90"/>
      <c r="O527" s="90"/>
      <c r="P527" s="92"/>
      <c r="Q527" s="99"/>
      <c r="R527" s="99"/>
      <c r="S527" s="142"/>
      <c r="T527" s="142"/>
      <c r="U527" s="142"/>
      <c r="V527" s="142"/>
      <c r="W527" s="142"/>
      <c r="X527" s="142"/>
      <c r="Y527" s="143"/>
      <c r="Z527" s="142"/>
      <c r="AA527" s="142"/>
      <c r="AB527" s="142"/>
      <c r="AC527" s="142"/>
      <c r="AD527" s="143"/>
    </row>
    <row r="528" spans="1:30" ht="13.5" thickBot="1">
      <c r="A528" s="201"/>
      <c r="B528" s="198"/>
      <c r="C528" s="90"/>
      <c r="D528" s="91"/>
      <c r="E528" s="91"/>
      <c r="F528" s="91"/>
      <c r="G528" s="91"/>
      <c r="H528" s="91"/>
      <c r="I528" s="90"/>
      <c r="J528" s="90"/>
      <c r="K528" s="91"/>
      <c r="L528" s="91"/>
      <c r="M528" s="91"/>
      <c r="N528" s="90"/>
      <c r="O528" s="90"/>
      <c r="P528" s="92"/>
      <c r="Q528" s="99"/>
      <c r="R528" s="99"/>
      <c r="Y528" s="137"/>
      <c r="AD528" s="137"/>
    </row>
    <row r="529" spans="1:30" ht="13.5" thickBot="1">
      <c r="A529" s="199"/>
      <c r="B529" s="200"/>
      <c r="C529" s="90"/>
      <c r="D529" s="91"/>
      <c r="E529" s="91"/>
      <c r="F529" s="91"/>
      <c r="G529" s="91"/>
      <c r="H529" s="91"/>
      <c r="I529" s="90"/>
      <c r="J529" s="90"/>
      <c r="K529" s="91"/>
      <c r="L529" s="91"/>
      <c r="M529" s="91"/>
      <c r="N529" s="90"/>
      <c r="O529" s="90"/>
      <c r="P529" s="92"/>
      <c r="Q529" s="99"/>
      <c r="R529" s="99"/>
      <c r="S529" s="142"/>
      <c r="T529" s="142"/>
      <c r="U529" s="142"/>
      <c r="V529" s="142"/>
      <c r="W529" s="142"/>
      <c r="X529" s="142"/>
      <c r="Y529" s="143"/>
      <c r="Z529" s="142"/>
      <c r="AA529" s="142"/>
      <c r="AB529" s="142"/>
      <c r="AC529" s="142"/>
      <c r="AD529" s="143"/>
    </row>
    <row r="530" spans="1:30" ht="13.5" thickBot="1">
      <c r="A530" s="201"/>
      <c r="B530" s="198"/>
      <c r="C530" s="90"/>
      <c r="D530" s="91"/>
      <c r="E530" s="91"/>
      <c r="F530" s="91"/>
      <c r="G530" s="91"/>
      <c r="H530" s="91"/>
      <c r="I530" s="90"/>
      <c r="J530" s="90"/>
      <c r="K530" s="91"/>
      <c r="L530" s="91"/>
      <c r="M530" s="91"/>
      <c r="N530" s="90"/>
      <c r="O530" s="90"/>
      <c r="P530" s="92"/>
      <c r="Q530" s="99"/>
      <c r="R530" s="99"/>
      <c r="Y530" s="137"/>
      <c r="AD530" s="137"/>
    </row>
    <row r="531" spans="1:30" ht="13.5" thickBot="1">
      <c r="A531" s="199"/>
      <c r="B531" s="200"/>
      <c r="C531" s="90"/>
      <c r="D531" s="91"/>
      <c r="E531" s="91"/>
      <c r="F531" s="91"/>
      <c r="G531" s="91"/>
      <c r="H531" s="91"/>
      <c r="I531" s="90"/>
      <c r="J531" s="90"/>
      <c r="K531" s="91"/>
      <c r="L531" s="91"/>
      <c r="M531" s="91"/>
      <c r="N531" s="90"/>
      <c r="O531" s="90"/>
      <c r="P531" s="92"/>
      <c r="Q531" s="99"/>
      <c r="R531" s="99"/>
      <c r="S531" s="142"/>
      <c r="T531" s="142"/>
      <c r="U531" s="142"/>
      <c r="V531" s="142"/>
      <c r="W531" s="142"/>
      <c r="X531" s="142"/>
      <c r="Y531" s="143"/>
      <c r="Z531" s="142"/>
      <c r="AA531" s="142"/>
      <c r="AB531" s="142"/>
      <c r="AC531" s="142"/>
      <c r="AD531" s="143"/>
    </row>
    <row r="532" spans="1:30" ht="13.5" thickBot="1">
      <c r="A532" s="201"/>
      <c r="B532" s="198"/>
      <c r="C532" s="90"/>
      <c r="D532" s="91"/>
      <c r="E532" s="91"/>
      <c r="F532" s="91"/>
      <c r="G532" s="91"/>
      <c r="H532" s="91"/>
      <c r="I532" s="90"/>
      <c r="J532" s="90"/>
      <c r="K532" s="91"/>
      <c r="L532" s="91"/>
      <c r="M532" s="91"/>
      <c r="N532" s="90"/>
      <c r="O532" s="90"/>
      <c r="P532" s="92"/>
      <c r="Q532" s="99"/>
      <c r="R532" s="99"/>
      <c r="Y532" s="137"/>
      <c r="AD532" s="137"/>
    </row>
    <row r="533" spans="1:30" ht="13.5" thickBot="1">
      <c r="A533" s="199"/>
      <c r="B533" s="200"/>
      <c r="C533" s="90"/>
      <c r="D533" s="91"/>
      <c r="E533" s="91"/>
      <c r="F533" s="91"/>
      <c r="G533" s="91"/>
      <c r="H533" s="91"/>
      <c r="I533" s="90"/>
      <c r="J533" s="90"/>
      <c r="K533" s="91"/>
      <c r="L533" s="91"/>
      <c r="M533" s="91"/>
      <c r="N533" s="90"/>
      <c r="O533" s="90"/>
      <c r="P533" s="92"/>
      <c r="Q533" s="99"/>
      <c r="R533" s="99"/>
      <c r="S533" s="142"/>
      <c r="T533" s="142"/>
      <c r="U533" s="142"/>
      <c r="V533" s="142"/>
      <c r="W533" s="142"/>
      <c r="X533" s="142"/>
      <c r="Y533" s="143"/>
      <c r="Z533" s="142"/>
      <c r="AA533" s="142"/>
      <c r="AB533" s="142"/>
      <c r="AC533" s="142"/>
      <c r="AD533" s="143"/>
    </row>
    <row r="534" spans="1:30" ht="13.5" thickBot="1">
      <c r="A534" s="201"/>
      <c r="B534" s="198"/>
      <c r="C534" s="90"/>
      <c r="D534" s="91"/>
      <c r="E534" s="91"/>
      <c r="F534" s="91"/>
      <c r="G534" s="91"/>
      <c r="H534" s="91"/>
      <c r="I534" s="90"/>
      <c r="J534" s="90"/>
      <c r="K534" s="91"/>
      <c r="L534" s="91"/>
      <c r="M534" s="91"/>
      <c r="N534" s="90"/>
      <c r="O534" s="90"/>
      <c r="P534" s="92"/>
      <c r="Q534" s="99"/>
      <c r="R534" s="99"/>
      <c r="Y534" s="137"/>
      <c r="AD534" s="137"/>
    </row>
    <row r="535" spans="1:30" ht="13.5" thickBot="1">
      <c r="A535" s="199"/>
      <c r="B535" s="200"/>
      <c r="C535" s="90"/>
      <c r="D535" s="91"/>
      <c r="E535" s="91"/>
      <c r="F535" s="91"/>
      <c r="G535" s="91"/>
      <c r="H535" s="91"/>
      <c r="I535" s="90"/>
      <c r="J535" s="90"/>
      <c r="K535" s="91"/>
      <c r="L535" s="91"/>
      <c r="M535" s="91"/>
      <c r="N535" s="90"/>
      <c r="O535" s="90"/>
      <c r="P535" s="92"/>
      <c r="Q535" s="99"/>
      <c r="R535" s="99"/>
      <c r="S535" s="142"/>
      <c r="T535" s="142"/>
      <c r="U535" s="142"/>
      <c r="V535" s="142"/>
      <c r="W535" s="142"/>
      <c r="X535" s="142"/>
      <c r="Y535" s="143"/>
      <c r="Z535" s="142"/>
      <c r="AA535" s="142"/>
      <c r="AB535" s="142"/>
      <c r="AC535" s="142"/>
      <c r="AD535" s="143"/>
    </row>
    <row r="536" spans="1:30" ht="13.5" thickBot="1">
      <c r="A536" s="201"/>
      <c r="B536" s="198"/>
      <c r="C536" s="90"/>
      <c r="D536" s="91"/>
      <c r="E536" s="91"/>
      <c r="F536" s="91"/>
      <c r="G536" s="91"/>
      <c r="H536" s="91"/>
      <c r="I536" s="90"/>
      <c r="J536" s="90"/>
      <c r="K536" s="91"/>
      <c r="L536" s="91"/>
      <c r="M536" s="91"/>
      <c r="N536" s="90"/>
      <c r="O536" s="90"/>
      <c r="P536" s="92"/>
      <c r="Q536" s="99"/>
      <c r="R536" s="99"/>
      <c r="Y536" s="137"/>
      <c r="AD536" s="137"/>
    </row>
    <row r="537" spans="1:30" ht="13.5" thickBot="1">
      <c r="A537" s="199"/>
      <c r="B537" s="200"/>
      <c r="C537" s="90"/>
      <c r="D537" s="91"/>
      <c r="E537" s="91"/>
      <c r="F537" s="91"/>
      <c r="G537" s="91"/>
      <c r="H537" s="91"/>
      <c r="I537" s="90"/>
      <c r="J537" s="90"/>
      <c r="K537" s="91"/>
      <c r="L537" s="91"/>
      <c r="M537" s="91"/>
      <c r="N537" s="90"/>
      <c r="O537" s="90"/>
      <c r="P537" s="92"/>
      <c r="Q537" s="99"/>
      <c r="R537" s="99"/>
      <c r="S537" s="142"/>
      <c r="T537" s="142"/>
      <c r="U537" s="142"/>
      <c r="V537" s="142"/>
      <c r="W537" s="142"/>
      <c r="X537" s="142"/>
      <c r="Y537" s="143"/>
      <c r="Z537" s="142"/>
      <c r="AA537" s="142"/>
      <c r="AB537" s="142"/>
      <c r="AC537" s="142"/>
      <c r="AD537" s="143"/>
    </row>
    <row r="538" spans="1:30" ht="13.5" thickBot="1">
      <c r="A538" s="201"/>
      <c r="B538" s="198"/>
      <c r="C538" s="90"/>
      <c r="D538" s="91"/>
      <c r="E538" s="91"/>
      <c r="F538" s="91"/>
      <c r="G538" s="91"/>
      <c r="H538" s="91"/>
      <c r="I538" s="90"/>
      <c r="J538" s="90"/>
      <c r="K538" s="91"/>
      <c r="L538" s="91"/>
      <c r="M538" s="91"/>
      <c r="N538" s="90"/>
      <c r="O538" s="90"/>
      <c r="P538" s="92"/>
      <c r="Q538" s="99"/>
      <c r="R538" s="99"/>
      <c r="Y538" s="137"/>
      <c r="AD538" s="137"/>
    </row>
    <row r="539" spans="1:30" ht="13.5" thickBot="1">
      <c r="A539" s="199"/>
      <c r="B539" s="200"/>
      <c r="C539" s="90"/>
      <c r="D539" s="91"/>
      <c r="E539" s="91"/>
      <c r="F539" s="91"/>
      <c r="G539" s="91"/>
      <c r="H539" s="91"/>
      <c r="I539" s="90"/>
      <c r="J539" s="90"/>
      <c r="K539" s="91"/>
      <c r="L539" s="91"/>
      <c r="M539" s="91"/>
      <c r="N539" s="90"/>
      <c r="O539" s="90"/>
      <c r="P539" s="92"/>
      <c r="Q539" s="99"/>
      <c r="R539" s="99"/>
      <c r="S539" s="142"/>
      <c r="T539" s="142"/>
      <c r="U539" s="142"/>
      <c r="V539" s="142"/>
      <c r="W539" s="142"/>
      <c r="X539" s="142"/>
      <c r="Y539" s="143"/>
      <c r="Z539" s="142"/>
      <c r="AA539" s="142"/>
      <c r="AB539" s="142"/>
      <c r="AC539" s="142"/>
      <c r="AD539" s="143"/>
    </row>
    <row r="540" spans="1:30" ht="13.5" thickBot="1">
      <c r="A540" s="201"/>
      <c r="B540" s="198"/>
      <c r="C540" s="90"/>
      <c r="D540" s="91"/>
      <c r="E540" s="91"/>
      <c r="F540" s="91"/>
      <c r="G540" s="91"/>
      <c r="H540" s="91"/>
      <c r="I540" s="90"/>
      <c r="J540" s="90"/>
      <c r="K540" s="91"/>
      <c r="L540" s="91"/>
      <c r="M540" s="91"/>
      <c r="N540" s="90"/>
      <c r="O540" s="90"/>
      <c r="P540" s="92"/>
      <c r="Q540" s="99"/>
      <c r="R540" s="99"/>
      <c r="Y540" s="137"/>
      <c r="AD540" s="137"/>
    </row>
    <row r="541" spans="1:30" ht="13.5" thickBot="1">
      <c r="A541" s="199"/>
      <c r="B541" s="200"/>
      <c r="C541" s="90"/>
      <c r="D541" s="91"/>
      <c r="E541" s="91"/>
      <c r="F541" s="91"/>
      <c r="G541" s="91"/>
      <c r="H541" s="91"/>
      <c r="I541" s="90"/>
      <c r="J541" s="90"/>
      <c r="K541" s="91"/>
      <c r="L541" s="91"/>
      <c r="M541" s="91"/>
      <c r="N541" s="90"/>
      <c r="O541" s="90"/>
      <c r="P541" s="92"/>
      <c r="Q541" s="99"/>
      <c r="R541" s="99"/>
      <c r="S541" s="142"/>
      <c r="T541" s="142"/>
      <c r="U541" s="142"/>
      <c r="V541" s="142"/>
      <c r="W541" s="142"/>
      <c r="X541" s="142"/>
      <c r="Y541" s="143"/>
      <c r="Z541" s="142"/>
      <c r="AA541" s="142"/>
      <c r="AB541" s="142"/>
      <c r="AC541" s="142"/>
      <c r="AD541" s="143"/>
    </row>
    <row r="542" spans="1:30" ht="13.5" thickBot="1">
      <c r="A542" s="201"/>
      <c r="B542" s="198"/>
      <c r="C542" s="90"/>
      <c r="D542" s="91"/>
      <c r="E542" s="91"/>
      <c r="F542" s="91"/>
      <c r="G542" s="91"/>
      <c r="H542" s="91"/>
      <c r="I542" s="90"/>
      <c r="J542" s="90"/>
      <c r="K542" s="91"/>
      <c r="L542" s="91"/>
      <c r="M542" s="91"/>
      <c r="N542" s="90"/>
      <c r="O542" s="90"/>
      <c r="P542" s="92"/>
      <c r="Q542" s="99"/>
      <c r="R542" s="99"/>
      <c r="Y542" s="137"/>
      <c r="AD542" s="137"/>
    </row>
    <row r="543" spans="1:30" ht="13.5" thickBot="1">
      <c r="A543" s="199"/>
      <c r="B543" s="200"/>
      <c r="C543" s="90"/>
      <c r="D543" s="91"/>
      <c r="E543" s="91"/>
      <c r="F543" s="91"/>
      <c r="G543" s="91"/>
      <c r="H543" s="91"/>
      <c r="I543" s="90"/>
      <c r="J543" s="90"/>
      <c r="K543" s="91"/>
      <c r="L543" s="91"/>
      <c r="M543" s="91"/>
      <c r="N543" s="90"/>
      <c r="O543" s="90"/>
      <c r="P543" s="92"/>
      <c r="Q543" s="99"/>
      <c r="R543" s="99"/>
      <c r="S543" s="142"/>
      <c r="T543" s="142"/>
      <c r="U543" s="142"/>
      <c r="V543" s="142"/>
      <c r="W543" s="142"/>
      <c r="X543" s="142"/>
      <c r="Y543" s="143"/>
      <c r="Z543" s="142"/>
      <c r="AA543" s="142"/>
      <c r="AB543" s="142"/>
      <c r="AC543" s="142"/>
      <c r="AD543" s="143"/>
    </row>
    <row r="544" spans="1:30" ht="13.5" thickBot="1">
      <c r="A544" s="201"/>
      <c r="B544" s="198"/>
      <c r="C544" s="90"/>
      <c r="D544" s="91"/>
      <c r="E544" s="91"/>
      <c r="F544" s="91"/>
      <c r="G544" s="91"/>
      <c r="H544" s="91"/>
      <c r="I544" s="90"/>
      <c r="J544" s="90"/>
      <c r="K544" s="91"/>
      <c r="L544" s="91"/>
      <c r="M544" s="91"/>
      <c r="N544" s="90"/>
      <c r="O544" s="90"/>
      <c r="P544" s="92"/>
      <c r="Q544" s="99"/>
      <c r="R544" s="99"/>
      <c r="Y544" s="137"/>
      <c r="AD544" s="137"/>
    </row>
    <row r="545" spans="1:30" ht="13.5" thickBot="1">
      <c r="A545" s="199"/>
      <c r="B545" s="200"/>
      <c r="C545" s="90"/>
      <c r="D545" s="91"/>
      <c r="E545" s="91"/>
      <c r="F545" s="91"/>
      <c r="G545" s="91"/>
      <c r="H545" s="91"/>
      <c r="I545" s="90"/>
      <c r="J545" s="90"/>
      <c r="K545" s="91"/>
      <c r="L545" s="91"/>
      <c r="M545" s="91"/>
      <c r="N545" s="90"/>
      <c r="O545" s="90"/>
      <c r="P545" s="92"/>
      <c r="Q545" s="99"/>
      <c r="R545" s="99"/>
      <c r="S545" s="142"/>
      <c r="T545" s="142"/>
      <c r="U545" s="142"/>
      <c r="V545" s="142"/>
      <c r="W545" s="142"/>
      <c r="X545" s="142"/>
      <c r="Y545" s="143"/>
      <c r="Z545" s="142"/>
      <c r="AA545" s="142"/>
      <c r="AB545" s="142"/>
      <c r="AC545" s="142"/>
      <c r="AD545" s="143"/>
    </row>
    <row r="546" spans="1:30" ht="13.5" thickBot="1">
      <c r="A546" s="201"/>
      <c r="B546" s="198"/>
      <c r="C546" s="90"/>
      <c r="D546" s="91"/>
      <c r="E546" s="91"/>
      <c r="F546" s="91"/>
      <c r="G546" s="91"/>
      <c r="H546" s="91"/>
      <c r="I546" s="90"/>
      <c r="J546" s="90"/>
      <c r="K546" s="91"/>
      <c r="L546" s="91"/>
      <c r="M546" s="91"/>
      <c r="N546" s="90"/>
      <c r="O546" s="90"/>
      <c r="P546" s="92"/>
      <c r="Q546" s="99"/>
      <c r="R546" s="99"/>
      <c r="Y546" s="137"/>
      <c r="AD546" s="137"/>
    </row>
    <row r="547" spans="1:30" ht="13.5" thickBot="1">
      <c r="A547" s="199"/>
      <c r="B547" s="200"/>
      <c r="C547" s="90"/>
      <c r="D547" s="91"/>
      <c r="E547" s="91"/>
      <c r="F547" s="91"/>
      <c r="G547" s="91"/>
      <c r="H547" s="91"/>
      <c r="I547" s="90"/>
      <c r="J547" s="90"/>
      <c r="K547" s="91"/>
      <c r="L547" s="91"/>
      <c r="M547" s="91"/>
      <c r="N547" s="90"/>
      <c r="O547" s="90"/>
      <c r="P547" s="92"/>
      <c r="Q547" s="99"/>
      <c r="R547" s="99"/>
      <c r="S547" s="142"/>
      <c r="T547" s="142"/>
      <c r="U547" s="142"/>
      <c r="V547" s="142"/>
      <c r="W547" s="142"/>
      <c r="X547" s="142"/>
      <c r="Y547" s="143"/>
      <c r="Z547" s="142"/>
      <c r="AA547" s="142"/>
      <c r="AB547" s="142"/>
      <c r="AC547" s="142"/>
      <c r="AD547" s="143"/>
    </row>
    <row r="548" spans="1:30" ht="13.5" thickBot="1">
      <c r="A548" s="201"/>
      <c r="B548" s="198"/>
      <c r="C548" s="90"/>
      <c r="D548" s="91"/>
      <c r="E548" s="91"/>
      <c r="F548" s="91"/>
      <c r="G548" s="91"/>
      <c r="H548" s="91"/>
      <c r="I548" s="90"/>
      <c r="J548" s="90"/>
      <c r="K548" s="91"/>
      <c r="L548" s="91"/>
      <c r="M548" s="91"/>
      <c r="N548" s="90"/>
      <c r="O548" s="90"/>
      <c r="P548" s="92"/>
      <c r="Q548" s="99"/>
      <c r="R548" s="99"/>
      <c r="Y548" s="137"/>
      <c r="AD548" s="137"/>
    </row>
    <row r="549" spans="1:30" ht="13.5" thickBot="1">
      <c r="A549" s="199"/>
      <c r="B549" s="200"/>
      <c r="C549" s="202"/>
      <c r="D549" s="203"/>
      <c r="E549" s="203"/>
      <c r="F549" s="203"/>
      <c r="G549" s="203"/>
      <c r="H549" s="203"/>
      <c r="I549" s="202"/>
      <c r="J549" s="202"/>
      <c r="K549" s="203"/>
      <c r="L549" s="203"/>
      <c r="M549" s="203"/>
      <c r="N549" s="202"/>
      <c r="O549" s="202"/>
      <c r="P549" s="204"/>
      <c r="Q549" s="99"/>
      <c r="R549" s="99"/>
      <c r="S549" s="111"/>
      <c r="T549" s="111"/>
      <c r="U549" s="111"/>
      <c r="V549" s="111"/>
      <c r="W549" s="111"/>
      <c r="X549" s="111"/>
      <c r="Y549" s="168"/>
      <c r="Z549" s="111"/>
      <c r="AA549" s="111"/>
      <c r="AB549" s="111"/>
      <c r="AC549" s="111"/>
      <c r="AD549" s="16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39D7-F383-407E-AAB3-E8958DF4A2B2}">
  <sheetPr>
    <tabColor rgb="FF800000"/>
  </sheetPr>
  <dimension ref="A1:Q384"/>
  <sheetViews>
    <sheetView showZeros="0" view="pageBreakPreview" topLeftCell="A338" zoomScale="90" zoomScaleNormal="100" zoomScaleSheetLayoutView="90" workbookViewId="0">
      <selection activeCell="O239" sqref="O1:Q1048576"/>
    </sheetView>
  </sheetViews>
  <sheetFormatPr defaultColWidth="9" defaultRowHeight="12.75"/>
  <cols>
    <col min="1" max="1" width="11.21875" style="67" customWidth="1"/>
    <col min="2" max="2" width="7.109375" style="67" customWidth="1"/>
    <col min="3" max="3" width="8" style="67" customWidth="1"/>
    <col min="4" max="4" width="7.88671875" style="67" customWidth="1"/>
    <col min="5" max="5" width="7.44140625" style="67" customWidth="1"/>
    <col min="6" max="6" width="7.109375" style="67" customWidth="1"/>
    <col min="7" max="7" width="6.88671875" style="67" customWidth="1"/>
    <col min="8" max="8" width="8.21875" style="67" customWidth="1"/>
    <col min="9" max="10" width="6.6640625" style="67" customWidth="1"/>
    <col min="11" max="11" width="7.21875" style="67" customWidth="1"/>
    <col min="12" max="12" width="8" style="67" customWidth="1"/>
    <col min="13" max="13" width="6.44140625" style="67" customWidth="1"/>
    <col min="14" max="14" width="9" style="67"/>
    <col min="15" max="15" width="4.109375" style="67" hidden="1" customWidth="1"/>
    <col min="16" max="17" width="0" style="67" hidden="1" customWidth="1"/>
    <col min="18" max="16384" width="9" style="67"/>
  </cols>
  <sheetData>
    <row r="1" spans="1:16" ht="18">
      <c r="A1" s="205" t="s">
        <v>971</v>
      </c>
      <c r="B1" s="207"/>
      <c r="C1" s="207"/>
      <c r="D1" s="207"/>
      <c r="E1" s="207"/>
      <c r="F1" s="206"/>
      <c r="G1" s="206"/>
      <c r="H1" s="206"/>
      <c r="I1" s="207"/>
      <c r="J1" s="206"/>
      <c r="K1" s="206"/>
      <c r="L1" s="206"/>
      <c r="M1" s="207"/>
      <c r="N1" s="206"/>
    </row>
    <row r="2" spans="1:16" ht="18">
      <c r="A2" s="205"/>
      <c r="B2" s="207"/>
      <c r="C2" s="207"/>
      <c r="D2" s="207"/>
      <c r="E2" s="207"/>
      <c r="F2" s="206"/>
      <c r="G2" s="206"/>
      <c r="H2" s="206"/>
      <c r="I2" s="207"/>
      <c r="J2" s="206"/>
      <c r="K2" s="206"/>
      <c r="L2" s="206"/>
      <c r="M2" s="207"/>
      <c r="N2" s="206"/>
    </row>
    <row r="3" spans="1:16" ht="15.75">
      <c r="A3" s="208" t="s">
        <v>972</v>
      </c>
      <c r="B3" s="207"/>
      <c r="C3" s="207"/>
      <c r="D3" s="207"/>
      <c r="E3" s="207"/>
      <c r="F3" s="206"/>
      <c r="G3" s="206"/>
      <c r="H3" s="206"/>
      <c r="I3" s="207"/>
      <c r="J3" s="206"/>
      <c r="K3" s="206"/>
      <c r="L3" s="206"/>
      <c r="M3" s="207"/>
      <c r="N3" s="206"/>
    </row>
    <row r="4" spans="1:16" ht="15.75">
      <c r="A4" s="208" t="s">
        <v>1284</v>
      </c>
      <c r="B4" s="207"/>
      <c r="C4" s="207"/>
      <c r="D4" s="207"/>
      <c r="E4" s="207"/>
      <c r="F4" s="206"/>
      <c r="G4" s="206"/>
      <c r="H4" s="206"/>
      <c r="I4" s="207"/>
      <c r="J4" s="206"/>
      <c r="K4" s="206"/>
      <c r="L4" s="206"/>
      <c r="M4" s="207"/>
      <c r="N4" s="206"/>
    </row>
    <row r="5" spans="1:16" ht="18" customHeight="1">
      <c r="A5" s="209"/>
      <c r="B5" s="209"/>
      <c r="C5" s="209"/>
      <c r="D5" s="209"/>
      <c r="E5" s="209"/>
      <c r="F5" s="210"/>
      <c r="G5" s="211"/>
      <c r="H5" s="211"/>
      <c r="I5" s="212"/>
      <c r="J5" s="212"/>
      <c r="K5" s="212"/>
      <c r="L5" s="212"/>
      <c r="M5" s="212"/>
      <c r="N5" s="212"/>
      <c r="O5" s="213"/>
    </row>
    <row r="6" spans="1:16" ht="18" customHeight="1">
      <c r="A6" s="84"/>
      <c r="B6" s="214" t="s">
        <v>925</v>
      </c>
      <c r="C6" s="215"/>
      <c r="D6" s="215"/>
      <c r="E6" s="215"/>
      <c r="F6" s="215"/>
      <c r="G6" s="215"/>
      <c r="H6" s="215"/>
      <c r="I6" s="216"/>
      <c r="J6" s="217" t="s">
        <v>10</v>
      </c>
      <c r="K6" s="218"/>
      <c r="L6" s="218"/>
      <c r="M6" s="219"/>
      <c r="N6" s="653" t="s">
        <v>926</v>
      </c>
      <c r="O6" s="232"/>
    </row>
    <row r="7" spans="1:16" ht="43.5" customHeight="1">
      <c r="A7" s="220"/>
      <c r="B7" s="215" t="s">
        <v>927</v>
      </c>
      <c r="C7" s="215"/>
      <c r="D7" s="215"/>
      <c r="E7" s="221"/>
      <c r="F7" s="222" t="s">
        <v>928</v>
      </c>
      <c r="G7" s="215"/>
      <c r="H7" s="215"/>
      <c r="I7" s="216"/>
      <c r="J7" s="223" t="s">
        <v>929</v>
      </c>
      <c r="K7" s="215"/>
      <c r="L7" s="215"/>
      <c r="M7" s="216"/>
      <c r="N7" s="654"/>
      <c r="O7" s="232"/>
    </row>
    <row r="8" spans="1:16" ht="30" customHeight="1">
      <c r="A8" s="209"/>
      <c r="B8" s="224" t="s">
        <v>930</v>
      </c>
      <c r="C8" s="224" t="s">
        <v>931</v>
      </c>
      <c r="D8" s="224" t="s">
        <v>932</v>
      </c>
      <c r="E8" s="225" t="s">
        <v>933</v>
      </c>
      <c r="F8" s="225" t="s">
        <v>930</v>
      </c>
      <c r="G8" s="224" t="s">
        <v>931</v>
      </c>
      <c r="H8" s="224" t="s">
        <v>932</v>
      </c>
      <c r="I8" s="225" t="s">
        <v>933</v>
      </c>
      <c r="J8" s="226" t="s">
        <v>930</v>
      </c>
      <c r="K8" s="227" t="s">
        <v>931</v>
      </c>
      <c r="L8" s="228" t="s">
        <v>932</v>
      </c>
      <c r="M8" s="226" t="s">
        <v>933</v>
      </c>
      <c r="N8" s="655"/>
      <c r="O8" s="232"/>
      <c r="P8" s="255" t="s">
        <v>973</v>
      </c>
    </row>
    <row r="9" spans="1:16" ht="12.75" hidden="1" customHeight="1">
      <c r="A9" s="229" t="s">
        <v>934</v>
      </c>
      <c r="B9" s="256"/>
      <c r="C9" s="256"/>
      <c r="D9" s="256"/>
      <c r="E9" s="257"/>
      <c r="F9" s="258"/>
      <c r="G9" s="259"/>
      <c r="H9" s="259"/>
      <c r="I9" s="258"/>
      <c r="J9" s="258"/>
      <c r="K9" s="259"/>
      <c r="L9" s="259"/>
      <c r="M9" s="260"/>
      <c r="N9" s="258"/>
      <c r="O9" s="136"/>
      <c r="P9" s="261">
        <f>+M9-I9</f>
        <v>0</v>
      </c>
    </row>
    <row r="10" spans="1:16" ht="12.75" hidden="1" customHeight="1">
      <c r="A10" s="229"/>
      <c r="B10" s="229"/>
      <c r="C10" s="229"/>
      <c r="D10" s="229"/>
      <c r="E10" s="262"/>
      <c r="F10" s="262"/>
      <c r="G10" s="136"/>
      <c r="H10" s="136"/>
      <c r="I10" s="262"/>
      <c r="J10" s="262"/>
      <c r="K10" s="136"/>
      <c r="L10" s="136"/>
      <c r="M10" s="263"/>
      <c r="N10" s="262"/>
      <c r="O10" s="136"/>
      <c r="P10" s="232"/>
    </row>
    <row r="11" spans="1:16" ht="12.75" customHeight="1">
      <c r="A11" s="229" t="s">
        <v>935</v>
      </c>
      <c r="B11" s="264">
        <f>+'TTA Pivot Table'!I$7</f>
        <v>0</v>
      </c>
      <c r="C11" s="264">
        <f>+'TTA Pivot Table'!I$9</f>
        <v>0</v>
      </c>
      <c r="D11" s="264">
        <f>+'TTA Pivot Table'!I$11</f>
        <v>0</v>
      </c>
      <c r="E11" s="265">
        <f>+'TTA Pivot Table'!I$13</f>
        <v>0</v>
      </c>
      <c r="F11" s="265">
        <f>+'TTA Pivot Table'!I$15</f>
        <v>0</v>
      </c>
      <c r="G11" s="264">
        <f>+'TTA Pivot Table'!I$17</f>
        <v>0</v>
      </c>
      <c r="H11" s="264">
        <f>+'TTA Pivot Table'!I$19</f>
        <v>0</v>
      </c>
      <c r="I11" s="265">
        <f>+'TTA Pivot Table'!I$21</f>
        <v>0</v>
      </c>
      <c r="J11" s="265">
        <f>+'TTA Pivot Table'!I$23</f>
        <v>0</v>
      </c>
      <c r="K11" s="264">
        <f>+'TTA Pivot Table'!I$25</f>
        <v>0</v>
      </c>
      <c r="L11" s="264">
        <f>+'TTA Pivot Table'!I$27</f>
        <v>0</v>
      </c>
      <c r="M11" s="266">
        <f>+'TTA Pivot Table'!I$29</f>
        <v>0</v>
      </c>
      <c r="N11" s="265">
        <f>+'TTA Pivot Table'!I$31</f>
        <v>0</v>
      </c>
      <c r="O11" s="136"/>
      <c r="P11" s="261">
        <f>+M11-I11</f>
        <v>0</v>
      </c>
    </row>
    <row r="12" spans="1:16">
      <c r="A12" s="229" t="s">
        <v>936</v>
      </c>
      <c r="B12" s="264">
        <f>+'TTA Pivot Table'!I$39</f>
        <v>4.148007883667213</v>
      </c>
      <c r="C12" s="264">
        <f>+'TTA Pivot Table'!I$41</f>
        <v>4.8820368276324455</v>
      </c>
      <c r="D12" s="264">
        <f>+'TTA Pivot Table'!I$43</f>
        <v>0</v>
      </c>
      <c r="E12" s="265">
        <f>+'TTA Pivot Table'!I$45</f>
        <v>4.2025149834666111</v>
      </c>
      <c r="F12" s="265">
        <f>+'TTA Pivot Table'!I$47</f>
        <v>4.7750334160056758</v>
      </c>
      <c r="G12" s="264">
        <f>+'TTA Pivot Table'!I$49</f>
        <v>6.5397119341563767</v>
      </c>
      <c r="H12" s="264">
        <f>+'TTA Pivot Table'!I$51</f>
        <v>0</v>
      </c>
      <c r="I12" s="265">
        <f>+'TTA Pivot Table'!I$53</f>
        <v>4.9096275402714076</v>
      </c>
      <c r="J12" s="265">
        <f>+'TTA Pivot Table'!I$55</f>
        <v>3.2280109330056388</v>
      </c>
      <c r="K12" s="264">
        <f>+'TTA Pivot Table'!I$57</f>
        <v>3.8717381281696635</v>
      </c>
      <c r="L12" s="264">
        <f>+'TTA Pivot Table'!I$59</f>
        <v>0</v>
      </c>
      <c r="M12" s="266">
        <f>+'TTA Pivot Table'!I$61</f>
        <v>3.3969700421697975</v>
      </c>
      <c r="N12" s="265">
        <f>+'TTA Pivot Table'!I$63</f>
        <v>5.3171390013495277</v>
      </c>
      <c r="O12" s="136"/>
      <c r="P12" s="261">
        <f>+M12-I12</f>
        <v>-1.5126574981016101</v>
      </c>
    </row>
    <row r="13" spans="1:16">
      <c r="A13" s="229" t="s">
        <v>937</v>
      </c>
      <c r="B13" s="264">
        <f>+'TTA Pivot Table'!I$71</f>
        <v>0</v>
      </c>
      <c r="C13" s="264">
        <f>+'TTA Pivot Table'!I$73</f>
        <v>0</v>
      </c>
      <c r="D13" s="264">
        <f>+'TTA Pivot Table'!I$75</f>
        <v>0</v>
      </c>
      <c r="E13" s="265">
        <f>+'TTA Pivot Table'!I$77</f>
        <v>0</v>
      </c>
      <c r="F13" s="265">
        <f>+'TTA Pivot Table'!I$79</f>
        <v>0</v>
      </c>
      <c r="G13" s="264">
        <f>+'TTA Pivot Table'!I$81</f>
        <v>0</v>
      </c>
      <c r="H13" s="264">
        <f>+'TTA Pivot Table'!I$83</f>
        <v>0</v>
      </c>
      <c r="I13" s="265">
        <f>+'TTA Pivot Table'!I$85</f>
        <v>0</v>
      </c>
      <c r="J13" s="265">
        <f>+'TTA Pivot Table'!I$87</f>
        <v>0</v>
      </c>
      <c r="K13" s="264">
        <f>+'TTA Pivot Table'!I$89</f>
        <v>0</v>
      </c>
      <c r="L13" s="264">
        <f>+'TTA Pivot Table'!I$91</f>
        <v>0</v>
      </c>
      <c r="M13" s="266">
        <f>+'TTA Pivot Table'!I$93</f>
        <v>0</v>
      </c>
      <c r="N13" s="265">
        <f>+'TTA Pivot Table'!I$95</f>
        <v>0</v>
      </c>
      <c r="O13" s="136"/>
      <c r="P13" s="261">
        <f>+M13-I13</f>
        <v>0</v>
      </c>
    </row>
    <row r="14" spans="1:16">
      <c r="A14" s="229" t="s">
        <v>938</v>
      </c>
      <c r="B14" s="264">
        <f>+'TTA Pivot Table'!I$103</f>
        <v>0</v>
      </c>
      <c r="C14" s="264">
        <f>+'TTA Pivot Table'!I$105</f>
        <v>0</v>
      </c>
      <c r="D14" s="264">
        <f>+'TTA Pivot Table'!I$107</f>
        <v>0</v>
      </c>
      <c r="E14" s="265">
        <f>+'TTA Pivot Table'!I$109</f>
        <v>0</v>
      </c>
      <c r="F14" s="265">
        <f>+'TTA Pivot Table'!I$111</f>
        <v>0</v>
      </c>
      <c r="G14" s="264">
        <f>+'TTA Pivot Table'!I$113</f>
        <v>0</v>
      </c>
      <c r="H14" s="264">
        <f>+'TTA Pivot Table'!I$115</f>
        <v>0</v>
      </c>
      <c r="I14" s="265">
        <f>+'TTA Pivot Table'!I$117</f>
        <v>0</v>
      </c>
      <c r="J14" s="265">
        <f>+'TTA Pivot Table'!I$119</f>
        <v>0</v>
      </c>
      <c r="K14" s="264">
        <f>+'TTA Pivot Table'!I$121</f>
        <v>0</v>
      </c>
      <c r="L14" s="264">
        <f>+'TTA Pivot Table'!I$123</f>
        <v>0</v>
      </c>
      <c r="M14" s="266">
        <f>+'TTA Pivot Table'!I$125</f>
        <v>0</v>
      </c>
      <c r="N14" s="265">
        <f>+'TTA Pivot Table'!I$127</f>
        <v>0</v>
      </c>
      <c r="O14" s="136"/>
      <c r="P14" s="261">
        <f>+M14-I14</f>
        <v>0</v>
      </c>
    </row>
    <row r="15" spans="1:16">
      <c r="A15" s="229"/>
      <c r="B15" s="264"/>
      <c r="C15" s="264"/>
      <c r="D15" s="264"/>
      <c r="E15" s="265"/>
      <c r="F15" s="265"/>
      <c r="G15" s="264"/>
      <c r="H15" s="264"/>
      <c r="I15" s="265"/>
      <c r="J15" s="265"/>
      <c r="K15" s="264"/>
      <c r="L15" s="264"/>
      <c r="M15" s="266"/>
      <c r="N15" s="265"/>
      <c r="O15" s="136"/>
      <c r="P15" s="261"/>
    </row>
    <row r="16" spans="1:16">
      <c r="A16" s="229" t="s">
        <v>939</v>
      </c>
      <c r="B16" s="264">
        <f>+'TTA Pivot Table'!I$135</f>
        <v>4.3625457715780289</v>
      </c>
      <c r="C16" s="264">
        <f>+'TTA Pivot Table'!I$137</f>
        <v>4.5740243902439017</v>
      </c>
      <c r="D16" s="264">
        <f>+'TTA Pivot Table'!I$139</f>
        <v>0</v>
      </c>
      <c r="E16" s="265">
        <f>+'TTA Pivot Table'!I$141</f>
        <v>4.3890007627765053</v>
      </c>
      <c r="F16" s="265">
        <f>+'TTA Pivot Table'!I$143</f>
        <v>5.0455656598462708</v>
      </c>
      <c r="G16" s="264">
        <f>+'TTA Pivot Table'!I$145</f>
        <v>5.6738063909774423</v>
      </c>
      <c r="H16" s="264">
        <f>+'TTA Pivot Table'!I$147</f>
        <v>0</v>
      </c>
      <c r="I16" s="265">
        <f>+'TTA Pivot Table'!I$149</f>
        <v>5.110457237161441</v>
      </c>
      <c r="J16" s="265">
        <f>+'TTA Pivot Table'!I$151</f>
        <v>3.860224633056796</v>
      </c>
      <c r="K16" s="264">
        <f>+'TTA Pivot Table'!I$153</f>
        <v>4.2771716728787554</v>
      </c>
      <c r="L16" s="264">
        <f>+'TTA Pivot Table'!I$155</f>
        <v>0</v>
      </c>
      <c r="M16" s="266">
        <f>+'TTA Pivot Table'!I$157</f>
        <v>3.9542237160792832</v>
      </c>
      <c r="N16" s="265">
        <f>+'TTA Pivot Table'!I$159</f>
        <v>0</v>
      </c>
      <c r="O16" s="136"/>
      <c r="P16" s="261">
        <f>+M16-I16</f>
        <v>-1.1562335210821577</v>
      </c>
    </row>
    <row r="17" spans="1:17">
      <c r="A17" s="229" t="s">
        <v>940</v>
      </c>
      <c r="B17" s="264">
        <f>+'TTA Pivot Table'!I$167</f>
        <v>4.1937874892887743</v>
      </c>
      <c r="C17" s="264">
        <f>+'TTA Pivot Table'!I$169</f>
        <v>4.5909090909090908</v>
      </c>
      <c r="D17" s="264">
        <f>+'TTA Pivot Table'!I$171</f>
        <v>0</v>
      </c>
      <c r="E17" s="265">
        <f>+'TTA Pivot Table'!I$173</f>
        <v>4.2029300962745912</v>
      </c>
      <c r="F17" s="265">
        <f>+'TTA Pivot Table'!I$175</f>
        <v>5</v>
      </c>
      <c r="G17" s="264">
        <f>+'TTA Pivot Table'!I$177</f>
        <v>5.1923076923076925</v>
      </c>
      <c r="H17" s="264">
        <f>+'TTA Pivot Table'!I$179</f>
        <v>0</v>
      </c>
      <c r="I17" s="265">
        <f>+'TTA Pivot Table'!I$181</f>
        <v>5.00903342366757</v>
      </c>
      <c r="J17" s="265">
        <f>+'TTA Pivot Table'!I$183</f>
        <v>5.3690231068405403</v>
      </c>
      <c r="K17" s="264">
        <f>+'TTA Pivot Table'!I$185</f>
        <v>5.6173533083645442</v>
      </c>
      <c r="L17" s="264">
        <f>+'TTA Pivot Table'!I$187</f>
        <v>0</v>
      </c>
      <c r="M17" s="266">
        <f>+'TTA Pivot Table'!I$189</f>
        <v>5.4356269881131762</v>
      </c>
      <c r="N17" s="265">
        <f>+'TTA Pivot Table'!I$191</f>
        <v>5.3381147540983607</v>
      </c>
      <c r="O17" s="136"/>
      <c r="P17" s="261">
        <f>+M17-I17</f>
        <v>0.42659356444560625</v>
      </c>
    </row>
    <row r="18" spans="1:17">
      <c r="A18" s="229" t="s">
        <v>941</v>
      </c>
      <c r="B18" s="267">
        <f>+'TTA Pivot Table'!I$199</f>
        <v>4.2667653007846562</v>
      </c>
      <c r="C18" s="264">
        <f>+'TTA Pivot Table'!I$201</f>
        <v>4.2261768953068595</v>
      </c>
      <c r="D18" s="264">
        <f>+'TTA Pivot Table'!I$203</f>
        <v>0</v>
      </c>
      <c r="E18" s="265">
        <f>+'TTA Pivot Table'!I$205</f>
        <v>4.2648952095808381</v>
      </c>
      <c r="F18" s="265">
        <f>+'TTA Pivot Table'!I$207</f>
        <v>5.0056922819913146</v>
      </c>
      <c r="G18" s="264">
        <f>+'TTA Pivot Table'!I$209</f>
        <v>5.0723755555555545</v>
      </c>
      <c r="H18" s="264">
        <f>+'TTA Pivot Table'!I$211</f>
        <v>0</v>
      </c>
      <c r="I18" s="265">
        <f>+'TTA Pivot Table'!I$213</f>
        <v>5.0103547234307024</v>
      </c>
      <c r="J18" s="265">
        <f>+'TTA Pivot Table'!I$215</f>
        <v>3.7402458528285831</v>
      </c>
      <c r="K18" s="264">
        <f>+'TTA Pivot Table'!I$217</f>
        <v>4.2138041112454658</v>
      </c>
      <c r="L18" s="264">
        <f>+'TTA Pivot Table'!I$219</f>
        <v>0</v>
      </c>
      <c r="M18" s="266">
        <f>+'TTA Pivot Table'!I$221</f>
        <v>3.8634782882315917</v>
      </c>
      <c r="N18" s="265">
        <f>+'TTA Pivot Table'!I$223</f>
        <v>0</v>
      </c>
      <c r="O18" s="136"/>
      <c r="P18" s="261">
        <f>+M18-I18</f>
        <v>-1.1468764351991108</v>
      </c>
    </row>
    <row r="19" spans="1:17">
      <c r="A19" s="229" t="s">
        <v>942</v>
      </c>
      <c r="B19" s="264">
        <f>+'TTA Pivot Table'!I$231</f>
        <v>0</v>
      </c>
      <c r="C19" s="264">
        <f>+'TTA Pivot Table'!I$233</f>
        <v>0</v>
      </c>
      <c r="D19" s="264">
        <f>+'TTA Pivot Table'!I$235</f>
        <v>0</v>
      </c>
      <c r="E19" s="265">
        <f>+'TTA Pivot Table'!I$237</f>
        <v>0</v>
      </c>
      <c r="F19" s="265">
        <f>+'TTA Pivot Table'!I$239</f>
        <v>0</v>
      </c>
      <c r="G19" s="264">
        <f>+'TTA Pivot Table'!I$241</f>
        <v>0</v>
      </c>
      <c r="H19" s="264">
        <f>+'TTA Pivot Table'!I$243</f>
        <v>0</v>
      </c>
      <c r="I19" s="265">
        <f>+'TTA Pivot Table'!I$245</f>
        <v>0</v>
      </c>
      <c r="J19" s="265">
        <f>+'TTA Pivot Table'!I$247</f>
        <v>0</v>
      </c>
      <c r="K19" s="264">
        <f>+'TTA Pivot Table'!I$249</f>
        <v>0</v>
      </c>
      <c r="L19" s="264">
        <f>+'TTA Pivot Table'!I$251</f>
        <v>0</v>
      </c>
      <c r="M19" s="266">
        <f>+'TTA Pivot Table'!I$253</f>
        <v>0</v>
      </c>
      <c r="N19" s="265">
        <f>+'TTA Pivot Table'!I$255</f>
        <v>0</v>
      </c>
      <c r="O19" s="136"/>
      <c r="P19" s="261">
        <f>+M19-I19</f>
        <v>0</v>
      </c>
    </row>
    <row r="20" spans="1:17">
      <c r="A20" s="229"/>
      <c r="B20" s="264"/>
      <c r="C20" s="264"/>
      <c r="D20" s="264"/>
      <c r="E20" s="265"/>
      <c r="F20" s="265"/>
      <c r="G20" s="264"/>
      <c r="H20" s="264"/>
      <c r="I20" s="265"/>
      <c r="J20" s="265"/>
      <c r="K20" s="264"/>
      <c r="L20" s="264"/>
      <c r="M20" s="266"/>
      <c r="N20" s="265"/>
      <c r="O20" s="136"/>
      <c r="P20" s="261"/>
    </row>
    <row r="21" spans="1:17">
      <c r="A21" s="229" t="s">
        <v>943</v>
      </c>
      <c r="B21" s="264">
        <f>+'TTA Pivot Table'!I$263</f>
        <v>4.4196370834708008</v>
      </c>
      <c r="C21" s="264">
        <f>+'TTA Pivot Table'!I$265</f>
        <v>5.6421428571428569</v>
      </c>
      <c r="D21" s="264">
        <f>+'TTA Pivot Table'!I$267</f>
        <v>0</v>
      </c>
      <c r="E21" s="265">
        <f>+'TTA Pivot Table'!I$269</f>
        <v>4.4252577996715923</v>
      </c>
      <c r="F21" s="265">
        <f>+'TTA Pivot Table'!I$271</f>
        <v>5.0514625612316308</v>
      </c>
      <c r="G21" s="264">
        <f>+'TTA Pivot Table'!I$273</f>
        <v>6.0204255319148947</v>
      </c>
      <c r="H21" s="264">
        <f>+'TTA Pivot Table'!I$275</f>
        <v>0</v>
      </c>
      <c r="I21" s="265">
        <f>+'TTA Pivot Table'!I$277</f>
        <v>5.0619704660821414</v>
      </c>
      <c r="J21" s="265">
        <f>+'TTA Pivot Table'!I$279</f>
        <v>3.4113445957593518</v>
      </c>
      <c r="K21" s="264">
        <f>+'TTA Pivot Table'!I$281</f>
        <v>4.3376271186440674</v>
      </c>
      <c r="L21" s="264">
        <f>+'TTA Pivot Table'!I$283</f>
        <v>0</v>
      </c>
      <c r="M21" s="266">
        <f>+'TTA Pivot Table'!I$285</f>
        <v>3.4890224257738467</v>
      </c>
      <c r="N21" s="265">
        <f>+'TTA Pivot Table'!I$287</f>
        <v>3.9922314049586776</v>
      </c>
      <c r="O21" s="136"/>
      <c r="P21" s="261">
        <f>+M21-I21</f>
        <v>-1.5729480403082947</v>
      </c>
    </row>
    <row r="22" spans="1:17">
      <c r="A22" s="229" t="s">
        <v>944</v>
      </c>
      <c r="B22" s="264">
        <f>+'TTA Pivot Table'!I$295</f>
        <v>3.7536585365853661</v>
      </c>
      <c r="C22" s="264">
        <f>+'TTA Pivot Table'!I$297</f>
        <v>1.75</v>
      </c>
      <c r="D22" s="264">
        <f>+'TTA Pivot Table'!I$299</f>
        <v>1.5</v>
      </c>
      <c r="E22" s="265">
        <f>+'TTA Pivot Table'!I$301</f>
        <v>3.6274809160305348</v>
      </c>
      <c r="F22" s="265">
        <f>+'TTA Pivot Table'!I$303</f>
        <v>4.5203934629385794</v>
      </c>
      <c r="G22" s="264">
        <f>+'TTA Pivot Table'!I$305</f>
        <v>4.6016759776536311</v>
      </c>
      <c r="H22" s="264">
        <f>+'TTA Pivot Table'!I$307</f>
        <v>1.1225806451612903</v>
      </c>
      <c r="I22" s="265">
        <f>+'TTA Pivot Table'!I$309</f>
        <v>4.5169061155500927</v>
      </c>
      <c r="J22" s="265">
        <f>+'TTA Pivot Table'!I$311</f>
        <v>3.3605379861868414</v>
      </c>
      <c r="K22" s="264">
        <f>+'TTA Pivot Table'!I$313</f>
        <v>3.5902485058194404</v>
      </c>
      <c r="L22" s="264">
        <f>+'TTA Pivot Table'!I$315</f>
        <v>0.33333333333333331</v>
      </c>
      <c r="M22" s="266">
        <f>+'TTA Pivot Table'!I$317</f>
        <v>3.4025737898465174</v>
      </c>
      <c r="N22" s="265">
        <f>+'TTA Pivot Table'!I$319</f>
        <v>0</v>
      </c>
      <c r="O22" s="136"/>
      <c r="P22" s="261">
        <f>+M22-I22</f>
        <v>-1.1143323257035753</v>
      </c>
    </row>
    <row r="23" spans="1:17">
      <c r="A23" s="229" t="s">
        <v>945</v>
      </c>
      <c r="B23" s="264">
        <f>+'TTA Pivot Table'!I$327</f>
        <v>0</v>
      </c>
      <c r="C23" s="264">
        <f>+'TTA Pivot Table'!I$329</f>
        <v>0</v>
      </c>
      <c r="D23" s="264">
        <f>+'TTA Pivot Table'!I$331</f>
        <v>0</v>
      </c>
      <c r="E23" s="265">
        <f>+'TTA Pivot Table'!I$333</f>
        <v>0</v>
      </c>
      <c r="F23" s="265">
        <f>+'TTA Pivot Table'!I$335</f>
        <v>0</v>
      </c>
      <c r="G23" s="264">
        <f>+'TTA Pivot Table'!I$337</f>
        <v>0</v>
      </c>
      <c r="H23" s="264">
        <f>+'TTA Pivot Table'!I$339</f>
        <v>0</v>
      </c>
      <c r="I23" s="265">
        <f>+'TTA Pivot Table'!I$341</f>
        <v>0</v>
      </c>
      <c r="J23" s="265">
        <f>+'TTA Pivot Table'!I$343</f>
        <v>0</v>
      </c>
      <c r="K23" s="264">
        <f>+'TTA Pivot Table'!I$345</f>
        <v>0</v>
      </c>
      <c r="L23" s="264">
        <f>+'TTA Pivot Table'!I$347</f>
        <v>0</v>
      </c>
      <c r="M23" s="266">
        <f>+'TTA Pivot Table'!I$349</f>
        <v>0</v>
      </c>
      <c r="N23" s="265">
        <f>+'TTA Pivot Table'!I$351</f>
        <v>0</v>
      </c>
      <c r="O23" s="136"/>
      <c r="P23" s="261">
        <f>+M23-I23</f>
        <v>0</v>
      </c>
      <c r="Q23" s="251"/>
    </row>
    <row r="24" spans="1:17">
      <c r="A24" s="229" t="s">
        <v>946</v>
      </c>
      <c r="B24" s="264">
        <f>+'TTA Pivot Table'!I$359</f>
        <v>0</v>
      </c>
      <c r="C24" s="264">
        <f>+'TTA Pivot Table'!I$361</f>
        <v>0</v>
      </c>
      <c r="D24" s="264">
        <f>+'TTA Pivot Table'!I$363</f>
        <v>0</v>
      </c>
      <c r="E24" s="265">
        <f>+'TTA Pivot Table'!I$365</f>
        <v>0</v>
      </c>
      <c r="F24" s="265">
        <f>+'TTA Pivot Table'!I$367</f>
        <v>0</v>
      </c>
      <c r="G24" s="264">
        <f>+'TTA Pivot Table'!I$369</f>
        <v>0</v>
      </c>
      <c r="H24" s="264">
        <f>+'TTA Pivot Table'!I$371</f>
        <v>0</v>
      </c>
      <c r="I24" s="265">
        <f>+'TTA Pivot Table'!I$373</f>
        <v>0</v>
      </c>
      <c r="J24" s="265">
        <f>+'TTA Pivot Table'!I$375</f>
        <v>0</v>
      </c>
      <c r="K24" s="264">
        <f>+'TTA Pivot Table'!I$377</f>
        <v>0</v>
      </c>
      <c r="L24" s="264">
        <f>+'TTA Pivot Table'!I$379</f>
        <v>0</v>
      </c>
      <c r="M24" s="266">
        <f>+'TTA Pivot Table'!I$381</f>
        <v>0</v>
      </c>
      <c r="N24" s="265">
        <f>+'TTA Pivot Table'!I$383</f>
        <v>0</v>
      </c>
      <c r="O24" s="136"/>
      <c r="P24" s="261">
        <f>+M24-I24</f>
        <v>0</v>
      </c>
    </row>
    <row r="25" spans="1:17">
      <c r="A25" s="229"/>
      <c r="B25" s="264"/>
      <c r="C25" s="264"/>
      <c r="D25" s="264"/>
      <c r="E25" s="265"/>
      <c r="F25" s="265"/>
      <c r="G25" s="264"/>
      <c r="H25" s="264"/>
      <c r="I25" s="265"/>
      <c r="J25" s="265"/>
      <c r="K25" s="264"/>
      <c r="L25" s="264"/>
      <c r="M25" s="266"/>
      <c r="N25" s="265"/>
      <c r="O25" s="136"/>
      <c r="P25" s="261"/>
    </row>
    <row r="26" spans="1:17">
      <c r="A26" s="229" t="s">
        <v>947</v>
      </c>
      <c r="B26" s="264">
        <f>+'TTA Pivot Table'!I$391</f>
        <v>3.6785072983967462</v>
      </c>
      <c r="C26" s="264">
        <f>+'TTA Pivot Table'!I$393</f>
        <v>4.0876767676767676</v>
      </c>
      <c r="D26" s="264">
        <f>+'TTA Pivot Table'!I$395</f>
        <v>0</v>
      </c>
      <c r="E26" s="265">
        <f>+'TTA Pivot Table'!I$397</f>
        <v>3.687976157082749</v>
      </c>
      <c r="F26" s="265">
        <f>+'TTA Pivot Table'!I$399</f>
        <v>4.3806495772379552</v>
      </c>
      <c r="G26" s="264">
        <f>+'TTA Pivot Table'!I$401</f>
        <v>5.0125856697819318</v>
      </c>
      <c r="H26" s="264">
        <f>+'TTA Pivot Table'!I$403</f>
        <v>0</v>
      </c>
      <c r="I26" s="265">
        <f>+'TTA Pivot Table'!I$405</f>
        <v>4.4067498713329902</v>
      </c>
      <c r="J26" s="265">
        <f>+'TTA Pivot Table'!I$407</f>
        <v>6.0269821696696697</v>
      </c>
      <c r="K26" s="264">
        <f>+'TTA Pivot Table'!I$409</f>
        <v>9.751475862068963</v>
      </c>
      <c r="L26" s="264">
        <f>+'TTA Pivot Table'!I$411</f>
        <v>0</v>
      </c>
      <c r="M26" s="266">
        <f>+'TTA Pivot Table'!I$413</f>
        <v>6.6928904130702831</v>
      </c>
      <c r="N26" s="265">
        <f>+'TTA Pivot Table'!I$415</f>
        <v>0</v>
      </c>
      <c r="O26" s="136"/>
      <c r="P26" s="261">
        <f>+M26-I26</f>
        <v>2.2861405417372929</v>
      </c>
    </row>
    <row r="27" spans="1:17">
      <c r="A27" s="229" t="s">
        <v>948</v>
      </c>
      <c r="B27" s="264">
        <f>+'TTA Pivot Table'!I$423</f>
        <v>4.2222773947837826</v>
      </c>
      <c r="C27" s="264">
        <f>+'TTA Pivot Table'!I$425</f>
        <v>4.387230215827338</v>
      </c>
      <c r="D27" s="264">
        <f>+'TTA Pivot Table'!I$427</f>
        <v>0</v>
      </c>
      <c r="E27" s="265">
        <f>+'TTA Pivot Table'!I$429</f>
        <v>4.2306703271562576</v>
      </c>
      <c r="F27" s="265">
        <f>+'TTA Pivot Table'!I$431</f>
        <v>4.6234946911360622</v>
      </c>
      <c r="G27" s="264">
        <f>+'TTA Pivot Table'!I$433</f>
        <v>4.8826268656716421</v>
      </c>
      <c r="H27" s="264">
        <f>+'TTA Pivot Table'!I$435</f>
        <v>0</v>
      </c>
      <c r="I27" s="265">
        <f>+'TTA Pivot Table'!I$437</f>
        <v>4.6374269756692552</v>
      </c>
      <c r="J27" s="265">
        <f>+'TTA Pivot Table'!I$439</f>
        <v>3.2900825383764878</v>
      </c>
      <c r="K27" s="264">
        <f>+'TTA Pivot Table'!I$441</f>
        <v>3.4430046819058107</v>
      </c>
      <c r="L27" s="264">
        <f>+'TTA Pivot Table'!I$443</f>
        <v>0</v>
      </c>
      <c r="M27" s="266">
        <f>+'TTA Pivot Table'!I$445</f>
        <v>3.3449890403282967</v>
      </c>
      <c r="N27" s="265">
        <f>+'TTA Pivot Table'!I$447</f>
        <v>3.9360055768560467</v>
      </c>
      <c r="O27" s="136"/>
      <c r="P27" s="261">
        <f>+M27-I27</f>
        <v>-1.2924379353409585</v>
      </c>
    </row>
    <row r="28" spans="1:17">
      <c r="A28" s="229" t="s">
        <v>949</v>
      </c>
      <c r="B28" s="264">
        <f>+'TTA Pivot Table'!I$455</f>
        <v>4.5464684014869885</v>
      </c>
      <c r="C28" s="264">
        <f>+'TTA Pivot Table'!I$457</f>
        <v>9.75</v>
      </c>
      <c r="D28" s="264">
        <f>+'TTA Pivot Table'!I$459</f>
        <v>0</v>
      </c>
      <c r="E28" s="265">
        <f>+'TTA Pivot Table'!I$461</f>
        <v>4.6227106227106223</v>
      </c>
      <c r="F28" s="265">
        <f>+'TTA Pivot Table'!I$463</f>
        <v>4.4669693530079471</v>
      </c>
      <c r="G28" s="264">
        <f>+'TTA Pivot Table'!I$465</f>
        <v>5.9572368421052619</v>
      </c>
      <c r="H28" s="264">
        <f>+'TTA Pivot Table'!I$467</f>
        <v>0</v>
      </c>
      <c r="I28" s="265">
        <f>+'TTA Pivot Table'!I$469</f>
        <v>4.5004808047932556</v>
      </c>
      <c r="J28" s="265">
        <f>+'TTA Pivot Table'!I$471</f>
        <v>3.4443872296601472</v>
      </c>
      <c r="K28" s="264">
        <f>+'TTA Pivot Table'!I$473</f>
        <v>4.2403540626418534</v>
      </c>
      <c r="L28" s="264">
        <f>+'TTA Pivot Table'!I$475</f>
        <v>0</v>
      </c>
      <c r="M28" s="266">
        <f>+'TTA Pivot Table'!I$477</f>
        <v>3.591580626206667</v>
      </c>
      <c r="N28" s="265">
        <f>+'TTA Pivot Table'!I$479</f>
        <v>6.1603107344632777</v>
      </c>
      <c r="O28" s="136"/>
      <c r="P28" s="261">
        <f>+M28-I28</f>
        <v>-0.90890017858658867</v>
      </c>
    </row>
    <row r="29" spans="1:17">
      <c r="A29" s="238" t="s">
        <v>950</v>
      </c>
      <c r="B29" s="268">
        <f>+'TTA Pivot Table'!I$487</f>
        <v>4.2912998446400836</v>
      </c>
      <c r="C29" s="268">
        <f>+'TTA Pivot Table'!I$489</f>
        <v>3</v>
      </c>
      <c r="D29" s="268">
        <f>+'TTA Pivot Table'!I$491</f>
        <v>0</v>
      </c>
      <c r="E29" s="269">
        <f>+'TTA Pivot Table'!I$493</f>
        <v>4.2906314699792967</v>
      </c>
      <c r="F29" s="269">
        <f>+'TTA Pivot Table'!I$495</f>
        <v>5.0001891252955089</v>
      </c>
      <c r="G29" s="268">
        <f>+'TTA Pivot Table'!I$497</f>
        <v>8.9075000000000006</v>
      </c>
      <c r="H29" s="268">
        <f>+'TTA Pivot Table'!I$499</f>
        <v>0</v>
      </c>
      <c r="I29" s="269">
        <f>+'TTA Pivot Table'!I$501</f>
        <v>5.0367915690866516</v>
      </c>
      <c r="J29" s="269">
        <f>+'TTA Pivot Table'!I$503</f>
        <v>3.9225238813474115</v>
      </c>
      <c r="K29" s="268">
        <f>+'TTA Pivot Table'!I$505</f>
        <v>4.5523999999999996</v>
      </c>
      <c r="L29" s="268">
        <f>+'TTA Pivot Table'!I$507</f>
        <v>0</v>
      </c>
      <c r="M29" s="270">
        <f>+'TTA Pivot Table'!I$509</f>
        <v>3.9928539526574354</v>
      </c>
      <c r="N29" s="269">
        <f>+'TTA Pivot Table'!I$511</f>
        <v>6.1720379146919431</v>
      </c>
      <c r="O29" s="136"/>
      <c r="P29" s="271">
        <f>+M29-I29</f>
        <v>-1.0439376164292162</v>
      </c>
    </row>
    <row r="30" spans="1:17">
      <c r="A30" s="242" t="s">
        <v>964</v>
      </c>
      <c r="B30" s="229"/>
      <c r="C30" s="229"/>
      <c r="D30" s="229"/>
      <c r="E30" s="229"/>
    </row>
    <row r="31" spans="1:17">
      <c r="A31" s="229"/>
      <c r="B31" s="272"/>
      <c r="C31" s="272"/>
      <c r="D31" s="272"/>
      <c r="E31" s="272"/>
      <c r="F31" s="272"/>
      <c r="G31" s="272"/>
      <c r="H31" s="272"/>
      <c r="I31" s="272"/>
      <c r="J31" s="272"/>
      <c r="K31" s="272"/>
      <c r="L31" s="272"/>
      <c r="M31" s="272"/>
      <c r="N31" s="272"/>
      <c r="O31" s="272"/>
    </row>
    <row r="32" spans="1:17">
      <c r="A32" s="229"/>
      <c r="B32" s="229"/>
      <c r="C32" s="229"/>
      <c r="D32" s="229"/>
      <c r="E32" s="229"/>
      <c r="N32" s="244" t="s">
        <v>1303</v>
      </c>
    </row>
    <row r="33" spans="1:16" ht="18">
      <c r="A33" s="205" t="s">
        <v>974</v>
      </c>
      <c r="B33" s="207"/>
      <c r="C33" s="207"/>
      <c r="D33" s="207"/>
      <c r="E33" s="207"/>
      <c r="F33" s="206"/>
      <c r="G33" s="206"/>
      <c r="H33" s="206"/>
      <c r="I33" s="207"/>
      <c r="J33" s="206"/>
      <c r="K33" s="206"/>
      <c r="L33" s="206"/>
      <c r="M33" s="207"/>
      <c r="N33" s="206"/>
      <c r="P33" s="255"/>
    </row>
    <row r="34" spans="1:16" ht="18">
      <c r="A34" s="205"/>
      <c r="B34" s="207"/>
      <c r="C34" s="207"/>
      <c r="D34" s="207"/>
      <c r="E34" s="207"/>
      <c r="F34" s="206"/>
      <c r="G34" s="206"/>
      <c r="H34" s="206"/>
      <c r="I34" s="207"/>
      <c r="J34" s="206"/>
      <c r="K34" s="206"/>
      <c r="L34" s="206"/>
      <c r="M34" s="207"/>
      <c r="N34" s="206"/>
      <c r="P34" s="255"/>
    </row>
    <row r="35" spans="1:16" ht="15.75">
      <c r="A35" s="208" t="s">
        <v>972</v>
      </c>
      <c r="B35" s="207"/>
      <c r="C35" s="207"/>
      <c r="D35" s="207"/>
      <c r="E35" s="207"/>
      <c r="F35" s="206"/>
      <c r="G35" s="206"/>
      <c r="H35" s="206"/>
      <c r="I35" s="207"/>
      <c r="J35" s="206"/>
      <c r="K35" s="206"/>
      <c r="L35" s="206"/>
      <c r="M35" s="207"/>
      <c r="N35" s="206"/>
      <c r="P35" s="255"/>
    </row>
    <row r="36" spans="1:16" ht="15.75">
      <c r="A36" s="208" t="s">
        <v>1285</v>
      </c>
      <c r="B36" s="207"/>
      <c r="C36" s="207"/>
      <c r="D36" s="207"/>
      <c r="E36" s="207"/>
      <c r="F36" s="206"/>
      <c r="G36" s="206"/>
      <c r="H36" s="206"/>
      <c r="I36" s="207"/>
      <c r="J36" s="206"/>
      <c r="K36" s="206"/>
      <c r="L36" s="206"/>
      <c r="M36" s="207"/>
      <c r="N36" s="206"/>
      <c r="P36" s="255"/>
    </row>
    <row r="37" spans="1:16" ht="15.75">
      <c r="A37" s="209"/>
      <c r="B37" s="209"/>
      <c r="C37" s="209"/>
      <c r="D37" s="209"/>
      <c r="E37" s="209"/>
      <c r="F37" s="210"/>
      <c r="G37" s="211"/>
      <c r="H37" s="211"/>
      <c r="I37" s="212"/>
      <c r="J37" s="212"/>
      <c r="K37" s="212"/>
      <c r="L37" s="212"/>
      <c r="M37" s="212"/>
      <c r="N37" s="212"/>
      <c r="P37" s="255"/>
    </row>
    <row r="38" spans="1:16" ht="18" customHeight="1">
      <c r="A38" s="84"/>
      <c r="B38" s="214" t="s">
        <v>925</v>
      </c>
      <c r="C38" s="215"/>
      <c r="D38" s="215"/>
      <c r="E38" s="215"/>
      <c r="F38" s="215"/>
      <c r="G38" s="215"/>
      <c r="H38" s="215"/>
      <c r="I38" s="216"/>
      <c r="J38" s="217" t="s">
        <v>10</v>
      </c>
      <c r="K38" s="218"/>
      <c r="L38" s="218"/>
      <c r="M38" s="219"/>
      <c r="N38" s="653" t="s">
        <v>926</v>
      </c>
      <c r="O38" s="232"/>
      <c r="P38" s="255"/>
    </row>
    <row r="39" spans="1:16" ht="42" customHeight="1">
      <c r="A39" s="220"/>
      <c r="B39" s="215" t="s">
        <v>927</v>
      </c>
      <c r="C39" s="215"/>
      <c r="D39" s="215"/>
      <c r="E39" s="221"/>
      <c r="F39" s="222" t="s">
        <v>928</v>
      </c>
      <c r="G39" s="215"/>
      <c r="H39" s="215"/>
      <c r="I39" s="216"/>
      <c r="J39" s="223" t="s">
        <v>929</v>
      </c>
      <c r="K39" s="215"/>
      <c r="L39" s="215"/>
      <c r="M39" s="216"/>
      <c r="N39" s="654"/>
      <c r="O39" s="232"/>
      <c r="P39" s="255"/>
    </row>
    <row r="40" spans="1:16" ht="27.75" customHeight="1">
      <c r="A40" s="209"/>
      <c r="B40" s="224" t="s">
        <v>930</v>
      </c>
      <c r="C40" s="224" t="s">
        <v>931</v>
      </c>
      <c r="D40" s="224" t="s">
        <v>932</v>
      </c>
      <c r="E40" s="225" t="s">
        <v>933</v>
      </c>
      <c r="F40" s="225" t="s">
        <v>930</v>
      </c>
      <c r="G40" s="224" t="s">
        <v>931</v>
      </c>
      <c r="H40" s="224" t="s">
        <v>932</v>
      </c>
      <c r="I40" s="225" t="s">
        <v>933</v>
      </c>
      <c r="J40" s="226" t="s">
        <v>930</v>
      </c>
      <c r="K40" s="227" t="s">
        <v>931</v>
      </c>
      <c r="L40" s="228" t="s">
        <v>932</v>
      </c>
      <c r="M40" s="226" t="s">
        <v>933</v>
      </c>
      <c r="N40" s="655"/>
      <c r="O40" s="232"/>
      <c r="P40" s="255" t="s">
        <v>973</v>
      </c>
    </row>
    <row r="41" spans="1:16" ht="12.75" hidden="1" customHeight="1">
      <c r="A41" s="229" t="s">
        <v>934</v>
      </c>
      <c r="B41" s="256"/>
      <c r="C41" s="256"/>
      <c r="D41" s="256"/>
      <c r="E41" s="257"/>
      <c r="F41" s="258">
        <f>'TTA Pivot Table'!C$230</f>
        <v>0</v>
      </c>
      <c r="G41" s="259">
        <f>'TTA Pivot Table'!C$231</f>
        <v>0</v>
      </c>
      <c r="H41" s="259">
        <f>'TTA Pivot Table'!C$232</f>
        <v>0</v>
      </c>
      <c r="I41" s="258">
        <f>'TTA Pivot Table'!C$233</f>
        <v>0</v>
      </c>
      <c r="J41" s="258">
        <f>'TTA Pivot Table'!C$234</f>
        <v>0</v>
      </c>
      <c r="K41" s="259">
        <f>'TTA Pivot Table'!C$235</f>
        <v>0</v>
      </c>
      <c r="L41" s="259">
        <f>'TTA Pivot Table'!C$236</f>
        <v>0</v>
      </c>
      <c r="M41" s="260">
        <f>'TTA Pivot Table'!C$237</f>
        <v>0</v>
      </c>
      <c r="N41" s="258">
        <f>'TTA Pivot Table'!C$238</f>
        <v>0</v>
      </c>
      <c r="O41" s="136"/>
      <c r="P41" s="261">
        <f>+M41-I41</f>
        <v>0</v>
      </c>
    </row>
    <row r="42" spans="1:16" ht="15.75" hidden="1" customHeight="1">
      <c r="A42" s="229"/>
      <c r="B42" s="229"/>
      <c r="C42" s="229"/>
      <c r="D42" s="229"/>
      <c r="E42" s="262"/>
      <c r="F42" s="262"/>
      <c r="G42" s="136"/>
      <c r="H42" s="136"/>
      <c r="I42" s="262"/>
      <c r="J42" s="262"/>
      <c r="K42" s="136"/>
      <c r="L42" s="136"/>
      <c r="M42" s="263"/>
      <c r="N42" s="262"/>
      <c r="O42" s="136"/>
      <c r="P42" s="232">
        <f t="shared" ref="P42" si="0">+I42-M42</f>
        <v>0</v>
      </c>
    </row>
    <row r="43" spans="1:16">
      <c r="A43" s="229" t="s">
        <v>935</v>
      </c>
      <c r="B43" s="264">
        <f>+'TTA Pivot Table'!C$7</f>
        <v>0</v>
      </c>
      <c r="C43" s="264">
        <f>+'TTA Pivot Table'!C$9</f>
        <v>0</v>
      </c>
      <c r="D43" s="264">
        <f>+'TTA Pivot Table'!C$11</f>
        <v>0</v>
      </c>
      <c r="E43" s="265">
        <f>+'TTA Pivot Table'!C$13</f>
        <v>0</v>
      </c>
      <c r="F43" s="265">
        <f>+'TTA Pivot Table'!C$15</f>
        <v>0</v>
      </c>
      <c r="G43" s="264">
        <f>+'TTA Pivot Table'!C$17</f>
        <v>0</v>
      </c>
      <c r="H43" s="264">
        <f>+'TTA Pivot Table'!C$19</f>
        <v>0</v>
      </c>
      <c r="I43" s="265">
        <f>+'TTA Pivot Table'!C$21</f>
        <v>0</v>
      </c>
      <c r="J43" s="265">
        <f>+'TTA Pivot Table'!C$23</f>
        <v>0</v>
      </c>
      <c r="K43" s="264">
        <f>+'TTA Pivot Table'!C$25</f>
        <v>0</v>
      </c>
      <c r="L43" s="264">
        <f>+'TTA Pivot Table'!C$27</f>
        <v>0</v>
      </c>
      <c r="M43" s="266">
        <f>+'TTA Pivot Table'!C$29</f>
        <v>0</v>
      </c>
      <c r="N43" s="265">
        <f>+'TTA Pivot Table'!C$31</f>
        <v>0</v>
      </c>
      <c r="O43" s="136"/>
      <c r="P43" s="261">
        <f t="shared" ref="P43:P61" si="1">+M43-I43</f>
        <v>0</v>
      </c>
    </row>
    <row r="44" spans="1:16">
      <c r="A44" s="229" t="s">
        <v>936</v>
      </c>
      <c r="B44" s="264">
        <f>+'TTA Pivot Table'!C$39</f>
        <v>4.1018211920529799</v>
      </c>
      <c r="C44" s="264">
        <f>+'TTA Pivot Table'!C$41</f>
        <v>4.5416666666666696</v>
      </c>
      <c r="D44" s="264">
        <f>+'TTA Pivot Table'!C$43</f>
        <v>0</v>
      </c>
      <c r="E44" s="265">
        <f>+'TTA Pivot Table'!C$45</f>
        <v>4.1518919232160698</v>
      </c>
      <c r="F44" s="265">
        <f>+'TTA Pivot Table'!C$47</f>
        <v>4.3121442125237204</v>
      </c>
      <c r="G44" s="264">
        <f>+'TTA Pivot Table'!C$49</f>
        <v>5.3814363143631399</v>
      </c>
      <c r="H44" s="264">
        <f>+'TTA Pivot Table'!C$51</f>
        <v>0</v>
      </c>
      <c r="I44" s="265">
        <f>+'TTA Pivot Table'!C$53</f>
        <v>4.4035430509714262</v>
      </c>
      <c r="J44" s="265">
        <f>+'TTA Pivot Table'!C$55</f>
        <v>2.9599567099567099</v>
      </c>
      <c r="K44" s="264">
        <f>+'TTA Pivot Table'!C$57</f>
        <v>3.9164420485175202</v>
      </c>
      <c r="L44" s="264">
        <f>+'TTA Pivot Table'!C$59</f>
        <v>0</v>
      </c>
      <c r="M44" s="266">
        <f>+'TTA Pivot Table'!C$61</f>
        <v>3.233976833976834</v>
      </c>
      <c r="N44" s="265">
        <f>+'TTA Pivot Table'!C$63</f>
        <v>0</v>
      </c>
      <c r="O44" s="136"/>
      <c r="P44" s="261">
        <f t="shared" si="1"/>
        <v>-1.1695662169945922</v>
      </c>
    </row>
    <row r="45" spans="1:16">
      <c r="A45" s="229" t="s">
        <v>937</v>
      </c>
      <c r="B45" s="264">
        <f>+'TTA Pivot Table'!C$71</f>
        <v>0</v>
      </c>
      <c r="C45" s="264">
        <f>+'TTA Pivot Table'!C$73</f>
        <v>0</v>
      </c>
      <c r="D45" s="264">
        <f>+'TTA Pivot Table'!C$75</f>
        <v>0</v>
      </c>
      <c r="E45" s="265">
        <f>+'TTA Pivot Table'!C$77</f>
        <v>0</v>
      </c>
      <c r="F45" s="265">
        <f>+'TTA Pivot Table'!C$79</f>
        <v>0</v>
      </c>
      <c r="G45" s="264">
        <f>+'TTA Pivot Table'!C$81</f>
        <v>0</v>
      </c>
      <c r="H45" s="264">
        <f>+'TTA Pivot Table'!C$83</f>
        <v>0</v>
      </c>
      <c r="I45" s="265">
        <f>+'TTA Pivot Table'!C$85</f>
        <v>0</v>
      </c>
      <c r="J45" s="265">
        <f>+'TTA Pivot Table'!C$87</f>
        <v>0</v>
      </c>
      <c r="K45" s="264">
        <f>+'TTA Pivot Table'!C$89</f>
        <v>0</v>
      </c>
      <c r="L45" s="264">
        <f>+'TTA Pivot Table'!C$91</f>
        <v>0</v>
      </c>
      <c r="M45" s="266">
        <f>+'TTA Pivot Table'!C$93</f>
        <v>0</v>
      </c>
      <c r="N45" s="265">
        <f>+'TTA Pivot Table'!C$95</f>
        <v>0</v>
      </c>
      <c r="O45" s="136"/>
      <c r="P45" s="261">
        <f t="shared" si="1"/>
        <v>0</v>
      </c>
    </row>
    <row r="46" spans="1:16">
      <c r="A46" s="229" t="s">
        <v>938</v>
      </c>
      <c r="B46" s="264">
        <f>+'TTA Pivot Table'!C$103</f>
        <v>0</v>
      </c>
      <c r="C46" s="264">
        <f>+'TTA Pivot Table'!C$105</f>
        <v>0</v>
      </c>
      <c r="D46" s="264">
        <f>+'TTA Pivot Table'!C$107</f>
        <v>0</v>
      </c>
      <c r="E46" s="265">
        <f>+'TTA Pivot Table'!C$109</f>
        <v>0</v>
      </c>
      <c r="F46" s="265">
        <f>+'TTA Pivot Table'!C$111</f>
        <v>0</v>
      </c>
      <c r="G46" s="264">
        <f>+'TTA Pivot Table'!C$113</f>
        <v>0</v>
      </c>
      <c r="H46" s="264">
        <f>+'TTA Pivot Table'!C$115</f>
        <v>0</v>
      </c>
      <c r="I46" s="265">
        <f>+'TTA Pivot Table'!C$117</f>
        <v>0</v>
      </c>
      <c r="J46" s="265">
        <f>+'TTA Pivot Table'!C$119</f>
        <v>0</v>
      </c>
      <c r="K46" s="264">
        <f>+'TTA Pivot Table'!C$121</f>
        <v>0</v>
      </c>
      <c r="L46" s="264">
        <f>+'TTA Pivot Table'!C$123</f>
        <v>0</v>
      </c>
      <c r="M46" s="266">
        <f>+'TTA Pivot Table'!C$125</f>
        <v>0</v>
      </c>
      <c r="N46" s="265">
        <f>+'TTA Pivot Table'!C$127</f>
        <v>0</v>
      </c>
      <c r="O46" s="136"/>
      <c r="P46" s="261">
        <f t="shared" si="1"/>
        <v>0</v>
      </c>
    </row>
    <row r="47" spans="1:16">
      <c r="A47" s="229"/>
      <c r="B47" s="264"/>
      <c r="C47" s="264"/>
      <c r="D47" s="264"/>
      <c r="E47" s="265"/>
      <c r="F47" s="265"/>
      <c r="G47" s="264"/>
      <c r="H47" s="264"/>
      <c r="I47" s="265"/>
      <c r="J47" s="265"/>
      <c r="K47" s="264"/>
      <c r="L47" s="264"/>
      <c r="M47" s="266"/>
      <c r="N47" s="265"/>
      <c r="O47" s="136"/>
      <c r="P47" s="261"/>
    </row>
    <row r="48" spans="1:16">
      <c r="A48" s="229" t="s">
        <v>939</v>
      </c>
      <c r="B48" s="264">
        <f>+'TTA Pivot Table'!C$135</f>
        <v>4.3119354838709674</v>
      </c>
      <c r="C48" s="264">
        <f>+'TTA Pivot Table'!C$137</f>
        <v>4.8762499999999998</v>
      </c>
      <c r="D48" s="264">
        <f>+'TTA Pivot Table'!C$139</f>
        <v>0</v>
      </c>
      <c r="E48" s="265">
        <f>+'TTA Pivot Table'!C$141</f>
        <v>4.3947706422018342</v>
      </c>
      <c r="F48" s="265">
        <f>+'TTA Pivot Table'!C$143</f>
        <v>4.7194268034522064</v>
      </c>
      <c r="G48" s="264">
        <f>+'TTA Pivot Table'!C$145</f>
        <v>5.6061538461538456</v>
      </c>
      <c r="H48" s="264">
        <f>+'TTA Pivot Table'!C$147</f>
        <v>0</v>
      </c>
      <c r="I48" s="265">
        <f>+'TTA Pivot Table'!C$149</f>
        <v>4.807358075399736</v>
      </c>
      <c r="J48" s="265">
        <f>+'TTA Pivot Table'!C$151</f>
        <v>3.6913549809581077</v>
      </c>
      <c r="K48" s="264">
        <f>+'TTA Pivot Table'!C$153</f>
        <v>4.3408280254777063</v>
      </c>
      <c r="L48" s="264">
        <f>+'TTA Pivot Table'!C$155</f>
        <v>0</v>
      </c>
      <c r="M48" s="266">
        <f>+'TTA Pivot Table'!C$157</f>
        <v>3.8085972404730613</v>
      </c>
      <c r="N48" s="265">
        <f>+'TTA Pivot Table'!C$159</f>
        <v>0</v>
      </c>
      <c r="O48" s="136"/>
      <c r="P48" s="261">
        <f t="shared" si="1"/>
        <v>-0.99876083492667478</v>
      </c>
    </row>
    <row r="49" spans="1:17">
      <c r="A49" s="229" t="s">
        <v>940</v>
      </c>
      <c r="B49" s="264">
        <f>+'TTA Pivot Table'!C$167</f>
        <v>4.2538713195201749</v>
      </c>
      <c r="C49" s="264">
        <f>+'TTA Pivot Table'!C$169</f>
        <v>5</v>
      </c>
      <c r="D49" s="264">
        <f>+'TTA Pivot Table'!C$171</f>
        <v>0</v>
      </c>
      <c r="E49" s="265">
        <f>+'TTA Pivot Table'!C$173</f>
        <v>4.2736730360934185</v>
      </c>
      <c r="F49" s="265">
        <f>+'TTA Pivot Table'!C$175</f>
        <v>5</v>
      </c>
      <c r="G49" s="264">
        <f>+'TTA Pivot Table'!C$177</f>
        <v>5</v>
      </c>
      <c r="H49" s="264">
        <f>+'TTA Pivot Table'!C$179</f>
        <v>0</v>
      </c>
      <c r="I49" s="265">
        <f>+'TTA Pivot Table'!C$181</f>
        <v>5</v>
      </c>
      <c r="J49" s="265">
        <f>+'TTA Pivot Table'!C$183</f>
        <v>5.4460386774797254</v>
      </c>
      <c r="K49" s="264">
        <f>+'TTA Pivot Table'!C$185</f>
        <v>5.5741444866920151</v>
      </c>
      <c r="L49" s="264">
        <f>+'TTA Pivot Table'!C$187</f>
        <v>0</v>
      </c>
      <c r="M49" s="266">
        <f>+'TTA Pivot Table'!C$189</f>
        <v>5.4776890558947864</v>
      </c>
      <c r="N49" s="265">
        <f>+'TTA Pivot Table'!C$191</f>
        <v>5.5439999999999996</v>
      </c>
      <c r="O49" s="136"/>
      <c r="P49" s="261">
        <f t="shared" si="1"/>
        <v>0.47768905589478639</v>
      </c>
    </row>
    <row r="50" spans="1:17">
      <c r="A50" s="229" t="s">
        <v>941</v>
      </c>
      <c r="B50" s="267">
        <f>+'TTA Pivot Table'!C$199</f>
        <v>4.12602227573751</v>
      </c>
      <c r="C50" s="264">
        <f>+'TTA Pivot Table'!C$201</f>
        <v>4.2134545454545496</v>
      </c>
      <c r="D50" s="264">
        <f>+'TTA Pivot Table'!C$203</f>
        <v>0</v>
      </c>
      <c r="E50" s="265">
        <f>+'TTA Pivot Table'!C$205</f>
        <v>4.1282785923753691</v>
      </c>
      <c r="F50" s="265">
        <f>+'TTA Pivot Table'!C$207</f>
        <v>4.3929653979238799</v>
      </c>
      <c r="G50" s="264">
        <f>+'TTA Pivot Table'!C$209</f>
        <v>4.1646153846153799</v>
      </c>
      <c r="H50" s="264">
        <f>+'TTA Pivot Table'!C$211</f>
        <v>0</v>
      </c>
      <c r="I50" s="265">
        <f>+'TTA Pivot Table'!C$213</f>
        <v>4.3886464597478216</v>
      </c>
      <c r="J50" s="265">
        <f>+'TTA Pivot Table'!C$215</f>
        <v>3.4905511921458601</v>
      </c>
      <c r="K50" s="264">
        <f>+'TTA Pivot Table'!C$217</f>
        <v>3.4236249999999999</v>
      </c>
      <c r="L50" s="264">
        <f>+'TTA Pivot Table'!C$219</f>
        <v>0</v>
      </c>
      <c r="M50" s="266">
        <f>+'TTA Pivot Table'!C$221</f>
        <v>3.483198501872657</v>
      </c>
      <c r="N50" s="265">
        <f>+'TTA Pivot Table'!C$223</f>
        <v>0</v>
      </c>
      <c r="O50" s="136"/>
      <c r="P50" s="261">
        <f t="shared" si="1"/>
        <v>-0.90544795787516463</v>
      </c>
    </row>
    <row r="51" spans="1:17">
      <c r="A51" s="229" t="s">
        <v>942</v>
      </c>
      <c r="B51" s="264">
        <f>+'TTA Pivot Table'!C$231</f>
        <v>0</v>
      </c>
      <c r="C51" s="264">
        <f>+'TTA Pivot Table'!C$233</f>
        <v>0</v>
      </c>
      <c r="D51" s="264">
        <f>+'TTA Pivot Table'!C$235</f>
        <v>0</v>
      </c>
      <c r="E51" s="265">
        <f>+'TTA Pivot Table'!C$237</f>
        <v>0</v>
      </c>
      <c r="F51" s="265">
        <f>+'TTA Pivot Table'!C$239</f>
        <v>0</v>
      </c>
      <c r="G51" s="264">
        <f>+'TTA Pivot Table'!C$241</f>
        <v>0</v>
      </c>
      <c r="H51" s="264">
        <f>+'TTA Pivot Table'!C$243</f>
        <v>0</v>
      </c>
      <c r="I51" s="265">
        <f>+'TTA Pivot Table'!C$245</f>
        <v>0</v>
      </c>
      <c r="J51" s="265">
        <f>+'TTA Pivot Table'!C$247</f>
        <v>0</v>
      </c>
      <c r="K51" s="264">
        <f>+'TTA Pivot Table'!C$249</f>
        <v>0</v>
      </c>
      <c r="L51" s="264">
        <f>+'TTA Pivot Table'!C$251</f>
        <v>0</v>
      </c>
      <c r="M51" s="266">
        <f>+'TTA Pivot Table'!C$253</f>
        <v>0</v>
      </c>
      <c r="N51" s="265">
        <f>+'TTA Pivot Table'!C$255</f>
        <v>0</v>
      </c>
      <c r="O51" s="136"/>
      <c r="P51" s="261">
        <f t="shared" si="1"/>
        <v>0</v>
      </c>
    </row>
    <row r="52" spans="1:17">
      <c r="A52" s="229"/>
      <c r="B52" s="264"/>
      <c r="C52" s="264"/>
      <c r="D52" s="264"/>
      <c r="E52" s="265"/>
      <c r="F52" s="265"/>
      <c r="G52" s="264"/>
      <c r="H52" s="264"/>
      <c r="I52" s="265"/>
      <c r="J52" s="265"/>
      <c r="K52" s="264"/>
      <c r="L52" s="264"/>
      <c r="M52" s="266"/>
      <c r="N52" s="265"/>
      <c r="O52" s="136"/>
      <c r="P52" s="261"/>
    </row>
    <row r="53" spans="1:17">
      <c r="A53" s="229" t="s">
        <v>943</v>
      </c>
      <c r="B53" s="264">
        <f>+'TTA Pivot Table'!C$263</f>
        <v>4.3863851851851852</v>
      </c>
      <c r="C53" s="264">
        <f>+'TTA Pivot Table'!C$265</f>
        <v>5.625</v>
      </c>
      <c r="D53" s="264">
        <f>+'TTA Pivot Table'!C$267</f>
        <v>0</v>
      </c>
      <c r="E53" s="265">
        <f>+'TTA Pivot Table'!C$269</f>
        <v>4.390044313146233</v>
      </c>
      <c r="F53" s="265">
        <f>+'TTA Pivot Table'!C$271</f>
        <v>4.9605823003747487</v>
      </c>
      <c r="G53" s="264">
        <f>+'TTA Pivot Table'!C$273</f>
        <v>6.1610810810810817</v>
      </c>
      <c r="H53" s="264">
        <f>+'TTA Pivot Table'!C$275</f>
        <v>0</v>
      </c>
      <c r="I53" s="265">
        <f>+'TTA Pivot Table'!C$277</f>
        <v>4.973251568739304</v>
      </c>
      <c r="J53" s="265">
        <f>+'TTA Pivot Table'!C$279</f>
        <v>3.3973390151515153</v>
      </c>
      <c r="K53" s="264">
        <f>+'TTA Pivot Table'!C$281</f>
        <v>4.1284910485933501</v>
      </c>
      <c r="L53" s="264">
        <f>+'TTA Pivot Table'!C$283</f>
        <v>0</v>
      </c>
      <c r="M53" s="266">
        <f>+'TTA Pivot Table'!C$285</f>
        <v>3.4592849404117008</v>
      </c>
      <c r="N53" s="265">
        <f>+'TTA Pivot Table'!C$287</f>
        <v>3.92508078994614</v>
      </c>
      <c r="O53" s="136"/>
      <c r="P53" s="261">
        <f t="shared" si="1"/>
        <v>-1.5139666283276032</v>
      </c>
    </row>
    <row r="54" spans="1:17">
      <c r="A54" s="229" t="s">
        <v>944</v>
      </c>
      <c r="B54" s="264">
        <f>+'TTA Pivot Table'!C$295</f>
        <v>3.686666666666667</v>
      </c>
      <c r="C54" s="264">
        <f>+'TTA Pivot Table'!C$297</f>
        <v>1.75</v>
      </c>
      <c r="D54" s="264">
        <f>+'TTA Pivot Table'!C$299</f>
        <v>1.5</v>
      </c>
      <c r="E54" s="265">
        <f>+'TTA Pivot Table'!C$301</f>
        <v>3.5451327433628319</v>
      </c>
      <c r="F54" s="265">
        <f>+'TTA Pivot Table'!C$303</f>
        <v>4.3997492210654299</v>
      </c>
      <c r="G54" s="264">
        <f>+'TTA Pivot Table'!C$305</f>
        <v>3.5871794871794873</v>
      </c>
      <c r="H54" s="264">
        <f>+'TTA Pivot Table'!C$307</f>
        <v>1.1599999999999999</v>
      </c>
      <c r="I54" s="265">
        <f>+'TTA Pivot Table'!C$309</f>
        <v>4.3876460390442453</v>
      </c>
      <c r="J54" s="265">
        <f>+'TTA Pivot Table'!C$311</f>
        <v>3.3691421043965089</v>
      </c>
      <c r="K54" s="264">
        <f>+'TTA Pivot Table'!C$313</f>
        <v>3.7241031390134527</v>
      </c>
      <c r="L54" s="264">
        <f>+'TTA Pivot Table'!C$315</f>
        <v>0.33333333333333331</v>
      </c>
      <c r="M54" s="266">
        <f>+'TTA Pivot Table'!C$317</f>
        <v>3.4119495050925264</v>
      </c>
      <c r="N54" s="265">
        <f>+'TTA Pivot Table'!C$319</f>
        <v>0</v>
      </c>
      <c r="O54" s="136"/>
      <c r="P54" s="261">
        <f t="shared" si="1"/>
        <v>-0.97569653395171896</v>
      </c>
    </row>
    <row r="55" spans="1:17">
      <c r="A55" s="229" t="s">
        <v>945</v>
      </c>
      <c r="B55" s="264">
        <f>+'TTA Pivot Table'!C$327</f>
        <v>0</v>
      </c>
      <c r="C55" s="264">
        <f>+'TTA Pivot Table'!C$329</f>
        <v>0</v>
      </c>
      <c r="D55" s="264">
        <f>+'TTA Pivot Table'!C$331</f>
        <v>0</v>
      </c>
      <c r="E55" s="265">
        <f>+'TTA Pivot Table'!C$333</f>
        <v>0</v>
      </c>
      <c r="F55" s="265">
        <f>+'TTA Pivot Table'!C$335</f>
        <v>0</v>
      </c>
      <c r="G55" s="264">
        <f>+'TTA Pivot Table'!C$337</f>
        <v>0</v>
      </c>
      <c r="H55" s="264">
        <f>+'TTA Pivot Table'!C$339</f>
        <v>0</v>
      </c>
      <c r="I55" s="265">
        <f>+'TTA Pivot Table'!C$341</f>
        <v>0</v>
      </c>
      <c r="J55" s="265">
        <f>+'TTA Pivot Table'!C$343</f>
        <v>0</v>
      </c>
      <c r="K55" s="264">
        <f>+'TTA Pivot Table'!C$345</f>
        <v>0</v>
      </c>
      <c r="L55" s="264">
        <f>+'TTA Pivot Table'!C$347</f>
        <v>0</v>
      </c>
      <c r="M55" s="266">
        <f>+'TTA Pivot Table'!C$349</f>
        <v>0</v>
      </c>
      <c r="N55" s="265">
        <f>+'TTA Pivot Table'!C$351</f>
        <v>0</v>
      </c>
      <c r="O55" s="136"/>
      <c r="P55" s="261">
        <f t="shared" si="1"/>
        <v>0</v>
      </c>
      <c r="Q55" s="251"/>
    </row>
    <row r="56" spans="1:17">
      <c r="A56" s="229" t="s">
        <v>946</v>
      </c>
      <c r="B56" s="264">
        <f>+'TTA Pivot Table'!C$359</f>
        <v>0</v>
      </c>
      <c r="C56" s="264">
        <f>+'TTA Pivot Table'!C$361</f>
        <v>0</v>
      </c>
      <c r="D56" s="264">
        <f>+'TTA Pivot Table'!C$363</f>
        <v>0</v>
      </c>
      <c r="E56" s="265">
        <f>+'TTA Pivot Table'!C$365</f>
        <v>0</v>
      </c>
      <c r="F56" s="265">
        <f>+'TTA Pivot Table'!C$367</f>
        <v>0</v>
      </c>
      <c r="G56" s="264">
        <f>+'TTA Pivot Table'!C$369</f>
        <v>0</v>
      </c>
      <c r="H56" s="264">
        <f>+'TTA Pivot Table'!C$371</f>
        <v>0</v>
      </c>
      <c r="I56" s="265">
        <f>+'TTA Pivot Table'!C$373</f>
        <v>0</v>
      </c>
      <c r="J56" s="265">
        <f>+'TTA Pivot Table'!C$375</f>
        <v>0</v>
      </c>
      <c r="K56" s="264">
        <f>+'TTA Pivot Table'!C$377</f>
        <v>0</v>
      </c>
      <c r="L56" s="264">
        <f>+'TTA Pivot Table'!C$379</f>
        <v>0</v>
      </c>
      <c r="M56" s="266">
        <f>+'TTA Pivot Table'!C$381</f>
        <v>0</v>
      </c>
      <c r="N56" s="265">
        <f>+'TTA Pivot Table'!C$383</f>
        <v>0</v>
      </c>
      <c r="O56" s="136"/>
      <c r="P56" s="261">
        <f t="shared" si="1"/>
        <v>0</v>
      </c>
    </row>
    <row r="57" spans="1:17">
      <c r="A57" s="229"/>
      <c r="B57" s="264"/>
      <c r="C57" s="264"/>
      <c r="D57" s="264"/>
      <c r="E57" s="265"/>
      <c r="F57" s="265"/>
      <c r="G57" s="264"/>
      <c r="H57" s="264"/>
      <c r="I57" s="265"/>
      <c r="J57" s="265"/>
      <c r="K57" s="264"/>
      <c r="L57" s="264"/>
      <c r="M57" s="266"/>
      <c r="N57" s="265"/>
      <c r="O57" s="136"/>
      <c r="P57" s="261"/>
    </row>
    <row r="58" spans="1:17">
      <c r="A58" s="229" t="s">
        <v>947</v>
      </c>
      <c r="B58" s="264">
        <f>+'TTA Pivot Table'!C$391</f>
        <v>3.6442895184135979</v>
      </c>
      <c r="C58" s="264">
        <f>+'TTA Pivot Table'!C$393</f>
        <v>3.8667333333333329</v>
      </c>
      <c r="D58" s="264">
        <f>+'TTA Pivot Table'!C$395</f>
        <v>0</v>
      </c>
      <c r="E58" s="265">
        <f>+'TTA Pivot Table'!C$397</f>
        <v>3.6498198895027629</v>
      </c>
      <c r="F58" s="265">
        <f>+'TTA Pivot Table'!C$399</f>
        <v>4.1635782594835833</v>
      </c>
      <c r="G58" s="264">
        <f>+'TTA Pivot Table'!C$401</f>
        <v>5.0361666666666656</v>
      </c>
      <c r="H58" s="264">
        <f>+'TTA Pivot Table'!C$403</f>
        <v>0</v>
      </c>
      <c r="I58" s="265">
        <f>+'TTA Pivot Table'!C$405</f>
        <v>4.1957276634940133</v>
      </c>
      <c r="J58" s="265">
        <f>+'TTA Pivot Table'!C$407</f>
        <v>6.0255431679129847</v>
      </c>
      <c r="K58" s="264">
        <f>+'TTA Pivot Table'!C$409</f>
        <v>9.5850730478589412</v>
      </c>
      <c r="L58" s="264">
        <f>+'TTA Pivot Table'!C$411</f>
        <v>0</v>
      </c>
      <c r="M58" s="266">
        <f>+'TTA Pivot Table'!C$413</f>
        <v>6.7820385438972153</v>
      </c>
      <c r="N58" s="265">
        <f>+'TTA Pivot Table'!C$415</f>
        <v>0</v>
      </c>
      <c r="O58" s="136"/>
      <c r="P58" s="261">
        <f t="shared" si="1"/>
        <v>2.586310880403202</v>
      </c>
    </row>
    <row r="59" spans="1:17">
      <c r="A59" s="229" t="s">
        <v>948</v>
      </c>
      <c r="B59" s="264">
        <f>+'TTA Pivot Table'!C$423</f>
        <v>4.1700048185030516</v>
      </c>
      <c r="C59" s="264">
        <f>+'TTA Pivot Table'!C$425</f>
        <v>4.2781321184510253</v>
      </c>
      <c r="D59" s="264">
        <f>+'TTA Pivot Table'!C$427</f>
        <v>0</v>
      </c>
      <c r="E59" s="265">
        <f>+'TTA Pivot Table'!C$429</f>
        <v>4.1736870684974017</v>
      </c>
      <c r="F59" s="265">
        <f>+'TTA Pivot Table'!C$431</f>
        <v>4.4483864015947416</v>
      </c>
      <c r="G59" s="264">
        <f>+'TTA Pivot Table'!C$433</f>
        <v>4.658246656760773</v>
      </c>
      <c r="H59" s="264">
        <f>+'TTA Pivot Table'!C$435</f>
        <v>0</v>
      </c>
      <c r="I59" s="265">
        <f>+'TTA Pivot Table'!C$437</f>
        <v>4.455729437454508</v>
      </c>
      <c r="J59" s="265">
        <f>+'TTA Pivot Table'!C$439</f>
        <v>3.3238107024404733</v>
      </c>
      <c r="K59" s="264">
        <f>+'TTA Pivot Table'!C$441</f>
        <v>3.5071353949017965</v>
      </c>
      <c r="L59" s="264">
        <f>+'TTA Pivot Table'!C$443</f>
        <v>0</v>
      </c>
      <c r="M59" s="266">
        <f>+'TTA Pivot Table'!C$445</f>
        <v>3.3827494709972123</v>
      </c>
      <c r="N59" s="265">
        <f>+'TTA Pivot Table'!C$447</f>
        <v>2.9302333562113936</v>
      </c>
      <c r="O59" s="136"/>
      <c r="P59" s="261">
        <f t="shared" si="1"/>
        <v>-1.0729799664572957</v>
      </c>
    </row>
    <row r="60" spans="1:17">
      <c r="A60" s="229" t="s">
        <v>949</v>
      </c>
      <c r="B60" s="264">
        <f>+'TTA Pivot Table'!C$455</f>
        <v>4.5000000000000018</v>
      </c>
      <c r="C60" s="264">
        <f>+'TTA Pivot Table'!C$457</f>
        <v>5.666666666666667</v>
      </c>
      <c r="D60" s="264">
        <f>+'TTA Pivot Table'!C$459</f>
        <v>0</v>
      </c>
      <c r="E60" s="265">
        <f>+'TTA Pivot Table'!C$461</f>
        <v>4.5234899328859077</v>
      </c>
      <c r="F60" s="265">
        <f>+'TTA Pivot Table'!C$463</f>
        <v>4.4938755369789867</v>
      </c>
      <c r="G60" s="264">
        <f>+'TTA Pivot Table'!C$465</f>
        <v>6.1519274376417217</v>
      </c>
      <c r="H60" s="264">
        <f>+'TTA Pivot Table'!C$467</f>
        <v>0</v>
      </c>
      <c r="I60" s="265">
        <f>+'TTA Pivot Table'!C$469</f>
        <v>4.535263485594613</v>
      </c>
      <c r="J60" s="265">
        <f>+'TTA Pivot Table'!C$471</f>
        <v>3.4617142065909747</v>
      </c>
      <c r="K60" s="264">
        <f>+'TTA Pivot Table'!C$473</f>
        <v>4.2703473302229149</v>
      </c>
      <c r="L60" s="264">
        <f>+'TTA Pivot Table'!C$475</f>
        <v>0</v>
      </c>
      <c r="M60" s="266">
        <f>+'TTA Pivot Table'!C$477</f>
        <v>3.6321713473937298</v>
      </c>
      <c r="N60" s="265">
        <f>+'TTA Pivot Table'!C$479</f>
        <v>6.4487471526195934</v>
      </c>
      <c r="O60" s="136"/>
      <c r="P60" s="261">
        <f t="shared" si="1"/>
        <v>-0.90309213820088319</v>
      </c>
    </row>
    <row r="61" spans="1:17">
      <c r="A61" s="238" t="s">
        <v>950</v>
      </c>
      <c r="B61" s="268">
        <f>+'TTA Pivot Table'!C$487</f>
        <v>4.3</v>
      </c>
      <c r="C61" s="268">
        <f>+'TTA Pivot Table'!C$489</f>
        <v>0</v>
      </c>
      <c r="D61" s="268">
        <f>+'TTA Pivot Table'!C$491</f>
        <v>0</v>
      </c>
      <c r="E61" s="269">
        <f>+'TTA Pivot Table'!C$493</f>
        <v>4.3</v>
      </c>
      <c r="F61" s="269">
        <f>+'TTA Pivot Table'!C$495</f>
        <v>4.7</v>
      </c>
      <c r="G61" s="268">
        <f>+'TTA Pivot Table'!C$497</f>
        <v>7.3</v>
      </c>
      <c r="H61" s="268">
        <f>+'TTA Pivot Table'!C$499</f>
        <v>0</v>
      </c>
      <c r="I61" s="269">
        <f>+'TTA Pivot Table'!C$501</f>
        <v>4.7060465116279069</v>
      </c>
      <c r="J61" s="269">
        <f>+'TTA Pivot Table'!C$503</f>
        <v>3.7</v>
      </c>
      <c r="K61" s="268">
        <f>+'TTA Pivot Table'!C$505</f>
        <v>4.3</v>
      </c>
      <c r="L61" s="268">
        <f>+'TTA Pivot Table'!C$507</f>
        <v>0</v>
      </c>
      <c r="M61" s="270">
        <f>+'TTA Pivot Table'!C$509</f>
        <v>3.7455882352941177</v>
      </c>
      <c r="N61" s="269">
        <f>+'TTA Pivot Table'!C$511</f>
        <v>3.9</v>
      </c>
      <c r="O61" s="136"/>
      <c r="P61" s="271">
        <f t="shared" si="1"/>
        <v>-0.96045827633378922</v>
      </c>
    </row>
    <row r="62" spans="1:17">
      <c r="A62" s="242" t="s">
        <v>964</v>
      </c>
      <c r="B62" s="242"/>
      <c r="C62" s="242"/>
      <c r="D62" s="242"/>
      <c r="E62" s="242"/>
      <c r="F62" s="243"/>
      <c r="G62" s="243"/>
      <c r="H62" s="243"/>
      <c r="I62" s="243"/>
      <c r="J62" s="243"/>
      <c r="K62" s="243"/>
      <c r="L62" s="243"/>
      <c r="M62" s="243"/>
      <c r="N62" s="243"/>
    </row>
    <row r="63" spans="1:17">
      <c r="A63" s="242"/>
      <c r="B63" s="273"/>
      <c r="C63" s="273"/>
      <c r="D63" s="273"/>
      <c r="E63" s="273"/>
      <c r="F63" s="273"/>
      <c r="G63" s="273"/>
      <c r="H63" s="273"/>
      <c r="I63" s="273"/>
      <c r="J63" s="273"/>
      <c r="K63" s="273"/>
      <c r="L63" s="273"/>
      <c r="M63" s="273"/>
      <c r="N63" s="273"/>
      <c r="O63" s="272"/>
    </row>
    <row r="64" spans="1:17">
      <c r="A64" s="242"/>
      <c r="B64" s="242"/>
      <c r="C64" s="242"/>
      <c r="D64" s="242"/>
      <c r="E64" s="242"/>
      <c r="F64" s="243"/>
      <c r="G64" s="243"/>
      <c r="H64" s="243"/>
      <c r="I64" s="243"/>
      <c r="J64" s="243"/>
      <c r="K64" s="243"/>
      <c r="L64" s="243"/>
      <c r="M64" s="243"/>
      <c r="N64" s="244" t="s">
        <v>1303</v>
      </c>
    </row>
    <row r="65" spans="1:16" ht="18">
      <c r="A65" s="205" t="s">
        <v>975</v>
      </c>
      <c r="B65" s="207"/>
      <c r="C65" s="207"/>
      <c r="D65" s="207"/>
      <c r="E65" s="207"/>
      <c r="F65" s="206"/>
      <c r="G65" s="206"/>
      <c r="H65" s="206"/>
      <c r="I65" s="207"/>
      <c r="J65" s="206"/>
      <c r="K65" s="206"/>
      <c r="L65" s="206"/>
      <c r="M65" s="207"/>
      <c r="N65" s="206"/>
      <c r="P65" s="255"/>
    </row>
    <row r="66" spans="1:16" ht="18">
      <c r="A66" s="205"/>
      <c r="B66" s="207"/>
      <c r="C66" s="207"/>
      <c r="D66" s="207"/>
      <c r="E66" s="207"/>
      <c r="F66" s="206"/>
      <c r="G66" s="206"/>
      <c r="H66" s="206"/>
      <c r="I66" s="207"/>
      <c r="J66" s="206"/>
      <c r="K66" s="206"/>
      <c r="L66" s="206"/>
      <c r="M66" s="207"/>
      <c r="N66" s="206"/>
      <c r="P66" s="255"/>
    </row>
    <row r="67" spans="1:16" ht="15.75">
      <c r="A67" s="208" t="s">
        <v>972</v>
      </c>
      <c r="B67" s="207"/>
      <c r="C67" s="207"/>
      <c r="D67" s="207"/>
      <c r="E67" s="207"/>
      <c r="F67" s="206"/>
      <c r="G67" s="206"/>
      <c r="H67" s="206"/>
      <c r="I67" s="207"/>
      <c r="J67" s="206"/>
      <c r="K67" s="206"/>
      <c r="L67" s="206"/>
      <c r="M67" s="207"/>
      <c r="N67" s="206"/>
      <c r="P67" s="255"/>
    </row>
    <row r="68" spans="1:16" ht="15.75">
      <c r="A68" s="208" t="s">
        <v>1286</v>
      </c>
      <c r="B68" s="207"/>
      <c r="C68" s="207"/>
      <c r="D68" s="207"/>
      <c r="E68" s="207"/>
      <c r="F68" s="206"/>
      <c r="G68" s="206"/>
      <c r="H68" s="206"/>
      <c r="I68" s="207"/>
      <c r="J68" s="206"/>
      <c r="K68" s="206"/>
      <c r="L68" s="206"/>
      <c r="M68" s="207"/>
      <c r="N68" s="206"/>
      <c r="P68" s="255"/>
    </row>
    <row r="69" spans="1:16" ht="18" customHeight="1">
      <c r="A69" s="209"/>
      <c r="B69" s="209"/>
      <c r="C69" s="209"/>
      <c r="D69" s="209"/>
      <c r="E69" s="209"/>
      <c r="F69" s="210"/>
      <c r="G69" s="211"/>
      <c r="H69" s="211"/>
      <c r="I69" s="212"/>
      <c r="J69" s="212"/>
      <c r="K69" s="212"/>
      <c r="L69" s="212"/>
      <c r="M69" s="212"/>
      <c r="N69" s="212"/>
      <c r="O69" s="213"/>
      <c r="P69" s="255"/>
    </row>
    <row r="70" spans="1:16" ht="18" customHeight="1">
      <c r="A70" s="84"/>
      <c r="B70" s="214" t="s">
        <v>925</v>
      </c>
      <c r="C70" s="215"/>
      <c r="D70" s="215"/>
      <c r="E70" s="215"/>
      <c r="F70" s="215"/>
      <c r="G70" s="215"/>
      <c r="H70" s="215"/>
      <c r="I70" s="216"/>
      <c r="J70" s="217" t="s">
        <v>10</v>
      </c>
      <c r="K70" s="218"/>
      <c r="L70" s="218"/>
      <c r="M70" s="219"/>
      <c r="N70" s="653" t="s">
        <v>926</v>
      </c>
      <c r="O70" s="232"/>
      <c r="P70" s="255"/>
    </row>
    <row r="71" spans="1:16" ht="45" customHeight="1">
      <c r="A71" s="220"/>
      <c r="B71" s="215" t="s">
        <v>927</v>
      </c>
      <c r="C71" s="215"/>
      <c r="D71" s="215"/>
      <c r="E71" s="221"/>
      <c r="F71" s="222" t="s">
        <v>928</v>
      </c>
      <c r="G71" s="215"/>
      <c r="H71" s="215"/>
      <c r="I71" s="216"/>
      <c r="J71" s="223" t="s">
        <v>929</v>
      </c>
      <c r="K71" s="215"/>
      <c r="L71" s="215"/>
      <c r="M71" s="216"/>
      <c r="N71" s="654"/>
      <c r="O71" s="232"/>
      <c r="P71" s="255"/>
    </row>
    <row r="72" spans="1:16" ht="27" customHeight="1">
      <c r="A72" s="209"/>
      <c r="B72" s="224" t="s">
        <v>930</v>
      </c>
      <c r="C72" s="224" t="s">
        <v>931</v>
      </c>
      <c r="D72" s="224" t="s">
        <v>932</v>
      </c>
      <c r="E72" s="225" t="s">
        <v>933</v>
      </c>
      <c r="F72" s="225" t="s">
        <v>930</v>
      </c>
      <c r="G72" s="224" t="s">
        <v>931</v>
      </c>
      <c r="H72" s="224" t="s">
        <v>932</v>
      </c>
      <c r="I72" s="225" t="s">
        <v>933</v>
      </c>
      <c r="J72" s="226" t="s">
        <v>930</v>
      </c>
      <c r="K72" s="227" t="s">
        <v>931</v>
      </c>
      <c r="L72" s="228" t="s">
        <v>932</v>
      </c>
      <c r="M72" s="226" t="s">
        <v>933</v>
      </c>
      <c r="N72" s="655"/>
      <c r="O72" s="232"/>
      <c r="P72" s="255" t="s">
        <v>973</v>
      </c>
    </row>
    <row r="73" spans="1:16" ht="26.25" hidden="1" customHeight="1">
      <c r="A73" s="229" t="s">
        <v>934</v>
      </c>
      <c r="B73" s="229"/>
      <c r="C73" s="229"/>
      <c r="D73" s="229"/>
      <c r="E73" s="229"/>
      <c r="F73" s="274">
        <f>'TTA Pivot Table'!D$230</f>
        <v>0</v>
      </c>
      <c r="G73" s="274">
        <f>'TTA Pivot Table'!D$231</f>
        <v>0</v>
      </c>
      <c r="H73" s="274">
        <f>'TTA Pivot Table'!D$232</f>
        <v>0</v>
      </c>
      <c r="I73" s="275">
        <f>'TTA Pivot Table'!D$233</f>
        <v>0</v>
      </c>
      <c r="J73" s="275">
        <f>'TTA Pivot Table'!D$234</f>
        <v>0</v>
      </c>
      <c r="K73" s="274">
        <f>'TTA Pivot Table'!D$235</f>
        <v>0</v>
      </c>
      <c r="L73" s="274">
        <f>'TTA Pivot Table'!D$236</f>
        <v>0</v>
      </c>
      <c r="M73" s="276">
        <f>'TTA Pivot Table'!D$237</f>
        <v>0</v>
      </c>
      <c r="N73" s="275">
        <f>'TTA Pivot Table'!D$238</f>
        <v>0</v>
      </c>
      <c r="O73" s="136"/>
      <c r="P73" s="261">
        <f>+M73-I73</f>
        <v>0</v>
      </c>
    </row>
    <row r="74" spans="1:16" ht="15.75" hidden="1">
      <c r="A74" s="229"/>
      <c r="B74" s="229"/>
      <c r="C74" s="229"/>
      <c r="D74" s="229"/>
      <c r="E74" s="229"/>
      <c r="F74" s="136"/>
      <c r="G74" s="136"/>
      <c r="H74" s="136"/>
      <c r="I74" s="262"/>
      <c r="J74" s="262"/>
      <c r="K74" s="136"/>
      <c r="L74" s="136"/>
      <c r="M74" s="263"/>
      <c r="N74" s="262"/>
      <c r="O74" s="136"/>
      <c r="P74" s="232">
        <f t="shared" ref="P74" si="2">+I74-M74</f>
        <v>0</v>
      </c>
    </row>
    <row r="75" spans="1:16">
      <c r="A75" s="229" t="s">
        <v>935</v>
      </c>
      <c r="B75" s="264">
        <f>+'TTA Pivot Table'!D$7</f>
        <v>0</v>
      </c>
      <c r="C75" s="264">
        <f>+'TTA Pivot Table'!D$9</f>
        <v>0</v>
      </c>
      <c r="D75" s="264">
        <f>+'TTA Pivot Table'!D$11</f>
        <v>0</v>
      </c>
      <c r="E75" s="265">
        <f>+'TTA Pivot Table'!D$13</f>
        <v>0</v>
      </c>
      <c r="F75" s="265">
        <f>+'TTA Pivot Table'!D$15</f>
        <v>0</v>
      </c>
      <c r="G75" s="264">
        <f>+'TTA Pivot Table'!D$17</f>
        <v>0</v>
      </c>
      <c r="H75" s="264">
        <f>+'TTA Pivot Table'!D$19</f>
        <v>0</v>
      </c>
      <c r="I75" s="265">
        <f>+'TTA Pivot Table'!D$21</f>
        <v>0</v>
      </c>
      <c r="J75" s="265">
        <f>+'TTA Pivot Table'!D$23</f>
        <v>0</v>
      </c>
      <c r="K75" s="264">
        <f>+'TTA Pivot Table'!D$25</f>
        <v>0</v>
      </c>
      <c r="L75" s="264">
        <f>+'TTA Pivot Table'!D$27</f>
        <v>0</v>
      </c>
      <c r="M75" s="266">
        <f>+'TTA Pivot Table'!D$29</f>
        <v>0</v>
      </c>
      <c r="N75" s="265">
        <f>+'TTA Pivot Table'!D$31</f>
        <v>0</v>
      </c>
      <c r="O75" s="136"/>
      <c r="P75" s="261">
        <f t="shared" ref="P75:P93" si="3">+M75-I75</f>
        <v>0</v>
      </c>
    </row>
    <row r="76" spans="1:16">
      <c r="A76" s="229" t="s">
        <v>936</v>
      </c>
      <c r="B76" s="264">
        <f>+'TTA Pivot Table'!D$39</f>
        <v>4.7094748858447497</v>
      </c>
      <c r="C76" s="264">
        <f>+'TTA Pivot Table'!D$41</f>
        <v>3.84572072072072</v>
      </c>
      <c r="D76" s="264">
        <f>+'TTA Pivot Table'!D$43</f>
        <v>0</v>
      </c>
      <c r="E76" s="265">
        <f>+'TTA Pivot Table'!D$45</f>
        <v>4.6753793266951167</v>
      </c>
      <c r="F76" s="265">
        <f>+'TTA Pivot Table'!D$47</f>
        <v>6.4223891273247498</v>
      </c>
      <c r="G76" s="264">
        <f>+'TTA Pivot Table'!D$49</f>
        <v>12.246212121212098</v>
      </c>
      <c r="H76" s="264">
        <f>+'TTA Pivot Table'!D$51</f>
        <v>0</v>
      </c>
      <c r="I76" s="265">
        <f>+'TTA Pivot Table'!D$53</f>
        <v>6.9268147409685357</v>
      </c>
      <c r="J76" s="265">
        <f>+'TTA Pivot Table'!D$55</f>
        <v>3.97040343915344</v>
      </c>
      <c r="K76" s="264">
        <f>+'TTA Pivot Table'!D$57</f>
        <v>4.5416666666666696</v>
      </c>
      <c r="L76" s="264">
        <f>+'TTA Pivot Table'!D$59</f>
        <v>0</v>
      </c>
      <c r="M76" s="266">
        <f>+'TTA Pivot Table'!D$61</f>
        <v>4.1808688387635771</v>
      </c>
      <c r="N76" s="265">
        <f>+'TTA Pivot Table'!D$63</f>
        <v>8.4405940594059405</v>
      </c>
      <c r="O76" s="136"/>
      <c r="P76" s="261">
        <f t="shared" si="3"/>
        <v>-2.7459459022049586</v>
      </c>
    </row>
    <row r="77" spans="1:16">
      <c r="A77" s="229" t="s">
        <v>937</v>
      </c>
      <c r="B77" s="264">
        <f>+'TTA Pivot Table'!D$71</f>
        <v>0</v>
      </c>
      <c r="C77" s="264">
        <f>+'TTA Pivot Table'!D$73</f>
        <v>0</v>
      </c>
      <c r="D77" s="264">
        <f>+'TTA Pivot Table'!D$75</f>
        <v>0</v>
      </c>
      <c r="E77" s="265">
        <f>+'TTA Pivot Table'!D$77</f>
        <v>0</v>
      </c>
      <c r="F77" s="265">
        <f>+'TTA Pivot Table'!D$79</f>
        <v>0</v>
      </c>
      <c r="G77" s="264">
        <f>+'TTA Pivot Table'!D$81</f>
        <v>0</v>
      </c>
      <c r="H77" s="264">
        <f>+'TTA Pivot Table'!D$83</f>
        <v>0</v>
      </c>
      <c r="I77" s="265">
        <f>+'TTA Pivot Table'!D$85</f>
        <v>0</v>
      </c>
      <c r="J77" s="265">
        <f>+'TTA Pivot Table'!D$87</f>
        <v>0</v>
      </c>
      <c r="K77" s="264">
        <f>+'TTA Pivot Table'!D$89</f>
        <v>0</v>
      </c>
      <c r="L77" s="264">
        <f>+'TTA Pivot Table'!D$91</f>
        <v>0</v>
      </c>
      <c r="M77" s="266">
        <f>+'TTA Pivot Table'!D$93</f>
        <v>0</v>
      </c>
      <c r="N77" s="265">
        <f>+'TTA Pivot Table'!D$95</f>
        <v>0</v>
      </c>
      <c r="O77" s="136"/>
      <c r="P77" s="261">
        <f t="shared" si="3"/>
        <v>0</v>
      </c>
    </row>
    <row r="78" spans="1:16">
      <c r="A78" s="229" t="s">
        <v>938</v>
      </c>
      <c r="B78" s="264">
        <f>+'TTA Pivot Table'!D$103</f>
        <v>0</v>
      </c>
      <c r="C78" s="264">
        <f>+'TTA Pivot Table'!D$105</f>
        <v>0</v>
      </c>
      <c r="D78" s="264">
        <f>+'TTA Pivot Table'!D$107</f>
        <v>0</v>
      </c>
      <c r="E78" s="265">
        <f>+'TTA Pivot Table'!D$109</f>
        <v>0</v>
      </c>
      <c r="F78" s="265">
        <f>+'TTA Pivot Table'!D$111</f>
        <v>0</v>
      </c>
      <c r="G78" s="264">
        <f>+'TTA Pivot Table'!D$113</f>
        <v>0</v>
      </c>
      <c r="H78" s="264">
        <f>+'TTA Pivot Table'!D$115</f>
        <v>0</v>
      </c>
      <c r="I78" s="265">
        <f>+'TTA Pivot Table'!D$117</f>
        <v>0</v>
      </c>
      <c r="J78" s="265">
        <f>+'TTA Pivot Table'!D$119</f>
        <v>0</v>
      </c>
      <c r="K78" s="264">
        <f>+'TTA Pivot Table'!D$121</f>
        <v>0</v>
      </c>
      <c r="L78" s="264">
        <f>+'TTA Pivot Table'!D$123</f>
        <v>0</v>
      </c>
      <c r="M78" s="266">
        <f>+'TTA Pivot Table'!D$125</f>
        <v>0</v>
      </c>
      <c r="N78" s="265">
        <f>+'TTA Pivot Table'!D$127</f>
        <v>0</v>
      </c>
      <c r="O78" s="136"/>
      <c r="P78" s="261">
        <f t="shared" si="3"/>
        <v>0</v>
      </c>
    </row>
    <row r="79" spans="1:16">
      <c r="A79" s="229"/>
      <c r="B79" s="264"/>
      <c r="C79" s="264"/>
      <c r="D79" s="264"/>
      <c r="E79" s="265"/>
      <c r="F79" s="265"/>
      <c r="G79" s="264"/>
      <c r="H79" s="264"/>
      <c r="I79" s="265"/>
      <c r="J79" s="265"/>
      <c r="K79" s="264"/>
      <c r="L79" s="264"/>
      <c r="M79" s="266"/>
      <c r="N79" s="265"/>
      <c r="O79" s="136"/>
      <c r="P79" s="261"/>
    </row>
    <row r="80" spans="1:16">
      <c r="A80" s="229" t="s">
        <v>939</v>
      </c>
      <c r="B80" s="264">
        <f>+'TTA Pivot Table'!D$135</f>
        <v>4.24</v>
      </c>
      <c r="C80" s="264">
        <f>+'TTA Pivot Table'!D$137</f>
        <v>4.67</v>
      </c>
      <c r="D80" s="264">
        <f>+'TTA Pivot Table'!D$139</f>
        <v>0</v>
      </c>
      <c r="E80" s="265">
        <f>+'TTA Pivot Table'!D$141</f>
        <v>4.2600778210116728</v>
      </c>
      <c r="F80" s="265">
        <f>+'TTA Pivot Table'!D$143</f>
        <v>4.46</v>
      </c>
      <c r="G80" s="264">
        <f>+'TTA Pivot Table'!D$145</f>
        <v>4.53</v>
      </c>
      <c r="H80" s="264">
        <f>+'TTA Pivot Table'!D$147</f>
        <v>0</v>
      </c>
      <c r="I80" s="265">
        <f>+'TTA Pivot Table'!D$149</f>
        <v>4.4691186440677964</v>
      </c>
      <c r="J80" s="265">
        <f>+'TTA Pivot Table'!D$151</f>
        <v>3.6</v>
      </c>
      <c r="K80" s="264">
        <f>+'TTA Pivot Table'!D$153</f>
        <v>3.54</v>
      </c>
      <c r="L80" s="264">
        <f>+'TTA Pivot Table'!D$155</f>
        <v>0</v>
      </c>
      <c r="M80" s="266">
        <f>+'TTA Pivot Table'!D$157</f>
        <v>3.5922606924643588</v>
      </c>
      <c r="N80" s="265">
        <f>+'TTA Pivot Table'!D$159</f>
        <v>0</v>
      </c>
      <c r="O80" s="136"/>
      <c r="P80" s="261">
        <f t="shared" si="3"/>
        <v>-0.8768579516034376</v>
      </c>
    </row>
    <row r="81" spans="1:17">
      <c r="A81" s="229" t="s">
        <v>940</v>
      </c>
      <c r="B81" s="264">
        <f>+'TTA Pivot Table'!D$167</f>
        <v>0</v>
      </c>
      <c r="C81" s="264">
        <f>+'TTA Pivot Table'!D$169</f>
        <v>0</v>
      </c>
      <c r="D81" s="264">
        <f>+'TTA Pivot Table'!D$171</f>
        <v>0</v>
      </c>
      <c r="E81" s="265">
        <f>+'TTA Pivot Table'!D$173</f>
        <v>0</v>
      </c>
      <c r="F81" s="265">
        <f>+'TTA Pivot Table'!D$175</f>
        <v>0</v>
      </c>
      <c r="G81" s="264">
        <f>+'TTA Pivot Table'!D$177</f>
        <v>0</v>
      </c>
      <c r="H81" s="264">
        <f>+'TTA Pivot Table'!D$179</f>
        <v>0</v>
      </c>
      <c r="I81" s="265">
        <f>+'TTA Pivot Table'!D$181</f>
        <v>0</v>
      </c>
      <c r="J81" s="265">
        <f>+'TTA Pivot Table'!D$183</f>
        <v>0</v>
      </c>
      <c r="K81" s="264">
        <f>+'TTA Pivot Table'!D$185</f>
        <v>0</v>
      </c>
      <c r="L81" s="264">
        <f>+'TTA Pivot Table'!D$187</f>
        <v>0</v>
      </c>
      <c r="M81" s="266">
        <f>+'TTA Pivot Table'!D$189</f>
        <v>0</v>
      </c>
      <c r="N81" s="265">
        <f>+'TTA Pivot Table'!D$191</f>
        <v>0</v>
      </c>
      <c r="O81" s="136"/>
      <c r="P81" s="261">
        <f t="shared" si="3"/>
        <v>0</v>
      </c>
    </row>
    <row r="82" spans="1:17">
      <c r="A82" s="229" t="s">
        <v>941</v>
      </c>
      <c r="B82" s="267">
        <f>+'TTA Pivot Table'!D$199</f>
        <v>4.2397571756601584</v>
      </c>
      <c r="C82" s="264">
        <f>+'TTA Pivot Table'!D$201</f>
        <v>4.2218709677419364</v>
      </c>
      <c r="D82" s="264">
        <f>+'TTA Pivot Table'!D$203</f>
        <v>0</v>
      </c>
      <c r="E82" s="265">
        <f>+'TTA Pivot Table'!D$205</f>
        <v>4.2391424611973365</v>
      </c>
      <c r="F82" s="265">
        <f>+'TTA Pivot Table'!D$207</f>
        <v>5.158764452644526</v>
      </c>
      <c r="G82" s="264">
        <f>+'TTA Pivot Table'!D$209</f>
        <v>4.9276981132075477</v>
      </c>
      <c r="H82" s="264">
        <f>+'TTA Pivot Table'!D$211</f>
        <v>0</v>
      </c>
      <c r="I82" s="265">
        <f>+'TTA Pivot Table'!D$213</f>
        <v>5.1446229792147804</v>
      </c>
      <c r="J82" s="265">
        <f>+'TTA Pivot Table'!D$215</f>
        <v>3.6355949177877425</v>
      </c>
      <c r="K82" s="264">
        <f>+'TTA Pivot Table'!D$217</f>
        <v>3.7945824372759871</v>
      </c>
      <c r="L82" s="264">
        <f>+'TTA Pivot Table'!D$219</f>
        <v>0</v>
      </c>
      <c r="M82" s="266">
        <f>+'TTA Pivot Table'!D$221</f>
        <v>3.6823855485232073</v>
      </c>
      <c r="N82" s="265">
        <f>+'TTA Pivot Table'!D$223</f>
        <v>0</v>
      </c>
      <c r="O82" s="136"/>
      <c r="P82" s="261">
        <f t="shared" si="3"/>
        <v>-1.4622374306915731</v>
      </c>
    </row>
    <row r="83" spans="1:17">
      <c r="A83" s="229" t="s">
        <v>942</v>
      </c>
      <c r="B83" s="264">
        <f>+'TTA Pivot Table'!D$231</f>
        <v>0</v>
      </c>
      <c r="C83" s="264">
        <f>+'TTA Pivot Table'!D$233</f>
        <v>0</v>
      </c>
      <c r="D83" s="264">
        <f>+'TTA Pivot Table'!D$235</f>
        <v>0</v>
      </c>
      <c r="E83" s="265">
        <f>+'TTA Pivot Table'!D$237</f>
        <v>0</v>
      </c>
      <c r="F83" s="265">
        <f>+'TTA Pivot Table'!D$239</f>
        <v>0</v>
      </c>
      <c r="G83" s="264">
        <f>+'TTA Pivot Table'!D$241</f>
        <v>0</v>
      </c>
      <c r="H83" s="264">
        <f>+'TTA Pivot Table'!D$243</f>
        <v>0</v>
      </c>
      <c r="I83" s="265">
        <f>+'TTA Pivot Table'!D$245</f>
        <v>0</v>
      </c>
      <c r="J83" s="265">
        <f>+'TTA Pivot Table'!D$247</f>
        <v>0</v>
      </c>
      <c r="K83" s="264">
        <f>+'TTA Pivot Table'!D$249</f>
        <v>0</v>
      </c>
      <c r="L83" s="264">
        <f>+'TTA Pivot Table'!D$251</f>
        <v>0</v>
      </c>
      <c r="M83" s="266">
        <f>+'TTA Pivot Table'!D$253</f>
        <v>0</v>
      </c>
      <c r="N83" s="265">
        <f>+'TTA Pivot Table'!D$255</f>
        <v>0</v>
      </c>
      <c r="O83" s="136"/>
      <c r="P83" s="261">
        <f t="shared" si="3"/>
        <v>0</v>
      </c>
    </row>
    <row r="84" spans="1:17">
      <c r="A84" s="229"/>
      <c r="B84" s="264"/>
      <c r="C84" s="264"/>
      <c r="D84" s="264"/>
      <c r="E84" s="265"/>
      <c r="F84" s="265"/>
      <c r="G84" s="264"/>
      <c r="H84" s="264"/>
      <c r="I84" s="265"/>
      <c r="J84" s="265"/>
      <c r="K84" s="264"/>
      <c r="L84" s="264"/>
      <c r="M84" s="266"/>
      <c r="N84" s="265"/>
      <c r="O84" s="136"/>
      <c r="P84" s="261"/>
    </row>
    <row r="85" spans="1:17">
      <c r="A85" s="229" t="s">
        <v>943</v>
      </c>
      <c r="B85" s="264">
        <f>+'TTA Pivot Table'!D$263</f>
        <v>4.6500000000000004</v>
      </c>
      <c r="C85" s="264">
        <f>+'TTA Pivot Table'!D$265</f>
        <v>7.5</v>
      </c>
      <c r="D85" s="264">
        <f>+'TTA Pivot Table'!D$267</f>
        <v>0</v>
      </c>
      <c r="E85" s="265">
        <f>+'TTA Pivot Table'!D$269</f>
        <v>4.6978991596638657</v>
      </c>
      <c r="F85" s="265">
        <f>+'TTA Pivot Table'!D$271</f>
        <v>5.85</v>
      </c>
      <c r="G85" s="264">
        <f>+'TTA Pivot Table'!D$273</f>
        <v>10</v>
      </c>
      <c r="H85" s="264">
        <f>+'TTA Pivot Table'!D$275</f>
        <v>0</v>
      </c>
      <c r="I85" s="265">
        <f>+'TTA Pivot Table'!D$277</f>
        <v>5.8637417218543044</v>
      </c>
      <c r="J85" s="265">
        <f>+'TTA Pivot Table'!D$279</f>
        <v>4.29</v>
      </c>
      <c r="K85" s="264">
        <f>+'TTA Pivot Table'!D$281</f>
        <v>5.54</v>
      </c>
      <c r="L85" s="264">
        <f>+'TTA Pivot Table'!D$283</f>
        <v>0</v>
      </c>
      <c r="M85" s="266">
        <f>+'TTA Pivot Table'!D$285</f>
        <v>4.4316256157635472</v>
      </c>
      <c r="N85" s="265">
        <f>+'TTA Pivot Table'!D$287</f>
        <v>3.6300000000000003</v>
      </c>
      <c r="O85" s="136"/>
      <c r="P85" s="261">
        <f t="shared" si="3"/>
        <v>-1.4321161060907572</v>
      </c>
    </row>
    <row r="86" spans="1:17">
      <c r="A86" s="229" t="s">
        <v>944</v>
      </c>
      <c r="B86" s="264">
        <f>+'TTA Pivot Table'!D$295</f>
        <v>4</v>
      </c>
      <c r="C86" s="264">
        <f>+'TTA Pivot Table'!D$297</f>
        <v>0</v>
      </c>
      <c r="D86" s="264">
        <f>+'TTA Pivot Table'!D$299</f>
        <v>0</v>
      </c>
      <c r="E86" s="265">
        <f>+'TTA Pivot Table'!D$301</f>
        <v>4</v>
      </c>
      <c r="F86" s="265">
        <f>+'TTA Pivot Table'!D$303</f>
        <v>4.7631794405276322</v>
      </c>
      <c r="G86" s="264">
        <f>+'TTA Pivot Table'!D$305</f>
        <v>4.95</v>
      </c>
      <c r="H86" s="264">
        <f>+'TTA Pivot Table'!D$307</f>
        <v>0</v>
      </c>
      <c r="I86" s="265">
        <f>+'TTA Pivot Table'!D$309</f>
        <v>4.7639576767221969</v>
      </c>
      <c r="J86" s="265">
        <f>+'TTA Pivot Table'!D$311</f>
        <v>3.5614634146341464</v>
      </c>
      <c r="K86" s="264">
        <f>+'TTA Pivot Table'!D$313</f>
        <v>4.0999999999999996</v>
      </c>
      <c r="L86" s="264">
        <f>+'TTA Pivot Table'!D$315</f>
        <v>0</v>
      </c>
      <c r="M86" s="266">
        <f>+'TTA Pivot Table'!D$317</f>
        <v>3.6735805330243334</v>
      </c>
      <c r="N86" s="265">
        <f>+'TTA Pivot Table'!D$319</f>
        <v>0</v>
      </c>
      <c r="O86" s="136"/>
      <c r="P86" s="261">
        <f t="shared" si="3"/>
        <v>-1.0903771436978635</v>
      </c>
    </row>
    <row r="87" spans="1:17">
      <c r="A87" s="229" t="s">
        <v>945</v>
      </c>
      <c r="B87" s="264">
        <f>+'TTA Pivot Table'!D$327</f>
        <v>0</v>
      </c>
      <c r="C87" s="264">
        <f>+'TTA Pivot Table'!D$329</f>
        <v>0</v>
      </c>
      <c r="D87" s="264">
        <f>+'TTA Pivot Table'!D$331</f>
        <v>0</v>
      </c>
      <c r="E87" s="265">
        <f>+'TTA Pivot Table'!D$333</f>
        <v>0</v>
      </c>
      <c r="F87" s="265">
        <f>+'TTA Pivot Table'!D$335</f>
        <v>0</v>
      </c>
      <c r="G87" s="264">
        <f>+'TTA Pivot Table'!D$337</f>
        <v>0</v>
      </c>
      <c r="H87" s="264">
        <f>+'TTA Pivot Table'!D$339</f>
        <v>0</v>
      </c>
      <c r="I87" s="265">
        <f>+'TTA Pivot Table'!D$341</f>
        <v>0</v>
      </c>
      <c r="J87" s="265">
        <f>+'TTA Pivot Table'!D$343</f>
        <v>0</v>
      </c>
      <c r="K87" s="264">
        <f>+'TTA Pivot Table'!D$345</f>
        <v>0</v>
      </c>
      <c r="L87" s="264">
        <f>+'TTA Pivot Table'!D$347</f>
        <v>0</v>
      </c>
      <c r="M87" s="266">
        <f>+'TTA Pivot Table'!D$349</f>
        <v>0</v>
      </c>
      <c r="N87" s="265">
        <f>+'TTA Pivot Table'!D$351</f>
        <v>0</v>
      </c>
      <c r="O87" s="136"/>
      <c r="P87" s="261">
        <f t="shared" si="3"/>
        <v>0</v>
      </c>
      <c r="Q87" s="251"/>
    </row>
    <row r="88" spans="1:17">
      <c r="A88" s="229" t="s">
        <v>946</v>
      </c>
      <c r="B88" s="264">
        <f>+'TTA Pivot Table'!D$359</f>
        <v>0</v>
      </c>
      <c r="C88" s="264">
        <f>+'TTA Pivot Table'!D$361</f>
        <v>0</v>
      </c>
      <c r="D88" s="264">
        <f>+'TTA Pivot Table'!D$363</f>
        <v>0</v>
      </c>
      <c r="E88" s="265">
        <f>+'TTA Pivot Table'!D$365</f>
        <v>0</v>
      </c>
      <c r="F88" s="265">
        <f>+'TTA Pivot Table'!D$367</f>
        <v>0</v>
      </c>
      <c r="G88" s="264">
        <f>+'TTA Pivot Table'!D$369</f>
        <v>0</v>
      </c>
      <c r="H88" s="264">
        <f>+'TTA Pivot Table'!D$371</f>
        <v>0</v>
      </c>
      <c r="I88" s="265">
        <f>+'TTA Pivot Table'!D$373</f>
        <v>0</v>
      </c>
      <c r="J88" s="265">
        <f>+'TTA Pivot Table'!D$375</f>
        <v>0</v>
      </c>
      <c r="K88" s="264">
        <f>+'TTA Pivot Table'!D$377</f>
        <v>0</v>
      </c>
      <c r="L88" s="264">
        <f>+'TTA Pivot Table'!D$379</f>
        <v>0</v>
      </c>
      <c r="M88" s="266">
        <f>+'TTA Pivot Table'!D$381</f>
        <v>0</v>
      </c>
      <c r="N88" s="265">
        <f>+'TTA Pivot Table'!D$383</f>
        <v>0</v>
      </c>
      <c r="O88" s="136"/>
      <c r="P88" s="261">
        <f t="shared" si="3"/>
        <v>0</v>
      </c>
    </row>
    <row r="89" spans="1:17">
      <c r="A89" s="229"/>
      <c r="B89" s="264"/>
      <c r="C89" s="264"/>
      <c r="D89" s="264"/>
      <c r="E89" s="265"/>
      <c r="F89" s="265"/>
      <c r="G89" s="264"/>
      <c r="H89" s="264"/>
      <c r="I89" s="265"/>
      <c r="J89" s="265"/>
      <c r="K89" s="264"/>
      <c r="L89" s="264"/>
      <c r="M89" s="266"/>
      <c r="N89" s="265"/>
      <c r="O89" s="136"/>
      <c r="P89" s="261"/>
    </row>
    <row r="90" spans="1:17">
      <c r="A90" s="229" t="s">
        <v>947</v>
      </c>
      <c r="B90" s="264">
        <f>+'TTA Pivot Table'!D$391</f>
        <v>3.7187393800229622</v>
      </c>
      <c r="C90" s="264">
        <f>+'TTA Pivot Table'!D$393</f>
        <v>5.1885217391304357</v>
      </c>
      <c r="D90" s="264">
        <f>+'TTA Pivot Table'!D$395</f>
        <v>0</v>
      </c>
      <c r="E90" s="265">
        <f>+'TTA Pivot Table'!D$397</f>
        <v>3.7565525727069353</v>
      </c>
      <c r="F90" s="265">
        <f>+'TTA Pivot Table'!D$399</f>
        <v>4.5912020325203251</v>
      </c>
      <c r="G90" s="264">
        <f>+'TTA Pivot Table'!D$401</f>
        <v>5.5392429906542056</v>
      </c>
      <c r="H90" s="264">
        <f>+'TTA Pivot Table'!D$403</f>
        <v>0</v>
      </c>
      <c r="I90" s="265">
        <f>+'TTA Pivot Table'!D$405</f>
        <v>4.6307191273860537</v>
      </c>
      <c r="J90" s="265">
        <f>+'TTA Pivot Table'!D$407</f>
        <v>6.0860031097290097</v>
      </c>
      <c r="K90" s="264">
        <f>+'TTA Pivot Table'!D$409</f>
        <v>10.164878411910669</v>
      </c>
      <c r="L90" s="264">
        <f>+'TTA Pivot Table'!D$411</f>
        <v>0</v>
      </c>
      <c r="M90" s="266">
        <f>+'TTA Pivot Table'!D$413</f>
        <v>6.7053651092690281</v>
      </c>
      <c r="N90" s="265">
        <f>+'TTA Pivot Table'!D$415</f>
        <v>0</v>
      </c>
      <c r="O90" s="136"/>
      <c r="P90" s="261">
        <f t="shared" si="3"/>
        <v>2.0746459818829743</v>
      </c>
    </row>
    <row r="91" spans="1:17">
      <c r="A91" s="229" t="s">
        <v>948</v>
      </c>
      <c r="B91" s="264">
        <f>+'TTA Pivot Table'!D$423</f>
        <v>4.4082066869300913</v>
      </c>
      <c r="C91" s="264">
        <f>+'TTA Pivot Table'!D$425</f>
        <v>4.5462427745664744</v>
      </c>
      <c r="D91" s="264">
        <f>+'TTA Pivot Table'!D$427</f>
        <v>0</v>
      </c>
      <c r="E91" s="265">
        <f>+'TTA Pivot Table'!D$429</f>
        <v>4.4178513731825531</v>
      </c>
      <c r="F91" s="265">
        <f>+'TTA Pivot Table'!D$431</f>
        <v>5.0257971014492755</v>
      </c>
      <c r="G91" s="264">
        <f>+'TTA Pivot Table'!D$433</f>
        <v>5.0999999999999996</v>
      </c>
      <c r="H91" s="264">
        <f>+'TTA Pivot Table'!D$435</f>
        <v>0</v>
      </c>
      <c r="I91" s="265">
        <f>+'TTA Pivot Table'!D$437</f>
        <v>5.0301500682128237</v>
      </c>
      <c r="J91" s="265">
        <f>+'TTA Pivot Table'!D$439</f>
        <v>3.4793825333051385</v>
      </c>
      <c r="K91" s="264">
        <f>+'TTA Pivot Table'!D$441</f>
        <v>3.5847472527472526</v>
      </c>
      <c r="L91" s="264">
        <f>+'TTA Pivot Table'!D$443</f>
        <v>0</v>
      </c>
      <c r="M91" s="266">
        <f>+'TTA Pivot Table'!D$445</f>
        <v>3.5136065105653911</v>
      </c>
      <c r="N91" s="265">
        <f>+'TTA Pivot Table'!D$447</f>
        <v>5.9008620689655169</v>
      </c>
      <c r="O91" s="136"/>
      <c r="P91" s="261">
        <f t="shared" si="3"/>
        <v>-1.5165435576474326</v>
      </c>
    </row>
    <row r="92" spans="1:17">
      <c r="A92" s="229" t="s">
        <v>949</v>
      </c>
      <c r="B92" s="264">
        <f>+'TTA Pivot Table'!D$455</f>
        <v>3.7857142857142896</v>
      </c>
      <c r="C92" s="264">
        <f>+'TTA Pivot Table'!D$457</f>
        <v>0</v>
      </c>
      <c r="D92" s="264">
        <f>+'TTA Pivot Table'!D$459</f>
        <v>0</v>
      </c>
      <c r="E92" s="265">
        <f>+'TTA Pivot Table'!D$461</f>
        <v>3.7857142857142896</v>
      </c>
      <c r="F92" s="265">
        <f>+'TTA Pivot Table'!D$463</f>
        <v>4.0685335298452499</v>
      </c>
      <c r="G92" s="264">
        <f>+'TTA Pivot Table'!D$465</f>
        <v>4.6666666666666696</v>
      </c>
      <c r="H92" s="264">
        <f>+'TTA Pivot Table'!D$467</f>
        <v>0</v>
      </c>
      <c r="I92" s="265">
        <f>+'TTA Pivot Table'!D$469</f>
        <v>4.0698529411764737</v>
      </c>
      <c r="J92" s="265">
        <f>+'TTA Pivot Table'!D$471</f>
        <v>2.85164835164835</v>
      </c>
      <c r="K92" s="264">
        <f>+'TTA Pivot Table'!D$473</f>
        <v>2.5</v>
      </c>
      <c r="L92" s="264">
        <f>+'TTA Pivot Table'!D$475</f>
        <v>0</v>
      </c>
      <c r="M92" s="266">
        <f>+'TTA Pivot Table'!D$477</f>
        <v>2.8478260869565197</v>
      </c>
      <c r="N92" s="265">
        <f>+'TTA Pivot Table'!D$479</f>
        <v>16.3333333333333</v>
      </c>
      <c r="O92" s="136"/>
      <c r="P92" s="261">
        <f t="shared" si="3"/>
        <v>-1.2220268542199539</v>
      </c>
    </row>
    <row r="93" spans="1:17">
      <c r="A93" s="238" t="s">
        <v>950</v>
      </c>
      <c r="B93" s="268">
        <f>+'TTA Pivot Table'!D$487</f>
        <v>0</v>
      </c>
      <c r="C93" s="268">
        <f>+'TTA Pivot Table'!D$489</f>
        <v>0</v>
      </c>
      <c r="D93" s="268">
        <f>+'TTA Pivot Table'!D$491</f>
        <v>0</v>
      </c>
      <c r="E93" s="269">
        <f>+'TTA Pivot Table'!D$493</f>
        <v>0</v>
      </c>
      <c r="F93" s="269">
        <f>+'TTA Pivot Table'!D$495</f>
        <v>0</v>
      </c>
      <c r="G93" s="268">
        <f>+'TTA Pivot Table'!D$497</f>
        <v>0</v>
      </c>
      <c r="H93" s="268">
        <f>+'TTA Pivot Table'!D$499</f>
        <v>0</v>
      </c>
      <c r="I93" s="269">
        <f>+'TTA Pivot Table'!D$501</f>
        <v>0</v>
      </c>
      <c r="J93" s="269">
        <f>+'TTA Pivot Table'!D$503</f>
        <v>0</v>
      </c>
      <c r="K93" s="268">
        <f>+'TTA Pivot Table'!D$505</f>
        <v>0</v>
      </c>
      <c r="L93" s="268">
        <f>+'TTA Pivot Table'!D$507</f>
        <v>0</v>
      </c>
      <c r="M93" s="270">
        <f>+'TTA Pivot Table'!D$509</f>
        <v>0</v>
      </c>
      <c r="N93" s="269">
        <f>+'TTA Pivot Table'!D$511</f>
        <v>0</v>
      </c>
      <c r="O93" s="136"/>
      <c r="P93" s="271">
        <f t="shared" si="3"/>
        <v>0</v>
      </c>
    </row>
    <row r="94" spans="1:17">
      <c r="A94" s="242" t="s">
        <v>964</v>
      </c>
      <c r="B94" s="242"/>
      <c r="C94" s="242"/>
      <c r="D94" s="242"/>
      <c r="E94" s="242"/>
      <c r="F94" s="243"/>
      <c r="G94" s="243"/>
      <c r="H94" s="243"/>
      <c r="I94" s="243"/>
      <c r="J94" s="243"/>
      <c r="K94" s="243"/>
      <c r="L94" s="243"/>
      <c r="M94" s="243"/>
      <c r="N94" s="243"/>
    </row>
    <row r="95" spans="1:17">
      <c r="A95" s="242"/>
      <c r="B95" s="273"/>
      <c r="C95" s="273"/>
      <c r="D95" s="273"/>
      <c r="E95" s="273"/>
      <c r="F95" s="273"/>
      <c r="G95" s="273"/>
      <c r="H95" s="273"/>
      <c r="I95" s="273"/>
      <c r="J95" s="273"/>
      <c r="K95" s="273"/>
      <c r="L95" s="273"/>
      <c r="M95" s="273"/>
      <c r="N95" s="273"/>
      <c r="O95" s="272"/>
    </row>
    <row r="96" spans="1:17">
      <c r="A96" s="242"/>
      <c r="B96" s="242"/>
      <c r="C96" s="242"/>
      <c r="D96" s="242"/>
      <c r="E96" s="242"/>
      <c r="F96" s="243"/>
      <c r="G96" s="243"/>
      <c r="H96" s="243"/>
      <c r="I96" s="243"/>
      <c r="J96" s="243"/>
      <c r="K96" s="243"/>
      <c r="L96" s="243"/>
      <c r="M96" s="243"/>
      <c r="N96" s="244" t="s">
        <v>1303</v>
      </c>
    </row>
    <row r="97" spans="1:16" ht="18">
      <c r="A97" s="205" t="s">
        <v>976</v>
      </c>
      <c r="B97" s="207"/>
      <c r="C97" s="207"/>
      <c r="D97" s="207"/>
      <c r="E97" s="207"/>
      <c r="F97" s="206"/>
      <c r="G97" s="206"/>
      <c r="H97" s="206"/>
      <c r="I97" s="207"/>
      <c r="J97" s="206"/>
      <c r="K97" s="206"/>
      <c r="L97" s="206"/>
      <c r="M97" s="207"/>
      <c r="N97" s="206"/>
      <c r="P97" s="255"/>
    </row>
    <row r="98" spans="1:16" ht="18">
      <c r="A98" s="205"/>
      <c r="B98" s="207"/>
      <c r="C98" s="207"/>
      <c r="D98" s="207"/>
      <c r="E98" s="207"/>
      <c r="F98" s="206"/>
      <c r="G98" s="206"/>
      <c r="H98" s="206"/>
      <c r="I98" s="207"/>
      <c r="J98" s="206"/>
      <c r="K98" s="206"/>
      <c r="L98" s="206"/>
      <c r="M98" s="207"/>
      <c r="N98" s="206"/>
      <c r="P98" s="255"/>
    </row>
    <row r="99" spans="1:16" ht="15.75">
      <c r="A99" s="208" t="s">
        <v>972</v>
      </c>
      <c r="B99" s="207"/>
      <c r="C99" s="207"/>
      <c r="D99" s="207"/>
      <c r="E99" s="207"/>
      <c r="F99" s="206"/>
      <c r="G99" s="206"/>
      <c r="H99" s="206"/>
      <c r="I99" s="207"/>
      <c r="J99" s="206"/>
      <c r="K99" s="206"/>
      <c r="L99" s="206"/>
      <c r="M99" s="207"/>
      <c r="N99" s="206"/>
      <c r="P99" s="255"/>
    </row>
    <row r="100" spans="1:16" ht="15.75">
      <c r="A100" s="208" t="s">
        <v>1287</v>
      </c>
      <c r="B100" s="207"/>
      <c r="C100" s="207"/>
      <c r="D100" s="207"/>
      <c r="E100" s="207"/>
      <c r="F100" s="206"/>
      <c r="G100" s="206"/>
      <c r="H100" s="206"/>
      <c r="I100" s="207"/>
      <c r="J100" s="206"/>
      <c r="K100" s="206"/>
      <c r="L100" s="206"/>
      <c r="M100" s="207"/>
      <c r="N100" s="206"/>
      <c r="P100" s="255"/>
    </row>
    <row r="101" spans="1:16" ht="18" customHeight="1">
      <c r="A101" s="209"/>
      <c r="B101" s="209"/>
      <c r="C101" s="209"/>
      <c r="D101" s="209"/>
      <c r="E101" s="209"/>
      <c r="F101" s="210"/>
      <c r="G101" s="211"/>
      <c r="H101" s="211"/>
      <c r="I101" s="212"/>
      <c r="J101" s="212"/>
      <c r="K101" s="212"/>
      <c r="L101" s="212"/>
      <c r="M101" s="212"/>
      <c r="N101" s="212"/>
      <c r="O101" s="213"/>
      <c r="P101" s="255"/>
    </row>
    <row r="102" spans="1:16" ht="18" customHeight="1">
      <c r="A102" s="84"/>
      <c r="B102" s="214" t="s">
        <v>925</v>
      </c>
      <c r="C102" s="215"/>
      <c r="D102" s="215"/>
      <c r="E102" s="215"/>
      <c r="F102" s="215"/>
      <c r="G102" s="215"/>
      <c r="H102" s="215"/>
      <c r="I102" s="216"/>
      <c r="J102" s="217" t="s">
        <v>10</v>
      </c>
      <c r="K102" s="218"/>
      <c r="L102" s="218"/>
      <c r="M102" s="219"/>
      <c r="N102" s="653" t="s">
        <v>926</v>
      </c>
      <c r="O102" s="232"/>
      <c r="P102" s="255"/>
    </row>
    <row r="103" spans="1:16" ht="42.75" customHeight="1">
      <c r="A103" s="220"/>
      <c r="B103" s="215" t="s">
        <v>927</v>
      </c>
      <c r="C103" s="215"/>
      <c r="D103" s="215"/>
      <c r="E103" s="221"/>
      <c r="F103" s="222" t="s">
        <v>928</v>
      </c>
      <c r="G103" s="215"/>
      <c r="H103" s="215"/>
      <c r="I103" s="216"/>
      <c r="J103" s="223" t="s">
        <v>929</v>
      </c>
      <c r="K103" s="215"/>
      <c r="L103" s="215"/>
      <c r="M103" s="216"/>
      <c r="N103" s="654"/>
      <c r="O103" s="232"/>
      <c r="P103" s="255"/>
    </row>
    <row r="104" spans="1:16" ht="33" customHeight="1">
      <c r="A104" s="209"/>
      <c r="B104" s="224" t="s">
        <v>930</v>
      </c>
      <c r="C104" s="224" t="s">
        <v>931</v>
      </c>
      <c r="D104" s="224" t="s">
        <v>932</v>
      </c>
      <c r="E104" s="225" t="s">
        <v>933</v>
      </c>
      <c r="F104" s="225" t="s">
        <v>930</v>
      </c>
      <c r="G104" s="224" t="s">
        <v>931</v>
      </c>
      <c r="H104" s="224" t="s">
        <v>932</v>
      </c>
      <c r="I104" s="225" t="s">
        <v>933</v>
      </c>
      <c r="J104" s="226" t="s">
        <v>930</v>
      </c>
      <c r="K104" s="227" t="s">
        <v>931</v>
      </c>
      <c r="L104" s="228" t="s">
        <v>932</v>
      </c>
      <c r="M104" s="226" t="s">
        <v>933</v>
      </c>
      <c r="N104" s="655"/>
      <c r="O104" s="232"/>
      <c r="P104" s="255" t="s">
        <v>973</v>
      </c>
    </row>
    <row r="105" spans="1:16" hidden="1">
      <c r="A105" s="229" t="s">
        <v>934</v>
      </c>
      <c r="B105" s="229"/>
      <c r="C105" s="229"/>
      <c r="D105" s="229"/>
      <c r="E105" s="229"/>
      <c r="F105" s="274">
        <f>'TTA Pivot Table'!E$230</f>
        <v>0</v>
      </c>
      <c r="G105" s="274">
        <f>'TTA Pivot Table'!E$231</f>
        <v>0</v>
      </c>
      <c r="H105" s="274">
        <f>'TTA Pivot Table'!E$232</f>
        <v>0</v>
      </c>
      <c r="I105" s="275">
        <f>'TTA Pivot Table'!E$233</f>
        <v>0</v>
      </c>
      <c r="J105" s="275">
        <f>'TTA Pivot Table'!E$234</f>
        <v>0</v>
      </c>
      <c r="K105" s="274">
        <f>'TTA Pivot Table'!E$235</f>
        <v>0</v>
      </c>
      <c r="L105" s="274">
        <f>'TTA Pivot Table'!E$236</f>
        <v>0</v>
      </c>
      <c r="M105" s="276">
        <f>'TTA Pivot Table'!E$237</f>
        <v>0</v>
      </c>
      <c r="N105" s="275">
        <f>'TTA Pivot Table'!E$238</f>
        <v>0</v>
      </c>
      <c r="O105" s="136"/>
      <c r="P105" s="261">
        <f>+M105-I105</f>
        <v>0</v>
      </c>
    </row>
    <row r="106" spans="1:16" ht="15.75" hidden="1">
      <c r="A106" s="229"/>
      <c r="B106" s="229"/>
      <c r="C106" s="229"/>
      <c r="D106" s="229"/>
      <c r="E106" s="229"/>
      <c r="F106" s="136"/>
      <c r="G106" s="136"/>
      <c r="H106" s="136"/>
      <c r="I106" s="262"/>
      <c r="J106" s="262"/>
      <c r="K106" s="136"/>
      <c r="L106" s="136"/>
      <c r="M106" s="263"/>
      <c r="N106" s="262"/>
      <c r="O106" s="136"/>
      <c r="P106" s="232">
        <f t="shared" ref="P106" si="4">+I106-M106</f>
        <v>0</v>
      </c>
    </row>
    <row r="107" spans="1:16">
      <c r="A107" s="229" t="s">
        <v>935</v>
      </c>
      <c r="B107" s="264">
        <f>+'TTA Pivot Table'!E$7</f>
        <v>0</v>
      </c>
      <c r="C107" s="264">
        <f>+'TTA Pivot Table'!E$9</f>
        <v>0</v>
      </c>
      <c r="D107" s="264">
        <f>+'TTA Pivot Table'!E$11</f>
        <v>0</v>
      </c>
      <c r="E107" s="265">
        <f>+'TTA Pivot Table'!E$13</f>
        <v>0</v>
      </c>
      <c r="F107" s="265">
        <f>+'TTA Pivot Table'!E$15</f>
        <v>0</v>
      </c>
      <c r="G107" s="264">
        <f>+'TTA Pivot Table'!E$17</f>
        <v>0</v>
      </c>
      <c r="H107" s="264">
        <f>+'TTA Pivot Table'!E$19</f>
        <v>0</v>
      </c>
      <c r="I107" s="265">
        <f>+'TTA Pivot Table'!E$21</f>
        <v>0</v>
      </c>
      <c r="J107" s="265">
        <f>+'TTA Pivot Table'!E$23</f>
        <v>0</v>
      </c>
      <c r="K107" s="264">
        <f>+'TTA Pivot Table'!E$25</f>
        <v>0</v>
      </c>
      <c r="L107" s="264">
        <f>+'TTA Pivot Table'!E$27</f>
        <v>0</v>
      </c>
      <c r="M107" s="266">
        <f>+'TTA Pivot Table'!E$29</f>
        <v>0</v>
      </c>
      <c r="N107" s="265">
        <f>+'TTA Pivot Table'!E$31</f>
        <v>0</v>
      </c>
      <c r="O107" s="136"/>
      <c r="P107" s="261">
        <f t="shared" ref="P107:P125" si="5">+M107-I107</f>
        <v>0</v>
      </c>
    </row>
    <row r="108" spans="1:16">
      <c r="A108" s="229" t="s">
        <v>936</v>
      </c>
      <c r="B108" s="264">
        <f>+'TTA Pivot Table'!E$39</f>
        <v>4.0726344719277563</v>
      </c>
      <c r="C108" s="264">
        <f>+'TTA Pivot Table'!E$41</f>
        <v>4.8257006831368141</v>
      </c>
      <c r="D108" s="264">
        <f>+'TTA Pivot Table'!E$43</f>
        <v>0</v>
      </c>
      <c r="E108" s="265">
        <f>+'TTA Pivot Table'!E$45</f>
        <v>4.095011296489397</v>
      </c>
      <c r="F108" s="265">
        <f>+'TTA Pivot Table'!E$47</f>
        <v>4.8618186798137524</v>
      </c>
      <c r="G108" s="264">
        <f>+'TTA Pivot Table'!E$49</f>
        <v>6.2034050179211491</v>
      </c>
      <c r="H108" s="264">
        <f>+'TTA Pivot Table'!E$51</f>
        <v>0</v>
      </c>
      <c r="I108" s="265">
        <f>+'TTA Pivot Table'!E$53</f>
        <v>4.9570610687022931</v>
      </c>
      <c r="J108" s="265">
        <f>+'TTA Pivot Table'!E$55</f>
        <v>3.0134715910778493</v>
      </c>
      <c r="K108" s="264">
        <f>+'TTA Pivot Table'!E$57</f>
        <v>3.0121042830540041</v>
      </c>
      <c r="L108" s="264">
        <f>+'TTA Pivot Table'!E$59</f>
        <v>0</v>
      </c>
      <c r="M108" s="266">
        <f>+'TTA Pivot Table'!E$61</f>
        <v>3.0131745666406302</v>
      </c>
      <c r="N108" s="265">
        <f>+'TTA Pivot Table'!E$63</f>
        <v>2.258658008658005</v>
      </c>
      <c r="O108" s="136"/>
      <c r="P108" s="261">
        <f t="shared" si="5"/>
        <v>-1.9438865020616629</v>
      </c>
    </row>
    <row r="109" spans="1:16">
      <c r="A109" s="229" t="s">
        <v>937</v>
      </c>
      <c r="B109" s="264">
        <f>+'TTA Pivot Table'!E$71</f>
        <v>0</v>
      </c>
      <c r="C109" s="264">
        <f>+'TTA Pivot Table'!E$73</f>
        <v>0</v>
      </c>
      <c r="D109" s="264">
        <f>+'TTA Pivot Table'!E$75</f>
        <v>0</v>
      </c>
      <c r="E109" s="265">
        <f>+'TTA Pivot Table'!E$77</f>
        <v>0</v>
      </c>
      <c r="F109" s="265">
        <f>+'TTA Pivot Table'!E$79</f>
        <v>0</v>
      </c>
      <c r="G109" s="264">
        <f>+'TTA Pivot Table'!E$81</f>
        <v>0</v>
      </c>
      <c r="H109" s="264">
        <f>+'TTA Pivot Table'!E$83</f>
        <v>0</v>
      </c>
      <c r="I109" s="265">
        <f>+'TTA Pivot Table'!E$85</f>
        <v>0</v>
      </c>
      <c r="J109" s="265">
        <f>+'TTA Pivot Table'!E$87</f>
        <v>0</v>
      </c>
      <c r="K109" s="264">
        <f>+'TTA Pivot Table'!E$89</f>
        <v>0</v>
      </c>
      <c r="L109" s="264">
        <f>+'TTA Pivot Table'!E$91</f>
        <v>0</v>
      </c>
      <c r="M109" s="266">
        <f>+'TTA Pivot Table'!E$93</f>
        <v>0</v>
      </c>
      <c r="N109" s="265">
        <f>+'TTA Pivot Table'!E$95</f>
        <v>0</v>
      </c>
      <c r="O109" s="136"/>
      <c r="P109" s="261">
        <f t="shared" si="5"/>
        <v>0</v>
      </c>
    </row>
    <row r="110" spans="1:16">
      <c r="A110" s="229" t="s">
        <v>938</v>
      </c>
      <c r="B110" s="264">
        <f>+'TTA Pivot Table'!E$103</f>
        <v>0</v>
      </c>
      <c r="C110" s="264">
        <f>+'TTA Pivot Table'!E$105</f>
        <v>0</v>
      </c>
      <c r="D110" s="264">
        <f>+'TTA Pivot Table'!E$107</f>
        <v>0</v>
      </c>
      <c r="E110" s="265">
        <f>+'TTA Pivot Table'!E$109</f>
        <v>0</v>
      </c>
      <c r="F110" s="265">
        <f>+'TTA Pivot Table'!E$111</f>
        <v>0</v>
      </c>
      <c r="G110" s="264">
        <f>+'TTA Pivot Table'!E$113</f>
        <v>0</v>
      </c>
      <c r="H110" s="264">
        <f>+'TTA Pivot Table'!E$115</f>
        <v>0</v>
      </c>
      <c r="I110" s="265">
        <f>+'TTA Pivot Table'!E$117</f>
        <v>0</v>
      </c>
      <c r="J110" s="265">
        <f>+'TTA Pivot Table'!E$119</f>
        <v>0</v>
      </c>
      <c r="K110" s="264">
        <f>+'TTA Pivot Table'!E$121</f>
        <v>0</v>
      </c>
      <c r="L110" s="264">
        <f>+'TTA Pivot Table'!E$123</f>
        <v>0</v>
      </c>
      <c r="M110" s="266">
        <f>+'TTA Pivot Table'!E$125</f>
        <v>0</v>
      </c>
      <c r="N110" s="265">
        <f>+'TTA Pivot Table'!E$127</f>
        <v>0</v>
      </c>
      <c r="O110" s="136"/>
      <c r="P110" s="261">
        <f t="shared" si="5"/>
        <v>0</v>
      </c>
    </row>
    <row r="111" spans="1:16">
      <c r="A111" s="229"/>
      <c r="B111" s="264"/>
      <c r="C111" s="264"/>
      <c r="D111" s="264"/>
      <c r="E111" s="265"/>
      <c r="F111" s="265"/>
      <c r="G111" s="264"/>
      <c r="H111" s="264"/>
      <c r="I111" s="265"/>
      <c r="J111" s="265"/>
      <c r="K111" s="264"/>
      <c r="L111" s="264"/>
      <c r="M111" s="266"/>
      <c r="N111" s="265"/>
      <c r="O111" s="136"/>
      <c r="P111" s="261"/>
    </row>
    <row r="112" spans="1:16">
      <c r="A112" s="229" t="s">
        <v>939</v>
      </c>
      <c r="B112" s="264">
        <f>+'TTA Pivot Table'!E$135</f>
        <v>4.5070848708487086</v>
      </c>
      <c r="C112" s="264">
        <f>+'TTA Pivot Table'!E$137</f>
        <v>4.6550000000000002</v>
      </c>
      <c r="D112" s="264">
        <f>+'TTA Pivot Table'!E$139</f>
        <v>0</v>
      </c>
      <c r="E112" s="265">
        <f>+'TTA Pivot Table'!E$141</f>
        <v>4.5269329073482432</v>
      </c>
      <c r="F112" s="265">
        <f>+'TTA Pivot Table'!E$143</f>
        <v>5.2699964304836699</v>
      </c>
      <c r="G112" s="264">
        <f>+'TTA Pivot Table'!E$145</f>
        <v>5.5512365591397845</v>
      </c>
      <c r="H112" s="264">
        <f>+'TTA Pivot Table'!E$147</f>
        <v>0</v>
      </c>
      <c r="I112" s="265">
        <f>+'TTA Pivot Table'!E$149</f>
        <v>5.295468268138289</v>
      </c>
      <c r="J112" s="265">
        <f>+'TTA Pivot Table'!E$151</f>
        <v>4.0290390334572486</v>
      </c>
      <c r="K112" s="264">
        <f>+'TTA Pivot Table'!E$153</f>
        <v>4.1749362477231333</v>
      </c>
      <c r="L112" s="264">
        <f>+'TTA Pivot Table'!E$155</f>
        <v>0</v>
      </c>
      <c r="M112" s="266">
        <f>+'TTA Pivot Table'!E$157</f>
        <v>4.0632346662871779</v>
      </c>
      <c r="N112" s="265">
        <f>+'TTA Pivot Table'!E$159</f>
        <v>0</v>
      </c>
      <c r="O112" s="136"/>
      <c r="P112" s="261">
        <f t="shared" si="5"/>
        <v>-1.2322336018511111</v>
      </c>
    </row>
    <row r="113" spans="1:17">
      <c r="A113" s="229" t="s">
        <v>940</v>
      </c>
      <c r="B113" s="264">
        <f>+'TTA Pivot Table'!E$167</f>
        <v>4.1485958051901886</v>
      </c>
      <c r="C113" s="264">
        <f>+'TTA Pivot Table'!E$169</f>
        <v>4.25</v>
      </c>
      <c r="D113" s="264">
        <f>+'TTA Pivot Table'!E$171</f>
        <v>0</v>
      </c>
      <c r="E113" s="265">
        <f>+'TTA Pivot Table'!E$173</f>
        <v>4.1507135398538111</v>
      </c>
      <c r="F113" s="265">
        <f>+'TTA Pivot Table'!E$175</f>
        <v>5</v>
      </c>
      <c r="G113" s="264">
        <f>+'TTA Pivot Table'!E$177</f>
        <v>5.3236994219653182</v>
      </c>
      <c r="H113" s="264">
        <f>+'TTA Pivot Table'!E$179</f>
        <v>0</v>
      </c>
      <c r="I113" s="265">
        <f>+'TTA Pivot Table'!E$181</f>
        <v>5.0183727034120738</v>
      </c>
      <c r="J113" s="265">
        <f>+'TTA Pivot Table'!E$183</f>
        <v>5.3487858719646795</v>
      </c>
      <c r="K113" s="264">
        <f>+'TTA Pivot Table'!E$185</f>
        <v>5.609595484477893</v>
      </c>
      <c r="L113" s="264">
        <f>+'TTA Pivot Table'!E$187</f>
        <v>0</v>
      </c>
      <c r="M113" s="266">
        <f>+'TTA Pivot Table'!E$189</f>
        <v>5.4221105527638187</v>
      </c>
      <c r="N113" s="265">
        <f>+'TTA Pivot Table'!E$191</f>
        <v>5.2367688022284122</v>
      </c>
      <c r="O113" s="136"/>
      <c r="P113" s="261">
        <f t="shared" si="5"/>
        <v>0.40373784935174495</v>
      </c>
    </row>
    <row r="114" spans="1:17">
      <c r="A114" s="229" t="s">
        <v>941</v>
      </c>
      <c r="B114" s="267">
        <f>+'TTA Pivot Table'!E$199</f>
        <v>4.392428284182305</v>
      </c>
      <c r="C114" s="264">
        <f>+'TTA Pivot Table'!E$201</f>
        <v>4.2480307692307679</v>
      </c>
      <c r="D114" s="264">
        <f>+'TTA Pivot Table'!E$203</f>
        <v>0</v>
      </c>
      <c r="E114" s="265">
        <f>+'TTA Pivot Table'!E$205</f>
        <v>4.3808551171393342</v>
      </c>
      <c r="F114" s="265">
        <f>+'TTA Pivot Table'!E$207</f>
        <v>5.3055018698578893</v>
      </c>
      <c r="G114" s="264">
        <f>+'TTA Pivot Table'!E$209</f>
        <v>4.8539538461538463</v>
      </c>
      <c r="H114" s="264">
        <f>+'TTA Pivot Table'!E$211</f>
        <v>0</v>
      </c>
      <c r="I114" s="265">
        <f>+'TTA Pivot Table'!E$213</f>
        <v>5.2480267624020867</v>
      </c>
      <c r="J114" s="265">
        <f>+'TTA Pivot Table'!E$215</f>
        <v>3.8459215987701794</v>
      </c>
      <c r="K114" s="264">
        <f>+'TTA Pivot Table'!E$217</f>
        <v>4.3751738035264491</v>
      </c>
      <c r="L114" s="264">
        <f>+'TTA Pivot Table'!E$219</f>
        <v>0</v>
      </c>
      <c r="M114" s="266">
        <f>+'TTA Pivot Table'!E$221</f>
        <v>3.9696631330977645</v>
      </c>
      <c r="N114" s="265">
        <f>+'TTA Pivot Table'!E$223</f>
        <v>0</v>
      </c>
      <c r="O114" s="136"/>
      <c r="P114" s="261">
        <f t="shared" si="5"/>
        <v>-1.2783636293043221</v>
      </c>
    </row>
    <row r="115" spans="1:17">
      <c r="A115" s="229" t="s">
        <v>942</v>
      </c>
      <c r="B115" s="264">
        <f>+'TTA Pivot Table'!E$231</f>
        <v>0</v>
      </c>
      <c r="C115" s="264">
        <f>+'TTA Pivot Table'!E$233</f>
        <v>0</v>
      </c>
      <c r="D115" s="264">
        <f>+'TTA Pivot Table'!E$235</f>
        <v>0</v>
      </c>
      <c r="E115" s="265">
        <f>+'TTA Pivot Table'!E$237</f>
        <v>0</v>
      </c>
      <c r="F115" s="265">
        <f>+'TTA Pivot Table'!E$239</f>
        <v>0</v>
      </c>
      <c r="G115" s="264">
        <f>+'TTA Pivot Table'!E$241</f>
        <v>0</v>
      </c>
      <c r="H115" s="264">
        <f>+'TTA Pivot Table'!E$243</f>
        <v>0</v>
      </c>
      <c r="I115" s="265">
        <f>+'TTA Pivot Table'!E$245</f>
        <v>0</v>
      </c>
      <c r="J115" s="265">
        <f>+'TTA Pivot Table'!E$247</f>
        <v>0</v>
      </c>
      <c r="K115" s="264">
        <f>+'TTA Pivot Table'!E$249</f>
        <v>0</v>
      </c>
      <c r="L115" s="264">
        <f>+'TTA Pivot Table'!E$251</f>
        <v>0</v>
      </c>
      <c r="M115" s="266">
        <f>+'TTA Pivot Table'!E$253</f>
        <v>0</v>
      </c>
      <c r="N115" s="265">
        <f>+'TTA Pivot Table'!E$255</f>
        <v>0</v>
      </c>
      <c r="O115" s="136"/>
      <c r="P115" s="261">
        <f t="shared" si="5"/>
        <v>0</v>
      </c>
    </row>
    <row r="116" spans="1:17">
      <c r="A116" s="229"/>
      <c r="B116" s="264"/>
      <c r="C116" s="264"/>
      <c r="D116" s="264"/>
      <c r="E116" s="265"/>
      <c r="F116" s="265"/>
      <c r="G116" s="264"/>
      <c r="H116" s="264"/>
      <c r="I116" s="265"/>
      <c r="J116" s="265"/>
      <c r="K116" s="264"/>
      <c r="L116" s="264"/>
      <c r="M116" s="266"/>
      <c r="N116" s="265"/>
      <c r="O116" s="136"/>
      <c r="P116" s="261"/>
    </row>
    <row r="117" spans="1:17">
      <c r="A117" s="229" t="s">
        <v>943</v>
      </c>
      <c r="B117" s="264">
        <f>+'TTA Pivot Table'!E$263</f>
        <v>0</v>
      </c>
      <c r="C117" s="264">
        <f>+'TTA Pivot Table'!E$265</f>
        <v>0</v>
      </c>
      <c r="D117" s="264">
        <f>+'TTA Pivot Table'!E$267</f>
        <v>0</v>
      </c>
      <c r="E117" s="265">
        <f>+'TTA Pivot Table'!E$269</f>
        <v>0</v>
      </c>
      <c r="F117" s="265">
        <f>+'TTA Pivot Table'!E$271</f>
        <v>0</v>
      </c>
      <c r="G117" s="264">
        <f>+'TTA Pivot Table'!E$273</f>
        <v>0</v>
      </c>
      <c r="H117" s="264">
        <f>+'TTA Pivot Table'!E$275</f>
        <v>0</v>
      </c>
      <c r="I117" s="265">
        <f>+'TTA Pivot Table'!E$277</f>
        <v>0</v>
      </c>
      <c r="J117" s="265">
        <f>+'TTA Pivot Table'!E$279</f>
        <v>0</v>
      </c>
      <c r="K117" s="264">
        <f>+'TTA Pivot Table'!E$281</f>
        <v>0</v>
      </c>
      <c r="L117" s="264">
        <f>+'TTA Pivot Table'!E$283</f>
        <v>0</v>
      </c>
      <c r="M117" s="266">
        <f>+'TTA Pivot Table'!E$285</f>
        <v>0</v>
      </c>
      <c r="N117" s="265">
        <f>+'TTA Pivot Table'!E$287</f>
        <v>0</v>
      </c>
      <c r="O117" s="136"/>
      <c r="P117" s="261">
        <f t="shared" si="5"/>
        <v>0</v>
      </c>
    </row>
    <row r="118" spans="1:17">
      <c r="A118" s="229" t="s">
        <v>944</v>
      </c>
      <c r="B118" s="264">
        <f>+'TTA Pivot Table'!E$295</f>
        <v>5.15</v>
      </c>
      <c r="C118" s="264">
        <f>+'TTA Pivot Table'!E$297</f>
        <v>0</v>
      </c>
      <c r="D118" s="264">
        <f>+'TTA Pivot Table'!E$299</f>
        <v>0</v>
      </c>
      <c r="E118" s="265">
        <f>+'TTA Pivot Table'!E$301</f>
        <v>5.15</v>
      </c>
      <c r="F118" s="265">
        <f>+'TTA Pivot Table'!E$303</f>
        <v>4.5075193921165111</v>
      </c>
      <c r="G118" s="264">
        <f>+'TTA Pivot Table'!E$305</f>
        <v>4.8941176470588239</v>
      </c>
      <c r="H118" s="264">
        <f>+'TTA Pivot Table'!E$307</f>
        <v>0</v>
      </c>
      <c r="I118" s="265">
        <f>+'TTA Pivot Table'!E$309</f>
        <v>4.5085569940006307</v>
      </c>
      <c r="J118" s="265">
        <f>+'TTA Pivot Table'!E$311</f>
        <v>3.2581282051282052</v>
      </c>
      <c r="K118" s="264">
        <f>+'TTA Pivot Table'!E$313</f>
        <v>3.2329335793357932</v>
      </c>
      <c r="L118" s="264">
        <f>+'TTA Pivot Table'!E$315</f>
        <v>0</v>
      </c>
      <c r="M118" s="266">
        <f>+'TTA Pivot Table'!E$317</f>
        <v>3.2526484751203855</v>
      </c>
      <c r="N118" s="265">
        <f>+'TTA Pivot Table'!E$319</f>
        <v>0</v>
      </c>
      <c r="O118" s="136"/>
      <c r="P118" s="261">
        <f t="shared" si="5"/>
        <v>-1.2559085188802452</v>
      </c>
    </row>
    <row r="119" spans="1:17">
      <c r="A119" s="229" t="s">
        <v>945</v>
      </c>
      <c r="B119" s="264">
        <f>+'TTA Pivot Table'!E$327</f>
        <v>0</v>
      </c>
      <c r="C119" s="264">
        <f>+'TTA Pivot Table'!E$329</f>
        <v>0</v>
      </c>
      <c r="D119" s="264">
        <f>+'TTA Pivot Table'!E$331</f>
        <v>0</v>
      </c>
      <c r="E119" s="265">
        <f>+'TTA Pivot Table'!E$333</f>
        <v>0</v>
      </c>
      <c r="F119" s="265">
        <f>+'TTA Pivot Table'!E$335</f>
        <v>0</v>
      </c>
      <c r="G119" s="264">
        <f>+'TTA Pivot Table'!E$337</f>
        <v>0</v>
      </c>
      <c r="H119" s="264">
        <f>+'TTA Pivot Table'!E$339</f>
        <v>0</v>
      </c>
      <c r="I119" s="265">
        <f>+'TTA Pivot Table'!E$341</f>
        <v>0</v>
      </c>
      <c r="J119" s="265">
        <f>+'TTA Pivot Table'!E$343</f>
        <v>0</v>
      </c>
      <c r="K119" s="264">
        <f>+'TTA Pivot Table'!E$345</f>
        <v>0</v>
      </c>
      <c r="L119" s="264">
        <f>+'TTA Pivot Table'!E$347</f>
        <v>0</v>
      </c>
      <c r="M119" s="266">
        <f>+'TTA Pivot Table'!E$349</f>
        <v>0</v>
      </c>
      <c r="N119" s="265">
        <f>+'TTA Pivot Table'!E$351</f>
        <v>0</v>
      </c>
      <c r="O119" s="136"/>
      <c r="P119" s="261">
        <f t="shared" si="5"/>
        <v>0</v>
      </c>
      <c r="Q119" s="251"/>
    </row>
    <row r="120" spans="1:17">
      <c r="A120" s="229" t="s">
        <v>946</v>
      </c>
      <c r="B120" s="264">
        <f>+'TTA Pivot Table'!E$359</f>
        <v>0</v>
      </c>
      <c r="C120" s="264">
        <f>+'TTA Pivot Table'!E$361</f>
        <v>0</v>
      </c>
      <c r="D120" s="264">
        <f>+'TTA Pivot Table'!E$363</f>
        <v>0</v>
      </c>
      <c r="E120" s="265">
        <f>+'TTA Pivot Table'!E$365</f>
        <v>0</v>
      </c>
      <c r="F120" s="265">
        <f>+'TTA Pivot Table'!E$367</f>
        <v>0</v>
      </c>
      <c r="G120" s="264">
        <f>+'TTA Pivot Table'!E$369</f>
        <v>0</v>
      </c>
      <c r="H120" s="264">
        <f>+'TTA Pivot Table'!E$371</f>
        <v>0</v>
      </c>
      <c r="I120" s="265">
        <f>+'TTA Pivot Table'!E$373</f>
        <v>0</v>
      </c>
      <c r="J120" s="265">
        <f>+'TTA Pivot Table'!E$375</f>
        <v>0</v>
      </c>
      <c r="K120" s="264">
        <f>+'TTA Pivot Table'!E$377</f>
        <v>0</v>
      </c>
      <c r="L120" s="264">
        <f>+'TTA Pivot Table'!E$379</f>
        <v>0</v>
      </c>
      <c r="M120" s="266">
        <f>+'TTA Pivot Table'!E$381</f>
        <v>0</v>
      </c>
      <c r="N120" s="265">
        <f>+'TTA Pivot Table'!E$383</f>
        <v>0</v>
      </c>
      <c r="O120" s="136"/>
      <c r="P120" s="261">
        <f t="shared" si="5"/>
        <v>0</v>
      </c>
    </row>
    <row r="121" spans="1:17">
      <c r="A121" s="229"/>
      <c r="B121" s="264"/>
      <c r="C121" s="264"/>
      <c r="D121" s="264"/>
      <c r="E121" s="265"/>
      <c r="F121" s="265"/>
      <c r="G121" s="264"/>
      <c r="H121" s="264"/>
      <c r="I121" s="265"/>
      <c r="J121" s="265"/>
      <c r="K121" s="264"/>
      <c r="L121" s="264"/>
      <c r="M121" s="266"/>
      <c r="N121" s="265"/>
      <c r="O121" s="136"/>
      <c r="P121" s="261"/>
    </row>
    <row r="122" spans="1:17">
      <c r="A122" s="229" t="s">
        <v>947</v>
      </c>
      <c r="B122" s="264">
        <f>+'TTA Pivot Table'!E$391</f>
        <v>3.7276383307573417</v>
      </c>
      <c r="C122" s="264">
        <f>+'TTA Pivot Table'!E$393</f>
        <v>3.7781428571428575</v>
      </c>
      <c r="D122" s="264">
        <f>+'TTA Pivot Table'!E$395</f>
        <v>0</v>
      </c>
      <c r="E122" s="265">
        <f>+'TTA Pivot Table'!E$397</f>
        <v>3.7284448669201526</v>
      </c>
      <c r="F122" s="265">
        <f>+'TTA Pivot Table'!E$399</f>
        <v>4.4557607052896735</v>
      </c>
      <c r="G122" s="264">
        <f>+'TTA Pivot Table'!E$401</f>
        <v>4.4138045977011489</v>
      </c>
      <c r="H122" s="264">
        <f>+'TTA Pivot Table'!E$403</f>
        <v>0</v>
      </c>
      <c r="I122" s="265">
        <f>+'TTA Pivot Table'!E$405</f>
        <v>4.4535814925373138</v>
      </c>
      <c r="J122" s="265">
        <f>+'TTA Pivot Table'!E$407</f>
        <v>5.8258599562363234</v>
      </c>
      <c r="K122" s="264">
        <f>+'TTA Pivot Table'!E$409</f>
        <v>9.1923935483870967</v>
      </c>
      <c r="L122" s="264">
        <f>+'TTA Pivot Table'!E$411</f>
        <v>0</v>
      </c>
      <c r="M122" s="266">
        <f>+'TTA Pivot Table'!E$413</f>
        <v>6.4466960142772161</v>
      </c>
      <c r="N122" s="265">
        <f>+'TTA Pivot Table'!E$415</f>
        <v>0</v>
      </c>
      <c r="O122" s="136"/>
      <c r="P122" s="261">
        <f t="shared" si="5"/>
        <v>1.9931145217399022</v>
      </c>
    </row>
    <row r="123" spans="1:17">
      <c r="A123" s="229" t="s">
        <v>948</v>
      </c>
      <c r="B123" s="264">
        <f>+'TTA Pivot Table'!E$423</f>
        <v>4.2694092827004226</v>
      </c>
      <c r="C123" s="264">
        <f>+'TTA Pivot Table'!E$425</f>
        <v>4.4338297872340426</v>
      </c>
      <c r="D123" s="264">
        <f>+'TTA Pivot Table'!E$427</f>
        <v>0</v>
      </c>
      <c r="E123" s="265">
        <f>+'TTA Pivot Table'!E$429</f>
        <v>4.2819584280610581</v>
      </c>
      <c r="F123" s="265">
        <f>+'TTA Pivot Table'!E$431</f>
        <v>4.8681203663323158</v>
      </c>
      <c r="G123" s="264">
        <f>+'TTA Pivot Table'!E$433</f>
        <v>4.9843243243243247</v>
      </c>
      <c r="H123" s="264">
        <f>+'TTA Pivot Table'!E$435</f>
        <v>0</v>
      </c>
      <c r="I123" s="265">
        <f>+'TTA Pivot Table'!E$437</f>
        <v>4.8794067462921635</v>
      </c>
      <c r="J123" s="265">
        <f>+'TTA Pivot Table'!E$439</f>
        <v>3.2201816435245831</v>
      </c>
      <c r="K123" s="264">
        <f>+'TTA Pivot Table'!E$441</f>
        <v>3.2626986379114649</v>
      </c>
      <c r="L123" s="264">
        <f>+'TTA Pivot Table'!E$443</f>
        <v>0</v>
      </c>
      <c r="M123" s="266">
        <f>+'TTA Pivot Table'!E$445</f>
        <v>3.2363803448835071</v>
      </c>
      <c r="N123" s="265">
        <f>+'TTA Pivot Table'!E$447</f>
        <v>4.5924183729939125</v>
      </c>
      <c r="O123" s="136"/>
      <c r="P123" s="261">
        <f t="shared" si="5"/>
        <v>-1.6430264014086564</v>
      </c>
    </row>
    <row r="124" spans="1:17">
      <c r="A124" s="229" t="s">
        <v>949</v>
      </c>
      <c r="B124" s="264">
        <f>+'TTA Pivot Table'!E$455</f>
        <v>4.4843749999999956</v>
      </c>
      <c r="C124" s="264">
        <f>+'TTA Pivot Table'!E$457</f>
        <v>0</v>
      </c>
      <c r="D124" s="264">
        <f>+'TTA Pivot Table'!E$459</f>
        <v>0</v>
      </c>
      <c r="E124" s="265">
        <f>+'TTA Pivot Table'!E$461</f>
        <v>4.4843749999999956</v>
      </c>
      <c r="F124" s="265">
        <f>+'TTA Pivot Table'!E$463</f>
        <v>4.479733587059946</v>
      </c>
      <c r="G124" s="264">
        <f>+'TTA Pivot Table'!E$465</f>
        <v>5.69</v>
      </c>
      <c r="H124" s="264">
        <f>+'TTA Pivot Table'!E$467</f>
        <v>0</v>
      </c>
      <c r="I124" s="265">
        <f>+'TTA Pivot Table'!E$469</f>
        <v>4.4911404335532543</v>
      </c>
      <c r="J124" s="265">
        <f>+'TTA Pivot Table'!E$471</f>
        <v>3.3721322537112055</v>
      </c>
      <c r="K124" s="264">
        <f>+'TTA Pivot Table'!E$473</f>
        <v>3.5555555555555549</v>
      </c>
      <c r="L124" s="264">
        <f>+'TTA Pivot Table'!E$475</f>
        <v>0</v>
      </c>
      <c r="M124" s="266">
        <f>+'TTA Pivot Table'!E$477</f>
        <v>3.3855534709193287</v>
      </c>
      <c r="N124" s="265">
        <f>+'TTA Pivot Table'!E$479</f>
        <v>3.7763819095477409</v>
      </c>
      <c r="O124" s="136"/>
      <c r="P124" s="261">
        <f t="shared" si="5"/>
        <v>-1.1055869626339256</v>
      </c>
    </row>
    <row r="125" spans="1:17">
      <c r="A125" s="238" t="s">
        <v>950</v>
      </c>
      <c r="B125" s="268">
        <f>+'TTA Pivot Table'!E$487</f>
        <v>4.4000000000000004</v>
      </c>
      <c r="C125" s="268">
        <f>+'TTA Pivot Table'!E$489</f>
        <v>0</v>
      </c>
      <c r="D125" s="268">
        <f>+'TTA Pivot Table'!E$491</f>
        <v>0</v>
      </c>
      <c r="E125" s="269">
        <f>+'TTA Pivot Table'!E$493</f>
        <v>4.4000000000000004</v>
      </c>
      <c r="F125" s="269">
        <f>+'TTA Pivot Table'!E$495</f>
        <v>6</v>
      </c>
      <c r="G125" s="268">
        <f>+'TTA Pivot Table'!E$497</f>
        <v>12.4</v>
      </c>
      <c r="H125" s="268">
        <f>+'TTA Pivot Table'!E$499</f>
        <v>0</v>
      </c>
      <c r="I125" s="269">
        <f>+'TTA Pivot Table'!E$501</f>
        <v>6.0664359861591697</v>
      </c>
      <c r="J125" s="269">
        <f>+'TTA Pivot Table'!E$503</f>
        <v>4.2</v>
      </c>
      <c r="K125" s="268">
        <f>+'TTA Pivot Table'!E$505</f>
        <v>4</v>
      </c>
      <c r="L125" s="268">
        <f>+'TTA Pivot Table'!E$507</f>
        <v>0</v>
      </c>
      <c r="M125" s="270">
        <f>+'TTA Pivot Table'!E$509</f>
        <v>4.1680216802168024</v>
      </c>
      <c r="N125" s="269">
        <f>+'TTA Pivot Table'!E$511</f>
        <v>9.1999999999999993</v>
      </c>
      <c r="O125" s="136"/>
      <c r="P125" s="271">
        <f t="shared" si="5"/>
        <v>-1.8984143059423673</v>
      </c>
    </row>
    <row r="126" spans="1:17">
      <c r="A126" s="242" t="s">
        <v>964</v>
      </c>
      <c r="B126" s="242"/>
      <c r="C126" s="242"/>
      <c r="D126" s="242"/>
      <c r="E126" s="242"/>
      <c r="F126" s="243"/>
      <c r="G126" s="243"/>
      <c r="H126" s="243"/>
      <c r="I126" s="243"/>
      <c r="J126" s="243"/>
      <c r="K126" s="243"/>
      <c r="L126" s="243"/>
      <c r="M126" s="243"/>
      <c r="N126" s="243"/>
    </row>
    <row r="127" spans="1:17">
      <c r="A127" s="242"/>
      <c r="B127" s="273"/>
      <c r="C127" s="273"/>
      <c r="D127" s="273"/>
      <c r="E127" s="273"/>
      <c r="F127" s="273"/>
      <c r="G127" s="273"/>
      <c r="H127" s="273"/>
      <c r="I127" s="273"/>
      <c r="J127" s="273"/>
      <c r="K127" s="273"/>
      <c r="L127" s="273"/>
      <c r="M127" s="273"/>
      <c r="N127" s="273"/>
      <c r="O127" s="272"/>
    </row>
    <row r="128" spans="1:17">
      <c r="A128" s="242"/>
      <c r="B128" s="242"/>
      <c r="C128" s="242"/>
      <c r="D128" s="242"/>
      <c r="E128" s="242"/>
      <c r="F128" s="243"/>
      <c r="G128" s="243"/>
      <c r="H128" s="243"/>
      <c r="I128" s="243"/>
      <c r="J128" s="243"/>
      <c r="K128" s="243"/>
      <c r="L128" s="243"/>
      <c r="M128" s="243"/>
      <c r="N128" s="244" t="s">
        <v>1303</v>
      </c>
    </row>
    <row r="129" spans="1:16" ht="18">
      <c r="A129" s="205" t="s">
        <v>978</v>
      </c>
      <c r="B129" s="207"/>
      <c r="C129" s="207"/>
      <c r="D129" s="207"/>
      <c r="E129" s="207"/>
      <c r="F129" s="206"/>
      <c r="G129" s="206"/>
      <c r="H129" s="206"/>
      <c r="I129" s="207"/>
      <c r="J129" s="206"/>
      <c r="K129" s="206"/>
      <c r="L129" s="206"/>
      <c r="M129" s="207"/>
      <c r="N129" s="206"/>
      <c r="P129" s="255"/>
    </row>
    <row r="130" spans="1:16" ht="18">
      <c r="A130" s="205"/>
      <c r="B130" s="207"/>
      <c r="C130" s="207"/>
      <c r="D130" s="207"/>
      <c r="E130" s="207"/>
      <c r="F130" s="206"/>
      <c r="G130" s="206"/>
      <c r="H130" s="206"/>
      <c r="I130" s="207"/>
      <c r="J130" s="206"/>
      <c r="K130" s="206"/>
      <c r="L130" s="206"/>
      <c r="M130" s="207"/>
      <c r="N130" s="206"/>
      <c r="P130" s="255"/>
    </row>
    <row r="131" spans="1:16" ht="15.75">
      <c r="A131" s="208" t="s">
        <v>972</v>
      </c>
      <c r="B131" s="207"/>
      <c r="C131" s="207"/>
      <c r="D131" s="207"/>
      <c r="E131" s="207"/>
      <c r="F131" s="206"/>
      <c r="G131" s="206"/>
      <c r="H131" s="206"/>
      <c r="I131" s="207"/>
      <c r="J131" s="206"/>
      <c r="K131" s="206"/>
      <c r="L131" s="206"/>
      <c r="M131" s="207"/>
      <c r="N131" s="206"/>
      <c r="P131" s="255"/>
    </row>
    <row r="132" spans="1:16" ht="15.75">
      <c r="A132" s="208" t="s">
        <v>1288</v>
      </c>
      <c r="B132" s="207"/>
      <c r="C132" s="207"/>
      <c r="D132" s="207"/>
      <c r="E132" s="207"/>
      <c r="F132" s="206"/>
      <c r="G132" s="206"/>
      <c r="H132" s="206"/>
      <c r="I132" s="207"/>
      <c r="J132" s="206"/>
      <c r="K132" s="206"/>
      <c r="L132" s="206"/>
      <c r="M132" s="207"/>
      <c r="N132" s="206"/>
      <c r="P132" s="255"/>
    </row>
    <row r="133" spans="1:16" ht="18" customHeight="1">
      <c r="A133" s="209"/>
      <c r="B133" s="209"/>
      <c r="C133" s="209"/>
      <c r="D133" s="209"/>
      <c r="E133" s="209"/>
      <c r="F133" s="210"/>
      <c r="G133" s="211"/>
      <c r="H133" s="211"/>
      <c r="I133" s="212"/>
      <c r="J133" s="212"/>
      <c r="K133" s="212"/>
      <c r="L133" s="212"/>
      <c r="M133" s="212"/>
      <c r="N133" s="212"/>
      <c r="O133" s="213"/>
      <c r="P133" s="255"/>
    </row>
    <row r="134" spans="1:16" ht="18" customHeight="1">
      <c r="A134" s="84"/>
      <c r="B134" s="214" t="s">
        <v>925</v>
      </c>
      <c r="C134" s="215"/>
      <c r="D134" s="215"/>
      <c r="E134" s="215"/>
      <c r="F134" s="215"/>
      <c r="G134" s="215"/>
      <c r="H134" s="215"/>
      <c r="I134" s="216"/>
      <c r="J134" s="217" t="s">
        <v>10</v>
      </c>
      <c r="K134" s="218"/>
      <c r="L134" s="218"/>
      <c r="M134" s="219"/>
      <c r="N134" s="653" t="s">
        <v>926</v>
      </c>
      <c r="O134" s="232"/>
      <c r="P134" s="255"/>
    </row>
    <row r="135" spans="1:16" ht="45" customHeight="1">
      <c r="A135" s="220"/>
      <c r="B135" s="215" t="s">
        <v>927</v>
      </c>
      <c r="C135" s="215"/>
      <c r="D135" s="215"/>
      <c r="E135" s="221"/>
      <c r="F135" s="222" t="s">
        <v>928</v>
      </c>
      <c r="G135" s="215"/>
      <c r="H135" s="215"/>
      <c r="I135" s="216"/>
      <c r="J135" s="223" t="s">
        <v>929</v>
      </c>
      <c r="K135" s="215"/>
      <c r="L135" s="215"/>
      <c r="M135" s="216"/>
      <c r="N135" s="654"/>
      <c r="O135" s="232"/>
      <c r="P135" s="255"/>
    </row>
    <row r="136" spans="1:16" ht="27" customHeight="1">
      <c r="A136" s="209"/>
      <c r="B136" s="224" t="s">
        <v>930</v>
      </c>
      <c r="C136" s="224" t="s">
        <v>931</v>
      </c>
      <c r="D136" s="224" t="s">
        <v>932</v>
      </c>
      <c r="E136" s="225" t="s">
        <v>933</v>
      </c>
      <c r="F136" s="225" t="s">
        <v>930</v>
      </c>
      <c r="G136" s="224" t="s">
        <v>931</v>
      </c>
      <c r="H136" s="224" t="s">
        <v>932</v>
      </c>
      <c r="I136" s="225" t="s">
        <v>933</v>
      </c>
      <c r="J136" s="226" t="s">
        <v>930</v>
      </c>
      <c r="K136" s="227" t="s">
        <v>931</v>
      </c>
      <c r="L136" s="228" t="s">
        <v>932</v>
      </c>
      <c r="M136" s="226" t="s">
        <v>933</v>
      </c>
      <c r="N136" s="655"/>
      <c r="O136" s="232"/>
      <c r="P136" s="255" t="s">
        <v>973</v>
      </c>
    </row>
    <row r="137" spans="1:16" hidden="1">
      <c r="A137" s="229" t="s">
        <v>934</v>
      </c>
      <c r="B137" s="229"/>
      <c r="C137" s="229"/>
      <c r="D137" s="229"/>
      <c r="E137" s="229"/>
      <c r="F137" s="274">
        <f>'TTA Pivot Table'!F$230</f>
        <v>0</v>
      </c>
      <c r="G137" s="274">
        <f>'TTA Pivot Table'!F$231</f>
        <v>0</v>
      </c>
      <c r="H137" s="274">
        <f>'TTA Pivot Table'!F$232</f>
        <v>0</v>
      </c>
      <c r="I137" s="275">
        <f>'TTA Pivot Table'!F$233</f>
        <v>0</v>
      </c>
      <c r="J137" s="275">
        <f>'TTA Pivot Table'!F$234</f>
        <v>0</v>
      </c>
      <c r="K137" s="274">
        <f>'TTA Pivot Table'!F$235</f>
        <v>0</v>
      </c>
      <c r="L137" s="274">
        <f>'TTA Pivot Table'!F$236</f>
        <v>0</v>
      </c>
      <c r="M137" s="276">
        <f>'TTA Pivot Table'!F$237</f>
        <v>0</v>
      </c>
      <c r="N137" s="275">
        <f>'TTA Pivot Table'!F$238</f>
        <v>0</v>
      </c>
      <c r="O137" s="136"/>
      <c r="P137" s="261">
        <f>+M137-I137</f>
        <v>0</v>
      </c>
    </row>
    <row r="138" spans="1:16" ht="15.75" hidden="1">
      <c r="A138" s="229"/>
      <c r="B138" s="229"/>
      <c r="C138" s="229"/>
      <c r="D138" s="229"/>
      <c r="E138" s="229"/>
      <c r="F138" s="136"/>
      <c r="G138" s="136"/>
      <c r="H138" s="136"/>
      <c r="I138" s="262"/>
      <c r="J138" s="262"/>
      <c r="K138" s="136"/>
      <c r="L138" s="136"/>
      <c r="M138" s="263"/>
      <c r="N138" s="262"/>
      <c r="O138" s="136"/>
      <c r="P138" s="232">
        <f t="shared" ref="P138" si="6">+I138-M138</f>
        <v>0</v>
      </c>
    </row>
    <row r="139" spans="1:16">
      <c r="A139" s="229" t="s">
        <v>935</v>
      </c>
      <c r="B139" s="264">
        <f>+'TTA Pivot Table'!F$7</f>
        <v>0</v>
      </c>
      <c r="C139" s="264">
        <f>+'TTA Pivot Table'!F$9</f>
        <v>0</v>
      </c>
      <c r="D139" s="264">
        <f>+'TTA Pivot Table'!F$11</f>
        <v>0</v>
      </c>
      <c r="E139" s="265">
        <f>+'TTA Pivot Table'!F$13</f>
        <v>0</v>
      </c>
      <c r="F139" s="265">
        <f>+'TTA Pivot Table'!F$15</f>
        <v>0</v>
      </c>
      <c r="G139" s="264">
        <f>+'TTA Pivot Table'!F$17</f>
        <v>0</v>
      </c>
      <c r="H139" s="264">
        <f>+'TTA Pivot Table'!F$19</f>
        <v>0</v>
      </c>
      <c r="I139" s="265">
        <f>+'TTA Pivot Table'!F$21</f>
        <v>0</v>
      </c>
      <c r="J139" s="265">
        <f>+'TTA Pivot Table'!F$23</f>
        <v>0</v>
      </c>
      <c r="K139" s="264">
        <f>+'TTA Pivot Table'!F$25</f>
        <v>0</v>
      </c>
      <c r="L139" s="264">
        <f>+'TTA Pivot Table'!F$27</f>
        <v>0</v>
      </c>
      <c r="M139" s="266">
        <f>+'TTA Pivot Table'!F$29</f>
        <v>0</v>
      </c>
      <c r="N139" s="265">
        <f>+'TTA Pivot Table'!F$31</f>
        <v>0</v>
      </c>
      <c r="O139" s="136"/>
      <c r="P139" s="261">
        <f t="shared" ref="P139:P157" si="7">+M139-I139</f>
        <v>0</v>
      </c>
    </row>
    <row r="140" spans="1:16">
      <c r="A140" s="229" t="s">
        <v>936</v>
      </c>
      <c r="B140" s="264">
        <f>+'TTA Pivot Table'!F$39</f>
        <v>4.1619543650793647</v>
      </c>
      <c r="C140" s="264">
        <f>+'TTA Pivot Table'!F$41</f>
        <v>5.4188295637127659</v>
      </c>
      <c r="D140" s="264">
        <f>+'TTA Pivot Table'!F$43</f>
        <v>0</v>
      </c>
      <c r="E140" s="265">
        <f>+'TTA Pivot Table'!F$45</f>
        <v>4.4344238137341572</v>
      </c>
      <c r="F140" s="265">
        <f>+'TTA Pivot Table'!F$47</f>
        <v>5.1293342965103319</v>
      </c>
      <c r="G140" s="264">
        <f>+'TTA Pivot Table'!F$49</f>
        <v>7.764492753623184</v>
      </c>
      <c r="H140" s="264">
        <f>+'TTA Pivot Table'!F$51</f>
        <v>0</v>
      </c>
      <c r="I140" s="265">
        <f>+'TTA Pivot Table'!F$53</f>
        <v>5.269632084736247</v>
      </c>
      <c r="J140" s="265">
        <f>+'TTA Pivot Table'!F$55</f>
        <v>3.3213981244671777</v>
      </c>
      <c r="K140" s="264">
        <f>+'TTA Pivot Table'!F$57</f>
        <v>4.0597062579821195</v>
      </c>
      <c r="L140" s="264">
        <f>+'TTA Pivot Table'!F$59</f>
        <v>0</v>
      </c>
      <c r="M140" s="266">
        <f>+'TTA Pivot Table'!F$61</f>
        <v>3.4557763830776387</v>
      </c>
      <c r="N140" s="265">
        <f>+'TTA Pivot Table'!F$63</f>
        <v>4.1023391812865517</v>
      </c>
      <c r="O140" s="136"/>
      <c r="P140" s="261">
        <f>+M140-I140</f>
        <v>-1.8138557016586083</v>
      </c>
    </row>
    <row r="141" spans="1:16">
      <c r="A141" s="229" t="s">
        <v>937</v>
      </c>
      <c r="B141" s="264">
        <f>+'TTA Pivot Table'!F$71</f>
        <v>0</v>
      </c>
      <c r="C141" s="264">
        <f>+'TTA Pivot Table'!F$73</f>
        <v>0</v>
      </c>
      <c r="D141" s="264">
        <f>+'TTA Pivot Table'!F$75</f>
        <v>0</v>
      </c>
      <c r="E141" s="265">
        <f>+'TTA Pivot Table'!F$77</f>
        <v>0</v>
      </c>
      <c r="F141" s="265">
        <f>+'TTA Pivot Table'!F$79</f>
        <v>0</v>
      </c>
      <c r="G141" s="264">
        <f>+'TTA Pivot Table'!F$81</f>
        <v>0</v>
      </c>
      <c r="H141" s="264">
        <f>+'TTA Pivot Table'!F$83</f>
        <v>0</v>
      </c>
      <c r="I141" s="265">
        <f>+'TTA Pivot Table'!F$85</f>
        <v>0</v>
      </c>
      <c r="J141" s="265">
        <f>+'TTA Pivot Table'!F$87</f>
        <v>0</v>
      </c>
      <c r="K141" s="264">
        <f>+'TTA Pivot Table'!F$89</f>
        <v>0</v>
      </c>
      <c r="L141" s="264">
        <f>+'TTA Pivot Table'!F$91</f>
        <v>0</v>
      </c>
      <c r="M141" s="266">
        <f>+'TTA Pivot Table'!F$93</f>
        <v>0</v>
      </c>
      <c r="N141" s="265">
        <f>+'TTA Pivot Table'!F$95</f>
        <v>0</v>
      </c>
      <c r="O141" s="136"/>
      <c r="P141" s="261">
        <f t="shared" si="7"/>
        <v>0</v>
      </c>
    </row>
    <row r="142" spans="1:16">
      <c r="A142" s="229" t="s">
        <v>938</v>
      </c>
      <c r="B142" s="264">
        <f>+'TTA Pivot Table'!F$103</f>
        <v>0</v>
      </c>
      <c r="C142" s="264">
        <f>+'TTA Pivot Table'!F$105</f>
        <v>0</v>
      </c>
      <c r="D142" s="264">
        <f>+'TTA Pivot Table'!F$107</f>
        <v>0</v>
      </c>
      <c r="E142" s="265">
        <f>+'TTA Pivot Table'!F$109</f>
        <v>0</v>
      </c>
      <c r="F142" s="265">
        <f>+'TTA Pivot Table'!F$111</f>
        <v>0</v>
      </c>
      <c r="G142" s="264">
        <f>+'TTA Pivot Table'!F$113</f>
        <v>0</v>
      </c>
      <c r="H142" s="264">
        <f>+'TTA Pivot Table'!F$115</f>
        <v>0</v>
      </c>
      <c r="I142" s="265">
        <f>+'TTA Pivot Table'!F$117</f>
        <v>0</v>
      </c>
      <c r="J142" s="265">
        <f>+'TTA Pivot Table'!F$119</f>
        <v>0</v>
      </c>
      <c r="K142" s="264">
        <f>+'TTA Pivot Table'!F$121</f>
        <v>0</v>
      </c>
      <c r="L142" s="264">
        <f>+'TTA Pivot Table'!F$123</f>
        <v>0</v>
      </c>
      <c r="M142" s="266">
        <f>+'TTA Pivot Table'!F$125</f>
        <v>0</v>
      </c>
      <c r="N142" s="265">
        <f>+'TTA Pivot Table'!F$127</f>
        <v>0</v>
      </c>
      <c r="O142" s="136"/>
      <c r="P142" s="261">
        <f t="shared" si="7"/>
        <v>0</v>
      </c>
    </row>
    <row r="143" spans="1:16">
      <c r="A143" s="229"/>
      <c r="B143" s="264"/>
      <c r="C143" s="264"/>
      <c r="D143" s="264"/>
      <c r="E143" s="265"/>
      <c r="F143" s="265"/>
      <c r="G143" s="264"/>
      <c r="H143" s="264"/>
      <c r="I143" s="265"/>
      <c r="J143" s="265"/>
      <c r="K143" s="264"/>
      <c r="L143" s="264"/>
      <c r="M143" s="266"/>
      <c r="N143" s="265"/>
      <c r="O143" s="136"/>
      <c r="P143" s="261"/>
    </row>
    <row r="144" spans="1:16">
      <c r="A144" s="229" t="s">
        <v>939</v>
      </c>
      <c r="B144" s="264">
        <f>+'TTA Pivot Table'!F$135</f>
        <v>4.4216379310344838</v>
      </c>
      <c r="C144" s="264">
        <f>+'TTA Pivot Table'!F$137</f>
        <v>4.2052272727272726</v>
      </c>
      <c r="D144" s="264">
        <f>+'TTA Pivot Table'!F$139</f>
        <v>0</v>
      </c>
      <c r="E144" s="265">
        <f>+'TTA Pivot Table'!F$141</f>
        <v>4.3871376811594196</v>
      </c>
      <c r="F144" s="265">
        <f>+'TTA Pivot Table'!F$143</f>
        <v>5.2009694232105623</v>
      </c>
      <c r="G144" s="264">
        <f>+'TTA Pivot Table'!F$145</f>
        <v>5.8428042328042338</v>
      </c>
      <c r="H144" s="264">
        <f>+'TTA Pivot Table'!F$147</f>
        <v>0</v>
      </c>
      <c r="I144" s="265">
        <f>+'TTA Pivot Table'!F$149</f>
        <v>5.2754821867321864</v>
      </c>
      <c r="J144" s="265">
        <f>+'TTA Pivot Table'!F$151</f>
        <v>3.8657629629629628</v>
      </c>
      <c r="K144" s="264">
        <f>+'TTA Pivot Table'!F$153</f>
        <v>4.3153776435045321</v>
      </c>
      <c r="L144" s="264">
        <f>+'TTA Pivot Table'!F$155</f>
        <v>0</v>
      </c>
      <c r="M144" s="266">
        <f>+'TTA Pivot Table'!F$157</f>
        <v>3.9866585431898192</v>
      </c>
      <c r="N144" s="265">
        <f>+'TTA Pivot Table'!F$159</f>
        <v>0</v>
      </c>
      <c r="O144" s="136"/>
      <c r="P144" s="261">
        <f t="shared" si="7"/>
        <v>-1.2888236435423672</v>
      </c>
    </row>
    <row r="145" spans="1:16">
      <c r="A145" s="229" t="s">
        <v>940</v>
      </c>
      <c r="B145" s="264">
        <f>+'TTA Pivot Table'!F$167</f>
        <v>5</v>
      </c>
      <c r="C145" s="264">
        <f>+'TTA Pivot Table'!F$169</f>
        <v>0</v>
      </c>
      <c r="D145" s="264">
        <f>+'TTA Pivot Table'!F$171</f>
        <v>0</v>
      </c>
      <c r="E145" s="265">
        <f>+'TTA Pivot Table'!F$173</f>
        <v>5</v>
      </c>
      <c r="F145" s="265">
        <f>+'TTA Pivot Table'!F$175</f>
        <v>5</v>
      </c>
      <c r="G145" s="264">
        <f>+'TTA Pivot Table'!F$177</f>
        <v>6</v>
      </c>
      <c r="H145" s="264">
        <f>+'TTA Pivot Table'!F$179</f>
        <v>0</v>
      </c>
      <c r="I145" s="265">
        <f>+'TTA Pivot Table'!F$181</f>
        <v>5.064516129032258</v>
      </c>
      <c r="J145" s="265">
        <f>+'TTA Pivot Table'!F$183</f>
        <v>4</v>
      </c>
      <c r="K145" s="264">
        <f>+'TTA Pivot Table'!F$185</f>
        <v>8</v>
      </c>
      <c r="L145" s="264">
        <f>+'TTA Pivot Table'!F$187</f>
        <v>0</v>
      </c>
      <c r="M145" s="266">
        <f>+'TTA Pivot Table'!F$189</f>
        <v>4.8253968253968251</v>
      </c>
      <c r="N145" s="265">
        <f>+'TTA Pivot Table'!F$191</f>
        <v>8</v>
      </c>
      <c r="O145" s="136"/>
      <c r="P145" s="261">
        <f t="shared" si="7"/>
        <v>-0.23911930363543288</v>
      </c>
    </row>
    <row r="146" spans="1:16">
      <c r="A146" s="229" t="s">
        <v>941</v>
      </c>
      <c r="B146" s="267">
        <f>+'TTA Pivot Table'!F$199</f>
        <v>4.3115712418300678</v>
      </c>
      <c r="C146" s="264">
        <f>+'TTA Pivot Table'!F$201</f>
        <v>4.1770487804878034</v>
      </c>
      <c r="D146" s="264">
        <f>+'TTA Pivot Table'!F$203</f>
        <v>0</v>
      </c>
      <c r="E146" s="265">
        <f>+'TTA Pivot Table'!F$205</f>
        <v>4.3047282878411934</v>
      </c>
      <c r="F146" s="265">
        <f>+'TTA Pivot Table'!F$207</f>
        <v>5.4849084895259095</v>
      </c>
      <c r="G146" s="264">
        <f>+'TTA Pivot Table'!F$209</f>
        <v>5.5260210526315792</v>
      </c>
      <c r="H146" s="264">
        <f>+'TTA Pivot Table'!F$211</f>
        <v>0</v>
      </c>
      <c r="I146" s="265">
        <f>+'TTA Pivot Table'!F$213</f>
        <v>5.4888063872255488</v>
      </c>
      <c r="J146" s="265">
        <f>+'TTA Pivot Table'!F$215</f>
        <v>3.7703774509803911</v>
      </c>
      <c r="K146" s="264">
        <f>+'TTA Pivot Table'!F$217</f>
        <v>4.6606592920353949</v>
      </c>
      <c r="L146" s="264">
        <f>+'TTA Pivot Table'!F$219</f>
        <v>0</v>
      </c>
      <c r="M146" s="266">
        <f>+'TTA Pivot Table'!F$221</f>
        <v>4.0437520380434764</v>
      </c>
      <c r="N146" s="265">
        <f>+'TTA Pivot Table'!F$223</f>
        <v>0</v>
      </c>
      <c r="O146" s="136"/>
      <c r="P146" s="261">
        <f t="shared" si="7"/>
        <v>-1.4450543491820724</v>
      </c>
    </row>
    <row r="147" spans="1:16">
      <c r="A147" s="229" t="s">
        <v>942</v>
      </c>
      <c r="B147" s="264">
        <f>+'TTA Pivot Table'!F$231</f>
        <v>0</v>
      </c>
      <c r="C147" s="264">
        <f>+'TTA Pivot Table'!F$233</f>
        <v>0</v>
      </c>
      <c r="D147" s="264">
        <f>+'TTA Pivot Table'!F$235</f>
        <v>0</v>
      </c>
      <c r="E147" s="265">
        <f>+'TTA Pivot Table'!F$237</f>
        <v>0</v>
      </c>
      <c r="F147" s="265">
        <f>+'TTA Pivot Table'!F$239</f>
        <v>0</v>
      </c>
      <c r="G147" s="264">
        <f>+'TTA Pivot Table'!F$241</f>
        <v>0</v>
      </c>
      <c r="H147" s="264">
        <f>+'TTA Pivot Table'!F$243</f>
        <v>0</v>
      </c>
      <c r="I147" s="265">
        <f>+'TTA Pivot Table'!F$245</f>
        <v>0</v>
      </c>
      <c r="J147" s="265">
        <f>+'TTA Pivot Table'!F$247</f>
        <v>0</v>
      </c>
      <c r="K147" s="264">
        <f>+'TTA Pivot Table'!F$249</f>
        <v>0</v>
      </c>
      <c r="L147" s="264">
        <f>+'TTA Pivot Table'!F$251</f>
        <v>0</v>
      </c>
      <c r="M147" s="266">
        <f>+'TTA Pivot Table'!F$253</f>
        <v>0</v>
      </c>
      <c r="N147" s="265">
        <f>+'TTA Pivot Table'!F$255</f>
        <v>0</v>
      </c>
      <c r="O147" s="136"/>
      <c r="P147" s="261">
        <f t="shared" si="7"/>
        <v>0</v>
      </c>
    </row>
    <row r="148" spans="1:16">
      <c r="A148" s="229"/>
      <c r="B148" s="264"/>
      <c r="C148" s="264"/>
      <c r="D148" s="264"/>
      <c r="E148" s="265"/>
      <c r="F148" s="265"/>
      <c r="G148" s="264"/>
      <c r="H148" s="264"/>
      <c r="I148" s="265"/>
      <c r="J148" s="265"/>
      <c r="K148" s="264"/>
      <c r="L148" s="264"/>
      <c r="M148" s="266"/>
      <c r="N148" s="265"/>
      <c r="O148" s="136"/>
      <c r="P148" s="261"/>
    </row>
    <row r="149" spans="1:16">
      <c r="A149" s="229" t="s">
        <v>943</v>
      </c>
      <c r="B149" s="264">
        <f>+'TTA Pivot Table'!F$263</f>
        <v>4.7132242990654207</v>
      </c>
      <c r="C149" s="264">
        <f>+'TTA Pivot Table'!F$265</f>
        <v>4.7475000000000005</v>
      </c>
      <c r="D149" s="264">
        <f>+'TTA Pivot Table'!F$267</f>
        <v>0</v>
      </c>
      <c r="E149" s="265">
        <f>+'TTA Pivot Table'!F$269</f>
        <v>4.713853211009174</v>
      </c>
      <c r="F149" s="265">
        <f>+'TTA Pivot Table'!F$271</f>
        <v>5.1963442940038682</v>
      </c>
      <c r="G149" s="264">
        <f>+'TTA Pivot Table'!F$273</f>
        <v>5</v>
      </c>
      <c r="H149" s="264">
        <f>+'TTA Pivot Table'!F$275</f>
        <v>0</v>
      </c>
      <c r="I149" s="265">
        <f>+'TTA Pivot Table'!F$277</f>
        <v>5.1929847908745241</v>
      </c>
      <c r="J149" s="265">
        <f>+'TTA Pivot Table'!F$279</f>
        <v>3.2000410846343468</v>
      </c>
      <c r="K149" s="264">
        <f>+'TTA Pivot Table'!F$281</f>
        <v>4.6191489361702125</v>
      </c>
      <c r="L149" s="264">
        <f>+'TTA Pivot Table'!F$283</f>
        <v>0</v>
      </c>
      <c r="M149" s="266">
        <f>+'TTA Pivot Table'!F$285</f>
        <v>3.3017925247902369</v>
      </c>
      <c r="N149" s="265">
        <f>+'TTA Pivot Table'!F$287</f>
        <v>4.3642783505154634</v>
      </c>
      <c r="O149" s="136"/>
      <c r="P149" s="261">
        <f t="shared" si="7"/>
        <v>-1.8911922660842873</v>
      </c>
    </row>
    <row r="150" spans="1:16">
      <c r="A150" s="229" t="s">
        <v>944</v>
      </c>
      <c r="B150" s="264">
        <f>+'TTA Pivot Table'!F$295</f>
        <v>0</v>
      </c>
      <c r="C150" s="264">
        <f>+'TTA Pivot Table'!F$297</f>
        <v>0</v>
      </c>
      <c r="D150" s="264">
        <f>+'TTA Pivot Table'!F$299</f>
        <v>0</v>
      </c>
      <c r="E150" s="265">
        <f>+'TTA Pivot Table'!F$301</f>
        <v>0</v>
      </c>
      <c r="F150" s="265">
        <f>+'TTA Pivot Table'!F$303</f>
        <v>5.4</v>
      </c>
      <c r="G150" s="264">
        <f>+'TTA Pivot Table'!F$305</f>
        <v>6.3</v>
      </c>
      <c r="H150" s="264">
        <f>+'TTA Pivot Table'!F$307</f>
        <v>0</v>
      </c>
      <c r="I150" s="265">
        <f>+'TTA Pivot Table'!F$309</f>
        <v>5.4701694915254251</v>
      </c>
      <c r="J150" s="265">
        <f>+'TTA Pivot Table'!F$311</f>
        <v>3.4</v>
      </c>
      <c r="K150" s="264">
        <f>+'TTA Pivot Table'!F$313</f>
        <v>3.8</v>
      </c>
      <c r="L150" s="264">
        <f>+'TTA Pivot Table'!F$315</f>
        <v>0</v>
      </c>
      <c r="M150" s="266">
        <f>+'TTA Pivot Table'!F$317</f>
        <v>3.5300261096605743</v>
      </c>
      <c r="N150" s="265">
        <f>+'TTA Pivot Table'!F$319</f>
        <v>0</v>
      </c>
      <c r="O150" s="136"/>
      <c r="P150" s="261">
        <f t="shared" si="7"/>
        <v>-1.9401433818648508</v>
      </c>
    </row>
    <row r="151" spans="1:16">
      <c r="A151" s="229" t="s">
        <v>945</v>
      </c>
      <c r="B151" s="264">
        <f>+'TTA Pivot Table'!F$327</f>
        <v>0</v>
      </c>
      <c r="C151" s="264">
        <f>+'TTA Pivot Table'!F$329</f>
        <v>0</v>
      </c>
      <c r="D151" s="264">
        <f>+'TTA Pivot Table'!F$331</f>
        <v>0</v>
      </c>
      <c r="E151" s="265">
        <f>+'TTA Pivot Table'!F$333</f>
        <v>0</v>
      </c>
      <c r="F151" s="265">
        <f>+'TTA Pivot Table'!F$335</f>
        <v>0</v>
      </c>
      <c r="G151" s="264">
        <f>+'TTA Pivot Table'!F$337</f>
        <v>0</v>
      </c>
      <c r="H151" s="264">
        <f>+'TTA Pivot Table'!F$339</f>
        <v>0</v>
      </c>
      <c r="I151" s="265">
        <f>+'TTA Pivot Table'!F$341</f>
        <v>0</v>
      </c>
      <c r="J151" s="265">
        <f>+'TTA Pivot Table'!F$343</f>
        <v>0</v>
      </c>
      <c r="K151" s="264">
        <f>+'TTA Pivot Table'!F$345</f>
        <v>0</v>
      </c>
      <c r="L151" s="264">
        <f>+'TTA Pivot Table'!F$347</f>
        <v>0</v>
      </c>
      <c r="M151" s="266">
        <f>+'TTA Pivot Table'!F$349</f>
        <v>0</v>
      </c>
      <c r="N151" s="265">
        <f>+'TTA Pivot Table'!F$351</f>
        <v>0</v>
      </c>
      <c r="O151" s="136"/>
      <c r="P151" s="261">
        <f t="shared" si="7"/>
        <v>0</v>
      </c>
    </row>
    <row r="152" spans="1:16">
      <c r="A152" s="229" t="s">
        <v>946</v>
      </c>
      <c r="B152" s="264">
        <f>+'TTA Pivot Table'!F$359</f>
        <v>0</v>
      </c>
      <c r="C152" s="264">
        <f>+'TTA Pivot Table'!F$361</f>
        <v>0</v>
      </c>
      <c r="D152" s="264">
        <f>+'TTA Pivot Table'!F$363</f>
        <v>0</v>
      </c>
      <c r="E152" s="265">
        <f>+'TTA Pivot Table'!F$365</f>
        <v>0</v>
      </c>
      <c r="F152" s="265">
        <f>+'TTA Pivot Table'!F$367</f>
        <v>0</v>
      </c>
      <c r="G152" s="264">
        <f>+'TTA Pivot Table'!F$369</f>
        <v>0</v>
      </c>
      <c r="H152" s="264">
        <f>+'TTA Pivot Table'!F$371</f>
        <v>0</v>
      </c>
      <c r="I152" s="265">
        <f>+'TTA Pivot Table'!F$373</f>
        <v>0</v>
      </c>
      <c r="J152" s="265">
        <f>+'TTA Pivot Table'!F$375</f>
        <v>0</v>
      </c>
      <c r="K152" s="264">
        <f>+'TTA Pivot Table'!F$377</f>
        <v>0</v>
      </c>
      <c r="L152" s="264">
        <f>+'TTA Pivot Table'!F$379</f>
        <v>0</v>
      </c>
      <c r="M152" s="266">
        <f>+'TTA Pivot Table'!F$381</f>
        <v>0</v>
      </c>
      <c r="N152" s="265">
        <f>+'TTA Pivot Table'!F$383</f>
        <v>0</v>
      </c>
      <c r="O152" s="136"/>
      <c r="P152" s="261">
        <f t="shared" si="7"/>
        <v>0</v>
      </c>
    </row>
    <row r="153" spans="1:16">
      <c r="A153" s="229"/>
      <c r="B153" s="264"/>
      <c r="C153" s="264"/>
      <c r="D153" s="264"/>
      <c r="E153" s="265"/>
      <c r="F153" s="265"/>
      <c r="G153" s="264"/>
      <c r="H153" s="264"/>
      <c r="I153" s="265"/>
      <c r="J153" s="265"/>
      <c r="K153" s="264"/>
      <c r="L153" s="264"/>
      <c r="M153" s="266"/>
      <c r="N153" s="265"/>
      <c r="O153" s="136"/>
      <c r="P153" s="261"/>
    </row>
    <row r="154" spans="1:16">
      <c r="A154" s="229" t="s">
        <v>947</v>
      </c>
      <c r="B154" s="264">
        <f>+'TTA Pivot Table'!F$391</f>
        <v>3.5249999999999999</v>
      </c>
      <c r="C154" s="264">
        <f>+'TTA Pivot Table'!F$393</f>
        <v>3.2</v>
      </c>
      <c r="D154" s="264">
        <f>+'TTA Pivot Table'!F$395</f>
        <v>0</v>
      </c>
      <c r="E154" s="265">
        <f>+'TTA Pivot Table'!F$397</f>
        <v>3.5124517374517374</v>
      </c>
      <c r="F154" s="265">
        <f>+'TTA Pivot Table'!F$399</f>
        <v>4.5449999999999999</v>
      </c>
      <c r="G154" s="264">
        <f>+'TTA Pivot Table'!F$401</f>
        <v>4</v>
      </c>
      <c r="H154" s="264">
        <f>+'TTA Pivot Table'!F$403</f>
        <v>0</v>
      </c>
      <c r="I154" s="265">
        <f>+'TTA Pivot Table'!F$405</f>
        <v>4.5310256410256411</v>
      </c>
      <c r="J154" s="265">
        <f>+'TTA Pivot Table'!F$407</f>
        <v>6.6439999999999992</v>
      </c>
      <c r="K154" s="264">
        <f>+'TTA Pivot Table'!F$409</f>
        <v>11.207000000000001</v>
      </c>
      <c r="L154" s="264">
        <f>+'TTA Pivot Table'!F$411</f>
        <v>0</v>
      </c>
      <c r="M154" s="266">
        <f>+'TTA Pivot Table'!F$413</f>
        <v>7.4445263157894734</v>
      </c>
      <c r="N154" s="265">
        <f>+'TTA Pivot Table'!F$415</f>
        <v>0</v>
      </c>
      <c r="O154" s="136"/>
      <c r="P154" s="261">
        <f t="shared" si="7"/>
        <v>2.9135006747638323</v>
      </c>
    </row>
    <row r="155" spans="1:16">
      <c r="A155" s="229" t="s">
        <v>948</v>
      </c>
      <c r="B155" s="264">
        <f>+'TTA Pivot Table'!F$423</f>
        <v>4.0880165289256194</v>
      </c>
      <c r="C155" s="264">
        <f>+'TTA Pivot Table'!F$425</f>
        <v>4.5894736842105273</v>
      </c>
      <c r="D155" s="264">
        <f>+'TTA Pivot Table'!F$427</f>
        <v>0</v>
      </c>
      <c r="E155" s="265">
        <f>+'TTA Pivot Table'!F$429</f>
        <v>4.1245210727969353</v>
      </c>
      <c r="F155" s="265">
        <f>+'TTA Pivot Table'!F$431</f>
        <v>5.1010504201680673</v>
      </c>
      <c r="G155" s="264">
        <f>+'TTA Pivot Table'!F$433</f>
        <v>5.8724137931034486</v>
      </c>
      <c r="H155" s="264">
        <f>+'TTA Pivot Table'!F$435</f>
        <v>0</v>
      </c>
      <c r="I155" s="265">
        <f>+'TTA Pivot Table'!F$437</f>
        <v>5.1453465346534655</v>
      </c>
      <c r="J155" s="265">
        <f>+'TTA Pivot Table'!F$439</f>
        <v>2.9356529209621991</v>
      </c>
      <c r="K155" s="264">
        <f>+'TTA Pivot Table'!F$441</f>
        <v>3.5437908496732029</v>
      </c>
      <c r="L155" s="264">
        <f>+'TTA Pivot Table'!F$443</f>
        <v>0</v>
      </c>
      <c r="M155" s="266">
        <f>+'TTA Pivot Table'!F$445</f>
        <v>3.2652105470287287</v>
      </c>
      <c r="N155" s="265">
        <f>+'TTA Pivot Table'!F$447</f>
        <v>5.2805825242718445</v>
      </c>
      <c r="O155" s="136"/>
      <c r="P155" s="261">
        <f t="shared" si="7"/>
        <v>-1.8801359876247368</v>
      </c>
    </row>
    <row r="156" spans="1:16">
      <c r="A156" s="229" t="s">
        <v>949</v>
      </c>
      <c r="B156" s="264">
        <f>+'TTA Pivot Table'!F$455</f>
        <v>5.2777777777777803</v>
      </c>
      <c r="C156" s="264">
        <f>+'TTA Pivot Table'!F$457</f>
        <v>0</v>
      </c>
      <c r="D156" s="264">
        <f>+'TTA Pivot Table'!F$459</f>
        <v>0</v>
      </c>
      <c r="E156" s="265">
        <f>+'TTA Pivot Table'!F$461</f>
        <v>5.2777777777777803</v>
      </c>
      <c r="F156" s="265">
        <f>+'TTA Pivot Table'!F$463</f>
        <v>5.5230769230769203</v>
      </c>
      <c r="G156" s="264">
        <f>+'TTA Pivot Table'!F$465</f>
        <v>6.7708333333333313</v>
      </c>
      <c r="H156" s="264">
        <f>+'TTA Pivot Table'!F$467</f>
        <v>0</v>
      </c>
      <c r="I156" s="265">
        <f>+'TTA Pivot Table'!F$469</f>
        <v>5.6088825214899689</v>
      </c>
      <c r="J156" s="265">
        <f>+'TTA Pivot Table'!F$471</f>
        <v>4.2489177489177496</v>
      </c>
      <c r="K156" s="264">
        <f>+'TTA Pivot Table'!F$473</f>
        <v>6.0212765957446797</v>
      </c>
      <c r="L156" s="264">
        <f>+'TTA Pivot Table'!F$475</f>
        <v>0</v>
      </c>
      <c r="M156" s="266">
        <f>+'TTA Pivot Table'!F$477</f>
        <v>4.5485611510791371</v>
      </c>
      <c r="N156" s="265">
        <f>+'TTA Pivot Table'!F$479</f>
        <v>13.9189189189189</v>
      </c>
      <c r="O156" s="136"/>
      <c r="P156" s="261">
        <f t="shared" si="7"/>
        <v>-1.0603213704108319</v>
      </c>
    </row>
    <row r="157" spans="1:16">
      <c r="A157" s="238" t="s">
        <v>950</v>
      </c>
      <c r="B157" s="268">
        <f>+'TTA Pivot Table'!F$487</f>
        <v>4.0639534883720927</v>
      </c>
      <c r="C157" s="268">
        <f>+'TTA Pivot Table'!F$489</f>
        <v>3</v>
      </c>
      <c r="D157" s="268">
        <f>+'TTA Pivot Table'!F$491</f>
        <v>0</v>
      </c>
      <c r="E157" s="269">
        <f>+'TTA Pivot Table'!F$493</f>
        <v>4.0578034682080917</v>
      </c>
      <c r="F157" s="269">
        <f>+'TTA Pivot Table'!F$495</f>
        <v>5.1370078740157483</v>
      </c>
      <c r="G157" s="268">
        <f>+'TTA Pivot Table'!F$497</f>
        <v>12.22</v>
      </c>
      <c r="H157" s="268">
        <f>+'TTA Pivot Table'!F$499</f>
        <v>0</v>
      </c>
      <c r="I157" s="269">
        <f>+'TTA Pivot Table'!F$501</f>
        <v>5.2737451737451737</v>
      </c>
      <c r="J157" s="269">
        <f>+'TTA Pivot Table'!F$503</f>
        <v>3.9448148148148143</v>
      </c>
      <c r="K157" s="268">
        <f>+'TTA Pivot Table'!F$505</f>
        <v>3.5210526315789479</v>
      </c>
      <c r="L157" s="268">
        <f>+'TTA Pivot Table'!F$507</f>
        <v>0</v>
      </c>
      <c r="M157" s="270">
        <f>+'TTA Pivot Table'!F$509</f>
        <v>3.892532467532468</v>
      </c>
      <c r="N157" s="269">
        <f>+'TTA Pivot Table'!F$511</f>
        <v>7.8624999999999998</v>
      </c>
      <c r="O157" s="136"/>
      <c r="P157" s="271">
        <f t="shared" si="7"/>
        <v>-1.3812127062127058</v>
      </c>
    </row>
    <row r="158" spans="1:16">
      <c r="A158" s="242" t="s">
        <v>951</v>
      </c>
      <c r="B158" s="242"/>
      <c r="C158" s="242"/>
      <c r="D158" s="242"/>
      <c r="E158" s="242"/>
      <c r="F158" s="243"/>
      <c r="G158" s="243"/>
      <c r="H158" s="243"/>
      <c r="I158" s="243"/>
      <c r="J158" s="243"/>
      <c r="K158" s="243"/>
      <c r="L158" s="243"/>
      <c r="M158" s="243"/>
      <c r="N158" s="243"/>
    </row>
    <row r="159" spans="1:16">
      <c r="A159" s="242"/>
      <c r="B159" s="273"/>
      <c r="C159" s="273"/>
      <c r="D159" s="273"/>
      <c r="E159" s="273"/>
      <c r="F159" s="273"/>
      <c r="G159" s="273"/>
      <c r="H159" s="273"/>
      <c r="I159" s="273"/>
      <c r="J159" s="273"/>
      <c r="K159" s="273"/>
      <c r="L159" s="273"/>
      <c r="M159" s="273"/>
      <c r="N159" s="273"/>
      <c r="O159" s="272"/>
    </row>
    <row r="160" spans="1:16">
      <c r="A160" s="242"/>
      <c r="B160" s="242"/>
      <c r="C160" s="242"/>
      <c r="D160" s="242"/>
      <c r="E160" s="242"/>
      <c r="F160" s="243"/>
      <c r="G160" s="243"/>
      <c r="H160" s="243"/>
      <c r="I160" s="243"/>
      <c r="J160" s="243"/>
      <c r="K160" s="243"/>
      <c r="L160" s="243"/>
      <c r="M160" s="243"/>
      <c r="N160" s="244" t="s">
        <v>1304</v>
      </c>
    </row>
    <row r="161" spans="1:16" ht="18">
      <c r="A161" s="205" t="s">
        <v>979</v>
      </c>
      <c r="B161" s="207"/>
      <c r="C161" s="207"/>
      <c r="D161" s="207"/>
      <c r="E161" s="207"/>
      <c r="F161" s="206"/>
      <c r="G161" s="206"/>
      <c r="H161" s="206"/>
      <c r="I161" s="207"/>
      <c r="J161" s="206"/>
      <c r="K161" s="206"/>
      <c r="L161" s="206"/>
      <c r="M161" s="207"/>
      <c r="N161" s="206"/>
      <c r="P161" s="255"/>
    </row>
    <row r="162" spans="1:16" ht="18">
      <c r="A162" s="205"/>
      <c r="B162" s="207"/>
      <c r="C162" s="207"/>
      <c r="D162" s="207"/>
      <c r="E162" s="207"/>
      <c r="F162" s="206"/>
      <c r="G162" s="206"/>
      <c r="H162" s="206"/>
      <c r="I162" s="207"/>
      <c r="J162" s="206"/>
      <c r="K162" s="206"/>
      <c r="L162" s="206"/>
      <c r="M162" s="207"/>
      <c r="N162" s="206"/>
      <c r="P162" s="255"/>
    </row>
    <row r="163" spans="1:16" ht="15.75">
      <c r="A163" s="208" t="s">
        <v>972</v>
      </c>
      <c r="B163" s="207"/>
      <c r="C163" s="207"/>
      <c r="D163" s="207"/>
      <c r="E163" s="207"/>
      <c r="F163" s="206"/>
      <c r="G163" s="206"/>
      <c r="H163" s="206"/>
      <c r="I163" s="207"/>
      <c r="J163" s="206"/>
      <c r="K163" s="206"/>
      <c r="L163" s="206"/>
      <c r="M163" s="207"/>
      <c r="N163" s="206"/>
      <c r="P163" s="255"/>
    </row>
    <row r="164" spans="1:16" ht="15.75">
      <c r="A164" s="208" t="s">
        <v>1289</v>
      </c>
      <c r="B164" s="207"/>
      <c r="C164" s="207"/>
      <c r="D164" s="207"/>
      <c r="E164" s="207"/>
      <c r="F164" s="206"/>
      <c r="G164" s="206"/>
      <c r="H164" s="206"/>
      <c r="I164" s="207"/>
      <c r="J164" s="206"/>
      <c r="K164" s="206"/>
      <c r="L164" s="206"/>
      <c r="M164" s="207"/>
      <c r="N164" s="206"/>
      <c r="P164" s="255"/>
    </row>
    <row r="165" spans="1:16" ht="18" customHeight="1">
      <c r="A165" s="209"/>
      <c r="B165" s="209"/>
      <c r="C165" s="209"/>
      <c r="D165" s="209"/>
      <c r="E165" s="209"/>
      <c r="F165" s="210"/>
      <c r="G165" s="211"/>
      <c r="H165" s="211"/>
      <c r="I165" s="212"/>
      <c r="J165" s="212"/>
      <c r="K165" s="212"/>
      <c r="L165" s="212"/>
      <c r="M165" s="212"/>
      <c r="N165" s="212"/>
      <c r="O165" s="213"/>
      <c r="P165" s="255"/>
    </row>
    <row r="166" spans="1:16" ht="18" customHeight="1">
      <c r="A166" s="84"/>
      <c r="B166" s="214" t="s">
        <v>925</v>
      </c>
      <c r="C166" s="215"/>
      <c r="D166" s="215"/>
      <c r="E166" s="215"/>
      <c r="F166" s="215"/>
      <c r="G166" s="215"/>
      <c r="H166" s="215"/>
      <c r="I166" s="216"/>
      <c r="J166" s="217" t="s">
        <v>10</v>
      </c>
      <c r="K166" s="218"/>
      <c r="L166" s="218"/>
      <c r="M166" s="219"/>
      <c r="N166" s="653" t="s">
        <v>926</v>
      </c>
      <c r="O166" s="232"/>
      <c r="P166" s="255"/>
    </row>
    <row r="167" spans="1:16" ht="42" customHeight="1">
      <c r="A167" s="220"/>
      <c r="B167" s="215" t="s">
        <v>927</v>
      </c>
      <c r="C167" s="215"/>
      <c r="D167" s="215"/>
      <c r="E167" s="221"/>
      <c r="F167" s="222" t="s">
        <v>928</v>
      </c>
      <c r="G167" s="215"/>
      <c r="H167" s="215"/>
      <c r="I167" s="216"/>
      <c r="J167" s="223" t="s">
        <v>929</v>
      </c>
      <c r="K167" s="215"/>
      <c r="L167" s="215"/>
      <c r="M167" s="216"/>
      <c r="N167" s="654"/>
      <c r="O167" s="232"/>
      <c r="P167" s="255"/>
    </row>
    <row r="168" spans="1:16" ht="31.5" customHeight="1">
      <c r="A168" s="209"/>
      <c r="B168" s="224" t="s">
        <v>930</v>
      </c>
      <c r="C168" s="224" t="s">
        <v>931</v>
      </c>
      <c r="D168" s="224" t="s">
        <v>932</v>
      </c>
      <c r="E168" s="225" t="s">
        <v>933</v>
      </c>
      <c r="F168" s="225" t="s">
        <v>930</v>
      </c>
      <c r="G168" s="224" t="s">
        <v>931</v>
      </c>
      <c r="H168" s="224" t="s">
        <v>932</v>
      </c>
      <c r="I168" s="225" t="s">
        <v>933</v>
      </c>
      <c r="J168" s="226" t="s">
        <v>930</v>
      </c>
      <c r="K168" s="227" t="s">
        <v>931</v>
      </c>
      <c r="L168" s="228" t="s">
        <v>932</v>
      </c>
      <c r="M168" s="226" t="s">
        <v>933</v>
      </c>
      <c r="N168" s="655"/>
      <c r="O168" s="232"/>
      <c r="P168" s="255" t="s">
        <v>973</v>
      </c>
    </row>
    <row r="169" spans="1:16" hidden="1">
      <c r="A169" s="229" t="s">
        <v>934</v>
      </c>
      <c r="B169" s="229"/>
      <c r="C169" s="229"/>
      <c r="D169" s="229"/>
      <c r="E169" s="229"/>
      <c r="F169" s="274">
        <f>'TTA Pivot Table'!G$230</f>
        <v>0</v>
      </c>
      <c r="G169" s="274">
        <f>'TTA Pivot Table'!G$231</f>
        <v>0</v>
      </c>
      <c r="H169" s="274">
        <f>'TTA Pivot Table'!G$232</f>
        <v>0</v>
      </c>
      <c r="I169" s="275">
        <f>'TTA Pivot Table'!G$233</f>
        <v>0</v>
      </c>
      <c r="J169" s="275">
        <f>'TTA Pivot Table'!G$234</f>
        <v>0</v>
      </c>
      <c r="K169" s="274">
        <f>'TTA Pivot Table'!G$235</f>
        <v>0</v>
      </c>
      <c r="L169" s="274">
        <f>'TTA Pivot Table'!G$236</f>
        <v>0</v>
      </c>
      <c r="M169" s="276">
        <f>'TTA Pivot Table'!G$237</f>
        <v>0</v>
      </c>
      <c r="N169" s="275">
        <f>'TTA Pivot Table'!G$238</f>
        <v>0</v>
      </c>
      <c r="O169" s="136"/>
      <c r="P169" s="261">
        <f>+M169-I169</f>
        <v>0</v>
      </c>
    </row>
    <row r="170" spans="1:16" ht="15.75" hidden="1">
      <c r="A170" s="229"/>
      <c r="B170" s="229"/>
      <c r="C170" s="229"/>
      <c r="D170" s="229"/>
      <c r="E170" s="229"/>
      <c r="F170" s="136"/>
      <c r="G170" s="136"/>
      <c r="H170" s="136"/>
      <c r="I170" s="262"/>
      <c r="J170" s="262"/>
      <c r="K170" s="136"/>
      <c r="L170" s="136"/>
      <c r="M170" s="263"/>
      <c r="N170" s="262"/>
      <c r="O170" s="136"/>
      <c r="P170" s="232">
        <f t="shared" ref="P170" si="8">+I170-M170</f>
        <v>0</v>
      </c>
    </row>
    <row r="171" spans="1:16">
      <c r="A171" s="229" t="s">
        <v>935</v>
      </c>
      <c r="B171" s="264">
        <f>+'TTA Pivot Table'!G$7</f>
        <v>0</v>
      </c>
      <c r="C171" s="264">
        <f>+'TTA Pivot Table'!G$9</f>
        <v>0</v>
      </c>
      <c r="D171" s="264">
        <f>+'TTA Pivot Table'!G$11</f>
        <v>0</v>
      </c>
      <c r="E171" s="265">
        <f>+'TTA Pivot Table'!G$13</f>
        <v>0</v>
      </c>
      <c r="F171" s="265">
        <f>+'TTA Pivot Table'!G$15</f>
        <v>0</v>
      </c>
      <c r="G171" s="264">
        <f>+'TTA Pivot Table'!G$17</f>
        <v>0</v>
      </c>
      <c r="H171" s="264">
        <f>+'TTA Pivot Table'!G$19</f>
        <v>0</v>
      </c>
      <c r="I171" s="265">
        <f>+'TTA Pivot Table'!G$21</f>
        <v>0</v>
      </c>
      <c r="J171" s="265">
        <f>+'TTA Pivot Table'!G$23</f>
        <v>0</v>
      </c>
      <c r="K171" s="264">
        <f>+'TTA Pivot Table'!G$25</f>
        <v>0</v>
      </c>
      <c r="L171" s="264">
        <f>+'TTA Pivot Table'!G$27</f>
        <v>0</v>
      </c>
      <c r="M171" s="266">
        <f>+'TTA Pivot Table'!G$29</f>
        <v>0</v>
      </c>
      <c r="N171" s="265">
        <f>+'TTA Pivot Table'!G$31</f>
        <v>0</v>
      </c>
      <c r="O171" s="136"/>
      <c r="P171" s="261">
        <f t="shared" ref="P171:P189" si="9">+M171-I171</f>
        <v>0</v>
      </c>
    </row>
    <row r="172" spans="1:16">
      <c r="A172" s="229" t="s">
        <v>936</v>
      </c>
      <c r="B172" s="264">
        <f>+'TTA Pivot Table'!G$39</f>
        <v>0</v>
      </c>
      <c r="C172" s="264">
        <f>+'TTA Pivot Table'!G$41</f>
        <v>0</v>
      </c>
      <c r="D172" s="264">
        <f>+'TTA Pivot Table'!G$43</f>
        <v>0</v>
      </c>
      <c r="E172" s="265">
        <f>+'TTA Pivot Table'!G$45</f>
        <v>0</v>
      </c>
      <c r="F172" s="265">
        <f>+'TTA Pivot Table'!G$47</f>
        <v>0</v>
      </c>
      <c r="G172" s="264">
        <f>+'TTA Pivot Table'!G$49</f>
        <v>0</v>
      </c>
      <c r="H172" s="264">
        <f>+'TTA Pivot Table'!G$51</f>
        <v>0</v>
      </c>
      <c r="I172" s="265">
        <f>+'TTA Pivot Table'!G$53</f>
        <v>0</v>
      </c>
      <c r="J172" s="265">
        <f>+'TTA Pivot Table'!G$55</f>
        <v>0</v>
      </c>
      <c r="K172" s="264">
        <f>+'TTA Pivot Table'!G$57</f>
        <v>0</v>
      </c>
      <c r="L172" s="264">
        <f>+'TTA Pivot Table'!G$59</f>
        <v>0</v>
      </c>
      <c r="M172" s="266">
        <f>+'TTA Pivot Table'!G$61</f>
        <v>0</v>
      </c>
      <c r="N172" s="265">
        <f>+'TTA Pivot Table'!G$63</f>
        <v>0</v>
      </c>
      <c r="O172" s="136"/>
      <c r="P172" s="261">
        <f t="shared" si="9"/>
        <v>0</v>
      </c>
    </row>
    <row r="173" spans="1:16">
      <c r="A173" s="229" t="s">
        <v>937</v>
      </c>
      <c r="B173" s="264">
        <f>+'TTA Pivot Table'!G$71</f>
        <v>0</v>
      </c>
      <c r="C173" s="264">
        <f>+'TTA Pivot Table'!G$73</f>
        <v>0</v>
      </c>
      <c r="D173" s="264">
        <f>+'TTA Pivot Table'!G$75</f>
        <v>0</v>
      </c>
      <c r="E173" s="265">
        <f>+'TTA Pivot Table'!G$77</f>
        <v>0</v>
      </c>
      <c r="F173" s="265">
        <f>+'TTA Pivot Table'!G$79</f>
        <v>0</v>
      </c>
      <c r="G173" s="264">
        <f>+'TTA Pivot Table'!G$81</f>
        <v>0</v>
      </c>
      <c r="H173" s="264">
        <f>+'TTA Pivot Table'!G$83</f>
        <v>0</v>
      </c>
      <c r="I173" s="265">
        <f>+'TTA Pivot Table'!G$85</f>
        <v>0</v>
      </c>
      <c r="J173" s="265">
        <f>+'TTA Pivot Table'!G$87</f>
        <v>0</v>
      </c>
      <c r="K173" s="264">
        <f>+'TTA Pivot Table'!G$89</f>
        <v>0</v>
      </c>
      <c r="L173" s="264">
        <f>+'TTA Pivot Table'!G$91</f>
        <v>0</v>
      </c>
      <c r="M173" s="266">
        <f>+'TTA Pivot Table'!G$93</f>
        <v>0</v>
      </c>
      <c r="N173" s="265">
        <f>+'TTA Pivot Table'!G$95</f>
        <v>0</v>
      </c>
      <c r="O173" s="136"/>
      <c r="P173" s="261">
        <f t="shared" si="9"/>
        <v>0</v>
      </c>
    </row>
    <row r="174" spans="1:16">
      <c r="A174" s="229" t="s">
        <v>938</v>
      </c>
      <c r="B174" s="264">
        <f>+'TTA Pivot Table'!G$103</f>
        <v>0</v>
      </c>
      <c r="C174" s="264">
        <f>+'TTA Pivot Table'!G$105</f>
        <v>0</v>
      </c>
      <c r="D174" s="264">
        <f>+'TTA Pivot Table'!G$107</f>
        <v>0</v>
      </c>
      <c r="E174" s="265">
        <f>+'TTA Pivot Table'!G$109</f>
        <v>0</v>
      </c>
      <c r="F174" s="265">
        <f>+'TTA Pivot Table'!G$111</f>
        <v>0</v>
      </c>
      <c r="G174" s="264">
        <f>+'TTA Pivot Table'!G$113</f>
        <v>0</v>
      </c>
      <c r="H174" s="264">
        <f>+'TTA Pivot Table'!G$115</f>
        <v>0</v>
      </c>
      <c r="I174" s="265">
        <f>+'TTA Pivot Table'!G$117</f>
        <v>0</v>
      </c>
      <c r="J174" s="265">
        <f>+'TTA Pivot Table'!G$119</f>
        <v>0</v>
      </c>
      <c r="K174" s="264">
        <f>+'TTA Pivot Table'!G$121</f>
        <v>0</v>
      </c>
      <c r="L174" s="264">
        <f>+'TTA Pivot Table'!G$123</f>
        <v>0</v>
      </c>
      <c r="M174" s="266">
        <f>+'TTA Pivot Table'!G$125</f>
        <v>0</v>
      </c>
      <c r="N174" s="265">
        <f>+'TTA Pivot Table'!G$127</f>
        <v>0</v>
      </c>
      <c r="O174" s="136"/>
      <c r="P174" s="261">
        <f t="shared" si="9"/>
        <v>0</v>
      </c>
    </row>
    <row r="175" spans="1:16">
      <c r="A175" s="229"/>
      <c r="B175" s="264"/>
      <c r="C175" s="264"/>
      <c r="D175" s="264"/>
      <c r="E175" s="265"/>
      <c r="F175" s="265"/>
      <c r="G175" s="264"/>
      <c r="H175" s="264"/>
      <c r="I175" s="265"/>
      <c r="J175" s="265"/>
      <c r="K175" s="264"/>
      <c r="L175" s="264"/>
      <c r="M175" s="266"/>
      <c r="N175" s="265"/>
      <c r="O175" s="136"/>
      <c r="P175" s="261"/>
    </row>
    <row r="176" spans="1:16">
      <c r="A176" s="229" t="s">
        <v>939</v>
      </c>
      <c r="B176" s="264">
        <f>+'TTA Pivot Table'!G$135</f>
        <v>4.5892105263157887</v>
      </c>
      <c r="C176" s="264">
        <f>+'TTA Pivot Table'!G$137</f>
        <v>4.2</v>
      </c>
      <c r="D176" s="264">
        <f>+'TTA Pivot Table'!G$139</f>
        <v>0</v>
      </c>
      <c r="E176" s="265">
        <f>+'TTA Pivot Table'!G$141</f>
        <v>4.5439534883720931</v>
      </c>
      <c r="F176" s="265">
        <f>+'TTA Pivot Table'!G$143</f>
        <v>5.61960880195599</v>
      </c>
      <c r="G176" s="264">
        <f>+'TTA Pivot Table'!G$145</f>
        <v>7.4176315789473684</v>
      </c>
      <c r="H176" s="264">
        <f>+'TTA Pivot Table'!G$147</f>
        <v>0</v>
      </c>
      <c r="I176" s="265">
        <f>+'TTA Pivot Table'!G$149</f>
        <v>5.7724608501118571</v>
      </c>
      <c r="J176" s="265">
        <f>+'TTA Pivot Table'!G$151</f>
        <v>3.8821594684385388</v>
      </c>
      <c r="K176" s="264">
        <f>+'TTA Pivot Table'!G$153</f>
        <v>4.4879536679536685</v>
      </c>
      <c r="L176" s="264">
        <f>+'TTA Pivot Table'!G$155</f>
        <v>0</v>
      </c>
      <c r="M176" s="266">
        <f>+'TTA Pivot Table'!G$157</f>
        <v>4.0643902439024382</v>
      </c>
      <c r="N176" s="265">
        <f>+'TTA Pivot Table'!G$159</f>
        <v>0</v>
      </c>
      <c r="O176" s="136"/>
      <c r="P176" s="261">
        <f t="shared" si="9"/>
        <v>-1.7080706062094189</v>
      </c>
    </row>
    <row r="177" spans="1:17">
      <c r="A177" s="229" t="s">
        <v>940</v>
      </c>
      <c r="B177" s="264">
        <f>+'TTA Pivot Table'!G$167</f>
        <v>0</v>
      </c>
      <c r="C177" s="264">
        <f>+'TTA Pivot Table'!G$169</f>
        <v>0</v>
      </c>
      <c r="D177" s="264">
        <f>+'TTA Pivot Table'!G$171</f>
        <v>0</v>
      </c>
      <c r="E177" s="265">
        <f>+'TTA Pivot Table'!G$173</f>
        <v>0</v>
      </c>
      <c r="F177" s="265">
        <f>+'TTA Pivot Table'!G$175</f>
        <v>0</v>
      </c>
      <c r="G177" s="264">
        <f>+'TTA Pivot Table'!G$177</f>
        <v>0</v>
      </c>
      <c r="H177" s="264">
        <f>+'TTA Pivot Table'!G$179</f>
        <v>0</v>
      </c>
      <c r="I177" s="265">
        <f>+'TTA Pivot Table'!G$181</f>
        <v>0</v>
      </c>
      <c r="J177" s="265">
        <f>+'TTA Pivot Table'!G$183</f>
        <v>0</v>
      </c>
      <c r="K177" s="264">
        <f>+'TTA Pivot Table'!G$185</f>
        <v>0</v>
      </c>
      <c r="L177" s="264">
        <f>+'TTA Pivot Table'!G$187</f>
        <v>0</v>
      </c>
      <c r="M177" s="266">
        <f>+'TTA Pivot Table'!G$189</f>
        <v>0</v>
      </c>
      <c r="N177" s="265">
        <f>+'TTA Pivot Table'!G$191</f>
        <v>0</v>
      </c>
      <c r="O177" s="136"/>
      <c r="P177" s="261">
        <f t="shared" si="9"/>
        <v>0</v>
      </c>
    </row>
    <row r="178" spans="1:17">
      <c r="A178" s="229" t="s">
        <v>941</v>
      </c>
      <c r="B178" s="267">
        <f>+'TTA Pivot Table'!G$199</f>
        <v>6.2771818181818198</v>
      </c>
      <c r="C178" s="264">
        <f>+'TTA Pivot Table'!G$201</f>
        <v>0</v>
      </c>
      <c r="D178" s="264">
        <f>+'TTA Pivot Table'!G$203</f>
        <v>0</v>
      </c>
      <c r="E178" s="265">
        <f>+'TTA Pivot Table'!G$205</f>
        <v>6.2771818181818198</v>
      </c>
      <c r="F178" s="265">
        <f>+'TTA Pivot Table'!G$207</f>
        <v>6.9033235294117699</v>
      </c>
      <c r="G178" s="264">
        <f>+'TTA Pivot Table'!G$209</f>
        <v>7.8555000000000001</v>
      </c>
      <c r="H178" s="264">
        <f>+'TTA Pivot Table'!G$211</f>
        <v>0</v>
      </c>
      <c r="I178" s="265">
        <f>+'TTA Pivot Table'!G$213</f>
        <v>7.0035526315789518</v>
      </c>
      <c r="J178" s="265">
        <f>+'TTA Pivot Table'!G$215</f>
        <v>5.4431594202898497</v>
      </c>
      <c r="K178" s="264">
        <f>+'TTA Pivot Table'!G$217</f>
        <v>5.75063043478261</v>
      </c>
      <c r="L178" s="264">
        <f>+'TTA Pivot Table'!G$219</f>
        <v>0</v>
      </c>
      <c r="M178" s="266">
        <f>+'TTA Pivot Table'!G$221</f>
        <v>5.5200271739130393</v>
      </c>
      <c r="N178" s="265">
        <f>+'TTA Pivot Table'!G$223</f>
        <v>0</v>
      </c>
      <c r="O178" s="136"/>
      <c r="P178" s="261">
        <f t="shared" si="9"/>
        <v>-1.4835254576659125</v>
      </c>
    </row>
    <row r="179" spans="1:17">
      <c r="A179" s="229" t="s">
        <v>942</v>
      </c>
      <c r="B179" s="264">
        <f>+'TTA Pivot Table'!G$231</f>
        <v>0</v>
      </c>
      <c r="C179" s="264">
        <f>+'TTA Pivot Table'!G$233</f>
        <v>0</v>
      </c>
      <c r="D179" s="264">
        <f>+'TTA Pivot Table'!G$235</f>
        <v>0</v>
      </c>
      <c r="E179" s="265">
        <f>+'TTA Pivot Table'!G$237</f>
        <v>0</v>
      </c>
      <c r="F179" s="265">
        <f>+'TTA Pivot Table'!G$239</f>
        <v>0</v>
      </c>
      <c r="G179" s="264">
        <f>+'TTA Pivot Table'!G$241</f>
        <v>0</v>
      </c>
      <c r="H179" s="264">
        <f>+'TTA Pivot Table'!G$243</f>
        <v>0</v>
      </c>
      <c r="I179" s="265">
        <f>+'TTA Pivot Table'!G$245</f>
        <v>0</v>
      </c>
      <c r="J179" s="265">
        <f>+'TTA Pivot Table'!G$247</f>
        <v>0</v>
      </c>
      <c r="K179" s="264">
        <f>+'TTA Pivot Table'!G$249</f>
        <v>0</v>
      </c>
      <c r="L179" s="264">
        <f>+'TTA Pivot Table'!G$251</f>
        <v>0</v>
      </c>
      <c r="M179" s="266">
        <f>+'TTA Pivot Table'!G$253</f>
        <v>0</v>
      </c>
      <c r="N179" s="265">
        <f>+'TTA Pivot Table'!G$255</f>
        <v>0</v>
      </c>
      <c r="O179" s="136"/>
      <c r="P179" s="261">
        <f t="shared" si="9"/>
        <v>0</v>
      </c>
    </row>
    <row r="180" spans="1:17">
      <c r="A180" s="229"/>
      <c r="B180" s="264"/>
      <c r="C180" s="264"/>
      <c r="D180" s="264"/>
      <c r="E180" s="265"/>
      <c r="F180" s="265"/>
      <c r="G180" s="264"/>
      <c r="H180" s="264"/>
      <c r="I180" s="265"/>
      <c r="J180" s="265"/>
      <c r="K180" s="264"/>
      <c r="L180" s="264"/>
      <c r="M180" s="266"/>
      <c r="N180" s="265"/>
      <c r="O180" s="136"/>
      <c r="P180" s="261"/>
    </row>
    <row r="181" spans="1:17">
      <c r="A181" s="229" t="s">
        <v>943</v>
      </c>
      <c r="B181" s="264">
        <f>+'TTA Pivot Table'!G$263</f>
        <v>0</v>
      </c>
      <c r="C181" s="264">
        <f>+'TTA Pivot Table'!G$265</f>
        <v>0</v>
      </c>
      <c r="D181" s="264">
        <f>+'TTA Pivot Table'!G$267</f>
        <v>0</v>
      </c>
      <c r="E181" s="265">
        <f>+'TTA Pivot Table'!G$269</f>
        <v>0</v>
      </c>
      <c r="F181" s="265">
        <f>+'TTA Pivot Table'!G$271</f>
        <v>0</v>
      </c>
      <c r="G181" s="264">
        <f>+'TTA Pivot Table'!G$273</f>
        <v>0</v>
      </c>
      <c r="H181" s="264">
        <f>+'TTA Pivot Table'!G$275</f>
        <v>0</v>
      </c>
      <c r="I181" s="265">
        <f>+'TTA Pivot Table'!G$277</f>
        <v>0</v>
      </c>
      <c r="J181" s="265">
        <f>+'TTA Pivot Table'!G$279</f>
        <v>0</v>
      </c>
      <c r="K181" s="264">
        <f>+'TTA Pivot Table'!G$281</f>
        <v>0</v>
      </c>
      <c r="L181" s="264">
        <f>+'TTA Pivot Table'!G$283</f>
        <v>0</v>
      </c>
      <c r="M181" s="266">
        <f>+'TTA Pivot Table'!G$285</f>
        <v>0</v>
      </c>
      <c r="N181" s="265">
        <f>+'TTA Pivot Table'!G$287</f>
        <v>0</v>
      </c>
      <c r="O181" s="136"/>
      <c r="P181" s="261">
        <f t="shared" si="9"/>
        <v>0</v>
      </c>
    </row>
    <row r="182" spans="1:17">
      <c r="A182" s="229" t="s">
        <v>944</v>
      </c>
      <c r="B182" s="264">
        <f>+'TTA Pivot Table'!G$295</f>
        <v>2</v>
      </c>
      <c r="C182" s="264">
        <f>+'TTA Pivot Table'!G$297</f>
        <v>0</v>
      </c>
      <c r="D182" s="264">
        <f>+'TTA Pivot Table'!G$299</f>
        <v>0</v>
      </c>
      <c r="E182" s="265">
        <f>+'TTA Pivot Table'!G$301</f>
        <v>2</v>
      </c>
      <c r="F182" s="265">
        <f>+'TTA Pivot Table'!G$303</f>
        <v>4.8298724954462662</v>
      </c>
      <c r="G182" s="264">
        <f>+'TTA Pivot Table'!G$305</f>
        <v>5.75</v>
      </c>
      <c r="H182" s="264">
        <f>+'TTA Pivot Table'!G$307</f>
        <v>0</v>
      </c>
      <c r="I182" s="265">
        <f>+'TTA Pivot Table'!G$309</f>
        <v>4.8430879712746862</v>
      </c>
      <c r="J182" s="265">
        <f>+'TTA Pivot Table'!G$311</f>
        <v>3.2642079806529627</v>
      </c>
      <c r="K182" s="264">
        <f>+'TTA Pivot Table'!G$313</f>
        <v>3.3531165311653108</v>
      </c>
      <c r="L182" s="264">
        <f>+'TTA Pivot Table'!G$315</f>
        <v>0</v>
      </c>
      <c r="M182" s="266">
        <f>+'TTA Pivot Table'!G$317</f>
        <v>3.2916387959866222</v>
      </c>
      <c r="N182" s="265">
        <f>+'TTA Pivot Table'!G$319</f>
        <v>0</v>
      </c>
      <c r="O182" s="136"/>
      <c r="P182" s="261">
        <f t="shared" si="9"/>
        <v>-1.5514491752880639</v>
      </c>
    </row>
    <row r="183" spans="1:17">
      <c r="A183" s="229" t="s">
        <v>945</v>
      </c>
      <c r="B183" s="264">
        <f>+'TTA Pivot Table'!G$327</f>
        <v>0</v>
      </c>
      <c r="C183" s="264">
        <f>+'TTA Pivot Table'!G$329</f>
        <v>0</v>
      </c>
      <c r="D183" s="264">
        <f>+'TTA Pivot Table'!G$331</f>
        <v>0</v>
      </c>
      <c r="E183" s="265">
        <f>+'TTA Pivot Table'!G$333</f>
        <v>0</v>
      </c>
      <c r="F183" s="265">
        <f>+'TTA Pivot Table'!G$335</f>
        <v>0</v>
      </c>
      <c r="G183" s="264">
        <f>+'TTA Pivot Table'!G$337</f>
        <v>0</v>
      </c>
      <c r="H183" s="264">
        <f>+'TTA Pivot Table'!G$339</f>
        <v>0</v>
      </c>
      <c r="I183" s="265">
        <f>+'TTA Pivot Table'!G$341</f>
        <v>0</v>
      </c>
      <c r="J183" s="265">
        <f>+'TTA Pivot Table'!G$343</f>
        <v>0</v>
      </c>
      <c r="K183" s="264">
        <f>+'TTA Pivot Table'!G$345</f>
        <v>0</v>
      </c>
      <c r="L183" s="264">
        <f>+'TTA Pivot Table'!G$347</f>
        <v>0</v>
      </c>
      <c r="M183" s="266">
        <f>+'TTA Pivot Table'!G$349</f>
        <v>0</v>
      </c>
      <c r="N183" s="265">
        <f>+'TTA Pivot Table'!G$351</f>
        <v>0</v>
      </c>
      <c r="O183" s="136"/>
      <c r="P183" s="261">
        <f t="shared" si="9"/>
        <v>0</v>
      </c>
      <c r="Q183" s="251"/>
    </row>
    <row r="184" spans="1:17">
      <c r="A184" s="229" t="s">
        <v>946</v>
      </c>
      <c r="B184" s="264">
        <f>+'TTA Pivot Table'!G$359</f>
        <v>0</v>
      </c>
      <c r="C184" s="264">
        <f>+'TTA Pivot Table'!G$361</f>
        <v>0</v>
      </c>
      <c r="D184" s="264">
        <f>+'TTA Pivot Table'!G$363</f>
        <v>0</v>
      </c>
      <c r="E184" s="265">
        <f>+'TTA Pivot Table'!G$365</f>
        <v>0</v>
      </c>
      <c r="F184" s="265">
        <f>+'TTA Pivot Table'!G$367</f>
        <v>0</v>
      </c>
      <c r="G184" s="264">
        <f>+'TTA Pivot Table'!G$369</f>
        <v>0</v>
      </c>
      <c r="H184" s="264">
        <f>+'TTA Pivot Table'!G$371</f>
        <v>0</v>
      </c>
      <c r="I184" s="265">
        <f>+'TTA Pivot Table'!G$373</f>
        <v>0</v>
      </c>
      <c r="J184" s="265">
        <f>+'TTA Pivot Table'!G$375</f>
        <v>0</v>
      </c>
      <c r="K184" s="264">
        <f>+'TTA Pivot Table'!G$377</f>
        <v>0</v>
      </c>
      <c r="L184" s="264">
        <f>+'TTA Pivot Table'!G$379</f>
        <v>0</v>
      </c>
      <c r="M184" s="266">
        <f>+'TTA Pivot Table'!G$381</f>
        <v>0</v>
      </c>
      <c r="N184" s="265">
        <f>+'TTA Pivot Table'!G$383</f>
        <v>0</v>
      </c>
      <c r="O184" s="136"/>
      <c r="P184" s="261">
        <f t="shared" si="9"/>
        <v>0</v>
      </c>
    </row>
    <row r="185" spans="1:17">
      <c r="A185" s="229"/>
      <c r="B185" s="264"/>
      <c r="C185" s="264"/>
      <c r="D185" s="264"/>
      <c r="E185" s="265"/>
      <c r="F185" s="265"/>
      <c r="G185" s="264"/>
      <c r="H185" s="264"/>
      <c r="I185" s="265"/>
      <c r="J185" s="265"/>
      <c r="K185" s="264"/>
      <c r="L185" s="264"/>
      <c r="M185" s="266"/>
      <c r="N185" s="265"/>
      <c r="O185" s="136"/>
      <c r="P185" s="261"/>
    </row>
    <row r="186" spans="1:17">
      <c r="A186" s="229" t="s">
        <v>947</v>
      </c>
      <c r="B186" s="264">
        <f>+'TTA Pivot Table'!G$391</f>
        <v>0</v>
      </c>
      <c r="C186" s="264">
        <f>+'TTA Pivot Table'!G$393</f>
        <v>0</v>
      </c>
      <c r="D186" s="264">
        <f>+'TTA Pivot Table'!G$395</f>
        <v>0</v>
      </c>
      <c r="E186" s="265">
        <f>+'TTA Pivot Table'!G$397</f>
        <v>0</v>
      </c>
      <c r="F186" s="265">
        <f>+'TTA Pivot Table'!G$399</f>
        <v>0</v>
      </c>
      <c r="G186" s="264">
        <f>+'TTA Pivot Table'!G$401</f>
        <v>0</v>
      </c>
      <c r="H186" s="264">
        <f>+'TTA Pivot Table'!G$403</f>
        <v>0</v>
      </c>
      <c r="I186" s="265">
        <f>+'TTA Pivot Table'!G$405</f>
        <v>0</v>
      </c>
      <c r="J186" s="265">
        <f>+'TTA Pivot Table'!G$407</f>
        <v>0</v>
      </c>
      <c r="K186" s="264">
        <f>+'TTA Pivot Table'!G$409</f>
        <v>0</v>
      </c>
      <c r="L186" s="264">
        <f>+'TTA Pivot Table'!G$411</f>
        <v>0</v>
      </c>
      <c r="M186" s="266">
        <f>+'TTA Pivot Table'!G$413</f>
        <v>0</v>
      </c>
      <c r="N186" s="265">
        <f>+'TTA Pivot Table'!G$415</f>
        <v>0</v>
      </c>
      <c r="O186" s="136"/>
      <c r="P186" s="261">
        <f t="shared" si="9"/>
        <v>0</v>
      </c>
    </row>
    <row r="187" spans="1:17">
      <c r="A187" s="229" t="s">
        <v>948</v>
      </c>
      <c r="B187" s="264">
        <f>+'TTA Pivot Table'!G$423</f>
        <v>4</v>
      </c>
      <c r="C187" s="264">
        <f>+'TTA Pivot Table'!G$425</f>
        <v>3.9</v>
      </c>
      <c r="D187" s="264">
        <f>+'TTA Pivot Table'!G$427</f>
        <v>0</v>
      </c>
      <c r="E187" s="265">
        <f>+'TTA Pivot Table'!G$429</f>
        <v>3.9840579710144923</v>
      </c>
      <c r="F187" s="265">
        <f>+'TTA Pivot Table'!G$431</f>
        <v>4.2</v>
      </c>
      <c r="G187" s="264">
        <f>+'TTA Pivot Table'!G$433</f>
        <v>4.9000000000000004</v>
      </c>
      <c r="H187" s="264">
        <f>+'TTA Pivot Table'!G$435</f>
        <v>0</v>
      </c>
      <c r="I187" s="265">
        <f>+'TTA Pivot Table'!G$437</f>
        <v>4.2961832061068703</v>
      </c>
      <c r="J187" s="265">
        <f>+'TTA Pivot Table'!G$439</f>
        <v>3.5593406593406591</v>
      </c>
      <c r="K187" s="264">
        <f>+'TTA Pivot Table'!G$441</f>
        <v>3.8583941605839409</v>
      </c>
      <c r="L187" s="264">
        <f>+'TTA Pivot Table'!G$443</f>
        <v>0</v>
      </c>
      <c r="M187" s="266">
        <f>+'TTA Pivot Table'!G$445</f>
        <v>3.6877742946708465</v>
      </c>
      <c r="N187" s="265">
        <f>+'TTA Pivot Table'!G$447</f>
        <v>5.98</v>
      </c>
      <c r="O187" s="136"/>
      <c r="P187" s="261">
        <f t="shared" si="9"/>
        <v>-0.60840891143602382</v>
      </c>
    </row>
    <row r="188" spans="1:17">
      <c r="A188" s="229" t="s">
        <v>949</v>
      </c>
      <c r="B188" s="264">
        <f>+'TTA Pivot Table'!G$455</f>
        <v>4</v>
      </c>
      <c r="C188" s="264">
        <f>+'TTA Pivot Table'!G$457</f>
        <v>0</v>
      </c>
      <c r="D188" s="264">
        <f>+'TTA Pivot Table'!G$459</f>
        <v>0</v>
      </c>
      <c r="E188" s="265">
        <f>+'TTA Pivot Table'!G$461</f>
        <v>4</v>
      </c>
      <c r="F188" s="265">
        <f>+'TTA Pivot Table'!G$463</f>
        <v>4.3061272217025257</v>
      </c>
      <c r="G188" s="264">
        <f>+'TTA Pivot Table'!G$465</f>
        <v>5.0833333333333366</v>
      </c>
      <c r="H188" s="264">
        <f>+'TTA Pivot Table'!G$467</f>
        <v>0</v>
      </c>
      <c r="I188" s="265">
        <f>+'TTA Pivot Table'!G$469</f>
        <v>4.3314479638009047</v>
      </c>
      <c r="J188" s="265">
        <f>+'TTA Pivot Table'!G$471</f>
        <v>3.2011070110701136</v>
      </c>
      <c r="K188" s="264">
        <f>+'TTA Pivot Table'!G$473</f>
        <v>3.571428571428573</v>
      </c>
      <c r="L188" s="264">
        <f>+'TTA Pivot Table'!G$475</f>
        <v>0</v>
      </c>
      <c r="M188" s="266">
        <f>+'TTA Pivot Table'!G$477</f>
        <v>3.2612055641421978</v>
      </c>
      <c r="N188" s="265">
        <f>+'TTA Pivot Table'!G$479</f>
        <v>5.333333333333333</v>
      </c>
      <c r="O188" s="136"/>
      <c r="P188" s="261">
        <f t="shared" si="9"/>
        <v>-1.0702423996587069</v>
      </c>
    </row>
    <row r="189" spans="1:17">
      <c r="A189" s="238" t="s">
        <v>950</v>
      </c>
      <c r="B189" s="268">
        <f>+'TTA Pivot Table'!G$487</f>
        <v>4.1841059602649002</v>
      </c>
      <c r="C189" s="268">
        <f>+'TTA Pivot Table'!G$489</f>
        <v>0</v>
      </c>
      <c r="D189" s="268">
        <f>+'TTA Pivot Table'!G$491</f>
        <v>0</v>
      </c>
      <c r="E189" s="269">
        <f>+'TTA Pivot Table'!G$493</f>
        <v>4.1841059602649002</v>
      </c>
      <c r="F189" s="269">
        <f>+'TTA Pivot Table'!G$495</f>
        <v>5.153225806451613</v>
      </c>
      <c r="G189" s="268">
        <f>+'TTA Pivot Table'!G$497</f>
        <v>8.1545454545454543</v>
      </c>
      <c r="H189" s="268">
        <f>+'TTA Pivot Table'!G$499</f>
        <v>0</v>
      </c>
      <c r="I189" s="269">
        <f>+'TTA Pivot Table'!G$501</f>
        <v>5.2055467511885896</v>
      </c>
      <c r="J189" s="269">
        <f>+'TTA Pivot Table'!G$503</f>
        <v>3.942682926829268</v>
      </c>
      <c r="K189" s="268">
        <f>+'TTA Pivot Table'!G$505</f>
        <v>5.753968253968254</v>
      </c>
      <c r="L189" s="268">
        <f>+'TTA Pivot Table'!G$507</f>
        <v>0</v>
      </c>
      <c r="M189" s="270">
        <f>+'TTA Pivot Table'!G$509</f>
        <v>4.1482882882882883</v>
      </c>
      <c r="N189" s="269">
        <f>+'TTA Pivot Table'!G$511</f>
        <v>7.4885714285714275</v>
      </c>
      <c r="O189" s="136"/>
      <c r="P189" s="271">
        <f t="shared" si="9"/>
        <v>-1.0572584629003012</v>
      </c>
    </row>
    <row r="190" spans="1:17">
      <c r="A190" s="242" t="s">
        <v>951</v>
      </c>
      <c r="B190" s="242"/>
      <c r="C190" s="242"/>
      <c r="D190" s="242"/>
      <c r="E190" s="242"/>
      <c r="F190" s="243"/>
      <c r="G190" s="243"/>
      <c r="H190" s="243"/>
      <c r="I190" s="243"/>
      <c r="J190" s="243"/>
      <c r="K190" s="243"/>
      <c r="L190" s="243"/>
      <c r="M190" s="243"/>
      <c r="N190" s="243"/>
    </row>
    <row r="191" spans="1:17">
      <c r="A191" s="242"/>
      <c r="B191" s="273"/>
      <c r="C191" s="273"/>
      <c r="D191" s="273"/>
      <c r="E191" s="273"/>
      <c r="F191" s="273"/>
      <c r="G191" s="273"/>
      <c r="H191" s="273"/>
      <c r="I191" s="273"/>
      <c r="J191" s="273"/>
      <c r="K191" s="273"/>
      <c r="L191" s="273"/>
      <c r="M191" s="273"/>
      <c r="N191" s="273"/>
      <c r="O191" s="272"/>
    </row>
    <row r="192" spans="1:17">
      <c r="A192" s="242"/>
      <c r="B192" s="242"/>
      <c r="C192" s="242"/>
      <c r="D192" s="242"/>
      <c r="E192" s="242"/>
      <c r="F192" s="243"/>
      <c r="G192" s="243"/>
      <c r="H192" s="243"/>
      <c r="I192" s="243"/>
      <c r="J192" s="243"/>
      <c r="K192" s="243"/>
      <c r="L192" s="243"/>
      <c r="M192" s="243"/>
      <c r="N192" s="244" t="s">
        <v>1303</v>
      </c>
    </row>
    <row r="193" spans="1:16" ht="18">
      <c r="A193" s="205" t="s">
        <v>980</v>
      </c>
      <c r="B193" s="207"/>
      <c r="C193" s="207"/>
      <c r="D193" s="207"/>
      <c r="E193" s="207"/>
      <c r="F193" s="206"/>
      <c r="G193" s="206"/>
      <c r="H193" s="206"/>
      <c r="I193" s="207"/>
      <c r="J193" s="206"/>
      <c r="K193" s="206"/>
      <c r="L193" s="206"/>
      <c r="M193" s="207"/>
      <c r="N193" s="206"/>
      <c r="P193" s="255"/>
    </row>
    <row r="194" spans="1:16" ht="18">
      <c r="A194" s="205"/>
      <c r="B194" s="207"/>
      <c r="C194" s="207"/>
      <c r="D194" s="207"/>
      <c r="E194" s="207"/>
      <c r="F194" s="206"/>
      <c r="G194" s="206"/>
      <c r="H194" s="206"/>
      <c r="I194" s="207"/>
      <c r="J194" s="206"/>
      <c r="K194" s="206"/>
      <c r="L194" s="206"/>
      <c r="M194" s="207"/>
      <c r="N194" s="206"/>
      <c r="P194" s="255"/>
    </row>
    <row r="195" spans="1:16" ht="15.75">
      <c r="A195" s="208" t="s">
        <v>972</v>
      </c>
      <c r="B195" s="207"/>
      <c r="C195" s="207"/>
      <c r="D195" s="207"/>
      <c r="E195" s="207"/>
      <c r="F195" s="206"/>
      <c r="G195" s="206"/>
      <c r="H195" s="206"/>
      <c r="I195" s="207"/>
      <c r="J195" s="206"/>
      <c r="K195" s="206"/>
      <c r="L195" s="206"/>
      <c r="M195" s="207"/>
      <c r="N195" s="206"/>
      <c r="P195" s="255"/>
    </row>
    <row r="196" spans="1:16" ht="15.75">
      <c r="A196" s="208" t="s">
        <v>1290</v>
      </c>
      <c r="B196" s="207"/>
      <c r="C196" s="207"/>
      <c r="D196" s="207"/>
      <c r="E196" s="207"/>
      <c r="F196" s="206"/>
      <c r="G196" s="206"/>
      <c r="H196" s="206"/>
      <c r="I196" s="207"/>
      <c r="J196" s="206"/>
      <c r="K196" s="206"/>
      <c r="L196" s="206"/>
      <c r="M196" s="207"/>
      <c r="N196" s="206"/>
      <c r="P196" s="255"/>
    </row>
    <row r="197" spans="1:16" ht="18" customHeight="1">
      <c r="A197" s="209"/>
      <c r="B197" s="209"/>
      <c r="C197" s="209"/>
      <c r="D197" s="209"/>
      <c r="E197" s="209"/>
      <c r="F197" s="210"/>
      <c r="G197" s="211"/>
      <c r="H197" s="211"/>
      <c r="I197" s="212"/>
      <c r="J197" s="212"/>
      <c r="K197" s="212"/>
      <c r="L197" s="212"/>
      <c r="M197" s="212"/>
      <c r="N197" s="212"/>
      <c r="O197" s="213"/>
      <c r="P197" s="255"/>
    </row>
    <row r="198" spans="1:16" ht="18" customHeight="1">
      <c r="A198" s="84"/>
      <c r="B198" s="214" t="s">
        <v>925</v>
      </c>
      <c r="C198" s="215"/>
      <c r="D198" s="215"/>
      <c r="E198" s="215"/>
      <c r="F198" s="215"/>
      <c r="G198" s="215"/>
      <c r="H198" s="215"/>
      <c r="I198" s="216"/>
      <c r="J198" s="217" t="s">
        <v>10</v>
      </c>
      <c r="K198" s="218"/>
      <c r="L198" s="218"/>
      <c r="M198" s="219"/>
      <c r="N198" s="653" t="s">
        <v>926</v>
      </c>
      <c r="O198" s="232"/>
      <c r="P198" s="255"/>
    </row>
    <row r="199" spans="1:16" ht="39.75" customHeight="1">
      <c r="A199" s="220"/>
      <c r="B199" s="215" t="s">
        <v>927</v>
      </c>
      <c r="C199" s="215"/>
      <c r="D199" s="215"/>
      <c r="E199" s="221"/>
      <c r="F199" s="222" t="s">
        <v>928</v>
      </c>
      <c r="G199" s="215"/>
      <c r="H199" s="215"/>
      <c r="I199" s="216"/>
      <c r="J199" s="223" t="s">
        <v>929</v>
      </c>
      <c r="K199" s="215"/>
      <c r="L199" s="215"/>
      <c r="M199" s="216"/>
      <c r="N199" s="654"/>
      <c r="O199" s="232"/>
      <c r="P199" s="255"/>
    </row>
    <row r="200" spans="1:16" ht="26.25" customHeight="1">
      <c r="A200" s="209"/>
      <c r="B200" s="224" t="s">
        <v>930</v>
      </c>
      <c r="C200" s="224" t="s">
        <v>931</v>
      </c>
      <c r="D200" s="224" t="s">
        <v>932</v>
      </c>
      <c r="E200" s="225" t="s">
        <v>933</v>
      </c>
      <c r="F200" s="225" t="s">
        <v>930</v>
      </c>
      <c r="G200" s="224" t="s">
        <v>931</v>
      </c>
      <c r="H200" s="224" t="s">
        <v>932</v>
      </c>
      <c r="I200" s="225" t="s">
        <v>933</v>
      </c>
      <c r="J200" s="226" t="s">
        <v>930</v>
      </c>
      <c r="K200" s="227" t="s">
        <v>931</v>
      </c>
      <c r="L200" s="228" t="s">
        <v>932</v>
      </c>
      <c r="M200" s="226" t="s">
        <v>933</v>
      </c>
      <c r="N200" s="655"/>
      <c r="O200" s="232"/>
      <c r="P200" s="255" t="s">
        <v>973</v>
      </c>
    </row>
    <row r="201" spans="1:16" hidden="1">
      <c r="A201" s="229" t="s">
        <v>934</v>
      </c>
      <c r="B201" s="229"/>
      <c r="C201" s="229"/>
      <c r="D201" s="229"/>
      <c r="E201" s="229"/>
      <c r="F201" s="274">
        <f>'TTA Pivot Table'!H$230</f>
        <v>0</v>
      </c>
      <c r="G201" s="274">
        <f>'TTA Pivot Table'!H$231</f>
        <v>0</v>
      </c>
      <c r="H201" s="274">
        <f>'TTA Pivot Table'!H$232</f>
        <v>0</v>
      </c>
      <c r="I201" s="275">
        <f>'TTA Pivot Table'!H$233</f>
        <v>0</v>
      </c>
      <c r="J201" s="275">
        <f>'TTA Pivot Table'!H$234</f>
        <v>0</v>
      </c>
      <c r="K201" s="274">
        <f>'TTA Pivot Table'!H$235</f>
        <v>0</v>
      </c>
      <c r="L201" s="274">
        <f>'TTA Pivot Table'!H$236</f>
        <v>0</v>
      </c>
      <c r="M201" s="276">
        <f>'TTA Pivot Table'!H$237</f>
        <v>0</v>
      </c>
      <c r="N201" s="275">
        <f>'TTA Pivot Table'!H$238</f>
        <v>0</v>
      </c>
      <c r="O201" s="136"/>
      <c r="P201" s="261">
        <f>+M201-I201</f>
        <v>0</v>
      </c>
    </row>
    <row r="202" spans="1:16" ht="15.75" hidden="1">
      <c r="A202" s="229"/>
      <c r="B202" s="229"/>
      <c r="C202" s="229"/>
      <c r="D202" s="229"/>
      <c r="E202" s="229"/>
      <c r="F202" s="136"/>
      <c r="G202" s="136"/>
      <c r="H202" s="136"/>
      <c r="I202" s="262"/>
      <c r="J202" s="262"/>
      <c r="K202" s="136"/>
      <c r="L202" s="136"/>
      <c r="M202" s="263"/>
      <c r="N202" s="262"/>
      <c r="O202" s="136"/>
      <c r="P202" s="232">
        <f t="shared" ref="P202" si="10">+I202-M202</f>
        <v>0</v>
      </c>
    </row>
    <row r="203" spans="1:16">
      <c r="A203" s="229" t="s">
        <v>935</v>
      </c>
      <c r="B203" s="264">
        <f>+'TTA Pivot Table'!H$7</f>
        <v>0</v>
      </c>
      <c r="C203" s="264">
        <f>+'TTA Pivot Table'!H$9</f>
        <v>0</v>
      </c>
      <c r="D203" s="264">
        <f>+'TTA Pivot Table'!H$11</f>
        <v>0</v>
      </c>
      <c r="E203" s="265">
        <f>+'TTA Pivot Table'!H$13</f>
        <v>0</v>
      </c>
      <c r="F203" s="265">
        <f>+'TTA Pivot Table'!H$15</f>
        <v>0</v>
      </c>
      <c r="G203" s="264">
        <f>+'TTA Pivot Table'!H$17</f>
        <v>0</v>
      </c>
      <c r="H203" s="264">
        <f>+'TTA Pivot Table'!H$19</f>
        <v>0</v>
      </c>
      <c r="I203" s="265">
        <f>+'TTA Pivot Table'!H$21</f>
        <v>0</v>
      </c>
      <c r="J203" s="265">
        <f>+'TTA Pivot Table'!H$23</f>
        <v>0</v>
      </c>
      <c r="K203" s="264">
        <f>+'TTA Pivot Table'!H$25</f>
        <v>0</v>
      </c>
      <c r="L203" s="264">
        <f>+'TTA Pivot Table'!H$27</f>
        <v>0</v>
      </c>
      <c r="M203" s="266">
        <f>+'TTA Pivot Table'!H$29</f>
        <v>0</v>
      </c>
      <c r="N203" s="265">
        <f>+'TTA Pivot Table'!H$31</f>
        <v>0</v>
      </c>
      <c r="O203" s="136"/>
      <c r="P203" s="261">
        <f t="shared" ref="P203:P221" si="11">+M203-I203</f>
        <v>0</v>
      </c>
    </row>
    <row r="204" spans="1:16">
      <c r="A204" s="229" t="s">
        <v>936</v>
      </c>
      <c r="B204" s="264">
        <f>+'TTA Pivot Table'!H$39</f>
        <v>4.4414016489988253</v>
      </c>
      <c r="C204" s="264">
        <f>+'TTA Pivot Table'!H$41</f>
        <v>4.4515669515669529</v>
      </c>
      <c r="D204" s="264">
        <f>+'TTA Pivot Table'!H$43</f>
        <v>0</v>
      </c>
      <c r="E204" s="265">
        <f>+'TTA Pivot Table'!H$45</f>
        <v>4.4415082780467436</v>
      </c>
      <c r="F204" s="265">
        <f>+'TTA Pivot Table'!H$47</f>
        <v>6.1861445783132556</v>
      </c>
      <c r="G204" s="264">
        <f>+'TTA Pivot Table'!H$49</f>
        <v>14.277777777777786</v>
      </c>
      <c r="H204" s="264">
        <f>+'TTA Pivot Table'!H$51</f>
        <v>0</v>
      </c>
      <c r="I204" s="265">
        <f>+'TTA Pivot Table'!H$53</f>
        <v>6.5758792048929697</v>
      </c>
      <c r="J204" s="265">
        <f>+'TTA Pivot Table'!H$55</f>
        <v>3.6386883273164892</v>
      </c>
      <c r="K204" s="264">
        <f>+'TTA Pivot Table'!H$57</f>
        <v>4.6912280701754385</v>
      </c>
      <c r="L204" s="264">
        <f>+'TTA Pivot Table'!H$59</f>
        <v>0</v>
      </c>
      <c r="M204" s="266">
        <f>+'TTA Pivot Table'!H$61</f>
        <v>3.9074820788530489</v>
      </c>
      <c r="N204" s="265">
        <f>+'TTA Pivot Table'!H$63</f>
        <v>4.4236111111111072</v>
      </c>
      <c r="O204" s="136"/>
      <c r="P204" s="261">
        <f t="shared" si="11"/>
        <v>-2.6683971260399209</v>
      </c>
    </row>
    <row r="205" spans="1:16">
      <c r="A205" s="229" t="s">
        <v>937</v>
      </c>
      <c r="B205" s="264">
        <f>+'TTA Pivot Table'!H$71</f>
        <v>0</v>
      </c>
      <c r="C205" s="264">
        <f>+'TTA Pivot Table'!H$73</f>
        <v>0</v>
      </c>
      <c r="D205" s="264">
        <f>+'TTA Pivot Table'!H$75</f>
        <v>0</v>
      </c>
      <c r="E205" s="265">
        <f>+'TTA Pivot Table'!H$77</f>
        <v>0</v>
      </c>
      <c r="F205" s="265">
        <f>+'TTA Pivot Table'!H$79</f>
        <v>0</v>
      </c>
      <c r="G205" s="264">
        <f>+'TTA Pivot Table'!H$81</f>
        <v>0</v>
      </c>
      <c r="H205" s="264">
        <f>+'TTA Pivot Table'!H$83</f>
        <v>0</v>
      </c>
      <c r="I205" s="265">
        <f>+'TTA Pivot Table'!H$85</f>
        <v>0</v>
      </c>
      <c r="J205" s="265">
        <f>+'TTA Pivot Table'!H$87</f>
        <v>0</v>
      </c>
      <c r="K205" s="264">
        <f>+'TTA Pivot Table'!H$89</f>
        <v>0</v>
      </c>
      <c r="L205" s="264">
        <f>+'TTA Pivot Table'!H$91</f>
        <v>0</v>
      </c>
      <c r="M205" s="266">
        <f>+'TTA Pivot Table'!H$93</f>
        <v>0</v>
      </c>
      <c r="N205" s="265">
        <f>+'TTA Pivot Table'!H$95</f>
        <v>0</v>
      </c>
      <c r="O205" s="136"/>
      <c r="P205" s="261">
        <f t="shared" si="11"/>
        <v>0</v>
      </c>
    </row>
    <row r="206" spans="1:16">
      <c r="A206" s="229" t="s">
        <v>938</v>
      </c>
      <c r="B206" s="264">
        <f>+'TTA Pivot Table'!H$103</f>
        <v>0</v>
      </c>
      <c r="C206" s="264">
        <f>+'TTA Pivot Table'!H$105</f>
        <v>0</v>
      </c>
      <c r="D206" s="264">
        <f>+'TTA Pivot Table'!H$107</f>
        <v>0</v>
      </c>
      <c r="E206" s="265">
        <f>+'TTA Pivot Table'!H$109</f>
        <v>0</v>
      </c>
      <c r="F206" s="265">
        <f>+'TTA Pivot Table'!H$111</f>
        <v>0</v>
      </c>
      <c r="G206" s="264">
        <f>+'TTA Pivot Table'!H$113</f>
        <v>0</v>
      </c>
      <c r="H206" s="264">
        <f>+'TTA Pivot Table'!H$115</f>
        <v>0</v>
      </c>
      <c r="I206" s="265">
        <f>+'TTA Pivot Table'!H$117</f>
        <v>0</v>
      </c>
      <c r="J206" s="265">
        <f>+'TTA Pivot Table'!H$119</f>
        <v>0</v>
      </c>
      <c r="K206" s="264">
        <f>+'TTA Pivot Table'!H$121</f>
        <v>0</v>
      </c>
      <c r="L206" s="264">
        <f>+'TTA Pivot Table'!H$123</f>
        <v>0</v>
      </c>
      <c r="M206" s="266">
        <f>+'TTA Pivot Table'!H$125</f>
        <v>0</v>
      </c>
      <c r="N206" s="265">
        <f>+'TTA Pivot Table'!H$127</f>
        <v>0</v>
      </c>
      <c r="O206" s="136"/>
      <c r="P206" s="261">
        <f t="shared" si="11"/>
        <v>0</v>
      </c>
    </row>
    <row r="207" spans="1:16">
      <c r="A207" s="229"/>
      <c r="B207" s="264"/>
      <c r="C207" s="264"/>
      <c r="D207" s="264"/>
      <c r="E207" s="265"/>
      <c r="F207" s="265"/>
      <c r="G207" s="264"/>
      <c r="H207" s="264"/>
      <c r="I207" s="265"/>
      <c r="J207" s="265"/>
      <c r="K207" s="264"/>
      <c r="L207" s="264"/>
      <c r="M207" s="266"/>
      <c r="N207" s="265"/>
      <c r="O207" s="136"/>
      <c r="P207" s="261"/>
    </row>
    <row r="208" spans="1:16">
      <c r="A208" s="229" t="s">
        <v>939</v>
      </c>
      <c r="B208" s="264">
        <f>+'TTA Pivot Table'!H$135</f>
        <v>4.1509756097560979</v>
      </c>
      <c r="C208" s="264">
        <f>+'TTA Pivot Table'!H$137</f>
        <v>4.5</v>
      </c>
      <c r="D208" s="264">
        <f>+'TTA Pivot Table'!H$139</f>
        <v>0</v>
      </c>
      <c r="E208" s="265">
        <f>+'TTA Pivot Table'!H$141</f>
        <v>4.1987368421052631</v>
      </c>
      <c r="F208" s="265">
        <f>+'TTA Pivot Table'!H$143</f>
        <v>5.7565428109854597</v>
      </c>
      <c r="G208" s="264">
        <f>+'TTA Pivot Table'!H$145</f>
        <v>6.991929824561403</v>
      </c>
      <c r="H208" s="264">
        <f>+'TTA Pivot Table'!H$147</f>
        <v>0</v>
      </c>
      <c r="I208" s="265">
        <f>+'TTA Pivot Table'!H$149</f>
        <v>5.9064726756564934</v>
      </c>
      <c r="J208" s="265">
        <f>+'TTA Pivot Table'!H$151</f>
        <v>4.1953910614525141</v>
      </c>
      <c r="K208" s="264">
        <f>+'TTA Pivot Table'!H$153</f>
        <v>4.6684718498659521</v>
      </c>
      <c r="L208" s="264">
        <f>+'TTA Pivot Table'!H$155</f>
        <v>0</v>
      </c>
      <c r="M208" s="266">
        <f>+'TTA Pivot Table'!H$157</f>
        <v>4.3574288337924703</v>
      </c>
      <c r="N208" s="265">
        <f>+'TTA Pivot Table'!H$159</f>
        <v>0</v>
      </c>
      <c r="O208" s="136"/>
      <c r="P208" s="261">
        <f t="shared" si="11"/>
        <v>-1.5490438418640231</v>
      </c>
    </row>
    <row r="209" spans="1:17">
      <c r="A209" s="229" t="s">
        <v>940</v>
      </c>
      <c r="B209" s="264">
        <f>+'TTA Pivot Table'!H$167</f>
        <v>0</v>
      </c>
      <c r="C209" s="264">
        <f>+'TTA Pivot Table'!H$169</f>
        <v>0</v>
      </c>
      <c r="D209" s="264">
        <f>+'TTA Pivot Table'!H$171</f>
        <v>0</v>
      </c>
      <c r="E209" s="265">
        <f>+'TTA Pivot Table'!H$173</f>
        <v>0</v>
      </c>
      <c r="F209" s="265">
        <f>+'TTA Pivot Table'!H$175</f>
        <v>0</v>
      </c>
      <c r="G209" s="264">
        <f>+'TTA Pivot Table'!H$177</f>
        <v>0</v>
      </c>
      <c r="H209" s="264">
        <f>+'TTA Pivot Table'!H$179</f>
        <v>0</v>
      </c>
      <c r="I209" s="265">
        <f>+'TTA Pivot Table'!H$181</f>
        <v>0</v>
      </c>
      <c r="J209" s="265">
        <f>+'TTA Pivot Table'!H$183</f>
        <v>0</v>
      </c>
      <c r="K209" s="264">
        <f>+'TTA Pivot Table'!H$185</f>
        <v>0</v>
      </c>
      <c r="L209" s="264">
        <f>+'TTA Pivot Table'!H$187</f>
        <v>0</v>
      </c>
      <c r="M209" s="266">
        <f>+'TTA Pivot Table'!H$189</f>
        <v>0</v>
      </c>
      <c r="N209" s="265">
        <f>+'TTA Pivot Table'!H$191</f>
        <v>0</v>
      </c>
      <c r="O209" s="136"/>
      <c r="P209" s="261">
        <f t="shared" si="11"/>
        <v>0</v>
      </c>
    </row>
    <row r="210" spans="1:17">
      <c r="A210" s="229" t="s">
        <v>941</v>
      </c>
      <c r="B210" s="267">
        <f>+'TTA Pivot Table'!H$199</f>
        <v>4.8439843749999998</v>
      </c>
      <c r="C210" s="264">
        <f>+'TTA Pivot Table'!H$201</f>
        <v>0</v>
      </c>
      <c r="D210" s="264">
        <f>+'TTA Pivot Table'!H$203</f>
        <v>0</v>
      </c>
      <c r="E210" s="265">
        <f>+'TTA Pivot Table'!H$205</f>
        <v>4.8439843749999998</v>
      </c>
      <c r="F210" s="265">
        <f>+'TTA Pivot Table'!H$207</f>
        <v>6.5419152542372903</v>
      </c>
      <c r="G210" s="264">
        <f>+'TTA Pivot Table'!H$209</f>
        <v>8.62709090909091</v>
      </c>
      <c r="H210" s="264">
        <f>+'TTA Pivot Table'!H$211</f>
        <v>0</v>
      </c>
      <c r="I210" s="265">
        <f>+'TTA Pivot Table'!H$213</f>
        <v>6.8695857142857166</v>
      </c>
      <c r="J210" s="265">
        <f>+'TTA Pivot Table'!H$215</f>
        <v>3.2966770833333299</v>
      </c>
      <c r="K210" s="264">
        <f>+'TTA Pivot Table'!H$217</f>
        <v>3.91933628318584</v>
      </c>
      <c r="L210" s="264">
        <f>+'TTA Pivot Table'!H$219</f>
        <v>0</v>
      </c>
      <c r="M210" s="266">
        <f>+'TTA Pivot Table'!H$221</f>
        <v>3.527367213114752</v>
      </c>
      <c r="N210" s="265">
        <f>+'TTA Pivot Table'!H$223</f>
        <v>0</v>
      </c>
      <c r="O210" s="136"/>
      <c r="P210" s="261">
        <f t="shared" si="11"/>
        <v>-3.3422185011709646</v>
      </c>
    </row>
    <row r="211" spans="1:17">
      <c r="A211" s="229" t="s">
        <v>942</v>
      </c>
      <c r="B211" s="264">
        <f>+'TTA Pivot Table'!H$231</f>
        <v>0</v>
      </c>
      <c r="C211" s="264">
        <f>+'TTA Pivot Table'!H$233</f>
        <v>0</v>
      </c>
      <c r="D211" s="264">
        <f>+'TTA Pivot Table'!H$235</f>
        <v>0</v>
      </c>
      <c r="E211" s="265">
        <f>+'TTA Pivot Table'!H$237</f>
        <v>0</v>
      </c>
      <c r="F211" s="265">
        <f>+'TTA Pivot Table'!H$239</f>
        <v>0</v>
      </c>
      <c r="G211" s="264">
        <f>+'TTA Pivot Table'!H$241</f>
        <v>0</v>
      </c>
      <c r="H211" s="264">
        <f>+'TTA Pivot Table'!H$243</f>
        <v>0</v>
      </c>
      <c r="I211" s="265">
        <f>+'TTA Pivot Table'!H$245</f>
        <v>0</v>
      </c>
      <c r="J211" s="265">
        <f>+'TTA Pivot Table'!H$247</f>
        <v>0</v>
      </c>
      <c r="K211" s="264">
        <f>+'TTA Pivot Table'!H$249</f>
        <v>0</v>
      </c>
      <c r="L211" s="264">
        <f>+'TTA Pivot Table'!H$251</f>
        <v>0</v>
      </c>
      <c r="M211" s="266">
        <f>+'TTA Pivot Table'!H$253</f>
        <v>0</v>
      </c>
      <c r="N211" s="265">
        <f>+'TTA Pivot Table'!H$255</f>
        <v>0</v>
      </c>
      <c r="O211" s="136"/>
      <c r="P211" s="261">
        <f t="shared" si="11"/>
        <v>0</v>
      </c>
    </row>
    <row r="212" spans="1:17">
      <c r="A212" s="229"/>
      <c r="B212" s="264"/>
      <c r="C212" s="264"/>
      <c r="D212" s="264"/>
      <c r="E212" s="265"/>
      <c r="F212" s="265"/>
      <c r="G212" s="264"/>
      <c r="H212" s="264"/>
      <c r="I212" s="265"/>
      <c r="J212" s="265"/>
      <c r="K212" s="264"/>
      <c r="L212" s="264"/>
      <c r="M212" s="266"/>
      <c r="N212" s="265"/>
      <c r="O212" s="136"/>
      <c r="P212" s="261"/>
    </row>
    <row r="213" spans="1:17">
      <c r="A213" s="229" t="s">
        <v>943</v>
      </c>
      <c r="B213" s="264">
        <f>+'TTA Pivot Table'!H$263</f>
        <v>0</v>
      </c>
      <c r="C213" s="264">
        <f>+'TTA Pivot Table'!H$265</f>
        <v>0</v>
      </c>
      <c r="D213" s="264">
        <f>+'TTA Pivot Table'!H$267</f>
        <v>0</v>
      </c>
      <c r="E213" s="265">
        <f>+'TTA Pivot Table'!H$269</f>
        <v>0</v>
      </c>
      <c r="F213" s="265">
        <f>+'TTA Pivot Table'!H$271</f>
        <v>0</v>
      </c>
      <c r="G213" s="264">
        <f>+'TTA Pivot Table'!H$273</f>
        <v>0</v>
      </c>
      <c r="H213" s="264">
        <f>+'TTA Pivot Table'!H$275</f>
        <v>0</v>
      </c>
      <c r="I213" s="265">
        <f>+'TTA Pivot Table'!H$277</f>
        <v>0</v>
      </c>
      <c r="J213" s="265">
        <f>+'TTA Pivot Table'!H$279</f>
        <v>0</v>
      </c>
      <c r="K213" s="264">
        <f>+'TTA Pivot Table'!H$281</f>
        <v>0</v>
      </c>
      <c r="L213" s="264">
        <f>+'TTA Pivot Table'!H$283</f>
        <v>0</v>
      </c>
      <c r="M213" s="266">
        <f>+'TTA Pivot Table'!H$285</f>
        <v>0</v>
      </c>
      <c r="N213" s="265">
        <f>+'TTA Pivot Table'!H$287</f>
        <v>0</v>
      </c>
      <c r="O213" s="136"/>
      <c r="P213" s="261">
        <f t="shared" si="11"/>
        <v>0</v>
      </c>
    </row>
    <row r="214" spans="1:17">
      <c r="A214" s="229" t="s">
        <v>944</v>
      </c>
      <c r="B214" s="264">
        <f>+'TTA Pivot Table'!H$295</f>
        <v>0</v>
      </c>
      <c r="C214" s="264">
        <f>+'TTA Pivot Table'!H$297</f>
        <v>0</v>
      </c>
      <c r="D214" s="264">
        <f>+'TTA Pivot Table'!H$299</f>
        <v>0</v>
      </c>
      <c r="E214" s="265">
        <f>+'TTA Pivot Table'!H$301</f>
        <v>0</v>
      </c>
      <c r="F214" s="265">
        <f>+'TTA Pivot Table'!H$303</f>
        <v>4.5588946459412787</v>
      </c>
      <c r="G214" s="264">
        <f>+'TTA Pivot Table'!H$305</f>
        <v>6</v>
      </c>
      <c r="H214" s="264">
        <f>+'TTA Pivot Table'!H$307</f>
        <v>0</v>
      </c>
      <c r="I214" s="265">
        <f>+'TTA Pivot Table'!H$309</f>
        <v>4.5613793103448286</v>
      </c>
      <c r="J214" s="265">
        <f>+'TTA Pivot Table'!H$311</f>
        <v>3.3463917525773197</v>
      </c>
      <c r="K214" s="264">
        <f>+'TTA Pivot Table'!H$313</f>
        <v>4.2086956521739127</v>
      </c>
      <c r="L214" s="264">
        <f>+'TTA Pivot Table'!H$315</f>
        <v>0</v>
      </c>
      <c r="M214" s="266">
        <f>+'TTA Pivot Table'!H$317</f>
        <v>3.4377880184331797</v>
      </c>
      <c r="N214" s="265">
        <f>+'TTA Pivot Table'!H$319</f>
        <v>0</v>
      </c>
      <c r="O214" s="136"/>
      <c r="P214" s="261">
        <f t="shared" si="11"/>
        <v>-1.1235912919116489</v>
      </c>
    </row>
    <row r="215" spans="1:17">
      <c r="A215" s="229" t="s">
        <v>945</v>
      </c>
      <c r="B215" s="264">
        <f>+'TTA Pivot Table'!H$327</f>
        <v>0</v>
      </c>
      <c r="C215" s="264">
        <f>+'TTA Pivot Table'!H$329</f>
        <v>0</v>
      </c>
      <c r="D215" s="264">
        <f>+'TTA Pivot Table'!H$331</f>
        <v>0</v>
      </c>
      <c r="E215" s="265">
        <f>+'TTA Pivot Table'!H$333</f>
        <v>0</v>
      </c>
      <c r="F215" s="265">
        <f>+'TTA Pivot Table'!H$335</f>
        <v>0</v>
      </c>
      <c r="G215" s="264">
        <f>+'TTA Pivot Table'!H$337</f>
        <v>0</v>
      </c>
      <c r="H215" s="264">
        <f>+'TTA Pivot Table'!H$339</f>
        <v>0</v>
      </c>
      <c r="I215" s="265">
        <f>+'TTA Pivot Table'!H$341</f>
        <v>0</v>
      </c>
      <c r="J215" s="265">
        <f>+'TTA Pivot Table'!H$343</f>
        <v>0</v>
      </c>
      <c r="K215" s="264">
        <f>+'TTA Pivot Table'!H$345</f>
        <v>0</v>
      </c>
      <c r="L215" s="264">
        <f>+'TTA Pivot Table'!H$347</f>
        <v>0</v>
      </c>
      <c r="M215" s="266">
        <f>+'TTA Pivot Table'!H$349</f>
        <v>0</v>
      </c>
      <c r="N215" s="265">
        <f>+'TTA Pivot Table'!H$351</f>
        <v>0</v>
      </c>
      <c r="O215" s="136"/>
      <c r="P215" s="261">
        <f t="shared" si="11"/>
        <v>0</v>
      </c>
      <c r="Q215" s="251"/>
    </row>
    <row r="216" spans="1:17">
      <c r="A216" s="229" t="s">
        <v>946</v>
      </c>
      <c r="B216" s="264">
        <f>+'TTA Pivot Table'!H$359</f>
        <v>0</v>
      </c>
      <c r="C216" s="264">
        <f>+'TTA Pivot Table'!H$361</f>
        <v>0</v>
      </c>
      <c r="D216" s="264">
        <f>+'TTA Pivot Table'!H$363</f>
        <v>0</v>
      </c>
      <c r="E216" s="265">
        <f>+'TTA Pivot Table'!H$365</f>
        <v>0</v>
      </c>
      <c r="F216" s="265">
        <f>+'TTA Pivot Table'!H$367</f>
        <v>0</v>
      </c>
      <c r="G216" s="264">
        <f>+'TTA Pivot Table'!H$369</f>
        <v>0</v>
      </c>
      <c r="H216" s="264">
        <f>+'TTA Pivot Table'!H$371</f>
        <v>0</v>
      </c>
      <c r="I216" s="265">
        <f>+'TTA Pivot Table'!H$373</f>
        <v>0</v>
      </c>
      <c r="J216" s="265">
        <f>+'TTA Pivot Table'!H$375</f>
        <v>0</v>
      </c>
      <c r="K216" s="264">
        <f>+'TTA Pivot Table'!H$377</f>
        <v>0</v>
      </c>
      <c r="L216" s="264">
        <f>+'TTA Pivot Table'!H$379</f>
        <v>0</v>
      </c>
      <c r="M216" s="266">
        <f>+'TTA Pivot Table'!H$381</f>
        <v>0</v>
      </c>
      <c r="N216" s="265">
        <f>+'TTA Pivot Table'!H$383</f>
        <v>0</v>
      </c>
      <c r="O216" s="278"/>
      <c r="P216" s="261">
        <f t="shared" si="11"/>
        <v>0</v>
      </c>
    </row>
    <row r="217" spans="1:17">
      <c r="A217" s="229"/>
      <c r="B217" s="264"/>
      <c r="C217" s="264"/>
      <c r="D217" s="264"/>
      <c r="E217" s="265"/>
      <c r="F217" s="265"/>
      <c r="G217" s="264"/>
      <c r="H217" s="264"/>
      <c r="I217" s="265"/>
      <c r="J217" s="265"/>
      <c r="K217" s="264"/>
      <c r="L217" s="264"/>
      <c r="M217" s="266"/>
      <c r="N217" s="265"/>
      <c r="O217" s="136"/>
      <c r="P217" s="261"/>
    </row>
    <row r="218" spans="1:17">
      <c r="A218" s="229" t="s">
        <v>947</v>
      </c>
      <c r="B218" s="264">
        <f>+'TTA Pivot Table'!H$391</f>
        <v>0</v>
      </c>
      <c r="C218" s="264">
        <f>+'TTA Pivot Table'!H$393</f>
        <v>0</v>
      </c>
      <c r="D218" s="264">
        <f>+'TTA Pivot Table'!H$395</f>
        <v>0</v>
      </c>
      <c r="E218" s="265">
        <f>+'TTA Pivot Table'!H$397</f>
        <v>0</v>
      </c>
      <c r="F218" s="265">
        <f>+'TTA Pivot Table'!H$399</f>
        <v>0</v>
      </c>
      <c r="G218" s="264">
        <f>+'TTA Pivot Table'!H$401</f>
        <v>0</v>
      </c>
      <c r="H218" s="264">
        <f>+'TTA Pivot Table'!H$403</f>
        <v>0</v>
      </c>
      <c r="I218" s="265">
        <f>+'TTA Pivot Table'!H$405</f>
        <v>0</v>
      </c>
      <c r="J218" s="265">
        <f>+'TTA Pivot Table'!H$407</f>
        <v>0</v>
      </c>
      <c r="K218" s="264">
        <f>+'TTA Pivot Table'!H$409</f>
        <v>0</v>
      </c>
      <c r="L218" s="264">
        <f>+'TTA Pivot Table'!H$411</f>
        <v>0</v>
      </c>
      <c r="M218" s="266">
        <f>+'TTA Pivot Table'!H$413</f>
        <v>0</v>
      </c>
      <c r="N218" s="265">
        <f>+'TTA Pivot Table'!H$415</f>
        <v>0</v>
      </c>
      <c r="O218" s="136"/>
      <c r="P218" s="261">
        <f t="shared" si="11"/>
        <v>0</v>
      </c>
    </row>
    <row r="219" spans="1:17">
      <c r="A219" s="229" t="s">
        <v>948</v>
      </c>
      <c r="B219" s="264">
        <f>+'TTA Pivot Table'!H$423</f>
        <v>0</v>
      </c>
      <c r="C219" s="264">
        <f>+'TTA Pivot Table'!H$425</f>
        <v>0</v>
      </c>
      <c r="D219" s="264">
        <f>+'TTA Pivot Table'!H$427</f>
        <v>0</v>
      </c>
      <c r="E219" s="265">
        <f>+'TTA Pivot Table'!H$429</f>
        <v>0</v>
      </c>
      <c r="F219" s="265">
        <f>+'TTA Pivot Table'!H$431</f>
        <v>0</v>
      </c>
      <c r="G219" s="264">
        <f>+'TTA Pivot Table'!H$433</f>
        <v>0</v>
      </c>
      <c r="H219" s="264">
        <f>+'TTA Pivot Table'!H$435</f>
        <v>0</v>
      </c>
      <c r="I219" s="265">
        <f>+'TTA Pivot Table'!H$437</f>
        <v>0</v>
      </c>
      <c r="J219" s="265">
        <f>+'TTA Pivot Table'!H$439</f>
        <v>0</v>
      </c>
      <c r="K219" s="264">
        <f>+'TTA Pivot Table'!H$441</f>
        <v>0</v>
      </c>
      <c r="L219" s="264">
        <f>+'TTA Pivot Table'!H$443</f>
        <v>0</v>
      </c>
      <c r="M219" s="266">
        <f>+'TTA Pivot Table'!H$445</f>
        <v>0</v>
      </c>
      <c r="N219" s="265">
        <f>+'TTA Pivot Table'!H$447</f>
        <v>0</v>
      </c>
      <c r="O219" s="136"/>
      <c r="P219" s="261">
        <f t="shared" si="11"/>
        <v>0</v>
      </c>
    </row>
    <row r="220" spans="1:17">
      <c r="A220" s="229" t="s">
        <v>949</v>
      </c>
      <c r="B220" s="264">
        <f>+'TTA Pivot Table'!H$455</f>
        <v>0</v>
      </c>
      <c r="C220" s="264">
        <f>+'TTA Pivot Table'!H$457</f>
        <v>22</v>
      </c>
      <c r="D220" s="264">
        <f>+'TTA Pivot Table'!H$459</f>
        <v>0</v>
      </c>
      <c r="E220" s="265">
        <f>+'TTA Pivot Table'!H$461</f>
        <v>22</v>
      </c>
      <c r="F220" s="265">
        <f>+'TTA Pivot Table'!H$463</f>
        <v>4.5503875968992196</v>
      </c>
      <c r="G220" s="264">
        <f>+'TTA Pivot Table'!H$465</f>
        <v>4.5555555555555598</v>
      </c>
      <c r="H220" s="264">
        <f>+'TTA Pivot Table'!H$467</f>
        <v>0</v>
      </c>
      <c r="I220" s="265">
        <f>+'TTA Pivot Table'!H$469</f>
        <v>4.5510204081632617</v>
      </c>
      <c r="J220" s="265">
        <f>+'TTA Pivot Table'!H$471</f>
        <v>4.1470588235294104</v>
      </c>
      <c r="K220" s="264">
        <f>+'TTA Pivot Table'!H$473</f>
        <v>8.3333333333333304</v>
      </c>
      <c r="L220" s="264">
        <f>+'TTA Pivot Table'!H$475</f>
        <v>0</v>
      </c>
      <c r="M220" s="266">
        <f>+'TTA Pivot Table'!H$477</f>
        <v>4.379629629629628</v>
      </c>
      <c r="N220" s="265">
        <f>+'TTA Pivot Table'!H$479</f>
        <v>7.3703703703703702</v>
      </c>
      <c r="O220" s="136"/>
      <c r="P220" s="261">
        <f t="shared" si="11"/>
        <v>-0.17139077853363371</v>
      </c>
    </row>
    <row r="221" spans="1:17">
      <c r="A221" s="238" t="s">
        <v>950</v>
      </c>
      <c r="B221" s="268">
        <f>+'TTA Pivot Table'!H$487</f>
        <v>4.4382978723404261</v>
      </c>
      <c r="C221" s="268">
        <f>+'TTA Pivot Table'!H$489</f>
        <v>0</v>
      </c>
      <c r="D221" s="268">
        <f>+'TTA Pivot Table'!H$491</f>
        <v>0</v>
      </c>
      <c r="E221" s="269">
        <f>+'TTA Pivot Table'!H$493</f>
        <v>4.4382978723404261</v>
      </c>
      <c r="F221" s="269">
        <f>+'TTA Pivot Table'!H$495</f>
        <v>5.3390476190476184</v>
      </c>
      <c r="G221" s="268">
        <f>+'TTA Pivot Table'!H$497</f>
        <v>7.2749999999999995</v>
      </c>
      <c r="H221" s="268">
        <f>+'TTA Pivot Table'!H$499</f>
        <v>0</v>
      </c>
      <c r="I221" s="269">
        <f>+'TTA Pivot Table'!H$501</f>
        <v>5.4436936936936933</v>
      </c>
      <c r="J221" s="269">
        <f>+'TTA Pivot Table'!H$503</f>
        <v>4.3263803680981594</v>
      </c>
      <c r="K221" s="268">
        <f>+'TTA Pivot Table'!H$505</f>
        <v>4.9714285714285724</v>
      </c>
      <c r="L221" s="268">
        <f>+'TTA Pivot Table'!H$507</f>
        <v>0</v>
      </c>
      <c r="M221" s="270">
        <f>+'TTA Pivot Table'!H$509</f>
        <v>4.4209424083769635</v>
      </c>
      <c r="N221" s="269">
        <f>+'TTA Pivot Table'!H$511</f>
        <v>7.0200000000000005</v>
      </c>
      <c r="O221" s="136"/>
      <c r="P221" s="271">
        <f t="shared" si="11"/>
        <v>-1.0227512853167298</v>
      </c>
    </row>
    <row r="222" spans="1:17">
      <c r="A222" s="242" t="s">
        <v>951</v>
      </c>
      <c r="B222" s="242"/>
      <c r="C222" s="242"/>
      <c r="D222" s="242"/>
      <c r="E222" s="242"/>
      <c r="F222" s="243"/>
      <c r="G222" s="243"/>
      <c r="H222" s="243"/>
      <c r="I222" s="243"/>
      <c r="J222" s="243"/>
      <c r="K222" s="243"/>
      <c r="L222" s="243"/>
      <c r="M222" s="243"/>
      <c r="N222" s="243"/>
    </row>
    <row r="223" spans="1:17">
      <c r="A223" s="242"/>
      <c r="B223" s="273"/>
      <c r="C223" s="273"/>
      <c r="D223" s="273"/>
      <c r="E223" s="273"/>
      <c r="F223" s="273"/>
      <c r="G223" s="273"/>
      <c r="H223" s="273"/>
      <c r="I223" s="273"/>
      <c r="J223" s="273"/>
      <c r="K223" s="273"/>
      <c r="L223" s="273"/>
      <c r="M223" s="273"/>
      <c r="N223" s="273"/>
      <c r="O223" s="272"/>
    </row>
    <row r="224" spans="1:17">
      <c r="A224" s="242"/>
      <c r="B224" s="242"/>
      <c r="C224" s="242"/>
      <c r="D224" s="242"/>
      <c r="E224" s="242"/>
      <c r="F224" s="243"/>
      <c r="G224" s="243"/>
      <c r="H224" s="243"/>
      <c r="I224" s="243"/>
      <c r="J224" s="243"/>
      <c r="K224" s="243"/>
      <c r="L224" s="243"/>
      <c r="M224" s="243"/>
      <c r="N224" s="244" t="s">
        <v>1303</v>
      </c>
    </row>
    <row r="225" spans="1:16" ht="18">
      <c r="A225" s="205" t="s">
        <v>981</v>
      </c>
      <c r="B225" s="207"/>
      <c r="C225" s="207"/>
      <c r="D225" s="207"/>
      <c r="E225" s="207"/>
      <c r="F225" s="206"/>
      <c r="G225" s="206"/>
      <c r="H225" s="206"/>
      <c r="I225" s="207"/>
      <c r="J225" s="206"/>
      <c r="K225" s="206"/>
      <c r="L225" s="206"/>
      <c r="M225" s="207"/>
      <c r="N225" s="206"/>
      <c r="P225" s="255"/>
    </row>
    <row r="226" spans="1:16" ht="18">
      <c r="A226" s="205"/>
      <c r="B226" s="207"/>
      <c r="C226" s="207"/>
      <c r="D226" s="207"/>
      <c r="E226" s="207"/>
      <c r="F226" s="206"/>
      <c r="G226" s="206"/>
      <c r="H226" s="206"/>
      <c r="I226" s="207"/>
      <c r="J226" s="206"/>
      <c r="K226" s="206"/>
      <c r="L226" s="206"/>
      <c r="M226" s="207"/>
      <c r="N226" s="206"/>
      <c r="P226" s="255"/>
    </row>
    <row r="227" spans="1:16" ht="15.75">
      <c r="A227" s="208" t="s">
        <v>982</v>
      </c>
      <c r="B227" s="207"/>
      <c r="C227" s="207"/>
      <c r="D227" s="207"/>
      <c r="E227" s="207"/>
      <c r="F227" s="206"/>
      <c r="G227" s="206"/>
      <c r="H227" s="206"/>
      <c r="I227" s="207"/>
      <c r="J227" s="206"/>
      <c r="K227" s="206"/>
      <c r="L227" s="206"/>
      <c r="M227" s="207"/>
      <c r="N227" s="206"/>
      <c r="P227" s="255"/>
    </row>
    <row r="228" spans="1:16" ht="15.75">
      <c r="A228" s="208" t="s">
        <v>1291</v>
      </c>
      <c r="B228" s="207"/>
      <c r="C228" s="207"/>
      <c r="D228" s="207"/>
      <c r="E228" s="207"/>
      <c r="F228" s="206"/>
      <c r="G228" s="206"/>
      <c r="H228" s="206"/>
      <c r="I228" s="207"/>
      <c r="J228" s="206"/>
      <c r="K228" s="206"/>
      <c r="L228" s="206"/>
      <c r="M228" s="207"/>
      <c r="N228" s="206"/>
      <c r="P228" s="255"/>
    </row>
    <row r="229" spans="1:16" ht="18" customHeight="1">
      <c r="A229" s="209"/>
      <c r="B229" s="209"/>
      <c r="C229" s="209"/>
      <c r="D229" s="209"/>
      <c r="E229" s="209"/>
      <c r="F229" s="210"/>
      <c r="G229" s="211"/>
      <c r="H229" s="211"/>
      <c r="I229" s="212"/>
      <c r="J229" s="212"/>
      <c r="K229" s="212"/>
      <c r="L229" s="212"/>
      <c r="M229" s="212"/>
      <c r="N229" s="212"/>
      <c r="O229" s="213"/>
      <c r="P229" s="255"/>
    </row>
    <row r="230" spans="1:16" ht="18" customHeight="1">
      <c r="A230" s="84"/>
      <c r="B230" s="214" t="s">
        <v>925</v>
      </c>
      <c r="C230" s="215"/>
      <c r="D230" s="215"/>
      <c r="E230" s="215"/>
      <c r="F230" s="215"/>
      <c r="G230" s="215"/>
      <c r="H230" s="215"/>
      <c r="I230" s="216"/>
      <c r="J230" s="217" t="s">
        <v>10</v>
      </c>
      <c r="K230" s="218"/>
      <c r="L230" s="218"/>
      <c r="M230" s="219"/>
      <c r="N230" s="653" t="s">
        <v>926</v>
      </c>
      <c r="O230" s="232"/>
      <c r="P230" s="255"/>
    </row>
    <row r="231" spans="1:16" ht="43.5" customHeight="1">
      <c r="A231" s="220"/>
      <c r="B231" s="215" t="s">
        <v>927</v>
      </c>
      <c r="C231" s="215"/>
      <c r="D231" s="215"/>
      <c r="E231" s="221"/>
      <c r="F231" s="222" t="s">
        <v>928</v>
      </c>
      <c r="G231" s="215"/>
      <c r="H231" s="215"/>
      <c r="I231" s="216"/>
      <c r="J231" s="223" t="s">
        <v>929</v>
      </c>
      <c r="K231" s="215"/>
      <c r="L231" s="215"/>
      <c r="M231" s="216"/>
      <c r="N231" s="654"/>
      <c r="O231" s="232"/>
      <c r="P231" s="255"/>
    </row>
    <row r="232" spans="1:16" ht="30.75" customHeight="1">
      <c r="A232" s="209"/>
      <c r="B232" s="224" t="s">
        <v>930</v>
      </c>
      <c r="C232" s="224" t="s">
        <v>931</v>
      </c>
      <c r="D232" s="224" t="s">
        <v>932</v>
      </c>
      <c r="E232" s="225" t="s">
        <v>933</v>
      </c>
      <c r="F232" s="225" t="s">
        <v>930</v>
      </c>
      <c r="G232" s="224" t="s">
        <v>931</v>
      </c>
      <c r="H232" s="224" t="s">
        <v>932</v>
      </c>
      <c r="I232" s="225" t="s">
        <v>933</v>
      </c>
      <c r="J232" s="226" t="s">
        <v>930</v>
      </c>
      <c r="K232" s="227" t="s">
        <v>931</v>
      </c>
      <c r="L232" s="228" t="s">
        <v>932</v>
      </c>
      <c r="M232" s="226" t="s">
        <v>933</v>
      </c>
      <c r="N232" s="655"/>
      <c r="O232" s="232"/>
      <c r="P232" s="255" t="s">
        <v>973</v>
      </c>
    </row>
    <row r="233" spans="1:16" hidden="1">
      <c r="A233" s="229" t="s">
        <v>934</v>
      </c>
      <c r="B233" s="256">
        <f>+GETPIVOTDATA(" AvHS1stT-FT-TTA",'TTA Pivot Table'!$A$3,"Type2","Two-Year")</f>
        <v>3.0768944369196745</v>
      </c>
      <c r="C233" s="256">
        <f>+GETPIVOTDATA(" AvHS1stT-PT-TTA",'TTA Pivot Table'!$A$3,"Type2","Two-Year")</f>
        <v>3.6394551605573446</v>
      </c>
      <c r="D233" s="256">
        <f>+GETPIVOTDATA(" AvHS1stT-UNK-TTA",'TTA Pivot Table'!$A$3,"Type2","Two-Year")</f>
        <v>0.71484540420819487</v>
      </c>
      <c r="E233" s="257">
        <f>+GETPIVOTDATA(" AvHS1stT-TTA",'TTA Pivot Table'!$A$3,"Type2","Two-Year")</f>
        <v>3.1597863538805107</v>
      </c>
      <c r="F233" s="258">
        <f>+GETPIVOTDATA(" Av1stT-FT-TTA",'TTA Pivot Table'!$A$3,"Type2","Two-Year")</f>
        <v>4.03488276558262</v>
      </c>
      <c r="G233" s="259">
        <f>+GETPIVOTDATA(" Av1stT-PT-TTA",'TTA Pivot Table'!$A$3,"Type2","Two-Year")</f>
        <v>5.1196192206794526</v>
      </c>
      <c r="H233" s="259">
        <f>+GETPIVOTDATA(" Av1stT-UNK-TTA",'TTA Pivot Table'!$A$3,"Type2","Two-Year")</f>
        <v>0</v>
      </c>
      <c r="I233" s="258">
        <f>+GETPIVOTDATA(" Av1stT-TTA",'TTA Pivot Table'!$A$3,"Type2","Two-Year")</f>
        <v>4.4540875848970751</v>
      </c>
      <c r="J233" s="258">
        <f>+GETPIVOTDATA(" AvTRF-FT-TTA",'TTA Pivot Table'!$A$3,"Type2","Two-Year")</f>
        <v>3.4567521357602544</v>
      </c>
      <c r="K233" s="259">
        <f>+GETPIVOTDATA(" AvTRF-PT-TTA",'TTA Pivot Table'!$A$3,"Type2","Two-Year")</f>
        <v>3.9972858228038199</v>
      </c>
      <c r="L233" s="259">
        <f>+GETPIVOTDATA(" AvTRF-UNK-TTA",'TTA Pivot Table'!$A$3,"Type2","Two-Year")</f>
        <v>0</v>
      </c>
      <c r="M233" s="260">
        <f>+GETPIVOTDATA(" AvTRF-TTA",'TTA Pivot Table'!$A$3,"Type2","Two-Year")</f>
        <v>3.7462216006143092</v>
      </c>
      <c r="N233" s="258">
        <f>+GETPIVOTDATA(" AvUNK-TTA",'TTA Pivot Table'!$A$3,"Type2","Two-Year")</f>
        <v>3.4670453600721931</v>
      </c>
      <c r="O233" s="136"/>
      <c r="P233" s="261">
        <f>+M233-I233</f>
        <v>-0.70786598428276593</v>
      </c>
    </row>
    <row r="234" spans="1:16" ht="15.75" hidden="1">
      <c r="A234" s="229"/>
      <c r="B234" s="229"/>
      <c r="C234" s="229"/>
      <c r="D234" s="229"/>
      <c r="E234" s="229"/>
      <c r="F234" s="136"/>
      <c r="G234" s="136"/>
      <c r="H234" s="136"/>
      <c r="I234" s="262"/>
      <c r="J234" s="262"/>
      <c r="K234" s="136"/>
      <c r="L234" s="136"/>
      <c r="M234" s="263"/>
      <c r="N234" s="262"/>
      <c r="O234" s="136"/>
      <c r="P234" s="232">
        <f t="shared" ref="P234" si="12">+I234-M234</f>
        <v>0</v>
      </c>
    </row>
    <row r="235" spans="1:16">
      <c r="A235" s="229" t="s">
        <v>935</v>
      </c>
      <c r="B235" s="264">
        <f>+'TTA Pivot Table'!N$7</f>
        <v>0</v>
      </c>
      <c r="C235" s="264">
        <f>+'TTA Pivot Table'!N$9</f>
        <v>0</v>
      </c>
      <c r="D235" s="264">
        <f>+'TTA Pivot Table'!N$11</f>
        <v>0</v>
      </c>
      <c r="E235" s="265">
        <f>+'TTA Pivot Table'!N$13</f>
        <v>0</v>
      </c>
      <c r="F235" s="265">
        <f>+'TTA Pivot Table'!N$15</f>
        <v>0</v>
      </c>
      <c r="G235" s="264">
        <f>+'TTA Pivot Table'!N$17</f>
        <v>0</v>
      </c>
      <c r="H235" s="264">
        <f>+'TTA Pivot Table'!N$19</f>
        <v>0</v>
      </c>
      <c r="I235" s="265">
        <f>+'TTA Pivot Table'!N$21</f>
        <v>0</v>
      </c>
      <c r="J235" s="265">
        <f>+'TTA Pivot Table'!N$23</f>
        <v>0</v>
      </c>
      <c r="K235" s="264">
        <f>+'TTA Pivot Table'!N$25</f>
        <v>0</v>
      </c>
      <c r="L235" s="264">
        <f>+'TTA Pivot Table'!N$27</f>
        <v>0</v>
      </c>
      <c r="M235" s="266">
        <f>+'TTA Pivot Table'!N$29</f>
        <v>0</v>
      </c>
      <c r="N235" s="265">
        <f>+'TTA Pivot Table'!N$31</f>
        <v>0</v>
      </c>
      <c r="O235" s="136"/>
      <c r="P235" s="261">
        <f t="shared" ref="P235:P253" si="13">+M235-I235</f>
        <v>0</v>
      </c>
    </row>
    <row r="236" spans="1:16">
      <c r="A236" s="229" t="s">
        <v>936</v>
      </c>
      <c r="B236" s="264">
        <f>+'TTA Pivot Table'!N$39</f>
        <v>2.9770046600652078</v>
      </c>
      <c r="C236" s="264">
        <f>+'TTA Pivot Table'!N$41</f>
        <v>4.3973492063492063</v>
      </c>
      <c r="D236" s="264">
        <f>+'TTA Pivot Table'!N$43</f>
        <v>0</v>
      </c>
      <c r="E236" s="265">
        <f>+'TTA Pivot Table'!N$45</f>
        <v>3.2347804397900726</v>
      </c>
      <c r="F236" s="265">
        <f>+'TTA Pivot Table'!N$47</f>
        <v>5.277507531335683</v>
      </c>
      <c r="G236" s="264">
        <f>+'TTA Pivot Table'!N$49</f>
        <v>7.537832627374498</v>
      </c>
      <c r="H236" s="264">
        <f>+'TTA Pivot Table'!N$51</f>
        <v>0</v>
      </c>
      <c r="I236" s="265">
        <f>+'TTA Pivot Table'!N$53</f>
        <v>5.7438903993120203</v>
      </c>
      <c r="J236" s="265">
        <f>+'TTA Pivot Table'!N$55</f>
        <v>3.7675250854153624</v>
      </c>
      <c r="K236" s="264">
        <f>+'TTA Pivot Table'!N$57</f>
        <v>4.7126791286029741</v>
      </c>
      <c r="L236" s="264">
        <f>+'TTA Pivot Table'!N$59</f>
        <v>0</v>
      </c>
      <c r="M236" s="266">
        <f>+'TTA Pivot Table'!N$61</f>
        <v>4.1535250043654743</v>
      </c>
      <c r="N236" s="265">
        <f>+'TTA Pivot Table'!N$63</f>
        <v>5.4891503443528293</v>
      </c>
      <c r="O236" s="136"/>
      <c r="P236" s="261">
        <f t="shared" si="13"/>
        <v>-1.5903653949465459</v>
      </c>
    </row>
    <row r="237" spans="1:16">
      <c r="A237" s="229" t="s">
        <v>937</v>
      </c>
      <c r="B237" s="264">
        <f>+'TTA Pivot Table'!N$71</f>
        <v>0</v>
      </c>
      <c r="C237" s="264">
        <f>+'TTA Pivot Table'!N$73</f>
        <v>0</v>
      </c>
      <c r="D237" s="264">
        <f>+'TTA Pivot Table'!N$75</f>
        <v>0</v>
      </c>
      <c r="E237" s="265">
        <f>+'TTA Pivot Table'!N$77</f>
        <v>0</v>
      </c>
      <c r="F237" s="265">
        <f>+'TTA Pivot Table'!N$79</f>
        <v>0</v>
      </c>
      <c r="G237" s="264">
        <f>+'TTA Pivot Table'!N$81</f>
        <v>0</v>
      </c>
      <c r="H237" s="264">
        <f>+'TTA Pivot Table'!N$83</f>
        <v>0</v>
      </c>
      <c r="I237" s="265">
        <f>+'TTA Pivot Table'!N$85</f>
        <v>0</v>
      </c>
      <c r="J237" s="265">
        <f>+'TTA Pivot Table'!N$87</f>
        <v>0</v>
      </c>
      <c r="K237" s="264">
        <f>+'TTA Pivot Table'!N$89</f>
        <v>0</v>
      </c>
      <c r="L237" s="264">
        <f>+'TTA Pivot Table'!N$91</f>
        <v>0</v>
      </c>
      <c r="M237" s="266">
        <f>+'TTA Pivot Table'!N$93</f>
        <v>0</v>
      </c>
      <c r="N237" s="265">
        <f>+'TTA Pivot Table'!N$95</f>
        <v>0</v>
      </c>
      <c r="O237" s="136"/>
      <c r="P237" s="261">
        <f t="shared" si="13"/>
        <v>0</v>
      </c>
    </row>
    <row r="238" spans="1:16">
      <c r="A238" s="229" t="s">
        <v>938</v>
      </c>
      <c r="B238" s="264">
        <f>+'TTA Pivot Table'!N$103</f>
        <v>2.510743868026915</v>
      </c>
      <c r="C238" s="264">
        <f>+'TTA Pivot Table'!N$105</f>
        <v>2.7101744721689056</v>
      </c>
      <c r="D238" s="264">
        <f>+'TTA Pivot Table'!N$107</f>
        <v>0.70837820905686066</v>
      </c>
      <c r="E238" s="265">
        <f>+'TTA Pivot Table'!N$109</f>
        <v>2.0403496206522811</v>
      </c>
      <c r="F238" s="265">
        <f>+'TTA Pivot Table'!N$111</f>
        <v>3.8095099945054947</v>
      </c>
      <c r="G238" s="264">
        <f>+'TTA Pivot Table'!N$113</f>
        <v>4.8324240016947346</v>
      </c>
      <c r="H238" s="264">
        <f>+'TTA Pivot Table'!N$115</f>
        <v>5</v>
      </c>
      <c r="I238" s="265">
        <f>+'TTA Pivot Table'!N$117</f>
        <v>4.1589247123941835</v>
      </c>
      <c r="J238" s="265">
        <f>+'TTA Pivot Table'!N$119</f>
        <v>2.6594131044487423</v>
      </c>
      <c r="K238" s="264">
        <f>+'TTA Pivot Table'!N$121</f>
        <v>3.6905252862595423</v>
      </c>
      <c r="L238" s="264">
        <f>+'TTA Pivot Table'!N$123</f>
        <v>0</v>
      </c>
      <c r="M238" s="266">
        <f>+'TTA Pivot Table'!N$125</f>
        <v>3.1784359510086451</v>
      </c>
      <c r="N238" s="265">
        <f>+'TTA Pivot Table'!N$127</f>
        <v>4.3395189443753326</v>
      </c>
      <c r="O238" s="136"/>
      <c r="P238" s="261">
        <f t="shared" si="13"/>
        <v>-0.98048876138553842</v>
      </c>
    </row>
    <row r="239" spans="1:16">
      <c r="A239" s="229"/>
      <c r="B239" s="264"/>
      <c r="C239" s="264"/>
      <c r="D239" s="264"/>
      <c r="E239" s="265"/>
      <c r="F239" s="265"/>
      <c r="G239" s="264"/>
      <c r="H239" s="264"/>
      <c r="I239" s="265"/>
      <c r="J239" s="265"/>
      <c r="K239" s="264"/>
      <c r="L239" s="264"/>
      <c r="M239" s="266"/>
      <c r="N239" s="265"/>
      <c r="O239" s="136"/>
      <c r="P239" s="261"/>
    </row>
    <row r="240" spans="1:16">
      <c r="A240" s="229" t="s">
        <v>939</v>
      </c>
      <c r="B240" s="264">
        <f>+'TTA Pivot Table'!N$135</f>
        <v>2.7898333333333332</v>
      </c>
      <c r="C240" s="264">
        <f>+'TTA Pivot Table'!N$137</f>
        <v>2.3091176470588231</v>
      </c>
      <c r="D240" s="264">
        <f>+'TTA Pivot Table'!N$139</f>
        <v>0</v>
      </c>
      <c r="E240" s="265">
        <f>+'TTA Pivot Table'!N$141</f>
        <v>2.6159574468085109</v>
      </c>
      <c r="F240" s="265">
        <f>+'TTA Pivot Table'!N$143</f>
        <v>4.117079934747145</v>
      </c>
      <c r="G240" s="264">
        <f>+'TTA Pivot Table'!N$145</f>
        <v>5.2375362318840581</v>
      </c>
      <c r="H240" s="264">
        <f>+'TTA Pivot Table'!N$147</f>
        <v>0</v>
      </c>
      <c r="I240" s="265">
        <f>+'TTA Pivot Table'!N$149</f>
        <v>4.3999268292682929</v>
      </c>
      <c r="J240" s="265">
        <f>+'TTA Pivot Table'!N$151</f>
        <v>3.1111813186813189</v>
      </c>
      <c r="K240" s="264">
        <f>+'TTA Pivot Table'!N$153</f>
        <v>3.639003322259136</v>
      </c>
      <c r="L240" s="264">
        <f>+'TTA Pivot Table'!N$155</f>
        <v>0</v>
      </c>
      <c r="M240" s="266">
        <f>+'TTA Pivot Table'!N$157</f>
        <v>3.3500902255639096</v>
      </c>
      <c r="N240" s="265">
        <f>+'TTA Pivot Table'!N$159</f>
        <v>0</v>
      </c>
      <c r="O240" s="136"/>
      <c r="P240" s="261">
        <f t="shared" si="13"/>
        <v>-1.0498366037043834</v>
      </c>
    </row>
    <row r="241" spans="1:17">
      <c r="A241" s="229" t="s">
        <v>940</v>
      </c>
      <c r="B241" s="264">
        <f>+'TTA Pivot Table'!N$167</f>
        <v>3.5560753736192332</v>
      </c>
      <c r="C241" s="264">
        <f>+'TTA Pivot Table'!N$169</f>
        <v>3.9265822784810127</v>
      </c>
      <c r="D241" s="264">
        <f>+'TTA Pivot Table'!N$171</f>
        <v>0</v>
      </c>
      <c r="E241" s="265">
        <f>+'TTA Pivot Table'!N$173</f>
        <v>3.6317476732161325</v>
      </c>
      <c r="F241" s="265">
        <f>+'TTA Pivot Table'!N$175</f>
        <v>4.4782218230803768</v>
      </c>
      <c r="G241" s="264">
        <f>+'TTA Pivot Table'!N$177</f>
        <v>5.737211634904714</v>
      </c>
      <c r="H241" s="264">
        <f>+'TTA Pivot Table'!N$179</f>
        <v>0</v>
      </c>
      <c r="I241" s="265">
        <f>+'TTA Pivot Table'!N$181</f>
        <v>4.8675558312655083</v>
      </c>
      <c r="J241" s="265">
        <f>+'TTA Pivot Table'!N$183</f>
        <v>5.4228694714131604</v>
      </c>
      <c r="K241" s="264">
        <f>+'TTA Pivot Table'!N$185</f>
        <v>5.0719822812846065</v>
      </c>
      <c r="L241" s="264">
        <f>+'TTA Pivot Table'!N$187</f>
        <v>0</v>
      </c>
      <c r="M241" s="266">
        <f>+'TTA Pivot Table'!N$189</f>
        <v>5.3079434167573449</v>
      </c>
      <c r="N241" s="265">
        <f>+'TTA Pivot Table'!N$191</f>
        <v>4.9646017699115044</v>
      </c>
      <c r="O241" s="136"/>
      <c r="P241" s="261">
        <f t="shared" si="13"/>
        <v>0.44038758549183665</v>
      </c>
    </row>
    <row r="242" spans="1:17">
      <c r="A242" s="229" t="s">
        <v>941</v>
      </c>
      <c r="B242" s="267">
        <f>+'TTA Pivot Table'!N$199</f>
        <v>3.8163389830508452</v>
      </c>
      <c r="C242" s="264">
        <f>+'TTA Pivot Table'!N$201</f>
        <v>4.8957894736842116</v>
      </c>
      <c r="D242" s="264">
        <f>+'TTA Pivot Table'!N$203</f>
        <v>0</v>
      </c>
      <c r="E242" s="265">
        <f>+'TTA Pivot Table'!N$205</f>
        <v>3.9660437956204366</v>
      </c>
      <c r="F242" s="265">
        <f>+'TTA Pivot Table'!N$207</f>
        <v>5.3790610756608945</v>
      </c>
      <c r="G242" s="264">
        <f>+'TTA Pivot Table'!N$209</f>
        <v>6.6559969604863243</v>
      </c>
      <c r="H242" s="264">
        <f>+'TTA Pivot Table'!N$211</f>
        <v>0</v>
      </c>
      <c r="I242" s="265">
        <f>+'TTA Pivot Table'!N$213</f>
        <v>5.6736697054698473</v>
      </c>
      <c r="J242" s="265">
        <f>+'TTA Pivot Table'!N$215</f>
        <v>4.0748738033072209</v>
      </c>
      <c r="K242" s="264">
        <f>+'TTA Pivot Table'!N$217</f>
        <v>4.4360671350507417</v>
      </c>
      <c r="L242" s="264">
        <f>+'TTA Pivot Table'!N$219</f>
        <v>0</v>
      </c>
      <c r="M242" s="266">
        <f>+'TTA Pivot Table'!N$221</f>
        <v>4.265280658436212</v>
      </c>
      <c r="N242" s="265">
        <f>+'TTA Pivot Table'!N$223</f>
        <v>0</v>
      </c>
      <c r="O242" s="136"/>
      <c r="P242" s="261">
        <f t="shared" si="13"/>
        <v>-1.4083890470336353</v>
      </c>
    </row>
    <row r="243" spans="1:17">
      <c r="A243" s="229" t="s">
        <v>942</v>
      </c>
      <c r="B243" s="264">
        <f>+'TTA Pivot Table'!N$231</f>
        <v>0</v>
      </c>
      <c r="C243" s="264">
        <f>+'TTA Pivot Table'!N$233</f>
        <v>0</v>
      </c>
      <c r="D243" s="264">
        <f>+'TTA Pivot Table'!N$235</f>
        <v>0</v>
      </c>
      <c r="E243" s="265">
        <f>+'TTA Pivot Table'!N$237</f>
        <v>0</v>
      </c>
      <c r="F243" s="265">
        <f>+'TTA Pivot Table'!N$239</f>
        <v>0</v>
      </c>
      <c r="G243" s="264">
        <f>+'TTA Pivot Table'!N$241</f>
        <v>0</v>
      </c>
      <c r="H243" s="264">
        <f>+'TTA Pivot Table'!N$243</f>
        <v>0</v>
      </c>
      <c r="I243" s="265">
        <f>+'TTA Pivot Table'!N$245</f>
        <v>0</v>
      </c>
      <c r="J243" s="265">
        <f>+'TTA Pivot Table'!N$247</f>
        <v>0</v>
      </c>
      <c r="K243" s="264">
        <f>+'TTA Pivot Table'!N$249</f>
        <v>0</v>
      </c>
      <c r="L243" s="264">
        <f>+'TTA Pivot Table'!N$251</f>
        <v>0</v>
      </c>
      <c r="M243" s="266">
        <f>+'TTA Pivot Table'!N$253</f>
        <v>0</v>
      </c>
      <c r="N243" s="265">
        <f>+'TTA Pivot Table'!N$255</f>
        <v>0</v>
      </c>
      <c r="O243" s="136"/>
      <c r="P243" s="261">
        <f t="shared" si="13"/>
        <v>0</v>
      </c>
    </row>
    <row r="244" spans="1:17">
      <c r="A244" s="229"/>
      <c r="B244" s="264"/>
      <c r="C244" s="264"/>
      <c r="D244" s="264"/>
      <c r="E244" s="265"/>
      <c r="F244" s="265"/>
      <c r="G244" s="264"/>
      <c r="H244" s="264"/>
      <c r="I244" s="265"/>
      <c r="J244" s="265"/>
      <c r="K244" s="264"/>
      <c r="L244" s="264"/>
      <c r="M244" s="266"/>
      <c r="N244" s="265"/>
      <c r="O244" s="136"/>
      <c r="P244" s="261"/>
    </row>
    <row r="245" spans="1:17">
      <c r="A245" s="229" t="s">
        <v>943</v>
      </c>
      <c r="B245" s="264">
        <f>+'TTA Pivot Table'!N$263</f>
        <v>3.6750212109525644</v>
      </c>
      <c r="C245" s="264">
        <f>+'TTA Pivot Table'!N$265</f>
        <v>4.3585430463576165</v>
      </c>
      <c r="D245" s="264">
        <f>+'TTA Pivot Table'!N$267</f>
        <v>0</v>
      </c>
      <c r="E245" s="265">
        <f>+'TTA Pivot Table'!N$269</f>
        <v>3.7126348396501463</v>
      </c>
      <c r="F245" s="265">
        <f>+'TTA Pivot Table'!N$271</f>
        <v>3.7743223515486282</v>
      </c>
      <c r="G245" s="264">
        <f>+'TTA Pivot Table'!N$273</f>
        <v>5.6026198083067085</v>
      </c>
      <c r="H245" s="264">
        <f>+'TTA Pivot Table'!N$275</f>
        <v>0</v>
      </c>
      <c r="I245" s="265">
        <f>+'TTA Pivot Table'!N$277</f>
        <v>3.8806503158677064</v>
      </c>
      <c r="J245" s="265">
        <f>+'TTA Pivot Table'!N$279</f>
        <v>3.2364368770764118</v>
      </c>
      <c r="K245" s="264">
        <f>+'TTA Pivot Table'!N$281</f>
        <v>4.7796630727762794</v>
      </c>
      <c r="L245" s="264">
        <f>+'TTA Pivot Table'!N$283</f>
        <v>0</v>
      </c>
      <c r="M245" s="266">
        <f>+'TTA Pivot Table'!N$285</f>
        <v>3.5999523809523812</v>
      </c>
      <c r="N245" s="265">
        <f>+'TTA Pivot Table'!N$287</f>
        <v>6.5410517928286858</v>
      </c>
      <c r="O245" s="136"/>
      <c r="P245" s="261">
        <f t="shared" si="13"/>
        <v>-0.28069793491532513</v>
      </c>
    </row>
    <row r="246" spans="1:17">
      <c r="A246" s="229" t="s">
        <v>944</v>
      </c>
      <c r="B246" s="264">
        <f>+'TTA Pivot Table'!N$295</f>
        <v>2.1931538006644957</v>
      </c>
      <c r="C246" s="264">
        <f>+'TTA Pivot Table'!N$297</f>
        <v>4.1497844773621893</v>
      </c>
      <c r="D246" s="264">
        <f>+'TTA Pivot Table'!N$299</f>
        <v>0</v>
      </c>
      <c r="E246" s="265">
        <f>+'TTA Pivot Table'!N$301</f>
        <v>3.978020047051142</v>
      </c>
      <c r="F246" s="265">
        <f>+'TTA Pivot Table'!N$303</f>
        <v>3.8899132499852258</v>
      </c>
      <c r="G246" s="264">
        <f>+'TTA Pivot Table'!N$305</f>
        <v>5.2431956661366623</v>
      </c>
      <c r="H246" s="264">
        <f>+'TTA Pivot Table'!N$307</f>
        <v>0</v>
      </c>
      <c r="I246" s="265">
        <f>+'TTA Pivot Table'!N$309</f>
        <v>4.4772812037278973</v>
      </c>
      <c r="J246" s="265">
        <f>+'TTA Pivot Table'!N$311</f>
        <v>2.9083860820560821</v>
      </c>
      <c r="K246" s="264">
        <f>+'TTA Pivot Table'!N$313</f>
        <v>3.3854216049378545</v>
      </c>
      <c r="L246" s="264">
        <f>+'TTA Pivot Table'!N$315</f>
        <v>0</v>
      </c>
      <c r="M246" s="266">
        <f>+'TTA Pivot Table'!N$317</f>
        <v>3.1613492853870508</v>
      </c>
      <c r="N246" s="265">
        <f>+'TTA Pivot Table'!N$319</f>
        <v>0</v>
      </c>
      <c r="O246" s="136"/>
      <c r="P246" s="261">
        <f t="shared" si="13"/>
        <v>-1.3159319183408464</v>
      </c>
    </row>
    <row r="247" spans="1:17">
      <c r="A247" s="229" t="s">
        <v>945</v>
      </c>
      <c r="B247" s="264">
        <f>+'TTA Pivot Table'!N$327</f>
        <v>0</v>
      </c>
      <c r="C247" s="264">
        <f>+'TTA Pivot Table'!N$329</f>
        <v>0</v>
      </c>
      <c r="D247" s="264">
        <f>+'TTA Pivot Table'!N$331</f>
        <v>0</v>
      </c>
      <c r="E247" s="265">
        <f>+'TTA Pivot Table'!N$333</f>
        <v>0</v>
      </c>
      <c r="F247" s="265">
        <f>+'TTA Pivot Table'!N$335</f>
        <v>0</v>
      </c>
      <c r="G247" s="264">
        <f>+'TTA Pivot Table'!N$337</f>
        <v>0</v>
      </c>
      <c r="H247" s="264">
        <f>+'TTA Pivot Table'!N$339</f>
        <v>0</v>
      </c>
      <c r="I247" s="265">
        <f>+'TTA Pivot Table'!N$341</f>
        <v>0</v>
      </c>
      <c r="J247" s="265">
        <f>+'TTA Pivot Table'!N$343</f>
        <v>0</v>
      </c>
      <c r="K247" s="264">
        <f>+'TTA Pivot Table'!N$345</f>
        <v>0</v>
      </c>
      <c r="L247" s="264">
        <f>+'TTA Pivot Table'!N$347</f>
        <v>0</v>
      </c>
      <c r="M247" s="266">
        <f>+'TTA Pivot Table'!N$349</f>
        <v>0</v>
      </c>
      <c r="N247" s="265">
        <f>+'TTA Pivot Table'!N$351</f>
        <v>0</v>
      </c>
      <c r="O247" s="136"/>
      <c r="P247" s="261">
        <f t="shared" si="13"/>
        <v>0</v>
      </c>
      <c r="Q247" s="251"/>
    </row>
    <row r="248" spans="1:17">
      <c r="A248" s="229" t="s">
        <v>946</v>
      </c>
      <c r="B248" s="264">
        <f>+'TTA Pivot Table'!N$359</f>
        <v>0</v>
      </c>
      <c r="C248" s="264">
        <f>+'TTA Pivot Table'!N$361</f>
        <v>0</v>
      </c>
      <c r="D248" s="264">
        <f>+'TTA Pivot Table'!N$363</f>
        <v>0</v>
      </c>
      <c r="E248" s="265">
        <f>+'TTA Pivot Table'!N$365</f>
        <v>0</v>
      </c>
      <c r="F248" s="265">
        <f>+'TTA Pivot Table'!N$367</f>
        <v>0</v>
      </c>
      <c r="G248" s="264">
        <f>+'TTA Pivot Table'!N$369</f>
        <v>0</v>
      </c>
      <c r="H248" s="264">
        <f>+'TTA Pivot Table'!N$371</f>
        <v>0</v>
      </c>
      <c r="I248" s="265">
        <f>+'TTA Pivot Table'!N$373</f>
        <v>0</v>
      </c>
      <c r="J248" s="265">
        <f>+'TTA Pivot Table'!N$375</f>
        <v>0</v>
      </c>
      <c r="K248" s="264">
        <f>+'TTA Pivot Table'!N$377</f>
        <v>0</v>
      </c>
      <c r="L248" s="264">
        <f>+'TTA Pivot Table'!N$379</f>
        <v>0</v>
      </c>
      <c r="M248" s="266">
        <f>+'TTA Pivot Table'!N$381</f>
        <v>0</v>
      </c>
      <c r="N248" s="265">
        <f>+'TTA Pivot Table'!N$383</f>
        <v>0</v>
      </c>
      <c r="O248" s="136"/>
      <c r="P248" s="261">
        <f t="shared" si="13"/>
        <v>0</v>
      </c>
    </row>
    <row r="249" spans="1:17">
      <c r="A249" s="229"/>
      <c r="B249" s="264"/>
      <c r="C249" s="264"/>
      <c r="D249" s="264"/>
      <c r="E249" s="265"/>
      <c r="F249" s="265"/>
      <c r="G249" s="264"/>
      <c r="H249" s="264"/>
      <c r="I249" s="265"/>
      <c r="J249" s="265"/>
      <c r="K249" s="264"/>
      <c r="L249" s="264"/>
      <c r="M249" s="266"/>
      <c r="N249" s="265"/>
      <c r="O249" s="136"/>
      <c r="P249" s="261"/>
    </row>
    <row r="250" spans="1:17">
      <c r="A250" s="229" t="s">
        <v>947</v>
      </c>
      <c r="B250" s="264">
        <f>+'TTA Pivot Table'!N$391</f>
        <v>2.0418295739348369</v>
      </c>
      <c r="C250" s="264">
        <f>+'TTA Pivot Table'!N$393</f>
        <v>4.3558000000000003</v>
      </c>
      <c r="D250" s="264">
        <f>+'TTA Pivot Table'!N$395</f>
        <v>0</v>
      </c>
      <c r="E250" s="265">
        <f>+'TTA Pivot Table'!N$397</f>
        <v>2.1256690821256039</v>
      </c>
      <c r="F250" s="265">
        <f>+'TTA Pivot Table'!N$399</f>
        <v>3.8226682302771851</v>
      </c>
      <c r="G250" s="264">
        <f>+'TTA Pivot Table'!N$401</f>
        <v>6.062353778751369</v>
      </c>
      <c r="H250" s="264">
        <f>+'TTA Pivot Table'!N$403</f>
        <v>0</v>
      </c>
      <c r="I250" s="265">
        <f>+'TTA Pivot Table'!N$405</f>
        <v>4.187621452793147</v>
      </c>
      <c r="J250" s="265">
        <f>+'TTA Pivot Table'!N$407</f>
        <v>7.5176440217391312</v>
      </c>
      <c r="K250" s="264">
        <f>+'TTA Pivot Table'!N$409</f>
        <v>10.471683956574187</v>
      </c>
      <c r="L250" s="264">
        <f>+'TTA Pivot Table'!N$411</f>
        <v>0</v>
      </c>
      <c r="M250" s="266">
        <f>+'TTA Pivot Table'!N$413</f>
        <v>9.0824357827476039</v>
      </c>
      <c r="N250" s="265">
        <f>+'TTA Pivot Table'!N$415</f>
        <v>0</v>
      </c>
      <c r="O250" s="136"/>
      <c r="P250" s="261">
        <f t="shared" si="13"/>
        <v>4.8948143299544569</v>
      </c>
    </row>
    <row r="251" spans="1:17">
      <c r="A251" s="229" t="s">
        <v>948</v>
      </c>
      <c r="B251" s="264">
        <f>+'TTA Pivot Table'!N$423</f>
        <v>3.201567917985829</v>
      </c>
      <c r="C251" s="264">
        <f>+'TTA Pivot Table'!N$425</f>
        <v>3.1717402780221722</v>
      </c>
      <c r="D251" s="264">
        <f>+'TTA Pivot Table'!N$427</f>
        <v>0</v>
      </c>
      <c r="E251" s="265">
        <f>+'TTA Pivot Table'!N$429</f>
        <v>3.1878044819746671</v>
      </c>
      <c r="F251" s="265">
        <f>+'TTA Pivot Table'!N$431</f>
        <v>4.1602936096718466</v>
      </c>
      <c r="G251" s="264">
        <f>+'TTA Pivot Table'!N$433</f>
        <v>4.7323893595592139</v>
      </c>
      <c r="H251" s="264">
        <f>+'TTA Pivot Table'!N$435</f>
        <v>0</v>
      </c>
      <c r="I251" s="265">
        <f>+'TTA Pivot Table'!N$437</f>
        <v>4.4422406493620255</v>
      </c>
      <c r="J251" s="265">
        <f>+'TTA Pivot Table'!N$439</f>
        <v>3.2587430389817027</v>
      </c>
      <c r="K251" s="264">
        <f>+'TTA Pivot Table'!N$441</f>
        <v>3.6749734715533426</v>
      </c>
      <c r="L251" s="264">
        <f>+'TTA Pivot Table'!N$443</f>
        <v>0</v>
      </c>
      <c r="M251" s="266">
        <f>+'TTA Pivot Table'!N$445</f>
        <v>3.5338422529132489</v>
      </c>
      <c r="N251" s="265">
        <f>+'TTA Pivot Table'!N$447</f>
        <v>3.3365677757744621</v>
      </c>
      <c r="O251" s="136"/>
      <c r="P251" s="261">
        <f t="shared" si="13"/>
        <v>-0.90839839644877651</v>
      </c>
    </row>
    <row r="252" spans="1:17">
      <c r="A252" s="229" t="s">
        <v>949</v>
      </c>
      <c r="B252" s="264">
        <f>+'TTA Pivot Table'!N$455</f>
        <v>3.0154307758251173</v>
      </c>
      <c r="C252" s="264">
        <f>+'TTA Pivot Table'!N$457</f>
        <v>4.227848101265824</v>
      </c>
      <c r="D252" s="264">
        <f>+'TTA Pivot Table'!N$459</f>
        <v>0</v>
      </c>
      <c r="E252" s="265">
        <f>+'TTA Pivot Table'!N$461</f>
        <v>3.3221261607428758</v>
      </c>
      <c r="F252" s="265">
        <f>+'TTA Pivot Table'!N$463</f>
        <v>4.0103480714957662</v>
      </c>
      <c r="G252" s="264">
        <f>+'TTA Pivot Table'!N$465</f>
        <v>6.3986794717887161</v>
      </c>
      <c r="H252" s="264">
        <f>+'TTA Pivot Table'!N$467</f>
        <v>0</v>
      </c>
      <c r="I252" s="265">
        <f>+'TTA Pivot Table'!N$469</f>
        <v>5.1921706071046687</v>
      </c>
      <c r="J252" s="265">
        <f>+'TTA Pivot Table'!N$471</f>
        <v>3.9715999999999991</v>
      </c>
      <c r="K252" s="264">
        <f>+'TTA Pivot Table'!N$473</f>
        <v>4.902982257455645</v>
      </c>
      <c r="L252" s="264">
        <f>+'TTA Pivot Table'!N$475</f>
        <v>0</v>
      </c>
      <c r="M252" s="266">
        <f>+'TTA Pivot Table'!N$477</f>
        <v>4.6043857399333161</v>
      </c>
      <c r="N252" s="265">
        <f>+'TTA Pivot Table'!N$479</f>
        <v>6.0093630935408102</v>
      </c>
      <c r="O252" s="136"/>
      <c r="P252" s="261">
        <f t="shared" si="13"/>
        <v>-0.58778486717135259</v>
      </c>
    </row>
    <row r="253" spans="1:17">
      <c r="A253" s="238" t="s">
        <v>950</v>
      </c>
      <c r="B253" s="268">
        <f>+'TTA Pivot Table'!N$487</f>
        <v>2.6300595238095239</v>
      </c>
      <c r="C253" s="268">
        <f>+'TTA Pivot Table'!N$489</f>
        <v>2.9120000000000004</v>
      </c>
      <c r="D253" s="268">
        <f>+'TTA Pivot Table'!N$491</f>
        <v>0</v>
      </c>
      <c r="E253" s="269">
        <f>+'TTA Pivot Table'!N$493</f>
        <v>2.6495844875346264</v>
      </c>
      <c r="F253" s="269">
        <f>+'TTA Pivot Table'!N$495</f>
        <v>4.7912743972445471</v>
      </c>
      <c r="G253" s="268">
        <f>+'TTA Pivot Table'!N$497</f>
        <v>5.98232044198895</v>
      </c>
      <c r="H253" s="268">
        <f>+'TTA Pivot Table'!N$499</f>
        <v>0</v>
      </c>
      <c r="I253" s="269">
        <f>+'TTA Pivot Table'!N$501</f>
        <v>4.996197718631179</v>
      </c>
      <c r="J253" s="269">
        <f>+'TTA Pivot Table'!N$503</f>
        <v>3.7998338870431887</v>
      </c>
      <c r="K253" s="268">
        <f>+'TTA Pivot Table'!N$505</f>
        <v>3.4784023668639046</v>
      </c>
      <c r="L253" s="268">
        <f>+'TTA Pivot Table'!N$507</f>
        <v>0</v>
      </c>
      <c r="M253" s="270">
        <f>+'TTA Pivot Table'!N$509</f>
        <v>3.684255319148936</v>
      </c>
      <c r="N253" s="269">
        <f>+'TTA Pivot Table'!N$511</f>
        <v>7.6355029585798819</v>
      </c>
      <c r="O253" s="136"/>
      <c r="P253" s="271">
        <f t="shared" si="13"/>
        <v>-1.311942399482243</v>
      </c>
    </row>
    <row r="254" spans="1:17">
      <c r="A254" s="242" t="s">
        <v>951</v>
      </c>
      <c r="B254" s="242"/>
      <c r="C254" s="242"/>
      <c r="D254" s="242"/>
      <c r="E254" s="242"/>
      <c r="F254" s="243"/>
      <c r="G254" s="243"/>
      <c r="H254" s="243"/>
      <c r="I254" s="243"/>
      <c r="J254" s="243"/>
      <c r="K254" s="243"/>
      <c r="L254" s="243"/>
      <c r="M254" s="243"/>
      <c r="N254" s="243"/>
    </row>
    <row r="255" spans="1:17">
      <c r="A255" s="242"/>
      <c r="B255" s="273"/>
      <c r="C255" s="273"/>
      <c r="D255" s="273"/>
      <c r="E255" s="273"/>
      <c r="F255" s="273"/>
      <c r="G255" s="273"/>
      <c r="H255" s="273"/>
      <c r="I255" s="273"/>
      <c r="J255" s="273"/>
      <c r="K255" s="273"/>
      <c r="L255" s="273"/>
      <c r="M255" s="273"/>
      <c r="N255" s="273"/>
      <c r="O255" s="272"/>
    </row>
    <row r="256" spans="1:17">
      <c r="A256" s="242"/>
      <c r="B256" s="242"/>
      <c r="C256" s="242"/>
      <c r="D256" s="242"/>
      <c r="E256" s="242"/>
      <c r="F256" s="243"/>
      <c r="G256" s="243"/>
      <c r="H256" s="243"/>
      <c r="I256" s="243"/>
      <c r="J256" s="243"/>
      <c r="K256" s="243"/>
      <c r="L256" s="243"/>
      <c r="M256" s="243"/>
      <c r="N256" s="244" t="s">
        <v>1303</v>
      </c>
    </row>
    <row r="257" spans="1:16" ht="18">
      <c r="A257" s="205" t="s">
        <v>983</v>
      </c>
      <c r="B257" s="207"/>
      <c r="C257" s="207"/>
      <c r="D257" s="207"/>
      <c r="E257" s="207"/>
      <c r="F257" s="206"/>
      <c r="G257" s="206"/>
      <c r="H257" s="206"/>
      <c r="I257" s="207"/>
      <c r="J257" s="206"/>
      <c r="K257" s="206"/>
      <c r="L257" s="206"/>
      <c r="M257" s="207"/>
      <c r="N257" s="206"/>
      <c r="P257" s="255"/>
    </row>
    <row r="258" spans="1:16" ht="18">
      <c r="A258" s="205"/>
      <c r="B258" s="207"/>
      <c r="C258" s="207"/>
      <c r="D258" s="207"/>
      <c r="E258" s="207"/>
      <c r="F258" s="206"/>
      <c r="G258" s="206"/>
      <c r="H258" s="206"/>
      <c r="I258" s="207"/>
      <c r="J258" s="206"/>
      <c r="K258" s="206"/>
      <c r="L258" s="206"/>
      <c r="M258" s="207"/>
      <c r="N258" s="206"/>
      <c r="P258" s="255"/>
    </row>
    <row r="259" spans="1:16" ht="15.75">
      <c r="A259" s="208" t="s">
        <v>982</v>
      </c>
      <c r="B259" s="207"/>
      <c r="C259" s="207"/>
      <c r="D259" s="207"/>
      <c r="E259" s="207"/>
      <c r="F259" s="206"/>
      <c r="G259" s="206"/>
      <c r="H259" s="206"/>
      <c r="I259" s="207"/>
      <c r="J259" s="206"/>
      <c r="K259" s="206"/>
      <c r="L259" s="206"/>
      <c r="M259" s="207"/>
      <c r="N259" s="206"/>
      <c r="P259" s="255"/>
    </row>
    <row r="260" spans="1:16" ht="15.75">
      <c r="A260" s="208" t="s">
        <v>1292</v>
      </c>
      <c r="B260" s="207"/>
      <c r="C260" s="207"/>
      <c r="D260" s="207"/>
      <c r="E260" s="207"/>
      <c r="F260" s="206"/>
      <c r="G260" s="206"/>
      <c r="H260" s="206"/>
      <c r="I260" s="207"/>
      <c r="J260" s="206"/>
      <c r="K260" s="206"/>
      <c r="L260" s="206"/>
      <c r="M260" s="207"/>
      <c r="N260" s="206"/>
      <c r="P260" s="255"/>
    </row>
    <row r="261" spans="1:16" ht="18" customHeight="1">
      <c r="A261" s="209"/>
      <c r="B261" s="209"/>
      <c r="C261" s="209"/>
      <c r="D261" s="209"/>
      <c r="E261" s="209"/>
      <c r="F261" s="210"/>
      <c r="G261" s="211"/>
      <c r="H261" s="211"/>
      <c r="I261" s="212"/>
      <c r="J261" s="212"/>
      <c r="K261" s="212"/>
      <c r="L261" s="212"/>
      <c r="M261" s="212"/>
      <c r="N261" s="212"/>
      <c r="O261" s="213"/>
      <c r="P261" s="255"/>
    </row>
    <row r="262" spans="1:16" ht="18" customHeight="1">
      <c r="A262" s="84"/>
      <c r="B262" s="214" t="s">
        <v>925</v>
      </c>
      <c r="C262" s="215"/>
      <c r="D262" s="215"/>
      <c r="E262" s="215"/>
      <c r="F262" s="215"/>
      <c r="G262" s="215"/>
      <c r="H262" s="215"/>
      <c r="I262" s="216"/>
      <c r="J262" s="217" t="s">
        <v>10</v>
      </c>
      <c r="K262" s="218"/>
      <c r="L262" s="218"/>
      <c r="M262" s="219"/>
      <c r="N262" s="653" t="s">
        <v>926</v>
      </c>
      <c r="O262" s="232"/>
      <c r="P262" s="255"/>
    </row>
    <row r="263" spans="1:16" ht="42.75" customHeight="1">
      <c r="A263" s="220"/>
      <c r="B263" s="215" t="s">
        <v>927</v>
      </c>
      <c r="C263" s="215"/>
      <c r="D263" s="215"/>
      <c r="E263" s="221"/>
      <c r="F263" s="222" t="s">
        <v>928</v>
      </c>
      <c r="G263" s="215"/>
      <c r="H263" s="215"/>
      <c r="I263" s="216"/>
      <c r="J263" s="223" t="s">
        <v>929</v>
      </c>
      <c r="K263" s="215"/>
      <c r="L263" s="215"/>
      <c r="M263" s="216"/>
      <c r="N263" s="654"/>
      <c r="O263" s="232"/>
      <c r="P263" s="255"/>
    </row>
    <row r="264" spans="1:16" ht="28.5" customHeight="1">
      <c r="A264" s="209"/>
      <c r="B264" s="224" t="s">
        <v>930</v>
      </c>
      <c r="C264" s="224" t="s">
        <v>931</v>
      </c>
      <c r="D264" s="224" t="s">
        <v>932</v>
      </c>
      <c r="E264" s="225" t="s">
        <v>933</v>
      </c>
      <c r="F264" s="225" t="s">
        <v>930</v>
      </c>
      <c r="G264" s="224" t="s">
        <v>931</v>
      </c>
      <c r="H264" s="224" t="s">
        <v>932</v>
      </c>
      <c r="I264" s="225" t="s">
        <v>933</v>
      </c>
      <c r="J264" s="226" t="s">
        <v>930</v>
      </c>
      <c r="K264" s="227" t="s">
        <v>931</v>
      </c>
      <c r="L264" s="228" t="s">
        <v>932</v>
      </c>
      <c r="M264" s="226" t="s">
        <v>933</v>
      </c>
      <c r="N264" s="655"/>
      <c r="O264" s="232"/>
      <c r="P264" s="255" t="s">
        <v>973</v>
      </c>
    </row>
    <row r="265" spans="1:16" ht="24.75" hidden="1" customHeight="1">
      <c r="A265" s="229" t="s">
        <v>934</v>
      </c>
      <c r="B265" s="229"/>
      <c r="C265" s="229"/>
      <c r="D265" s="229"/>
      <c r="E265" s="229"/>
      <c r="F265" s="274">
        <f>'TTA Pivot Table'!J$230</f>
        <v>0</v>
      </c>
      <c r="G265" s="274">
        <f>'TTA Pivot Table'!J$231</f>
        <v>0</v>
      </c>
      <c r="H265" s="274">
        <f>'TTA Pivot Table'!J$232</f>
        <v>0</v>
      </c>
      <c r="I265" s="275">
        <f>'TTA Pivot Table'!J$233</f>
        <v>0</v>
      </c>
      <c r="J265" s="275">
        <f>'TTA Pivot Table'!J$234</f>
        <v>0</v>
      </c>
      <c r="K265" s="274">
        <f>'TTA Pivot Table'!J$235</f>
        <v>0</v>
      </c>
      <c r="L265" s="274">
        <f>'TTA Pivot Table'!J$236</f>
        <v>0</v>
      </c>
      <c r="M265" s="276">
        <f>'TTA Pivot Table'!J$237</f>
        <v>0</v>
      </c>
      <c r="N265" s="275">
        <f>'TTA Pivot Table'!J$238</f>
        <v>0</v>
      </c>
      <c r="O265" s="136"/>
      <c r="P265" s="261">
        <f>+M265-I265</f>
        <v>0</v>
      </c>
    </row>
    <row r="266" spans="1:16" ht="15.75" hidden="1">
      <c r="A266" s="229"/>
      <c r="B266" s="229"/>
      <c r="C266" s="229"/>
      <c r="D266" s="229"/>
      <c r="E266" s="229"/>
      <c r="F266" s="136"/>
      <c r="G266" s="136"/>
      <c r="H266" s="136"/>
      <c r="I266" s="262"/>
      <c r="J266" s="262"/>
      <c r="K266" s="136"/>
      <c r="L266" s="136"/>
      <c r="M266" s="263"/>
      <c r="N266" s="262"/>
      <c r="O266" s="136"/>
      <c r="P266" s="232">
        <f t="shared" ref="P266" si="14">+I266-M266</f>
        <v>0</v>
      </c>
    </row>
    <row r="267" spans="1:16">
      <c r="A267" s="229" t="s">
        <v>935</v>
      </c>
      <c r="B267" s="264">
        <f>+'TTA Pivot Table'!J$7</f>
        <v>0</v>
      </c>
      <c r="C267" s="264">
        <f>+'TTA Pivot Table'!J$9</f>
        <v>0</v>
      </c>
      <c r="D267" s="264">
        <f>+'TTA Pivot Table'!J$11</f>
        <v>0</v>
      </c>
      <c r="E267" s="265">
        <f>+'TTA Pivot Table'!J$13</f>
        <v>0</v>
      </c>
      <c r="F267" s="265">
        <f>+'TTA Pivot Table'!J$15</f>
        <v>0</v>
      </c>
      <c r="G267" s="264">
        <f>+'TTA Pivot Table'!J$17</f>
        <v>0</v>
      </c>
      <c r="H267" s="264">
        <f>+'TTA Pivot Table'!J$19</f>
        <v>0</v>
      </c>
      <c r="I267" s="265">
        <f>+'TTA Pivot Table'!J$21</f>
        <v>0</v>
      </c>
      <c r="J267" s="265">
        <f>+'TTA Pivot Table'!J$23</f>
        <v>0</v>
      </c>
      <c r="K267" s="264">
        <f>+'TTA Pivot Table'!J$25</f>
        <v>0</v>
      </c>
      <c r="L267" s="264">
        <f>+'TTA Pivot Table'!J$27</f>
        <v>0</v>
      </c>
      <c r="M267" s="266">
        <f>+'TTA Pivot Table'!J$29</f>
        <v>0</v>
      </c>
      <c r="N267" s="265">
        <f>+'TTA Pivot Table'!J$31</f>
        <v>0</v>
      </c>
      <c r="O267" s="136"/>
      <c r="P267" s="261">
        <f t="shared" ref="P267:P285" si="15">+M267-I267</f>
        <v>0</v>
      </c>
    </row>
    <row r="268" spans="1:16">
      <c r="A268" s="229" t="s">
        <v>936</v>
      </c>
      <c r="B268" s="264">
        <f>+'TTA Pivot Table'!J$39</f>
        <v>0</v>
      </c>
      <c r="C268" s="264">
        <f>+'TTA Pivot Table'!J$41</f>
        <v>0</v>
      </c>
      <c r="D268" s="264">
        <f>+'TTA Pivot Table'!J$43</f>
        <v>0</v>
      </c>
      <c r="E268" s="265">
        <f>+'TTA Pivot Table'!J$45</f>
        <v>0</v>
      </c>
      <c r="F268" s="265">
        <f>+'TTA Pivot Table'!J$47</f>
        <v>0</v>
      </c>
      <c r="G268" s="264">
        <f>+'TTA Pivot Table'!J$49</f>
        <v>0</v>
      </c>
      <c r="H268" s="264">
        <f>+'TTA Pivot Table'!J$51</f>
        <v>0</v>
      </c>
      <c r="I268" s="265">
        <f>+'TTA Pivot Table'!J$53</f>
        <v>0</v>
      </c>
      <c r="J268" s="265">
        <f>+'TTA Pivot Table'!J$55</f>
        <v>0</v>
      </c>
      <c r="K268" s="264">
        <f>+'TTA Pivot Table'!J$57</f>
        <v>0</v>
      </c>
      <c r="L268" s="264">
        <f>+'TTA Pivot Table'!J$59</f>
        <v>0</v>
      </c>
      <c r="M268" s="266">
        <f>+'TTA Pivot Table'!J$61</f>
        <v>0</v>
      </c>
      <c r="N268" s="265">
        <f>+'TTA Pivot Table'!J$63</f>
        <v>0</v>
      </c>
      <c r="O268" s="136"/>
      <c r="P268" s="261">
        <f t="shared" si="15"/>
        <v>0</v>
      </c>
    </row>
    <row r="269" spans="1:16">
      <c r="A269" s="229" t="s">
        <v>937</v>
      </c>
      <c r="B269" s="264">
        <f>+'TTA Pivot Table'!J$71</f>
        <v>0</v>
      </c>
      <c r="C269" s="264">
        <f>+'TTA Pivot Table'!J$73</f>
        <v>0</v>
      </c>
      <c r="D269" s="264">
        <f>+'TTA Pivot Table'!J$75</f>
        <v>0</v>
      </c>
      <c r="E269" s="265">
        <f>+'TTA Pivot Table'!J$77</f>
        <v>0</v>
      </c>
      <c r="F269" s="265">
        <f>+'TTA Pivot Table'!J$79</f>
        <v>0</v>
      </c>
      <c r="G269" s="264">
        <f>+'TTA Pivot Table'!J$81</f>
        <v>0</v>
      </c>
      <c r="H269" s="264">
        <f>+'TTA Pivot Table'!J$83</f>
        <v>0</v>
      </c>
      <c r="I269" s="265">
        <f>+'TTA Pivot Table'!J$85</f>
        <v>0</v>
      </c>
      <c r="J269" s="265">
        <f>+'TTA Pivot Table'!J$87</f>
        <v>0</v>
      </c>
      <c r="K269" s="264">
        <f>+'TTA Pivot Table'!J$89</f>
        <v>0</v>
      </c>
      <c r="L269" s="264">
        <f>+'TTA Pivot Table'!J$91</f>
        <v>0</v>
      </c>
      <c r="M269" s="266">
        <f>+'TTA Pivot Table'!J$93</f>
        <v>0</v>
      </c>
      <c r="N269" s="265">
        <f>+'TTA Pivot Table'!J$95</f>
        <v>0</v>
      </c>
      <c r="O269" s="136"/>
      <c r="P269" s="261">
        <f t="shared" si="15"/>
        <v>0</v>
      </c>
    </row>
    <row r="270" spans="1:16">
      <c r="A270" s="229" t="s">
        <v>938</v>
      </c>
      <c r="B270" s="264">
        <f>+'TTA Pivot Table'!J$103</f>
        <v>2.5154053272814139</v>
      </c>
      <c r="C270" s="264">
        <f>+'TTA Pivot Table'!J$105</f>
        <v>2.7246736408566719</v>
      </c>
      <c r="D270" s="264">
        <f>+'TTA Pivot Table'!J$107</f>
        <v>0.71342716619318169</v>
      </c>
      <c r="E270" s="265">
        <f>+'TTA Pivot Table'!J$109</f>
        <v>2.0311776458112405</v>
      </c>
      <c r="F270" s="265">
        <f>+'TTA Pivot Table'!J$111</f>
        <v>3.8349344878408251</v>
      </c>
      <c r="G270" s="264">
        <f>+'TTA Pivot Table'!J$113</f>
        <v>4.837084378188413</v>
      </c>
      <c r="H270" s="264">
        <f>+'TTA Pivot Table'!J$115</f>
        <v>5</v>
      </c>
      <c r="I270" s="265">
        <f>+'TTA Pivot Table'!J$117</f>
        <v>4.1870865330996585</v>
      </c>
      <c r="J270" s="265">
        <f>+'TTA Pivot Table'!J$119</f>
        <v>2.7091679817038306</v>
      </c>
      <c r="K270" s="264">
        <f>+'TTA Pivot Table'!J$121</f>
        <v>3.7343360282436007</v>
      </c>
      <c r="L270" s="264">
        <f>+'TTA Pivot Table'!J$123</f>
        <v>0</v>
      </c>
      <c r="M270" s="266">
        <f>+'TTA Pivot Table'!J$125</f>
        <v>3.2413872800586505</v>
      </c>
      <c r="N270" s="265">
        <f>+'TTA Pivot Table'!J$127</f>
        <v>4.4455578556701028</v>
      </c>
      <c r="O270" s="136"/>
      <c r="P270" s="261">
        <f t="shared" si="15"/>
        <v>-0.94569925304100799</v>
      </c>
    </row>
    <row r="271" spans="1:16">
      <c r="A271" s="229"/>
      <c r="B271" s="264"/>
      <c r="C271" s="264"/>
      <c r="D271" s="264"/>
      <c r="E271" s="265"/>
      <c r="F271" s="265"/>
      <c r="G271" s="264"/>
      <c r="H271" s="264"/>
      <c r="I271" s="265"/>
      <c r="J271" s="265"/>
      <c r="K271" s="264"/>
      <c r="L271" s="264"/>
      <c r="M271" s="266"/>
      <c r="N271" s="265"/>
      <c r="O271" s="136"/>
      <c r="P271" s="261"/>
    </row>
    <row r="272" spans="1:16">
      <c r="A272" s="229" t="s">
        <v>939</v>
      </c>
      <c r="B272" s="264">
        <f>+'TTA Pivot Table'!J$135</f>
        <v>2.7898333333333332</v>
      </c>
      <c r="C272" s="264">
        <f>+'TTA Pivot Table'!J$137</f>
        <v>2.3091176470588231</v>
      </c>
      <c r="D272" s="264">
        <f>+'TTA Pivot Table'!J$139</f>
        <v>0</v>
      </c>
      <c r="E272" s="265">
        <f>+'TTA Pivot Table'!J$141</f>
        <v>2.6159574468085109</v>
      </c>
      <c r="F272" s="265">
        <f>+'TTA Pivot Table'!J$143</f>
        <v>4.117079934747145</v>
      </c>
      <c r="G272" s="264">
        <f>+'TTA Pivot Table'!J$145</f>
        <v>5.2375362318840581</v>
      </c>
      <c r="H272" s="264">
        <f>+'TTA Pivot Table'!J$147</f>
        <v>0</v>
      </c>
      <c r="I272" s="265">
        <f>+'TTA Pivot Table'!J$149</f>
        <v>4.3999268292682929</v>
      </c>
      <c r="J272" s="265">
        <f>+'TTA Pivot Table'!J$151</f>
        <v>3.1111813186813189</v>
      </c>
      <c r="K272" s="264">
        <f>+'TTA Pivot Table'!J$153</f>
        <v>3.639003322259136</v>
      </c>
      <c r="L272" s="264">
        <f>+'TTA Pivot Table'!J$155</f>
        <v>0</v>
      </c>
      <c r="M272" s="266">
        <f>+'TTA Pivot Table'!J$157</f>
        <v>3.3500902255639096</v>
      </c>
      <c r="N272" s="265">
        <f>+'TTA Pivot Table'!J$159</f>
        <v>0</v>
      </c>
      <c r="O272" s="136"/>
      <c r="P272" s="261">
        <f t="shared" si="15"/>
        <v>-1.0498366037043834</v>
      </c>
    </row>
    <row r="273" spans="1:17">
      <c r="A273" s="229" t="s">
        <v>940</v>
      </c>
      <c r="B273" s="264">
        <f>+'TTA Pivot Table'!J$167</f>
        <v>0</v>
      </c>
      <c r="C273" s="264">
        <f>+'TTA Pivot Table'!J$169</f>
        <v>0</v>
      </c>
      <c r="D273" s="264">
        <f>+'TTA Pivot Table'!J$171</f>
        <v>0</v>
      </c>
      <c r="E273" s="265">
        <f>+'TTA Pivot Table'!J$173</f>
        <v>0</v>
      </c>
      <c r="F273" s="265">
        <f>+'TTA Pivot Table'!J$175</f>
        <v>0</v>
      </c>
      <c r="G273" s="264">
        <f>+'TTA Pivot Table'!J$177</f>
        <v>0</v>
      </c>
      <c r="H273" s="264">
        <f>+'TTA Pivot Table'!J$179</f>
        <v>0</v>
      </c>
      <c r="I273" s="265">
        <f>+'TTA Pivot Table'!J$181</f>
        <v>0</v>
      </c>
      <c r="J273" s="265">
        <f>+'TTA Pivot Table'!J$183</f>
        <v>0</v>
      </c>
      <c r="K273" s="264">
        <f>+'TTA Pivot Table'!J$185</f>
        <v>0</v>
      </c>
      <c r="L273" s="264">
        <f>+'TTA Pivot Table'!J$187</f>
        <v>0</v>
      </c>
      <c r="M273" s="266">
        <f>+'TTA Pivot Table'!J$189</f>
        <v>0</v>
      </c>
      <c r="N273" s="265">
        <f>+'TTA Pivot Table'!J$191</f>
        <v>0</v>
      </c>
      <c r="O273" s="136"/>
      <c r="P273" s="261">
        <f t="shared" si="15"/>
        <v>0</v>
      </c>
    </row>
    <row r="274" spans="1:17">
      <c r="A274" s="229" t="s">
        <v>941</v>
      </c>
      <c r="B274" s="267">
        <f>+'TTA Pivot Table'!J$199</f>
        <v>0</v>
      </c>
      <c r="C274" s="264">
        <f>+'TTA Pivot Table'!J$201</f>
        <v>0</v>
      </c>
      <c r="D274" s="264">
        <f>+'TTA Pivot Table'!J$203</f>
        <v>0</v>
      </c>
      <c r="E274" s="265">
        <f>+'TTA Pivot Table'!J$205</f>
        <v>0</v>
      </c>
      <c r="F274" s="265">
        <f>+'TTA Pivot Table'!J$207</f>
        <v>0</v>
      </c>
      <c r="G274" s="264">
        <f>+'TTA Pivot Table'!J$209</f>
        <v>0</v>
      </c>
      <c r="H274" s="264">
        <f>+'TTA Pivot Table'!J$211</f>
        <v>0</v>
      </c>
      <c r="I274" s="265">
        <f>+'TTA Pivot Table'!J$213</f>
        <v>0</v>
      </c>
      <c r="J274" s="265">
        <f>+'TTA Pivot Table'!J$215</f>
        <v>0</v>
      </c>
      <c r="K274" s="264">
        <f>+'TTA Pivot Table'!J$217</f>
        <v>0</v>
      </c>
      <c r="L274" s="264">
        <f>+'TTA Pivot Table'!J$219</f>
        <v>0</v>
      </c>
      <c r="M274" s="266">
        <f>+'TTA Pivot Table'!J$221</f>
        <v>0</v>
      </c>
      <c r="N274" s="265">
        <f>+'TTA Pivot Table'!J$223</f>
        <v>0</v>
      </c>
      <c r="O274" s="136"/>
      <c r="P274" s="261">
        <f t="shared" si="15"/>
        <v>0</v>
      </c>
    </row>
    <row r="275" spans="1:17">
      <c r="A275" s="229" t="s">
        <v>942</v>
      </c>
      <c r="B275" s="264">
        <f>+'TTA Pivot Table'!J$231</f>
        <v>0</v>
      </c>
      <c r="C275" s="264">
        <f>+'TTA Pivot Table'!J$233</f>
        <v>0</v>
      </c>
      <c r="D275" s="264">
        <f>+'TTA Pivot Table'!J$235</f>
        <v>0</v>
      </c>
      <c r="E275" s="265">
        <f>+'TTA Pivot Table'!J$237</f>
        <v>0</v>
      </c>
      <c r="F275" s="265">
        <f>+'TTA Pivot Table'!J$239</f>
        <v>0</v>
      </c>
      <c r="G275" s="264">
        <f>+'TTA Pivot Table'!J$241</f>
        <v>0</v>
      </c>
      <c r="H275" s="264">
        <f>+'TTA Pivot Table'!J$243</f>
        <v>0</v>
      </c>
      <c r="I275" s="265">
        <f>+'TTA Pivot Table'!J$245</f>
        <v>0</v>
      </c>
      <c r="J275" s="265">
        <f>+'TTA Pivot Table'!J$247</f>
        <v>0</v>
      </c>
      <c r="K275" s="264">
        <f>+'TTA Pivot Table'!J$249</f>
        <v>0</v>
      </c>
      <c r="L275" s="264">
        <f>+'TTA Pivot Table'!J$251</f>
        <v>0</v>
      </c>
      <c r="M275" s="266">
        <f>+'TTA Pivot Table'!J$253</f>
        <v>0</v>
      </c>
      <c r="N275" s="265">
        <f>+'TTA Pivot Table'!J$255</f>
        <v>0</v>
      </c>
      <c r="O275" s="136"/>
      <c r="P275" s="261">
        <f t="shared" si="15"/>
        <v>0</v>
      </c>
    </row>
    <row r="276" spans="1:17">
      <c r="A276" s="229"/>
      <c r="B276" s="264"/>
      <c r="C276" s="264"/>
      <c r="D276" s="264"/>
      <c r="E276" s="265"/>
      <c r="F276" s="265"/>
      <c r="G276" s="264"/>
      <c r="H276" s="264"/>
      <c r="I276" s="265"/>
      <c r="J276" s="265"/>
      <c r="K276" s="264"/>
      <c r="L276" s="264"/>
      <c r="M276" s="266"/>
      <c r="N276" s="265"/>
      <c r="O276" s="136"/>
      <c r="P276" s="261"/>
    </row>
    <row r="277" spans="1:17">
      <c r="A277" s="229" t="s">
        <v>943</v>
      </c>
      <c r="B277" s="264">
        <f>+'TTA Pivot Table'!J$263</f>
        <v>0</v>
      </c>
      <c r="C277" s="264">
        <f>+'TTA Pivot Table'!J$265</f>
        <v>0</v>
      </c>
      <c r="D277" s="264">
        <f>+'TTA Pivot Table'!J$267</f>
        <v>0</v>
      </c>
      <c r="E277" s="265">
        <f>+'TTA Pivot Table'!J$269</f>
        <v>0</v>
      </c>
      <c r="F277" s="265">
        <f>+'TTA Pivot Table'!J$271</f>
        <v>0</v>
      </c>
      <c r="G277" s="264">
        <f>+'TTA Pivot Table'!J$273</f>
        <v>0</v>
      </c>
      <c r="H277" s="264">
        <f>+'TTA Pivot Table'!J$275</f>
        <v>0</v>
      </c>
      <c r="I277" s="265">
        <f>+'TTA Pivot Table'!J$277</f>
        <v>0</v>
      </c>
      <c r="J277" s="265">
        <f>+'TTA Pivot Table'!J$279</f>
        <v>0</v>
      </c>
      <c r="K277" s="264">
        <f>+'TTA Pivot Table'!J$281</f>
        <v>0</v>
      </c>
      <c r="L277" s="264">
        <f>+'TTA Pivot Table'!J$283</f>
        <v>0</v>
      </c>
      <c r="M277" s="266">
        <f>+'TTA Pivot Table'!J$285</f>
        <v>0</v>
      </c>
      <c r="N277" s="265">
        <f>+'TTA Pivot Table'!J$287</f>
        <v>0</v>
      </c>
      <c r="O277" s="136"/>
      <c r="P277" s="261">
        <f t="shared" si="15"/>
        <v>0</v>
      </c>
    </row>
    <row r="278" spans="1:17">
      <c r="A278" s="229" t="s">
        <v>944</v>
      </c>
      <c r="B278" s="264">
        <f>+'TTA Pivot Table'!J$295</f>
        <v>0</v>
      </c>
      <c r="C278" s="264">
        <f>+'TTA Pivot Table'!J$297</f>
        <v>0</v>
      </c>
      <c r="D278" s="264">
        <f>+'TTA Pivot Table'!J$299</f>
        <v>0</v>
      </c>
      <c r="E278" s="265">
        <f>+'TTA Pivot Table'!J$301</f>
        <v>0</v>
      </c>
      <c r="F278" s="265">
        <f>+'TTA Pivot Table'!J$303</f>
        <v>0</v>
      </c>
      <c r="G278" s="264">
        <f>+'TTA Pivot Table'!J$305</f>
        <v>0</v>
      </c>
      <c r="H278" s="264">
        <f>+'TTA Pivot Table'!J$307</f>
        <v>0</v>
      </c>
      <c r="I278" s="265">
        <f>+'TTA Pivot Table'!J$309</f>
        <v>0</v>
      </c>
      <c r="J278" s="265">
        <f>+'TTA Pivot Table'!J$311</f>
        <v>0</v>
      </c>
      <c r="K278" s="264">
        <f>+'TTA Pivot Table'!J$313</f>
        <v>0</v>
      </c>
      <c r="L278" s="264">
        <f>+'TTA Pivot Table'!J$315</f>
        <v>0</v>
      </c>
      <c r="M278" s="266">
        <f>+'TTA Pivot Table'!J$317</f>
        <v>0</v>
      </c>
      <c r="N278" s="265">
        <f>+'TTA Pivot Table'!J$319</f>
        <v>0</v>
      </c>
      <c r="O278" s="136"/>
      <c r="P278" s="261">
        <f t="shared" si="15"/>
        <v>0</v>
      </c>
    </row>
    <row r="279" spans="1:17">
      <c r="A279" s="229" t="s">
        <v>945</v>
      </c>
      <c r="B279" s="264">
        <f>+'TTA Pivot Table'!J$327</f>
        <v>0</v>
      </c>
      <c r="C279" s="264">
        <f>+'TTA Pivot Table'!J$329</f>
        <v>0</v>
      </c>
      <c r="D279" s="264">
        <f>+'TTA Pivot Table'!J$331</f>
        <v>0</v>
      </c>
      <c r="E279" s="265">
        <f>+'TTA Pivot Table'!J$333</f>
        <v>0</v>
      </c>
      <c r="F279" s="265">
        <f>+'TTA Pivot Table'!J$335</f>
        <v>0</v>
      </c>
      <c r="G279" s="264">
        <f>+'TTA Pivot Table'!J$337</f>
        <v>0</v>
      </c>
      <c r="H279" s="264">
        <f>+'TTA Pivot Table'!J$339</f>
        <v>0</v>
      </c>
      <c r="I279" s="265">
        <f>+'TTA Pivot Table'!J$341</f>
        <v>0</v>
      </c>
      <c r="J279" s="265">
        <f>+'TTA Pivot Table'!J$343</f>
        <v>0</v>
      </c>
      <c r="K279" s="264">
        <f>+'TTA Pivot Table'!J$345</f>
        <v>0</v>
      </c>
      <c r="L279" s="264">
        <f>+'TTA Pivot Table'!J$347</f>
        <v>0</v>
      </c>
      <c r="M279" s="266">
        <f>+'TTA Pivot Table'!J$349</f>
        <v>0</v>
      </c>
      <c r="N279" s="265">
        <f>+'TTA Pivot Table'!J$351</f>
        <v>0</v>
      </c>
      <c r="O279" s="136"/>
      <c r="P279" s="261">
        <f t="shared" si="15"/>
        <v>0</v>
      </c>
      <c r="Q279" s="251"/>
    </row>
    <row r="280" spans="1:17">
      <c r="A280" s="229" t="s">
        <v>946</v>
      </c>
      <c r="B280" s="264">
        <f>+'TTA Pivot Table'!J$359</f>
        <v>0</v>
      </c>
      <c r="C280" s="264">
        <f>+'TTA Pivot Table'!J$361</f>
        <v>0</v>
      </c>
      <c r="D280" s="264">
        <f>+'TTA Pivot Table'!J$363</f>
        <v>0</v>
      </c>
      <c r="E280" s="265">
        <f>+'TTA Pivot Table'!J$365</f>
        <v>0</v>
      </c>
      <c r="F280" s="265">
        <f>+'TTA Pivot Table'!J$367</f>
        <v>0</v>
      </c>
      <c r="G280" s="264">
        <f>+'TTA Pivot Table'!J$369</f>
        <v>0</v>
      </c>
      <c r="H280" s="264">
        <f>+'TTA Pivot Table'!J$371</f>
        <v>0</v>
      </c>
      <c r="I280" s="265">
        <f>+'TTA Pivot Table'!J$373</f>
        <v>0</v>
      </c>
      <c r="J280" s="265">
        <f>+'TTA Pivot Table'!J$375</f>
        <v>0</v>
      </c>
      <c r="K280" s="264">
        <f>+'TTA Pivot Table'!J$377</f>
        <v>0</v>
      </c>
      <c r="L280" s="264">
        <f>+'TTA Pivot Table'!J$379</f>
        <v>0</v>
      </c>
      <c r="M280" s="266">
        <f>+'TTA Pivot Table'!J$381</f>
        <v>0</v>
      </c>
      <c r="N280" s="265">
        <f>+'TTA Pivot Table'!J$383</f>
        <v>0</v>
      </c>
      <c r="O280" s="136"/>
      <c r="P280" s="261">
        <f t="shared" si="15"/>
        <v>0</v>
      </c>
    </row>
    <row r="281" spans="1:17">
      <c r="A281" s="229"/>
      <c r="B281" s="264"/>
      <c r="C281" s="264"/>
      <c r="D281" s="264"/>
      <c r="E281" s="265"/>
      <c r="F281" s="265"/>
      <c r="G281" s="264"/>
      <c r="H281" s="264"/>
      <c r="I281" s="265"/>
      <c r="J281" s="265"/>
      <c r="K281" s="264"/>
      <c r="L281" s="264"/>
      <c r="M281" s="266"/>
      <c r="N281" s="265"/>
      <c r="O281" s="136"/>
      <c r="P281" s="261"/>
    </row>
    <row r="282" spans="1:17">
      <c r="A282" s="229" t="s">
        <v>947</v>
      </c>
      <c r="B282" s="264">
        <f>+'TTA Pivot Table'!J$391</f>
        <v>0</v>
      </c>
      <c r="C282" s="264">
        <f>+'TTA Pivot Table'!J$393</f>
        <v>0</v>
      </c>
      <c r="D282" s="264">
        <f>+'TTA Pivot Table'!J$395</f>
        <v>0</v>
      </c>
      <c r="E282" s="265">
        <f>+'TTA Pivot Table'!J$397</f>
        <v>0</v>
      </c>
      <c r="F282" s="265">
        <f>+'TTA Pivot Table'!J$399</f>
        <v>0</v>
      </c>
      <c r="G282" s="264">
        <f>+'TTA Pivot Table'!J$401</f>
        <v>0</v>
      </c>
      <c r="H282" s="264">
        <f>+'TTA Pivot Table'!J$403</f>
        <v>0</v>
      </c>
      <c r="I282" s="265">
        <f>+'TTA Pivot Table'!J$405</f>
        <v>0</v>
      </c>
      <c r="J282" s="265">
        <f>+'TTA Pivot Table'!J$407</f>
        <v>0</v>
      </c>
      <c r="K282" s="264">
        <f>+'TTA Pivot Table'!J$409</f>
        <v>0</v>
      </c>
      <c r="L282" s="264">
        <f>+'TTA Pivot Table'!J$411</f>
        <v>0</v>
      </c>
      <c r="M282" s="266">
        <f>+'TTA Pivot Table'!J$413</f>
        <v>0</v>
      </c>
      <c r="N282" s="265">
        <f>+'TTA Pivot Table'!J$415</f>
        <v>0</v>
      </c>
      <c r="O282" s="136"/>
      <c r="P282" s="261">
        <f t="shared" si="15"/>
        <v>0</v>
      </c>
    </row>
    <row r="283" spans="1:17">
      <c r="A283" s="229" t="s">
        <v>948</v>
      </c>
      <c r="B283" s="264">
        <f>+'TTA Pivot Table'!J$423</f>
        <v>3.2890380313199108</v>
      </c>
      <c r="C283" s="264">
        <f>+'TTA Pivot Table'!J$425</f>
        <v>2.8246093750000001</v>
      </c>
      <c r="D283" s="264">
        <f>+'TTA Pivot Table'!J$427</f>
        <v>0</v>
      </c>
      <c r="E283" s="265">
        <f>+'TTA Pivot Table'!J$429</f>
        <v>2.9954732510288067</v>
      </c>
      <c r="F283" s="265">
        <f>+'TTA Pivot Table'!J$431</f>
        <v>4.1233630952380951</v>
      </c>
      <c r="G283" s="264">
        <f>+'TTA Pivot Table'!J$433</f>
        <v>4.5421161825726148</v>
      </c>
      <c r="H283" s="264">
        <f>+'TTA Pivot Table'!J$435</f>
        <v>0</v>
      </c>
      <c r="I283" s="265">
        <f>+'TTA Pivot Table'!J$437</f>
        <v>4.2982668977469674</v>
      </c>
      <c r="J283" s="265">
        <f>+'TTA Pivot Table'!J$439</f>
        <v>3.3067264573991029</v>
      </c>
      <c r="K283" s="264">
        <f>+'TTA Pivot Table'!J$441</f>
        <v>3.6924406047516198</v>
      </c>
      <c r="L283" s="264">
        <f>+'TTA Pivot Table'!J$443</f>
        <v>0</v>
      </c>
      <c r="M283" s="266">
        <f>+'TTA Pivot Table'!J$445</f>
        <v>3.5670553935860059</v>
      </c>
      <c r="N283" s="265">
        <f>+'TTA Pivot Table'!J$447</f>
        <v>2.0225083986562153</v>
      </c>
      <c r="O283" s="136"/>
      <c r="P283" s="261">
        <f t="shared" si="15"/>
        <v>-0.73121150416096148</v>
      </c>
    </row>
    <row r="284" spans="1:17">
      <c r="A284" s="229" t="s">
        <v>949</v>
      </c>
      <c r="B284" s="264">
        <f>+'TTA Pivot Table'!J$455</f>
        <v>0</v>
      </c>
      <c r="C284" s="264">
        <f>+'TTA Pivot Table'!J$457</f>
        <v>0</v>
      </c>
      <c r="D284" s="264">
        <f>+'TTA Pivot Table'!J$459</f>
        <v>0</v>
      </c>
      <c r="E284" s="265">
        <f>+'TTA Pivot Table'!J$461</f>
        <v>0</v>
      </c>
      <c r="F284" s="265">
        <f>+'TTA Pivot Table'!J$463</f>
        <v>0</v>
      </c>
      <c r="G284" s="264">
        <f>+'TTA Pivot Table'!J$465</f>
        <v>0</v>
      </c>
      <c r="H284" s="264">
        <f>+'TTA Pivot Table'!J$467</f>
        <v>0</v>
      </c>
      <c r="I284" s="265">
        <f>+'TTA Pivot Table'!J$469</f>
        <v>0</v>
      </c>
      <c r="J284" s="265">
        <f>+'TTA Pivot Table'!J$471</f>
        <v>0</v>
      </c>
      <c r="K284" s="264">
        <f>+'TTA Pivot Table'!J$473</f>
        <v>0</v>
      </c>
      <c r="L284" s="264">
        <f>+'TTA Pivot Table'!J$475</f>
        <v>0</v>
      </c>
      <c r="M284" s="266">
        <f>+'TTA Pivot Table'!J$477</f>
        <v>0</v>
      </c>
      <c r="N284" s="265">
        <f>+'TTA Pivot Table'!J$479</f>
        <v>0</v>
      </c>
      <c r="O284" s="136"/>
      <c r="P284" s="261">
        <f t="shared" si="15"/>
        <v>0</v>
      </c>
    </row>
    <row r="285" spans="1:17">
      <c r="A285" s="238" t="s">
        <v>950</v>
      </c>
      <c r="B285" s="268">
        <f>+'TTA Pivot Table'!J$487</f>
        <v>2.5222222222222221</v>
      </c>
      <c r="C285" s="268">
        <f>+'TTA Pivot Table'!J$489</f>
        <v>3.5</v>
      </c>
      <c r="D285" s="268">
        <f>+'TTA Pivot Table'!J$491</f>
        <v>0</v>
      </c>
      <c r="E285" s="269">
        <f>+'TTA Pivot Table'!J$493</f>
        <v>2.5571428571428569</v>
      </c>
      <c r="F285" s="269">
        <f>+'TTA Pivot Table'!J$495</f>
        <v>4.6219999999999999</v>
      </c>
      <c r="G285" s="268">
        <f>+'TTA Pivot Table'!J$497</f>
        <v>7.0969696969696976</v>
      </c>
      <c r="H285" s="268">
        <f>+'TTA Pivot Table'!J$499</f>
        <v>0</v>
      </c>
      <c r="I285" s="269">
        <f>+'TTA Pivot Table'!J$501</f>
        <v>4.9725321888412015</v>
      </c>
      <c r="J285" s="269">
        <f>+'TTA Pivot Table'!J$503</f>
        <v>3.4657894736842101</v>
      </c>
      <c r="K285" s="268">
        <f>+'TTA Pivot Table'!J$505</f>
        <v>3.8843749999999999</v>
      </c>
      <c r="L285" s="268">
        <f>+'TTA Pivot Table'!J$507</f>
        <v>0</v>
      </c>
      <c r="M285" s="270">
        <f>+'TTA Pivot Table'!J$509</f>
        <v>3.5575342465753423</v>
      </c>
      <c r="N285" s="269">
        <f>+'TTA Pivot Table'!J$511</f>
        <v>8.2973684210526315</v>
      </c>
      <c r="O285" s="136"/>
      <c r="P285" s="271">
        <f t="shared" si="15"/>
        <v>-1.4149979422658592</v>
      </c>
    </row>
    <row r="286" spans="1:17">
      <c r="A286" s="242" t="s">
        <v>951</v>
      </c>
      <c r="B286" s="242"/>
      <c r="C286" s="242"/>
      <c r="D286" s="242"/>
      <c r="E286" s="242"/>
      <c r="F286" s="243"/>
      <c r="G286" s="243"/>
      <c r="H286" s="243"/>
      <c r="I286" s="243"/>
      <c r="J286" s="243"/>
      <c r="K286" s="243"/>
      <c r="L286" s="243"/>
      <c r="M286" s="243"/>
      <c r="N286" s="243"/>
    </row>
    <row r="287" spans="1:17">
      <c r="A287" s="242"/>
      <c r="B287" s="273"/>
      <c r="C287" s="273"/>
      <c r="D287" s="273"/>
      <c r="E287" s="273"/>
      <c r="F287" s="273"/>
      <c r="G287" s="273"/>
      <c r="H287" s="273"/>
      <c r="I287" s="273"/>
      <c r="J287" s="273"/>
      <c r="K287" s="273"/>
      <c r="L287" s="273"/>
      <c r="M287" s="273"/>
      <c r="N287" s="273"/>
      <c r="O287" s="272"/>
    </row>
    <row r="288" spans="1:17">
      <c r="A288" s="242"/>
      <c r="B288" s="242"/>
      <c r="C288" s="242"/>
      <c r="D288" s="242"/>
      <c r="E288" s="242"/>
      <c r="F288" s="243"/>
      <c r="G288" s="243"/>
      <c r="H288" s="243"/>
      <c r="I288" s="243"/>
      <c r="J288" s="243"/>
      <c r="K288" s="243"/>
      <c r="L288" s="243"/>
      <c r="M288" s="243"/>
      <c r="N288" s="244" t="s">
        <v>1303</v>
      </c>
    </row>
    <row r="289" spans="1:16" ht="18">
      <c r="A289" s="205" t="s">
        <v>984</v>
      </c>
      <c r="B289" s="207"/>
      <c r="C289" s="207"/>
      <c r="D289" s="207"/>
      <c r="E289" s="207"/>
      <c r="F289" s="206"/>
      <c r="G289" s="206"/>
      <c r="H289" s="206"/>
      <c r="I289" s="207"/>
      <c r="J289" s="206"/>
      <c r="K289" s="206"/>
      <c r="L289" s="206"/>
      <c r="M289" s="207"/>
      <c r="N289" s="206"/>
      <c r="P289" s="255"/>
    </row>
    <row r="290" spans="1:16" ht="18">
      <c r="A290" s="205"/>
      <c r="B290" s="207"/>
      <c r="C290" s="207"/>
      <c r="D290" s="207"/>
      <c r="E290" s="207"/>
      <c r="F290" s="206"/>
      <c r="G290" s="206"/>
      <c r="H290" s="206"/>
      <c r="I290" s="207"/>
      <c r="J290" s="206"/>
      <c r="K290" s="206"/>
      <c r="L290" s="206"/>
      <c r="M290" s="207"/>
      <c r="N290" s="206"/>
      <c r="P290" s="255"/>
    </row>
    <row r="291" spans="1:16" ht="15.75">
      <c r="A291" s="208" t="s">
        <v>982</v>
      </c>
      <c r="B291" s="207"/>
      <c r="C291" s="207"/>
      <c r="D291" s="207"/>
      <c r="E291" s="207"/>
      <c r="F291" s="206"/>
      <c r="G291" s="206"/>
      <c r="H291" s="206"/>
      <c r="I291" s="207"/>
      <c r="J291" s="206"/>
      <c r="K291" s="206"/>
      <c r="L291" s="206"/>
      <c r="M291" s="207"/>
      <c r="N291" s="206"/>
      <c r="P291" s="255"/>
    </row>
    <row r="292" spans="1:16" ht="15.75">
      <c r="A292" s="208" t="s">
        <v>1293</v>
      </c>
      <c r="B292" s="207"/>
      <c r="C292" s="207"/>
      <c r="D292" s="207"/>
      <c r="E292" s="207"/>
      <c r="F292" s="206"/>
      <c r="G292" s="206"/>
      <c r="H292" s="206"/>
      <c r="I292" s="207"/>
      <c r="J292" s="206"/>
      <c r="K292" s="206"/>
      <c r="L292" s="206"/>
      <c r="M292" s="207"/>
      <c r="N292" s="206"/>
      <c r="P292" s="255"/>
    </row>
    <row r="293" spans="1:16" ht="18" customHeight="1">
      <c r="A293" s="209"/>
      <c r="B293" s="209"/>
      <c r="C293" s="209"/>
      <c r="D293" s="209"/>
      <c r="E293" s="209"/>
      <c r="F293" s="210"/>
      <c r="G293" s="211"/>
      <c r="H293" s="211"/>
      <c r="I293" s="212"/>
      <c r="J293" s="212"/>
      <c r="K293" s="212"/>
      <c r="L293" s="212"/>
      <c r="M293" s="212"/>
      <c r="N293" s="212"/>
      <c r="O293" s="213"/>
      <c r="P293" s="255"/>
    </row>
    <row r="294" spans="1:16" ht="18" customHeight="1">
      <c r="A294" s="84"/>
      <c r="B294" s="214" t="s">
        <v>925</v>
      </c>
      <c r="C294" s="215"/>
      <c r="D294" s="215"/>
      <c r="E294" s="215"/>
      <c r="F294" s="215"/>
      <c r="G294" s="215"/>
      <c r="H294" s="215"/>
      <c r="I294" s="216"/>
      <c r="J294" s="217" t="s">
        <v>10</v>
      </c>
      <c r="K294" s="218"/>
      <c r="L294" s="218"/>
      <c r="M294" s="219"/>
      <c r="N294" s="653" t="s">
        <v>926</v>
      </c>
      <c r="O294" s="232"/>
      <c r="P294" s="255"/>
    </row>
    <row r="295" spans="1:16" ht="47.25" customHeight="1">
      <c r="A295" s="220"/>
      <c r="B295" s="215" t="s">
        <v>927</v>
      </c>
      <c r="C295" s="215"/>
      <c r="D295" s="215"/>
      <c r="E295" s="221"/>
      <c r="F295" s="222" t="s">
        <v>928</v>
      </c>
      <c r="G295" s="215"/>
      <c r="H295" s="215"/>
      <c r="I295" s="216"/>
      <c r="J295" s="223" t="s">
        <v>929</v>
      </c>
      <c r="K295" s="215"/>
      <c r="L295" s="215"/>
      <c r="M295" s="216"/>
      <c r="N295" s="654"/>
      <c r="O295" s="232"/>
      <c r="P295" s="255"/>
    </row>
    <row r="296" spans="1:16" ht="30.75" customHeight="1">
      <c r="A296" s="209"/>
      <c r="B296" s="224" t="s">
        <v>930</v>
      </c>
      <c r="C296" s="224" t="s">
        <v>931</v>
      </c>
      <c r="D296" s="224" t="s">
        <v>932</v>
      </c>
      <c r="E296" s="225" t="s">
        <v>933</v>
      </c>
      <c r="F296" s="225" t="s">
        <v>930</v>
      </c>
      <c r="G296" s="224" t="s">
        <v>931</v>
      </c>
      <c r="H296" s="224" t="s">
        <v>932</v>
      </c>
      <c r="I296" s="225" t="s">
        <v>933</v>
      </c>
      <c r="J296" s="226" t="s">
        <v>930</v>
      </c>
      <c r="K296" s="227" t="s">
        <v>931</v>
      </c>
      <c r="L296" s="228" t="s">
        <v>932</v>
      </c>
      <c r="M296" s="226" t="s">
        <v>933</v>
      </c>
      <c r="N296" s="655"/>
      <c r="O296" s="232"/>
      <c r="P296" s="255" t="s">
        <v>973</v>
      </c>
    </row>
    <row r="297" spans="1:16" hidden="1">
      <c r="A297" s="229" t="s">
        <v>934</v>
      </c>
      <c r="B297" s="229"/>
      <c r="C297" s="229"/>
      <c r="D297" s="229"/>
      <c r="E297" s="229"/>
      <c r="F297" s="274">
        <f>'TTA Pivot Table'!K$230</f>
        <v>0</v>
      </c>
      <c r="G297" s="274">
        <f>'TTA Pivot Table'!K$231</f>
        <v>0</v>
      </c>
      <c r="H297" s="274">
        <f>'TTA Pivot Table'!K$232</f>
        <v>0</v>
      </c>
      <c r="I297" s="275">
        <f>'TTA Pivot Table'!K$233</f>
        <v>0</v>
      </c>
      <c r="J297" s="275">
        <f>'TTA Pivot Table'!K$234</f>
        <v>0</v>
      </c>
      <c r="K297" s="274">
        <f>'TTA Pivot Table'!K$235</f>
        <v>0</v>
      </c>
      <c r="L297" s="274">
        <f>'TTA Pivot Table'!K$236</f>
        <v>0</v>
      </c>
      <c r="M297" s="276">
        <f>'TTA Pivot Table'!K$237</f>
        <v>0</v>
      </c>
      <c r="N297" s="275">
        <f>'TTA Pivot Table'!K$238</f>
        <v>0</v>
      </c>
      <c r="O297" s="136"/>
      <c r="P297" s="261">
        <f>+M297-I297</f>
        <v>0</v>
      </c>
    </row>
    <row r="298" spans="1:16" ht="15.75" hidden="1">
      <c r="A298" s="229"/>
      <c r="B298" s="229"/>
      <c r="C298" s="229"/>
      <c r="D298" s="229"/>
      <c r="E298" s="229"/>
      <c r="F298" s="136"/>
      <c r="G298" s="136"/>
      <c r="H298" s="136"/>
      <c r="I298" s="262"/>
      <c r="J298" s="262"/>
      <c r="K298" s="136"/>
      <c r="L298" s="136"/>
      <c r="M298" s="263"/>
      <c r="N298" s="262"/>
      <c r="O298" s="136"/>
      <c r="P298" s="232">
        <f t="shared" ref="P298" si="16">+I298-M298</f>
        <v>0</v>
      </c>
    </row>
    <row r="299" spans="1:16">
      <c r="A299" s="229" t="s">
        <v>935</v>
      </c>
      <c r="B299" s="264">
        <f>+'TTA Pivot Table'!K$7</f>
        <v>0</v>
      </c>
      <c r="C299" s="264">
        <f>+'TTA Pivot Table'!K$9</f>
        <v>0</v>
      </c>
      <c r="D299" s="264">
        <f>+'TTA Pivot Table'!K$11</f>
        <v>0</v>
      </c>
      <c r="E299" s="265">
        <f>+'TTA Pivot Table'!K$13</f>
        <v>0</v>
      </c>
      <c r="F299" s="265">
        <f>+'TTA Pivot Table'!K$15</f>
        <v>0</v>
      </c>
      <c r="G299" s="264">
        <f>+'TTA Pivot Table'!K$17</f>
        <v>0</v>
      </c>
      <c r="H299" s="264">
        <f>+'TTA Pivot Table'!K$19</f>
        <v>0</v>
      </c>
      <c r="I299" s="265">
        <f>+'TTA Pivot Table'!K$21</f>
        <v>0</v>
      </c>
      <c r="J299" s="265">
        <f>+'TTA Pivot Table'!K$23</f>
        <v>0</v>
      </c>
      <c r="K299" s="264">
        <f>+'TTA Pivot Table'!K$25</f>
        <v>0</v>
      </c>
      <c r="L299" s="264">
        <f>+'TTA Pivot Table'!K$27</f>
        <v>0</v>
      </c>
      <c r="M299" s="266">
        <f>+'TTA Pivot Table'!K$29</f>
        <v>0</v>
      </c>
      <c r="N299" s="265">
        <f>+'TTA Pivot Table'!K$31</f>
        <v>0</v>
      </c>
      <c r="O299" s="136"/>
      <c r="P299" s="261">
        <f t="shared" ref="P299:P317" si="17">+M299-I299</f>
        <v>0</v>
      </c>
    </row>
    <row r="300" spans="1:16">
      <c r="A300" s="229" t="s">
        <v>936</v>
      </c>
      <c r="B300" s="264">
        <f>+'TTA Pivot Table'!K$39</f>
        <v>2.7354166666666702</v>
      </c>
      <c r="C300" s="264">
        <f>+'TTA Pivot Table'!K$41</f>
        <v>2.8478260869565197</v>
      </c>
      <c r="D300" s="264">
        <f>+'TTA Pivot Table'!K$43</f>
        <v>0</v>
      </c>
      <c r="E300" s="265">
        <f>+'TTA Pivot Table'!K$45</f>
        <v>2.760517799352753</v>
      </c>
      <c r="F300" s="265">
        <f>+'TTA Pivot Table'!K$47</f>
        <v>4.5786549707602298</v>
      </c>
      <c r="G300" s="264">
        <f>+'TTA Pivot Table'!K$49</f>
        <v>7.20436507936508</v>
      </c>
      <c r="H300" s="264">
        <f>+'TTA Pivot Table'!K$51</f>
        <v>0</v>
      </c>
      <c r="I300" s="265">
        <f>+'TTA Pivot Table'!K$53</f>
        <v>5.3805959891518587</v>
      </c>
      <c r="J300" s="265">
        <f>+'TTA Pivot Table'!K$55</f>
        <v>3.9583333333333299</v>
      </c>
      <c r="K300" s="264">
        <f>+'TTA Pivot Table'!K$57</f>
        <v>4.5106837606837598</v>
      </c>
      <c r="L300" s="264">
        <f>+'TTA Pivot Table'!K$59</f>
        <v>0</v>
      </c>
      <c r="M300" s="266">
        <f>+'TTA Pivot Table'!K$61</f>
        <v>4.2393966038877515</v>
      </c>
      <c r="N300" s="265">
        <f>+'TTA Pivot Table'!K$63</f>
        <v>5.1497747747747704</v>
      </c>
      <c r="O300" s="136"/>
      <c r="P300" s="261">
        <f t="shared" si="17"/>
        <v>-1.1411993852641071</v>
      </c>
    </row>
    <row r="301" spans="1:16">
      <c r="A301" s="229" t="s">
        <v>937</v>
      </c>
      <c r="B301" s="264">
        <f>+'TTA Pivot Table'!K$71</f>
        <v>0</v>
      </c>
      <c r="C301" s="264">
        <f>+'TTA Pivot Table'!K$73</f>
        <v>0</v>
      </c>
      <c r="D301" s="264">
        <f>+'TTA Pivot Table'!K$75</f>
        <v>0</v>
      </c>
      <c r="E301" s="265">
        <f>+'TTA Pivot Table'!K$77</f>
        <v>0</v>
      </c>
      <c r="F301" s="265">
        <f>+'TTA Pivot Table'!K$79</f>
        <v>0</v>
      </c>
      <c r="G301" s="264">
        <f>+'TTA Pivot Table'!K$81</f>
        <v>0</v>
      </c>
      <c r="H301" s="264">
        <f>+'TTA Pivot Table'!K$83</f>
        <v>0</v>
      </c>
      <c r="I301" s="265">
        <f>+'TTA Pivot Table'!K$85</f>
        <v>0</v>
      </c>
      <c r="J301" s="265">
        <f>+'TTA Pivot Table'!K$87</f>
        <v>0</v>
      </c>
      <c r="K301" s="264">
        <f>+'TTA Pivot Table'!K$89</f>
        <v>0</v>
      </c>
      <c r="L301" s="264">
        <f>+'TTA Pivot Table'!K$91</f>
        <v>0</v>
      </c>
      <c r="M301" s="266">
        <f>+'TTA Pivot Table'!K$93</f>
        <v>0</v>
      </c>
      <c r="N301" s="265">
        <f>+'TTA Pivot Table'!K$95</f>
        <v>0</v>
      </c>
      <c r="O301" s="136"/>
      <c r="P301" s="261">
        <f t="shared" si="17"/>
        <v>0</v>
      </c>
    </row>
    <row r="302" spans="1:16">
      <c r="A302" s="229" t="s">
        <v>938</v>
      </c>
      <c r="B302" s="264">
        <f>+'TTA Pivot Table'!K$103</f>
        <v>2.4713409836065576</v>
      </c>
      <c r="C302" s="264">
        <f>+'TTA Pivot Table'!K$105</f>
        <v>2.6317358108108109</v>
      </c>
      <c r="D302" s="264">
        <f>+'TTA Pivot Table'!K$107</f>
        <v>0.60472285714285712</v>
      </c>
      <c r="E302" s="265">
        <f>+'TTA Pivot Table'!K$109</f>
        <v>2.1930591276252018</v>
      </c>
      <c r="F302" s="265">
        <f>+'TTA Pivot Table'!K$111</f>
        <v>3.5926955508474578</v>
      </c>
      <c r="G302" s="264">
        <f>+'TTA Pivot Table'!K$113</f>
        <v>4.7842356164383562</v>
      </c>
      <c r="H302" s="264">
        <f>+'TTA Pivot Table'!K$115</f>
        <v>0</v>
      </c>
      <c r="I302" s="265">
        <f>+'TTA Pivot Table'!K$117</f>
        <v>3.8741920711974105</v>
      </c>
      <c r="J302" s="265">
        <f>+'TTA Pivot Table'!K$119</f>
        <v>2.3636304439746301</v>
      </c>
      <c r="K302" s="264">
        <f>+'TTA Pivot Table'!K$121</f>
        <v>3.2866937605396287</v>
      </c>
      <c r="L302" s="264">
        <f>+'TTA Pivot Table'!K$123</f>
        <v>0</v>
      </c>
      <c r="M302" s="266">
        <f>+'TTA Pivot Table'!K$125</f>
        <v>2.719300714749838</v>
      </c>
      <c r="N302" s="265">
        <f>+'TTA Pivot Table'!K$127</f>
        <v>3.6162714663143989</v>
      </c>
      <c r="O302" s="136"/>
      <c r="P302" s="261">
        <f t="shared" si="17"/>
        <v>-1.1548913564475725</v>
      </c>
    </row>
    <row r="303" spans="1:16">
      <c r="A303" s="229"/>
      <c r="B303" s="264"/>
      <c r="C303" s="264"/>
      <c r="D303" s="264"/>
      <c r="E303" s="265"/>
      <c r="F303" s="265"/>
      <c r="G303" s="264"/>
      <c r="H303" s="264"/>
      <c r="I303" s="265"/>
      <c r="J303" s="265"/>
      <c r="K303" s="264"/>
      <c r="L303" s="264"/>
      <c r="M303" s="266"/>
      <c r="N303" s="265"/>
      <c r="O303" s="136"/>
      <c r="P303" s="261"/>
    </row>
    <row r="304" spans="1:16">
      <c r="A304" s="229" t="s">
        <v>939</v>
      </c>
      <c r="B304" s="264">
        <f>+'TTA Pivot Table'!K$135</f>
        <v>0</v>
      </c>
      <c r="C304" s="264">
        <f>+'TTA Pivot Table'!K$137</f>
        <v>0</v>
      </c>
      <c r="D304" s="264">
        <f>+'TTA Pivot Table'!K$139</f>
        <v>0</v>
      </c>
      <c r="E304" s="265">
        <f>+'TTA Pivot Table'!K$141</f>
        <v>0</v>
      </c>
      <c r="F304" s="265">
        <f>+'TTA Pivot Table'!K$143</f>
        <v>0</v>
      </c>
      <c r="G304" s="264">
        <f>+'TTA Pivot Table'!K$145</f>
        <v>0</v>
      </c>
      <c r="H304" s="264">
        <f>+'TTA Pivot Table'!K$147</f>
        <v>0</v>
      </c>
      <c r="I304" s="265">
        <f>+'TTA Pivot Table'!K$149</f>
        <v>0</v>
      </c>
      <c r="J304" s="265">
        <f>+'TTA Pivot Table'!K$151</f>
        <v>0</v>
      </c>
      <c r="K304" s="264">
        <f>+'TTA Pivot Table'!K$153</f>
        <v>0</v>
      </c>
      <c r="L304" s="264">
        <f>+'TTA Pivot Table'!K$155</f>
        <v>0</v>
      </c>
      <c r="M304" s="266">
        <f>+'TTA Pivot Table'!K$157</f>
        <v>0</v>
      </c>
      <c r="N304" s="265">
        <f>+'TTA Pivot Table'!K$159</f>
        <v>0</v>
      </c>
      <c r="O304" s="136"/>
      <c r="P304" s="261">
        <f t="shared" si="17"/>
        <v>0</v>
      </c>
    </row>
    <row r="305" spans="1:17">
      <c r="A305" s="229" t="s">
        <v>940</v>
      </c>
      <c r="B305" s="264">
        <f>+'TTA Pivot Table'!K$167</f>
        <v>3</v>
      </c>
      <c r="C305" s="264">
        <f>+'TTA Pivot Table'!K$169</f>
        <v>4</v>
      </c>
      <c r="D305" s="264">
        <f>+'TTA Pivot Table'!K$171</f>
        <v>0</v>
      </c>
      <c r="E305" s="265">
        <f>+'TTA Pivot Table'!K$173</f>
        <v>3.233560090702948</v>
      </c>
      <c r="F305" s="265">
        <f>+'TTA Pivot Table'!K$175</f>
        <v>4.379265091863517</v>
      </c>
      <c r="G305" s="264">
        <f>+'TTA Pivot Table'!K$177</f>
        <v>6</v>
      </c>
      <c r="H305" s="264">
        <f>+'TTA Pivot Table'!K$179</f>
        <v>0</v>
      </c>
      <c r="I305" s="265">
        <f>+'TTA Pivot Table'!K$181</f>
        <v>4.9885339885339883</v>
      </c>
      <c r="J305" s="265">
        <f>+'TTA Pivot Table'!K$183</f>
        <v>5.6301020408163263</v>
      </c>
      <c r="K305" s="264">
        <f>+'TTA Pivot Table'!K$185</f>
        <v>5.5027027027027025</v>
      </c>
      <c r="L305" s="264">
        <f>+'TTA Pivot Table'!K$187</f>
        <v>0</v>
      </c>
      <c r="M305" s="266">
        <f>+'TTA Pivot Table'!K$189</f>
        <v>5.5892547660311962</v>
      </c>
      <c r="N305" s="265">
        <f>+'TTA Pivot Table'!K$191</f>
        <v>5</v>
      </c>
      <c r="O305" s="136"/>
      <c r="P305" s="261">
        <f t="shared" si="17"/>
        <v>0.60072077749720787</v>
      </c>
    </row>
    <row r="306" spans="1:17">
      <c r="A306" s="229" t="s">
        <v>941</v>
      </c>
      <c r="B306" s="267">
        <f>+'TTA Pivot Table'!K$199</f>
        <v>4.5703431372548984</v>
      </c>
      <c r="C306" s="264">
        <f>+'TTA Pivot Table'!K$201</f>
        <v>6.841124999999999</v>
      </c>
      <c r="D306" s="264">
        <f>+'TTA Pivot Table'!K$203</f>
        <v>0</v>
      </c>
      <c r="E306" s="265">
        <f>+'TTA Pivot Table'!K$205</f>
        <v>4.8782457627118605</v>
      </c>
      <c r="F306" s="265">
        <f>+'TTA Pivot Table'!K$207</f>
        <v>6.9549086021505389</v>
      </c>
      <c r="G306" s="264">
        <f>+'TTA Pivot Table'!K$209</f>
        <v>7.1960545454545493</v>
      </c>
      <c r="H306" s="264">
        <f>+'TTA Pivot Table'!K$211</f>
        <v>0</v>
      </c>
      <c r="I306" s="265">
        <f>+'TTA Pivot Table'!K$213</f>
        <v>7.029003724394788</v>
      </c>
      <c r="J306" s="265">
        <f>+'TTA Pivot Table'!K$215</f>
        <v>4.8668652631578899</v>
      </c>
      <c r="K306" s="264">
        <f>+'TTA Pivot Table'!K$217</f>
        <v>5.2642023809523781</v>
      </c>
      <c r="L306" s="264">
        <f>+'TTA Pivot Table'!K$219</f>
        <v>0</v>
      </c>
      <c r="M306" s="266">
        <f>+'TTA Pivot Table'!K$221</f>
        <v>5.0866528692380015</v>
      </c>
      <c r="N306" s="265">
        <f>+'TTA Pivot Table'!K$223</f>
        <v>0</v>
      </c>
      <c r="O306" s="136"/>
      <c r="P306" s="261">
        <f t="shared" si="17"/>
        <v>-1.9423508551567865</v>
      </c>
    </row>
    <row r="307" spans="1:17">
      <c r="A307" s="229" t="s">
        <v>942</v>
      </c>
      <c r="B307" s="264">
        <f>+'TTA Pivot Table'!K$231</f>
        <v>0</v>
      </c>
      <c r="C307" s="264">
        <f>+'TTA Pivot Table'!K$233</f>
        <v>0</v>
      </c>
      <c r="D307" s="264">
        <f>+'TTA Pivot Table'!K$235</f>
        <v>0</v>
      </c>
      <c r="E307" s="265">
        <f>+'TTA Pivot Table'!K$237</f>
        <v>0</v>
      </c>
      <c r="F307" s="265">
        <f>+'TTA Pivot Table'!K$239</f>
        <v>0</v>
      </c>
      <c r="G307" s="264">
        <f>+'TTA Pivot Table'!K$241</f>
        <v>0</v>
      </c>
      <c r="H307" s="264">
        <f>+'TTA Pivot Table'!K$243</f>
        <v>0</v>
      </c>
      <c r="I307" s="265">
        <f>+'TTA Pivot Table'!K$245</f>
        <v>0</v>
      </c>
      <c r="J307" s="265">
        <f>+'TTA Pivot Table'!K$247</f>
        <v>0</v>
      </c>
      <c r="K307" s="264">
        <f>+'TTA Pivot Table'!K$249</f>
        <v>0</v>
      </c>
      <c r="L307" s="264">
        <f>+'TTA Pivot Table'!K$251</f>
        <v>0</v>
      </c>
      <c r="M307" s="266">
        <f>+'TTA Pivot Table'!K$253</f>
        <v>0</v>
      </c>
      <c r="N307" s="265">
        <f>+'TTA Pivot Table'!K$255</f>
        <v>0</v>
      </c>
      <c r="O307" s="136"/>
      <c r="P307" s="261">
        <f t="shared" si="17"/>
        <v>0</v>
      </c>
    </row>
    <row r="308" spans="1:17">
      <c r="A308" s="229"/>
      <c r="B308" s="264"/>
      <c r="C308" s="264"/>
      <c r="D308" s="264"/>
      <c r="E308" s="265"/>
      <c r="F308" s="265"/>
      <c r="G308" s="264"/>
      <c r="H308" s="264"/>
      <c r="I308" s="265"/>
      <c r="J308" s="265"/>
      <c r="K308" s="264"/>
      <c r="L308" s="264"/>
      <c r="M308" s="266"/>
      <c r="N308" s="265"/>
      <c r="O308" s="136"/>
      <c r="P308" s="261"/>
    </row>
    <row r="309" spans="1:17">
      <c r="A309" s="229" t="s">
        <v>943</v>
      </c>
      <c r="B309" s="264">
        <f>+'TTA Pivot Table'!K$263</f>
        <v>3.7423836657169987</v>
      </c>
      <c r="C309" s="264">
        <f>+'TTA Pivot Table'!K$265</f>
        <v>4.2118309859154932</v>
      </c>
      <c r="D309" s="264">
        <f>+'TTA Pivot Table'!K$267</f>
        <v>0</v>
      </c>
      <c r="E309" s="265">
        <f>+'TTA Pivot Table'!K$269</f>
        <v>3.7720373665480422</v>
      </c>
      <c r="F309" s="265">
        <f>+'TTA Pivot Table'!K$271</f>
        <v>3.918164502164502</v>
      </c>
      <c r="G309" s="264">
        <f>+'TTA Pivot Table'!K$273</f>
        <v>5.5021556886227536</v>
      </c>
      <c r="H309" s="264">
        <f>+'TTA Pivot Table'!K$275</f>
        <v>0</v>
      </c>
      <c r="I309" s="265">
        <f>+'TTA Pivot Table'!K$277</f>
        <v>4.0249576100121116</v>
      </c>
      <c r="J309" s="265">
        <f>+'TTA Pivot Table'!K$279</f>
        <v>3.30978397839784</v>
      </c>
      <c r="K309" s="264">
        <f>+'TTA Pivot Table'!K$281</f>
        <v>5.107034120734907</v>
      </c>
      <c r="L309" s="264">
        <f>+'TTA Pivot Table'!K$283</f>
        <v>0</v>
      </c>
      <c r="M309" s="266">
        <f>+'TTA Pivot Table'!K$285</f>
        <v>3.7687332439678283</v>
      </c>
      <c r="N309" s="265">
        <f>+'TTA Pivot Table'!K$287</f>
        <v>6.7419877675840985</v>
      </c>
      <c r="O309" s="136"/>
      <c r="P309" s="261">
        <f t="shared" si="17"/>
        <v>-0.25622436604428334</v>
      </c>
    </row>
    <row r="310" spans="1:17">
      <c r="A310" s="229" t="s">
        <v>944</v>
      </c>
      <c r="B310" s="264">
        <f>+'TTA Pivot Table'!K$295</f>
        <v>2.2460404112016996</v>
      </c>
      <c r="C310" s="264">
        <f>+'TTA Pivot Table'!K$297</f>
        <v>4.1019391552402906</v>
      </c>
      <c r="D310" s="264">
        <f>+'TTA Pivot Table'!K$299</f>
        <v>0</v>
      </c>
      <c r="E310" s="265">
        <f>+'TTA Pivot Table'!K$301</f>
        <v>3.9232656736713567</v>
      </c>
      <c r="F310" s="265">
        <f>+'TTA Pivot Table'!K$303</f>
        <v>3.7225116561805245</v>
      </c>
      <c r="G310" s="264">
        <f>+'TTA Pivot Table'!K$305</f>
        <v>5.0095921930068945</v>
      </c>
      <c r="H310" s="264">
        <f>+'TTA Pivot Table'!K$307</f>
        <v>0</v>
      </c>
      <c r="I310" s="265">
        <f>+'TTA Pivot Table'!K$309</f>
        <v>4.3179772588225429</v>
      </c>
      <c r="J310" s="265">
        <f>+'TTA Pivot Table'!K$311</f>
        <v>2.9814432471696883</v>
      </c>
      <c r="K310" s="264">
        <f>+'TTA Pivot Table'!K$313</f>
        <v>3.5810763588660435</v>
      </c>
      <c r="L310" s="264">
        <f>+'TTA Pivot Table'!K$315</f>
        <v>0</v>
      </c>
      <c r="M310" s="266">
        <f>+'TTA Pivot Table'!K$317</f>
        <v>3.2773629184576949</v>
      </c>
      <c r="N310" s="265">
        <f>+'TTA Pivot Table'!K$319</f>
        <v>0</v>
      </c>
      <c r="O310" s="136"/>
      <c r="P310" s="261">
        <f t="shared" si="17"/>
        <v>-1.040614340364848</v>
      </c>
    </row>
    <row r="311" spans="1:17">
      <c r="A311" s="229" t="s">
        <v>945</v>
      </c>
      <c r="B311" s="264">
        <f>+'TTA Pivot Table'!K$327</f>
        <v>0</v>
      </c>
      <c r="C311" s="264">
        <f>+'TTA Pivot Table'!K$329</f>
        <v>0</v>
      </c>
      <c r="D311" s="264">
        <f>+'TTA Pivot Table'!K$331</f>
        <v>0</v>
      </c>
      <c r="E311" s="265">
        <f>+'TTA Pivot Table'!K$333</f>
        <v>0</v>
      </c>
      <c r="F311" s="265">
        <f>+'TTA Pivot Table'!K$335</f>
        <v>0</v>
      </c>
      <c r="G311" s="264">
        <f>+'TTA Pivot Table'!K$337</f>
        <v>0</v>
      </c>
      <c r="H311" s="264">
        <f>+'TTA Pivot Table'!K$339</f>
        <v>0</v>
      </c>
      <c r="I311" s="265">
        <f>+'TTA Pivot Table'!K$341</f>
        <v>0</v>
      </c>
      <c r="J311" s="265">
        <f>+'TTA Pivot Table'!K$343</f>
        <v>0</v>
      </c>
      <c r="K311" s="264">
        <f>+'TTA Pivot Table'!K$345</f>
        <v>0</v>
      </c>
      <c r="L311" s="264">
        <f>+'TTA Pivot Table'!K$347</f>
        <v>0</v>
      </c>
      <c r="M311" s="266">
        <f>+'TTA Pivot Table'!K$349</f>
        <v>0</v>
      </c>
      <c r="N311" s="265">
        <f>+'TTA Pivot Table'!K$351</f>
        <v>0</v>
      </c>
      <c r="O311" s="136"/>
      <c r="P311" s="261"/>
      <c r="Q311" s="251"/>
    </row>
    <row r="312" spans="1:17">
      <c r="A312" s="229" t="s">
        <v>946</v>
      </c>
      <c r="B312" s="264">
        <f>+'TTA Pivot Table'!K$359</f>
        <v>0</v>
      </c>
      <c r="C312" s="264">
        <f>+'TTA Pivot Table'!K$361</f>
        <v>0</v>
      </c>
      <c r="D312" s="264">
        <f>+'TTA Pivot Table'!K$363</f>
        <v>0</v>
      </c>
      <c r="E312" s="265">
        <f>+'TTA Pivot Table'!K$365</f>
        <v>0</v>
      </c>
      <c r="F312" s="265">
        <f>+'TTA Pivot Table'!K$367</f>
        <v>0</v>
      </c>
      <c r="G312" s="264">
        <f>+'TTA Pivot Table'!K$369</f>
        <v>0</v>
      </c>
      <c r="H312" s="264">
        <f>+'TTA Pivot Table'!K$371</f>
        <v>0</v>
      </c>
      <c r="I312" s="265">
        <f>+'TTA Pivot Table'!K$373</f>
        <v>0</v>
      </c>
      <c r="J312" s="265">
        <f>+'TTA Pivot Table'!K$375</f>
        <v>0</v>
      </c>
      <c r="K312" s="264">
        <f>+'TTA Pivot Table'!K$377</f>
        <v>0</v>
      </c>
      <c r="L312" s="264">
        <f>+'TTA Pivot Table'!K$379</f>
        <v>0</v>
      </c>
      <c r="M312" s="266">
        <f>+'TTA Pivot Table'!K$381</f>
        <v>0</v>
      </c>
      <c r="N312" s="265">
        <f>+'TTA Pivot Table'!K$383</f>
        <v>0</v>
      </c>
      <c r="O312" s="136"/>
      <c r="P312" s="279">
        <f t="shared" si="17"/>
        <v>0</v>
      </c>
    </row>
    <row r="313" spans="1:17">
      <c r="A313" s="229"/>
      <c r="B313" s="264"/>
      <c r="C313" s="264"/>
      <c r="D313" s="264"/>
      <c r="E313" s="265"/>
      <c r="F313" s="265"/>
      <c r="G313" s="264"/>
      <c r="H313" s="264"/>
      <c r="I313" s="265"/>
      <c r="J313" s="265"/>
      <c r="K313" s="264"/>
      <c r="L313" s="264"/>
      <c r="M313" s="266"/>
      <c r="N313" s="265"/>
      <c r="O313" s="136"/>
      <c r="P313" s="261"/>
    </row>
    <row r="314" spans="1:17">
      <c r="A314" s="229" t="s">
        <v>947</v>
      </c>
      <c r="B314" s="264">
        <f>+'TTA Pivot Table'!K$391</f>
        <v>2.2342484472049691</v>
      </c>
      <c r="C314" s="264">
        <f>+'TTA Pivot Table'!K$393</f>
        <v>5.0743333333333327</v>
      </c>
      <c r="D314" s="264">
        <f>+'TTA Pivot Table'!K$395</f>
        <v>0</v>
      </c>
      <c r="E314" s="265">
        <f>+'TTA Pivot Table'!K$397</f>
        <v>2.384605882352941</v>
      </c>
      <c r="F314" s="265">
        <f>+'TTA Pivot Table'!K$399</f>
        <v>3.726999128160418</v>
      </c>
      <c r="G314" s="264">
        <f>+'TTA Pivot Table'!K$401</f>
        <v>5.992551851851851</v>
      </c>
      <c r="H314" s="264">
        <f>+'TTA Pivot Table'!K$403</f>
        <v>0</v>
      </c>
      <c r="I314" s="265">
        <f>+'TTA Pivot Table'!K$405</f>
        <v>4.1586852505292873</v>
      </c>
      <c r="J314" s="265">
        <f>+'TTA Pivot Table'!K$407</f>
        <v>7.3553544303797462</v>
      </c>
      <c r="K314" s="264">
        <f>+'TTA Pivot Table'!K$409</f>
        <v>10.348642857142858</v>
      </c>
      <c r="L314" s="264">
        <f>+'TTA Pivot Table'!K$411</f>
        <v>0</v>
      </c>
      <c r="M314" s="266">
        <f>+'TTA Pivot Table'!K$413</f>
        <v>8.8979079754601234</v>
      </c>
      <c r="N314" s="265">
        <f>+'TTA Pivot Table'!K$415</f>
        <v>0</v>
      </c>
      <c r="O314" s="136"/>
      <c r="P314" s="261">
        <f t="shared" si="17"/>
        <v>4.7392227249308361</v>
      </c>
    </row>
    <row r="315" spans="1:17">
      <c r="A315" s="229" t="s">
        <v>948</v>
      </c>
      <c r="B315" s="264">
        <f>+'TTA Pivot Table'!K$423</f>
        <v>3.2983915343915351</v>
      </c>
      <c r="C315" s="264">
        <f>+'TTA Pivot Table'!K$425</f>
        <v>3.2835239085239092</v>
      </c>
      <c r="D315" s="264">
        <f>+'TTA Pivot Table'!K$427</f>
        <v>0</v>
      </c>
      <c r="E315" s="265">
        <f>+'TTA Pivot Table'!K$429</f>
        <v>3.2917181849994166</v>
      </c>
      <c r="F315" s="265">
        <f>+'TTA Pivot Table'!K$431</f>
        <v>4.317361643415607</v>
      </c>
      <c r="G315" s="264">
        <f>+'TTA Pivot Table'!K$433</f>
        <v>4.8107662671232863</v>
      </c>
      <c r="H315" s="264">
        <f>+'TTA Pivot Table'!K$435</f>
        <v>0</v>
      </c>
      <c r="I315" s="265">
        <f>+'TTA Pivot Table'!K$437</f>
        <v>4.5729066587835341</v>
      </c>
      <c r="J315" s="265">
        <f>+'TTA Pivot Table'!K$439</f>
        <v>3.5120884520884519</v>
      </c>
      <c r="K315" s="264">
        <f>+'TTA Pivot Table'!K$441</f>
        <v>3.833565891472869</v>
      </c>
      <c r="L315" s="264">
        <f>+'TTA Pivot Table'!K$443</f>
        <v>0</v>
      </c>
      <c r="M315" s="266">
        <f>+'TTA Pivot Table'!K$445</f>
        <v>3.7336870229007628</v>
      </c>
      <c r="N315" s="265">
        <f>+'TTA Pivot Table'!K$447</f>
        <v>3.5301537143163193</v>
      </c>
      <c r="O315" s="136"/>
      <c r="P315" s="261">
        <f t="shared" si="17"/>
        <v>-0.83921963588277126</v>
      </c>
    </row>
    <row r="316" spans="1:17">
      <c r="A316" s="229" t="s">
        <v>949</v>
      </c>
      <c r="B316" s="264">
        <f>+'TTA Pivot Table'!K$455</f>
        <v>2.882496940024478</v>
      </c>
      <c r="C316" s="264">
        <f>+'TTA Pivot Table'!K$457</f>
        <v>3.993650793650795</v>
      </c>
      <c r="D316" s="264">
        <f>+'TTA Pivot Table'!K$459</f>
        <v>0</v>
      </c>
      <c r="E316" s="265">
        <f>+'TTA Pivot Table'!K$461</f>
        <v>3.1916961130742045</v>
      </c>
      <c r="F316" s="265">
        <f>+'TTA Pivot Table'!K$463</f>
        <v>4.0657196969696958</v>
      </c>
      <c r="G316" s="264">
        <f>+'TTA Pivot Table'!K$465</f>
        <v>6.1135125317835106</v>
      </c>
      <c r="H316" s="264">
        <f>+'TTA Pivot Table'!K$467</f>
        <v>0</v>
      </c>
      <c r="I316" s="265">
        <f>+'TTA Pivot Table'!K$469</f>
        <v>5.1110699054329682</v>
      </c>
      <c r="J316" s="265">
        <f>+'TTA Pivot Table'!K$471</f>
        <v>4.1534391534391526</v>
      </c>
      <c r="K316" s="264">
        <f>+'TTA Pivot Table'!K$473</f>
        <v>5.1861768368617707</v>
      </c>
      <c r="L316" s="264">
        <f>+'TTA Pivot Table'!K$475</f>
        <v>0</v>
      </c>
      <c r="M316" s="266">
        <f>+'TTA Pivot Table'!K$477</f>
        <v>4.8556308213378498</v>
      </c>
      <c r="N316" s="265">
        <f>+'TTA Pivot Table'!K$479</f>
        <v>6.889434889434888</v>
      </c>
      <c r="O316" s="136"/>
      <c r="P316" s="261">
        <f t="shared" si="17"/>
        <v>-0.2554390840951184</v>
      </c>
    </row>
    <row r="317" spans="1:17">
      <c r="A317" s="238" t="s">
        <v>950</v>
      </c>
      <c r="B317" s="268">
        <f>+'TTA Pivot Table'!K$487</f>
        <v>0</v>
      </c>
      <c r="C317" s="268">
        <f>+'TTA Pivot Table'!K$489</f>
        <v>0</v>
      </c>
      <c r="D317" s="268">
        <f>+'TTA Pivot Table'!K$491</f>
        <v>0</v>
      </c>
      <c r="E317" s="269">
        <f>+'TTA Pivot Table'!K$493</f>
        <v>0</v>
      </c>
      <c r="F317" s="269">
        <f>+'TTA Pivot Table'!K$495</f>
        <v>0</v>
      </c>
      <c r="G317" s="268">
        <f>+'TTA Pivot Table'!K$497</f>
        <v>0</v>
      </c>
      <c r="H317" s="268">
        <f>+'TTA Pivot Table'!K$499</f>
        <v>0</v>
      </c>
      <c r="I317" s="269">
        <f>+'TTA Pivot Table'!K$501</f>
        <v>0</v>
      </c>
      <c r="J317" s="269">
        <f>+'TTA Pivot Table'!K$503</f>
        <v>0</v>
      </c>
      <c r="K317" s="268">
        <f>+'TTA Pivot Table'!K$505</f>
        <v>0</v>
      </c>
      <c r="L317" s="268">
        <f>+'TTA Pivot Table'!K$507</f>
        <v>0</v>
      </c>
      <c r="M317" s="270">
        <f>+'TTA Pivot Table'!K$509</f>
        <v>0</v>
      </c>
      <c r="N317" s="269">
        <f>+'TTA Pivot Table'!K$511</f>
        <v>0</v>
      </c>
      <c r="O317" s="136"/>
      <c r="P317" s="271">
        <f t="shared" si="17"/>
        <v>0</v>
      </c>
    </row>
    <row r="318" spans="1:17">
      <c r="A318" s="242" t="s">
        <v>951</v>
      </c>
      <c r="B318" s="242"/>
      <c r="C318" s="242"/>
      <c r="D318" s="242"/>
      <c r="E318" s="242"/>
      <c r="F318" s="243"/>
      <c r="G318" s="243"/>
      <c r="H318" s="243"/>
      <c r="I318" s="243"/>
      <c r="J318" s="243"/>
      <c r="K318" s="243"/>
      <c r="L318" s="243"/>
      <c r="M318" s="243"/>
      <c r="N318" s="243"/>
    </row>
    <row r="319" spans="1:17">
      <c r="A319" s="242"/>
      <c r="B319" s="273"/>
      <c r="C319" s="273"/>
      <c r="D319" s="273"/>
      <c r="E319" s="273"/>
      <c r="F319" s="273"/>
      <c r="G319" s="273"/>
      <c r="H319" s="273"/>
      <c r="I319" s="273"/>
      <c r="J319" s="273"/>
      <c r="K319" s="273"/>
      <c r="L319" s="273"/>
      <c r="M319" s="273"/>
      <c r="N319" s="273"/>
      <c r="O319" s="272"/>
    </row>
    <row r="320" spans="1:17">
      <c r="A320" s="242"/>
      <c r="B320" s="242"/>
      <c r="C320" s="242"/>
      <c r="D320" s="242"/>
      <c r="E320" s="242"/>
      <c r="F320" s="243"/>
      <c r="G320" s="243"/>
      <c r="H320" s="243"/>
      <c r="I320" s="243"/>
      <c r="J320" s="243"/>
      <c r="K320" s="243"/>
      <c r="L320" s="243"/>
      <c r="M320" s="243"/>
      <c r="N320" s="244" t="s">
        <v>1303</v>
      </c>
    </row>
    <row r="321" spans="1:16" ht="18">
      <c r="A321" s="205" t="s">
        <v>985</v>
      </c>
      <c r="B321" s="207"/>
      <c r="C321" s="207"/>
      <c r="D321" s="207"/>
      <c r="E321" s="207"/>
      <c r="F321" s="206"/>
      <c r="G321" s="206"/>
      <c r="H321" s="206"/>
      <c r="I321" s="207"/>
      <c r="J321" s="206"/>
      <c r="K321" s="206"/>
      <c r="L321" s="206"/>
      <c r="M321" s="207"/>
      <c r="N321" s="206"/>
      <c r="P321" s="255"/>
    </row>
    <row r="322" spans="1:16" ht="18">
      <c r="A322" s="205"/>
      <c r="B322" s="207"/>
      <c r="C322" s="207"/>
      <c r="D322" s="207"/>
      <c r="E322" s="207"/>
      <c r="F322" s="206"/>
      <c r="G322" s="206"/>
      <c r="H322" s="206"/>
      <c r="I322" s="207"/>
      <c r="J322" s="206"/>
      <c r="K322" s="206"/>
      <c r="L322" s="206"/>
      <c r="M322" s="207"/>
      <c r="N322" s="206"/>
      <c r="P322" s="255"/>
    </row>
    <row r="323" spans="1:16" ht="15.75">
      <c r="A323" s="208" t="s">
        <v>982</v>
      </c>
      <c r="B323" s="207"/>
      <c r="C323" s="207"/>
      <c r="D323" s="207"/>
      <c r="E323" s="207"/>
      <c r="F323" s="206"/>
      <c r="G323" s="206"/>
      <c r="H323" s="206"/>
      <c r="I323" s="207"/>
      <c r="J323" s="206"/>
      <c r="K323" s="206"/>
      <c r="L323" s="206"/>
      <c r="M323" s="207"/>
      <c r="N323" s="206"/>
      <c r="P323" s="255"/>
    </row>
    <row r="324" spans="1:16" ht="15.75">
      <c r="A324" s="208" t="s">
        <v>1294</v>
      </c>
      <c r="B324" s="207"/>
      <c r="C324" s="207"/>
      <c r="D324" s="207"/>
      <c r="E324" s="207"/>
      <c r="F324" s="206"/>
      <c r="G324" s="206"/>
      <c r="H324" s="206"/>
      <c r="I324" s="207"/>
      <c r="J324" s="206"/>
      <c r="K324" s="206"/>
      <c r="L324" s="206"/>
      <c r="M324" s="207"/>
      <c r="N324" s="206"/>
      <c r="P324" s="255"/>
    </row>
    <row r="325" spans="1:16" ht="18" customHeight="1">
      <c r="A325" s="209"/>
      <c r="B325" s="209"/>
      <c r="C325" s="209"/>
      <c r="D325" s="209"/>
      <c r="E325" s="209"/>
      <c r="F325" s="210"/>
      <c r="G325" s="211"/>
      <c r="H325" s="211"/>
      <c r="I325" s="212"/>
      <c r="J325" s="212"/>
      <c r="K325" s="212"/>
      <c r="L325" s="212"/>
      <c r="M325" s="212"/>
      <c r="N325" s="212"/>
      <c r="O325" s="213"/>
      <c r="P325" s="255"/>
    </row>
    <row r="326" spans="1:16" ht="18" customHeight="1">
      <c r="A326" s="84"/>
      <c r="B326" s="214" t="s">
        <v>925</v>
      </c>
      <c r="C326" s="215"/>
      <c r="D326" s="215"/>
      <c r="E326" s="215"/>
      <c r="F326" s="215"/>
      <c r="G326" s="215"/>
      <c r="H326" s="215"/>
      <c r="I326" s="216"/>
      <c r="J326" s="217" t="s">
        <v>10</v>
      </c>
      <c r="K326" s="218"/>
      <c r="L326" s="218"/>
      <c r="M326" s="219"/>
      <c r="N326" s="653" t="s">
        <v>926</v>
      </c>
      <c r="O326" s="232"/>
      <c r="P326" s="255"/>
    </row>
    <row r="327" spans="1:16" ht="48" customHeight="1">
      <c r="A327" s="220"/>
      <c r="B327" s="215" t="s">
        <v>927</v>
      </c>
      <c r="C327" s="215"/>
      <c r="D327" s="215"/>
      <c r="E327" s="221"/>
      <c r="F327" s="222" t="s">
        <v>928</v>
      </c>
      <c r="G327" s="215"/>
      <c r="H327" s="215"/>
      <c r="I327" s="216"/>
      <c r="J327" s="223" t="s">
        <v>929</v>
      </c>
      <c r="K327" s="215"/>
      <c r="L327" s="215"/>
      <c r="M327" s="216"/>
      <c r="N327" s="654"/>
      <c r="O327" s="232"/>
      <c r="P327" s="255"/>
    </row>
    <row r="328" spans="1:16" ht="25.5" customHeight="1">
      <c r="A328" s="209"/>
      <c r="B328" s="224" t="s">
        <v>930</v>
      </c>
      <c r="C328" s="224" t="s">
        <v>931</v>
      </c>
      <c r="D328" s="224" t="s">
        <v>932</v>
      </c>
      <c r="E328" s="225" t="s">
        <v>933</v>
      </c>
      <c r="F328" s="225" t="s">
        <v>930</v>
      </c>
      <c r="G328" s="224" t="s">
        <v>931</v>
      </c>
      <c r="H328" s="224" t="s">
        <v>932</v>
      </c>
      <c r="I328" s="225" t="s">
        <v>933</v>
      </c>
      <c r="J328" s="226" t="s">
        <v>930</v>
      </c>
      <c r="K328" s="227" t="s">
        <v>931</v>
      </c>
      <c r="L328" s="228" t="s">
        <v>932</v>
      </c>
      <c r="M328" s="226" t="s">
        <v>933</v>
      </c>
      <c r="N328" s="655"/>
      <c r="O328" s="232"/>
      <c r="P328" s="255" t="s">
        <v>973</v>
      </c>
    </row>
    <row r="329" spans="1:16" hidden="1">
      <c r="A329" s="229" t="s">
        <v>934</v>
      </c>
      <c r="B329" s="229"/>
      <c r="C329" s="229"/>
      <c r="D329" s="229"/>
      <c r="E329" s="229"/>
      <c r="F329" s="274">
        <f>'TTA Pivot Table'!L$230</f>
        <v>0</v>
      </c>
      <c r="G329" s="274">
        <f>'TTA Pivot Table'!L$231</f>
        <v>0</v>
      </c>
      <c r="H329" s="274">
        <f>'TTA Pivot Table'!L$232</f>
        <v>0</v>
      </c>
      <c r="I329" s="275">
        <f>'TTA Pivot Table'!L$233</f>
        <v>0</v>
      </c>
      <c r="J329" s="275">
        <f>'TTA Pivot Table'!L$234</f>
        <v>0</v>
      </c>
      <c r="K329" s="274">
        <f>'TTA Pivot Table'!L$235</f>
        <v>0</v>
      </c>
      <c r="L329" s="274">
        <f>'TTA Pivot Table'!L$236</f>
        <v>0</v>
      </c>
      <c r="M329" s="276">
        <f>'TTA Pivot Table'!L$237</f>
        <v>0</v>
      </c>
      <c r="N329" s="275">
        <f>'TTA Pivot Table'!L$238</f>
        <v>0</v>
      </c>
      <c r="O329" s="136"/>
      <c r="P329" s="261">
        <f>+M329-I329</f>
        <v>0</v>
      </c>
    </row>
    <row r="330" spans="1:16" ht="15.75" hidden="1">
      <c r="A330" s="229"/>
      <c r="B330" s="229"/>
      <c r="C330" s="229"/>
      <c r="D330" s="229"/>
      <c r="E330" s="229"/>
      <c r="F330" s="136"/>
      <c r="G330" s="136"/>
      <c r="H330" s="136"/>
      <c r="I330" s="262"/>
      <c r="J330" s="262"/>
      <c r="K330" s="136"/>
      <c r="L330" s="136"/>
      <c r="M330" s="263"/>
      <c r="N330" s="262"/>
      <c r="O330" s="136"/>
      <c r="P330" s="232">
        <f t="shared" ref="P330" si="18">+I330-M330</f>
        <v>0</v>
      </c>
    </row>
    <row r="331" spans="1:16">
      <c r="A331" s="229" t="s">
        <v>935</v>
      </c>
      <c r="B331" s="264">
        <f>+'TTA Pivot Table'!L$7</f>
        <v>0</v>
      </c>
      <c r="C331" s="264">
        <f>+'TTA Pivot Table'!L$9</f>
        <v>0</v>
      </c>
      <c r="D331" s="264">
        <f>+'TTA Pivot Table'!L$11</f>
        <v>0</v>
      </c>
      <c r="E331" s="265">
        <f>+'TTA Pivot Table'!L$13</f>
        <v>0</v>
      </c>
      <c r="F331" s="265">
        <f>+'TTA Pivot Table'!L$15</f>
        <v>0</v>
      </c>
      <c r="G331" s="264">
        <f>+'TTA Pivot Table'!L$17</f>
        <v>0</v>
      </c>
      <c r="H331" s="264">
        <f>+'TTA Pivot Table'!L$19</f>
        <v>0</v>
      </c>
      <c r="I331" s="265">
        <f>+'TTA Pivot Table'!L$21</f>
        <v>0</v>
      </c>
      <c r="J331" s="265">
        <f>+'TTA Pivot Table'!L$23</f>
        <v>0</v>
      </c>
      <c r="K331" s="264">
        <f>+'TTA Pivot Table'!L$25</f>
        <v>0</v>
      </c>
      <c r="L331" s="264">
        <f>+'TTA Pivot Table'!L$27</f>
        <v>0</v>
      </c>
      <c r="M331" s="266">
        <f>+'TTA Pivot Table'!L$29</f>
        <v>0</v>
      </c>
      <c r="N331" s="265">
        <f>+'TTA Pivot Table'!L$31</f>
        <v>0</v>
      </c>
      <c r="O331" s="136"/>
      <c r="P331" s="261">
        <f t="shared" ref="P331:P349" si="19">+M331-I331</f>
        <v>0</v>
      </c>
    </row>
    <row r="332" spans="1:16">
      <c r="A332" s="229" t="s">
        <v>936</v>
      </c>
      <c r="B332" s="264">
        <f>+'TTA Pivot Table'!L$39</f>
        <v>2.784932659932664</v>
      </c>
      <c r="C332" s="264">
        <f>+'TTA Pivot Table'!L$41</f>
        <v>4.243055555555558</v>
      </c>
      <c r="D332" s="264">
        <f>+'TTA Pivot Table'!L$43</f>
        <v>0</v>
      </c>
      <c r="E332" s="265">
        <f>+'TTA Pivot Table'!L$45</f>
        <v>2.8780043341213588</v>
      </c>
      <c r="F332" s="265">
        <f>+'TTA Pivot Table'!L$47</f>
        <v>4.7703545247192665</v>
      </c>
      <c r="G332" s="264">
        <f>+'TTA Pivot Table'!L$49</f>
        <v>8.5688791242676583</v>
      </c>
      <c r="H332" s="264">
        <f>+'TTA Pivot Table'!L$51</f>
        <v>0</v>
      </c>
      <c r="I332" s="265">
        <f>+'TTA Pivot Table'!L$53</f>
        <v>5.3956808160634857</v>
      </c>
      <c r="J332" s="265">
        <f>+'TTA Pivot Table'!L$55</f>
        <v>3.6400591681876757</v>
      </c>
      <c r="K332" s="264">
        <f>+'TTA Pivot Table'!L$57</f>
        <v>5.6958041958041976</v>
      </c>
      <c r="L332" s="264">
        <f>+'TTA Pivot Table'!L$59</f>
        <v>0</v>
      </c>
      <c r="M332" s="266">
        <f>+'TTA Pivot Table'!L$61</f>
        <v>4.3081763021630453</v>
      </c>
      <c r="N332" s="265">
        <f>+'TTA Pivot Table'!L$63</f>
        <v>5.4948830409356741</v>
      </c>
      <c r="O332" s="136"/>
      <c r="P332" s="261">
        <f t="shared" si="19"/>
        <v>-1.0875045139004405</v>
      </c>
    </row>
    <row r="333" spans="1:16">
      <c r="A333" s="229" t="s">
        <v>937</v>
      </c>
      <c r="B333" s="264">
        <f>+'TTA Pivot Table'!L$71</f>
        <v>0</v>
      </c>
      <c r="C333" s="264">
        <f>+'TTA Pivot Table'!L$73</f>
        <v>0</v>
      </c>
      <c r="D333" s="264">
        <f>+'TTA Pivot Table'!L$75</f>
        <v>0</v>
      </c>
      <c r="E333" s="265">
        <f>+'TTA Pivot Table'!L$77</f>
        <v>0</v>
      </c>
      <c r="F333" s="265">
        <f>+'TTA Pivot Table'!L$79</f>
        <v>0</v>
      </c>
      <c r="G333" s="264">
        <f>+'TTA Pivot Table'!L$81</f>
        <v>0</v>
      </c>
      <c r="H333" s="264">
        <f>+'TTA Pivot Table'!L$83</f>
        <v>0</v>
      </c>
      <c r="I333" s="265">
        <f>+'TTA Pivot Table'!L$85</f>
        <v>0</v>
      </c>
      <c r="J333" s="265">
        <f>+'TTA Pivot Table'!L$87</f>
        <v>0</v>
      </c>
      <c r="K333" s="264">
        <f>+'TTA Pivot Table'!L$89</f>
        <v>0</v>
      </c>
      <c r="L333" s="264">
        <f>+'TTA Pivot Table'!L$91</f>
        <v>0</v>
      </c>
      <c r="M333" s="266">
        <f>+'TTA Pivot Table'!L$93</f>
        <v>0</v>
      </c>
      <c r="N333" s="265">
        <f>+'TTA Pivot Table'!L$95</f>
        <v>0</v>
      </c>
      <c r="O333" s="136"/>
      <c r="P333" s="261">
        <f t="shared" si="19"/>
        <v>0</v>
      </c>
    </row>
    <row r="334" spans="1:16">
      <c r="A334" s="229" t="s">
        <v>938</v>
      </c>
      <c r="B334" s="264">
        <f>+'TTA Pivot Table'!L$103</f>
        <v>0</v>
      </c>
      <c r="C334" s="264">
        <f>+'TTA Pivot Table'!L$105</f>
        <v>0</v>
      </c>
      <c r="D334" s="264">
        <f>+'TTA Pivot Table'!L$107</f>
        <v>0</v>
      </c>
      <c r="E334" s="265">
        <f>+'TTA Pivot Table'!L$109</f>
        <v>0</v>
      </c>
      <c r="F334" s="265">
        <f>+'TTA Pivot Table'!L$111</f>
        <v>0</v>
      </c>
      <c r="G334" s="264">
        <f>+'TTA Pivot Table'!L$113</f>
        <v>0</v>
      </c>
      <c r="H334" s="264">
        <f>+'TTA Pivot Table'!L$115</f>
        <v>0</v>
      </c>
      <c r="I334" s="265">
        <f>+'TTA Pivot Table'!L$117</f>
        <v>0</v>
      </c>
      <c r="J334" s="265">
        <f>+'TTA Pivot Table'!L$119</f>
        <v>0</v>
      </c>
      <c r="K334" s="264">
        <f>+'TTA Pivot Table'!L$121</f>
        <v>0</v>
      </c>
      <c r="L334" s="264">
        <f>+'TTA Pivot Table'!L$123</f>
        <v>0</v>
      </c>
      <c r="M334" s="266">
        <f>+'TTA Pivot Table'!L$125</f>
        <v>0</v>
      </c>
      <c r="N334" s="265">
        <f>+'TTA Pivot Table'!L$127</f>
        <v>0</v>
      </c>
      <c r="O334" s="136"/>
      <c r="P334" s="261">
        <f t="shared" si="19"/>
        <v>0</v>
      </c>
    </row>
    <row r="335" spans="1:16">
      <c r="A335" s="229"/>
      <c r="B335" s="264"/>
      <c r="C335" s="264"/>
      <c r="D335" s="264"/>
      <c r="E335" s="265"/>
      <c r="F335" s="265"/>
      <c r="G335" s="264"/>
      <c r="H335" s="264"/>
      <c r="I335" s="265"/>
      <c r="J335" s="265"/>
      <c r="K335" s="264"/>
      <c r="L335" s="264"/>
      <c r="M335" s="266"/>
      <c r="N335" s="265"/>
      <c r="O335" s="136"/>
      <c r="P335" s="261"/>
    </row>
    <row r="336" spans="1:16">
      <c r="A336" s="229" t="s">
        <v>939</v>
      </c>
      <c r="B336" s="264">
        <f>+'TTA Pivot Table'!L$135</f>
        <v>0</v>
      </c>
      <c r="C336" s="264">
        <f>+'TTA Pivot Table'!L$137</f>
        <v>0</v>
      </c>
      <c r="D336" s="264">
        <f>+'TTA Pivot Table'!L$139</f>
        <v>0</v>
      </c>
      <c r="E336" s="265">
        <f>+'TTA Pivot Table'!L$141</f>
        <v>0</v>
      </c>
      <c r="F336" s="265">
        <f>+'TTA Pivot Table'!L$143</f>
        <v>0</v>
      </c>
      <c r="G336" s="264">
        <f>+'TTA Pivot Table'!L$145</f>
        <v>0</v>
      </c>
      <c r="H336" s="264">
        <f>+'TTA Pivot Table'!L$147</f>
        <v>0</v>
      </c>
      <c r="I336" s="265">
        <f>+'TTA Pivot Table'!L$149</f>
        <v>0</v>
      </c>
      <c r="J336" s="265">
        <f>+'TTA Pivot Table'!L$151</f>
        <v>0</v>
      </c>
      <c r="K336" s="264">
        <f>+'TTA Pivot Table'!L$153</f>
        <v>0</v>
      </c>
      <c r="L336" s="264">
        <f>+'TTA Pivot Table'!L$155</f>
        <v>0</v>
      </c>
      <c r="M336" s="266">
        <f>+'TTA Pivot Table'!L$157</f>
        <v>0</v>
      </c>
      <c r="N336" s="265">
        <f>+'TTA Pivot Table'!L$159</f>
        <v>0</v>
      </c>
      <c r="O336" s="136"/>
      <c r="P336" s="261">
        <f t="shared" si="19"/>
        <v>0</v>
      </c>
    </row>
    <row r="337" spans="1:17">
      <c r="A337" s="229" t="s">
        <v>940</v>
      </c>
      <c r="B337" s="264">
        <f>+'TTA Pivot Table'!L$167</f>
        <v>3.6055172413793102</v>
      </c>
      <c r="C337" s="264">
        <f>+'TTA Pivot Table'!L$169</f>
        <v>3.3439490445859872</v>
      </c>
      <c r="D337" s="264">
        <f>+'TTA Pivot Table'!L$171</f>
        <v>0</v>
      </c>
      <c r="E337" s="265">
        <f>+'TTA Pivot Table'!L$173</f>
        <v>3.5589569160997732</v>
      </c>
      <c r="F337" s="265">
        <f>+'TTA Pivot Table'!L$175</f>
        <v>4.5110178384050368</v>
      </c>
      <c r="G337" s="264">
        <f>+'TTA Pivot Table'!L$177</f>
        <v>5.6517571884984026</v>
      </c>
      <c r="H337" s="264">
        <f>+'TTA Pivot Table'!L$179</f>
        <v>0</v>
      </c>
      <c r="I337" s="265">
        <f>+'TTA Pivot Table'!L$181</f>
        <v>4.79304897314376</v>
      </c>
      <c r="J337" s="265">
        <f>+'TTA Pivot Table'!L$183</f>
        <v>5.6031746031746028</v>
      </c>
      <c r="K337" s="264">
        <f>+'TTA Pivot Table'!L$185</f>
        <v>5.2298850574712645</v>
      </c>
      <c r="L337" s="264">
        <f>+'TTA Pivot Table'!L$187</f>
        <v>0</v>
      </c>
      <c r="M337" s="266">
        <f>+'TTA Pivot Table'!L$189</f>
        <v>5.4938271604938276</v>
      </c>
      <c r="N337" s="265">
        <f>+'TTA Pivot Table'!L$191</f>
        <v>5.1843575418994412</v>
      </c>
      <c r="O337" s="136"/>
      <c r="P337" s="261">
        <f t="shared" si="19"/>
        <v>0.70077818735006758</v>
      </c>
    </row>
    <row r="338" spans="1:17">
      <c r="A338" s="229" t="s">
        <v>941</v>
      </c>
      <c r="B338" s="267">
        <f>+'TTA Pivot Table'!L$199</f>
        <v>3.6150969387755088</v>
      </c>
      <c r="C338" s="264">
        <f>+'TTA Pivot Table'!L$201</f>
        <v>4.2800937500000007</v>
      </c>
      <c r="D338" s="264">
        <f>+'TTA Pivot Table'!L$203</f>
        <v>0</v>
      </c>
      <c r="E338" s="265">
        <f>+'TTA Pivot Table'!L$205</f>
        <v>3.708429824561402</v>
      </c>
      <c r="F338" s="265">
        <f>+'TTA Pivot Table'!L$207</f>
        <v>4.6970521327014225</v>
      </c>
      <c r="G338" s="264">
        <f>+'TTA Pivot Table'!L$209</f>
        <v>6.2369230769230786</v>
      </c>
      <c r="H338" s="264">
        <f>+'TTA Pivot Table'!L$211</f>
        <v>0</v>
      </c>
      <c r="I338" s="265">
        <f>+'TTA Pivot Table'!L$213</f>
        <v>4.9808170103092788</v>
      </c>
      <c r="J338" s="265">
        <f>+'TTA Pivot Table'!L$215</f>
        <v>3.7093269961977189</v>
      </c>
      <c r="K338" s="264">
        <f>+'TTA Pivot Table'!L$217</f>
        <v>3.9059251968503959</v>
      </c>
      <c r="L338" s="264">
        <f>+'TTA Pivot Table'!L$219</f>
        <v>0</v>
      </c>
      <c r="M338" s="266">
        <f>+'TTA Pivot Table'!L$221</f>
        <v>3.8059148936170226</v>
      </c>
      <c r="N338" s="265">
        <f>+'TTA Pivot Table'!L$223</f>
        <v>0</v>
      </c>
      <c r="O338" s="136"/>
      <c r="P338" s="261">
        <f t="shared" si="19"/>
        <v>-1.1749021166922562</v>
      </c>
    </row>
    <row r="339" spans="1:17">
      <c r="A339" s="229" t="s">
        <v>942</v>
      </c>
      <c r="B339" s="264">
        <f>+'TTA Pivot Table'!L$231</f>
        <v>0</v>
      </c>
      <c r="C339" s="264">
        <f>+'TTA Pivot Table'!L$233</f>
        <v>0</v>
      </c>
      <c r="D339" s="264">
        <f>+'TTA Pivot Table'!L$235</f>
        <v>0</v>
      </c>
      <c r="E339" s="265">
        <f>+'TTA Pivot Table'!L$237</f>
        <v>0</v>
      </c>
      <c r="F339" s="265">
        <f>+'TTA Pivot Table'!L$239</f>
        <v>0</v>
      </c>
      <c r="G339" s="264">
        <f>+'TTA Pivot Table'!L$241</f>
        <v>0</v>
      </c>
      <c r="H339" s="264">
        <f>+'TTA Pivot Table'!L$243</f>
        <v>0</v>
      </c>
      <c r="I339" s="265">
        <f>+'TTA Pivot Table'!L$245</f>
        <v>0</v>
      </c>
      <c r="J339" s="265">
        <f>+'TTA Pivot Table'!L$247</f>
        <v>0</v>
      </c>
      <c r="K339" s="264">
        <f>+'TTA Pivot Table'!L$249</f>
        <v>0</v>
      </c>
      <c r="L339" s="264">
        <f>+'TTA Pivot Table'!L$251</f>
        <v>0</v>
      </c>
      <c r="M339" s="266">
        <f>+'TTA Pivot Table'!L$253</f>
        <v>0</v>
      </c>
      <c r="N339" s="265">
        <f>+'TTA Pivot Table'!L$255</f>
        <v>0</v>
      </c>
      <c r="O339" s="136"/>
      <c r="P339" s="261">
        <f t="shared" si="19"/>
        <v>0</v>
      </c>
    </row>
    <row r="340" spans="1:17">
      <c r="A340" s="229"/>
      <c r="B340" s="264"/>
      <c r="C340" s="264"/>
      <c r="D340" s="264"/>
      <c r="E340" s="265"/>
      <c r="F340" s="265"/>
      <c r="G340" s="264"/>
      <c r="H340" s="264"/>
      <c r="I340" s="265"/>
      <c r="J340" s="265"/>
      <c r="K340" s="264"/>
      <c r="L340" s="264"/>
      <c r="M340" s="266"/>
      <c r="N340" s="265"/>
      <c r="O340" s="136"/>
      <c r="P340" s="261"/>
    </row>
    <row r="341" spans="1:17">
      <c r="A341" s="229" t="s">
        <v>943</v>
      </c>
      <c r="B341" s="264">
        <f>+'TTA Pivot Table'!L$263</f>
        <v>3.6209908643710471</v>
      </c>
      <c r="C341" s="264">
        <f>+'TTA Pivot Table'!L$265</f>
        <v>4.4738356164383566</v>
      </c>
      <c r="D341" s="264">
        <f>+'TTA Pivot Table'!L$267</f>
        <v>0</v>
      </c>
      <c r="E341" s="265">
        <f>+'TTA Pivot Table'!L$269</f>
        <v>3.6626069518716577</v>
      </c>
      <c r="F341" s="265">
        <f>+'TTA Pivot Table'!L$271</f>
        <v>3.6876064489458451</v>
      </c>
      <c r="G341" s="264">
        <f>+'TTA Pivot Table'!L$273</f>
        <v>5.6986614173228345</v>
      </c>
      <c r="H341" s="264">
        <f>+'TTA Pivot Table'!L$275</f>
        <v>0</v>
      </c>
      <c r="I341" s="265">
        <f>+'TTA Pivot Table'!L$277</f>
        <v>3.7879222309505112</v>
      </c>
      <c r="J341" s="265">
        <f>+'TTA Pivot Table'!L$279</f>
        <v>3.1854092827004217</v>
      </c>
      <c r="K341" s="264">
        <f>+'TTA Pivot Table'!L$281</f>
        <v>4.6587500000000004</v>
      </c>
      <c r="L341" s="264">
        <f>+'TTA Pivot Table'!L$283</f>
        <v>0</v>
      </c>
      <c r="M341" s="266">
        <f>+'TTA Pivot Table'!L$285</f>
        <v>3.4862122229684354</v>
      </c>
      <c r="N341" s="265">
        <f>+'TTA Pivot Table'!L$287</f>
        <v>6.2685483870967742</v>
      </c>
      <c r="O341" s="136"/>
      <c r="P341" s="261">
        <f t="shared" si="19"/>
        <v>-0.30171000798207581</v>
      </c>
    </row>
    <row r="342" spans="1:17">
      <c r="A342" s="229" t="s">
        <v>944</v>
      </c>
      <c r="B342" s="264">
        <f>+'TTA Pivot Table'!L$295</f>
        <v>2.3012148837252462</v>
      </c>
      <c r="C342" s="264">
        <f>+'TTA Pivot Table'!L$297</f>
        <v>4.1846767206550037</v>
      </c>
      <c r="D342" s="264">
        <f>+'TTA Pivot Table'!L$299</f>
        <v>0</v>
      </c>
      <c r="E342" s="265">
        <f>+'TTA Pivot Table'!L$301</f>
        <v>4.041912459545145</v>
      </c>
      <c r="F342" s="265">
        <f>+'TTA Pivot Table'!L$303</f>
        <v>3.9840151460881565</v>
      </c>
      <c r="G342" s="264">
        <f>+'TTA Pivot Table'!L$305</f>
        <v>5.4521398448018514</v>
      </c>
      <c r="H342" s="264">
        <f>+'TTA Pivot Table'!L$307</f>
        <v>0</v>
      </c>
      <c r="I342" s="265">
        <f>+'TTA Pivot Table'!L$309</f>
        <v>4.5855254298043384</v>
      </c>
      <c r="J342" s="265">
        <f>+'TTA Pivot Table'!L$311</f>
        <v>2.7565834608804547</v>
      </c>
      <c r="K342" s="264">
        <f>+'TTA Pivot Table'!L$313</f>
        <v>3.282992814944742</v>
      </c>
      <c r="L342" s="264">
        <f>+'TTA Pivot Table'!L$315</f>
        <v>0</v>
      </c>
      <c r="M342" s="266">
        <f>+'TTA Pivot Table'!L$317</f>
        <v>3.0531347800237301</v>
      </c>
      <c r="N342" s="265">
        <f>+'TTA Pivot Table'!L$319</f>
        <v>0</v>
      </c>
      <c r="O342" s="136"/>
      <c r="P342" s="261">
        <f t="shared" si="19"/>
        <v>-1.5323906497806083</v>
      </c>
    </row>
    <row r="343" spans="1:17">
      <c r="A343" s="229" t="s">
        <v>945</v>
      </c>
      <c r="B343" s="264">
        <f>+'TTA Pivot Table'!L$327</f>
        <v>0</v>
      </c>
      <c r="C343" s="264">
        <f>+'TTA Pivot Table'!L$329</f>
        <v>0</v>
      </c>
      <c r="D343" s="264">
        <f>+'TTA Pivot Table'!L$331</f>
        <v>0</v>
      </c>
      <c r="E343" s="265">
        <f>+'TTA Pivot Table'!L$333</f>
        <v>0</v>
      </c>
      <c r="F343" s="265">
        <f>+'TTA Pivot Table'!L$335</f>
        <v>0</v>
      </c>
      <c r="G343" s="264">
        <f>+'TTA Pivot Table'!L$337</f>
        <v>0</v>
      </c>
      <c r="H343" s="264">
        <f>+'TTA Pivot Table'!L$339</f>
        <v>0</v>
      </c>
      <c r="I343" s="265">
        <f>+'TTA Pivot Table'!L$341</f>
        <v>0</v>
      </c>
      <c r="J343" s="265">
        <f>+'TTA Pivot Table'!L$343</f>
        <v>0</v>
      </c>
      <c r="K343" s="264">
        <f>+'TTA Pivot Table'!L$345</f>
        <v>0</v>
      </c>
      <c r="L343" s="264">
        <f>+'TTA Pivot Table'!L$347</f>
        <v>0</v>
      </c>
      <c r="M343" s="266">
        <f>+'TTA Pivot Table'!L$349</f>
        <v>0</v>
      </c>
      <c r="N343" s="265">
        <f>+'TTA Pivot Table'!L$351</f>
        <v>0</v>
      </c>
      <c r="O343" s="136"/>
      <c r="P343" s="261">
        <f t="shared" si="19"/>
        <v>0</v>
      </c>
      <c r="Q343" s="251"/>
    </row>
    <row r="344" spans="1:17">
      <c r="A344" s="229" t="s">
        <v>946</v>
      </c>
      <c r="B344" s="264">
        <f>+'TTA Pivot Table'!L$359</f>
        <v>0</v>
      </c>
      <c r="C344" s="264">
        <f>+'TTA Pivot Table'!L$361</f>
        <v>0</v>
      </c>
      <c r="D344" s="264">
        <f>+'TTA Pivot Table'!L$363</f>
        <v>0</v>
      </c>
      <c r="E344" s="265">
        <f>+'TTA Pivot Table'!L$365</f>
        <v>0</v>
      </c>
      <c r="F344" s="265">
        <f>+'TTA Pivot Table'!L$367</f>
        <v>0</v>
      </c>
      <c r="G344" s="264">
        <f>+'TTA Pivot Table'!L$369</f>
        <v>0</v>
      </c>
      <c r="H344" s="264">
        <f>+'TTA Pivot Table'!L$371</f>
        <v>0</v>
      </c>
      <c r="I344" s="265">
        <f>+'TTA Pivot Table'!L$373</f>
        <v>0</v>
      </c>
      <c r="J344" s="265">
        <f>+'TTA Pivot Table'!L$375</f>
        <v>0</v>
      </c>
      <c r="K344" s="264">
        <f>+'TTA Pivot Table'!L$377</f>
        <v>0</v>
      </c>
      <c r="L344" s="264">
        <f>+'TTA Pivot Table'!L$379</f>
        <v>0</v>
      </c>
      <c r="M344" s="266">
        <f>+'TTA Pivot Table'!L$381</f>
        <v>0</v>
      </c>
      <c r="N344" s="265">
        <f>+'TTA Pivot Table'!L$383</f>
        <v>0</v>
      </c>
      <c r="O344" s="136"/>
      <c r="P344" s="261">
        <f t="shared" si="19"/>
        <v>0</v>
      </c>
    </row>
    <row r="345" spans="1:17">
      <c r="A345" s="229"/>
      <c r="B345" s="264"/>
      <c r="C345" s="264"/>
      <c r="D345" s="264"/>
      <c r="E345" s="265"/>
      <c r="F345" s="265"/>
      <c r="G345" s="264"/>
      <c r="H345" s="264"/>
      <c r="I345" s="265"/>
      <c r="J345" s="265"/>
      <c r="K345" s="264"/>
      <c r="L345" s="264"/>
      <c r="M345" s="266"/>
      <c r="N345" s="265"/>
      <c r="O345" s="136"/>
      <c r="P345" s="261"/>
    </row>
    <row r="346" spans="1:17">
      <c r="A346" s="229" t="s">
        <v>947</v>
      </c>
      <c r="B346" s="264">
        <f>+'TTA Pivot Table'!L$391</f>
        <v>1.9104074074074073</v>
      </c>
      <c r="C346" s="264">
        <f>+'TTA Pivot Table'!L$393</f>
        <v>3.278</v>
      </c>
      <c r="D346" s="264">
        <f>+'TTA Pivot Table'!L$395</f>
        <v>0</v>
      </c>
      <c r="E346" s="265">
        <f>+'TTA Pivot Table'!L$397</f>
        <v>1.9473693693693694</v>
      </c>
      <c r="F346" s="265">
        <f>+'TTA Pivot Table'!L$399</f>
        <v>3.9011151330135192</v>
      </c>
      <c r="G346" s="264">
        <f>+'TTA Pivot Table'!L$401</f>
        <v>6.2400144092219012</v>
      </c>
      <c r="H346" s="264">
        <f>+'TTA Pivot Table'!L$403</f>
        <v>0</v>
      </c>
      <c r="I346" s="265">
        <f>+'TTA Pivot Table'!L$405</f>
        <v>4.2085386363636363</v>
      </c>
      <c r="J346" s="265">
        <f>+'TTA Pivot Table'!L$407</f>
        <v>7.6088397435897441</v>
      </c>
      <c r="K346" s="264">
        <f>+'TTA Pivot Table'!L$409</f>
        <v>10.52300283286119</v>
      </c>
      <c r="L346" s="264">
        <f>+'TTA Pivot Table'!L$411</f>
        <v>0</v>
      </c>
      <c r="M346" s="266">
        <f>+'TTA Pivot Table'!L$413</f>
        <v>9.1557563909774426</v>
      </c>
      <c r="N346" s="265">
        <f>+'TTA Pivot Table'!L$415</f>
        <v>0</v>
      </c>
      <c r="O346" s="136"/>
      <c r="P346" s="261">
        <f t="shared" si="19"/>
        <v>4.9472177546138063</v>
      </c>
    </row>
    <row r="347" spans="1:17">
      <c r="A347" s="229" t="s">
        <v>948</v>
      </c>
      <c r="B347" s="264">
        <f>+'TTA Pivot Table'!L$423</f>
        <v>2.9064903846153851</v>
      </c>
      <c r="C347" s="264">
        <f>+'TTA Pivot Table'!L$425</f>
        <v>3.0393340270551512</v>
      </c>
      <c r="D347" s="264">
        <f>+'TTA Pivot Table'!L$427</f>
        <v>0</v>
      </c>
      <c r="E347" s="265">
        <f>+'TTA Pivot Table'!L$429</f>
        <v>2.964282480760525</v>
      </c>
      <c r="F347" s="265">
        <f>+'TTA Pivot Table'!L$431</f>
        <v>3.6909149692854832</v>
      </c>
      <c r="G347" s="264">
        <f>+'TTA Pivot Table'!L$433</f>
        <v>4.3510864539990752</v>
      </c>
      <c r="H347" s="264">
        <f>+'TTA Pivot Table'!L$435</f>
        <v>0</v>
      </c>
      <c r="I347" s="265">
        <f>+'TTA Pivot Table'!L$437</f>
        <v>3.962595129375952</v>
      </c>
      <c r="J347" s="265">
        <f>+'TTA Pivot Table'!L$439</f>
        <v>2.8422827496757459</v>
      </c>
      <c r="K347" s="264">
        <f>+'TTA Pivot Table'!L$441</f>
        <v>3.21353579175705</v>
      </c>
      <c r="L347" s="264">
        <f>+'TTA Pivot Table'!L$443</f>
        <v>0</v>
      </c>
      <c r="M347" s="266">
        <f>+'TTA Pivot Table'!L$445</f>
        <v>3.0647257603327267</v>
      </c>
      <c r="N347" s="265">
        <f>+'TTA Pivot Table'!L$447</f>
        <v>3.0534551684751565</v>
      </c>
      <c r="O347" s="136"/>
      <c r="P347" s="261">
        <f t="shared" si="19"/>
        <v>-0.89786936904322534</v>
      </c>
    </row>
    <row r="348" spans="1:17">
      <c r="A348" s="229" t="s">
        <v>949</v>
      </c>
      <c r="B348" s="264">
        <f>+'TTA Pivot Table'!L$455</f>
        <v>3.0412121212121219</v>
      </c>
      <c r="C348" s="264">
        <f>+'TTA Pivot Table'!L$457</f>
        <v>4.2508591065292114</v>
      </c>
      <c r="D348" s="264">
        <f>+'TTA Pivot Table'!L$459</f>
        <v>0</v>
      </c>
      <c r="E348" s="265">
        <f>+'TTA Pivot Table'!L$461</f>
        <v>3.3566308243727603</v>
      </c>
      <c r="F348" s="265">
        <f>+'TTA Pivot Table'!L$463</f>
        <v>3.9003623188405783</v>
      </c>
      <c r="G348" s="264">
        <f>+'TTA Pivot Table'!L$465</f>
        <v>6.5554455445544537</v>
      </c>
      <c r="H348" s="264">
        <f>+'TTA Pivot Table'!L$467</f>
        <v>0</v>
      </c>
      <c r="I348" s="265">
        <f>+'TTA Pivot Table'!L$469</f>
        <v>5.1688741721854283</v>
      </c>
      <c r="J348" s="265">
        <f>+'TTA Pivot Table'!L$471</f>
        <v>3.7151162790697683</v>
      </c>
      <c r="K348" s="264">
        <f>+'TTA Pivot Table'!L$473</f>
        <v>4.6297262059973949</v>
      </c>
      <c r="L348" s="264">
        <f>+'TTA Pivot Table'!L$475</f>
        <v>0</v>
      </c>
      <c r="M348" s="266">
        <f>+'TTA Pivot Table'!L$477</f>
        <v>4.3465346534653477</v>
      </c>
      <c r="N348" s="265">
        <f>+'TTA Pivot Table'!L$479</f>
        <v>5.208955223880599</v>
      </c>
      <c r="O348" s="136"/>
      <c r="P348" s="261">
        <f t="shared" si="19"/>
        <v>-0.8223395187200806</v>
      </c>
    </row>
    <row r="349" spans="1:17">
      <c r="A349" s="238" t="s">
        <v>950</v>
      </c>
      <c r="B349" s="268">
        <f>+'TTA Pivot Table'!L$487</f>
        <v>2.7</v>
      </c>
      <c r="C349" s="268">
        <f>+'TTA Pivot Table'!L$489</f>
        <v>2.1</v>
      </c>
      <c r="D349" s="268">
        <f>+'TTA Pivot Table'!L$491</f>
        <v>0</v>
      </c>
      <c r="E349" s="269">
        <f>+'TTA Pivot Table'!L$493</f>
        <v>2.5981132075471702</v>
      </c>
      <c r="F349" s="269">
        <f>+'TTA Pivot Table'!L$495</f>
        <v>4.0999999999999996</v>
      </c>
      <c r="G349" s="268">
        <f>+'TTA Pivot Table'!L$497</f>
        <v>5</v>
      </c>
      <c r="H349" s="268">
        <f>+'TTA Pivot Table'!L$499</f>
        <v>0</v>
      </c>
      <c r="I349" s="269">
        <f>+'TTA Pivot Table'!L$501</f>
        <v>4.3999999999999995</v>
      </c>
      <c r="J349" s="269">
        <f>+'TTA Pivot Table'!L$503</f>
        <v>3.6</v>
      </c>
      <c r="K349" s="268">
        <f>+'TTA Pivot Table'!L$505</f>
        <v>2.7</v>
      </c>
      <c r="L349" s="268">
        <f>+'TTA Pivot Table'!L$507</f>
        <v>0</v>
      </c>
      <c r="M349" s="270">
        <f>+'TTA Pivot Table'!L$509</f>
        <v>3.0890322580645164</v>
      </c>
      <c r="N349" s="269">
        <f>+'TTA Pivot Table'!L$511</f>
        <v>6.1</v>
      </c>
      <c r="O349" s="136"/>
      <c r="P349" s="271">
        <f t="shared" si="19"/>
        <v>-1.310967741935483</v>
      </c>
    </row>
    <row r="350" spans="1:17">
      <c r="A350" s="242" t="s">
        <v>951</v>
      </c>
      <c r="B350" s="242"/>
      <c r="C350" s="242"/>
      <c r="D350" s="242"/>
      <c r="E350" s="242"/>
      <c r="F350" s="243"/>
      <c r="G350" s="243"/>
      <c r="H350" s="243"/>
      <c r="I350" s="243"/>
      <c r="J350" s="243"/>
      <c r="K350" s="243"/>
      <c r="L350" s="243"/>
      <c r="M350" s="243"/>
      <c r="N350" s="243"/>
    </row>
    <row r="351" spans="1:17">
      <c r="A351" s="242"/>
      <c r="B351" s="273"/>
      <c r="C351" s="273"/>
      <c r="D351" s="273"/>
      <c r="E351" s="273"/>
      <c r="F351" s="273"/>
      <c r="G351" s="273"/>
      <c r="H351" s="273"/>
      <c r="I351" s="273"/>
      <c r="J351" s="273"/>
      <c r="K351" s="273"/>
      <c r="L351" s="273"/>
      <c r="M351" s="273"/>
      <c r="N351" s="273"/>
      <c r="O351" s="272"/>
    </row>
    <row r="352" spans="1:17">
      <c r="A352" s="242"/>
      <c r="B352" s="242"/>
      <c r="C352" s="242"/>
      <c r="D352" s="242"/>
      <c r="E352" s="242"/>
      <c r="F352" s="243"/>
      <c r="G352" s="243"/>
      <c r="H352" s="243"/>
      <c r="I352" s="243"/>
      <c r="J352" s="243"/>
      <c r="K352" s="243"/>
      <c r="L352" s="243"/>
      <c r="M352" s="243"/>
      <c r="N352" s="244" t="s">
        <v>1303</v>
      </c>
    </row>
    <row r="353" spans="1:16" ht="18">
      <c r="A353" s="205" t="s">
        <v>986</v>
      </c>
      <c r="B353" s="207"/>
      <c r="C353" s="207"/>
      <c r="D353" s="207"/>
      <c r="E353" s="207"/>
      <c r="F353" s="206"/>
      <c r="G353" s="206"/>
      <c r="H353" s="206"/>
      <c r="I353" s="207"/>
      <c r="J353" s="206"/>
      <c r="K353" s="206"/>
      <c r="L353" s="206"/>
      <c r="M353" s="207"/>
      <c r="N353" s="206"/>
      <c r="P353" s="255"/>
    </row>
    <row r="354" spans="1:16" ht="18">
      <c r="A354" s="205"/>
      <c r="B354" s="207"/>
      <c r="C354" s="207"/>
      <c r="D354" s="207"/>
      <c r="E354" s="207"/>
      <c r="F354" s="206"/>
      <c r="G354" s="206"/>
      <c r="H354" s="206"/>
      <c r="I354" s="207"/>
      <c r="J354" s="206"/>
      <c r="K354" s="206"/>
      <c r="L354" s="206"/>
      <c r="M354" s="207"/>
      <c r="N354" s="206"/>
      <c r="P354" s="255"/>
    </row>
    <row r="355" spans="1:16" ht="15.75">
      <c r="A355" s="208" t="s">
        <v>982</v>
      </c>
      <c r="B355" s="207"/>
      <c r="C355" s="207"/>
      <c r="D355" s="207"/>
      <c r="E355" s="207"/>
      <c r="F355" s="206"/>
      <c r="G355" s="206"/>
      <c r="H355" s="206"/>
      <c r="I355" s="207"/>
      <c r="J355" s="206"/>
      <c r="K355" s="206"/>
      <c r="L355" s="206"/>
      <c r="M355" s="207"/>
      <c r="N355" s="206"/>
      <c r="P355" s="255"/>
    </row>
    <row r="356" spans="1:16" ht="15.75">
      <c r="A356" s="208" t="s">
        <v>1295</v>
      </c>
      <c r="B356" s="207"/>
      <c r="C356" s="207"/>
      <c r="D356" s="207"/>
      <c r="E356" s="207"/>
      <c r="F356" s="206"/>
      <c r="G356" s="206"/>
      <c r="H356" s="206"/>
      <c r="I356" s="207"/>
      <c r="J356" s="206"/>
      <c r="K356" s="206"/>
      <c r="L356" s="206"/>
      <c r="M356" s="207"/>
      <c r="N356" s="206"/>
      <c r="P356" s="255"/>
    </row>
    <row r="357" spans="1:16" ht="17.25" customHeight="1">
      <c r="A357" s="209"/>
      <c r="B357" s="209"/>
      <c r="C357" s="209"/>
      <c r="D357" s="209"/>
      <c r="E357" s="209"/>
      <c r="F357" s="210"/>
      <c r="G357" s="211"/>
      <c r="H357" s="211"/>
      <c r="I357" s="212"/>
      <c r="J357" s="212"/>
      <c r="K357" s="212"/>
      <c r="L357" s="212"/>
      <c r="M357" s="212"/>
      <c r="N357" s="212"/>
      <c r="O357" s="213"/>
      <c r="P357" s="255"/>
    </row>
    <row r="358" spans="1:16" ht="17.25" customHeight="1">
      <c r="A358" s="84"/>
      <c r="B358" s="214" t="s">
        <v>925</v>
      </c>
      <c r="C358" s="215"/>
      <c r="D358" s="215"/>
      <c r="E358" s="215"/>
      <c r="F358" s="215"/>
      <c r="G358" s="215"/>
      <c r="H358" s="215"/>
      <c r="I358" s="216"/>
      <c r="J358" s="217" t="s">
        <v>10</v>
      </c>
      <c r="K358" s="218"/>
      <c r="L358" s="218"/>
      <c r="M358" s="219"/>
      <c r="N358" s="653" t="s">
        <v>926</v>
      </c>
      <c r="O358" s="232"/>
      <c r="P358" s="255"/>
    </row>
    <row r="359" spans="1:16" ht="44.25" customHeight="1">
      <c r="A359" s="220"/>
      <c r="B359" s="215" t="s">
        <v>927</v>
      </c>
      <c r="C359" s="215"/>
      <c r="D359" s="215"/>
      <c r="E359" s="221"/>
      <c r="F359" s="222" t="s">
        <v>928</v>
      </c>
      <c r="G359" s="215"/>
      <c r="H359" s="215"/>
      <c r="I359" s="216"/>
      <c r="J359" s="223" t="s">
        <v>929</v>
      </c>
      <c r="K359" s="215"/>
      <c r="L359" s="215"/>
      <c r="M359" s="216"/>
      <c r="N359" s="654"/>
      <c r="O359" s="232"/>
      <c r="P359" s="255"/>
    </row>
    <row r="360" spans="1:16" ht="30.75" customHeight="1">
      <c r="A360" s="209"/>
      <c r="B360" s="224" t="s">
        <v>930</v>
      </c>
      <c r="C360" s="224" t="s">
        <v>931</v>
      </c>
      <c r="D360" s="224" t="s">
        <v>932</v>
      </c>
      <c r="E360" s="225" t="s">
        <v>933</v>
      </c>
      <c r="F360" s="225" t="s">
        <v>930</v>
      </c>
      <c r="G360" s="224" t="s">
        <v>931</v>
      </c>
      <c r="H360" s="224" t="s">
        <v>932</v>
      </c>
      <c r="I360" s="225" t="s">
        <v>933</v>
      </c>
      <c r="J360" s="226" t="s">
        <v>930</v>
      </c>
      <c r="K360" s="227" t="s">
        <v>931</v>
      </c>
      <c r="L360" s="228" t="s">
        <v>932</v>
      </c>
      <c r="M360" s="226" t="s">
        <v>933</v>
      </c>
      <c r="N360" s="655"/>
      <c r="O360" s="232"/>
      <c r="P360" s="255" t="s">
        <v>973</v>
      </c>
    </row>
    <row r="361" spans="1:16" hidden="1">
      <c r="A361" s="229" t="s">
        <v>934</v>
      </c>
      <c r="B361" s="229"/>
      <c r="C361" s="229"/>
      <c r="D361" s="229"/>
      <c r="E361" s="229"/>
      <c r="F361" s="274">
        <f>'TTA Pivot Table'!M$230</f>
        <v>0</v>
      </c>
      <c r="G361" s="274">
        <f>'TTA Pivot Table'!M$231</f>
        <v>0</v>
      </c>
      <c r="H361" s="274">
        <f>'TTA Pivot Table'!M$232</f>
        <v>0</v>
      </c>
      <c r="I361" s="275">
        <f>'TTA Pivot Table'!M$233</f>
        <v>0</v>
      </c>
      <c r="J361" s="275">
        <f>'TTA Pivot Table'!M$234</f>
        <v>0</v>
      </c>
      <c r="K361" s="274">
        <f>'TTA Pivot Table'!M$235</f>
        <v>0</v>
      </c>
      <c r="L361" s="274">
        <f>'TTA Pivot Table'!M$236</f>
        <v>0</v>
      </c>
      <c r="M361" s="276">
        <f>'TTA Pivot Table'!M$237</f>
        <v>0</v>
      </c>
      <c r="N361" s="275">
        <f>'TTA Pivot Table'!M$238</f>
        <v>0</v>
      </c>
      <c r="O361" s="136"/>
      <c r="P361" s="261">
        <f>+M361-I361</f>
        <v>0</v>
      </c>
    </row>
    <row r="362" spans="1:16" ht="15.75" hidden="1">
      <c r="A362" s="229"/>
      <c r="B362" s="229"/>
      <c r="C362" s="229"/>
      <c r="D362" s="229"/>
      <c r="E362" s="229"/>
      <c r="F362" s="136"/>
      <c r="G362" s="136"/>
      <c r="H362" s="136"/>
      <c r="I362" s="262"/>
      <c r="J362" s="262"/>
      <c r="K362" s="136"/>
      <c r="L362" s="136"/>
      <c r="M362" s="263"/>
      <c r="N362" s="262"/>
      <c r="O362" s="136"/>
      <c r="P362" s="232">
        <f t="shared" ref="P362" si="20">+I362-M362</f>
        <v>0</v>
      </c>
    </row>
    <row r="363" spans="1:16">
      <c r="A363" s="229" t="s">
        <v>935</v>
      </c>
      <c r="B363" s="264">
        <f>+'TTA Pivot Table'!M$7</f>
        <v>0</v>
      </c>
      <c r="C363" s="264">
        <f>+'TTA Pivot Table'!M$9</f>
        <v>0</v>
      </c>
      <c r="D363" s="264">
        <f>+'TTA Pivot Table'!M$11</f>
        <v>0</v>
      </c>
      <c r="E363" s="265">
        <f>+'TTA Pivot Table'!M$13</f>
        <v>0</v>
      </c>
      <c r="F363" s="265">
        <f>+'TTA Pivot Table'!M$15</f>
        <v>0</v>
      </c>
      <c r="G363" s="264">
        <f>+'TTA Pivot Table'!M$17</f>
        <v>0</v>
      </c>
      <c r="H363" s="264">
        <f>+'TTA Pivot Table'!M$19</f>
        <v>0</v>
      </c>
      <c r="I363" s="265">
        <f>+'TTA Pivot Table'!M$21</f>
        <v>0</v>
      </c>
      <c r="J363" s="265">
        <f>+'TTA Pivot Table'!M$23</f>
        <v>0</v>
      </c>
      <c r="K363" s="264">
        <f>+'TTA Pivot Table'!M$25</f>
        <v>0</v>
      </c>
      <c r="L363" s="264">
        <f>+'TTA Pivot Table'!M$27</f>
        <v>0</v>
      </c>
      <c r="M363" s="266">
        <f>+'TTA Pivot Table'!M$29</f>
        <v>0</v>
      </c>
      <c r="N363" s="265">
        <f>+'TTA Pivot Table'!M$31</f>
        <v>0</v>
      </c>
      <c r="O363" s="136"/>
      <c r="P363" s="261">
        <f t="shared" ref="P363:P381" si="21">+M363-I363</f>
        <v>0</v>
      </c>
    </row>
    <row r="364" spans="1:16">
      <c r="A364" s="229" t="s">
        <v>936</v>
      </c>
      <c r="B364" s="264">
        <f>+'TTA Pivot Table'!M$39</f>
        <v>3.059251891481944</v>
      </c>
      <c r="C364" s="264">
        <f>+'TTA Pivot Table'!M$41</f>
        <v>4.6245646945646941</v>
      </c>
      <c r="D364" s="264">
        <f>+'TTA Pivot Table'!M$43</f>
        <v>0</v>
      </c>
      <c r="E364" s="265">
        <f>+'TTA Pivot Table'!M$45</f>
        <v>3.3777187379784341</v>
      </c>
      <c r="F364" s="265">
        <f>+'TTA Pivot Table'!M$47</f>
        <v>5.7420455273550566</v>
      </c>
      <c r="G364" s="264">
        <f>+'TTA Pivot Table'!M$49</f>
        <v>7.2908619840198803</v>
      </c>
      <c r="H364" s="264">
        <f>+'TTA Pivot Table'!M$51</f>
        <v>0</v>
      </c>
      <c r="I364" s="265">
        <f>+'TTA Pivot Table'!M$53</f>
        <v>6.0398948459444473</v>
      </c>
      <c r="J364" s="265">
        <f>+'TTA Pivot Table'!M$55</f>
        <v>3.7907207208781286</v>
      </c>
      <c r="K364" s="264">
        <f>+'TTA Pivot Table'!M$57</f>
        <v>4.486991787643233</v>
      </c>
      <c r="L364" s="264">
        <f>+'TTA Pivot Table'!M$59</f>
        <v>0</v>
      </c>
      <c r="M364" s="266">
        <f>+'TTA Pivot Table'!M$61</f>
        <v>4.0829410233138459</v>
      </c>
      <c r="N364" s="265">
        <f>+'TTA Pivot Table'!M$63</f>
        <v>5.5792849932384794</v>
      </c>
      <c r="O364" s="136"/>
      <c r="P364" s="261">
        <f t="shared" si="21"/>
        <v>-1.9569538226306014</v>
      </c>
    </row>
    <row r="365" spans="1:16">
      <c r="A365" s="229" t="s">
        <v>937</v>
      </c>
      <c r="B365" s="264">
        <f>+'TTA Pivot Table'!M$71</f>
        <v>0</v>
      </c>
      <c r="C365" s="264">
        <f>+'TTA Pivot Table'!M$73</f>
        <v>0</v>
      </c>
      <c r="D365" s="264">
        <f>+'TTA Pivot Table'!M$75</f>
        <v>0</v>
      </c>
      <c r="E365" s="265">
        <f>+'TTA Pivot Table'!M$77</f>
        <v>0</v>
      </c>
      <c r="F365" s="265">
        <f>+'TTA Pivot Table'!M$79</f>
        <v>0</v>
      </c>
      <c r="G365" s="264">
        <f>+'TTA Pivot Table'!M$81</f>
        <v>0</v>
      </c>
      <c r="H365" s="264">
        <f>+'TTA Pivot Table'!M$83</f>
        <v>0</v>
      </c>
      <c r="I365" s="265">
        <f>+'TTA Pivot Table'!M$85</f>
        <v>0</v>
      </c>
      <c r="J365" s="265">
        <f>+'TTA Pivot Table'!M$87</f>
        <v>0</v>
      </c>
      <c r="K365" s="264">
        <f>+'TTA Pivot Table'!M$89</f>
        <v>0</v>
      </c>
      <c r="L365" s="264">
        <f>+'TTA Pivot Table'!M$91</f>
        <v>0</v>
      </c>
      <c r="M365" s="266">
        <f>+'TTA Pivot Table'!M$93</f>
        <v>0</v>
      </c>
      <c r="N365" s="265">
        <f>+'TTA Pivot Table'!M$95</f>
        <v>0</v>
      </c>
      <c r="O365" s="136"/>
      <c r="P365" s="261">
        <f t="shared" si="21"/>
        <v>0</v>
      </c>
    </row>
    <row r="366" spans="1:16">
      <c r="A366" s="229" t="s">
        <v>938</v>
      </c>
      <c r="B366" s="264">
        <f>+'TTA Pivot Table'!M$103</f>
        <v>2.4181727272727276</v>
      </c>
      <c r="C366" s="264">
        <f>+'TTA Pivot Table'!M$105</f>
        <v>1.896551724137931</v>
      </c>
      <c r="D366" s="264">
        <f>+'TTA Pivot Table'!M$107</f>
        <v>0.5</v>
      </c>
      <c r="E366" s="265">
        <f>+'TTA Pivot Table'!M$109</f>
        <v>1.9599950000000002</v>
      </c>
      <c r="F366" s="265">
        <f>+'TTA Pivot Table'!M$111</f>
        <v>3.6428392857142855</v>
      </c>
      <c r="G366" s="264">
        <f>+'TTA Pivot Table'!M$113</f>
        <v>4.4722249999999999</v>
      </c>
      <c r="H366" s="264">
        <f>+'TTA Pivot Table'!M$115</f>
        <v>0</v>
      </c>
      <c r="I366" s="265">
        <f>+'TTA Pivot Table'!M$117</f>
        <v>4.1093687499999998</v>
      </c>
      <c r="J366" s="265">
        <f>+'TTA Pivot Table'!M$119</f>
        <v>4.3636454545454546</v>
      </c>
      <c r="K366" s="264">
        <f>+'TTA Pivot Table'!M$121</f>
        <v>3.4</v>
      </c>
      <c r="L366" s="264">
        <f>+'TTA Pivot Table'!M$123</f>
        <v>0</v>
      </c>
      <c r="M366" s="266">
        <f>+'TTA Pivot Table'!M$125</f>
        <v>3.6585390243902438</v>
      </c>
      <c r="N366" s="265">
        <f>+'TTA Pivot Table'!M$127</f>
        <v>6</v>
      </c>
      <c r="O366" s="136"/>
      <c r="P366" s="261">
        <f t="shared" si="21"/>
        <v>-0.45082972560975598</v>
      </c>
    </row>
    <row r="367" spans="1:16">
      <c r="A367" s="229"/>
      <c r="B367" s="264"/>
      <c r="C367" s="264"/>
      <c r="D367" s="264"/>
      <c r="E367" s="265"/>
      <c r="F367" s="265"/>
      <c r="G367" s="264"/>
      <c r="H367" s="264"/>
      <c r="I367" s="265"/>
      <c r="J367" s="265"/>
      <c r="K367" s="264"/>
      <c r="L367" s="264"/>
      <c r="M367" s="266"/>
      <c r="N367" s="265"/>
      <c r="O367" s="136"/>
      <c r="P367" s="261"/>
    </row>
    <row r="368" spans="1:16">
      <c r="A368" s="229" t="s">
        <v>939</v>
      </c>
      <c r="B368" s="264">
        <f>+'TTA Pivot Table'!M$135</f>
        <v>0</v>
      </c>
      <c r="C368" s="264">
        <f>+'TTA Pivot Table'!M$137</f>
        <v>0</v>
      </c>
      <c r="D368" s="264">
        <f>+'TTA Pivot Table'!M$139</f>
        <v>0</v>
      </c>
      <c r="E368" s="265">
        <f>+'TTA Pivot Table'!M$141</f>
        <v>0</v>
      </c>
      <c r="F368" s="265">
        <f>+'TTA Pivot Table'!M$143</f>
        <v>0</v>
      </c>
      <c r="G368" s="264">
        <f>+'TTA Pivot Table'!M$145</f>
        <v>0</v>
      </c>
      <c r="H368" s="264">
        <f>+'TTA Pivot Table'!M$147</f>
        <v>0</v>
      </c>
      <c r="I368" s="265">
        <f>+'TTA Pivot Table'!M$149</f>
        <v>0</v>
      </c>
      <c r="J368" s="265">
        <f>+'TTA Pivot Table'!M$151</f>
        <v>0</v>
      </c>
      <c r="K368" s="264">
        <f>+'TTA Pivot Table'!M$153</f>
        <v>0</v>
      </c>
      <c r="L368" s="264">
        <f>+'TTA Pivot Table'!M$155</f>
        <v>0</v>
      </c>
      <c r="M368" s="266">
        <f>+'TTA Pivot Table'!M$157</f>
        <v>0</v>
      </c>
      <c r="N368" s="265">
        <f>+'TTA Pivot Table'!M$159</f>
        <v>0</v>
      </c>
      <c r="O368" s="136"/>
      <c r="P368" s="261">
        <f t="shared" si="21"/>
        <v>0</v>
      </c>
    </row>
    <row r="369" spans="1:17">
      <c r="A369" s="229" t="s">
        <v>940</v>
      </c>
      <c r="B369" s="264">
        <f>+'TTA Pivot Table'!M$167</f>
        <v>3.8756302521008403</v>
      </c>
      <c r="C369" s="264">
        <f>+'TTA Pivot Table'!M$169</f>
        <v>4.5481481481481483</v>
      </c>
      <c r="D369" s="264">
        <f>+'TTA Pivot Table'!M$171</f>
        <v>0</v>
      </c>
      <c r="E369" s="265">
        <f>+'TTA Pivot Table'!M$173</f>
        <v>4.024222585924714</v>
      </c>
      <c r="F369" s="265">
        <f>+'TTA Pivot Table'!M$175</f>
        <v>4.564453125</v>
      </c>
      <c r="G369" s="264">
        <f>+'TTA Pivot Table'!M$177</f>
        <v>5.32</v>
      </c>
      <c r="H369" s="264">
        <f>+'TTA Pivot Table'!M$179</f>
        <v>0</v>
      </c>
      <c r="I369" s="265">
        <f>+'TTA Pivot Table'!M$181</f>
        <v>4.7951153324287654</v>
      </c>
      <c r="J369" s="265">
        <f>+'TTA Pivot Table'!M$183</f>
        <v>4.7954545454545459</v>
      </c>
      <c r="K369" s="264">
        <f>+'TTA Pivot Table'!M$185</f>
        <v>4.3345588235294121</v>
      </c>
      <c r="L369" s="264">
        <f>+'TTA Pivot Table'!M$187</f>
        <v>0</v>
      </c>
      <c r="M369" s="266">
        <f>+'TTA Pivot Table'!M$189</f>
        <v>4.6193820224719104</v>
      </c>
      <c r="N369" s="265">
        <f>+'TTA Pivot Table'!M$191</f>
        <v>4.6643835616438354</v>
      </c>
      <c r="O369" s="136"/>
      <c r="P369" s="261">
        <f t="shared" si="21"/>
        <v>-0.17573330995685499</v>
      </c>
    </row>
    <row r="370" spans="1:17">
      <c r="A370" s="229" t="s">
        <v>941</v>
      </c>
      <c r="B370" s="267">
        <f>+'TTA Pivot Table'!M$199</f>
        <v>3.1473214285714275</v>
      </c>
      <c r="C370" s="264">
        <f>+'TTA Pivot Table'!M$201</f>
        <v>3.626555555555556</v>
      </c>
      <c r="D370" s="264">
        <f>+'TTA Pivot Table'!M$203</f>
        <v>0</v>
      </c>
      <c r="E370" s="265">
        <f>+'TTA Pivot Table'!M$205</f>
        <v>3.2136769230769224</v>
      </c>
      <c r="F370" s="265">
        <f>+'TTA Pivot Table'!M$207</f>
        <v>3.6996739130434815</v>
      </c>
      <c r="G370" s="264">
        <f>+'TTA Pivot Table'!M$209</f>
        <v>5.2663809523809508</v>
      </c>
      <c r="H370" s="264">
        <f>+'TTA Pivot Table'!M$211</f>
        <v>0</v>
      </c>
      <c r="I370" s="265">
        <f>+'TTA Pivot Table'!M$213</f>
        <v>3.9908318584070814</v>
      </c>
      <c r="J370" s="265">
        <f>+'TTA Pivot Table'!M$215</f>
        <v>2.8321824324324316</v>
      </c>
      <c r="K370" s="264">
        <f>+'TTA Pivot Table'!M$217</f>
        <v>3.2596810810810797</v>
      </c>
      <c r="L370" s="264">
        <f>+'TTA Pivot Table'!M$219</f>
        <v>0</v>
      </c>
      <c r="M370" s="266">
        <f>+'TTA Pivot Table'!M$221</f>
        <v>3.069681681681681</v>
      </c>
      <c r="N370" s="265">
        <f>+'TTA Pivot Table'!M$223</f>
        <v>0</v>
      </c>
      <c r="O370" s="136"/>
      <c r="P370" s="261">
        <f t="shared" si="21"/>
        <v>-0.92115017672540045</v>
      </c>
    </row>
    <row r="371" spans="1:17">
      <c r="A371" s="229" t="s">
        <v>942</v>
      </c>
      <c r="B371" s="264">
        <f>+'TTA Pivot Table'!M$231</f>
        <v>0</v>
      </c>
      <c r="C371" s="264">
        <f>+'TTA Pivot Table'!M$233</f>
        <v>0</v>
      </c>
      <c r="D371" s="264">
        <f>+'TTA Pivot Table'!M$235</f>
        <v>0</v>
      </c>
      <c r="E371" s="265">
        <f>+'TTA Pivot Table'!M$237</f>
        <v>0</v>
      </c>
      <c r="F371" s="265">
        <f>+'TTA Pivot Table'!M$239</f>
        <v>0</v>
      </c>
      <c r="G371" s="264">
        <f>+'TTA Pivot Table'!M$241</f>
        <v>0</v>
      </c>
      <c r="H371" s="264">
        <f>+'TTA Pivot Table'!M$243</f>
        <v>0</v>
      </c>
      <c r="I371" s="265">
        <f>+'TTA Pivot Table'!M$245</f>
        <v>0</v>
      </c>
      <c r="J371" s="265">
        <f>+'TTA Pivot Table'!M$247</f>
        <v>0</v>
      </c>
      <c r="K371" s="264">
        <f>+'TTA Pivot Table'!M$249</f>
        <v>0</v>
      </c>
      <c r="L371" s="264">
        <f>+'TTA Pivot Table'!M$251</f>
        <v>0</v>
      </c>
      <c r="M371" s="266">
        <f>+'TTA Pivot Table'!M$253</f>
        <v>0</v>
      </c>
      <c r="N371" s="265">
        <f>+'TTA Pivot Table'!M$255</f>
        <v>0</v>
      </c>
      <c r="O371" s="136"/>
      <c r="P371" s="261">
        <f t="shared" si="21"/>
        <v>0</v>
      </c>
    </row>
    <row r="372" spans="1:17">
      <c r="A372" s="229"/>
      <c r="B372" s="264"/>
      <c r="C372" s="264"/>
      <c r="D372" s="264"/>
      <c r="E372" s="265"/>
      <c r="F372" s="265"/>
      <c r="G372" s="264"/>
      <c r="H372" s="264"/>
      <c r="I372" s="265"/>
      <c r="J372" s="265"/>
      <c r="K372" s="264"/>
      <c r="L372" s="264"/>
      <c r="M372" s="266"/>
      <c r="N372" s="265"/>
      <c r="O372" s="136"/>
      <c r="P372" s="261"/>
    </row>
    <row r="373" spans="1:17">
      <c r="A373" s="229" t="s">
        <v>943</v>
      </c>
      <c r="B373" s="264">
        <f>+'TTA Pivot Table'!M$263</f>
        <v>3.7258974358974362</v>
      </c>
      <c r="C373" s="264">
        <f>+'TTA Pivot Table'!M$265</f>
        <v>4.6442857142857141</v>
      </c>
      <c r="D373" s="264">
        <f>+'TTA Pivot Table'!M$267</f>
        <v>0</v>
      </c>
      <c r="E373" s="265">
        <f>+'TTA Pivot Table'!M$269</f>
        <v>3.777741935483871</v>
      </c>
      <c r="F373" s="265">
        <f>+'TTA Pivot Table'!M$271</f>
        <v>3.4140000000000001</v>
      </c>
      <c r="G373" s="264">
        <f>+'TTA Pivot Table'!M$273</f>
        <v>5.843684210526316</v>
      </c>
      <c r="H373" s="264">
        <f>+'TTA Pivot Table'!M$275</f>
        <v>0</v>
      </c>
      <c r="I373" s="265">
        <f>+'TTA Pivot Table'!M$277</f>
        <v>3.542590529247911</v>
      </c>
      <c r="J373" s="265">
        <f>+'TTA Pivot Table'!M$279</f>
        <v>3.0487500000000005</v>
      </c>
      <c r="K373" s="264">
        <f>+'TTA Pivot Table'!M$281</f>
        <v>3.236315789473684</v>
      </c>
      <c r="L373" s="264">
        <f>+'TTA Pivot Table'!M$283</f>
        <v>0</v>
      </c>
      <c r="M373" s="266">
        <f>+'TTA Pivot Table'!M$285</f>
        <v>3.1120118343195262</v>
      </c>
      <c r="N373" s="265">
        <f>+'TTA Pivot Table'!M$287</f>
        <v>7.0211627906976739</v>
      </c>
      <c r="O373" s="136"/>
      <c r="P373" s="261">
        <f t="shared" si="21"/>
        <v>-0.43057869492838474</v>
      </c>
    </row>
    <row r="374" spans="1:17">
      <c r="A374" s="229" t="s">
        <v>944</v>
      </c>
      <c r="B374" s="264">
        <f>+'TTA Pivot Table'!M$295</f>
        <v>2.008327718078756</v>
      </c>
      <c r="C374" s="264">
        <f>+'TTA Pivot Table'!M$297</f>
        <v>4.1347121426946725</v>
      </c>
      <c r="D374" s="264">
        <f>+'TTA Pivot Table'!M$299</f>
        <v>0</v>
      </c>
      <c r="E374" s="265">
        <f>+'TTA Pivot Table'!M$301</f>
        <v>3.9222500173495507</v>
      </c>
      <c r="F374" s="265">
        <f>+'TTA Pivot Table'!M$303</f>
        <v>4.2799450232430267</v>
      </c>
      <c r="G374" s="264">
        <f>+'TTA Pivot Table'!M$305</f>
        <v>5.9054651389743666</v>
      </c>
      <c r="H374" s="264">
        <f>+'TTA Pivot Table'!M$307</f>
        <v>0</v>
      </c>
      <c r="I374" s="265">
        <f>+'TTA Pivot Table'!M$309</f>
        <v>4.8859081433085567</v>
      </c>
      <c r="J374" s="265">
        <f>+'TTA Pivot Table'!M$311</f>
        <v>3.0124545898207065</v>
      </c>
      <c r="K374" s="264">
        <f>+'TTA Pivot Table'!M$313</f>
        <v>3.1923576960171616</v>
      </c>
      <c r="L374" s="264">
        <f>+'TTA Pivot Table'!M$315</f>
        <v>0</v>
      </c>
      <c r="M374" s="266">
        <f>+'TTA Pivot Table'!M$317</f>
        <v>3.1111595377987435</v>
      </c>
      <c r="N374" s="265">
        <f>+'TTA Pivot Table'!M$319</f>
        <v>0</v>
      </c>
      <c r="O374" s="136"/>
      <c r="P374" s="261">
        <f t="shared" si="21"/>
        <v>-1.7747486055098132</v>
      </c>
    </row>
    <row r="375" spans="1:17">
      <c r="A375" s="229" t="s">
        <v>945</v>
      </c>
      <c r="B375" s="264">
        <f>+'TTA Pivot Table'!M$327</f>
        <v>0</v>
      </c>
      <c r="C375" s="264">
        <f>+'TTA Pivot Table'!M$329</f>
        <v>0</v>
      </c>
      <c r="D375" s="264">
        <f>+'TTA Pivot Table'!M$331</f>
        <v>0</v>
      </c>
      <c r="E375" s="265">
        <f>+'TTA Pivot Table'!M$333</f>
        <v>0</v>
      </c>
      <c r="F375" s="265">
        <f>+'TTA Pivot Table'!M$335</f>
        <v>0</v>
      </c>
      <c r="G375" s="264">
        <f>+'TTA Pivot Table'!M$337</f>
        <v>0</v>
      </c>
      <c r="H375" s="264">
        <f>+'TTA Pivot Table'!M$339</f>
        <v>0</v>
      </c>
      <c r="I375" s="265">
        <f>+'TTA Pivot Table'!M$341</f>
        <v>0</v>
      </c>
      <c r="J375" s="265">
        <f>+'TTA Pivot Table'!M$343</f>
        <v>0</v>
      </c>
      <c r="K375" s="264">
        <f>+'TTA Pivot Table'!M$345</f>
        <v>0</v>
      </c>
      <c r="L375" s="264">
        <f>+'TTA Pivot Table'!M$347</f>
        <v>0</v>
      </c>
      <c r="M375" s="266">
        <f>+'TTA Pivot Table'!M$349</f>
        <v>0</v>
      </c>
      <c r="N375" s="265">
        <f>+'TTA Pivot Table'!M$351</f>
        <v>0</v>
      </c>
      <c r="O375" s="136"/>
      <c r="P375" s="261">
        <f t="shared" si="21"/>
        <v>0</v>
      </c>
      <c r="Q375" s="251"/>
    </row>
    <row r="376" spans="1:17">
      <c r="A376" s="229" t="s">
        <v>946</v>
      </c>
      <c r="B376" s="264">
        <f>+'TTA Pivot Table'!M$359</f>
        <v>0</v>
      </c>
      <c r="C376" s="264">
        <f>+'TTA Pivot Table'!M$361</f>
        <v>0</v>
      </c>
      <c r="D376" s="264">
        <f>+'TTA Pivot Table'!M$363</f>
        <v>0</v>
      </c>
      <c r="E376" s="265">
        <f>+'TTA Pivot Table'!M$365</f>
        <v>0</v>
      </c>
      <c r="F376" s="265">
        <f>+'TTA Pivot Table'!M$367</f>
        <v>0</v>
      </c>
      <c r="G376" s="264">
        <f>+'TTA Pivot Table'!M$369</f>
        <v>0</v>
      </c>
      <c r="H376" s="264">
        <f>+'TTA Pivot Table'!M$371</f>
        <v>0</v>
      </c>
      <c r="I376" s="265">
        <f>+'TTA Pivot Table'!M$373</f>
        <v>0</v>
      </c>
      <c r="J376" s="265">
        <f>+'TTA Pivot Table'!M$375</f>
        <v>0</v>
      </c>
      <c r="K376" s="264">
        <f>+'TTA Pivot Table'!M$377</f>
        <v>0</v>
      </c>
      <c r="L376" s="264">
        <f>+'TTA Pivot Table'!M$379</f>
        <v>0</v>
      </c>
      <c r="M376" s="266">
        <f>+'TTA Pivot Table'!M$381</f>
        <v>0</v>
      </c>
      <c r="N376" s="265">
        <f>+'TTA Pivot Table'!M$383</f>
        <v>0</v>
      </c>
      <c r="O376" s="136"/>
      <c r="P376" s="261">
        <f t="shared" si="21"/>
        <v>0</v>
      </c>
    </row>
    <row r="377" spans="1:17">
      <c r="A377" s="229"/>
      <c r="B377" s="264"/>
      <c r="C377" s="264"/>
      <c r="D377" s="264"/>
      <c r="E377" s="265"/>
      <c r="F377" s="265"/>
      <c r="G377" s="264"/>
      <c r="H377" s="264"/>
      <c r="I377" s="265"/>
      <c r="J377" s="265"/>
      <c r="K377" s="264"/>
      <c r="L377" s="264"/>
      <c r="M377" s="266"/>
      <c r="N377" s="265"/>
      <c r="O377" s="136"/>
      <c r="P377" s="261"/>
    </row>
    <row r="378" spans="1:17">
      <c r="A378" s="229" t="s">
        <v>947</v>
      </c>
      <c r="B378" s="264">
        <f>+'TTA Pivot Table'!M$391</f>
        <v>1.9239999999999997</v>
      </c>
      <c r="C378" s="264">
        <f>+'TTA Pivot Table'!M$393</f>
        <v>0</v>
      </c>
      <c r="D378" s="264">
        <f>+'TTA Pivot Table'!M$395</f>
        <v>0</v>
      </c>
      <c r="E378" s="265">
        <f>+'TTA Pivot Table'!M$397</f>
        <v>1.9239999999999997</v>
      </c>
      <c r="F378" s="265">
        <f>+'TTA Pivot Table'!M$399</f>
        <v>4.2069999999999999</v>
      </c>
      <c r="G378" s="264">
        <f>+'TTA Pivot Table'!M$401</f>
        <v>5.141</v>
      </c>
      <c r="H378" s="264">
        <f>+'TTA Pivot Table'!M$403</f>
        <v>0</v>
      </c>
      <c r="I378" s="265">
        <f>+'TTA Pivot Table'!M$405</f>
        <v>4.3952480620155034</v>
      </c>
      <c r="J378" s="265">
        <f>+'TTA Pivot Table'!M$407</f>
        <v>8.7469999999999999</v>
      </c>
      <c r="K378" s="264">
        <f>+'TTA Pivot Table'!M$409</f>
        <v>11.071</v>
      </c>
      <c r="L378" s="264">
        <f>+'TTA Pivot Table'!M$411</f>
        <v>0</v>
      </c>
      <c r="M378" s="266">
        <f>+'TTA Pivot Table'!M$413</f>
        <v>10.278105882352941</v>
      </c>
      <c r="N378" s="265">
        <f>+'TTA Pivot Table'!M$415</f>
        <v>0</v>
      </c>
      <c r="O378" s="136"/>
      <c r="P378" s="261">
        <f t="shared" si="21"/>
        <v>5.8828578203374375</v>
      </c>
    </row>
    <row r="379" spans="1:17">
      <c r="A379" s="229" t="s">
        <v>948</v>
      </c>
      <c r="B379" s="264">
        <f>+'TTA Pivot Table'!M$423</f>
        <v>2.5990610328638497</v>
      </c>
      <c r="C379" s="264">
        <f>+'TTA Pivot Table'!M$425</f>
        <v>2.8292452830188681</v>
      </c>
      <c r="D379" s="264">
        <f>+'TTA Pivot Table'!M$427</f>
        <v>0</v>
      </c>
      <c r="E379" s="265">
        <f>+'TTA Pivot Table'!M$429</f>
        <v>2.6755485893416928</v>
      </c>
      <c r="F379" s="265">
        <f>+'TTA Pivot Table'!M$431</f>
        <v>3.1361359570661898</v>
      </c>
      <c r="G379" s="264">
        <f>+'TTA Pivot Table'!M$433</f>
        <v>3.8972477064220179</v>
      </c>
      <c r="H379" s="264">
        <f>+'TTA Pivot Table'!M$435</f>
        <v>0</v>
      </c>
      <c r="I379" s="265">
        <f>+'TTA Pivot Table'!M$437</f>
        <v>3.3496782496782496</v>
      </c>
      <c r="J379" s="265">
        <f>+'TTA Pivot Table'!M$439</f>
        <v>2.3706666666666667</v>
      </c>
      <c r="K379" s="264">
        <f>+'TTA Pivot Table'!M$441</f>
        <v>2.8437086092715238</v>
      </c>
      <c r="L379" s="264">
        <f>+'TTA Pivot Table'!M$443</f>
        <v>0</v>
      </c>
      <c r="M379" s="266">
        <f>+'TTA Pivot Table'!M$445</f>
        <v>2.6079734219269097</v>
      </c>
      <c r="N379" s="265">
        <f>+'TTA Pivot Table'!M$447</f>
        <v>2.7161797752808989</v>
      </c>
      <c r="O379" s="136"/>
      <c r="P379" s="261">
        <f t="shared" si="21"/>
        <v>-0.74170482775133983</v>
      </c>
    </row>
    <row r="380" spans="1:17">
      <c r="A380" s="229" t="s">
        <v>949</v>
      </c>
      <c r="B380" s="264">
        <f>+'TTA Pivot Table'!M$455</f>
        <v>3.1418234442836463</v>
      </c>
      <c r="C380" s="264">
        <f>+'TTA Pivot Table'!M$457</f>
        <v>4.5923913043478271</v>
      </c>
      <c r="D380" s="264">
        <f>+'TTA Pivot Table'!M$459</f>
        <v>0</v>
      </c>
      <c r="E380" s="265">
        <f>+'TTA Pivot Table'!M$461</f>
        <v>3.4468571428571431</v>
      </c>
      <c r="F380" s="265">
        <f>+'TTA Pivot Table'!M$463</f>
        <v>3.9616141732283459</v>
      </c>
      <c r="G380" s="264">
        <f>+'TTA Pivot Table'!M$465</f>
        <v>7.9577114427860751</v>
      </c>
      <c r="H380" s="264">
        <f>+'TTA Pivot Table'!M$467</f>
        <v>0</v>
      </c>
      <c r="I380" s="265">
        <f>+'TTA Pivot Table'!M$469</f>
        <v>5.7269230769230788</v>
      </c>
      <c r="J380" s="265">
        <f>+'TTA Pivot Table'!M$471</f>
        <v>3.6433333333333335</v>
      </c>
      <c r="K380" s="264">
        <f>+'TTA Pivot Table'!M$473</f>
        <v>4.0144927536231885</v>
      </c>
      <c r="L380" s="264">
        <f>+'TTA Pivot Table'!M$475</f>
        <v>0</v>
      </c>
      <c r="M380" s="266">
        <f>+'TTA Pivot Table'!M$477</f>
        <v>3.8838028169014085</v>
      </c>
      <c r="N380" s="265">
        <f>+'TTA Pivot Table'!M$479</f>
        <v>5.0350562998434398</v>
      </c>
      <c r="O380" s="136"/>
      <c r="P380" s="261">
        <f t="shared" si="21"/>
        <v>-1.8431202600216703</v>
      </c>
    </row>
    <row r="381" spans="1:17">
      <c r="A381" s="238" t="s">
        <v>950</v>
      </c>
      <c r="B381" s="268">
        <f>+'TTA Pivot Table'!M$487</f>
        <v>2.6766304347826089</v>
      </c>
      <c r="C381" s="268">
        <f>+'TTA Pivot Table'!M$489</f>
        <v>3.3250000000000006</v>
      </c>
      <c r="D381" s="268">
        <f>+'TTA Pivot Table'!M$491</f>
        <v>0</v>
      </c>
      <c r="E381" s="269">
        <f>+'TTA Pivot Table'!M$493</f>
        <v>2.7163265306122453</v>
      </c>
      <c r="F381" s="269">
        <f>+'TTA Pivot Table'!M$495</f>
        <v>4.9478705281090285</v>
      </c>
      <c r="G381" s="268">
        <f>+'TTA Pivot Table'!M$497</f>
        <v>6.024528301886793</v>
      </c>
      <c r="H381" s="268">
        <f>+'TTA Pivot Table'!M$499</f>
        <v>0</v>
      </c>
      <c r="I381" s="269">
        <f>+'TTA Pivot Table'!M$501</f>
        <v>5.112554112554113</v>
      </c>
      <c r="J381" s="269">
        <f>+'TTA Pivot Table'!M$503</f>
        <v>3.9220902612826603</v>
      </c>
      <c r="K381" s="268">
        <f>+'TTA Pivot Table'!M$505</f>
        <v>3.7330275229357803</v>
      </c>
      <c r="L381" s="268">
        <f>+'TTA Pivot Table'!M$507</f>
        <v>0</v>
      </c>
      <c r="M381" s="270">
        <f>+'TTA Pivot Table'!M$509</f>
        <v>3.8575899843505477</v>
      </c>
      <c r="N381" s="269">
        <f>+'TTA Pivot Table'!M$511</f>
        <v>7.5915254237288128</v>
      </c>
      <c r="O381" s="136"/>
      <c r="P381" s="271">
        <f t="shared" si="21"/>
        <v>-1.2549641282035653</v>
      </c>
    </row>
    <row r="382" spans="1:17">
      <c r="A382" s="242" t="s">
        <v>951</v>
      </c>
      <c r="B382" s="242"/>
      <c r="C382" s="242"/>
      <c r="D382" s="242"/>
      <c r="E382" s="242"/>
      <c r="F382" s="243"/>
      <c r="G382" s="243"/>
      <c r="H382" s="243"/>
      <c r="I382" s="243"/>
      <c r="J382" s="243"/>
      <c r="K382" s="243"/>
      <c r="L382" s="243"/>
      <c r="M382" s="243"/>
      <c r="N382" s="243"/>
    </row>
    <row r="383" spans="1:17">
      <c r="A383" s="242"/>
      <c r="B383" s="273"/>
      <c r="C383" s="273"/>
      <c r="D383" s="273"/>
      <c r="E383" s="273"/>
      <c r="F383" s="273"/>
      <c r="G383" s="273"/>
      <c r="H383" s="273"/>
      <c r="I383" s="273"/>
      <c r="J383" s="273"/>
      <c r="K383" s="273"/>
      <c r="L383" s="273"/>
      <c r="M383" s="273"/>
      <c r="N383" s="273"/>
      <c r="O383" s="272"/>
    </row>
    <row r="384" spans="1:17">
      <c r="A384" s="242"/>
      <c r="B384" s="242"/>
      <c r="C384" s="242"/>
      <c r="D384" s="242"/>
      <c r="E384" s="242"/>
      <c r="F384" s="243"/>
      <c r="G384" s="243"/>
      <c r="H384" s="243"/>
      <c r="I384" s="243"/>
      <c r="J384" s="243"/>
      <c r="K384" s="243"/>
      <c r="L384" s="243"/>
      <c r="M384" s="243"/>
      <c r="N384" s="244" t="s">
        <v>1303</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2"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0C59-FBB8-4BB1-B40F-153270FD091C}">
  <sheetPr>
    <tabColor rgb="FFE6B8B7"/>
    <pageSetUpPr autoPageBreaks="0"/>
  </sheetPr>
  <dimension ref="A1:Q384"/>
  <sheetViews>
    <sheetView showZeros="0" view="pageBreakPreview" topLeftCell="A340" zoomScaleNormal="100" zoomScaleSheetLayoutView="100" workbookViewId="0">
      <selection activeCell="O366" sqref="O1:P1048576"/>
    </sheetView>
  </sheetViews>
  <sheetFormatPr defaultColWidth="9" defaultRowHeight="12.75"/>
  <cols>
    <col min="1" max="1" width="11.21875" style="67" customWidth="1"/>
    <col min="2" max="2" width="7.109375" style="67" customWidth="1"/>
    <col min="3" max="3" width="8" style="67" customWidth="1"/>
    <col min="4" max="4" width="7.88671875" style="67" customWidth="1"/>
    <col min="5" max="5" width="7.44140625" style="67" customWidth="1"/>
    <col min="6" max="6" width="7.109375" style="67" customWidth="1"/>
    <col min="7" max="7" width="6.88671875" style="67" customWidth="1"/>
    <col min="8" max="8" width="8.21875" style="67" customWidth="1"/>
    <col min="9" max="10" width="6.6640625" style="67" customWidth="1"/>
    <col min="11" max="11" width="7.21875" style="67" customWidth="1"/>
    <col min="12" max="12" width="8" style="67" customWidth="1"/>
    <col min="13" max="13" width="6.44140625" style="67" customWidth="1"/>
    <col min="14" max="14" width="9" style="67"/>
    <col min="15" max="15" width="4.109375" style="67" hidden="1" customWidth="1"/>
    <col min="16" max="16" width="0" style="67" hidden="1" customWidth="1"/>
    <col min="17" max="16384" width="9" style="67"/>
  </cols>
  <sheetData>
    <row r="1" spans="1:16" ht="18">
      <c r="A1" s="205" t="s">
        <v>971</v>
      </c>
      <c r="B1" s="207"/>
      <c r="C1" s="207"/>
      <c r="D1" s="207"/>
      <c r="E1" s="207"/>
      <c r="F1" s="206"/>
      <c r="G1" s="206"/>
      <c r="H1" s="206"/>
      <c r="I1" s="207"/>
      <c r="J1" s="206"/>
      <c r="K1" s="206"/>
      <c r="L1" s="206"/>
      <c r="M1" s="207"/>
      <c r="N1" s="206"/>
    </row>
    <row r="2" spans="1:16" ht="18">
      <c r="A2" s="205"/>
      <c r="B2" s="207"/>
      <c r="C2" s="207"/>
      <c r="D2" s="207"/>
      <c r="E2" s="207"/>
      <c r="F2" s="206"/>
      <c r="G2" s="206"/>
      <c r="H2" s="206"/>
      <c r="I2" s="207"/>
      <c r="J2" s="206"/>
      <c r="K2" s="206"/>
      <c r="L2" s="206"/>
      <c r="M2" s="207"/>
      <c r="N2" s="206"/>
    </row>
    <row r="3" spans="1:16" ht="15.75">
      <c r="A3" s="208" t="s">
        <v>972</v>
      </c>
      <c r="B3" s="207"/>
      <c r="C3" s="207"/>
      <c r="D3" s="207"/>
      <c r="E3" s="207"/>
      <c r="F3" s="206"/>
      <c r="G3" s="206"/>
      <c r="H3" s="206"/>
      <c r="I3" s="207"/>
      <c r="J3" s="206"/>
      <c r="K3" s="206"/>
      <c r="L3" s="206"/>
      <c r="M3" s="207"/>
      <c r="N3" s="206"/>
    </row>
    <row r="4" spans="1:16" ht="15.75">
      <c r="A4" s="208" t="s">
        <v>1191</v>
      </c>
      <c r="B4" s="207"/>
      <c r="C4" s="207"/>
      <c r="D4" s="207"/>
      <c r="E4" s="207"/>
      <c r="F4" s="206"/>
      <c r="G4" s="206"/>
      <c r="H4" s="206"/>
      <c r="I4" s="207"/>
      <c r="J4" s="206"/>
      <c r="K4" s="206"/>
      <c r="L4" s="206"/>
      <c r="M4" s="207"/>
      <c r="N4" s="206"/>
    </row>
    <row r="5" spans="1:16" ht="18" customHeight="1">
      <c r="A5" s="209"/>
      <c r="B5" s="209"/>
      <c r="C5" s="209"/>
      <c r="D5" s="209"/>
      <c r="E5" s="209"/>
      <c r="F5" s="210"/>
      <c r="G5" s="211"/>
      <c r="H5" s="211"/>
      <c r="I5" s="212"/>
      <c r="J5" s="212"/>
      <c r="K5" s="212"/>
      <c r="L5" s="212"/>
      <c r="M5" s="212"/>
      <c r="N5" s="212"/>
      <c r="O5" s="213"/>
    </row>
    <row r="6" spans="1:16" ht="18" customHeight="1">
      <c r="A6" s="84"/>
      <c r="B6" s="214" t="s">
        <v>925</v>
      </c>
      <c r="C6" s="215"/>
      <c r="D6" s="215"/>
      <c r="E6" s="215"/>
      <c r="F6" s="215"/>
      <c r="G6" s="215"/>
      <c r="H6" s="215"/>
      <c r="I6" s="216"/>
      <c r="J6" s="217" t="s">
        <v>10</v>
      </c>
      <c r="K6" s="218"/>
      <c r="L6" s="218"/>
      <c r="M6" s="219"/>
      <c r="N6" s="653" t="s">
        <v>926</v>
      </c>
      <c r="O6" s="232"/>
    </row>
    <row r="7" spans="1:16" ht="43.5" customHeight="1">
      <c r="A7" s="220"/>
      <c r="B7" s="215" t="s">
        <v>927</v>
      </c>
      <c r="C7" s="215"/>
      <c r="D7" s="215"/>
      <c r="E7" s="221"/>
      <c r="F7" s="222" t="s">
        <v>928</v>
      </c>
      <c r="G7" s="215"/>
      <c r="H7" s="215"/>
      <c r="I7" s="216"/>
      <c r="J7" s="223" t="s">
        <v>929</v>
      </c>
      <c r="K7" s="215"/>
      <c r="L7" s="215"/>
      <c r="M7" s="216"/>
      <c r="N7" s="654"/>
      <c r="O7" s="232"/>
    </row>
    <row r="8" spans="1:16" ht="30" customHeight="1">
      <c r="A8" s="209"/>
      <c r="B8" s="224" t="s">
        <v>930</v>
      </c>
      <c r="C8" s="224" t="s">
        <v>931</v>
      </c>
      <c r="D8" s="224" t="s">
        <v>932</v>
      </c>
      <c r="E8" s="225" t="s">
        <v>933</v>
      </c>
      <c r="F8" s="225" t="s">
        <v>930</v>
      </c>
      <c r="G8" s="224" t="s">
        <v>931</v>
      </c>
      <c r="H8" s="224" t="s">
        <v>932</v>
      </c>
      <c r="I8" s="225" t="s">
        <v>933</v>
      </c>
      <c r="J8" s="226" t="s">
        <v>930</v>
      </c>
      <c r="K8" s="227" t="s">
        <v>931</v>
      </c>
      <c r="L8" s="228" t="s">
        <v>932</v>
      </c>
      <c r="M8" s="226" t="s">
        <v>933</v>
      </c>
      <c r="N8" s="655"/>
      <c r="O8" s="232"/>
      <c r="P8" s="255" t="s">
        <v>973</v>
      </c>
    </row>
    <row r="9" spans="1:16" ht="12.75" hidden="1" customHeight="1">
      <c r="A9" s="229" t="s">
        <v>934</v>
      </c>
      <c r="B9" s="256"/>
      <c r="C9" s="256"/>
      <c r="D9" s="256"/>
      <c r="E9" s="257"/>
      <c r="F9" s="258"/>
      <c r="G9" s="259"/>
      <c r="H9" s="259"/>
      <c r="I9" s="258"/>
      <c r="J9" s="258"/>
      <c r="K9" s="259"/>
      <c r="L9" s="259"/>
      <c r="M9" s="260"/>
      <c r="N9" s="258"/>
      <c r="O9" s="136"/>
      <c r="P9" s="261">
        <f>+M9-I9</f>
        <v>0</v>
      </c>
    </row>
    <row r="10" spans="1:16" ht="12.75" hidden="1" customHeight="1">
      <c r="A10" s="229"/>
      <c r="B10" s="229"/>
      <c r="C10" s="229"/>
      <c r="D10" s="229"/>
      <c r="E10" s="262"/>
      <c r="F10" s="262"/>
      <c r="G10" s="136"/>
      <c r="H10" s="136"/>
      <c r="I10" s="262"/>
      <c r="J10" s="262"/>
      <c r="K10" s="136"/>
      <c r="L10" s="136"/>
      <c r="M10" s="263"/>
      <c r="N10" s="262"/>
      <c r="O10" s="136"/>
      <c r="P10" s="232"/>
    </row>
    <row r="11" spans="1:16" ht="12.75" customHeight="1">
      <c r="A11" s="229" t="s">
        <v>935</v>
      </c>
      <c r="B11" s="264">
        <f>+'TTA Pivot Table'!I$6</f>
        <v>0</v>
      </c>
      <c r="C11" s="264">
        <f>+'TTA Pivot Table'!I$8</f>
        <v>0</v>
      </c>
      <c r="D11" s="264">
        <f>+'TTA Pivot Table'!I$10</f>
        <v>0</v>
      </c>
      <c r="E11" s="265">
        <f>+'TTA Pivot Table'!I$12</f>
        <v>0</v>
      </c>
      <c r="F11" s="265">
        <f>+'TTA Pivot Table'!I$14</f>
        <v>0</v>
      </c>
      <c r="G11" s="264">
        <f>+'TTA Pivot Table'!I$16</f>
        <v>0</v>
      </c>
      <c r="H11" s="264">
        <f>+'TTA Pivot Table'!I$18</f>
        <v>0</v>
      </c>
      <c r="I11" s="265">
        <f>+'TTA Pivot Table'!I$20</f>
        <v>0</v>
      </c>
      <c r="J11" s="265">
        <f>+'TTA Pivot Table'!I$22</f>
        <v>0</v>
      </c>
      <c r="K11" s="264">
        <f>+'TTA Pivot Table'!I$24</f>
        <v>0</v>
      </c>
      <c r="L11" s="264">
        <f>+'TTA Pivot Table'!I$26</f>
        <v>0</v>
      </c>
      <c r="M11" s="266">
        <f>+'TTA Pivot Table'!I$28</f>
        <v>0</v>
      </c>
      <c r="N11" s="265">
        <f>+'TTA Pivot Table'!I$30</f>
        <v>0</v>
      </c>
      <c r="O11" s="136"/>
      <c r="P11" s="261">
        <f>+M11-I11</f>
        <v>0</v>
      </c>
    </row>
    <row r="12" spans="1:16">
      <c r="A12" s="229" t="s">
        <v>936</v>
      </c>
      <c r="B12" s="264">
        <f>+'TTA Pivot Table'!I$38</f>
        <v>4.1376145797972885</v>
      </c>
      <c r="C12" s="264">
        <f>+'TTA Pivot Table'!I$40</f>
        <v>4.5360645591315967</v>
      </c>
      <c r="D12" s="264">
        <f>+'TTA Pivot Table'!I$42</f>
        <v>0</v>
      </c>
      <c r="E12" s="265">
        <f>+'TTA Pivot Table'!I$44</f>
        <v>4.1646981613419012</v>
      </c>
      <c r="F12" s="265">
        <f>+'TTA Pivot Table'!I$46</f>
        <v>4.8716592857889252</v>
      </c>
      <c r="G12" s="264">
        <f>+'TTA Pivot Table'!I$48</f>
        <v>6.485220185821559</v>
      </c>
      <c r="H12" s="264">
        <f>+'TTA Pivot Table'!I$50</f>
        <v>0</v>
      </c>
      <c r="I12" s="265">
        <f>+'TTA Pivot Table'!I$52</f>
        <v>4.9869560867489007</v>
      </c>
      <c r="J12" s="265">
        <f>+'TTA Pivot Table'!I$54</f>
        <v>3.2890522380519349</v>
      </c>
      <c r="K12" s="264">
        <f>+'TTA Pivot Table'!I$56</f>
        <v>3.9651984774333875</v>
      </c>
      <c r="L12" s="264">
        <f>+'TTA Pivot Table'!I$58</f>
        <v>0</v>
      </c>
      <c r="M12" s="266">
        <f>+'TTA Pivot Table'!I$60</f>
        <v>3.472246777163905</v>
      </c>
      <c r="N12" s="265">
        <f>+'TTA Pivot Table'!I$62</f>
        <v>4.0414499857914166</v>
      </c>
      <c r="O12" s="136"/>
      <c r="P12" s="261">
        <f>+M12-I12</f>
        <v>-1.5147093095849957</v>
      </c>
    </row>
    <row r="13" spans="1:16">
      <c r="A13" s="229" t="s">
        <v>937</v>
      </c>
      <c r="B13" s="264">
        <f>+'TTA Pivot Table'!I$70</f>
        <v>0</v>
      </c>
      <c r="C13" s="264">
        <f>+'TTA Pivot Table'!I$72</f>
        <v>0</v>
      </c>
      <c r="D13" s="264">
        <f>+'TTA Pivot Table'!I$74</f>
        <v>0</v>
      </c>
      <c r="E13" s="265">
        <f>+'TTA Pivot Table'!I$76</f>
        <v>0</v>
      </c>
      <c r="F13" s="265">
        <f>+'TTA Pivot Table'!I$78</f>
        <v>0</v>
      </c>
      <c r="G13" s="264">
        <f>+'TTA Pivot Table'!I$80</f>
        <v>0</v>
      </c>
      <c r="H13" s="264">
        <f>+'TTA Pivot Table'!I$82</f>
        <v>0</v>
      </c>
      <c r="I13" s="265">
        <f>+'TTA Pivot Table'!I$84</f>
        <v>0</v>
      </c>
      <c r="J13" s="265">
        <f>+'TTA Pivot Table'!I$86</f>
        <v>0</v>
      </c>
      <c r="K13" s="264">
        <f>+'TTA Pivot Table'!I$88</f>
        <v>0</v>
      </c>
      <c r="L13" s="264">
        <f>+'TTA Pivot Table'!I$90</f>
        <v>0</v>
      </c>
      <c r="M13" s="266">
        <f>+'TTA Pivot Table'!I$92</f>
        <v>0</v>
      </c>
      <c r="N13" s="265">
        <f>+'TTA Pivot Table'!I$94</f>
        <v>0</v>
      </c>
      <c r="O13" s="136"/>
      <c r="P13" s="261">
        <f>+M13-I13</f>
        <v>0</v>
      </c>
    </row>
    <row r="14" spans="1:16">
      <c r="A14" s="229" t="s">
        <v>938</v>
      </c>
      <c r="B14" s="264">
        <f>+'TTA Pivot Table'!I$102</f>
        <v>0</v>
      </c>
      <c r="C14" s="264">
        <f>+'TTA Pivot Table'!I$104</f>
        <v>0</v>
      </c>
      <c r="D14" s="264">
        <f>+'TTA Pivot Table'!I$106</f>
        <v>0</v>
      </c>
      <c r="E14" s="265">
        <f>+'TTA Pivot Table'!I$108</f>
        <v>0</v>
      </c>
      <c r="F14" s="265">
        <f>+'TTA Pivot Table'!I$110</f>
        <v>0</v>
      </c>
      <c r="G14" s="264">
        <f>+'TTA Pivot Table'!I$112</f>
        <v>0</v>
      </c>
      <c r="H14" s="264">
        <f>+'TTA Pivot Table'!I$114</f>
        <v>0</v>
      </c>
      <c r="I14" s="265">
        <f>+'TTA Pivot Table'!I$116</f>
        <v>0</v>
      </c>
      <c r="J14" s="265">
        <f>+'TTA Pivot Table'!I$118</f>
        <v>0</v>
      </c>
      <c r="K14" s="264">
        <f>+'TTA Pivot Table'!I$120</f>
        <v>0</v>
      </c>
      <c r="L14" s="264">
        <f>+'TTA Pivot Table'!I$122</f>
        <v>0</v>
      </c>
      <c r="M14" s="266">
        <f>+'TTA Pivot Table'!I$124</f>
        <v>0</v>
      </c>
      <c r="N14" s="265">
        <f>+'TTA Pivot Table'!I$126</f>
        <v>0</v>
      </c>
      <c r="O14" s="136"/>
      <c r="P14" s="261">
        <f>+M14-I14</f>
        <v>0</v>
      </c>
    </row>
    <row r="15" spans="1:16">
      <c r="A15" s="229"/>
      <c r="B15" s="264"/>
      <c r="C15" s="264"/>
      <c r="D15" s="264"/>
      <c r="E15" s="265"/>
      <c r="F15" s="265"/>
      <c r="G15" s="264"/>
      <c r="H15" s="264"/>
      <c r="I15" s="265"/>
      <c r="J15" s="265"/>
      <c r="K15" s="264"/>
      <c r="L15" s="264"/>
      <c r="M15" s="266"/>
      <c r="N15" s="265"/>
      <c r="O15" s="136"/>
      <c r="P15" s="261"/>
    </row>
    <row r="16" spans="1:16">
      <c r="A16" s="229" t="s">
        <v>939</v>
      </c>
      <c r="B16" s="264">
        <f>+'TTA Pivot Table'!I$134</f>
        <v>4.4673668032786882</v>
      </c>
      <c r="C16" s="264">
        <f>+'TTA Pivot Table'!I$136</f>
        <v>4.4931386861313873</v>
      </c>
      <c r="D16" s="264">
        <f>+'TTA Pivot Table'!I$138</f>
        <v>0</v>
      </c>
      <c r="E16" s="265">
        <f>+'TTA Pivot Table'!I$140</f>
        <v>4.4705390835579495</v>
      </c>
      <c r="F16" s="265">
        <f>+'TTA Pivot Table'!I$142</f>
        <v>5.0549689051476348</v>
      </c>
      <c r="G16" s="264">
        <f>+'TTA Pivot Table'!I$144</f>
        <v>5.7781249999999993</v>
      </c>
      <c r="H16" s="264">
        <f>+'TTA Pivot Table'!I$146</f>
        <v>0</v>
      </c>
      <c r="I16" s="265">
        <f>+'TTA Pivot Table'!I$148</f>
        <v>5.1288081272582238</v>
      </c>
      <c r="J16" s="265">
        <f>+'TTA Pivot Table'!I$150</f>
        <v>3.8403614457831332</v>
      </c>
      <c r="K16" s="264">
        <f>+'TTA Pivot Table'!I$152</f>
        <v>4.2670903313663189</v>
      </c>
      <c r="L16" s="264">
        <f>+'TTA Pivot Table'!I$154</f>
        <v>0</v>
      </c>
      <c r="M16" s="266">
        <f>+'TTA Pivot Table'!I$156</f>
        <v>3.9379665680319795</v>
      </c>
      <c r="N16" s="265">
        <f>+'TTA Pivot Table'!I$158</f>
        <v>0</v>
      </c>
      <c r="O16" s="136"/>
      <c r="P16" s="261">
        <f>+M16-I16</f>
        <v>-1.1908415592262442</v>
      </c>
    </row>
    <row r="17" spans="1:17">
      <c r="A17" s="229" t="s">
        <v>940</v>
      </c>
      <c r="B17" s="264">
        <f>+'TTA Pivot Table'!I$166</f>
        <v>4.4502790801518195</v>
      </c>
      <c r="C17" s="264">
        <f>+'TTA Pivot Table'!I$168</f>
        <v>4.8173469387755103</v>
      </c>
      <c r="D17" s="264">
        <f>+'TTA Pivot Table'!I$170</f>
        <v>0</v>
      </c>
      <c r="E17" s="265">
        <f>+'TTA Pivot Table'!I$172</f>
        <v>4.4581385186803582</v>
      </c>
      <c r="F17" s="265">
        <f>+'TTA Pivot Table'!I$174</f>
        <v>4.7542813242072919</v>
      </c>
      <c r="G17" s="264">
        <f>+'TTA Pivot Table'!I$176</f>
        <v>5.4630914826498422</v>
      </c>
      <c r="H17" s="264">
        <f>+'TTA Pivot Table'!I$178</f>
        <v>0</v>
      </c>
      <c r="I17" s="265">
        <f>+'TTA Pivot Table'!I$180</f>
        <v>4.784336543606206</v>
      </c>
      <c r="J17" s="265">
        <f>+'TTA Pivot Table'!I$182</f>
        <v>5.3229302221225048</v>
      </c>
      <c r="K17" s="264">
        <f>+'TTA Pivot Table'!I$184</f>
        <v>5.8528409090909088</v>
      </c>
      <c r="L17" s="264">
        <f>+'TTA Pivot Table'!I$186</f>
        <v>0</v>
      </c>
      <c r="M17" s="266">
        <f>+'TTA Pivot Table'!I$188</f>
        <v>5.4618771726535353</v>
      </c>
      <c r="N17" s="265">
        <f>+'TTA Pivot Table'!I$190</f>
        <v>5.3620229007633586</v>
      </c>
      <c r="O17" s="136"/>
      <c r="P17" s="261">
        <f>+M17-I17</f>
        <v>0.67754062904732937</v>
      </c>
    </row>
    <row r="18" spans="1:17">
      <c r="A18" s="229" t="s">
        <v>941</v>
      </c>
      <c r="B18" s="267">
        <f>+'TTA Pivot Table'!I$198</f>
        <v>4.2806283649503172</v>
      </c>
      <c r="C18" s="264">
        <f>+'TTA Pivot Table'!I$200</f>
        <v>4.2899766355140194</v>
      </c>
      <c r="D18" s="264">
        <f>+'TTA Pivot Table'!I$202</f>
        <v>0</v>
      </c>
      <c r="E18" s="265">
        <f>+'TTA Pivot Table'!I$204</f>
        <v>4.2809763437119512</v>
      </c>
      <c r="F18" s="265">
        <f>+'TTA Pivot Table'!I$206</f>
        <v>4.9545034407256816</v>
      </c>
      <c r="G18" s="264">
        <f>+'TTA Pivot Table'!I$208</f>
        <v>5.1091963824289408</v>
      </c>
      <c r="H18" s="264">
        <f>+'TTA Pivot Table'!I$210</f>
        <v>0</v>
      </c>
      <c r="I18" s="265">
        <f>+'TTA Pivot Table'!I$212</f>
        <v>4.9633319569385064</v>
      </c>
      <c r="J18" s="265">
        <f>+'TTA Pivot Table'!I$214</f>
        <v>3.693991842710731</v>
      </c>
      <c r="K18" s="264">
        <f>+'TTA Pivot Table'!I$216</f>
        <v>3.908677359654535</v>
      </c>
      <c r="L18" s="264">
        <f>+'TTA Pivot Table'!I$218</f>
        <v>0</v>
      </c>
      <c r="M18" s="266">
        <f>+'TTA Pivot Table'!I$220</f>
        <v>3.7483506716651056</v>
      </c>
      <c r="N18" s="265">
        <f>+'TTA Pivot Table'!I$222</f>
        <v>0</v>
      </c>
      <c r="O18" s="136"/>
      <c r="P18" s="261">
        <f>+M18-I18</f>
        <v>-1.2149812852734008</v>
      </c>
    </row>
    <row r="19" spans="1:17">
      <c r="A19" s="229" t="s">
        <v>942</v>
      </c>
      <c r="B19" s="264">
        <f>+'TTA Pivot Table'!I$230</f>
        <v>0</v>
      </c>
      <c r="C19" s="264">
        <f>+'TTA Pivot Table'!I$232</f>
        <v>0</v>
      </c>
      <c r="D19" s="264">
        <f>+'TTA Pivot Table'!I$234</f>
        <v>0</v>
      </c>
      <c r="E19" s="265">
        <f>+'TTA Pivot Table'!I$236</f>
        <v>0</v>
      </c>
      <c r="F19" s="265">
        <f>+'TTA Pivot Table'!I$238</f>
        <v>0</v>
      </c>
      <c r="G19" s="264">
        <f>+'TTA Pivot Table'!I$240</f>
        <v>0</v>
      </c>
      <c r="H19" s="264">
        <f>+'TTA Pivot Table'!I$242</f>
        <v>0</v>
      </c>
      <c r="I19" s="265">
        <f>+'TTA Pivot Table'!I$244</f>
        <v>0</v>
      </c>
      <c r="J19" s="265">
        <f>+'TTA Pivot Table'!I$246</f>
        <v>0</v>
      </c>
      <c r="K19" s="264">
        <f>+'TTA Pivot Table'!I$248</f>
        <v>0</v>
      </c>
      <c r="L19" s="264">
        <f>+'TTA Pivot Table'!I$250</f>
        <v>0</v>
      </c>
      <c r="M19" s="266">
        <f>+'TTA Pivot Table'!I$252</f>
        <v>0</v>
      </c>
      <c r="N19" s="265">
        <f>+'TTA Pivot Table'!I$254</f>
        <v>0</v>
      </c>
      <c r="O19" s="136"/>
      <c r="P19" s="261">
        <f>+M19-I19</f>
        <v>0</v>
      </c>
    </row>
    <row r="20" spans="1:17">
      <c r="A20" s="229"/>
      <c r="B20" s="264"/>
      <c r="C20" s="264"/>
      <c r="D20" s="264"/>
      <c r="E20" s="265"/>
      <c r="F20" s="265"/>
      <c r="G20" s="264"/>
      <c r="H20" s="264"/>
      <c r="I20" s="265"/>
      <c r="J20" s="265"/>
      <c r="K20" s="264"/>
      <c r="L20" s="264"/>
      <c r="M20" s="266"/>
      <c r="N20" s="265"/>
      <c r="O20" s="136"/>
      <c r="P20" s="261"/>
    </row>
    <row r="21" spans="1:17">
      <c r="A21" s="229" t="s">
        <v>943</v>
      </c>
      <c r="B21" s="264">
        <f>+'TTA Pivot Table'!I$262</f>
        <v>4.4061884961884967</v>
      </c>
      <c r="C21" s="264">
        <f>+'TTA Pivot Table'!I$264</f>
        <v>4.9463636363636363</v>
      </c>
      <c r="D21" s="264">
        <f>+'TTA Pivot Table'!I$266</f>
        <v>0</v>
      </c>
      <c r="E21" s="265">
        <f>+'TTA Pivot Table'!I$268</f>
        <v>4.4082395581636185</v>
      </c>
      <c r="F21" s="265">
        <f>+'TTA Pivot Table'!I$270</f>
        <v>5.0218733273862615</v>
      </c>
      <c r="G21" s="264">
        <f>+'TTA Pivot Table'!I$272</f>
        <v>5.9198507462686569</v>
      </c>
      <c r="H21" s="264">
        <f>+'TTA Pivot Table'!I$274</f>
        <v>0</v>
      </c>
      <c r="I21" s="265">
        <f>+'TTA Pivot Table'!I$276</f>
        <v>5.0350933860689953</v>
      </c>
      <c r="J21" s="265">
        <f>+'TTA Pivot Table'!I$278</f>
        <v>3.3515015451736043</v>
      </c>
      <c r="K21" s="264">
        <f>+'TTA Pivot Table'!I$280</f>
        <v>3.8584631147540991</v>
      </c>
      <c r="L21" s="264">
        <f>+'TTA Pivot Table'!I$282</f>
        <v>0</v>
      </c>
      <c r="M21" s="266">
        <f>+'TTA Pivot Table'!I$284</f>
        <v>3.3928101519452336</v>
      </c>
      <c r="N21" s="265">
        <f>+'TTA Pivot Table'!I$286</f>
        <v>4.1523225030084232</v>
      </c>
      <c r="O21" s="136"/>
      <c r="P21" s="261">
        <f>+M21-I21</f>
        <v>-1.6422832341237616</v>
      </c>
    </row>
    <row r="22" spans="1:17">
      <c r="A22" s="229" t="s">
        <v>944</v>
      </c>
      <c r="B22" s="264">
        <f>+'TTA Pivot Table'!I$294</f>
        <v>4.5255605381165918</v>
      </c>
      <c r="C22" s="264">
        <f>+'TTA Pivot Table'!I$296</f>
        <v>6.8</v>
      </c>
      <c r="D22" s="264">
        <f>+'TTA Pivot Table'!I$298</f>
        <v>3.2750000000000004</v>
      </c>
      <c r="E22" s="265">
        <f>+'TTA Pivot Table'!I$300</f>
        <v>4.55301724137931</v>
      </c>
      <c r="F22" s="265">
        <f>+'TTA Pivot Table'!I$302</f>
        <v>4.5401135860152246</v>
      </c>
      <c r="G22" s="264">
        <f>+'TTA Pivot Table'!I$304</f>
        <v>5.2891891891891891</v>
      </c>
      <c r="H22" s="264">
        <f>+'TTA Pivot Table'!I$306</f>
        <v>4.6470588235294121</v>
      </c>
      <c r="I22" s="265">
        <f>+'TTA Pivot Table'!I$308</f>
        <v>4.5441492751314323</v>
      </c>
      <c r="J22" s="265">
        <f>+'TTA Pivot Table'!I$310</f>
        <v>3.3635755992624463</v>
      </c>
      <c r="K22" s="264">
        <f>+'TTA Pivot Table'!I$312</f>
        <v>3.5724931318681321</v>
      </c>
      <c r="L22" s="264">
        <f>+'TTA Pivot Table'!I$314</f>
        <v>3.3741803278688525</v>
      </c>
      <c r="M22" s="266">
        <f>+'TTA Pivot Table'!I$316</f>
        <v>3.4013541924313633</v>
      </c>
      <c r="N22" s="265">
        <f>+'TTA Pivot Table'!I$318</f>
        <v>3.0049645390070925</v>
      </c>
      <c r="O22" s="136"/>
      <c r="P22" s="261">
        <f>+M22-I22</f>
        <v>-1.142795082700069</v>
      </c>
    </row>
    <row r="23" spans="1:17">
      <c r="A23" s="229" t="s">
        <v>945</v>
      </c>
      <c r="B23" s="264">
        <f>+'TTA Pivot Table'!I$326</f>
        <v>0</v>
      </c>
      <c r="C23" s="264">
        <f>+'TTA Pivot Table'!I$328</f>
        <v>0</v>
      </c>
      <c r="D23" s="264">
        <f>+'TTA Pivot Table'!I$330</f>
        <v>0</v>
      </c>
      <c r="E23" s="265">
        <f>+'TTA Pivot Table'!I$332</f>
        <v>0</v>
      </c>
      <c r="F23" s="265">
        <f>+'TTA Pivot Table'!I$334</f>
        <v>0</v>
      </c>
      <c r="G23" s="264">
        <f>+'TTA Pivot Table'!I$336</f>
        <v>0</v>
      </c>
      <c r="H23" s="264">
        <f>+'TTA Pivot Table'!I$338</f>
        <v>0</v>
      </c>
      <c r="I23" s="265">
        <f>+'TTA Pivot Table'!I$340</f>
        <v>0</v>
      </c>
      <c r="J23" s="265">
        <f>+'TTA Pivot Table'!I$342</f>
        <v>0</v>
      </c>
      <c r="K23" s="264">
        <f>+'TTA Pivot Table'!I$344</f>
        <v>0</v>
      </c>
      <c r="L23" s="264">
        <f>+'TTA Pivot Table'!I$346</f>
        <v>0</v>
      </c>
      <c r="M23" s="266">
        <f>+'TTA Pivot Table'!I$348</f>
        <v>0</v>
      </c>
      <c r="N23" s="265">
        <f>+'TTA Pivot Table'!I$350</f>
        <v>0</v>
      </c>
      <c r="O23" s="136"/>
      <c r="P23" s="261">
        <f>+M23-I23</f>
        <v>0</v>
      </c>
      <c r="Q23" s="251"/>
    </row>
    <row r="24" spans="1:17">
      <c r="A24" s="229" t="s">
        <v>946</v>
      </c>
      <c r="B24" s="264">
        <f>+'TTA Pivot Table'!I$358</f>
        <v>0</v>
      </c>
      <c r="C24" s="264">
        <f>+'TTA Pivot Table'!I$360</f>
        <v>0</v>
      </c>
      <c r="D24" s="264">
        <f>+'TTA Pivot Table'!I$362</f>
        <v>0</v>
      </c>
      <c r="E24" s="265">
        <f>+'TTA Pivot Table'!I$364</f>
        <v>0</v>
      </c>
      <c r="F24" s="265">
        <f>+'TTA Pivot Table'!I$366</f>
        <v>0</v>
      </c>
      <c r="G24" s="264">
        <f>+'TTA Pivot Table'!I$368</f>
        <v>0</v>
      </c>
      <c r="H24" s="264">
        <f>+'TTA Pivot Table'!I$370</f>
        <v>0</v>
      </c>
      <c r="I24" s="265">
        <f>+'TTA Pivot Table'!I$372</f>
        <v>0</v>
      </c>
      <c r="J24" s="265">
        <f>+'TTA Pivot Table'!I$374</f>
        <v>0</v>
      </c>
      <c r="K24" s="264">
        <f>+'TTA Pivot Table'!I$376</f>
        <v>0</v>
      </c>
      <c r="L24" s="264">
        <f>+'TTA Pivot Table'!I$378</f>
        <v>0</v>
      </c>
      <c r="M24" s="266">
        <f>+'TTA Pivot Table'!I$380</f>
        <v>0</v>
      </c>
      <c r="N24" s="265">
        <f>+'TTA Pivot Table'!I$382</f>
        <v>0</v>
      </c>
      <c r="O24" s="136"/>
      <c r="P24" s="261">
        <f>+M24-I24</f>
        <v>0</v>
      </c>
    </row>
    <row r="25" spans="1:17">
      <c r="A25" s="229"/>
      <c r="B25" s="264"/>
      <c r="C25" s="264"/>
      <c r="D25" s="264"/>
      <c r="E25" s="265"/>
      <c r="F25" s="265"/>
      <c r="G25" s="264"/>
      <c r="H25" s="264"/>
      <c r="I25" s="265"/>
      <c r="J25" s="265"/>
      <c r="K25" s="264"/>
      <c r="L25" s="264"/>
      <c r="M25" s="266"/>
      <c r="N25" s="265"/>
      <c r="O25" s="136"/>
      <c r="P25" s="261"/>
    </row>
    <row r="26" spans="1:17">
      <c r="A26" s="229" t="s">
        <v>947</v>
      </c>
      <c r="B26" s="264">
        <f>+'TTA Pivot Table'!I$390</f>
        <v>3.7194260134294961</v>
      </c>
      <c r="C26" s="264">
        <f>+'TTA Pivot Table'!I$392</f>
        <v>4.1163333333333334</v>
      </c>
      <c r="D26" s="264">
        <f>+'TTA Pivot Table'!I$394</f>
        <v>0</v>
      </c>
      <c r="E26" s="265">
        <f>+'TTA Pivot Table'!I$396</f>
        <v>3.7258355762172748</v>
      </c>
      <c r="F26" s="265">
        <f>+'TTA Pivot Table'!I$398</f>
        <v>4.4073210119281692</v>
      </c>
      <c r="G26" s="264">
        <f>+'TTA Pivot Table'!I$400</f>
        <v>5.17387786259542</v>
      </c>
      <c r="H26" s="264">
        <f>+'TTA Pivot Table'!I$402</f>
        <v>0</v>
      </c>
      <c r="I26" s="265">
        <f>+'TTA Pivot Table'!I$404</f>
        <v>4.4448748441785089</v>
      </c>
      <c r="J26" s="265">
        <f>+'TTA Pivot Table'!I$406</f>
        <v>5.9926561496315891</v>
      </c>
      <c r="K26" s="264">
        <f>+'TTA Pivot Table'!I$408</f>
        <v>9.3554964221824708</v>
      </c>
      <c r="L26" s="264">
        <f>+'TTA Pivot Table'!I$410</f>
        <v>0</v>
      </c>
      <c r="M26" s="266">
        <f>+'TTA Pivot Table'!I$412</f>
        <v>6.5790943690531885</v>
      </c>
      <c r="N26" s="265">
        <f>+'TTA Pivot Table'!I$414</f>
        <v>0</v>
      </c>
      <c r="O26" s="136"/>
      <c r="P26" s="261">
        <f>+M26-I26</f>
        <v>2.1342195248746796</v>
      </c>
    </row>
    <row r="27" spans="1:17">
      <c r="A27" s="229" t="s">
        <v>948</v>
      </c>
      <c r="B27" s="264">
        <f>+'TTA Pivot Table'!I$422</f>
        <v>4.2831179572004556</v>
      </c>
      <c r="C27" s="264">
        <f>+'TTA Pivot Table'!I$424</f>
        <v>4.4921861281826159</v>
      </c>
      <c r="D27" s="264">
        <f>+'TTA Pivot Table'!I$426</f>
        <v>0</v>
      </c>
      <c r="E27" s="265">
        <f>+'TTA Pivot Table'!I$428</f>
        <v>4.2947424945081769</v>
      </c>
      <c r="F27" s="265">
        <f>+'TTA Pivot Table'!I$430</f>
        <v>4.6579888935751432</v>
      </c>
      <c r="G27" s="264">
        <f>+'TTA Pivot Table'!I$432</f>
        <v>4.8879182156133822</v>
      </c>
      <c r="H27" s="264">
        <f>+'TTA Pivot Table'!I$434</f>
        <v>0</v>
      </c>
      <c r="I27" s="265">
        <f>+'TTA Pivot Table'!I$436</f>
        <v>4.6703319364065727</v>
      </c>
      <c r="J27" s="265">
        <f>+'TTA Pivot Table'!I$438</f>
        <v>3.310183051549596</v>
      </c>
      <c r="K27" s="264">
        <f>+'TTA Pivot Table'!I$440</f>
        <v>3.4345005686125858</v>
      </c>
      <c r="L27" s="264">
        <f>+'TTA Pivot Table'!I$442</f>
        <v>0</v>
      </c>
      <c r="M27" s="266">
        <f>+'TTA Pivot Table'!I$444</f>
        <v>3.3541095317025809</v>
      </c>
      <c r="N27" s="265">
        <f>+'TTA Pivot Table'!I$446</f>
        <v>3.615604547020324</v>
      </c>
      <c r="O27" s="136"/>
      <c r="P27" s="261">
        <f>+M27-I27</f>
        <v>-1.3162224047039919</v>
      </c>
    </row>
    <row r="28" spans="1:17">
      <c r="A28" s="229" t="s">
        <v>949</v>
      </c>
      <c r="B28" s="264">
        <f>+'TTA Pivot Table'!I$454</f>
        <v>4.528239202657808</v>
      </c>
      <c r="C28" s="264">
        <f>+'TTA Pivot Table'!I$456</f>
        <v>4.833333333333333</v>
      </c>
      <c r="D28" s="264">
        <f>+'TTA Pivot Table'!I$458</f>
        <v>0</v>
      </c>
      <c r="E28" s="265">
        <f>+'TTA Pivot Table'!I$460</f>
        <v>4.53125</v>
      </c>
      <c r="F28" s="265">
        <f>+'TTA Pivot Table'!I$462</f>
        <v>4.4670445087392485</v>
      </c>
      <c r="G28" s="264">
        <f>+'TTA Pivot Table'!I$464</f>
        <v>6.1439252336448602</v>
      </c>
      <c r="H28" s="264">
        <f>+'TTA Pivot Table'!I$466</f>
        <v>0</v>
      </c>
      <c r="I28" s="265">
        <f>+'TTA Pivot Table'!I$468</f>
        <v>4.5018629201272988</v>
      </c>
      <c r="J28" s="265">
        <f>+'TTA Pivot Table'!I$470</f>
        <v>3.4292270783352454</v>
      </c>
      <c r="K28" s="264">
        <f>+'TTA Pivot Table'!I$472</f>
        <v>4.268972142170993</v>
      </c>
      <c r="L28" s="264">
        <f>+'TTA Pivot Table'!I$474</f>
        <v>0</v>
      </c>
      <c r="M28" s="266">
        <f>+'TTA Pivot Table'!I$476</f>
        <v>3.5790556174479398</v>
      </c>
      <c r="N28" s="265">
        <f>+'TTA Pivot Table'!I$478</f>
        <v>4.649773071104387</v>
      </c>
      <c r="O28" s="136"/>
      <c r="P28" s="261">
        <f>+M28-I28</f>
        <v>-0.92280730267935906</v>
      </c>
    </row>
    <row r="29" spans="1:17">
      <c r="A29" s="238" t="s">
        <v>950</v>
      </c>
      <c r="B29" s="268">
        <f>+'TTA Pivot Table'!I$486</f>
        <v>4.3578575312669923</v>
      </c>
      <c r="C29" s="268">
        <f>+'TTA Pivot Table'!I$488</f>
        <v>5.8</v>
      </c>
      <c r="D29" s="268">
        <f>+'TTA Pivot Table'!I$490</f>
        <v>0</v>
      </c>
      <c r="E29" s="269">
        <f>+'TTA Pivot Table'!I$492</f>
        <v>4.3617678958785246</v>
      </c>
      <c r="F29" s="269">
        <f>+'TTA Pivot Table'!I$494</f>
        <v>5.1629192690261378</v>
      </c>
      <c r="G29" s="268">
        <f>+'TTA Pivot Table'!I$496</f>
        <v>9.5351351351351337</v>
      </c>
      <c r="H29" s="268">
        <f>+'TTA Pivot Table'!I$498</f>
        <v>0</v>
      </c>
      <c r="I29" s="269">
        <f>+'TTA Pivot Table'!I$500</f>
        <v>5.2000229357798151</v>
      </c>
      <c r="J29" s="269">
        <f>+'TTA Pivot Table'!I$502</f>
        <v>3.8885292717753446</v>
      </c>
      <c r="K29" s="268">
        <f>+'TTA Pivot Table'!I$504</f>
        <v>4.0424028268551231</v>
      </c>
      <c r="L29" s="268">
        <f>+'TTA Pivot Table'!I$506</f>
        <v>0</v>
      </c>
      <c r="M29" s="270">
        <f>+'TTA Pivot Table'!I$508</f>
        <v>3.9067953020134225</v>
      </c>
      <c r="N29" s="269">
        <f>+'TTA Pivot Table'!I$510</f>
        <v>5.2588235294117647</v>
      </c>
      <c r="O29" s="136"/>
      <c r="P29" s="271">
        <f>+M29-I29</f>
        <v>-1.2932276337663926</v>
      </c>
    </row>
    <row r="30" spans="1:17">
      <c r="A30" s="242" t="s">
        <v>951</v>
      </c>
      <c r="B30" s="229"/>
      <c r="C30" s="229"/>
      <c r="D30" s="229"/>
      <c r="E30" s="229"/>
    </row>
    <row r="31" spans="1:17">
      <c r="A31" s="229"/>
      <c r="B31" s="272"/>
      <c r="C31" s="272"/>
      <c r="D31" s="272"/>
      <c r="E31" s="272"/>
      <c r="F31" s="272"/>
      <c r="G31" s="272"/>
      <c r="H31" s="272"/>
      <c r="I31" s="272"/>
      <c r="J31" s="272"/>
      <c r="K31" s="272"/>
      <c r="L31" s="272"/>
      <c r="M31" s="272"/>
      <c r="N31" s="272"/>
      <c r="O31" s="272"/>
    </row>
    <row r="32" spans="1:17">
      <c r="A32" s="229"/>
      <c r="B32" s="229"/>
      <c r="C32" s="229"/>
      <c r="D32" s="229"/>
      <c r="E32" s="229"/>
      <c r="N32" s="244" t="s">
        <v>1303</v>
      </c>
    </row>
    <row r="33" spans="1:16" ht="18">
      <c r="A33" s="205" t="s">
        <v>974</v>
      </c>
      <c r="B33" s="207"/>
      <c r="C33" s="207"/>
      <c r="D33" s="207"/>
      <c r="E33" s="207"/>
      <c r="F33" s="206"/>
      <c r="G33" s="206"/>
      <c r="H33" s="206"/>
      <c r="I33" s="207"/>
      <c r="J33" s="206"/>
      <c r="K33" s="206"/>
      <c r="L33" s="206"/>
      <c r="M33" s="207"/>
      <c r="N33" s="206"/>
      <c r="P33" s="255"/>
    </row>
    <row r="34" spans="1:16" ht="18">
      <c r="A34" s="205"/>
      <c r="B34" s="207"/>
      <c r="C34" s="207"/>
      <c r="D34" s="207"/>
      <c r="E34" s="207"/>
      <c r="F34" s="206"/>
      <c r="G34" s="206"/>
      <c r="H34" s="206"/>
      <c r="I34" s="207"/>
      <c r="J34" s="206"/>
      <c r="K34" s="206"/>
      <c r="L34" s="206"/>
      <c r="M34" s="207"/>
      <c r="N34" s="206"/>
      <c r="P34" s="255"/>
    </row>
    <row r="35" spans="1:16" ht="15.75">
      <c r="A35" s="208" t="s">
        <v>972</v>
      </c>
      <c r="B35" s="207"/>
      <c r="C35" s="207"/>
      <c r="D35" s="207"/>
      <c r="E35" s="207"/>
      <c r="F35" s="206"/>
      <c r="G35" s="206"/>
      <c r="H35" s="206"/>
      <c r="I35" s="207"/>
      <c r="J35" s="206"/>
      <c r="K35" s="206"/>
      <c r="L35" s="206"/>
      <c r="M35" s="207"/>
      <c r="N35" s="206"/>
      <c r="P35" s="255"/>
    </row>
    <row r="36" spans="1:16" ht="15.75">
      <c r="A36" s="208" t="s">
        <v>1192</v>
      </c>
      <c r="B36" s="207"/>
      <c r="C36" s="207"/>
      <c r="D36" s="207"/>
      <c r="E36" s="207"/>
      <c r="F36" s="206"/>
      <c r="G36" s="206"/>
      <c r="H36" s="206"/>
      <c r="I36" s="207"/>
      <c r="J36" s="206"/>
      <c r="K36" s="206"/>
      <c r="L36" s="206"/>
      <c r="M36" s="207"/>
      <c r="N36" s="206"/>
      <c r="P36" s="255"/>
    </row>
    <row r="37" spans="1:16" ht="15.75">
      <c r="A37" s="209"/>
      <c r="B37" s="209"/>
      <c r="C37" s="209"/>
      <c r="D37" s="209"/>
      <c r="E37" s="209"/>
      <c r="F37" s="210"/>
      <c r="G37" s="211"/>
      <c r="H37" s="211"/>
      <c r="I37" s="212"/>
      <c r="J37" s="212"/>
      <c r="K37" s="212"/>
      <c r="L37" s="212"/>
      <c r="M37" s="212"/>
      <c r="N37" s="212"/>
      <c r="P37" s="255"/>
    </row>
    <row r="38" spans="1:16" ht="18" customHeight="1">
      <c r="A38" s="84"/>
      <c r="B38" s="214" t="s">
        <v>925</v>
      </c>
      <c r="C38" s="215"/>
      <c r="D38" s="215"/>
      <c r="E38" s="215"/>
      <c r="F38" s="215"/>
      <c r="G38" s="215"/>
      <c r="H38" s="215"/>
      <c r="I38" s="216"/>
      <c r="J38" s="217" t="s">
        <v>10</v>
      </c>
      <c r="K38" s="218"/>
      <c r="L38" s="218"/>
      <c r="M38" s="219"/>
      <c r="N38" s="653" t="s">
        <v>926</v>
      </c>
      <c r="O38" s="232"/>
      <c r="P38" s="255"/>
    </row>
    <row r="39" spans="1:16" ht="42" customHeight="1">
      <c r="A39" s="220"/>
      <c r="B39" s="215" t="s">
        <v>927</v>
      </c>
      <c r="C39" s="215"/>
      <c r="D39" s="215"/>
      <c r="E39" s="221"/>
      <c r="F39" s="222" t="s">
        <v>928</v>
      </c>
      <c r="G39" s="215"/>
      <c r="H39" s="215"/>
      <c r="I39" s="216"/>
      <c r="J39" s="223" t="s">
        <v>929</v>
      </c>
      <c r="K39" s="215"/>
      <c r="L39" s="215"/>
      <c r="M39" s="216"/>
      <c r="N39" s="654"/>
      <c r="O39" s="232"/>
      <c r="P39" s="255"/>
    </row>
    <row r="40" spans="1:16" ht="27.75" customHeight="1">
      <c r="A40" s="209"/>
      <c r="B40" s="224" t="s">
        <v>930</v>
      </c>
      <c r="C40" s="224" t="s">
        <v>931</v>
      </c>
      <c r="D40" s="224" t="s">
        <v>932</v>
      </c>
      <c r="E40" s="225" t="s">
        <v>933</v>
      </c>
      <c r="F40" s="225" t="s">
        <v>930</v>
      </c>
      <c r="G40" s="224" t="s">
        <v>931</v>
      </c>
      <c r="H40" s="224" t="s">
        <v>932</v>
      </c>
      <c r="I40" s="225" t="s">
        <v>933</v>
      </c>
      <c r="J40" s="226" t="s">
        <v>930</v>
      </c>
      <c r="K40" s="227" t="s">
        <v>931</v>
      </c>
      <c r="L40" s="228" t="s">
        <v>932</v>
      </c>
      <c r="M40" s="226" t="s">
        <v>933</v>
      </c>
      <c r="N40" s="655"/>
      <c r="O40" s="232"/>
      <c r="P40" s="255" t="s">
        <v>973</v>
      </c>
    </row>
    <row r="41" spans="1:16" ht="12.75" hidden="1" customHeight="1">
      <c r="A41" s="229" t="s">
        <v>934</v>
      </c>
      <c r="B41" s="256"/>
      <c r="C41" s="256"/>
      <c r="D41" s="256"/>
      <c r="E41" s="257"/>
      <c r="F41" s="258">
        <f>'TTA Pivot Table'!C$230</f>
        <v>0</v>
      </c>
      <c r="G41" s="259">
        <f>'TTA Pivot Table'!C$231</f>
        <v>0</v>
      </c>
      <c r="H41" s="259">
        <f>'TTA Pivot Table'!C$232</f>
        <v>0</v>
      </c>
      <c r="I41" s="258">
        <f>'TTA Pivot Table'!C$233</f>
        <v>0</v>
      </c>
      <c r="J41" s="258">
        <f>'TTA Pivot Table'!C$234</f>
        <v>0</v>
      </c>
      <c r="K41" s="259">
        <f>'TTA Pivot Table'!C$235</f>
        <v>0</v>
      </c>
      <c r="L41" s="259">
        <f>'TTA Pivot Table'!C$236</f>
        <v>0</v>
      </c>
      <c r="M41" s="260">
        <f>'TTA Pivot Table'!C$237</f>
        <v>0</v>
      </c>
      <c r="N41" s="258">
        <f>'TTA Pivot Table'!C$238</f>
        <v>0</v>
      </c>
      <c r="O41" s="136"/>
      <c r="P41" s="261">
        <f>+M41-I41</f>
        <v>0</v>
      </c>
    </row>
    <row r="42" spans="1:16" ht="15.75" hidden="1" customHeight="1">
      <c r="A42" s="229"/>
      <c r="B42" s="229"/>
      <c r="C42" s="229"/>
      <c r="D42" s="229"/>
      <c r="E42" s="262"/>
      <c r="F42" s="262"/>
      <c r="G42" s="136"/>
      <c r="H42" s="136"/>
      <c r="I42" s="262"/>
      <c r="J42" s="262"/>
      <c r="K42" s="136"/>
      <c r="L42" s="136"/>
      <c r="M42" s="263"/>
      <c r="N42" s="262"/>
      <c r="O42" s="136"/>
      <c r="P42" s="232">
        <f t="shared" ref="P42" si="0">+I42-M42</f>
        <v>0</v>
      </c>
    </row>
    <row r="43" spans="1:16">
      <c r="A43" s="229" t="s">
        <v>935</v>
      </c>
      <c r="B43" s="264">
        <f>+'TTA Pivot Table'!C$6</f>
        <v>0</v>
      </c>
      <c r="C43" s="264">
        <f>+'TTA Pivot Table'!C$8</f>
        <v>0</v>
      </c>
      <c r="D43" s="264">
        <f>+'TTA Pivot Table'!C$10</f>
        <v>0</v>
      </c>
      <c r="E43" s="265">
        <f>+'TTA Pivot Table'!C$12</f>
        <v>0</v>
      </c>
      <c r="F43" s="265">
        <f>+'TTA Pivot Table'!C$14</f>
        <v>0</v>
      </c>
      <c r="G43" s="264">
        <f>+'TTA Pivot Table'!C$16</f>
        <v>0</v>
      </c>
      <c r="H43" s="264">
        <f>+'TTA Pivot Table'!C$18</f>
        <v>0</v>
      </c>
      <c r="I43" s="265">
        <f>+'TTA Pivot Table'!C$20</f>
        <v>0</v>
      </c>
      <c r="J43" s="265">
        <f>+'TTA Pivot Table'!C$22</f>
        <v>0</v>
      </c>
      <c r="K43" s="264">
        <f>+'TTA Pivot Table'!C$24</f>
        <v>0</v>
      </c>
      <c r="L43" s="264">
        <f>+'TTA Pivot Table'!C$26</f>
        <v>0</v>
      </c>
      <c r="M43" s="266">
        <f>+'TTA Pivot Table'!C$28</f>
        <v>0</v>
      </c>
      <c r="N43" s="265">
        <f>+'TTA Pivot Table'!C$30</f>
        <v>0</v>
      </c>
      <c r="O43" s="136"/>
      <c r="P43" s="261">
        <f t="shared" ref="P43:P61" si="1">+M43-I43</f>
        <v>0</v>
      </c>
    </row>
    <row r="44" spans="1:16">
      <c r="A44" s="229" t="s">
        <v>936</v>
      </c>
      <c r="B44" s="264">
        <f>+'TTA Pivot Table'!C$38</f>
        <v>4.0958864426419499</v>
      </c>
      <c r="C44" s="264">
        <f>+'TTA Pivot Table'!C$40</f>
        <v>4.46100917431193</v>
      </c>
      <c r="D44" s="264">
        <f>+'TTA Pivot Table'!C$42</f>
        <v>0</v>
      </c>
      <c r="E44" s="265">
        <f>+'TTA Pivot Table'!C$44</f>
        <v>4.1368734434164383</v>
      </c>
      <c r="F44" s="265">
        <f>+'TTA Pivot Table'!C$46</f>
        <v>4.3386071927818</v>
      </c>
      <c r="G44" s="264">
        <f>+'TTA Pivot Table'!C$48</f>
        <v>5.1807795698924703</v>
      </c>
      <c r="H44" s="264">
        <f>+'TTA Pivot Table'!C$50</f>
        <v>0</v>
      </c>
      <c r="I44" s="265">
        <f>+'TTA Pivot Table'!C$52</f>
        <v>4.4114056415526068</v>
      </c>
      <c r="J44" s="265">
        <f>+'TTA Pivot Table'!C$54</f>
        <v>2.9461964831804299</v>
      </c>
      <c r="K44" s="264">
        <f>+'TTA Pivot Table'!C$56</f>
        <v>3.4392543859649103</v>
      </c>
      <c r="L44" s="264">
        <f>+'TTA Pivot Table'!C$58</f>
        <v>0</v>
      </c>
      <c r="M44" s="266">
        <f>+'TTA Pivot Table'!C$60</f>
        <v>3.0958466453674127</v>
      </c>
      <c r="N44" s="265">
        <f>+'TTA Pivot Table'!C$62</f>
        <v>0</v>
      </c>
      <c r="O44" s="136"/>
      <c r="P44" s="261">
        <f t="shared" si="1"/>
        <v>-1.3155589961851941</v>
      </c>
    </row>
    <row r="45" spans="1:16">
      <c r="A45" s="229" t="s">
        <v>937</v>
      </c>
      <c r="B45" s="264">
        <f>+'TTA Pivot Table'!C$70</f>
        <v>0</v>
      </c>
      <c r="C45" s="264">
        <f>+'TTA Pivot Table'!C$72</f>
        <v>0</v>
      </c>
      <c r="D45" s="264">
        <f>+'TTA Pivot Table'!C$74</f>
        <v>0</v>
      </c>
      <c r="E45" s="265">
        <f>+'TTA Pivot Table'!C$76</f>
        <v>0</v>
      </c>
      <c r="F45" s="265">
        <f>+'TTA Pivot Table'!C$78</f>
        <v>0</v>
      </c>
      <c r="G45" s="264">
        <f>+'TTA Pivot Table'!C$80</f>
        <v>0</v>
      </c>
      <c r="H45" s="264">
        <f>+'TTA Pivot Table'!C$82</f>
        <v>0</v>
      </c>
      <c r="I45" s="265">
        <f>+'TTA Pivot Table'!C$84</f>
        <v>0</v>
      </c>
      <c r="J45" s="265">
        <f>+'TTA Pivot Table'!C$86</f>
        <v>0</v>
      </c>
      <c r="K45" s="264">
        <f>+'TTA Pivot Table'!C$88</f>
        <v>0</v>
      </c>
      <c r="L45" s="264">
        <f>+'TTA Pivot Table'!C$90</f>
        <v>0</v>
      </c>
      <c r="M45" s="266">
        <f>+'TTA Pivot Table'!C$92</f>
        <v>0</v>
      </c>
      <c r="N45" s="265">
        <f>+'TTA Pivot Table'!C$94</f>
        <v>0</v>
      </c>
      <c r="O45" s="136"/>
      <c r="P45" s="261">
        <f t="shared" si="1"/>
        <v>0</v>
      </c>
    </row>
    <row r="46" spans="1:16">
      <c r="A46" s="229" t="s">
        <v>938</v>
      </c>
      <c r="B46" s="264">
        <f>+'TTA Pivot Table'!C$102</f>
        <v>0</v>
      </c>
      <c r="C46" s="264">
        <f>+'TTA Pivot Table'!C$104</f>
        <v>0</v>
      </c>
      <c r="D46" s="264">
        <f>+'TTA Pivot Table'!C$106</f>
        <v>0</v>
      </c>
      <c r="E46" s="265">
        <f>+'TTA Pivot Table'!C$108</f>
        <v>0</v>
      </c>
      <c r="F46" s="265">
        <f>+'TTA Pivot Table'!C$110</f>
        <v>0</v>
      </c>
      <c r="G46" s="264">
        <f>+'TTA Pivot Table'!C$112</f>
        <v>0</v>
      </c>
      <c r="H46" s="264">
        <f>+'TTA Pivot Table'!C$114</f>
        <v>0</v>
      </c>
      <c r="I46" s="265">
        <f>+'TTA Pivot Table'!C$116</f>
        <v>0</v>
      </c>
      <c r="J46" s="265">
        <f>+'TTA Pivot Table'!C$118</f>
        <v>0</v>
      </c>
      <c r="K46" s="264">
        <f>+'TTA Pivot Table'!C$120</f>
        <v>0</v>
      </c>
      <c r="L46" s="264">
        <f>+'TTA Pivot Table'!C$122</f>
        <v>0</v>
      </c>
      <c r="M46" s="266">
        <f>+'TTA Pivot Table'!C$124</f>
        <v>0</v>
      </c>
      <c r="N46" s="265">
        <f>+'TTA Pivot Table'!C$126</f>
        <v>0</v>
      </c>
      <c r="O46" s="136"/>
      <c r="P46" s="261">
        <f t="shared" si="1"/>
        <v>0</v>
      </c>
    </row>
    <row r="47" spans="1:16">
      <c r="A47" s="229"/>
      <c r="B47" s="264"/>
      <c r="C47" s="264"/>
      <c r="D47" s="264"/>
      <c r="E47" s="265"/>
      <c r="F47" s="265"/>
      <c r="G47" s="264"/>
      <c r="H47" s="264"/>
      <c r="I47" s="265"/>
      <c r="J47" s="265"/>
      <c r="K47" s="264"/>
      <c r="L47" s="264"/>
      <c r="M47" s="266"/>
      <c r="N47" s="265"/>
      <c r="O47" s="136"/>
      <c r="P47" s="261"/>
    </row>
    <row r="48" spans="1:16">
      <c r="A48" s="229" t="s">
        <v>939</v>
      </c>
      <c r="B48" s="264">
        <f>+'TTA Pivot Table'!C$134</f>
        <v>4.4015744680851059</v>
      </c>
      <c r="C48" s="264">
        <f>+'TTA Pivot Table'!C$136</f>
        <v>4.368823529411765</v>
      </c>
      <c r="D48" s="264">
        <f>+'TTA Pivot Table'!C$138</f>
        <v>0</v>
      </c>
      <c r="E48" s="265">
        <f>+'TTA Pivot Table'!C$140</f>
        <v>4.3974349442379177</v>
      </c>
      <c r="F48" s="265">
        <f>+'TTA Pivot Table'!C$142</f>
        <v>4.7850576579503006</v>
      </c>
      <c r="G48" s="264">
        <f>+'TTA Pivot Table'!C$144</f>
        <v>5.7194777265745014</v>
      </c>
      <c r="H48" s="264">
        <f>+'TTA Pivot Table'!C$146</f>
        <v>0</v>
      </c>
      <c r="I48" s="265">
        <f>+'TTA Pivot Table'!C$148</f>
        <v>4.8744095182138656</v>
      </c>
      <c r="J48" s="265">
        <f>+'TTA Pivot Table'!C$150</f>
        <v>3.667031080199957</v>
      </c>
      <c r="K48" s="264">
        <f>+'TTA Pivot Table'!C$152</f>
        <v>4.303787740164684</v>
      </c>
      <c r="L48" s="264">
        <f>+'TTA Pivot Table'!C$154</f>
        <v>0</v>
      </c>
      <c r="M48" s="266">
        <f>+'TTA Pivot Table'!C$156</f>
        <v>3.7892606252195291</v>
      </c>
      <c r="N48" s="265">
        <f>+'TTA Pivot Table'!C$158</f>
        <v>0</v>
      </c>
      <c r="O48" s="136"/>
      <c r="P48" s="261">
        <f t="shared" si="1"/>
        <v>-1.0851488929943365</v>
      </c>
    </row>
    <row r="49" spans="1:17">
      <c r="A49" s="229" t="s">
        <v>940</v>
      </c>
      <c r="B49" s="264">
        <f>+'TTA Pivot Table'!C$166</f>
        <v>4.4368119266055048</v>
      </c>
      <c r="C49" s="264">
        <f>+'TTA Pivot Table'!C$168</f>
        <v>4.9975000000000005</v>
      </c>
      <c r="D49" s="264">
        <f>+'TTA Pivot Table'!C$170</f>
        <v>0</v>
      </c>
      <c r="E49" s="265">
        <f>+'TTA Pivot Table'!C$172</f>
        <v>4.449383408071748</v>
      </c>
      <c r="F49" s="265">
        <f>+'TTA Pivot Table'!C$174</f>
        <v>4.6306100510615424</v>
      </c>
      <c r="G49" s="264">
        <f>+'TTA Pivot Table'!C$176</f>
        <v>5.154929577464789</v>
      </c>
      <c r="H49" s="264">
        <f>+'TTA Pivot Table'!C$178</f>
        <v>0</v>
      </c>
      <c r="I49" s="265">
        <f>+'TTA Pivot Table'!C$180</f>
        <v>4.6498835102252132</v>
      </c>
      <c r="J49" s="265">
        <f>+'TTA Pivot Table'!C$182</f>
        <v>5.3264030612244895</v>
      </c>
      <c r="K49" s="264">
        <f>+'TTA Pivot Table'!C$184</f>
        <v>5.8083916083916085</v>
      </c>
      <c r="L49" s="264">
        <f>+'TTA Pivot Table'!C$186</f>
        <v>0</v>
      </c>
      <c r="M49" s="266">
        <f>+'TTA Pivot Table'!C$188</f>
        <v>5.4552336448598124</v>
      </c>
      <c r="N49" s="265">
        <f>+'TTA Pivot Table'!C$190</f>
        <v>5.3840000000000003</v>
      </c>
      <c r="O49" s="136"/>
      <c r="P49" s="261">
        <f t="shared" si="1"/>
        <v>0.80535013463459926</v>
      </c>
    </row>
    <row r="50" spans="1:17">
      <c r="A50" s="229" t="s">
        <v>941</v>
      </c>
      <c r="B50" s="267">
        <f>+'TTA Pivot Table'!C$198</f>
        <v>4.1626414532459801</v>
      </c>
      <c r="C50" s="264">
        <f>+'TTA Pivot Table'!C$200</f>
        <v>3.9257435897435902</v>
      </c>
      <c r="D50" s="264">
        <f>+'TTA Pivot Table'!C$202</f>
        <v>0</v>
      </c>
      <c r="E50" s="265">
        <f>+'TTA Pivot Table'!C$204</f>
        <v>4.1572636786961592</v>
      </c>
      <c r="F50" s="265">
        <f>+'TTA Pivot Table'!C$206</f>
        <v>4.4145505819158499</v>
      </c>
      <c r="G50" s="264">
        <f>+'TTA Pivot Table'!C$208</f>
        <v>4.1766530612244903</v>
      </c>
      <c r="H50" s="264">
        <f>+'TTA Pivot Table'!C$210</f>
        <v>0</v>
      </c>
      <c r="I50" s="265">
        <f>+'TTA Pivot Table'!C$212</f>
        <v>4.409444590451165</v>
      </c>
      <c r="J50" s="265">
        <f>+'TTA Pivot Table'!C$214</f>
        <v>3.4121760104302501</v>
      </c>
      <c r="K50" s="264">
        <f>+'TTA Pivot Table'!C$216</f>
        <v>3.2739647058823502</v>
      </c>
      <c r="L50" s="264">
        <f>+'TTA Pivot Table'!C$218</f>
        <v>0</v>
      </c>
      <c r="M50" s="266">
        <f>+'TTA Pivot Table'!C$220</f>
        <v>3.3983873239436639</v>
      </c>
      <c r="N50" s="265">
        <f>+'TTA Pivot Table'!C$222</f>
        <v>0</v>
      </c>
      <c r="O50" s="136"/>
      <c r="P50" s="261">
        <f t="shared" si="1"/>
        <v>-1.0110572665075011</v>
      </c>
    </row>
    <row r="51" spans="1:17">
      <c r="A51" s="229" t="s">
        <v>942</v>
      </c>
      <c r="B51" s="264">
        <f>+'TTA Pivot Table'!C$230</f>
        <v>0</v>
      </c>
      <c r="C51" s="264">
        <f>+'TTA Pivot Table'!C$232</f>
        <v>0</v>
      </c>
      <c r="D51" s="264">
        <f>+'TTA Pivot Table'!C$234</f>
        <v>0</v>
      </c>
      <c r="E51" s="265">
        <f>+'TTA Pivot Table'!C$236</f>
        <v>0</v>
      </c>
      <c r="F51" s="265">
        <f>+'TTA Pivot Table'!C$238</f>
        <v>0</v>
      </c>
      <c r="G51" s="264">
        <f>+'TTA Pivot Table'!C$240</f>
        <v>0</v>
      </c>
      <c r="H51" s="264">
        <f>+'TTA Pivot Table'!C$242</f>
        <v>0</v>
      </c>
      <c r="I51" s="265">
        <f>+'TTA Pivot Table'!C$244</f>
        <v>0</v>
      </c>
      <c r="J51" s="265">
        <f>+'TTA Pivot Table'!C$246</f>
        <v>0</v>
      </c>
      <c r="K51" s="264">
        <f>+'TTA Pivot Table'!C$248</f>
        <v>0</v>
      </c>
      <c r="L51" s="264">
        <f>+'TTA Pivot Table'!C$250</f>
        <v>0</v>
      </c>
      <c r="M51" s="266">
        <f>+'TTA Pivot Table'!C$252</f>
        <v>0</v>
      </c>
      <c r="N51" s="265">
        <f>+'TTA Pivot Table'!C$254</f>
        <v>0</v>
      </c>
      <c r="O51" s="136"/>
      <c r="P51" s="261">
        <f t="shared" si="1"/>
        <v>0</v>
      </c>
    </row>
    <row r="52" spans="1:17">
      <c r="A52" s="229"/>
      <c r="B52" s="264"/>
      <c r="C52" s="264"/>
      <c r="D52" s="264"/>
      <c r="E52" s="265"/>
      <c r="F52" s="265"/>
      <c r="G52" s="264"/>
      <c r="H52" s="264"/>
      <c r="I52" s="265"/>
      <c r="J52" s="265"/>
      <c r="K52" s="264"/>
      <c r="L52" s="264"/>
      <c r="M52" s="266"/>
      <c r="N52" s="265"/>
      <c r="O52" s="136"/>
      <c r="P52" s="261"/>
    </row>
    <row r="53" spans="1:17">
      <c r="A53" s="229" t="s">
        <v>943</v>
      </c>
      <c r="B53" s="264">
        <f>+'TTA Pivot Table'!C$262</f>
        <v>4.374279475982533</v>
      </c>
      <c r="C53" s="264">
        <f>+'TTA Pivot Table'!C$264</f>
        <v>4.5999999999999996</v>
      </c>
      <c r="D53" s="264">
        <f>+'TTA Pivot Table'!C$266</f>
        <v>0</v>
      </c>
      <c r="E53" s="265">
        <f>+'TTA Pivot Table'!C$268</f>
        <v>4.3746373365041613</v>
      </c>
      <c r="F53" s="265">
        <f>+'TTA Pivot Table'!C$270</f>
        <v>4.9687806896551718</v>
      </c>
      <c r="G53" s="264">
        <f>+'TTA Pivot Table'!C$272</f>
        <v>6.3547727272727279</v>
      </c>
      <c r="H53" s="264">
        <f>+'TTA Pivot Table'!C$274</f>
        <v>0</v>
      </c>
      <c r="I53" s="265">
        <f>+'TTA Pivot Table'!C$276</f>
        <v>4.9854020168983375</v>
      </c>
      <c r="J53" s="265">
        <f>+'TTA Pivot Table'!C$278</f>
        <v>3.3800556257901389</v>
      </c>
      <c r="K53" s="264">
        <f>+'TTA Pivot Table'!C$280</f>
        <v>3.6668103448275868</v>
      </c>
      <c r="L53" s="264">
        <f>+'TTA Pivot Table'!C$282</f>
        <v>0</v>
      </c>
      <c r="M53" s="266">
        <f>+'TTA Pivot Table'!C$284</f>
        <v>3.4032465721589591</v>
      </c>
      <c r="N53" s="265">
        <f>+'TTA Pivot Table'!C$286</f>
        <v>4.0799648506151138</v>
      </c>
      <c r="O53" s="136"/>
      <c r="P53" s="261">
        <f t="shared" si="1"/>
        <v>-1.5821554447393784</v>
      </c>
    </row>
    <row r="54" spans="1:17">
      <c r="A54" s="229" t="s">
        <v>944</v>
      </c>
      <c r="B54" s="264">
        <f>+'TTA Pivot Table'!C$294</f>
        <v>4.773076923076923</v>
      </c>
      <c r="C54" s="264">
        <f>+'TTA Pivot Table'!C$296</f>
        <v>8.6666666666666661</v>
      </c>
      <c r="D54" s="264">
        <f>+'TTA Pivot Table'!C$298</f>
        <v>2.7000000000000006</v>
      </c>
      <c r="E54" s="265">
        <f>+'TTA Pivot Table'!C$300</f>
        <v>4.8132352941176473</v>
      </c>
      <c r="F54" s="265">
        <f>+'TTA Pivot Table'!C$302</f>
        <v>4.4226412053823223</v>
      </c>
      <c r="G54" s="264">
        <f>+'TTA Pivot Table'!C$304</f>
        <v>5.4388888888888891</v>
      </c>
      <c r="H54" s="264">
        <f>+'TTA Pivot Table'!C$306</f>
        <v>4.2241379310344831</v>
      </c>
      <c r="I54" s="265">
        <f>+'TTA Pivot Table'!C$308</f>
        <v>4.4237204489373552</v>
      </c>
      <c r="J54" s="265">
        <f>+'TTA Pivot Table'!C$310</f>
        <v>3.3517851012701683</v>
      </c>
      <c r="K54" s="264">
        <f>+'TTA Pivot Table'!C$312</f>
        <v>3.5801354401805869</v>
      </c>
      <c r="L54" s="264">
        <f>+'TTA Pivot Table'!C$314</f>
        <v>4.6124999999999998</v>
      </c>
      <c r="M54" s="266">
        <f>+'TTA Pivot Table'!C$316</f>
        <v>3.389218009478673</v>
      </c>
      <c r="N54" s="265">
        <f>+'TTA Pivot Table'!C$318</f>
        <v>5.4157894736842112</v>
      </c>
      <c r="O54" s="136"/>
      <c r="P54" s="261">
        <f t="shared" si="1"/>
        <v>-1.0345024394586821</v>
      </c>
    </row>
    <row r="55" spans="1:17">
      <c r="A55" s="229" t="s">
        <v>945</v>
      </c>
      <c r="B55" s="264">
        <f>+'TTA Pivot Table'!C$326</f>
        <v>0</v>
      </c>
      <c r="C55" s="264">
        <f>+'TTA Pivot Table'!C$328</f>
        <v>0</v>
      </c>
      <c r="D55" s="264">
        <f>+'TTA Pivot Table'!C$330</f>
        <v>0</v>
      </c>
      <c r="E55" s="265">
        <f>+'TTA Pivot Table'!C$332</f>
        <v>0</v>
      </c>
      <c r="F55" s="265">
        <f>+'TTA Pivot Table'!C$334</f>
        <v>0</v>
      </c>
      <c r="G55" s="264">
        <f>+'TTA Pivot Table'!C$336</f>
        <v>0</v>
      </c>
      <c r="H55" s="264">
        <f>+'TTA Pivot Table'!C$338</f>
        <v>0</v>
      </c>
      <c r="I55" s="265">
        <f>+'TTA Pivot Table'!C$340</f>
        <v>0</v>
      </c>
      <c r="J55" s="265">
        <f>+'TTA Pivot Table'!C$342</f>
        <v>0</v>
      </c>
      <c r="K55" s="264">
        <f>+'TTA Pivot Table'!C$344</f>
        <v>0</v>
      </c>
      <c r="L55" s="264">
        <f>+'TTA Pivot Table'!C$346</f>
        <v>0</v>
      </c>
      <c r="M55" s="266">
        <f>+'TTA Pivot Table'!C$348</f>
        <v>0</v>
      </c>
      <c r="N55" s="265">
        <f>+'TTA Pivot Table'!C$350</f>
        <v>0</v>
      </c>
      <c r="O55" s="136"/>
      <c r="P55" s="261">
        <f t="shared" si="1"/>
        <v>0</v>
      </c>
      <c r="Q55" s="251"/>
    </row>
    <row r="56" spans="1:17">
      <c r="A56" s="229" t="s">
        <v>946</v>
      </c>
      <c r="B56" s="264">
        <f>+'TTA Pivot Table'!C$358</f>
        <v>0</v>
      </c>
      <c r="C56" s="264">
        <f>+'TTA Pivot Table'!C$360</f>
        <v>0</v>
      </c>
      <c r="D56" s="264">
        <f>+'TTA Pivot Table'!C$362</f>
        <v>0</v>
      </c>
      <c r="E56" s="265">
        <f>+'TTA Pivot Table'!C$364</f>
        <v>0</v>
      </c>
      <c r="F56" s="265">
        <f>+'TTA Pivot Table'!C$366</f>
        <v>0</v>
      </c>
      <c r="G56" s="264">
        <f>+'TTA Pivot Table'!C$368</f>
        <v>0</v>
      </c>
      <c r="H56" s="264">
        <f>+'TTA Pivot Table'!C$370</f>
        <v>0</v>
      </c>
      <c r="I56" s="265">
        <f>+'TTA Pivot Table'!C$372</f>
        <v>0</v>
      </c>
      <c r="J56" s="265">
        <f>+'TTA Pivot Table'!C$374</f>
        <v>0</v>
      </c>
      <c r="K56" s="264">
        <f>+'TTA Pivot Table'!C$376</f>
        <v>0</v>
      </c>
      <c r="L56" s="264">
        <f>+'TTA Pivot Table'!C$378</f>
        <v>0</v>
      </c>
      <c r="M56" s="266">
        <f>+'TTA Pivot Table'!C$380</f>
        <v>0</v>
      </c>
      <c r="N56" s="265">
        <f>+'TTA Pivot Table'!C$382</f>
        <v>0</v>
      </c>
      <c r="O56" s="136"/>
      <c r="P56" s="261">
        <f t="shared" si="1"/>
        <v>0</v>
      </c>
    </row>
    <row r="57" spans="1:17">
      <c r="A57" s="229"/>
      <c r="B57" s="264"/>
      <c r="C57" s="264"/>
      <c r="D57" s="264"/>
      <c r="E57" s="265"/>
      <c r="F57" s="265"/>
      <c r="G57" s="264"/>
      <c r="H57" s="264"/>
      <c r="I57" s="265"/>
      <c r="J57" s="265"/>
      <c r="K57" s="264"/>
      <c r="L57" s="264"/>
      <c r="M57" s="266"/>
      <c r="N57" s="265"/>
      <c r="O57" s="136"/>
      <c r="P57" s="261"/>
    </row>
    <row r="58" spans="1:17">
      <c r="A58" s="229" t="s">
        <v>947</v>
      </c>
      <c r="B58" s="264">
        <f>+'TTA Pivot Table'!C$390</f>
        <v>3.6727276494967436</v>
      </c>
      <c r="C58" s="264">
        <f>+'TTA Pivot Table'!C$392</f>
        <v>4.2717777777777775</v>
      </c>
      <c r="D58" s="264">
        <f>+'TTA Pivot Table'!C$394</f>
        <v>0</v>
      </c>
      <c r="E58" s="265">
        <f>+'TTA Pivot Table'!C$396</f>
        <v>3.6821532634032628</v>
      </c>
      <c r="F58" s="265">
        <f>+'TTA Pivot Table'!C$398</f>
        <v>4.253571519389701</v>
      </c>
      <c r="G58" s="264">
        <f>+'TTA Pivot Table'!C$400</f>
        <v>5.2319040000000001</v>
      </c>
      <c r="H58" s="264">
        <f>+'TTA Pivot Table'!C$402</f>
        <v>0</v>
      </c>
      <c r="I58" s="265">
        <f>+'TTA Pivot Table'!C$404</f>
        <v>4.290958116783858</v>
      </c>
      <c r="J58" s="265">
        <f>+'TTA Pivot Table'!C$406</f>
        <v>6.1971352785145877</v>
      </c>
      <c r="K58" s="264">
        <f>+'TTA Pivot Table'!C$408</f>
        <v>9.2374218750000008</v>
      </c>
      <c r="L58" s="264">
        <f>+'TTA Pivot Table'!C$410</f>
        <v>0</v>
      </c>
      <c r="M58" s="266">
        <f>+'TTA Pivot Table'!C$412</f>
        <v>6.8141913319238903</v>
      </c>
      <c r="N58" s="265">
        <f>+'TTA Pivot Table'!C$414</f>
        <v>0</v>
      </c>
      <c r="O58" s="136"/>
      <c r="P58" s="261">
        <f t="shared" si="1"/>
        <v>2.5232332151400323</v>
      </c>
    </row>
    <row r="59" spans="1:17">
      <c r="A59" s="229" t="s">
        <v>948</v>
      </c>
      <c r="B59" s="264">
        <f>+'TTA Pivot Table'!C$422</f>
        <v>4.22151183020181</v>
      </c>
      <c r="C59" s="264">
        <f>+'TTA Pivot Table'!C$424</f>
        <v>4.5089285714285712</v>
      </c>
      <c r="D59" s="264">
        <f>+'TTA Pivot Table'!C$426</f>
        <v>0</v>
      </c>
      <c r="E59" s="265">
        <f>+'TTA Pivot Table'!C$428</f>
        <v>4.2335833333333337</v>
      </c>
      <c r="F59" s="265">
        <f>+'TTA Pivot Table'!C$430</f>
        <v>4.4957970042477085</v>
      </c>
      <c r="G59" s="264">
        <f>+'TTA Pivot Table'!C$432</f>
        <v>4.7219718309859164</v>
      </c>
      <c r="H59" s="264">
        <f>+'TTA Pivot Table'!C$434</f>
        <v>0</v>
      </c>
      <c r="I59" s="265">
        <f>+'TTA Pivot Table'!C$436</f>
        <v>4.5044296312224485</v>
      </c>
      <c r="J59" s="265">
        <f>+'TTA Pivot Table'!C$438</f>
        <v>3.3374562767197831</v>
      </c>
      <c r="K59" s="264">
        <f>+'TTA Pivot Table'!C$440</f>
        <v>3.5627872020614126</v>
      </c>
      <c r="L59" s="264">
        <f>+'TTA Pivot Table'!C$442</f>
        <v>0</v>
      </c>
      <c r="M59" s="266">
        <f>+'TTA Pivot Table'!C$444</f>
        <v>3.4076526857983818</v>
      </c>
      <c r="N59" s="265">
        <f>+'TTA Pivot Table'!C$446</f>
        <v>2.7802836879432622</v>
      </c>
      <c r="O59" s="136"/>
      <c r="P59" s="261">
        <f t="shared" si="1"/>
        <v>-1.0967769454240668</v>
      </c>
    </row>
    <row r="60" spans="1:17">
      <c r="A60" s="229" t="s">
        <v>949</v>
      </c>
      <c r="B60" s="264">
        <f>+'TTA Pivot Table'!C$454</f>
        <v>4.5705128205128194</v>
      </c>
      <c r="C60" s="264">
        <f>+'TTA Pivot Table'!C$456</f>
        <v>4.833333333333333</v>
      </c>
      <c r="D60" s="264">
        <f>+'TTA Pivot Table'!C$458</f>
        <v>0</v>
      </c>
      <c r="E60" s="265">
        <f>+'TTA Pivot Table'!C$460</f>
        <v>4.5754716981132058</v>
      </c>
      <c r="F60" s="265">
        <f>+'TTA Pivot Table'!C$462</f>
        <v>4.5027197699137167</v>
      </c>
      <c r="G60" s="264">
        <f>+'TTA Pivot Table'!C$464</f>
        <v>6.5159574468085104</v>
      </c>
      <c r="H60" s="264">
        <f>+'TTA Pivot Table'!C$466</f>
        <v>0</v>
      </c>
      <c r="I60" s="265">
        <f>+'TTA Pivot Table'!C$468</f>
        <v>4.5489615149664013</v>
      </c>
      <c r="J60" s="265">
        <f>+'TTA Pivot Table'!C$470</f>
        <v>3.464484779191082</v>
      </c>
      <c r="K60" s="264">
        <f>+'TTA Pivot Table'!C$472</f>
        <v>4.320374574347337</v>
      </c>
      <c r="L60" s="264">
        <f>+'TTA Pivot Table'!C$474</f>
        <v>0</v>
      </c>
      <c r="M60" s="266">
        <f>+'TTA Pivot Table'!C$476</f>
        <v>3.6366594360086775</v>
      </c>
      <c r="N60" s="265">
        <f>+'TTA Pivot Table'!C$478</f>
        <v>5.5655737704918042</v>
      </c>
      <c r="O60" s="136"/>
      <c r="P60" s="261">
        <f t="shared" si="1"/>
        <v>-0.91230207895772386</v>
      </c>
    </row>
    <row r="61" spans="1:17">
      <c r="A61" s="238" t="s">
        <v>950</v>
      </c>
      <c r="B61" s="268">
        <f>+'TTA Pivot Table'!C$486</f>
        <v>4.3</v>
      </c>
      <c r="C61" s="268">
        <f>+'TTA Pivot Table'!C$488</f>
        <v>4</v>
      </c>
      <c r="D61" s="268">
        <f>+'TTA Pivot Table'!C$490</f>
        <v>0</v>
      </c>
      <c r="E61" s="269">
        <f>+'TTA Pivot Table'!C$492</f>
        <v>4.2996300863131935</v>
      </c>
      <c r="F61" s="269">
        <f>+'TTA Pivot Table'!C$494</f>
        <v>4.9000000000000004</v>
      </c>
      <c r="G61" s="268">
        <f>+'TTA Pivot Table'!C$496</f>
        <v>7.3</v>
      </c>
      <c r="H61" s="268">
        <f>+'TTA Pivot Table'!C$498</f>
        <v>0</v>
      </c>
      <c r="I61" s="269">
        <f>+'TTA Pivot Table'!C$500</f>
        <v>4.9139426800929513</v>
      </c>
      <c r="J61" s="269">
        <f>+'TTA Pivot Table'!C$502</f>
        <v>3.8999999999999995</v>
      </c>
      <c r="K61" s="268">
        <f>+'TTA Pivot Table'!C$504</f>
        <v>3.8</v>
      </c>
      <c r="L61" s="268">
        <f>+'TTA Pivot Table'!C$506</f>
        <v>0</v>
      </c>
      <c r="M61" s="270">
        <f>+'TTA Pivot Table'!C$508</f>
        <v>3.8919780219780216</v>
      </c>
      <c r="N61" s="269">
        <f>+'TTA Pivot Table'!C$510</f>
        <v>3.7</v>
      </c>
      <c r="O61" s="136"/>
      <c r="P61" s="271">
        <f t="shared" si="1"/>
        <v>-1.0219646581149298</v>
      </c>
    </row>
    <row r="62" spans="1:17">
      <c r="A62" s="242" t="s">
        <v>951</v>
      </c>
      <c r="B62" s="242"/>
      <c r="C62" s="242"/>
      <c r="D62" s="242"/>
      <c r="E62" s="242"/>
      <c r="F62" s="243"/>
      <c r="G62" s="243"/>
      <c r="H62" s="243"/>
      <c r="I62" s="243"/>
      <c r="J62" s="243"/>
      <c r="K62" s="243"/>
      <c r="L62" s="243"/>
      <c r="M62" s="243"/>
      <c r="N62" s="243"/>
    </row>
    <row r="63" spans="1:17">
      <c r="A63" s="242"/>
      <c r="B63" s="273"/>
      <c r="C63" s="273"/>
      <c r="D63" s="273"/>
      <c r="E63" s="273"/>
      <c r="F63" s="273"/>
      <c r="G63" s="273"/>
      <c r="H63" s="273"/>
      <c r="I63" s="273"/>
      <c r="J63" s="273"/>
      <c r="K63" s="273"/>
      <c r="L63" s="273"/>
      <c r="M63" s="273"/>
      <c r="N63" s="273"/>
      <c r="O63" s="272"/>
    </row>
    <row r="64" spans="1:17">
      <c r="A64" s="242"/>
      <c r="B64" s="242"/>
      <c r="C64" s="242"/>
      <c r="D64" s="242"/>
      <c r="E64" s="242"/>
      <c r="F64" s="243"/>
      <c r="G64" s="243"/>
      <c r="H64" s="243"/>
      <c r="I64" s="243"/>
      <c r="J64" s="243"/>
      <c r="K64" s="243"/>
      <c r="L64" s="243"/>
      <c r="M64" s="243"/>
      <c r="N64" s="244" t="s">
        <v>1303</v>
      </c>
    </row>
    <row r="65" spans="1:16" ht="18">
      <c r="A65" s="205" t="s">
        <v>975</v>
      </c>
      <c r="B65" s="207"/>
      <c r="C65" s="207"/>
      <c r="D65" s="207"/>
      <c r="E65" s="207"/>
      <c r="F65" s="206"/>
      <c r="G65" s="206"/>
      <c r="H65" s="206"/>
      <c r="I65" s="207"/>
      <c r="J65" s="206"/>
      <c r="K65" s="206"/>
      <c r="L65" s="206"/>
      <c r="M65" s="207"/>
      <c r="N65" s="206"/>
      <c r="P65" s="255"/>
    </row>
    <row r="66" spans="1:16" ht="18">
      <c r="A66" s="205"/>
      <c r="B66" s="207"/>
      <c r="C66" s="207"/>
      <c r="D66" s="207"/>
      <c r="E66" s="207"/>
      <c r="F66" s="206"/>
      <c r="G66" s="206"/>
      <c r="H66" s="206"/>
      <c r="I66" s="207"/>
      <c r="J66" s="206"/>
      <c r="K66" s="206"/>
      <c r="L66" s="206"/>
      <c r="M66" s="207"/>
      <c r="N66" s="206"/>
      <c r="P66" s="255"/>
    </row>
    <row r="67" spans="1:16" ht="15.75">
      <c r="A67" s="208" t="s">
        <v>972</v>
      </c>
      <c r="B67" s="207"/>
      <c r="C67" s="207"/>
      <c r="D67" s="207"/>
      <c r="E67" s="207"/>
      <c r="F67" s="206"/>
      <c r="G67" s="206"/>
      <c r="H67" s="206"/>
      <c r="I67" s="207"/>
      <c r="J67" s="206"/>
      <c r="K67" s="206"/>
      <c r="L67" s="206"/>
      <c r="M67" s="207"/>
      <c r="N67" s="206"/>
      <c r="P67" s="255"/>
    </row>
    <row r="68" spans="1:16" ht="15.75">
      <c r="A68" s="208" t="s">
        <v>1193</v>
      </c>
      <c r="B68" s="207"/>
      <c r="C68" s="207"/>
      <c r="D68" s="207"/>
      <c r="E68" s="207"/>
      <c r="F68" s="206"/>
      <c r="G68" s="206"/>
      <c r="H68" s="206"/>
      <c r="I68" s="207"/>
      <c r="J68" s="206"/>
      <c r="K68" s="206"/>
      <c r="L68" s="206"/>
      <c r="M68" s="207"/>
      <c r="N68" s="206"/>
      <c r="P68" s="255"/>
    </row>
    <row r="69" spans="1:16" ht="18" customHeight="1">
      <c r="A69" s="209"/>
      <c r="B69" s="209"/>
      <c r="C69" s="209"/>
      <c r="D69" s="209"/>
      <c r="E69" s="209"/>
      <c r="F69" s="210"/>
      <c r="G69" s="211"/>
      <c r="H69" s="211"/>
      <c r="I69" s="212"/>
      <c r="J69" s="212"/>
      <c r="K69" s="212"/>
      <c r="L69" s="212"/>
      <c r="M69" s="212"/>
      <c r="N69" s="212"/>
      <c r="O69" s="213"/>
      <c r="P69" s="255"/>
    </row>
    <row r="70" spans="1:16" ht="18" customHeight="1">
      <c r="A70" s="84"/>
      <c r="B70" s="214" t="s">
        <v>925</v>
      </c>
      <c r="C70" s="215"/>
      <c r="D70" s="215"/>
      <c r="E70" s="215"/>
      <c r="F70" s="215"/>
      <c r="G70" s="215"/>
      <c r="H70" s="215"/>
      <c r="I70" s="216"/>
      <c r="J70" s="217" t="s">
        <v>10</v>
      </c>
      <c r="K70" s="218"/>
      <c r="L70" s="218"/>
      <c r="M70" s="219"/>
      <c r="N70" s="653" t="s">
        <v>926</v>
      </c>
      <c r="O70" s="232"/>
      <c r="P70" s="255"/>
    </row>
    <row r="71" spans="1:16" ht="45" customHeight="1">
      <c r="A71" s="220"/>
      <c r="B71" s="215" t="s">
        <v>927</v>
      </c>
      <c r="C71" s="215"/>
      <c r="D71" s="215"/>
      <c r="E71" s="221"/>
      <c r="F71" s="222" t="s">
        <v>928</v>
      </c>
      <c r="G71" s="215"/>
      <c r="H71" s="215"/>
      <c r="I71" s="216"/>
      <c r="J71" s="223" t="s">
        <v>929</v>
      </c>
      <c r="K71" s="215"/>
      <c r="L71" s="215"/>
      <c r="M71" s="216"/>
      <c r="N71" s="654"/>
      <c r="O71" s="232"/>
      <c r="P71" s="255"/>
    </row>
    <row r="72" spans="1:16" ht="27" customHeight="1">
      <c r="A72" s="209"/>
      <c r="B72" s="224" t="s">
        <v>930</v>
      </c>
      <c r="C72" s="224" t="s">
        <v>931</v>
      </c>
      <c r="D72" s="224" t="s">
        <v>932</v>
      </c>
      <c r="E72" s="225" t="s">
        <v>933</v>
      </c>
      <c r="F72" s="225" t="s">
        <v>930</v>
      </c>
      <c r="G72" s="224" t="s">
        <v>931</v>
      </c>
      <c r="H72" s="224" t="s">
        <v>932</v>
      </c>
      <c r="I72" s="225" t="s">
        <v>933</v>
      </c>
      <c r="J72" s="226" t="s">
        <v>930</v>
      </c>
      <c r="K72" s="227" t="s">
        <v>931</v>
      </c>
      <c r="L72" s="228" t="s">
        <v>932</v>
      </c>
      <c r="M72" s="226" t="s">
        <v>933</v>
      </c>
      <c r="N72" s="655"/>
      <c r="O72" s="232"/>
      <c r="P72" s="255" t="s">
        <v>973</v>
      </c>
    </row>
    <row r="73" spans="1:16" ht="26.25" hidden="1" customHeight="1">
      <c r="A73" s="229" t="s">
        <v>934</v>
      </c>
      <c r="B73" s="229"/>
      <c r="C73" s="229"/>
      <c r="D73" s="229"/>
      <c r="E73" s="229"/>
      <c r="F73" s="274">
        <f>'TTA Pivot Table'!D$230</f>
        <v>0</v>
      </c>
      <c r="G73" s="274">
        <f>'TTA Pivot Table'!D$231</f>
        <v>0</v>
      </c>
      <c r="H73" s="274">
        <f>'TTA Pivot Table'!D$232</f>
        <v>0</v>
      </c>
      <c r="I73" s="275">
        <f>'TTA Pivot Table'!D$233</f>
        <v>0</v>
      </c>
      <c r="J73" s="275">
        <f>'TTA Pivot Table'!D$234</f>
        <v>0</v>
      </c>
      <c r="K73" s="274">
        <f>'TTA Pivot Table'!D$235</f>
        <v>0</v>
      </c>
      <c r="L73" s="274">
        <f>'TTA Pivot Table'!D$236</f>
        <v>0</v>
      </c>
      <c r="M73" s="276">
        <f>'TTA Pivot Table'!D$237</f>
        <v>0</v>
      </c>
      <c r="N73" s="275">
        <f>'TTA Pivot Table'!D$238</f>
        <v>0</v>
      </c>
      <c r="O73" s="136"/>
      <c r="P73" s="261">
        <f>+M73-I73</f>
        <v>0</v>
      </c>
    </row>
    <row r="74" spans="1:16" ht="15.75" hidden="1">
      <c r="A74" s="229"/>
      <c r="B74" s="229"/>
      <c r="C74" s="229"/>
      <c r="D74" s="229"/>
      <c r="E74" s="229"/>
      <c r="F74" s="136"/>
      <c r="G74" s="136"/>
      <c r="H74" s="136"/>
      <c r="I74" s="262"/>
      <c r="J74" s="262"/>
      <c r="K74" s="136"/>
      <c r="L74" s="136"/>
      <c r="M74" s="263"/>
      <c r="N74" s="262"/>
      <c r="O74" s="136"/>
      <c r="P74" s="232">
        <f t="shared" ref="P74" si="2">+I74-M74</f>
        <v>0</v>
      </c>
    </row>
    <row r="75" spans="1:16">
      <c r="A75" s="229" t="s">
        <v>935</v>
      </c>
      <c r="B75" s="264">
        <f>+'TTA Pivot Table'!D$6</f>
        <v>0</v>
      </c>
      <c r="C75" s="264">
        <f>+'TTA Pivot Table'!D$8</f>
        <v>0</v>
      </c>
      <c r="D75" s="264">
        <f>+'TTA Pivot Table'!D$10</f>
        <v>0</v>
      </c>
      <c r="E75" s="265">
        <f>+'TTA Pivot Table'!D$12</f>
        <v>0</v>
      </c>
      <c r="F75" s="265">
        <f>+'TTA Pivot Table'!D$14</f>
        <v>0</v>
      </c>
      <c r="G75" s="264">
        <f>+'TTA Pivot Table'!D$16</f>
        <v>0</v>
      </c>
      <c r="H75" s="264">
        <f>+'TTA Pivot Table'!D$18</f>
        <v>0</v>
      </c>
      <c r="I75" s="265">
        <f>+'TTA Pivot Table'!D$20</f>
        <v>0</v>
      </c>
      <c r="J75" s="265">
        <f>+'TTA Pivot Table'!D$22</f>
        <v>0</v>
      </c>
      <c r="K75" s="264">
        <f>+'TTA Pivot Table'!D$24</f>
        <v>0</v>
      </c>
      <c r="L75" s="264">
        <f>+'TTA Pivot Table'!D$26</f>
        <v>0</v>
      </c>
      <c r="M75" s="266">
        <f>+'TTA Pivot Table'!D$28</f>
        <v>0</v>
      </c>
      <c r="N75" s="265">
        <f>+'TTA Pivot Table'!D$30</f>
        <v>0</v>
      </c>
      <c r="O75" s="136"/>
      <c r="P75" s="261">
        <f t="shared" ref="P75:P93" si="3">+M75-I75</f>
        <v>0</v>
      </c>
    </row>
    <row r="76" spans="1:16">
      <c r="A76" s="229" t="s">
        <v>936</v>
      </c>
      <c r="B76" s="264">
        <f>+'TTA Pivot Table'!D$38</f>
        <v>4.5645695364238401</v>
      </c>
      <c r="C76" s="264">
        <f>+'TTA Pivot Table'!D$40</f>
        <v>5.7</v>
      </c>
      <c r="D76" s="264">
        <f>+'TTA Pivot Table'!D$42</f>
        <v>0</v>
      </c>
      <c r="E76" s="265">
        <f>+'TTA Pivot Table'!D$44</f>
        <v>4.6009615384615374</v>
      </c>
      <c r="F76" s="265">
        <f>+'TTA Pivot Table'!D$46</f>
        <v>6.7447257383966193</v>
      </c>
      <c r="G76" s="264">
        <f>+'TTA Pivot Table'!D$48</f>
        <v>11.116666666666699</v>
      </c>
      <c r="H76" s="264">
        <f>+'TTA Pivot Table'!D$50</f>
        <v>0</v>
      </c>
      <c r="I76" s="265">
        <f>+'TTA Pivot Table'!D$52</f>
        <v>7.0049603174603146</v>
      </c>
      <c r="J76" s="265">
        <f>+'TTA Pivot Table'!D$54</f>
        <v>4.1886427566807303</v>
      </c>
      <c r="K76" s="264">
        <f>+'TTA Pivot Table'!D$56</f>
        <v>4.6585106382978703</v>
      </c>
      <c r="L76" s="264">
        <f>+'TTA Pivot Table'!D$58</f>
        <v>0</v>
      </c>
      <c r="M76" s="266">
        <f>+'TTA Pivot Table'!D$60</f>
        <v>4.3443817583450857</v>
      </c>
      <c r="N76" s="265">
        <f>+'TTA Pivot Table'!D$62</f>
        <v>5.6331699346405202</v>
      </c>
      <c r="O76" s="136"/>
      <c r="P76" s="261">
        <f t="shared" si="3"/>
        <v>-2.6605785591152289</v>
      </c>
    </row>
    <row r="77" spans="1:16">
      <c r="A77" s="229" t="s">
        <v>937</v>
      </c>
      <c r="B77" s="264">
        <f>+'TTA Pivot Table'!D$70</f>
        <v>0</v>
      </c>
      <c r="C77" s="264">
        <f>+'TTA Pivot Table'!D$72</f>
        <v>0</v>
      </c>
      <c r="D77" s="264">
        <f>+'TTA Pivot Table'!D$74</f>
        <v>0</v>
      </c>
      <c r="E77" s="265">
        <f>+'TTA Pivot Table'!D$76</f>
        <v>0</v>
      </c>
      <c r="F77" s="265">
        <f>+'TTA Pivot Table'!D$78</f>
        <v>0</v>
      </c>
      <c r="G77" s="264">
        <f>+'TTA Pivot Table'!D$80</f>
        <v>0</v>
      </c>
      <c r="H77" s="264">
        <f>+'TTA Pivot Table'!D$82</f>
        <v>0</v>
      </c>
      <c r="I77" s="265">
        <f>+'TTA Pivot Table'!D$84</f>
        <v>0</v>
      </c>
      <c r="J77" s="265">
        <f>+'TTA Pivot Table'!D$86</f>
        <v>0</v>
      </c>
      <c r="K77" s="264">
        <f>+'TTA Pivot Table'!D$88</f>
        <v>0</v>
      </c>
      <c r="L77" s="264">
        <f>+'TTA Pivot Table'!D$90</f>
        <v>0</v>
      </c>
      <c r="M77" s="266">
        <f>+'TTA Pivot Table'!D$92</f>
        <v>0</v>
      </c>
      <c r="N77" s="265">
        <f>+'TTA Pivot Table'!D$94</f>
        <v>0</v>
      </c>
      <c r="O77" s="136"/>
      <c r="P77" s="261">
        <f t="shared" si="3"/>
        <v>0</v>
      </c>
    </row>
    <row r="78" spans="1:16">
      <c r="A78" s="229" t="s">
        <v>938</v>
      </c>
      <c r="B78" s="264">
        <f>+'TTA Pivot Table'!D$102</f>
        <v>0</v>
      </c>
      <c r="C78" s="264">
        <f>+'TTA Pivot Table'!D$104</f>
        <v>0</v>
      </c>
      <c r="D78" s="264">
        <f>+'TTA Pivot Table'!D$106</f>
        <v>0</v>
      </c>
      <c r="E78" s="265">
        <f>+'TTA Pivot Table'!D$108</f>
        <v>0</v>
      </c>
      <c r="F78" s="265">
        <f>+'TTA Pivot Table'!D$110</f>
        <v>0</v>
      </c>
      <c r="G78" s="264">
        <f>+'TTA Pivot Table'!D$112</f>
        <v>0</v>
      </c>
      <c r="H78" s="264">
        <f>+'TTA Pivot Table'!D$114</f>
        <v>0</v>
      </c>
      <c r="I78" s="265">
        <f>+'TTA Pivot Table'!D$116</f>
        <v>0</v>
      </c>
      <c r="J78" s="265">
        <f>+'TTA Pivot Table'!D$118</f>
        <v>0</v>
      </c>
      <c r="K78" s="264">
        <f>+'TTA Pivot Table'!D$120</f>
        <v>0</v>
      </c>
      <c r="L78" s="264">
        <f>+'TTA Pivot Table'!D$122</f>
        <v>0</v>
      </c>
      <c r="M78" s="266">
        <f>+'TTA Pivot Table'!D$124</f>
        <v>0</v>
      </c>
      <c r="N78" s="265">
        <f>+'TTA Pivot Table'!D$126</f>
        <v>0</v>
      </c>
      <c r="O78" s="136"/>
      <c r="P78" s="261">
        <f t="shared" si="3"/>
        <v>0</v>
      </c>
    </row>
    <row r="79" spans="1:16">
      <c r="A79" s="229"/>
      <c r="B79" s="264"/>
      <c r="C79" s="264"/>
      <c r="D79" s="264"/>
      <c r="E79" s="265"/>
      <c r="F79" s="265"/>
      <c r="G79" s="264"/>
      <c r="H79" s="264"/>
      <c r="I79" s="265"/>
      <c r="J79" s="265"/>
      <c r="K79" s="264"/>
      <c r="L79" s="264"/>
      <c r="M79" s="266"/>
      <c r="N79" s="265"/>
      <c r="O79" s="136"/>
      <c r="P79" s="261"/>
    </row>
    <row r="80" spans="1:16">
      <c r="A80" s="229" t="s">
        <v>939</v>
      </c>
      <c r="B80" s="264">
        <f>+'TTA Pivot Table'!D$134</f>
        <v>4.43</v>
      </c>
      <c r="C80" s="264">
        <f>+'TTA Pivot Table'!D$136</f>
        <v>4.8600000000000003</v>
      </c>
      <c r="D80" s="264">
        <f>+'TTA Pivot Table'!D$138</f>
        <v>0</v>
      </c>
      <c r="E80" s="265">
        <f>+'TTA Pivot Table'!D$140</f>
        <v>4.4728054298642528</v>
      </c>
      <c r="F80" s="265">
        <f>+'TTA Pivot Table'!D$142</f>
        <v>4.4800000000000004</v>
      </c>
      <c r="G80" s="264">
        <f>+'TTA Pivot Table'!D$144</f>
        <v>4.62</v>
      </c>
      <c r="H80" s="264">
        <f>+'TTA Pivot Table'!D$146</f>
        <v>0</v>
      </c>
      <c r="I80" s="265">
        <f>+'TTA Pivot Table'!D$148</f>
        <v>4.4962057877813502</v>
      </c>
      <c r="J80" s="265">
        <f>+'TTA Pivot Table'!D$150</f>
        <v>3.6900000000000004</v>
      </c>
      <c r="K80" s="264">
        <f>+'TTA Pivot Table'!D$152</f>
        <v>3.6799999999999997</v>
      </c>
      <c r="L80" s="264">
        <f>+'TTA Pivot Table'!D$154</f>
        <v>0</v>
      </c>
      <c r="M80" s="266">
        <f>+'TTA Pivot Table'!D$156</f>
        <v>3.6888351498637602</v>
      </c>
      <c r="N80" s="265">
        <f>+'TTA Pivot Table'!D$158</f>
        <v>0</v>
      </c>
      <c r="O80" s="136"/>
      <c r="P80" s="261">
        <f t="shared" si="3"/>
        <v>-0.80737063791759001</v>
      </c>
    </row>
    <row r="81" spans="1:16">
      <c r="A81" s="229" t="s">
        <v>940</v>
      </c>
      <c r="B81" s="264">
        <f>+'TTA Pivot Table'!D$166</f>
        <v>0</v>
      </c>
      <c r="C81" s="264">
        <f>+'TTA Pivot Table'!D$168</f>
        <v>0</v>
      </c>
      <c r="D81" s="264">
        <f>+'TTA Pivot Table'!D$170</f>
        <v>0</v>
      </c>
      <c r="E81" s="265">
        <f>+'TTA Pivot Table'!D$172</f>
        <v>0</v>
      </c>
      <c r="F81" s="265">
        <f>+'TTA Pivot Table'!D$174</f>
        <v>0</v>
      </c>
      <c r="G81" s="264">
        <f>+'TTA Pivot Table'!D$176</f>
        <v>0</v>
      </c>
      <c r="H81" s="264">
        <f>+'TTA Pivot Table'!D$178</f>
        <v>0</v>
      </c>
      <c r="I81" s="265">
        <f>+'TTA Pivot Table'!D$180</f>
        <v>0</v>
      </c>
      <c r="J81" s="265">
        <f>+'TTA Pivot Table'!D$182</f>
        <v>0</v>
      </c>
      <c r="K81" s="264">
        <f>+'TTA Pivot Table'!D$184</f>
        <v>0</v>
      </c>
      <c r="L81" s="264">
        <f>+'TTA Pivot Table'!D$186</f>
        <v>0</v>
      </c>
      <c r="M81" s="266">
        <f>+'TTA Pivot Table'!D$188</f>
        <v>0</v>
      </c>
      <c r="N81" s="265">
        <f>+'TTA Pivot Table'!D$190</f>
        <v>0</v>
      </c>
      <c r="O81" s="136"/>
      <c r="P81" s="261">
        <f t="shared" si="3"/>
        <v>0</v>
      </c>
    </row>
    <row r="82" spans="1:16">
      <c r="A82" s="229" t="s">
        <v>941</v>
      </c>
      <c r="B82" s="267">
        <f>+'TTA Pivot Table'!D$198</f>
        <v>4.2831093267449081</v>
      </c>
      <c r="C82" s="264">
        <f>+'TTA Pivot Table'!D$200</f>
        <v>4.3216153846153871</v>
      </c>
      <c r="D82" s="264">
        <f>+'TTA Pivot Table'!D$202</f>
        <v>0</v>
      </c>
      <c r="E82" s="265">
        <f>+'TTA Pivot Table'!D$204</f>
        <v>4.284307600239381</v>
      </c>
      <c r="F82" s="265">
        <f>+'TTA Pivot Table'!D$206</f>
        <v>4.976024487471526</v>
      </c>
      <c r="G82" s="264">
        <f>+'TTA Pivot Table'!D$208</f>
        <v>4.7314035087719306</v>
      </c>
      <c r="H82" s="264">
        <f>+'TTA Pivot Table'!D$210</f>
        <v>0</v>
      </c>
      <c r="I82" s="265">
        <f>+'TTA Pivot Table'!D$212</f>
        <v>4.9611117647058824</v>
      </c>
      <c r="J82" s="265">
        <f>+'TTA Pivot Table'!D$214</f>
        <v>3.5665796038151134</v>
      </c>
      <c r="K82" s="264">
        <f>+'TTA Pivot Table'!D$216</f>
        <v>3.4200841750841753</v>
      </c>
      <c r="L82" s="264">
        <f>+'TTA Pivot Table'!D$218</f>
        <v>0</v>
      </c>
      <c r="M82" s="266">
        <f>+'TTA Pivot Table'!D$220</f>
        <v>3.5221144609095547</v>
      </c>
      <c r="N82" s="265">
        <f>+'TTA Pivot Table'!D$222</f>
        <v>0</v>
      </c>
      <c r="O82" s="136"/>
      <c r="P82" s="261">
        <f t="shared" si="3"/>
        <v>-1.4389973037963277</v>
      </c>
    </row>
    <row r="83" spans="1:16">
      <c r="A83" s="229" t="s">
        <v>942</v>
      </c>
      <c r="B83" s="264">
        <f>+'TTA Pivot Table'!D$230</f>
        <v>0</v>
      </c>
      <c r="C83" s="264">
        <f>+'TTA Pivot Table'!D$232</f>
        <v>0</v>
      </c>
      <c r="D83" s="264">
        <f>+'TTA Pivot Table'!D$234</f>
        <v>0</v>
      </c>
      <c r="E83" s="265">
        <f>+'TTA Pivot Table'!D$236</f>
        <v>0</v>
      </c>
      <c r="F83" s="265">
        <f>+'TTA Pivot Table'!D$238</f>
        <v>0</v>
      </c>
      <c r="G83" s="264">
        <f>+'TTA Pivot Table'!D$240</f>
        <v>0</v>
      </c>
      <c r="H83" s="264">
        <f>+'TTA Pivot Table'!D$242</f>
        <v>0</v>
      </c>
      <c r="I83" s="265">
        <f>+'TTA Pivot Table'!D$244</f>
        <v>0</v>
      </c>
      <c r="J83" s="265">
        <f>+'TTA Pivot Table'!D$246</f>
        <v>0</v>
      </c>
      <c r="K83" s="264">
        <f>+'TTA Pivot Table'!D$248</f>
        <v>0</v>
      </c>
      <c r="L83" s="264">
        <f>+'TTA Pivot Table'!D$250</f>
        <v>0</v>
      </c>
      <c r="M83" s="266">
        <f>+'TTA Pivot Table'!D$252</f>
        <v>0</v>
      </c>
      <c r="N83" s="265">
        <f>+'TTA Pivot Table'!D$254</f>
        <v>0</v>
      </c>
      <c r="O83" s="136"/>
      <c r="P83" s="261">
        <f t="shared" si="3"/>
        <v>0</v>
      </c>
    </row>
    <row r="84" spans="1:16">
      <c r="A84" s="229"/>
      <c r="B84" s="264"/>
      <c r="C84" s="264"/>
      <c r="D84" s="264"/>
      <c r="E84" s="265"/>
      <c r="F84" s="265"/>
      <c r="G84" s="264"/>
      <c r="H84" s="264"/>
      <c r="I84" s="265"/>
      <c r="J84" s="265"/>
      <c r="K84" s="264"/>
      <c r="L84" s="264"/>
      <c r="M84" s="266"/>
      <c r="N84" s="265"/>
      <c r="O84" s="136"/>
      <c r="P84" s="261"/>
    </row>
    <row r="85" spans="1:16">
      <c r="A85" s="229" t="s">
        <v>943</v>
      </c>
      <c r="B85" s="264">
        <f>+'TTA Pivot Table'!D$262</f>
        <v>4.49</v>
      </c>
      <c r="C85" s="264">
        <f>+'TTA Pivot Table'!D$264</f>
        <v>7.5</v>
      </c>
      <c r="D85" s="264">
        <f>+'TTA Pivot Table'!D$266</f>
        <v>0</v>
      </c>
      <c r="E85" s="265">
        <f>+'TTA Pivot Table'!D$268</f>
        <v>4.5244</v>
      </c>
      <c r="F85" s="265">
        <f>+'TTA Pivot Table'!D$270</f>
        <v>5.45</v>
      </c>
      <c r="G85" s="264">
        <f>+'TTA Pivot Table'!D$272</f>
        <v>10</v>
      </c>
      <c r="H85" s="264">
        <f>+'TTA Pivot Table'!D$274</f>
        <v>0</v>
      </c>
      <c r="I85" s="265">
        <f>+'TTA Pivot Table'!D$276</f>
        <v>5.4766081871345031</v>
      </c>
      <c r="J85" s="265">
        <f>+'TTA Pivot Table'!D$278</f>
        <v>3.8100000000000005</v>
      </c>
      <c r="K85" s="264">
        <f>+'TTA Pivot Table'!D$280</f>
        <v>5.94</v>
      </c>
      <c r="L85" s="264">
        <f>+'TTA Pivot Table'!D$282</f>
        <v>0</v>
      </c>
      <c r="M85" s="266">
        <f>+'TTA Pivot Table'!D$284</f>
        <v>3.9670932754880699</v>
      </c>
      <c r="N85" s="265">
        <f>+'TTA Pivot Table'!D$286</f>
        <v>4.5199999999999996</v>
      </c>
      <c r="O85" s="136"/>
      <c r="P85" s="261">
        <f t="shared" si="3"/>
        <v>-1.5095149116464333</v>
      </c>
    </row>
    <row r="86" spans="1:16">
      <c r="A86" s="229" t="s">
        <v>944</v>
      </c>
      <c r="B86" s="264">
        <f>+'TTA Pivot Table'!D$294</f>
        <v>4.5</v>
      </c>
      <c r="C86" s="264">
        <f>+'TTA Pivot Table'!D$296</f>
        <v>6</v>
      </c>
      <c r="D86" s="264">
        <f>+'TTA Pivot Table'!D$298</f>
        <v>5</v>
      </c>
      <c r="E86" s="265">
        <f>+'TTA Pivot Table'!D$300</f>
        <v>4.5540540540540544</v>
      </c>
      <c r="F86" s="265">
        <f>+'TTA Pivot Table'!D$302</f>
        <v>4.8571623465211458</v>
      </c>
      <c r="G86" s="264">
        <f>+'TTA Pivot Table'!D$304</f>
        <v>5.230952380952381</v>
      </c>
      <c r="H86" s="264">
        <f>+'TTA Pivot Table'!D$306</f>
        <v>5.7285714285714286</v>
      </c>
      <c r="I86" s="265">
        <f>+'TTA Pivot Table'!D$308</f>
        <v>4.8647836807890616</v>
      </c>
      <c r="J86" s="265">
        <f>+'TTA Pivot Table'!D$310</f>
        <v>3.5576357179096907</v>
      </c>
      <c r="K86" s="264">
        <f>+'TTA Pivot Table'!D$312</f>
        <v>4.1687366167023558</v>
      </c>
      <c r="L86" s="264">
        <f>+'TTA Pivot Table'!D$314</f>
        <v>5.8499999999999988</v>
      </c>
      <c r="M86" s="266">
        <f>+'TTA Pivot Table'!D$316</f>
        <v>3.6853469387755102</v>
      </c>
      <c r="N86" s="265">
        <f>+'TTA Pivot Table'!D$318</f>
        <v>6.6666666666666661</v>
      </c>
      <c r="O86" s="136"/>
      <c r="P86" s="261">
        <f t="shared" si="3"/>
        <v>-1.1794367420135514</v>
      </c>
    </row>
    <row r="87" spans="1:16">
      <c r="A87" s="229" t="s">
        <v>945</v>
      </c>
      <c r="B87" s="264">
        <f>+'TTA Pivot Table'!D$326</f>
        <v>0</v>
      </c>
      <c r="C87" s="264">
        <f>+'TTA Pivot Table'!D$328</f>
        <v>0</v>
      </c>
      <c r="D87" s="264">
        <f>+'TTA Pivot Table'!D$330</f>
        <v>0</v>
      </c>
      <c r="E87" s="265">
        <f>+'TTA Pivot Table'!D$332</f>
        <v>0</v>
      </c>
      <c r="F87" s="265">
        <f>+'TTA Pivot Table'!D$334</f>
        <v>0</v>
      </c>
      <c r="G87" s="264">
        <f>+'TTA Pivot Table'!D$336</f>
        <v>0</v>
      </c>
      <c r="H87" s="264">
        <f>+'TTA Pivot Table'!D$338</f>
        <v>0</v>
      </c>
      <c r="I87" s="265">
        <f>+'TTA Pivot Table'!D$340</f>
        <v>0</v>
      </c>
      <c r="J87" s="265">
        <f>+'TTA Pivot Table'!D$342</f>
        <v>0</v>
      </c>
      <c r="K87" s="264">
        <f>+'TTA Pivot Table'!D$344</f>
        <v>0</v>
      </c>
      <c r="L87" s="264">
        <f>+'TTA Pivot Table'!D$346</f>
        <v>0</v>
      </c>
      <c r="M87" s="266">
        <f>+'TTA Pivot Table'!D$348</f>
        <v>0</v>
      </c>
      <c r="N87" s="265">
        <f>+'TTA Pivot Table'!D$350</f>
        <v>0</v>
      </c>
      <c r="O87" s="136"/>
      <c r="P87" s="261">
        <f t="shared" si="3"/>
        <v>0</v>
      </c>
    </row>
    <row r="88" spans="1:16">
      <c r="A88" s="229" t="s">
        <v>946</v>
      </c>
      <c r="B88" s="264">
        <f>+'TTA Pivot Table'!D$358</f>
        <v>0</v>
      </c>
      <c r="C88" s="264">
        <f>+'TTA Pivot Table'!D$360</f>
        <v>0</v>
      </c>
      <c r="D88" s="264">
        <f>+'TTA Pivot Table'!D$362</f>
        <v>0</v>
      </c>
      <c r="E88" s="265">
        <f>+'TTA Pivot Table'!D$364</f>
        <v>0</v>
      </c>
      <c r="F88" s="265">
        <f>+'TTA Pivot Table'!D$366</f>
        <v>0</v>
      </c>
      <c r="G88" s="264">
        <f>+'TTA Pivot Table'!D$368</f>
        <v>0</v>
      </c>
      <c r="H88" s="264">
        <f>+'TTA Pivot Table'!D$370</f>
        <v>0</v>
      </c>
      <c r="I88" s="265">
        <f>+'TTA Pivot Table'!D$372</f>
        <v>0</v>
      </c>
      <c r="J88" s="265">
        <f>+'TTA Pivot Table'!D$374</f>
        <v>0</v>
      </c>
      <c r="K88" s="264">
        <f>+'TTA Pivot Table'!D$376</f>
        <v>0</v>
      </c>
      <c r="L88" s="264">
        <f>+'TTA Pivot Table'!D$378</f>
        <v>0</v>
      </c>
      <c r="M88" s="266">
        <f>+'TTA Pivot Table'!D$380</f>
        <v>0</v>
      </c>
      <c r="N88" s="265">
        <f>+'TTA Pivot Table'!D$382</f>
        <v>0</v>
      </c>
      <c r="O88" s="136"/>
      <c r="P88" s="261">
        <f t="shared" si="3"/>
        <v>0</v>
      </c>
    </row>
    <row r="89" spans="1:16">
      <c r="A89" s="229"/>
      <c r="B89" s="264"/>
      <c r="C89" s="264"/>
      <c r="D89" s="264"/>
      <c r="E89" s="265"/>
      <c r="F89" s="265"/>
      <c r="G89" s="264"/>
      <c r="H89" s="264"/>
      <c r="I89" s="265"/>
      <c r="J89" s="265"/>
      <c r="K89" s="264"/>
      <c r="L89" s="264"/>
      <c r="M89" s="266"/>
      <c r="N89" s="265"/>
      <c r="O89" s="136"/>
      <c r="P89" s="261"/>
    </row>
    <row r="90" spans="1:16">
      <c r="A90" s="229" t="s">
        <v>947</v>
      </c>
      <c r="B90" s="264">
        <f>+'TTA Pivot Table'!D$390</f>
        <v>3.7363136792452831</v>
      </c>
      <c r="C90" s="264">
        <f>+'TTA Pivot Table'!D$392</f>
        <v>3.8825882352941172</v>
      </c>
      <c r="D90" s="264">
        <f>+'TTA Pivot Table'!D$394</f>
        <v>0</v>
      </c>
      <c r="E90" s="265">
        <f>+'TTA Pivot Table'!D$396</f>
        <v>3.7391884393063579</v>
      </c>
      <c r="F90" s="265">
        <f>+'TTA Pivot Table'!D$398</f>
        <v>4.573176757415685</v>
      </c>
      <c r="G90" s="264">
        <f>+'TTA Pivot Table'!D$400</f>
        <v>4.6506987951807224</v>
      </c>
      <c r="H90" s="264">
        <f>+'TTA Pivot Table'!D$402</f>
        <v>0</v>
      </c>
      <c r="I90" s="265">
        <f>+'TTA Pivot Table'!D$404</f>
        <v>4.5780753711457933</v>
      </c>
      <c r="J90" s="265">
        <f>+'TTA Pivot Table'!D$406</f>
        <v>5.9650117806977798</v>
      </c>
      <c r="K90" s="264">
        <f>+'TTA Pivot Table'!D$408</f>
        <v>9.5490336787564765</v>
      </c>
      <c r="L90" s="264">
        <f>+'TTA Pivot Table'!D$410</f>
        <v>0</v>
      </c>
      <c r="M90" s="266">
        <f>+'TTA Pivot Table'!D$412</f>
        <v>6.4985376012340916</v>
      </c>
      <c r="N90" s="265">
        <f>+'TTA Pivot Table'!D$414</f>
        <v>0</v>
      </c>
      <c r="O90" s="136"/>
      <c r="P90" s="261">
        <f t="shared" si="3"/>
        <v>1.9204622300882983</v>
      </c>
    </row>
    <row r="91" spans="1:16">
      <c r="A91" s="229" t="s">
        <v>948</v>
      </c>
      <c r="B91" s="264">
        <f>+'TTA Pivot Table'!D$422</f>
        <v>4.489763075547609</v>
      </c>
      <c r="C91" s="264">
        <f>+'TTA Pivot Table'!D$424</f>
        <v>4.6955696202531652</v>
      </c>
      <c r="D91" s="264">
        <f>+'TTA Pivot Table'!D$426</f>
        <v>0</v>
      </c>
      <c r="E91" s="265">
        <f>+'TTA Pivot Table'!D$428</f>
        <v>4.5033402922755741</v>
      </c>
      <c r="F91" s="265">
        <f>+'TTA Pivot Table'!D$430</f>
        <v>5.0259388646288201</v>
      </c>
      <c r="G91" s="264">
        <f>+'TTA Pivot Table'!D$432</f>
        <v>5.199459459459459</v>
      </c>
      <c r="H91" s="264">
        <f>+'TTA Pivot Table'!D$434</f>
        <v>0</v>
      </c>
      <c r="I91" s="265">
        <f>+'TTA Pivot Table'!D$436</f>
        <v>5.0348066298342538</v>
      </c>
      <c r="J91" s="265">
        <f>+'TTA Pivot Table'!D$438</f>
        <v>3.4777044293015331</v>
      </c>
      <c r="K91" s="264">
        <f>+'TTA Pivot Table'!D$440</f>
        <v>3.5341838979322482</v>
      </c>
      <c r="L91" s="264">
        <f>+'TTA Pivot Table'!D$442</f>
        <v>0</v>
      </c>
      <c r="M91" s="266">
        <f>+'TTA Pivot Table'!D$444</f>
        <v>3.4961256995264742</v>
      </c>
      <c r="N91" s="265">
        <f>+'TTA Pivot Table'!D$446</f>
        <v>5.4654343807763395</v>
      </c>
      <c r="O91" s="136"/>
      <c r="P91" s="261">
        <f t="shared" si="3"/>
        <v>-1.5386809303077795</v>
      </c>
    </row>
    <row r="92" spans="1:16">
      <c r="A92" s="229" t="s">
        <v>949</v>
      </c>
      <c r="B92" s="264">
        <f>+'TTA Pivot Table'!D$454</f>
        <v>4.0454545454545503</v>
      </c>
      <c r="C92" s="264">
        <f>+'TTA Pivot Table'!D$456</f>
        <v>0</v>
      </c>
      <c r="D92" s="264">
        <f>+'TTA Pivot Table'!D$458</f>
        <v>0</v>
      </c>
      <c r="E92" s="265">
        <f>+'TTA Pivot Table'!D$460</f>
        <v>4.0454545454545503</v>
      </c>
      <c r="F92" s="265">
        <f>+'TTA Pivot Table'!D$462</f>
        <v>4.0978260869565197</v>
      </c>
      <c r="G92" s="264">
        <f>+'TTA Pivot Table'!D$464</f>
        <v>4.2</v>
      </c>
      <c r="H92" s="264">
        <f>+'TTA Pivot Table'!D$466</f>
        <v>0</v>
      </c>
      <c r="I92" s="265">
        <f>+'TTA Pivot Table'!D$468</f>
        <v>4.0981949458483733</v>
      </c>
      <c r="J92" s="265">
        <f>+'TTA Pivot Table'!D$470</f>
        <v>2.9371727748691101</v>
      </c>
      <c r="K92" s="264">
        <f>+'TTA Pivot Table'!D$472</f>
        <v>4.125</v>
      </c>
      <c r="L92" s="264">
        <f>+'TTA Pivot Table'!D$474</f>
        <v>0</v>
      </c>
      <c r="M92" s="266">
        <f>+'TTA Pivot Table'!D$476</f>
        <v>2.9615384615384617</v>
      </c>
      <c r="N92" s="265">
        <f>+'TTA Pivot Table'!D$478</f>
        <v>2</v>
      </c>
      <c r="O92" s="136"/>
      <c r="P92" s="261">
        <f t="shared" si="3"/>
        <v>-1.1366564843099116</v>
      </c>
    </row>
    <row r="93" spans="1:16">
      <c r="A93" s="238" t="s">
        <v>950</v>
      </c>
      <c r="B93" s="268">
        <f>+'TTA Pivot Table'!D$486</f>
        <v>0</v>
      </c>
      <c r="C93" s="268">
        <f>+'TTA Pivot Table'!D$488</f>
        <v>0</v>
      </c>
      <c r="D93" s="268">
        <f>+'TTA Pivot Table'!D$490</f>
        <v>0</v>
      </c>
      <c r="E93" s="269">
        <f>+'TTA Pivot Table'!D$492</f>
        <v>0</v>
      </c>
      <c r="F93" s="269">
        <f>+'TTA Pivot Table'!D$494</f>
        <v>0</v>
      </c>
      <c r="G93" s="268">
        <f>+'TTA Pivot Table'!D$496</f>
        <v>0</v>
      </c>
      <c r="H93" s="268">
        <f>+'TTA Pivot Table'!D$498</f>
        <v>0</v>
      </c>
      <c r="I93" s="269">
        <f>+'TTA Pivot Table'!D$500</f>
        <v>0</v>
      </c>
      <c r="J93" s="269">
        <f>+'TTA Pivot Table'!D$502</f>
        <v>0</v>
      </c>
      <c r="K93" s="268">
        <f>+'TTA Pivot Table'!D$504</f>
        <v>0</v>
      </c>
      <c r="L93" s="268">
        <f>+'TTA Pivot Table'!D$506</f>
        <v>0</v>
      </c>
      <c r="M93" s="270">
        <f>+'TTA Pivot Table'!D$508</f>
        <v>0</v>
      </c>
      <c r="N93" s="269">
        <f>+'TTA Pivot Table'!D$510</f>
        <v>0</v>
      </c>
      <c r="O93" s="136"/>
      <c r="P93" s="271">
        <f t="shared" si="3"/>
        <v>0</v>
      </c>
    </row>
    <row r="94" spans="1:16">
      <c r="A94" s="242" t="s">
        <v>951</v>
      </c>
      <c r="B94" s="242"/>
      <c r="C94" s="242"/>
      <c r="D94" s="242"/>
      <c r="E94" s="242"/>
      <c r="F94" s="243"/>
      <c r="G94" s="243"/>
      <c r="H94" s="243"/>
      <c r="I94" s="243"/>
      <c r="J94" s="243"/>
      <c r="K94" s="243"/>
      <c r="L94" s="243"/>
      <c r="M94" s="243"/>
      <c r="N94" s="243"/>
    </row>
    <row r="95" spans="1:16">
      <c r="A95" s="242"/>
      <c r="B95" s="273"/>
      <c r="C95" s="273"/>
      <c r="D95" s="273"/>
      <c r="E95" s="273"/>
      <c r="F95" s="273"/>
      <c r="G95" s="273"/>
      <c r="H95" s="273"/>
      <c r="I95" s="273"/>
      <c r="J95" s="273"/>
      <c r="K95" s="273"/>
      <c r="L95" s="273"/>
      <c r="M95" s="273"/>
      <c r="N95" s="273"/>
      <c r="O95" s="272"/>
    </row>
    <row r="96" spans="1:16">
      <c r="A96" s="242"/>
      <c r="B96" s="242"/>
      <c r="C96" s="242"/>
      <c r="D96" s="242"/>
      <c r="E96" s="242"/>
      <c r="F96" s="243"/>
      <c r="G96" s="243"/>
      <c r="H96" s="243"/>
      <c r="I96" s="243"/>
      <c r="J96" s="243"/>
      <c r="K96" s="243"/>
      <c r="L96" s="243"/>
      <c r="M96" s="243"/>
      <c r="N96" s="244" t="s">
        <v>1303</v>
      </c>
    </row>
    <row r="97" spans="1:16" ht="18">
      <c r="A97" s="205" t="s">
        <v>976</v>
      </c>
      <c r="B97" s="207"/>
      <c r="C97" s="207"/>
      <c r="D97" s="207"/>
      <c r="E97" s="207"/>
      <c r="F97" s="206"/>
      <c r="G97" s="206"/>
      <c r="H97" s="206"/>
      <c r="I97" s="207"/>
      <c r="J97" s="206"/>
      <c r="K97" s="206"/>
      <c r="L97" s="206"/>
      <c r="M97" s="207"/>
      <c r="N97" s="206"/>
      <c r="P97" s="255"/>
    </row>
    <row r="98" spans="1:16" ht="18">
      <c r="A98" s="205"/>
      <c r="B98" s="207"/>
      <c r="C98" s="207"/>
      <c r="D98" s="207"/>
      <c r="E98" s="207"/>
      <c r="F98" s="206"/>
      <c r="G98" s="206"/>
      <c r="H98" s="206"/>
      <c r="I98" s="207"/>
      <c r="J98" s="206"/>
      <c r="K98" s="206"/>
      <c r="L98" s="206"/>
      <c r="M98" s="207"/>
      <c r="N98" s="206"/>
      <c r="P98" s="255"/>
    </row>
    <row r="99" spans="1:16" ht="15.75">
      <c r="A99" s="208" t="s">
        <v>972</v>
      </c>
      <c r="B99" s="207"/>
      <c r="C99" s="207"/>
      <c r="D99" s="207"/>
      <c r="E99" s="207"/>
      <c r="F99" s="206"/>
      <c r="G99" s="206"/>
      <c r="H99" s="206"/>
      <c r="I99" s="207"/>
      <c r="J99" s="206"/>
      <c r="K99" s="206"/>
      <c r="L99" s="206"/>
      <c r="M99" s="207"/>
      <c r="N99" s="206"/>
      <c r="P99" s="255"/>
    </row>
    <row r="100" spans="1:16" ht="15.75">
      <c r="A100" s="208" t="s">
        <v>1194</v>
      </c>
      <c r="B100" s="207"/>
      <c r="C100" s="207"/>
      <c r="D100" s="207"/>
      <c r="E100" s="207"/>
      <c r="F100" s="206"/>
      <c r="G100" s="206"/>
      <c r="H100" s="206"/>
      <c r="I100" s="207"/>
      <c r="J100" s="206"/>
      <c r="K100" s="206"/>
      <c r="L100" s="206"/>
      <c r="M100" s="207"/>
      <c r="N100" s="206"/>
      <c r="P100" s="255"/>
    </row>
    <row r="101" spans="1:16" ht="18" customHeight="1">
      <c r="A101" s="209"/>
      <c r="B101" s="209"/>
      <c r="C101" s="209"/>
      <c r="D101" s="209"/>
      <c r="E101" s="209"/>
      <c r="F101" s="210"/>
      <c r="G101" s="211"/>
      <c r="H101" s="211"/>
      <c r="I101" s="212"/>
      <c r="J101" s="212"/>
      <c r="K101" s="212"/>
      <c r="L101" s="212"/>
      <c r="M101" s="212"/>
      <c r="N101" s="212"/>
      <c r="O101" s="213"/>
      <c r="P101" s="255"/>
    </row>
    <row r="102" spans="1:16" ht="18" customHeight="1">
      <c r="A102" s="84"/>
      <c r="B102" s="214" t="s">
        <v>925</v>
      </c>
      <c r="C102" s="215"/>
      <c r="D102" s="215"/>
      <c r="E102" s="215"/>
      <c r="F102" s="215"/>
      <c r="G102" s="215"/>
      <c r="H102" s="215"/>
      <c r="I102" s="216"/>
      <c r="J102" s="217" t="s">
        <v>10</v>
      </c>
      <c r="K102" s="218"/>
      <c r="L102" s="218"/>
      <c r="M102" s="219"/>
      <c r="N102" s="653" t="s">
        <v>926</v>
      </c>
      <c r="O102" s="232"/>
      <c r="P102" s="255"/>
    </row>
    <row r="103" spans="1:16" ht="42.75" customHeight="1">
      <c r="A103" s="220"/>
      <c r="B103" s="215" t="s">
        <v>927</v>
      </c>
      <c r="C103" s="215"/>
      <c r="D103" s="215"/>
      <c r="E103" s="221"/>
      <c r="F103" s="222" t="s">
        <v>928</v>
      </c>
      <c r="G103" s="215"/>
      <c r="H103" s="215"/>
      <c r="I103" s="216"/>
      <c r="J103" s="223" t="s">
        <v>929</v>
      </c>
      <c r="K103" s="215"/>
      <c r="L103" s="215"/>
      <c r="M103" s="216"/>
      <c r="N103" s="654"/>
      <c r="O103" s="232"/>
      <c r="P103" s="255"/>
    </row>
    <row r="104" spans="1:16" ht="33" customHeight="1">
      <c r="A104" s="209"/>
      <c r="B104" s="224" t="s">
        <v>930</v>
      </c>
      <c r="C104" s="224" t="s">
        <v>931</v>
      </c>
      <c r="D104" s="224" t="s">
        <v>932</v>
      </c>
      <c r="E104" s="225" t="s">
        <v>933</v>
      </c>
      <c r="F104" s="225" t="s">
        <v>930</v>
      </c>
      <c r="G104" s="224" t="s">
        <v>931</v>
      </c>
      <c r="H104" s="224" t="s">
        <v>932</v>
      </c>
      <c r="I104" s="225" t="s">
        <v>933</v>
      </c>
      <c r="J104" s="226" t="s">
        <v>930</v>
      </c>
      <c r="K104" s="227" t="s">
        <v>931</v>
      </c>
      <c r="L104" s="228" t="s">
        <v>932</v>
      </c>
      <c r="M104" s="226" t="s">
        <v>933</v>
      </c>
      <c r="N104" s="655"/>
      <c r="O104" s="232"/>
      <c r="P104" s="255" t="s">
        <v>973</v>
      </c>
    </row>
    <row r="105" spans="1:16" hidden="1">
      <c r="A105" s="229" t="s">
        <v>934</v>
      </c>
      <c r="B105" s="229"/>
      <c r="C105" s="229"/>
      <c r="D105" s="229"/>
      <c r="E105" s="229"/>
      <c r="F105" s="274">
        <f>'TTA Pivot Table'!E$230</f>
        <v>0</v>
      </c>
      <c r="G105" s="274">
        <f>'TTA Pivot Table'!E$231</f>
        <v>0</v>
      </c>
      <c r="H105" s="274">
        <f>'TTA Pivot Table'!E$232</f>
        <v>0</v>
      </c>
      <c r="I105" s="275">
        <f>'TTA Pivot Table'!E$233</f>
        <v>0</v>
      </c>
      <c r="J105" s="275">
        <f>'TTA Pivot Table'!E$234</f>
        <v>0</v>
      </c>
      <c r="K105" s="274">
        <f>'TTA Pivot Table'!E$235</f>
        <v>0</v>
      </c>
      <c r="L105" s="274">
        <f>'TTA Pivot Table'!E$236</f>
        <v>0</v>
      </c>
      <c r="M105" s="276">
        <f>'TTA Pivot Table'!E$237</f>
        <v>0</v>
      </c>
      <c r="N105" s="275">
        <f>'TTA Pivot Table'!E$238</f>
        <v>0</v>
      </c>
      <c r="O105" s="136"/>
      <c r="P105" s="261">
        <f>+M105-I105</f>
        <v>0</v>
      </c>
    </row>
    <row r="106" spans="1:16" ht="15.75" hidden="1">
      <c r="A106" s="229"/>
      <c r="B106" s="229"/>
      <c r="C106" s="229"/>
      <c r="D106" s="229"/>
      <c r="E106" s="229"/>
      <c r="F106" s="136"/>
      <c r="G106" s="136"/>
      <c r="H106" s="136"/>
      <c r="I106" s="262"/>
      <c r="J106" s="262"/>
      <c r="K106" s="136"/>
      <c r="L106" s="136"/>
      <c r="M106" s="263"/>
      <c r="N106" s="262"/>
      <c r="O106" s="136"/>
      <c r="P106" s="232">
        <f t="shared" ref="P106" si="4">+I106-M106</f>
        <v>0</v>
      </c>
    </row>
    <row r="107" spans="1:16">
      <c r="A107" s="229" t="s">
        <v>935</v>
      </c>
      <c r="B107" s="264">
        <f>+'TTA Pivot Table'!E$6</f>
        <v>0</v>
      </c>
      <c r="C107" s="264">
        <f>+'TTA Pivot Table'!E$8</f>
        <v>0</v>
      </c>
      <c r="D107" s="264">
        <f>+'TTA Pivot Table'!E$10</f>
        <v>0</v>
      </c>
      <c r="E107" s="265">
        <f>+'TTA Pivot Table'!E$12</f>
        <v>0</v>
      </c>
      <c r="F107" s="265">
        <f>+'TTA Pivot Table'!E$14</f>
        <v>0</v>
      </c>
      <c r="G107" s="264">
        <f>+'TTA Pivot Table'!E$16</f>
        <v>0</v>
      </c>
      <c r="H107" s="264">
        <f>+'TTA Pivot Table'!E$18</f>
        <v>0</v>
      </c>
      <c r="I107" s="265">
        <f>+'TTA Pivot Table'!E$20</f>
        <v>0</v>
      </c>
      <c r="J107" s="265">
        <f>+'TTA Pivot Table'!E$22</f>
        <v>0</v>
      </c>
      <c r="K107" s="264">
        <f>+'TTA Pivot Table'!E$24</f>
        <v>0</v>
      </c>
      <c r="L107" s="264">
        <f>+'TTA Pivot Table'!E$26</f>
        <v>0</v>
      </c>
      <c r="M107" s="266">
        <f>+'TTA Pivot Table'!E$28</f>
        <v>0</v>
      </c>
      <c r="N107" s="265">
        <f>+'TTA Pivot Table'!E$30</f>
        <v>0</v>
      </c>
      <c r="O107" s="136"/>
      <c r="P107" s="261">
        <f t="shared" ref="P107:P125" si="5">+M107-I107</f>
        <v>0</v>
      </c>
    </row>
    <row r="108" spans="1:16">
      <c r="A108" s="229" t="s">
        <v>936</v>
      </c>
      <c r="B108" s="264">
        <f>+'TTA Pivot Table'!E$38</f>
        <v>4.0785115303983224</v>
      </c>
      <c r="C108" s="264">
        <f>+'TTA Pivot Table'!E$40</f>
        <v>4.5992063492063506</v>
      </c>
      <c r="D108" s="264">
        <f>+'TTA Pivot Table'!E$42</f>
        <v>0</v>
      </c>
      <c r="E108" s="265">
        <f>+'TTA Pivot Table'!E$44</f>
        <v>4.0852989861369737</v>
      </c>
      <c r="F108" s="265">
        <f>+'TTA Pivot Table'!E$46</f>
        <v>5.1740514905149073</v>
      </c>
      <c r="G108" s="264">
        <f>+'TTA Pivot Table'!E$48</f>
        <v>6.5940476190476183</v>
      </c>
      <c r="H108" s="264">
        <f>+'TTA Pivot Table'!E$50</f>
        <v>0</v>
      </c>
      <c r="I108" s="265">
        <f>+'TTA Pivot Table'!E$52</f>
        <v>5.2505128205128218</v>
      </c>
      <c r="J108" s="265">
        <f>+'TTA Pivot Table'!E$54</f>
        <v>3.1601562499999991</v>
      </c>
      <c r="K108" s="264">
        <f>+'TTA Pivot Table'!E$56</f>
        <v>3.756651884700668</v>
      </c>
      <c r="L108" s="264">
        <f>+'TTA Pivot Table'!E$58</f>
        <v>0</v>
      </c>
      <c r="M108" s="266">
        <f>+'TTA Pivot Table'!E$60</f>
        <v>3.3155690352397458</v>
      </c>
      <c r="N108" s="265">
        <f>+'TTA Pivot Table'!E$62</f>
        <v>2.1061643835616457</v>
      </c>
      <c r="O108" s="136"/>
      <c r="P108" s="261">
        <f t="shared" si="5"/>
        <v>-1.934943785273076</v>
      </c>
    </row>
    <row r="109" spans="1:16">
      <c r="A109" s="229" t="s">
        <v>937</v>
      </c>
      <c r="B109" s="264">
        <f>+'TTA Pivot Table'!E$70</f>
        <v>0</v>
      </c>
      <c r="C109" s="264">
        <f>+'TTA Pivot Table'!E$72</f>
        <v>0</v>
      </c>
      <c r="D109" s="264">
        <f>+'TTA Pivot Table'!E$74</f>
        <v>0</v>
      </c>
      <c r="E109" s="265">
        <f>+'TTA Pivot Table'!E$76</f>
        <v>0</v>
      </c>
      <c r="F109" s="265">
        <f>+'TTA Pivot Table'!E$78</f>
        <v>0</v>
      </c>
      <c r="G109" s="264">
        <f>+'TTA Pivot Table'!E$80</f>
        <v>0</v>
      </c>
      <c r="H109" s="264">
        <f>+'TTA Pivot Table'!E$82</f>
        <v>0</v>
      </c>
      <c r="I109" s="265">
        <f>+'TTA Pivot Table'!E$84</f>
        <v>0</v>
      </c>
      <c r="J109" s="265">
        <f>+'TTA Pivot Table'!E$86</f>
        <v>0</v>
      </c>
      <c r="K109" s="264">
        <f>+'TTA Pivot Table'!E$88</f>
        <v>0</v>
      </c>
      <c r="L109" s="264">
        <f>+'TTA Pivot Table'!E$90</f>
        <v>0</v>
      </c>
      <c r="M109" s="266">
        <f>+'TTA Pivot Table'!E$92</f>
        <v>0</v>
      </c>
      <c r="N109" s="265">
        <f>+'TTA Pivot Table'!E$94</f>
        <v>0</v>
      </c>
      <c r="O109" s="136"/>
      <c r="P109" s="261">
        <f t="shared" si="5"/>
        <v>0</v>
      </c>
    </row>
    <row r="110" spans="1:16">
      <c r="A110" s="229" t="s">
        <v>938</v>
      </c>
      <c r="B110" s="264">
        <f>+'TTA Pivot Table'!E$102</f>
        <v>0</v>
      </c>
      <c r="C110" s="264">
        <f>+'TTA Pivot Table'!E$104</f>
        <v>0</v>
      </c>
      <c r="D110" s="264">
        <f>+'TTA Pivot Table'!E$106</f>
        <v>0</v>
      </c>
      <c r="E110" s="265">
        <f>+'TTA Pivot Table'!E$108</f>
        <v>0</v>
      </c>
      <c r="F110" s="265">
        <f>+'TTA Pivot Table'!E$110</f>
        <v>0</v>
      </c>
      <c r="G110" s="264">
        <f>+'TTA Pivot Table'!E$112</f>
        <v>0</v>
      </c>
      <c r="H110" s="264">
        <f>+'TTA Pivot Table'!E$114</f>
        <v>0</v>
      </c>
      <c r="I110" s="265">
        <f>+'TTA Pivot Table'!E$116</f>
        <v>0</v>
      </c>
      <c r="J110" s="265">
        <f>+'TTA Pivot Table'!E$118</f>
        <v>0</v>
      </c>
      <c r="K110" s="264">
        <f>+'TTA Pivot Table'!E$120</f>
        <v>0</v>
      </c>
      <c r="L110" s="264">
        <f>+'TTA Pivot Table'!E$122</f>
        <v>0</v>
      </c>
      <c r="M110" s="266">
        <f>+'TTA Pivot Table'!E$124</f>
        <v>0</v>
      </c>
      <c r="N110" s="265">
        <f>+'TTA Pivot Table'!E$126</f>
        <v>0</v>
      </c>
      <c r="O110" s="136"/>
      <c r="P110" s="261">
        <f t="shared" si="5"/>
        <v>0</v>
      </c>
    </row>
    <row r="111" spans="1:16">
      <c r="A111" s="229"/>
      <c r="B111" s="264"/>
      <c r="C111" s="264"/>
      <c r="D111" s="264"/>
      <c r="E111" s="265"/>
      <c r="F111" s="265"/>
      <c r="G111" s="264"/>
      <c r="H111" s="264"/>
      <c r="I111" s="265"/>
      <c r="J111" s="265"/>
      <c r="K111" s="264"/>
      <c r="L111" s="264"/>
      <c r="M111" s="266"/>
      <c r="N111" s="265"/>
      <c r="O111" s="136"/>
      <c r="P111" s="261"/>
    </row>
    <row r="112" spans="1:16">
      <c r="A112" s="229" t="s">
        <v>939</v>
      </c>
      <c r="B112" s="264">
        <f>+'TTA Pivot Table'!E$134</f>
        <v>4.5777480916030528</v>
      </c>
      <c r="C112" s="264">
        <f>+'TTA Pivot Table'!E$136</f>
        <v>4.2074358974358974</v>
      </c>
      <c r="D112" s="264">
        <f>+'TTA Pivot Table'!E$138</f>
        <v>0</v>
      </c>
      <c r="E112" s="265">
        <f>+'TTA Pivot Table'!E$140</f>
        <v>4.5297674418604652</v>
      </c>
      <c r="F112" s="265">
        <f>+'TTA Pivot Table'!E$142</f>
        <v>5.2420752159918678</v>
      </c>
      <c r="G112" s="264">
        <f>+'TTA Pivot Table'!E$144</f>
        <v>5.5556492411467113</v>
      </c>
      <c r="H112" s="264">
        <f>+'TTA Pivot Table'!E$146</f>
        <v>0</v>
      </c>
      <c r="I112" s="265">
        <f>+'TTA Pivot Table'!E$148</f>
        <v>5.2707004310344834</v>
      </c>
      <c r="J112" s="265">
        <f>+'TTA Pivot Table'!E$150</f>
        <v>3.9936067836718592</v>
      </c>
      <c r="K112" s="264">
        <f>+'TTA Pivot Table'!E$152</f>
        <v>4.2659522272433827</v>
      </c>
      <c r="L112" s="264">
        <f>+'TTA Pivot Table'!E$154</f>
        <v>0</v>
      </c>
      <c r="M112" s="266">
        <f>+'TTA Pivot Table'!E$156</f>
        <v>4.0573323262839871</v>
      </c>
      <c r="N112" s="265">
        <f>+'TTA Pivot Table'!E$158</f>
        <v>0</v>
      </c>
      <c r="O112" s="136"/>
      <c r="P112" s="261">
        <f t="shared" si="5"/>
        <v>-1.2133681047504963</v>
      </c>
    </row>
    <row r="113" spans="1:17">
      <c r="A113" s="229" t="s">
        <v>940</v>
      </c>
      <c r="B113" s="264">
        <f>+'TTA Pivot Table'!E$166</f>
        <v>4.4590175953079179</v>
      </c>
      <c r="C113" s="264">
        <f>+'TTA Pivot Table'!E$168</f>
        <v>4.6931034482758616</v>
      </c>
      <c r="D113" s="264">
        <f>+'TTA Pivot Table'!E$170</f>
        <v>0</v>
      </c>
      <c r="E113" s="265">
        <f>+'TTA Pivot Table'!E$172</f>
        <v>4.4638908829863606</v>
      </c>
      <c r="F113" s="265">
        <f>+'TTA Pivot Table'!E$174</f>
        <v>4.8879646017699114</v>
      </c>
      <c r="G113" s="264">
        <f>+'TTA Pivot Table'!E$176</f>
        <v>5.7098265895953757</v>
      </c>
      <c r="H113" s="264">
        <f>+'TTA Pivot Table'!E$178</f>
        <v>0</v>
      </c>
      <c r="I113" s="265">
        <f>+'TTA Pivot Table'!E$180</f>
        <v>4.9278697726634855</v>
      </c>
      <c r="J113" s="265">
        <f>+'TTA Pivot Table'!E$182</f>
        <v>5.3292166549047284</v>
      </c>
      <c r="K113" s="264">
        <f>+'TTA Pivot Table'!E$184</f>
        <v>5.8759720837487537</v>
      </c>
      <c r="L113" s="264">
        <f>+'TTA Pivot Table'!E$186</f>
        <v>0</v>
      </c>
      <c r="M113" s="266">
        <f>+'TTA Pivot Table'!E$188</f>
        <v>5.4721396924680734</v>
      </c>
      <c r="N113" s="265">
        <f>+'TTA Pivot Table'!E$190</f>
        <v>5.3613569321533925</v>
      </c>
      <c r="O113" s="136"/>
      <c r="P113" s="261">
        <f t="shared" si="5"/>
        <v>0.54426991980458794</v>
      </c>
    </row>
    <row r="114" spans="1:17">
      <c r="A114" s="229" t="s">
        <v>941</v>
      </c>
      <c r="B114" s="267">
        <f>+'TTA Pivot Table'!E$198</f>
        <v>4.3692736555479925</v>
      </c>
      <c r="C114" s="264">
        <f>+'TTA Pivot Table'!E$200</f>
        <v>4.2102911392405069</v>
      </c>
      <c r="D114" s="264">
        <f>+'TTA Pivot Table'!E$202</f>
        <v>0</v>
      </c>
      <c r="E114" s="265">
        <f>+'TTA Pivot Table'!E$204</f>
        <v>4.3611602067183473</v>
      </c>
      <c r="F114" s="265">
        <f>+'TTA Pivot Table'!E$206</f>
        <v>5.4308646934460905</v>
      </c>
      <c r="G114" s="264">
        <f>+'TTA Pivot Table'!E$208</f>
        <v>5.0283970588235301</v>
      </c>
      <c r="H114" s="264">
        <f>+'TTA Pivot Table'!E$210</f>
        <v>0</v>
      </c>
      <c r="I114" s="265">
        <f>+'TTA Pivot Table'!E$212</f>
        <v>5.3956649517684907</v>
      </c>
      <c r="J114" s="265">
        <f>+'TTA Pivot Table'!E$214</f>
        <v>3.8543201267828842</v>
      </c>
      <c r="K114" s="264">
        <f>+'TTA Pivot Table'!E$216</f>
        <v>3.9063218085106395</v>
      </c>
      <c r="L114" s="264">
        <f>+'TTA Pivot Table'!E$218</f>
        <v>0</v>
      </c>
      <c r="M114" s="266">
        <f>+'TTA Pivot Table'!E$220</f>
        <v>3.8662570207570219</v>
      </c>
      <c r="N114" s="265">
        <f>+'TTA Pivot Table'!E$222</f>
        <v>0</v>
      </c>
      <c r="O114" s="136"/>
      <c r="P114" s="261">
        <f t="shared" si="5"/>
        <v>-1.5294079310114688</v>
      </c>
    </row>
    <row r="115" spans="1:17">
      <c r="A115" s="229" t="s">
        <v>942</v>
      </c>
      <c r="B115" s="264">
        <f>+'TTA Pivot Table'!E$230</f>
        <v>0</v>
      </c>
      <c r="C115" s="264">
        <f>+'TTA Pivot Table'!E$232</f>
        <v>0</v>
      </c>
      <c r="D115" s="264">
        <f>+'TTA Pivot Table'!E$234</f>
        <v>0</v>
      </c>
      <c r="E115" s="265">
        <f>+'TTA Pivot Table'!E$236</f>
        <v>0</v>
      </c>
      <c r="F115" s="265">
        <f>+'TTA Pivot Table'!E$238</f>
        <v>0</v>
      </c>
      <c r="G115" s="264">
        <f>+'TTA Pivot Table'!E$240</f>
        <v>0</v>
      </c>
      <c r="H115" s="264">
        <f>+'TTA Pivot Table'!E$242</f>
        <v>0</v>
      </c>
      <c r="I115" s="265">
        <f>+'TTA Pivot Table'!E$244</f>
        <v>0</v>
      </c>
      <c r="J115" s="265">
        <f>+'TTA Pivot Table'!E$246</f>
        <v>0</v>
      </c>
      <c r="K115" s="264">
        <f>+'TTA Pivot Table'!E$248</f>
        <v>0</v>
      </c>
      <c r="L115" s="264">
        <f>+'TTA Pivot Table'!E$250</f>
        <v>0</v>
      </c>
      <c r="M115" s="266">
        <f>+'TTA Pivot Table'!E$252</f>
        <v>0</v>
      </c>
      <c r="N115" s="265">
        <f>+'TTA Pivot Table'!E$254</f>
        <v>0</v>
      </c>
      <c r="O115" s="136"/>
      <c r="P115" s="261">
        <f t="shared" si="5"/>
        <v>0</v>
      </c>
    </row>
    <row r="116" spans="1:17">
      <c r="A116" s="229"/>
      <c r="B116" s="264"/>
      <c r="C116" s="264"/>
      <c r="D116" s="264"/>
      <c r="E116" s="265"/>
      <c r="F116" s="265"/>
      <c r="G116" s="264"/>
      <c r="H116" s="264"/>
      <c r="I116" s="265"/>
      <c r="J116" s="265"/>
      <c r="K116" s="264"/>
      <c r="L116" s="264"/>
      <c r="M116" s="266"/>
      <c r="N116" s="265"/>
      <c r="O116" s="136"/>
      <c r="P116" s="261"/>
    </row>
    <row r="117" spans="1:17">
      <c r="A117" s="229" t="s">
        <v>943</v>
      </c>
      <c r="B117" s="264">
        <f>+'TTA Pivot Table'!E$262</f>
        <v>0</v>
      </c>
      <c r="C117" s="264">
        <f>+'TTA Pivot Table'!E$264</f>
        <v>0</v>
      </c>
      <c r="D117" s="264">
        <f>+'TTA Pivot Table'!E$266</f>
        <v>0</v>
      </c>
      <c r="E117" s="265">
        <f>+'TTA Pivot Table'!E$268</f>
        <v>0</v>
      </c>
      <c r="F117" s="265">
        <f>+'TTA Pivot Table'!E$270</f>
        <v>0</v>
      </c>
      <c r="G117" s="264">
        <f>+'TTA Pivot Table'!E$272</f>
        <v>0</v>
      </c>
      <c r="H117" s="264">
        <f>+'TTA Pivot Table'!E$274</f>
        <v>0</v>
      </c>
      <c r="I117" s="265">
        <f>+'TTA Pivot Table'!E$276</f>
        <v>0</v>
      </c>
      <c r="J117" s="265">
        <f>+'TTA Pivot Table'!E$278</f>
        <v>0</v>
      </c>
      <c r="K117" s="264">
        <f>+'TTA Pivot Table'!E$280</f>
        <v>0</v>
      </c>
      <c r="L117" s="264">
        <f>+'TTA Pivot Table'!E$282</f>
        <v>0</v>
      </c>
      <c r="M117" s="266">
        <f>+'TTA Pivot Table'!E$284</f>
        <v>0</v>
      </c>
      <c r="N117" s="265">
        <f>+'TTA Pivot Table'!E$286</f>
        <v>0</v>
      </c>
      <c r="O117" s="136"/>
      <c r="P117" s="261">
        <f t="shared" si="5"/>
        <v>0</v>
      </c>
    </row>
    <row r="118" spans="1:17">
      <c r="A118" s="229" t="s">
        <v>944</v>
      </c>
      <c r="B118" s="264">
        <f>+'TTA Pivot Table'!E$294</f>
        <v>4.2740740740740746</v>
      </c>
      <c r="C118" s="264">
        <f>+'TTA Pivot Table'!E$296</f>
        <v>2</v>
      </c>
      <c r="D118" s="264">
        <f>+'TTA Pivot Table'!E$298</f>
        <v>0</v>
      </c>
      <c r="E118" s="265">
        <f>+'TTA Pivot Table'!E$300</f>
        <v>4.1928571428571431</v>
      </c>
      <c r="F118" s="265">
        <f>+'TTA Pivot Table'!E$302</f>
        <v>4.502675367047309</v>
      </c>
      <c r="G118" s="264">
        <f>+'TTA Pivot Table'!E$304</f>
        <v>5</v>
      </c>
      <c r="H118" s="264">
        <f>+'TTA Pivot Table'!E$306</f>
        <v>5.3384615384615381</v>
      </c>
      <c r="I118" s="265">
        <f>+'TTA Pivot Table'!E$308</f>
        <v>4.5057314499107006</v>
      </c>
      <c r="J118" s="265">
        <f>+'TTA Pivot Table'!E$310</f>
        <v>3.2845564941921861</v>
      </c>
      <c r="K118" s="264">
        <f>+'TTA Pivot Table'!E$312</f>
        <v>3.2321318228630278</v>
      </c>
      <c r="L118" s="264">
        <f>+'TTA Pivot Table'!E$314</f>
        <v>2.7538461538461538</v>
      </c>
      <c r="M118" s="266">
        <f>+'TTA Pivot Table'!E$316</f>
        <v>3.2573550356052903</v>
      </c>
      <c r="N118" s="265">
        <f>+'TTA Pivot Table'!E$318</f>
        <v>8.6</v>
      </c>
      <c r="O118" s="136"/>
      <c r="P118" s="261">
        <f t="shared" si="5"/>
        <v>-1.2483764143054104</v>
      </c>
    </row>
    <row r="119" spans="1:17">
      <c r="A119" s="229" t="s">
        <v>945</v>
      </c>
      <c r="B119" s="264">
        <f>+'TTA Pivot Table'!E$326</f>
        <v>0</v>
      </c>
      <c r="C119" s="264">
        <f>+'TTA Pivot Table'!E$328</f>
        <v>0</v>
      </c>
      <c r="D119" s="264">
        <f>+'TTA Pivot Table'!E$330</f>
        <v>0</v>
      </c>
      <c r="E119" s="265">
        <f>+'TTA Pivot Table'!E$332</f>
        <v>0</v>
      </c>
      <c r="F119" s="265">
        <f>+'TTA Pivot Table'!E$334</f>
        <v>0</v>
      </c>
      <c r="G119" s="264">
        <f>+'TTA Pivot Table'!E$336</f>
        <v>0</v>
      </c>
      <c r="H119" s="264">
        <f>+'TTA Pivot Table'!E$338</f>
        <v>0</v>
      </c>
      <c r="I119" s="265">
        <f>+'TTA Pivot Table'!E$340</f>
        <v>0</v>
      </c>
      <c r="J119" s="265">
        <f>+'TTA Pivot Table'!E$342</f>
        <v>0</v>
      </c>
      <c r="K119" s="264">
        <f>+'TTA Pivot Table'!E$344</f>
        <v>0</v>
      </c>
      <c r="L119" s="264">
        <f>+'TTA Pivot Table'!E$346</f>
        <v>0</v>
      </c>
      <c r="M119" s="266">
        <f>+'TTA Pivot Table'!E$348</f>
        <v>0</v>
      </c>
      <c r="N119" s="265">
        <f>+'TTA Pivot Table'!E$350</f>
        <v>0</v>
      </c>
      <c r="O119" s="136"/>
      <c r="P119" s="261">
        <f t="shared" si="5"/>
        <v>0</v>
      </c>
      <c r="Q119" s="251"/>
    </row>
    <row r="120" spans="1:17">
      <c r="A120" s="229" t="s">
        <v>946</v>
      </c>
      <c r="B120" s="264">
        <f>+'TTA Pivot Table'!E$358</f>
        <v>0</v>
      </c>
      <c r="C120" s="264">
        <f>+'TTA Pivot Table'!E$360</f>
        <v>0</v>
      </c>
      <c r="D120" s="264">
        <f>+'TTA Pivot Table'!E$362</f>
        <v>0</v>
      </c>
      <c r="E120" s="265">
        <f>+'TTA Pivot Table'!E$364</f>
        <v>0</v>
      </c>
      <c r="F120" s="265">
        <f>+'TTA Pivot Table'!E$366</f>
        <v>0</v>
      </c>
      <c r="G120" s="264">
        <f>+'TTA Pivot Table'!E$368</f>
        <v>0</v>
      </c>
      <c r="H120" s="264">
        <f>+'TTA Pivot Table'!E$370</f>
        <v>0</v>
      </c>
      <c r="I120" s="265">
        <f>+'TTA Pivot Table'!E$372</f>
        <v>0</v>
      </c>
      <c r="J120" s="265">
        <f>+'TTA Pivot Table'!E$374</f>
        <v>0</v>
      </c>
      <c r="K120" s="264">
        <f>+'TTA Pivot Table'!E$376</f>
        <v>0</v>
      </c>
      <c r="L120" s="264">
        <f>+'TTA Pivot Table'!E$378</f>
        <v>0</v>
      </c>
      <c r="M120" s="266">
        <f>+'TTA Pivot Table'!E$380</f>
        <v>0</v>
      </c>
      <c r="N120" s="265">
        <f>+'TTA Pivot Table'!E$382</f>
        <v>0</v>
      </c>
      <c r="O120" s="136"/>
      <c r="P120" s="261">
        <f t="shared" si="5"/>
        <v>0</v>
      </c>
    </row>
    <row r="121" spans="1:17">
      <c r="A121" s="229"/>
      <c r="B121" s="264"/>
      <c r="C121" s="264"/>
      <c r="D121" s="264"/>
      <c r="E121" s="265"/>
      <c r="F121" s="265"/>
      <c r="G121" s="264"/>
      <c r="H121" s="264"/>
      <c r="I121" s="265"/>
      <c r="J121" s="265"/>
      <c r="K121" s="264"/>
      <c r="L121" s="264"/>
      <c r="M121" s="266"/>
      <c r="N121" s="265"/>
      <c r="O121" s="136"/>
      <c r="P121" s="261"/>
    </row>
    <row r="122" spans="1:17">
      <c r="A122" s="229" t="s">
        <v>947</v>
      </c>
      <c r="B122" s="264">
        <f>+'TTA Pivot Table'!E$390</f>
        <v>3.7779879129734089</v>
      </c>
      <c r="C122" s="264">
        <f>+'TTA Pivot Table'!E$392</f>
        <v>4.0186666666666664</v>
      </c>
      <c r="D122" s="264">
        <f>+'TTA Pivot Table'!E$394</f>
        <v>0</v>
      </c>
      <c r="E122" s="265">
        <f>+'TTA Pivot Table'!E$396</f>
        <v>3.7814289118347899</v>
      </c>
      <c r="F122" s="265">
        <f>+'TTA Pivot Table'!E$398</f>
        <v>4.4447893209518288</v>
      </c>
      <c r="G122" s="264">
        <f>+'TTA Pivot Table'!E$400</f>
        <v>5.884157894736842</v>
      </c>
      <c r="H122" s="264">
        <f>+'TTA Pivot Table'!E$402</f>
        <v>0</v>
      </c>
      <c r="I122" s="265">
        <f>+'TTA Pivot Table'!E$404</f>
        <v>4.5200038503850397</v>
      </c>
      <c r="J122" s="265">
        <f>+'TTA Pivot Table'!E$406</f>
        <v>5.7746194029850741</v>
      </c>
      <c r="K122" s="264">
        <f>+'TTA Pivot Table'!E$408</f>
        <v>8.6654475524475529</v>
      </c>
      <c r="L122" s="264">
        <f>+'TTA Pivot Table'!E$410</f>
        <v>0</v>
      </c>
      <c r="M122" s="266">
        <f>+'TTA Pivot Table'!E$412</f>
        <v>6.2830922509225093</v>
      </c>
      <c r="N122" s="265">
        <f>+'TTA Pivot Table'!E$414</f>
        <v>0</v>
      </c>
      <c r="O122" s="136"/>
      <c r="P122" s="261">
        <f t="shared" si="5"/>
        <v>1.7630884005374696</v>
      </c>
    </row>
    <row r="123" spans="1:17">
      <c r="A123" s="229" t="s">
        <v>948</v>
      </c>
      <c r="B123" s="264">
        <f>+'TTA Pivot Table'!E$422</f>
        <v>4.3291924302042339</v>
      </c>
      <c r="C123" s="264">
        <f>+'TTA Pivot Table'!E$424</f>
        <v>4.3808695652173917</v>
      </c>
      <c r="D123" s="264">
        <f>+'TTA Pivot Table'!E$426</f>
        <v>0</v>
      </c>
      <c r="E123" s="265">
        <f>+'TTA Pivot Table'!E$428</f>
        <v>4.3332930826289457</v>
      </c>
      <c r="F123" s="265">
        <f>+'TTA Pivot Table'!E$430</f>
        <v>4.873395619543575</v>
      </c>
      <c r="G123" s="264">
        <f>+'TTA Pivot Table'!E$432</f>
        <v>4.9505154639175259</v>
      </c>
      <c r="H123" s="264">
        <f>+'TTA Pivot Table'!E$434</f>
        <v>0</v>
      </c>
      <c r="I123" s="265">
        <f>+'TTA Pivot Table'!E$436</f>
        <v>4.8806603773584909</v>
      </c>
      <c r="J123" s="265">
        <f>+'TTA Pivot Table'!E$438</f>
        <v>3.2439382806759736</v>
      </c>
      <c r="K123" s="264">
        <f>+'TTA Pivot Table'!E$440</f>
        <v>3.2234983885145025</v>
      </c>
      <c r="L123" s="264">
        <f>+'TTA Pivot Table'!E$442</f>
        <v>0</v>
      </c>
      <c r="M123" s="266">
        <f>+'TTA Pivot Table'!E$444</f>
        <v>3.2360618719656769</v>
      </c>
      <c r="N123" s="265">
        <f>+'TTA Pivot Table'!E$446</f>
        <v>4.0678639846743287</v>
      </c>
      <c r="O123" s="136"/>
      <c r="P123" s="261">
        <f t="shared" si="5"/>
        <v>-1.644598505392814</v>
      </c>
    </row>
    <row r="124" spans="1:17">
      <c r="A124" s="229" t="s">
        <v>949</v>
      </c>
      <c r="B124" s="264">
        <f>+'TTA Pivot Table'!E$454</f>
        <v>4.3717948717948714</v>
      </c>
      <c r="C124" s="264">
        <f>+'TTA Pivot Table'!E$456</f>
        <v>0</v>
      </c>
      <c r="D124" s="264">
        <f>+'TTA Pivot Table'!E$458</f>
        <v>0</v>
      </c>
      <c r="E124" s="265">
        <f>+'TTA Pivot Table'!E$460</f>
        <v>4.3717948717948714</v>
      </c>
      <c r="F124" s="265">
        <f>+'TTA Pivot Table'!E$462</f>
        <v>4.4600925390399064</v>
      </c>
      <c r="G124" s="264">
        <f>+'TTA Pivot Table'!E$464</f>
        <v>5.444444444444442</v>
      </c>
      <c r="H124" s="264">
        <f>+'TTA Pivot Table'!E$466</f>
        <v>0</v>
      </c>
      <c r="I124" s="265">
        <f>+'TTA Pivot Table'!E$468</f>
        <v>4.4752277904328004</v>
      </c>
      <c r="J124" s="265">
        <f>+'TTA Pivot Table'!E$470</f>
        <v>3.3173770491803296</v>
      </c>
      <c r="K124" s="264">
        <f>+'TTA Pivot Table'!E$472</f>
        <v>3.8321678321678299</v>
      </c>
      <c r="L124" s="264">
        <f>+'TTA Pivot Table'!E$474</f>
        <v>0</v>
      </c>
      <c r="M124" s="266">
        <f>+'TTA Pivot Table'!E$476</f>
        <v>3.3615107913669076</v>
      </c>
      <c r="N124" s="265">
        <f>+'TTA Pivot Table'!E$478</f>
        <v>1.6869369369369354</v>
      </c>
      <c r="O124" s="136"/>
      <c r="P124" s="261">
        <f t="shared" si="5"/>
        <v>-1.1137169990658928</v>
      </c>
    </row>
    <row r="125" spans="1:17">
      <c r="A125" s="238" t="s">
        <v>950</v>
      </c>
      <c r="B125" s="268">
        <f>+'TTA Pivot Table'!E$486</f>
        <v>4.5</v>
      </c>
      <c r="C125" s="268">
        <f>+'TTA Pivot Table'!E$488</f>
        <v>5</v>
      </c>
      <c r="D125" s="268">
        <f>+'TTA Pivot Table'!E$490</f>
        <v>0</v>
      </c>
      <c r="E125" s="269">
        <f>+'TTA Pivot Table'!E$492</f>
        <v>4.501980198019802</v>
      </c>
      <c r="F125" s="269">
        <f>+'TTA Pivot Table'!E$494</f>
        <v>5.8</v>
      </c>
      <c r="G125" s="268">
        <f>+'TTA Pivot Table'!E$496</f>
        <v>9</v>
      </c>
      <c r="H125" s="268">
        <f>+'TTA Pivot Table'!E$498</f>
        <v>0</v>
      </c>
      <c r="I125" s="269">
        <f>+'TTA Pivot Table'!E$500</f>
        <v>5.8193061840120661</v>
      </c>
      <c r="J125" s="269">
        <f>+'TTA Pivot Table'!E$502</f>
        <v>3.9</v>
      </c>
      <c r="K125" s="268">
        <f>+'TTA Pivot Table'!E$504</f>
        <v>4.4000000000000004</v>
      </c>
      <c r="L125" s="268">
        <f>+'TTA Pivot Table'!E$506</f>
        <v>0</v>
      </c>
      <c r="M125" s="270">
        <f>+'TTA Pivot Table'!E$508</f>
        <v>3.9763546798029554</v>
      </c>
      <c r="N125" s="269">
        <f>+'TTA Pivot Table'!E$510</f>
        <v>6.2000000000000011</v>
      </c>
      <c r="O125" s="136"/>
      <c r="P125" s="271">
        <f t="shared" si="5"/>
        <v>-1.8429515042091107</v>
      </c>
    </row>
    <row r="126" spans="1:17">
      <c r="A126" s="242" t="s">
        <v>951</v>
      </c>
      <c r="B126" s="242"/>
      <c r="C126" s="242"/>
      <c r="D126" s="242"/>
      <c r="E126" s="242"/>
      <c r="F126" s="243"/>
      <c r="G126" s="243"/>
      <c r="H126" s="243"/>
      <c r="I126" s="243"/>
      <c r="J126" s="243"/>
      <c r="K126" s="243"/>
      <c r="L126" s="243"/>
      <c r="M126" s="243"/>
      <c r="N126" s="243"/>
    </row>
    <row r="127" spans="1:17">
      <c r="A127" s="242" t="s">
        <v>977</v>
      </c>
      <c r="B127" s="273"/>
      <c r="C127" s="273"/>
      <c r="D127" s="273"/>
      <c r="E127" s="273"/>
      <c r="F127" s="273"/>
      <c r="G127" s="273"/>
      <c r="H127" s="273"/>
      <c r="I127" s="273"/>
      <c r="J127" s="273"/>
      <c r="K127" s="273"/>
      <c r="L127" s="273"/>
      <c r="M127" s="273"/>
      <c r="N127" s="273"/>
      <c r="O127" s="272"/>
    </row>
    <row r="128" spans="1:17">
      <c r="A128" s="242"/>
      <c r="B128" s="242"/>
      <c r="C128" s="242"/>
      <c r="D128" s="242"/>
      <c r="E128" s="242"/>
      <c r="F128" s="243"/>
      <c r="G128" s="243"/>
      <c r="H128" s="243"/>
      <c r="I128" s="243"/>
      <c r="J128" s="243"/>
      <c r="K128" s="243"/>
      <c r="L128" s="243"/>
      <c r="M128" s="243"/>
      <c r="N128" s="244" t="s">
        <v>1303</v>
      </c>
    </row>
    <row r="129" spans="1:16" ht="18">
      <c r="A129" s="205" t="s">
        <v>978</v>
      </c>
      <c r="B129" s="207"/>
      <c r="C129" s="207"/>
      <c r="D129" s="207"/>
      <c r="E129" s="207"/>
      <c r="F129" s="206"/>
      <c r="G129" s="206"/>
      <c r="H129" s="206"/>
      <c r="I129" s="207"/>
      <c r="J129" s="206"/>
      <c r="K129" s="206"/>
      <c r="L129" s="206"/>
      <c r="M129" s="207"/>
      <c r="N129" s="206"/>
      <c r="P129" s="255"/>
    </row>
    <row r="130" spans="1:16" ht="18">
      <c r="A130" s="205"/>
      <c r="B130" s="207"/>
      <c r="C130" s="207"/>
      <c r="D130" s="207"/>
      <c r="E130" s="207"/>
      <c r="F130" s="206"/>
      <c r="G130" s="206"/>
      <c r="H130" s="206"/>
      <c r="I130" s="207"/>
      <c r="J130" s="206"/>
      <c r="K130" s="206"/>
      <c r="L130" s="206"/>
      <c r="M130" s="207"/>
      <c r="N130" s="206"/>
      <c r="P130" s="255"/>
    </row>
    <row r="131" spans="1:16" ht="15.75">
      <c r="A131" s="208" t="s">
        <v>972</v>
      </c>
      <c r="B131" s="207"/>
      <c r="C131" s="207"/>
      <c r="D131" s="207"/>
      <c r="E131" s="207"/>
      <c r="F131" s="206"/>
      <c r="G131" s="206"/>
      <c r="H131" s="206"/>
      <c r="I131" s="207"/>
      <c r="J131" s="206"/>
      <c r="K131" s="206"/>
      <c r="L131" s="206"/>
      <c r="M131" s="207"/>
      <c r="N131" s="206"/>
      <c r="P131" s="255"/>
    </row>
    <row r="132" spans="1:16" ht="15.75">
      <c r="A132" s="208" t="s">
        <v>1195</v>
      </c>
      <c r="B132" s="207"/>
      <c r="C132" s="207"/>
      <c r="D132" s="207"/>
      <c r="E132" s="207"/>
      <c r="F132" s="206"/>
      <c r="G132" s="206"/>
      <c r="H132" s="206"/>
      <c r="I132" s="207"/>
      <c r="J132" s="206"/>
      <c r="K132" s="206"/>
      <c r="L132" s="206"/>
      <c r="M132" s="207"/>
      <c r="N132" s="206"/>
      <c r="P132" s="255"/>
    </row>
    <row r="133" spans="1:16" ht="18" customHeight="1">
      <c r="A133" s="209"/>
      <c r="B133" s="209"/>
      <c r="C133" s="209"/>
      <c r="D133" s="209"/>
      <c r="E133" s="209"/>
      <c r="F133" s="210"/>
      <c r="G133" s="211"/>
      <c r="H133" s="211"/>
      <c r="I133" s="212"/>
      <c r="J133" s="212"/>
      <c r="K133" s="212"/>
      <c r="L133" s="212"/>
      <c r="M133" s="212"/>
      <c r="N133" s="212"/>
      <c r="O133" s="213"/>
      <c r="P133" s="255"/>
    </row>
    <row r="134" spans="1:16" ht="18" customHeight="1">
      <c r="A134" s="84"/>
      <c r="B134" s="214" t="s">
        <v>925</v>
      </c>
      <c r="C134" s="215"/>
      <c r="D134" s="215"/>
      <c r="E134" s="215"/>
      <c r="F134" s="215"/>
      <c r="G134" s="215"/>
      <c r="H134" s="215"/>
      <c r="I134" s="216"/>
      <c r="J134" s="217" t="s">
        <v>10</v>
      </c>
      <c r="K134" s="218"/>
      <c r="L134" s="218"/>
      <c r="M134" s="219"/>
      <c r="N134" s="653" t="s">
        <v>926</v>
      </c>
      <c r="O134" s="232"/>
      <c r="P134" s="255"/>
    </row>
    <row r="135" spans="1:16" ht="45" customHeight="1">
      <c r="A135" s="220"/>
      <c r="B135" s="215" t="s">
        <v>927</v>
      </c>
      <c r="C135" s="215"/>
      <c r="D135" s="215"/>
      <c r="E135" s="221"/>
      <c r="F135" s="222" t="s">
        <v>928</v>
      </c>
      <c r="G135" s="215"/>
      <c r="H135" s="215"/>
      <c r="I135" s="216"/>
      <c r="J135" s="223" t="s">
        <v>929</v>
      </c>
      <c r="K135" s="215"/>
      <c r="L135" s="215"/>
      <c r="M135" s="216"/>
      <c r="N135" s="654"/>
      <c r="O135" s="232"/>
      <c r="P135" s="255"/>
    </row>
    <row r="136" spans="1:16" ht="27" customHeight="1">
      <c r="A136" s="209"/>
      <c r="B136" s="224" t="s">
        <v>930</v>
      </c>
      <c r="C136" s="224" t="s">
        <v>931</v>
      </c>
      <c r="D136" s="224" t="s">
        <v>932</v>
      </c>
      <c r="E136" s="225" t="s">
        <v>933</v>
      </c>
      <c r="F136" s="225" t="s">
        <v>930</v>
      </c>
      <c r="G136" s="224" t="s">
        <v>931</v>
      </c>
      <c r="H136" s="224" t="s">
        <v>932</v>
      </c>
      <c r="I136" s="225" t="s">
        <v>933</v>
      </c>
      <c r="J136" s="226" t="s">
        <v>930</v>
      </c>
      <c r="K136" s="227" t="s">
        <v>931</v>
      </c>
      <c r="L136" s="228" t="s">
        <v>932</v>
      </c>
      <c r="M136" s="226" t="s">
        <v>933</v>
      </c>
      <c r="N136" s="655"/>
      <c r="O136" s="232"/>
      <c r="P136" s="255" t="s">
        <v>973</v>
      </c>
    </row>
    <row r="137" spans="1:16" hidden="1">
      <c r="A137" s="229" t="s">
        <v>934</v>
      </c>
      <c r="B137" s="229"/>
      <c r="C137" s="229"/>
      <c r="D137" s="229"/>
      <c r="E137" s="229"/>
      <c r="F137" s="274">
        <f>'TTA Pivot Table'!F$230</f>
        <v>0</v>
      </c>
      <c r="G137" s="274">
        <f>'TTA Pivot Table'!F$231</f>
        <v>0</v>
      </c>
      <c r="H137" s="274">
        <f>'TTA Pivot Table'!F$232</f>
        <v>0</v>
      </c>
      <c r="I137" s="275">
        <f>'TTA Pivot Table'!F$233</f>
        <v>0</v>
      </c>
      <c r="J137" s="275">
        <f>'TTA Pivot Table'!F$234</f>
        <v>0</v>
      </c>
      <c r="K137" s="274">
        <f>'TTA Pivot Table'!F$235</f>
        <v>0</v>
      </c>
      <c r="L137" s="274">
        <f>'TTA Pivot Table'!F$236</f>
        <v>0</v>
      </c>
      <c r="M137" s="276">
        <f>'TTA Pivot Table'!F$237</f>
        <v>0</v>
      </c>
      <c r="N137" s="275">
        <f>'TTA Pivot Table'!F$238</f>
        <v>0</v>
      </c>
      <c r="O137" s="136"/>
      <c r="P137" s="261">
        <f>+M137-I137</f>
        <v>0</v>
      </c>
    </row>
    <row r="138" spans="1:16" ht="15.75" hidden="1">
      <c r="A138" s="229"/>
      <c r="B138" s="229"/>
      <c r="C138" s="229"/>
      <c r="D138" s="229"/>
      <c r="E138" s="229"/>
      <c r="F138" s="136"/>
      <c r="G138" s="136"/>
      <c r="H138" s="136"/>
      <c r="I138" s="262"/>
      <c r="J138" s="262"/>
      <c r="K138" s="136"/>
      <c r="L138" s="136"/>
      <c r="M138" s="263"/>
      <c r="N138" s="262"/>
      <c r="O138" s="136"/>
      <c r="P138" s="232">
        <f t="shared" ref="P138" si="6">+I138-M138</f>
        <v>0</v>
      </c>
    </row>
    <row r="139" spans="1:16">
      <c r="A139" s="229" t="s">
        <v>935</v>
      </c>
      <c r="B139" s="264">
        <f>+'TTA Pivot Table'!F$6</f>
        <v>0</v>
      </c>
      <c r="C139" s="264">
        <f>+'TTA Pivot Table'!F$8</f>
        <v>0</v>
      </c>
      <c r="D139" s="264">
        <f>+'TTA Pivot Table'!F$10</f>
        <v>0</v>
      </c>
      <c r="E139" s="265">
        <f>+'TTA Pivot Table'!F$12</f>
        <v>0</v>
      </c>
      <c r="F139" s="265">
        <f>+'TTA Pivot Table'!F$14</f>
        <v>0</v>
      </c>
      <c r="G139" s="264">
        <f>+'TTA Pivot Table'!F$16</f>
        <v>0</v>
      </c>
      <c r="H139" s="264">
        <f>+'TTA Pivot Table'!F$18</f>
        <v>0</v>
      </c>
      <c r="I139" s="265">
        <f>+'TTA Pivot Table'!F$20</f>
        <v>0</v>
      </c>
      <c r="J139" s="265">
        <f>+'TTA Pivot Table'!F$22</f>
        <v>0</v>
      </c>
      <c r="K139" s="264">
        <f>+'TTA Pivot Table'!F$24</f>
        <v>0</v>
      </c>
      <c r="L139" s="264">
        <f>+'TTA Pivot Table'!F$26</f>
        <v>0</v>
      </c>
      <c r="M139" s="266">
        <f>+'TTA Pivot Table'!F$28</f>
        <v>0</v>
      </c>
      <c r="N139" s="265">
        <f>+'TTA Pivot Table'!F$30</f>
        <v>0</v>
      </c>
      <c r="O139" s="136"/>
      <c r="P139" s="261">
        <f t="shared" ref="P139:P157" si="7">+M139-I139</f>
        <v>0</v>
      </c>
    </row>
    <row r="140" spans="1:16">
      <c r="A140" s="229" t="s">
        <v>936</v>
      </c>
      <c r="B140" s="264">
        <f>+'TTA Pivot Table'!F$38</f>
        <v>4.1248806112702976</v>
      </c>
      <c r="C140" s="264">
        <f>+'TTA Pivot Table'!F$40</f>
        <v>4.4107687555504107</v>
      </c>
      <c r="D140" s="264">
        <f>+'TTA Pivot Table'!F$42</f>
        <v>0</v>
      </c>
      <c r="E140" s="265">
        <f>+'TTA Pivot Table'!F$44</f>
        <v>4.1870580776271824</v>
      </c>
      <c r="F140" s="265">
        <f>+'TTA Pivot Table'!F$46</f>
        <v>4.7976190476190466</v>
      </c>
      <c r="G140" s="264">
        <f>+'TTA Pivot Table'!F$48</f>
        <v>8.5282921810699612</v>
      </c>
      <c r="H140" s="264">
        <f>+'TTA Pivot Table'!F$50</f>
        <v>0</v>
      </c>
      <c r="I140" s="265">
        <f>+'TTA Pivot Table'!F$52</f>
        <v>5.0543167402876881</v>
      </c>
      <c r="J140" s="265">
        <f>+'TTA Pivot Table'!F$54</f>
        <v>3.2259206798866842</v>
      </c>
      <c r="K140" s="264">
        <f>+'TTA Pivot Table'!F$56</f>
        <v>4.0000000000000018</v>
      </c>
      <c r="L140" s="264">
        <f>+'TTA Pivot Table'!F$58</f>
        <v>0</v>
      </c>
      <c r="M140" s="266">
        <f>+'TTA Pivot Table'!F$60</f>
        <v>3.3585680751173697</v>
      </c>
      <c r="N140" s="265">
        <f>+'TTA Pivot Table'!F$62</f>
        <v>4.027777777777775</v>
      </c>
      <c r="O140" s="136"/>
      <c r="P140" s="261">
        <f t="shared" si="7"/>
        <v>-1.6957486651703184</v>
      </c>
    </row>
    <row r="141" spans="1:16">
      <c r="A141" s="229" t="s">
        <v>937</v>
      </c>
      <c r="B141" s="264">
        <f>+'TTA Pivot Table'!F$70</f>
        <v>0</v>
      </c>
      <c r="C141" s="264">
        <f>+'TTA Pivot Table'!F$72</f>
        <v>0</v>
      </c>
      <c r="D141" s="264">
        <f>+'TTA Pivot Table'!F$74</f>
        <v>0</v>
      </c>
      <c r="E141" s="265">
        <f>+'TTA Pivot Table'!F$76</f>
        <v>0</v>
      </c>
      <c r="F141" s="265">
        <f>+'TTA Pivot Table'!F$78</f>
        <v>0</v>
      </c>
      <c r="G141" s="264">
        <f>+'TTA Pivot Table'!F$80</f>
        <v>0</v>
      </c>
      <c r="H141" s="264">
        <f>+'TTA Pivot Table'!F$82</f>
        <v>0</v>
      </c>
      <c r="I141" s="265">
        <f>+'TTA Pivot Table'!F$84</f>
        <v>0</v>
      </c>
      <c r="J141" s="265">
        <f>+'TTA Pivot Table'!F$86</f>
        <v>0</v>
      </c>
      <c r="K141" s="264">
        <f>+'TTA Pivot Table'!F$88</f>
        <v>0</v>
      </c>
      <c r="L141" s="264">
        <f>+'TTA Pivot Table'!F$90</f>
        <v>0</v>
      </c>
      <c r="M141" s="266">
        <f>+'TTA Pivot Table'!F$92</f>
        <v>0</v>
      </c>
      <c r="N141" s="265">
        <f>+'TTA Pivot Table'!F$94</f>
        <v>0</v>
      </c>
      <c r="O141" s="136"/>
      <c r="P141" s="261">
        <f t="shared" si="7"/>
        <v>0</v>
      </c>
    </row>
    <row r="142" spans="1:16">
      <c r="A142" s="229" t="s">
        <v>938</v>
      </c>
      <c r="B142" s="264">
        <f>+'TTA Pivot Table'!F$102</f>
        <v>0</v>
      </c>
      <c r="C142" s="264">
        <f>+'TTA Pivot Table'!F$104</f>
        <v>0</v>
      </c>
      <c r="D142" s="264">
        <f>+'TTA Pivot Table'!F$106</f>
        <v>0</v>
      </c>
      <c r="E142" s="265">
        <f>+'TTA Pivot Table'!F$108</f>
        <v>0</v>
      </c>
      <c r="F142" s="265">
        <f>+'TTA Pivot Table'!F$110</f>
        <v>0</v>
      </c>
      <c r="G142" s="264">
        <f>+'TTA Pivot Table'!F$112</f>
        <v>0</v>
      </c>
      <c r="H142" s="264">
        <f>+'TTA Pivot Table'!F$114</f>
        <v>0</v>
      </c>
      <c r="I142" s="265">
        <f>+'TTA Pivot Table'!F$116</f>
        <v>0</v>
      </c>
      <c r="J142" s="265">
        <f>+'TTA Pivot Table'!F$118</f>
        <v>0</v>
      </c>
      <c r="K142" s="264">
        <f>+'TTA Pivot Table'!F$120</f>
        <v>0</v>
      </c>
      <c r="L142" s="264">
        <f>+'TTA Pivot Table'!F$122</f>
        <v>0</v>
      </c>
      <c r="M142" s="266">
        <f>+'TTA Pivot Table'!F$124</f>
        <v>0</v>
      </c>
      <c r="N142" s="265">
        <f>+'TTA Pivot Table'!F$126</f>
        <v>0</v>
      </c>
      <c r="O142" s="136"/>
      <c r="P142" s="261">
        <f t="shared" si="7"/>
        <v>0</v>
      </c>
    </row>
    <row r="143" spans="1:16">
      <c r="A143" s="229"/>
      <c r="B143" s="264"/>
      <c r="C143" s="264"/>
      <c r="D143" s="264"/>
      <c r="E143" s="265"/>
      <c r="F143" s="265"/>
      <c r="G143" s="264"/>
      <c r="H143" s="264"/>
      <c r="I143" s="265"/>
      <c r="J143" s="265"/>
      <c r="K143" s="264"/>
      <c r="L143" s="264"/>
      <c r="M143" s="266"/>
      <c r="N143" s="265"/>
      <c r="O143" s="136"/>
      <c r="P143" s="261"/>
    </row>
    <row r="144" spans="1:16">
      <c r="A144" s="229" t="s">
        <v>939</v>
      </c>
      <c r="B144" s="264">
        <f>+'TTA Pivot Table'!F$134</f>
        <v>4.249945054945055</v>
      </c>
      <c r="C144" s="264">
        <f>+'TTA Pivot Table'!F$136</f>
        <v>4.1258333333333335</v>
      </c>
      <c r="D144" s="264">
        <f>+'TTA Pivot Table'!F$138</f>
        <v>0</v>
      </c>
      <c r="E144" s="265">
        <f>+'TTA Pivot Table'!F$140</f>
        <v>4.235485436893204</v>
      </c>
      <c r="F144" s="265">
        <f>+'TTA Pivot Table'!F$142</f>
        <v>5.2276792698826595</v>
      </c>
      <c r="G144" s="264">
        <f>+'TTA Pivot Table'!F$144</f>
        <v>5.952585812356979</v>
      </c>
      <c r="H144" s="264">
        <f>+'TTA Pivot Table'!F$146</f>
        <v>0</v>
      </c>
      <c r="I144" s="265">
        <f>+'TTA Pivot Table'!F$148</f>
        <v>5.3180599144079883</v>
      </c>
      <c r="J144" s="265">
        <f>+'TTA Pivot Table'!F$150</f>
        <v>3.8221268515001898</v>
      </c>
      <c r="K144" s="264">
        <f>+'TTA Pivot Table'!F$152</f>
        <v>4.1795714285714283</v>
      </c>
      <c r="L144" s="264">
        <f>+'TTA Pivot Table'!F$154</f>
        <v>0</v>
      </c>
      <c r="M144" s="266">
        <f>+'TTA Pivot Table'!F$156</f>
        <v>3.9190810960420701</v>
      </c>
      <c r="N144" s="265">
        <f>+'TTA Pivot Table'!F$158</f>
        <v>0</v>
      </c>
      <c r="O144" s="136"/>
      <c r="P144" s="261">
        <f t="shared" si="7"/>
        <v>-1.3989788183659182</v>
      </c>
    </row>
    <row r="145" spans="1:16">
      <c r="A145" s="229" t="s">
        <v>940</v>
      </c>
      <c r="B145" s="264">
        <f>+'TTA Pivot Table'!F$166</f>
        <v>4.4000000000000004</v>
      </c>
      <c r="C145" s="264">
        <f>+'TTA Pivot Table'!F$168</f>
        <v>0</v>
      </c>
      <c r="D145" s="264">
        <f>+'TTA Pivot Table'!F$170</f>
        <v>0</v>
      </c>
      <c r="E145" s="265">
        <f>+'TTA Pivot Table'!F$172</f>
        <v>4.4000000000000004</v>
      </c>
      <c r="F145" s="265">
        <f>+'TTA Pivot Table'!F$174</f>
        <v>4.9000000000000004</v>
      </c>
      <c r="G145" s="264">
        <f>+'TTA Pivot Table'!F$176</f>
        <v>6</v>
      </c>
      <c r="H145" s="264">
        <f>+'TTA Pivot Table'!F$178</f>
        <v>0</v>
      </c>
      <c r="I145" s="265">
        <f>+'TTA Pivot Table'!F$180</f>
        <v>4.944</v>
      </c>
      <c r="J145" s="265">
        <f>+'TTA Pivot Table'!F$182</f>
        <v>4.9000000000000004</v>
      </c>
      <c r="K145" s="264">
        <f>+'TTA Pivot Table'!F$184</f>
        <v>6.1</v>
      </c>
      <c r="L145" s="264">
        <f>+'TTA Pivot Table'!F$186</f>
        <v>0</v>
      </c>
      <c r="M145" s="266">
        <f>+'TTA Pivot Table'!F$188</f>
        <v>5.0687499999999996</v>
      </c>
      <c r="N145" s="265">
        <f>+'TTA Pivot Table'!F$190</f>
        <v>5</v>
      </c>
      <c r="O145" s="136"/>
      <c r="P145" s="261">
        <f t="shared" si="7"/>
        <v>0.12474999999999969</v>
      </c>
    </row>
    <row r="146" spans="1:16">
      <c r="A146" s="229" t="s">
        <v>941</v>
      </c>
      <c r="B146" s="267">
        <f>+'TTA Pivot Table'!F$198</f>
        <v>4.3791921965317915</v>
      </c>
      <c r="C146" s="264">
        <f>+'TTA Pivot Table'!F$200</f>
        <v>4.6186388888888885</v>
      </c>
      <c r="D146" s="264">
        <f>+'TTA Pivot Table'!F$202</f>
        <v>0</v>
      </c>
      <c r="E146" s="265">
        <f>+'TTA Pivot Table'!F$204</f>
        <v>4.3910329670329666</v>
      </c>
      <c r="F146" s="265">
        <f>+'TTA Pivot Table'!F$206</f>
        <v>5.4251342434584746</v>
      </c>
      <c r="G146" s="264">
        <f>+'TTA Pivot Table'!F$208</f>
        <v>5.9720266666666664</v>
      </c>
      <c r="H146" s="264">
        <f>+'TTA Pivot Table'!F$210</f>
        <v>0</v>
      </c>
      <c r="I146" s="265">
        <f>+'TTA Pivot Table'!F$212</f>
        <v>5.4681289308176098</v>
      </c>
      <c r="J146" s="265">
        <f>+'TTA Pivot Table'!F$214</f>
        <v>3.8669399224806225</v>
      </c>
      <c r="K146" s="264">
        <f>+'TTA Pivot Table'!F$216</f>
        <v>4.3774813953488358</v>
      </c>
      <c r="L146" s="264">
        <f>+'TTA Pivot Table'!F$218</f>
        <v>0</v>
      </c>
      <c r="M146" s="266">
        <f>+'TTA Pivot Table'!F$220</f>
        <v>4.0170991792065687</v>
      </c>
      <c r="N146" s="265">
        <f>+'TTA Pivot Table'!F$222</f>
        <v>0</v>
      </c>
      <c r="O146" s="136"/>
      <c r="P146" s="261">
        <f t="shared" si="7"/>
        <v>-1.4510297516110411</v>
      </c>
    </row>
    <row r="147" spans="1:16">
      <c r="A147" s="229" t="s">
        <v>942</v>
      </c>
      <c r="B147" s="264">
        <f>+'TTA Pivot Table'!F$230</f>
        <v>0</v>
      </c>
      <c r="C147" s="264">
        <f>+'TTA Pivot Table'!F$232</f>
        <v>0</v>
      </c>
      <c r="D147" s="264">
        <f>+'TTA Pivot Table'!F$234</f>
        <v>0</v>
      </c>
      <c r="E147" s="265">
        <f>+'TTA Pivot Table'!F$236</f>
        <v>0</v>
      </c>
      <c r="F147" s="265">
        <f>+'TTA Pivot Table'!F$238</f>
        <v>0</v>
      </c>
      <c r="G147" s="264">
        <f>+'TTA Pivot Table'!F$240</f>
        <v>0</v>
      </c>
      <c r="H147" s="264">
        <f>+'TTA Pivot Table'!F$242</f>
        <v>0</v>
      </c>
      <c r="I147" s="265">
        <f>+'TTA Pivot Table'!F$244</f>
        <v>0</v>
      </c>
      <c r="J147" s="265">
        <f>+'TTA Pivot Table'!F$246</f>
        <v>0</v>
      </c>
      <c r="K147" s="264">
        <f>+'TTA Pivot Table'!F$248</f>
        <v>0</v>
      </c>
      <c r="L147" s="264">
        <f>+'TTA Pivot Table'!F$250</f>
        <v>0</v>
      </c>
      <c r="M147" s="266">
        <f>+'TTA Pivot Table'!F$252</f>
        <v>0</v>
      </c>
      <c r="N147" s="265">
        <f>+'TTA Pivot Table'!F$254</f>
        <v>0</v>
      </c>
      <c r="O147" s="136"/>
      <c r="P147" s="261">
        <f t="shared" si="7"/>
        <v>0</v>
      </c>
    </row>
    <row r="148" spans="1:16">
      <c r="A148" s="229"/>
      <c r="B148" s="264"/>
      <c r="C148" s="264"/>
      <c r="D148" s="264"/>
      <c r="E148" s="265"/>
      <c r="F148" s="265"/>
      <c r="G148" s="264"/>
      <c r="H148" s="264"/>
      <c r="I148" s="265"/>
      <c r="J148" s="265"/>
      <c r="K148" s="264"/>
      <c r="L148" s="264"/>
      <c r="M148" s="266"/>
      <c r="N148" s="265"/>
      <c r="O148" s="136"/>
      <c r="P148" s="261"/>
    </row>
    <row r="149" spans="1:16">
      <c r="A149" s="229" t="s">
        <v>943</v>
      </c>
      <c r="B149" s="264">
        <f>+'TTA Pivot Table'!F$262</f>
        <v>4.7457731958762883</v>
      </c>
      <c r="C149" s="264">
        <f>+'TTA Pivot Table'!F$264</f>
        <v>4.202</v>
      </c>
      <c r="D149" s="264">
        <f>+'TTA Pivot Table'!F$266</f>
        <v>0</v>
      </c>
      <c r="E149" s="265">
        <f>+'TTA Pivot Table'!F$268</f>
        <v>4.7321105527638192</v>
      </c>
      <c r="F149" s="265">
        <f>+'TTA Pivot Table'!F$270</f>
        <v>5.1122350674373793</v>
      </c>
      <c r="G149" s="264">
        <f>+'TTA Pivot Table'!F$272</f>
        <v>4.62</v>
      </c>
      <c r="H149" s="264">
        <f>+'TTA Pivot Table'!F$274</f>
        <v>0</v>
      </c>
      <c r="I149" s="265">
        <f>+'TTA Pivot Table'!F$276</f>
        <v>5.0930925925925932</v>
      </c>
      <c r="J149" s="265">
        <f>+'TTA Pivot Table'!F$278</f>
        <v>3.0756210902591601</v>
      </c>
      <c r="K149" s="264">
        <f>+'TTA Pivot Table'!F$280</f>
        <v>3.8199999999999994</v>
      </c>
      <c r="L149" s="264">
        <f>+'TTA Pivot Table'!F$282</f>
        <v>0</v>
      </c>
      <c r="M149" s="266">
        <f>+'TTA Pivot Table'!F$284</f>
        <v>3.1400326530612244</v>
      </c>
      <c r="N149" s="265">
        <f>+'TTA Pivot Table'!F$286</f>
        <v>4.1836585365853658</v>
      </c>
      <c r="O149" s="136"/>
      <c r="P149" s="261">
        <f t="shared" si="7"/>
        <v>-1.9530599395313688</v>
      </c>
    </row>
    <row r="150" spans="1:16">
      <c r="A150" s="229" t="s">
        <v>944</v>
      </c>
      <c r="B150" s="264">
        <f>+'TTA Pivot Table'!F$294</f>
        <v>3.7000000000000006</v>
      </c>
      <c r="C150" s="264">
        <f>+'TTA Pivot Table'!F$296</f>
        <v>0</v>
      </c>
      <c r="D150" s="264">
        <f>+'TTA Pivot Table'!F$298</f>
        <v>0</v>
      </c>
      <c r="E150" s="265">
        <f>+'TTA Pivot Table'!F$300</f>
        <v>3.7000000000000006</v>
      </c>
      <c r="F150" s="265">
        <f>+'TTA Pivot Table'!F$302</f>
        <v>5</v>
      </c>
      <c r="G150" s="264">
        <f>+'TTA Pivot Table'!F$304</f>
        <v>8</v>
      </c>
      <c r="H150" s="264">
        <f>+'TTA Pivot Table'!F$306</f>
        <v>0</v>
      </c>
      <c r="I150" s="265">
        <f>+'TTA Pivot Table'!F$308</f>
        <v>5.0210526315789474</v>
      </c>
      <c r="J150" s="265">
        <f>+'TTA Pivot Table'!F$310</f>
        <v>3.3</v>
      </c>
      <c r="K150" s="264">
        <f>+'TTA Pivot Table'!F$312</f>
        <v>3.8</v>
      </c>
      <c r="L150" s="264">
        <f>+'TTA Pivot Table'!F$314</f>
        <v>3.7</v>
      </c>
      <c r="M150" s="266">
        <f>+'TTA Pivot Table'!F$316</f>
        <v>3.4730874316939886</v>
      </c>
      <c r="N150" s="265">
        <f>+'TTA Pivot Table'!F$318</f>
        <v>3.6</v>
      </c>
      <c r="O150" s="136"/>
      <c r="P150" s="261">
        <f t="shared" si="7"/>
        <v>-1.5479651998849588</v>
      </c>
    </row>
    <row r="151" spans="1:16">
      <c r="A151" s="229" t="s">
        <v>945</v>
      </c>
      <c r="B151" s="264">
        <f>+'TTA Pivot Table'!F$326</f>
        <v>0</v>
      </c>
      <c r="C151" s="264">
        <f>+'TTA Pivot Table'!F$328</f>
        <v>0</v>
      </c>
      <c r="D151" s="264">
        <f>+'TTA Pivot Table'!F$330</f>
        <v>0</v>
      </c>
      <c r="E151" s="265">
        <f>+'TTA Pivot Table'!F$332</f>
        <v>0</v>
      </c>
      <c r="F151" s="265">
        <f>+'TTA Pivot Table'!F$334</f>
        <v>0</v>
      </c>
      <c r="G151" s="264">
        <f>+'TTA Pivot Table'!F$336</f>
        <v>0</v>
      </c>
      <c r="H151" s="264">
        <f>+'TTA Pivot Table'!F$338</f>
        <v>0</v>
      </c>
      <c r="I151" s="265">
        <f>+'TTA Pivot Table'!F$340</f>
        <v>0</v>
      </c>
      <c r="J151" s="265">
        <f>+'TTA Pivot Table'!F$342</f>
        <v>0</v>
      </c>
      <c r="K151" s="264">
        <f>+'TTA Pivot Table'!F$344</f>
        <v>0</v>
      </c>
      <c r="L151" s="264">
        <f>+'TTA Pivot Table'!F$346</f>
        <v>0</v>
      </c>
      <c r="M151" s="266">
        <f>+'TTA Pivot Table'!F$348</f>
        <v>0</v>
      </c>
      <c r="N151" s="265">
        <f>+'TTA Pivot Table'!F$350</f>
        <v>0</v>
      </c>
      <c r="O151" s="136"/>
      <c r="P151" s="261">
        <f t="shared" si="7"/>
        <v>0</v>
      </c>
    </row>
    <row r="152" spans="1:16">
      <c r="A152" s="229" t="s">
        <v>946</v>
      </c>
      <c r="B152" s="264">
        <f>+'TTA Pivot Table'!F$358</f>
        <v>0</v>
      </c>
      <c r="C152" s="264">
        <f>+'TTA Pivot Table'!F$360</f>
        <v>0</v>
      </c>
      <c r="D152" s="264">
        <f>+'TTA Pivot Table'!F$362</f>
        <v>0</v>
      </c>
      <c r="E152" s="265">
        <f>+'TTA Pivot Table'!F$364</f>
        <v>0</v>
      </c>
      <c r="F152" s="265">
        <f>+'TTA Pivot Table'!F$366</f>
        <v>0</v>
      </c>
      <c r="G152" s="264">
        <f>+'TTA Pivot Table'!F$368</f>
        <v>0</v>
      </c>
      <c r="H152" s="264">
        <f>+'TTA Pivot Table'!F$370</f>
        <v>0</v>
      </c>
      <c r="I152" s="265">
        <f>+'TTA Pivot Table'!F$372</f>
        <v>0</v>
      </c>
      <c r="J152" s="265">
        <f>+'TTA Pivot Table'!F$374</f>
        <v>0</v>
      </c>
      <c r="K152" s="264">
        <f>+'TTA Pivot Table'!F$376</f>
        <v>0</v>
      </c>
      <c r="L152" s="264">
        <f>+'TTA Pivot Table'!F$378</f>
        <v>0</v>
      </c>
      <c r="M152" s="266">
        <f>+'TTA Pivot Table'!F$380</f>
        <v>0</v>
      </c>
      <c r="N152" s="265">
        <f>+'TTA Pivot Table'!F$382</f>
        <v>0</v>
      </c>
      <c r="O152" s="136"/>
      <c r="P152" s="261">
        <f t="shared" si="7"/>
        <v>0</v>
      </c>
    </row>
    <row r="153" spans="1:16">
      <c r="A153" s="229"/>
      <c r="B153" s="264"/>
      <c r="C153" s="264"/>
      <c r="D153" s="264"/>
      <c r="E153" s="265"/>
      <c r="F153" s="265"/>
      <c r="G153" s="264"/>
      <c r="H153" s="264"/>
      <c r="I153" s="265"/>
      <c r="J153" s="265"/>
      <c r="K153" s="264"/>
      <c r="L153" s="264"/>
      <c r="M153" s="266"/>
      <c r="N153" s="265"/>
      <c r="O153" s="136"/>
      <c r="P153" s="261"/>
    </row>
    <row r="154" spans="1:16">
      <c r="A154" s="229" t="s">
        <v>947</v>
      </c>
      <c r="B154" s="264">
        <f>+'TTA Pivot Table'!F$390</f>
        <v>3.6859999999999999</v>
      </c>
      <c r="C154" s="264">
        <f>+'TTA Pivot Table'!F$392</f>
        <v>4.5</v>
      </c>
      <c r="D154" s="264">
        <f>+'TTA Pivot Table'!F$394</f>
        <v>0</v>
      </c>
      <c r="E154" s="265">
        <f>+'TTA Pivot Table'!F$396</f>
        <v>3.6991821862348178</v>
      </c>
      <c r="F154" s="265">
        <f>+'TTA Pivot Table'!F$398</f>
        <v>4.444</v>
      </c>
      <c r="G154" s="264">
        <f>+'TTA Pivot Table'!F$400</f>
        <v>6.9050000000000002</v>
      </c>
      <c r="H154" s="264">
        <f>+'TTA Pivot Table'!F$402</f>
        <v>0</v>
      </c>
      <c r="I154" s="265">
        <f>+'TTA Pivot Table'!F$404</f>
        <v>4.5002973856209154</v>
      </c>
      <c r="J154" s="265">
        <f>+'TTA Pivot Table'!F$406</f>
        <v>6.181</v>
      </c>
      <c r="K154" s="264">
        <f>+'TTA Pivot Table'!F$408</f>
        <v>12.065</v>
      </c>
      <c r="L154" s="264">
        <f>+'TTA Pivot Table'!F$410</f>
        <v>0</v>
      </c>
      <c r="M154" s="266">
        <f>+'TTA Pivot Table'!F$412</f>
        <v>7.3970266666666671</v>
      </c>
      <c r="N154" s="265">
        <f>+'TTA Pivot Table'!F$414</f>
        <v>0</v>
      </c>
      <c r="O154" s="136"/>
      <c r="P154" s="261">
        <f t="shared" si="7"/>
        <v>2.8967292810457517</v>
      </c>
    </row>
    <row r="155" spans="1:16">
      <c r="A155" s="229" t="s">
        <v>948</v>
      </c>
      <c r="B155" s="264">
        <f>+'TTA Pivot Table'!F$422</f>
        <v>4.2762886597938143</v>
      </c>
      <c r="C155" s="264">
        <f>+'TTA Pivot Table'!F$424</f>
        <v>5.3111111111111118</v>
      </c>
      <c r="D155" s="264">
        <f>+'TTA Pivot Table'!F$426</f>
        <v>0</v>
      </c>
      <c r="E155" s="265">
        <f>+'TTA Pivot Table'!F$428</f>
        <v>4.3221674876847294</v>
      </c>
      <c r="F155" s="265">
        <f>+'TTA Pivot Table'!F$430</f>
        <v>5.1251028806584369</v>
      </c>
      <c r="G155" s="264">
        <f>+'TTA Pivot Table'!F$432</f>
        <v>5.75</v>
      </c>
      <c r="H155" s="264">
        <f>+'TTA Pivot Table'!F$434</f>
        <v>0</v>
      </c>
      <c r="I155" s="265">
        <f>+'TTA Pivot Table'!F$436</f>
        <v>5.1545098039215693</v>
      </c>
      <c r="J155" s="265">
        <f>+'TTA Pivot Table'!F$438</f>
        <v>3.0276781810231745</v>
      </c>
      <c r="K155" s="264">
        <f>+'TTA Pivot Table'!F$440</f>
        <v>3.4087529047250191</v>
      </c>
      <c r="L155" s="264">
        <f>+'TTA Pivot Table'!F$442</f>
        <v>0</v>
      </c>
      <c r="M155" s="266">
        <f>+'TTA Pivot Table'!F$444</f>
        <v>3.2297597042513866</v>
      </c>
      <c r="N155" s="265">
        <f>+'TTA Pivot Table'!F$446</f>
        <v>4.7942598187311178</v>
      </c>
      <c r="O155" s="136"/>
      <c r="P155" s="261">
        <f t="shared" si="7"/>
        <v>-1.9247500996701827</v>
      </c>
    </row>
    <row r="156" spans="1:16">
      <c r="A156" s="229" t="s">
        <v>949</v>
      </c>
      <c r="B156" s="264">
        <f>+'TTA Pivot Table'!F$454</f>
        <v>4.8292682926829302</v>
      </c>
      <c r="C156" s="264">
        <f>+'TTA Pivot Table'!F$456</f>
        <v>0</v>
      </c>
      <c r="D156" s="264">
        <f>+'TTA Pivot Table'!F$458</f>
        <v>0</v>
      </c>
      <c r="E156" s="265">
        <f>+'TTA Pivot Table'!F$460</f>
        <v>4.8292682926829302</v>
      </c>
      <c r="F156" s="265">
        <f>+'TTA Pivot Table'!F$462</f>
        <v>5.8017751479289901</v>
      </c>
      <c r="G156" s="264">
        <f>+'TTA Pivot Table'!F$464</f>
        <v>7.0714285714285703</v>
      </c>
      <c r="H156" s="264">
        <f>+'TTA Pivot Table'!F$466</f>
        <v>0</v>
      </c>
      <c r="I156" s="265">
        <f>+'TTA Pivot Table'!F$468</f>
        <v>5.8275362318840545</v>
      </c>
      <c r="J156" s="265">
        <f>+'TTA Pivot Table'!F$470</f>
        <v>4.2008733624454102</v>
      </c>
      <c r="K156" s="264">
        <f>+'TTA Pivot Table'!F$472</f>
        <v>4.9741379310344804</v>
      </c>
      <c r="L156" s="264">
        <f>+'TTA Pivot Table'!F$474</f>
        <v>0</v>
      </c>
      <c r="M156" s="266">
        <f>+'TTA Pivot Table'!F$476</f>
        <v>4.3571428571428532</v>
      </c>
      <c r="N156" s="265">
        <f>+'TTA Pivot Table'!F$478</f>
        <v>13.2972972972973</v>
      </c>
      <c r="O156" s="136"/>
      <c r="P156" s="261">
        <f t="shared" si="7"/>
        <v>-1.4703933747412012</v>
      </c>
    </row>
    <row r="157" spans="1:16">
      <c r="A157" s="238" t="s">
        <v>950</v>
      </c>
      <c r="B157" s="268">
        <f>+'TTA Pivot Table'!F$486</f>
        <v>4.1449275362318838</v>
      </c>
      <c r="C157" s="268">
        <f>+'TTA Pivot Table'!F$488</f>
        <v>6.5</v>
      </c>
      <c r="D157" s="268">
        <f>+'TTA Pivot Table'!F$490</f>
        <v>0</v>
      </c>
      <c r="E157" s="269">
        <f>+'TTA Pivot Table'!F$492</f>
        <v>4.1618705035971226</v>
      </c>
      <c r="F157" s="269">
        <f>+'TTA Pivot Table'!F$494</f>
        <v>4.890425531914893</v>
      </c>
      <c r="G157" s="268">
        <f>+'TTA Pivot Table'!F$496</f>
        <v>8.8000000000000007</v>
      </c>
      <c r="H157" s="268">
        <f>+'TTA Pivot Table'!F$498</f>
        <v>0</v>
      </c>
      <c r="I157" s="269">
        <f>+'TTA Pivot Table'!F$500</f>
        <v>4.9451048951048948</v>
      </c>
      <c r="J157" s="269">
        <f>+'TTA Pivot Table'!F$502</f>
        <v>3.8794676806083648</v>
      </c>
      <c r="K157" s="268">
        <f>+'TTA Pivot Table'!F$504</f>
        <v>3.6097560975609757</v>
      </c>
      <c r="L157" s="268">
        <f>+'TTA Pivot Table'!F$506</f>
        <v>0</v>
      </c>
      <c r="M157" s="270">
        <f>+'TTA Pivot Table'!F$508</f>
        <v>3.8430921052631577</v>
      </c>
      <c r="N157" s="269">
        <f>+'TTA Pivot Table'!F$510</f>
        <v>7</v>
      </c>
      <c r="O157" s="136"/>
      <c r="P157" s="271">
        <f t="shared" si="7"/>
        <v>-1.1020127898417371</v>
      </c>
    </row>
    <row r="158" spans="1:16">
      <c r="A158" s="242" t="s">
        <v>951</v>
      </c>
      <c r="B158" s="242"/>
      <c r="C158" s="242"/>
      <c r="D158" s="242"/>
      <c r="E158" s="242"/>
      <c r="F158" s="243"/>
      <c r="G158" s="243"/>
      <c r="H158" s="243"/>
      <c r="I158" s="243"/>
      <c r="J158" s="243"/>
      <c r="K158" s="243"/>
      <c r="L158" s="243"/>
      <c r="M158" s="243"/>
      <c r="N158" s="243"/>
    </row>
    <row r="159" spans="1:16">
      <c r="A159" s="242"/>
      <c r="B159" s="273"/>
      <c r="C159" s="273"/>
      <c r="D159" s="273"/>
      <c r="E159" s="273"/>
      <c r="F159" s="273"/>
      <c r="G159" s="273"/>
      <c r="H159" s="273"/>
      <c r="I159" s="273"/>
      <c r="J159" s="273"/>
      <c r="K159" s="273"/>
      <c r="L159" s="273"/>
      <c r="M159" s="273"/>
      <c r="N159" s="273"/>
      <c r="O159" s="272"/>
    </row>
    <row r="160" spans="1:16">
      <c r="A160" s="242"/>
      <c r="B160" s="242"/>
      <c r="C160" s="242"/>
      <c r="D160" s="242"/>
      <c r="E160" s="242"/>
      <c r="F160" s="243"/>
      <c r="G160" s="243"/>
      <c r="H160" s="243"/>
      <c r="I160" s="243"/>
      <c r="J160" s="243"/>
      <c r="K160" s="243"/>
      <c r="L160" s="243"/>
      <c r="M160" s="243"/>
      <c r="N160" s="244" t="s">
        <v>1303</v>
      </c>
    </row>
    <row r="161" spans="1:16" ht="18">
      <c r="A161" s="205" t="s">
        <v>979</v>
      </c>
      <c r="B161" s="207"/>
      <c r="C161" s="207"/>
      <c r="D161" s="207"/>
      <c r="E161" s="207"/>
      <c r="F161" s="206"/>
      <c r="G161" s="206"/>
      <c r="H161" s="206"/>
      <c r="I161" s="207"/>
      <c r="J161" s="206"/>
      <c r="K161" s="206"/>
      <c r="L161" s="206"/>
      <c r="M161" s="207"/>
      <c r="N161" s="206"/>
      <c r="P161" s="255"/>
    </row>
    <row r="162" spans="1:16" ht="18">
      <c r="A162" s="205"/>
      <c r="B162" s="207"/>
      <c r="C162" s="207"/>
      <c r="D162" s="207"/>
      <c r="E162" s="207"/>
      <c r="F162" s="206"/>
      <c r="G162" s="206"/>
      <c r="H162" s="206"/>
      <c r="I162" s="207"/>
      <c r="J162" s="206"/>
      <c r="K162" s="206"/>
      <c r="L162" s="206"/>
      <c r="M162" s="207"/>
      <c r="N162" s="206"/>
      <c r="P162" s="255"/>
    </row>
    <row r="163" spans="1:16" ht="15.75">
      <c r="A163" s="208" t="s">
        <v>972</v>
      </c>
      <c r="B163" s="207"/>
      <c r="C163" s="207"/>
      <c r="D163" s="207"/>
      <c r="E163" s="207"/>
      <c r="F163" s="206"/>
      <c r="G163" s="206"/>
      <c r="H163" s="206"/>
      <c r="I163" s="207"/>
      <c r="J163" s="206"/>
      <c r="K163" s="206"/>
      <c r="L163" s="206"/>
      <c r="M163" s="207"/>
      <c r="N163" s="206"/>
      <c r="P163" s="255"/>
    </row>
    <row r="164" spans="1:16" ht="15.75">
      <c r="A164" s="208" t="s">
        <v>1196</v>
      </c>
      <c r="B164" s="207"/>
      <c r="C164" s="207"/>
      <c r="D164" s="207"/>
      <c r="E164" s="207"/>
      <c r="F164" s="206"/>
      <c r="G164" s="206"/>
      <c r="H164" s="206"/>
      <c r="I164" s="207"/>
      <c r="J164" s="206"/>
      <c r="K164" s="206"/>
      <c r="L164" s="206"/>
      <c r="M164" s="207"/>
      <c r="N164" s="206"/>
      <c r="P164" s="255"/>
    </row>
    <row r="165" spans="1:16" ht="18" customHeight="1">
      <c r="A165" s="209"/>
      <c r="B165" s="209"/>
      <c r="C165" s="209"/>
      <c r="D165" s="209"/>
      <c r="E165" s="209"/>
      <c r="F165" s="210"/>
      <c r="G165" s="211"/>
      <c r="H165" s="211"/>
      <c r="I165" s="212"/>
      <c r="J165" s="212"/>
      <c r="K165" s="212"/>
      <c r="L165" s="212"/>
      <c r="M165" s="212"/>
      <c r="N165" s="212"/>
      <c r="O165" s="213"/>
      <c r="P165" s="255"/>
    </row>
    <row r="166" spans="1:16" ht="18" customHeight="1">
      <c r="A166" s="84"/>
      <c r="B166" s="214" t="s">
        <v>925</v>
      </c>
      <c r="C166" s="215"/>
      <c r="D166" s="215"/>
      <c r="E166" s="215"/>
      <c r="F166" s="215"/>
      <c r="G166" s="215"/>
      <c r="H166" s="215"/>
      <c r="I166" s="216"/>
      <c r="J166" s="217" t="s">
        <v>10</v>
      </c>
      <c r="K166" s="218"/>
      <c r="L166" s="218"/>
      <c r="M166" s="219"/>
      <c r="N166" s="653" t="s">
        <v>926</v>
      </c>
      <c r="O166" s="232"/>
      <c r="P166" s="255"/>
    </row>
    <row r="167" spans="1:16" ht="42" customHeight="1">
      <c r="A167" s="220"/>
      <c r="B167" s="215" t="s">
        <v>927</v>
      </c>
      <c r="C167" s="215"/>
      <c r="D167" s="215"/>
      <c r="E167" s="221"/>
      <c r="F167" s="222" t="s">
        <v>928</v>
      </c>
      <c r="G167" s="215"/>
      <c r="H167" s="215"/>
      <c r="I167" s="216"/>
      <c r="J167" s="223" t="s">
        <v>929</v>
      </c>
      <c r="K167" s="215"/>
      <c r="L167" s="215"/>
      <c r="M167" s="216"/>
      <c r="N167" s="654"/>
      <c r="O167" s="232"/>
      <c r="P167" s="255"/>
    </row>
    <row r="168" spans="1:16" ht="31.5" customHeight="1">
      <c r="A168" s="209"/>
      <c r="B168" s="224" t="s">
        <v>930</v>
      </c>
      <c r="C168" s="224" t="s">
        <v>931</v>
      </c>
      <c r="D168" s="224" t="s">
        <v>932</v>
      </c>
      <c r="E168" s="225" t="s">
        <v>933</v>
      </c>
      <c r="F168" s="225" t="s">
        <v>930</v>
      </c>
      <c r="G168" s="224" t="s">
        <v>931</v>
      </c>
      <c r="H168" s="224" t="s">
        <v>932</v>
      </c>
      <c r="I168" s="225" t="s">
        <v>933</v>
      </c>
      <c r="J168" s="226" t="s">
        <v>930</v>
      </c>
      <c r="K168" s="227" t="s">
        <v>931</v>
      </c>
      <c r="L168" s="228" t="s">
        <v>932</v>
      </c>
      <c r="M168" s="226" t="s">
        <v>933</v>
      </c>
      <c r="N168" s="655"/>
      <c r="O168" s="232"/>
      <c r="P168" s="255" t="s">
        <v>973</v>
      </c>
    </row>
    <row r="169" spans="1:16" hidden="1">
      <c r="A169" s="229" t="s">
        <v>934</v>
      </c>
      <c r="B169" s="229"/>
      <c r="C169" s="229"/>
      <c r="D169" s="229"/>
      <c r="E169" s="229"/>
      <c r="F169" s="274">
        <f>'TTA Pivot Table'!G$230</f>
        <v>0</v>
      </c>
      <c r="G169" s="274">
        <f>'TTA Pivot Table'!G$231</f>
        <v>0</v>
      </c>
      <c r="H169" s="274">
        <f>'TTA Pivot Table'!G$232</f>
        <v>0</v>
      </c>
      <c r="I169" s="275">
        <f>'TTA Pivot Table'!G$233</f>
        <v>0</v>
      </c>
      <c r="J169" s="275">
        <f>'TTA Pivot Table'!G$234</f>
        <v>0</v>
      </c>
      <c r="K169" s="274">
        <f>'TTA Pivot Table'!G$235</f>
        <v>0</v>
      </c>
      <c r="L169" s="274">
        <f>'TTA Pivot Table'!G$236</f>
        <v>0</v>
      </c>
      <c r="M169" s="276">
        <f>'TTA Pivot Table'!G$237</f>
        <v>0</v>
      </c>
      <c r="N169" s="275">
        <f>'TTA Pivot Table'!G$238</f>
        <v>0</v>
      </c>
      <c r="O169" s="136"/>
      <c r="P169" s="261">
        <f>+M169-I169</f>
        <v>0</v>
      </c>
    </row>
    <row r="170" spans="1:16" ht="15.75" hidden="1">
      <c r="A170" s="229"/>
      <c r="B170" s="229"/>
      <c r="C170" s="229"/>
      <c r="D170" s="229"/>
      <c r="E170" s="229"/>
      <c r="F170" s="136"/>
      <c r="G170" s="136"/>
      <c r="H170" s="136"/>
      <c r="I170" s="262"/>
      <c r="J170" s="262"/>
      <c r="K170" s="136"/>
      <c r="L170" s="136"/>
      <c r="M170" s="263"/>
      <c r="N170" s="262"/>
      <c r="O170" s="136"/>
      <c r="P170" s="232">
        <f t="shared" ref="P170" si="8">+I170-M170</f>
        <v>0</v>
      </c>
    </row>
    <row r="171" spans="1:16">
      <c r="A171" s="229" t="s">
        <v>935</v>
      </c>
      <c r="B171" s="264">
        <f>+'TTA Pivot Table'!G$6</f>
        <v>0</v>
      </c>
      <c r="C171" s="264">
        <f>+'TTA Pivot Table'!G$8</f>
        <v>0</v>
      </c>
      <c r="D171" s="264">
        <f>+'TTA Pivot Table'!G$10</f>
        <v>0</v>
      </c>
      <c r="E171" s="265">
        <f>+'TTA Pivot Table'!G$12</f>
        <v>0</v>
      </c>
      <c r="F171" s="265">
        <f>+'TTA Pivot Table'!G$14</f>
        <v>0</v>
      </c>
      <c r="G171" s="264">
        <f>+'TTA Pivot Table'!G$16</f>
        <v>0</v>
      </c>
      <c r="H171" s="264">
        <f>+'TTA Pivot Table'!G$18</f>
        <v>0</v>
      </c>
      <c r="I171" s="265">
        <f>+'TTA Pivot Table'!G$20</f>
        <v>0</v>
      </c>
      <c r="J171" s="265">
        <f>+'TTA Pivot Table'!G$22</f>
        <v>0</v>
      </c>
      <c r="K171" s="264">
        <f>+'TTA Pivot Table'!G$24</f>
        <v>0</v>
      </c>
      <c r="L171" s="264">
        <f>+'TTA Pivot Table'!G$26</f>
        <v>0</v>
      </c>
      <c r="M171" s="266">
        <f>+'TTA Pivot Table'!G$28</f>
        <v>0</v>
      </c>
      <c r="N171" s="265">
        <f>+'TTA Pivot Table'!G$30</f>
        <v>0</v>
      </c>
      <c r="O171" s="136"/>
      <c r="P171" s="261">
        <f t="shared" ref="P171:P189" si="9">+M171-I171</f>
        <v>0</v>
      </c>
    </row>
    <row r="172" spans="1:16">
      <c r="A172" s="229" t="s">
        <v>936</v>
      </c>
      <c r="B172" s="264">
        <f>+'TTA Pivot Table'!G$38</f>
        <v>0</v>
      </c>
      <c r="C172" s="264">
        <f>+'TTA Pivot Table'!G$40</f>
        <v>0</v>
      </c>
      <c r="D172" s="264">
        <f>+'TTA Pivot Table'!G$42</f>
        <v>0</v>
      </c>
      <c r="E172" s="265">
        <f>+'TTA Pivot Table'!G$44</f>
        <v>0</v>
      </c>
      <c r="F172" s="265">
        <f>+'TTA Pivot Table'!G$46</f>
        <v>0</v>
      </c>
      <c r="G172" s="264">
        <f>+'TTA Pivot Table'!G$48</f>
        <v>0</v>
      </c>
      <c r="H172" s="264">
        <f>+'TTA Pivot Table'!G$50</f>
        <v>0</v>
      </c>
      <c r="I172" s="265">
        <f>+'TTA Pivot Table'!G$52</f>
        <v>0</v>
      </c>
      <c r="J172" s="265">
        <f>+'TTA Pivot Table'!G$54</f>
        <v>0</v>
      </c>
      <c r="K172" s="264">
        <f>+'TTA Pivot Table'!G$56</f>
        <v>0</v>
      </c>
      <c r="L172" s="264">
        <f>+'TTA Pivot Table'!G$58</f>
        <v>0</v>
      </c>
      <c r="M172" s="266">
        <f>+'TTA Pivot Table'!G$60</f>
        <v>0</v>
      </c>
      <c r="N172" s="265">
        <f>+'TTA Pivot Table'!G$62</f>
        <v>0</v>
      </c>
      <c r="O172" s="136"/>
      <c r="P172" s="261">
        <f t="shared" si="9"/>
        <v>0</v>
      </c>
    </row>
    <row r="173" spans="1:16">
      <c r="A173" s="229" t="s">
        <v>937</v>
      </c>
      <c r="B173" s="264">
        <f>+'TTA Pivot Table'!G$70</f>
        <v>0</v>
      </c>
      <c r="C173" s="264">
        <f>+'TTA Pivot Table'!G$72</f>
        <v>0</v>
      </c>
      <c r="D173" s="264">
        <f>+'TTA Pivot Table'!G$74</f>
        <v>0</v>
      </c>
      <c r="E173" s="265">
        <f>+'TTA Pivot Table'!G$76</f>
        <v>0</v>
      </c>
      <c r="F173" s="265">
        <f>+'TTA Pivot Table'!G$78</f>
        <v>0</v>
      </c>
      <c r="G173" s="264">
        <f>+'TTA Pivot Table'!G$80</f>
        <v>0</v>
      </c>
      <c r="H173" s="264">
        <f>+'TTA Pivot Table'!G$82</f>
        <v>0</v>
      </c>
      <c r="I173" s="265">
        <f>+'TTA Pivot Table'!G$84</f>
        <v>0</v>
      </c>
      <c r="J173" s="265">
        <f>+'TTA Pivot Table'!G$86</f>
        <v>0</v>
      </c>
      <c r="K173" s="264">
        <f>+'TTA Pivot Table'!G$88</f>
        <v>0</v>
      </c>
      <c r="L173" s="264">
        <f>+'TTA Pivot Table'!G$90</f>
        <v>0</v>
      </c>
      <c r="M173" s="266">
        <f>+'TTA Pivot Table'!G$92</f>
        <v>0</v>
      </c>
      <c r="N173" s="265">
        <f>+'TTA Pivot Table'!G$94</f>
        <v>0</v>
      </c>
      <c r="O173" s="136"/>
      <c r="P173" s="261">
        <f t="shared" si="9"/>
        <v>0</v>
      </c>
    </row>
    <row r="174" spans="1:16">
      <c r="A174" s="229" t="s">
        <v>938</v>
      </c>
      <c r="B174" s="264">
        <f>+'TTA Pivot Table'!G$102</f>
        <v>0</v>
      </c>
      <c r="C174" s="264">
        <f>+'TTA Pivot Table'!G$104</f>
        <v>0</v>
      </c>
      <c r="D174" s="264">
        <f>+'TTA Pivot Table'!G$106</f>
        <v>0</v>
      </c>
      <c r="E174" s="265">
        <f>+'TTA Pivot Table'!G$108</f>
        <v>0</v>
      </c>
      <c r="F174" s="265">
        <f>+'TTA Pivot Table'!G$110</f>
        <v>0</v>
      </c>
      <c r="G174" s="264">
        <f>+'TTA Pivot Table'!G$112</f>
        <v>0</v>
      </c>
      <c r="H174" s="264">
        <f>+'TTA Pivot Table'!G$114</f>
        <v>0</v>
      </c>
      <c r="I174" s="265">
        <f>+'TTA Pivot Table'!G$116</f>
        <v>0</v>
      </c>
      <c r="J174" s="265">
        <f>+'TTA Pivot Table'!G$118</f>
        <v>0</v>
      </c>
      <c r="K174" s="264">
        <f>+'TTA Pivot Table'!G$120</f>
        <v>0</v>
      </c>
      <c r="L174" s="264">
        <f>+'TTA Pivot Table'!G$122</f>
        <v>0</v>
      </c>
      <c r="M174" s="266">
        <f>+'TTA Pivot Table'!G$124</f>
        <v>0</v>
      </c>
      <c r="N174" s="265">
        <f>+'TTA Pivot Table'!G$126</f>
        <v>0</v>
      </c>
      <c r="O174" s="136"/>
      <c r="P174" s="261">
        <f t="shared" si="9"/>
        <v>0</v>
      </c>
    </row>
    <row r="175" spans="1:16">
      <c r="A175" s="229"/>
      <c r="B175" s="264"/>
      <c r="C175" s="264"/>
      <c r="D175" s="264"/>
      <c r="E175" s="265"/>
      <c r="F175" s="265"/>
      <c r="G175" s="264"/>
      <c r="H175" s="264"/>
      <c r="I175" s="265"/>
      <c r="J175" s="265"/>
      <c r="K175" s="264"/>
      <c r="L175" s="264"/>
      <c r="M175" s="266"/>
      <c r="N175" s="265"/>
      <c r="O175" s="136"/>
      <c r="P175" s="261"/>
    </row>
    <row r="176" spans="1:16">
      <c r="A176" s="229" t="s">
        <v>939</v>
      </c>
      <c r="B176" s="264">
        <f>+'TTA Pivot Table'!G$134</f>
        <v>4.9134285714285717</v>
      </c>
      <c r="C176" s="264">
        <f>+'TTA Pivot Table'!G$136</f>
        <v>6.8571428571428568</v>
      </c>
      <c r="D176" s="264">
        <f>+'TTA Pivot Table'!G$138</f>
        <v>0</v>
      </c>
      <c r="E176" s="265">
        <f>+'TTA Pivot Table'!G$140</f>
        <v>5.2373809523809527</v>
      </c>
      <c r="F176" s="265">
        <f>+'TTA Pivot Table'!G$142</f>
        <v>5.4046071044133477</v>
      </c>
      <c r="G176" s="264">
        <f>+'TTA Pivot Table'!G$144</f>
        <v>7.5032558139534897</v>
      </c>
      <c r="H176" s="264">
        <f>+'TTA Pivot Table'!G$146</f>
        <v>0</v>
      </c>
      <c r="I176" s="265">
        <f>+'TTA Pivot Table'!G$148</f>
        <v>5.5824236453201967</v>
      </c>
      <c r="J176" s="265">
        <f>+'TTA Pivot Table'!G$150</f>
        <v>3.9416081330868757</v>
      </c>
      <c r="K176" s="264">
        <f>+'TTA Pivot Table'!G$152</f>
        <v>4.437579908675799</v>
      </c>
      <c r="L176" s="264">
        <f>+'TTA Pivot Table'!G$154</f>
        <v>0</v>
      </c>
      <c r="M176" s="266">
        <f>+'TTA Pivot Table'!G$156</f>
        <v>4.0845263157894731</v>
      </c>
      <c r="N176" s="265">
        <f>+'TTA Pivot Table'!G$158</f>
        <v>0</v>
      </c>
      <c r="O176" s="136"/>
      <c r="P176" s="261">
        <f t="shared" si="9"/>
        <v>-1.4978973295307236</v>
      </c>
    </row>
    <row r="177" spans="1:17">
      <c r="A177" s="229" t="s">
        <v>940</v>
      </c>
      <c r="B177" s="264">
        <f>+'TTA Pivot Table'!G$166</f>
        <v>0</v>
      </c>
      <c r="C177" s="264">
        <f>+'TTA Pivot Table'!G$168</f>
        <v>0</v>
      </c>
      <c r="D177" s="264">
        <f>+'TTA Pivot Table'!G$170</f>
        <v>0</v>
      </c>
      <c r="E177" s="265">
        <f>+'TTA Pivot Table'!G$172</f>
        <v>0</v>
      </c>
      <c r="F177" s="265">
        <f>+'TTA Pivot Table'!G$174</f>
        <v>0</v>
      </c>
      <c r="G177" s="264">
        <f>+'TTA Pivot Table'!G$176</f>
        <v>0</v>
      </c>
      <c r="H177" s="264">
        <f>+'TTA Pivot Table'!G$178</f>
        <v>0</v>
      </c>
      <c r="I177" s="265">
        <f>+'TTA Pivot Table'!G$180</f>
        <v>0</v>
      </c>
      <c r="J177" s="265">
        <f>+'TTA Pivot Table'!G$182</f>
        <v>0</v>
      </c>
      <c r="K177" s="264">
        <f>+'TTA Pivot Table'!G$184</f>
        <v>0</v>
      </c>
      <c r="L177" s="264">
        <f>+'TTA Pivot Table'!G$186</f>
        <v>0</v>
      </c>
      <c r="M177" s="266">
        <f>+'TTA Pivot Table'!G$188</f>
        <v>0</v>
      </c>
      <c r="N177" s="265">
        <f>+'TTA Pivot Table'!G$190</f>
        <v>0</v>
      </c>
      <c r="O177" s="136"/>
      <c r="P177" s="261">
        <f t="shared" si="9"/>
        <v>0</v>
      </c>
    </row>
    <row r="178" spans="1:17">
      <c r="A178" s="229" t="s">
        <v>941</v>
      </c>
      <c r="B178" s="267">
        <f>+'TTA Pivot Table'!G$198</f>
        <v>4.3446666666666696</v>
      </c>
      <c r="C178" s="264">
        <f>+'TTA Pivot Table'!G$200</f>
        <v>5.6550000000000002</v>
      </c>
      <c r="D178" s="264">
        <f>+'TTA Pivot Table'!G$202</f>
        <v>0</v>
      </c>
      <c r="E178" s="265">
        <f>+'TTA Pivot Table'!G$204</f>
        <v>4.6722500000000027</v>
      </c>
      <c r="F178" s="265">
        <f>+'TTA Pivot Table'!G$206</f>
        <v>6.1738043478260911</v>
      </c>
      <c r="G178" s="264">
        <f>+'TTA Pivot Table'!G$208</f>
        <v>8.7836666666666705</v>
      </c>
      <c r="H178" s="264">
        <f>+'TTA Pivot Table'!G$210</f>
        <v>0</v>
      </c>
      <c r="I178" s="265">
        <f>+'TTA Pivot Table'!G$212</f>
        <v>6.474942307692312</v>
      </c>
      <c r="J178" s="265">
        <f>+'TTA Pivot Table'!G$214</f>
        <v>4.1453986013986004</v>
      </c>
      <c r="K178" s="264">
        <f>+'TTA Pivot Table'!G$216</f>
        <v>5.8792156862745104</v>
      </c>
      <c r="L178" s="264">
        <f>+'TTA Pivot Table'!G$218</f>
        <v>0</v>
      </c>
      <c r="M178" s="266">
        <f>+'TTA Pivot Table'!G$220</f>
        <v>4.6011958762886591</v>
      </c>
      <c r="N178" s="265">
        <f>+'TTA Pivot Table'!G$222</f>
        <v>0</v>
      </c>
      <c r="O178" s="136"/>
      <c r="P178" s="261">
        <f t="shared" si="9"/>
        <v>-1.8737464314036529</v>
      </c>
    </row>
    <row r="179" spans="1:17">
      <c r="A179" s="229" t="s">
        <v>942</v>
      </c>
      <c r="B179" s="264">
        <f>+'TTA Pivot Table'!G$230</f>
        <v>0</v>
      </c>
      <c r="C179" s="264">
        <f>+'TTA Pivot Table'!G$232</f>
        <v>0</v>
      </c>
      <c r="D179" s="264">
        <f>+'TTA Pivot Table'!G$234</f>
        <v>0</v>
      </c>
      <c r="E179" s="265">
        <f>+'TTA Pivot Table'!G$236</f>
        <v>0</v>
      </c>
      <c r="F179" s="265">
        <f>+'TTA Pivot Table'!G$238</f>
        <v>0</v>
      </c>
      <c r="G179" s="264">
        <f>+'TTA Pivot Table'!G$240</f>
        <v>0</v>
      </c>
      <c r="H179" s="264">
        <f>+'TTA Pivot Table'!G$242</f>
        <v>0</v>
      </c>
      <c r="I179" s="265">
        <f>+'TTA Pivot Table'!G$244</f>
        <v>0</v>
      </c>
      <c r="J179" s="265">
        <f>+'TTA Pivot Table'!G$246</f>
        <v>0</v>
      </c>
      <c r="K179" s="264">
        <f>+'TTA Pivot Table'!G$248</f>
        <v>0</v>
      </c>
      <c r="L179" s="264">
        <f>+'TTA Pivot Table'!G$250</f>
        <v>0</v>
      </c>
      <c r="M179" s="266">
        <f>+'TTA Pivot Table'!G$252</f>
        <v>0</v>
      </c>
      <c r="N179" s="265">
        <f>+'TTA Pivot Table'!G$254</f>
        <v>0</v>
      </c>
      <c r="O179" s="136"/>
      <c r="P179" s="261">
        <f t="shared" si="9"/>
        <v>0</v>
      </c>
    </row>
    <row r="180" spans="1:17">
      <c r="A180" s="229"/>
      <c r="B180" s="264"/>
      <c r="C180" s="264"/>
      <c r="D180" s="264"/>
      <c r="E180" s="265"/>
      <c r="F180" s="265"/>
      <c r="G180" s="264"/>
      <c r="H180" s="264"/>
      <c r="I180" s="265"/>
      <c r="J180" s="265"/>
      <c r="K180" s="264"/>
      <c r="L180" s="264"/>
      <c r="M180" s="266"/>
      <c r="N180" s="265"/>
      <c r="O180" s="136"/>
      <c r="P180" s="261"/>
    </row>
    <row r="181" spans="1:17">
      <c r="A181" s="229" t="s">
        <v>943</v>
      </c>
      <c r="B181" s="264">
        <f>+'TTA Pivot Table'!G$262</f>
        <v>0</v>
      </c>
      <c r="C181" s="264">
        <f>+'TTA Pivot Table'!G$264</f>
        <v>0</v>
      </c>
      <c r="D181" s="264">
        <f>+'TTA Pivot Table'!G$266</f>
        <v>0</v>
      </c>
      <c r="E181" s="265">
        <f>+'TTA Pivot Table'!G$268</f>
        <v>0</v>
      </c>
      <c r="F181" s="265">
        <f>+'TTA Pivot Table'!G$270</f>
        <v>0</v>
      </c>
      <c r="G181" s="264">
        <f>+'TTA Pivot Table'!G$272</f>
        <v>0</v>
      </c>
      <c r="H181" s="264">
        <f>+'TTA Pivot Table'!G$274</f>
        <v>0</v>
      </c>
      <c r="I181" s="265">
        <f>+'TTA Pivot Table'!G$276</f>
        <v>0</v>
      </c>
      <c r="J181" s="265">
        <f>+'TTA Pivot Table'!G$278</f>
        <v>0</v>
      </c>
      <c r="K181" s="264">
        <f>+'TTA Pivot Table'!G$280</f>
        <v>0</v>
      </c>
      <c r="L181" s="264">
        <f>+'TTA Pivot Table'!G$282</f>
        <v>0</v>
      </c>
      <c r="M181" s="266">
        <f>+'TTA Pivot Table'!G$284</f>
        <v>0</v>
      </c>
      <c r="N181" s="265">
        <f>+'TTA Pivot Table'!G$286</f>
        <v>0</v>
      </c>
      <c r="O181" s="136"/>
      <c r="P181" s="261">
        <f t="shared" si="9"/>
        <v>0</v>
      </c>
    </row>
    <row r="182" spans="1:17">
      <c r="A182" s="229" t="s">
        <v>944</v>
      </c>
      <c r="B182" s="264">
        <f>+'TTA Pivot Table'!G$294</f>
        <v>2</v>
      </c>
      <c r="C182" s="264">
        <f>+'TTA Pivot Table'!G$296</f>
        <v>0</v>
      </c>
      <c r="D182" s="264">
        <f>+'TTA Pivot Table'!G$298</f>
        <v>0</v>
      </c>
      <c r="E182" s="265">
        <f>+'TTA Pivot Table'!G$300</f>
        <v>2</v>
      </c>
      <c r="F182" s="265">
        <f>+'TTA Pivot Table'!G$302</f>
        <v>4.7024436090225556</v>
      </c>
      <c r="G182" s="264">
        <f>+'TTA Pivot Table'!G$304</f>
        <v>5.04</v>
      </c>
      <c r="H182" s="264">
        <f>+'TTA Pivot Table'!G$306</f>
        <v>5.3249999999999993</v>
      </c>
      <c r="I182" s="265">
        <f>+'TTA Pivot Table'!G$308</f>
        <v>4.7161643835616429</v>
      </c>
      <c r="J182" s="265">
        <f>+'TTA Pivot Table'!G$310</f>
        <v>3.3358333333333334</v>
      </c>
      <c r="K182" s="264">
        <f>+'TTA Pivot Table'!G$312</f>
        <v>3.3955932203389834</v>
      </c>
      <c r="L182" s="264">
        <f>+'TTA Pivot Table'!G$314</f>
        <v>4.4142857142857137</v>
      </c>
      <c r="M182" s="266">
        <f>+'TTA Pivot Table'!G$316</f>
        <v>3.3637472283813752</v>
      </c>
      <c r="N182" s="265">
        <f>+'TTA Pivot Table'!G$318</f>
        <v>1.8526315789473684</v>
      </c>
      <c r="O182" s="136"/>
      <c r="P182" s="261">
        <f t="shared" si="9"/>
        <v>-1.3524171551802677</v>
      </c>
    </row>
    <row r="183" spans="1:17">
      <c r="A183" s="229" t="s">
        <v>945</v>
      </c>
      <c r="B183" s="264">
        <f>+'TTA Pivot Table'!G$326</f>
        <v>0</v>
      </c>
      <c r="C183" s="264">
        <f>+'TTA Pivot Table'!G$328</f>
        <v>0</v>
      </c>
      <c r="D183" s="264">
        <f>+'TTA Pivot Table'!G$330</f>
        <v>0</v>
      </c>
      <c r="E183" s="265">
        <f>+'TTA Pivot Table'!G$332</f>
        <v>0</v>
      </c>
      <c r="F183" s="265">
        <f>+'TTA Pivot Table'!G$334</f>
        <v>0</v>
      </c>
      <c r="G183" s="264">
        <f>+'TTA Pivot Table'!G$336</f>
        <v>0</v>
      </c>
      <c r="H183" s="264">
        <f>+'TTA Pivot Table'!G$338</f>
        <v>0</v>
      </c>
      <c r="I183" s="265">
        <f>+'TTA Pivot Table'!G$340</f>
        <v>0</v>
      </c>
      <c r="J183" s="265">
        <f>+'TTA Pivot Table'!G$342</f>
        <v>0</v>
      </c>
      <c r="K183" s="264">
        <f>+'TTA Pivot Table'!G$344</f>
        <v>0</v>
      </c>
      <c r="L183" s="264">
        <f>+'TTA Pivot Table'!G$346</f>
        <v>0</v>
      </c>
      <c r="M183" s="266">
        <f>+'TTA Pivot Table'!G$348</f>
        <v>0</v>
      </c>
      <c r="N183" s="265">
        <f>+'TTA Pivot Table'!G$350</f>
        <v>0</v>
      </c>
      <c r="O183" s="136"/>
      <c r="P183" s="261">
        <f t="shared" si="9"/>
        <v>0</v>
      </c>
      <c r="Q183" s="251"/>
    </row>
    <row r="184" spans="1:17">
      <c r="A184" s="229" t="s">
        <v>946</v>
      </c>
      <c r="B184" s="264">
        <f>+'TTA Pivot Table'!G$358</f>
        <v>0</v>
      </c>
      <c r="C184" s="264">
        <f>+'TTA Pivot Table'!G$360</f>
        <v>0</v>
      </c>
      <c r="D184" s="264">
        <f>+'TTA Pivot Table'!G$362</f>
        <v>0</v>
      </c>
      <c r="E184" s="265">
        <f>+'TTA Pivot Table'!G$364</f>
        <v>0</v>
      </c>
      <c r="F184" s="265">
        <f>+'TTA Pivot Table'!G$366</f>
        <v>0</v>
      </c>
      <c r="G184" s="264">
        <f>+'TTA Pivot Table'!G$368</f>
        <v>0</v>
      </c>
      <c r="H184" s="264">
        <f>+'TTA Pivot Table'!G$370</f>
        <v>0</v>
      </c>
      <c r="I184" s="265">
        <f>+'TTA Pivot Table'!G$372</f>
        <v>0</v>
      </c>
      <c r="J184" s="265">
        <f>+'TTA Pivot Table'!G$374</f>
        <v>0</v>
      </c>
      <c r="K184" s="264">
        <f>+'TTA Pivot Table'!G$376</f>
        <v>0</v>
      </c>
      <c r="L184" s="264">
        <f>+'TTA Pivot Table'!G$378</f>
        <v>0</v>
      </c>
      <c r="M184" s="266">
        <f>+'TTA Pivot Table'!G$380</f>
        <v>0</v>
      </c>
      <c r="N184" s="265">
        <f>+'TTA Pivot Table'!G$382</f>
        <v>0</v>
      </c>
      <c r="O184" s="136"/>
      <c r="P184" s="261">
        <f t="shared" si="9"/>
        <v>0</v>
      </c>
    </row>
    <row r="185" spans="1:17">
      <c r="A185" s="229"/>
      <c r="B185" s="264"/>
      <c r="C185" s="264"/>
      <c r="D185" s="264"/>
      <c r="E185" s="265"/>
      <c r="F185" s="265"/>
      <c r="G185" s="264"/>
      <c r="H185" s="264"/>
      <c r="I185" s="265"/>
      <c r="J185" s="265"/>
      <c r="K185" s="264"/>
      <c r="L185" s="264"/>
      <c r="M185" s="266"/>
      <c r="N185" s="265"/>
      <c r="O185" s="136"/>
      <c r="P185" s="261"/>
    </row>
    <row r="186" spans="1:17">
      <c r="A186" s="229" t="s">
        <v>947</v>
      </c>
      <c r="B186" s="264">
        <f>+'TTA Pivot Table'!G$390</f>
        <v>0</v>
      </c>
      <c r="C186" s="264">
        <f>+'TTA Pivot Table'!G$392</f>
        <v>0</v>
      </c>
      <c r="D186" s="264">
        <f>+'TTA Pivot Table'!G$394</f>
        <v>0</v>
      </c>
      <c r="E186" s="265">
        <f>+'TTA Pivot Table'!G$396</f>
        <v>0</v>
      </c>
      <c r="F186" s="265">
        <f>+'TTA Pivot Table'!G$398</f>
        <v>0</v>
      </c>
      <c r="G186" s="264">
        <f>+'TTA Pivot Table'!G$400</f>
        <v>0</v>
      </c>
      <c r="H186" s="264">
        <f>+'TTA Pivot Table'!G$402</f>
        <v>0</v>
      </c>
      <c r="I186" s="265">
        <f>+'TTA Pivot Table'!G$404</f>
        <v>0</v>
      </c>
      <c r="J186" s="265">
        <f>+'TTA Pivot Table'!G$406</f>
        <v>0</v>
      </c>
      <c r="K186" s="264">
        <f>+'TTA Pivot Table'!G$408</f>
        <v>0</v>
      </c>
      <c r="L186" s="264">
        <f>+'TTA Pivot Table'!G$410</f>
        <v>0</v>
      </c>
      <c r="M186" s="266">
        <f>+'TTA Pivot Table'!G$412</f>
        <v>0</v>
      </c>
      <c r="N186" s="265">
        <f>+'TTA Pivot Table'!G$414</f>
        <v>0</v>
      </c>
      <c r="O186" s="136"/>
      <c r="P186" s="261">
        <f t="shared" si="9"/>
        <v>0</v>
      </c>
    </row>
    <row r="187" spans="1:17">
      <c r="A187" s="229" t="s">
        <v>948</v>
      </c>
      <c r="B187" s="264">
        <f>+'TTA Pivot Table'!G$422</f>
        <v>4.3</v>
      </c>
      <c r="C187" s="264">
        <f>+'TTA Pivot Table'!G$424</f>
        <v>4.9000000000000004</v>
      </c>
      <c r="D187" s="264">
        <f>+'TTA Pivot Table'!G$426</f>
        <v>0</v>
      </c>
      <c r="E187" s="265">
        <f>+'TTA Pivot Table'!G$428</f>
        <v>4.3533333333333326</v>
      </c>
      <c r="F187" s="265">
        <f>+'TTA Pivot Table'!G$430</f>
        <v>4.7</v>
      </c>
      <c r="G187" s="264">
        <f>+'TTA Pivot Table'!G$432</f>
        <v>4.7</v>
      </c>
      <c r="H187" s="264">
        <f>+'TTA Pivot Table'!G$434</f>
        <v>0</v>
      </c>
      <c r="I187" s="265">
        <f>+'TTA Pivot Table'!G$436</f>
        <v>4.7</v>
      </c>
      <c r="J187" s="265">
        <f>+'TTA Pivot Table'!G$438</f>
        <v>3.4249999999999998</v>
      </c>
      <c r="K187" s="264">
        <f>+'TTA Pivot Table'!G$440</f>
        <v>4.2174311926605501</v>
      </c>
      <c r="L187" s="264">
        <f>+'TTA Pivot Table'!G$442</f>
        <v>0</v>
      </c>
      <c r="M187" s="266">
        <f>+'TTA Pivot Table'!G$444</f>
        <v>3.7368231046931415</v>
      </c>
      <c r="N187" s="265">
        <f>+'TTA Pivot Table'!G$446</f>
        <v>4.4000000000000004</v>
      </c>
      <c r="O187" s="136"/>
      <c r="P187" s="261">
        <f t="shared" si="9"/>
        <v>-0.96317689530685868</v>
      </c>
    </row>
    <row r="188" spans="1:17">
      <c r="A188" s="229" t="s">
        <v>949</v>
      </c>
      <c r="B188" s="264">
        <f>+'TTA Pivot Table'!G$454</f>
        <v>4.333333333333333</v>
      </c>
      <c r="C188" s="264">
        <f>+'TTA Pivot Table'!G$456</f>
        <v>0</v>
      </c>
      <c r="D188" s="264">
        <f>+'TTA Pivot Table'!G$458</f>
        <v>0</v>
      </c>
      <c r="E188" s="265">
        <f>+'TTA Pivot Table'!G$460</f>
        <v>4.333333333333333</v>
      </c>
      <c r="F188" s="265">
        <f>+'TTA Pivot Table'!G$462</f>
        <v>4.2457052441229681</v>
      </c>
      <c r="G188" s="264">
        <f>+'TTA Pivot Table'!G$464</f>
        <v>5.0086206896551762</v>
      </c>
      <c r="H188" s="264">
        <f>+'TTA Pivot Table'!G$466</f>
        <v>0</v>
      </c>
      <c r="I188" s="265">
        <f>+'TTA Pivot Table'!G$468</f>
        <v>4.2651982378854649</v>
      </c>
      <c r="J188" s="265">
        <f>+'TTA Pivot Table'!G$470</f>
        <v>3.1577123050259948</v>
      </c>
      <c r="K188" s="264">
        <f>+'TTA Pivot Table'!G$472</f>
        <v>3.6880733944954165</v>
      </c>
      <c r="L188" s="264">
        <f>+'TTA Pivot Table'!G$474</f>
        <v>0</v>
      </c>
      <c r="M188" s="266">
        <f>+'TTA Pivot Table'!G$476</f>
        <v>3.241982507288629</v>
      </c>
      <c r="N188" s="265">
        <f>+'TTA Pivot Table'!G$478</f>
        <v>5.8</v>
      </c>
      <c r="O188" s="136"/>
      <c r="P188" s="261">
        <f t="shared" si="9"/>
        <v>-1.0232157305968359</v>
      </c>
    </row>
    <row r="189" spans="1:17">
      <c r="A189" s="238" t="s">
        <v>950</v>
      </c>
      <c r="B189" s="268">
        <f>+'TTA Pivot Table'!G$486</f>
        <v>4.3356435643564355</v>
      </c>
      <c r="C189" s="268">
        <f>+'TTA Pivot Table'!G$488</f>
        <v>0</v>
      </c>
      <c r="D189" s="268">
        <f>+'TTA Pivot Table'!G$490</f>
        <v>0</v>
      </c>
      <c r="E189" s="269">
        <f>+'TTA Pivot Table'!G$492</f>
        <v>4.3356435643564355</v>
      </c>
      <c r="F189" s="269">
        <f>+'TTA Pivot Table'!G$494</f>
        <v>5.5414944356120825</v>
      </c>
      <c r="G189" s="268">
        <f>+'TTA Pivot Table'!G$496</f>
        <v>18.033333333333335</v>
      </c>
      <c r="H189" s="268">
        <f>+'TTA Pivot Table'!G$498</f>
        <v>0</v>
      </c>
      <c r="I189" s="269">
        <f>+'TTA Pivot Table'!G$500</f>
        <v>5.6007911392405063</v>
      </c>
      <c r="J189" s="269">
        <f>+'TTA Pivot Table'!G$502</f>
        <v>3.8737254901960783</v>
      </c>
      <c r="K189" s="268">
        <f>+'TTA Pivot Table'!G$504</f>
        <v>3.9317073170731707</v>
      </c>
      <c r="L189" s="268">
        <f>+'TTA Pivot Table'!G$506</f>
        <v>0</v>
      </c>
      <c r="M189" s="270">
        <f>+'TTA Pivot Table'!G$508</f>
        <v>3.8817567567567566</v>
      </c>
      <c r="N189" s="269">
        <f>+'TTA Pivot Table'!G$510</f>
        <v>9.6823529411764717</v>
      </c>
      <c r="O189" s="136"/>
      <c r="P189" s="271">
        <f t="shared" si="9"/>
        <v>-1.7190343824837497</v>
      </c>
    </row>
    <row r="190" spans="1:17">
      <c r="A190" s="242" t="s">
        <v>951</v>
      </c>
      <c r="B190" s="242"/>
      <c r="C190" s="242"/>
      <c r="D190" s="242"/>
      <c r="E190" s="242"/>
      <c r="F190" s="243"/>
      <c r="G190" s="243"/>
      <c r="H190" s="243"/>
      <c r="I190" s="243"/>
      <c r="J190" s="243"/>
      <c r="K190" s="243"/>
      <c r="L190" s="243"/>
      <c r="M190" s="243"/>
      <c r="N190" s="243"/>
    </row>
    <row r="191" spans="1:17">
      <c r="A191" s="242"/>
      <c r="B191" s="273"/>
      <c r="C191" s="273"/>
      <c r="D191" s="273"/>
      <c r="E191" s="273"/>
      <c r="F191" s="273"/>
      <c r="G191" s="273"/>
      <c r="H191" s="273"/>
      <c r="I191" s="273"/>
      <c r="J191" s="273"/>
      <c r="K191" s="273"/>
      <c r="L191" s="273"/>
      <c r="M191" s="273"/>
      <c r="N191" s="273"/>
      <c r="O191" s="272"/>
    </row>
    <row r="192" spans="1:17">
      <c r="A192" s="242"/>
      <c r="B192" s="242"/>
      <c r="C192" s="242"/>
      <c r="D192" s="242"/>
      <c r="E192" s="242"/>
      <c r="F192" s="243"/>
      <c r="G192" s="243"/>
      <c r="H192" s="243"/>
      <c r="I192" s="243"/>
      <c r="J192" s="243"/>
      <c r="K192" s="243"/>
      <c r="L192" s="243"/>
      <c r="M192" s="243"/>
      <c r="N192" s="244" t="s">
        <v>1303</v>
      </c>
    </row>
    <row r="193" spans="1:16" ht="18">
      <c r="A193" s="205" t="s">
        <v>980</v>
      </c>
      <c r="B193" s="207"/>
      <c r="C193" s="207"/>
      <c r="D193" s="207"/>
      <c r="E193" s="207"/>
      <c r="F193" s="206"/>
      <c r="G193" s="206"/>
      <c r="H193" s="206"/>
      <c r="I193" s="207"/>
      <c r="J193" s="206"/>
      <c r="K193" s="206"/>
      <c r="L193" s="206"/>
      <c r="M193" s="207"/>
      <c r="N193" s="206"/>
      <c r="P193" s="255"/>
    </row>
    <row r="194" spans="1:16" ht="18">
      <c r="A194" s="205"/>
      <c r="B194" s="207"/>
      <c r="C194" s="207"/>
      <c r="D194" s="207"/>
      <c r="E194" s="207"/>
      <c r="F194" s="206"/>
      <c r="G194" s="206"/>
      <c r="H194" s="206"/>
      <c r="I194" s="207"/>
      <c r="J194" s="206"/>
      <c r="K194" s="206"/>
      <c r="L194" s="206"/>
      <c r="M194" s="207"/>
      <c r="N194" s="206"/>
      <c r="P194" s="255"/>
    </row>
    <row r="195" spans="1:16" ht="15.75">
      <c r="A195" s="208" t="s">
        <v>972</v>
      </c>
      <c r="B195" s="207"/>
      <c r="C195" s="207"/>
      <c r="D195" s="207"/>
      <c r="E195" s="207"/>
      <c r="F195" s="206"/>
      <c r="G195" s="206"/>
      <c r="H195" s="206"/>
      <c r="I195" s="207"/>
      <c r="J195" s="206"/>
      <c r="K195" s="206"/>
      <c r="L195" s="206"/>
      <c r="M195" s="207"/>
      <c r="N195" s="206"/>
      <c r="P195" s="255"/>
    </row>
    <row r="196" spans="1:16" ht="15.75">
      <c r="A196" s="208" t="s">
        <v>1197</v>
      </c>
      <c r="B196" s="207"/>
      <c r="C196" s="207"/>
      <c r="D196" s="207"/>
      <c r="E196" s="207"/>
      <c r="F196" s="206"/>
      <c r="G196" s="206"/>
      <c r="H196" s="206"/>
      <c r="I196" s="207"/>
      <c r="J196" s="206"/>
      <c r="K196" s="206"/>
      <c r="L196" s="206"/>
      <c r="M196" s="207"/>
      <c r="N196" s="206"/>
      <c r="P196" s="255"/>
    </row>
    <row r="197" spans="1:16" ht="18" customHeight="1">
      <c r="A197" s="209"/>
      <c r="B197" s="209"/>
      <c r="C197" s="209"/>
      <c r="D197" s="209"/>
      <c r="E197" s="209"/>
      <c r="F197" s="210"/>
      <c r="G197" s="211"/>
      <c r="H197" s="211"/>
      <c r="I197" s="212"/>
      <c r="J197" s="212"/>
      <c r="K197" s="212"/>
      <c r="L197" s="212"/>
      <c r="M197" s="212"/>
      <c r="N197" s="212"/>
      <c r="O197" s="213"/>
      <c r="P197" s="255"/>
    </row>
    <row r="198" spans="1:16" ht="18" customHeight="1">
      <c r="A198" s="84"/>
      <c r="B198" s="214" t="s">
        <v>925</v>
      </c>
      <c r="C198" s="215"/>
      <c r="D198" s="215"/>
      <c r="E198" s="215"/>
      <c r="F198" s="215"/>
      <c r="G198" s="215"/>
      <c r="H198" s="215"/>
      <c r="I198" s="216"/>
      <c r="J198" s="217" t="s">
        <v>10</v>
      </c>
      <c r="K198" s="218"/>
      <c r="L198" s="218"/>
      <c r="M198" s="219"/>
      <c r="N198" s="653" t="s">
        <v>926</v>
      </c>
      <c r="O198" s="232"/>
      <c r="P198" s="255"/>
    </row>
    <row r="199" spans="1:16" ht="39.75" customHeight="1">
      <c r="A199" s="220"/>
      <c r="B199" s="215" t="s">
        <v>927</v>
      </c>
      <c r="C199" s="215"/>
      <c r="D199" s="215"/>
      <c r="E199" s="221"/>
      <c r="F199" s="222" t="s">
        <v>928</v>
      </c>
      <c r="G199" s="215"/>
      <c r="H199" s="215"/>
      <c r="I199" s="216"/>
      <c r="J199" s="223" t="s">
        <v>929</v>
      </c>
      <c r="K199" s="215"/>
      <c r="L199" s="215"/>
      <c r="M199" s="216"/>
      <c r="N199" s="654"/>
      <c r="O199" s="232"/>
      <c r="P199" s="255"/>
    </row>
    <row r="200" spans="1:16" ht="26.25" customHeight="1">
      <c r="A200" s="209"/>
      <c r="B200" s="224" t="s">
        <v>930</v>
      </c>
      <c r="C200" s="224" t="s">
        <v>931</v>
      </c>
      <c r="D200" s="224" t="s">
        <v>932</v>
      </c>
      <c r="E200" s="225" t="s">
        <v>933</v>
      </c>
      <c r="F200" s="225" t="s">
        <v>930</v>
      </c>
      <c r="G200" s="224" t="s">
        <v>931</v>
      </c>
      <c r="H200" s="224" t="s">
        <v>932</v>
      </c>
      <c r="I200" s="225" t="s">
        <v>933</v>
      </c>
      <c r="J200" s="226" t="s">
        <v>930</v>
      </c>
      <c r="K200" s="227" t="s">
        <v>931</v>
      </c>
      <c r="L200" s="228" t="s">
        <v>932</v>
      </c>
      <c r="M200" s="226" t="s">
        <v>933</v>
      </c>
      <c r="N200" s="655"/>
      <c r="O200" s="232"/>
      <c r="P200" s="255" t="s">
        <v>973</v>
      </c>
    </row>
    <row r="201" spans="1:16" hidden="1">
      <c r="A201" s="229" t="s">
        <v>934</v>
      </c>
      <c r="B201" s="229"/>
      <c r="C201" s="229"/>
      <c r="D201" s="229"/>
      <c r="E201" s="229"/>
      <c r="F201" s="274">
        <f>'TTA Pivot Table'!H$230</f>
        <v>0</v>
      </c>
      <c r="G201" s="274">
        <f>'TTA Pivot Table'!H$231</f>
        <v>0</v>
      </c>
      <c r="H201" s="274">
        <f>'TTA Pivot Table'!H$232</f>
        <v>0</v>
      </c>
      <c r="I201" s="275">
        <f>'TTA Pivot Table'!H$233</f>
        <v>0</v>
      </c>
      <c r="J201" s="275">
        <f>'TTA Pivot Table'!H$234</f>
        <v>0</v>
      </c>
      <c r="K201" s="274">
        <f>'TTA Pivot Table'!H$235</f>
        <v>0</v>
      </c>
      <c r="L201" s="274">
        <f>'TTA Pivot Table'!H$236</f>
        <v>0</v>
      </c>
      <c r="M201" s="276">
        <f>'TTA Pivot Table'!H$237</f>
        <v>0</v>
      </c>
      <c r="N201" s="275">
        <f>'TTA Pivot Table'!H$238</f>
        <v>0</v>
      </c>
      <c r="O201" s="136"/>
      <c r="P201" s="261">
        <f>+M201-I201</f>
        <v>0</v>
      </c>
    </row>
    <row r="202" spans="1:16" ht="15.75" hidden="1">
      <c r="A202" s="229"/>
      <c r="B202" s="229"/>
      <c r="C202" s="229"/>
      <c r="D202" s="229"/>
      <c r="E202" s="229"/>
      <c r="F202" s="136"/>
      <c r="G202" s="136"/>
      <c r="H202" s="136"/>
      <c r="I202" s="262"/>
      <c r="J202" s="262"/>
      <c r="K202" s="136"/>
      <c r="L202" s="136"/>
      <c r="M202" s="263"/>
      <c r="N202" s="262"/>
      <c r="O202" s="136"/>
      <c r="P202" s="232">
        <f t="shared" ref="P202" si="10">+I202-M202</f>
        <v>0</v>
      </c>
    </row>
    <row r="203" spans="1:16">
      <c r="A203" s="229" t="s">
        <v>935</v>
      </c>
      <c r="B203" s="264">
        <f>+'TTA Pivot Table'!H$6</f>
        <v>0</v>
      </c>
      <c r="C203" s="264">
        <f>+'TTA Pivot Table'!H$8</f>
        <v>0</v>
      </c>
      <c r="D203" s="264">
        <f>+'TTA Pivot Table'!H$10</f>
        <v>0</v>
      </c>
      <c r="E203" s="265">
        <f>+'TTA Pivot Table'!H$12</f>
        <v>0</v>
      </c>
      <c r="F203" s="265">
        <f>+'TTA Pivot Table'!H$14</f>
        <v>0</v>
      </c>
      <c r="G203" s="264">
        <f>+'TTA Pivot Table'!H$16</f>
        <v>0</v>
      </c>
      <c r="H203" s="264">
        <f>+'TTA Pivot Table'!H$18</f>
        <v>0</v>
      </c>
      <c r="I203" s="265">
        <f>+'TTA Pivot Table'!H$20</f>
        <v>0</v>
      </c>
      <c r="J203" s="265">
        <f>+'TTA Pivot Table'!H$22</f>
        <v>0</v>
      </c>
      <c r="K203" s="264">
        <f>+'TTA Pivot Table'!H$24</f>
        <v>0</v>
      </c>
      <c r="L203" s="264">
        <f>+'TTA Pivot Table'!H$26</f>
        <v>0</v>
      </c>
      <c r="M203" s="266">
        <f>+'TTA Pivot Table'!H$28</f>
        <v>0</v>
      </c>
      <c r="N203" s="265">
        <f>+'TTA Pivot Table'!H$30</f>
        <v>0</v>
      </c>
      <c r="O203" s="136"/>
      <c r="P203" s="261">
        <f t="shared" ref="P203:P221" si="11">+M203-I203</f>
        <v>0</v>
      </c>
    </row>
    <row r="204" spans="1:16">
      <c r="A204" s="229" t="s">
        <v>936</v>
      </c>
      <c r="B204" s="264">
        <f>+'TTA Pivot Table'!H$38</f>
        <v>4.3838028169014045</v>
      </c>
      <c r="C204" s="264">
        <f>+'TTA Pivot Table'!H$40</f>
        <v>7.8333333333333304</v>
      </c>
      <c r="D204" s="264">
        <f>+'TTA Pivot Table'!H$42</f>
        <v>0</v>
      </c>
      <c r="E204" s="265">
        <f>+'TTA Pivot Table'!H$44</f>
        <v>4.4317129629629584</v>
      </c>
      <c r="F204" s="265">
        <f>+'TTA Pivot Table'!H$46</f>
        <v>5.9872262773722627</v>
      </c>
      <c r="G204" s="264">
        <f>+'TTA Pivot Table'!H$48</f>
        <v>13.889999999999985</v>
      </c>
      <c r="H204" s="264">
        <f>+'TTA Pivot Table'!H$50</f>
        <v>0</v>
      </c>
      <c r="I204" s="265">
        <f>+'TTA Pivot Table'!H$52</f>
        <v>6.3320244328097735</v>
      </c>
      <c r="J204" s="265">
        <f>+'TTA Pivot Table'!H$54</f>
        <v>3.4760416666666698</v>
      </c>
      <c r="K204" s="264">
        <f>+'TTA Pivot Table'!H$56</f>
        <v>5.441570881226057</v>
      </c>
      <c r="L204" s="264">
        <f>+'TTA Pivot Table'!H$58</f>
        <v>0</v>
      </c>
      <c r="M204" s="266">
        <f>+'TTA Pivot Table'!H$60</f>
        <v>3.8961916461916499</v>
      </c>
      <c r="N204" s="265">
        <f>+'TTA Pivot Table'!H$62</f>
        <v>2.6904761904761898</v>
      </c>
      <c r="O204" s="136"/>
      <c r="P204" s="261">
        <f t="shared" si="11"/>
        <v>-2.4358327866181235</v>
      </c>
    </row>
    <row r="205" spans="1:16">
      <c r="A205" s="229" t="s">
        <v>937</v>
      </c>
      <c r="B205" s="264">
        <f>+'TTA Pivot Table'!H$70</f>
        <v>0</v>
      </c>
      <c r="C205" s="264">
        <f>+'TTA Pivot Table'!H$72</f>
        <v>0</v>
      </c>
      <c r="D205" s="264">
        <f>+'TTA Pivot Table'!H$74</f>
        <v>0</v>
      </c>
      <c r="E205" s="265">
        <f>+'TTA Pivot Table'!H$76</f>
        <v>0</v>
      </c>
      <c r="F205" s="265">
        <f>+'TTA Pivot Table'!H$78</f>
        <v>0</v>
      </c>
      <c r="G205" s="264">
        <f>+'TTA Pivot Table'!H$80</f>
        <v>0</v>
      </c>
      <c r="H205" s="264">
        <f>+'TTA Pivot Table'!H$82</f>
        <v>0</v>
      </c>
      <c r="I205" s="265">
        <f>+'TTA Pivot Table'!H$84</f>
        <v>0</v>
      </c>
      <c r="J205" s="265">
        <f>+'TTA Pivot Table'!H$86</f>
        <v>0</v>
      </c>
      <c r="K205" s="264">
        <f>+'TTA Pivot Table'!H$88</f>
        <v>0</v>
      </c>
      <c r="L205" s="264">
        <f>+'TTA Pivot Table'!H$90</f>
        <v>0</v>
      </c>
      <c r="M205" s="266">
        <f>+'TTA Pivot Table'!H$92</f>
        <v>0</v>
      </c>
      <c r="N205" s="265">
        <f>+'TTA Pivot Table'!H$94</f>
        <v>0</v>
      </c>
      <c r="O205" s="136"/>
      <c r="P205" s="261">
        <f t="shared" si="11"/>
        <v>0</v>
      </c>
    </row>
    <row r="206" spans="1:16">
      <c r="A206" s="229" t="s">
        <v>938</v>
      </c>
      <c r="B206" s="264">
        <f>+'TTA Pivot Table'!H$102</f>
        <v>0</v>
      </c>
      <c r="C206" s="264">
        <f>+'TTA Pivot Table'!H$104</f>
        <v>0</v>
      </c>
      <c r="D206" s="264">
        <f>+'TTA Pivot Table'!H$106</f>
        <v>0</v>
      </c>
      <c r="E206" s="265">
        <f>+'TTA Pivot Table'!H$108</f>
        <v>0</v>
      </c>
      <c r="F206" s="265">
        <f>+'TTA Pivot Table'!H$110</f>
        <v>0</v>
      </c>
      <c r="G206" s="264">
        <f>+'TTA Pivot Table'!H$112</f>
        <v>0</v>
      </c>
      <c r="H206" s="264">
        <f>+'TTA Pivot Table'!H$114</f>
        <v>0</v>
      </c>
      <c r="I206" s="265">
        <f>+'TTA Pivot Table'!H$116</f>
        <v>0</v>
      </c>
      <c r="J206" s="265">
        <f>+'TTA Pivot Table'!H$118</f>
        <v>0</v>
      </c>
      <c r="K206" s="264">
        <f>+'TTA Pivot Table'!H$120</f>
        <v>0</v>
      </c>
      <c r="L206" s="264">
        <f>+'TTA Pivot Table'!H$122</f>
        <v>0</v>
      </c>
      <c r="M206" s="266">
        <f>+'TTA Pivot Table'!H$124</f>
        <v>0</v>
      </c>
      <c r="N206" s="265">
        <f>+'TTA Pivot Table'!H$126</f>
        <v>0</v>
      </c>
      <c r="O206" s="136"/>
      <c r="P206" s="261">
        <f t="shared" si="11"/>
        <v>0</v>
      </c>
    </row>
    <row r="207" spans="1:16">
      <c r="A207" s="229"/>
      <c r="B207" s="264"/>
      <c r="C207" s="264"/>
      <c r="D207" s="264"/>
      <c r="E207" s="265"/>
      <c r="F207" s="265"/>
      <c r="G207" s="264"/>
      <c r="H207" s="264"/>
      <c r="I207" s="265"/>
      <c r="J207" s="265"/>
      <c r="K207" s="264"/>
      <c r="L207" s="264"/>
      <c r="M207" s="266"/>
      <c r="N207" s="265"/>
      <c r="O207" s="136"/>
      <c r="P207" s="261"/>
    </row>
    <row r="208" spans="1:16">
      <c r="A208" s="229" t="s">
        <v>939</v>
      </c>
      <c r="B208" s="264">
        <f>+'TTA Pivot Table'!H$134</f>
        <v>4.7520634920634919</v>
      </c>
      <c r="C208" s="264">
        <f>+'TTA Pivot Table'!H$136</f>
        <v>4.4536363636363641</v>
      </c>
      <c r="D208" s="264">
        <f>+'TTA Pivot Table'!H$138</f>
        <v>0</v>
      </c>
      <c r="E208" s="265">
        <f>+'TTA Pivot Table'!H$140</f>
        <v>4.7077027027027025</v>
      </c>
      <c r="F208" s="265">
        <f>+'TTA Pivot Table'!H$142</f>
        <v>5.7570338248048571</v>
      </c>
      <c r="G208" s="264">
        <f>+'TTA Pivot Table'!H$144</f>
        <v>7.2899363057324829</v>
      </c>
      <c r="H208" s="264">
        <f>+'TTA Pivot Table'!H$146</f>
        <v>0</v>
      </c>
      <c r="I208" s="265">
        <f>+'TTA Pivot Table'!H$148</f>
        <v>5.9407480916030533</v>
      </c>
      <c r="J208" s="265">
        <f>+'TTA Pivot Table'!H$150</f>
        <v>4.1325770308123255</v>
      </c>
      <c r="K208" s="264">
        <f>+'TTA Pivot Table'!H$152</f>
        <v>4.5474873096446702</v>
      </c>
      <c r="L208" s="264">
        <f>+'TTA Pivot Table'!H$154</f>
        <v>0</v>
      </c>
      <c r="M208" s="266">
        <f>+'TTA Pivot Table'!H$156</f>
        <v>4.2801173285198555</v>
      </c>
      <c r="N208" s="265">
        <f>+'TTA Pivot Table'!H$158</f>
        <v>0</v>
      </c>
      <c r="O208" s="136"/>
      <c r="P208" s="261">
        <f t="shared" si="11"/>
        <v>-1.6606307630831978</v>
      </c>
    </row>
    <row r="209" spans="1:17">
      <c r="A209" s="229" t="s">
        <v>940</v>
      </c>
      <c r="B209" s="264">
        <f>+'TTA Pivot Table'!H$166</f>
        <v>0</v>
      </c>
      <c r="C209" s="264">
        <f>+'TTA Pivot Table'!H$168</f>
        <v>0</v>
      </c>
      <c r="D209" s="264">
        <f>+'TTA Pivot Table'!H$170</f>
        <v>0</v>
      </c>
      <c r="E209" s="265">
        <f>+'TTA Pivot Table'!H$172</f>
        <v>0</v>
      </c>
      <c r="F209" s="265">
        <f>+'TTA Pivot Table'!H$174</f>
        <v>0</v>
      </c>
      <c r="G209" s="264">
        <f>+'TTA Pivot Table'!H$176</f>
        <v>0</v>
      </c>
      <c r="H209" s="264">
        <f>+'TTA Pivot Table'!H$178</f>
        <v>0</v>
      </c>
      <c r="I209" s="265">
        <f>+'TTA Pivot Table'!H$180</f>
        <v>0</v>
      </c>
      <c r="J209" s="265">
        <f>+'TTA Pivot Table'!H$182</f>
        <v>0</v>
      </c>
      <c r="K209" s="264">
        <f>+'TTA Pivot Table'!H$184</f>
        <v>0</v>
      </c>
      <c r="L209" s="264">
        <f>+'TTA Pivot Table'!H$186</f>
        <v>0</v>
      </c>
      <c r="M209" s="266">
        <f>+'TTA Pivot Table'!H$188</f>
        <v>0</v>
      </c>
      <c r="N209" s="265">
        <f>+'TTA Pivot Table'!H$190</f>
        <v>0</v>
      </c>
      <c r="O209" s="136"/>
      <c r="P209" s="261">
        <f t="shared" si="11"/>
        <v>0</v>
      </c>
    </row>
    <row r="210" spans="1:17">
      <c r="A210" s="229" t="s">
        <v>941</v>
      </c>
      <c r="B210" s="267">
        <f>+'TTA Pivot Table'!H$198</f>
        <v>4.2130999999999998</v>
      </c>
      <c r="C210" s="264">
        <f>+'TTA Pivot Table'!H$200</f>
        <v>5.0054999999999996</v>
      </c>
      <c r="D210" s="264">
        <f>+'TTA Pivot Table'!H$202</f>
        <v>0</v>
      </c>
      <c r="E210" s="265">
        <f>+'TTA Pivot Table'!H$204</f>
        <v>4.2756578947368418</v>
      </c>
      <c r="F210" s="265">
        <f>+'TTA Pivot Table'!H$206</f>
        <v>5.33341666666667</v>
      </c>
      <c r="G210" s="264">
        <f>+'TTA Pivot Table'!H$208</f>
        <v>6.9652857142857103</v>
      </c>
      <c r="H210" s="264">
        <f>+'TTA Pivot Table'!H$210</f>
        <v>0</v>
      </c>
      <c r="I210" s="265">
        <f>+'TTA Pivot Table'!H$212</f>
        <v>5.5039104477611964</v>
      </c>
      <c r="J210" s="265">
        <f>+'TTA Pivot Table'!H$214</f>
        <v>3.4344018691588802</v>
      </c>
      <c r="K210" s="264">
        <f>+'TTA Pivot Table'!H$216</f>
        <v>4.41429411764706</v>
      </c>
      <c r="L210" s="264">
        <f>+'TTA Pivot Table'!H$218</f>
        <v>0</v>
      </c>
      <c r="M210" s="266">
        <f>+'TTA Pivot Table'!H$220</f>
        <v>3.7129665551839479</v>
      </c>
      <c r="N210" s="265">
        <f>+'TTA Pivot Table'!H$222</f>
        <v>0</v>
      </c>
      <c r="O210" s="136"/>
      <c r="P210" s="261">
        <f t="shared" si="11"/>
        <v>-1.7909438925772485</v>
      </c>
    </row>
    <row r="211" spans="1:17">
      <c r="A211" s="229" t="s">
        <v>942</v>
      </c>
      <c r="B211" s="264">
        <f>+'TTA Pivot Table'!H$230</f>
        <v>0</v>
      </c>
      <c r="C211" s="264">
        <f>+'TTA Pivot Table'!H$232</f>
        <v>0</v>
      </c>
      <c r="D211" s="264">
        <f>+'TTA Pivot Table'!H$234</f>
        <v>0</v>
      </c>
      <c r="E211" s="265">
        <f>+'TTA Pivot Table'!H$236</f>
        <v>0</v>
      </c>
      <c r="F211" s="265">
        <f>+'TTA Pivot Table'!H$238</f>
        <v>0</v>
      </c>
      <c r="G211" s="264">
        <f>+'TTA Pivot Table'!H$240</f>
        <v>0</v>
      </c>
      <c r="H211" s="264">
        <f>+'TTA Pivot Table'!H$242</f>
        <v>0</v>
      </c>
      <c r="I211" s="265">
        <f>+'TTA Pivot Table'!H$244</f>
        <v>0</v>
      </c>
      <c r="J211" s="265">
        <f>+'TTA Pivot Table'!H$246</f>
        <v>0</v>
      </c>
      <c r="K211" s="264">
        <f>+'TTA Pivot Table'!H$248</f>
        <v>0</v>
      </c>
      <c r="L211" s="264">
        <f>+'TTA Pivot Table'!H$250</f>
        <v>0</v>
      </c>
      <c r="M211" s="266">
        <f>+'TTA Pivot Table'!H$252</f>
        <v>0</v>
      </c>
      <c r="N211" s="265">
        <f>+'TTA Pivot Table'!H$254</f>
        <v>0</v>
      </c>
      <c r="O211" s="136"/>
      <c r="P211" s="261">
        <f t="shared" si="11"/>
        <v>0</v>
      </c>
    </row>
    <row r="212" spans="1:17">
      <c r="A212" s="229"/>
      <c r="B212" s="264"/>
      <c r="C212" s="264"/>
      <c r="D212" s="264"/>
      <c r="E212" s="265"/>
      <c r="F212" s="265"/>
      <c r="G212" s="264"/>
      <c r="H212" s="264"/>
      <c r="I212" s="265"/>
      <c r="J212" s="265"/>
      <c r="K212" s="264"/>
      <c r="L212" s="264"/>
      <c r="M212" s="266"/>
      <c r="N212" s="265"/>
      <c r="O212" s="136"/>
      <c r="P212" s="261"/>
    </row>
    <row r="213" spans="1:17">
      <c r="A213" s="229" t="s">
        <v>943</v>
      </c>
      <c r="B213" s="264">
        <f>+'TTA Pivot Table'!H$262</f>
        <v>0</v>
      </c>
      <c r="C213" s="264">
        <f>+'TTA Pivot Table'!H$264</f>
        <v>0</v>
      </c>
      <c r="D213" s="264">
        <f>+'TTA Pivot Table'!H$266</f>
        <v>0</v>
      </c>
      <c r="E213" s="265">
        <f>+'TTA Pivot Table'!H$268</f>
        <v>0</v>
      </c>
      <c r="F213" s="265">
        <f>+'TTA Pivot Table'!H$270</f>
        <v>0</v>
      </c>
      <c r="G213" s="264">
        <f>+'TTA Pivot Table'!H$272</f>
        <v>0</v>
      </c>
      <c r="H213" s="264">
        <f>+'TTA Pivot Table'!H$274</f>
        <v>0</v>
      </c>
      <c r="I213" s="265">
        <f>+'TTA Pivot Table'!H$276</f>
        <v>0</v>
      </c>
      <c r="J213" s="265">
        <f>+'TTA Pivot Table'!H$278</f>
        <v>0</v>
      </c>
      <c r="K213" s="264">
        <f>+'TTA Pivot Table'!H$280</f>
        <v>0</v>
      </c>
      <c r="L213" s="264">
        <f>+'TTA Pivot Table'!H$282</f>
        <v>0</v>
      </c>
      <c r="M213" s="266">
        <f>+'TTA Pivot Table'!H$284</f>
        <v>0</v>
      </c>
      <c r="N213" s="265">
        <f>+'TTA Pivot Table'!H$286</f>
        <v>0</v>
      </c>
      <c r="O213" s="136"/>
      <c r="P213" s="261">
        <f t="shared" si="11"/>
        <v>0</v>
      </c>
    </row>
    <row r="214" spans="1:17">
      <c r="A214" s="229" t="s">
        <v>944</v>
      </c>
      <c r="B214" s="264">
        <f>+'TTA Pivot Table'!H$294</f>
        <v>4.166666666666667</v>
      </c>
      <c r="C214" s="264">
        <f>+'TTA Pivot Table'!H$296</f>
        <v>0</v>
      </c>
      <c r="D214" s="264">
        <f>+'TTA Pivot Table'!H$298</f>
        <v>0</v>
      </c>
      <c r="E214" s="265">
        <f>+'TTA Pivot Table'!H$300</f>
        <v>4.166666666666667</v>
      </c>
      <c r="F214" s="265">
        <f>+'TTA Pivot Table'!H$302</f>
        <v>4.5219963031423296</v>
      </c>
      <c r="G214" s="264">
        <f>+'TTA Pivot Table'!H$304</f>
        <v>0</v>
      </c>
      <c r="H214" s="264">
        <f>+'TTA Pivot Table'!H$306</f>
        <v>6.2750000000000004</v>
      </c>
      <c r="I214" s="265">
        <f>+'TTA Pivot Table'!H$308</f>
        <v>4.5348623853211008</v>
      </c>
      <c r="J214" s="265">
        <f>+'TTA Pivot Table'!H$310</f>
        <v>3.4536312849162014</v>
      </c>
      <c r="K214" s="264">
        <f>+'TTA Pivot Table'!H$312</f>
        <v>4.2967741935483881</v>
      </c>
      <c r="L214" s="264">
        <f>+'TTA Pivot Table'!H$314</f>
        <v>4.5</v>
      </c>
      <c r="M214" s="266">
        <f>+'TTA Pivot Table'!H$316</f>
        <v>3.5802850356294535</v>
      </c>
      <c r="N214" s="265">
        <f>+'TTA Pivot Table'!H$318</f>
        <v>3.6</v>
      </c>
      <c r="O214" s="136"/>
      <c r="P214" s="261">
        <f t="shared" si="11"/>
        <v>-0.9545773496916472</v>
      </c>
    </row>
    <row r="215" spans="1:17">
      <c r="A215" s="229" t="s">
        <v>945</v>
      </c>
      <c r="B215" s="264">
        <f>+'TTA Pivot Table'!H$326</f>
        <v>0</v>
      </c>
      <c r="C215" s="264">
        <f>+'TTA Pivot Table'!H$328</f>
        <v>0</v>
      </c>
      <c r="D215" s="264">
        <f>+'TTA Pivot Table'!H$330</f>
        <v>0</v>
      </c>
      <c r="E215" s="265">
        <f>+'TTA Pivot Table'!H$332</f>
        <v>0</v>
      </c>
      <c r="F215" s="265">
        <f>+'TTA Pivot Table'!H$334</f>
        <v>0</v>
      </c>
      <c r="G215" s="264">
        <f>+'TTA Pivot Table'!H$336</f>
        <v>0</v>
      </c>
      <c r="H215" s="264">
        <f>+'TTA Pivot Table'!H$338</f>
        <v>0</v>
      </c>
      <c r="I215" s="265">
        <f>+'TTA Pivot Table'!H$340</f>
        <v>0</v>
      </c>
      <c r="J215" s="265">
        <f>+'TTA Pivot Table'!H$342</f>
        <v>0</v>
      </c>
      <c r="K215" s="264">
        <f>+'TTA Pivot Table'!H$344</f>
        <v>0</v>
      </c>
      <c r="L215" s="264">
        <f>+'TTA Pivot Table'!H$346</f>
        <v>0</v>
      </c>
      <c r="M215" s="266">
        <f>+'TTA Pivot Table'!H$348</f>
        <v>0</v>
      </c>
      <c r="N215" s="265">
        <f>+'TTA Pivot Table'!H$350</f>
        <v>0</v>
      </c>
      <c r="O215" s="140"/>
      <c r="P215" s="271">
        <f t="shared" si="11"/>
        <v>0</v>
      </c>
      <c r="Q215" s="277"/>
    </row>
    <row r="216" spans="1:17">
      <c r="A216" s="229" t="s">
        <v>946</v>
      </c>
      <c r="B216" s="264">
        <f>+'TTA Pivot Table'!H$358</f>
        <v>0</v>
      </c>
      <c r="C216" s="264">
        <f>+'TTA Pivot Table'!H$360</f>
        <v>0</v>
      </c>
      <c r="D216" s="264">
        <f>+'TTA Pivot Table'!H$362</f>
        <v>0</v>
      </c>
      <c r="E216" s="265">
        <f>+'TTA Pivot Table'!H$364</f>
        <v>0</v>
      </c>
      <c r="F216" s="265">
        <f>+'TTA Pivot Table'!H$366</f>
        <v>0</v>
      </c>
      <c r="G216" s="264">
        <f>+'TTA Pivot Table'!H$368</f>
        <v>0</v>
      </c>
      <c r="H216" s="264">
        <f>+'TTA Pivot Table'!H$370</f>
        <v>0</v>
      </c>
      <c r="I216" s="265">
        <f>+'TTA Pivot Table'!H$372</f>
        <v>0</v>
      </c>
      <c r="J216" s="265">
        <f>+'TTA Pivot Table'!H$374</f>
        <v>0</v>
      </c>
      <c r="K216" s="264">
        <f>+'TTA Pivot Table'!H$376</f>
        <v>0</v>
      </c>
      <c r="L216" s="264">
        <f>+'TTA Pivot Table'!H$378</f>
        <v>0</v>
      </c>
      <c r="M216" s="266">
        <f>+'TTA Pivot Table'!H$380</f>
        <v>0</v>
      </c>
      <c r="N216" s="265">
        <f>+'TTA Pivot Table'!H$382</f>
        <v>0</v>
      </c>
      <c r="O216" s="136"/>
      <c r="P216" s="261">
        <f t="shared" si="11"/>
        <v>0</v>
      </c>
    </row>
    <row r="217" spans="1:17">
      <c r="A217" s="229"/>
      <c r="B217" s="264"/>
      <c r="C217" s="264"/>
      <c r="D217" s="264"/>
      <c r="E217" s="265"/>
      <c r="F217" s="265"/>
      <c r="G217" s="264"/>
      <c r="H217" s="264"/>
      <c r="I217" s="265"/>
      <c r="J217" s="265"/>
      <c r="K217" s="264"/>
      <c r="L217" s="264"/>
      <c r="M217" s="266"/>
      <c r="N217" s="265"/>
      <c r="O217" s="136"/>
      <c r="P217" s="261"/>
    </row>
    <row r="218" spans="1:17">
      <c r="A218" s="229" t="s">
        <v>947</v>
      </c>
      <c r="B218" s="264">
        <f>+'TTA Pivot Table'!H$390</f>
        <v>0</v>
      </c>
      <c r="C218" s="264">
        <f>+'TTA Pivot Table'!H$392</f>
        <v>0</v>
      </c>
      <c r="D218" s="264">
        <f>+'TTA Pivot Table'!H$394</f>
        <v>0</v>
      </c>
      <c r="E218" s="265">
        <f>+'TTA Pivot Table'!H$396</f>
        <v>0</v>
      </c>
      <c r="F218" s="265">
        <f>+'TTA Pivot Table'!H$398</f>
        <v>0</v>
      </c>
      <c r="G218" s="264">
        <f>+'TTA Pivot Table'!H$400</f>
        <v>0</v>
      </c>
      <c r="H218" s="264">
        <f>+'TTA Pivot Table'!H$402</f>
        <v>0</v>
      </c>
      <c r="I218" s="265">
        <f>+'TTA Pivot Table'!H$404</f>
        <v>0</v>
      </c>
      <c r="J218" s="265">
        <f>+'TTA Pivot Table'!H$406</f>
        <v>0</v>
      </c>
      <c r="K218" s="264">
        <f>+'TTA Pivot Table'!H$408</f>
        <v>0</v>
      </c>
      <c r="L218" s="264">
        <f>+'TTA Pivot Table'!H$410</f>
        <v>0</v>
      </c>
      <c r="M218" s="266">
        <f>+'TTA Pivot Table'!H$412</f>
        <v>0</v>
      </c>
      <c r="N218" s="265">
        <f>+'TTA Pivot Table'!H$414</f>
        <v>0</v>
      </c>
      <c r="O218" s="136"/>
      <c r="P218" s="261">
        <f t="shared" si="11"/>
        <v>0</v>
      </c>
    </row>
    <row r="219" spans="1:17">
      <c r="A219" s="229" t="s">
        <v>948</v>
      </c>
      <c r="B219" s="264">
        <f>+'TTA Pivot Table'!H$422</f>
        <v>0</v>
      </c>
      <c r="C219" s="264">
        <f>+'TTA Pivot Table'!H$424</f>
        <v>0</v>
      </c>
      <c r="D219" s="264">
        <f>+'TTA Pivot Table'!H$426</f>
        <v>0</v>
      </c>
      <c r="E219" s="265">
        <f>+'TTA Pivot Table'!H$428</f>
        <v>0</v>
      </c>
      <c r="F219" s="265">
        <f>+'TTA Pivot Table'!H$430</f>
        <v>0</v>
      </c>
      <c r="G219" s="264">
        <f>+'TTA Pivot Table'!H$432</f>
        <v>0</v>
      </c>
      <c r="H219" s="264">
        <f>+'TTA Pivot Table'!H$434</f>
        <v>0</v>
      </c>
      <c r="I219" s="265">
        <f>+'TTA Pivot Table'!H$436</f>
        <v>0</v>
      </c>
      <c r="J219" s="265">
        <f>+'TTA Pivot Table'!H$438</f>
        <v>0</v>
      </c>
      <c r="K219" s="264">
        <f>+'TTA Pivot Table'!H$440</f>
        <v>0</v>
      </c>
      <c r="L219" s="264">
        <f>+'TTA Pivot Table'!H$442</f>
        <v>0</v>
      </c>
      <c r="M219" s="266">
        <f>+'TTA Pivot Table'!H$444</f>
        <v>0</v>
      </c>
      <c r="N219" s="265">
        <f>+'TTA Pivot Table'!H$446</f>
        <v>0</v>
      </c>
      <c r="O219" s="136"/>
      <c r="P219" s="261">
        <f t="shared" si="11"/>
        <v>0</v>
      </c>
    </row>
    <row r="220" spans="1:17">
      <c r="A220" s="229" t="s">
        <v>949</v>
      </c>
      <c r="B220" s="264">
        <f>+'TTA Pivot Table'!H$454</f>
        <v>9</v>
      </c>
      <c r="C220" s="264">
        <f>+'TTA Pivot Table'!H$456</f>
        <v>0</v>
      </c>
      <c r="D220" s="264">
        <f>+'TTA Pivot Table'!H$458</f>
        <v>0</v>
      </c>
      <c r="E220" s="265">
        <f>+'TTA Pivot Table'!H$460</f>
        <v>9</v>
      </c>
      <c r="F220" s="265">
        <f>+'TTA Pivot Table'!H$462</f>
        <v>4.5791666666666702</v>
      </c>
      <c r="G220" s="264">
        <f>+'TTA Pivot Table'!H$464</f>
        <v>4.375</v>
      </c>
      <c r="H220" s="264">
        <f>+'TTA Pivot Table'!H$466</f>
        <v>0</v>
      </c>
      <c r="I220" s="265">
        <f>+'TTA Pivot Table'!H$468</f>
        <v>4.5664062500000036</v>
      </c>
      <c r="J220" s="265">
        <f>+'TTA Pivot Table'!H$470</f>
        <v>3.3970588235294099</v>
      </c>
      <c r="K220" s="264">
        <f>+'TTA Pivot Table'!H$472</f>
        <v>3.4166666666666701</v>
      </c>
      <c r="L220" s="264">
        <f>+'TTA Pivot Table'!H$474</f>
        <v>0</v>
      </c>
      <c r="M220" s="266">
        <f>+'TTA Pivot Table'!H$476</f>
        <v>3.3986486486486474</v>
      </c>
      <c r="N220" s="265">
        <f>+'TTA Pivot Table'!H$478</f>
        <v>4.7241379310344804</v>
      </c>
      <c r="O220" s="136"/>
      <c r="P220" s="261">
        <f t="shared" si="11"/>
        <v>-1.1677576013513562</v>
      </c>
    </row>
    <row r="221" spans="1:17">
      <c r="A221" s="238" t="s">
        <v>950</v>
      </c>
      <c r="B221" s="268">
        <f>+'TTA Pivot Table'!H$486</f>
        <v>4.4929411764705875</v>
      </c>
      <c r="C221" s="268">
        <f>+'TTA Pivot Table'!H$488</f>
        <v>8.5</v>
      </c>
      <c r="D221" s="268">
        <f>+'TTA Pivot Table'!H$490</f>
        <v>0</v>
      </c>
      <c r="E221" s="269">
        <f>+'TTA Pivot Table'!H$492</f>
        <v>4.5395348837209299</v>
      </c>
      <c r="F221" s="269">
        <f>+'TTA Pivot Table'!H$494</f>
        <v>5.6672043010752686</v>
      </c>
      <c r="G221" s="268">
        <f>+'TTA Pivot Table'!H$496</f>
        <v>10.727272727272727</v>
      </c>
      <c r="H221" s="268">
        <f>+'TTA Pivot Table'!H$498</f>
        <v>0</v>
      </c>
      <c r="I221" s="269">
        <f>+'TTA Pivot Table'!H$500</f>
        <v>5.9497461928934001</v>
      </c>
      <c r="J221" s="269">
        <f>+'TTA Pivot Table'!H$502</f>
        <v>3.8639455782312924</v>
      </c>
      <c r="K221" s="268">
        <f>+'TTA Pivot Table'!H$504</f>
        <v>4.9359999999999999</v>
      </c>
      <c r="L221" s="268">
        <f>+'TTA Pivot Table'!H$506</f>
        <v>0</v>
      </c>
      <c r="M221" s="270">
        <f>+'TTA Pivot Table'!H$508</f>
        <v>4.0197674418604654</v>
      </c>
      <c r="N221" s="269">
        <f>+'TTA Pivot Table'!H$510</f>
        <v>7.5642857142857141</v>
      </c>
      <c r="O221" s="136"/>
      <c r="P221" s="271">
        <f t="shared" si="11"/>
        <v>-1.9299787510329347</v>
      </c>
    </row>
    <row r="222" spans="1:17">
      <c r="A222" s="242" t="s">
        <v>951</v>
      </c>
      <c r="B222" s="242"/>
      <c r="C222" s="242"/>
      <c r="D222" s="242"/>
      <c r="E222" s="242"/>
      <c r="F222" s="243"/>
      <c r="G222" s="243"/>
      <c r="H222" s="243"/>
      <c r="I222" s="243"/>
      <c r="J222" s="243"/>
      <c r="K222" s="243"/>
      <c r="L222" s="243"/>
      <c r="M222" s="243"/>
      <c r="N222" s="243"/>
    </row>
    <row r="223" spans="1:17">
      <c r="A223" s="242"/>
      <c r="B223" s="273"/>
      <c r="C223" s="273"/>
      <c r="D223" s="273"/>
      <c r="E223" s="273"/>
      <c r="F223" s="273"/>
      <c r="G223" s="273"/>
      <c r="H223" s="273"/>
      <c r="I223" s="273"/>
      <c r="J223" s="273"/>
      <c r="K223" s="273"/>
      <c r="L223" s="273"/>
      <c r="M223" s="273"/>
      <c r="N223" s="273"/>
      <c r="O223" s="272"/>
    </row>
    <row r="224" spans="1:17">
      <c r="A224" s="242"/>
      <c r="B224" s="242"/>
      <c r="C224" s="242"/>
      <c r="D224" s="242"/>
      <c r="E224" s="242"/>
      <c r="F224" s="243"/>
      <c r="G224" s="243"/>
      <c r="H224" s="243"/>
      <c r="I224" s="243"/>
      <c r="J224" s="243"/>
      <c r="K224" s="243"/>
      <c r="L224" s="243"/>
      <c r="M224" s="243"/>
      <c r="N224" s="244" t="s">
        <v>1303</v>
      </c>
    </row>
    <row r="225" spans="1:16" ht="18">
      <c r="A225" s="205" t="s">
        <v>981</v>
      </c>
      <c r="B225" s="207"/>
      <c r="C225" s="207"/>
      <c r="D225" s="207"/>
      <c r="E225" s="207"/>
      <c r="F225" s="206"/>
      <c r="G225" s="206"/>
      <c r="H225" s="206"/>
      <c r="I225" s="207"/>
      <c r="J225" s="206"/>
      <c r="K225" s="206"/>
      <c r="L225" s="206"/>
      <c r="M225" s="207"/>
      <c r="N225" s="206"/>
      <c r="P225" s="255"/>
    </row>
    <row r="226" spans="1:16" ht="18">
      <c r="A226" s="205"/>
      <c r="B226" s="207"/>
      <c r="C226" s="207"/>
      <c r="D226" s="207"/>
      <c r="E226" s="207"/>
      <c r="F226" s="206"/>
      <c r="G226" s="206"/>
      <c r="H226" s="206"/>
      <c r="I226" s="207"/>
      <c r="J226" s="206"/>
      <c r="K226" s="206"/>
      <c r="L226" s="206"/>
      <c r="M226" s="207"/>
      <c r="N226" s="206"/>
      <c r="P226" s="255"/>
    </row>
    <row r="227" spans="1:16" ht="15.75">
      <c r="A227" s="208" t="s">
        <v>982</v>
      </c>
      <c r="B227" s="207"/>
      <c r="C227" s="207"/>
      <c r="D227" s="207"/>
      <c r="E227" s="207"/>
      <c r="F227" s="206"/>
      <c r="G227" s="206"/>
      <c r="H227" s="206"/>
      <c r="I227" s="207"/>
      <c r="J227" s="206"/>
      <c r="K227" s="206"/>
      <c r="L227" s="206"/>
      <c r="M227" s="207"/>
      <c r="N227" s="206"/>
      <c r="P227" s="255"/>
    </row>
    <row r="228" spans="1:16" ht="15.75">
      <c r="A228" s="208" t="s">
        <v>1198</v>
      </c>
      <c r="B228" s="207"/>
      <c r="C228" s="207"/>
      <c r="D228" s="207"/>
      <c r="E228" s="207"/>
      <c r="F228" s="206"/>
      <c r="G228" s="206"/>
      <c r="H228" s="206"/>
      <c r="I228" s="207"/>
      <c r="J228" s="206"/>
      <c r="K228" s="206"/>
      <c r="L228" s="206"/>
      <c r="M228" s="207"/>
      <c r="N228" s="206"/>
      <c r="P228" s="255"/>
    </row>
    <row r="229" spans="1:16" ht="18" customHeight="1">
      <c r="A229" s="209"/>
      <c r="B229" s="209"/>
      <c r="C229" s="209"/>
      <c r="D229" s="209"/>
      <c r="E229" s="209"/>
      <c r="F229" s="210"/>
      <c r="G229" s="211"/>
      <c r="H229" s="211"/>
      <c r="I229" s="212"/>
      <c r="J229" s="212"/>
      <c r="K229" s="212"/>
      <c r="L229" s="212"/>
      <c r="M229" s="212"/>
      <c r="N229" s="212"/>
      <c r="O229" s="213"/>
      <c r="P229" s="255"/>
    </row>
    <row r="230" spans="1:16" ht="18" customHeight="1">
      <c r="A230" s="84"/>
      <c r="B230" s="214" t="s">
        <v>925</v>
      </c>
      <c r="C230" s="215"/>
      <c r="D230" s="215"/>
      <c r="E230" s="215"/>
      <c r="F230" s="215"/>
      <c r="G230" s="215"/>
      <c r="H230" s="215"/>
      <c r="I230" s="216"/>
      <c r="J230" s="217" t="s">
        <v>10</v>
      </c>
      <c r="K230" s="218"/>
      <c r="L230" s="218"/>
      <c r="M230" s="219"/>
      <c r="N230" s="653" t="s">
        <v>926</v>
      </c>
      <c r="O230" s="232"/>
      <c r="P230" s="255"/>
    </row>
    <row r="231" spans="1:16" ht="43.5" customHeight="1">
      <c r="A231" s="220"/>
      <c r="B231" s="215" t="s">
        <v>927</v>
      </c>
      <c r="C231" s="215"/>
      <c r="D231" s="215"/>
      <c r="E231" s="221"/>
      <c r="F231" s="222" t="s">
        <v>928</v>
      </c>
      <c r="G231" s="215"/>
      <c r="H231" s="215"/>
      <c r="I231" s="216"/>
      <c r="J231" s="223" t="s">
        <v>929</v>
      </c>
      <c r="K231" s="215"/>
      <c r="L231" s="215"/>
      <c r="M231" s="216"/>
      <c r="N231" s="654"/>
      <c r="O231" s="232"/>
      <c r="P231" s="255"/>
    </row>
    <row r="232" spans="1:16" ht="30.75" customHeight="1">
      <c r="A232" s="209"/>
      <c r="B232" s="224" t="s">
        <v>930</v>
      </c>
      <c r="C232" s="224" t="s">
        <v>931</v>
      </c>
      <c r="D232" s="224" t="s">
        <v>932</v>
      </c>
      <c r="E232" s="225" t="s">
        <v>933</v>
      </c>
      <c r="F232" s="225" t="s">
        <v>930</v>
      </c>
      <c r="G232" s="224" t="s">
        <v>931</v>
      </c>
      <c r="H232" s="224" t="s">
        <v>932</v>
      </c>
      <c r="I232" s="225" t="s">
        <v>933</v>
      </c>
      <c r="J232" s="226" t="s">
        <v>930</v>
      </c>
      <c r="K232" s="227" t="s">
        <v>931</v>
      </c>
      <c r="L232" s="228" t="s">
        <v>932</v>
      </c>
      <c r="M232" s="226" t="s">
        <v>933</v>
      </c>
      <c r="N232" s="655"/>
      <c r="O232" s="232"/>
      <c r="P232" s="255" t="s">
        <v>973</v>
      </c>
    </row>
    <row r="233" spans="1:16" hidden="1">
      <c r="A233" s="229" t="s">
        <v>934</v>
      </c>
      <c r="B233" s="256">
        <f>+GETPIVOTDATA(" AvHS1stT-FT-TTA",'TTA Pivot Table'!$A$3,"Type2","Two-Year")</f>
        <v>3.0768944369196745</v>
      </c>
      <c r="C233" s="256">
        <f>+GETPIVOTDATA(" AvHS1stT-PT-TTA",'TTA Pivot Table'!$A$3,"Type2","Two-Year")</f>
        <v>3.6394551605573446</v>
      </c>
      <c r="D233" s="256">
        <f>+GETPIVOTDATA(" AvHS1stT-UNK-TTA",'TTA Pivot Table'!$A$3,"Type2","Two-Year")</f>
        <v>0.71484540420819487</v>
      </c>
      <c r="E233" s="257">
        <f>+GETPIVOTDATA(" AvHS1stT-TTA",'TTA Pivot Table'!$A$3,"Type2","Two-Year")</f>
        <v>3.1597863538805107</v>
      </c>
      <c r="F233" s="258">
        <f>+GETPIVOTDATA(" Av1stT-FT-TTA",'TTA Pivot Table'!$A$3,"Type2","Two-Year")</f>
        <v>4.03488276558262</v>
      </c>
      <c r="G233" s="259">
        <f>+GETPIVOTDATA(" Av1stT-PT-TTA",'TTA Pivot Table'!$A$3,"Type2","Two-Year")</f>
        <v>5.1196192206794526</v>
      </c>
      <c r="H233" s="259">
        <f>+GETPIVOTDATA(" Av1stT-UNK-TTA",'TTA Pivot Table'!$A$3,"Type2","Two-Year")</f>
        <v>0</v>
      </c>
      <c r="I233" s="258">
        <f>+GETPIVOTDATA(" Av1stT-TTA",'TTA Pivot Table'!$A$3,"Type2","Two-Year")</f>
        <v>4.4540875848970751</v>
      </c>
      <c r="J233" s="258">
        <f>+GETPIVOTDATA(" AvTRF-FT-TTA",'TTA Pivot Table'!$A$3,"Type2","Two-Year")</f>
        <v>3.4567521357602544</v>
      </c>
      <c r="K233" s="259">
        <f>+GETPIVOTDATA(" AvTRF-PT-TTA",'TTA Pivot Table'!$A$3,"Type2","Two-Year")</f>
        <v>3.9972858228038199</v>
      </c>
      <c r="L233" s="259">
        <f>+GETPIVOTDATA(" AvTRF-UNK-TTA",'TTA Pivot Table'!$A$3,"Type2","Two-Year")</f>
        <v>0</v>
      </c>
      <c r="M233" s="260">
        <f>+GETPIVOTDATA(" AvTRF-TTA",'TTA Pivot Table'!$A$3,"Type2","Two-Year")</f>
        <v>3.7462216006143092</v>
      </c>
      <c r="N233" s="258">
        <f>+GETPIVOTDATA(" AvUNK-TTA",'TTA Pivot Table'!$A$3,"Type2","Two-Year")</f>
        <v>3.4670453600721931</v>
      </c>
      <c r="O233" s="136"/>
      <c r="P233" s="261">
        <f>+M233-I233</f>
        <v>-0.70786598428276593</v>
      </c>
    </row>
    <row r="234" spans="1:16" ht="15.75" hidden="1">
      <c r="A234" s="229"/>
      <c r="B234" s="229"/>
      <c r="C234" s="229"/>
      <c r="D234" s="229"/>
      <c r="E234" s="229"/>
      <c r="F234" s="136"/>
      <c r="G234" s="136"/>
      <c r="H234" s="136"/>
      <c r="I234" s="262"/>
      <c r="J234" s="262"/>
      <c r="K234" s="136"/>
      <c r="L234" s="136"/>
      <c r="M234" s="263"/>
      <c r="N234" s="262"/>
      <c r="O234" s="136"/>
      <c r="P234" s="232">
        <f t="shared" ref="P234" si="12">+I234-M234</f>
        <v>0</v>
      </c>
    </row>
    <row r="235" spans="1:16">
      <c r="A235" s="229" t="s">
        <v>935</v>
      </c>
      <c r="B235" s="264">
        <f>+'TTA Pivot Table'!N$6</f>
        <v>0</v>
      </c>
      <c r="C235" s="264">
        <f>+'TTA Pivot Table'!N$8</f>
        <v>0</v>
      </c>
      <c r="D235" s="264">
        <f>+'TTA Pivot Table'!N$10</f>
        <v>0</v>
      </c>
      <c r="E235" s="265">
        <f>+'TTA Pivot Table'!N$12</f>
        <v>0</v>
      </c>
      <c r="F235" s="265">
        <f>+'TTA Pivot Table'!N$14</f>
        <v>0</v>
      </c>
      <c r="G235" s="264">
        <f>+'TTA Pivot Table'!N$16</f>
        <v>0</v>
      </c>
      <c r="H235" s="264">
        <f>+'TTA Pivot Table'!N$18</f>
        <v>0</v>
      </c>
      <c r="I235" s="265">
        <f>+'TTA Pivot Table'!N$20</f>
        <v>0</v>
      </c>
      <c r="J235" s="265">
        <f>+'TTA Pivot Table'!N$22</f>
        <v>0</v>
      </c>
      <c r="K235" s="264">
        <f>+'TTA Pivot Table'!N$24</f>
        <v>0</v>
      </c>
      <c r="L235" s="264">
        <f>+'TTA Pivot Table'!N$26</f>
        <v>0</v>
      </c>
      <c r="M235" s="266">
        <f>+'TTA Pivot Table'!N$28</f>
        <v>0</v>
      </c>
      <c r="N235" s="265">
        <f>+'TTA Pivot Table'!N$30</f>
        <v>0</v>
      </c>
      <c r="O235" s="136"/>
      <c r="P235" s="261">
        <f t="shared" ref="P235:P253" si="13">+M235-I235</f>
        <v>0</v>
      </c>
    </row>
    <row r="236" spans="1:16">
      <c r="A236" s="229" t="s">
        <v>936</v>
      </c>
      <c r="B236" s="264">
        <f>+'TTA Pivot Table'!N$38</f>
        <v>2.9579478697760182</v>
      </c>
      <c r="C236" s="264">
        <f>+'TTA Pivot Table'!N$40</f>
        <v>4.4807137915129163</v>
      </c>
      <c r="D236" s="264">
        <f>+'TTA Pivot Table'!N$42</f>
        <v>0</v>
      </c>
      <c r="E236" s="265">
        <f>+'TTA Pivot Table'!N$44</f>
        <v>3.3536042118572253</v>
      </c>
      <c r="F236" s="265">
        <f>+'TTA Pivot Table'!N$46</f>
        <v>5.3921337203190216</v>
      </c>
      <c r="G236" s="264">
        <f>+'TTA Pivot Table'!N$48</f>
        <v>7.7550572906214246</v>
      </c>
      <c r="H236" s="264">
        <f>+'TTA Pivot Table'!N$50</f>
        <v>0</v>
      </c>
      <c r="I236" s="265">
        <f>+'TTA Pivot Table'!N$52</f>
        <v>5.9799572125284772</v>
      </c>
      <c r="J236" s="265">
        <f>+'TTA Pivot Table'!N$54</f>
        <v>3.4342673808291173</v>
      </c>
      <c r="K236" s="264">
        <f>+'TTA Pivot Table'!N$56</f>
        <v>4.2970759003682648</v>
      </c>
      <c r="L236" s="264">
        <f>+'TTA Pivot Table'!N$58</f>
        <v>0</v>
      </c>
      <c r="M236" s="266">
        <f>+'TTA Pivot Table'!N$60</f>
        <v>3.7977792089921336</v>
      </c>
      <c r="N236" s="265">
        <f>+'TTA Pivot Table'!N$62</f>
        <v>5.6683693760874974</v>
      </c>
      <c r="O236" s="136"/>
      <c r="P236" s="261">
        <f t="shared" si="13"/>
        <v>-2.1821780035363436</v>
      </c>
    </row>
    <row r="237" spans="1:16">
      <c r="A237" s="229" t="s">
        <v>937</v>
      </c>
      <c r="B237" s="264">
        <f>+'TTA Pivot Table'!N$70</f>
        <v>0</v>
      </c>
      <c r="C237" s="264">
        <f>+'TTA Pivot Table'!N$72</f>
        <v>0</v>
      </c>
      <c r="D237" s="264">
        <f>+'TTA Pivot Table'!N$74</f>
        <v>0</v>
      </c>
      <c r="E237" s="265">
        <f>+'TTA Pivot Table'!N$76</f>
        <v>0</v>
      </c>
      <c r="F237" s="265">
        <f>+'TTA Pivot Table'!N$78</f>
        <v>0</v>
      </c>
      <c r="G237" s="264">
        <f>+'TTA Pivot Table'!N$80</f>
        <v>0</v>
      </c>
      <c r="H237" s="264">
        <f>+'TTA Pivot Table'!N$82</f>
        <v>0</v>
      </c>
      <c r="I237" s="265">
        <f>+'TTA Pivot Table'!N$84</f>
        <v>0</v>
      </c>
      <c r="J237" s="265">
        <f>+'TTA Pivot Table'!N$86</f>
        <v>0</v>
      </c>
      <c r="K237" s="264">
        <f>+'TTA Pivot Table'!N$88</f>
        <v>0</v>
      </c>
      <c r="L237" s="264">
        <f>+'TTA Pivot Table'!N$90</f>
        <v>0</v>
      </c>
      <c r="M237" s="266">
        <f>+'TTA Pivot Table'!N$92</f>
        <v>0</v>
      </c>
      <c r="N237" s="265">
        <f>+'TTA Pivot Table'!N$94</f>
        <v>0</v>
      </c>
      <c r="O237" s="136"/>
      <c r="P237" s="261">
        <f t="shared" si="13"/>
        <v>0</v>
      </c>
    </row>
    <row r="238" spans="1:16">
      <c r="A238" s="229" t="s">
        <v>938</v>
      </c>
      <c r="B238" s="264">
        <f>+'TTA Pivot Table'!N$102</f>
        <v>2.5411399085714286</v>
      </c>
      <c r="C238" s="264">
        <f>+'TTA Pivot Table'!N$104</f>
        <v>2.5889945810754478</v>
      </c>
      <c r="D238" s="264">
        <f>+'TTA Pivot Table'!N$106</f>
        <v>0.71484540420819487</v>
      </c>
      <c r="E238" s="265">
        <f>+'TTA Pivot Table'!N$108</f>
        <v>2.0315302435937994</v>
      </c>
      <c r="F238" s="265">
        <f>+'TTA Pivot Table'!N$110</f>
        <v>3.8293634173482443</v>
      </c>
      <c r="G238" s="264">
        <f>+'TTA Pivot Table'!N$112</f>
        <v>4.8212876434841334</v>
      </c>
      <c r="H238" s="264">
        <f>+'TTA Pivot Table'!N$114</f>
        <v>0</v>
      </c>
      <c r="I238" s="265">
        <f>+'TTA Pivot Table'!N$116</f>
        <v>4.1575304627871486</v>
      </c>
      <c r="J238" s="265">
        <f>+'TTA Pivot Table'!N$118</f>
        <v>2.6553753744043571</v>
      </c>
      <c r="K238" s="264">
        <f>+'TTA Pivot Table'!N$120</f>
        <v>3.6173877582913709</v>
      </c>
      <c r="L238" s="264">
        <f>+'TTA Pivot Table'!N$122</f>
        <v>0</v>
      </c>
      <c r="M238" s="266">
        <f>+'TTA Pivot Table'!N$124</f>
        <v>3.1315446325741307</v>
      </c>
      <c r="N238" s="265">
        <f>+'TTA Pivot Table'!N$126</f>
        <v>4.2023662508428865</v>
      </c>
      <c r="O238" s="136"/>
      <c r="P238" s="261">
        <f t="shared" si="13"/>
        <v>-1.0259858302130178</v>
      </c>
    </row>
    <row r="239" spans="1:16">
      <c r="A239" s="229"/>
      <c r="B239" s="264"/>
      <c r="C239" s="264"/>
      <c r="D239" s="264"/>
      <c r="E239" s="265"/>
      <c r="F239" s="265"/>
      <c r="G239" s="264"/>
      <c r="H239" s="264"/>
      <c r="I239" s="265"/>
      <c r="J239" s="265"/>
      <c r="K239" s="264"/>
      <c r="L239" s="264"/>
      <c r="M239" s="266"/>
      <c r="N239" s="265"/>
      <c r="O239" s="136"/>
      <c r="P239" s="261"/>
    </row>
    <row r="240" spans="1:16">
      <c r="A240" s="229" t="s">
        <v>939</v>
      </c>
      <c r="B240" s="264">
        <f>+'TTA Pivot Table'!N$134</f>
        <v>2.6101265822784807</v>
      </c>
      <c r="C240" s="264">
        <f>+'TTA Pivot Table'!N$136</f>
        <v>2.4280952380952376</v>
      </c>
      <c r="D240" s="264">
        <f>+'TTA Pivot Table'!N$138</f>
        <v>0</v>
      </c>
      <c r="E240" s="265">
        <f>+'TTA Pivot Table'!N$140</f>
        <v>2.5718999999999999</v>
      </c>
      <c r="F240" s="265">
        <f>+'TTA Pivot Table'!N$142</f>
        <v>4.0683514774494558</v>
      </c>
      <c r="G240" s="264">
        <f>+'TTA Pivot Table'!N$144</f>
        <v>4.685824742268041</v>
      </c>
      <c r="H240" s="264">
        <f>+'TTA Pivot Table'!N$146</f>
        <v>0</v>
      </c>
      <c r="I240" s="265">
        <f>+'TTA Pivot Table'!N$148</f>
        <v>4.2114695340501784</v>
      </c>
      <c r="J240" s="265">
        <f>+'TTA Pivot Table'!N$150</f>
        <v>3.1404216867469885</v>
      </c>
      <c r="K240" s="264">
        <f>+'TTA Pivot Table'!N$152</f>
        <v>3.7673895582329315</v>
      </c>
      <c r="L240" s="264">
        <f>+'TTA Pivot Table'!N$154</f>
        <v>0</v>
      </c>
      <c r="M240" s="266">
        <f>+'TTA Pivot Table'!N$156</f>
        <v>3.4091222030981063</v>
      </c>
      <c r="N240" s="265">
        <f>+'TTA Pivot Table'!N$158</f>
        <v>0</v>
      </c>
      <c r="O240" s="136"/>
      <c r="P240" s="261">
        <f t="shared" si="13"/>
        <v>-0.80234733095207211</v>
      </c>
    </row>
    <row r="241" spans="1:17">
      <c r="A241" s="229" t="s">
        <v>940</v>
      </c>
      <c r="B241" s="264">
        <f>+'TTA Pivot Table'!N$166</f>
        <v>3.5338088445078464</v>
      </c>
      <c r="C241" s="264">
        <f>+'TTA Pivot Table'!N$168</f>
        <v>4.0264999999999995</v>
      </c>
      <c r="D241" s="264">
        <f>+'TTA Pivot Table'!N$170</f>
        <v>0</v>
      </c>
      <c r="E241" s="265">
        <f>+'TTA Pivot Table'!N$172</f>
        <v>3.6431742508324088</v>
      </c>
      <c r="F241" s="265">
        <f>+'TTA Pivot Table'!N$174</f>
        <v>4.7236728060671718</v>
      </c>
      <c r="G241" s="264">
        <f>+'TTA Pivot Table'!N$176</f>
        <v>5.5468302658486701</v>
      </c>
      <c r="H241" s="264">
        <f>+'TTA Pivot Table'!N$178</f>
        <v>0</v>
      </c>
      <c r="I241" s="265">
        <f>+'TTA Pivot Table'!N$180</f>
        <v>5.0087464589235129</v>
      </c>
      <c r="J241" s="265">
        <f>+'TTA Pivot Table'!N$182</f>
        <v>5.4478114478114481</v>
      </c>
      <c r="K241" s="264">
        <f>+'TTA Pivot Table'!N$184</f>
        <v>4.6799261083743851</v>
      </c>
      <c r="L241" s="264">
        <f>+'TTA Pivot Table'!N$186</f>
        <v>0</v>
      </c>
      <c r="M241" s="266">
        <f>+'TTA Pivot Table'!N$188</f>
        <v>5.2074402467232073</v>
      </c>
      <c r="N241" s="265">
        <f>+'TTA Pivot Table'!N$190</f>
        <v>4.9657088122605373</v>
      </c>
      <c r="O241" s="136"/>
      <c r="P241" s="261">
        <f t="shared" si="13"/>
        <v>0.19869378779969438</v>
      </c>
    </row>
    <row r="242" spans="1:17">
      <c r="A242" s="229" t="s">
        <v>941</v>
      </c>
      <c r="B242" s="267">
        <f>+'TTA Pivot Table'!N$198</f>
        <v>3.7830279329608913</v>
      </c>
      <c r="C242" s="264">
        <f>+'TTA Pivot Table'!N$200</f>
        <v>3.5672608695652168</v>
      </c>
      <c r="D242" s="264">
        <f>+'TTA Pivot Table'!N$202</f>
        <v>0</v>
      </c>
      <c r="E242" s="265">
        <f>+'TTA Pivot Table'!N$204</f>
        <v>3.7481615925058533</v>
      </c>
      <c r="F242" s="265">
        <f>+'TTA Pivot Table'!N$206</f>
        <v>5.1552720306513429</v>
      </c>
      <c r="G242" s="264">
        <f>+'TTA Pivot Table'!N$208</f>
        <v>6.0302973760932943</v>
      </c>
      <c r="H242" s="264">
        <f>+'TTA Pivot Table'!N$210</f>
        <v>0</v>
      </c>
      <c r="I242" s="265">
        <f>+'TTA Pivot Table'!N$212</f>
        <v>5.3716625811103116</v>
      </c>
      <c r="J242" s="265">
        <f>+'TTA Pivot Table'!N$214</f>
        <v>3.9788282740676486</v>
      </c>
      <c r="K242" s="264">
        <f>+'TTA Pivot Table'!N$216</f>
        <v>4.3002512437810942</v>
      </c>
      <c r="L242" s="264">
        <f>+'TTA Pivot Table'!N$218</f>
        <v>0</v>
      </c>
      <c r="M242" s="266">
        <f>+'TTA Pivot Table'!N$220</f>
        <v>4.1431504874947001</v>
      </c>
      <c r="N242" s="265">
        <f>+'TTA Pivot Table'!N$222</f>
        <v>0</v>
      </c>
      <c r="O242" s="136"/>
      <c r="P242" s="261">
        <f t="shared" si="13"/>
        <v>-1.2285120936156115</v>
      </c>
    </row>
    <row r="243" spans="1:17">
      <c r="A243" s="229" t="s">
        <v>942</v>
      </c>
      <c r="B243" s="264">
        <f>+'TTA Pivot Table'!N$230</f>
        <v>0</v>
      </c>
      <c r="C243" s="264">
        <f>+'TTA Pivot Table'!N$232</f>
        <v>0</v>
      </c>
      <c r="D243" s="264">
        <f>+'TTA Pivot Table'!N$234</f>
        <v>0</v>
      </c>
      <c r="E243" s="265">
        <f>+'TTA Pivot Table'!N$236</f>
        <v>0</v>
      </c>
      <c r="F243" s="265">
        <f>+'TTA Pivot Table'!N$238</f>
        <v>0</v>
      </c>
      <c r="G243" s="264">
        <f>+'TTA Pivot Table'!N$240</f>
        <v>0</v>
      </c>
      <c r="H243" s="264">
        <f>+'TTA Pivot Table'!N$242</f>
        <v>0</v>
      </c>
      <c r="I243" s="265">
        <f>+'TTA Pivot Table'!N$244</f>
        <v>0</v>
      </c>
      <c r="J243" s="265">
        <f>+'TTA Pivot Table'!N$246</f>
        <v>0</v>
      </c>
      <c r="K243" s="264">
        <f>+'TTA Pivot Table'!N$248</f>
        <v>0</v>
      </c>
      <c r="L243" s="264">
        <f>+'TTA Pivot Table'!N$250</f>
        <v>0</v>
      </c>
      <c r="M243" s="266">
        <f>+'TTA Pivot Table'!N$252</f>
        <v>0</v>
      </c>
      <c r="N243" s="265">
        <f>+'TTA Pivot Table'!N$254</f>
        <v>0</v>
      </c>
      <c r="O243" s="136"/>
      <c r="P243" s="261">
        <f t="shared" si="13"/>
        <v>0</v>
      </c>
    </row>
    <row r="244" spans="1:17">
      <c r="A244" s="229"/>
      <c r="B244" s="264"/>
      <c r="C244" s="264"/>
      <c r="D244" s="264"/>
      <c r="E244" s="265"/>
      <c r="F244" s="265"/>
      <c r="G244" s="264"/>
      <c r="H244" s="264"/>
      <c r="I244" s="265"/>
      <c r="J244" s="265"/>
      <c r="K244" s="264"/>
      <c r="L244" s="264"/>
      <c r="M244" s="266"/>
      <c r="N244" s="265"/>
      <c r="O244" s="136"/>
      <c r="P244" s="261"/>
    </row>
    <row r="245" spans="1:17">
      <c r="A245" s="229" t="s">
        <v>943</v>
      </c>
      <c r="B245" s="264">
        <f>+'TTA Pivot Table'!N$262</f>
        <v>3.6058361344537819</v>
      </c>
      <c r="C245" s="264">
        <f>+'TTA Pivot Table'!N$264</f>
        <v>4.3131666666666675</v>
      </c>
      <c r="D245" s="264">
        <f>+'TTA Pivot Table'!N$266</f>
        <v>0</v>
      </c>
      <c r="E245" s="265">
        <f>+'TTA Pivot Table'!N$268</f>
        <v>3.6555703125000001</v>
      </c>
      <c r="F245" s="265">
        <f>+'TTA Pivot Table'!N$270</f>
        <v>3.7054816598740277</v>
      </c>
      <c r="G245" s="264">
        <f>+'TTA Pivot Table'!N$272</f>
        <v>5.6373668639053252</v>
      </c>
      <c r="H245" s="264">
        <f>+'TTA Pivot Table'!N$274</f>
        <v>0</v>
      </c>
      <c r="I245" s="265">
        <f>+'TTA Pivot Table'!N$276</f>
        <v>3.8193200836820083</v>
      </c>
      <c r="J245" s="265">
        <f>+'TTA Pivot Table'!N$278</f>
        <v>3.3347847682119212</v>
      </c>
      <c r="K245" s="264">
        <f>+'TTA Pivot Table'!N$280</f>
        <v>4.7265162200282074</v>
      </c>
      <c r="L245" s="264">
        <f>+'TTA Pivot Table'!N$282</f>
        <v>0</v>
      </c>
      <c r="M245" s="266">
        <f>+'TTA Pivot Table'!N$284</f>
        <v>3.6505407999999995</v>
      </c>
      <c r="N245" s="265">
        <f>+'TTA Pivot Table'!N$286</f>
        <v>6.0732667126119901</v>
      </c>
      <c r="O245" s="136"/>
      <c r="P245" s="261">
        <f t="shared" si="13"/>
        <v>-0.16877928368200878</v>
      </c>
    </row>
    <row r="246" spans="1:17">
      <c r="A246" s="229" t="s">
        <v>944</v>
      </c>
      <c r="B246" s="264">
        <f>+'TTA Pivot Table'!N$294</f>
        <v>2.1002145890526118</v>
      </c>
      <c r="C246" s="264">
        <f>+'TTA Pivot Table'!N$296</f>
        <v>4.1807007493917601</v>
      </c>
      <c r="D246" s="264">
        <f>+'TTA Pivot Table'!N$298</f>
        <v>0</v>
      </c>
      <c r="E246" s="265">
        <f>+'TTA Pivot Table'!N$300</f>
        <v>4.0339649030675284</v>
      </c>
      <c r="F246" s="265">
        <f>+'TTA Pivot Table'!N$302</f>
        <v>3.8565788926387095</v>
      </c>
      <c r="G246" s="264">
        <f>+'TTA Pivot Table'!N$304</f>
        <v>5.1893082548864502</v>
      </c>
      <c r="H246" s="264">
        <f>+'TTA Pivot Table'!N$306</f>
        <v>0</v>
      </c>
      <c r="I246" s="265">
        <f>+'TTA Pivot Table'!N$308</f>
        <v>4.4296969401195554</v>
      </c>
      <c r="J246" s="265">
        <f>+'TTA Pivot Table'!N$310</f>
        <v>2.8366811375208885</v>
      </c>
      <c r="K246" s="264">
        <f>+'TTA Pivot Table'!N$312</f>
        <v>3.3593794880222978</v>
      </c>
      <c r="L246" s="264">
        <f>+'TTA Pivot Table'!N$314</f>
        <v>0</v>
      </c>
      <c r="M246" s="266">
        <f>+'TTA Pivot Table'!N$316</f>
        <v>3.1103267259534624</v>
      </c>
      <c r="N246" s="265">
        <f>+'TTA Pivot Table'!N$318</f>
        <v>0</v>
      </c>
      <c r="O246" s="136"/>
      <c r="P246" s="261">
        <f t="shared" si="13"/>
        <v>-1.319370214166093</v>
      </c>
    </row>
    <row r="247" spans="1:17">
      <c r="A247" s="229" t="s">
        <v>945</v>
      </c>
      <c r="B247" s="264">
        <f>+'TTA Pivot Table'!N$326</f>
        <v>0</v>
      </c>
      <c r="C247" s="264">
        <f>+'TTA Pivot Table'!N$328</f>
        <v>0</v>
      </c>
      <c r="D247" s="264">
        <f>+'TTA Pivot Table'!N$330</f>
        <v>0</v>
      </c>
      <c r="E247" s="265">
        <f>+'TTA Pivot Table'!N$332</f>
        <v>0</v>
      </c>
      <c r="F247" s="265">
        <f>+'TTA Pivot Table'!N$334</f>
        <v>0</v>
      </c>
      <c r="G247" s="264">
        <f>+'TTA Pivot Table'!N$336</f>
        <v>0</v>
      </c>
      <c r="H247" s="264">
        <f>+'TTA Pivot Table'!N$338</f>
        <v>0</v>
      </c>
      <c r="I247" s="265">
        <f>+'TTA Pivot Table'!N$340</f>
        <v>0</v>
      </c>
      <c r="J247" s="265">
        <f>+'TTA Pivot Table'!N$342</f>
        <v>0</v>
      </c>
      <c r="K247" s="264">
        <f>+'TTA Pivot Table'!N$344</f>
        <v>0</v>
      </c>
      <c r="L247" s="264">
        <f>+'TTA Pivot Table'!N$346</f>
        <v>0</v>
      </c>
      <c r="M247" s="266">
        <f>+'TTA Pivot Table'!N$348</f>
        <v>0</v>
      </c>
      <c r="N247" s="265">
        <f>+'TTA Pivot Table'!N$350</f>
        <v>0</v>
      </c>
      <c r="O247" s="136"/>
      <c r="P247" s="261">
        <f t="shared" si="13"/>
        <v>0</v>
      </c>
      <c r="Q247" s="251"/>
    </row>
    <row r="248" spans="1:17">
      <c r="A248" s="229" t="s">
        <v>946</v>
      </c>
      <c r="B248" s="264">
        <f>+'TTA Pivot Table'!N$358</f>
        <v>0</v>
      </c>
      <c r="C248" s="264">
        <f>+'TTA Pivot Table'!N$360</f>
        <v>0</v>
      </c>
      <c r="D248" s="264">
        <f>+'TTA Pivot Table'!N$362</f>
        <v>0</v>
      </c>
      <c r="E248" s="265">
        <f>+'TTA Pivot Table'!N$364</f>
        <v>0</v>
      </c>
      <c r="F248" s="265">
        <f>+'TTA Pivot Table'!N$366</f>
        <v>0</v>
      </c>
      <c r="G248" s="264">
        <f>+'TTA Pivot Table'!N$368</f>
        <v>0</v>
      </c>
      <c r="H248" s="264">
        <f>+'TTA Pivot Table'!N$370</f>
        <v>0</v>
      </c>
      <c r="I248" s="265">
        <f>+'TTA Pivot Table'!N$372</f>
        <v>0</v>
      </c>
      <c r="J248" s="265">
        <f>+'TTA Pivot Table'!N$374</f>
        <v>0</v>
      </c>
      <c r="K248" s="264">
        <f>+'TTA Pivot Table'!N$376</f>
        <v>0</v>
      </c>
      <c r="L248" s="264">
        <f>+'TTA Pivot Table'!N$378</f>
        <v>0</v>
      </c>
      <c r="M248" s="266">
        <f>+'TTA Pivot Table'!N$380</f>
        <v>0</v>
      </c>
      <c r="N248" s="265">
        <f>+'TTA Pivot Table'!N$382</f>
        <v>0</v>
      </c>
      <c r="O248" s="136"/>
      <c r="P248" s="261">
        <f t="shared" si="13"/>
        <v>0</v>
      </c>
    </row>
    <row r="249" spans="1:17">
      <c r="A249" s="229"/>
      <c r="B249" s="264"/>
      <c r="C249" s="264"/>
      <c r="D249" s="264"/>
      <c r="E249" s="265"/>
      <c r="F249" s="265"/>
      <c r="G249" s="264"/>
      <c r="H249" s="264"/>
      <c r="I249" s="265"/>
      <c r="J249" s="265"/>
      <c r="K249" s="264"/>
      <c r="L249" s="264"/>
      <c r="M249" s="266"/>
      <c r="N249" s="265"/>
      <c r="O249" s="136"/>
      <c r="P249" s="261"/>
    </row>
    <row r="250" spans="1:17">
      <c r="A250" s="229" t="s">
        <v>947</v>
      </c>
      <c r="B250" s="264">
        <f>+'TTA Pivot Table'!N$390</f>
        <v>2.1156120218579235</v>
      </c>
      <c r="C250" s="264">
        <f>+'TTA Pivot Table'!N$392</f>
        <v>3.5077619047619044</v>
      </c>
      <c r="D250" s="264">
        <f>+'TTA Pivot Table'!N$394</f>
        <v>0</v>
      </c>
      <c r="E250" s="265">
        <f>+'TTA Pivot Table'!N$396</f>
        <v>2.1911550387596894</v>
      </c>
      <c r="F250" s="265">
        <f>+'TTA Pivot Table'!N$398</f>
        <v>3.7155770759255393</v>
      </c>
      <c r="G250" s="264">
        <f>+'TTA Pivot Table'!N$400</f>
        <v>6.0671866359447009</v>
      </c>
      <c r="H250" s="264">
        <f>+'TTA Pivot Table'!N$402</f>
        <v>0</v>
      </c>
      <c r="I250" s="265">
        <f>+'TTA Pivot Table'!N$404</f>
        <v>4.0769148521862277</v>
      </c>
      <c r="J250" s="265">
        <f>+'TTA Pivot Table'!N$406</f>
        <v>7.3753038130381299</v>
      </c>
      <c r="K250" s="264">
        <f>+'TTA Pivot Table'!N$408</f>
        <v>10.171860169491524</v>
      </c>
      <c r="L250" s="264">
        <f>+'TTA Pivot Table'!N$410</f>
        <v>0</v>
      </c>
      <c r="M250" s="266">
        <f>+'TTA Pivot Table'!N$412</f>
        <v>8.6770539119000656</v>
      </c>
      <c r="N250" s="265">
        <f>+'TTA Pivot Table'!N$414</f>
        <v>0</v>
      </c>
      <c r="O250" s="136"/>
      <c r="P250" s="261">
        <f t="shared" si="13"/>
        <v>4.6001390597138379</v>
      </c>
    </row>
    <row r="251" spans="1:17">
      <c r="A251" s="229" t="s">
        <v>948</v>
      </c>
      <c r="B251" s="264">
        <f>+'TTA Pivot Table'!N$422</f>
        <v>3.367915728530074</v>
      </c>
      <c r="C251" s="264">
        <f>+'TTA Pivot Table'!N$424</f>
        <v>3.2230392156862746</v>
      </c>
      <c r="D251" s="264">
        <f>+'TTA Pivot Table'!N$426</f>
        <v>0</v>
      </c>
      <c r="E251" s="265">
        <f>+'TTA Pivot Table'!N$428</f>
        <v>3.2998635510830616</v>
      </c>
      <c r="F251" s="265">
        <f>+'TTA Pivot Table'!N$430</f>
        <v>4.2386159954622808</v>
      </c>
      <c r="G251" s="264">
        <f>+'TTA Pivot Table'!N$432</f>
        <v>4.6984608342392855</v>
      </c>
      <c r="H251" s="264">
        <f>+'TTA Pivot Table'!N$434</f>
        <v>0</v>
      </c>
      <c r="I251" s="265">
        <f>+'TTA Pivot Table'!N$436</f>
        <v>4.4675363887543771</v>
      </c>
      <c r="J251" s="265">
        <f>+'TTA Pivot Table'!N$438</f>
        <v>3.2662073966642482</v>
      </c>
      <c r="K251" s="264">
        <f>+'TTA Pivot Table'!N$440</f>
        <v>3.657149666348904</v>
      </c>
      <c r="L251" s="264">
        <f>+'TTA Pivot Table'!N$442</f>
        <v>0</v>
      </c>
      <c r="M251" s="266">
        <f>+'TTA Pivot Table'!N$444</f>
        <v>3.5187958733254616</v>
      </c>
      <c r="N251" s="265">
        <f>+'TTA Pivot Table'!N$446</f>
        <v>3.5392603380555183</v>
      </c>
      <c r="O251" s="136"/>
      <c r="P251" s="261">
        <f t="shared" si="13"/>
        <v>-0.94874051542891547</v>
      </c>
    </row>
    <row r="252" spans="1:17">
      <c r="A252" s="229" t="s">
        <v>949</v>
      </c>
      <c r="B252" s="264">
        <f>+'TTA Pivot Table'!N$454</f>
        <v>2.8175033921302584</v>
      </c>
      <c r="C252" s="264">
        <f>+'TTA Pivot Table'!N$456</f>
        <v>4.0622918465523608</v>
      </c>
      <c r="D252" s="264">
        <f>+'TTA Pivot Table'!N$458</f>
        <v>0</v>
      </c>
      <c r="E252" s="265">
        <f>+'TTA Pivot Table'!N$460</f>
        <v>3.1287005057357837</v>
      </c>
      <c r="F252" s="265">
        <f>+'TTA Pivot Table'!N$462</f>
        <v>4.0339051267105237</v>
      </c>
      <c r="G252" s="264">
        <f>+'TTA Pivot Table'!N$464</f>
        <v>6.6142896543960381</v>
      </c>
      <c r="H252" s="264">
        <f>+'TTA Pivot Table'!N$466</f>
        <v>0</v>
      </c>
      <c r="I252" s="265">
        <f>+'TTA Pivot Table'!N$468</f>
        <v>5.3527753329103129</v>
      </c>
      <c r="J252" s="265">
        <f>+'TTA Pivot Table'!N$470</f>
        <v>3.8159224936815508</v>
      </c>
      <c r="K252" s="264">
        <f>+'TTA Pivot Table'!N$472</f>
        <v>4.9111416241663406</v>
      </c>
      <c r="L252" s="264">
        <f>+'TTA Pivot Table'!N$474</f>
        <v>0</v>
      </c>
      <c r="M252" s="266">
        <f>+'TTA Pivot Table'!N$476</f>
        <v>4.5631691648822281</v>
      </c>
      <c r="N252" s="265">
        <f>+'TTA Pivot Table'!N$478</f>
        <v>5.0541561712846343</v>
      </c>
      <c r="O252" s="136"/>
      <c r="P252" s="261">
        <f t="shared" si="13"/>
        <v>-0.78960616802808481</v>
      </c>
    </row>
    <row r="253" spans="1:17">
      <c r="A253" s="238" t="s">
        <v>950</v>
      </c>
      <c r="B253" s="268">
        <f>+'TTA Pivot Table'!N$486</f>
        <v>3.0297872340425531</v>
      </c>
      <c r="C253" s="268">
        <f>+'TTA Pivot Table'!N$488</f>
        <v>3.34</v>
      </c>
      <c r="D253" s="268">
        <f>+'TTA Pivot Table'!N$490</f>
        <v>0</v>
      </c>
      <c r="E253" s="269">
        <f>+'TTA Pivot Table'!N$492</f>
        <v>3.0541176470588232</v>
      </c>
      <c r="F253" s="269">
        <f>+'TTA Pivot Table'!N$494</f>
        <v>4.4942437923250562</v>
      </c>
      <c r="G253" s="268">
        <f>+'TTA Pivot Table'!N$496</f>
        <v>5.963750000000001</v>
      </c>
      <c r="H253" s="268">
        <f>+'TTA Pivot Table'!N$498</f>
        <v>0</v>
      </c>
      <c r="I253" s="269">
        <f>+'TTA Pivot Table'!N$500</f>
        <v>4.7190248565965582</v>
      </c>
      <c r="J253" s="269">
        <f>+'TTA Pivot Table'!N$502</f>
        <v>3.8426807760141095</v>
      </c>
      <c r="K253" s="268">
        <f>+'TTA Pivot Table'!N$504</f>
        <v>3.5297577854671283</v>
      </c>
      <c r="L253" s="268">
        <f>+'TTA Pivot Table'!N$506</f>
        <v>0</v>
      </c>
      <c r="M253" s="270">
        <f>+'TTA Pivot Table'!N$508</f>
        <v>3.7370327102803733</v>
      </c>
      <c r="N253" s="269">
        <f>+'TTA Pivot Table'!N$510</f>
        <v>6.6764285714285716</v>
      </c>
      <c r="O253" s="136"/>
      <c r="P253" s="271">
        <f t="shared" si="13"/>
        <v>-0.98199214631618492</v>
      </c>
    </row>
    <row r="254" spans="1:17">
      <c r="A254" s="242" t="s">
        <v>951</v>
      </c>
      <c r="B254" s="242"/>
      <c r="C254" s="242"/>
      <c r="D254" s="242"/>
      <c r="E254" s="242"/>
      <c r="F254" s="243"/>
      <c r="G254" s="243"/>
      <c r="H254" s="243"/>
      <c r="I254" s="243"/>
      <c r="J254" s="243"/>
      <c r="K254" s="243"/>
      <c r="L254" s="243"/>
      <c r="M254" s="243"/>
      <c r="N254" s="243"/>
    </row>
    <row r="255" spans="1:17">
      <c r="A255" s="242"/>
      <c r="B255" s="273"/>
      <c r="C255" s="273"/>
      <c r="D255" s="273"/>
      <c r="E255" s="273"/>
      <c r="F255" s="273"/>
      <c r="G255" s="273"/>
      <c r="H255" s="273"/>
      <c r="I255" s="273"/>
      <c r="J255" s="273"/>
      <c r="K255" s="273"/>
      <c r="L255" s="273"/>
      <c r="M255" s="273"/>
      <c r="N255" s="273"/>
      <c r="O255" s="272"/>
    </row>
    <row r="256" spans="1:17">
      <c r="A256" s="242"/>
      <c r="B256" s="242"/>
      <c r="C256" s="242"/>
      <c r="D256" s="242"/>
      <c r="E256" s="242"/>
      <c r="F256" s="243"/>
      <c r="G256" s="243"/>
      <c r="H256" s="243"/>
      <c r="I256" s="243"/>
      <c r="J256" s="243"/>
      <c r="K256" s="243"/>
      <c r="L256" s="243"/>
      <c r="M256" s="243"/>
      <c r="N256" s="244" t="s">
        <v>1303</v>
      </c>
    </row>
    <row r="257" spans="1:16" ht="18">
      <c r="A257" s="205" t="s">
        <v>983</v>
      </c>
      <c r="B257" s="207"/>
      <c r="C257" s="207"/>
      <c r="D257" s="207"/>
      <c r="E257" s="207"/>
      <c r="F257" s="206"/>
      <c r="G257" s="206"/>
      <c r="H257" s="206"/>
      <c r="I257" s="207"/>
      <c r="J257" s="206"/>
      <c r="K257" s="206"/>
      <c r="L257" s="206"/>
      <c r="M257" s="207"/>
      <c r="N257" s="206"/>
      <c r="P257" s="255"/>
    </row>
    <row r="258" spans="1:16" ht="18">
      <c r="A258" s="205"/>
      <c r="B258" s="207"/>
      <c r="C258" s="207"/>
      <c r="D258" s="207"/>
      <c r="E258" s="207"/>
      <c r="F258" s="206"/>
      <c r="G258" s="206"/>
      <c r="H258" s="206"/>
      <c r="I258" s="207"/>
      <c r="J258" s="206"/>
      <c r="K258" s="206"/>
      <c r="L258" s="206"/>
      <c r="M258" s="207"/>
      <c r="N258" s="206"/>
      <c r="P258" s="255"/>
    </row>
    <row r="259" spans="1:16" ht="15.75">
      <c r="A259" s="208" t="s">
        <v>982</v>
      </c>
      <c r="B259" s="207"/>
      <c r="C259" s="207"/>
      <c r="D259" s="207"/>
      <c r="E259" s="207"/>
      <c r="F259" s="206"/>
      <c r="G259" s="206"/>
      <c r="H259" s="206"/>
      <c r="I259" s="207"/>
      <c r="J259" s="206"/>
      <c r="K259" s="206"/>
      <c r="L259" s="206"/>
      <c r="M259" s="207"/>
      <c r="N259" s="206"/>
      <c r="P259" s="255"/>
    </row>
    <row r="260" spans="1:16" ht="15.75">
      <c r="A260" s="208" t="s">
        <v>1199</v>
      </c>
      <c r="B260" s="207"/>
      <c r="C260" s="207"/>
      <c r="D260" s="207"/>
      <c r="E260" s="207"/>
      <c r="F260" s="206"/>
      <c r="G260" s="206"/>
      <c r="H260" s="206"/>
      <c r="I260" s="207"/>
      <c r="J260" s="206"/>
      <c r="K260" s="206"/>
      <c r="L260" s="206"/>
      <c r="M260" s="207"/>
      <c r="N260" s="206"/>
      <c r="P260" s="255"/>
    </row>
    <row r="261" spans="1:16" ht="18" customHeight="1">
      <c r="A261" s="209"/>
      <c r="B261" s="209"/>
      <c r="C261" s="209"/>
      <c r="D261" s="209"/>
      <c r="E261" s="209"/>
      <c r="F261" s="210"/>
      <c r="G261" s="211"/>
      <c r="H261" s="211"/>
      <c r="I261" s="212"/>
      <c r="J261" s="212"/>
      <c r="K261" s="212"/>
      <c r="L261" s="212"/>
      <c r="M261" s="212"/>
      <c r="N261" s="212"/>
      <c r="O261" s="213"/>
      <c r="P261" s="255"/>
    </row>
    <row r="262" spans="1:16" ht="18" customHeight="1">
      <c r="A262" s="84"/>
      <c r="B262" s="214" t="s">
        <v>925</v>
      </c>
      <c r="C262" s="215"/>
      <c r="D262" s="215"/>
      <c r="E262" s="215"/>
      <c r="F262" s="215"/>
      <c r="G262" s="215"/>
      <c r="H262" s="215"/>
      <c r="I262" s="216"/>
      <c r="J262" s="217" t="s">
        <v>10</v>
      </c>
      <c r="K262" s="218"/>
      <c r="L262" s="218"/>
      <c r="M262" s="219"/>
      <c r="N262" s="653" t="s">
        <v>926</v>
      </c>
      <c r="O262" s="232"/>
      <c r="P262" s="255"/>
    </row>
    <row r="263" spans="1:16" ht="42.75" customHeight="1">
      <c r="A263" s="220"/>
      <c r="B263" s="215" t="s">
        <v>927</v>
      </c>
      <c r="C263" s="215"/>
      <c r="D263" s="215"/>
      <c r="E263" s="221"/>
      <c r="F263" s="222" t="s">
        <v>928</v>
      </c>
      <c r="G263" s="215"/>
      <c r="H263" s="215"/>
      <c r="I263" s="216"/>
      <c r="J263" s="223" t="s">
        <v>929</v>
      </c>
      <c r="K263" s="215"/>
      <c r="L263" s="215"/>
      <c r="M263" s="216"/>
      <c r="N263" s="654"/>
      <c r="O263" s="232"/>
      <c r="P263" s="255"/>
    </row>
    <row r="264" spans="1:16" ht="28.5" customHeight="1">
      <c r="A264" s="209"/>
      <c r="B264" s="224" t="s">
        <v>930</v>
      </c>
      <c r="C264" s="224" t="s">
        <v>931</v>
      </c>
      <c r="D264" s="224" t="s">
        <v>932</v>
      </c>
      <c r="E264" s="225" t="s">
        <v>933</v>
      </c>
      <c r="F264" s="225" t="s">
        <v>930</v>
      </c>
      <c r="G264" s="224" t="s">
        <v>931</v>
      </c>
      <c r="H264" s="224" t="s">
        <v>932</v>
      </c>
      <c r="I264" s="225" t="s">
        <v>933</v>
      </c>
      <c r="J264" s="226" t="s">
        <v>930</v>
      </c>
      <c r="K264" s="227" t="s">
        <v>931</v>
      </c>
      <c r="L264" s="228" t="s">
        <v>932</v>
      </c>
      <c r="M264" s="226" t="s">
        <v>933</v>
      </c>
      <c r="N264" s="655"/>
      <c r="O264" s="232"/>
      <c r="P264" s="255" t="s">
        <v>973</v>
      </c>
    </row>
    <row r="265" spans="1:16" ht="24.75" hidden="1" customHeight="1">
      <c r="A265" s="229" t="s">
        <v>934</v>
      </c>
      <c r="B265" s="229"/>
      <c r="C265" s="229"/>
      <c r="D265" s="229"/>
      <c r="E265" s="229"/>
      <c r="F265" s="274">
        <f>'TTA Pivot Table'!J$230</f>
        <v>0</v>
      </c>
      <c r="G265" s="274">
        <f>'TTA Pivot Table'!J$231</f>
        <v>0</v>
      </c>
      <c r="H265" s="274">
        <f>'TTA Pivot Table'!J$232</f>
        <v>0</v>
      </c>
      <c r="I265" s="275">
        <f>'TTA Pivot Table'!J$233</f>
        <v>0</v>
      </c>
      <c r="J265" s="275">
        <f>'TTA Pivot Table'!J$234</f>
        <v>0</v>
      </c>
      <c r="K265" s="274">
        <f>'TTA Pivot Table'!J$235</f>
        <v>0</v>
      </c>
      <c r="L265" s="274">
        <f>'TTA Pivot Table'!J$236</f>
        <v>0</v>
      </c>
      <c r="M265" s="276">
        <f>'TTA Pivot Table'!J$237</f>
        <v>0</v>
      </c>
      <c r="N265" s="275">
        <f>'TTA Pivot Table'!J$238</f>
        <v>0</v>
      </c>
      <c r="O265" s="136"/>
      <c r="P265" s="261">
        <f>+M265-I265</f>
        <v>0</v>
      </c>
    </row>
    <row r="266" spans="1:16" ht="15.75" hidden="1">
      <c r="A266" s="229"/>
      <c r="B266" s="229"/>
      <c r="C266" s="229"/>
      <c r="D266" s="229"/>
      <c r="E266" s="229"/>
      <c r="F266" s="136"/>
      <c r="G266" s="136"/>
      <c r="H266" s="136"/>
      <c r="I266" s="262"/>
      <c r="J266" s="262"/>
      <c r="K266" s="136"/>
      <c r="L266" s="136"/>
      <c r="M266" s="263"/>
      <c r="N266" s="262"/>
      <c r="O266" s="136"/>
      <c r="P266" s="232">
        <f t="shared" ref="P266" si="14">+I266-M266</f>
        <v>0</v>
      </c>
    </row>
    <row r="267" spans="1:16">
      <c r="A267" s="229" t="s">
        <v>935</v>
      </c>
      <c r="B267" s="264">
        <f>+'TTA Pivot Table'!J$6</f>
        <v>0</v>
      </c>
      <c r="C267" s="264">
        <f>+'TTA Pivot Table'!J$8</f>
        <v>0</v>
      </c>
      <c r="D267" s="264">
        <f>+'TTA Pivot Table'!J$10</f>
        <v>0</v>
      </c>
      <c r="E267" s="265">
        <f>+'TTA Pivot Table'!J$12</f>
        <v>0</v>
      </c>
      <c r="F267" s="265">
        <f>+'TTA Pivot Table'!J$14</f>
        <v>0</v>
      </c>
      <c r="G267" s="264">
        <f>+'TTA Pivot Table'!J$16</f>
        <v>0</v>
      </c>
      <c r="H267" s="264">
        <f>+'TTA Pivot Table'!J$18</f>
        <v>0</v>
      </c>
      <c r="I267" s="265">
        <f>+'TTA Pivot Table'!J$20</f>
        <v>0</v>
      </c>
      <c r="J267" s="265">
        <f>+'TTA Pivot Table'!J$22</f>
        <v>0</v>
      </c>
      <c r="K267" s="264">
        <f>+'TTA Pivot Table'!J$24</f>
        <v>0</v>
      </c>
      <c r="L267" s="264">
        <f>+'TTA Pivot Table'!J$26</f>
        <v>0</v>
      </c>
      <c r="M267" s="266">
        <f>+'TTA Pivot Table'!J$28</f>
        <v>0</v>
      </c>
      <c r="N267" s="265">
        <f>+'TTA Pivot Table'!J$30</f>
        <v>0</v>
      </c>
      <c r="O267" s="136"/>
      <c r="P267" s="261">
        <f t="shared" ref="P267:P285" si="15">+M267-I267</f>
        <v>0</v>
      </c>
    </row>
    <row r="268" spans="1:16">
      <c r="A268" s="229" t="s">
        <v>936</v>
      </c>
      <c r="B268" s="264">
        <f>+'TTA Pivot Table'!J$38</f>
        <v>0</v>
      </c>
      <c r="C268" s="264">
        <f>+'TTA Pivot Table'!J$40</f>
        <v>0</v>
      </c>
      <c r="D268" s="264">
        <f>+'TTA Pivot Table'!J$42</f>
        <v>0</v>
      </c>
      <c r="E268" s="265">
        <f>+'TTA Pivot Table'!J$44</f>
        <v>0</v>
      </c>
      <c r="F268" s="265">
        <f>+'TTA Pivot Table'!J$46</f>
        <v>0</v>
      </c>
      <c r="G268" s="264">
        <f>+'TTA Pivot Table'!J$48</f>
        <v>0</v>
      </c>
      <c r="H268" s="264">
        <f>+'TTA Pivot Table'!J$50</f>
        <v>0</v>
      </c>
      <c r="I268" s="265">
        <f>+'TTA Pivot Table'!J$52</f>
        <v>0</v>
      </c>
      <c r="J268" s="265">
        <f>+'TTA Pivot Table'!J$54</f>
        <v>0</v>
      </c>
      <c r="K268" s="264">
        <f>+'TTA Pivot Table'!J$56</f>
        <v>0</v>
      </c>
      <c r="L268" s="264">
        <f>+'TTA Pivot Table'!J$58</f>
        <v>0</v>
      </c>
      <c r="M268" s="266">
        <f>+'TTA Pivot Table'!J$60</f>
        <v>0</v>
      </c>
      <c r="N268" s="265">
        <f>+'TTA Pivot Table'!J$62</f>
        <v>0</v>
      </c>
      <c r="O268" s="136"/>
      <c r="P268" s="261">
        <f t="shared" si="15"/>
        <v>0</v>
      </c>
    </row>
    <row r="269" spans="1:16">
      <c r="A269" s="229" t="s">
        <v>937</v>
      </c>
      <c r="B269" s="264">
        <f>+'TTA Pivot Table'!J$70</f>
        <v>0</v>
      </c>
      <c r="C269" s="264">
        <f>+'TTA Pivot Table'!J$72</f>
        <v>0</v>
      </c>
      <c r="D269" s="264">
        <f>+'TTA Pivot Table'!J$74</f>
        <v>0</v>
      </c>
      <c r="E269" s="265">
        <f>+'TTA Pivot Table'!J$76</f>
        <v>0</v>
      </c>
      <c r="F269" s="265">
        <f>+'TTA Pivot Table'!J$78</f>
        <v>0</v>
      </c>
      <c r="G269" s="264">
        <f>+'TTA Pivot Table'!J$80</f>
        <v>0</v>
      </c>
      <c r="H269" s="264">
        <f>+'TTA Pivot Table'!J$82</f>
        <v>0</v>
      </c>
      <c r="I269" s="265">
        <f>+'TTA Pivot Table'!J$84</f>
        <v>0</v>
      </c>
      <c r="J269" s="265">
        <f>+'TTA Pivot Table'!J$86</f>
        <v>0</v>
      </c>
      <c r="K269" s="264">
        <f>+'TTA Pivot Table'!J$88</f>
        <v>0</v>
      </c>
      <c r="L269" s="264">
        <f>+'TTA Pivot Table'!J$90</f>
        <v>0</v>
      </c>
      <c r="M269" s="266">
        <f>+'TTA Pivot Table'!J$92</f>
        <v>0</v>
      </c>
      <c r="N269" s="265">
        <f>+'TTA Pivot Table'!J$94</f>
        <v>0</v>
      </c>
      <c r="O269" s="136"/>
      <c r="P269" s="261">
        <f t="shared" si="15"/>
        <v>0</v>
      </c>
    </row>
    <row r="270" spans="1:16">
      <c r="A270" s="229" t="s">
        <v>938</v>
      </c>
      <c r="B270" s="264">
        <f>+'TTA Pivot Table'!J$102</f>
        <v>2.5411347046945982</v>
      </c>
      <c r="C270" s="264">
        <f>+'TTA Pivot Table'!J$104</f>
        <v>2.582020865254619</v>
      </c>
      <c r="D270" s="264">
        <f>+'TTA Pivot Table'!J$106</f>
        <v>0.72394625445897742</v>
      </c>
      <c r="E270" s="265">
        <f>+'TTA Pivot Table'!J$108</f>
        <v>2.0248157628676471</v>
      </c>
      <c r="F270" s="265">
        <f>+'TTA Pivot Table'!J$110</f>
        <v>3.8418953582807522</v>
      </c>
      <c r="G270" s="264">
        <f>+'TTA Pivot Table'!J$112</f>
        <v>4.8226503384912967</v>
      </c>
      <c r="H270" s="264">
        <f>+'TTA Pivot Table'!J$114</f>
        <v>0</v>
      </c>
      <c r="I270" s="265">
        <f>+'TTA Pivot Table'!J$116</f>
        <v>4.176044425223445</v>
      </c>
      <c r="J270" s="265">
        <f>+'TTA Pivot Table'!J$118</f>
        <v>2.7012506650296713</v>
      </c>
      <c r="K270" s="264">
        <f>+'TTA Pivot Table'!J$120</f>
        <v>3.6573480197044348</v>
      </c>
      <c r="L270" s="264">
        <f>+'TTA Pivot Table'!J$122</f>
        <v>0</v>
      </c>
      <c r="M270" s="266">
        <f>+'TTA Pivot Table'!J$124</f>
        <v>3.1883209395703678</v>
      </c>
      <c r="N270" s="265">
        <f>+'TTA Pivot Table'!J$126</f>
        <v>4.3145386640079764</v>
      </c>
      <c r="O270" s="136"/>
      <c r="P270" s="261">
        <f t="shared" si="15"/>
        <v>-0.98772348565307722</v>
      </c>
    </row>
    <row r="271" spans="1:16">
      <c r="A271" s="229"/>
      <c r="B271" s="264"/>
      <c r="C271" s="264"/>
      <c r="D271" s="264"/>
      <c r="E271" s="265"/>
      <c r="F271" s="265"/>
      <c r="G271" s="264"/>
      <c r="H271" s="264"/>
      <c r="I271" s="265"/>
      <c r="J271" s="265"/>
      <c r="K271" s="264"/>
      <c r="L271" s="264"/>
      <c r="M271" s="266"/>
      <c r="N271" s="265"/>
      <c r="O271" s="136"/>
      <c r="P271" s="261"/>
    </row>
    <row r="272" spans="1:16">
      <c r="A272" s="229" t="s">
        <v>939</v>
      </c>
      <c r="B272" s="264">
        <f>+'TTA Pivot Table'!J$134</f>
        <v>2.6101265822784807</v>
      </c>
      <c r="C272" s="264">
        <f>+'TTA Pivot Table'!J$136</f>
        <v>2.4280952380952376</v>
      </c>
      <c r="D272" s="264">
        <f>+'TTA Pivot Table'!J$138</f>
        <v>0</v>
      </c>
      <c r="E272" s="265">
        <f>+'TTA Pivot Table'!J$140</f>
        <v>2.5718999999999999</v>
      </c>
      <c r="F272" s="265">
        <f>+'TTA Pivot Table'!J$142</f>
        <v>4.0683514774494558</v>
      </c>
      <c r="G272" s="264">
        <f>+'TTA Pivot Table'!J$144</f>
        <v>4.685824742268041</v>
      </c>
      <c r="H272" s="264">
        <f>+'TTA Pivot Table'!J$146</f>
        <v>0</v>
      </c>
      <c r="I272" s="265">
        <f>+'TTA Pivot Table'!J$148</f>
        <v>4.2114695340501784</v>
      </c>
      <c r="J272" s="265">
        <f>+'TTA Pivot Table'!J$150</f>
        <v>3.1404216867469885</v>
      </c>
      <c r="K272" s="264">
        <f>+'TTA Pivot Table'!J$152</f>
        <v>3.7673895582329315</v>
      </c>
      <c r="L272" s="264">
        <f>+'TTA Pivot Table'!J$154</f>
        <v>0</v>
      </c>
      <c r="M272" s="266">
        <f>+'TTA Pivot Table'!J$156</f>
        <v>3.4091222030981063</v>
      </c>
      <c r="N272" s="265">
        <f>+'TTA Pivot Table'!J$158</f>
        <v>0</v>
      </c>
      <c r="O272" s="136"/>
      <c r="P272" s="261">
        <f t="shared" si="15"/>
        <v>-0.80234733095207211</v>
      </c>
    </row>
    <row r="273" spans="1:17">
      <c r="A273" s="229" t="s">
        <v>940</v>
      </c>
      <c r="B273" s="264">
        <f>+'TTA Pivot Table'!J$166</f>
        <v>0</v>
      </c>
      <c r="C273" s="264">
        <f>+'TTA Pivot Table'!J$168</f>
        <v>0</v>
      </c>
      <c r="D273" s="264">
        <f>+'TTA Pivot Table'!J$170</f>
        <v>0</v>
      </c>
      <c r="E273" s="265">
        <f>+'TTA Pivot Table'!J$172</f>
        <v>0</v>
      </c>
      <c r="F273" s="265">
        <f>+'TTA Pivot Table'!J$174</f>
        <v>0</v>
      </c>
      <c r="G273" s="264">
        <f>+'TTA Pivot Table'!J$176</f>
        <v>0</v>
      </c>
      <c r="H273" s="264">
        <f>+'TTA Pivot Table'!J$178</f>
        <v>0</v>
      </c>
      <c r="I273" s="265">
        <f>+'TTA Pivot Table'!J$180</f>
        <v>0</v>
      </c>
      <c r="J273" s="265">
        <f>+'TTA Pivot Table'!J$182</f>
        <v>0</v>
      </c>
      <c r="K273" s="264">
        <f>+'TTA Pivot Table'!J$184</f>
        <v>0</v>
      </c>
      <c r="L273" s="264">
        <f>+'TTA Pivot Table'!J$186</f>
        <v>0</v>
      </c>
      <c r="M273" s="266">
        <f>+'TTA Pivot Table'!J$188</f>
        <v>0</v>
      </c>
      <c r="N273" s="265">
        <f>+'TTA Pivot Table'!J$190</f>
        <v>0</v>
      </c>
      <c r="O273" s="136"/>
      <c r="P273" s="261">
        <f t="shared" si="15"/>
        <v>0</v>
      </c>
    </row>
    <row r="274" spans="1:17">
      <c r="A274" s="229" t="s">
        <v>941</v>
      </c>
      <c r="B274" s="267">
        <f>+'TTA Pivot Table'!J$198</f>
        <v>0</v>
      </c>
      <c r="C274" s="264">
        <f>+'TTA Pivot Table'!J$200</f>
        <v>0</v>
      </c>
      <c r="D274" s="264">
        <f>+'TTA Pivot Table'!J$202</f>
        <v>0</v>
      </c>
      <c r="E274" s="265">
        <f>+'TTA Pivot Table'!J$204</f>
        <v>0</v>
      </c>
      <c r="F274" s="265">
        <f>+'TTA Pivot Table'!J$206</f>
        <v>0</v>
      </c>
      <c r="G274" s="264">
        <f>+'TTA Pivot Table'!J$208</f>
        <v>0</v>
      </c>
      <c r="H274" s="264">
        <f>+'TTA Pivot Table'!J$210</f>
        <v>0</v>
      </c>
      <c r="I274" s="265">
        <f>+'TTA Pivot Table'!J$212</f>
        <v>0</v>
      </c>
      <c r="J274" s="265">
        <f>+'TTA Pivot Table'!J$214</f>
        <v>0</v>
      </c>
      <c r="K274" s="264">
        <f>+'TTA Pivot Table'!J$216</f>
        <v>0</v>
      </c>
      <c r="L274" s="264">
        <f>+'TTA Pivot Table'!J$218</f>
        <v>0</v>
      </c>
      <c r="M274" s="266">
        <f>+'TTA Pivot Table'!J$220</f>
        <v>0</v>
      </c>
      <c r="N274" s="265">
        <f>+'TTA Pivot Table'!J$222</f>
        <v>0</v>
      </c>
      <c r="O274" s="136"/>
      <c r="P274" s="261">
        <f t="shared" si="15"/>
        <v>0</v>
      </c>
    </row>
    <row r="275" spans="1:17">
      <c r="A275" s="229" t="s">
        <v>942</v>
      </c>
      <c r="B275" s="264">
        <f>+'TTA Pivot Table'!J$230</f>
        <v>0</v>
      </c>
      <c r="C275" s="264">
        <f>+'TTA Pivot Table'!J$232</f>
        <v>0</v>
      </c>
      <c r="D275" s="264">
        <f>+'TTA Pivot Table'!J$234</f>
        <v>0</v>
      </c>
      <c r="E275" s="265">
        <f>+'TTA Pivot Table'!J$236</f>
        <v>0</v>
      </c>
      <c r="F275" s="265">
        <f>+'TTA Pivot Table'!J$238</f>
        <v>0</v>
      </c>
      <c r="G275" s="264">
        <f>+'TTA Pivot Table'!J$240</f>
        <v>0</v>
      </c>
      <c r="H275" s="264">
        <f>+'TTA Pivot Table'!J$242</f>
        <v>0</v>
      </c>
      <c r="I275" s="265">
        <f>+'TTA Pivot Table'!J$244</f>
        <v>0</v>
      </c>
      <c r="J275" s="265">
        <f>+'TTA Pivot Table'!J$246</f>
        <v>0</v>
      </c>
      <c r="K275" s="264">
        <f>+'TTA Pivot Table'!J$248</f>
        <v>0</v>
      </c>
      <c r="L275" s="264">
        <f>+'TTA Pivot Table'!J$250</f>
        <v>0</v>
      </c>
      <c r="M275" s="266">
        <f>+'TTA Pivot Table'!J$252</f>
        <v>0</v>
      </c>
      <c r="N275" s="265">
        <f>+'TTA Pivot Table'!J$254</f>
        <v>0</v>
      </c>
      <c r="O275" s="136"/>
      <c r="P275" s="261">
        <f t="shared" si="15"/>
        <v>0</v>
      </c>
    </row>
    <row r="276" spans="1:17">
      <c r="A276" s="229"/>
      <c r="B276" s="264"/>
      <c r="C276" s="264"/>
      <c r="D276" s="264"/>
      <c r="E276" s="265"/>
      <c r="F276" s="265"/>
      <c r="G276" s="264"/>
      <c r="H276" s="264"/>
      <c r="I276" s="265"/>
      <c r="J276" s="265"/>
      <c r="K276" s="264"/>
      <c r="L276" s="264"/>
      <c r="M276" s="266"/>
      <c r="N276" s="265"/>
      <c r="O276" s="136"/>
      <c r="P276" s="261"/>
    </row>
    <row r="277" spans="1:17">
      <c r="A277" s="229" t="s">
        <v>943</v>
      </c>
      <c r="B277" s="264">
        <f>+'TTA Pivot Table'!J$262</f>
        <v>0</v>
      </c>
      <c r="C277" s="264">
        <f>+'TTA Pivot Table'!J$264</f>
        <v>0</v>
      </c>
      <c r="D277" s="264">
        <f>+'TTA Pivot Table'!J$266</f>
        <v>0</v>
      </c>
      <c r="E277" s="265">
        <f>+'TTA Pivot Table'!J$268</f>
        <v>0</v>
      </c>
      <c r="F277" s="265">
        <f>+'TTA Pivot Table'!J$270</f>
        <v>0</v>
      </c>
      <c r="G277" s="264">
        <f>+'TTA Pivot Table'!J$272</f>
        <v>0</v>
      </c>
      <c r="H277" s="264">
        <f>+'TTA Pivot Table'!J$274</f>
        <v>0</v>
      </c>
      <c r="I277" s="265">
        <f>+'TTA Pivot Table'!J$276</f>
        <v>0</v>
      </c>
      <c r="J277" s="265">
        <f>+'TTA Pivot Table'!J$278</f>
        <v>0</v>
      </c>
      <c r="K277" s="264">
        <f>+'TTA Pivot Table'!J$280</f>
        <v>0</v>
      </c>
      <c r="L277" s="264">
        <f>+'TTA Pivot Table'!J$282</f>
        <v>0</v>
      </c>
      <c r="M277" s="266">
        <f>+'TTA Pivot Table'!J$284</f>
        <v>0</v>
      </c>
      <c r="N277" s="265">
        <f>+'TTA Pivot Table'!J$286</f>
        <v>0</v>
      </c>
      <c r="O277" s="136"/>
      <c r="P277" s="261">
        <f t="shared" si="15"/>
        <v>0</v>
      </c>
    </row>
    <row r="278" spans="1:17">
      <c r="A278" s="229" t="s">
        <v>944</v>
      </c>
      <c r="B278" s="264">
        <f>+'TTA Pivot Table'!J$294</f>
        <v>0</v>
      </c>
      <c r="C278" s="264">
        <f>+'TTA Pivot Table'!J$296</f>
        <v>0</v>
      </c>
      <c r="D278" s="264">
        <f>+'TTA Pivot Table'!J$298</f>
        <v>0</v>
      </c>
      <c r="E278" s="265">
        <f>+'TTA Pivot Table'!J$300</f>
        <v>0</v>
      </c>
      <c r="F278" s="265">
        <f>+'TTA Pivot Table'!J$302</f>
        <v>0</v>
      </c>
      <c r="G278" s="264">
        <f>+'TTA Pivot Table'!J$304</f>
        <v>0</v>
      </c>
      <c r="H278" s="264">
        <f>+'TTA Pivot Table'!J$306</f>
        <v>0</v>
      </c>
      <c r="I278" s="265">
        <f>+'TTA Pivot Table'!J$308</f>
        <v>0</v>
      </c>
      <c r="J278" s="265">
        <f>+'TTA Pivot Table'!J$310</f>
        <v>0</v>
      </c>
      <c r="K278" s="264">
        <f>+'TTA Pivot Table'!J$312</f>
        <v>0</v>
      </c>
      <c r="L278" s="264">
        <f>+'TTA Pivot Table'!J$314</f>
        <v>0</v>
      </c>
      <c r="M278" s="266">
        <f>+'TTA Pivot Table'!J$316</f>
        <v>0</v>
      </c>
      <c r="N278" s="265">
        <f>+'TTA Pivot Table'!J$318</f>
        <v>0</v>
      </c>
      <c r="O278" s="136"/>
      <c r="P278" s="261">
        <f t="shared" si="15"/>
        <v>0</v>
      </c>
    </row>
    <row r="279" spans="1:17">
      <c r="A279" s="229" t="s">
        <v>945</v>
      </c>
      <c r="B279" s="264">
        <f>+'TTA Pivot Table'!J$326</f>
        <v>0</v>
      </c>
      <c r="C279" s="264">
        <f>+'TTA Pivot Table'!J$328</f>
        <v>0</v>
      </c>
      <c r="D279" s="264">
        <f>+'TTA Pivot Table'!J$330</f>
        <v>0</v>
      </c>
      <c r="E279" s="265">
        <f>+'TTA Pivot Table'!J$332</f>
        <v>0</v>
      </c>
      <c r="F279" s="265">
        <f>+'TTA Pivot Table'!J$334</f>
        <v>0</v>
      </c>
      <c r="G279" s="264">
        <f>+'TTA Pivot Table'!J$336</f>
        <v>0</v>
      </c>
      <c r="H279" s="264">
        <f>+'TTA Pivot Table'!J$338</f>
        <v>0</v>
      </c>
      <c r="I279" s="265">
        <f>+'TTA Pivot Table'!J$340</f>
        <v>0</v>
      </c>
      <c r="J279" s="265">
        <f>+'TTA Pivot Table'!J$342</f>
        <v>0</v>
      </c>
      <c r="K279" s="264">
        <f>+'TTA Pivot Table'!J$344</f>
        <v>0</v>
      </c>
      <c r="L279" s="264">
        <f>+'TTA Pivot Table'!J$346</f>
        <v>0</v>
      </c>
      <c r="M279" s="266">
        <f>+'TTA Pivot Table'!J$348</f>
        <v>0</v>
      </c>
      <c r="N279" s="265">
        <f>+'TTA Pivot Table'!J$350</f>
        <v>0</v>
      </c>
      <c r="O279" s="136"/>
      <c r="P279" s="261">
        <f t="shared" si="15"/>
        <v>0</v>
      </c>
      <c r="Q279" s="251"/>
    </row>
    <row r="280" spans="1:17">
      <c r="A280" s="229" t="s">
        <v>946</v>
      </c>
      <c r="B280" s="264">
        <f>+'TTA Pivot Table'!J$358</f>
        <v>0</v>
      </c>
      <c r="C280" s="264">
        <f>+'TTA Pivot Table'!J$360</f>
        <v>0</v>
      </c>
      <c r="D280" s="264">
        <f>+'TTA Pivot Table'!J$362</f>
        <v>0</v>
      </c>
      <c r="E280" s="265">
        <f>+'TTA Pivot Table'!J$364</f>
        <v>0</v>
      </c>
      <c r="F280" s="265">
        <f>+'TTA Pivot Table'!J$366</f>
        <v>0</v>
      </c>
      <c r="G280" s="264">
        <f>+'TTA Pivot Table'!J$368</f>
        <v>0</v>
      </c>
      <c r="H280" s="264">
        <f>+'TTA Pivot Table'!J$370</f>
        <v>0</v>
      </c>
      <c r="I280" s="265">
        <f>+'TTA Pivot Table'!J$372</f>
        <v>0</v>
      </c>
      <c r="J280" s="265">
        <f>+'TTA Pivot Table'!J$374</f>
        <v>0</v>
      </c>
      <c r="K280" s="264">
        <f>+'TTA Pivot Table'!J$376</f>
        <v>0</v>
      </c>
      <c r="L280" s="264">
        <f>+'TTA Pivot Table'!J$378</f>
        <v>0</v>
      </c>
      <c r="M280" s="266">
        <f>+'TTA Pivot Table'!J$380</f>
        <v>0</v>
      </c>
      <c r="N280" s="265">
        <f>+'TTA Pivot Table'!J$382</f>
        <v>0</v>
      </c>
      <c r="O280" s="136"/>
      <c r="P280" s="261">
        <f t="shared" si="15"/>
        <v>0</v>
      </c>
    </row>
    <row r="281" spans="1:17">
      <c r="A281" s="229"/>
      <c r="B281" s="264"/>
      <c r="C281" s="264"/>
      <c r="D281" s="264"/>
      <c r="E281" s="265"/>
      <c r="F281" s="265"/>
      <c r="G281" s="264"/>
      <c r="H281" s="264"/>
      <c r="I281" s="265"/>
      <c r="J281" s="265"/>
      <c r="K281" s="264"/>
      <c r="L281" s="264"/>
      <c r="M281" s="266"/>
      <c r="N281" s="265"/>
      <c r="O281" s="136"/>
      <c r="P281" s="261"/>
    </row>
    <row r="282" spans="1:17">
      <c r="A282" s="229" t="s">
        <v>947</v>
      </c>
      <c r="B282" s="264">
        <f>+'TTA Pivot Table'!J$390</f>
        <v>0</v>
      </c>
      <c r="C282" s="264">
        <f>+'TTA Pivot Table'!J$392</f>
        <v>0</v>
      </c>
      <c r="D282" s="264">
        <f>+'TTA Pivot Table'!J$394</f>
        <v>0</v>
      </c>
      <c r="E282" s="265">
        <f>+'TTA Pivot Table'!J$396</f>
        <v>0</v>
      </c>
      <c r="F282" s="265">
        <f>+'TTA Pivot Table'!J$398</f>
        <v>0</v>
      </c>
      <c r="G282" s="264">
        <f>+'TTA Pivot Table'!J$400</f>
        <v>0</v>
      </c>
      <c r="H282" s="264">
        <f>+'TTA Pivot Table'!J$402</f>
        <v>0</v>
      </c>
      <c r="I282" s="265">
        <f>+'TTA Pivot Table'!J$404</f>
        <v>0</v>
      </c>
      <c r="J282" s="265">
        <f>+'TTA Pivot Table'!J$406</f>
        <v>0</v>
      </c>
      <c r="K282" s="264">
        <f>+'TTA Pivot Table'!J$408</f>
        <v>0</v>
      </c>
      <c r="L282" s="264">
        <f>+'TTA Pivot Table'!J$410</f>
        <v>0</v>
      </c>
      <c r="M282" s="266">
        <f>+'TTA Pivot Table'!J$412</f>
        <v>0</v>
      </c>
      <c r="N282" s="265">
        <f>+'TTA Pivot Table'!J$414</f>
        <v>0</v>
      </c>
      <c r="O282" s="136"/>
      <c r="P282" s="261">
        <f t="shared" si="15"/>
        <v>0</v>
      </c>
    </row>
    <row r="283" spans="1:17">
      <c r="A283" s="229" t="s">
        <v>948</v>
      </c>
      <c r="B283" s="264">
        <f>+'TTA Pivot Table'!J$422</f>
        <v>3.4031055900621121</v>
      </c>
      <c r="C283" s="264">
        <f>+'TTA Pivot Table'!J$424</f>
        <v>2.6275423728813561</v>
      </c>
      <c r="D283" s="264">
        <f>+'TTA Pivot Table'!J$426</f>
        <v>0</v>
      </c>
      <c r="E283" s="265">
        <f>+'TTA Pivot Table'!J$428</f>
        <v>2.8900490539593555</v>
      </c>
      <c r="F283" s="265">
        <f>+'TTA Pivot Table'!J$430</f>
        <v>4.3370677731673588</v>
      </c>
      <c r="G283" s="264">
        <f>+'TTA Pivot Table'!J$432</f>
        <v>4.5461121157323685</v>
      </c>
      <c r="H283" s="264">
        <f>+'TTA Pivot Table'!J$434</f>
        <v>0</v>
      </c>
      <c r="I283" s="265">
        <f>+'TTA Pivot Table'!J$436</f>
        <v>4.427664576802508</v>
      </c>
      <c r="J283" s="265">
        <f>+'TTA Pivot Table'!J$438</f>
        <v>3.6797235023041477</v>
      </c>
      <c r="K283" s="264">
        <f>+'TTA Pivot Table'!J$440</f>
        <v>3.7698795180722895</v>
      </c>
      <c r="L283" s="264">
        <f>+'TTA Pivot Table'!J$442</f>
        <v>0</v>
      </c>
      <c r="M283" s="266">
        <f>+'TTA Pivot Table'!J$444</f>
        <v>3.7425174825174827</v>
      </c>
      <c r="N283" s="265">
        <f>+'TTA Pivot Table'!J$446</f>
        <v>2.1658953168044079</v>
      </c>
      <c r="O283" s="136"/>
      <c r="P283" s="261">
        <f t="shared" si="15"/>
        <v>-0.68514709428502529</v>
      </c>
    </row>
    <row r="284" spans="1:17">
      <c r="A284" s="229" t="s">
        <v>949</v>
      </c>
      <c r="B284" s="264">
        <f>+'TTA Pivot Table'!J$454</f>
        <v>0</v>
      </c>
      <c r="C284" s="264">
        <f>+'TTA Pivot Table'!J$456</f>
        <v>0</v>
      </c>
      <c r="D284" s="264">
        <f>+'TTA Pivot Table'!J$458</f>
        <v>0</v>
      </c>
      <c r="E284" s="265">
        <f>+'TTA Pivot Table'!J$460</f>
        <v>0</v>
      </c>
      <c r="F284" s="265">
        <f>+'TTA Pivot Table'!J$462</f>
        <v>0</v>
      </c>
      <c r="G284" s="264">
        <f>+'TTA Pivot Table'!J$464</f>
        <v>0</v>
      </c>
      <c r="H284" s="264">
        <f>+'TTA Pivot Table'!J$466</f>
        <v>0</v>
      </c>
      <c r="I284" s="265">
        <f>+'TTA Pivot Table'!J$468</f>
        <v>0</v>
      </c>
      <c r="J284" s="265">
        <f>+'TTA Pivot Table'!J$470</f>
        <v>0</v>
      </c>
      <c r="K284" s="264">
        <f>+'TTA Pivot Table'!J$472</f>
        <v>0</v>
      </c>
      <c r="L284" s="264">
        <f>+'TTA Pivot Table'!J$474</f>
        <v>0</v>
      </c>
      <c r="M284" s="266">
        <f>+'TTA Pivot Table'!J$476</f>
        <v>0</v>
      </c>
      <c r="N284" s="265">
        <f>+'TTA Pivot Table'!J$478</f>
        <v>0</v>
      </c>
      <c r="O284" s="136"/>
      <c r="P284" s="261">
        <f t="shared" si="15"/>
        <v>0</v>
      </c>
    </row>
    <row r="285" spans="1:17">
      <c r="A285" s="238" t="s">
        <v>950</v>
      </c>
      <c r="B285" s="268">
        <f>+'TTA Pivot Table'!J$486</f>
        <v>3.1053191489361698</v>
      </c>
      <c r="C285" s="268">
        <f>+'TTA Pivot Table'!J$488</f>
        <v>7.3</v>
      </c>
      <c r="D285" s="268">
        <f>+'TTA Pivot Table'!J$490</f>
        <v>0</v>
      </c>
      <c r="E285" s="269">
        <f>+'TTA Pivot Table'!J$492</f>
        <v>3.1927083333333326</v>
      </c>
      <c r="F285" s="269">
        <f>+'TTA Pivot Table'!J$494</f>
        <v>4.6077272727272733</v>
      </c>
      <c r="G285" s="268">
        <f>+'TTA Pivot Table'!J$496</f>
        <v>6.7</v>
      </c>
      <c r="H285" s="268">
        <f>+'TTA Pivot Table'!J$498</f>
        <v>0</v>
      </c>
      <c r="I285" s="269">
        <f>+'TTA Pivot Table'!J$500</f>
        <v>4.8135245901639347</v>
      </c>
      <c r="J285" s="269">
        <f>+'TTA Pivot Table'!J$502</f>
        <v>4.3235294117647056</v>
      </c>
      <c r="K285" s="268">
        <f>+'TTA Pivot Table'!J$504</f>
        <v>3.8448275862068964</v>
      </c>
      <c r="L285" s="268">
        <f>+'TTA Pivot Table'!J$506</f>
        <v>0</v>
      </c>
      <c r="M285" s="270">
        <f>+'TTA Pivot Table'!J$508</f>
        <v>4.2017543859649127</v>
      </c>
      <c r="N285" s="269">
        <f>+'TTA Pivot Table'!J$510</f>
        <v>5.0195652173913041</v>
      </c>
      <c r="O285" s="136"/>
      <c r="P285" s="271">
        <f t="shared" si="15"/>
        <v>-0.61177020419902206</v>
      </c>
    </row>
    <row r="286" spans="1:17">
      <c r="A286" s="242" t="s">
        <v>951</v>
      </c>
      <c r="B286" s="242"/>
      <c r="C286" s="242"/>
      <c r="D286" s="242"/>
      <c r="E286" s="242"/>
      <c r="F286" s="243"/>
      <c r="G286" s="243"/>
      <c r="H286" s="243"/>
      <c r="I286" s="243"/>
      <c r="J286" s="243"/>
      <c r="K286" s="243"/>
      <c r="L286" s="243"/>
      <c r="M286" s="243"/>
      <c r="N286" s="243"/>
    </row>
    <row r="287" spans="1:17">
      <c r="A287" s="242"/>
      <c r="B287" s="273"/>
      <c r="C287" s="273"/>
      <c r="D287" s="273"/>
      <c r="E287" s="273"/>
      <c r="F287" s="273"/>
      <c r="G287" s="273"/>
      <c r="H287" s="273"/>
      <c r="I287" s="273"/>
      <c r="J287" s="273"/>
      <c r="K287" s="273"/>
      <c r="L287" s="273"/>
      <c r="M287" s="273"/>
      <c r="N287" s="273"/>
      <c r="O287" s="272"/>
    </row>
    <row r="288" spans="1:17">
      <c r="A288" s="242"/>
      <c r="B288" s="242"/>
      <c r="C288" s="242"/>
      <c r="D288" s="242"/>
      <c r="E288" s="242"/>
      <c r="F288" s="243"/>
      <c r="G288" s="243"/>
      <c r="H288" s="243"/>
      <c r="I288" s="243"/>
      <c r="J288" s="243"/>
      <c r="K288" s="243"/>
      <c r="L288" s="243"/>
      <c r="M288" s="243"/>
      <c r="N288" s="244" t="s">
        <v>1303</v>
      </c>
    </row>
    <row r="289" spans="1:16" ht="18">
      <c r="A289" s="205" t="s">
        <v>984</v>
      </c>
      <c r="B289" s="207"/>
      <c r="C289" s="207"/>
      <c r="D289" s="207"/>
      <c r="E289" s="207"/>
      <c r="F289" s="206"/>
      <c r="G289" s="206"/>
      <c r="H289" s="206"/>
      <c r="I289" s="207"/>
      <c r="J289" s="206"/>
      <c r="K289" s="206"/>
      <c r="L289" s="206"/>
      <c r="M289" s="207"/>
      <c r="N289" s="206"/>
      <c r="P289" s="255"/>
    </row>
    <row r="290" spans="1:16" ht="18">
      <c r="A290" s="205"/>
      <c r="B290" s="207"/>
      <c r="C290" s="207"/>
      <c r="D290" s="207"/>
      <c r="E290" s="207"/>
      <c r="F290" s="206"/>
      <c r="G290" s="206"/>
      <c r="H290" s="206"/>
      <c r="I290" s="207"/>
      <c r="J290" s="206"/>
      <c r="K290" s="206"/>
      <c r="L290" s="206"/>
      <c r="M290" s="207"/>
      <c r="N290" s="206"/>
      <c r="P290" s="255"/>
    </row>
    <row r="291" spans="1:16" ht="15.75">
      <c r="A291" s="208" t="s">
        <v>982</v>
      </c>
      <c r="B291" s="207"/>
      <c r="C291" s="207"/>
      <c r="D291" s="207"/>
      <c r="E291" s="207"/>
      <c r="F291" s="206"/>
      <c r="G291" s="206"/>
      <c r="H291" s="206"/>
      <c r="I291" s="207"/>
      <c r="J291" s="206"/>
      <c r="K291" s="206"/>
      <c r="L291" s="206"/>
      <c r="M291" s="207"/>
      <c r="N291" s="206"/>
      <c r="P291" s="255"/>
    </row>
    <row r="292" spans="1:16" ht="15.75">
      <c r="A292" s="208" t="s">
        <v>1200</v>
      </c>
      <c r="B292" s="207"/>
      <c r="C292" s="207"/>
      <c r="D292" s="207"/>
      <c r="E292" s="207"/>
      <c r="F292" s="206"/>
      <c r="G292" s="206"/>
      <c r="H292" s="206"/>
      <c r="I292" s="207"/>
      <c r="J292" s="206"/>
      <c r="K292" s="206"/>
      <c r="L292" s="206"/>
      <c r="M292" s="207"/>
      <c r="N292" s="206"/>
      <c r="P292" s="255"/>
    </row>
    <row r="293" spans="1:16" ht="18" customHeight="1">
      <c r="A293" s="209"/>
      <c r="B293" s="209"/>
      <c r="C293" s="209"/>
      <c r="D293" s="209"/>
      <c r="E293" s="209"/>
      <c r="F293" s="210"/>
      <c r="G293" s="211"/>
      <c r="H293" s="211"/>
      <c r="I293" s="212"/>
      <c r="J293" s="212"/>
      <c r="K293" s="212"/>
      <c r="L293" s="212"/>
      <c r="M293" s="212"/>
      <c r="N293" s="212"/>
      <c r="O293" s="213"/>
      <c r="P293" s="255"/>
    </row>
    <row r="294" spans="1:16" ht="18" customHeight="1">
      <c r="A294" s="84"/>
      <c r="B294" s="214" t="s">
        <v>925</v>
      </c>
      <c r="C294" s="215"/>
      <c r="D294" s="215"/>
      <c r="E294" s="215"/>
      <c r="F294" s="215"/>
      <c r="G294" s="215"/>
      <c r="H294" s="215"/>
      <c r="I294" s="216"/>
      <c r="J294" s="217" t="s">
        <v>10</v>
      </c>
      <c r="K294" s="218"/>
      <c r="L294" s="218"/>
      <c r="M294" s="219"/>
      <c r="N294" s="653" t="s">
        <v>926</v>
      </c>
      <c r="O294" s="232"/>
      <c r="P294" s="255"/>
    </row>
    <row r="295" spans="1:16" ht="47.25" customHeight="1">
      <c r="A295" s="220"/>
      <c r="B295" s="215" t="s">
        <v>927</v>
      </c>
      <c r="C295" s="215"/>
      <c r="D295" s="215"/>
      <c r="E295" s="221"/>
      <c r="F295" s="222" t="s">
        <v>928</v>
      </c>
      <c r="G295" s="215"/>
      <c r="H295" s="215"/>
      <c r="I295" s="216"/>
      <c r="J295" s="223" t="s">
        <v>929</v>
      </c>
      <c r="K295" s="215"/>
      <c r="L295" s="215"/>
      <c r="M295" s="216"/>
      <c r="N295" s="654"/>
      <c r="O295" s="232"/>
      <c r="P295" s="255"/>
    </row>
    <row r="296" spans="1:16" ht="30.75" customHeight="1">
      <c r="A296" s="209"/>
      <c r="B296" s="224" t="s">
        <v>930</v>
      </c>
      <c r="C296" s="224" t="s">
        <v>931</v>
      </c>
      <c r="D296" s="224" t="s">
        <v>932</v>
      </c>
      <c r="E296" s="225" t="s">
        <v>933</v>
      </c>
      <c r="F296" s="225" t="s">
        <v>930</v>
      </c>
      <c r="G296" s="224" t="s">
        <v>931</v>
      </c>
      <c r="H296" s="224" t="s">
        <v>932</v>
      </c>
      <c r="I296" s="225" t="s">
        <v>933</v>
      </c>
      <c r="J296" s="226" t="s">
        <v>930</v>
      </c>
      <c r="K296" s="227" t="s">
        <v>931</v>
      </c>
      <c r="L296" s="228" t="s">
        <v>932</v>
      </c>
      <c r="M296" s="226" t="s">
        <v>933</v>
      </c>
      <c r="N296" s="655"/>
      <c r="O296" s="232"/>
      <c r="P296" s="255" t="s">
        <v>973</v>
      </c>
    </row>
    <row r="297" spans="1:16" hidden="1">
      <c r="A297" s="229" t="s">
        <v>934</v>
      </c>
      <c r="B297" s="229"/>
      <c r="C297" s="229"/>
      <c r="D297" s="229"/>
      <c r="E297" s="229"/>
      <c r="F297" s="274">
        <f>'TTA Pivot Table'!K$230</f>
        <v>0</v>
      </c>
      <c r="G297" s="274">
        <f>'TTA Pivot Table'!K$231</f>
        <v>0</v>
      </c>
      <c r="H297" s="274">
        <f>'TTA Pivot Table'!K$232</f>
        <v>0</v>
      </c>
      <c r="I297" s="275">
        <f>'TTA Pivot Table'!K$233</f>
        <v>0</v>
      </c>
      <c r="J297" s="275">
        <f>'TTA Pivot Table'!K$234</f>
        <v>0</v>
      </c>
      <c r="K297" s="274">
        <f>'TTA Pivot Table'!K$235</f>
        <v>0</v>
      </c>
      <c r="L297" s="274">
        <f>'TTA Pivot Table'!K$236</f>
        <v>0</v>
      </c>
      <c r="M297" s="276">
        <f>'TTA Pivot Table'!K$237</f>
        <v>0</v>
      </c>
      <c r="N297" s="275">
        <f>'TTA Pivot Table'!K$238</f>
        <v>0</v>
      </c>
      <c r="O297" s="136"/>
      <c r="P297" s="261">
        <f>+M297-I297</f>
        <v>0</v>
      </c>
    </row>
    <row r="298" spans="1:16" ht="15.75" hidden="1">
      <c r="A298" s="229"/>
      <c r="B298" s="229"/>
      <c r="C298" s="229"/>
      <c r="D298" s="229"/>
      <c r="E298" s="229"/>
      <c r="F298" s="136"/>
      <c r="G298" s="136"/>
      <c r="H298" s="136"/>
      <c r="I298" s="262"/>
      <c r="J298" s="262"/>
      <c r="K298" s="136"/>
      <c r="L298" s="136"/>
      <c r="M298" s="263"/>
      <c r="N298" s="262"/>
      <c r="O298" s="136"/>
      <c r="P298" s="232">
        <f t="shared" ref="P298" si="16">+I298-M298</f>
        <v>0</v>
      </c>
    </row>
    <row r="299" spans="1:16">
      <c r="A299" s="229" t="s">
        <v>935</v>
      </c>
      <c r="B299" s="264">
        <f>+'TTA Pivot Table'!K$6</f>
        <v>0</v>
      </c>
      <c r="C299" s="264">
        <f>+'TTA Pivot Table'!K$8</f>
        <v>0</v>
      </c>
      <c r="D299" s="264">
        <f>+'TTA Pivot Table'!K$10</f>
        <v>0</v>
      </c>
      <c r="E299" s="265">
        <f>+'TTA Pivot Table'!K$12</f>
        <v>0</v>
      </c>
      <c r="F299" s="265">
        <f>+'TTA Pivot Table'!K$14</f>
        <v>0</v>
      </c>
      <c r="G299" s="264">
        <f>+'TTA Pivot Table'!K$16</f>
        <v>0</v>
      </c>
      <c r="H299" s="264">
        <f>+'TTA Pivot Table'!K$18</f>
        <v>0</v>
      </c>
      <c r="I299" s="265">
        <f>+'TTA Pivot Table'!K$20</f>
        <v>0</v>
      </c>
      <c r="J299" s="265">
        <f>+'TTA Pivot Table'!K$22</f>
        <v>0</v>
      </c>
      <c r="K299" s="264">
        <f>+'TTA Pivot Table'!K$24</f>
        <v>0</v>
      </c>
      <c r="L299" s="264">
        <f>+'TTA Pivot Table'!K$26</f>
        <v>0</v>
      </c>
      <c r="M299" s="266">
        <f>+'TTA Pivot Table'!K$28</f>
        <v>0</v>
      </c>
      <c r="N299" s="265">
        <f>+'TTA Pivot Table'!K$30</f>
        <v>0</v>
      </c>
      <c r="O299" s="136"/>
      <c r="P299" s="261">
        <f t="shared" ref="P299:P317" si="17">+M299-I299</f>
        <v>0</v>
      </c>
    </row>
    <row r="300" spans="1:16">
      <c r="A300" s="229" t="s">
        <v>936</v>
      </c>
      <c r="B300" s="264">
        <f>+'TTA Pivot Table'!K$38</f>
        <v>2.7318481848184799</v>
      </c>
      <c r="C300" s="264">
        <f>+'TTA Pivot Table'!K$40</f>
        <v>6.4444444444444402</v>
      </c>
      <c r="D300" s="264">
        <f>+'TTA Pivot Table'!K$42</f>
        <v>0</v>
      </c>
      <c r="E300" s="265">
        <f>+'TTA Pivot Table'!K$44</f>
        <v>3.2160998708566488</v>
      </c>
      <c r="F300" s="265">
        <f>+'TTA Pivot Table'!K$46</f>
        <v>3.86503928170595</v>
      </c>
      <c r="G300" s="264">
        <f>+'TTA Pivot Table'!K$48</f>
        <v>6.19758064516129</v>
      </c>
      <c r="H300" s="264">
        <f>+'TTA Pivot Table'!K$50</f>
        <v>0</v>
      </c>
      <c r="I300" s="265">
        <f>+'TTA Pivot Table'!K$52</f>
        <v>4.544420261353137</v>
      </c>
      <c r="J300" s="265">
        <f>+'TTA Pivot Table'!K$54</f>
        <v>3.0892857142857104</v>
      </c>
      <c r="K300" s="264">
        <f>+'TTA Pivot Table'!K$56</f>
        <v>4.2465986394557804</v>
      </c>
      <c r="L300" s="264">
        <f>+'TTA Pivot Table'!K$58</f>
        <v>0</v>
      </c>
      <c r="M300" s="266">
        <f>+'TTA Pivot Table'!K$60</f>
        <v>3.7779347276100501</v>
      </c>
      <c r="N300" s="265">
        <f>+'TTA Pivot Table'!K$62</f>
        <v>4.1472222222222204</v>
      </c>
      <c r="O300" s="136"/>
      <c r="P300" s="261">
        <f t="shared" si="17"/>
        <v>-0.76648553374308692</v>
      </c>
    </row>
    <row r="301" spans="1:16">
      <c r="A301" s="229" t="s">
        <v>937</v>
      </c>
      <c r="B301" s="264">
        <f>+'TTA Pivot Table'!K$70</f>
        <v>0</v>
      </c>
      <c r="C301" s="264">
        <f>+'TTA Pivot Table'!K$72</f>
        <v>0</v>
      </c>
      <c r="D301" s="264">
        <f>+'TTA Pivot Table'!K$74</f>
        <v>0</v>
      </c>
      <c r="E301" s="265">
        <f>+'TTA Pivot Table'!K$76</f>
        <v>0</v>
      </c>
      <c r="F301" s="265">
        <f>+'TTA Pivot Table'!K$78</f>
        <v>0</v>
      </c>
      <c r="G301" s="264">
        <f>+'TTA Pivot Table'!K$80</f>
        <v>0</v>
      </c>
      <c r="H301" s="264">
        <f>+'TTA Pivot Table'!K$82</f>
        <v>0</v>
      </c>
      <c r="I301" s="265">
        <f>+'TTA Pivot Table'!K$84</f>
        <v>0</v>
      </c>
      <c r="J301" s="265">
        <f>+'TTA Pivot Table'!K$86</f>
        <v>0</v>
      </c>
      <c r="K301" s="264">
        <f>+'TTA Pivot Table'!K$88</f>
        <v>0</v>
      </c>
      <c r="L301" s="264">
        <f>+'TTA Pivot Table'!K$90</f>
        <v>0</v>
      </c>
      <c r="M301" s="266">
        <f>+'TTA Pivot Table'!K$92</f>
        <v>0</v>
      </c>
      <c r="N301" s="265">
        <f>+'TTA Pivot Table'!K$94</f>
        <v>0</v>
      </c>
      <c r="O301" s="136"/>
      <c r="P301" s="261">
        <f t="shared" si="17"/>
        <v>0</v>
      </c>
    </row>
    <row r="302" spans="1:16">
      <c r="A302" s="229" t="s">
        <v>938</v>
      </c>
      <c r="B302" s="264">
        <f>+'TTA Pivot Table'!K$102</f>
        <v>2.5373632000000006</v>
      </c>
      <c r="C302" s="264">
        <f>+'TTA Pivot Table'!K$104</f>
        <v>2.7156529411764709</v>
      </c>
      <c r="D302" s="264">
        <f>+'TTA Pivot Table'!K$106</f>
        <v>0.59747547169811321</v>
      </c>
      <c r="E302" s="265">
        <f>+'TTA Pivot Table'!K$108</f>
        <v>2.1280999999999999</v>
      </c>
      <c r="F302" s="265">
        <f>+'TTA Pivot Table'!K$110</f>
        <v>3.723168470343392</v>
      </c>
      <c r="G302" s="264">
        <f>+'TTA Pivot Table'!K$112</f>
        <v>4.8161861720067449</v>
      </c>
      <c r="H302" s="264">
        <f>+'TTA Pivot Table'!K$114</f>
        <v>0</v>
      </c>
      <c r="I302" s="265">
        <f>+'TTA Pivot Table'!K$116</f>
        <v>3.9808859642147119</v>
      </c>
      <c r="J302" s="265">
        <f>+'TTA Pivot Table'!K$118</f>
        <v>2.4124605936540431</v>
      </c>
      <c r="K302" s="264">
        <f>+'TTA Pivot Table'!K$120</f>
        <v>3.3067404907975457</v>
      </c>
      <c r="L302" s="264">
        <f>+'TTA Pivot Table'!K$122</f>
        <v>0</v>
      </c>
      <c r="M302" s="266">
        <f>+'TTA Pivot Table'!K$124</f>
        <v>2.7703921424186619</v>
      </c>
      <c r="N302" s="265">
        <f>+'TTA Pivot Table'!K$126</f>
        <v>3.5568206013363026</v>
      </c>
      <c r="O302" s="136"/>
      <c r="P302" s="261">
        <f t="shared" si="17"/>
        <v>-1.2104938217960499</v>
      </c>
    </row>
    <row r="303" spans="1:16">
      <c r="A303" s="229"/>
      <c r="B303" s="264"/>
      <c r="C303" s="264"/>
      <c r="D303" s="264"/>
      <c r="E303" s="265"/>
      <c r="F303" s="265"/>
      <c r="G303" s="264"/>
      <c r="H303" s="264"/>
      <c r="I303" s="265"/>
      <c r="J303" s="265"/>
      <c r="K303" s="264"/>
      <c r="L303" s="264"/>
      <c r="M303" s="266"/>
      <c r="N303" s="265"/>
      <c r="O303" s="136"/>
      <c r="P303" s="261"/>
    </row>
    <row r="304" spans="1:16">
      <c r="A304" s="229" t="s">
        <v>939</v>
      </c>
      <c r="B304" s="264">
        <f>+'TTA Pivot Table'!K$134</f>
        <v>0</v>
      </c>
      <c r="C304" s="264">
        <f>+'TTA Pivot Table'!K$136</f>
        <v>0</v>
      </c>
      <c r="D304" s="264">
        <f>+'TTA Pivot Table'!K$138</f>
        <v>0</v>
      </c>
      <c r="E304" s="265">
        <f>+'TTA Pivot Table'!K$140</f>
        <v>0</v>
      </c>
      <c r="F304" s="265">
        <f>+'TTA Pivot Table'!K$142</f>
        <v>0</v>
      </c>
      <c r="G304" s="264">
        <f>+'TTA Pivot Table'!K$144</f>
        <v>0</v>
      </c>
      <c r="H304" s="264">
        <f>+'TTA Pivot Table'!K$146</f>
        <v>0</v>
      </c>
      <c r="I304" s="265">
        <f>+'TTA Pivot Table'!K$148</f>
        <v>0</v>
      </c>
      <c r="J304" s="265">
        <f>+'TTA Pivot Table'!K$150</f>
        <v>0</v>
      </c>
      <c r="K304" s="264">
        <f>+'TTA Pivot Table'!K$152</f>
        <v>0</v>
      </c>
      <c r="L304" s="264">
        <f>+'TTA Pivot Table'!K$154</f>
        <v>0</v>
      </c>
      <c r="M304" s="266">
        <f>+'TTA Pivot Table'!K$156</f>
        <v>0</v>
      </c>
      <c r="N304" s="265">
        <f>+'TTA Pivot Table'!K$158</f>
        <v>0</v>
      </c>
      <c r="O304" s="136"/>
      <c r="P304" s="261">
        <f t="shared" si="17"/>
        <v>0</v>
      </c>
    </row>
    <row r="305" spans="1:17">
      <c r="A305" s="229" t="s">
        <v>940</v>
      </c>
      <c r="B305" s="264">
        <f>+'TTA Pivot Table'!K$166</f>
        <v>3.6000000000000005</v>
      </c>
      <c r="C305" s="264">
        <f>+'TTA Pivot Table'!K$168</f>
        <v>4.0206896551724141</v>
      </c>
      <c r="D305" s="264">
        <f>+'TTA Pivot Table'!K$170</f>
        <v>0</v>
      </c>
      <c r="E305" s="265">
        <f>+'TTA Pivot Table'!K$172</f>
        <v>3.7089285714285722</v>
      </c>
      <c r="F305" s="265">
        <f>+'TTA Pivot Table'!K$174</f>
        <v>4.6888888888888891</v>
      </c>
      <c r="G305" s="264">
        <f>+'TTA Pivot Table'!K$176</f>
        <v>5.6298050139275766</v>
      </c>
      <c r="H305" s="264">
        <f>+'TTA Pivot Table'!K$178</f>
        <v>0</v>
      </c>
      <c r="I305" s="265">
        <f>+'TTA Pivot Table'!K$180</f>
        <v>5.0501604278074872</v>
      </c>
      <c r="J305" s="265">
        <f>+'TTA Pivot Table'!K$182</f>
        <v>5.7</v>
      </c>
      <c r="K305" s="264">
        <f>+'TTA Pivot Table'!K$184</f>
        <v>4.8992907801418433</v>
      </c>
      <c r="L305" s="264">
        <f>+'TTA Pivot Table'!K$186</f>
        <v>0</v>
      </c>
      <c r="M305" s="266">
        <f>+'TTA Pivot Table'!K$188</f>
        <v>5.4496674057649672</v>
      </c>
      <c r="N305" s="265">
        <f>+'TTA Pivot Table'!K$190</f>
        <v>5.3991596638655466</v>
      </c>
      <c r="O305" s="136"/>
      <c r="P305" s="261">
        <f t="shared" si="17"/>
        <v>0.39950697795748003</v>
      </c>
    </row>
    <row r="306" spans="1:17">
      <c r="A306" s="229" t="s">
        <v>941</v>
      </c>
      <c r="B306" s="267">
        <f>+'TTA Pivot Table'!K$198</f>
        <v>5.0184949494949471</v>
      </c>
      <c r="C306" s="264">
        <f>+'TTA Pivot Table'!K$200</f>
        <v>5.2312352941176457</v>
      </c>
      <c r="D306" s="264">
        <f>+'TTA Pivot Table'!K$202</f>
        <v>0</v>
      </c>
      <c r="E306" s="265">
        <f>+'TTA Pivot Table'!K$204</f>
        <v>5.0496724137931013</v>
      </c>
      <c r="F306" s="265">
        <f>+'TTA Pivot Table'!K$206</f>
        <v>6.5896908602150583</v>
      </c>
      <c r="G306" s="264">
        <f>+'TTA Pivot Table'!K$208</f>
        <v>7.0875477707006374</v>
      </c>
      <c r="H306" s="264">
        <f>+'TTA Pivot Table'!K$210</f>
        <v>0</v>
      </c>
      <c r="I306" s="265">
        <f>+'TTA Pivot Table'!K$212</f>
        <v>6.7374480151228759</v>
      </c>
      <c r="J306" s="265">
        <f>+'TTA Pivot Table'!K$214</f>
        <v>4.9702439024390239</v>
      </c>
      <c r="K306" s="264">
        <f>+'TTA Pivot Table'!K$216</f>
        <v>5.0070460992907799</v>
      </c>
      <c r="L306" s="264">
        <f>+'TTA Pivot Table'!K$218</f>
        <v>0</v>
      </c>
      <c r="M306" s="266">
        <f>+'TTA Pivot Table'!K$220</f>
        <v>4.9906935960591134</v>
      </c>
      <c r="N306" s="265">
        <f>+'TTA Pivot Table'!K$222</f>
        <v>0</v>
      </c>
      <c r="O306" s="136"/>
      <c r="P306" s="261">
        <f t="shared" si="17"/>
        <v>-1.7467544190637625</v>
      </c>
    </row>
    <row r="307" spans="1:17">
      <c r="A307" s="229" t="s">
        <v>942</v>
      </c>
      <c r="B307" s="264">
        <f>+'TTA Pivot Table'!K$230</f>
        <v>0</v>
      </c>
      <c r="C307" s="264">
        <f>+'TTA Pivot Table'!K$232</f>
        <v>0</v>
      </c>
      <c r="D307" s="264">
        <f>+'TTA Pivot Table'!K$234</f>
        <v>0</v>
      </c>
      <c r="E307" s="265">
        <f>+'TTA Pivot Table'!K$236</f>
        <v>0</v>
      </c>
      <c r="F307" s="265">
        <f>+'TTA Pivot Table'!K$238</f>
        <v>0</v>
      </c>
      <c r="G307" s="264">
        <f>+'TTA Pivot Table'!K$240</f>
        <v>0</v>
      </c>
      <c r="H307" s="264">
        <f>+'TTA Pivot Table'!K$242</f>
        <v>0</v>
      </c>
      <c r="I307" s="265">
        <f>+'TTA Pivot Table'!K$244</f>
        <v>0</v>
      </c>
      <c r="J307" s="265">
        <f>+'TTA Pivot Table'!K$246</f>
        <v>0</v>
      </c>
      <c r="K307" s="264">
        <f>+'TTA Pivot Table'!K$248</f>
        <v>0</v>
      </c>
      <c r="L307" s="264">
        <f>+'TTA Pivot Table'!K$250</f>
        <v>0</v>
      </c>
      <c r="M307" s="266">
        <f>+'TTA Pivot Table'!K$252</f>
        <v>0</v>
      </c>
      <c r="N307" s="265">
        <f>+'TTA Pivot Table'!K$254</f>
        <v>0</v>
      </c>
      <c r="O307" s="136"/>
      <c r="P307" s="261">
        <f t="shared" si="17"/>
        <v>0</v>
      </c>
    </row>
    <row r="308" spans="1:17">
      <c r="A308" s="229"/>
      <c r="B308" s="264"/>
      <c r="C308" s="264"/>
      <c r="D308" s="264"/>
      <c r="E308" s="265"/>
      <c r="F308" s="265"/>
      <c r="G308" s="264"/>
      <c r="H308" s="264"/>
      <c r="I308" s="265"/>
      <c r="J308" s="265"/>
      <c r="K308" s="264"/>
      <c r="L308" s="264"/>
      <c r="M308" s="266"/>
      <c r="N308" s="265"/>
      <c r="O308" s="136"/>
      <c r="P308" s="261"/>
    </row>
    <row r="309" spans="1:17">
      <c r="A309" s="229" t="s">
        <v>943</v>
      </c>
      <c r="B309" s="264">
        <f>+'TTA Pivot Table'!K$262</f>
        <v>3.652322175732218</v>
      </c>
      <c r="C309" s="264">
        <f>+'TTA Pivot Table'!K$264</f>
        <v>4.4549367088607603</v>
      </c>
      <c r="D309" s="264">
        <f>+'TTA Pivot Table'!K$266</f>
        <v>0</v>
      </c>
      <c r="E309" s="265">
        <f>+'TTA Pivot Table'!K$268</f>
        <v>3.7135845410628017</v>
      </c>
      <c r="F309" s="265">
        <f>+'TTA Pivot Table'!K$270</f>
        <v>3.9153505237711523</v>
      </c>
      <c r="G309" s="264">
        <f>+'TTA Pivot Table'!K$272</f>
        <v>5.1918750000000005</v>
      </c>
      <c r="H309" s="264">
        <f>+'TTA Pivot Table'!K$274</f>
        <v>0</v>
      </c>
      <c r="I309" s="265">
        <f>+'TTA Pivot Table'!K$276</f>
        <v>4.0070082273747198</v>
      </c>
      <c r="J309" s="265">
        <f>+'TTA Pivot Table'!K$278</f>
        <v>3.5546719160104989</v>
      </c>
      <c r="K309" s="264">
        <f>+'TTA Pivot Table'!K$280</f>
        <v>4.8938120104438632</v>
      </c>
      <c r="L309" s="264">
        <f>+'TTA Pivot Table'!K$282</f>
        <v>0</v>
      </c>
      <c r="M309" s="266">
        <f>+'TTA Pivot Table'!K$284</f>
        <v>3.8907732634338137</v>
      </c>
      <c r="N309" s="265">
        <f>+'TTA Pivot Table'!K$286</f>
        <v>6.1900395256916996</v>
      </c>
      <c r="O309" s="136"/>
      <c r="P309" s="261">
        <f t="shared" si="17"/>
        <v>-0.11623496394090616</v>
      </c>
    </row>
    <row r="310" spans="1:17">
      <c r="A310" s="229" t="s">
        <v>944</v>
      </c>
      <c r="B310" s="264">
        <f>+'TTA Pivot Table'!K$294</f>
        <v>2.0223641332912856</v>
      </c>
      <c r="C310" s="264">
        <f>+'TTA Pivot Table'!K$296</f>
        <v>4.0981298347512016</v>
      </c>
      <c r="D310" s="264">
        <f>+'TTA Pivot Table'!K$298</f>
        <v>0</v>
      </c>
      <c r="E310" s="265">
        <f>+'TTA Pivot Table'!K$300</f>
        <v>3.9408590766375808</v>
      </c>
      <c r="F310" s="265">
        <f>+'TTA Pivot Table'!K$302</f>
        <v>3.7102335338338097</v>
      </c>
      <c r="G310" s="264">
        <f>+'TTA Pivot Table'!K$304</f>
        <v>4.9935863595557626</v>
      </c>
      <c r="H310" s="264">
        <f>+'TTA Pivot Table'!K$306</f>
        <v>0</v>
      </c>
      <c r="I310" s="265">
        <f>+'TTA Pivot Table'!K$308</f>
        <v>4.2931025052179423</v>
      </c>
      <c r="J310" s="265">
        <f>+'TTA Pivot Table'!K$310</f>
        <v>2.786671992559941</v>
      </c>
      <c r="K310" s="264">
        <f>+'TTA Pivot Table'!K$312</f>
        <v>3.4523094601081903</v>
      </c>
      <c r="L310" s="264">
        <f>+'TTA Pivot Table'!K$314</f>
        <v>0</v>
      </c>
      <c r="M310" s="266">
        <f>+'TTA Pivot Table'!K$316</f>
        <v>3.1099245079029774</v>
      </c>
      <c r="N310" s="265">
        <f>+'TTA Pivot Table'!K$318</f>
        <v>0</v>
      </c>
      <c r="O310" s="136"/>
      <c r="P310" s="261">
        <f t="shared" si="17"/>
        <v>-1.183177997314965</v>
      </c>
    </row>
    <row r="311" spans="1:17">
      <c r="A311" s="229" t="s">
        <v>945</v>
      </c>
      <c r="B311" s="264">
        <f>+'TTA Pivot Table'!K$326</f>
        <v>0</v>
      </c>
      <c r="C311" s="264">
        <f>+'TTA Pivot Table'!K$328</f>
        <v>0</v>
      </c>
      <c r="D311" s="264">
        <f>+'TTA Pivot Table'!K$330</f>
        <v>0</v>
      </c>
      <c r="E311" s="265">
        <f>+'TTA Pivot Table'!K$332</f>
        <v>0</v>
      </c>
      <c r="F311" s="265">
        <f>+'TTA Pivot Table'!K$334</f>
        <v>0</v>
      </c>
      <c r="G311" s="264">
        <f>+'TTA Pivot Table'!K$336</f>
        <v>0</v>
      </c>
      <c r="H311" s="264">
        <f>+'TTA Pivot Table'!K$338</f>
        <v>0</v>
      </c>
      <c r="I311" s="265">
        <f>+'TTA Pivot Table'!K$340</f>
        <v>0</v>
      </c>
      <c r="J311" s="265">
        <f>+'TTA Pivot Table'!K$342</f>
        <v>0</v>
      </c>
      <c r="K311" s="264">
        <f>+'TTA Pivot Table'!K$344</f>
        <v>0</v>
      </c>
      <c r="L311" s="264">
        <f>+'TTA Pivot Table'!K$346</f>
        <v>0</v>
      </c>
      <c r="M311" s="266">
        <f>+'TTA Pivot Table'!K$348</f>
        <v>0</v>
      </c>
      <c r="N311" s="265">
        <f>+'TTA Pivot Table'!K$350</f>
        <v>0</v>
      </c>
      <c r="O311" s="136"/>
      <c r="P311" s="261">
        <f t="shared" si="17"/>
        <v>0</v>
      </c>
      <c r="Q311" s="251"/>
    </row>
    <row r="312" spans="1:17">
      <c r="A312" s="229" t="s">
        <v>946</v>
      </c>
      <c r="B312" s="264">
        <f>+'TTA Pivot Table'!K$358</f>
        <v>0</v>
      </c>
      <c r="C312" s="264">
        <f>+'TTA Pivot Table'!K$360</f>
        <v>0</v>
      </c>
      <c r="D312" s="264">
        <f>+'TTA Pivot Table'!K$362</f>
        <v>0</v>
      </c>
      <c r="E312" s="265">
        <f>+'TTA Pivot Table'!K$364</f>
        <v>0</v>
      </c>
      <c r="F312" s="265">
        <f>+'TTA Pivot Table'!K$366</f>
        <v>0</v>
      </c>
      <c r="G312" s="264">
        <f>+'TTA Pivot Table'!K$368</f>
        <v>0</v>
      </c>
      <c r="H312" s="264">
        <f>+'TTA Pivot Table'!K$370</f>
        <v>0</v>
      </c>
      <c r="I312" s="265">
        <f>+'TTA Pivot Table'!K$372</f>
        <v>0</v>
      </c>
      <c r="J312" s="265">
        <f>+'TTA Pivot Table'!K$374</f>
        <v>0</v>
      </c>
      <c r="K312" s="264">
        <f>+'TTA Pivot Table'!K$376</f>
        <v>0</v>
      </c>
      <c r="L312" s="264">
        <f>+'TTA Pivot Table'!K$378</f>
        <v>0</v>
      </c>
      <c r="M312" s="266">
        <f>+'TTA Pivot Table'!K$380</f>
        <v>0</v>
      </c>
      <c r="N312" s="265">
        <f>+'TTA Pivot Table'!K$382</f>
        <v>0</v>
      </c>
      <c r="O312" s="136"/>
      <c r="P312" s="261">
        <f t="shared" si="17"/>
        <v>0</v>
      </c>
    </row>
    <row r="313" spans="1:17">
      <c r="A313" s="229"/>
      <c r="B313" s="264"/>
      <c r="C313" s="264"/>
      <c r="D313" s="264"/>
      <c r="E313" s="265"/>
      <c r="F313" s="265"/>
      <c r="G313" s="264"/>
      <c r="H313" s="264"/>
      <c r="I313" s="265"/>
      <c r="J313" s="265"/>
      <c r="K313" s="264"/>
      <c r="L313" s="264"/>
      <c r="M313" s="266"/>
      <c r="N313" s="265"/>
      <c r="O313" s="136"/>
      <c r="P313" s="261"/>
    </row>
    <row r="314" spans="1:17">
      <c r="A314" s="229" t="s">
        <v>947</v>
      </c>
      <c r="B314" s="264">
        <f>+'TTA Pivot Table'!K$390</f>
        <v>2.1112222222222221</v>
      </c>
      <c r="C314" s="264">
        <f>+'TTA Pivot Table'!K$392</f>
        <v>3.5148181818181814</v>
      </c>
      <c r="D314" s="264">
        <f>+'TTA Pivot Table'!K$394</f>
        <v>0</v>
      </c>
      <c r="E314" s="265">
        <f>+'TTA Pivot Table'!K$396</f>
        <v>2.2169726027397259</v>
      </c>
      <c r="F314" s="265">
        <f>+'TTA Pivot Table'!K$398</f>
        <v>3.7959069148936173</v>
      </c>
      <c r="G314" s="264">
        <f>+'TTA Pivot Table'!K$400</f>
        <v>6.0964910179640723</v>
      </c>
      <c r="H314" s="264">
        <f>+'TTA Pivot Table'!K$402</f>
        <v>0</v>
      </c>
      <c r="I314" s="265">
        <f>+'TTA Pivot Table'!K$404</f>
        <v>4.2139673558215458</v>
      </c>
      <c r="J314" s="265">
        <f>+'TTA Pivot Table'!K$406</f>
        <v>7.1557287356321844</v>
      </c>
      <c r="K314" s="264">
        <f>+'TTA Pivot Table'!K$408</f>
        <v>9.9975245478036179</v>
      </c>
      <c r="L314" s="264">
        <f>+'TTA Pivot Table'!K$410</f>
        <v>0</v>
      </c>
      <c r="M314" s="266">
        <f>+'TTA Pivot Table'!K$412</f>
        <v>8.493654501216545</v>
      </c>
      <c r="N314" s="265">
        <f>+'TTA Pivot Table'!K$414</f>
        <v>0</v>
      </c>
      <c r="O314" s="136"/>
      <c r="P314" s="261">
        <f t="shared" si="17"/>
        <v>4.2796871453949992</v>
      </c>
    </row>
    <row r="315" spans="1:17">
      <c r="A315" s="229" t="s">
        <v>948</v>
      </c>
      <c r="B315" s="264">
        <f>+'TTA Pivot Table'!K$422</f>
        <v>3.4776349024110216</v>
      </c>
      <c r="C315" s="264">
        <f>+'TTA Pivot Table'!K$424</f>
        <v>3.4020595602560539</v>
      </c>
      <c r="D315" s="264">
        <f>+'TTA Pivot Table'!K$426</f>
        <v>0</v>
      </c>
      <c r="E315" s="265">
        <f>+'TTA Pivot Table'!K$428</f>
        <v>3.4434700553598385</v>
      </c>
      <c r="F315" s="265">
        <f>+'TTA Pivot Table'!K$430</f>
        <v>4.3993246319623616</v>
      </c>
      <c r="G315" s="264">
        <f>+'TTA Pivot Table'!K$432</f>
        <v>4.7752850666300306</v>
      </c>
      <c r="H315" s="264">
        <f>+'TTA Pivot Table'!K$434</f>
        <v>0</v>
      </c>
      <c r="I315" s="265">
        <f>+'TTA Pivot Table'!K$436</f>
        <v>4.5966577732910299</v>
      </c>
      <c r="J315" s="265">
        <f>+'TTA Pivot Table'!K$438</f>
        <v>3.525956098664857</v>
      </c>
      <c r="K315" s="264">
        <f>+'TTA Pivot Table'!K$440</f>
        <v>3.8191677588466582</v>
      </c>
      <c r="L315" s="264">
        <f>+'TTA Pivot Table'!K$442</f>
        <v>0</v>
      </c>
      <c r="M315" s="266">
        <f>+'TTA Pivot Table'!K$444</f>
        <v>3.7237200736648242</v>
      </c>
      <c r="N315" s="265">
        <f>+'TTA Pivot Table'!K$446</f>
        <v>3.7898412326439743</v>
      </c>
      <c r="O315" s="136"/>
      <c r="P315" s="261">
        <f t="shared" si="17"/>
        <v>-0.87293769962620571</v>
      </c>
    </row>
    <row r="316" spans="1:17">
      <c r="A316" s="229" t="s">
        <v>949</v>
      </c>
      <c r="B316" s="264">
        <f>+'TTA Pivot Table'!K$454</f>
        <v>2.8414285714285725</v>
      </c>
      <c r="C316" s="264">
        <f>+'TTA Pivot Table'!K$456</f>
        <v>4.0714285714285703</v>
      </c>
      <c r="D316" s="264">
        <f>+'TTA Pivot Table'!K$458</f>
        <v>0</v>
      </c>
      <c r="E316" s="265">
        <f>+'TTA Pivot Table'!K$460</f>
        <v>3.1670168067226894</v>
      </c>
      <c r="F316" s="265">
        <f>+'TTA Pivot Table'!K$462</f>
        <v>3.9831369362047964</v>
      </c>
      <c r="G316" s="264">
        <f>+'TTA Pivot Table'!K$464</f>
        <v>6.2034086698777324</v>
      </c>
      <c r="H316" s="264">
        <f>+'TTA Pivot Table'!K$466</f>
        <v>0</v>
      </c>
      <c r="I316" s="265">
        <f>+'TTA Pivot Table'!K$468</f>
        <v>5.1444767441860471</v>
      </c>
      <c r="J316" s="265">
        <f>+'TTA Pivot Table'!K$470</f>
        <v>4.0145228215767643</v>
      </c>
      <c r="K316" s="264">
        <f>+'TTA Pivot Table'!K$472</f>
        <v>5.2227332457293043</v>
      </c>
      <c r="L316" s="264">
        <f>+'TTA Pivot Table'!K$474</f>
        <v>0</v>
      </c>
      <c r="M316" s="266">
        <f>+'TTA Pivot Table'!K$476</f>
        <v>4.8336302895322945</v>
      </c>
      <c r="N316" s="265">
        <f>+'TTA Pivot Table'!K$478</f>
        <v>6.0290032679738559</v>
      </c>
      <c r="O316" s="136"/>
      <c r="P316" s="261">
        <f t="shared" si="17"/>
        <v>-0.3108464546537526</v>
      </c>
    </row>
    <row r="317" spans="1:17">
      <c r="A317" s="238" t="s">
        <v>950</v>
      </c>
      <c r="B317" s="268">
        <f>+'TTA Pivot Table'!K$486</f>
        <v>0</v>
      </c>
      <c r="C317" s="268">
        <f>+'TTA Pivot Table'!K$488</f>
        <v>0</v>
      </c>
      <c r="D317" s="268">
        <f>+'TTA Pivot Table'!K$490</f>
        <v>0</v>
      </c>
      <c r="E317" s="269">
        <f>+'TTA Pivot Table'!K$492</f>
        <v>0</v>
      </c>
      <c r="F317" s="269">
        <f>+'TTA Pivot Table'!K$494</f>
        <v>0</v>
      </c>
      <c r="G317" s="268">
        <f>+'TTA Pivot Table'!K$496</f>
        <v>0</v>
      </c>
      <c r="H317" s="268">
        <f>+'TTA Pivot Table'!K$498</f>
        <v>0</v>
      </c>
      <c r="I317" s="269">
        <f>+'TTA Pivot Table'!K$500</f>
        <v>0</v>
      </c>
      <c r="J317" s="269">
        <f>+'TTA Pivot Table'!K$502</f>
        <v>0</v>
      </c>
      <c r="K317" s="268">
        <f>+'TTA Pivot Table'!K$504</f>
        <v>0</v>
      </c>
      <c r="L317" s="268">
        <f>+'TTA Pivot Table'!K$506</f>
        <v>0</v>
      </c>
      <c r="M317" s="270">
        <f>+'TTA Pivot Table'!K$508</f>
        <v>0</v>
      </c>
      <c r="N317" s="269">
        <f>+'TTA Pivot Table'!K$510</f>
        <v>0</v>
      </c>
      <c r="O317" s="136"/>
      <c r="P317" s="271">
        <f t="shared" si="17"/>
        <v>0</v>
      </c>
    </row>
    <row r="318" spans="1:17">
      <c r="A318" s="242" t="s">
        <v>951</v>
      </c>
      <c r="B318" s="242"/>
      <c r="C318" s="242"/>
      <c r="D318" s="242"/>
      <c r="E318" s="242"/>
      <c r="F318" s="243"/>
      <c r="G318" s="243"/>
      <c r="H318" s="243"/>
      <c r="I318" s="243"/>
      <c r="J318" s="243"/>
      <c r="K318" s="243"/>
      <c r="L318" s="243"/>
      <c r="M318" s="243"/>
      <c r="N318" s="243"/>
    </row>
    <row r="319" spans="1:17">
      <c r="A319" s="242"/>
      <c r="B319" s="273"/>
      <c r="C319" s="273"/>
      <c r="D319" s="273"/>
      <c r="E319" s="273"/>
      <c r="F319" s="273"/>
      <c r="G319" s="273"/>
      <c r="H319" s="273"/>
      <c r="I319" s="273"/>
      <c r="J319" s="273"/>
      <c r="K319" s="273"/>
      <c r="L319" s="273"/>
      <c r="M319" s="273"/>
      <c r="N319" s="273"/>
      <c r="O319" s="272"/>
    </row>
    <row r="320" spans="1:17">
      <c r="A320" s="242"/>
      <c r="B320" s="242"/>
      <c r="C320" s="242"/>
      <c r="D320" s="242"/>
      <c r="E320" s="242"/>
      <c r="F320" s="243"/>
      <c r="G320" s="243"/>
      <c r="H320" s="243"/>
      <c r="I320" s="243"/>
      <c r="J320" s="243"/>
      <c r="K320" s="243"/>
      <c r="L320" s="243"/>
      <c r="M320" s="243"/>
      <c r="N320" s="244" t="s">
        <v>1303</v>
      </c>
    </row>
    <row r="321" spans="1:16" ht="18">
      <c r="A321" s="205" t="s">
        <v>985</v>
      </c>
      <c r="B321" s="207"/>
      <c r="C321" s="207"/>
      <c r="D321" s="207"/>
      <c r="E321" s="207"/>
      <c r="F321" s="206"/>
      <c r="G321" s="206"/>
      <c r="H321" s="206"/>
      <c r="I321" s="207"/>
      <c r="J321" s="206"/>
      <c r="K321" s="206"/>
      <c r="L321" s="206"/>
      <c r="M321" s="207"/>
      <c r="N321" s="206"/>
      <c r="P321" s="255"/>
    </row>
    <row r="322" spans="1:16" ht="18">
      <c r="A322" s="205"/>
      <c r="B322" s="207"/>
      <c r="C322" s="207"/>
      <c r="D322" s="207"/>
      <c r="E322" s="207"/>
      <c r="F322" s="206"/>
      <c r="G322" s="206"/>
      <c r="H322" s="206"/>
      <c r="I322" s="207"/>
      <c r="J322" s="206"/>
      <c r="K322" s="206"/>
      <c r="L322" s="206"/>
      <c r="M322" s="207"/>
      <c r="N322" s="206"/>
      <c r="P322" s="255"/>
    </row>
    <row r="323" spans="1:16" ht="15.75">
      <c r="A323" s="208" t="s">
        <v>982</v>
      </c>
      <c r="B323" s="207"/>
      <c r="C323" s="207"/>
      <c r="D323" s="207"/>
      <c r="E323" s="207"/>
      <c r="F323" s="206"/>
      <c r="G323" s="206"/>
      <c r="H323" s="206"/>
      <c r="I323" s="207"/>
      <c r="J323" s="206"/>
      <c r="K323" s="206"/>
      <c r="L323" s="206"/>
      <c r="M323" s="207"/>
      <c r="N323" s="206"/>
      <c r="P323" s="255"/>
    </row>
    <row r="324" spans="1:16" ht="15.75">
      <c r="A324" s="208" t="s">
        <v>1201</v>
      </c>
      <c r="B324" s="207"/>
      <c r="C324" s="207"/>
      <c r="D324" s="207"/>
      <c r="E324" s="207"/>
      <c r="F324" s="206"/>
      <c r="G324" s="206"/>
      <c r="H324" s="206"/>
      <c r="I324" s="207"/>
      <c r="J324" s="206"/>
      <c r="K324" s="206"/>
      <c r="L324" s="206"/>
      <c r="M324" s="207"/>
      <c r="N324" s="206"/>
      <c r="P324" s="255"/>
    </row>
    <row r="325" spans="1:16" ht="18" customHeight="1">
      <c r="A325" s="209"/>
      <c r="B325" s="209"/>
      <c r="C325" s="209"/>
      <c r="D325" s="209"/>
      <c r="E325" s="209"/>
      <c r="F325" s="210"/>
      <c r="G325" s="211"/>
      <c r="H325" s="211"/>
      <c r="I325" s="212"/>
      <c r="J325" s="212"/>
      <c r="K325" s="212"/>
      <c r="L325" s="212"/>
      <c r="M325" s="212"/>
      <c r="N325" s="212"/>
      <c r="O325" s="213"/>
      <c r="P325" s="255"/>
    </row>
    <row r="326" spans="1:16" ht="18" customHeight="1">
      <c r="A326" s="84"/>
      <c r="B326" s="214" t="s">
        <v>925</v>
      </c>
      <c r="C326" s="215"/>
      <c r="D326" s="215"/>
      <c r="E326" s="215"/>
      <c r="F326" s="215"/>
      <c r="G326" s="215"/>
      <c r="H326" s="215"/>
      <c r="I326" s="216"/>
      <c r="J326" s="217" t="s">
        <v>10</v>
      </c>
      <c r="K326" s="218"/>
      <c r="L326" s="218"/>
      <c r="M326" s="219"/>
      <c r="N326" s="653" t="s">
        <v>926</v>
      </c>
      <c r="O326" s="232"/>
      <c r="P326" s="255"/>
    </row>
    <row r="327" spans="1:16" ht="48" customHeight="1">
      <c r="A327" s="220"/>
      <c r="B327" s="215" t="s">
        <v>927</v>
      </c>
      <c r="C327" s="215"/>
      <c r="D327" s="215"/>
      <c r="E327" s="221"/>
      <c r="F327" s="222" t="s">
        <v>928</v>
      </c>
      <c r="G327" s="215"/>
      <c r="H327" s="215"/>
      <c r="I327" s="216"/>
      <c r="J327" s="223" t="s">
        <v>929</v>
      </c>
      <c r="K327" s="215"/>
      <c r="L327" s="215"/>
      <c r="M327" s="216"/>
      <c r="N327" s="654"/>
      <c r="O327" s="232"/>
      <c r="P327" s="255"/>
    </row>
    <row r="328" spans="1:16" ht="25.5" customHeight="1">
      <c r="A328" s="209"/>
      <c r="B328" s="224" t="s">
        <v>930</v>
      </c>
      <c r="C328" s="224" t="s">
        <v>931</v>
      </c>
      <c r="D328" s="224" t="s">
        <v>932</v>
      </c>
      <c r="E328" s="225" t="s">
        <v>933</v>
      </c>
      <c r="F328" s="225" t="s">
        <v>930</v>
      </c>
      <c r="G328" s="224" t="s">
        <v>931</v>
      </c>
      <c r="H328" s="224" t="s">
        <v>932</v>
      </c>
      <c r="I328" s="225" t="s">
        <v>933</v>
      </c>
      <c r="J328" s="226" t="s">
        <v>930</v>
      </c>
      <c r="K328" s="227" t="s">
        <v>931</v>
      </c>
      <c r="L328" s="228" t="s">
        <v>932</v>
      </c>
      <c r="M328" s="226" t="s">
        <v>933</v>
      </c>
      <c r="N328" s="655"/>
      <c r="O328" s="232"/>
      <c r="P328" s="255" t="s">
        <v>973</v>
      </c>
    </row>
    <row r="329" spans="1:16" hidden="1">
      <c r="A329" s="229" t="s">
        <v>934</v>
      </c>
      <c r="B329" s="229"/>
      <c r="C329" s="229"/>
      <c r="D329" s="229"/>
      <c r="E329" s="229"/>
      <c r="F329" s="274">
        <f>'TTA Pivot Table'!L$230</f>
        <v>0</v>
      </c>
      <c r="G329" s="274">
        <f>'TTA Pivot Table'!L$231</f>
        <v>0</v>
      </c>
      <c r="H329" s="274">
        <f>'TTA Pivot Table'!L$232</f>
        <v>0</v>
      </c>
      <c r="I329" s="275">
        <f>'TTA Pivot Table'!L$233</f>
        <v>0</v>
      </c>
      <c r="J329" s="275">
        <f>'TTA Pivot Table'!L$234</f>
        <v>0</v>
      </c>
      <c r="K329" s="274">
        <f>'TTA Pivot Table'!L$235</f>
        <v>0</v>
      </c>
      <c r="L329" s="274">
        <f>'TTA Pivot Table'!L$236</f>
        <v>0</v>
      </c>
      <c r="M329" s="276">
        <f>'TTA Pivot Table'!L$237</f>
        <v>0</v>
      </c>
      <c r="N329" s="275">
        <f>'TTA Pivot Table'!L$238</f>
        <v>0</v>
      </c>
      <c r="O329" s="136"/>
      <c r="P329" s="261">
        <f>+M329-I329</f>
        <v>0</v>
      </c>
    </row>
    <row r="330" spans="1:16" ht="15.75" hidden="1">
      <c r="A330" s="229"/>
      <c r="B330" s="229"/>
      <c r="C330" s="229"/>
      <c r="D330" s="229"/>
      <c r="E330" s="229"/>
      <c r="F330" s="136"/>
      <c r="G330" s="136"/>
      <c r="H330" s="136"/>
      <c r="I330" s="262"/>
      <c r="J330" s="262"/>
      <c r="K330" s="136"/>
      <c r="L330" s="136"/>
      <c r="M330" s="263"/>
      <c r="N330" s="262"/>
      <c r="O330" s="136"/>
      <c r="P330" s="232">
        <f t="shared" ref="P330" si="18">+I330-M330</f>
        <v>0</v>
      </c>
    </row>
    <row r="331" spans="1:16">
      <c r="A331" s="229" t="s">
        <v>935</v>
      </c>
      <c r="B331" s="264">
        <f>+'TTA Pivot Table'!L$6</f>
        <v>0</v>
      </c>
      <c r="C331" s="264">
        <f>+'TTA Pivot Table'!L$8</f>
        <v>0</v>
      </c>
      <c r="D331" s="264">
        <f>+'TTA Pivot Table'!L$10</f>
        <v>0</v>
      </c>
      <c r="E331" s="265">
        <f>+'TTA Pivot Table'!L$12</f>
        <v>0</v>
      </c>
      <c r="F331" s="265">
        <f>+'TTA Pivot Table'!L$14</f>
        <v>0</v>
      </c>
      <c r="G331" s="264">
        <f>+'TTA Pivot Table'!L$16</f>
        <v>0</v>
      </c>
      <c r="H331" s="264">
        <f>+'TTA Pivot Table'!L$18</f>
        <v>0</v>
      </c>
      <c r="I331" s="265">
        <f>+'TTA Pivot Table'!L$20</f>
        <v>0</v>
      </c>
      <c r="J331" s="265">
        <f>+'TTA Pivot Table'!L$22</f>
        <v>0</v>
      </c>
      <c r="K331" s="264">
        <f>+'TTA Pivot Table'!L$24</f>
        <v>0</v>
      </c>
      <c r="L331" s="264">
        <f>+'TTA Pivot Table'!L$26</f>
        <v>0</v>
      </c>
      <c r="M331" s="266">
        <f>+'TTA Pivot Table'!L$28</f>
        <v>0</v>
      </c>
      <c r="N331" s="265">
        <f>+'TTA Pivot Table'!L$30</f>
        <v>0</v>
      </c>
      <c r="O331" s="136"/>
      <c r="P331" s="261">
        <f t="shared" ref="P331:P349" si="19">+M331-I331</f>
        <v>0</v>
      </c>
    </row>
    <row r="332" spans="1:16">
      <c r="A332" s="229" t="s">
        <v>936</v>
      </c>
      <c r="B332" s="264">
        <f>+'TTA Pivot Table'!L$38</f>
        <v>2.5065345226581934</v>
      </c>
      <c r="C332" s="264">
        <f>+'TTA Pivot Table'!L$40</f>
        <v>9.1479166666666636</v>
      </c>
      <c r="D332" s="264">
        <f>+'TTA Pivot Table'!L$42</f>
        <v>0</v>
      </c>
      <c r="E332" s="265">
        <f>+'TTA Pivot Table'!L$44</f>
        <v>2.8635980787876814</v>
      </c>
      <c r="F332" s="265">
        <f>+'TTA Pivot Table'!L$46</f>
        <v>5.3923019431988033</v>
      </c>
      <c r="G332" s="264">
        <f>+'TTA Pivot Table'!L$48</f>
        <v>8.5709982943136591</v>
      </c>
      <c r="H332" s="264">
        <f>+'TTA Pivot Table'!L$50</f>
        <v>0</v>
      </c>
      <c r="I332" s="265">
        <f>+'TTA Pivot Table'!L$52</f>
        <v>5.9886693824790047</v>
      </c>
      <c r="J332" s="265">
        <f>+'TTA Pivot Table'!L$54</f>
        <v>3.3230621693121676</v>
      </c>
      <c r="K332" s="264">
        <f>+'TTA Pivot Table'!L$56</f>
        <v>4.9418068889811257</v>
      </c>
      <c r="L332" s="264">
        <f>+'TTA Pivot Table'!L$58</f>
        <v>0</v>
      </c>
      <c r="M332" s="266">
        <f>+'TTA Pivot Table'!L$60</f>
        <v>3.9093501201717671</v>
      </c>
      <c r="N332" s="265">
        <f>+'TTA Pivot Table'!L$62</f>
        <v>7.7754629629629655</v>
      </c>
      <c r="O332" s="136"/>
      <c r="P332" s="261">
        <f t="shared" si="19"/>
        <v>-2.0793192623072376</v>
      </c>
    </row>
    <row r="333" spans="1:16">
      <c r="A333" s="229" t="s">
        <v>937</v>
      </c>
      <c r="B333" s="264">
        <f>+'TTA Pivot Table'!L$70</f>
        <v>0</v>
      </c>
      <c r="C333" s="264">
        <f>+'TTA Pivot Table'!L$72</f>
        <v>0</v>
      </c>
      <c r="D333" s="264">
        <f>+'TTA Pivot Table'!L$74</f>
        <v>0</v>
      </c>
      <c r="E333" s="265">
        <f>+'TTA Pivot Table'!L$76</f>
        <v>0</v>
      </c>
      <c r="F333" s="265">
        <f>+'TTA Pivot Table'!L$78</f>
        <v>0</v>
      </c>
      <c r="G333" s="264">
        <f>+'TTA Pivot Table'!L$80</f>
        <v>0</v>
      </c>
      <c r="H333" s="264">
        <f>+'TTA Pivot Table'!L$82</f>
        <v>0</v>
      </c>
      <c r="I333" s="265">
        <f>+'TTA Pivot Table'!L$84</f>
        <v>0</v>
      </c>
      <c r="J333" s="265">
        <f>+'TTA Pivot Table'!L$86</f>
        <v>0</v>
      </c>
      <c r="K333" s="264">
        <f>+'TTA Pivot Table'!L$88</f>
        <v>0</v>
      </c>
      <c r="L333" s="264">
        <f>+'TTA Pivot Table'!L$90</f>
        <v>0</v>
      </c>
      <c r="M333" s="266">
        <f>+'TTA Pivot Table'!L$92</f>
        <v>0</v>
      </c>
      <c r="N333" s="265">
        <f>+'TTA Pivot Table'!L$94</f>
        <v>0</v>
      </c>
      <c r="O333" s="136"/>
      <c r="P333" s="261">
        <f t="shared" si="19"/>
        <v>0</v>
      </c>
    </row>
    <row r="334" spans="1:16">
      <c r="A334" s="229" t="s">
        <v>938</v>
      </c>
      <c r="B334" s="264">
        <f>+'TTA Pivot Table'!L$102</f>
        <v>0</v>
      </c>
      <c r="C334" s="264">
        <f>+'TTA Pivot Table'!L$104</f>
        <v>0</v>
      </c>
      <c r="D334" s="264">
        <f>+'TTA Pivot Table'!L$106</f>
        <v>0</v>
      </c>
      <c r="E334" s="265">
        <f>+'TTA Pivot Table'!L$108</f>
        <v>0</v>
      </c>
      <c r="F334" s="265">
        <f>+'TTA Pivot Table'!L$110</f>
        <v>0</v>
      </c>
      <c r="G334" s="264">
        <f>+'TTA Pivot Table'!L$112</f>
        <v>0</v>
      </c>
      <c r="H334" s="264">
        <f>+'TTA Pivot Table'!L$114</f>
        <v>0</v>
      </c>
      <c r="I334" s="265">
        <f>+'TTA Pivot Table'!L$116</f>
        <v>0</v>
      </c>
      <c r="J334" s="265">
        <f>+'TTA Pivot Table'!L$118</f>
        <v>0</v>
      </c>
      <c r="K334" s="264">
        <f>+'TTA Pivot Table'!L$120</f>
        <v>0</v>
      </c>
      <c r="L334" s="264">
        <f>+'TTA Pivot Table'!L$122</f>
        <v>0</v>
      </c>
      <c r="M334" s="266">
        <f>+'TTA Pivot Table'!L$124</f>
        <v>0</v>
      </c>
      <c r="N334" s="265">
        <f>+'TTA Pivot Table'!L$126</f>
        <v>0</v>
      </c>
      <c r="O334" s="136"/>
      <c r="P334" s="261">
        <f t="shared" si="19"/>
        <v>0</v>
      </c>
    </row>
    <row r="335" spans="1:16">
      <c r="A335" s="229"/>
      <c r="B335" s="264"/>
      <c r="C335" s="264"/>
      <c r="D335" s="264"/>
      <c r="E335" s="265"/>
      <c r="F335" s="265"/>
      <c r="G335" s="264"/>
      <c r="H335" s="264"/>
      <c r="I335" s="265"/>
      <c r="J335" s="265"/>
      <c r="K335" s="264"/>
      <c r="L335" s="264"/>
      <c r="M335" s="266"/>
      <c r="N335" s="265"/>
      <c r="O335" s="136"/>
      <c r="P335" s="261"/>
    </row>
    <row r="336" spans="1:16">
      <c r="A336" s="229" t="s">
        <v>939</v>
      </c>
      <c r="B336" s="264">
        <f>+'TTA Pivot Table'!L$134</f>
        <v>0</v>
      </c>
      <c r="C336" s="264">
        <f>+'TTA Pivot Table'!L$136</f>
        <v>0</v>
      </c>
      <c r="D336" s="264">
        <f>+'TTA Pivot Table'!L$138</f>
        <v>0</v>
      </c>
      <c r="E336" s="265">
        <f>+'TTA Pivot Table'!L$140</f>
        <v>0</v>
      </c>
      <c r="F336" s="265">
        <f>+'TTA Pivot Table'!L$142</f>
        <v>0</v>
      </c>
      <c r="G336" s="264">
        <f>+'TTA Pivot Table'!L$144</f>
        <v>0</v>
      </c>
      <c r="H336" s="264">
        <f>+'TTA Pivot Table'!L$146</f>
        <v>0</v>
      </c>
      <c r="I336" s="265">
        <f>+'TTA Pivot Table'!L$148</f>
        <v>0</v>
      </c>
      <c r="J336" s="265">
        <f>+'TTA Pivot Table'!L$150</f>
        <v>0</v>
      </c>
      <c r="K336" s="264">
        <f>+'TTA Pivot Table'!L$152</f>
        <v>0</v>
      </c>
      <c r="L336" s="264">
        <f>+'TTA Pivot Table'!L$154</f>
        <v>0</v>
      </c>
      <c r="M336" s="266">
        <f>+'TTA Pivot Table'!L$156</f>
        <v>0</v>
      </c>
      <c r="N336" s="265">
        <f>+'TTA Pivot Table'!L$158</f>
        <v>0</v>
      </c>
      <c r="O336" s="136"/>
      <c r="P336" s="261">
        <f t="shared" si="19"/>
        <v>0</v>
      </c>
    </row>
    <row r="337" spans="1:17">
      <c r="A337" s="229" t="s">
        <v>940</v>
      </c>
      <c r="B337" s="264">
        <f>+'TTA Pivot Table'!L$166</f>
        <v>3.3494318181818183</v>
      </c>
      <c r="C337" s="264">
        <f>+'TTA Pivot Table'!L$168</f>
        <v>3.8659090909090916</v>
      </c>
      <c r="D337" s="264">
        <f>+'TTA Pivot Table'!L$170</f>
        <v>0</v>
      </c>
      <c r="E337" s="265">
        <f>+'TTA Pivot Table'!L$172</f>
        <v>3.4527272727272722</v>
      </c>
      <c r="F337" s="265">
        <f>+'TTA Pivot Table'!L$174</f>
        <v>4.8000000000000007</v>
      </c>
      <c r="G337" s="264">
        <f>+'TTA Pivot Table'!L$176</f>
        <v>5.6726256983240226</v>
      </c>
      <c r="H337" s="264">
        <f>+'TTA Pivot Table'!L$178</f>
        <v>0</v>
      </c>
      <c r="I337" s="265">
        <f>+'TTA Pivot Table'!L$180</f>
        <v>5.0906046511627903</v>
      </c>
      <c r="J337" s="265">
        <f>+'TTA Pivot Table'!L$182</f>
        <v>5.2889400921658982</v>
      </c>
      <c r="K337" s="264">
        <f>+'TTA Pivot Table'!L$184</f>
        <v>4.8368231046931411</v>
      </c>
      <c r="L337" s="264">
        <f>+'TTA Pivot Table'!L$186</f>
        <v>0</v>
      </c>
      <c r="M337" s="266">
        <f>+'TTA Pivot Table'!L$188</f>
        <v>5.1539870689655167</v>
      </c>
      <c r="N337" s="265">
        <f>+'TTA Pivot Table'!L$190</f>
        <v>5.1908163265306131</v>
      </c>
      <c r="O337" s="136"/>
      <c r="P337" s="261">
        <f t="shared" si="19"/>
        <v>6.3382417802726465E-2</v>
      </c>
    </row>
    <row r="338" spans="1:17">
      <c r="A338" s="229" t="s">
        <v>941</v>
      </c>
      <c r="B338" s="267">
        <f>+'TTA Pivot Table'!L$198</f>
        <v>3.2881933962264136</v>
      </c>
      <c r="C338" s="264">
        <f>+'TTA Pivot Table'!L$200</f>
        <v>3.0328378378378371</v>
      </c>
      <c r="D338" s="264">
        <f>+'TTA Pivot Table'!L$202</f>
        <v>0</v>
      </c>
      <c r="E338" s="265">
        <f>+'TTA Pivot Table'!L$204</f>
        <v>3.2502489959839345</v>
      </c>
      <c r="F338" s="265">
        <f>+'TTA Pivot Table'!L$206</f>
        <v>4.4494693200663367</v>
      </c>
      <c r="G338" s="264">
        <f>+'TTA Pivot Table'!L$208</f>
        <v>5.1848148148148123</v>
      </c>
      <c r="H338" s="264">
        <f>+'TTA Pivot Table'!L$210</f>
        <v>0</v>
      </c>
      <c r="I338" s="265">
        <f>+'TTA Pivot Table'!L$212</f>
        <v>4.6051895424836609</v>
      </c>
      <c r="J338" s="265">
        <f>+'TTA Pivot Table'!L$214</f>
        <v>3.5498670411984987</v>
      </c>
      <c r="K338" s="264">
        <f>+'TTA Pivot Table'!L$216</f>
        <v>3.8359161147902832</v>
      </c>
      <c r="L338" s="264">
        <f>+'TTA Pivot Table'!L$218</f>
        <v>0</v>
      </c>
      <c r="M338" s="266">
        <f>+'TTA Pivot Table'!L$220</f>
        <v>3.6811540020263398</v>
      </c>
      <c r="N338" s="265">
        <f>+'TTA Pivot Table'!L$222</f>
        <v>0</v>
      </c>
      <c r="O338" s="136"/>
      <c r="P338" s="261">
        <f t="shared" si="19"/>
        <v>-0.92403554045732106</v>
      </c>
    </row>
    <row r="339" spans="1:17">
      <c r="A339" s="229" t="s">
        <v>942</v>
      </c>
      <c r="B339" s="264">
        <f>+'TTA Pivot Table'!L$230</f>
        <v>0</v>
      </c>
      <c r="C339" s="264">
        <f>+'TTA Pivot Table'!L$232</f>
        <v>0</v>
      </c>
      <c r="D339" s="264">
        <f>+'TTA Pivot Table'!L$234</f>
        <v>0</v>
      </c>
      <c r="E339" s="265">
        <f>+'TTA Pivot Table'!L$236</f>
        <v>0</v>
      </c>
      <c r="F339" s="265">
        <f>+'TTA Pivot Table'!L$238</f>
        <v>0</v>
      </c>
      <c r="G339" s="264">
        <f>+'TTA Pivot Table'!L$240</f>
        <v>0</v>
      </c>
      <c r="H339" s="264">
        <f>+'TTA Pivot Table'!L$242</f>
        <v>0</v>
      </c>
      <c r="I339" s="265">
        <f>+'TTA Pivot Table'!L$244</f>
        <v>0</v>
      </c>
      <c r="J339" s="265">
        <f>+'TTA Pivot Table'!L$246</f>
        <v>0</v>
      </c>
      <c r="K339" s="264">
        <f>+'TTA Pivot Table'!L$248</f>
        <v>0</v>
      </c>
      <c r="L339" s="264">
        <f>+'TTA Pivot Table'!L$250</f>
        <v>0</v>
      </c>
      <c r="M339" s="266">
        <f>+'TTA Pivot Table'!L$252</f>
        <v>0</v>
      </c>
      <c r="N339" s="265">
        <f>+'TTA Pivot Table'!L$254</f>
        <v>0</v>
      </c>
      <c r="O339" s="136"/>
      <c r="P339" s="261">
        <f t="shared" si="19"/>
        <v>0</v>
      </c>
    </row>
    <row r="340" spans="1:17">
      <c r="A340" s="229"/>
      <c r="B340" s="264"/>
      <c r="C340" s="264"/>
      <c r="D340" s="264"/>
      <c r="E340" s="265"/>
      <c r="F340" s="265"/>
      <c r="G340" s="264"/>
      <c r="H340" s="264"/>
      <c r="I340" s="265"/>
      <c r="J340" s="265"/>
      <c r="K340" s="264"/>
      <c r="L340" s="264"/>
      <c r="M340" s="266"/>
      <c r="N340" s="265"/>
      <c r="O340" s="136"/>
      <c r="P340" s="261"/>
    </row>
    <row r="341" spans="1:17">
      <c r="A341" s="229" t="s">
        <v>943</v>
      </c>
      <c r="B341" s="264">
        <f>+'TTA Pivot Table'!L$262</f>
        <v>3.5626203208556144</v>
      </c>
      <c r="C341" s="264">
        <f>+'TTA Pivot Table'!L$264</f>
        <v>4.1574489795918366</v>
      </c>
      <c r="D341" s="264">
        <f>+'TTA Pivot Table'!L$266</f>
        <v>0</v>
      </c>
      <c r="E341" s="265">
        <f>+'TTA Pivot Table'!L$268</f>
        <v>3.604051172707889</v>
      </c>
      <c r="F341" s="265">
        <f>+'TTA Pivot Table'!L$270</f>
        <v>3.5525696830851472</v>
      </c>
      <c r="G341" s="264">
        <f>+'TTA Pivot Table'!L$272</f>
        <v>6.16109375</v>
      </c>
      <c r="H341" s="264">
        <f>+'TTA Pivot Table'!L$274</f>
        <v>0</v>
      </c>
      <c r="I341" s="265">
        <f>+'TTA Pivot Table'!L$276</f>
        <v>3.674117218784128</v>
      </c>
      <c r="J341" s="265">
        <f>+'TTA Pivot Table'!L$278</f>
        <v>3.1461597281223446</v>
      </c>
      <c r="K341" s="264">
        <f>+'TTA Pivot Table'!L$280</f>
        <v>4.7644649446494469</v>
      </c>
      <c r="L341" s="264">
        <f>+'TTA Pivot Table'!L$282</f>
        <v>0</v>
      </c>
      <c r="M341" s="266">
        <f>+'TTA Pivot Table'!L$284</f>
        <v>3.4490331491712705</v>
      </c>
      <c r="N341" s="265">
        <f>+'TTA Pivot Table'!L$286</f>
        <v>5.9084686064318532</v>
      </c>
      <c r="O341" s="136"/>
      <c r="P341" s="261">
        <f t="shared" si="19"/>
        <v>-0.22508406961285754</v>
      </c>
    </row>
    <row r="342" spans="1:17">
      <c r="A342" s="229" t="s">
        <v>944</v>
      </c>
      <c r="B342" s="264">
        <f>+'TTA Pivot Table'!L$294</f>
        <v>2.3482407127755964</v>
      </c>
      <c r="C342" s="264">
        <f>+'TTA Pivot Table'!L$296</f>
        <v>4.2381894047713429</v>
      </c>
      <c r="D342" s="264">
        <f>+'TTA Pivot Table'!L$298</f>
        <v>0</v>
      </c>
      <c r="E342" s="265">
        <f>+'TTA Pivot Table'!L$300</f>
        <v>4.1265884795367676</v>
      </c>
      <c r="F342" s="265">
        <f>+'TTA Pivot Table'!L$302</f>
        <v>3.9274114360613699</v>
      </c>
      <c r="G342" s="264">
        <f>+'TTA Pivot Table'!L$304</f>
        <v>5.3855409482385701</v>
      </c>
      <c r="H342" s="264">
        <f>+'TTA Pivot Table'!L$306</f>
        <v>0</v>
      </c>
      <c r="I342" s="265">
        <f>+'TTA Pivot Table'!L$308</f>
        <v>4.519760578933214</v>
      </c>
      <c r="J342" s="265">
        <f>+'TTA Pivot Table'!L$310</f>
        <v>2.761346742620479</v>
      </c>
      <c r="K342" s="264">
        <f>+'TTA Pivot Table'!L$312</f>
        <v>3.2603453020383752</v>
      </c>
      <c r="L342" s="264">
        <f>+'TTA Pivot Table'!L$314</f>
        <v>0</v>
      </c>
      <c r="M342" s="266">
        <f>+'TTA Pivot Table'!L$316</f>
        <v>3.0391561208754059</v>
      </c>
      <c r="N342" s="265">
        <f>+'TTA Pivot Table'!L$318</f>
        <v>0</v>
      </c>
      <c r="O342" s="136"/>
      <c r="P342" s="261">
        <f t="shared" si="19"/>
        <v>-1.4806044580578082</v>
      </c>
    </row>
    <row r="343" spans="1:17">
      <c r="A343" s="229" t="s">
        <v>945</v>
      </c>
      <c r="B343" s="264">
        <f>+'TTA Pivot Table'!L$326</f>
        <v>0</v>
      </c>
      <c r="C343" s="264">
        <f>+'TTA Pivot Table'!L$328</f>
        <v>0</v>
      </c>
      <c r="D343" s="264">
        <f>+'TTA Pivot Table'!L$330</f>
        <v>0</v>
      </c>
      <c r="E343" s="265">
        <f>+'TTA Pivot Table'!L$332</f>
        <v>0</v>
      </c>
      <c r="F343" s="265">
        <f>+'TTA Pivot Table'!L$334</f>
        <v>0</v>
      </c>
      <c r="G343" s="264">
        <f>+'TTA Pivot Table'!L$336</f>
        <v>0</v>
      </c>
      <c r="H343" s="264">
        <f>+'TTA Pivot Table'!L$338</f>
        <v>0</v>
      </c>
      <c r="I343" s="265">
        <f>+'TTA Pivot Table'!L$340</f>
        <v>0</v>
      </c>
      <c r="J343" s="265">
        <f>+'TTA Pivot Table'!L$342</f>
        <v>0</v>
      </c>
      <c r="K343" s="264">
        <f>+'TTA Pivot Table'!L$344</f>
        <v>0</v>
      </c>
      <c r="L343" s="264">
        <f>+'TTA Pivot Table'!L$346</f>
        <v>0</v>
      </c>
      <c r="M343" s="266">
        <f>+'TTA Pivot Table'!L$348</f>
        <v>0</v>
      </c>
      <c r="N343" s="265">
        <f>+'TTA Pivot Table'!L$350</f>
        <v>0</v>
      </c>
      <c r="O343" s="136"/>
      <c r="P343" s="261">
        <f t="shared" si="19"/>
        <v>0</v>
      </c>
      <c r="Q343" s="251"/>
    </row>
    <row r="344" spans="1:17">
      <c r="A344" s="229" t="s">
        <v>946</v>
      </c>
      <c r="B344" s="264">
        <f>+'TTA Pivot Table'!L$358</f>
        <v>0</v>
      </c>
      <c r="C344" s="264">
        <f>+'TTA Pivot Table'!L$360</f>
        <v>0</v>
      </c>
      <c r="D344" s="264">
        <f>+'TTA Pivot Table'!L$362</f>
        <v>0</v>
      </c>
      <c r="E344" s="265">
        <f>+'TTA Pivot Table'!L$364</f>
        <v>0</v>
      </c>
      <c r="F344" s="265">
        <f>+'TTA Pivot Table'!L$366</f>
        <v>0</v>
      </c>
      <c r="G344" s="264">
        <f>+'TTA Pivot Table'!L$368</f>
        <v>0</v>
      </c>
      <c r="H344" s="264">
        <f>+'TTA Pivot Table'!L$370</f>
        <v>0</v>
      </c>
      <c r="I344" s="265">
        <f>+'TTA Pivot Table'!L$372</f>
        <v>0</v>
      </c>
      <c r="J344" s="265">
        <f>+'TTA Pivot Table'!L$374</f>
        <v>0</v>
      </c>
      <c r="K344" s="264">
        <f>+'TTA Pivot Table'!L$376</f>
        <v>0</v>
      </c>
      <c r="L344" s="264">
        <f>+'TTA Pivot Table'!L$378</f>
        <v>0</v>
      </c>
      <c r="M344" s="266">
        <f>+'TTA Pivot Table'!L$380</f>
        <v>0</v>
      </c>
      <c r="N344" s="265">
        <f>+'TTA Pivot Table'!L$382</f>
        <v>0</v>
      </c>
      <c r="O344" s="136"/>
      <c r="P344" s="261">
        <f t="shared" si="19"/>
        <v>0</v>
      </c>
    </row>
    <row r="345" spans="1:17">
      <c r="A345" s="229"/>
      <c r="B345" s="264"/>
      <c r="C345" s="264"/>
      <c r="D345" s="264"/>
      <c r="E345" s="265"/>
      <c r="F345" s="265"/>
      <c r="G345" s="264"/>
      <c r="H345" s="264"/>
      <c r="I345" s="265"/>
      <c r="J345" s="265"/>
      <c r="K345" s="264"/>
      <c r="L345" s="264"/>
      <c r="M345" s="266"/>
      <c r="N345" s="265"/>
      <c r="O345" s="136"/>
      <c r="P345" s="261"/>
    </row>
    <row r="346" spans="1:17">
      <c r="A346" s="229" t="s">
        <v>947</v>
      </c>
      <c r="B346" s="264">
        <f>+'TTA Pivot Table'!L$390</f>
        <v>2.1370382775119618</v>
      </c>
      <c r="C346" s="264">
        <f>+'TTA Pivot Table'!L$392</f>
        <v>3.4444444444444446</v>
      </c>
      <c r="D346" s="264">
        <f>+'TTA Pivot Table'!L$394</f>
        <v>0</v>
      </c>
      <c r="E346" s="265">
        <f>+'TTA Pivot Table'!L$396</f>
        <v>2.19101376146789</v>
      </c>
      <c r="F346" s="265">
        <f>+'TTA Pivot Table'!L$398</f>
        <v>3.5980024906600248</v>
      </c>
      <c r="G346" s="264">
        <f>+'TTA Pivot Table'!L$400</f>
        <v>5.991263005780346</v>
      </c>
      <c r="H346" s="264">
        <f>+'TTA Pivot Table'!L$402</f>
        <v>0</v>
      </c>
      <c r="I346" s="265">
        <f>+'TTA Pivot Table'!L$404</f>
        <v>3.8985716878402905</v>
      </c>
      <c r="J346" s="265">
        <f>+'TTA Pivot Table'!L$406</f>
        <v>7.4834388888888892</v>
      </c>
      <c r="K346" s="264">
        <f>+'TTA Pivot Table'!L$408</f>
        <v>10.047791366906477</v>
      </c>
      <c r="L346" s="264">
        <f>+'TTA Pivot Table'!L$410</f>
        <v>0</v>
      </c>
      <c r="M346" s="266">
        <f>+'TTA Pivot Table'!L$412</f>
        <v>8.6008213166144198</v>
      </c>
      <c r="N346" s="265">
        <f>+'TTA Pivot Table'!L$414</f>
        <v>0</v>
      </c>
      <c r="O346" s="136"/>
      <c r="P346" s="261">
        <f t="shared" si="19"/>
        <v>4.7022496287741298</v>
      </c>
    </row>
    <row r="347" spans="1:17">
      <c r="A347" s="229" t="s">
        <v>948</v>
      </c>
      <c r="B347" s="264">
        <f>+'TTA Pivot Table'!L$422</f>
        <v>3.1020512820512813</v>
      </c>
      <c r="C347" s="264">
        <f>+'TTA Pivot Table'!L$424</f>
        <v>3.1912895927601808</v>
      </c>
      <c r="D347" s="264">
        <f>+'TTA Pivot Table'!L$426</f>
        <v>0</v>
      </c>
      <c r="E347" s="265">
        <f>+'TTA Pivot Table'!L$428</f>
        <v>3.1404576436222</v>
      </c>
      <c r="F347" s="265">
        <f>+'TTA Pivot Table'!L$430</f>
        <v>3.7182341650671789</v>
      </c>
      <c r="G347" s="264">
        <f>+'TTA Pivot Table'!L$432</f>
        <v>4.3104651162790706</v>
      </c>
      <c r="H347" s="264">
        <f>+'TTA Pivot Table'!L$434</f>
        <v>0</v>
      </c>
      <c r="I347" s="265">
        <f>+'TTA Pivot Table'!L$436</f>
        <v>3.9595716451857461</v>
      </c>
      <c r="J347" s="265">
        <f>+'TTA Pivot Table'!L$438</f>
        <v>2.776863181312569</v>
      </c>
      <c r="K347" s="264">
        <f>+'TTA Pivot Table'!L$440</f>
        <v>3.1447240259740261</v>
      </c>
      <c r="L347" s="264">
        <f>+'TTA Pivot Table'!L$442</f>
        <v>0</v>
      </c>
      <c r="M347" s="266">
        <f>+'TTA Pivot Table'!L$444</f>
        <v>2.9895354293758802</v>
      </c>
      <c r="N347" s="265">
        <f>+'TTA Pivot Table'!L$446</f>
        <v>3.1148312611012439</v>
      </c>
      <c r="O347" s="136"/>
      <c r="P347" s="261">
        <f t="shared" si="19"/>
        <v>-0.97003621580986588</v>
      </c>
    </row>
    <row r="348" spans="1:17">
      <c r="A348" s="229" t="s">
        <v>949</v>
      </c>
      <c r="B348" s="264">
        <f>+'TTA Pivot Table'!L$454</f>
        <v>2.7843822843822839</v>
      </c>
      <c r="C348" s="264">
        <f>+'TTA Pivot Table'!L$456</f>
        <v>3.853242320819112</v>
      </c>
      <c r="D348" s="264">
        <f>+'TTA Pivot Table'!L$458</f>
        <v>0</v>
      </c>
      <c r="E348" s="265">
        <f>+'TTA Pivot Table'!L$460</f>
        <v>3.0564726324934832</v>
      </c>
      <c r="F348" s="265">
        <f>+'TTA Pivot Table'!L$462</f>
        <v>4.0340586565752119</v>
      </c>
      <c r="G348" s="264">
        <f>+'TTA Pivot Table'!L$464</f>
        <v>6.6858789625360213</v>
      </c>
      <c r="H348" s="264">
        <f>+'TTA Pivot Table'!L$466</f>
        <v>0</v>
      </c>
      <c r="I348" s="265">
        <f>+'TTA Pivot Table'!L$468</f>
        <v>5.3498570066730213</v>
      </c>
      <c r="J348" s="265">
        <f>+'TTA Pivot Table'!L$470</f>
        <v>3.6021021021021014</v>
      </c>
      <c r="K348" s="264">
        <f>+'TTA Pivot Table'!L$472</f>
        <v>4.483028720626633</v>
      </c>
      <c r="L348" s="264">
        <f>+'TTA Pivot Table'!L$474</f>
        <v>0</v>
      </c>
      <c r="M348" s="266">
        <f>+'TTA Pivot Table'!L$476</f>
        <v>4.2161055505004548</v>
      </c>
      <c r="N348" s="265">
        <f>+'TTA Pivot Table'!L$478</f>
        <v>4.6185044359949297</v>
      </c>
      <c r="O348" s="136"/>
      <c r="P348" s="261">
        <f t="shared" si="19"/>
        <v>-1.1337514561725666</v>
      </c>
    </row>
    <row r="349" spans="1:17">
      <c r="A349" s="238" t="s">
        <v>950</v>
      </c>
      <c r="B349" s="268">
        <f>+'TTA Pivot Table'!L$486</f>
        <v>2</v>
      </c>
      <c r="C349" s="268">
        <f>+'TTA Pivot Table'!L$488</f>
        <v>2.2999999999999998</v>
      </c>
      <c r="D349" s="268">
        <f>+'TTA Pivot Table'!L$490</f>
        <v>0</v>
      </c>
      <c r="E349" s="269">
        <f>+'TTA Pivot Table'!L$492</f>
        <v>2.046153846153846</v>
      </c>
      <c r="F349" s="269">
        <f>+'TTA Pivot Table'!L$494</f>
        <v>3.8</v>
      </c>
      <c r="G349" s="268">
        <f>+'TTA Pivot Table'!L$496</f>
        <v>5.3</v>
      </c>
      <c r="H349" s="268">
        <f>+'TTA Pivot Table'!L$498</f>
        <v>0</v>
      </c>
      <c r="I349" s="269">
        <f>+'TTA Pivot Table'!L$500</f>
        <v>4.130708661417323</v>
      </c>
      <c r="J349" s="269">
        <f>+'TTA Pivot Table'!L$502</f>
        <v>3.7999999999999994</v>
      </c>
      <c r="K349" s="268">
        <f>+'TTA Pivot Table'!L$504</f>
        <v>3</v>
      </c>
      <c r="L349" s="268">
        <f>+'TTA Pivot Table'!L$506</f>
        <v>0</v>
      </c>
      <c r="M349" s="270">
        <f>+'TTA Pivot Table'!L$508</f>
        <v>3.4235294117647057</v>
      </c>
      <c r="N349" s="269">
        <f>+'TTA Pivot Table'!L$510</f>
        <v>4.7</v>
      </c>
      <c r="O349" s="136"/>
      <c r="P349" s="271">
        <f t="shared" si="19"/>
        <v>-0.70717924965261725</v>
      </c>
    </row>
    <row r="350" spans="1:17">
      <c r="A350" s="242" t="s">
        <v>951</v>
      </c>
      <c r="B350" s="242"/>
      <c r="C350" s="242"/>
      <c r="D350" s="242"/>
      <c r="E350" s="242"/>
      <c r="F350" s="243"/>
      <c r="G350" s="243"/>
      <c r="H350" s="243"/>
      <c r="I350" s="243"/>
      <c r="J350" s="243"/>
      <c r="K350" s="243"/>
      <c r="L350" s="243"/>
      <c r="M350" s="243"/>
      <c r="N350" s="243"/>
    </row>
    <row r="351" spans="1:17">
      <c r="A351" s="242"/>
      <c r="B351" s="273"/>
      <c r="C351" s="273"/>
      <c r="D351" s="273"/>
      <c r="E351" s="273"/>
      <c r="F351" s="273"/>
      <c r="G351" s="273"/>
      <c r="H351" s="273"/>
      <c r="I351" s="273"/>
      <c r="J351" s="273"/>
      <c r="K351" s="273"/>
      <c r="L351" s="273"/>
      <c r="M351" s="273"/>
      <c r="N351" s="273"/>
      <c r="O351" s="272"/>
    </row>
    <row r="352" spans="1:17">
      <c r="A352" s="242"/>
      <c r="B352" s="242"/>
      <c r="C352" s="242"/>
      <c r="D352" s="242"/>
      <c r="E352" s="242"/>
      <c r="F352" s="243"/>
      <c r="G352" s="243"/>
      <c r="H352" s="243"/>
      <c r="I352" s="243"/>
      <c r="J352" s="243"/>
      <c r="K352" s="243"/>
      <c r="L352" s="243"/>
      <c r="M352" s="243"/>
      <c r="N352" s="244" t="s">
        <v>1303</v>
      </c>
    </row>
    <row r="353" spans="1:16" ht="18">
      <c r="A353" s="205" t="s">
        <v>986</v>
      </c>
      <c r="B353" s="207"/>
      <c r="C353" s="207"/>
      <c r="D353" s="207"/>
      <c r="E353" s="207"/>
      <c r="F353" s="206"/>
      <c r="G353" s="206"/>
      <c r="H353" s="206"/>
      <c r="I353" s="207"/>
      <c r="J353" s="206"/>
      <c r="K353" s="206"/>
      <c r="L353" s="206"/>
      <c r="M353" s="207"/>
      <c r="N353" s="206"/>
      <c r="P353" s="255"/>
    </row>
    <row r="354" spans="1:16" ht="18">
      <c r="A354" s="205"/>
      <c r="B354" s="207"/>
      <c r="C354" s="207"/>
      <c r="D354" s="207"/>
      <c r="E354" s="207"/>
      <c r="F354" s="206"/>
      <c r="G354" s="206"/>
      <c r="H354" s="206"/>
      <c r="I354" s="207"/>
      <c r="J354" s="206"/>
      <c r="K354" s="206"/>
      <c r="L354" s="206"/>
      <c r="M354" s="207"/>
      <c r="N354" s="206"/>
      <c r="P354" s="255"/>
    </row>
    <row r="355" spans="1:16" ht="15.75">
      <c r="A355" s="208" t="s">
        <v>982</v>
      </c>
      <c r="B355" s="207"/>
      <c r="C355" s="207"/>
      <c r="D355" s="207"/>
      <c r="E355" s="207"/>
      <c r="F355" s="206"/>
      <c r="G355" s="206"/>
      <c r="H355" s="206"/>
      <c r="I355" s="207"/>
      <c r="J355" s="206"/>
      <c r="K355" s="206"/>
      <c r="L355" s="206"/>
      <c r="M355" s="207"/>
      <c r="N355" s="206"/>
      <c r="P355" s="255"/>
    </row>
    <row r="356" spans="1:16" ht="15.75">
      <c r="A356" s="208" t="s">
        <v>1202</v>
      </c>
      <c r="B356" s="207"/>
      <c r="C356" s="207"/>
      <c r="D356" s="207"/>
      <c r="E356" s="207"/>
      <c r="F356" s="206"/>
      <c r="G356" s="206"/>
      <c r="H356" s="206"/>
      <c r="I356" s="207"/>
      <c r="J356" s="206"/>
      <c r="K356" s="206"/>
      <c r="L356" s="206"/>
      <c r="M356" s="207"/>
      <c r="N356" s="206"/>
      <c r="P356" s="255"/>
    </row>
    <row r="357" spans="1:16" ht="17.25" customHeight="1">
      <c r="A357" s="209" t="s">
        <v>987</v>
      </c>
      <c r="B357" s="209"/>
      <c r="C357" s="209"/>
      <c r="D357" s="209"/>
      <c r="E357" s="209"/>
      <c r="F357" s="210"/>
      <c r="G357" s="211"/>
      <c r="H357" s="211"/>
      <c r="I357" s="212"/>
      <c r="J357" s="212"/>
      <c r="K357" s="212"/>
      <c r="L357" s="212"/>
      <c r="M357" s="212"/>
      <c r="N357" s="212"/>
      <c r="O357" s="213"/>
      <c r="P357" s="255"/>
    </row>
    <row r="358" spans="1:16" ht="17.25" customHeight="1">
      <c r="A358" s="84"/>
      <c r="B358" s="214" t="s">
        <v>925</v>
      </c>
      <c r="C358" s="215"/>
      <c r="D358" s="215"/>
      <c r="E358" s="215"/>
      <c r="F358" s="215"/>
      <c r="G358" s="215"/>
      <c r="H358" s="215"/>
      <c r="I358" s="216"/>
      <c r="J358" s="217" t="s">
        <v>10</v>
      </c>
      <c r="K358" s="218"/>
      <c r="L358" s="218"/>
      <c r="M358" s="219"/>
      <c r="N358" s="653" t="s">
        <v>926</v>
      </c>
      <c r="O358" s="232"/>
      <c r="P358" s="255"/>
    </row>
    <row r="359" spans="1:16" ht="44.25" customHeight="1">
      <c r="A359" s="220"/>
      <c r="B359" s="215" t="s">
        <v>927</v>
      </c>
      <c r="C359" s="215"/>
      <c r="D359" s="215"/>
      <c r="E359" s="221"/>
      <c r="F359" s="222" t="s">
        <v>928</v>
      </c>
      <c r="G359" s="215"/>
      <c r="H359" s="215"/>
      <c r="I359" s="216"/>
      <c r="J359" s="223" t="s">
        <v>929</v>
      </c>
      <c r="K359" s="215"/>
      <c r="L359" s="215"/>
      <c r="M359" s="216"/>
      <c r="N359" s="654"/>
      <c r="O359" s="232"/>
      <c r="P359" s="255"/>
    </row>
    <row r="360" spans="1:16" ht="30.75" customHeight="1">
      <c r="A360" s="209"/>
      <c r="B360" s="224" t="s">
        <v>930</v>
      </c>
      <c r="C360" s="224" t="s">
        <v>931</v>
      </c>
      <c r="D360" s="224" t="s">
        <v>932</v>
      </c>
      <c r="E360" s="225" t="s">
        <v>933</v>
      </c>
      <c r="F360" s="225" t="s">
        <v>930</v>
      </c>
      <c r="G360" s="224" t="s">
        <v>931</v>
      </c>
      <c r="H360" s="224" t="s">
        <v>932</v>
      </c>
      <c r="I360" s="225" t="s">
        <v>933</v>
      </c>
      <c r="J360" s="226" t="s">
        <v>930</v>
      </c>
      <c r="K360" s="227" t="s">
        <v>931</v>
      </c>
      <c r="L360" s="228" t="s">
        <v>932</v>
      </c>
      <c r="M360" s="226" t="s">
        <v>933</v>
      </c>
      <c r="N360" s="655"/>
      <c r="O360" s="232"/>
      <c r="P360" s="255" t="s">
        <v>973</v>
      </c>
    </row>
    <row r="361" spans="1:16" hidden="1">
      <c r="A361" s="229" t="s">
        <v>934</v>
      </c>
      <c r="B361" s="229"/>
      <c r="C361" s="229"/>
      <c r="D361" s="229"/>
      <c r="E361" s="229"/>
      <c r="F361" s="274">
        <f>'TTA Pivot Table'!M$230</f>
        <v>0</v>
      </c>
      <c r="G361" s="274">
        <f>'TTA Pivot Table'!M$231</f>
        <v>0</v>
      </c>
      <c r="H361" s="274">
        <f>'TTA Pivot Table'!M$232</f>
        <v>0</v>
      </c>
      <c r="I361" s="275">
        <f>'TTA Pivot Table'!M$233</f>
        <v>0</v>
      </c>
      <c r="J361" s="275">
        <f>'TTA Pivot Table'!M$234</f>
        <v>0</v>
      </c>
      <c r="K361" s="274">
        <f>'TTA Pivot Table'!M$235</f>
        <v>0</v>
      </c>
      <c r="L361" s="274">
        <f>'TTA Pivot Table'!M$236</f>
        <v>0</v>
      </c>
      <c r="M361" s="276">
        <f>'TTA Pivot Table'!M$237</f>
        <v>0</v>
      </c>
      <c r="N361" s="275">
        <f>'TTA Pivot Table'!M$238</f>
        <v>0</v>
      </c>
      <c r="O361" s="136"/>
      <c r="P361" s="261">
        <f>+M361-I361</f>
        <v>0</v>
      </c>
    </row>
    <row r="362" spans="1:16" ht="15.75" hidden="1">
      <c r="A362" s="229"/>
      <c r="B362" s="229"/>
      <c r="C362" s="229"/>
      <c r="D362" s="229"/>
      <c r="E362" s="229"/>
      <c r="F362" s="136"/>
      <c r="G362" s="136"/>
      <c r="H362" s="136"/>
      <c r="I362" s="262"/>
      <c r="J362" s="262"/>
      <c r="K362" s="136"/>
      <c r="L362" s="136"/>
      <c r="M362" s="263"/>
      <c r="N362" s="262"/>
      <c r="O362" s="136"/>
      <c r="P362" s="232">
        <f t="shared" ref="P362" si="20">+I362-M362</f>
        <v>0</v>
      </c>
    </row>
    <row r="363" spans="1:16">
      <c r="A363" s="229" t="s">
        <v>935</v>
      </c>
      <c r="B363" s="264">
        <f>+'TTA Pivot Table'!M$6</f>
        <v>0</v>
      </c>
      <c r="C363" s="264">
        <f>+'TTA Pivot Table'!M$8</f>
        <v>0</v>
      </c>
      <c r="D363" s="264">
        <f>+'TTA Pivot Table'!M$10</f>
        <v>0</v>
      </c>
      <c r="E363" s="265">
        <f>+'TTA Pivot Table'!M$12</f>
        <v>0</v>
      </c>
      <c r="F363" s="265">
        <f>+'TTA Pivot Table'!M$14</f>
        <v>0</v>
      </c>
      <c r="G363" s="264">
        <f>+'TTA Pivot Table'!M$16</f>
        <v>0</v>
      </c>
      <c r="H363" s="264">
        <f>+'TTA Pivot Table'!M$18</f>
        <v>0</v>
      </c>
      <c r="I363" s="265">
        <f>+'TTA Pivot Table'!M$20</f>
        <v>0</v>
      </c>
      <c r="J363" s="265">
        <f>+'TTA Pivot Table'!M$22</f>
        <v>0</v>
      </c>
      <c r="K363" s="264">
        <f>+'TTA Pivot Table'!M$24</f>
        <v>0</v>
      </c>
      <c r="L363" s="264">
        <f>+'TTA Pivot Table'!M$26</f>
        <v>0</v>
      </c>
      <c r="M363" s="266">
        <f>+'TTA Pivot Table'!M$28</f>
        <v>0</v>
      </c>
      <c r="N363" s="265">
        <f>+'TTA Pivot Table'!M$30</f>
        <v>0</v>
      </c>
      <c r="O363" s="136"/>
      <c r="P363" s="261">
        <f t="shared" ref="P363:P381" si="21">+M363-I363</f>
        <v>0</v>
      </c>
    </row>
    <row r="364" spans="1:16">
      <c r="A364" s="229" t="s">
        <v>936</v>
      </c>
      <c r="B364" s="264">
        <f>+'TTA Pivot Table'!M$38</f>
        <v>3.1637114133012023</v>
      </c>
      <c r="C364" s="264">
        <f>+'TTA Pivot Table'!M$40</f>
        <v>4.1712504234417356</v>
      </c>
      <c r="D364" s="264">
        <f>+'TTA Pivot Table'!M$42</f>
        <v>0</v>
      </c>
      <c r="E364" s="265">
        <f>+'TTA Pivot Table'!M$44</f>
        <v>3.4977472576335074</v>
      </c>
      <c r="F364" s="265">
        <f>+'TTA Pivot Table'!M$46</f>
        <v>5.8659238889381866</v>
      </c>
      <c r="G364" s="264">
        <f>+'TTA Pivot Table'!M$48</f>
        <v>8.0639319875430928</v>
      </c>
      <c r="H364" s="264">
        <f>+'TTA Pivot Table'!M$50</f>
        <v>0</v>
      </c>
      <c r="I364" s="265">
        <f>+'TTA Pivot Table'!M$52</f>
        <v>6.4404424892799721</v>
      </c>
      <c r="J364" s="265">
        <f>+'TTA Pivot Table'!M$54</f>
        <v>3.5159600381196832</v>
      </c>
      <c r="K364" s="264">
        <f>+'TTA Pivot Table'!M$56</f>
        <v>4.1242201805532979</v>
      </c>
      <c r="L364" s="264">
        <f>+'TTA Pivot Table'!M$58</f>
        <v>0</v>
      </c>
      <c r="M364" s="266">
        <f>+'TTA Pivot Table'!M$60</f>
        <v>3.7649580607652426</v>
      </c>
      <c r="N364" s="265">
        <f>+'TTA Pivot Table'!M$62</f>
        <v>5.84795321637427</v>
      </c>
      <c r="O364" s="136"/>
      <c r="P364" s="261">
        <f t="shared" si="21"/>
        <v>-2.6754844285147295</v>
      </c>
    </row>
    <row r="365" spans="1:16">
      <c r="A365" s="229" t="s">
        <v>937</v>
      </c>
      <c r="B365" s="264">
        <f>+'TTA Pivot Table'!M$70</f>
        <v>0</v>
      </c>
      <c r="C365" s="264">
        <f>+'TTA Pivot Table'!M$72</f>
        <v>0</v>
      </c>
      <c r="D365" s="264">
        <f>+'TTA Pivot Table'!M$74</f>
        <v>0</v>
      </c>
      <c r="E365" s="265">
        <f>+'TTA Pivot Table'!M$76</f>
        <v>0</v>
      </c>
      <c r="F365" s="265">
        <f>+'TTA Pivot Table'!M$78</f>
        <v>0</v>
      </c>
      <c r="G365" s="264">
        <f>+'TTA Pivot Table'!M$80</f>
        <v>0</v>
      </c>
      <c r="H365" s="264">
        <f>+'TTA Pivot Table'!M$82</f>
        <v>0</v>
      </c>
      <c r="I365" s="265">
        <f>+'TTA Pivot Table'!M$84</f>
        <v>0</v>
      </c>
      <c r="J365" s="265">
        <f>+'TTA Pivot Table'!M$86</f>
        <v>0</v>
      </c>
      <c r="K365" s="264">
        <f>+'TTA Pivot Table'!M$88</f>
        <v>0</v>
      </c>
      <c r="L365" s="264">
        <f>+'TTA Pivot Table'!M$90</f>
        <v>0</v>
      </c>
      <c r="M365" s="266">
        <f>+'TTA Pivot Table'!M$92</f>
        <v>0</v>
      </c>
      <c r="N365" s="265">
        <f>+'TTA Pivot Table'!M$94</f>
        <v>0</v>
      </c>
      <c r="O365" s="136"/>
      <c r="P365" s="261">
        <f t="shared" si="21"/>
        <v>0</v>
      </c>
    </row>
    <row r="366" spans="1:16">
      <c r="A366" s="229" t="s">
        <v>938</v>
      </c>
      <c r="B366" s="264">
        <f>+'TTA Pivot Table'!M$102</f>
        <v>2.5789526315789475</v>
      </c>
      <c r="C366" s="264">
        <f>+'TTA Pivot Table'!M$104</f>
        <v>2.4443999999999999</v>
      </c>
      <c r="D366" s="264">
        <f>+'TTA Pivot Table'!M$106</f>
        <v>0.55559999999999998</v>
      </c>
      <c r="E366" s="265">
        <f>+'TTA Pivot Table'!M$108</f>
        <v>1.9456543478260873</v>
      </c>
      <c r="F366" s="265">
        <f>+'TTA Pivot Table'!M$110</f>
        <v>3.9090886363636361</v>
      </c>
      <c r="G366" s="264">
        <f>+'TTA Pivot Table'!M$112</f>
        <v>4.4285714285714288</v>
      </c>
      <c r="H366" s="264">
        <f>+'TTA Pivot Table'!M$114</f>
        <v>0</v>
      </c>
      <c r="I366" s="265">
        <f>+'TTA Pivot Table'!M$116</f>
        <v>4.076921538461538</v>
      </c>
      <c r="J366" s="265">
        <f>+'TTA Pivot Table'!M$118</f>
        <v>3.7499750000000005</v>
      </c>
      <c r="K366" s="264">
        <f>+'TTA Pivot Table'!M$120</f>
        <v>3.6093781250000001</v>
      </c>
      <c r="L366" s="264">
        <f>+'TTA Pivot Table'!M$122</f>
        <v>0</v>
      </c>
      <c r="M366" s="266">
        <f>+'TTA Pivot Table'!M$124</f>
        <v>3.6477227272727273</v>
      </c>
      <c r="N366" s="265">
        <f>+'TTA Pivot Table'!M$126</f>
        <v>5.1052789473684212</v>
      </c>
      <c r="O366" s="136"/>
      <c r="P366" s="261">
        <f t="shared" si="21"/>
        <v>-0.42919881118881076</v>
      </c>
    </row>
    <row r="367" spans="1:16">
      <c r="A367" s="229"/>
      <c r="B367" s="264"/>
      <c r="C367" s="264"/>
      <c r="D367" s="264"/>
      <c r="E367" s="265"/>
      <c r="F367" s="265"/>
      <c r="G367" s="264"/>
      <c r="H367" s="264"/>
      <c r="I367" s="265"/>
      <c r="J367" s="265"/>
      <c r="K367" s="264"/>
      <c r="L367" s="264"/>
      <c r="M367" s="266"/>
      <c r="N367" s="265"/>
      <c r="O367" s="136"/>
      <c r="P367" s="261"/>
    </row>
    <row r="368" spans="1:16">
      <c r="A368" s="229" t="s">
        <v>939</v>
      </c>
      <c r="B368" s="264">
        <f>+'TTA Pivot Table'!M$134</f>
        <v>0</v>
      </c>
      <c r="C368" s="264">
        <f>+'TTA Pivot Table'!M$136</f>
        <v>0</v>
      </c>
      <c r="D368" s="264">
        <f>+'TTA Pivot Table'!M$138</f>
        <v>0</v>
      </c>
      <c r="E368" s="265">
        <f>+'TTA Pivot Table'!M$140</f>
        <v>0</v>
      </c>
      <c r="F368" s="265">
        <f>+'TTA Pivot Table'!M$142</f>
        <v>0</v>
      </c>
      <c r="G368" s="264">
        <f>+'TTA Pivot Table'!M$144</f>
        <v>0</v>
      </c>
      <c r="H368" s="264">
        <f>+'TTA Pivot Table'!M$146</f>
        <v>0</v>
      </c>
      <c r="I368" s="265">
        <f>+'TTA Pivot Table'!M$148</f>
        <v>0</v>
      </c>
      <c r="J368" s="265">
        <f>+'TTA Pivot Table'!M$150</f>
        <v>0</v>
      </c>
      <c r="K368" s="264">
        <f>+'TTA Pivot Table'!M$152</f>
        <v>0</v>
      </c>
      <c r="L368" s="264">
        <f>+'TTA Pivot Table'!M$154</f>
        <v>0</v>
      </c>
      <c r="M368" s="266">
        <f>+'TTA Pivot Table'!M$156</f>
        <v>0</v>
      </c>
      <c r="N368" s="265">
        <f>+'TTA Pivot Table'!M$158</f>
        <v>0</v>
      </c>
      <c r="O368" s="136"/>
      <c r="P368" s="261">
        <f t="shared" si="21"/>
        <v>0</v>
      </c>
    </row>
    <row r="369" spans="1:17">
      <c r="A369" s="229" t="s">
        <v>940</v>
      </c>
      <c r="B369" s="264">
        <f>+'TTA Pivot Table'!M$166</f>
        <v>3.786191536748329</v>
      </c>
      <c r="C369" s="264">
        <f>+'TTA Pivot Table'!M$168</f>
        <v>4.2364963503649635</v>
      </c>
      <c r="D369" s="264">
        <f>+'TTA Pivot Table'!M$170</f>
        <v>0</v>
      </c>
      <c r="E369" s="265">
        <f>+'TTA Pivot Table'!M$172</f>
        <v>3.891467576791809</v>
      </c>
      <c r="F369" s="265">
        <f>+'TTA Pivot Table'!M$174</f>
        <v>4.6609403254972879</v>
      </c>
      <c r="G369" s="264">
        <f>+'TTA Pivot Table'!M$176</f>
        <v>5.2601532567049807</v>
      </c>
      <c r="H369" s="264">
        <f>+'TTA Pivot Table'!M$178</f>
        <v>0</v>
      </c>
      <c r="I369" s="265">
        <f>+'TTA Pivot Table'!M$180</f>
        <v>4.8530712530712528</v>
      </c>
      <c r="J369" s="265">
        <f>+'TTA Pivot Table'!M$182</f>
        <v>5.3442270058708417</v>
      </c>
      <c r="K369" s="264">
        <f>+'TTA Pivot Table'!M$184</f>
        <v>4.2636363636363637</v>
      </c>
      <c r="L369" s="264">
        <f>+'TTA Pivot Table'!M$186</f>
        <v>0</v>
      </c>
      <c r="M369" s="266">
        <f>+'TTA Pivot Table'!M$188</f>
        <v>4.9863874345549739</v>
      </c>
      <c r="N369" s="265">
        <f>+'TTA Pivot Table'!M$190</f>
        <v>4.5033816425120774</v>
      </c>
      <c r="O369" s="136"/>
      <c r="P369" s="261">
        <f t="shared" si="21"/>
        <v>0.13331618148372115</v>
      </c>
    </row>
    <row r="370" spans="1:17">
      <c r="A370" s="229" t="s">
        <v>941</v>
      </c>
      <c r="B370" s="267">
        <f>+'TTA Pivot Table'!M$198</f>
        <v>3.4126808510638287</v>
      </c>
      <c r="C370" s="264">
        <f>+'TTA Pivot Table'!M$200</f>
        <v>2.9996666666666694</v>
      </c>
      <c r="D370" s="264">
        <f>+'TTA Pivot Table'!M$202</f>
        <v>0</v>
      </c>
      <c r="E370" s="265">
        <f>+'TTA Pivot Table'!M$204</f>
        <v>3.312758064516129</v>
      </c>
      <c r="F370" s="265">
        <f>+'TTA Pivot Table'!M$206</f>
        <v>3.589985507246376</v>
      </c>
      <c r="G370" s="264">
        <f>+'TTA Pivot Table'!M$208</f>
        <v>4.8211250000000012</v>
      </c>
      <c r="H370" s="264">
        <f>+'TTA Pivot Table'!M$210</f>
        <v>0</v>
      </c>
      <c r="I370" s="265">
        <f>+'TTA Pivot Table'!M$212</f>
        <v>3.9076989247311826</v>
      </c>
      <c r="J370" s="265">
        <f>+'TTA Pivot Table'!M$214</f>
        <v>2.6808333333333345</v>
      </c>
      <c r="K370" s="264">
        <f>+'TTA Pivot Table'!M$216</f>
        <v>3.3040158730158757</v>
      </c>
      <c r="L370" s="264">
        <f>+'TTA Pivot Table'!M$218</f>
        <v>0</v>
      </c>
      <c r="M370" s="266">
        <f>+'TTA Pivot Table'!M$220</f>
        <v>3.0107535014005626</v>
      </c>
      <c r="N370" s="265">
        <f>+'TTA Pivot Table'!M$222</f>
        <v>0</v>
      </c>
      <c r="O370" s="136"/>
      <c r="P370" s="261">
        <f t="shared" si="21"/>
        <v>-0.89694542333062</v>
      </c>
    </row>
    <row r="371" spans="1:17">
      <c r="A371" s="229" t="s">
        <v>942</v>
      </c>
      <c r="B371" s="264">
        <f>+'TTA Pivot Table'!M$230</f>
        <v>0</v>
      </c>
      <c r="C371" s="264">
        <f>+'TTA Pivot Table'!M$232</f>
        <v>0</v>
      </c>
      <c r="D371" s="264">
        <f>+'TTA Pivot Table'!M$234</f>
        <v>0</v>
      </c>
      <c r="E371" s="265">
        <f>+'TTA Pivot Table'!M$236</f>
        <v>0</v>
      </c>
      <c r="F371" s="265">
        <f>+'TTA Pivot Table'!M$238</f>
        <v>0</v>
      </c>
      <c r="G371" s="264">
        <f>+'TTA Pivot Table'!M$240</f>
        <v>0</v>
      </c>
      <c r="H371" s="264">
        <f>+'TTA Pivot Table'!M$242</f>
        <v>0</v>
      </c>
      <c r="I371" s="265">
        <f>+'TTA Pivot Table'!M$244</f>
        <v>0</v>
      </c>
      <c r="J371" s="265">
        <f>+'TTA Pivot Table'!M$246</f>
        <v>0</v>
      </c>
      <c r="K371" s="264">
        <f>+'TTA Pivot Table'!M$248</f>
        <v>0</v>
      </c>
      <c r="L371" s="264">
        <f>+'TTA Pivot Table'!M$250</f>
        <v>0</v>
      </c>
      <c r="M371" s="266">
        <f>+'TTA Pivot Table'!M$252</f>
        <v>0</v>
      </c>
      <c r="N371" s="265">
        <f>+'TTA Pivot Table'!M$254</f>
        <v>0</v>
      </c>
      <c r="O371" s="136"/>
      <c r="P371" s="261">
        <f t="shared" si="21"/>
        <v>0</v>
      </c>
    </row>
    <row r="372" spans="1:17">
      <c r="A372" s="229"/>
      <c r="B372" s="264"/>
      <c r="C372" s="264"/>
      <c r="D372" s="264"/>
      <c r="E372" s="265"/>
      <c r="F372" s="265"/>
      <c r="G372" s="264"/>
      <c r="H372" s="264"/>
      <c r="I372" s="265"/>
      <c r="J372" s="265"/>
      <c r="K372" s="264"/>
      <c r="L372" s="264"/>
      <c r="M372" s="266"/>
      <c r="N372" s="265"/>
      <c r="O372" s="136"/>
      <c r="P372" s="261"/>
    </row>
    <row r="373" spans="1:17">
      <c r="A373" s="229" t="s">
        <v>943</v>
      </c>
      <c r="B373" s="264">
        <f>+'TTA Pivot Table'!M$262</f>
        <v>3.7113043478260868</v>
      </c>
      <c r="C373" s="264">
        <f>+'TTA Pivot Table'!M$264</f>
        <v>5.666666666666667</v>
      </c>
      <c r="D373" s="264">
        <f>+'TTA Pivot Table'!M$266</f>
        <v>0</v>
      </c>
      <c r="E373" s="265">
        <f>+'TTA Pivot Table'!M$268</f>
        <v>3.761016949152542</v>
      </c>
      <c r="F373" s="265">
        <f>+'TTA Pivot Table'!M$270</f>
        <v>3.3000336700336699</v>
      </c>
      <c r="G373" s="264">
        <f>+'TTA Pivot Table'!M$272</f>
        <v>6.665</v>
      </c>
      <c r="H373" s="264">
        <f>+'TTA Pivot Table'!M$274</f>
        <v>0</v>
      </c>
      <c r="I373" s="265">
        <f>+'TTA Pivot Table'!M$276</f>
        <v>3.49231746031746</v>
      </c>
      <c r="J373" s="265">
        <f>+'TTA Pivot Table'!M$278</f>
        <v>3.0293749999999999</v>
      </c>
      <c r="K373" s="264">
        <f>+'TTA Pivot Table'!M$280</f>
        <v>3.3745454545454545</v>
      </c>
      <c r="L373" s="264">
        <f>+'TTA Pivot Table'!M$282</f>
        <v>0</v>
      </c>
      <c r="M373" s="266">
        <f>+'TTA Pivot Table'!M$284</f>
        <v>3.1550993377483443</v>
      </c>
      <c r="N373" s="265">
        <f>+'TTA Pivot Table'!M$286</f>
        <v>6.56</v>
      </c>
      <c r="O373" s="136"/>
      <c r="P373" s="261">
        <f t="shared" si="21"/>
        <v>-0.33721812256911576</v>
      </c>
    </row>
    <row r="374" spans="1:17">
      <c r="A374" s="229" t="s">
        <v>944</v>
      </c>
      <c r="B374" s="264">
        <f>+'TTA Pivot Table'!M$294</f>
        <v>1.8923636001502047</v>
      </c>
      <c r="C374" s="264">
        <f>+'TTA Pivot Table'!M$296</f>
        <v>4.1602258481765446</v>
      </c>
      <c r="D374" s="264">
        <f>+'TTA Pivot Table'!M$298</f>
        <v>0</v>
      </c>
      <c r="E374" s="265">
        <f>+'TTA Pivot Table'!M$300</f>
        <v>3.9705259529003967</v>
      </c>
      <c r="F374" s="265">
        <f>+'TTA Pivot Table'!M$302</f>
        <v>4.210689678416708</v>
      </c>
      <c r="G374" s="264">
        <f>+'TTA Pivot Table'!M$304</f>
        <v>5.5879739090464051</v>
      </c>
      <c r="H374" s="264">
        <f>+'TTA Pivot Table'!M$306</f>
        <v>0</v>
      </c>
      <c r="I374" s="265">
        <f>+'TTA Pivot Table'!M$308</f>
        <v>4.7517872666051453</v>
      </c>
      <c r="J374" s="265">
        <f>+'TTA Pivot Table'!M$310</f>
        <v>3.1186548048257525</v>
      </c>
      <c r="K374" s="264">
        <f>+'TTA Pivot Table'!M$312</f>
        <v>3.3571077560933791</v>
      </c>
      <c r="L374" s="264">
        <f>+'TTA Pivot Table'!M$314</f>
        <v>0</v>
      </c>
      <c r="M374" s="266">
        <f>+'TTA Pivot Table'!M$316</f>
        <v>3.2498162320968005</v>
      </c>
      <c r="N374" s="265">
        <f>+'TTA Pivot Table'!M$318</f>
        <v>0</v>
      </c>
      <c r="O374" s="136"/>
      <c r="P374" s="261">
        <f t="shared" si="21"/>
        <v>-1.5019710345083448</v>
      </c>
    </row>
    <row r="375" spans="1:17">
      <c r="A375" s="229" t="s">
        <v>945</v>
      </c>
      <c r="B375" s="264">
        <f>+'TTA Pivot Table'!M$326</f>
        <v>0</v>
      </c>
      <c r="C375" s="264">
        <f>+'TTA Pivot Table'!M$328</f>
        <v>0</v>
      </c>
      <c r="D375" s="264">
        <f>+'TTA Pivot Table'!M$330</f>
        <v>0</v>
      </c>
      <c r="E375" s="265">
        <f>+'TTA Pivot Table'!M$332</f>
        <v>0</v>
      </c>
      <c r="F375" s="265">
        <f>+'TTA Pivot Table'!M$334</f>
        <v>0</v>
      </c>
      <c r="G375" s="264">
        <f>+'TTA Pivot Table'!M$336</f>
        <v>0</v>
      </c>
      <c r="H375" s="264">
        <f>+'TTA Pivot Table'!M$338</f>
        <v>0</v>
      </c>
      <c r="I375" s="265">
        <f>+'TTA Pivot Table'!M$340</f>
        <v>0</v>
      </c>
      <c r="J375" s="265">
        <f>+'TTA Pivot Table'!M$342</f>
        <v>0</v>
      </c>
      <c r="K375" s="264">
        <f>+'TTA Pivot Table'!M$344</f>
        <v>0</v>
      </c>
      <c r="L375" s="264">
        <f>+'TTA Pivot Table'!M$346</f>
        <v>0</v>
      </c>
      <c r="M375" s="266">
        <f>+'TTA Pivot Table'!M$348</f>
        <v>0</v>
      </c>
      <c r="N375" s="265">
        <f>+'TTA Pivot Table'!M$350</f>
        <v>0</v>
      </c>
      <c r="O375" s="136"/>
      <c r="P375" s="261">
        <f t="shared" si="21"/>
        <v>0</v>
      </c>
      <c r="Q375" s="251"/>
    </row>
    <row r="376" spans="1:17">
      <c r="A376" s="229" t="s">
        <v>946</v>
      </c>
      <c r="B376" s="264">
        <f>+'TTA Pivot Table'!M$358</f>
        <v>0</v>
      </c>
      <c r="C376" s="264">
        <f>+'TTA Pivot Table'!M$360</f>
        <v>0</v>
      </c>
      <c r="D376" s="264">
        <f>+'TTA Pivot Table'!M$362</f>
        <v>0</v>
      </c>
      <c r="E376" s="265">
        <f>+'TTA Pivot Table'!M$364</f>
        <v>0</v>
      </c>
      <c r="F376" s="265">
        <f>+'TTA Pivot Table'!M$366</f>
        <v>0</v>
      </c>
      <c r="G376" s="264">
        <f>+'TTA Pivot Table'!M$368</f>
        <v>0</v>
      </c>
      <c r="H376" s="264">
        <f>+'TTA Pivot Table'!M$370</f>
        <v>0</v>
      </c>
      <c r="I376" s="265">
        <f>+'TTA Pivot Table'!M$372</f>
        <v>0</v>
      </c>
      <c r="J376" s="265">
        <f>+'TTA Pivot Table'!M$374</f>
        <v>0</v>
      </c>
      <c r="K376" s="264">
        <f>+'TTA Pivot Table'!M$376</f>
        <v>0</v>
      </c>
      <c r="L376" s="264">
        <f>+'TTA Pivot Table'!M$378</f>
        <v>0</v>
      </c>
      <c r="M376" s="266">
        <f>+'TTA Pivot Table'!M$380</f>
        <v>0</v>
      </c>
      <c r="N376" s="265">
        <f>+'TTA Pivot Table'!M$382</f>
        <v>0</v>
      </c>
      <c r="O376" s="136"/>
      <c r="P376" s="261">
        <f t="shared" si="21"/>
        <v>0</v>
      </c>
    </row>
    <row r="377" spans="1:17">
      <c r="A377" s="229"/>
      <c r="B377" s="264"/>
      <c r="C377" s="264"/>
      <c r="D377" s="264"/>
      <c r="E377" s="265"/>
      <c r="F377" s="265"/>
      <c r="G377" s="264"/>
      <c r="H377" s="264"/>
      <c r="I377" s="265"/>
      <c r="J377" s="265"/>
      <c r="K377" s="264"/>
      <c r="L377" s="264"/>
      <c r="M377" s="266"/>
      <c r="N377" s="265"/>
      <c r="O377" s="136"/>
      <c r="P377" s="261"/>
    </row>
    <row r="378" spans="1:17">
      <c r="A378" s="229" t="s">
        <v>947</v>
      </c>
      <c r="B378" s="264">
        <f>+'TTA Pivot Table'!M$390</f>
        <v>1.9390000000000001</v>
      </c>
      <c r="C378" s="264">
        <f>+'TTA Pivot Table'!M$392</f>
        <v>4</v>
      </c>
      <c r="D378" s="264">
        <f>+'TTA Pivot Table'!M$394</f>
        <v>0</v>
      </c>
      <c r="E378" s="265">
        <f>+'TTA Pivot Table'!M$396</f>
        <v>2.0286086956521738</v>
      </c>
      <c r="F378" s="265">
        <f>+'TTA Pivot Table'!M$398</f>
        <v>4.5949999999999998</v>
      </c>
      <c r="G378" s="264">
        <f>+'TTA Pivot Table'!M$400</f>
        <v>6.6189999999999998</v>
      </c>
      <c r="H378" s="264">
        <f>+'TTA Pivot Table'!M$402</f>
        <v>0</v>
      </c>
      <c r="I378" s="265">
        <f>+'TTA Pivot Table'!M$404</f>
        <v>4.9052481751824821</v>
      </c>
      <c r="J378" s="265">
        <f>+'TTA Pivot Table'!M$406</f>
        <v>10.519</v>
      </c>
      <c r="K378" s="264">
        <f>+'TTA Pivot Table'!M$408</f>
        <v>12.542999999999999</v>
      </c>
      <c r="L378" s="264">
        <f>+'TTA Pivot Table'!M$410</f>
        <v>0</v>
      </c>
      <c r="M378" s="266">
        <f>+'TTA Pivot Table'!M$412</f>
        <v>11.945754098360654</v>
      </c>
      <c r="N378" s="265">
        <f>+'TTA Pivot Table'!M$414</f>
        <v>0</v>
      </c>
      <c r="O378" s="136"/>
      <c r="P378" s="261">
        <f t="shared" si="21"/>
        <v>7.0405059231781717</v>
      </c>
    </row>
    <row r="379" spans="1:17">
      <c r="A379" s="229" t="s">
        <v>948</v>
      </c>
      <c r="B379" s="264">
        <f>+'TTA Pivot Table'!M$422</f>
        <v>2.4928571428571429</v>
      </c>
      <c r="C379" s="264">
        <f>+'TTA Pivot Table'!M$424</f>
        <v>2.613793103448276</v>
      </c>
      <c r="D379" s="264">
        <f>+'TTA Pivot Table'!M$426</f>
        <v>0</v>
      </c>
      <c r="E379" s="265">
        <f>+'TTA Pivot Table'!M$428</f>
        <v>2.5282828282828285</v>
      </c>
      <c r="F379" s="265">
        <f>+'TTA Pivot Table'!M$430</f>
        <v>3.3061359867330014</v>
      </c>
      <c r="G379" s="264">
        <f>+'TTA Pivot Table'!M$432</f>
        <v>3.7726851851851841</v>
      </c>
      <c r="H379" s="264">
        <f>+'TTA Pivot Table'!M$434</f>
        <v>0</v>
      </c>
      <c r="I379" s="265">
        <f>+'TTA Pivot Table'!M$436</f>
        <v>3.429181929181929</v>
      </c>
      <c r="J379" s="265">
        <f>+'TTA Pivot Table'!M$438</f>
        <v>2.4902386117136661</v>
      </c>
      <c r="K379" s="264">
        <f>+'TTA Pivot Table'!M$440</f>
        <v>3.0678723404255317</v>
      </c>
      <c r="L379" s="264">
        <f>+'TTA Pivot Table'!M$442</f>
        <v>0</v>
      </c>
      <c r="M379" s="266">
        <f>+'TTA Pivot Table'!M$444</f>
        <v>2.7818474758324383</v>
      </c>
      <c r="N379" s="265">
        <f>+'TTA Pivot Table'!M$446</f>
        <v>2.6556675062972297</v>
      </c>
      <c r="O379" s="136"/>
      <c r="P379" s="261">
        <f t="shared" si="21"/>
        <v>-0.64733445334949069</v>
      </c>
    </row>
    <row r="380" spans="1:17">
      <c r="A380" s="229" t="s">
        <v>949</v>
      </c>
      <c r="B380" s="264">
        <f>+'TTA Pivot Table'!M$454</f>
        <v>2.8353751914241956</v>
      </c>
      <c r="C380" s="264">
        <f>+'TTA Pivot Table'!M$456</f>
        <v>4.3693181818181825</v>
      </c>
      <c r="D380" s="264">
        <f>+'TTA Pivot Table'!M$458</f>
        <v>0</v>
      </c>
      <c r="E380" s="265">
        <f>+'TTA Pivot Table'!M$460</f>
        <v>3.1839160839160829</v>
      </c>
      <c r="F380" s="265">
        <f>+'TTA Pivot Table'!M$462</f>
        <v>4.2911798396334486</v>
      </c>
      <c r="G380" s="264">
        <f>+'TTA Pivot Table'!M$464</f>
        <v>8.9388813565110556</v>
      </c>
      <c r="H380" s="264">
        <f>+'TTA Pivot Table'!M$466</f>
        <v>0</v>
      </c>
      <c r="I380" s="265">
        <f>+'TTA Pivot Table'!M$468</f>
        <v>6.5150800278168193</v>
      </c>
      <c r="J380" s="265">
        <f>+'TTA Pivot Table'!M$470</f>
        <v>3.2633587786259541</v>
      </c>
      <c r="K380" s="264">
        <f>+'TTA Pivot Table'!M$472</f>
        <v>4.3505747126436782</v>
      </c>
      <c r="L380" s="264">
        <f>+'TTA Pivot Table'!M$474</f>
        <v>0</v>
      </c>
      <c r="M380" s="266">
        <f>+'TTA Pivot Table'!M$476</f>
        <v>3.9872448979591844</v>
      </c>
      <c r="N380" s="265">
        <f>+'TTA Pivot Table'!M$478</f>
        <v>3.9451697127937337</v>
      </c>
      <c r="O380" s="136"/>
      <c r="P380" s="261">
        <f t="shared" si="21"/>
        <v>-2.5278351298576349</v>
      </c>
    </row>
    <row r="381" spans="1:17">
      <c r="A381" s="238" t="s">
        <v>950</v>
      </c>
      <c r="B381" s="268">
        <f>+'TTA Pivot Table'!M$486</f>
        <v>3.2787037037037035</v>
      </c>
      <c r="C381" s="268">
        <f>+'TTA Pivot Table'!M$488</f>
        <v>3.1999999999999997</v>
      </c>
      <c r="D381" s="268">
        <f>+'TTA Pivot Table'!M$490</f>
        <v>0</v>
      </c>
      <c r="E381" s="269">
        <f>+'TTA Pivot Table'!M$492</f>
        <v>3.2708333333333335</v>
      </c>
      <c r="F381" s="269">
        <f>+'TTA Pivot Table'!M$494</f>
        <v>4.5714285714285712</v>
      </c>
      <c r="G381" s="268">
        <f>+'TTA Pivot Table'!M$496</f>
        <v>5.9722222222222232</v>
      </c>
      <c r="H381" s="268">
        <f>+'TTA Pivot Table'!M$498</f>
        <v>0</v>
      </c>
      <c r="I381" s="269">
        <f>+'TTA Pivot Table'!M$500</f>
        <v>4.7955555555555565</v>
      </c>
      <c r="J381" s="269">
        <f>+'TTA Pivot Table'!M$502</f>
        <v>3.7504878048780483</v>
      </c>
      <c r="K381" s="268">
        <f>+'TTA Pivot Table'!M$504</f>
        <v>3.656122448979592</v>
      </c>
      <c r="L381" s="268">
        <f>+'TTA Pivot Table'!M$506</f>
        <v>0</v>
      </c>
      <c r="M381" s="270">
        <f>+'TTA Pivot Table'!M$508</f>
        <v>3.7199669966996693</v>
      </c>
      <c r="N381" s="269">
        <f>+'TTA Pivot Table'!M$510</f>
        <v>8.4971014492753625</v>
      </c>
      <c r="O381" s="136"/>
      <c r="P381" s="271">
        <f t="shared" si="21"/>
        <v>-1.0755885588558871</v>
      </c>
    </row>
    <row r="382" spans="1:17">
      <c r="A382" s="242" t="s">
        <v>951</v>
      </c>
      <c r="B382" s="242"/>
      <c r="C382" s="242"/>
      <c r="D382" s="242"/>
      <c r="E382" s="242"/>
      <c r="F382" s="243"/>
      <c r="G382" s="243"/>
      <c r="H382" s="243"/>
      <c r="I382" s="243"/>
      <c r="J382" s="243"/>
      <c r="K382" s="243"/>
      <c r="L382" s="243"/>
      <c r="M382" s="243"/>
      <c r="N382" s="243"/>
    </row>
    <row r="383" spans="1:17">
      <c r="A383" s="242"/>
      <c r="B383" s="273"/>
      <c r="C383" s="273"/>
      <c r="D383" s="273"/>
      <c r="E383" s="273"/>
      <c r="F383" s="273"/>
      <c r="G383" s="273"/>
      <c r="H383" s="273"/>
      <c r="I383" s="273"/>
      <c r="J383" s="273"/>
      <c r="K383" s="273"/>
      <c r="L383" s="273"/>
      <c r="M383" s="273"/>
      <c r="N383" s="273"/>
      <c r="O383" s="272"/>
    </row>
    <row r="384" spans="1:17">
      <c r="A384" s="242"/>
      <c r="B384" s="242"/>
      <c r="C384" s="242"/>
      <c r="D384" s="242"/>
      <c r="E384" s="242"/>
      <c r="F384" s="243"/>
      <c r="G384" s="243"/>
      <c r="H384" s="243"/>
      <c r="I384" s="243"/>
      <c r="J384" s="243"/>
      <c r="K384" s="243"/>
      <c r="L384" s="243"/>
      <c r="M384" s="243"/>
      <c r="N384" s="244" t="s">
        <v>1303</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14701-7CE1-47E9-81AE-4AD6C020C91D}">
  <sheetPr>
    <tabColor rgb="FF800000"/>
  </sheetPr>
  <dimension ref="A1:F28"/>
  <sheetViews>
    <sheetView showZeros="0" view="pageBreakPreview" zoomScaleNormal="100" zoomScaleSheetLayoutView="100" workbookViewId="0">
      <selection activeCell="C28" sqref="C28"/>
    </sheetView>
  </sheetViews>
  <sheetFormatPr defaultRowHeight="15"/>
  <cols>
    <col min="1" max="1" width="11.77734375" customWidth="1"/>
    <col min="2" max="2" width="24" customWidth="1"/>
    <col min="3" max="3" width="27.21875" customWidth="1"/>
  </cols>
  <sheetData>
    <row r="1" spans="1:3" ht="18">
      <c r="A1" s="205" t="s">
        <v>965</v>
      </c>
      <c r="B1" s="207"/>
      <c r="C1" s="207"/>
    </row>
    <row r="2" spans="1:3" ht="18">
      <c r="A2" s="205"/>
      <c r="B2" s="207"/>
      <c r="C2" s="207"/>
    </row>
    <row r="3" spans="1:3" ht="15.75">
      <c r="A3" s="208" t="s">
        <v>966</v>
      </c>
      <c r="B3" s="207"/>
      <c r="C3" s="207"/>
    </row>
    <row r="4" spans="1:3" ht="15.75">
      <c r="A4" s="208" t="s">
        <v>967</v>
      </c>
      <c r="B4" s="207"/>
      <c r="C4" s="207"/>
    </row>
    <row r="5" spans="1:3" ht="15.75">
      <c r="A5" s="208" t="s">
        <v>1300</v>
      </c>
      <c r="B5" s="207"/>
      <c r="C5" s="207"/>
    </row>
    <row r="6" spans="1:3">
      <c r="A6" s="212"/>
      <c r="B6" s="212"/>
      <c r="C6" s="212"/>
    </row>
    <row r="7" spans="1:3">
      <c r="A7" s="249"/>
      <c r="B7" s="215" t="s">
        <v>968</v>
      </c>
      <c r="C7" s="215" t="s">
        <v>969</v>
      </c>
    </row>
    <row r="8" spans="1:3">
      <c r="A8" s="229"/>
      <c r="B8" s="229"/>
      <c r="C8" s="229"/>
    </row>
    <row r="9" spans="1:3">
      <c r="A9" s="229" t="s">
        <v>935</v>
      </c>
      <c r="B9" s="250" t="str">
        <f>IF(GETPIVOTDATA("Average of New-HrsRqrd",'Hours Pivot Table'!$A$3,"State","AL")=0,"—",GETPIVOTDATA("Average of New-HrsRqrd",'Hours Pivot Table'!$A$3,"State","AL"))</f>
        <v>—</v>
      </c>
      <c r="C9" s="250" t="str">
        <f>IF(GETPIVOTDATA("Average of New-HrsRqrd",'Hours Pivot Table'!$A$25,"State","AL")=0,"—",GETPIVOTDATA("Average of New-HrsRqrd",'Hours Pivot Table'!$A$25,"State","AL"))</f>
        <v>—</v>
      </c>
    </row>
    <row r="10" spans="1:3">
      <c r="A10" s="229" t="s">
        <v>936</v>
      </c>
      <c r="B10" s="250">
        <f>IF(GETPIVOTDATA("Average of New-HrsRqrd",'Hours Pivot Table'!$A$3,"State","AR")=0,"—",GETPIVOTDATA("Average of New-HrsRqrd",'Hours Pivot Table'!$A$3,"State","AR"))</f>
        <v>120</v>
      </c>
      <c r="C10" s="250">
        <f>IF(GETPIVOTDATA("Average of New-HrsRqrd",'Hours Pivot Table'!$A$25,"State","AR")=0,"—",GETPIVOTDATA("Average of New-HrsRqrd",'Hours Pivot Table'!$A$25,"State","AR"))</f>
        <v>60</v>
      </c>
    </row>
    <row r="11" spans="1:3">
      <c r="A11" s="229" t="s">
        <v>937</v>
      </c>
      <c r="B11" s="250" t="str">
        <f>IF(GETPIVOTDATA("Average of New-HrsRqrd",'Hours Pivot Table'!$A$3,"State","DE")=0,"—",GETPIVOTDATA("Average of New-HrsRqrd",'Hours Pivot Table'!$A$3,"State","DE"))</f>
        <v>—</v>
      </c>
      <c r="C11" s="250" t="str">
        <f>IF(GETPIVOTDATA("Average of New-HrsRqrd",'Hours Pivot Table'!$A$25,"State","DE")=0,"—",GETPIVOTDATA("Average of New-HrsRqrd",'Hours Pivot Table'!$A$25,"State","DE"))</f>
        <v>—</v>
      </c>
    </row>
    <row r="12" spans="1:3">
      <c r="A12" s="229" t="s">
        <v>938</v>
      </c>
      <c r="B12" s="250" t="str">
        <f>IF(GETPIVOTDATA("Average of New-HrsRqrd",'Hours Pivot Table'!$A$3,"State","FL")=0,"—",GETPIVOTDATA("Average of New-HrsRqrd",'Hours Pivot Table'!$A$3,"State","FL"))</f>
        <v>—</v>
      </c>
      <c r="C12" s="250">
        <f>IF(GETPIVOTDATA("Average of New-HrsRqrd",'Hours Pivot Table'!$A$25,"State","FL")=0,"—",GETPIVOTDATA("Average of New-HrsRqrd",'Hours Pivot Table'!$A$25,"State","FL"))</f>
        <v>60</v>
      </c>
    </row>
    <row r="13" spans="1:3">
      <c r="A13" s="229"/>
      <c r="B13" s="250"/>
      <c r="C13" s="250"/>
    </row>
    <row r="14" spans="1:3">
      <c r="A14" s="229" t="s">
        <v>939</v>
      </c>
      <c r="B14" s="250" t="str">
        <f>IF(GETPIVOTDATA("Average of New-HrsRqrd",'Hours Pivot Table'!$A$3,"State","GA")=0,"—",GETPIVOTDATA("Average of New-HrsRqrd",'Hours Pivot Table'!$A$3,"State","AL"))</f>
        <v>—</v>
      </c>
      <c r="C14" s="250" t="str">
        <f>IF(GETPIVOTDATA("Average of New-HrsRqrd",'Hours Pivot Table'!$A$25,"State","GA")=0,"—",GETPIVOTDATA("Average of New-HrsRqrd",'Hours Pivot Table'!$A$25,"State","GA"))</f>
        <v>—</v>
      </c>
    </row>
    <row r="15" spans="1:3">
      <c r="A15" s="229" t="s">
        <v>940</v>
      </c>
      <c r="B15" s="250" t="str">
        <f>IF(GETPIVOTDATA("Average of New-HrsRqrd",'Hours Pivot Table'!$A$3,"State","AL")=0,"—",GETPIVOTDATA("Average of New-HrsRqrd",'Hours Pivot Table'!$A$3,"State","GA"))</f>
        <v>—</v>
      </c>
      <c r="C15" s="250" t="str">
        <f>IF(GETPIVOTDATA("Average of New-HrsRqrd",'Hours Pivot Table'!$A$25,"State","KY")=0,"—",GETPIVOTDATA("Average of New-HrsRqrd",'Hours Pivot Table'!$A$25,"State","KY"))</f>
        <v>—</v>
      </c>
    </row>
    <row r="16" spans="1:3">
      <c r="A16" s="229" t="s">
        <v>941</v>
      </c>
      <c r="B16" s="250">
        <f>IF(GETPIVOTDATA("Average of New-HrsRqrd",'Hours Pivot Table'!$A$3,"State","LA")=0,"—",GETPIVOTDATA("Average of New-HrsRqrd",'Hours Pivot Table'!$A$3,"State","LA"))</f>
        <v>120</v>
      </c>
      <c r="C16" s="250">
        <f>IF(GETPIVOTDATA("Average of New-HrsRqrd",'Hours Pivot Table'!$A$25,"State","LA")=0,"—",GETPIVOTDATA("Average of New-HrsRqrd",'Hours Pivot Table'!$A$25,"State","LA"))</f>
        <v>60</v>
      </c>
    </row>
    <row r="17" spans="1:6">
      <c r="A17" s="229" t="s">
        <v>942</v>
      </c>
      <c r="B17" s="250" t="str">
        <f>IF(GETPIVOTDATA("Average of New-HrsRqrd",'Hours Pivot Table'!$A$3,"State","MD")=0,"—",GETPIVOTDATA("Average of New-HrsRqrd",'Hours Pivot Table'!$A$3,"State","MD"))</f>
        <v>—</v>
      </c>
      <c r="C17" s="250" t="str">
        <f>IF(GETPIVOTDATA("Average of New-HrsRqrd",'Hours Pivot Table'!$A$25,"State","MD")=0,"—",GETPIVOTDATA("Average of New-HrsRqrd",'Hours Pivot Table'!$A$25,"State","MD"))</f>
        <v>—</v>
      </c>
    </row>
    <row r="18" spans="1:6">
      <c r="A18" s="229"/>
      <c r="B18" s="250"/>
      <c r="C18" s="250"/>
    </row>
    <row r="19" spans="1:6">
      <c r="A19" s="229" t="s">
        <v>943</v>
      </c>
      <c r="B19" s="250" t="str">
        <f>IF(GETPIVOTDATA("Average of New-HrsRqrd",'Hours Pivot Table'!$A$3,"State","MS")=0,"—",GETPIVOTDATA("Average of New-HrsRqrd",'Hours Pivot Table'!$A$3,"State","MS"))</f>
        <v>—</v>
      </c>
      <c r="C19" s="250">
        <f>IF(GETPIVOTDATA("Average of New-HrsRqrd",'Hours Pivot Table'!$A$25,"State","MS")=0,"—",GETPIVOTDATA("Average of New-HrsRqrd",'Hours Pivot Table'!$A$25,"State","MS"))</f>
        <v>63.666666666666664</v>
      </c>
    </row>
    <row r="20" spans="1:6">
      <c r="A20" s="229" t="s">
        <v>944</v>
      </c>
      <c r="B20" s="250" t="str">
        <f>IF(GETPIVOTDATA("Average of New-HrsRqrd",'Hours Pivot Table'!$A$3,"State","NC")=0,"—",GETPIVOTDATA("Average of New-HrsRqrd",'Hours Pivot Table'!$A$3,"State","NC"))</f>
        <v>—</v>
      </c>
      <c r="C20" s="250" t="str">
        <f>IF(GETPIVOTDATA("Average of New-HrsRqrd",'Hours Pivot Table'!$A$25,"State","NC")=0,"—",GETPIVOTDATA("Average of New-HrsRqrd",'Hours Pivot Table'!$A$25,"State","NC"))</f>
        <v>—</v>
      </c>
    </row>
    <row r="21" spans="1:6">
      <c r="A21" s="229" t="s">
        <v>945</v>
      </c>
      <c r="B21" s="250" t="str">
        <f>IF(GETPIVOTDATA("Average of New-HrsRqrd",'Hours Pivot Table'!$A$3,"State","OK")=0,"—",GETPIVOTDATA("Average of New-HrsRqrd",'Hours Pivot Table'!$A$3,"State","OK"))</f>
        <v>—</v>
      </c>
      <c r="C21" s="250" t="str">
        <f>IF(GETPIVOTDATA("Average of New-HrsRqrd",'Hours Pivot Table'!$A$25,"State","OK")=0,"—",GETPIVOTDATA("Average of New-HrsRqrd",'Hours Pivot Table'!$A$25,"State","OK"))</f>
        <v>—</v>
      </c>
      <c r="F21" s="251"/>
    </row>
    <row r="22" spans="1:6">
      <c r="A22" s="229" t="s">
        <v>946</v>
      </c>
      <c r="B22" s="250" t="str">
        <f>IF(GETPIVOTDATA("Average of New-HrsRqrd",'Hours Pivot Table'!$A$3,"State","SC")=0,"—",GETPIVOTDATA("Average of New-HrsRqrd",'Hours Pivot Table'!$A$3,"State","SC"))</f>
        <v>—</v>
      </c>
      <c r="C22" s="250" t="str">
        <f>IF(GETPIVOTDATA("Average of New-HrsRqrd",'Hours Pivot Table'!$A$25,"State","SC")=0,"—",GETPIVOTDATA("Average of New-HrsRqrd",'Hours Pivot Table'!$A$25,"State","SC"))</f>
        <v>—</v>
      </c>
    </row>
    <row r="23" spans="1:6">
      <c r="A23" s="229"/>
      <c r="B23" s="250"/>
      <c r="C23" s="250"/>
    </row>
    <row r="24" spans="1:6">
      <c r="A24" s="229" t="s">
        <v>947</v>
      </c>
      <c r="B24" s="250" t="str">
        <f>IF(GETPIVOTDATA("Average of New-HrsRqrd",'Hours Pivot Table'!$A$3,"State","TN")=0,"—",GETPIVOTDATA("Average of New-HrsRqrd",'Hours Pivot Table'!$A$3,"State","TNL"))</f>
        <v>—</v>
      </c>
      <c r="C24" s="250" t="str">
        <f>IF(GETPIVOTDATA("Average of New-HrsRqrd",'Hours Pivot Table'!$A$25,"State","TN")=0,"—",GETPIVOTDATA("Average of New-HrsRqrd",'Hours Pivot Table'!$A$25,"State","TN"))</f>
        <v>—</v>
      </c>
    </row>
    <row r="25" spans="1:6">
      <c r="A25" s="229" t="s">
        <v>948</v>
      </c>
      <c r="B25" s="250" t="str">
        <f>IF(GETPIVOTDATA("Average of New-HrsRqrd",'Hours Pivot Table'!$A$3,"State","TX")=0,"—",GETPIVOTDATA("Average of New-HrsRqrd",'Hours Pivot Table'!$A$3,"State","TX"))</f>
        <v>—</v>
      </c>
      <c r="C25" s="250" t="str">
        <f>IF(GETPIVOTDATA("Average of New-HrsRqrd",'Hours Pivot Table'!$A$25,"State","TX")=0,"—",GETPIVOTDATA("Average of New-HrsRqrd",'Hours Pivot Table'!$A$25,"State","TX"))</f>
        <v>—</v>
      </c>
    </row>
    <row r="26" spans="1:6">
      <c r="A26" s="252" t="s">
        <v>949</v>
      </c>
      <c r="B26" s="250">
        <f>IF(GETPIVOTDATA("Average of New-HrsRqrd",'Hours Pivot Table'!$A$3,"State","VA")=0,"—",GETPIVOTDATA("Average of New-HrsRqrd",'Hours Pivot Table'!$A$3,"State","VA"))</f>
        <v>120</v>
      </c>
      <c r="C26" s="250">
        <f>IF(GETPIVOTDATA("Average of New-HrsRqrd",'Hours Pivot Table'!$A$25,"State","VA")=0,"—",GETPIVOTDATA("Average of New-HrsRqrd",'Hours Pivot Table'!$A$25,"State","VA"))</f>
        <v>66</v>
      </c>
    </row>
    <row r="27" spans="1:6">
      <c r="A27" s="238" t="s">
        <v>950</v>
      </c>
      <c r="B27" s="647">
        <f>IF(GETPIVOTDATA("Average of New-HrsRqrd",'Hours Pivot Table'!$A$3,"State","WV")=0,"—",GETPIVOTDATA("Average of New-HrsRqrd",'Hours Pivot Table'!$A$3,"State","WV"))</f>
        <v>120</v>
      </c>
      <c r="C27" s="253">
        <f>IF(GETPIVOTDATA("Average of New-HrsRqrd",'Hours Pivot Table'!$A$25,"State","WV")=0,"—",GETPIVOTDATA("Average of New-HrsRqrd",'Hours Pivot Table'!$A$25,"State","WV"))</f>
        <v>60</v>
      </c>
    </row>
    <row r="28" spans="1:6">
      <c r="A28" s="242"/>
      <c r="B28" s="229"/>
      <c r="C28" s="254" t="s">
        <v>1302</v>
      </c>
    </row>
  </sheetData>
  <pageMargins left="0.7" right="0.7" top="0.75" bottom="0.75" header="0.3" footer="0.3"/>
  <pageSetup firstPageNumber="74"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B257C-5D86-46CF-9C8B-4CBBEEFBA914}">
  <sheetPr>
    <tabColor rgb="FFE6B8B7"/>
  </sheetPr>
  <dimension ref="A1:F28"/>
  <sheetViews>
    <sheetView showZeros="0" view="pageBreakPreview" zoomScaleNormal="100" zoomScaleSheetLayoutView="100" workbookViewId="0">
      <selection activeCell="B8" sqref="B8"/>
    </sheetView>
  </sheetViews>
  <sheetFormatPr defaultColWidth="9" defaultRowHeight="15"/>
  <cols>
    <col min="1" max="1" width="11.77734375" customWidth="1"/>
    <col min="2" max="3" width="23.88671875" customWidth="1"/>
  </cols>
  <sheetData>
    <row r="1" spans="1:3" ht="18">
      <c r="A1" s="205" t="s">
        <v>965</v>
      </c>
      <c r="B1" s="207"/>
      <c r="C1" s="207"/>
    </row>
    <row r="2" spans="1:3" ht="18">
      <c r="A2" s="205"/>
      <c r="B2" s="207"/>
      <c r="C2" s="207"/>
    </row>
    <row r="3" spans="1:3" ht="15.75">
      <c r="A3" s="208" t="s">
        <v>966</v>
      </c>
      <c r="B3" s="207"/>
      <c r="C3" s="207"/>
    </row>
    <row r="4" spans="1:3" ht="15.75">
      <c r="A4" s="208" t="s">
        <v>967</v>
      </c>
      <c r="B4" s="207"/>
      <c r="C4" s="207"/>
    </row>
    <row r="5" spans="1:3" ht="15.75">
      <c r="A5" s="208" t="s">
        <v>1203</v>
      </c>
      <c r="B5" s="207"/>
      <c r="C5" s="207"/>
    </row>
    <row r="6" spans="1:3">
      <c r="A6" s="212"/>
      <c r="B6" s="212"/>
      <c r="C6" s="212"/>
    </row>
    <row r="7" spans="1:3">
      <c r="A7" s="249"/>
      <c r="B7" s="215" t="s">
        <v>968</v>
      </c>
      <c r="C7" s="215" t="s">
        <v>969</v>
      </c>
    </row>
    <row r="8" spans="1:3">
      <c r="A8" s="229"/>
      <c r="B8" s="229"/>
      <c r="C8" s="229"/>
    </row>
    <row r="9" spans="1:3">
      <c r="A9" s="229" t="s">
        <v>935</v>
      </c>
      <c r="B9" s="250" t="str">
        <f>IF(GETPIVOTDATA("Average of Old-HrsRqrd",'Hours Pivot Table'!$A$3,"State","AL")=0,"—",GETPIVOTDATA("Average of Old-HrsRqrd",'Hours Pivot Table'!$A$3,"State","Al"))</f>
        <v>—</v>
      </c>
      <c r="C9" s="250" t="str">
        <f>IF(GETPIVOTDATA("Average of Old-HrsRqrd",'Hours Pivot Table'!$A$25,"State","AL")=0,"—",GETPIVOTDATA("Average of Old-HrsRqrd",'Hours Pivot Table'!$A$25,"State","AL"))</f>
        <v>—</v>
      </c>
    </row>
    <row r="10" spans="1:3">
      <c r="A10" s="229" t="s">
        <v>936</v>
      </c>
      <c r="B10" s="250">
        <f>IF(GETPIVOTDATA("Average of Old-HrsRqrd",'Hours Pivot Table'!$A$3,"State","AR")=0,"—",GETPIVOTDATA("Average of Old-HrsRqrd",'Hours Pivot Table'!$A$3,"State","AR"))</f>
        <v>120</v>
      </c>
      <c r="C10" s="250">
        <f>IF(GETPIVOTDATA("Average of Old-HrsRqrd",'Hours Pivot Table'!$A$25,"State","AR")=0,"—",GETPIVOTDATA("Average of Old-HrsRqrd",'Hours Pivot Table'!$A$25,"State","AR"))</f>
        <v>60</v>
      </c>
    </row>
    <row r="11" spans="1:3">
      <c r="A11" s="229" t="s">
        <v>937</v>
      </c>
      <c r="B11" s="250" t="str">
        <f>IF(GETPIVOTDATA("Average of Old-HrsRqrd",'Hours Pivot Table'!$A$3,"State","DE")=0,"—",GETPIVOTDATA("Average of Old-HrsRqrd",'Hours Pivot Table'!$A$3,"State","DE"))</f>
        <v>—</v>
      </c>
      <c r="C11" s="250" t="str">
        <f>IF(GETPIVOTDATA("Average of Old-HrsRqrd",'Hours Pivot Table'!$A$25,"State","DE")=0,"—",GETPIVOTDATA("Average of Old-HrsRqrd",'Hours Pivot Table'!$A$25,"State","DE"))</f>
        <v>—</v>
      </c>
    </row>
    <row r="12" spans="1:3">
      <c r="A12" s="229" t="s">
        <v>938</v>
      </c>
      <c r="B12" s="250" t="str">
        <f>IF(GETPIVOTDATA("Average of Old-HrsRqrd",'Hours Pivot Table'!$A$3,"State","FL")=0,"—",GETPIVOTDATA("Average of Old-HrsRqrd",'Hours Pivot Table'!$A$3,"State","FL"))</f>
        <v>—</v>
      </c>
      <c r="C12" s="250">
        <f>IF(GETPIVOTDATA("Average of Old-HrsRqrd",'Hours Pivot Table'!$A$25,"State","FL")=0,"—",GETPIVOTDATA("Average of Old-HrsRqrd",'Hours Pivot Table'!$A$25,"State","FL"))</f>
        <v>60</v>
      </c>
    </row>
    <row r="13" spans="1:3">
      <c r="A13" s="229"/>
      <c r="B13" s="250"/>
      <c r="C13" s="250"/>
    </row>
    <row r="14" spans="1:3">
      <c r="A14" s="229" t="s">
        <v>939</v>
      </c>
      <c r="B14" s="250"/>
      <c r="C14" s="250" t="str">
        <f>IF(GETPIVOTDATA("Average of Old-HrsRqrd",'Hours Pivot Table'!$A$25,"State","GA")=0,"—",GETPIVOTDATA("Average of Old-HrsRqrd",'Hours Pivot Table'!$A$25,"State","GA"))</f>
        <v>—</v>
      </c>
    </row>
    <row r="15" spans="1:3">
      <c r="A15" s="229" t="s">
        <v>940</v>
      </c>
      <c r="B15" s="250" t="str">
        <f>IF(GETPIVOTDATA("Average of Old-HrsRqrd",'Hours Pivot Table'!$A$3,"State","MS")=0,"—",GETPIVOTDATA("Average of Old-HrsRqrd",'Hours Pivot Table'!$A$3,"State","MS"))</f>
        <v>—</v>
      </c>
      <c r="C15" s="250" t="str">
        <f>IF(GETPIVOTDATA("Average of Old-HrsRqrd",'Hours Pivot Table'!$A$25,"State","KY")=0,"—",GETPIVOTDATA("Average of Old-HrsRqrd",'Hours Pivot Table'!$A$25,"State","KY"))</f>
        <v>—</v>
      </c>
    </row>
    <row r="16" spans="1:3">
      <c r="A16" s="229" t="s">
        <v>941</v>
      </c>
      <c r="B16" s="250" t="str">
        <f>IF(GETPIVOTDATA("Average of Old-HrsRqrd",'Hours Pivot Table'!$A$3,"State","MS")=0,"—",GETPIVOTDATA("Average of Old-HrsRqrd",'Hours Pivot Table'!$A$3,"State","MS"))</f>
        <v>—</v>
      </c>
      <c r="C16" s="250">
        <f>IF(GETPIVOTDATA("Average of Old-HrsRqrd",'Hours Pivot Table'!$A$25,"State","LA")=0,"—",GETPIVOTDATA("Average of Old-HrsRqrd",'Hours Pivot Table'!$A$25,"State","LA"))</f>
        <v>60</v>
      </c>
    </row>
    <row r="17" spans="1:6">
      <c r="A17" s="229" t="s">
        <v>942</v>
      </c>
      <c r="B17" s="250" t="str">
        <f>IF(GETPIVOTDATA("Average of Old-HrsRqrd",'Hours Pivot Table'!$A$3,"State","MS")=0,"—",GETPIVOTDATA("Average of Old-HrsRqrd",'Hours Pivot Table'!$A$3,"State","MS"))</f>
        <v>—</v>
      </c>
      <c r="C17" s="250" t="str">
        <f>IF(GETPIVOTDATA("Average of Old-HrsRqrd",'Hours Pivot Table'!$A$25,"State","MD")=0,"—",GETPIVOTDATA("Average of Old-HrsRqrd",'Hours Pivot Table'!$A$25,"State","MD"))</f>
        <v>—</v>
      </c>
    </row>
    <row r="18" spans="1:6">
      <c r="A18" s="229"/>
      <c r="B18" s="250"/>
      <c r="C18" s="250"/>
    </row>
    <row r="19" spans="1:6">
      <c r="A19" s="229" t="s">
        <v>943</v>
      </c>
      <c r="B19" s="250" t="str">
        <f>IF(GETPIVOTDATA("Average of Old-HrsRqrd",'Hours Pivot Table'!$A$3,"State","MS")=0,"—",GETPIVOTDATA("Average of Old-HrsRqrd",'Hours Pivot Table'!$A$3,"State","MS"))</f>
        <v>—</v>
      </c>
      <c r="C19" s="250">
        <f>IF(GETPIVOTDATA("Average of Old-HrsRqrd",'Hours Pivot Table'!$A$25,"State","MS")=0,"—",GETPIVOTDATA("Average of Old-HrsRqrd",'Hours Pivot Table'!$A$25,"State","MS"))</f>
        <v>63.666666666666664</v>
      </c>
    </row>
    <row r="20" spans="1:6">
      <c r="A20" s="229" t="s">
        <v>944</v>
      </c>
      <c r="B20" s="250">
        <f>IF(GETPIVOTDATA("Average of Old-HrsRqrd",'Hours Pivot Table'!$A$3,"State","NC")=0,"—",GETPIVOTDATA("Average of Old-HrsRqrd",'Hours Pivot Table'!$A$3,"State","NC"))</f>
        <v>120</v>
      </c>
      <c r="C20" s="250" t="str">
        <f>IF(GETPIVOTDATA("Average of Old-HrsRqrd",'Hours Pivot Table'!$A$25,"State","NC")=0,"—",GETPIVOTDATA("Average of Old-HrsRqrd",'Hours Pivot Table'!$A$25,"State","NC"))</f>
        <v>—</v>
      </c>
    </row>
    <row r="21" spans="1:6">
      <c r="A21" s="229" t="s">
        <v>945</v>
      </c>
      <c r="B21" s="250" t="str">
        <f>IF(GETPIVOTDATA("Average of Old-HrsRqrd",'Hours Pivot Table'!$A$3,"State","OK")=0,"—",GETPIVOTDATA("Average of Old-HrsRqrd",'Hours Pivot Table'!$A$3,"State","OK"))</f>
        <v>—</v>
      </c>
      <c r="C21" s="250" t="str">
        <f>IF(GETPIVOTDATA("Average of Old-HrsRqrd",'Hours Pivot Table'!$A$25,"State","OK")=0,"—",GETPIVOTDATA("Average of Old-HrsRqrd",'Hours Pivot Table'!$A$25,"State","Ok"))</f>
        <v>—</v>
      </c>
      <c r="F21" s="251"/>
    </row>
    <row r="22" spans="1:6">
      <c r="A22" s="229" t="s">
        <v>946</v>
      </c>
      <c r="B22" s="250" t="str">
        <f>IF(GETPIVOTDATA("Average of Old-HrsRqrd",'Hours Pivot Table'!$A$3,"State","SC")=0,"—",GETPIVOTDATA("Average of Old-HrsRqrd",'Hours Pivot Table'!$A$3,"State","SC"))</f>
        <v>—</v>
      </c>
      <c r="C22" s="250" t="str">
        <f>IF(GETPIVOTDATA("Average of Old-HrsRqrd",'Hours Pivot Table'!$A$25,"State","SC")=0,"—",GETPIVOTDATA("Average of Old-HrsRqrd",'Hours Pivot Table'!$A$25,"State","SC"))</f>
        <v>—</v>
      </c>
    </row>
    <row r="23" spans="1:6">
      <c r="A23" s="229"/>
      <c r="B23" s="250"/>
      <c r="C23" s="250"/>
    </row>
    <row r="24" spans="1:6">
      <c r="A24" s="229" t="s">
        <v>947</v>
      </c>
      <c r="B24" s="250" t="str">
        <f>IF(GETPIVOTDATA("Average of Old-HrsRqrd",'Hours Pivot Table'!$A$3,"State","TN")=0,"—",GETPIVOTDATA("Average of Old-HrsRqrd",'Hours Pivot Table'!$A$3,"State","TN"))</f>
        <v>—</v>
      </c>
      <c r="C24" s="250" t="str">
        <f>IF(GETPIVOTDATA("Average of Old-HrsRqrd",'Hours Pivot Table'!$A$25,"State","TN")=0,"—",GETPIVOTDATA("Average of Old-HrsRqrd",'Hours Pivot Table'!$A$25,"State","TN"))</f>
        <v>—</v>
      </c>
    </row>
    <row r="25" spans="1:6">
      <c r="A25" s="229" t="s">
        <v>948</v>
      </c>
      <c r="B25" s="250" t="str">
        <f>IF(GETPIVOTDATA("Average of Old-HrsRqrd",'Hours Pivot Table'!$A$3,"State","TX")=0,"—",GETPIVOTDATA("Average of Old-HrsRqrd",'Hours Pivot Table'!$A$3,"State","TX"))</f>
        <v>—</v>
      </c>
      <c r="C25" s="250" t="str">
        <f>IF(GETPIVOTDATA("Average of Old-HrsRqrd",'Hours Pivot Table'!$A$25,"State","TX")=0,"—",GETPIVOTDATA("Average of Old-HrsRqrd",'Hours Pivot Table'!$A$25,"State","TX"))</f>
        <v>—</v>
      </c>
    </row>
    <row r="26" spans="1:6">
      <c r="A26" s="252" t="s">
        <v>949</v>
      </c>
      <c r="B26" s="250">
        <f>IF(GETPIVOTDATA("Average of Old-HrsRqrd",'Hours Pivot Table'!$A$3,"State","VA")=0,"—",GETPIVOTDATA("Average of Old-HrsRqrd",'Hours Pivot Table'!$A$3,"State","VA"))</f>
        <v>120</v>
      </c>
      <c r="C26" s="250">
        <f>IF(GETPIVOTDATA("Average of Old-HrsRqrd",'Hours Pivot Table'!$A$25,"State","VA")=0,"—",GETPIVOTDATA("Average of Old-HrsRqrd",'Hours Pivot Table'!$A$25,"State","VA"))</f>
        <v>66</v>
      </c>
    </row>
    <row r="27" spans="1:6">
      <c r="A27" s="238" t="s">
        <v>950</v>
      </c>
      <c r="B27" s="253">
        <f>IF(GETPIVOTDATA("Average of Old-HrsRqrd",'Hours Pivot Table'!$A$3,"State","WV")=0,"—",GETPIVOTDATA("Average of Old-HrsRqrd",'Hours Pivot Table'!$A$3,"State","WV"))</f>
        <v>120</v>
      </c>
      <c r="C27" s="253">
        <f>IF(GETPIVOTDATA("Average of Old-HrsRqrd",'Hours Pivot Table'!$A$25,"State","VA")=0,"—",GETPIVOTDATA("Average of Old-HrsRqrd",'Hours Pivot Table'!$A$25,"State","VA"))</f>
        <v>66</v>
      </c>
    </row>
    <row r="28" spans="1:6">
      <c r="A28" s="242"/>
      <c r="B28" s="229"/>
      <c r="C28" s="254" t="s">
        <v>1302</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BF06D-45ED-4B64-961A-E47E69A15965}">
  <sheetPr>
    <tabColor indexed="16"/>
  </sheetPr>
  <dimension ref="A1:P373"/>
  <sheetViews>
    <sheetView showZeros="0" tabSelected="1" view="pageBreakPreview" topLeftCell="A155" zoomScale="90" zoomScaleNormal="100" zoomScaleSheetLayoutView="90" workbookViewId="0">
      <selection activeCell="N22" sqref="N22"/>
    </sheetView>
  </sheetViews>
  <sheetFormatPr defaultColWidth="9" defaultRowHeight="15"/>
  <cols>
    <col min="1" max="1" width="11.21875" style="67" customWidth="1"/>
    <col min="2" max="2" width="7.21875" style="67" customWidth="1"/>
    <col min="3" max="3" width="7.109375" style="67" customWidth="1"/>
    <col min="4" max="4" width="9" style="67"/>
    <col min="5" max="5" width="7.109375" style="67" customWidth="1"/>
    <col min="6" max="6" width="6.77734375" style="67" customWidth="1"/>
    <col min="7" max="7" width="7.33203125" style="67" customWidth="1"/>
    <col min="8" max="8" width="9" style="67" customWidth="1"/>
    <col min="9" max="9" width="7.88671875" style="67" customWidth="1"/>
    <col min="10" max="10" width="6.109375" style="67" customWidth="1"/>
    <col min="11" max="11" width="6" style="67" customWidth="1"/>
    <col min="12" max="12" width="8.44140625" style="67" customWidth="1"/>
    <col min="13" max="13" width="5.109375" style="67" customWidth="1"/>
    <col min="14" max="14" width="9" style="67"/>
    <col min="15" max="15" width="4.21875" style="67" customWidth="1"/>
  </cols>
  <sheetData>
    <row r="1" spans="1:16" ht="18">
      <c r="A1" s="205" t="s">
        <v>923</v>
      </c>
      <c r="B1" s="206"/>
      <c r="C1" s="206"/>
      <c r="D1" s="206"/>
      <c r="E1" s="207"/>
      <c r="F1" s="207"/>
      <c r="G1" s="207"/>
      <c r="H1" s="207"/>
      <c r="I1" s="207"/>
      <c r="J1" s="206"/>
      <c r="K1" s="206"/>
      <c r="L1" s="206"/>
      <c r="M1" s="207"/>
      <c r="N1" s="206"/>
    </row>
    <row r="2" spans="1:16" ht="18">
      <c r="A2" s="205"/>
      <c r="B2" s="206"/>
      <c r="C2" s="206"/>
      <c r="D2" s="206"/>
      <c r="E2" s="207"/>
      <c r="F2" s="207"/>
      <c r="G2" s="207"/>
      <c r="H2" s="207"/>
      <c r="I2" s="207"/>
      <c r="J2" s="206"/>
      <c r="K2" s="206"/>
      <c r="L2" s="206"/>
      <c r="M2" s="207"/>
      <c r="N2" s="206"/>
    </row>
    <row r="3" spans="1:16" ht="15.75">
      <c r="A3" s="208" t="s">
        <v>924</v>
      </c>
      <c r="B3" s="206"/>
      <c r="C3" s="206"/>
      <c r="D3" s="206"/>
      <c r="E3" s="207"/>
      <c r="F3" s="207"/>
      <c r="G3" s="207"/>
      <c r="H3" s="207"/>
      <c r="I3" s="207"/>
      <c r="J3" s="206"/>
      <c r="K3" s="206"/>
      <c r="L3" s="206"/>
      <c r="M3" s="207"/>
      <c r="N3" s="206"/>
    </row>
    <row r="4" spans="1:16" ht="15.75">
      <c r="A4" s="208" t="s">
        <v>1284</v>
      </c>
      <c r="B4" s="206"/>
      <c r="C4" s="206"/>
      <c r="D4" s="206"/>
      <c r="E4" s="207"/>
      <c r="F4" s="207"/>
      <c r="G4" s="207"/>
      <c r="H4" s="207"/>
      <c r="I4" s="207"/>
      <c r="J4" s="206"/>
      <c r="K4" s="206"/>
      <c r="L4" s="206"/>
      <c r="M4" s="207"/>
      <c r="N4" s="206"/>
    </row>
    <row r="5" spans="1:16" ht="15.75" customHeight="1">
      <c r="A5" s="209"/>
      <c r="B5" s="209"/>
      <c r="C5" s="209"/>
      <c r="D5" s="209"/>
      <c r="E5" s="209"/>
      <c r="F5" s="210"/>
      <c r="G5" s="211"/>
      <c r="H5" s="211"/>
      <c r="I5" s="212"/>
      <c r="J5" s="212"/>
      <c r="K5" s="212"/>
      <c r="L5" s="212"/>
      <c r="M5" s="212"/>
      <c r="N5" s="212"/>
      <c r="O5" s="213"/>
    </row>
    <row r="6" spans="1:16" ht="15.75" customHeight="1">
      <c r="A6" s="84"/>
      <c r="B6" s="214" t="s">
        <v>925</v>
      </c>
      <c r="C6" s="215"/>
      <c r="D6" s="215"/>
      <c r="E6" s="215"/>
      <c r="F6" s="215"/>
      <c r="G6" s="215"/>
      <c r="H6" s="215"/>
      <c r="I6" s="216"/>
      <c r="J6" s="217" t="s">
        <v>10</v>
      </c>
      <c r="K6" s="218"/>
      <c r="L6" s="218"/>
      <c r="M6" s="219"/>
      <c r="N6" s="653" t="s">
        <v>926</v>
      </c>
      <c r="O6"/>
    </row>
    <row r="7" spans="1:16" ht="42" customHeight="1">
      <c r="A7" s="220"/>
      <c r="B7" s="215" t="s">
        <v>927</v>
      </c>
      <c r="C7" s="215"/>
      <c r="D7" s="215"/>
      <c r="E7" s="221"/>
      <c r="F7" s="222" t="s">
        <v>928</v>
      </c>
      <c r="G7" s="215"/>
      <c r="H7" s="215"/>
      <c r="I7" s="216"/>
      <c r="J7" s="223" t="s">
        <v>929</v>
      </c>
      <c r="K7" s="215"/>
      <c r="L7" s="215"/>
      <c r="M7" s="216"/>
      <c r="N7" s="654"/>
      <c r="O7"/>
    </row>
    <row r="8" spans="1:16" ht="30" customHeight="1">
      <c r="A8" s="209"/>
      <c r="B8" s="224" t="s">
        <v>930</v>
      </c>
      <c r="C8" s="224" t="s">
        <v>931</v>
      </c>
      <c r="D8" s="224" t="s">
        <v>932</v>
      </c>
      <c r="E8" s="225" t="s">
        <v>933</v>
      </c>
      <c r="F8" s="225" t="s">
        <v>930</v>
      </c>
      <c r="G8" s="224" t="s">
        <v>931</v>
      </c>
      <c r="H8" s="224" t="s">
        <v>932</v>
      </c>
      <c r="I8" s="225" t="s">
        <v>933</v>
      </c>
      <c r="J8" s="226" t="s">
        <v>930</v>
      </c>
      <c r="K8" s="227" t="s">
        <v>931</v>
      </c>
      <c r="L8" s="228" t="s">
        <v>932</v>
      </c>
      <c r="M8" s="226" t="s">
        <v>933</v>
      </c>
      <c r="N8" s="655"/>
      <c r="O8"/>
    </row>
    <row r="9" spans="1:16" ht="15.75" hidden="1" customHeight="1">
      <c r="A9" s="229" t="s">
        <v>934</v>
      </c>
      <c r="B9" s="99"/>
      <c r="C9" s="99"/>
      <c r="D9" s="99"/>
      <c r="E9" s="230"/>
      <c r="F9" s="230"/>
      <c r="G9" s="99"/>
      <c r="H9" s="99"/>
      <c r="I9" s="230"/>
      <c r="J9" s="230"/>
      <c r="K9" s="99"/>
      <c r="L9" s="99"/>
      <c r="M9" s="231"/>
      <c r="N9" s="230"/>
      <c r="O9" s="136"/>
      <c r="P9" s="232"/>
    </row>
    <row r="10" spans="1:16" ht="15.75" hidden="1" customHeight="1">
      <c r="A10" s="229"/>
      <c r="B10" s="99"/>
      <c r="C10" s="99"/>
      <c r="D10" s="99"/>
      <c r="E10" s="230"/>
      <c r="F10" s="230"/>
      <c r="G10" s="99"/>
      <c r="H10" s="233"/>
      <c r="I10" s="230"/>
      <c r="J10" s="230"/>
      <c r="K10" s="99"/>
      <c r="L10" s="99"/>
      <c r="M10" s="231"/>
      <c r="N10" s="230"/>
      <c r="O10" s="136"/>
    </row>
    <row r="11" spans="1:16">
      <c r="A11" s="229" t="s">
        <v>935</v>
      </c>
      <c r="B11" s="264">
        <f>+'CTA Pivot Table'!I$7</f>
        <v>0</v>
      </c>
      <c r="C11" s="264">
        <f>+'CTA Pivot Table'!I$9</f>
        <v>0</v>
      </c>
      <c r="D11" s="264">
        <f>+'CTA Pivot Table'!I$11</f>
        <v>0</v>
      </c>
      <c r="E11" s="265">
        <f>+'CTA Pivot Table'!I$13</f>
        <v>0</v>
      </c>
      <c r="F11" s="265">
        <f>+'CTA Pivot Table'!I$15</f>
        <v>0</v>
      </c>
      <c r="G11" s="264">
        <f>+'CTA Pivot Table'!I$17</f>
        <v>0</v>
      </c>
      <c r="H11" s="264">
        <f>+'CTA Pivot Table'!I$19</f>
        <v>0</v>
      </c>
      <c r="I11" s="265">
        <f>+'CTA Pivot Table'!I$21</f>
        <v>0</v>
      </c>
      <c r="J11" s="265">
        <f>+'CTA Pivot Table'!I$23</f>
        <v>0</v>
      </c>
      <c r="K11" s="264">
        <f>+'CTA Pivot Table'!I$25</f>
        <v>0</v>
      </c>
      <c r="L11" s="264">
        <f>+'CTA Pivot Table'!I$27</f>
        <v>0</v>
      </c>
      <c r="M11" s="266">
        <f>+'CTA Pivot Table'!I$29</f>
        <v>0</v>
      </c>
      <c r="N11" s="265">
        <f>+'CTA Pivot Table'!I$31</f>
        <v>0</v>
      </c>
      <c r="O11" s="136"/>
    </row>
    <row r="12" spans="1:16">
      <c r="A12" s="229" t="s">
        <v>936</v>
      </c>
      <c r="B12" s="264">
        <f>+'CTA Pivot Table'!I$39</f>
        <v>131.38443256090315</v>
      </c>
      <c r="C12" s="264">
        <f>+'CTA Pivot Table'!I$41</f>
        <v>133.15555555555545</v>
      </c>
      <c r="D12" s="264">
        <f>+'CTA Pivot Table'!I$43</f>
        <v>0</v>
      </c>
      <c r="E12" s="265">
        <f>+'CTA Pivot Table'!I$45</f>
        <v>131.51595159515952</v>
      </c>
      <c r="F12" s="265">
        <f>+'CTA Pivot Table'!I$47</f>
        <v>132.1840912614764</v>
      </c>
      <c r="G12" s="264">
        <f>+'CTA Pivot Table'!I$49</f>
        <v>138.81710758377434</v>
      </c>
      <c r="H12" s="264">
        <f>+'CTA Pivot Table'!I$51</f>
        <v>0</v>
      </c>
      <c r="I12" s="265">
        <f>+'CTA Pivot Table'!I$53</f>
        <v>132.68999928605848</v>
      </c>
      <c r="J12" s="265">
        <f>+'CTA Pivot Table'!I$55</f>
        <v>87.644660132616508</v>
      </c>
      <c r="K12" s="264">
        <f>+'CTA Pivot Table'!I$57</f>
        <v>76.704564315352684</v>
      </c>
      <c r="L12" s="264">
        <f>+'CTA Pivot Table'!IR$59</f>
        <v>0</v>
      </c>
      <c r="M12" s="266">
        <f>+'CTA Pivot Table'!I$61</f>
        <v>84.773212635382151</v>
      </c>
      <c r="N12" s="265">
        <f>+'CTA Pivot Table'!I$63</f>
        <v>106.49392712550608</v>
      </c>
      <c r="O12" s="136"/>
    </row>
    <row r="13" spans="1:16">
      <c r="A13" s="229" t="s">
        <v>937</v>
      </c>
      <c r="B13" s="264">
        <f>+'CTA Pivot Table'!I$71</f>
        <v>0</v>
      </c>
      <c r="C13" s="264">
        <f>+'CTA Pivot Table'!I$73</f>
        <v>0</v>
      </c>
      <c r="D13" s="264">
        <f>+'CTA Pivot Table'!I$75</f>
        <v>0</v>
      </c>
      <c r="E13" s="265">
        <f>+'CTA Pivot Table'!I$77</f>
        <v>0</v>
      </c>
      <c r="F13" s="265">
        <f>+'CTA Pivot Table'!I$79</f>
        <v>0</v>
      </c>
      <c r="G13" s="264">
        <f>+'CTA Pivot Table'!I$81</f>
        <v>0</v>
      </c>
      <c r="H13" s="264">
        <f>+'CTA Pivot Table'!I$83</f>
        <v>0</v>
      </c>
      <c r="I13" s="265">
        <f>+'CTA Pivot Table'!I$85</f>
        <v>0</v>
      </c>
      <c r="J13" s="265">
        <f>+'CTA Pivot Table'!I$87</f>
        <v>0</v>
      </c>
      <c r="K13" s="264">
        <f>+'CTA Pivot Table'!I$89</f>
        <v>0</v>
      </c>
      <c r="L13" s="264">
        <f>+'CTA Pivot Table'!I$91</f>
        <v>0</v>
      </c>
      <c r="M13" s="266">
        <f>+'CTA Pivot Table'!I$93</f>
        <v>0</v>
      </c>
      <c r="N13" s="265">
        <f>+'CTA Pivot Table'!I$95</f>
        <v>0</v>
      </c>
      <c r="O13" s="136"/>
    </row>
    <row r="14" spans="1:16">
      <c r="A14" s="229" t="s">
        <v>938</v>
      </c>
      <c r="B14" s="264">
        <f>+'CTA Pivot Table'!I$103</f>
        <v>0</v>
      </c>
      <c r="C14" s="264">
        <f>+'CTA Pivot Table'!I$105</f>
        <v>0</v>
      </c>
      <c r="D14" s="264">
        <f>+'CTA Pivot Table'!I$107</f>
        <v>0</v>
      </c>
      <c r="E14" s="265">
        <f>+'CTA Pivot Table'!I$109</f>
        <v>0</v>
      </c>
      <c r="F14" s="265">
        <f>+'CTA Pivot Table'!I$111</f>
        <v>0</v>
      </c>
      <c r="G14" s="264">
        <f>+'CTA Pivot Table'!I$113</f>
        <v>0</v>
      </c>
      <c r="H14" s="264">
        <f>+'CTA Pivot Table'!I$115</f>
        <v>0</v>
      </c>
      <c r="I14" s="265">
        <f>+'CTA Pivot Table'!I$117</f>
        <v>0</v>
      </c>
      <c r="J14" s="265">
        <f>+'CTA Pivot Table'!I$119</f>
        <v>0</v>
      </c>
      <c r="K14" s="264">
        <f>+'CTA Pivot Table'!I$121</f>
        <v>0</v>
      </c>
      <c r="L14" s="264">
        <f>+'CTA Pivot Table'!I$123</f>
        <v>0</v>
      </c>
      <c r="M14" s="266">
        <f>+'CTA Pivot Table'!I$125</f>
        <v>0</v>
      </c>
      <c r="N14" s="265">
        <f>+'CTA Pivot Table'!I$127</f>
        <v>0</v>
      </c>
      <c r="O14" s="136"/>
    </row>
    <row r="15" spans="1:16">
      <c r="A15" s="229"/>
      <c r="B15" s="264"/>
      <c r="C15" s="264"/>
      <c r="D15" s="264"/>
      <c r="E15" s="265"/>
      <c r="F15" s="265"/>
      <c r="G15" s="264"/>
      <c r="H15" s="264"/>
      <c r="I15" s="265"/>
      <c r="J15" s="265"/>
      <c r="K15" s="264"/>
      <c r="L15" s="264"/>
      <c r="M15" s="266"/>
      <c r="N15" s="265"/>
      <c r="O15" s="136"/>
    </row>
    <row r="16" spans="1:16">
      <c r="A16" s="229" t="s">
        <v>939</v>
      </c>
      <c r="B16" s="264">
        <f>+'CTA Pivot Table'!I$135</f>
        <v>132.5944124423963</v>
      </c>
      <c r="C16" s="264">
        <f>+'CTA Pivot Table'!I$137</f>
        <v>135.45859756097559</v>
      </c>
      <c r="D16" s="264">
        <f>+'CTA Pivot Table'!I$139</f>
        <v>0</v>
      </c>
      <c r="E16" s="265">
        <f>+'CTA Pivot Table'!I$141</f>
        <v>104.73467581998474</v>
      </c>
      <c r="F16" s="265">
        <f>+'CTA Pivot Table'!I$143</f>
        <v>134.73231081519975</v>
      </c>
      <c r="G16" s="264">
        <f>+'CTA Pivot Table'!I$145</f>
        <v>139.8148167293233</v>
      </c>
      <c r="H16" s="264">
        <f>+'CTA Pivot Table'!I$147</f>
        <v>0</v>
      </c>
      <c r="I16" s="265">
        <f>+'CTA Pivot Table'!I$149</f>
        <v>135.25728764197652</v>
      </c>
      <c r="J16" s="265">
        <f>+'CTA Pivot Table'!I$151</f>
        <v>99.860040842373976</v>
      </c>
      <c r="K16" s="264">
        <f>+'CTA Pivot Table'!I$153</f>
        <v>92.157062047796543</v>
      </c>
      <c r="L16" s="264">
        <f>+'CTA Pivot Table'!I$155</f>
        <v>0</v>
      </c>
      <c r="M16" s="266">
        <f>+'CTA Pivot Table'!I$157</f>
        <v>98.123434333448671</v>
      </c>
      <c r="N16" s="265">
        <f>+'CTA Pivot Table'!I$159</f>
        <v>144.0704761904762</v>
      </c>
      <c r="O16" s="136"/>
    </row>
    <row r="17" spans="1:16">
      <c r="A17" s="229" t="s">
        <v>940</v>
      </c>
      <c r="B17" s="264">
        <f>+'CTA Pivot Table'!I$167</f>
        <v>122.60646958011996</v>
      </c>
      <c r="C17" s="264">
        <f>+'CTA Pivot Table'!I$169</f>
        <v>117.4</v>
      </c>
      <c r="D17" s="264">
        <f>+'CTA Pivot Table'!I$171</f>
        <v>0</v>
      </c>
      <c r="E17" s="265">
        <f>+'CTA Pivot Table'!I$173</f>
        <v>122.4866052741733</v>
      </c>
      <c r="F17" s="265">
        <f>+'CTA Pivot Table'!I$175</f>
        <v>131.67345971563981</v>
      </c>
      <c r="G17" s="264">
        <f>+'CTA Pivot Table'!I$177</f>
        <v>133.08653846153845</v>
      </c>
      <c r="H17" s="264">
        <f>+'CTA Pivot Table'!I$179</f>
        <v>0</v>
      </c>
      <c r="I17" s="265">
        <f>+'CTA Pivot Table'!I$181</f>
        <v>131.73983739837399</v>
      </c>
      <c r="J17" s="265">
        <f>+'CTA Pivot Table'!I$183</f>
        <v>82.740105239075731</v>
      </c>
      <c r="K17" s="264">
        <f>+'CTA Pivot Table'!I$185</f>
        <v>72.372659176029956</v>
      </c>
      <c r="L17" s="264">
        <f>+'CTA Pivot Table'!I$187</f>
        <v>0</v>
      </c>
      <c r="M17" s="266">
        <f>+'CTA Pivot Table'!I$189</f>
        <v>79.959484346224684</v>
      </c>
      <c r="N17" s="265">
        <f>+'CTA Pivot Table'!I$191</f>
        <v>74.020491803278688</v>
      </c>
      <c r="O17" s="136"/>
    </row>
    <row r="18" spans="1:16">
      <c r="A18" s="229" t="s">
        <v>941</v>
      </c>
      <c r="B18" s="264">
        <f>+'CTA Pivot Table'!I$199</f>
        <v>0</v>
      </c>
      <c r="C18" s="264">
        <f>+'CTA Pivot Table'!I$201</f>
        <v>0</v>
      </c>
      <c r="D18" s="264">
        <f>+'CTA Pivot Table'!I$203</f>
        <v>0</v>
      </c>
      <c r="E18" s="265">
        <f>+'CTA Pivot Table'!I$205</f>
        <v>0</v>
      </c>
      <c r="F18" s="265">
        <f>+'CTA Pivot Table'!I$207</f>
        <v>0</v>
      </c>
      <c r="G18" s="264">
        <f>+'CTA Pivot Table'!I$209</f>
        <v>0</v>
      </c>
      <c r="H18" s="264">
        <f>+'CTA Pivot Table'!I$211</f>
        <v>0</v>
      </c>
      <c r="I18" s="265">
        <f>+'CTA Pivot Table'!I$213</f>
        <v>0</v>
      </c>
      <c r="J18" s="265">
        <f>+'CTA Pivot Table'!I$215</f>
        <v>0</v>
      </c>
      <c r="K18" s="264">
        <f>+'CTA Pivot Table'!I$217</f>
        <v>0</v>
      </c>
      <c r="L18" s="264">
        <f>+'CTA Pivot Table'!I$219</f>
        <v>0</v>
      </c>
      <c r="M18" s="266">
        <f>+'CTA Pivot Table'!I$221</f>
        <v>0</v>
      </c>
      <c r="N18" s="265">
        <f>+'CTA Pivot Table'!I$223</f>
        <v>0</v>
      </c>
      <c r="O18" s="136"/>
    </row>
    <row r="19" spans="1:16">
      <c r="A19" s="229" t="s">
        <v>942</v>
      </c>
      <c r="B19" s="264">
        <f>+'CTA Pivot Table'!I$231</f>
        <v>0</v>
      </c>
      <c r="C19" s="264">
        <f>+'CTA Pivot Table'!I$233</f>
        <v>0</v>
      </c>
      <c r="D19" s="264">
        <f>+'CTA Pivot Table'!I$235</f>
        <v>0</v>
      </c>
      <c r="E19" s="265">
        <f>+'CTA Pivot Table'!I$237</f>
        <v>0</v>
      </c>
      <c r="F19" s="265">
        <f>+'CTA Pivot Table'!I$239</f>
        <v>0</v>
      </c>
      <c r="G19" s="264">
        <f>+'CTA Pivot Table'!I$241</f>
        <v>0</v>
      </c>
      <c r="H19" s="264">
        <f>+'CTA Pivot Table'!I$243</f>
        <v>0</v>
      </c>
      <c r="I19" s="265">
        <f>+'CTA Pivot Table'!I$245</f>
        <v>0</v>
      </c>
      <c r="J19" s="265">
        <f>+'CTA Pivot Table'!I$247</f>
        <v>0</v>
      </c>
      <c r="K19" s="264">
        <f>+'CTA Pivot Table'!I$249</f>
        <v>0</v>
      </c>
      <c r="L19" s="264">
        <f>+'CTA Pivot Table'!I$251</f>
        <v>0</v>
      </c>
      <c r="M19" s="266">
        <f>+'CTA Pivot Table'!I$253</f>
        <v>0</v>
      </c>
      <c r="N19" s="265">
        <f>+'CTA Pivot Table'!I$255</f>
        <v>0</v>
      </c>
      <c r="O19" s="136"/>
    </row>
    <row r="20" spans="1:16">
      <c r="A20" s="229"/>
      <c r="B20" s="264"/>
      <c r="C20" s="264"/>
      <c r="D20" s="264"/>
      <c r="E20" s="265"/>
      <c r="F20" s="265"/>
      <c r="G20" s="264"/>
      <c r="H20" s="264"/>
      <c r="I20" s="265"/>
      <c r="J20" s="265"/>
      <c r="K20" s="264"/>
      <c r="L20" s="264"/>
      <c r="M20" s="266"/>
      <c r="N20" s="265"/>
      <c r="O20" s="136"/>
    </row>
    <row r="21" spans="1:16">
      <c r="A21" s="229" t="s">
        <v>943</v>
      </c>
      <c r="B21" s="264">
        <f>+'CTA Pivot Table'!I$263</f>
        <v>0</v>
      </c>
      <c r="C21" s="264">
        <f>+'CTA Pivot Table'!I$265</f>
        <v>0</v>
      </c>
      <c r="D21" s="264">
        <f>+'CTA Pivot Table'!I$267</f>
        <v>0</v>
      </c>
      <c r="E21" s="265">
        <f>+'CTA Pivot Table'!I$269</f>
        <v>0</v>
      </c>
      <c r="F21" s="265">
        <f>+'CTA Pivot Table'!I$271</f>
        <v>0</v>
      </c>
      <c r="G21" s="264">
        <f>+'CTA Pivot Table'!I$273</f>
        <v>0</v>
      </c>
      <c r="H21" s="264">
        <f>+'CTA Pivot Table'!I$275</f>
        <v>0</v>
      </c>
      <c r="I21" s="265">
        <f>+'CTA Pivot Table'!I$277</f>
        <v>0</v>
      </c>
      <c r="J21" s="265">
        <f>+'CTA Pivot Table'!I$279</f>
        <v>0</v>
      </c>
      <c r="K21" s="264">
        <f>+'CTA Pivot Table'!I$281</f>
        <v>0</v>
      </c>
      <c r="L21" s="264">
        <f>+'CTA Pivot Table'!I$283</f>
        <v>0</v>
      </c>
      <c r="M21" s="266">
        <f>+'CTA Pivot Table'!I$285</f>
        <v>0</v>
      </c>
      <c r="N21" s="265">
        <f>+'CTA Pivot Table'!I$287</f>
        <v>0</v>
      </c>
      <c r="O21" s="136"/>
    </row>
    <row r="22" spans="1:16" ht="15.75">
      <c r="A22" s="229" t="s">
        <v>944</v>
      </c>
      <c r="B22" s="264">
        <f>+'CTA Pivot Table'!I$295</f>
        <v>128.91056910569105</v>
      </c>
      <c r="C22" s="264">
        <f>+'CTA Pivot Table'!I$297</f>
        <v>41.333333333333336</v>
      </c>
      <c r="D22" s="264">
        <f>+'CTA Pivot Table'!I$299</f>
        <v>22</v>
      </c>
      <c r="E22" s="265">
        <f>+'CTA Pivot Table'!I$301</f>
        <v>123.26717557251908</v>
      </c>
      <c r="F22" s="265">
        <f>+'CTA Pivot Table'!I$303</f>
        <v>127.97110990628147</v>
      </c>
      <c r="G22" s="264">
        <f>+'CTA Pivot Table'!I$305</f>
        <v>85.519553072625698</v>
      </c>
      <c r="H22" s="264">
        <f>+'CTA Pivot Table'!I$307</f>
        <v>24.566666666666666</v>
      </c>
      <c r="I22" s="265">
        <f>+'CTA Pivot Table'!I$309</f>
        <v>127.55512446220037</v>
      </c>
      <c r="J22" s="265">
        <f>+'CTA Pivot Table'!I$311</f>
        <v>85.900327153762262</v>
      </c>
      <c r="K22" s="264">
        <f>+'CTA Pivot Table'!I$313</f>
        <v>60.849323686693928</v>
      </c>
      <c r="L22" s="264">
        <f>+'CTA Pivot Table'!I$315</f>
        <v>34</v>
      </c>
      <c r="M22" s="266">
        <f>+'CTA Pivot Table'!I$317</f>
        <v>81.180814639905549</v>
      </c>
      <c r="N22" s="265">
        <f>+'CTA Pivot Table'!I$319</f>
        <v>0</v>
      </c>
      <c r="O22" s="136"/>
      <c r="P22" s="237"/>
    </row>
    <row r="23" spans="1:16">
      <c r="A23" s="229" t="s">
        <v>945</v>
      </c>
      <c r="B23" s="264">
        <f>+'CTA Pivot Table'!I$327</f>
        <v>0</v>
      </c>
      <c r="C23" s="264">
        <f>+'CTA Pivot Table'!I$329</f>
        <v>0</v>
      </c>
      <c r="D23" s="264">
        <f>+'CTA Pivot Table'!I$331</f>
        <v>0</v>
      </c>
      <c r="E23" s="265">
        <f>+'CTA Pivot Table'!I$333</f>
        <v>0</v>
      </c>
      <c r="F23" s="265">
        <f>+'CTA Pivot Table'!I$335</f>
        <v>0</v>
      </c>
      <c r="G23" s="264">
        <f>+'CTA Pivot Table'!I$337</f>
        <v>0</v>
      </c>
      <c r="H23" s="264">
        <f>+'CTA Pivot Table'!I$339</f>
        <v>0</v>
      </c>
      <c r="I23" s="265">
        <f>+'CTA Pivot Table'!I$341</f>
        <v>0</v>
      </c>
      <c r="J23" s="265">
        <f>+'CTA Pivot Table'!I$343</f>
        <v>0</v>
      </c>
      <c r="K23" s="264">
        <f>+'CTA Pivot Table'!I$345</f>
        <v>0</v>
      </c>
      <c r="L23" s="264">
        <f>+'CTA Pivot Table'!I$347</f>
        <v>0</v>
      </c>
      <c r="M23" s="266">
        <f>+'CTA Pivot Table'!I$349</f>
        <v>0</v>
      </c>
      <c r="N23" s="265">
        <f>+'CTA Pivot Table'!I$351</f>
        <v>0</v>
      </c>
      <c r="O23" s="136"/>
    </row>
    <row r="24" spans="1:16">
      <c r="A24" s="229" t="s">
        <v>946</v>
      </c>
      <c r="B24" s="264">
        <f>+'CTA Pivot Table'!I$359</f>
        <v>0</v>
      </c>
      <c r="C24" s="264">
        <f>+'CTA Pivot Table'!I$361</f>
        <v>0</v>
      </c>
      <c r="D24" s="264">
        <f>+'CTA Pivot Table'!I$363</f>
        <v>0</v>
      </c>
      <c r="E24" s="265">
        <f>+'CTA Pivot Table'!I$365</f>
        <v>0</v>
      </c>
      <c r="F24" s="265">
        <f>+'CTA Pivot Table'!I$367</f>
        <v>0</v>
      </c>
      <c r="G24" s="264">
        <f>+'CTA Pivot Table'!I$369</f>
        <v>0</v>
      </c>
      <c r="H24" s="264">
        <f>+'CTA Pivot Table'!I$371</f>
        <v>0</v>
      </c>
      <c r="I24" s="265">
        <f>+'CTA Pivot Table'!I$373</f>
        <v>0</v>
      </c>
      <c r="J24" s="265">
        <f>+'CTA Pivot Table'!I$375</f>
        <v>0</v>
      </c>
      <c r="K24" s="264">
        <f>+'CTA Pivot Table'!I$377</f>
        <v>0</v>
      </c>
      <c r="L24" s="264">
        <f>+'CTA Pivot Table'!I$379</f>
        <v>0</v>
      </c>
      <c r="M24" s="266">
        <f>+'CTA Pivot Table'!I$381</f>
        <v>0</v>
      </c>
      <c r="N24" s="265">
        <f>+'CTA Pivot Table'!I$383</f>
        <v>0</v>
      </c>
      <c r="O24" s="136"/>
    </row>
    <row r="25" spans="1:16">
      <c r="A25" s="229"/>
      <c r="B25" s="264"/>
      <c r="C25" s="264"/>
      <c r="D25" s="264"/>
      <c r="E25" s="265"/>
      <c r="F25" s="265"/>
      <c r="G25" s="264"/>
      <c r="H25" s="264"/>
      <c r="I25" s="265"/>
      <c r="J25" s="265"/>
      <c r="K25" s="264"/>
      <c r="L25" s="264"/>
      <c r="M25" s="266"/>
      <c r="N25" s="265"/>
      <c r="O25" s="136"/>
    </row>
    <row r="26" spans="1:16">
      <c r="A26" s="229" t="s">
        <v>947</v>
      </c>
      <c r="B26" s="264">
        <f>+'CTA Pivot Table'!I$391</f>
        <v>0</v>
      </c>
      <c r="C26" s="264">
        <f>+'CTA Pivot Table'!I$393</f>
        <v>0</v>
      </c>
      <c r="D26" s="264">
        <f>+'CTA Pivot Table'!I$395</f>
        <v>0</v>
      </c>
      <c r="E26" s="265">
        <f>+'CTA Pivot Table'!I$397</f>
        <v>0</v>
      </c>
      <c r="F26" s="265">
        <f>+'CTA Pivot Table'!I$399</f>
        <v>0</v>
      </c>
      <c r="G26" s="264">
        <f>+'CTA Pivot Table'!I$401</f>
        <v>0</v>
      </c>
      <c r="H26" s="264">
        <f>+'CTA Pivot Table'!I$403</f>
        <v>0</v>
      </c>
      <c r="I26" s="265">
        <f>+'CTA Pivot Table'!I$405</f>
        <v>0</v>
      </c>
      <c r="J26" s="265">
        <f>+'CTA Pivot Table'!I$407</f>
        <v>0</v>
      </c>
      <c r="K26" s="264">
        <f>+'CTA Pivot Table'!I$409</f>
        <v>0</v>
      </c>
      <c r="L26" s="264">
        <f>+'CTA Pivot Table'!I$411</f>
        <v>0</v>
      </c>
      <c r="M26" s="266">
        <f>+'CTA Pivot Table'!I$413</f>
        <v>0</v>
      </c>
      <c r="N26" s="265">
        <f>+'CTA Pivot Table'!I$415</f>
        <v>0</v>
      </c>
      <c r="O26" s="136"/>
    </row>
    <row r="27" spans="1:16">
      <c r="A27" s="229" t="s">
        <v>948</v>
      </c>
      <c r="B27" s="264">
        <f>+'CTA Pivot Table'!I$423</f>
        <v>114.77009593597843</v>
      </c>
      <c r="C27" s="264">
        <f>+'CTA Pivot Table'!I$425</f>
        <v>111.83965827338127</v>
      </c>
      <c r="D27" s="264">
        <f>+'CTA Pivot Table'!I$427</f>
        <v>0</v>
      </c>
      <c r="E27" s="265">
        <f>+'CTA Pivot Table'!I$429</f>
        <v>114.62099290780144</v>
      </c>
      <c r="F27" s="265">
        <f>+'CTA Pivot Table'!I$431</f>
        <v>126.23009939278808</v>
      </c>
      <c r="G27" s="264">
        <f>+'CTA Pivot Table'!I$433</f>
        <v>130.79659701492534</v>
      </c>
      <c r="H27" s="264">
        <f>+'CTA Pivot Table'!I$435</f>
        <v>0</v>
      </c>
      <c r="I27" s="265">
        <f>+'CTA Pivot Table'!I$437</f>
        <v>126.47561789818322</v>
      </c>
      <c r="J27" s="265">
        <f>+'CTA Pivot Table'!I$439</f>
        <v>82.019690931063764</v>
      </c>
      <c r="K27" s="264">
        <f>+'CTA Pivot Table'!I$441</f>
        <v>66.383838244744311</v>
      </c>
      <c r="L27" s="264">
        <f>+'CTA Pivot Table'!I$443</f>
        <v>0</v>
      </c>
      <c r="M27" s="266">
        <f>+'CTA Pivot Table'!I$445</f>
        <v>76.405657827512897</v>
      </c>
      <c r="N27" s="265">
        <f>+'CTA Pivot Table'!I$447</f>
        <v>50.231683513419291</v>
      </c>
      <c r="O27" s="136"/>
    </row>
    <row r="28" spans="1:16">
      <c r="A28" s="229" t="s">
        <v>949</v>
      </c>
      <c r="B28" s="264">
        <f>+'CTA Pivot Table'!I$455</f>
        <v>137.17100371747219</v>
      </c>
      <c r="C28" s="264">
        <f>+'CTA Pivot Table'!I$457</f>
        <v>108.75</v>
      </c>
      <c r="D28" s="264">
        <f>+'CTA Pivot Table'!I$459</f>
        <v>0</v>
      </c>
      <c r="E28" s="265">
        <f>+'CTA Pivot Table'!I$461</f>
        <v>136.75457875457883</v>
      </c>
      <c r="F28" s="265">
        <f>+'CTA Pivot Table'!I$463</f>
        <v>126.21250472947384</v>
      </c>
      <c r="G28" s="264">
        <f>+'CTA Pivot Table'!I$465</f>
        <v>117.76726973684208</v>
      </c>
      <c r="H28" s="264">
        <f>+'CTA Pivot Table'!I$467</f>
        <v>0</v>
      </c>
      <c r="I28" s="265">
        <f>+'CTA Pivot Table'!I$469</f>
        <v>126.02259782528269</v>
      </c>
      <c r="J28" s="265">
        <f>+'CTA Pivot Table'!I$471</f>
        <v>82.951802265705453</v>
      </c>
      <c r="K28" s="264">
        <f>+'CTA Pivot Table'!I$473</f>
        <v>69.717430776214286</v>
      </c>
      <c r="L28" s="264">
        <f>+'CTA Pivot Table'!I$475</f>
        <v>0</v>
      </c>
      <c r="M28" s="266">
        <f>+'CTA Pivot Table'!I$477</f>
        <v>80.504448921346437</v>
      </c>
      <c r="N28" s="265">
        <f>+'CTA Pivot Table'!I$479</f>
        <v>76.653954802259875</v>
      </c>
      <c r="O28" s="136"/>
    </row>
    <row r="29" spans="1:16">
      <c r="A29" s="238" t="s">
        <v>950</v>
      </c>
      <c r="B29" s="268">
        <f>+'CTA Pivot Table'!I$487</f>
        <v>0</v>
      </c>
      <c r="C29" s="268">
        <f>+'CTA Pivot Table'!I$489</f>
        <v>0</v>
      </c>
      <c r="D29" s="268">
        <f>+'CTA Pivot Table'!I$491</f>
        <v>0</v>
      </c>
      <c r="E29" s="269">
        <f>+'CTA Pivot Table'!I$493</f>
        <v>0</v>
      </c>
      <c r="F29" s="269">
        <f>+'CTA Pivot Table'!I$495</f>
        <v>0</v>
      </c>
      <c r="G29" s="268">
        <f>+'CTA Pivot Table'!I$497</f>
        <v>0</v>
      </c>
      <c r="H29" s="268">
        <f>+'CTA Pivot Table'!I$499</f>
        <v>0</v>
      </c>
      <c r="I29" s="269">
        <f>+'CTA Pivot Table'!I$501</f>
        <v>0</v>
      </c>
      <c r="J29" s="269">
        <f>+'CTA Pivot Table'!I$503</f>
        <v>0</v>
      </c>
      <c r="K29" s="268">
        <f>+'CTA Pivot Table'!I$505</f>
        <v>0</v>
      </c>
      <c r="L29" s="268">
        <f>+'CTA Pivot Table'!I$507</f>
        <v>0</v>
      </c>
      <c r="M29" s="270">
        <f>+'CTA Pivot Table'!I$509</f>
        <v>0</v>
      </c>
      <c r="N29" s="269">
        <f>+'CTA Pivot Table'!I$511</f>
        <v>0</v>
      </c>
      <c r="O29" s="136"/>
    </row>
    <row r="30" spans="1:16">
      <c r="A30" s="242" t="s">
        <v>964</v>
      </c>
      <c r="B30" s="243"/>
      <c r="C30" s="243"/>
      <c r="D30" s="243"/>
      <c r="E30" s="243"/>
      <c r="F30" s="243"/>
      <c r="G30" s="243"/>
      <c r="H30" s="243"/>
      <c r="I30" s="243"/>
      <c r="J30" s="243"/>
      <c r="K30" s="243"/>
      <c r="L30" s="243"/>
      <c r="M30" s="243"/>
      <c r="N30" s="243"/>
    </row>
    <row r="31" spans="1:16">
      <c r="A31" s="242"/>
      <c r="B31" s="243"/>
      <c r="C31" s="243"/>
      <c r="D31" s="243"/>
      <c r="E31" s="243"/>
      <c r="F31" s="243"/>
      <c r="G31" s="243"/>
      <c r="H31" s="243"/>
      <c r="I31" s="243"/>
      <c r="J31" s="243"/>
      <c r="K31" s="243"/>
      <c r="L31" s="243"/>
      <c r="M31" s="243"/>
      <c r="N31" s="244" t="s">
        <v>1303</v>
      </c>
    </row>
    <row r="32" spans="1:16" ht="18">
      <c r="A32" s="205" t="s">
        <v>952</v>
      </c>
      <c r="B32" s="206"/>
      <c r="C32" s="206"/>
      <c r="D32" s="206"/>
      <c r="E32" s="207"/>
      <c r="F32" s="207"/>
      <c r="G32" s="207"/>
      <c r="H32" s="207"/>
      <c r="I32" s="207"/>
      <c r="J32" s="206"/>
      <c r="K32" s="206"/>
      <c r="L32" s="206"/>
      <c r="M32" s="207"/>
      <c r="N32" s="206"/>
    </row>
    <row r="33" spans="1:15" ht="18">
      <c r="A33" s="205"/>
      <c r="B33" s="206"/>
      <c r="C33" s="206"/>
      <c r="D33" s="206"/>
      <c r="E33" s="207"/>
      <c r="F33" s="207"/>
      <c r="G33" s="207"/>
      <c r="H33" s="207"/>
      <c r="I33" s="207"/>
      <c r="J33" s="206"/>
      <c r="K33" s="206"/>
      <c r="L33" s="206"/>
      <c r="M33" s="207"/>
      <c r="N33" s="206"/>
    </row>
    <row r="34" spans="1:15" ht="15.75">
      <c r="A34" s="208" t="s">
        <v>924</v>
      </c>
      <c r="B34" s="206"/>
      <c r="C34" s="206"/>
      <c r="D34" s="206"/>
      <c r="E34" s="207"/>
      <c r="F34" s="207"/>
      <c r="G34" s="207"/>
      <c r="H34" s="207"/>
      <c r="I34" s="207"/>
      <c r="J34" s="206"/>
      <c r="K34" s="206"/>
      <c r="L34" s="206"/>
      <c r="M34" s="207"/>
      <c r="N34" s="206"/>
    </row>
    <row r="35" spans="1:15" ht="15.75">
      <c r="A35" s="208" t="s">
        <v>1285</v>
      </c>
      <c r="B35" s="206"/>
      <c r="C35" s="206"/>
      <c r="D35" s="206"/>
      <c r="E35" s="207"/>
      <c r="F35" s="207"/>
      <c r="G35" s="207"/>
      <c r="H35" s="207"/>
      <c r="I35" s="207"/>
      <c r="J35" s="206"/>
      <c r="K35" s="206"/>
      <c r="L35" s="206"/>
      <c r="M35" s="207"/>
      <c r="N35" s="206"/>
    </row>
    <row r="36" spans="1:15" ht="15.75" customHeight="1">
      <c r="A36" s="209"/>
      <c r="B36" s="209"/>
      <c r="C36" s="209"/>
      <c r="D36" s="209"/>
      <c r="E36" s="209"/>
      <c r="F36" s="210"/>
      <c r="G36" s="211"/>
      <c r="H36" s="211"/>
      <c r="I36" s="212"/>
      <c r="J36" s="212"/>
      <c r="K36" s="212"/>
      <c r="L36" s="212"/>
      <c r="M36" s="212"/>
      <c r="N36" s="212"/>
      <c r="O36" s="213"/>
    </row>
    <row r="37" spans="1:15" ht="15.75" customHeight="1">
      <c r="A37" s="84"/>
      <c r="B37" s="214" t="s">
        <v>925</v>
      </c>
      <c r="C37" s="215"/>
      <c r="D37" s="215"/>
      <c r="E37" s="215"/>
      <c r="F37" s="215"/>
      <c r="G37" s="215"/>
      <c r="H37" s="215"/>
      <c r="I37" s="216"/>
      <c r="J37" s="217" t="s">
        <v>10</v>
      </c>
      <c r="K37" s="218"/>
      <c r="L37" s="218"/>
      <c r="M37" s="219"/>
      <c r="N37" s="653" t="s">
        <v>926</v>
      </c>
      <c r="O37"/>
    </row>
    <row r="38" spans="1:15" ht="39.75" customHeight="1">
      <c r="A38" s="220"/>
      <c r="B38" s="215" t="s">
        <v>927</v>
      </c>
      <c r="C38" s="215"/>
      <c r="D38" s="215"/>
      <c r="E38" s="221"/>
      <c r="F38" s="222" t="s">
        <v>928</v>
      </c>
      <c r="G38" s="215"/>
      <c r="H38" s="215"/>
      <c r="I38" s="216"/>
      <c r="J38" s="223" t="s">
        <v>929</v>
      </c>
      <c r="K38" s="215"/>
      <c r="L38" s="215"/>
      <c r="M38" s="216"/>
      <c r="N38" s="654"/>
      <c r="O38"/>
    </row>
    <row r="39" spans="1:15" ht="27.75" customHeight="1">
      <c r="A39" s="209"/>
      <c r="B39" s="224" t="s">
        <v>930</v>
      </c>
      <c r="C39" s="224" t="s">
        <v>931</v>
      </c>
      <c r="D39" s="224" t="s">
        <v>932</v>
      </c>
      <c r="E39" s="225" t="s">
        <v>933</v>
      </c>
      <c r="F39" s="225" t="s">
        <v>930</v>
      </c>
      <c r="G39" s="224" t="s">
        <v>931</v>
      </c>
      <c r="H39" s="224" t="s">
        <v>932</v>
      </c>
      <c r="I39" s="225" t="s">
        <v>933</v>
      </c>
      <c r="J39" s="226" t="s">
        <v>930</v>
      </c>
      <c r="K39" s="227" t="s">
        <v>931</v>
      </c>
      <c r="L39" s="228" t="s">
        <v>932</v>
      </c>
      <c r="M39" s="226" t="s">
        <v>933</v>
      </c>
      <c r="N39" s="655"/>
      <c r="O39"/>
    </row>
    <row r="40" spans="1:15" ht="15.75" hidden="1" customHeight="1">
      <c r="A40" s="229" t="s">
        <v>934</v>
      </c>
      <c r="B40" s="99"/>
      <c r="C40" s="99"/>
      <c r="D40" s="99"/>
      <c r="E40" s="230"/>
      <c r="F40" s="230"/>
      <c r="G40" s="99"/>
      <c r="H40" s="99"/>
      <c r="I40" s="230"/>
      <c r="J40" s="230"/>
      <c r="K40" s="99"/>
      <c r="L40" s="99"/>
      <c r="M40" s="231"/>
      <c r="N40" s="230"/>
      <c r="O40" s="136"/>
    </row>
    <row r="41" spans="1:15" ht="15.75" hidden="1" customHeight="1">
      <c r="A41" s="229"/>
      <c r="B41" s="99"/>
      <c r="C41" s="99"/>
      <c r="D41" s="99"/>
      <c r="E41" s="230"/>
      <c r="F41" s="230"/>
      <c r="G41" s="99"/>
      <c r="H41" s="233"/>
      <c r="I41" s="230"/>
      <c r="J41" s="230"/>
      <c r="K41" s="99"/>
      <c r="L41" s="99"/>
      <c r="M41" s="231"/>
      <c r="N41" s="230"/>
      <c r="O41" s="136"/>
    </row>
    <row r="42" spans="1:15">
      <c r="A42" s="229" t="s">
        <v>935</v>
      </c>
      <c r="B42" s="234">
        <f>+'CTA Pivot Table'!C$7</f>
        <v>0</v>
      </c>
      <c r="C42" s="234">
        <f>+'CTA Pivot Table'!C$9</f>
        <v>0</v>
      </c>
      <c r="D42" s="234">
        <f>+'CTA Pivot Table'!C$11</f>
        <v>0</v>
      </c>
      <c r="E42" s="235">
        <f>+'CTA Pivot Table'!C$13</f>
        <v>0</v>
      </c>
      <c r="F42" s="235">
        <f>+'CTA Pivot Table'!C$15</f>
        <v>0</v>
      </c>
      <c r="G42" s="234">
        <f>+'CTA Pivot Table'!C$17</f>
        <v>0</v>
      </c>
      <c r="H42" s="234">
        <f>+'CTA Pivot Table'!C$19</f>
        <v>0</v>
      </c>
      <c r="I42" s="235">
        <f>+'CTA Pivot Table'!C$21</f>
        <v>0</v>
      </c>
      <c r="J42" s="235">
        <f>+'CTA Pivot Table'!C$23</f>
        <v>0</v>
      </c>
      <c r="K42" s="234">
        <f>+'CTA Pivot Table'!C$25</f>
        <v>0</v>
      </c>
      <c r="L42" s="234">
        <f>+'CTA Pivot Table'!C$27</f>
        <v>0</v>
      </c>
      <c r="M42" s="236">
        <f>+'CTA Pivot Table'!C$29</f>
        <v>0</v>
      </c>
      <c r="N42" s="235">
        <f>+'CTA Pivot Table'!C$31</f>
        <v>0</v>
      </c>
      <c r="O42" s="136"/>
    </row>
    <row r="43" spans="1:15">
      <c r="A43" s="229" t="s">
        <v>936</v>
      </c>
      <c r="B43" s="234">
        <f>+'CTA Pivot Table'!C$39</f>
        <v>126.220376522702</v>
      </c>
      <c r="C43" s="234">
        <f>+'CTA Pivot Table'!C$41</f>
        <v>129.5</v>
      </c>
      <c r="D43" s="234">
        <f>+'CTA Pivot Table'!C$43</f>
        <v>0</v>
      </c>
      <c r="E43" s="235">
        <f>+'CTA Pivot Table'!C$45</f>
        <v>126.593719332679</v>
      </c>
      <c r="F43" s="235">
        <f>+'CTA Pivot Table'!C$47</f>
        <v>125.86588145896698</v>
      </c>
      <c r="G43" s="234">
        <f>+'CTA Pivot Table'!C$49</f>
        <v>136.26829268292701</v>
      </c>
      <c r="H43" s="234">
        <f>+'CTA Pivot Table'!C$51</f>
        <v>0</v>
      </c>
      <c r="I43" s="235">
        <f>+'CTA Pivot Table'!C$53</f>
        <v>126.7550382209872</v>
      </c>
      <c r="J43" s="235">
        <f>+'CTA Pivot Table'!C$55</f>
        <v>86.464285714285694</v>
      </c>
      <c r="K43" s="234">
        <f>+'CTA Pivot Table'!C$57</f>
        <v>82.053908355795102</v>
      </c>
      <c r="L43" s="234">
        <f>+'CTA Pivot Table'!CR$59</f>
        <v>0</v>
      </c>
      <c r="M43" s="236">
        <f>+'CTA Pivot Table'!C$61</f>
        <v>85.200772200772178</v>
      </c>
      <c r="N43" s="235">
        <f>+'CTA Pivot Table'!C$63</f>
        <v>0</v>
      </c>
      <c r="O43" s="136"/>
    </row>
    <row r="44" spans="1:15">
      <c r="A44" s="229" t="s">
        <v>937</v>
      </c>
      <c r="B44" s="234">
        <f>+'CTA Pivot Table'!C$71</f>
        <v>0</v>
      </c>
      <c r="C44" s="234">
        <f>+'CTA Pivot Table'!C$73</f>
        <v>0</v>
      </c>
      <c r="D44" s="234">
        <f>+'CTA Pivot Table'!C$75</f>
        <v>0</v>
      </c>
      <c r="E44" s="235">
        <f>+'CTA Pivot Table'!C$77</f>
        <v>0</v>
      </c>
      <c r="F44" s="235">
        <f>+'CTA Pivot Table'!C$79</f>
        <v>0</v>
      </c>
      <c r="G44" s="234">
        <f>+'CTA Pivot Table'!C$81</f>
        <v>0</v>
      </c>
      <c r="H44" s="234">
        <f>+'CTA Pivot Table'!C$83</f>
        <v>0</v>
      </c>
      <c r="I44" s="235">
        <f>+'CTA Pivot Table'!C$85</f>
        <v>0</v>
      </c>
      <c r="J44" s="235">
        <f>+'CTA Pivot Table'!C$87</f>
        <v>0</v>
      </c>
      <c r="K44" s="234">
        <f>+'CTA Pivot Table'!C$89</f>
        <v>0</v>
      </c>
      <c r="L44" s="234">
        <f>+'CTA Pivot Table'!C$91</f>
        <v>0</v>
      </c>
      <c r="M44" s="236">
        <f>+'CTA Pivot Table'!C$93</f>
        <v>0</v>
      </c>
      <c r="N44" s="235">
        <f>+'CTA Pivot Table'!C$95</f>
        <v>0</v>
      </c>
      <c r="O44" s="136"/>
    </row>
    <row r="45" spans="1:15">
      <c r="A45" s="229" t="s">
        <v>938</v>
      </c>
      <c r="B45" s="234">
        <f>+'CTA Pivot Table'!C$103</f>
        <v>0</v>
      </c>
      <c r="C45" s="234">
        <f>+'CTA Pivot Table'!C$105</f>
        <v>0</v>
      </c>
      <c r="D45" s="234">
        <f>+'CTA Pivot Table'!C$107</f>
        <v>0</v>
      </c>
      <c r="E45" s="235">
        <f>+'CTA Pivot Table'!C$109</f>
        <v>0</v>
      </c>
      <c r="F45" s="235">
        <f>+'CTA Pivot Table'!C$111</f>
        <v>0</v>
      </c>
      <c r="G45" s="234">
        <f>+'CTA Pivot Table'!C$113</f>
        <v>0</v>
      </c>
      <c r="H45" s="234">
        <f>+'CTA Pivot Table'!C$115</f>
        <v>0</v>
      </c>
      <c r="I45" s="235">
        <f>+'CTA Pivot Table'!C$117</f>
        <v>0</v>
      </c>
      <c r="J45" s="235">
        <f>+'CTA Pivot Table'!C$119</f>
        <v>0</v>
      </c>
      <c r="K45" s="234">
        <f>+'CTA Pivot Table'!C$121</f>
        <v>0</v>
      </c>
      <c r="L45" s="234">
        <f>+'CTA Pivot Table'!C$123</f>
        <v>0</v>
      </c>
      <c r="M45" s="236">
        <f>+'CTA Pivot Table'!C$125</f>
        <v>0</v>
      </c>
      <c r="N45" s="235">
        <f>+'CTA Pivot Table'!C$127</f>
        <v>0</v>
      </c>
      <c r="O45" s="136"/>
    </row>
    <row r="46" spans="1:15">
      <c r="A46" s="229"/>
      <c r="B46" s="234"/>
      <c r="C46" s="234"/>
      <c r="D46" s="234"/>
      <c r="E46" s="235"/>
      <c r="F46" s="235"/>
      <c r="G46" s="234"/>
      <c r="H46" s="234"/>
      <c r="I46" s="235"/>
      <c r="J46" s="235"/>
      <c r="K46" s="234"/>
      <c r="L46" s="234"/>
      <c r="M46" s="236"/>
      <c r="N46" s="235"/>
      <c r="O46" s="136"/>
    </row>
    <row r="47" spans="1:15">
      <c r="A47" s="229" t="s">
        <v>939</v>
      </c>
      <c r="B47" s="234">
        <f>+'CTA Pivot Table'!C$135</f>
        <v>0</v>
      </c>
      <c r="C47" s="234">
        <f>+'CTA Pivot Table'!C$137</f>
        <v>131.43916666666667</v>
      </c>
      <c r="D47" s="234">
        <f>+'CTA Pivot Table'!C$139</f>
        <v>0</v>
      </c>
      <c r="E47" s="235">
        <f>+'CTA Pivot Table'!C$141</f>
        <v>19.293822629969419</v>
      </c>
      <c r="F47" s="235">
        <f>+'CTA Pivot Table'!C$143</f>
        <v>127.17280736036476</v>
      </c>
      <c r="G47" s="234">
        <f>+'CTA Pivot Table'!C$145</f>
        <v>138.38230769230771</v>
      </c>
      <c r="H47" s="234">
        <f>+'CTA Pivot Table'!C$147</f>
        <v>0</v>
      </c>
      <c r="I47" s="235">
        <f>+'CTA Pivot Table'!C$149</f>
        <v>128.28438462666864</v>
      </c>
      <c r="J47" s="235">
        <f>+'CTA Pivot Table'!C$151</f>
        <v>95.199009821607532</v>
      </c>
      <c r="K47" s="234">
        <f>+'CTA Pivot Table'!C$153</f>
        <v>97.25033666969972</v>
      </c>
      <c r="L47" s="234">
        <f>+'CTA Pivot Table'!C$155</f>
        <v>0</v>
      </c>
      <c r="M47" s="236">
        <f>+'CTA Pivot Table'!C$157</f>
        <v>95.569313403416558</v>
      </c>
      <c r="N47" s="235">
        <f>+'CTA Pivot Table'!C$159</f>
        <v>167.25</v>
      </c>
      <c r="O47" s="136"/>
    </row>
    <row r="48" spans="1:15">
      <c r="A48" s="229" t="s">
        <v>940</v>
      </c>
      <c r="B48" s="234">
        <f>+'CTA Pivot Table'!C$167</f>
        <v>124.63467829880044</v>
      </c>
      <c r="C48" s="234">
        <f>+'CTA Pivot Table'!C$169</f>
        <v>111.56</v>
      </c>
      <c r="D48" s="234">
        <f>+'CTA Pivot Table'!C$171</f>
        <v>0</v>
      </c>
      <c r="E48" s="235">
        <f>+'CTA Pivot Table'!C$173</f>
        <v>124.28768577494692</v>
      </c>
      <c r="F48" s="235">
        <f>+'CTA Pivot Table'!C$175</f>
        <v>130.95554901383574</v>
      </c>
      <c r="G48" s="234">
        <f>+'CTA Pivot Table'!C$177</f>
        <v>131</v>
      </c>
      <c r="H48" s="234">
        <f>+'CTA Pivot Table'!C$179</f>
        <v>0</v>
      </c>
      <c r="I48" s="235">
        <f>+'CTA Pivot Table'!C$181</f>
        <v>130.95724801812005</v>
      </c>
      <c r="J48" s="235">
        <f>+'CTA Pivot Table'!C$183</f>
        <v>85.892077354959454</v>
      </c>
      <c r="K48" s="234">
        <f>+'CTA Pivot Table'!C$185</f>
        <v>75.258555133079852</v>
      </c>
      <c r="L48" s="234">
        <f>+'CTA Pivot Table'!C$187</f>
        <v>0</v>
      </c>
      <c r="M48" s="236">
        <f>+'CTA Pivot Table'!C$189</f>
        <v>83.264913104744011</v>
      </c>
      <c r="N48" s="235">
        <f>+'CTA Pivot Table'!C$191</f>
        <v>69.176000000000002</v>
      </c>
      <c r="O48" s="136"/>
    </row>
    <row r="49" spans="1:16">
      <c r="A49" s="229" t="s">
        <v>941</v>
      </c>
      <c r="B49" s="234">
        <f>+'CTA Pivot Table'!C$199</f>
        <v>0</v>
      </c>
      <c r="C49" s="234">
        <f>+'CTA Pivot Table'!C$201</f>
        <v>0</v>
      </c>
      <c r="D49" s="234">
        <f>+'CTA Pivot Table'!C$203</f>
        <v>0</v>
      </c>
      <c r="E49" s="235">
        <f>+'CTA Pivot Table'!C$205</f>
        <v>0</v>
      </c>
      <c r="F49" s="235">
        <f>+'CTA Pivot Table'!C$207</f>
        <v>0</v>
      </c>
      <c r="G49" s="234">
        <f>+'CTA Pivot Table'!C$209</f>
        <v>0</v>
      </c>
      <c r="H49" s="234">
        <f>+'CTA Pivot Table'!C$211</f>
        <v>0</v>
      </c>
      <c r="I49" s="235">
        <f>+'CTA Pivot Table'!C$213</f>
        <v>0</v>
      </c>
      <c r="J49" s="235">
        <f>+'CTA Pivot Table'!C$215</f>
        <v>0</v>
      </c>
      <c r="K49" s="234">
        <f>+'CTA Pivot Table'!C$217</f>
        <v>0</v>
      </c>
      <c r="L49" s="234">
        <f>+'CTA Pivot Table'!C$219</f>
        <v>0</v>
      </c>
      <c r="M49" s="236">
        <f>+'CTA Pivot Table'!C$221</f>
        <v>0</v>
      </c>
      <c r="N49" s="235">
        <f>+'CTA Pivot Table'!C$223</f>
        <v>0</v>
      </c>
      <c r="O49" s="136"/>
    </row>
    <row r="50" spans="1:16">
      <c r="A50" s="229" t="s">
        <v>942</v>
      </c>
      <c r="B50" s="234">
        <f>+'CTA Pivot Table'!C$231</f>
        <v>0</v>
      </c>
      <c r="C50" s="234">
        <f>+'CTA Pivot Table'!C$233</f>
        <v>0</v>
      </c>
      <c r="D50" s="234">
        <f>+'CTA Pivot Table'!C$235</f>
        <v>0</v>
      </c>
      <c r="E50" s="235">
        <f>+'CTA Pivot Table'!C$237</f>
        <v>0</v>
      </c>
      <c r="F50" s="235">
        <f>+'CTA Pivot Table'!C$239</f>
        <v>0</v>
      </c>
      <c r="G50" s="234">
        <f>+'CTA Pivot Table'!C$241</f>
        <v>0</v>
      </c>
      <c r="H50" s="234">
        <f>+'CTA Pivot Table'!C$243</f>
        <v>0</v>
      </c>
      <c r="I50" s="235">
        <f>+'CTA Pivot Table'!C$245</f>
        <v>0</v>
      </c>
      <c r="J50" s="235">
        <f>+'CTA Pivot Table'!C$247</f>
        <v>0</v>
      </c>
      <c r="K50" s="234">
        <f>+'CTA Pivot Table'!C$249</f>
        <v>0</v>
      </c>
      <c r="L50" s="234">
        <f>+'CTA Pivot Table'!C$251</f>
        <v>0</v>
      </c>
      <c r="M50" s="236">
        <f>+'CTA Pivot Table'!C$253</f>
        <v>0</v>
      </c>
      <c r="N50" s="235">
        <f>+'CTA Pivot Table'!C$255</f>
        <v>0</v>
      </c>
      <c r="O50" s="136"/>
    </row>
    <row r="51" spans="1:16">
      <c r="A51" s="229"/>
      <c r="B51" s="234"/>
      <c r="C51" s="234"/>
      <c r="D51" s="234"/>
      <c r="E51" s="235"/>
      <c r="F51" s="235"/>
      <c r="G51" s="234"/>
      <c r="H51" s="234"/>
      <c r="I51" s="235"/>
      <c r="J51" s="235"/>
      <c r="K51" s="234"/>
      <c r="L51" s="234"/>
      <c r="M51" s="236"/>
      <c r="N51" s="235"/>
      <c r="O51" s="136"/>
    </row>
    <row r="52" spans="1:16">
      <c r="A52" s="229" t="s">
        <v>943</v>
      </c>
      <c r="B52" s="234">
        <f>+'CTA Pivot Table'!C$263</f>
        <v>0</v>
      </c>
      <c r="C52" s="234">
        <f>+'CTA Pivot Table'!C$265</f>
        <v>0</v>
      </c>
      <c r="D52" s="234">
        <f>+'CTA Pivot Table'!C$267</f>
        <v>0</v>
      </c>
      <c r="E52" s="235">
        <f>+'CTA Pivot Table'!C$269</f>
        <v>0</v>
      </c>
      <c r="F52" s="235">
        <f>+'CTA Pivot Table'!C$271</f>
        <v>0</v>
      </c>
      <c r="G52" s="234">
        <f>+'CTA Pivot Table'!C$273</f>
        <v>0</v>
      </c>
      <c r="H52" s="234">
        <f>+'CTA Pivot Table'!C$275</f>
        <v>0</v>
      </c>
      <c r="I52" s="235">
        <f>+'CTA Pivot Table'!C$277</f>
        <v>0</v>
      </c>
      <c r="J52" s="235">
        <f>+'CTA Pivot Table'!C$279</f>
        <v>0</v>
      </c>
      <c r="K52" s="234">
        <f>+'CTA Pivot Table'!C$281</f>
        <v>0</v>
      </c>
      <c r="L52" s="234">
        <f>+'CTA Pivot Table'!C$283</f>
        <v>0</v>
      </c>
      <c r="M52" s="236">
        <f>+'CTA Pivot Table'!C$285</f>
        <v>0</v>
      </c>
      <c r="N52" s="235">
        <f>+'CTA Pivot Table'!C$287</f>
        <v>0</v>
      </c>
      <c r="O52" s="136"/>
    </row>
    <row r="53" spans="1:16" ht="15.75">
      <c r="A53" s="229" t="s">
        <v>944</v>
      </c>
      <c r="B53" s="234">
        <f>+'CTA Pivot Table'!C$295</f>
        <v>130.1904761904762</v>
      </c>
      <c r="C53" s="234">
        <f>+'CTA Pivot Table'!C$297</f>
        <v>41.333333333333336</v>
      </c>
      <c r="D53" s="234">
        <f>+'CTA Pivot Table'!C$299</f>
        <v>22</v>
      </c>
      <c r="E53" s="235">
        <f>+'CTA Pivot Table'!C$301</f>
        <v>123.5575221238938</v>
      </c>
      <c r="F53" s="235">
        <f>+'CTA Pivot Table'!C$303</f>
        <v>125.81845125009499</v>
      </c>
      <c r="G53" s="234">
        <f>+'CTA Pivot Table'!C$305</f>
        <v>71.769230769230774</v>
      </c>
      <c r="H53" s="234">
        <f>+'CTA Pivot Table'!C$307</f>
        <v>21</v>
      </c>
      <c r="I53" s="235">
        <f>+'CTA Pivot Table'!C$309</f>
        <v>125.26207884224014</v>
      </c>
      <c r="J53" s="235">
        <f>+'CTA Pivot Table'!C$311</f>
        <v>86.093199407212254</v>
      </c>
      <c r="K53" s="234">
        <f>+'CTA Pivot Table'!C$313</f>
        <v>66.729820627802695</v>
      </c>
      <c r="L53" s="234">
        <f>+'CTA Pivot Table'!C$315</f>
        <v>34</v>
      </c>
      <c r="M53" s="236">
        <f>+'CTA Pivot Table'!C$317</f>
        <v>83.570649835030835</v>
      </c>
      <c r="N53" s="235">
        <f>+'CTA Pivot Table'!C$319</f>
        <v>0</v>
      </c>
      <c r="O53" s="136"/>
      <c r="P53" s="237"/>
    </row>
    <row r="54" spans="1:16">
      <c r="A54" s="229" t="s">
        <v>945</v>
      </c>
      <c r="B54" s="234">
        <f>+'CTA Pivot Table'!C$327</f>
        <v>0</v>
      </c>
      <c r="C54" s="234">
        <f>+'CTA Pivot Table'!C$329</f>
        <v>0</v>
      </c>
      <c r="D54" s="234">
        <f>+'CTA Pivot Table'!C$331</f>
        <v>0</v>
      </c>
      <c r="E54" s="235">
        <f>+'CTA Pivot Table'!C$333</f>
        <v>0</v>
      </c>
      <c r="F54" s="235">
        <f>+'CTA Pivot Table'!C$335</f>
        <v>0</v>
      </c>
      <c r="G54" s="234">
        <f>+'CTA Pivot Table'!C$337</f>
        <v>0</v>
      </c>
      <c r="H54" s="234">
        <f>+'CTA Pivot Table'!C$339</f>
        <v>0</v>
      </c>
      <c r="I54" s="235">
        <f>+'CTA Pivot Table'!C$341</f>
        <v>0</v>
      </c>
      <c r="J54" s="235">
        <f>+'CTA Pivot Table'!C$343</f>
        <v>0</v>
      </c>
      <c r="K54" s="234">
        <f>+'CTA Pivot Table'!C$345</f>
        <v>0</v>
      </c>
      <c r="L54" s="234">
        <f>+'CTA Pivot Table'!C$347</f>
        <v>0</v>
      </c>
      <c r="M54" s="236">
        <f>+'CTA Pivot Table'!C$349</f>
        <v>0</v>
      </c>
      <c r="N54" s="235">
        <f>+'CTA Pivot Table'!C$351</f>
        <v>0</v>
      </c>
      <c r="O54" s="136"/>
    </row>
    <row r="55" spans="1:16">
      <c r="A55" s="229" t="s">
        <v>946</v>
      </c>
      <c r="B55" s="234">
        <f>+'CTA Pivot Table'!C$359</f>
        <v>0</v>
      </c>
      <c r="C55" s="234">
        <f>+'CTA Pivot Table'!C$361</f>
        <v>0</v>
      </c>
      <c r="D55" s="234">
        <f>+'CTA Pivot Table'!C$363</f>
        <v>0</v>
      </c>
      <c r="E55" s="235">
        <f>+'CTA Pivot Table'!C$365</f>
        <v>0</v>
      </c>
      <c r="F55" s="235">
        <f>+'CTA Pivot Table'!C$367</f>
        <v>0</v>
      </c>
      <c r="G55" s="234">
        <f>+'CTA Pivot Table'!C$369</f>
        <v>0</v>
      </c>
      <c r="H55" s="234">
        <f>+'CTA Pivot Table'!C$371</f>
        <v>0</v>
      </c>
      <c r="I55" s="235">
        <f>+'CTA Pivot Table'!C$373</f>
        <v>0</v>
      </c>
      <c r="J55" s="235">
        <f>+'CTA Pivot Table'!C$375</f>
        <v>0</v>
      </c>
      <c r="K55" s="234">
        <f>+'CTA Pivot Table'!C$377</f>
        <v>0</v>
      </c>
      <c r="L55" s="234">
        <f>+'CTA Pivot Table'!C$379</f>
        <v>0</v>
      </c>
      <c r="M55" s="236">
        <f>+'CTA Pivot Table'!C$381</f>
        <v>0</v>
      </c>
      <c r="N55" s="235">
        <f>+'CTA Pivot Table'!C$383</f>
        <v>0</v>
      </c>
      <c r="O55" s="136"/>
    </row>
    <row r="56" spans="1:16">
      <c r="A56" s="229"/>
      <c r="B56" s="234"/>
      <c r="C56" s="234"/>
      <c r="D56" s="234"/>
      <c r="E56" s="235"/>
      <c r="F56" s="235"/>
      <c r="G56" s="234"/>
      <c r="H56" s="234"/>
      <c r="I56" s="235"/>
      <c r="J56" s="235"/>
      <c r="K56" s="234"/>
      <c r="L56" s="234"/>
      <c r="M56" s="236"/>
      <c r="N56" s="235"/>
      <c r="O56" s="136"/>
    </row>
    <row r="57" spans="1:16">
      <c r="A57" s="229" t="s">
        <v>947</v>
      </c>
      <c r="B57" s="234">
        <f>+'CTA Pivot Table'!C$391</f>
        <v>0</v>
      </c>
      <c r="C57" s="234">
        <f>+'CTA Pivot Table'!C$393</f>
        <v>0</v>
      </c>
      <c r="D57" s="234">
        <f>+'CTA Pivot Table'!C$395</f>
        <v>0</v>
      </c>
      <c r="E57" s="235">
        <f>+'CTA Pivot Table'!C$397</f>
        <v>0</v>
      </c>
      <c r="F57" s="235">
        <f>+'CTA Pivot Table'!C$399</f>
        <v>0</v>
      </c>
      <c r="G57" s="234">
        <f>+'CTA Pivot Table'!C$401</f>
        <v>0</v>
      </c>
      <c r="H57" s="234">
        <f>+'CTA Pivot Table'!C$403</f>
        <v>0</v>
      </c>
      <c r="I57" s="235">
        <f>+'CTA Pivot Table'!C$405</f>
        <v>0</v>
      </c>
      <c r="J57" s="235">
        <f>+'CTA Pivot Table'!C$407</f>
        <v>0</v>
      </c>
      <c r="K57" s="234">
        <f>+'CTA Pivot Table'!C$409</f>
        <v>0</v>
      </c>
      <c r="L57" s="234">
        <f>+'CTA Pivot Table'!C$411</f>
        <v>0</v>
      </c>
      <c r="M57" s="236">
        <f>+'CTA Pivot Table'!C$413</f>
        <v>0</v>
      </c>
      <c r="N57" s="235">
        <f>+'CTA Pivot Table'!C$415</f>
        <v>0</v>
      </c>
      <c r="O57" s="136"/>
    </row>
    <row r="58" spans="1:16">
      <c r="A58" s="229" t="s">
        <v>948</v>
      </c>
      <c r="B58" s="234">
        <f>+'CTA Pivot Table'!C$423</f>
        <v>114.17110504336654</v>
      </c>
      <c r="C58" s="234">
        <f>+'CTA Pivot Table'!C$425</f>
        <v>109.40706150341686</v>
      </c>
      <c r="D58" s="234">
        <f>+'CTA Pivot Table'!C$427</f>
        <v>0</v>
      </c>
      <c r="E58" s="235">
        <f>+'CTA Pivot Table'!C$429</f>
        <v>114.00886665115198</v>
      </c>
      <c r="F58" s="235">
        <f>+'CTA Pivot Table'!C$431</f>
        <v>122.77533538063682</v>
      </c>
      <c r="G58" s="234">
        <f>+'CTA Pivot Table'!C$433</f>
        <v>123.57815750371472</v>
      </c>
      <c r="H58" s="234">
        <f>+'CTA Pivot Table'!C$435</f>
        <v>0</v>
      </c>
      <c r="I58" s="235">
        <f>+'CTA Pivot Table'!C$437</f>
        <v>122.8034262243943</v>
      </c>
      <c r="J58" s="235">
        <f>+'CTA Pivot Table'!C$439</f>
        <v>83.538988168902534</v>
      </c>
      <c r="K58" s="234">
        <f>+'CTA Pivot Table'!C$441</f>
        <v>66.939730463852896</v>
      </c>
      <c r="L58" s="234">
        <f>+'CTA Pivot Table'!C$443</f>
        <v>0</v>
      </c>
      <c r="M58" s="236">
        <f>+'CTA Pivot Table'!C$445</f>
        <v>78.202337688509729</v>
      </c>
      <c r="N58" s="235">
        <f>+'CTA Pivot Table'!C$447</f>
        <v>36.519423472889493</v>
      </c>
      <c r="O58" s="136"/>
    </row>
    <row r="59" spans="1:16">
      <c r="A59" s="229" t="s">
        <v>949</v>
      </c>
      <c r="B59" s="234">
        <f>+'CTA Pivot Table'!C$455</f>
        <v>138.12328767123304</v>
      </c>
      <c r="C59" s="234">
        <f>+'CTA Pivot Table'!C$457</f>
        <v>104</v>
      </c>
      <c r="D59" s="234">
        <f>+'CTA Pivot Table'!C$459</f>
        <v>0</v>
      </c>
      <c r="E59" s="235">
        <f>+'CTA Pivot Table'!C$461</f>
        <v>137.43624161073842</v>
      </c>
      <c r="F59" s="235">
        <f>+'CTA Pivot Table'!C$463</f>
        <v>127.007401602229</v>
      </c>
      <c r="G59" s="234">
        <f>+'CTA Pivot Table'!C$465</f>
        <v>117.86054421768709</v>
      </c>
      <c r="H59" s="234">
        <f>+'CTA Pivot Table'!C$467</f>
        <v>0</v>
      </c>
      <c r="I59" s="235">
        <f>+'CTA Pivot Table'!C$469</f>
        <v>126.77907964000661</v>
      </c>
      <c r="J59" s="235">
        <f>+'CTA Pivot Table'!C$471</f>
        <v>82.839102741622824</v>
      </c>
      <c r="K59" s="234">
        <f>+'CTA Pivot Table'!C$473</f>
        <v>70.830741316744451</v>
      </c>
      <c r="L59" s="234">
        <f>+'CTA Pivot Table'!C$475</f>
        <v>0</v>
      </c>
      <c r="M59" s="236">
        <f>+'CTA Pivot Table'!C$477</f>
        <v>80.307780570429472</v>
      </c>
      <c r="N59" s="235">
        <f>+'CTA Pivot Table'!C$479</f>
        <v>81.16970387243731</v>
      </c>
      <c r="O59" s="136"/>
    </row>
    <row r="60" spans="1:16">
      <c r="A60" s="238" t="s">
        <v>950</v>
      </c>
      <c r="B60" s="239">
        <f>+'CTA Pivot Table'!C$487</f>
        <v>0</v>
      </c>
      <c r="C60" s="239">
        <f>+'CTA Pivot Table'!C$489</f>
        <v>0</v>
      </c>
      <c r="D60" s="239">
        <f>+'CTA Pivot Table'!C$491</f>
        <v>0</v>
      </c>
      <c r="E60" s="240">
        <f>+'CTA Pivot Table'!C$493</f>
        <v>0</v>
      </c>
      <c r="F60" s="240">
        <f>+'CTA Pivot Table'!C$495</f>
        <v>0</v>
      </c>
      <c r="G60" s="239">
        <f>+'CTA Pivot Table'!C$497</f>
        <v>0</v>
      </c>
      <c r="H60" s="239">
        <f>+'CTA Pivot Table'!C$499</f>
        <v>0</v>
      </c>
      <c r="I60" s="240">
        <f>+'CTA Pivot Table'!C$501</f>
        <v>0</v>
      </c>
      <c r="J60" s="240">
        <f>+'CTA Pivot Table'!C$503</f>
        <v>0</v>
      </c>
      <c r="K60" s="239">
        <f>+'CTA Pivot Table'!C$505</f>
        <v>0</v>
      </c>
      <c r="L60" s="239">
        <f>+'CTA Pivot Table'!C$507</f>
        <v>0</v>
      </c>
      <c r="M60" s="241">
        <f>+'CTA Pivot Table'!C$509</f>
        <v>0</v>
      </c>
      <c r="N60" s="240">
        <f>+'CTA Pivot Table'!C$511</f>
        <v>0</v>
      </c>
      <c r="O60" s="136"/>
    </row>
    <row r="61" spans="1:16">
      <c r="A61" s="242" t="s">
        <v>964</v>
      </c>
      <c r="B61" s="243"/>
      <c r="C61" s="243"/>
      <c r="D61" s="243"/>
      <c r="E61" s="243"/>
      <c r="F61" s="243"/>
      <c r="G61" s="243"/>
      <c r="H61" s="243"/>
      <c r="I61" s="243"/>
      <c r="J61" s="243"/>
      <c r="K61" s="243"/>
      <c r="L61" s="243"/>
      <c r="M61" s="243"/>
      <c r="N61" s="243"/>
    </row>
    <row r="62" spans="1:16" s="67" customFormat="1" ht="12.75">
      <c r="A62" s="242"/>
      <c r="B62" s="243"/>
      <c r="C62" s="243"/>
      <c r="D62" s="243"/>
      <c r="E62" s="243"/>
      <c r="F62" s="243"/>
      <c r="G62" s="243"/>
      <c r="H62" s="243"/>
      <c r="I62" s="243"/>
      <c r="J62" s="243"/>
      <c r="K62" s="243"/>
      <c r="L62" s="243"/>
      <c r="M62" s="243"/>
      <c r="N62" s="243"/>
      <c r="O62" s="245"/>
    </row>
    <row r="63" spans="1:16">
      <c r="A63" s="229"/>
      <c r="N63" s="244" t="s">
        <v>1303</v>
      </c>
    </row>
    <row r="64" spans="1:16" ht="18">
      <c r="A64" s="205" t="s">
        <v>953</v>
      </c>
      <c r="B64" s="206"/>
      <c r="C64" s="206"/>
      <c r="D64" s="206"/>
      <c r="E64" s="207"/>
      <c r="F64" s="207"/>
      <c r="G64" s="207"/>
      <c r="H64" s="207"/>
      <c r="I64" s="207"/>
      <c r="J64" s="206"/>
      <c r="K64" s="206"/>
      <c r="L64" s="206"/>
      <c r="M64" s="207"/>
      <c r="N64" s="206"/>
    </row>
    <row r="65" spans="1:15" ht="18">
      <c r="A65" s="205"/>
      <c r="B65" s="206"/>
      <c r="C65" s="206"/>
      <c r="D65" s="206"/>
      <c r="E65" s="207"/>
      <c r="F65" s="207"/>
      <c r="G65" s="207"/>
      <c r="H65" s="207"/>
      <c r="I65" s="207"/>
      <c r="J65" s="206"/>
      <c r="K65" s="206"/>
      <c r="L65" s="206"/>
      <c r="M65" s="207"/>
      <c r="N65" s="206"/>
    </row>
    <row r="66" spans="1:15" ht="15.75">
      <c r="A66" s="208" t="s">
        <v>924</v>
      </c>
      <c r="B66" s="206"/>
      <c r="C66" s="206"/>
      <c r="D66" s="206"/>
      <c r="E66" s="207"/>
      <c r="F66" s="207"/>
      <c r="G66" s="207"/>
      <c r="H66" s="207"/>
      <c r="I66" s="207"/>
      <c r="J66" s="206"/>
      <c r="K66" s="206"/>
      <c r="L66" s="206"/>
      <c r="M66" s="207"/>
      <c r="N66" s="206"/>
    </row>
    <row r="67" spans="1:15" ht="15.75">
      <c r="A67" s="208" t="s">
        <v>1286</v>
      </c>
      <c r="B67" s="206"/>
      <c r="C67" s="206"/>
      <c r="D67" s="206"/>
      <c r="E67" s="207"/>
      <c r="F67" s="207"/>
      <c r="G67" s="207"/>
      <c r="H67" s="207"/>
      <c r="I67" s="207"/>
      <c r="J67" s="206"/>
      <c r="K67" s="206"/>
      <c r="L67" s="206"/>
      <c r="M67" s="207"/>
      <c r="N67" s="206"/>
    </row>
    <row r="68" spans="1:15" ht="15.75" customHeight="1">
      <c r="A68" s="209"/>
      <c r="B68" s="209"/>
      <c r="C68" s="209"/>
      <c r="D68" s="209"/>
      <c r="E68" s="209"/>
      <c r="F68" s="210"/>
      <c r="G68" s="211"/>
      <c r="H68" s="211"/>
      <c r="I68" s="212"/>
      <c r="J68" s="212"/>
      <c r="K68" s="212"/>
      <c r="L68" s="212"/>
      <c r="M68" s="212"/>
      <c r="N68" s="212"/>
      <c r="O68" s="213"/>
    </row>
    <row r="69" spans="1:15" ht="15.75" customHeight="1">
      <c r="A69" s="84"/>
      <c r="B69" s="214" t="s">
        <v>925</v>
      </c>
      <c r="C69" s="215"/>
      <c r="D69" s="215"/>
      <c r="E69" s="215"/>
      <c r="F69" s="215"/>
      <c r="G69" s="215"/>
      <c r="H69" s="215"/>
      <c r="I69" s="216"/>
      <c r="J69" s="217" t="s">
        <v>10</v>
      </c>
      <c r="K69" s="218"/>
      <c r="L69" s="218"/>
      <c r="M69" s="219"/>
      <c r="N69" s="653" t="s">
        <v>926</v>
      </c>
      <c r="O69"/>
    </row>
    <row r="70" spans="1:15" ht="42.75" customHeight="1">
      <c r="A70" s="220"/>
      <c r="B70" s="215" t="s">
        <v>927</v>
      </c>
      <c r="C70" s="215"/>
      <c r="D70" s="215"/>
      <c r="E70" s="221"/>
      <c r="F70" s="222" t="s">
        <v>928</v>
      </c>
      <c r="G70" s="215"/>
      <c r="H70" s="215"/>
      <c r="I70" s="216"/>
      <c r="J70" s="223" t="s">
        <v>929</v>
      </c>
      <c r="K70" s="215"/>
      <c r="L70" s="215"/>
      <c r="M70" s="216"/>
      <c r="N70" s="654"/>
      <c r="O70"/>
    </row>
    <row r="71" spans="1:15" ht="28.5" customHeight="1">
      <c r="A71" s="209"/>
      <c r="B71" s="224" t="s">
        <v>930</v>
      </c>
      <c r="C71" s="224" t="s">
        <v>931</v>
      </c>
      <c r="D71" s="224" t="s">
        <v>932</v>
      </c>
      <c r="E71" s="225" t="s">
        <v>933</v>
      </c>
      <c r="F71" s="225" t="s">
        <v>930</v>
      </c>
      <c r="G71" s="224" t="s">
        <v>931</v>
      </c>
      <c r="H71" s="224" t="s">
        <v>932</v>
      </c>
      <c r="I71" s="225" t="s">
        <v>933</v>
      </c>
      <c r="J71" s="226" t="s">
        <v>930</v>
      </c>
      <c r="K71" s="227" t="s">
        <v>931</v>
      </c>
      <c r="L71" s="228" t="s">
        <v>932</v>
      </c>
      <c r="M71" s="226" t="s">
        <v>933</v>
      </c>
      <c r="N71" s="655"/>
      <c r="O71"/>
    </row>
    <row r="72" spans="1:15" ht="15.75" hidden="1" customHeight="1">
      <c r="A72" s="229" t="s">
        <v>934</v>
      </c>
      <c r="B72" s="246">
        <f>+'CTA Pivot Table'!D$230</f>
        <v>0</v>
      </c>
      <c r="C72" s="246">
        <f>+'CTA Pivot Table'!D$231</f>
        <v>0</v>
      </c>
      <c r="D72" s="246">
        <f>+'CTA Pivot Table'!D$232</f>
        <v>0</v>
      </c>
      <c r="E72" s="247">
        <f>+'CTA Pivot Table'!D$233</f>
        <v>0</v>
      </c>
      <c r="F72" s="247"/>
      <c r="G72" s="247"/>
      <c r="H72" s="247"/>
      <c r="I72" s="247"/>
      <c r="J72" s="247">
        <f>+'CTA Pivot Table'!D$234</f>
        <v>0</v>
      </c>
      <c r="K72" s="246">
        <f>+'CTA Pivot Table'!D$235</f>
        <v>0</v>
      </c>
      <c r="L72" s="246">
        <f>+'CTA Pivot Table'!D$236</f>
        <v>0</v>
      </c>
      <c r="M72" s="248">
        <f>+'CTA Pivot Table'!D$237</f>
        <v>0</v>
      </c>
      <c r="N72" s="247">
        <f>+'CTA Pivot Table'!D$238</f>
        <v>0</v>
      </c>
      <c r="O72" s="136"/>
    </row>
    <row r="73" spans="1:15" ht="15.75" hidden="1" customHeight="1">
      <c r="A73" s="229"/>
      <c r="E73" s="69"/>
      <c r="I73" s="69"/>
      <c r="J73" s="69"/>
      <c r="M73" s="137"/>
      <c r="N73" s="69"/>
      <c r="O73" s="136"/>
    </row>
    <row r="74" spans="1:15">
      <c r="A74" s="229" t="s">
        <v>935</v>
      </c>
      <c r="B74" s="234">
        <f>+'CTA Pivot Table'!D$7</f>
        <v>0</v>
      </c>
      <c r="C74" s="234">
        <f>+'CTA Pivot Table'!D$9</f>
        <v>0</v>
      </c>
      <c r="D74" s="234">
        <f>+'CTA Pivot Table'!D$11</f>
        <v>0</v>
      </c>
      <c r="E74" s="235">
        <f>+'CTA Pivot Table'!D$13</f>
        <v>0</v>
      </c>
      <c r="F74" s="235">
        <f>+'CTA Pivot Table'!D$15</f>
        <v>0</v>
      </c>
      <c r="G74" s="234">
        <f>+'CTA Pivot Table'!D$17</f>
        <v>0</v>
      </c>
      <c r="H74" s="234">
        <f>+'CTA Pivot Table'!D$19</f>
        <v>0</v>
      </c>
      <c r="I74" s="235">
        <f>+'CTA Pivot Table'!D$21</f>
        <v>0</v>
      </c>
      <c r="J74" s="235">
        <f>+'CTA Pivot Table'!D$23</f>
        <v>0</v>
      </c>
      <c r="K74" s="234">
        <f>+'CTA Pivot Table'!D$25</f>
        <v>0</v>
      </c>
      <c r="L74" s="234">
        <f>+'CTA Pivot Table'!D$27</f>
        <v>0</v>
      </c>
      <c r="M74" s="236">
        <f>+'CTA Pivot Table'!D$29</f>
        <v>0</v>
      </c>
      <c r="N74" s="235">
        <f>+'CTA Pivot Table'!D$31</f>
        <v>0</v>
      </c>
      <c r="O74" s="136"/>
    </row>
    <row r="75" spans="1:15">
      <c r="A75" s="229" t="s">
        <v>936</v>
      </c>
      <c r="B75" s="234">
        <f>+'CTA Pivot Table'!D$39</f>
        <v>142.28767123287699</v>
      </c>
      <c r="C75" s="234">
        <f>+'CTA Pivot Table'!D$41</f>
        <v>135.666666666667</v>
      </c>
      <c r="D75" s="234">
        <f>+'CTA Pivot Table'!D$43</f>
        <v>0</v>
      </c>
      <c r="E75" s="235">
        <f>+'CTA Pivot Table'!D$45</f>
        <v>142.02631578947398</v>
      </c>
      <c r="F75" s="235">
        <f>+'CTA Pivot Table'!D$47</f>
        <v>140.461206896552</v>
      </c>
      <c r="G75" s="234">
        <f>+'CTA Pivot Table'!D$49</f>
        <v>130.272727272727</v>
      </c>
      <c r="H75" s="234">
        <f>+'CTA Pivot Table'!D$51</f>
        <v>0</v>
      </c>
      <c r="I75" s="235">
        <f>+'CTA Pivot Table'!D$53</f>
        <v>139.57874015748055</v>
      </c>
      <c r="J75" s="235">
        <f>+'CTA Pivot Table'!D$55</f>
        <v>87.914682539682502</v>
      </c>
      <c r="K75" s="234">
        <f>+'CTA Pivot Table'!D$57</f>
        <v>78.802721088435405</v>
      </c>
      <c r="L75" s="234">
        <f>+'CTA Pivot Table'!DR$59</f>
        <v>0</v>
      </c>
      <c r="M75" s="236">
        <f>+'CTA Pivot Table'!D$61</f>
        <v>84.557644110275675</v>
      </c>
      <c r="N75" s="235">
        <f>+'CTA Pivot Table'!D$63</f>
        <v>94.198019801980195</v>
      </c>
      <c r="O75" s="136"/>
    </row>
    <row r="76" spans="1:15">
      <c r="A76" s="229" t="s">
        <v>937</v>
      </c>
      <c r="B76" s="234">
        <f>+'CTA Pivot Table'!D$71</f>
        <v>0</v>
      </c>
      <c r="C76" s="234">
        <f>+'CTA Pivot Table'!D$73</f>
        <v>0</v>
      </c>
      <c r="D76" s="234">
        <f>+'CTA Pivot Table'!D$75</f>
        <v>0</v>
      </c>
      <c r="E76" s="235">
        <f>+'CTA Pivot Table'!D$77</f>
        <v>0</v>
      </c>
      <c r="F76" s="235">
        <f>+'CTA Pivot Table'!D$79</f>
        <v>0</v>
      </c>
      <c r="G76" s="234">
        <f>+'CTA Pivot Table'!D$81</f>
        <v>0</v>
      </c>
      <c r="H76" s="234">
        <f>+'CTA Pivot Table'!D$83</f>
        <v>0</v>
      </c>
      <c r="I76" s="235">
        <f>+'CTA Pivot Table'!D$85</f>
        <v>0</v>
      </c>
      <c r="J76" s="235">
        <f>+'CTA Pivot Table'!D$87</f>
        <v>0</v>
      </c>
      <c r="K76" s="234">
        <f>+'CTA Pivot Table'!D$89</f>
        <v>0</v>
      </c>
      <c r="L76" s="234">
        <f>+'CTA Pivot Table'!D$91</f>
        <v>0</v>
      </c>
      <c r="M76" s="236">
        <f>+'CTA Pivot Table'!D$93</f>
        <v>0</v>
      </c>
      <c r="N76" s="235">
        <f>+'CTA Pivot Table'!D$95</f>
        <v>0</v>
      </c>
      <c r="O76" s="136"/>
    </row>
    <row r="77" spans="1:15">
      <c r="A77" s="229" t="s">
        <v>938</v>
      </c>
      <c r="B77" s="234">
        <f>+'CTA Pivot Table'!D$103</f>
        <v>0</v>
      </c>
      <c r="C77" s="234">
        <f>+'CTA Pivot Table'!D$105</f>
        <v>0</v>
      </c>
      <c r="D77" s="234">
        <f>+'CTA Pivot Table'!D$107</f>
        <v>0</v>
      </c>
      <c r="E77" s="235">
        <f>+'CTA Pivot Table'!D$109</f>
        <v>0</v>
      </c>
      <c r="F77" s="235">
        <f>+'CTA Pivot Table'!D$111</f>
        <v>0</v>
      </c>
      <c r="G77" s="234">
        <f>+'CTA Pivot Table'!D$113</f>
        <v>0</v>
      </c>
      <c r="H77" s="234">
        <f>+'CTA Pivot Table'!D$115</f>
        <v>0</v>
      </c>
      <c r="I77" s="235">
        <f>+'CTA Pivot Table'!D$117</f>
        <v>0</v>
      </c>
      <c r="J77" s="235">
        <f>+'CTA Pivot Table'!D$119</f>
        <v>0</v>
      </c>
      <c r="K77" s="234">
        <f>+'CTA Pivot Table'!D$121</f>
        <v>0</v>
      </c>
      <c r="L77" s="234">
        <f>+'CTA Pivot Table'!D$123</f>
        <v>0</v>
      </c>
      <c r="M77" s="236">
        <f>+'CTA Pivot Table'!D$125</f>
        <v>0</v>
      </c>
      <c r="N77" s="235">
        <f>+'CTA Pivot Table'!D$127</f>
        <v>0</v>
      </c>
      <c r="O77" s="136"/>
    </row>
    <row r="78" spans="1:15">
      <c r="A78" s="229"/>
      <c r="B78" s="234"/>
      <c r="C78" s="234"/>
      <c r="D78" s="234"/>
      <c r="E78" s="235"/>
      <c r="F78" s="235"/>
      <c r="G78" s="234"/>
      <c r="H78" s="234"/>
      <c r="I78" s="235"/>
      <c r="J78" s="235"/>
      <c r="K78" s="234"/>
      <c r="L78" s="234"/>
      <c r="M78" s="236"/>
      <c r="N78" s="235"/>
      <c r="O78" s="136"/>
    </row>
    <row r="79" spans="1:15">
      <c r="A79" s="229" t="s">
        <v>939</v>
      </c>
      <c r="B79" s="234">
        <f>+'CTA Pivot Table'!D$135</f>
        <v>126.48</v>
      </c>
      <c r="C79" s="234">
        <f>+'CTA Pivot Table'!D$137</f>
        <v>134.5</v>
      </c>
      <c r="D79" s="234">
        <f>+'CTA Pivot Table'!D$139</f>
        <v>0</v>
      </c>
      <c r="E79" s="235">
        <f>+'CTA Pivot Table'!D$141</f>
        <v>126.85447470817121</v>
      </c>
      <c r="F79" s="235">
        <f>+'CTA Pivot Table'!D$143</f>
        <v>134.22999999999999</v>
      </c>
      <c r="G79" s="234">
        <f>+'CTA Pivot Table'!D$145</f>
        <v>138.79</v>
      </c>
      <c r="H79" s="234">
        <f>+'CTA Pivot Table'!D$147</f>
        <v>0</v>
      </c>
      <c r="I79" s="235">
        <f>+'CTA Pivot Table'!D$149</f>
        <v>134.82401452784501</v>
      </c>
      <c r="J79" s="235">
        <f>+'CTA Pivot Table'!D$151</f>
        <v>104.65</v>
      </c>
      <c r="K79" s="234">
        <f>+'CTA Pivot Table'!D$153</f>
        <v>100.15</v>
      </c>
      <c r="L79" s="234">
        <f>+'CTA Pivot Table'!D$155</f>
        <v>0</v>
      </c>
      <c r="M79" s="236">
        <f>+'CTA Pivot Table'!D$157</f>
        <v>104.06955193482689</v>
      </c>
      <c r="N79" s="235">
        <f>+'CTA Pivot Table'!D$159</f>
        <v>137.93</v>
      </c>
      <c r="O79" s="136"/>
    </row>
    <row r="80" spans="1:15">
      <c r="A80" s="229" t="s">
        <v>940</v>
      </c>
      <c r="B80" s="234">
        <f>+'CTA Pivot Table'!D$167</f>
        <v>0</v>
      </c>
      <c r="C80" s="234">
        <f>+'CTA Pivot Table'!D$169</f>
        <v>0</v>
      </c>
      <c r="D80" s="234">
        <f>+'CTA Pivot Table'!D$171</f>
        <v>0</v>
      </c>
      <c r="E80" s="235">
        <f>+'CTA Pivot Table'!D$173</f>
        <v>0</v>
      </c>
      <c r="F80" s="235">
        <f>+'CTA Pivot Table'!D$175</f>
        <v>0</v>
      </c>
      <c r="G80" s="234">
        <f>+'CTA Pivot Table'!D$177</f>
        <v>0</v>
      </c>
      <c r="H80" s="234">
        <f>+'CTA Pivot Table'!D$179</f>
        <v>0</v>
      </c>
      <c r="I80" s="235">
        <f>+'CTA Pivot Table'!D$181</f>
        <v>0</v>
      </c>
      <c r="J80" s="235">
        <f>+'CTA Pivot Table'!D$183</f>
        <v>0</v>
      </c>
      <c r="K80" s="234">
        <f>+'CTA Pivot Table'!D$185</f>
        <v>0</v>
      </c>
      <c r="L80" s="234">
        <f>+'CTA Pivot Table'!D$187</f>
        <v>0</v>
      </c>
      <c r="M80" s="236">
        <f>+'CTA Pivot Table'!D$189</f>
        <v>0</v>
      </c>
      <c r="N80" s="235">
        <f>+'CTA Pivot Table'!D$191</f>
        <v>0</v>
      </c>
      <c r="O80" s="136"/>
    </row>
    <row r="81" spans="1:16">
      <c r="A81" s="229" t="s">
        <v>941</v>
      </c>
      <c r="B81" s="234">
        <f>+'CTA Pivot Table'!D$199</f>
        <v>0</v>
      </c>
      <c r="C81" s="234">
        <f>+'CTA Pivot Table'!D$201</f>
        <v>0</v>
      </c>
      <c r="D81" s="234">
        <f>+'CTA Pivot Table'!D$203</f>
        <v>0</v>
      </c>
      <c r="E81" s="235">
        <f>+'CTA Pivot Table'!D$205</f>
        <v>0</v>
      </c>
      <c r="F81" s="235">
        <f>+'CTA Pivot Table'!D$207</f>
        <v>0</v>
      </c>
      <c r="G81" s="234">
        <f>+'CTA Pivot Table'!D$209</f>
        <v>0</v>
      </c>
      <c r="H81" s="234">
        <f>+'CTA Pivot Table'!D$211</f>
        <v>0</v>
      </c>
      <c r="I81" s="235">
        <f>+'CTA Pivot Table'!D$213</f>
        <v>0</v>
      </c>
      <c r="J81" s="235">
        <f>+'CTA Pivot Table'!D$215</f>
        <v>0</v>
      </c>
      <c r="K81" s="234">
        <f>+'CTA Pivot Table'!D$217</f>
        <v>0</v>
      </c>
      <c r="L81" s="234">
        <f>+'CTA Pivot Table'!D$219</f>
        <v>0</v>
      </c>
      <c r="M81" s="236">
        <f>+'CTA Pivot Table'!D$221</f>
        <v>0</v>
      </c>
      <c r="N81" s="235">
        <f>+'CTA Pivot Table'!D$223</f>
        <v>0</v>
      </c>
      <c r="O81" s="136"/>
    </row>
    <row r="82" spans="1:16">
      <c r="A82" s="229" t="s">
        <v>942</v>
      </c>
      <c r="B82" s="234">
        <f>+'CTA Pivot Table'!D$231</f>
        <v>0</v>
      </c>
      <c r="C82" s="234">
        <f>+'CTA Pivot Table'!D$233</f>
        <v>0</v>
      </c>
      <c r="D82" s="234">
        <f>+'CTA Pivot Table'!D$235</f>
        <v>0</v>
      </c>
      <c r="E82" s="235">
        <f>+'CTA Pivot Table'!D$237</f>
        <v>0</v>
      </c>
      <c r="F82" s="235">
        <f>+'CTA Pivot Table'!D$239</f>
        <v>0</v>
      </c>
      <c r="G82" s="234">
        <f>+'CTA Pivot Table'!D$241</f>
        <v>0</v>
      </c>
      <c r="H82" s="234">
        <f>+'CTA Pivot Table'!D$243</f>
        <v>0</v>
      </c>
      <c r="I82" s="235">
        <f>+'CTA Pivot Table'!D$245</f>
        <v>0</v>
      </c>
      <c r="J82" s="235">
        <f>+'CTA Pivot Table'!D$247</f>
        <v>0</v>
      </c>
      <c r="K82" s="234">
        <f>+'CTA Pivot Table'!D$249</f>
        <v>0</v>
      </c>
      <c r="L82" s="234">
        <f>+'CTA Pivot Table'!D$251</f>
        <v>0</v>
      </c>
      <c r="M82" s="236">
        <f>+'CTA Pivot Table'!D$253</f>
        <v>0</v>
      </c>
      <c r="N82" s="235">
        <f>+'CTA Pivot Table'!D$255</f>
        <v>0</v>
      </c>
      <c r="O82" s="136"/>
    </row>
    <row r="83" spans="1:16">
      <c r="A83" s="229"/>
      <c r="B83" s="234"/>
      <c r="C83" s="234"/>
      <c r="D83" s="234"/>
      <c r="E83" s="235"/>
      <c r="F83" s="235"/>
      <c r="G83" s="234"/>
      <c r="H83" s="234"/>
      <c r="I83" s="235"/>
      <c r="J83" s="235"/>
      <c r="K83" s="234"/>
      <c r="L83" s="234"/>
      <c r="M83" s="236"/>
      <c r="N83" s="235"/>
      <c r="O83" s="136"/>
    </row>
    <row r="84" spans="1:16">
      <c r="A84" s="229" t="s">
        <v>943</v>
      </c>
      <c r="B84" s="234">
        <f>+'CTA Pivot Table'!D$263</f>
        <v>0</v>
      </c>
      <c r="C84" s="234">
        <f>+'CTA Pivot Table'!D$265</f>
        <v>0</v>
      </c>
      <c r="D84" s="234">
        <f>+'CTA Pivot Table'!D$267</f>
        <v>0</v>
      </c>
      <c r="E84" s="235">
        <f>+'CTA Pivot Table'!D$269</f>
        <v>0</v>
      </c>
      <c r="F84" s="235">
        <f>+'CTA Pivot Table'!D$271</f>
        <v>0</v>
      </c>
      <c r="G84" s="234">
        <f>+'CTA Pivot Table'!D$273</f>
        <v>0</v>
      </c>
      <c r="H84" s="234">
        <f>+'CTA Pivot Table'!D$275</f>
        <v>0</v>
      </c>
      <c r="I84" s="235">
        <f>+'CTA Pivot Table'!D$277</f>
        <v>0</v>
      </c>
      <c r="J84" s="235">
        <f>+'CTA Pivot Table'!D$279</f>
        <v>0</v>
      </c>
      <c r="K84" s="234">
        <f>+'CTA Pivot Table'!D$281</f>
        <v>0</v>
      </c>
      <c r="L84" s="234">
        <f>+'CTA Pivot Table'!D$283</f>
        <v>0</v>
      </c>
      <c r="M84" s="236">
        <f>+'CTA Pivot Table'!D$285</f>
        <v>0</v>
      </c>
      <c r="N84" s="235">
        <f>+'CTA Pivot Table'!D$287</f>
        <v>0</v>
      </c>
      <c r="O84" s="136"/>
    </row>
    <row r="85" spans="1:16" ht="15.75">
      <c r="A85" s="229" t="s">
        <v>944</v>
      </c>
      <c r="B85" s="234">
        <f>+'CTA Pivot Table'!D$295</f>
        <v>123</v>
      </c>
      <c r="C85" s="234">
        <f>+'CTA Pivot Table'!D$297</f>
        <v>0</v>
      </c>
      <c r="D85" s="234">
        <f>+'CTA Pivot Table'!D$299</f>
        <v>0</v>
      </c>
      <c r="E85" s="235">
        <f>+'CTA Pivot Table'!D$301</f>
        <v>123</v>
      </c>
      <c r="F85" s="235">
        <f>+'CTA Pivot Table'!D$303</f>
        <v>133.26358881055265</v>
      </c>
      <c r="G85" s="234">
        <f>+'CTA Pivot Table'!D$305</f>
        <v>75.977272727272734</v>
      </c>
      <c r="H85" s="234">
        <f>+'CTA Pivot Table'!D$307</f>
        <v>128</v>
      </c>
      <c r="I85" s="235">
        <f>+'CTA Pivot Table'!D$309</f>
        <v>132.69495722647457</v>
      </c>
      <c r="J85" s="235">
        <f>+'CTA Pivot Table'!D$311</f>
        <v>92.073170731707322</v>
      </c>
      <c r="K85" s="234">
        <f>+'CTA Pivot Table'!D$313</f>
        <v>71.450834879406301</v>
      </c>
      <c r="L85" s="234">
        <f>+'CTA Pivot Table'!D$315</f>
        <v>0</v>
      </c>
      <c r="M85" s="236">
        <f>+'CTA Pivot Table'!D$317</f>
        <v>87.779837775202779</v>
      </c>
      <c r="N85" s="235">
        <f>+'CTA Pivot Table'!D$319</f>
        <v>0</v>
      </c>
      <c r="O85" s="136"/>
      <c r="P85" s="237"/>
    </row>
    <row r="86" spans="1:16">
      <c r="A86" s="229" t="s">
        <v>945</v>
      </c>
      <c r="B86" s="234">
        <f>+'CTA Pivot Table'!D$327</f>
        <v>0</v>
      </c>
      <c r="C86" s="234">
        <f>+'CTA Pivot Table'!D$329</f>
        <v>0</v>
      </c>
      <c r="D86" s="234">
        <f>+'CTA Pivot Table'!D$331</f>
        <v>0</v>
      </c>
      <c r="E86" s="235">
        <f>+'CTA Pivot Table'!D$333</f>
        <v>0</v>
      </c>
      <c r="F86" s="235">
        <f>+'CTA Pivot Table'!D$335</f>
        <v>0</v>
      </c>
      <c r="G86" s="234">
        <f>+'CTA Pivot Table'!D$337</f>
        <v>0</v>
      </c>
      <c r="H86" s="234">
        <f>+'CTA Pivot Table'!D$339</f>
        <v>0</v>
      </c>
      <c r="I86" s="235">
        <f>+'CTA Pivot Table'!D$341</f>
        <v>0</v>
      </c>
      <c r="J86" s="235">
        <f>+'CTA Pivot Table'!D$343</f>
        <v>0</v>
      </c>
      <c r="K86" s="234">
        <f>+'CTA Pivot Table'!D$345</f>
        <v>0</v>
      </c>
      <c r="L86" s="234">
        <f>+'CTA Pivot Table'!D$347</f>
        <v>0</v>
      </c>
      <c r="M86" s="236">
        <f>+'CTA Pivot Table'!D$349</f>
        <v>0</v>
      </c>
      <c r="N86" s="235">
        <f>+'CTA Pivot Table'!D$351</f>
        <v>0</v>
      </c>
      <c r="O86" s="136"/>
    </row>
    <row r="87" spans="1:16">
      <c r="A87" s="229" t="s">
        <v>946</v>
      </c>
      <c r="B87" s="234">
        <f>+'CTA Pivot Table'!D$359</f>
        <v>0</v>
      </c>
      <c r="C87" s="234">
        <f>+'CTA Pivot Table'!D$361</f>
        <v>0</v>
      </c>
      <c r="D87" s="234">
        <f>+'CTA Pivot Table'!D$363</f>
        <v>0</v>
      </c>
      <c r="E87" s="235">
        <f>+'CTA Pivot Table'!D$365</f>
        <v>0</v>
      </c>
      <c r="F87" s="235">
        <f>+'CTA Pivot Table'!D$367</f>
        <v>0</v>
      </c>
      <c r="G87" s="234">
        <f>+'CTA Pivot Table'!D$369</f>
        <v>0</v>
      </c>
      <c r="H87" s="234">
        <f>+'CTA Pivot Table'!D$371</f>
        <v>0</v>
      </c>
      <c r="I87" s="235">
        <f>+'CTA Pivot Table'!D$373</f>
        <v>0</v>
      </c>
      <c r="J87" s="235">
        <f>+'CTA Pivot Table'!D$375</f>
        <v>0</v>
      </c>
      <c r="K87" s="234">
        <f>+'CTA Pivot Table'!D$377</f>
        <v>0</v>
      </c>
      <c r="L87" s="234">
        <f>+'CTA Pivot Table'!D$379</f>
        <v>0</v>
      </c>
      <c r="M87" s="236">
        <f>+'CTA Pivot Table'!D$381</f>
        <v>0</v>
      </c>
      <c r="N87" s="235">
        <f>+'CTA Pivot Table'!D$383</f>
        <v>0</v>
      </c>
      <c r="O87" s="136"/>
    </row>
    <row r="88" spans="1:16">
      <c r="A88" s="229"/>
      <c r="B88" s="234"/>
      <c r="C88" s="234"/>
      <c r="D88" s="234"/>
      <c r="E88" s="235"/>
      <c r="F88" s="235"/>
      <c r="G88" s="234"/>
      <c r="H88" s="234"/>
      <c r="I88" s="235"/>
      <c r="J88" s="235"/>
      <c r="K88" s="234"/>
      <c r="L88" s="234"/>
      <c r="M88" s="236"/>
      <c r="N88" s="235"/>
      <c r="O88" s="136"/>
    </row>
    <row r="89" spans="1:16">
      <c r="A89" s="229" t="s">
        <v>947</v>
      </c>
      <c r="B89" s="234">
        <f>+'CTA Pivot Table'!D$391</f>
        <v>0</v>
      </c>
      <c r="C89" s="234">
        <f>+'CTA Pivot Table'!D$393</f>
        <v>0</v>
      </c>
      <c r="D89" s="234">
        <f>+'CTA Pivot Table'!D$395</f>
        <v>0</v>
      </c>
      <c r="E89" s="235">
        <f>+'CTA Pivot Table'!D$397</f>
        <v>0</v>
      </c>
      <c r="F89" s="235">
        <f>+'CTA Pivot Table'!D$399</f>
        <v>0</v>
      </c>
      <c r="G89" s="234">
        <f>+'CTA Pivot Table'!D$401</f>
        <v>0</v>
      </c>
      <c r="H89" s="234">
        <f>+'CTA Pivot Table'!D$403</f>
        <v>0</v>
      </c>
      <c r="I89" s="235">
        <f>+'CTA Pivot Table'!D$405</f>
        <v>0</v>
      </c>
      <c r="J89" s="235">
        <f>+'CTA Pivot Table'!D$407</f>
        <v>0</v>
      </c>
      <c r="K89" s="234">
        <f>+'CTA Pivot Table'!D$409</f>
        <v>0</v>
      </c>
      <c r="L89" s="234">
        <f>+'CTA Pivot Table'!D$411</f>
        <v>0</v>
      </c>
      <c r="M89" s="236">
        <f>+'CTA Pivot Table'!D$413</f>
        <v>0</v>
      </c>
      <c r="N89" s="235">
        <f>+'CTA Pivot Table'!D$415</f>
        <v>0</v>
      </c>
      <c r="O89" s="136"/>
    </row>
    <row r="90" spans="1:16">
      <c r="A90" s="229" t="s">
        <v>948</v>
      </c>
      <c r="B90" s="234">
        <f>+'CTA Pivot Table'!D$423</f>
        <v>114.26591402518456</v>
      </c>
      <c r="C90" s="234">
        <f>+'CTA Pivot Table'!D$425</f>
        <v>104.52716763005779</v>
      </c>
      <c r="D90" s="234">
        <f>+'CTA Pivot Table'!D$427</f>
        <v>0</v>
      </c>
      <c r="E90" s="235">
        <f>+'CTA Pivot Table'!D$429</f>
        <v>113.58546042003231</v>
      </c>
      <c r="F90" s="235">
        <f>+'CTA Pivot Table'!D$431</f>
        <v>129.18005797101449</v>
      </c>
      <c r="G90" s="234">
        <f>+'CTA Pivot Table'!D$433</f>
        <v>123.64651162790697</v>
      </c>
      <c r="H90" s="234">
        <f>+'CTA Pivot Table'!D$435</f>
        <v>0</v>
      </c>
      <c r="I90" s="235">
        <f>+'CTA Pivot Table'!D$437</f>
        <v>128.85544338335606</v>
      </c>
      <c r="J90" s="235">
        <f>+'CTA Pivot Table'!D$439</f>
        <v>83.343053499682796</v>
      </c>
      <c r="K90" s="234">
        <f>+'CTA Pivot Table'!D$441</f>
        <v>69.960571428571427</v>
      </c>
      <c r="L90" s="234">
        <f>+'CTA Pivot Table'!D$443</f>
        <v>0</v>
      </c>
      <c r="M90" s="236">
        <f>+'CTA Pivot Table'!D$445</f>
        <v>78.996230725299824</v>
      </c>
      <c r="N90" s="235">
        <f>+'CTA Pivot Table'!D$447</f>
        <v>62.851724137931036</v>
      </c>
      <c r="O90" s="136"/>
    </row>
    <row r="91" spans="1:16">
      <c r="A91" s="229" t="s">
        <v>949</v>
      </c>
      <c r="B91" s="234">
        <f>+'CTA Pivot Table'!D$455</f>
        <v>107.857142857143</v>
      </c>
      <c r="C91" s="234">
        <f>+'CTA Pivot Table'!D$457</f>
        <v>0</v>
      </c>
      <c r="D91" s="234">
        <f>+'CTA Pivot Table'!D$459</f>
        <v>0</v>
      </c>
      <c r="E91" s="235">
        <f>+'CTA Pivot Table'!D$461</f>
        <v>107.857142857143</v>
      </c>
      <c r="F91" s="235">
        <f>+'CTA Pivot Table'!D$463</f>
        <v>113.306190125276</v>
      </c>
      <c r="G91" s="234">
        <f>+'CTA Pivot Table'!D$465</f>
        <v>115.33333333333299</v>
      </c>
      <c r="H91" s="234">
        <f>+'CTA Pivot Table'!D$467</f>
        <v>0</v>
      </c>
      <c r="I91" s="235">
        <f>+'CTA Pivot Table'!D$469</f>
        <v>113.31066176470554</v>
      </c>
      <c r="J91" s="235">
        <f>+'CTA Pivot Table'!D$471</f>
        <v>76.445054945054906</v>
      </c>
      <c r="K91" s="234">
        <f>+'CTA Pivot Table'!D$473</f>
        <v>63.5</v>
      </c>
      <c r="L91" s="234">
        <f>+'CTA Pivot Table'!D$475</f>
        <v>0</v>
      </c>
      <c r="M91" s="236">
        <f>+'CTA Pivot Table'!D$477</f>
        <v>76.304347826086911</v>
      </c>
      <c r="N91" s="235">
        <f>+'CTA Pivot Table'!D$479</f>
        <v>87.6666666666667</v>
      </c>
      <c r="O91" s="136"/>
    </row>
    <row r="92" spans="1:16">
      <c r="A92" s="238" t="s">
        <v>950</v>
      </c>
      <c r="B92" s="239">
        <f>+'CTA Pivot Table'!D$487</f>
        <v>0</v>
      </c>
      <c r="C92" s="239">
        <f>+'CTA Pivot Table'!D$489</f>
        <v>0</v>
      </c>
      <c r="D92" s="239">
        <f>+'CTA Pivot Table'!D$491</f>
        <v>0</v>
      </c>
      <c r="E92" s="240">
        <f>+'CTA Pivot Table'!D$493</f>
        <v>0</v>
      </c>
      <c r="F92" s="240">
        <f>+'CTA Pivot Table'!D$495</f>
        <v>0</v>
      </c>
      <c r="G92" s="239">
        <f>+'CTA Pivot Table'!D$497</f>
        <v>0</v>
      </c>
      <c r="H92" s="239">
        <f>+'CTA Pivot Table'!D$499</f>
        <v>0</v>
      </c>
      <c r="I92" s="240">
        <f>+'CTA Pivot Table'!D$501</f>
        <v>0</v>
      </c>
      <c r="J92" s="240">
        <f>+'CTA Pivot Table'!D$503</f>
        <v>0</v>
      </c>
      <c r="K92" s="239">
        <f>+'CTA Pivot Table'!D$505</f>
        <v>0</v>
      </c>
      <c r="L92" s="239">
        <f>+'CTA Pivot Table'!D$507</f>
        <v>0</v>
      </c>
      <c r="M92" s="241">
        <f>+'CTA Pivot Table'!D$509</f>
        <v>0</v>
      </c>
      <c r="N92" s="240">
        <f>+'CTA Pivot Table'!D$511</f>
        <v>0</v>
      </c>
      <c r="O92" s="136"/>
    </row>
    <row r="93" spans="1:16">
      <c r="A93" s="242" t="s">
        <v>964</v>
      </c>
      <c r="B93" s="243"/>
      <c r="C93" s="243"/>
      <c r="D93" s="243"/>
      <c r="E93" s="243"/>
      <c r="F93" s="243"/>
      <c r="G93" s="243"/>
      <c r="H93" s="243"/>
      <c r="I93" s="243"/>
      <c r="J93" s="243"/>
      <c r="K93" s="243"/>
      <c r="L93" s="243"/>
      <c r="M93" s="243"/>
      <c r="N93" s="243"/>
    </row>
    <row r="94" spans="1:16">
      <c r="A94" s="243"/>
      <c r="B94" s="243"/>
      <c r="C94" s="243"/>
      <c r="D94" s="243"/>
      <c r="E94" s="243"/>
      <c r="F94" s="243"/>
      <c r="G94" s="243"/>
      <c r="H94" s="243"/>
      <c r="I94" s="243"/>
      <c r="J94" s="243"/>
      <c r="K94" s="243"/>
      <c r="L94" s="243"/>
      <c r="M94" s="243"/>
      <c r="N94" s="244" t="s">
        <v>1303</v>
      </c>
    </row>
    <row r="95" spans="1:16" ht="18">
      <c r="A95" s="205" t="s">
        <v>954</v>
      </c>
      <c r="B95" s="206"/>
      <c r="C95" s="206"/>
      <c r="D95" s="206"/>
      <c r="E95" s="207"/>
      <c r="F95" s="207"/>
      <c r="G95" s="207"/>
      <c r="H95" s="207"/>
      <c r="I95" s="207"/>
      <c r="J95" s="206"/>
      <c r="K95" s="206"/>
      <c r="L95" s="206"/>
      <c r="M95" s="207"/>
      <c r="N95" s="206"/>
    </row>
    <row r="96" spans="1:16" ht="18">
      <c r="A96" s="205"/>
      <c r="B96" s="206"/>
      <c r="C96" s="206"/>
      <c r="D96" s="206"/>
      <c r="E96" s="207"/>
      <c r="F96" s="207"/>
      <c r="G96" s="207"/>
      <c r="H96" s="207"/>
      <c r="I96" s="207"/>
      <c r="J96" s="206"/>
      <c r="K96" s="206"/>
      <c r="L96" s="206"/>
      <c r="M96" s="207"/>
      <c r="N96" s="206"/>
    </row>
    <row r="97" spans="1:15" ht="15.75">
      <c r="A97" s="208" t="s">
        <v>924</v>
      </c>
      <c r="B97" s="206"/>
      <c r="C97" s="206"/>
      <c r="D97" s="206"/>
      <c r="E97" s="207"/>
      <c r="F97" s="207"/>
      <c r="G97" s="207"/>
      <c r="H97" s="207"/>
      <c r="I97" s="207"/>
      <c r="J97" s="206"/>
      <c r="K97" s="206"/>
      <c r="L97" s="206"/>
      <c r="M97" s="207"/>
      <c r="N97" s="206"/>
    </row>
    <row r="98" spans="1:15" ht="15.75">
      <c r="A98" s="208" t="s">
        <v>1287</v>
      </c>
      <c r="B98" s="206"/>
      <c r="C98" s="206"/>
      <c r="D98" s="206"/>
      <c r="E98" s="207"/>
      <c r="F98" s="207"/>
      <c r="G98" s="207"/>
      <c r="H98" s="207"/>
      <c r="I98" s="207"/>
      <c r="J98" s="206"/>
      <c r="K98" s="206"/>
      <c r="L98" s="206"/>
      <c r="M98" s="207"/>
      <c r="N98" s="206"/>
    </row>
    <row r="99" spans="1:15" ht="15.75" customHeight="1">
      <c r="A99" s="209"/>
      <c r="B99" s="209"/>
      <c r="C99" s="209"/>
      <c r="D99" s="209"/>
      <c r="E99" s="209"/>
      <c r="F99" s="210"/>
      <c r="G99" s="211"/>
      <c r="H99" s="211"/>
      <c r="I99" s="212"/>
      <c r="J99" s="212"/>
      <c r="K99" s="212"/>
      <c r="L99" s="212"/>
      <c r="M99" s="212"/>
      <c r="N99" s="212"/>
      <c r="O99" s="213"/>
    </row>
    <row r="100" spans="1:15" ht="15.75" customHeight="1">
      <c r="A100" s="84"/>
      <c r="B100" s="214" t="s">
        <v>925</v>
      </c>
      <c r="C100" s="215"/>
      <c r="D100" s="215"/>
      <c r="E100" s="215"/>
      <c r="F100" s="215"/>
      <c r="G100" s="215"/>
      <c r="H100" s="215"/>
      <c r="I100" s="216"/>
      <c r="J100" s="217" t="s">
        <v>10</v>
      </c>
      <c r="K100" s="218"/>
      <c r="L100" s="218"/>
      <c r="M100" s="219"/>
      <c r="N100" s="653" t="s">
        <v>926</v>
      </c>
      <c r="O100"/>
    </row>
    <row r="101" spans="1:15" ht="40.5" customHeight="1">
      <c r="A101" s="220"/>
      <c r="B101" s="215" t="s">
        <v>927</v>
      </c>
      <c r="C101" s="215"/>
      <c r="D101" s="215"/>
      <c r="E101" s="221"/>
      <c r="F101" s="222" t="s">
        <v>928</v>
      </c>
      <c r="G101" s="215"/>
      <c r="H101" s="215"/>
      <c r="I101" s="216"/>
      <c r="J101" s="223" t="s">
        <v>929</v>
      </c>
      <c r="K101" s="215"/>
      <c r="L101" s="215"/>
      <c r="M101" s="216"/>
      <c r="N101" s="654"/>
      <c r="O101"/>
    </row>
    <row r="102" spans="1:15" ht="27" customHeight="1">
      <c r="A102" s="209"/>
      <c r="B102" s="224" t="s">
        <v>930</v>
      </c>
      <c r="C102" s="224" t="s">
        <v>931</v>
      </c>
      <c r="D102" s="224" t="s">
        <v>932</v>
      </c>
      <c r="E102" s="225" t="s">
        <v>933</v>
      </c>
      <c r="F102" s="225" t="s">
        <v>930</v>
      </c>
      <c r="G102" s="224" t="s">
        <v>931</v>
      </c>
      <c r="H102" s="224" t="s">
        <v>932</v>
      </c>
      <c r="I102" s="225" t="s">
        <v>933</v>
      </c>
      <c r="J102" s="226" t="s">
        <v>930</v>
      </c>
      <c r="K102" s="227" t="s">
        <v>931</v>
      </c>
      <c r="L102" s="228" t="s">
        <v>932</v>
      </c>
      <c r="M102" s="226" t="s">
        <v>933</v>
      </c>
      <c r="N102" s="655"/>
      <c r="O102"/>
    </row>
    <row r="103" spans="1:15" ht="15.75" hidden="1" customHeight="1">
      <c r="A103" s="229" t="s">
        <v>934</v>
      </c>
      <c r="B103" s="246">
        <f>+'CTA Pivot Table'!E$230</f>
        <v>0</v>
      </c>
      <c r="C103" s="246">
        <f>+'CTA Pivot Table'!E$231</f>
        <v>0</v>
      </c>
      <c r="D103" s="246">
        <f>+'CTA Pivot Table'!E$232</f>
        <v>0</v>
      </c>
      <c r="E103" s="247">
        <f>+'CTA Pivot Table'!E$233</f>
        <v>0</v>
      </c>
      <c r="F103" s="247"/>
      <c r="G103" s="247"/>
      <c r="H103" s="247"/>
      <c r="I103" s="247"/>
      <c r="J103" s="247">
        <f>+'CTA Pivot Table'!E$234</f>
        <v>0</v>
      </c>
      <c r="K103" s="246">
        <f>+'CTA Pivot Table'!E$235</f>
        <v>0</v>
      </c>
      <c r="L103" s="246">
        <f>+'CTA Pivot Table'!E$236</f>
        <v>0</v>
      </c>
      <c r="M103" s="248">
        <f>+'CTA Pivot Table'!E$237</f>
        <v>0</v>
      </c>
      <c r="N103" s="247">
        <f>+'CTA Pivot Table'!E$238</f>
        <v>0</v>
      </c>
      <c r="O103" s="136"/>
    </row>
    <row r="104" spans="1:15" ht="15.75" hidden="1" customHeight="1">
      <c r="A104" s="229"/>
      <c r="E104" s="69"/>
      <c r="I104" s="69"/>
      <c r="J104" s="69"/>
      <c r="M104" s="137"/>
      <c r="N104" s="69"/>
      <c r="O104" s="136"/>
    </row>
    <row r="105" spans="1:15">
      <c r="A105" s="229" t="s">
        <v>935</v>
      </c>
      <c r="B105" s="234">
        <f>+'CTA Pivot Table'!E$7</f>
        <v>0</v>
      </c>
      <c r="C105" s="234">
        <f>+'CTA Pivot Table'!E$9</f>
        <v>0</v>
      </c>
      <c r="D105" s="234">
        <f>+'CTA Pivot Table'!E$11</f>
        <v>0</v>
      </c>
      <c r="E105" s="235">
        <f>+'CTA Pivot Table'!E$13</f>
        <v>0</v>
      </c>
      <c r="F105" s="235">
        <f>+'CTA Pivot Table'!E$15</f>
        <v>0</v>
      </c>
      <c r="G105" s="234">
        <f>+'CTA Pivot Table'!E$17</f>
        <v>0</v>
      </c>
      <c r="H105" s="234">
        <f>+'CTA Pivot Table'!E$19</f>
        <v>0</v>
      </c>
      <c r="I105" s="235">
        <f>+'CTA Pivot Table'!E$21</f>
        <v>0</v>
      </c>
      <c r="J105" s="235">
        <f>+'CTA Pivot Table'!E$23</f>
        <v>0</v>
      </c>
      <c r="K105" s="234">
        <f>+'CTA Pivot Table'!E$25</f>
        <v>0</v>
      </c>
      <c r="L105" s="234">
        <f>+'CTA Pivot Table'!E$27</f>
        <v>0</v>
      </c>
      <c r="M105" s="236">
        <f>+'CTA Pivot Table'!E$29</f>
        <v>0</v>
      </c>
      <c r="N105" s="235">
        <f>+'CTA Pivot Table'!E$31</f>
        <v>0</v>
      </c>
      <c r="O105" s="136"/>
    </row>
    <row r="106" spans="1:15">
      <c r="A106" s="229" t="s">
        <v>936</v>
      </c>
      <c r="B106" s="234">
        <f>+'CTA Pivot Table'!E$39</f>
        <v>132.01118963486459</v>
      </c>
      <c r="C106" s="234">
        <f>+'CTA Pivot Table'!E$41</f>
        <v>130.19230769230771</v>
      </c>
      <c r="D106" s="234">
        <f>+'CTA Pivot Table'!E$43</f>
        <v>0</v>
      </c>
      <c r="E106" s="235">
        <f>+'CTA Pivot Table'!E$45</f>
        <v>131.95714285714288</v>
      </c>
      <c r="F106" s="235">
        <f>+'CTA Pivot Table'!E$47</f>
        <v>137.38781235623725</v>
      </c>
      <c r="G106" s="234">
        <f>+'CTA Pivot Table'!E$49</f>
        <v>147.21428571428569</v>
      </c>
      <c r="H106" s="234">
        <f>+'CTA Pivot Table'!E$51</f>
        <v>0</v>
      </c>
      <c r="I106" s="235">
        <f>+'CTA Pivot Table'!E$53</f>
        <v>138.08541695341168</v>
      </c>
      <c r="J106" s="235">
        <f>+'CTA Pivot Table'!E$55</f>
        <v>86.962790697674393</v>
      </c>
      <c r="K106" s="234">
        <f>+'CTA Pivot Table'!E$57</f>
        <v>67.907821229050285</v>
      </c>
      <c r="L106" s="234">
        <f>+'CTA Pivot Table'!ER$59</f>
        <v>0</v>
      </c>
      <c r="M106" s="236">
        <f>+'CTA Pivot Table'!E$61</f>
        <v>82.823422330097074</v>
      </c>
      <c r="N106" s="235">
        <f>+'CTA Pivot Table'!E$63</f>
        <v>103.63636363636358</v>
      </c>
      <c r="O106" s="136"/>
    </row>
    <row r="107" spans="1:15">
      <c r="A107" s="229" t="s">
        <v>937</v>
      </c>
      <c r="B107" s="234">
        <f>+'CTA Pivot Table'!E$71</f>
        <v>0</v>
      </c>
      <c r="C107" s="234">
        <f>+'CTA Pivot Table'!E$73</f>
        <v>0</v>
      </c>
      <c r="D107" s="234">
        <f>+'CTA Pivot Table'!E$75</f>
        <v>0</v>
      </c>
      <c r="E107" s="235">
        <f>+'CTA Pivot Table'!E$77</f>
        <v>0</v>
      </c>
      <c r="F107" s="235">
        <f>+'CTA Pivot Table'!E$79</f>
        <v>0</v>
      </c>
      <c r="G107" s="234">
        <f>+'CTA Pivot Table'!E$81</f>
        <v>0</v>
      </c>
      <c r="H107" s="234">
        <f>+'CTA Pivot Table'!E$83</f>
        <v>0</v>
      </c>
      <c r="I107" s="235">
        <f>+'CTA Pivot Table'!E$85</f>
        <v>0</v>
      </c>
      <c r="J107" s="235">
        <f>+'CTA Pivot Table'!E$87</f>
        <v>0</v>
      </c>
      <c r="K107" s="234">
        <f>+'CTA Pivot Table'!E$89</f>
        <v>0</v>
      </c>
      <c r="L107" s="234">
        <f>+'CTA Pivot Table'!E$91</f>
        <v>0</v>
      </c>
      <c r="M107" s="236">
        <f>+'CTA Pivot Table'!E$93</f>
        <v>0</v>
      </c>
      <c r="N107" s="235">
        <f>+'CTA Pivot Table'!E$95</f>
        <v>0</v>
      </c>
      <c r="O107" s="136"/>
    </row>
    <row r="108" spans="1:15">
      <c r="A108" s="229" t="s">
        <v>938</v>
      </c>
      <c r="B108" s="234">
        <f>+'CTA Pivot Table'!E$103</f>
        <v>0</v>
      </c>
      <c r="C108" s="234">
        <f>+'CTA Pivot Table'!E$105</f>
        <v>0</v>
      </c>
      <c r="D108" s="234">
        <f>+'CTA Pivot Table'!E$107</f>
        <v>0</v>
      </c>
      <c r="E108" s="235">
        <f>+'CTA Pivot Table'!E$109</f>
        <v>0</v>
      </c>
      <c r="F108" s="235">
        <f>+'CTA Pivot Table'!E$111</f>
        <v>0</v>
      </c>
      <c r="G108" s="234">
        <f>+'CTA Pivot Table'!E$113</f>
        <v>0</v>
      </c>
      <c r="H108" s="234">
        <f>+'CTA Pivot Table'!E$115</f>
        <v>0</v>
      </c>
      <c r="I108" s="235">
        <f>+'CTA Pivot Table'!E$117</f>
        <v>0</v>
      </c>
      <c r="J108" s="235">
        <f>+'CTA Pivot Table'!E$119</f>
        <v>0</v>
      </c>
      <c r="K108" s="234">
        <f>+'CTA Pivot Table'!E$121</f>
        <v>0</v>
      </c>
      <c r="L108" s="234">
        <f>+'CTA Pivot Table'!E$123</f>
        <v>0</v>
      </c>
      <c r="M108" s="236">
        <f>+'CTA Pivot Table'!E$125</f>
        <v>0</v>
      </c>
      <c r="N108" s="235">
        <f>+'CTA Pivot Table'!E$127</f>
        <v>0</v>
      </c>
      <c r="O108" s="136"/>
    </row>
    <row r="109" spans="1:15">
      <c r="A109" s="229"/>
      <c r="B109" s="234"/>
      <c r="C109" s="234"/>
      <c r="D109" s="234"/>
      <c r="E109" s="235"/>
      <c r="F109" s="235"/>
      <c r="G109" s="234"/>
      <c r="H109" s="234"/>
      <c r="I109" s="235"/>
      <c r="J109" s="235"/>
      <c r="K109" s="234"/>
      <c r="L109" s="234"/>
      <c r="M109" s="236"/>
      <c r="N109" s="235"/>
      <c r="O109" s="136"/>
    </row>
    <row r="110" spans="1:15">
      <c r="A110" s="229" t="s">
        <v>939</v>
      </c>
      <c r="B110" s="234">
        <f>+'CTA Pivot Table'!E$135</f>
        <v>136.15981549815498</v>
      </c>
      <c r="C110" s="234">
        <f>+'CTA Pivot Table'!E$137</f>
        <v>143.12071428571431</v>
      </c>
      <c r="D110" s="234">
        <f>+'CTA Pivot Table'!E$139</f>
        <v>0</v>
      </c>
      <c r="E110" s="235">
        <f>+'CTA Pivot Table'!E$141</f>
        <v>137.09386581469647</v>
      </c>
      <c r="F110" s="235">
        <f>+'CTA Pivot Table'!E$143</f>
        <v>140.2561359985722</v>
      </c>
      <c r="G110" s="234">
        <f>+'CTA Pivot Table'!E$145</f>
        <v>142.64849462365589</v>
      </c>
      <c r="H110" s="234">
        <f>+'CTA Pivot Table'!E$147</f>
        <v>0</v>
      </c>
      <c r="I110" s="235">
        <f>+'CTA Pivot Table'!E$149</f>
        <v>140.47281123194287</v>
      </c>
      <c r="J110" s="235">
        <f>+'CTA Pivot Table'!E$151</f>
        <v>102.21317286245353</v>
      </c>
      <c r="K110" s="234">
        <f>+'CTA Pivot Table'!E$153</f>
        <v>90.561827565270178</v>
      </c>
      <c r="L110" s="234">
        <f>+'CTA Pivot Table'!E$155</f>
        <v>0</v>
      </c>
      <c r="M110" s="236">
        <f>+'CTA Pivot Table'!E$157</f>
        <v>99.482311085811858</v>
      </c>
      <c r="N110" s="235">
        <f>+'CTA Pivot Table'!E$159</f>
        <v>140.80000000000001</v>
      </c>
      <c r="O110" s="136"/>
    </row>
    <row r="111" spans="1:15">
      <c r="A111" s="229" t="s">
        <v>940</v>
      </c>
      <c r="B111" s="234">
        <f>+'CTA Pivot Table'!E$167</f>
        <v>121.21400639886242</v>
      </c>
      <c r="C111" s="234">
        <f>+'CTA Pivot Table'!E$169</f>
        <v>122.26666666666667</v>
      </c>
      <c r="D111" s="234">
        <f>+'CTA Pivot Table'!E$171</f>
        <v>0</v>
      </c>
      <c r="E111" s="235">
        <f>+'CTA Pivot Table'!E$173</f>
        <v>121.2359902540898</v>
      </c>
      <c r="F111" s="235">
        <f>+'CTA Pivot Table'!E$175</f>
        <v>132.37391304347827</v>
      </c>
      <c r="G111" s="234">
        <f>+'CTA Pivot Table'!E$177</f>
        <v>135.20231213872833</v>
      </c>
      <c r="H111" s="234">
        <f>+'CTA Pivot Table'!E$179</f>
        <v>0</v>
      </c>
      <c r="I111" s="235">
        <f>+'CTA Pivot Table'!E$181</f>
        <v>132.53444881889763</v>
      </c>
      <c r="J111" s="235">
        <f>+'CTA Pivot Table'!E$183</f>
        <v>80.857983811626198</v>
      </c>
      <c r="K111" s="234">
        <f>+'CTA Pivot Table'!E$185</f>
        <v>71.071495766698021</v>
      </c>
      <c r="L111" s="234">
        <f>+'CTA Pivot Table'!E$187</f>
        <v>0</v>
      </c>
      <c r="M111" s="236">
        <f>+'CTA Pivot Table'!E$189</f>
        <v>78.10658555937583</v>
      </c>
      <c r="N111" s="235">
        <f>+'CTA Pivot Table'!E$191</f>
        <v>75.919220055710312</v>
      </c>
      <c r="O111" s="136"/>
    </row>
    <row r="112" spans="1:15">
      <c r="A112" s="229" t="s">
        <v>941</v>
      </c>
      <c r="B112" s="234">
        <f>+'CTA Pivot Table'!E$199</f>
        <v>0</v>
      </c>
      <c r="C112" s="234">
        <f>+'CTA Pivot Table'!E$201</f>
        <v>0</v>
      </c>
      <c r="D112" s="234">
        <f>+'CTA Pivot Table'!E$203</f>
        <v>0</v>
      </c>
      <c r="E112" s="235">
        <f>+'CTA Pivot Table'!E$205</f>
        <v>0</v>
      </c>
      <c r="F112" s="235">
        <f>+'CTA Pivot Table'!E$207</f>
        <v>0</v>
      </c>
      <c r="G112" s="234">
        <f>+'CTA Pivot Table'!E$209</f>
        <v>0</v>
      </c>
      <c r="H112" s="234">
        <f>+'CTA Pivot Table'!E$211</f>
        <v>0</v>
      </c>
      <c r="I112" s="235">
        <f>+'CTA Pivot Table'!E$213</f>
        <v>0</v>
      </c>
      <c r="J112" s="235">
        <f>+'CTA Pivot Table'!E$215</f>
        <v>0</v>
      </c>
      <c r="K112" s="234">
        <f>+'CTA Pivot Table'!E$217</f>
        <v>0</v>
      </c>
      <c r="L112" s="234">
        <f>+'CTA Pivot Table'!E$219</f>
        <v>0</v>
      </c>
      <c r="M112" s="236">
        <f>+'CTA Pivot Table'!E$221</f>
        <v>0</v>
      </c>
      <c r="N112" s="235">
        <f>+'CTA Pivot Table'!E$223</f>
        <v>0</v>
      </c>
      <c r="O112" s="136"/>
    </row>
    <row r="113" spans="1:16">
      <c r="A113" s="229" t="s">
        <v>942</v>
      </c>
      <c r="B113" s="234">
        <f>+'CTA Pivot Table'!E$231</f>
        <v>0</v>
      </c>
      <c r="C113" s="234">
        <f>+'CTA Pivot Table'!E$233</f>
        <v>0</v>
      </c>
      <c r="D113" s="234">
        <f>+'CTA Pivot Table'!E$235</f>
        <v>0</v>
      </c>
      <c r="E113" s="235">
        <f>+'CTA Pivot Table'!E$237</f>
        <v>0</v>
      </c>
      <c r="F113" s="235">
        <f>+'CTA Pivot Table'!E$239</f>
        <v>0</v>
      </c>
      <c r="G113" s="234">
        <f>+'CTA Pivot Table'!E$241</f>
        <v>0</v>
      </c>
      <c r="H113" s="234">
        <f>+'CTA Pivot Table'!E$243</f>
        <v>0</v>
      </c>
      <c r="I113" s="235">
        <f>+'CTA Pivot Table'!E$245</f>
        <v>0</v>
      </c>
      <c r="J113" s="235">
        <f>+'CTA Pivot Table'!E$247</f>
        <v>0</v>
      </c>
      <c r="K113" s="234">
        <f>+'CTA Pivot Table'!E$249</f>
        <v>0</v>
      </c>
      <c r="L113" s="234">
        <f>+'CTA Pivot Table'!E$251</f>
        <v>0</v>
      </c>
      <c r="M113" s="236">
        <f>+'CTA Pivot Table'!E$253</f>
        <v>0</v>
      </c>
      <c r="N113" s="235">
        <f>+'CTA Pivot Table'!E$255</f>
        <v>0</v>
      </c>
      <c r="O113" s="136"/>
    </row>
    <row r="114" spans="1:16">
      <c r="A114" s="229"/>
      <c r="B114" s="234"/>
      <c r="C114" s="234"/>
      <c r="D114" s="234"/>
      <c r="E114" s="235"/>
      <c r="F114" s="235"/>
      <c r="G114" s="234"/>
      <c r="H114" s="234"/>
      <c r="I114" s="235"/>
      <c r="J114" s="235"/>
      <c r="K114" s="234"/>
      <c r="L114" s="234"/>
      <c r="M114" s="236"/>
      <c r="N114" s="235"/>
      <c r="O114" s="136"/>
    </row>
    <row r="115" spans="1:16">
      <c r="A115" s="229" t="s">
        <v>943</v>
      </c>
      <c r="B115" s="234">
        <f>+'CTA Pivot Table'!E$263</f>
        <v>0</v>
      </c>
      <c r="C115" s="234">
        <f>+'CTA Pivot Table'!E$265</f>
        <v>0</v>
      </c>
      <c r="D115" s="234">
        <f>+'CTA Pivot Table'!E$267</f>
        <v>0</v>
      </c>
      <c r="E115" s="235">
        <f>+'CTA Pivot Table'!E$269</f>
        <v>0</v>
      </c>
      <c r="F115" s="235">
        <f>+'CTA Pivot Table'!E$271</f>
        <v>0</v>
      </c>
      <c r="G115" s="234">
        <f>+'CTA Pivot Table'!E$273</f>
        <v>0</v>
      </c>
      <c r="H115" s="234">
        <f>+'CTA Pivot Table'!E$275</f>
        <v>0</v>
      </c>
      <c r="I115" s="235">
        <f>+'CTA Pivot Table'!E$277</f>
        <v>0</v>
      </c>
      <c r="J115" s="235">
        <f>+'CTA Pivot Table'!E$279</f>
        <v>0</v>
      </c>
      <c r="K115" s="234">
        <f>+'CTA Pivot Table'!E$281</f>
        <v>0</v>
      </c>
      <c r="L115" s="234">
        <f>+'CTA Pivot Table'!E$283</f>
        <v>0</v>
      </c>
      <c r="M115" s="236">
        <f>+'CTA Pivot Table'!E$285</f>
        <v>0</v>
      </c>
      <c r="N115" s="235">
        <f>+'CTA Pivot Table'!E$287</f>
        <v>0</v>
      </c>
      <c r="O115" s="136"/>
    </row>
    <row r="116" spans="1:16" ht="15.75">
      <c r="A116" s="229" t="s">
        <v>944</v>
      </c>
      <c r="B116" s="234">
        <f>+'CTA Pivot Table'!E$295</f>
        <v>131</v>
      </c>
      <c r="C116" s="234">
        <f>+'CTA Pivot Table'!E$297</f>
        <v>0</v>
      </c>
      <c r="D116" s="234">
        <f>+'CTA Pivot Table'!E$299</f>
        <v>0</v>
      </c>
      <c r="E116" s="235">
        <f>+'CTA Pivot Table'!E$301</f>
        <v>131</v>
      </c>
      <c r="F116" s="235">
        <f>+'CTA Pivot Table'!E$303</f>
        <v>127.57147380085483</v>
      </c>
      <c r="G116" s="234">
        <f>+'CTA Pivot Table'!E$305</f>
        <v>68.529411764705884</v>
      </c>
      <c r="H116" s="234">
        <f>+'CTA Pivot Table'!E$307</f>
        <v>0</v>
      </c>
      <c r="I116" s="235">
        <f>+'CTA Pivot Table'!E$309</f>
        <v>127.41300915693085</v>
      </c>
      <c r="J116" s="235">
        <f>+'CTA Pivot Table'!E$311</f>
        <v>84.066410256410251</v>
      </c>
      <c r="K116" s="234">
        <f>+'CTA Pivot Table'!E$313</f>
        <v>51.483394833948338</v>
      </c>
      <c r="L116" s="234">
        <f>+'CTA Pivot Table'!E$315</f>
        <v>0</v>
      </c>
      <c r="M116" s="236">
        <f>+'CTA Pivot Table'!E$317</f>
        <v>76.979735152487962</v>
      </c>
      <c r="N116" s="235">
        <f>+'CTA Pivot Table'!E$319</f>
        <v>0</v>
      </c>
      <c r="O116" s="136"/>
      <c r="P116" s="237"/>
    </row>
    <row r="117" spans="1:16">
      <c r="A117" s="229" t="s">
        <v>945</v>
      </c>
      <c r="B117" s="234">
        <f>+'CTA Pivot Table'!E$327</f>
        <v>0</v>
      </c>
      <c r="C117" s="234">
        <f>+'CTA Pivot Table'!E$329</f>
        <v>0</v>
      </c>
      <c r="D117" s="234">
        <f>+'CTA Pivot Table'!E$331</f>
        <v>0</v>
      </c>
      <c r="E117" s="235">
        <f>+'CTA Pivot Table'!E$333</f>
        <v>0</v>
      </c>
      <c r="F117" s="235">
        <f>+'CTA Pivot Table'!E$335</f>
        <v>0</v>
      </c>
      <c r="G117" s="234">
        <f>+'CTA Pivot Table'!E$337</f>
        <v>0</v>
      </c>
      <c r="H117" s="234">
        <f>+'CTA Pivot Table'!E$339</f>
        <v>0</v>
      </c>
      <c r="I117" s="235">
        <f>+'CTA Pivot Table'!E$341</f>
        <v>0</v>
      </c>
      <c r="J117" s="235">
        <f>+'CTA Pivot Table'!E$343</f>
        <v>0</v>
      </c>
      <c r="K117" s="234">
        <f>+'CTA Pivot Table'!E$345</f>
        <v>0</v>
      </c>
      <c r="L117" s="234">
        <f>+'CTA Pivot Table'!E$347</f>
        <v>0</v>
      </c>
      <c r="M117" s="236">
        <f>+'CTA Pivot Table'!E$349</f>
        <v>0</v>
      </c>
      <c r="N117" s="235">
        <f>+'CTA Pivot Table'!E$351</f>
        <v>0</v>
      </c>
      <c r="O117" s="136"/>
    </row>
    <row r="118" spans="1:16">
      <c r="A118" s="229" t="s">
        <v>946</v>
      </c>
      <c r="B118" s="234">
        <f>+'CTA Pivot Table'!E$359</f>
        <v>0</v>
      </c>
      <c r="C118" s="234">
        <f>+'CTA Pivot Table'!E$361</f>
        <v>0</v>
      </c>
      <c r="D118" s="234">
        <f>+'CTA Pivot Table'!E$363</f>
        <v>0</v>
      </c>
      <c r="E118" s="235">
        <f>+'CTA Pivot Table'!E$365</f>
        <v>0</v>
      </c>
      <c r="F118" s="235">
        <f>+'CTA Pivot Table'!E$367</f>
        <v>0</v>
      </c>
      <c r="G118" s="234">
        <f>+'CTA Pivot Table'!E$369</f>
        <v>0</v>
      </c>
      <c r="H118" s="234">
        <f>+'CTA Pivot Table'!E$371</f>
        <v>0</v>
      </c>
      <c r="I118" s="235">
        <f>+'CTA Pivot Table'!E$373</f>
        <v>0</v>
      </c>
      <c r="J118" s="235">
        <f>+'CTA Pivot Table'!E$375</f>
        <v>0</v>
      </c>
      <c r="K118" s="234">
        <f>+'CTA Pivot Table'!E$377</f>
        <v>0</v>
      </c>
      <c r="L118" s="234">
        <f>+'CTA Pivot Table'!E$379</f>
        <v>0</v>
      </c>
      <c r="M118" s="236">
        <f>+'CTA Pivot Table'!E$381</f>
        <v>0</v>
      </c>
      <c r="N118" s="235">
        <f>+'CTA Pivot Table'!E$383</f>
        <v>0</v>
      </c>
      <c r="O118" s="136"/>
    </row>
    <row r="119" spans="1:16">
      <c r="A119" s="229"/>
      <c r="B119" s="234"/>
      <c r="C119" s="234"/>
      <c r="D119" s="234"/>
      <c r="E119" s="235"/>
      <c r="F119" s="235"/>
      <c r="G119" s="234"/>
      <c r="H119" s="234"/>
      <c r="I119" s="235"/>
      <c r="J119" s="235"/>
      <c r="K119" s="234"/>
      <c r="L119" s="234"/>
      <c r="M119" s="236"/>
      <c r="N119" s="235"/>
      <c r="O119" s="136"/>
    </row>
    <row r="120" spans="1:16">
      <c r="A120" s="229" t="s">
        <v>947</v>
      </c>
      <c r="B120" s="234">
        <f>+'CTA Pivot Table'!E$391</f>
        <v>0</v>
      </c>
      <c r="C120" s="234">
        <f>+'CTA Pivot Table'!E$393</f>
        <v>0</v>
      </c>
      <c r="D120" s="234">
        <f>+'CTA Pivot Table'!E$395</f>
        <v>0</v>
      </c>
      <c r="E120" s="235">
        <f>+'CTA Pivot Table'!E$397</f>
        <v>0</v>
      </c>
      <c r="F120" s="235">
        <f>+'CTA Pivot Table'!E$399</f>
        <v>0</v>
      </c>
      <c r="G120" s="234">
        <f>+'CTA Pivot Table'!E$401</f>
        <v>0</v>
      </c>
      <c r="H120" s="234">
        <f>+'CTA Pivot Table'!E$403</f>
        <v>0</v>
      </c>
      <c r="I120" s="235">
        <f>+'CTA Pivot Table'!E$405</f>
        <v>0</v>
      </c>
      <c r="J120" s="235">
        <f>+'CTA Pivot Table'!E$407</f>
        <v>0</v>
      </c>
      <c r="K120" s="234">
        <f>+'CTA Pivot Table'!E$409</f>
        <v>0</v>
      </c>
      <c r="L120" s="234">
        <f>+'CTA Pivot Table'!E$411</f>
        <v>0</v>
      </c>
      <c r="M120" s="236">
        <f>+'CTA Pivot Table'!E$413</f>
        <v>0</v>
      </c>
      <c r="N120" s="235">
        <f>+'CTA Pivot Table'!E$415</f>
        <v>0</v>
      </c>
      <c r="O120" s="136"/>
    </row>
    <row r="121" spans="1:16">
      <c r="A121" s="229" t="s">
        <v>948</v>
      </c>
      <c r="B121" s="234">
        <f>+'CTA Pivot Table'!E$423</f>
        <v>116.77197609001406</v>
      </c>
      <c r="C121" s="234">
        <f>+'CTA Pivot Table'!E$425</f>
        <v>118.03425531914891</v>
      </c>
      <c r="D121" s="234">
        <f>+'CTA Pivot Table'!E$427</f>
        <v>0</v>
      </c>
      <c r="E121" s="235">
        <f>+'CTA Pivot Table'!E$429</f>
        <v>116.86831763559597</v>
      </c>
      <c r="F121" s="235">
        <f>+'CTA Pivot Table'!E$431</f>
        <v>133.90623637156563</v>
      </c>
      <c r="G121" s="234">
        <f>+'CTA Pivot Table'!E$433</f>
        <v>139.61486486486487</v>
      </c>
      <c r="H121" s="234">
        <f>+'CTA Pivot Table'!E$435</f>
        <v>0</v>
      </c>
      <c r="I121" s="235">
        <f>+'CTA Pivot Table'!E$437</f>
        <v>134.46069037931488</v>
      </c>
      <c r="J121" s="235">
        <f>+'CTA Pivot Table'!E$439</f>
        <v>81.490865426600294</v>
      </c>
      <c r="K121" s="234">
        <f>+'CTA Pivot Table'!E$441</f>
        <v>65.778206583427917</v>
      </c>
      <c r="L121" s="234">
        <f>+'CTA Pivot Table'!E$443</f>
        <v>0</v>
      </c>
      <c r="M121" s="236">
        <f>+'CTA Pivot Table'!E$445</f>
        <v>75.50444348343153</v>
      </c>
      <c r="N121" s="235">
        <f>+'CTA Pivot Table'!E$447</f>
        <v>65.500387382401769</v>
      </c>
      <c r="O121" s="136"/>
    </row>
    <row r="122" spans="1:16">
      <c r="A122" s="229" t="s">
        <v>949</v>
      </c>
      <c r="B122" s="234">
        <f>+'CTA Pivot Table'!E$455</f>
        <v>134.89062500000009</v>
      </c>
      <c r="C122" s="234">
        <f>+'CTA Pivot Table'!E$457</f>
        <v>0</v>
      </c>
      <c r="D122" s="234">
        <f>+'CTA Pivot Table'!E$459</f>
        <v>0</v>
      </c>
      <c r="E122" s="235">
        <f>+'CTA Pivot Table'!E$461</f>
        <v>134.89062500000009</v>
      </c>
      <c r="F122" s="235">
        <f>+'CTA Pivot Table'!E$463</f>
        <v>127.6266412940054</v>
      </c>
      <c r="G122" s="234">
        <f>+'CTA Pivot Table'!E$465</f>
        <v>117.02000000000002</v>
      </c>
      <c r="H122" s="234">
        <f>+'CTA Pivot Table'!E$467</f>
        <v>0</v>
      </c>
      <c r="I122" s="235">
        <f>+'CTA Pivot Table'!E$469</f>
        <v>127.52667295004682</v>
      </c>
      <c r="J122" s="235">
        <f>+'CTA Pivot Table'!E$471</f>
        <v>83.35560053981105</v>
      </c>
      <c r="K122" s="234">
        <f>+'CTA Pivot Table'!E$473</f>
        <v>55.03418803418802</v>
      </c>
      <c r="L122" s="234">
        <f>+'CTA Pivot Table'!E$475</f>
        <v>0</v>
      </c>
      <c r="M122" s="236">
        <f>+'CTA Pivot Table'!E$477</f>
        <v>81.283302063789847</v>
      </c>
      <c r="N122" s="235">
        <f>+'CTA Pivot Table'!E$479</f>
        <v>56.221105527638173</v>
      </c>
      <c r="O122" s="136"/>
    </row>
    <row r="123" spans="1:16">
      <c r="A123" s="238" t="s">
        <v>950</v>
      </c>
      <c r="B123" s="239">
        <f>+'CTA Pivot Table'!E$487</f>
        <v>0</v>
      </c>
      <c r="C123" s="239">
        <f>+'CTA Pivot Table'!E$489</f>
        <v>0</v>
      </c>
      <c r="D123" s="239">
        <f>+'CTA Pivot Table'!E$491</f>
        <v>0</v>
      </c>
      <c r="E123" s="240">
        <f>+'CTA Pivot Table'!E$493</f>
        <v>0</v>
      </c>
      <c r="F123" s="240">
        <f>+'CTA Pivot Table'!E$495</f>
        <v>0</v>
      </c>
      <c r="G123" s="239">
        <f>+'CTA Pivot Table'!E$497</f>
        <v>0</v>
      </c>
      <c r="H123" s="239">
        <f>+'CTA Pivot Table'!E$499</f>
        <v>0</v>
      </c>
      <c r="I123" s="240">
        <f>+'CTA Pivot Table'!E$501</f>
        <v>0</v>
      </c>
      <c r="J123" s="240">
        <f>+'CTA Pivot Table'!E$503</f>
        <v>0</v>
      </c>
      <c r="K123" s="239">
        <f>+'CTA Pivot Table'!E$505</f>
        <v>0</v>
      </c>
      <c r="L123" s="239">
        <f>+'CTA Pivot Table'!E$507</f>
        <v>0</v>
      </c>
      <c r="M123" s="241">
        <f>+'CTA Pivot Table'!E$509</f>
        <v>0</v>
      </c>
      <c r="N123" s="240">
        <f>+'CTA Pivot Table'!E$511</f>
        <v>0</v>
      </c>
      <c r="O123" s="136"/>
    </row>
    <row r="124" spans="1:16">
      <c r="A124" s="242" t="s">
        <v>964</v>
      </c>
      <c r="B124" s="243"/>
      <c r="C124" s="243"/>
      <c r="D124" s="243"/>
      <c r="E124" s="243"/>
      <c r="F124" s="243"/>
      <c r="G124" s="243"/>
      <c r="H124" s="243"/>
      <c r="I124" s="243"/>
      <c r="J124" s="243"/>
      <c r="K124" s="243"/>
      <c r="L124" s="243"/>
      <c r="M124" s="243"/>
      <c r="N124" s="243"/>
    </row>
    <row r="125" spans="1:16">
      <c r="A125" s="243"/>
      <c r="B125" s="243"/>
      <c r="C125" s="243"/>
      <c r="D125" s="243"/>
      <c r="E125" s="243"/>
      <c r="F125" s="243"/>
      <c r="G125" s="243"/>
      <c r="H125" s="243"/>
      <c r="I125" s="243"/>
      <c r="J125" s="243"/>
      <c r="K125" s="243"/>
      <c r="L125" s="243"/>
      <c r="M125" s="243"/>
      <c r="N125" s="244" t="s">
        <v>1303</v>
      </c>
    </row>
    <row r="126" spans="1:16" ht="18">
      <c r="A126" s="205" t="s">
        <v>955</v>
      </c>
      <c r="B126" s="206"/>
      <c r="C126" s="206"/>
      <c r="D126" s="206"/>
      <c r="E126" s="207"/>
      <c r="F126" s="207"/>
      <c r="G126" s="207"/>
      <c r="H126" s="207"/>
      <c r="I126" s="207"/>
      <c r="J126" s="206"/>
      <c r="K126" s="206"/>
      <c r="L126" s="206"/>
      <c r="M126" s="207"/>
      <c r="N126" s="206"/>
    </row>
    <row r="127" spans="1:16" ht="18">
      <c r="A127" s="205"/>
      <c r="B127" s="206"/>
      <c r="C127" s="206"/>
      <c r="D127" s="206"/>
      <c r="E127" s="207"/>
      <c r="F127" s="207"/>
      <c r="G127" s="207"/>
      <c r="H127" s="207"/>
      <c r="I127" s="207"/>
      <c r="J127" s="206"/>
      <c r="K127" s="206"/>
      <c r="L127" s="206"/>
      <c r="M127" s="207"/>
      <c r="N127" s="206"/>
    </row>
    <row r="128" spans="1:16" ht="15.75">
      <c r="A128" s="208" t="s">
        <v>924</v>
      </c>
      <c r="B128" s="206"/>
      <c r="C128" s="206"/>
      <c r="D128" s="206"/>
      <c r="E128" s="207"/>
      <c r="F128" s="207"/>
      <c r="G128" s="207"/>
      <c r="H128" s="207"/>
      <c r="I128" s="207"/>
      <c r="J128" s="206"/>
      <c r="K128" s="206"/>
      <c r="L128" s="206"/>
      <c r="M128" s="207"/>
      <c r="N128" s="206"/>
    </row>
    <row r="129" spans="1:15" ht="15.75">
      <c r="A129" s="208" t="s">
        <v>1288</v>
      </c>
      <c r="B129" s="206"/>
      <c r="C129" s="206"/>
      <c r="D129" s="206"/>
      <c r="E129" s="207"/>
      <c r="F129" s="207"/>
      <c r="G129" s="207"/>
      <c r="H129" s="207"/>
      <c r="I129" s="207"/>
      <c r="J129" s="206"/>
      <c r="K129" s="206"/>
      <c r="L129" s="206"/>
      <c r="M129" s="207"/>
      <c r="N129" s="206"/>
    </row>
    <row r="130" spans="1:15" ht="15.75" customHeight="1">
      <c r="A130" s="209"/>
      <c r="B130" s="209"/>
      <c r="C130" s="209"/>
      <c r="D130" s="209"/>
      <c r="E130" s="209"/>
      <c r="F130" s="210"/>
      <c r="G130" s="211"/>
      <c r="H130" s="211"/>
      <c r="I130" s="212"/>
      <c r="J130" s="212"/>
      <c r="K130" s="212"/>
      <c r="L130" s="212"/>
      <c r="M130" s="212"/>
      <c r="N130" s="212"/>
      <c r="O130" s="213"/>
    </row>
    <row r="131" spans="1:15" ht="15.75" customHeight="1">
      <c r="A131" s="84"/>
      <c r="B131" s="214" t="s">
        <v>925</v>
      </c>
      <c r="C131" s="215"/>
      <c r="D131" s="215"/>
      <c r="E131" s="215"/>
      <c r="F131" s="215"/>
      <c r="G131" s="215"/>
      <c r="H131" s="215"/>
      <c r="I131" s="216"/>
      <c r="J131" s="217" t="s">
        <v>10</v>
      </c>
      <c r="K131" s="218"/>
      <c r="L131" s="218"/>
      <c r="M131" s="219"/>
      <c r="N131" s="653" t="s">
        <v>926</v>
      </c>
      <c r="O131"/>
    </row>
    <row r="132" spans="1:15" ht="42.75" customHeight="1">
      <c r="A132" s="220"/>
      <c r="B132" s="215" t="s">
        <v>927</v>
      </c>
      <c r="C132" s="215"/>
      <c r="D132" s="215"/>
      <c r="E132" s="221"/>
      <c r="F132" s="222" t="s">
        <v>928</v>
      </c>
      <c r="G132" s="215"/>
      <c r="H132" s="215"/>
      <c r="I132" s="216"/>
      <c r="J132" s="223" t="s">
        <v>929</v>
      </c>
      <c r="K132" s="215"/>
      <c r="L132" s="215"/>
      <c r="M132" s="216"/>
      <c r="N132" s="654"/>
      <c r="O132"/>
    </row>
    <row r="133" spans="1:15" ht="27.75" customHeight="1">
      <c r="A133" s="209"/>
      <c r="B133" s="224" t="s">
        <v>930</v>
      </c>
      <c r="C133" s="224" t="s">
        <v>931</v>
      </c>
      <c r="D133" s="224" t="s">
        <v>932</v>
      </c>
      <c r="E133" s="225" t="s">
        <v>933</v>
      </c>
      <c r="F133" s="225" t="s">
        <v>930</v>
      </c>
      <c r="G133" s="224" t="s">
        <v>931</v>
      </c>
      <c r="H133" s="224" t="s">
        <v>932</v>
      </c>
      <c r="I133" s="225" t="s">
        <v>933</v>
      </c>
      <c r="J133" s="226" t="s">
        <v>930</v>
      </c>
      <c r="K133" s="227" t="s">
        <v>931</v>
      </c>
      <c r="L133" s="228" t="s">
        <v>932</v>
      </c>
      <c r="M133" s="226" t="s">
        <v>933</v>
      </c>
      <c r="N133" s="655"/>
      <c r="O133"/>
    </row>
    <row r="134" spans="1:15" ht="15.75" hidden="1" customHeight="1">
      <c r="A134" s="229" t="s">
        <v>934</v>
      </c>
      <c r="B134" s="246">
        <f>+'CTA Pivot Table'!F$230</f>
        <v>0</v>
      </c>
      <c r="C134" s="246">
        <f>+'CTA Pivot Table'!F$231</f>
        <v>0</v>
      </c>
      <c r="D134" s="246">
        <f>+'CTA Pivot Table'!F$232</f>
        <v>0</v>
      </c>
      <c r="E134" s="247">
        <f>+'CTA Pivot Table'!F$233</f>
        <v>0</v>
      </c>
      <c r="F134" s="247"/>
      <c r="G134" s="247"/>
      <c r="H134" s="247"/>
      <c r="I134" s="247"/>
      <c r="J134" s="247">
        <f>+'CTA Pivot Table'!F$234</f>
        <v>0</v>
      </c>
      <c r="K134" s="246">
        <f>+'CTA Pivot Table'!F$235</f>
        <v>0</v>
      </c>
      <c r="L134" s="246">
        <f>+'CTA Pivot Table'!F$236</f>
        <v>0</v>
      </c>
      <c r="M134" s="248">
        <f>+'CTA Pivot Table'!F$237</f>
        <v>0</v>
      </c>
      <c r="N134" s="247">
        <f>+'CTA Pivot Table'!F$238</f>
        <v>0</v>
      </c>
      <c r="O134" s="136"/>
    </row>
    <row r="135" spans="1:15" ht="15.75" hidden="1" customHeight="1">
      <c r="A135" s="229"/>
      <c r="E135" s="69"/>
      <c r="I135" s="69"/>
      <c r="J135" s="69"/>
      <c r="M135" s="137"/>
      <c r="N135" s="69"/>
      <c r="O135" s="136"/>
    </row>
    <row r="136" spans="1:15">
      <c r="A136" s="229" t="s">
        <v>935</v>
      </c>
      <c r="B136" s="234">
        <f>+'CTA Pivot Table'!F$7</f>
        <v>0</v>
      </c>
      <c r="C136" s="234">
        <f>+'CTA Pivot Table'!F$9</f>
        <v>0</v>
      </c>
      <c r="D136" s="234">
        <f>+'CTA Pivot Table'!F$11</f>
        <v>0</v>
      </c>
      <c r="E136" s="235">
        <f>+'CTA Pivot Table'!F$13</f>
        <v>0</v>
      </c>
      <c r="F136" s="235">
        <f>+'CTA Pivot Table'!F$15</f>
        <v>0</v>
      </c>
      <c r="G136" s="234">
        <f>+'CTA Pivot Table'!F$17</f>
        <v>0</v>
      </c>
      <c r="H136" s="234">
        <f>+'CTA Pivot Table'!F$19</f>
        <v>0</v>
      </c>
      <c r="I136" s="235">
        <f>+'CTA Pivot Table'!F$21</f>
        <v>0</v>
      </c>
      <c r="J136" s="235">
        <f>+'CTA Pivot Table'!F$23</f>
        <v>0</v>
      </c>
      <c r="K136" s="234">
        <f>+'CTA Pivot Table'!F$25</f>
        <v>0</v>
      </c>
      <c r="L136" s="234">
        <f>+'CTA Pivot Table'!F$27</f>
        <v>0</v>
      </c>
      <c r="M136" s="236">
        <f>+'CTA Pivot Table'!F$29</f>
        <v>0</v>
      </c>
      <c r="N136" s="235">
        <f>+'CTA Pivot Table'!F$31</f>
        <v>0</v>
      </c>
      <c r="O136" s="136"/>
    </row>
    <row r="137" spans="1:15">
      <c r="A137" s="229" t="s">
        <v>936</v>
      </c>
      <c r="B137" s="234">
        <f>+'CTA Pivot Table'!F$39</f>
        <v>131.88392857142821</v>
      </c>
      <c r="C137" s="234">
        <f>+'CTA Pivot Table'!F$41</f>
        <v>138.99999999999966</v>
      </c>
      <c r="D137" s="234">
        <f>+'CTA Pivot Table'!F$43</f>
        <v>0</v>
      </c>
      <c r="E137" s="235">
        <f>+'CTA Pivot Table'!F$45</f>
        <v>133.42657342657304</v>
      </c>
      <c r="F137" s="235">
        <f>+'CTA Pivot Table'!F$47</f>
        <v>139.38875305623492</v>
      </c>
      <c r="G137" s="234">
        <f>+'CTA Pivot Table'!F$49</f>
        <v>153.00000000000006</v>
      </c>
      <c r="H137" s="234">
        <f>+'CTA Pivot Table'!F$51</f>
        <v>0</v>
      </c>
      <c r="I137" s="235">
        <f>+'CTA Pivot Table'!F$53</f>
        <v>140.11342592592612</v>
      </c>
      <c r="J137" s="235">
        <f>+'CTA Pivot Table'!F$55</f>
        <v>89.904908463016739</v>
      </c>
      <c r="K137" s="234">
        <f>+'CTA Pivot Table'!F$57</f>
        <v>71.206896551724142</v>
      </c>
      <c r="L137" s="234">
        <f>+'CTA Pivot Table'!FR$59</f>
        <v>0</v>
      </c>
      <c r="M137" s="236">
        <f>+'CTA Pivot Table'!F$61</f>
        <v>86.501713826442568</v>
      </c>
      <c r="N137" s="235">
        <f>+'CTA Pivot Table'!F$63</f>
        <v>135.61403508771937</v>
      </c>
      <c r="O137" s="136"/>
    </row>
    <row r="138" spans="1:15">
      <c r="A138" s="229" t="s">
        <v>937</v>
      </c>
      <c r="B138" s="234">
        <f>+'CTA Pivot Table'!F$71</f>
        <v>0</v>
      </c>
      <c r="C138" s="234">
        <f>+'CTA Pivot Table'!F$73</f>
        <v>0</v>
      </c>
      <c r="D138" s="234">
        <f>+'CTA Pivot Table'!F$75</f>
        <v>0</v>
      </c>
      <c r="E138" s="235">
        <f>+'CTA Pivot Table'!F$77</f>
        <v>0</v>
      </c>
      <c r="F138" s="235">
        <f>+'CTA Pivot Table'!F$79</f>
        <v>0</v>
      </c>
      <c r="G138" s="234">
        <f>+'CTA Pivot Table'!F$81</f>
        <v>0</v>
      </c>
      <c r="H138" s="234">
        <f>+'CTA Pivot Table'!F$83</f>
        <v>0</v>
      </c>
      <c r="I138" s="235">
        <f>+'CTA Pivot Table'!F$85</f>
        <v>0</v>
      </c>
      <c r="J138" s="235">
        <f>+'CTA Pivot Table'!F$87</f>
        <v>0</v>
      </c>
      <c r="K138" s="234">
        <f>+'CTA Pivot Table'!F$89</f>
        <v>0</v>
      </c>
      <c r="L138" s="234">
        <f>+'CTA Pivot Table'!F$91</f>
        <v>0</v>
      </c>
      <c r="M138" s="236">
        <f>+'CTA Pivot Table'!F$93</f>
        <v>0</v>
      </c>
      <c r="N138" s="235">
        <f>+'CTA Pivot Table'!F$95</f>
        <v>0</v>
      </c>
      <c r="O138" s="136"/>
    </row>
    <row r="139" spans="1:15">
      <c r="A139" s="229" t="s">
        <v>938</v>
      </c>
      <c r="B139" s="234">
        <f>+'CTA Pivot Table'!F$103</f>
        <v>0</v>
      </c>
      <c r="C139" s="234">
        <f>+'CTA Pivot Table'!F$105</f>
        <v>0</v>
      </c>
      <c r="D139" s="234">
        <f>+'CTA Pivot Table'!F$107</f>
        <v>0</v>
      </c>
      <c r="E139" s="235">
        <f>+'CTA Pivot Table'!F$109</f>
        <v>0</v>
      </c>
      <c r="F139" s="235">
        <f>+'CTA Pivot Table'!F$111</f>
        <v>0</v>
      </c>
      <c r="G139" s="234">
        <f>+'CTA Pivot Table'!F$113</f>
        <v>0</v>
      </c>
      <c r="H139" s="234">
        <f>+'CTA Pivot Table'!F$115</f>
        <v>0</v>
      </c>
      <c r="I139" s="235">
        <f>+'CTA Pivot Table'!F$117</f>
        <v>0</v>
      </c>
      <c r="J139" s="235">
        <f>+'CTA Pivot Table'!F$119</f>
        <v>0</v>
      </c>
      <c r="K139" s="234">
        <f>+'CTA Pivot Table'!F$121</f>
        <v>0</v>
      </c>
      <c r="L139" s="234">
        <f>+'CTA Pivot Table'!F$123</f>
        <v>0</v>
      </c>
      <c r="M139" s="236">
        <f>+'CTA Pivot Table'!F$125</f>
        <v>0</v>
      </c>
      <c r="N139" s="235">
        <f>+'CTA Pivot Table'!F$127</f>
        <v>0</v>
      </c>
      <c r="O139" s="136"/>
    </row>
    <row r="140" spans="1:15">
      <c r="A140" s="229"/>
      <c r="B140" s="234"/>
      <c r="C140" s="234"/>
      <c r="D140" s="234"/>
      <c r="E140" s="235"/>
      <c r="F140" s="235"/>
      <c r="G140" s="234"/>
      <c r="H140" s="234"/>
      <c r="I140" s="235"/>
      <c r="J140" s="235"/>
      <c r="K140" s="234"/>
      <c r="L140" s="234"/>
      <c r="M140" s="236"/>
      <c r="N140" s="235"/>
      <c r="O140" s="136"/>
    </row>
    <row r="141" spans="1:15">
      <c r="A141" s="229" t="s">
        <v>939</v>
      </c>
      <c r="B141" s="234">
        <f>+'CTA Pivot Table'!F$135</f>
        <v>132.9355172413793</v>
      </c>
      <c r="C141" s="234">
        <f>+'CTA Pivot Table'!F$137</f>
        <v>133.97863636363638</v>
      </c>
      <c r="D141" s="234">
        <f>+'CTA Pivot Table'!F$139</f>
        <v>0</v>
      </c>
      <c r="E141" s="235">
        <f>+'CTA Pivot Table'!F$141</f>
        <v>133.1018115942029</v>
      </c>
      <c r="F141" s="235">
        <f>+'CTA Pivot Table'!F$143</f>
        <v>135.2084364141765</v>
      </c>
      <c r="G141" s="234">
        <f>+'CTA Pivot Table'!F$145</f>
        <v>138.03989417989419</v>
      </c>
      <c r="H141" s="234">
        <f>+'CTA Pivot Table'!F$147</f>
        <v>0</v>
      </c>
      <c r="I141" s="235">
        <f>+'CTA Pivot Table'!F$149</f>
        <v>135.53714987714989</v>
      </c>
      <c r="J141" s="235">
        <f>+'CTA Pivot Table'!F$151</f>
        <v>99.17085185185185</v>
      </c>
      <c r="K141" s="234">
        <f>+'CTA Pivot Table'!F$153</f>
        <v>86.291691842900292</v>
      </c>
      <c r="L141" s="234">
        <f>+'CTA Pivot Table'!F$155</f>
        <v>0</v>
      </c>
      <c r="M141" s="236">
        <f>+'CTA Pivot Table'!F$157</f>
        <v>95.707812076902229</v>
      </c>
      <c r="N141" s="235">
        <f>+'CTA Pivot Table'!F$159</f>
        <v>148.66666666666666</v>
      </c>
      <c r="O141" s="136"/>
    </row>
    <row r="142" spans="1:15">
      <c r="A142" s="229" t="s">
        <v>940</v>
      </c>
      <c r="B142" s="234">
        <f>+'CTA Pivot Table'!F$167</f>
        <v>132</v>
      </c>
      <c r="C142" s="234">
        <f>+'CTA Pivot Table'!F$169</f>
        <v>0</v>
      </c>
      <c r="D142" s="234">
        <f>+'CTA Pivot Table'!F$171</f>
        <v>0</v>
      </c>
      <c r="E142" s="235">
        <f>+'CTA Pivot Table'!F$173</f>
        <v>132</v>
      </c>
      <c r="F142" s="235">
        <f>+'CTA Pivot Table'!F$175</f>
        <v>139</v>
      </c>
      <c r="G142" s="234">
        <f>+'CTA Pivot Table'!F$177</f>
        <v>112</v>
      </c>
      <c r="H142" s="234">
        <f>+'CTA Pivot Table'!F$179</f>
        <v>0</v>
      </c>
      <c r="I142" s="235">
        <f>+'CTA Pivot Table'!F$181</f>
        <v>137.25806451612902</v>
      </c>
      <c r="J142" s="235">
        <f>+'CTA Pivot Table'!F$183</f>
        <v>84</v>
      </c>
      <c r="K142" s="234">
        <f>+'CTA Pivot Table'!F$185</f>
        <v>62</v>
      </c>
      <c r="L142" s="234">
        <f>+'CTA Pivot Table'!F$187</f>
        <v>0</v>
      </c>
      <c r="M142" s="236">
        <f>+'CTA Pivot Table'!F$189</f>
        <v>79.460317460317455</v>
      </c>
      <c r="N142" s="235">
        <f>+'CTA Pivot Table'!F$191</f>
        <v>55</v>
      </c>
      <c r="O142" s="136"/>
    </row>
    <row r="143" spans="1:15">
      <c r="A143" s="229" t="s">
        <v>941</v>
      </c>
      <c r="B143" s="234">
        <f>+'CTA Pivot Table'!F$199</f>
        <v>0</v>
      </c>
      <c r="C143" s="234">
        <f>+'CTA Pivot Table'!F$201</f>
        <v>0</v>
      </c>
      <c r="D143" s="234">
        <f>+'CTA Pivot Table'!F$203</f>
        <v>0</v>
      </c>
      <c r="E143" s="235">
        <f>+'CTA Pivot Table'!F$205</f>
        <v>0</v>
      </c>
      <c r="F143" s="235">
        <f>+'CTA Pivot Table'!F$207</f>
        <v>0</v>
      </c>
      <c r="G143" s="234">
        <f>+'CTA Pivot Table'!F$209</f>
        <v>0</v>
      </c>
      <c r="H143" s="234">
        <f>+'CTA Pivot Table'!F$211</f>
        <v>0</v>
      </c>
      <c r="I143" s="235">
        <f>+'CTA Pivot Table'!F$213</f>
        <v>0</v>
      </c>
      <c r="J143" s="235">
        <f>+'CTA Pivot Table'!F$215</f>
        <v>0</v>
      </c>
      <c r="K143" s="234">
        <f>+'CTA Pivot Table'!F$217</f>
        <v>0</v>
      </c>
      <c r="L143" s="234">
        <f>+'CTA Pivot Table'!F$219</f>
        <v>0</v>
      </c>
      <c r="M143" s="236">
        <f>+'CTA Pivot Table'!F$221</f>
        <v>0</v>
      </c>
      <c r="N143" s="235">
        <f>+'CTA Pivot Table'!F$223</f>
        <v>0</v>
      </c>
      <c r="O143" s="136"/>
    </row>
    <row r="144" spans="1:15" ht="16.5" customHeight="1">
      <c r="A144" s="229" t="s">
        <v>942</v>
      </c>
      <c r="B144" s="234">
        <f>+'CTA Pivot Table'!F$231</f>
        <v>0</v>
      </c>
      <c r="C144" s="234">
        <f>+'CTA Pivot Table'!F$233</f>
        <v>0</v>
      </c>
      <c r="D144" s="234">
        <f>+'CTA Pivot Table'!F$235</f>
        <v>0</v>
      </c>
      <c r="E144" s="235">
        <f>+'CTA Pivot Table'!F$237</f>
        <v>0</v>
      </c>
      <c r="F144" s="235">
        <f>+'CTA Pivot Table'!F$239</f>
        <v>0</v>
      </c>
      <c r="G144" s="234">
        <f>+'CTA Pivot Table'!F$241</f>
        <v>0</v>
      </c>
      <c r="H144" s="234">
        <f>+'CTA Pivot Table'!F$243</f>
        <v>0</v>
      </c>
      <c r="I144" s="235">
        <f>+'CTA Pivot Table'!F$245</f>
        <v>0</v>
      </c>
      <c r="J144" s="235">
        <f>+'CTA Pivot Table'!F$247</f>
        <v>0</v>
      </c>
      <c r="K144" s="234">
        <f>+'CTA Pivot Table'!F$249</f>
        <v>0</v>
      </c>
      <c r="L144" s="234">
        <f>+'CTA Pivot Table'!F$251</f>
        <v>0</v>
      </c>
      <c r="M144" s="236">
        <f>+'CTA Pivot Table'!F$253</f>
        <v>0</v>
      </c>
      <c r="N144" s="235">
        <f>+'CTA Pivot Table'!F$255</f>
        <v>0</v>
      </c>
      <c r="O144" s="136"/>
    </row>
    <row r="145" spans="1:16" ht="16.5" customHeight="1">
      <c r="A145" s="229"/>
      <c r="B145" s="234"/>
      <c r="C145" s="234"/>
      <c r="D145" s="234"/>
      <c r="E145" s="235"/>
      <c r="F145" s="235"/>
      <c r="G145" s="234"/>
      <c r="H145" s="234"/>
      <c r="I145" s="235"/>
      <c r="J145" s="235"/>
      <c r="K145" s="234"/>
      <c r="L145" s="234"/>
      <c r="M145" s="236"/>
      <c r="N145" s="235"/>
      <c r="O145" s="136"/>
    </row>
    <row r="146" spans="1:16">
      <c r="A146" s="229" t="s">
        <v>943</v>
      </c>
      <c r="B146" s="234">
        <f>+'CTA Pivot Table'!F$263</f>
        <v>0</v>
      </c>
      <c r="C146" s="234">
        <f>+'CTA Pivot Table'!F$265</f>
        <v>0</v>
      </c>
      <c r="D146" s="234">
        <f>+'CTA Pivot Table'!F$267</f>
        <v>0</v>
      </c>
      <c r="E146" s="235">
        <f>+'CTA Pivot Table'!F$269</f>
        <v>0</v>
      </c>
      <c r="F146" s="235">
        <f>+'CTA Pivot Table'!F$271</f>
        <v>0</v>
      </c>
      <c r="G146" s="234">
        <f>+'CTA Pivot Table'!F$273</f>
        <v>0</v>
      </c>
      <c r="H146" s="234">
        <f>+'CTA Pivot Table'!F$275</f>
        <v>0</v>
      </c>
      <c r="I146" s="235">
        <f>+'CTA Pivot Table'!F$277</f>
        <v>0</v>
      </c>
      <c r="J146" s="235">
        <f>+'CTA Pivot Table'!F$279</f>
        <v>0</v>
      </c>
      <c r="K146" s="234">
        <f>+'CTA Pivot Table'!F$281</f>
        <v>0</v>
      </c>
      <c r="L146" s="234">
        <f>+'CTA Pivot Table'!F$283</f>
        <v>0</v>
      </c>
      <c r="M146" s="236">
        <f>+'CTA Pivot Table'!F$285</f>
        <v>0</v>
      </c>
      <c r="N146" s="235">
        <f>+'CTA Pivot Table'!F$287</f>
        <v>0</v>
      </c>
      <c r="O146" s="136"/>
    </row>
    <row r="147" spans="1:16" ht="15.75">
      <c r="A147" s="229" t="s">
        <v>944</v>
      </c>
      <c r="B147" s="234">
        <f>+'CTA Pivot Table'!F$295</f>
        <v>0</v>
      </c>
      <c r="C147" s="234">
        <f>+'CTA Pivot Table'!F$297</f>
        <v>0</v>
      </c>
      <c r="D147" s="234">
        <f>+'CTA Pivot Table'!F$299</f>
        <v>0</v>
      </c>
      <c r="E147" s="235">
        <f>+'CTA Pivot Table'!F$301</f>
        <v>0</v>
      </c>
      <c r="F147" s="235">
        <f>+'CTA Pivot Table'!F$303</f>
        <v>147</v>
      </c>
      <c r="G147" s="234">
        <f>+'CTA Pivot Table'!F$305</f>
        <v>154</v>
      </c>
      <c r="H147" s="234">
        <f>+'CTA Pivot Table'!F$307</f>
        <v>0</v>
      </c>
      <c r="I147" s="235">
        <f>+'CTA Pivot Table'!F$309</f>
        <v>147.5457627118644</v>
      </c>
      <c r="J147" s="235">
        <f>+'CTA Pivot Table'!F$311</f>
        <v>81</v>
      </c>
      <c r="K147" s="234">
        <f>+'CTA Pivot Table'!F$313</f>
        <v>62</v>
      </c>
      <c r="L147" s="234">
        <f>+'CTA Pivot Table'!F$315</f>
        <v>0</v>
      </c>
      <c r="M147" s="236">
        <f>+'CTA Pivot Table'!F$317</f>
        <v>74.823759791122711</v>
      </c>
      <c r="N147" s="235">
        <f>+'CTA Pivot Table'!F$319</f>
        <v>0</v>
      </c>
      <c r="O147" s="136"/>
      <c r="P147" s="237"/>
    </row>
    <row r="148" spans="1:16">
      <c r="A148" s="229" t="s">
        <v>945</v>
      </c>
      <c r="B148" s="234">
        <f>+'CTA Pivot Table'!F$327</f>
        <v>0</v>
      </c>
      <c r="C148" s="234">
        <f>+'CTA Pivot Table'!F$329</f>
        <v>0</v>
      </c>
      <c r="D148" s="234">
        <f>+'CTA Pivot Table'!F$331</f>
        <v>0</v>
      </c>
      <c r="E148" s="235">
        <f>+'CTA Pivot Table'!F$333</f>
        <v>0</v>
      </c>
      <c r="F148" s="235">
        <f>+'CTA Pivot Table'!F$335</f>
        <v>0</v>
      </c>
      <c r="G148" s="234">
        <f>+'CTA Pivot Table'!F$337</f>
        <v>0</v>
      </c>
      <c r="H148" s="234">
        <f>+'CTA Pivot Table'!F$339</f>
        <v>0</v>
      </c>
      <c r="I148" s="235">
        <f>+'CTA Pivot Table'!F$341</f>
        <v>0</v>
      </c>
      <c r="J148" s="235">
        <f>+'CTA Pivot Table'!F$343</f>
        <v>0</v>
      </c>
      <c r="K148" s="234">
        <f>+'CTA Pivot Table'!F$345</f>
        <v>0</v>
      </c>
      <c r="L148" s="234">
        <f>+'CTA Pivot Table'!F$347</f>
        <v>0</v>
      </c>
      <c r="M148" s="236">
        <f>+'CTA Pivot Table'!F$349</f>
        <v>0</v>
      </c>
      <c r="N148" s="235">
        <f>+'CTA Pivot Table'!F$351</f>
        <v>0</v>
      </c>
      <c r="O148" s="136"/>
    </row>
    <row r="149" spans="1:16">
      <c r="A149" s="229" t="s">
        <v>946</v>
      </c>
      <c r="B149" s="234">
        <f>+'CTA Pivot Table'!F$359</f>
        <v>0</v>
      </c>
      <c r="C149" s="234">
        <f>+'CTA Pivot Table'!F$361</f>
        <v>0</v>
      </c>
      <c r="D149" s="234">
        <f>+'CTA Pivot Table'!F$363</f>
        <v>0</v>
      </c>
      <c r="E149" s="235">
        <f>+'CTA Pivot Table'!F$365</f>
        <v>0</v>
      </c>
      <c r="F149" s="235">
        <f>+'CTA Pivot Table'!F$367</f>
        <v>0</v>
      </c>
      <c r="G149" s="234">
        <f>+'CTA Pivot Table'!F$369</f>
        <v>0</v>
      </c>
      <c r="H149" s="234">
        <f>+'CTA Pivot Table'!F$371</f>
        <v>0</v>
      </c>
      <c r="I149" s="235">
        <f>+'CTA Pivot Table'!F$373</f>
        <v>0</v>
      </c>
      <c r="J149" s="235">
        <f>+'CTA Pivot Table'!F$375</f>
        <v>0</v>
      </c>
      <c r="K149" s="234">
        <f>+'CTA Pivot Table'!F$377</f>
        <v>0</v>
      </c>
      <c r="L149" s="234">
        <f>+'CTA Pivot Table'!F$379</f>
        <v>0</v>
      </c>
      <c r="M149" s="236">
        <f>+'CTA Pivot Table'!F$381</f>
        <v>0</v>
      </c>
      <c r="N149" s="235">
        <f>+'CTA Pivot Table'!F$383</f>
        <v>0</v>
      </c>
      <c r="O149" s="136"/>
    </row>
    <row r="150" spans="1:16">
      <c r="A150" s="229"/>
      <c r="B150" s="234"/>
      <c r="C150" s="234"/>
      <c r="D150" s="234"/>
      <c r="E150" s="235"/>
      <c r="F150" s="235"/>
      <c r="G150" s="234"/>
      <c r="H150" s="234"/>
      <c r="I150" s="235"/>
      <c r="J150" s="235"/>
      <c r="K150" s="234"/>
      <c r="L150" s="234"/>
      <c r="M150" s="236"/>
      <c r="N150" s="235"/>
      <c r="O150" s="136"/>
    </row>
    <row r="151" spans="1:16">
      <c r="A151" s="229" t="s">
        <v>947</v>
      </c>
      <c r="B151" s="234">
        <f>+'CTA Pivot Table'!F$391</f>
        <v>0</v>
      </c>
      <c r="C151" s="234">
        <f>+'CTA Pivot Table'!F$393</f>
        <v>0</v>
      </c>
      <c r="D151" s="234">
        <f>+'CTA Pivot Table'!F$395</f>
        <v>0</v>
      </c>
      <c r="E151" s="235">
        <f>+'CTA Pivot Table'!F$397</f>
        <v>0</v>
      </c>
      <c r="F151" s="235">
        <f>+'CTA Pivot Table'!F$399</f>
        <v>0</v>
      </c>
      <c r="G151" s="234">
        <f>+'CTA Pivot Table'!F$401</f>
        <v>0</v>
      </c>
      <c r="H151" s="234">
        <f>+'CTA Pivot Table'!F$403</f>
        <v>0</v>
      </c>
      <c r="I151" s="235">
        <f>+'CTA Pivot Table'!F$405</f>
        <v>0</v>
      </c>
      <c r="J151" s="235">
        <f>+'CTA Pivot Table'!F$407</f>
        <v>0</v>
      </c>
      <c r="K151" s="234">
        <f>+'CTA Pivot Table'!F$409</f>
        <v>0</v>
      </c>
      <c r="L151" s="234">
        <f>+'CTA Pivot Table'!F$411</f>
        <v>0</v>
      </c>
      <c r="M151" s="236">
        <f>+'CTA Pivot Table'!F$413</f>
        <v>0</v>
      </c>
      <c r="N151" s="235">
        <f>+'CTA Pivot Table'!F$415</f>
        <v>0</v>
      </c>
      <c r="O151" s="136"/>
    </row>
    <row r="152" spans="1:16">
      <c r="A152" s="229" t="s">
        <v>948</v>
      </c>
      <c r="B152" s="234">
        <f>+'CTA Pivot Table'!F$423</f>
        <v>103.95247933884298</v>
      </c>
      <c r="C152" s="234">
        <f>+'CTA Pivot Table'!F$425</f>
        <v>85.236842105263165</v>
      </c>
      <c r="D152" s="234">
        <f>+'CTA Pivot Table'!F$427</f>
        <v>0</v>
      </c>
      <c r="E152" s="235">
        <f>+'CTA Pivot Table'!F$429</f>
        <v>102.59003831417624</v>
      </c>
      <c r="F152" s="235">
        <f>+'CTA Pivot Table'!F$431</f>
        <v>129.30189075630253</v>
      </c>
      <c r="G152" s="234">
        <f>+'CTA Pivot Table'!F$433</f>
        <v>130.46206896551723</v>
      </c>
      <c r="H152" s="234">
        <f>+'CTA Pivot Table'!F$435</f>
        <v>0</v>
      </c>
      <c r="I152" s="235">
        <f>+'CTA Pivot Table'!F$437</f>
        <v>129.36851485148517</v>
      </c>
      <c r="J152" s="235">
        <f>+'CTA Pivot Table'!F$439</f>
        <v>68.477878006872857</v>
      </c>
      <c r="K152" s="234">
        <f>+'CTA Pivot Table'!F$441</f>
        <v>63.141721132897601</v>
      </c>
      <c r="L152" s="234">
        <f>+'CTA Pivot Table'!F$443</f>
        <v>0</v>
      </c>
      <c r="M152" s="236">
        <f>+'CTA Pivot Table'!F$445</f>
        <v>65.586147186147201</v>
      </c>
      <c r="N152" s="235">
        <f>+'CTA Pivot Table'!F$447</f>
        <v>62.047572815533975</v>
      </c>
      <c r="O152" s="136"/>
    </row>
    <row r="153" spans="1:16">
      <c r="A153" s="229" t="s">
        <v>949</v>
      </c>
      <c r="B153" s="234">
        <f>+'CTA Pivot Table'!F$455</f>
        <v>152.083333333333</v>
      </c>
      <c r="C153" s="234">
        <f>+'CTA Pivot Table'!F$457</f>
        <v>0</v>
      </c>
      <c r="D153" s="234">
        <f>+'CTA Pivot Table'!F$459</f>
        <v>0</v>
      </c>
      <c r="E153" s="235">
        <f>+'CTA Pivot Table'!F$461</f>
        <v>152.083333333333</v>
      </c>
      <c r="F153" s="235">
        <f>+'CTA Pivot Table'!F$463</f>
        <v>142.01230769230801</v>
      </c>
      <c r="G153" s="234">
        <f>+'CTA Pivot Table'!F$465</f>
        <v>139.875</v>
      </c>
      <c r="H153" s="234">
        <f>+'CTA Pivot Table'!F$467</f>
        <v>0</v>
      </c>
      <c r="I153" s="235">
        <f>+'CTA Pivot Table'!F$469</f>
        <v>141.86532951289428</v>
      </c>
      <c r="J153" s="235">
        <f>+'CTA Pivot Table'!F$471</f>
        <v>98.147186147186105</v>
      </c>
      <c r="K153" s="234">
        <f>+'CTA Pivot Table'!F$473</f>
        <v>94.042553191489404</v>
      </c>
      <c r="L153" s="234">
        <f>+'CTA Pivot Table'!F$475</f>
        <v>0</v>
      </c>
      <c r="M153" s="236">
        <f>+'CTA Pivot Table'!F$477</f>
        <v>97.453237410071921</v>
      </c>
      <c r="N153" s="235">
        <f>+'CTA Pivot Table'!F$479</f>
        <v>114.59459459459499</v>
      </c>
      <c r="O153" s="136"/>
    </row>
    <row r="154" spans="1:16">
      <c r="A154" s="238" t="s">
        <v>950</v>
      </c>
      <c r="B154" s="239">
        <f>+'CTA Pivot Table'!F$487</f>
        <v>0</v>
      </c>
      <c r="C154" s="239">
        <f>+'CTA Pivot Table'!F$489</f>
        <v>0</v>
      </c>
      <c r="D154" s="239">
        <f>+'CTA Pivot Table'!F$491</f>
        <v>0</v>
      </c>
      <c r="E154" s="240">
        <f>+'CTA Pivot Table'!F$493</f>
        <v>0</v>
      </c>
      <c r="F154" s="240">
        <f>+'CTA Pivot Table'!F$495</f>
        <v>0</v>
      </c>
      <c r="G154" s="239">
        <f>+'CTA Pivot Table'!F$497</f>
        <v>0</v>
      </c>
      <c r="H154" s="239">
        <f>+'CTA Pivot Table'!F$499</f>
        <v>0</v>
      </c>
      <c r="I154" s="240">
        <f>+'CTA Pivot Table'!F$501</f>
        <v>0</v>
      </c>
      <c r="J154" s="240">
        <f>+'CTA Pivot Table'!F$503</f>
        <v>0</v>
      </c>
      <c r="K154" s="239">
        <f>+'CTA Pivot Table'!F$505</f>
        <v>0</v>
      </c>
      <c r="L154" s="239">
        <f>+'CTA Pivot Table'!F$507</f>
        <v>0</v>
      </c>
      <c r="M154" s="241">
        <f>+'CTA Pivot Table'!F$509</f>
        <v>0</v>
      </c>
      <c r="N154" s="240">
        <f>+'CTA Pivot Table'!F$511</f>
        <v>0</v>
      </c>
      <c r="O154" s="136"/>
    </row>
    <row r="155" spans="1:16">
      <c r="A155" s="242" t="s">
        <v>964</v>
      </c>
      <c r="B155" s="243"/>
      <c r="C155" s="243"/>
      <c r="D155" s="243"/>
      <c r="E155" s="243"/>
      <c r="F155" s="243"/>
      <c r="G155" s="243"/>
      <c r="H155" s="243"/>
      <c r="I155" s="243"/>
      <c r="J155" s="243"/>
      <c r="K155" s="243"/>
      <c r="L155" s="243"/>
      <c r="M155" s="243"/>
      <c r="N155" s="243"/>
    </row>
    <row r="156" spans="1:16">
      <c r="A156" s="243"/>
      <c r="B156" s="243"/>
      <c r="C156" s="243"/>
      <c r="D156" s="243"/>
      <c r="E156" s="243"/>
      <c r="F156" s="243"/>
      <c r="G156" s="243"/>
      <c r="H156" s="243"/>
      <c r="I156" s="243"/>
      <c r="J156" s="243"/>
      <c r="K156" s="243"/>
      <c r="L156" s="243"/>
      <c r="M156" s="243"/>
      <c r="N156" s="244" t="s">
        <v>1303</v>
      </c>
    </row>
    <row r="157" spans="1:16" ht="18">
      <c r="A157" s="205" t="s">
        <v>956</v>
      </c>
      <c r="B157" s="206"/>
      <c r="C157" s="206"/>
      <c r="D157" s="206"/>
      <c r="E157" s="207"/>
      <c r="F157" s="207"/>
      <c r="G157" s="207"/>
      <c r="H157" s="207"/>
      <c r="I157" s="207"/>
      <c r="J157" s="206"/>
      <c r="K157" s="206"/>
      <c r="L157" s="206"/>
      <c r="M157" s="207"/>
      <c r="N157" s="206"/>
    </row>
    <row r="158" spans="1:16" ht="18">
      <c r="A158" s="205"/>
      <c r="B158" s="206"/>
      <c r="C158" s="206"/>
      <c r="D158" s="206"/>
      <c r="E158" s="207"/>
      <c r="F158" s="207"/>
      <c r="G158" s="207"/>
      <c r="H158" s="207"/>
      <c r="I158" s="207"/>
      <c r="J158" s="206"/>
      <c r="K158" s="206"/>
      <c r="L158" s="206"/>
      <c r="M158" s="207"/>
      <c r="N158" s="206"/>
    </row>
    <row r="159" spans="1:16" ht="15.75">
      <c r="A159" s="208" t="s">
        <v>924</v>
      </c>
      <c r="B159" s="206"/>
      <c r="C159" s="206"/>
      <c r="D159" s="206"/>
      <c r="E159" s="207"/>
      <c r="F159" s="207"/>
      <c r="G159" s="207"/>
      <c r="H159" s="207"/>
      <c r="I159" s="207"/>
      <c r="J159" s="206"/>
      <c r="K159" s="206"/>
      <c r="L159" s="206"/>
      <c r="M159" s="207"/>
      <c r="N159" s="206"/>
    </row>
    <row r="160" spans="1:16" ht="15.75">
      <c r="A160" s="208" t="s">
        <v>1289</v>
      </c>
      <c r="B160" s="206"/>
      <c r="C160" s="206"/>
      <c r="D160" s="206"/>
      <c r="E160" s="207"/>
      <c r="F160" s="207"/>
      <c r="G160" s="207"/>
      <c r="H160" s="207"/>
      <c r="I160" s="207"/>
      <c r="J160" s="206"/>
      <c r="K160" s="206"/>
      <c r="L160" s="206"/>
      <c r="M160" s="207"/>
      <c r="N160" s="206"/>
    </row>
    <row r="161" spans="1:15" ht="15.75" customHeight="1">
      <c r="A161" s="209"/>
      <c r="B161" s="209"/>
      <c r="C161" s="209"/>
      <c r="D161" s="209"/>
      <c r="E161" s="209"/>
      <c r="F161" s="210"/>
      <c r="G161" s="211"/>
      <c r="H161" s="211"/>
      <c r="I161" s="212"/>
      <c r="J161" s="212"/>
      <c r="K161" s="212"/>
      <c r="L161" s="212"/>
      <c r="M161" s="212"/>
      <c r="N161" s="212"/>
      <c r="O161" s="213"/>
    </row>
    <row r="162" spans="1:15" ht="15.75" customHeight="1">
      <c r="A162" s="84"/>
      <c r="B162" s="214" t="s">
        <v>925</v>
      </c>
      <c r="C162" s="215"/>
      <c r="D162" s="215"/>
      <c r="E162" s="215"/>
      <c r="F162" s="215"/>
      <c r="G162" s="215"/>
      <c r="H162" s="215"/>
      <c r="I162" s="216"/>
      <c r="J162" s="217" t="s">
        <v>10</v>
      </c>
      <c r="K162" s="218"/>
      <c r="L162" s="218"/>
      <c r="M162" s="219"/>
      <c r="N162" s="653" t="s">
        <v>926</v>
      </c>
      <c r="O162"/>
    </row>
    <row r="163" spans="1:15" ht="46.5" customHeight="1">
      <c r="A163" s="220"/>
      <c r="B163" s="215" t="s">
        <v>927</v>
      </c>
      <c r="C163" s="215"/>
      <c r="D163" s="215"/>
      <c r="E163" s="221"/>
      <c r="F163" s="222" t="s">
        <v>928</v>
      </c>
      <c r="G163" s="215"/>
      <c r="H163" s="215"/>
      <c r="I163" s="216"/>
      <c r="J163" s="223" t="s">
        <v>929</v>
      </c>
      <c r="K163" s="215"/>
      <c r="L163" s="215"/>
      <c r="M163" s="216"/>
      <c r="N163" s="654"/>
      <c r="O163"/>
    </row>
    <row r="164" spans="1:15" ht="30.75" customHeight="1">
      <c r="A164" s="209"/>
      <c r="B164" s="224" t="s">
        <v>930</v>
      </c>
      <c r="C164" s="224" t="s">
        <v>931</v>
      </c>
      <c r="D164" s="224" t="s">
        <v>932</v>
      </c>
      <c r="E164" s="225" t="s">
        <v>933</v>
      </c>
      <c r="F164" s="225" t="s">
        <v>930</v>
      </c>
      <c r="G164" s="224" t="s">
        <v>931</v>
      </c>
      <c r="H164" s="224" t="s">
        <v>932</v>
      </c>
      <c r="I164" s="225" t="s">
        <v>933</v>
      </c>
      <c r="J164" s="226" t="s">
        <v>930</v>
      </c>
      <c r="K164" s="227" t="s">
        <v>931</v>
      </c>
      <c r="L164" s="228" t="s">
        <v>932</v>
      </c>
      <c r="M164" s="226" t="s">
        <v>933</v>
      </c>
      <c r="N164" s="655"/>
      <c r="O164"/>
    </row>
    <row r="165" spans="1:15" ht="15.75" hidden="1" customHeight="1">
      <c r="A165" s="229" t="s">
        <v>934</v>
      </c>
      <c r="B165" s="246">
        <f>+'CTA Pivot Table'!G$230</f>
        <v>0</v>
      </c>
      <c r="C165" s="246">
        <f>+'CTA Pivot Table'!G$231</f>
        <v>0</v>
      </c>
      <c r="D165" s="246">
        <f>+'CTA Pivot Table'!G$232</f>
        <v>0</v>
      </c>
      <c r="E165" s="247">
        <f>+'CTA Pivot Table'!G$233</f>
        <v>0</v>
      </c>
      <c r="F165" s="247"/>
      <c r="G165" s="247"/>
      <c r="H165" s="247"/>
      <c r="I165" s="247"/>
      <c r="J165" s="247">
        <f>+'CTA Pivot Table'!G$234</f>
        <v>0</v>
      </c>
      <c r="K165" s="246">
        <f>+'CTA Pivot Table'!G$235</f>
        <v>0</v>
      </c>
      <c r="L165" s="246">
        <f>+'CTA Pivot Table'!G$236</f>
        <v>0</v>
      </c>
      <c r="M165" s="248">
        <f>+'CTA Pivot Table'!G$237</f>
        <v>0</v>
      </c>
      <c r="N165" s="247">
        <f>+'CTA Pivot Table'!G$238</f>
        <v>0</v>
      </c>
      <c r="O165" s="136"/>
    </row>
    <row r="166" spans="1:15" ht="15.75" hidden="1" customHeight="1">
      <c r="A166" s="229"/>
      <c r="E166" s="69"/>
      <c r="I166" s="69"/>
      <c r="J166" s="69"/>
      <c r="M166" s="137"/>
      <c r="N166" s="69"/>
      <c r="O166" s="136"/>
    </row>
    <row r="167" spans="1:15">
      <c r="A167" s="229" t="s">
        <v>935</v>
      </c>
      <c r="B167" s="234">
        <f>+'CTA Pivot Table'!G$7</f>
        <v>0</v>
      </c>
      <c r="C167" s="234">
        <f>+'CTA Pivot Table'!G$9</f>
        <v>0</v>
      </c>
      <c r="D167" s="234">
        <f>+'CTA Pivot Table'!G$11</f>
        <v>0</v>
      </c>
      <c r="E167" s="235">
        <f>+'CTA Pivot Table'!G$13</f>
        <v>0</v>
      </c>
      <c r="F167" s="235">
        <f>+'CTA Pivot Table'!G$15</f>
        <v>0</v>
      </c>
      <c r="G167" s="234">
        <f>+'CTA Pivot Table'!G$17</f>
        <v>0</v>
      </c>
      <c r="H167" s="234">
        <f>+'CTA Pivot Table'!G$19</f>
        <v>0</v>
      </c>
      <c r="I167" s="235">
        <f>+'CTA Pivot Table'!G$21</f>
        <v>0</v>
      </c>
      <c r="J167" s="235">
        <f>+'CTA Pivot Table'!G$23</f>
        <v>0</v>
      </c>
      <c r="K167" s="234">
        <f>+'CTA Pivot Table'!G$25</f>
        <v>0</v>
      </c>
      <c r="L167" s="234">
        <f>+'CTA Pivot Table'!G$27</f>
        <v>0</v>
      </c>
      <c r="M167" s="236">
        <f>+'CTA Pivot Table'!G$29</f>
        <v>0</v>
      </c>
      <c r="N167" s="235">
        <f>+'CTA Pivot Table'!G$31</f>
        <v>0</v>
      </c>
      <c r="O167" s="136"/>
    </row>
    <row r="168" spans="1:15">
      <c r="A168" s="229" t="s">
        <v>936</v>
      </c>
      <c r="B168" s="234">
        <f>+'CTA Pivot Table'!G$39</f>
        <v>0</v>
      </c>
      <c r="C168" s="234">
        <f>+'CTA Pivot Table'!G$41</f>
        <v>0</v>
      </c>
      <c r="D168" s="234">
        <f>+'CTA Pivot Table'!G$43</f>
        <v>0</v>
      </c>
      <c r="E168" s="235">
        <f>+'CTA Pivot Table'!G$45</f>
        <v>0</v>
      </c>
      <c r="F168" s="235">
        <f>+'CTA Pivot Table'!G$47</f>
        <v>0</v>
      </c>
      <c r="G168" s="234">
        <f>+'CTA Pivot Table'!G$49</f>
        <v>0</v>
      </c>
      <c r="H168" s="234">
        <f>+'CTA Pivot Table'!G$51</f>
        <v>0</v>
      </c>
      <c r="I168" s="235">
        <f>+'CTA Pivot Table'!G$53</f>
        <v>0</v>
      </c>
      <c r="J168" s="235">
        <f>+'CTA Pivot Table'!G$55</f>
        <v>0</v>
      </c>
      <c r="K168" s="234">
        <f>+'CTA Pivot Table'!G$57</f>
        <v>0</v>
      </c>
      <c r="L168" s="234">
        <f>+'CTA Pivot Table'!GR$59</f>
        <v>0</v>
      </c>
      <c r="M168" s="236">
        <f>+'CTA Pivot Table'!G$61</f>
        <v>0</v>
      </c>
      <c r="N168" s="235">
        <f>+'CTA Pivot Table'!G$63</f>
        <v>0</v>
      </c>
      <c r="O168" s="136"/>
    </row>
    <row r="169" spans="1:15">
      <c r="A169" s="229" t="s">
        <v>937</v>
      </c>
      <c r="B169" s="234">
        <f>+'CTA Pivot Table'!G$71</f>
        <v>0</v>
      </c>
      <c r="C169" s="234">
        <f>+'CTA Pivot Table'!G$73</f>
        <v>0</v>
      </c>
      <c r="D169" s="234">
        <f>+'CTA Pivot Table'!G$75</f>
        <v>0</v>
      </c>
      <c r="E169" s="235">
        <f>+'CTA Pivot Table'!G$77</f>
        <v>0</v>
      </c>
      <c r="F169" s="235">
        <f>+'CTA Pivot Table'!G$79</f>
        <v>0</v>
      </c>
      <c r="G169" s="234">
        <f>+'CTA Pivot Table'!G$81</f>
        <v>0</v>
      </c>
      <c r="H169" s="234">
        <f>+'CTA Pivot Table'!G$83</f>
        <v>0</v>
      </c>
      <c r="I169" s="235">
        <f>+'CTA Pivot Table'!G$85</f>
        <v>0</v>
      </c>
      <c r="J169" s="235">
        <f>+'CTA Pivot Table'!G$87</f>
        <v>0</v>
      </c>
      <c r="K169" s="234">
        <f>+'CTA Pivot Table'!G$89</f>
        <v>0</v>
      </c>
      <c r="L169" s="234">
        <f>+'CTA Pivot Table'!G$91</f>
        <v>0</v>
      </c>
      <c r="M169" s="236">
        <f>+'CTA Pivot Table'!G$93</f>
        <v>0</v>
      </c>
      <c r="N169" s="235">
        <f>+'CTA Pivot Table'!G$95</f>
        <v>0</v>
      </c>
      <c r="O169" s="136"/>
    </row>
    <row r="170" spans="1:15">
      <c r="A170" s="229" t="s">
        <v>938</v>
      </c>
      <c r="B170" s="234">
        <f>+'CTA Pivot Table'!G$103</f>
        <v>0</v>
      </c>
      <c r="C170" s="234">
        <f>+'CTA Pivot Table'!G$105</f>
        <v>0</v>
      </c>
      <c r="D170" s="234">
        <f>+'CTA Pivot Table'!G$107</f>
        <v>0</v>
      </c>
      <c r="E170" s="235">
        <f>+'CTA Pivot Table'!G$109</f>
        <v>0</v>
      </c>
      <c r="F170" s="235">
        <f>+'CTA Pivot Table'!G$111</f>
        <v>0</v>
      </c>
      <c r="G170" s="234">
        <f>+'CTA Pivot Table'!G$113</f>
        <v>0</v>
      </c>
      <c r="H170" s="234">
        <f>+'CTA Pivot Table'!G$115</f>
        <v>0</v>
      </c>
      <c r="I170" s="235">
        <f>+'CTA Pivot Table'!G$117</f>
        <v>0</v>
      </c>
      <c r="J170" s="235">
        <f>+'CTA Pivot Table'!G$119</f>
        <v>0</v>
      </c>
      <c r="K170" s="234">
        <f>+'CTA Pivot Table'!G$121</f>
        <v>0</v>
      </c>
      <c r="L170" s="234">
        <f>+'CTA Pivot Table'!G$123</f>
        <v>0</v>
      </c>
      <c r="M170" s="236">
        <f>+'CTA Pivot Table'!G$125</f>
        <v>0</v>
      </c>
      <c r="N170" s="235">
        <f>+'CTA Pivot Table'!G$127</f>
        <v>0</v>
      </c>
      <c r="O170" s="136"/>
    </row>
    <row r="171" spans="1:15">
      <c r="A171" s="229"/>
      <c r="B171" s="234"/>
      <c r="C171" s="234"/>
      <c r="D171" s="234"/>
      <c r="E171" s="235"/>
      <c r="F171" s="235"/>
      <c r="G171" s="234"/>
      <c r="H171" s="234"/>
      <c r="I171" s="235"/>
      <c r="J171" s="235"/>
      <c r="K171" s="234"/>
      <c r="L171" s="234"/>
      <c r="M171" s="236"/>
      <c r="N171" s="235"/>
      <c r="O171" s="136"/>
    </row>
    <row r="172" spans="1:15">
      <c r="A172" s="229" t="s">
        <v>939</v>
      </c>
      <c r="B172" s="234">
        <f>+'CTA Pivot Table'!G$135</f>
        <v>136.5513157894737</v>
      </c>
      <c r="C172" s="234">
        <f>+'CTA Pivot Table'!G$137</f>
        <v>135.4</v>
      </c>
      <c r="D172" s="234">
        <f>+'CTA Pivot Table'!G$139</f>
        <v>0</v>
      </c>
      <c r="E172" s="235">
        <f>+'CTA Pivot Table'!G$141</f>
        <v>136.41744186046515</v>
      </c>
      <c r="F172" s="235">
        <f>+'CTA Pivot Table'!G$143</f>
        <v>143.86066014669925</v>
      </c>
      <c r="G172" s="234">
        <f>+'CTA Pivot Table'!G$145</f>
        <v>142.90368421052631</v>
      </c>
      <c r="H172" s="234">
        <f>+'CTA Pivot Table'!G$147</f>
        <v>0</v>
      </c>
      <c r="I172" s="235">
        <f>+'CTA Pivot Table'!G$149</f>
        <v>143.77930648769572</v>
      </c>
      <c r="J172" s="235">
        <f>+'CTA Pivot Table'!G$151</f>
        <v>100.92299003322259</v>
      </c>
      <c r="K172" s="234">
        <f>+'CTA Pivot Table'!G$153</f>
        <v>91.420772200772205</v>
      </c>
      <c r="L172" s="234">
        <f>+'CTA Pivot Table'!G$155</f>
        <v>0</v>
      </c>
      <c r="M172" s="236">
        <f>+'CTA Pivot Table'!G$157</f>
        <v>98.064599303135878</v>
      </c>
      <c r="N172" s="235">
        <f>+'CTA Pivot Table'!G$159</f>
        <v>130.2525</v>
      </c>
      <c r="O172" s="136"/>
    </row>
    <row r="173" spans="1:15">
      <c r="A173" s="229" t="s">
        <v>940</v>
      </c>
      <c r="B173" s="234">
        <f>+'CTA Pivot Table'!G$167</f>
        <v>0</v>
      </c>
      <c r="C173" s="234">
        <f>+'CTA Pivot Table'!G$169</f>
        <v>0</v>
      </c>
      <c r="D173" s="234">
        <f>+'CTA Pivot Table'!G$171</f>
        <v>0</v>
      </c>
      <c r="E173" s="235">
        <f>+'CTA Pivot Table'!G$173</f>
        <v>0</v>
      </c>
      <c r="F173" s="235">
        <f>+'CTA Pivot Table'!G$175</f>
        <v>0</v>
      </c>
      <c r="G173" s="234">
        <f>+'CTA Pivot Table'!G$177</f>
        <v>0</v>
      </c>
      <c r="H173" s="234">
        <f>+'CTA Pivot Table'!G$179</f>
        <v>0</v>
      </c>
      <c r="I173" s="235">
        <f>+'CTA Pivot Table'!G$181</f>
        <v>0</v>
      </c>
      <c r="J173" s="235">
        <f>+'CTA Pivot Table'!G$183</f>
        <v>0</v>
      </c>
      <c r="K173" s="234">
        <f>+'CTA Pivot Table'!G$185</f>
        <v>0</v>
      </c>
      <c r="L173" s="234">
        <f>+'CTA Pivot Table'!G$187</f>
        <v>0</v>
      </c>
      <c r="M173" s="236">
        <f>+'CTA Pivot Table'!G$189</f>
        <v>0</v>
      </c>
      <c r="N173" s="235">
        <f>+'CTA Pivot Table'!G$191</f>
        <v>0</v>
      </c>
      <c r="O173" s="136"/>
    </row>
    <row r="174" spans="1:15">
      <c r="A174" s="229" t="s">
        <v>941</v>
      </c>
      <c r="B174" s="234">
        <f>+'CTA Pivot Table'!G$199</f>
        <v>0</v>
      </c>
      <c r="C174" s="234">
        <f>+'CTA Pivot Table'!G$201</f>
        <v>0</v>
      </c>
      <c r="D174" s="234">
        <f>+'CTA Pivot Table'!G$203</f>
        <v>0</v>
      </c>
      <c r="E174" s="235">
        <f>+'CTA Pivot Table'!G$205</f>
        <v>0</v>
      </c>
      <c r="F174" s="235">
        <f>+'CTA Pivot Table'!G$207</f>
        <v>0</v>
      </c>
      <c r="G174" s="234">
        <f>+'CTA Pivot Table'!G$209</f>
        <v>0</v>
      </c>
      <c r="H174" s="234">
        <f>+'CTA Pivot Table'!G$211</f>
        <v>0</v>
      </c>
      <c r="I174" s="235">
        <f>+'CTA Pivot Table'!G$213</f>
        <v>0</v>
      </c>
      <c r="J174" s="235">
        <f>+'CTA Pivot Table'!G$215</f>
        <v>0</v>
      </c>
      <c r="K174" s="234">
        <f>+'CTA Pivot Table'!G$217</f>
        <v>0</v>
      </c>
      <c r="L174" s="234">
        <f>+'CTA Pivot Table'!G$219</f>
        <v>0</v>
      </c>
      <c r="M174" s="236">
        <f>+'CTA Pivot Table'!G$221</f>
        <v>0</v>
      </c>
      <c r="N174" s="235">
        <f>+'CTA Pivot Table'!G$223</f>
        <v>0</v>
      </c>
      <c r="O174" s="136"/>
    </row>
    <row r="175" spans="1:15">
      <c r="A175" s="229" t="s">
        <v>942</v>
      </c>
      <c r="B175" s="234">
        <f>+'CTA Pivot Table'!G$231</f>
        <v>0</v>
      </c>
      <c r="C175" s="234">
        <f>+'CTA Pivot Table'!G$233</f>
        <v>0</v>
      </c>
      <c r="D175" s="234">
        <f>+'CTA Pivot Table'!G$235</f>
        <v>0</v>
      </c>
      <c r="E175" s="235">
        <f>+'CTA Pivot Table'!G$237</f>
        <v>0</v>
      </c>
      <c r="F175" s="235">
        <f>+'CTA Pivot Table'!G$239</f>
        <v>0</v>
      </c>
      <c r="G175" s="234">
        <f>+'CTA Pivot Table'!G$241</f>
        <v>0</v>
      </c>
      <c r="H175" s="234">
        <f>+'CTA Pivot Table'!G$243</f>
        <v>0</v>
      </c>
      <c r="I175" s="235">
        <f>+'CTA Pivot Table'!G$245</f>
        <v>0</v>
      </c>
      <c r="J175" s="235">
        <f>+'CTA Pivot Table'!G$247</f>
        <v>0</v>
      </c>
      <c r="K175" s="234">
        <f>+'CTA Pivot Table'!G$249</f>
        <v>0</v>
      </c>
      <c r="L175" s="234">
        <f>+'CTA Pivot Table'!G$251</f>
        <v>0</v>
      </c>
      <c r="M175" s="236">
        <f>+'CTA Pivot Table'!G$253</f>
        <v>0</v>
      </c>
      <c r="N175" s="235">
        <f>+'CTA Pivot Table'!G$255</f>
        <v>0</v>
      </c>
      <c r="O175" s="136"/>
    </row>
    <row r="176" spans="1:15">
      <c r="A176" s="229"/>
      <c r="B176" s="234"/>
      <c r="C176" s="234"/>
      <c r="D176" s="234"/>
      <c r="E176" s="235"/>
      <c r="F176" s="235"/>
      <c r="G176" s="234"/>
      <c r="H176" s="234"/>
      <c r="I176" s="235"/>
      <c r="J176" s="235"/>
      <c r="K176" s="234"/>
      <c r="L176" s="234"/>
      <c r="M176" s="236"/>
      <c r="N176" s="235"/>
      <c r="O176" s="136"/>
    </row>
    <row r="177" spans="1:16">
      <c r="A177" s="229" t="s">
        <v>943</v>
      </c>
      <c r="B177" s="234">
        <f>+'CTA Pivot Table'!G$263</f>
        <v>0</v>
      </c>
      <c r="C177" s="234">
        <f>+'CTA Pivot Table'!G$265</f>
        <v>0</v>
      </c>
      <c r="D177" s="234">
        <f>+'CTA Pivot Table'!G$267</f>
        <v>0</v>
      </c>
      <c r="E177" s="235">
        <f>+'CTA Pivot Table'!G$269</f>
        <v>0</v>
      </c>
      <c r="F177" s="235">
        <f>+'CTA Pivot Table'!G$271</f>
        <v>0</v>
      </c>
      <c r="G177" s="234">
        <f>+'CTA Pivot Table'!G$273</f>
        <v>0</v>
      </c>
      <c r="H177" s="234">
        <f>+'CTA Pivot Table'!G$275</f>
        <v>0</v>
      </c>
      <c r="I177" s="235">
        <f>+'CTA Pivot Table'!G$277</f>
        <v>0</v>
      </c>
      <c r="J177" s="235">
        <f>+'CTA Pivot Table'!G$279</f>
        <v>0</v>
      </c>
      <c r="K177" s="234">
        <f>+'CTA Pivot Table'!G$281</f>
        <v>0</v>
      </c>
      <c r="L177" s="234">
        <f>+'CTA Pivot Table'!G$283</f>
        <v>0</v>
      </c>
      <c r="M177" s="236">
        <f>+'CTA Pivot Table'!G$285</f>
        <v>0</v>
      </c>
      <c r="N177" s="235">
        <f>+'CTA Pivot Table'!G$287</f>
        <v>0</v>
      </c>
      <c r="O177" s="136"/>
    </row>
    <row r="178" spans="1:16" ht="15.75">
      <c r="A178" s="229" t="s">
        <v>944</v>
      </c>
      <c r="B178" s="234">
        <f>+'CTA Pivot Table'!G$295</f>
        <v>63</v>
      </c>
      <c r="C178" s="234">
        <f>+'CTA Pivot Table'!G$297</f>
        <v>0</v>
      </c>
      <c r="D178" s="234">
        <f>+'CTA Pivot Table'!G$299</f>
        <v>0</v>
      </c>
      <c r="E178" s="235">
        <f>+'CTA Pivot Table'!G$301</f>
        <v>63</v>
      </c>
      <c r="F178" s="235">
        <f>+'CTA Pivot Table'!G$303</f>
        <v>131.29872495446267</v>
      </c>
      <c r="G178" s="234">
        <f>+'CTA Pivot Table'!G$305</f>
        <v>95.5</v>
      </c>
      <c r="H178" s="234">
        <f>+'CTA Pivot Table'!G$307</f>
        <v>0</v>
      </c>
      <c r="I178" s="235">
        <f>+'CTA Pivot Table'!G$309</f>
        <v>130.78456014362658</v>
      </c>
      <c r="J178" s="235">
        <f>+'CTA Pivot Table'!G$311</f>
        <v>81.568319226118504</v>
      </c>
      <c r="K178" s="234">
        <f>+'CTA Pivot Table'!G$313</f>
        <v>56.084010840108398</v>
      </c>
      <c r="L178" s="234">
        <f>+'CTA Pivot Table'!G$315</f>
        <v>0</v>
      </c>
      <c r="M178" s="236">
        <f>+'CTA Pivot Table'!G$317</f>
        <v>73.705685618729092</v>
      </c>
      <c r="N178" s="235">
        <f>+'CTA Pivot Table'!G$319</f>
        <v>0</v>
      </c>
      <c r="O178" s="136"/>
      <c r="P178" s="237"/>
    </row>
    <row r="179" spans="1:16">
      <c r="A179" s="229" t="s">
        <v>945</v>
      </c>
      <c r="B179" s="234">
        <f>+'CTA Pivot Table'!G$327</f>
        <v>0</v>
      </c>
      <c r="C179" s="234">
        <f>+'CTA Pivot Table'!G$329</f>
        <v>0</v>
      </c>
      <c r="D179" s="234">
        <f>+'CTA Pivot Table'!G$331</f>
        <v>0</v>
      </c>
      <c r="E179" s="235">
        <f>+'CTA Pivot Table'!G$333</f>
        <v>0</v>
      </c>
      <c r="F179" s="235">
        <f>+'CTA Pivot Table'!G$335</f>
        <v>0</v>
      </c>
      <c r="G179" s="234">
        <f>+'CTA Pivot Table'!G$337</f>
        <v>0</v>
      </c>
      <c r="H179" s="234">
        <f>+'CTA Pivot Table'!G$339</f>
        <v>0</v>
      </c>
      <c r="I179" s="235">
        <f>+'CTA Pivot Table'!G$341</f>
        <v>0</v>
      </c>
      <c r="J179" s="235">
        <f>+'CTA Pivot Table'!G$343</f>
        <v>0</v>
      </c>
      <c r="K179" s="234">
        <f>+'CTA Pivot Table'!G$345</f>
        <v>0</v>
      </c>
      <c r="L179" s="234">
        <f>+'CTA Pivot Table'!G$347</f>
        <v>0</v>
      </c>
      <c r="M179" s="236">
        <f>+'CTA Pivot Table'!G$349</f>
        <v>0</v>
      </c>
      <c r="N179" s="235">
        <f>+'CTA Pivot Table'!G$351</f>
        <v>0</v>
      </c>
      <c r="O179" s="136"/>
    </row>
    <row r="180" spans="1:16">
      <c r="A180" s="229" t="s">
        <v>946</v>
      </c>
      <c r="B180" s="234">
        <f>+'CTA Pivot Table'!G$359</f>
        <v>0</v>
      </c>
      <c r="C180" s="234">
        <f>+'CTA Pivot Table'!G$361</f>
        <v>0</v>
      </c>
      <c r="D180" s="234">
        <f>+'CTA Pivot Table'!G$363</f>
        <v>0</v>
      </c>
      <c r="E180" s="235">
        <f>+'CTA Pivot Table'!G$365</f>
        <v>0</v>
      </c>
      <c r="F180" s="235">
        <f>+'CTA Pivot Table'!G$367</f>
        <v>0</v>
      </c>
      <c r="G180" s="234">
        <f>+'CTA Pivot Table'!G$369</f>
        <v>0</v>
      </c>
      <c r="H180" s="234">
        <f>+'CTA Pivot Table'!G$371</f>
        <v>0</v>
      </c>
      <c r="I180" s="235">
        <f>+'CTA Pivot Table'!G$373</f>
        <v>0</v>
      </c>
      <c r="J180" s="235">
        <f>+'CTA Pivot Table'!G$375</f>
        <v>0</v>
      </c>
      <c r="K180" s="234">
        <f>+'CTA Pivot Table'!G$377</f>
        <v>0</v>
      </c>
      <c r="L180" s="234">
        <f>+'CTA Pivot Table'!G$379</f>
        <v>0</v>
      </c>
      <c r="M180" s="236">
        <f>+'CTA Pivot Table'!G$381</f>
        <v>0</v>
      </c>
      <c r="N180" s="235">
        <f>+'CTA Pivot Table'!G$383</f>
        <v>0</v>
      </c>
      <c r="O180" s="136"/>
    </row>
    <row r="181" spans="1:16">
      <c r="A181" s="229"/>
      <c r="B181" s="234"/>
      <c r="C181" s="234"/>
      <c r="D181" s="234"/>
      <c r="E181" s="235"/>
      <c r="F181" s="235"/>
      <c r="G181" s="234"/>
      <c r="H181" s="234"/>
      <c r="I181" s="235"/>
      <c r="J181" s="235"/>
      <c r="K181" s="234"/>
      <c r="L181" s="234"/>
      <c r="M181" s="236"/>
      <c r="N181" s="235"/>
      <c r="O181" s="136"/>
    </row>
    <row r="182" spans="1:16">
      <c r="A182" s="229" t="s">
        <v>947</v>
      </c>
      <c r="B182" s="234">
        <f>+'CTA Pivot Table'!G$391</f>
        <v>0</v>
      </c>
      <c r="C182" s="234">
        <f>+'CTA Pivot Table'!G$393</f>
        <v>0</v>
      </c>
      <c r="D182" s="234">
        <f>+'CTA Pivot Table'!G$395</f>
        <v>0</v>
      </c>
      <c r="E182" s="235">
        <f>+'CTA Pivot Table'!G$397</f>
        <v>0</v>
      </c>
      <c r="F182" s="235">
        <f>+'CTA Pivot Table'!G$399</f>
        <v>0</v>
      </c>
      <c r="G182" s="234">
        <f>+'CTA Pivot Table'!G$401</f>
        <v>0</v>
      </c>
      <c r="H182" s="234">
        <f>+'CTA Pivot Table'!G$403</f>
        <v>0</v>
      </c>
      <c r="I182" s="235">
        <f>+'CTA Pivot Table'!G$405</f>
        <v>0</v>
      </c>
      <c r="J182" s="235">
        <f>+'CTA Pivot Table'!G$407</f>
        <v>0</v>
      </c>
      <c r="K182" s="234">
        <f>+'CTA Pivot Table'!G$409</f>
        <v>0</v>
      </c>
      <c r="L182" s="234">
        <f>+'CTA Pivot Table'!G$411</f>
        <v>0</v>
      </c>
      <c r="M182" s="236">
        <f>+'CTA Pivot Table'!G$413</f>
        <v>0</v>
      </c>
      <c r="N182" s="235">
        <f>+'CTA Pivot Table'!G$415</f>
        <v>0</v>
      </c>
      <c r="O182" s="136"/>
    </row>
    <row r="183" spans="1:16">
      <c r="A183" s="229" t="s">
        <v>948</v>
      </c>
      <c r="B183" s="234">
        <f>+'CTA Pivot Table'!G$423</f>
        <v>112.2</v>
      </c>
      <c r="C183" s="234">
        <f>+'CTA Pivot Table'!G$425</f>
        <v>105.2</v>
      </c>
      <c r="D183" s="234">
        <f>+'CTA Pivot Table'!G$427</f>
        <v>0</v>
      </c>
      <c r="E183" s="235">
        <f>+'CTA Pivot Table'!G$429</f>
        <v>111.0840579710145</v>
      </c>
      <c r="F183" s="235">
        <f>+'CTA Pivot Table'!G$431</f>
        <v>123.4</v>
      </c>
      <c r="G183" s="234">
        <f>+'CTA Pivot Table'!G$433</f>
        <v>124.09999999999998</v>
      </c>
      <c r="H183" s="234">
        <f>+'CTA Pivot Table'!G$435</f>
        <v>0</v>
      </c>
      <c r="I183" s="235">
        <f>+'CTA Pivot Table'!G$437</f>
        <v>123.49618320610686</v>
      </c>
      <c r="J183" s="235">
        <f>+'CTA Pivot Table'!G$439</f>
        <v>85.489010989010993</v>
      </c>
      <c r="K183" s="234">
        <f>+'CTA Pivot Table'!G$441</f>
        <v>64.480291970802909</v>
      </c>
      <c r="L183" s="234">
        <f>+'CTA Pivot Table'!G$443</f>
        <v>0</v>
      </c>
      <c r="M183" s="236">
        <f>+'CTA Pivot Table'!G$445</f>
        <v>76.466457680250784</v>
      </c>
      <c r="N183" s="235">
        <f>+'CTA Pivot Table'!G$447</f>
        <v>57.4</v>
      </c>
      <c r="O183" s="136"/>
    </row>
    <row r="184" spans="1:16">
      <c r="A184" s="229" t="s">
        <v>949</v>
      </c>
      <c r="B184" s="234">
        <f>+'CTA Pivot Table'!G$455</f>
        <v>123.88888888888899</v>
      </c>
      <c r="C184" s="234">
        <f>+'CTA Pivot Table'!G$457</f>
        <v>0</v>
      </c>
      <c r="D184" s="234">
        <f>+'CTA Pivot Table'!G$459</f>
        <v>0</v>
      </c>
      <c r="E184" s="235">
        <f>+'CTA Pivot Table'!G$461</f>
        <v>123.88888888888899</v>
      </c>
      <c r="F184" s="235">
        <f>+'CTA Pivot Table'!G$463</f>
        <v>122.10079513564057</v>
      </c>
      <c r="G184" s="234">
        <f>+'CTA Pivot Table'!G$465</f>
        <v>107.84722222222182</v>
      </c>
      <c r="H184" s="234">
        <f>+'CTA Pivot Table'!G$467</f>
        <v>0</v>
      </c>
      <c r="I184" s="235">
        <f>+'CTA Pivot Table'!G$469</f>
        <v>121.63642533936631</v>
      </c>
      <c r="J184" s="235">
        <f>+'CTA Pivot Table'!G$471</f>
        <v>77.736162361623599</v>
      </c>
      <c r="K184" s="234">
        <f>+'CTA Pivot Table'!G$473</f>
        <v>54.685714285714319</v>
      </c>
      <c r="L184" s="234">
        <f>+'CTA Pivot Table'!G$475</f>
        <v>0</v>
      </c>
      <c r="M184" s="236">
        <f>+'CTA Pivot Table'!G$477</f>
        <v>73.995363214837695</v>
      </c>
      <c r="N184" s="235">
        <f>+'CTA Pivot Table'!G$479</f>
        <v>81</v>
      </c>
      <c r="O184" s="136"/>
    </row>
    <row r="185" spans="1:16">
      <c r="A185" s="238" t="s">
        <v>950</v>
      </c>
      <c r="B185" s="239">
        <f>+'CTA Pivot Table'!G$487</f>
        <v>0</v>
      </c>
      <c r="C185" s="239">
        <f>+'CTA Pivot Table'!G$489</f>
        <v>0</v>
      </c>
      <c r="D185" s="239">
        <f>+'CTA Pivot Table'!G$491</f>
        <v>0</v>
      </c>
      <c r="E185" s="240">
        <f>+'CTA Pivot Table'!G$493</f>
        <v>0</v>
      </c>
      <c r="F185" s="240">
        <f>+'CTA Pivot Table'!G$495</f>
        <v>0</v>
      </c>
      <c r="G185" s="239">
        <f>+'CTA Pivot Table'!G$497</f>
        <v>0</v>
      </c>
      <c r="H185" s="239">
        <f>+'CTA Pivot Table'!G$499</f>
        <v>0</v>
      </c>
      <c r="I185" s="240">
        <f>+'CTA Pivot Table'!G$501</f>
        <v>0</v>
      </c>
      <c r="J185" s="240">
        <f>+'CTA Pivot Table'!G$503</f>
        <v>0</v>
      </c>
      <c r="K185" s="239">
        <f>+'CTA Pivot Table'!G$505</f>
        <v>0</v>
      </c>
      <c r="L185" s="239">
        <f>+'CTA Pivot Table'!G$507</f>
        <v>0</v>
      </c>
      <c r="M185" s="241">
        <f>+'CTA Pivot Table'!G$509</f>
        <v>0</v>
      </c>
      <c r="N185" s="240">
        <f>+'CTA Pivot Table'!G$511</f>
        <v>0</v>
      </c>
      <c r="O185" s="136"/>
    </row>
    <row r="186" spans="1:16">
      <c r="A186" s="242" t="s">
        <v>964</v>
      </c>
      <c r="B186" s="243"/>
      <c r="C186" s="243"/>
      <c r="D186" s="243"/>
      <c r="E186" s="243"/>
      <c r="F186" s="243"/>
      <c r="G186" s="243"/>
      <c r="H186" s="243"/>
      <c r="I186" s="243"/>
      <c r="J186" s="243"/>
      <c r="K186" s="243"/>
      <c r="L186" s="243"/>
      <c r="M186" s="243"/>
      <c r="N186" s="243"/>
    </row>
    <row r="187" spans="1:16">
      <c r="A187" s="243"/>
      <c r="B187" s="243"/>
      <c r="C187" s="243"/>
      <c r="D187" s="243"/>
      <c r="E187" s="243"/>
      <c r="F187" s="243"/>
      <c r="G187" s="243"/>
      <c r="H187" s="243"/>
      <c r="I187" s="243"/>
      <c r="J187" s="243"/>
      <c r="K187" s="243"/>
      <c r="L187" s="243"/>
      <c r="M187" s="243"/>
      <c r="N187" s="244" t="s">
        <v>1303</v>
      </c>
    </row>
    <row r="188" spans="1:16" ht="18">
      <c r="A188" s="205" t="s">
        <v>957</v>
      </c>
      <c r="B188" s="206"/>
      <c r="C188" s="206"/>
      <c r="D188" s="206"/>
      <c r="E188" s="207"/>
      <c r="F188" s="207"/>
      <c r="G188" s="207"/>
      <c r="H188" s="207"/>
      <c r="I188" s="207"/>
      <c r="J188" s="206"/>
      <c r="K188" s="206"/>
      <c r="L188" s="206"/>
      <c r="M188" s="207"/>
      <c r="N188" s="206"/>
    </row>
    <row r="189" spans="1:16" ht="18">
      <c r="A189" s="205"/>
      <c r="B189" s="206"/>
      <c r="C189" s="206"/>
      <c r="D189" s="206"/>
      <c r="E189" s="207"/>
      <c r="F189" s="207"/>
      <c r="G189" s="207"/>
      <c r="H189" s="207"/>
      <c r="I189" s="207"/>
      <c r="J189" s="206"/>
      <c r="K189" s="206"/>
      <c r="L189" s="206"/>
      <c r="M189" s="207"/>
      <c r="N189" s="206"/>
    </row>
    <row r="190" spans="1:16" ht="15.75">
      <c r="A190" s="208" t="s">
        <v>924</v>
      </c>
      <c r="B190" s="206"/>
      <c r="C190" s="206"/>
      <c r="D190" s="206"/>
      <c r="E190" s="207"/>
      <c r="F190" s="207"/>
      <c r="G190" s="207"/>
      <c r="H190" s="207"/>
      <c r="I190" s="207"/>
      <c r="J190" s="206"/>
      <c r="K190" s="206"/>
      <c r="L190" s="206"/>
      <c r="M190" s="207"/>
      <c r="N190" s="206"/>
    </row>
    <row r="191" spans="1:16" ht="15.75">
      <c r="A191" s="208" t="s">
        <v>1290</v>
      </c>
      <c r="B191" s="206"/>
      <c r="C191" s="206"/>
      <c r="D191" s="206"/>
      <c r="E191" s="207"/>
      <c r="F191" s="207"/>
      <c r="G191" s="207"/>
      <c r="H191" s="207"/>
      <c r="I191" s="207"/>
      <c r="J191" s="206"/>
      <c r="K191" s="206"/>
      <c r="L191" s="206"/>
      <c r="M191" s="207"/>
      <c r="N191" s="206"/>
    </row>
    <row r="192" spans="1:16" ht="15.75" customHeight="1">
      <c r="A192" s="209"/>
      <c r="B192" s="209"/>
      <c r="C192" s="209"/>
      <c r="D192" s="209"/>
      <c r="E192" s="209"/>
      <c r="F192" s="210"/>
      <c r="G192" s="211"/>
      <c r="H192" s="211"/>
      <c r="I192" s="212"/>
      <c r="J192" s="212"/>
      <c r="K192" s="212"/>
      <c r="L192" s="212"/>
      <c r="M192" s="212"/>
      <c r="N192" s="212"/>
      <c r="O192" s="213"/>
    </row>
    <row r="193" spans="1:15" ht="15.75" customHeight="1">
      <c r="A193" s="84"/>
      <c r="B193" s="214" t="s">
        <v>925</v>
      </c>
      <c r="C193" s="215"/>
      <c r="D193" s="215"/>
      <c r="E193" s="215"/>
      <c r="F193" s="215"/>
      <c r="G193" s="215"/>
      <c r="H193" s="215"/>
      <c r="I193" s="216"/>
      <c r="J193" s="217" t="s">
        <v>10</v>
      </c>
      <c r="K193" s="218"/>
      <c r="L193" s="218"/>
      <c r="M193" s="219"/>
      <c r="N193" s="653" t="s">
        <v>926</v>
      </c>
      <c r="O193"/>
    </row>
    <row r="194" spans="1:15" ht="43.5" customHeight="1">
      <c r="A194" s="220"/>
      <c r="B194" s="215" t="s">
        <v>927</v>
      </c>
      <c r="C194" s="215"/>
      <c r="D194" s="215"/>
      <c r="E194" s="221"/>
      <c r="F194" s="222" t="s">
        <v>928</v>
      </c>
      <c r="G194" s="215"/>
      <c r="H194" s="215"/>
      <c r="I194" s="216"/>
      <c r="J194" s="223" t="s">
        <v>929</v>
      </c>
      <c r="K194" s="215"/>
      <c r="L194" s="215"/>
      <c r="M194" s="216"/>
      <c r="N194" s="654"/>
      <c r="O194"/>
    </row>
    <row r="195" spans="1:15" ht="30" customHeight="1">
      <c r="A195" s="209"/>
      <c r="B195" s="224" t="s">
        <v>930</v>
      </c>
      <c r="C195" s="224" t="s">
        <v>931</v>
      </c>
      <c r="D195" s="224" t="s">
        <v>932</v>
      </c>
      <c r="E195" s="225" t="s">
        <v>933</v>
      </c>
      <c r="F195" s="225" t="s">
        <v>930</v>
      </c>
      <c r="G195" s="224" t="s">
        <v>931</v>
      </c>
      <c r="H195" s="224" t="s">
        <v>932</v>
      </c>
      <c r="I195" s="225" t="s">
        <v>933</v>
      </c>
      <c r="J195" s="226" t="s">
        <v>930</v>
      </c>
      <c r="K195" s="227" t="s">
        <v>931</v>
      </c>
      <c r="L195" s="228" t="s">
        <v>932</v>
      </c>
      <c r="M195" s="226" t="s">
        <v>933</v>
      </c>
      <c r="N195" s="655"/>
      <c r="O195"/>
    </row>
    <row r="196" spans="1:15" ht="15.75" hidden="1" customHeight="1">
      <c r="A196" s="229" t="s">
        <v>934</v>
      </c>
      <c r="B196" s="246">
        <f>+'CTA Pivot Table'!H$230</f>
        <v>0</v>
      </c>
      <c r="C196" s="246">
        <f>+'CTA Pivot Table'!H$231</f>
        <v>0</v>
      </c>
      <c r="D196" s="246">
        <f>+'CTA Pivot Table'!H$232</f>
        <v>0</v>
      </c>
      <c r="E196" s="247">
        <f>+'CTA Pivot Table'!H$233</f>
        <v>0</v>
      </c>
      <c r="F196" s="247"/>
      <c r="G196" s="247"/>
      <c r="H196" s="247"/>
      <c r="I196" s="247"/>
      <c r="J196" s="247">
        <f>+'CTA Pivot Table'!H$234</f>
        <v>0</v>
      </c>
      <c r="K196" s="246">
        <f>+'CTA Pivot Table'!H$235</f>
        <v>0</v>
      </c>
      <c r="L196" s="246">
        <f>+'CTA Pivot Table'!H$236</f>
        <v>0</v>
      </c>
      <c r="M196" s="248">
        <f>+'CTA Pivot Table'!H$237</f>
        <v>0</v>
      </c>
      <c r="N196" s="247">
        <f>+'CTA Pivot Table'!H$238</f>
        <v>0</v>
      </c>
      <c r="O196" s="136"/>
    </row>
    <row r="197" spans="1:15" ht="15.75" hidden="1" customHeight="1">
      <c r="A197" s="229"/>
      <c r="E197" s="69"/>
      <c r="I197" s="69"/>
      <c r="J197" s="69"/>
      <c r="M197" s="137"/>
      <c r="N197" s="69"/>
      <c r="O197" s="136"/>
    </row>
    <row r="198" spans="1:15">
      <c r="A198" s="229" t="s">
        <v>935</v>
      </c>
      <c r="B198" s="234">
        <f>+'CTA Pivot Table'!H$7</f>
        <v>0</v>
      </c>
      <c r="C198" s="234">
        <f>+'CTA Pivot Table'!H$9</f>
        <v>0</v>
      </c>
      <c r="D198" s="234">
        <f>+'CTA Pivot Table'!H$11</f>
        <v>0</v>
      </c>
      <c r="E198" s="235">
        <f>+'CTA Pivot Table'!H$13</f>
        <v>0</v>
      </c>
      <c r="F198" s="235">
        <f>+'CTA Pivot Table'!H$15</f>
        <v>0</v>
      </c>
      <c r="G198" s="234">
        <f>+'CTA Pivot Table'!H$17</f>
        <v>0</v>
      </c>
      <c r="H198" s="234">
        <f>+'CTA Pivot Table'!H$19</f>
        <v>0</v>
      </c>
      <c r="I198" s="235">
        <f>+'CTA Pivot Table'!H$21</f>
        <v>0</v>
      </c>
      <c r="J198" s="235">
        <f>+'CTA Pivot Table'!H$23</f>
        <v>0</v>
      </c>
      <c r="K198" s="234">
        <f>+'CTA Pivot Table'!H$25</f>
        <v>0</v>
      </c>
      <c r="L198" s="234">
        <f>+'CTA Pivot Table'!H$27</f>
        <v>0</v>
      </c>
      <c r="M198" s="236">
        <f>+'CTA Pivot Table'!H$29</f>
        <v>0</v>
      </c>
      <c r="N198" s="235">
        <f>+'CTA Pivot Table'!H$31</f>
        <v>0</v>
      </c>
      <c r="O198" s="136"/>
    </row>
    <row r="199" spans="1:15">
      <c r="A199" s="229" t="s">
        <v>936</v>
      </c>
      <c r="B199" s="234">
        <f>+'CTA Pivot Table'!H$39</f>
        <v>137.88339222614886</v>
      </c>
      <c r="C199" s="234">
        <f>+'CTA Pivot Table'!H$41</f>
        <v>139.66666666666666</v>
      </c>
      <c r="D199" s="234">
        <f>+'CTA Pivot Table'!H$43</f>
        <v>0</v>
      </c>
      <c r="E199" s="235">
        <f>+'CTA Pivot Table'!H$45</f>
        <v>137.90209790209835</v>
      </c>
      <c r="F199" s="235">
        <f>+'CTA Pivot Table'!H$47</f>
        <v>145.26746987951773</v>
      </c>
      <c r="G199" s="234">
        <f>+'CTA Pivot Table'!H$49</f>
        <v>124.9047619047619</v>
      </c>
      <c r="H199" s="234">
        <f>+'CTA Pivot Table'!H$51</f>
        <v>0</v>
      </c>
      <c r="I199" s="235">
        <f>+'CTA Pivot Table'!H$53</f>
        <v>144.28669724770609</v>
      </c>
      <c r="J199" s="235">
        <f>+'CTA Pivot Table'!H$55</f>
        <v>91.075812274368232</v>
      </c>
      <c r="K199" s="234">
        <f>+'CTA Pivot Table'!H$57</f>
        <v>87.505263157894774</v>
      </c>
      <c r="L199" s="234">
        <f>+'CTA Pivot Table'!HR$59</f>
        <v>0</v>
      </c>
      <c r="M199" s="236">
        <f>+'CTA Pivot Table'!H$61</f>
        <v>90.163978494623677</v>
      </c>
      <c r="N199" s="235">
        <f>+'CTA Pivot Table'!H$63</f>
        <v>90.000000000000014</v>
      </c>
      <c r="O199" s="136"/>
    </row>
    <row r="200" spans="1:15">
      <c r="A200" s="229" t="s">
        <v>937</v>
      </c>
      <c r="B200" s="234">
        <f>+'CTA Pivot Table'!H$71</f>
        <v>0</v>
      </c>
      <c r="C200" s="234">
        <f>+'CTA Pivot Table'!H$73</f>
        <v>0</v>
      </c>
      <c r="D200" s="234">
        <f>+'CTA Pivot Table'!H$75</f>
        <v>0</v>
      </c>
      <c r="E200" s="235">
        <f>+'CTA Pivot Table'!H$77</f>
        <v>0</v>
      </c>
      <c r="F200" s="235">
        <f>+'CTA Pivot Table'!H$79</f>
        <v>0</v>
      </c>
      <c r="G200" s="234">
        <f>+'CTA Pivot Table'!H$81</f>
        <v>0</v>
      </c>
      <c r="H200" s="234">
        <f>+'CTA Pivot Table'!H$83</f>
        <v>0</v>
      </c>
      <c r="I200" s="235">
        <f>+'CTA Pivot Table'!H$85</f>
        <v>0</v>
      </c>
      <c r="J200" s="235">
        <f>+'CTA Pivot Table'!H$87</f>
        <v>0</v>
      </c>
      <c r="K200" s="234">
        <f>+'CTA Pivot Table'!H$89</f>
        <v>0</v>
      </c>
      <c r="L200" s="234">
        <f>+'CTA Pivot Table'!H$91</f>
        <v>0</v>
      </c>
      <c r="M200" s="236">
        <f>+'CTA Pivot Table'!H$93</f>
        <v>0</v>
      </c>
      <c r="N200" s="235">
        <f>+'CTA Pivot Table'!H$95</f>
        <v>0</v>
      </c>
      <c r="O200" s="136"/>
    </row>
    <row r="201" spans="1:15">
      <c r="A201" s="229" t="s">
        <v>938</v>
      </c>
      <c r="B201" s="234">
        <f>+'CTA Pivot Table'!H$103</f>
        <v>0</v>
      </c>
      <c r="C201" s="234">
        <f>+'CTA Pivot Table'!H$105</f>
        <v>0</v>
      </c>
      <c r="D201" s="234">
        <f>+'CTA Pivot Table'!H$107</f>
        <v>0</v>
      </c>
      <c r="E201" s="235">
        <f>+'CTA Pivot Table'!H$109</f>
        <v>0</v>
      </c>
      <c r="F201" s="235">
        <f>+'CTA Pivot Table'!H$111</f>
        <v>0</v>
      </c>
      <c r="G201" s="234">
        <f>+'CTA Pivot Table'!H$113</f>
        <v>0</v>
      </c>
      <c r="H201" s="234">
        <f>+'CTA Pivot Table'!H$115</f>
        <v>0</v>
      </c>
      <c r="I201" s="235">
        <f>+'CTA Pivot Table'!H$117</f>
        <v>0</v>
      </c>
      <c r="J201" s="235">
        <f>+'CTA Pivot Table'!H$119</f>
        <v>0</v>
      </c>
      <c r="K201" s="234">
        <f>+'CTA Pivot Table'!H$121</f>
        <v>0</v>
      </c>
      <c r="L201" s="234">
        <f>+'CTA Pivot Table'!H$123</f>
        <v>0</v>
      </c>
      <c r="M201" s="236">
        <f>+'CTA Pivot Table'!H$125</f>
        <v>0</v>
      </c>
      <c r="N201" s="235">
        <f>+'CTA Pivot Table'!H$127</f>
        <v>0</v>
      </c>
      <c r="O201" s="136"/>
    </row>
    <row r="202" spans="1:15">
      <c r="A202" s="229"/>
      <c r="B202" s="234"/>
      <c r="C202" s="234"/>
      <c r="D202" s="234"/>
      <c r="E202" s="235"/>
      <c r="F202" s="235"/>
      <c r="G202" s="234"/>
      <c r="H202" s="234"/>
      <c r="I202" s="235"/>
      <c r="J202" s="235"/>
      <c r="K202" s="234"/>
      <c r="L202" s="234"/>
      <c r="M202" s="236"/>
      <c r="N202" s="235"/>
      <c r="O202" s="136"/>
    </row>
    <row r="203" spans="1:15">
      <c r="A203" s="229" t="s">
        <v>939</v>
      </c>
      <c r="B203" s="234">
        <f>+'CTA Pivot Table'!H$135</f>
        <v>136.28109756097561</v>
      </c>
      <c r="C203" s="234">
        <f>+'CTA Pivot Table'!H$137</f>
        <v>131.46153846153845</v>
      </c>
      <c r="D203" s="234">
        <f>+'CTA Pivot Table'!H$139</f>
        <v>0</v>
      </c>
      <c r="E203" s="235">
        <f>+'CTA Pivot Table'!H$141</f>
        <v>135.62157894736842</v>
      </c>
      <c r="F203" s="235">
        <f>+'CTA Pivot Table'!H$143</f>
        <v>140.82099353796445</v>
      </c>
      <c r="G203" s="234">
        <f>+'CTA Pivot Table'!H$145</f>
        <v>140.39391812865495</v>
      </c>
      <c r="H203" s="234">
        <f>+'CTA Pivot Table'!H$147</f>
        <v>0</v>
      </c>
      <c r="I203" s="235">
        <f>+'CTA Pivot Table'!H$149</f>
        <v>140.76916252661462</v>
      </c>
      <c r="J203" s="235">
        <f>+'CTA Pivot Table'!H$151</f>
        <v>107.77824022346368</v>
      </c>
      <c r="K203" s="234">
        <f>+'CTA Pivot Table'!H$153</f>
        <v>96.248739946380695</v>
      </c>
      <c r="L203" s="234">
        <f>+'CTA Pivot Table'!H$155</f>
        <v>0</v>
      </c>
      <c r="M203" s="236">
        <f>+'CTA Pivot Table'!H$157</f>
        <v>103.82920110192838</v>
      </c>
      <c r="N203" s="235">
        <f>+'CTA Pivot Table'!H$159</f>
        <v>134.5</v>
      </c>
      <c r="O203" s="136"/>
    </row>
    <row r="204" spans="1:15">
      <c r="A204" s="229" t="s">
        <v>940</v>
      </c>
      <c r="B204" s="234">
        <f>+'CTA Pivot Table'!H$167</f>
        <v>0</v>
      </c>
      <c r="C204" s="234">
        <f>+'CTA Pivot Table'!H$169</f>
        <v>0</v>
      </c>
      <c r="D204" s="234">
        <f>+'CTA Pivot Table'!H$171</f>
        <v>0</v>
      </c>
      <c r="E204" s="235">
        <f>+'CTA Pivot Table'!H$173</f>
        <v>0</v>
      </c>
      <c r="F204" s="235">
        <f>+'CTA Pivot Table'!H$175</f>
        <v>0</v>
      </c>
      <c r="G204" s="234">
        <f>+'CTA Pivot Table'!H$177</f>
        <v>0</v>
      </c>
      <c r="H204" s="234">
        <f>+'CTA Pivot Table'!H$179</f>
        <v>0</v>
      </c>
      <c r="I204" s="235">
        <f>+'CTA Pivot Table'!H$181</f>
        <v>0</v>
      </c>
      <c r="J204" s="235">
        <f>+'CTA Pivot Table'!H$183</f>
        <v>0</v>
      </c>
      <c r="K204" s="234">
        <f>+'CTA Pivot Table'!H$185</f>
        <v>0</v>
      </c>
      <c r="L204" s="234">
        <f>+'CTA Pivot Table'!H$187</f>
        <v>0</v>
      </c>
      <c r="M204" s="236">
        <f>+'CTA Pivot Table'!H$189</f>
        <v>0</v>
      </c>
      <c r="N204" s="235">
        <f>+'CTA Pivot Table'!H$191</f>
        <v>0</v>
      </c>
      <c r="O204" s="136"/>
    </row>
    <row r="205" spans="1:15">
      <c r="A205" s="229" t="s">
        <v>941</v>
      </c>
      <c r="B205" s="234">
        <f>+'CTA Pivot Table'!H$199</f>
        <v>0</v>
      </c>
      <c r="C205" s="234">
        <f>+'CTA Pivot Table'!H$201</f>
        <v>0</v>
      </c>
      <c r="D205" s="234">
        <f>+'CTA Pivot Table'!H$203</f>
        <v>0</v>
      </c>
      <c r="E205" s="235">
        <f>+'CTA Pivot Table'!H$205</f>
        <v>0</v>
      </c>
      <c r="F205" s="235">
        <f>+'CTA Pivot Table'!H$207</f>
        <v>0</v>
      </c>
      <c r="G205" s="234">
        <f>+'CTA Pivot Table'!H$209</f>
        <v>0</v>
      </c>
      <c r="H205" s="234">
        <f>+'CTA Pivot Table'!H$211</f>
        <v>0</v>
      </c>
      <c r="I205" s="235">
        <f>+'CTA Pivot Table'!H$213</f>
        <v>0</v>
      </c>
      <c r="J205" s="235">
        <f>+'CTA Pivot Table'!H$215</f>
        <v>0</v>
      </c>
      <c r="K205" s="234">
        <f>+'CTA Pivot Table'!H$217</f>
        <v>0</v>
      </c>
      <c r="L205" s="234">
        <f>+'CTA Pivot Table'!H$219</f>
        <v>0</v>
      </c>
      <c r="M205" s="236">
        <f>+'CTA Pivot Table'!H$221</f>
        <v>0</v>
      </c>
      <c r="N205" s="235">
        <f>+'CTA Pivot Table'!H$223</f>
        <v>0</v>
      </c>
      <c r="O205" s="136"/>
    </row>
    <row r="206" spans="1:15">
      <c r="A206" s="229" t="s">
        <v>942</v>
      </c>
      <c r="B206" s="234">
        <f>+'CTA Pivot Table'!H$231</f>
        <v>0</v>
      </c>
      <c r="C206" s="234">
        <f>+'CTA Pivot Table'!H$233</f>
        <v>0</v>
      </c>
      <c r="D206" s="234">
        <f>+'CTA Pivot Table'!H$235</f>
        <v>0</v>
      </c>
      <c r="E206" s="235">
        <f>+'CTA Pivot Table'!H$237</f>
        <v>0</v>
      </c>
      <c r="F206" s="235">
        <f>+'CTA Pivot Table'!H$239</f>
        <v>0</v>
      </c>
      <c r="G206" s="234">
        <f>+'CTA Pivot Table'!H$241</f>
        <v>0</v>
      </c>
      <c r="H206" s="234">
        <f>+'CTA Pivot Table'!H$243</f>
        <v>0</v>
      </c>
      <c r="I206" s="235">
        <f>+'CTA Pivot Table'!H$245</f>
        <v>0</v>
      </c>
      <c r="J206" s="235">
        <f>+'CTA Pivot Table'!H$247</f>
        <v>0</v>
      </c>
      <c r="K206" s="234">
        <f>+'CTA Pivot Table'!H$249</f>
        <v>0</v>
      </c>
      <c r="L206" s="234">
        <f>+'CTA Pivot Table'!H$251</f>
        <v>0</v>
      </c>
      <c r="M206" s="236">
        <f>+'CTA Pivot Table'!H$253</f>
        <v>0</v>
      </c>
      <c r="N206" s="235">
        <f>+'CTA Pivot Table'!H$255</f>
        <v>0</v>
      </c>
      <c r="O206" s="136"/>
    </row>
    <row r="207" spans="1:15">
      <c r="A207" s="229"/>
      <c r="B207" s="234"/>
      <c r="C207" s="234"/>
      <c r="D207" s="234"/>
      <c r="E207" s="235"/>
      <c r="F207" s="235"/>
      <c r="G207" s="234"/>
      <c r="H207" s="234"/>
      <c r="I207" s="235"/>
      <c r="J207" s="235"/>
      <c r="K207" s="234"/>
      <c r="L207" s="234"/>
      <c r="M207" s="236"/>
      <c r="N207" s="235"/>
      <c r="O207" s="136"/>
    </row>
    <row r="208" spans="1:15">
      <c r="A208" s="229" t="s">
        <v>943</v>
      </c>
      <c r="B208" s="234">
        <f>+'CTA Pivot Table'!H$263</f>
        <v>0</v>
      </c>
      <c r="C208" s="234">
        <f>+'CTA Pivot Table'!H$265</f>
        <v>0</v>
      </c>
      <c r="D208" s="234">
        <f>+'CTA Pivot Table'!H$267</f>
        <v>0</v>
      </c>
      <c r="E208" s="235">
        <f>+'CTA Pivot Table'!H$269</f>
        <v>0</v>
      </c>
      <c r="F208" s="235">
        <f>+'CTA Pivot Table'!H$271</f>
        <v>0</v>
      </c>
      <c r="G208" s="234">
        <f>+'CTA Pivot Table'!H$273</f>
        <v>0</v>
      </c>
      <c r="H208" s="234">
        <f>+'CTA Pivot Table'!H$275</f>
        <v>0</v>
      </c>
      <c r="I208" s="235">
        <f>+'CTA Pivot Table'!H$277</f>
        <v>0</v>
      </c>
      <c r="J208" s="235">
        <f>+'CTA Pivot Table'!H$279</f>
        <v>0</v>
      </c>
      <c r="K208" s="234">
        <f>+'CTA Pivot Table'!H$281</f>
        <v>0</v>
      </c>
      <c r="L208" s="234">
        <f>+'CTA Pivot Table'!H$283</f>
        <v>0</v>
      </c>
      <c r="M208" s="236">
        <f>+'CTA Pivot Table'!H$285</f>
        <v>0</v>
      </c>
      <c r="N208" s="235">
        <f>+'CTA Pivot Table'!H$287</f>
        <v>0</v>
      </c>
      <c r="O208" s="136"/>
    </row>
    <row r="209" spans="1:16" ht="15.75">
      <c r="A209" s="229" t="s">
        <v>944</v>
      </c>
      <c r="B209" s="234">
        <f>+'CTA Pivot Table'!H$295</f>
        <v>0</v>
      </c>
      <c r="C209" s="234">
        <f>+'CTA Pivot Table'!H$297</f>
        <v>0</v>
      </c>
      <c r="D209" s="234">
        <f>+'CTA Pivot Table'!H$299</f>
        <v>0</v>
      </c>
      <c r="E209" s="235">
        <f>+'CTA Pivot Table'!H$301</f>
        <v>0</v>
      </c>
      <c r="F209" s="235">
        <f>+'CTA Pivot Table'!H$303</f>
        <v>125.81347150259067</v>
      </c>
      <c r="G209" s="234">
        <f>+'CTA Pivot Table'!H$305</f>
        <v>132</v>
      </c>
      <c r="H209" s="234">
        <f>+'CTA Pivot Table'!H$307</f>
        <v>0</v>
      </c>
      <c r="I209" s="235">
        <f>+'CTA Pivot Table'!H$309</f>
        <v>125.82413793103449</v>
      </c>
      <c r="J209" s="235">
        <f>+'CTA Pivot Table'!H$311</f>
        <v>84.463917525773198</v>
      </c>
      <c r="K209" s="234">
        <f>+'CTA Pivot Table'!H$313</f>
        <v>75.304347826086953</v>
      </c>
      <c r="L209" s="234">
        <f>+'CTA Pivot Table'!H$315</f>
        <v>0</v>
      </c>
      <c r="M209" s="236">
        <f>+'CTA Pivot Table'!H$317</f>
        <v>83.493087557603687</v>
      </c>
      <c r="N209" s="235">
        <f>+'CTA Pivot Table'!H$319</f>
        <v>0</v>
      </c>
      <c r="O209" s="136"/>
      <c r="P209" s="237"/>
    </row>
    <row r="210" spans="1:16">
      <c r="A210" s="229" t="s">
        <v>945</v>
      </c>
      <c r="B210" s="234">
        <f>+'CTA Pivot Table'!H$327</f>
        <v>0</v>
      </c>
      <c r="C210" s="234">
        <f>+'CTA Pivot Table'!H$329</f>
        <v>0</v>
      </c>
      <c r="D210" s="234">
        <f>+'CTA Pivot Table'!H$331</f>
        <v>0</v>
      </c>
      <c r="E210" s="235">
        <f>+'CTA Pivot Table'!H$333</f>
        <v>0</v>
      </c>
      <c r="F210" s="235">
        <f>+'CTA Pivot Table'!H$335</f>
        <v>0</v>
      </c>
      <c r="G210" s="234">
        <f>+'CTA Pivot Table'!H$337</f>
        <v>0</v>
      </c>
      <c r="H210" s="234">
        <f>+'CTA Pivot Table'!H$339</f>
        <v>0</v>
      </c>
      <c r="I210" s="235">
        <f>+'CTA Pivot Table'!H$341</f>
        <v>0</v>
      </c>
      <c r="J210" s="235">
        <f>+'CTA Pivot Table'!H$343</f>
        <v>0</v>
      </c>
      <c r="K210" s="234">
        <f>+'CTA Pivot Table'!H$345</f>
        <v>0</v>
      </c>
      <c r="L210" s="234">
        <f>+'CTA Pivot Table'!H$347</f>
        <v>0</v>
      </c>
      <c r="M210" s="236">
        <f>+'CTA Pivot Table'!H$349</f>
        <v>0</v>
      </c>
      <c r="N210" s="235">
        <f>+'CTA Pivot Table'!H$351</f>
        <v>0</v>
      </c>
      <c r="O210" s="136"/>
    </row>
    <row r="211" spans="1:16">
      <c r="A211" s="229" t="s">
        <v>946</v>
      </c>
      <c r="B211" s="234">
        <f>+'CTA Pivot Table'!H$359</f>
        <v>0</v>
      </c>
      <c r="C211" s="234">
        <f>+'CTA Pivot Table'!H$361</f>
        <v>0</v>
      </c>
      <c r="D211" s="234">
        <f>+'CTA Pivot Table'!H$363</f>
        <v>0</v>
      </c>
      <c r="E211" s="235">
        <f>+'CTA Pivot Table'!H$365</f>
        <v>0</v>
      </c>
      <c r="F211" s="235">
        <f>+'CTA Pivot Table'!H$367</f>
        <v>0</v>
      </c>
      <c r="G211" s="234">
        <f>+'CTA Pivot Table'!H$369</f>
        <v>0</v>
      </c>
      <c r="H211" s="234">
        <f>+'CTA Pivot Table'!H$371</f>
        <v>0</v>
      </c>
      <c r="I211" s="235">
        <f>+'CTA Pivot Table'!H$373</f>
        <v>0</v>
      </c>
      <c r="J211" s="235">
        <f>+'CTA Pivot Table'!H$375</f>
        <v>0</v>
      </c>
      <c r="K211" s="234">
        <f>+'CTA Pivot Table'!H$377</f>
        <v>0</v>
      </c>
      <c r="L211" s="234">
        <f>+'CTA Pivot Table'!H$379</f>
        <v>0</v>
      </c>
      <c r="M211" s="236">
        <f>+'CTA Pivot Table'!H$381</f>
        <v>0</v>
      </c>
      <c r="N211" s="235">
        <f>+'CTA Pivot Table'!H$383</f>
        <v>0</v>
      </c>
      <c r="O211" s="136"/>
    </row>
    <row r="212" spans="1:16">
      <c r="A212" s="229"/>
      <c r="B212" s="234"/>
      <c r="C212" s="234"/>
      <c r="D212" s="234"/>
      <c r="E212" s="235"/>
      <c r="F212" s="235"/>
      <c r="G212" s="234"/>
      <c r="H212" s="234"/>
      <c r="I212" s="235"/>
      <c r="J212" s="235"/>
      <c r="K212" s="234"/>
      <c r="L212" s="234"/>
      <c r="M212" s="236"/>
      <c r="N212" s="235"/>
      <c r="O212" s="136"/>
    </row>
    <row r="213" spans="1:16">
      <c r="A213" s="229" t="s">
        <v>947</v>
      </c>
      <c r="B213" s="234">
        <f>+'CTA Pivot Table'!H$391</f>
        <v>0</v>
      </c>
      <c r="C213" s="234">
        <f>+'CTA Pivot Table'!H$393</f>
        <v>0</v>
      </c>
      <c r="D213" s="234">
        <f>+'CTA Pivot Table'!H$395</f>
        <v>0</v>
      </c>
      <c r="E213" s="235">
        <f>+'CTA Pivot Table'!H$397</f>
        <v>0</v>
      </c>
      <c r="F213" s="235">
        <f>+'CTA Pivot Table'!H$399</f>
        <v>0</v>
      </c>
      <c r="G213" s="234">
        <f>+'CTA Pivot Table'!H$401</f>
        <v>0</v>
      </c>
      <c r="H213" s="234">
        <f>+'CTA Pivot Table'!H$403</f>
        <v>0</v>
      </c>
      <c r="I213" s="235">
        <f>+'CTA Pivot Table'!H$405</f>
        <v>0</v>
      </c>
      <c r="J213" s="235">
        <f>+'CTA Pivot Table'!H$407</f>
        <v>0</v>
      </c>
      <c r="K213" s="234">
        <f>+'CTA Pivot Table'!H$409</f>
        <v>0</v>
      </c>
      <c r="L213" s="234">
        <f>+'CTA Pivot Table'!H$411</f>
        <v>0</v>
      </c>
      <c r="M213" s="236">
        <f>+'CTA Pivot Table'!H$413</f>
        <v>0</v>
      </c>
      <c r="N213" s="235">
        <f>+'CTA Pivot Table'!H$415</f>
        <v>0</v>
      </c>
      <c r="O213" s="136"/>
    </row>
    <row r="214" spans="1:16">
      <c r="A214" s="229" t="s">
        <v>948</v>
      </c>
      <c r="B214" s="234">
        <f>+'CTA Pivot Table'!H$423</f>
        <v>0</v>
      </c>
      <c r="C214" s="234">
        <f>+'CTA Pivot Table'!H$425</f>
        <v>0</v>
      </c>
      <c r="D214" s="234">
        <f>+'CTA Pivot Table'!H$427</f>
        <v>0</v>
      </c>
      <c r="E214" s="235">
        <f>+'CTA Pivot Table'!H$429</f>
        <v>0</v>
      </c>
      <c r="F214" s="235">
        <f>+'CTA Pivot Table'!H$431</f>
        <v>0</v>
      </c>
      <c r="G214" s="234">
        <f>+'CTA Pivot Table'!H$433</f>
        <v>0</v>
      </c>
      <c r="H214" s="234">
        <f>+'CTA Pivot Table'!H$435</f>
        <v>0</v>
      </c>
      <c r="I214" s="235">
        <f>+'CTA Pivot Table'!H$437</f>
        <v>0</v>
      </c>
      <c r="J214" s="235">
        <f>+'CTA Pivot Table'!H$439</f>
        <v>0</v>
      </c>
      <c r="K214" s="234">
        <f>+'CTA Pivot Table'!H$441</f>
        <v>0</v>
      </c>
      <c r="L214" s="234">
        <f>+'CTA Pivot Table'!H$443</f>
        <v>0</v>
      </c>
      <c r="M214" s="236">
        <f>+'CTA Pivot Table'!H$445</f>
        <v>0</v>
      </c>
      <c r="N214" s="235">
        <f>+'CTA Pivot Table'!H$447</f>
        <v>0</v>
      </c>
      <c r="O214" s="136"/>
    </row>
    <row r="215" spans="1:16">
      <c r="A215" s="229" t="s">
        <v>949</v>
      </c>
      <c r="B215" s="234">
        <f>+'CTA Pivot Table'!H$455</f>
        <v>0</v>
      </c>
      <c r="C215" s="234">
        <f>+'CTA Pivot Table'!H$457</f>
        <v>123</v>
      </c>
      <c r="D215" s="234">
        <f>+'CTA Pivot Table'!H$459</f>
        <v>0</v>
      </c>
      <c r="E215" s="235">
        <f>+'CTA Pivot Table'!H$461</f>
        <v>123</v>
      </c>
      <c r="F215" s="235">
        <f>+'CTA Pivot Table'!H$463</f>
        <v>126.565891472868</v>
      </c>
      <c r="G215" s="234">
        <f>+'CTA Pivot Table'!H$465</f>
        <v>128.166666666667</v>
      </c>
      <c r="H215" s="234">
        <f>+'CTA Pivot Table'!H$467</f>
        <v>0</v>
      </c>
      <c r="I215" s="235">
        <f>+'CTA Pivot Table'!H$469</f>
        <v>126.76190476190462</v>
      </c>
      <c r="J215" s="235">
        <f>+'CTA Pivot Table'!H$471</f>
        <v>97</v>
      </c>
      <c r="K215" s="234">
        <f>+'CTA Pivot Table'!H$473</f>
        <v>75.6666666666667</v>
      </c>
      <c r="L215" s="234">
        <f>+'CTA Pivot Table'!H$475</f>
        <v>0</v>
      </c>
      <c r="M215" s="236">
        <f>+'CTA Pivot Table'!H$477</f>
        <v>95.81481481481481</v>
      </c>
      <c r="N215" s="235">
        <f>+'CTA Pivot Table'!H$479</f>
        <v>100.12962962963</v>
      </c>
      <c r="O215" s="136"/>
    </row>
    <row r="216" spans="1:16">
      <c r="A216" s="238" t="s">
        <v>950</v>
      </c>
      <c r="B216" s="239">
        <f>+'CTA Pivot Table'!H$487</f>
        <v>0</v>
      </c>
      <c r="C216" s="239">
        <f>+'CTA Pivot Table'!H$489</f>
        <v>0</v>
      </c>
      <c r="D216" s="239">
        <f>+'CTA Pivot Table'!H$491</f>
        <v>0</v>
      </c>
      <c r="E216" s="240">
        <f>+'CTA Pivot Table'!H$493</f>
        <v>0</v>
      </c>
      <c r="F216" s="240">
        <f>+'CTA Pivot Table'!H$495</f>
        <v>0</v>
      </c>
      <c r="G216" s="239">
        <f>+'CTA Pivot Table'!H$497</f>
        <v>0</v>
      </c>
      <c r="H216" s="239">
        <f>+'CTA Pivot Table'!H$499</f>
        <v>0</v>
      </c>
      <c r="I216" s="240">
        <f>+'CTA Pivot Table'!H$501</f>
        <v>0</v>
      </c>
      <c r="J216" s="240">
        <f>+'CTA Pivot Table'!H$503</f>
        <v>0</v>
      </c>
      <c r="K216" s="239">
        <f>+'CTA Pivot Table'!H$505</f>
        <v>0</v>
      </c>
      <c r="L216" s="239">
        <f>+'CTA Pivot Table'!H$507</f>
        <v>0</v>
      </c>
      <c r="M216" s="241">
        <f>+'CTA Pivot Table'!H$509</f>
        <v>0</v>
      </c>
      <c r="N216" s="240">
        <f>+'CTA Pivot Table'!H$511</f>
        <v>0</v>
      </c>
      <c r="O216" s="136"/>
    </row>
    <row r="217" spans="1:16">
      <c r="A217" s="242" t="s">
        <v>964</v>
      </c>
      <c r="B217" s="243"/>
      <c r="C217" s="243"/>
      <c r="D217" s="243"/>
      <c r="E217" s="243"/>
      <c r="F217" s="243"/>
      <c r="G217" s="243"/>
      <c r="H217" s="243"/>
      <c r="I217" s="243"/>
      <c r="J217" s="243"/>
      <c r="K217" s="243"/>
      <c r="L217" s="243"/>
      <c r="M217" s="243"/>
      <c r="N217" s="243"/>
    </row>
    <row r="218" spans="1:16">
      <c r="A218" s="243"/>
      <c r="B218" s="243"/>
      <c r="C218" s="243"/>
      <c r="D218" s="243"/>
      <c r="E218" s="243"/>
      <c r="F218" s="243"/>
      <c r="G218" s="243"/>
      <c r="H218" s="243"/>
      <c r="I218" s="243"/>
      <c r="J218" s="243"/>
      <c r="K218" s="243"/>
      <c r="L218" s="243"/>
      <c r="M218" s="243"/>
      <c r="N218" s="244" t="s">
        <v>1303</v>
      </c>
    </row>
    <row r="219" spans="1:16" ht="18">
      <c r="A219" s="205" t="s">
        <v>958</v>
      </c>
      <c r="B219" s="206"/>
      <c r="C219" s="206"/>
      <c r="D219" s="206"/>
      <c r="E219" s="207"/>
      <c r="F219" s="207"/>
      <c r="G219" s="207"/>
      <c r="H219" s="207"/>
      <c r="I219" s="207"/>
      <c r="J219" s="206"/>
      <c r="K219" s="206"/>
      <c r="L219" s="206"/>
      <c r="M219" s="207"/>
      <c r="N219" s="206"/>
    </row>
    <row r="220" spans="1:16" ht="18">
      <c r="A220" s="205"/>
      <c r="B220" s="206"/>
      <c r="C220" s="206"/>
      <c r="D220" s="206"/>
      <c r="E220" s="207"/>
      <c r="F220" s="207"/>
      <c r="G220" s="207"/>
      <c r="H220" s="207"/>
      <c r="I220" s="207"/>
      <c r="J220" s="206"/>
      <c r="K220" s="206"/>
      <c r="L220" s="206"/>
      <c r="M220" s="207"/>
      <c r="N220" s="206"/>
    </row>
    <row r="221" spans="1:16" ht="15.75">
      <c r="A221" s="208" t="s">
        <v>959</v>
      </c>
      <c r="B221" s="206"/>
      <c r="C221" s="206"/>
      <c r="D221" s="206"/>
      <c r="E221" s="207"/>
      <c r="F221" s="207"/>
      <c r="G221" s="207"/>
      <c r="H221" s="207"/>
      <c r="I221" s="207"/>
      <c r="J221" s="206"/>
      <c r="K221" s="206"/>
      <c r="L221" s="206"/>
      <c r="M221" s="207"/>
      <c r="N221" s="206"/>
    </row>
    <row r="222" spans="1:16" ht="15.75">
      <c r="A222" s="208" t="s">
        <v>1291</v>
      </c>
      <c r="B222" s="206"/>
      <c r="C222" s="206"/>
      <c r="D222" s="206"/>
      <c r="E222" s="207"/>
      <c r="F222" s="207"/>
      <c r="G222" s="207"/>
      <c r="H222" s="207"/>
      <c r="I222" s="207"/>
      <c r="J222" s="206"/>
      <c r="K222" s="206"/>
      <c r="L222" s="206"/>
      <c r="M222" s="207"/>
      <c r="N222" s="206"/>
    </row>
    <row r="223" spans="1:16" ht="15.75" customHeight="1">
      <c r="A223" s="209"/>
      <c r="B223" s="209"/>
      <c r="C223" s="209"/>
      <c r="D223" s="209"/>
      <c r="E223" s="209"/>
      <c r="F223" s="210"/>
      <c r="G223" s="211"/>
      <c r="H223" s="211"/>
      <c r="I223" s="212"/>
      <c r="J223" s="212"/>
      <c r="K223" s="212"/>
      <c r="L223" s="212"/>
      <c r="M223" s="212"/>
      <c r="N223" s="212"/>
      <c r="O223" s="213"/>
    </row>
    <row r="224" spans="1:16" ht="15.75" customHeight="1">
      <c r="A224" s="84"/>
      <c r="B224" s="214" t="s">
        <v>925</v>
      </c>
      <c r="C224" s="215"/>
      <c r="D224" s="215"/>
      <c r="E224" s="215"/>
      <c r="F224" s="215"/>
      <c r="G224" s="215"/>
      <c r="H224" s="215"/>
      <c r="I224" s="216"/>
      <c r="J224" s="217" t="s">
        <v>10</v>
      </c>
      <c r="K224" s="218"/>
      <c r="L224" s="218"/>
      <c r="M224" s="219"/>
      <c r="N224" s="653" t="s">
        <v>926</v>
      </c>
      <c r="O224"/>
    </row>
    <row r="225" spans="1:15" ht="50.25" customHeight="1">
      <c r="A225" s="220"/>
      <c r="B225" s="215" t="s">
        <v>927</v>
      </c>
      <c r="C225" s="215"/>
      <c r="D225" s="215"/>
      <c r="E225" s="221"/>
      <c r="F225" s="222" t="s">
        <v>928</v>
      </c>
      <c r="G225" s="215"/>
      <c r="H225" s="215"/>
      <c r="I225" s="216"/>
      <c r="J225" s="223" t="s">
        <v>929</v>
      </c>
      <c r="K225" s="215"/>
      <c r="L225" s="215"/>
      <c r="M225" s="216"/>
      <c r="N225" s="654"/>
      <c r="O225"/>
    </row>
    <row r="226" spans="1:15" ht="30.75" customHeight="1">
      <c r="A226" s="209"/>
      <c r="B226" s="224" t="s">
        <v>930</v>
      </c>
      <c r="C226" s="224" t="s">
        <v>931</v>
      </c>
      <c r="D226" s="224" t="s">
        <v>932</v>
      </c>
      <c r="E226" s="225" t="s">
        <v>933</v>
      </c>
      <c r="F226" s="225" t="s">
        <v>930</v>
      </c>
      <c r="G226" s="224" t="s">
        <v>931</v>
      </c>
      <c r="H226" s="224" t="s">
        <v>932</v>
      </c>
      <c r="I226" s="225" t="s">
        <v>933</v>
      </c>
      <c r="J226" s="226" t="s">
        <v>930</v>
      </c>
      <c r="K226" s="227" t="s">
        <v>931</v>
      </c>
      <c r="L226" s="228" t="s">
        <v>932</v>
      </c>
      <c r="M226" s="226" t="s">
        <v>933</v>
      </c>
      <c r="N226" s="655"/>
      <c r="O226"/>
    </row>
    <row r="227" spans="1:15" ht="15.75" hidden="1" customHeight="1">
      <c r="A227" s="229" t="s">
        <v>934</v>
      </c>
      <c r="B227" s="67">
        <f>+'CTA Pivot Table'!N$278</f>
        <v>0</v>
      </c>
      <c r="C227" s="67">
        <f>+'CTA Pivot Table'!N$279</f>
        <v>0</v>
      </c>
      <c r="D227" s="67">
        <f>+'CTA Pivot Table'!N$280</f>
        <v>0</v>
      </c>
      <c r="E227" s="69">
        <f>+'CTA Pivot Table'!N$281</f>
        <v>0</v>
      </c>
      <c r="F227" s="69">
        <f>+'CTA Pivot Table'!N$282</f>
        <v>0</v>
      </c>
      <c r="G227" s="67">
        <f>+'CTA Pivot Table'!N$283</f>
        <v>0</v>
      </c>
      <c r="H227" s="67">
        <f>+'CTA Pivot Table'!N$284</f>
        <v>0</v>
      </c>
      <c r="I227" s="69">
        <f>+'CTA Pivot Table'!N$285</f>
        <v>0</v>
      </c>
      <c r="J227" s="69">
        <f>+'CTA Pivot Table'!N$286</f>
        <v>0</v>
      </c>
      <c r="K227" s="67">
        <f>+'CTA Pivot Table'!N$287</f>
        <v>0</v>
      </c>
      <c r="L227" s="67">
        <f>+'CTA Pivot Table'!N$288</f>
        <v>0</v>
      </c>
      <c r="M227" s="137">
        <f>+'CTA Pivot Table'!N$289</f>
        <v>0</v>
      </c>
      <c r="N227" s="69">
        <f>+'CTA Pivot Table'!N$290</f>
        <v>0</v>
      </c>
      <c r="O227" s="136"/>
    </row>
    <row r="228" spans="1:15" ht="15.75" hidden="1" customHeight="1">
      <c r="A228" s="229"/>
      <c r="E228" s="69"/>
      <c r="F228" s="69"/>
      <c r="I228" s="69"/>
      <c r="J228" s="69"/>
      <c r="M228" s="137"/>
      <c r="N228" s="69"/>
      <c r="O228" s="136"/>
    </row>
    <row r="229" spans="1:15">
      <c r="A229" s="229" t="s">
        <v>935</v>
      </c>
      <c r="B229" s="234">
        <f>+'CTA Pivot Table'!N$7</f>
        <v>0</v>
      </c>
      <c r="C229" s="234">
        <f>+'CTA Pivot Table'!N$9</f>
        <v>0</v>
      </c>
      <c r="D229" s="234">
        <f>+'CTA Pivot Table'!N$11</f>
        <v>0</v>
      </c>
      <c r="E229" s="235">
        <f>+'CTA Pivot Table'!N$13</f>
        <v>0</v>
      </c>
      <c r="F229" s="235">
        <f>+'CTA Pivot Table'!N$15</f>
        <v>0</v>
      </c>
      <c r="G229" s="234">
        <f>+'CTA Pivot Table'!N$17</f>
        <v>0</v>
      </c>
      <c r="H229" s="234">
        <f>+'CTA Pivot Table'!N$19</f>
        <v>0</v>
      </c>
      <c r="I229" s="235">
        <f>+'CTA Pivot Table'!N$21</f>
        <v>0</v>
      </c>
      <c r="J229" s="235">
        <f>+'CTA Pivot Table'!N$23</f>
        <v>0</v>
      </c>
      <c r="K229" s="234">
        <f>+'CTA Pivot Table'!N$25</f>
        <v>0</v>
      </c>
      <c r="L229" s="234">
        <f>+'CTA Pivot Table'!N$27</f>
        <v>0</v>
      </c>
      <c r="M229" s="236">
        <f>+'CTA Pivot Table'!N$29</f>
        <v>0</v>
      </c>
      <c r="N229" s="235">
        <f>+'CTA Pivot Table'!N$31</f>
        <v>0</v>
      </c>
      <c r="O229" s="136"/>
    </row>
    <row r="230" spans="1:15">
      <c r="A230" s="229" t="s">
        <v>936</v>
      </c>
      <c r="B230" s="264">
        <f>+'CTA Pivot Table'!N$39</f>
        <v>80.947893569844794</v>
      </c>
      <c r="C230" s="264">
        <f>+'CTA Pivot Table'!N$41</f>
        <v>83.11</v>
      </c>
      <c r="D230" s="264">
        <f>+'CTA Pivot Table'!N$43</f>
        <v>0</v>
      </c>
      <c r="E230" s="265">
        <f>+'CTA Pivot Table'!N$45</f>
        <v>81.340290381125229</v>
      </c>
      <c r="F230" s="265">
        <f>+'CTA Pivot Table'!N$47</f>
        <v>86.922417840375601</v>
      </c>
      <c r="G230" s="264">
        <f>+'CTA Pivot Table'!N$49</f>
        <v>91.038374717832951</v>
      </c>
      <c r="H230" s="264">
        <f>+'CTA Pivot Table'!N$51</f>
        <v>0</v>
      </c>
      <c r="I230" s="265">
        <f>+'CTA Pivot Table'!N$53</f>
        <v>87.771681415929208</v>
      </c>
      <c r="J230" s="265">
        <f>+'CTA Pivot Table'!N$55</f>
        <v>68.343389529724931</v>
      </c>
      <c r="K230" s="264">
        <f>+'CTA Pivot Table'!N$57</f>
        <v>65.300771208226209</v>
      </c>
      <c r="L230" s="264">
        <f>+'CTA Pivot Table'!NR$59</f>
        <v>0</v>
      </c>
      <c r="M230" s="266">
        <f>+'CTA Pivot Table'!N$61</f>
        <v>67.100787401574792</v>
      </c>
      <c r="N230" s="265">
        <f>+'CTA Pivot Table'!N$63</f>
        <v>77.56363999467446</v>
      </c>
      <c r="O230" s="136"/>
    </row>
    <row r="231" spans="1:15">
      <c r="A231" s="229" t="s">
        <v>937</v>
      </c>
      <c r="B231" s="264">
        <f>+'CTA Pivot Table'!N$71</f>
        <v>0</v>
      </c>
      <c r="C231" s="264">
        <f>+'CTA Pivot Table'!N$73</f>
        <v>0</v>
      </c>
      <c r="D231" s="264">
        <f>+'CTA Pivot Table'!N$75</f>
        <v>0</v>
      </c>
      <c r="E231" s="265">
        <f>+'CTA Pivot Table'!N$77</f>
        <v>0</v>
      </c>
      <c r="F231" s="265">
        <f>+'CTA Pivot Table'!N$79</f>
        <v>0</v>
      </c>
      <c r="G231" s="264">
        <f>+'CTA Pivot Table'!N$81</f>
        <v>0</v>
      </c>
      <c r="H231" s="264">
        <f>+'CTA Pivot Table'!N$83</f>
        <v>0</v>
      </c>
      <c r="I231" s="265">
        <f>+'CTA Pivot Table'!N$85</f>
        <v>0</v>
      </c>
      <c r="J231" s="265">
        <f>+'CTA Pivot Table'!N$87</f>
        <v>0</v>
      </c>
      <c r="K231" s="264">
        <f>+'CTA Pivot Table'!N$89</f>
        <v>0</v>
      </c>
      <c r="L231" s="264">
        <f>+'CTA Pivot Table'!N$91</f>
        <v>0</v>
      </c>
      <c r="M231" s="266">
        <f>+'CTA Pivot Table'!N$93</f>
        <v>0</v>
      </c>
      <c r="N231" s="265">
        <f>+'CTA Pivot Table'!N$95</f>
        <v>0</v>
      </c>
      <c r="O231" s="136"/>
    </row>
    <row r="232" spans="1:15">
      <c r="A232" s="229" t="s">
        <v>938</v>
      </c>
      <c r="B232" s="264">
        <f>+'CTA Pivot Table'!N$103</f>
        <v>67.922179921858046</v>
      </c>
      <c r="C232" s="264">
        <f>+'CTA Pivot Table'!N$105</f>
        <v>66.148565796545114</v>
      </c>
      <c r="D232" s="264">
        <f>+'CTA Pivot Table'!N$107</f>
        <v>62.578835240040853</v>
      </c>
      <c r="E232" s="265">
        <f>+'CTA Pivot Table'!N$109</f>
        <v>65.920636111932197</v>
      </c>
      <c r="F232" s="265">
        <f>+'CTA Pivot Table'!N$111</f>
        <v>72.975772456043956</v>
      </c>
      <c r="G232" s="264">
        <f>+'CTA Pivot Table'!N$113</f>
        <v>73.330787014087505</v>
      </c>
      <c r="H232" s="264">
        <f>+'CTA Pivot Table'!N$115</f>
        <v>124</v>
      </c>
      <c r="I232" s="265">
        <f>+'CTA Pivot Table'!N$117</f>
        <v>73.098871966572602</v>
      </c>
      <c r="J232" s="265">
        <f>+'CTA Pivot Table'!N$119</f>
        <v>50.325519197292074</v>
      </c>
      <c r="K232" s="264">
        <f>+'CTA Pivot Table'!N$121</f>
        <v>48.546716396310437</v>
      </c>
      <c r="L232" s="264">
        <f>+'CTA Pivot Table'!N$123</f>
        <v>0</v>
      </c>
      <c r="M232" s="266">
        <f>+'CTA Pivot Table'!N$125</f>
        <v>49.430137191802771</v>
      </c>
      <c r="N232" s="265">
        <f>+'CTA Pivot Table'!N$127</f>
        <v>72.566663710680643</v>
      </c>
      <c r="O232" s="136"/>
    </row>
    <row r="233" spans="1:15">
      <c r="A233" s="229"/>
      <c r="B233" s="264"/>
      <c r="C233" s="264"/>
      <c r="D233" s="264"/>
      <c r="E233" s="265"/>
      <c r="F233" s="265"/>
      <c r="G233" s="264"/>
      <c r="H233" s="264"/>
      <c r="I233" s="265"/>
      <c r="J233" s="265"/>
      <c r="K233" s="264"/>
      <c r="L233" s="264"/>
      <c r="M233" s="266"/>
      <c r="N233" s="265"/>
      <c r="O233" s="136"/>
    </row>
    <row r="234" spans="1:15">
      <c r="A234" s="229" t="s">
        <v>939</v>
      </c>
      <c r="B234" s="264">
        <f>+'CTA Pivot Table'!N$135</f>
        <v>79.700333333333347</v>
      </c>
      <c r="C234" s="264">
        <f>+'CTA Pivot Table'!N$137</f>
        <v>84.32352941176471</v>
      </c>
      <c r="D234" s="264">
        <f>+'CTA Pivot Table'!N$139</f>
        <v>0</v>
      </c>
      <c r="E234" s="265">
        <f>+'CTA Pivot Table'!N$141</f>
        <v>81.372553191489359</v>
      </c>
      <c r="F234" s="265">
        <f>+'CTA Pivot Table'!N$143</f>
        <v>78.603784665579141</v>
      </c>
      <c r="G234" s="264">
        <f>+'CTA Pivot Table'!N$145</f>
        <v>80.14763285024155</v>
      </c>
      <c r="H234" s="264">
        <f>+'CTA Pivot Table'!N$147</f>
        <v>0</v>
      </c>
      <c r="I234" s="265">
        <f>+'CTA Pivot Table'!N$149</f>
        <v>78.993512195121966</v>
      </c>
      <c r="J234" s="265">
        <f>+'CTA Pivot Table'!N$151</f>
        <v>62.694560439560441</v>
      </c>
      <c r="K234" s="264">
        <f>+'CTA Pivot Table'!N$153</f>
        <v>59.678504983388713</v>
      </c>
      <c r="L234" s="264">
        <f>+'CTA Pivot Table'!N$155</f>
        <v>0</v>
      </c>
      <c r="M234" s="266">
        <f>+'CTA Pivot Table'!N$157</f>
        <v>61.329398496240607</v>
      </c>
      <c r="N234" s="265">
        <f>+'CTA Pivot Table'!N$159</f>
        <v>66.988095238095241</v>
      </c>
      <c r="O234" s="136"/>
    </row>
    <row r="235" spans="1:15">
      <c r="A235" s="229" t="s">
        <v>940</v>
      </c>
      <c r="B235" s="264">
        <f>+'CTA Pivot Table'!N$167</f>
        <v>68.140350877192986</v>
      </c>
      <c r="C235" s="264">
        <f>+'CTA Pivot Table'!N$169</f>
        <v>65.296202531645577</v>
      </c>
      <c r="D235" s="264">
        <f>+'CTA Pivot Table'!N$171</f>
        <v>0</v>
      </c>
      <c r="E235" s="265">
        <f>+'CTA Pivot Table'!N$173</f>
        <v>67.559462254395029</v>
      </c>
      <c r="F235" s="265">
        <f>+'CTA Pivot Table'!N$175</f>
        <v>83.140996856757965</v>
      </c>
      <c r="G235" s="264">
        <f>+'CTA Pivot Table'!N$177</f>
        <v>80.521564694082244</v>
      </c>
      <c r="H235" s="264">
        <f>+'CTA Pivot Table'!N$179</f>
        <v>0</v>
      </c>
      <c r="I235" s="265">
        <f>+'CTA Pivot Table'!N$181</f>
        <v>82.330955334987593</v>
      </c>
      <c r="J235" s="265">
        <f>+'CTA Pivot Table'!N$183</f>
        <v>53.290722761596548</v>
      </c>
      <c r="K235" s="264">
        <f>+'CTA Pivot Table'!N$185</f>
        <v>54.739756367663347</v>
      </c>
      <c r="L235" s="264">
        <f>+'CTA Pivot Table'!N$187</f>
        <v>0</v>
      </c>
      <c r="M235" s="266">
        <f>+'CTA Pivot Table'!N$189</f>
        <v>53.765324628219076</v>
      </c>
      <c r="N235" s="265">
        <f>+'CTA Pivot Table'!N$191</f>
        <v>50.568584070796462</v>
      </c>
      <c r="O235" s="136"/>
    </row>
    <row r="236" spans="1:15">
      <c r="A236" s="229" t="s">
        <v>941</v>
      </c>
      <c r="B236" s="264">
        <f>+'CTA Pivot Table'!N$199</f>
        <v>0</v>
      </c>
      <c r="C236" s="264">
        <f>+'CTA Pivot Table'!N$201</f>
        <v>0</v>
      </c>
      <c r="D236" s="264">
        <f>+'CTA Pivot Table'!N$203</f>
        <v>0</v>
      </c>
      <c r="E236" s="265">
        <f>+'CTA Pivot Table'!N$205</f>
        <v>0</v>
      </c>
      <c r="F236" s="265">
        <f>+'CTA Pivot Table'!N$207</f>
        <v>0</v>
      </c>
      <c r="G236" s="264">
        <f>+'CTA Pivot Table'!N$209</f>
        <v>0</v>
      </c>
      <c r="H236" s="264">
        <f>+'CTA Pivot Table'!N$211</f>
        <v>0</v>
      </c>
      <c r="I236" s="265">
        <f>+'CTA Pivot Table'!N$213</f>
        <v>0</v>
      </c>
      <c r="J236" s="265">
        <f>+'CTA Pivot Table'!N$215</f>
        <v>0</v>
      </c>
      <c r="K236" s="264">
        <f>+'CTA Pivot Table'!N$217</f>
        <v>0</v>
      </c>
      <c r="L236" s="264">
        <f>+'CTA Pivot Table'!N$219</f>
        <v>0</v>
      </c>
      <c r="M236" s="266">
        <f>+'CTA Pivot Table'!N$221</f>
        <v>0</v>
      </c>
      <c r="N236" s="265">
        <f>+'CTA Pivot Table'!N$223</f>
        <v>0</v>
      </c>
      <c r="O236" s="136"/>
    </row>
    <row r="237" spans="1:15">
      <c r="A237" s="229" t="s">
        <v>942</v>
      </c>
      <c r="B237" s="264">
        <f>+'CTA Pivot Table'!N$231</f>
        <v>0</v>
      </c>
      <c r="C237" s="264">
        <f>+'CTA Pivot Table'!N$233</f>
        <v>0</v>
      </c>
      <c r="D237" s="264">
        <f>+'CTA Pivot Table'!N$235</f>
        <v>0</v>
      </c>
      <c r="E237" s="265">
        <f>+'CTA Pivot Table'!N$237</f>
        <v>0</v>
      </c>
      <c r="F237" s="265">
        <f>+'CTA Pivot Table'!N$239</f>
        <v>0</v>
      </c>
      <c r="G237" s="264">
        <f>+'CTA Pivot Table'!N$241</f>
        <v>0</v>
      </c>
      <c r="H237" s="264">
        <f>+'CTA Pivot Table'!N$243</f>
        <v>0</v>
      </c>
      <c r="I237" s="265">
        <f>+'CTA Pivot Table'!N$245</f>
        <v>0</v>
      </c>
      <c r="J237" s="265">
        <f>+'CTA Pivot Table'!N$247</f>
        <v>0</v>
      </c>
      <c r="K237" s="264">
        <f>+'CTA Pivot Table'!N$249</f>
        <v>0</v>
      </c>
      <c r="L237" s="264">
        <f>+'CTA Pivot Table'!N$251</f>
        <v>0</v>
      </c>
      <c r="M237" s="266">
        <f>+'CTA Pivot Table'!N$253</f>
        <v>0</v>
      </c>
      <c r="N237" s="265">
        <f>+'CTA Pivot Table'!N$255</f>
        <v>0</v>
      </c>
      <c r="O237" s="136"/>
    </row>
    <row r="238" spans="1:15">
      <c r="A238" s="229"/>
      <c r="B238" s="264"/>
      <c r="C238" s="264"/>
      <c r="D238" s="264"/>
      <c r="E238" s="265"/>
      <c r="F238" s="265"/>
      <c r="G238" s="264"/>
      <c r="H238" s="264"/>
      <c r="I238" s="265"/>
      <c r="J238" s="265"/>
      <c r="K238" s="264"/>
      <c r="L238" s="264"/>
      <c r="M238" s="266"/>
      <c r="N238" s="265"/>
      <c r="O238" s="136"/>
    </row>
    <row r="239" spans="1:15">
      <c r="A239" s="229" t="s">
        <v>943</v>
      </c>
      <c r="B239" s="264">
        <f>+'CTA Pivot Table'!N$263</f>
        <v>0</v>
      </c>
      <c r="C239" s="264">
        <f>+'CTA Pivot Table'!N$265</f>
        <v>0</v>
      </c>
      <c r="D239" s="264">
        <f>+'CTA Pivot Table'!N$267</f>
        <v>0</v>
      </c>
      <c r="E239" s="265">
        <f>+'CTA Pivot Table'!N$269</f>
        <v>0</v>
      </c>
      <c r="F239" s="265">
        <f>+'CTA Pivot Table'!N$271</f>
        <v>0</v>
      </c>
      <c r="G239" s="264">
        <f>+'CTA Pivot Table'!N$273</f>
        <v>0</v>
      </c>
      <c r="H239" s="264">
        <f>+'CTA Pivot Table'!N$275</f>
        <v>0</v>
      </c>
      <c r="I239" s="265">
        <f>+'CTA Pivot Table'!N$277</f>
        <v>0</v>
      </c>
      <c r="J239" s="265">
        <f>+'CTA Pivot Table'!N$279</f>
        <v>0</v>
      </c>
      <c r="K239" s="264">
        <f>+'CTA Pivot Table'!N$281</f>
        <v>0</v>
      </c>
      <c r="L239" s="264">
        <f>+'CTA Pivot Table'!N$283</f>
        <v>0</v>
      </c>
      <c r="M239" s="266">
        <f>+'CTA Pivot Table'!N$285</f>
        <v>0</v>
      </c>
      <c r="N239" s="265">
        <f>+'CTA Pivot Table'!N$287</f>
        <v>0</v>
      </c>
      <c r="O239" s="136"/>
    </row>
    <row r="240" spans="1:15">
      <c r="A240" s="229" t="s">
        <v>944</v>
      </c>
      <c r="B240" s="264">
        <f>+'CTA Pivot Table'!N$295</f>
        <v>0</v>
      </c>
      <c r="C240" s="264">
        <f>+'CTA Pivot Table'!N$297</f>
        <v>0</v>
      </c>
      <c r="D240" s="264">
        <f>+'CTA Pivot Table'!N$299</f>
        <v>0</v>
      </c>
      <c r="E240" s="265">
        <f>+'CTA Pivot Table'!N$301</f>
        <v>0</v>
      </c>
      <c r="F240" s="265">
        <f>+'CTA Pivot Table'!N$303</f>
        <v>0</v>
      </c>
      <c r="G240" s="264">
        <f>+'CTA Pivot Table'!N$305</f>
        <v>0</v>
      </c>
      <c r="H240" s="264">
        <f>+'CTA Pivot Table'!N$307</f>
        <v>0</v>
      </c>
      <c r="I240" s="265">
        <f>+'CTA Pivot Table'!N$309</f>
        <v>0</v>
      </c>
      <c r="J240" s="265">
        <f>+'CTA Pivot Table'!N$311</f>
        <v>0</v>
      </c>
      <c r="K240" s="264">
        <f>+'CTA Pivot Table'!N$313</f>
        <v>0</v>
      </c>
      <c r="L240" s="264">
        <f>+'CTA Pivot Table'!N$315</f>
        <v>0</v>
      </c>
      <c r="M240" s="266">
        <f>+'CTA Pivot Table'!N$317</f>
        <v>0</v>
      </c>
      <c r="N240" s="265">
        <f>+'CTA Pivot Table'!N$319</f>
        <v>0</v>
      </c>
      <c r="O240" s="136"/>
    </row>
    <row r="241" spans="1:15">
      <c r="A241" s="229" t="s">
        <v>945</v>
      </c>
      <c r="B241" s="264">
        <f>+'CTA Pivot Table'!N$327</f>
        <v>0</v>
      </c>
      <c r="C241" s="264">
        <f>+'CTA Pivot Table'!N$329</f>
        <v>0</v>
      </c>
      <c r="D241" s="264">
        <f>+'CTA Pivot Table'!N$331</f>
        <v>0</v>
      </c>
      <c r="E241" s="265">
        <f>+'CTA Pivot Table'!N$333</f>
        <v>0</v>
      </c>
      <c r="F241" s="265">
        <f>+'CTA Pivot Table'!N$335</f>
        <v>0</v>
      </c>
      <c r="G241" s="264">
        <f>+'CTA Pivot Table'!N$337</f>
        <v>0</v>
      </c>
      <c r="H241" s="264">
        <f>+'CTA Pivot Table'!N$339</f>
        <v>0</v>
      </c>
      <c r="I241" s="265">
        <f>+'CTA Pivot Table'!N$341</f>
        <v>0</v>
      </c>
      <c r="J241" s="265">
        <f>+'CTA Pivot Table'!N$343</f>
        <v>0</v>
      </c>
      <c r="K241" s="264">
        <f>+'CTA Pivot Table'!N$345</f>
        <v>0</v>
      </c>
      <c r="L241" s="264">
        <f>+'CTA Pivot Table'!N$347</f>
        <v>0</v>
      </c>
      <c r="M241" s="266">
        <f>+'CTA Pivot Table'!N$349</f>
        <v>0</v>
      </c>
      <c r="N241" s="265">
        <f>+'CTA Pivot Table'!N$351</f>
        <v>0</v>
      </c>
      <c r="O241" s="136"/>
    </row>
    <row r="242" spans="1:15">
      <c r="A242" s="229" t="s">
        <v>946</v>
      </c>
      <c r="B242" s="264">
        <f>+'CTA Pivot Table'!N$359</f>
        <v>0</v>
      </c>
      <c r="C242" s="264">
        <f>+'CTA Pivot Table'!N$361</f>
        <v>0</v>
      </c>
      <c r="D242" s="264">
        <f>+'CTA Pivot Table'!N$363</f>
        <v>0</v>
      </c>
      <c r="E242" s="265">
        <f>+'CTA Pivot Table'!N$365</f>
        <v>0</v>
      </c>
      <c r="F242" s="265">
        <f>+'CTA Pivot Table'!N$367</f>
        <v>0</v>
      </c>
      <c r="G242" s="264">
        <f>+'CTA Pivot Table'!N$369</f>
        <v>0</v>
      </c>
      <c r="H242" s="264">
        <f>+'CTA Pivot Table'!N$371</f>
        <v>0</v>
      </c>
      <c r="I242" s="265">
        <f>+'CTA Pivot Table'!N$373</f>
        <v>0</v>
      </c>
      <c r="J242" s="265">
        <f>+'CTA Pivot Table'!N$375</f>
        <v>0</v>
      </c>
      <c r="K242" s="264">
        <f>+'CTA Pivot Table'!N$377</f>
        <v>0</v>
      </c>
      <c r="L242" s="264">
        <f>+'CTA Pivot Table'!N$379</f>
        <v>0</v>
      </c>
      <c r="M242" s="266">
        <f>+'CTA Pivot Table'!N$381</f>
        <v>0</v>
      </c>
      <c r="N242" s="265">
        <f>+'CTA Pivot Table'!N$383</f>
        <v>0</v>
      </c>
      <c r="O242" s="136"/>
    </row>
    <row r="243" spans="1:15">
      <c r="A243" s="229"/>
      <c r="B243" s="264"/>
      <c r="C243" s="264"/>
      <c r="D243" s="264"/>
      <c r="E243" s="265"/>
      <c r="F243" s="265"/>
      <c r="G243" s="264"/>
      <c r="H243" s="264"/>
      <c r="I243" s="265"/>
      <c r="J243" s="265"/>
      <c r="K243" s="264"/>
      <c r="L243" s="264"/>
      <c r="M243" s="266"/>
      <c r="N243" s="265"/>
      <c r="O243" s="136"/>
    </row>
    <row r="244" spans="1:15">
      <c r="A244" s="229" t="s">
        <v>947</v>
      </c>
      <c r="B244" s="264">
        <f>+'CTA Pivot Table'!N$391</f>
        <v>0</v>
      </c>
      <c r="C244" s="264">
        <f>+'CTA Pivot Table'!N$393</f>
        <v>0</v>
      </c>
      <c r="D244" s="264">
        <f>+'CTA Pivot Table'!N$395</f>
        <v>0</v>
      </c>
      <c r="E244" s="265">
        <f>+'CTA Pivot Table'!N$397</f>
        <v>0</v>
      </c>
      <c r="F244" s="265">
        <f>+'CTA Pivot Table'!N$399</f>
        <v>0</v>
      </c>
      <c r="G244" s="264">
        <f>+'CTA Pivot Table'!N$401</f>
        <v>0</v>
      </c>
      <c r="H244" s="264">
        <f>+'CTA Pivot Table'!N$403</f>
        <v>0</v>
      </c>
      <c r="I244" s="265">
        <f>+'CTA Pivot Table'!N$405</f>
        <v>0</v>
      </c>
      <c r="J244" s="265">
        <f>+'CTA Pivot Table'!N$407</f>
        <v>0</v>
      </c>
      <c r="K244" s="264">
        <f>+'CTA Pivot Table'!N$409</f>
        <v>0</v>
      </c>
      <c r="L244" s="264">
        <f>+'CTA Pivot Table'!N$411</f>
        <v>0</v>
      </c>
      <c r="M244" s="266">
        <f>+'CTA Pivot Table'!N$413</f>
        <v>0</v>
      </c>
      <c r="N244" s="265">
        <f>+'CTA Pivot Table'!N$415</f>
        <v>0</v>
      </c>
      <c r="O244" s="136"/>
    </row>
    <row r="245" spans="1:15">
      <c r="A245" s="229" t="s">
        <v>948</v>
      </c>
      <c r="B245" s="264">
        <f>+'CTA Pivot Table'!N$423</f>
        <v>65.034991708126071</v>
      </c>
      <c r="C245" s="264">
        <f>+'CTA Pivot Table'!N$425</f>
        <v>51.994193207812764</v>
      </c>
      <c r="D245" s="264">
        <f>+'CTA Pivot Table'!N$427</f>
        <v>0</v>
      </c>
      <c r="E245" s="265">
        <f>+'CTA Pivot Table'!N$429</f>
        <v>59.017546281260174</v>
      </c>
      <c r="F245" s="265">
        <f>+'CTA Pivot Table'!N$431</f>
        <v>80.662717328727666</v>
      </c>
      <c r="G245" s="264">
        <f>+'CTA Pivot Table'!N$433</f>
        <v>80.214562474080225</v>
      </c>
      <c r="H245" s="264">
        <f>+'CTA Pivot Table'!N$435</f>
        <v>0</v>
      </c>
      <c r="I245" s="265">
        <f>+'CTA Pivot Table'!N$437</f>
        <v>80.441852316855957</v>
      </c>
      <c r="J245" s="265">
        <f>+'CTA Pivot Table'!N$439</f>
        <v>60.846587112171846</v>
      </c>
      <c r="K245" s="264">
        <f>+'CTA Pivot Table'!N$441</f>
        <v>54.118210758305466</v>
      </c>
      <c r="L245" s="264">
        <f>+'CTA Pivot Table'!N$443</f>
        <v>0</v>
      </c>
      <c r="M245" s="266">
        <f>+'CTA Pivot Table'!N$445</f>
        <v>56.399600776866649</v>
      </c>
      <c r="N245" s="265">
        <f>+'CTA Pivot Table'!N$447</f>
        <v>37.754036223569905</v>
      </c>
      <c r="O245" s="136"/>
    </row>
    <row r="246" spans="1:15">
      <c r="A246" s="229" t="s">
        <v>949</v>
      </c>
      <c r="B246" s="264">
        <f>+'CTA Pivot Table'!N$455</f>
        <v>77.802400342906139</v>
      </c>
      <c r="C246" s="264">
        <f>+'CTA Pivot Table'!N$457</f>
        <v>80.548101265822808</v>
      </c>
      <c r="D246" s="264">
        <f>+'CTA Pivot Table'!N$459</f>
        <v>0</v>
      </c>
      <c r="E246" s="265">
        <f>+'CTA Pivot Table'!N$461</f>
        <v>78.496958053154017</v>
      </c>
      <c r="F246" s="265">
        <f>+'CTA Pivot Table'!N$463</f>
        <v>76.64252116650988</v>
      </c>
      <c r="G246" s="264">
        <f>+'CTA Pivot Table'!N$465</f>
        <v>80.65594237695079</v>
      </c>
      <c r="H246" s="264">
        <f>+'CTA Pivot Table'!N$467</f>
        <v>0</v>
      </c>
      <c r="I246" s="265">
        <f>+'CTA Pivot Table'!N$469</f>
        <v>78.628489960793644</v>
      </c>
      <c r="J246" s="265">
        <f>+'CTA Pivot Table'!N$471</f>
        <v>66.418400000000005</v>
      </c>
      <c r="K246" s="264">
        <f>+'CTA Pivot Table'!N$473</f>
        <v>63.150245375613437</v>
      </c>
      <c r="L246" s="264">
        <f>+'CTA Pivot Table'!N$475</f>
        <v>0</v>
      </c>
      <c r="M246" s="266">
        <f>+'CTA Pivot Table'!N$477</f>
        <v>64.197999487047966</v>
      </c>
      <c r="N246" s="265">
        <f>+'CTA Pivot Table'!N$479</f>
        <v>51.035526595387381</v>
      </c>
      <c r="O246" s="136"/>
    </row>
    <row r="247" spans="1:15">
      <c r="A247" s="238" t="s">
        <v>950</v>
      </c>
      <c r="B247" s="239">
        <f>+'CTA Pivot Table'!N$487</f>
        <v>0</v>
      </c>
      <c r="C247" s="239">
        <f>+'CTA Pivot Table'!N$489</f>
        <v>0</v>
      </c>
      <c r="D247" s="239">
        <f>+'CTA Pivot Table'!N$491</f>
        <v>0</v>
      </c>
      <c r="E247" s="240">
        <f>+'CTA Pivot Table'!N$493</f>
        <v>0</v>
      </c>
      <c r="F247" s="240">
        <f>+'CTA Pivot Table'!N$495</f>
        <v>0</v>
      </c>
      <c r="G247" s="239">
        <f>+'CTA Pivot Table'!N$497</f>
        <v>0</v>
      </c>
      <c r="H247" s="239">
        <f>+'CTA Pivot Table'!N$499</f>
        <v>0</v>
      </c>
      <c r="I247" s="240">
        <f>+'CTA Pivot Table'!N$501</f>
        <v>0</v>
      </c>
      <c r="J247" s="240">
        <f>+'CTA Pivot Table'!N$503</f>
        <v>0</v>
      </c>
      <c r="K247" s="239">
        <f>+'CTA Pivot Table'!N$505</f>
        <v>0</v>
      </c>
      <c r="L247" s="239">
        <f>+'CTA Pivot Table'!N$507</f>
        <v>0</v>
      </c>
      <c r="M247" s="241">
        <f>+'CTA Pivot Table'!N$509</f>
        <v>0</v>
      </c>
      <c r="N247" s="240">
        <f>+'CTA Pivot Table'!N$511</f>
        <v>0</v>
      </c>
      <c r="O247" s="136"/>
    </row>
    <row r="248" spans="1:15">
      <c r="A248" s="242" t="s">
        <v>964</v>
      </c>
      <c r="B248" s="243"/>
      <c r="C248" s="243"/>
      <c r="D248" s="243"/>
      <c r="E248" s="243"/>
      <c r="F248" s="243"/>
      <c r="G248" s="243"/>
      <c r="H248" s="243"/>
      <c r="I248" s="243"/>
      <c r="J248" s="243"/>
      <c r="K248" s="243"/>
      <c r="L248" s="243"/>
      <c r="M248" s="243"/>
      <c r="N248" s="243"/>
    </row>
    <row r="249" spans="1:15">
      <c r="A249" s="243"/>
      <c r="B249" s="243"/>
      <c r="C249" s="243"/>
      <c r="D249" s="243"/>
      <c r="E249" s="243"/>
      <c r="F249" s="243"/>
      <c r="G249" s="243"/>
      <c r="H249" s="243"/>
      <c r="I249" s="243"/>
      <c r="J249" s="243"/>
      <c r="K249" s="243"/>
      <c r="L249" s="243"/>
      <c r="M249" s="243"/>
      <c r="N249" s="244" t="s">
        <v>1303</v>
      </c>
    </row>
    <row r="250" spans="1:15" ht="18">
      <c r="A250" s="205" t="s">
        <v>960</v>
      </c>
      <c r="B250" s="206"/>
      <c r="C250" s="206"/>
      <c r="D250" s="206"/>
      <c r="E250" s="207"/>
      <c r="F250" s="207"/>
      <c r="G250" s="207"/>
      <c r="H250" s="207"/>
      <c r="I250" s="207"/>
      <c r="J250" s="206"/>
      <c r="K250" s="206"/>
      <c r="L250" s="206"/>
      <c r="M250" s="207"/>
      <c r="N250" s="206"/>
    </row>
    <row r="251" spans="1:15" ht="18">
      <c r="A251" s="205"/>
      <c r="B251" s="206"/>
      <c r="C251" s="206"/>
      <c r="D251" s="206"/>
      <c r="E251" s="207"/>
      <c r="F251" s="207"/>
      <c r="G251" s="207"/>
      <c r="H251" s="207"/>
      <c r="I251" s="207"/>
      <c r="J251" s="206"/>
      <c r="K251" s="206"/>
      <c r="L251" s="206"/>
      <c r="M251" s="207"/>
      <c r="N251" s="206"/>
    </row>
    <row r="252" spans="1:15" ht="15.75">
      <c r="A252" s="208" t="s">
        <v>959</v>
      </c>
      <c r="B252" s="206"/>
      <c r="C252" s="206"/>
      <c r="D252" s="206"/>
      <c r="E252" s="207"/>
      <c r="F252" s="207"/>
      <c r="G252" s="207"/>
      <c r="H252" s="207"/>
      <c r="I252" s="207"/>
      <c r="J252" s="206"/>
      <c r="K252" s="206"/>
      <c r="L252" s="206"/>
      <c r="M252" s="207"/>
      <c r="N252" s="206"/>
    </row>
    <row r="253" spans="1:15" ht="15.75">
      <c r="A253" s="208" t="s">
        <v>1292</v>
      </c>
      <c r="B253" s="206"/>
      <c r="C253" s="206"/>
      <c r="D253" s="206"/>
      <c r="E253" s="207"/>
      <c r="F253" s="207"/>
      <c r="G253" s="207"/>
      <c r="H253" s="207"/>
      <c r="I253" s="207"/>
      <c r="J253" s="206"/>
      <c r="K253" s="206"/>
      <c r="L253" s="206"/>
      <c r="M253" s="207"/>
      <c r="N253" s="206"/>
    </row>
    <row r="254" spans="1:15" ht="15.75" customHeight="1">
      <c r="A254" s="209"/>
      <c r="B254" s="209"/>
      <c r="C254" s="209"/>
      <c r="D254" s="209"/>
      <c r="E254" s="209"/>
      <c r="F254" s="210"/>
      <c r="G254" s="211"/>
      <c r="H254" s="211"/>
      <c r="I254" s="212"/>
      <c r="J254" s="212"/>
      <c r="K254" s="212"/>
      <c r="L254" s="212"/>
      <c r="M254" s="212"/>
      <c r="N254" s="212"/>
      <c r="O254" s="213"/>
    </row>
    <row r="255" spans="1:15" ht="15.75" customHeight="1">
      <c r="A255" s="84"/>
      <c r="B255" s="214" t="s">
        <v>925</v>
      </c>
      <c r="C255" s="215"/>
      <c r="D255" s="215"/>
      <c r="E255" s="215"/>
      <c r="F255" s="215"/>
      <c r="G255" s="215"/>
      <c r="H255" s="215"/>
      <c r="I255" s="216"/>
      <c r="J255" s="217" t="s">
        <v>10</v>
      </c>
      <c r="K255" s="218"/>
      <c r="L255" s="218"/>
      <c r="M255" s="219"/>
      <c r="N255" s="653" t="s">
        <v>926</v>
      </c>
      <c r="O255"/>
    </row>
    <row r="256" spans="1:15" ht="49.5" customHeight="1">
      <c r="A256" s="220"/>
      <c r="B256" s="215" t="s">
        <v>927</v>
      </c>
      <c r="C256" s="215"/>
      <c r="D256" s="215"/>
      <c r="E256" s="221"/>
      <c r="F256" s="222" t="s">
        <v>928</v>
      </c>
      <c r="G256" s="215"/>
      <c r="H256" s="215"/>
      <c r="I256" s="216"/>
      <c r="J256" s="223" t="s">
        <v>929</v>
      </c>
      <c r="K256" s="215"/>
      <c r="L256" s="215"/>
      <c r="M256" s="216"/>
      <c r="N256" s="654"/>
      <c r="O256"/>
    </row>
    <row r="257" spans="1:15" ht="29.25" customHeight="1">
      <c r="A257" s="209"/>
      <c r="B257" s="224" t="s">
        <v>930</v>
      </c>
      <c r="C257" s="224" t="s">
        <v>931</v>
      </c>
      <c r="D257" s="224" t="s">
        <v>932</v>
      </c>
      <c r="E257" s="225" t="s">
        <v>933</v>
      </c>
      <c r="F257" s="225" t="s">
        <v>930</v>
      </c>
      <c r="G257" s="224" t="s">
        <v>931</v>
      </c>
      <c r="H257" s="224" t="s">
        <v>932</v>
      </c>
      <c r="I257" s="225" t="s">
        <v>933</v>
      </c>
      <c r="J257" s="226" t="s">
        <v>930</v>
      </c>
      <c r="K257" s="227" t="s">
        <v>931</v>
      </c>
      <c r="L257" s="228" t="s">
        <v>932</v>
      </c>
      <c r="M257" s="226" t="s">
        <v>933</v>
      </c>
      <c r="N257" s="655"/>
      <c r="O257"/>
    </row>
    <row r="258" spans="1:15" ht="15.75" hidden="1" customHeight="1">
      <c r="A258" s="229" t="s">
        <v>934</v>
      </c>
      <c r="B258" s="246">
        <f>+'CTA Pivot Table'!J$230</f>
        <v>0</v>
      </c>
      <c r="C258" s="246">
        <f>+'CTA Pivot Table'!J$231</f>
        <v>0</v>
      </c>
      <c r="D258" s="246">
        <f>+'CTA Pivot Table'!J$232</f>
        <v>0</v>
      </c>
      <c r="E258" s="247">
        <f>+'CTA Pivot Table'!J$233</f>
        <v>0</v>
      </c>
      <c r="F258" s="247"/>
      <c r="G258" s="247"/>
      <c r="H258" s="247"/>
      <c r="I258" s="247"/>
      <c r="J258" s="247">
        <f>+'CTA Pivot Table'!J$234</f>
        <v>0</v>
      </c>
      <c r="K258" s="246">
        <f>+'CTA Pivot Table'!J$235</f>
        <v>0</v>
      </c>
      <c r="L258" s="246">
        <f>+'CTA Pivot Table'!J$236</f>
        <v>0</v>
      </c>
      <c r="M258" s="248">
        <f>+'CTA Pivot Table'!J$237</f>
        <v>0</v>
      </c>
      <c r="N258" s="247">
        <f>+'CTA Pivot Table'!J$238</f>
        <v>0</v>
      </c>
      <c r="O258" s="136"/>
    </row>
    <row r="259" spans="1:15" ht="15.75" hidden="1" customHeight="1">
      <c r="A259" s="229"/>
      <c r="E259" s="69"/>
      <c r="I259" s="69"/>
      <c r="J259" s="69"/>
      <c r="M259" s="137"/>
      <c r="N259" s="69"/>
      <c r="O259" s="136"/>
    </row>
    <row r="260" spans="1:15">
      <c r="A260" s="229" t="s">
        <v>935</v>
      </c>
      <c r="B260" s="234">
        <f>+'CTA Pivot Table'!J$7</f>
        <v>0</v>
      </c>
      <c r="C260" s="234">
        <f>+'CTA Pivot Table'!J$9</f>
        <v>0</v>
      </c>
      <c r="D260" s="234">
        <f>+'CTA Pivot Table'!J$11</f>
        <v>0</v>
      </c>
      <c r="E260" s="235">
        <f>+'CTA Pivot Table'!J$13</f>
        <v>0</v>
      </c>
      <c r="F260" s="235">
        <f>+'CTA Pivot Table'!J$15</f>
        <v>0</v>
      </c>
      <c r="G260" s="234">
        <f>+'CTA Pivot Table'!J$17</f>
        <v>0</v>
      </c>
      <c r="H260" s="234">
        <f>+'CTA Pivot Table'!J$19</f>
        <v>0</v>
      </c>
      <c r="I260" s="235">
        <f>+'CTA Pivot Table'!J$21</f>
        <v>0</v>
      </c>
      <c r="J260" s="235">
        <f>+'CTA Pivot Table'!J$23</f>
        <v>0</v>
      </c>
      <c r="K260" s="234">
        <f>+'CTA Pivot Table'!J$25</f>
        <v>0</v>
      </c>
      <c r="L260" s="234">
        <f>+'CTA Pivot Table'!J$27</f>
        <v>0</v>
      </c>
      <c r="M260" s="236">
        <f>+'CTA Pivot Table'!J$29</f>
        <v>0</v>
      </c>
      <c r="N260" s="235">
        <f>+'CTA Pivot Table'!J$31</f>
        <v>0</v>
      </c>
      <c r="O260" s="136"/>
    </row>
    <row r="261" spans="1:15">
      <c r="A261" s="229" t="s">
        <v>936</v>
      </c>
      <c r="B261" s="234">
        <f>+'CTA Pivot Table'!J$39</f>
        <v>0</v>
      </c>
      <c r="C261" s="234">
        <f>+'CTA Pivot Table'!J$41</f>
        <v>0</v>
      </c>
      <c r="D261" s="234">
        <f>+'CTA Pivot Table'!J$43</f>
        <v>0</v>
      </c>
      <c r="E261" s="235">
        <f>+'CTA Pivot Table'!J$45</f>
        <v>0</v>
      </c>
      <c r="F261" s="235">
        <f>+'CTA Pivot Table'!J$47</f>
        <v>0</v>
      </c>
      <c r="G261" s="234">
        <f>+'CTA Pivot Table'!J$49</f>
        <v>0</v>
      </c>
      <c r="H261" s="234">
        <f>+'CTA Pivot Table'!J$51</f>
        <v>0</v>
      </c>
      <c r="I261" s="235">
        <f>+'CTA Pivot Table'!J$53</f>
        <v>0</v>
      </c>
      <c r="J261" s="235">
        <f>+'CTA Pivot Table'!J$55</f>
        <v>0</v>
      </c>
      <c r="K261" s="234">
        <f>+'CTA Pivot Table'!J$57</f>
        <v>0</v>
      </c>
      <c r="L261" s="234">
        <f>+'CTA Pivot Table'!JR$59</f>
        <v>0</v>
      </c>
      <c r="M261" s="236">
        <f>+'CTA Pivot Table'!J$61</f>
        <v>0</v>
      </c>
      <c r="N261" s="235">
        <f>+'CTA Pivot Table'!J$63</f>
        <v>0</v>
      </c>
      <c r="O261" s="136"/>
    </row>
    <row r="262" spans="1:15">
      <c r="A262" s="229" t="s">
        <v>937</v>
      </c>
      <c r="B262" s="234">
        <f>+'CTA Pivot Table'!J$71</f>
        <v>0</v>
      </c>
      <c r="C262" s="234">
        <f>+'CTA Pivot Table'!J$73</f>
        <v>0</v>
      </c>
      <c r="D262" s="234">
        <f>+'CTA Pivot Table'!J$75</f>
        <v>0</v>
      </c>
      <c r="E262" s="235">
        <f>+'CTA Pivot Table'!J$77</f>
        <v>0</v>
      </c>
      <c r="F262" s="235">
        <f>+'CTA Pivot Table'!J$79</f>
        <v>0</v>
      </c>
      <c r="G262" s="234">
        <f>+'CTA Pivot Table'!J$81</f>
        <v>0</v>
      </c>
      <c r="H262" s="234">
        <f>+'CTA Pivot Table'!J$83</f>
        <v>0</v>
      </c>
      <c r="I262" s="235">
        <f>+'CTA Pivot Table'!J$85</f>
        <v>0</v>
      </c>
      <c r="J262" s="235">
        <f>+'CTA Pivot Table'!J$87</f>
        <v>0</v>
      </c>
      <c r="K262" s="234">
        <f>+'CTA Pivot Table'!J$89</f>
        <v>0</v>
      </c>
      <c r="L262" s="234">
        <f>+'CTA Pivot Table'!J$91</f>
        <v>0</v>
      </c>
      <c r="M262" s="236">
        <f>+'CTA Pivot Table'!J$93</f>
        <v>0</v>
      </c>
      <c r="N262" s="235">
        <f>+'CTA Pivot Table'!J$95</f>
        <v>0</v>
      </c>
      <c r="O262" s="136"/>
    </row>
    <row r="263" spans="1:15">
      <c r="A263" s="229" t="s">
        <v>938</v>
      </c>
      <c r="B263" s="234">
        <f>+'CTA Pivot Table'!J$103</f>
        <v>67.789651624462493</v>
      </c>
      <c r="C263" s="234">
        <f>+'CTA Pivot Table'!J$105</f>
        <v>66.109560584843493</v>
      </c>
      <c r="D263" s="234">
        <f>+'CTA Pivot Table'!J$107</f>
        <v>62.606547265624997</v>
      </c>
      <c r="E263" s="235">
        <f>+'CTA Pivot Table'!J$109</f>
        <v>65.809282279957571</v>
      </c>
      <c r="F263" s="235">
        <f>+'CTA Pivot Table'!J$111</f>
        <v>72.960946333824623</v>
      </c>
      <c r="G263" s="234">
        <f>+'CTA Pivot Table'!J$113</f>
        <v>73.111663575558339</v>
      </c>
      <c r="H263" s="234">
        <f>+'CTA Pivot Table'!J$115</f>
        <v>124</v>
      </c>
      <c r="I263" s="235">
        <f>+'CTA Pivot Table'!J$117</f>
        <v>73.015933820600651</v>
      </c>
      <c r="J263" s="235">
        <f>+'CTA Pivot Table'!J$119</f>
        <v>50.525155288736428</v>
      </c>
      <c r="K263" s="234">
        <f>+'CTA Pivot Table'!J$121</f>
        <v>48.45379380406002</v>
      </c>
      <c r="L263" s="234">
        <f>+'CTA Pivot Table'!J$123</f>
        <v>0</v>
      </c>
      <c r="M263" s="236">
        <f>+'CTA Pivot Table'!J$125</f>
        <v>49.449801292155435</v>
      </c>
      <c r="N263" s="235">
        <f>+'CTA Pivot Table'!J$127</f>
        <v>73.589349298969069</v>
      </c>
      <c r="O263" s="136"/>
    </row>
    <row r="264" spans="1:15">
      <c r="A264" s="229"/>
      <c r="B264" s="234"/>
      <c r="C264" s="234"/>
      <c r="D264" s="234"/>
      <c r="E264" s="235"/>
      <c r="F264" s="235"/>
      <c r="G264" s="234"/>
      <c r="H264" s="234"/>
      <c r="I264" s="235"/>
      <c r="J264" s="235"/>
      <c r="K264" s="234"/>
      <c r="L264" s="234"/>
      <c r="M264" s="236"/>
      <c r="N264" s="235"/>
      <c r="O264" s="136"/>
    </row>
    <row r="265" spans="1:15">
      <c r="A265" s="229" t="s">
        <v>939</v>
      </c>
      <c r="B265" s="234">
        <f>+'CTA Pivot Table'!J$135</f>
        <v>79.700333333333347</v>
      </c>
      <c r="C265" s="234">
        <f>+'CTA Pivot Table'!J$137</f>
        <v>84.32352941176471</v>
      </c>
      <c r="D265" s="234">
        <f>+'CTA Pivot Table'!J$139</f>
        <v>0</v>
      </c>
      <c r="E265" s="235">
        <f>+'CTA Pivot Table'!J$141</f>
        <v>81.372553191489359</v>
      </c>
      <c r="F265" s="235">
        <f>+'CTA Pivot Table'!J$143</f>
        <v>78.603784665579141</v>
      </c>
      <c r="G265" s="234">
        <f>+'CTA Pivot Table'!J$145</f>
        <v>80.14763285024155</v>
      </c>
      <c r="H265" s="234">
        <f>+'CTA Pivot Table'!J$147</f>
        <v>0</v>
      </c>
      <c r="I265" s="235">
        <f>+'CTA Pivot Table'!J$149</f>
        <v>78.993512195121966</v>
      </c>
      <c r="J265" s="235">
        <f>+'CTA Pivot Table'!J$151</f>
        <v>62.694560439560441</v>
      </c>
      <c r="K265" s="234">
        <f>+'CTA Pivot Table'!J$153</f>
        <v>59.678504983388713</v>
      </c>
      <c r="L265" s="234">
        <f>+'CTA Pivot Table'!J$155</f>
        <v>0</v>
      </c>
      <c r="M265" s="236">
        <f>+'CTA Pivot Table'!J$157</f>
        <v>61.329398496240607</v>
      </c>
      <c r="N265" s="235">
        <f>+'CTA Pivot Table'!J$159</f>
        <v>66.988095238095241</v>
      </c>
      <c r="O265" s="136"/>
    </row>
    <row r="266" spans="1:15">
      <c r="A266" s="229" t="s">
        <v>940</v>
      </c>
      <c r="B266" s="234">
        <f>+'CTA Pivot Table'!J$167</f>
        <v>0</v>
      </c>
      <c r="C266" s="234">
        <f>+'CTA Pivot Table'!J$169</f>
        <v>0</v>
      </c>
      <c r="D266" s="234">
        <f>+'CTA Pivot Table'!J$171</f>
        <v>0</v>
      </c>
      <c r="E266" s="235">
        <f>+'CTA Pivot Table'!J$173</f>
        <v>0</v>
      </c>
      <c r="F266" s="235">
        <f>+'CTA Pivot Table'!J$175</f>
        <v>0</v>
      </c>
      <c r="G266" s="234">
        <f>+'CTA Pivot Table'!J$177</f>
        <v>0</v>
      </c>
      <c r="H266" s="234">
        <f>+'CTA Pivot Table'!J$179</f>
        <v>0</v>
      </c>
      <c r="I266" s="235">
        <f>+'CTA Pivot Table'!J$181</f>
        <v>0</v>
      </c>
      <c r="J266" s="235">
        <f>+'CTA Pivot Table'!J$183</f>
        <v>0</v>
      </c>
      <c r="K266" s="234">
        <f>+'CTA Pivot Table'!J$185</f>
        <v>0</v>
      </c>
      <c r="L266" s="234">
        <f>+'CTA Pivot Table'!J$187</f>
        <v>0</v>
      </c>
      <c r="M266" s="236">
        <f>+'CTA Pivot Table'!J$189</f>
        <v>0</v>
      </c>
      <c r="N266" s="235">
        <f>+'CTA Pivot Table'!J$191</f>
        <v>0</v>
      </c>
      <c r="O266" s="136"/>
    </row>
    <row r="267" spans="1:15">
      <c r="A267" s="229" t="s">
        <v>941</v>
      </c>
      <c r="B267" s="234">
        <f>+'CTA Pivot Table'!J$199</f>
        <v>0</v>
      </c>
      <c r="C267" s="234">
        <f>+'CTA Pivot Table'!J$201</f>
        <v>0</v>
      </c>
      <c r="D267" s="234">
        <f>+'CTA Pivot Table'!J$203</f>
        <v>0</v>
      </c>
      <c r="E267" s="235">
        <f>+'CTA Pivot Table'!J$205</f>
        <v>0</v>
      </c>
      <c r="F267" s="235">
        <f>+'CTA Pivot Table'!J$207</f>
        <v>0</v>
      </c>
      <c r="G267" s="234">
        <f>+'CTA Pivot Table'!J$209</f>
        <v>0</v>
      </c>
      <c r="H267" s="234">
        <f>+'CTA Pivot Table'!J$211</f>
        <v>0</v>
      </c>
      <c r="I267" s="235">
        <f>+'CTA Pivot Table'!J$213</f>
        <v>0</v>
      </c>
      <c r="J267" s="235">
        <f>+'CTA Pivot Table'!J$215</f>
        <v>0</v>
      </c>
      <c r="K267" s="234">
        <f>+'CTA Pivot Table'!J$217</f>
        <v>0</v>
      </c>
      <c r="L267" s="234">
        <f>+'CTA Pivot Table'!J$219</f>
        <v>0</v>
      </c>
      <c r="M267" s="236">
        <f>+'CTA Pivot Table'!J$221</f>
        <v>0</v>
      </c>
      <c r="N267" s="235">
        <f>+'CTA Pivot Table'!J$223</f>
        <v>0</v>
      </c>
      <c r="O267" s="136"/>
    </row>
    <row r="268" spans="1:15">
      <c r="A268" s="229" t="s">
        <v>942</v>
      </c>
      <c r="B268" s="234">
        <f>+'CTA Pivot Table'!J$231</f>
        <v>0</v>
      </c>
      <c r="C268" s="234">
        <f>+'CTA Pivot Table'!J$233</f>
        <v>0</v>
      </c>
      <c r="D268" s="234">
        <f>+'CTA Pivot Table'!J$235</f>
        <v>0</v>
      </c>
      <c r="E268" s="235">
        <f>+'CTA Pivot Table'!J$237</f>
        <v>0</v>
      </c>
      <c r="F268" s="235">
        <f>+'CTA Pivot Table'!J$239</f>
        <v>0</v>
      </c>
      <c r="G268" s="234">
        <f>+'CTA Pivot Table'!J$241</f>
        <v>0</v>
      </c>
      <c r="H268" s="234">
        <f>+'CTA Pivot Table'!J$243</f>
        <v>0</v>
      </c>
      <c r="I268" s="235">
        <f>+'CTA Pivot Table'!J$245</f>
        <v>0</v>
      </c>
      <c r="J268" s="235">
        <f>+'CTA Pivot Table'!J$247</f>
        <v>0</v>
      </c>
      <c r="K268" s="234">
        <f>+'CTA Pivot Table'!J$249</f>
        <v>0</v>
      </c>
      <c r="L268" s="234">
        <f>+'CTA Pivot Table'!J$251</f>
        <v>0</v>
      </c>
      <c r="M268" s="236">
        <f>+'CTA Pivot Table'!J$253</f>
        <v>0</v>
      </c>
      <c r="N268" s="235">
        <f>+'CTA Pivot Table'!J$255</f>
        <v>0</v>
      </c>
      <c r="O268" s="136"/>
    </row>
    <row r="269" spans="1:15">
      <c r="A269" s="229"/>
      <c r="B269" s="234"/>
      <c r="C269" s="234"/>
      <c r="D269" s="234"/>
      <c r="E269" s="235"/>
      <c r="F269" s="235"/>
      <c r="G269" s="234"/>
      <c r="H269" s="234"/>
      <c r="I269" s="235"/>
      <c r="J269" s="235"/>
      <c r="K269" s="234"/>
      <c r="L269" s="234"/>
      <c r="M269" s="236"/>
      <c r="N269" s="235"/>
      <c r="O269" s="136"/>
    </row>
    <row r="270" spans="1:15">
      <c r="A270" s="229" t="s">
        <v>943</v>
      </c>
      <c r="B270" s="234">
        <f>+'CTA Pivot Table'!J$263</f>
        <v>0</v>
      </c>
      <c r="C270" s="234">
        <f>+'CTA Pivot Table'!J$265</f>
        <v>0</v>
      </c>
      <c r="D270" s="234">
        <f>+'CTA Pivot Table'!J$267</f>
        <v>0</v>
      </c>
      <c r="E270" s="235">
        <f>+'CTA Pivot Table'!J$269</f>
        <v>0</v>
      </c>
      <c r="F270" s="235">
        <f>+'CTA Pivot Table'!J$271</f>
        <v>0</v>
      </c>
      <c r="G270" s="234">
        <f>+'CTA Pivot Table'!J$273</f>
        <v>0</v>
      </c>
      <c r="H270" s="234">
        <f>+'CTA Pivot Table'!J$275</f>
        <v>0</v>
      </c>
      <c r="I270" s="235">
        <f>+'CTA Pivot Table'!J$277</f>
        <v>0</v>
      </c>
      <c r="J270" s="235">
        <f>+'CTA Pivot Table'!J$279</f>
        <v>0</v>
      </c>
      <c r="K270" s="234">
        <f>+'CTA Pivot Table'!J$281</f>
        <v>0</v>
      </c>
      <c r="L270" s="234">
        <f>+'CTA Pivot Table'!J$283</f>
        <v>0</v>
      </c>
      <c r="M270" s="236">
        <f>+'CTA Pivot Table'!J$285</f>
        <v>0</v>
      </c>
      <c r="N270" s="235">
        <f>+'CTA Pivot Table'!J$287</f>
        <v>0</v>
      </c>
      <c r="O270" s="136"/>
    </row>
    <row r="271" spans="1:15">
      <c r="A271" s="229" t="s">
        <v>944</v>
      </c>
      <c r="B271" s="234">
        <f>+'CTA Pivot Table'!J$295</f>
        <v>0</v>
      </c>
      <c r="C271" s="234">
        <f>+'CTA Pivot Table'!J$297</f>
        <v>0</v>
      </c>
      <c r="D271" s="234">
        <f>+'CTA Pivot Table'!J$299</f>
        <v>0</v>
      </c>
      <c r="E271" s="235">
        <f>+'CTA Pivot Table'!J$301</f>
        <v>0</v>
      </c>
      <c r="F271" s="235">
        <f>+'CTA Pivot Table'!J$303</f>
        <v>0</v>
      </c>
      <c r="G271" s="234">
        <f>+'CTA Pivot Table'!J$305</f>
        <v>0</v>
      </c>
      <c r="H271" s="234">
        <f>+'CTA Pivot Table'!J$307</f>
        <v>0</v>
      </c>
      <c r="I271" s="235">
        <f>+'CTA Pivot Table'!J$309</f>
        <v>0</v>
      </c>
      <c r="J271" s="235">
        <f>+'CTA Pivot Table'!J$311</f>
        <v>0</v>
      </c>
      <c r="K271" s="234">
        <f>+'CTA Pivot Table'!J$313</f>
        <v>0</v>
      </c>
      <c r="L271" s="234">
        <f>+'CTA Pivot Table'!J$315</f>
        <v>0</v>
      </c>
      <c r="M271" s="236">
        <f>+'CTA Pivot Table'!J$317</f>
        <v>0</v>
      </c>
      <c r="N271" s="235">
        <f>+'CTA Pivot Table'!J$319</f>
        <v>0</v>
      </c>
      <c r="O271" s="136"/>
    </row>
    <row r="272" spans="1:15">
      <c r="A272" s="229" t="s">
        <v>945</v>
      </c>
      <c r="B272" s="234">
        <f>+'CTA Pivot Table'!J$327</f>
        <v>0</v>
      </c>
      <c r="C272" s="234">
        <f>+'CTA Pivot Table'!J$329</f>
        <v>0</v>
      </c>
      <c r="D272" s="234">
        <f>+'CTA Pivot Table'!J$331</f>
        <v>0</v>
      </c>
      <c r="E272" s="235">
        <f>+'CTA Pivot Table'!J$333</f>
        <v>0</v>
      </c>
      <c r="F272" s="235">
        <f>+'CTA Pivot Table'!J$335</f>
        <v>0</v>
      </c>
      <c r="G272" s="234">
        <f>+'CTA Pivot Table'!J$337</f>
        <v>0</v>
      </c>
      <c r="H272" s="234">
        <f>+'CTA Pivot Table'!J$339</f>
        <v>0</v>
      </c>
      <c r="I272" s="235">
        <f>+'CTA Pivot Table'!J$341</f>
        <v>0</v>
      </c>
      <c r="J272" s="235">
        <f>+'CTA Pivot Table'!J$343</f>
        <v>0</v>
      </c>
      <c r="K272" s="234">
        <f>+'CTA Pivot Table'!J$345</f>
        <v>0</v>
      </c>
      <c r="L272" s="234">
        <f>+'CTA Pivot Table'!J$347</f>
        <v>0</v>
      </c>
      <c r="M272" s="236">
        <f>+'CTA Pivot Table'!J$349</f>
        <v>0</v>
      </c>
      <c r="N272" s="235">
        <f>+'CTA Pivot Table'!J$351</f>
        <v>0</v>
      </c>
      <c r="O272" s="136"/>
    </row>
    <row r="273" spans="1:15">
      <c r="A273" s="229" t="s">
        <v>946</v>
      </c>
      <c r="B273" s="234">
        <f>+'CTA Pivot Table'!J$359</f>
        <v>0</v>
      </c>
      <c r="C273" s="234">
        <f>+'CTA Pivot Table'!J$361</f>
        <v>0</v>
      </c>
      <c r="D273" s="234">
        <f>+'CTA Pivot Table'!J$363</f>
        <v>0</v>
      </c>
      <c r="E273" s="235">
        <f>+'CTA Pivot Table'!J$365</f>
        <v>0</v>
      </c>
      <c r="F273" s="235">
        <f>+'CTA Pivot Table'!J$367</f>
        <v>0</v>
      </c>
      <c r="G273" s="234">
        <f>+'CTA Pivot Table'!J$369</f>
        <v>0</v>
      </c>
      <c r="H273" s="234">
        <f>+'CTA Pivot Table'!J$371</f>
        <v>0</v>
      </c>
      <c r="I273" s="235">
        <f>+'CTA Pivot Table'!J$373</f>
        <v>0</v>
      </c>
      <c r="J273" s="235">
        <f>+'CTA Pivot Table'!J$375</f>
        <v>0</v>
      </c>
      <c r="K273" s="234">
        <f>+'CTA Pivot Table'!J$377</f>
        <v>0</v>
      </c>
      <c r="L273" s="234">
        <f>+'CTA Pivot Table'!J$379</f>
        <v>0</v>
      </c>
      <c r="M273" s="236">
        <f>+'CTA Pivot Table'!J$381</f>
        <v>0</v>
      </c>
      <c r="N273" s="235">
        <f>+'CTA Pivot Table'!J$383</f>
        <v>0</v>
      </c>
      <c r="O273" s="136"/>
    </row>
    <row r="274" spans="1:15">
      <c r="A274" s="229"/>
      <c r="B274" s="234"/>
      <c r="C274" s="234"/>
      <c r="D274" s="234"/>
      <c r="E274" s="235"/>
      <c r="F274" s="235"/>
      <c r="G274" s="234"/>
      <c r="H274" s="234"/>
      <c r="I274" s="235"/>
      <c r="J274" s="235"/>
      <c r="K274" s="234"/>
      <c r="L274" s="234"/>
      <c r="M274" s="236"/>
      <c r="N274" s="235"/>
      <c r="O274" s="136"/>
    </row>
    <row r="275" spans="1:15">
      <c r="A275" s="229" t="s">
        <v>947</v>
      </c>
      <c r="B275" s="234">
        <f>+'CTA Pivot Table'!J$391</f>
        <v>0</v>
      </c>
      <c r="C275" s="234">
        <f>+'CTA Pivot Table'!J$393</f>
        <v>0</v>
      </c>
      <c r="D275" s="234">
        <f>+'CTA Pivot Table'!J$395</f>
        <v>0</v>
      </c>
      <c r="E275" s="235">
        <f>+'CTA Pivot Table'!J$397</f>
        <v>0</v>
      </c>
      <c r="F275" s="235">
        <f>+'CTA Pivot Table'!J$399</f>
        <v>0</v>
      </c>
      <c r="G275" s="234">
        <f>+'CTA Pivot Table'!J$401</f>
        <v>0</v>
      </c>
      <c r="H275" s="234">
        <f>+'CTA Pivot Table'!J$403</f>
        <v>0</v>
      </c>
      <c r="I275" s="235">
        <f>+'CTA Pivot Table'!J$405</f>
        <v>0</v>
      </c>
      <c r="J275" s="235">
        <f>+'CTA Pivot Table'!J$407</f>
        <v>0</v>
      </c>
      <c r="K275" s="234">
        <f>+'CTA Pivot Table'!J$409</f>
        <v>0</v>
      </c>
      <c r="L275" s="234">
        <f>+'CTA Pivot Table'!J$411</f>
        <v>0</v>
      </c>
      <c r="M275" s="236">
        <f>+'CTA Pivot Table'!J$413</f>
        <v>0</v>
      </c>
      <c r="N275" s="235">
        <f>+'CTA Pivot Table'!J$415</f>
        <v>0</v>
      </c>
      <c r="O275" s="136"/>
    </row>
    <row r="276" spans="1:15">
      <c r="A276" s="229" t="s">
        <v>948</v>
      </c>
      <c r="B276" s="234">
        <f>+'CTA Pivot Table'!J$423</f>
        <v>68.638478747203564</v>
      </c>
      <c r="C276" s="234">
        <f>+'CTA Pivot Table'!J$425</f>
        <v>37.38645833333333</v>
      </c>
      <c r="D276" s="234">
        <f>+'CTA Pivot Table'!J$427</f>
        <v>0</v>
      </c>
      <c r="E276" s="235">
        <f>+'CTA Pivot Table'!J$429</f>
        <v>48.88411522633745</v>
      </c>
      <c r="F276" s="235">
        <f>+'CTA Pivot Table'!J$431</f>
        <v>81.600595238095238</v>
      </c>
      <c r="G276" s="234">
        <f>+'CTA Pivot Table'!J$433</f>
        <v>80.437551867219923</v>
      </c>
      <c r="H276" s="234">
        <f>+'CTA Pivot Table'!J$435</f>
        <v>0</v>
      </c>
      <c r="I276" s="235">
        <f>+'CTA Pivot Table'!J$437</f>
        <v>81.114818024263428</v>
      </c>
      <c r="J276" s="235">
        <f>+'CTA Pivot Table'!J$439</f>
        <v>61.052914798206274</v>
      </c>
      <c r="K276" s="234">
        <f>+'CTA Pivot Table'!J$441</f>
        <v>57.859179265658746</v>
      </c>
      <c r="L276" s="234">
        <f>+'CTA Pivot Table'!J$443</f>
        <v>0</v>
      </c>
      <c r="M276" s="236">
        <f>+'CTA Pivot Table'!J$445</f>
        <v>58.897376093294461</v>
      </c>
      <c r="N276" s="235">
        <f>+'CTA Pivot Table'!J$447</f>
        <v>21.729451287793953</v>
      </c>
      <c r="O276" s="136"/>
    </row>
    <row r="277" spans="1:15">
      <c r="A277" s="229" t="s">
        <v>949</v>
      </c>
      <c r="B277" s="234">
        <f>+'CTA Pivot Table'!J$455</f>
        <v>0</v>
      </c>
      <c r="C277" s="234">
        <f>+'CTA Pivot Table'!J$457</f>
        <v>0</v>
      </c>
      <c r="D277" s="234">
        <f>+'CTA Pivot Table'!J$459</f>
        <v>0</v>
      </c>
      <c r="E277" s="235">
        <f>+'CTA Pivot Table'!J$461</f>
        <v>0</v>
      </c>
      <c r="F277" s="235">
        <f>+'CTA Pivot Table'!J$463</f>
        <v>0</v>
      </c>
      <c r="G277" s="234">
        <f>+'CTA Pivot Table'!J$465</f>
        <v>0</v>
      </c>
      <c r="H277" s="234">
        <f>+'CTA Pivot Table'!J$467</f>
        <v>0</v>
      </c>
      <c r="I277" s="235">
        <f>+'CTA Pivot Table'!J$469</f>
        <v>0</v>
      </c>
      <c r="J277" s="235">
        <f>+'CTA Pivot Table'!J$471</f>
        <v>0</v>
      </c>
      <c r="K277" s="234">
        <f>+'CTA Pivot Table'!J$473</f>
        <v>0</v>
      </c>
      <c r="L277" s="234">
        <f>+'CTA Pivot Table'!J$475</f>
        <v>0</v>
      </c>
      <c r="M277" s="236">
        <f>+'CTA Pivot Table'!J$477</f>
        <v>0</v>
      </c>
      <c r="N277" s="235">
        <f>+'CTA Pivot Table'!J$479</f>
        <v>0</v>
      </c>
      <c r="O277" s="136"/>
    </row>
    <row r="278" spans="1:15">
      <c r="A278" s="238" t="s">
        <v>950</v>
      </c>
      <c r="B278" s="239">
        <f>+'CTA Pivot Table'!J$487</f>
        <v>0</v>
      </c>
      <c r="C278" s="239">
        <f>+'CTA Pivot Table'!J$489</f>
        <v>0</v>
      </c>
      <c r="D278" s="239">
        <f>+'CTA Pivot Table'!J$491</f>
        <v>0</v>
      </c>
      <c r="E278" s="240">
        <f>+'CTA Pivot Table'!J$493</f>
        <v>0</v>
      </c>
      <c r="F278" s="240">
        <f>+'CTA Pivot Table'!J$495</f>
        <v>0</v>
      </c>
      <c r="G278" s="239">
        <f>+'CTA Pivot Table'!J$497</f>
        <v>0</v>
      </c>
      <c r="H278" s="239">
        <f>+'CTA Pivot Table'!J$499</f>
        <v>0</v>
      </c>
      <c r="I278" s="240">
        <f>+'CTA Pivot Table'!J$501</f>
        <v>0</v>
      </c>
      <c r="J278" s="240">
        <f>+'CTA Pivot Table'!J$503</f>
        <v>0</v>
      </c>
      <c r="K278" s="239">
        <f>+'CTA Pivot Table'!J$505</f>
        <v>0</v>
      </c>
      <c r="L278" s="239">
        <f>+'CTA Pivot Table'!J$507</f>
        <v>0</v>
      </c>
      <c r="M278" s="241">
        <f>+'CTA Pivot Table'!J$509</f>
        <v>0</v>
      </c>
      <c r="N278" s="240">
        <f>+'CTA Pivot Table'!J$511</f>
        <v>0</v>
      </c>
      <c r="O278" s="136"/>
    </row>
    <row r="279" spans="1:15">
      <c r="A279" s="242" t="s">
        <v>964</v>
      </c>
      <c r="B279" s="243"/>
      <c r="C279" s="243"/>
      <c r="D279" s="243"/>
      <c r="E279" s="243"/>
      <c r="F279" s="243"/>
      <c r="G279" s="243"/>
      <c r="H279" s="243"/>
      <c r="I279" s="243"/>
      <c r="J279" s="243"/>
      <c r="K279" s="243"/>
      <c r="L279" s="243"/>
      <c r="M279" s="243"/>
      <c r="N279" s="243"/>
    </row>
    <row r="280" spans="1:15">
      <c r="A280" s="243"/>
      <c r="B280" s="243"/>
      <c r="C280" s="243"/>
      <c r="D280" s="243"/>
      <c r="E280" s="243"/>
      <c r="F280" s="243"/>
      <c r="G280" s="243"/>
      <c r="H280" s="243"/>
      <c r="I280" s="243"/>
      <c r="J280" s="243"/>
      <c r="K280" s="243"/>
      <c r="L280" s="243"/>
      <c r="M280" s="243"/>
      <c r="N280" s="244" t="s">
        <v>1303</v>
      </c>
    </row>
    <row r="281" spans="1:15" ht="18">
      <c r="A281" s="205" t="s">
        <v>961</v>
      </c>
      <c r="B281" s="206"/>
      <c r="C281" s="206"/>
      <c r="D281" s="206"/>
      <c r="E281" s="207"/>
      <c r="F281" s="207"/>
      <c r="G281" s="207"/>
      <c r="H281" s="207"/>
      <c r="I281" s="207"/>
      <c r="J281" s="206"/>
      <c r="K281" s="206"/>
      <c r="L281" s="206"/>
      <c r="M281" s="207"/>
      <c r="N281" s="206"/>
    </row>
    <row r="282" spans="1:15" ht="18">
      <c r="A282" s="205"/>
      <c r="B282" s="206"/>
      <c r="C282" s="206"/>
      <c r="D282" s="206"/>
      <c r="E282" s="207"/>
      <c r="F282" s="207"/>
      <c r="G282" s="207"/>
      <c r="H282" s="207"/>
      <c r="I282" s="207"/>
      <c r="J282" s="206"/>
      <c r="K282" s="206"/>
      <c r="L282" s="206"/>
      <c r="M282" s="207"/>
      <c r="N282" s="206"/>
    </row>
    <row r="283" spans="1:15" ht="15.75">
      <c r="A283" s="208" t="s">
        <v>959</v>
      </c>
      <c r="B283" s="206"/>
      <c r="C283" s="206"/>
      <c r="D283" s="206"/>
      <c r="E283" s="207"/>
      <c r="F283" s="207"/>
      <c r="G283" s="207"/>
      <c r="H283" s="207"/>
      <c r="I283" s="207"/>
      <c r="J283" s="206"/>
      <c r="K283" s="206"/>
      <c r="L283" s="206"/>
      <c r="M283" s="207"/>
      <c r="N283" s="206"/>
    </row>
    <row r="284" spans="1:15" ht="15.75">
      <c r="A284" s="208" t="s">
        <v>1293</v>
      </c>
      <c r="B284" s="206"/>
      <c r="C284" s="206"/>
      <c r="D284" s="206"/>
      <c r="E284" s="207"/>
      <c r="F284" s="207"/>
      <c r="G284" s="207"/>
      <c r="H284" s="207"/>
      <c r="I284" s="207"/>
      <c r="J284" s="206"/>
      <c r="K284" s="206"/>
      <c r="L284" s="206"/>
      <c r="M284" s="207"/>
      <c r="N284" s="206"/>
    </row>
    <row r="285" spans="1:15" ht="15.75" customHeight="1">
      <c r="A285" s="209"/>
      <c r="B285" s="209"/>
      <c r="C285" s="209"/>
      <c r="D285" s="209"/>
      <c r="E285" s="209"/>
      <c r="F285" s="210"/>
      <c r="G285" s="211"/>
      <c r="H285" s="211"/>
      <c r="I285" s="212"/>
      <c r="J285" s="212"/>
      <c r="K285" s="212"/>
      <c r="L285" s="212"/>
      <c r="M285" s="212"/>
      <c r="N285" s="212"/>
      <c r="O285" s="213"/>
    </row>
    <row r="286" spans="1:15" ht="15.75" customHeight="1">
      <c r="A286" s="84"/>
      <c r="B286" s="214" t="s">
        <v>925</v>
      </c>
      <c r="C286" s="215"/>
      <c r="D286" s="215"/>
      <c r="E286" s="215"/>
      <c r="F286" s="215"/>
      <c r="G286" s="215"/>
      <c r="H286" s="215"/>
      <c r="I286" s="216"/>
      <c r="J286" s="217" t="s">
        <v>10</v>
      </c>
      <c r="K286" s="218"/>
      <c r="L286" s="218"/>
      <c r="M286" s="219"/>
      <c r="N286" s="653" t="s">
        <v>926</v>
      </c>
      <c r="O286"/>
    </row>
    <row r="287" spans="1:15" ht="50.25" customHeight="1">
      <c r="A287" s="220"/>
      <c r="B287" s="215" t="s">
        <v>927</v>
      </c>
      <c r="C287" s="215"/>
      <c r="D287" s="215"/>
      <c r="E287" s="221"/>
      <c r="F287" s="222" t="s">
        <v>928</v>
      </c>
      <c r="G287" s="215"/>
      <c r="H287" s="215"/>
      <c r="I287" s="216"/>
      <c r="J287" s="223" t="s">
        <v>929</v>
      </c>
      <c r="K287" s="215"/>
      <c r="L287" s="215"/>
      <c r="M287" s="216"/>
      <c r="N287" s="654"/>
      <c r="O287"/>
    </row>
    <row r="288" spans="1:15" ht="27" customHeight="1">
      <c r="A288" s="209"/>
      <c r="B288" s="224" t="s">
        <v>930</v>
      </c>
      <c r="C288" s="224" t="s">
        <v>931</v>
      </c>
      <c r="D288" s="224" t="s">
        <v>932</v>
      </c>
      <c r="E288" s="225" t="s">
        <v>933</v>
      </c>
      <c r="F288" s="225" t="s">
        <v>930</v>
      </c>
      <c r="G288" s="224" t="s">
        <v>931</v>
      </c>
      <c r="H288" s="224" t="s">
        <v>932</v>
      </c>
      <c r="I288" s="225" t="s">
        <v>933</v>
      </c>
      <c r="J288" s="226" t="s">
        <v>930</v>
      </c>
      <c r="K288" s="227" t="s">
        <v>931</v>
      </c>
      <c r="L288" s="228" t="s">
        <v>932</v>
      </c>
      <c r="M288" s="226" t="s">
        <v>933</v>
      </c>
      <c r="N288" s="655"/>
      <c r="O288"/>
    </row>
    <row r="289" spans="1:15" ht="15.75" hidden="1" customHeight="1">
      <c r="A289" s="229" t="s">
        <v>934</v>
      </c>
      <c r="B289" s="246">
        <f>+'CTA Pivot Table'!K$230</f>
        <v>0</v>
      </c>
      <c r="C289" s="246">
        <f>+'CTA Pivot Table'!K$231</f>
        <v>0</v>
      </c>
      <c r="D289" s="246">
        <f>+'CTA Pivot Table'!K$232</f>
        <v>0</v>
      </c>
      <c r="E289" s="247">
        <f>+'CTA Pivot Table'!K$233</f>
        <v>0</v>
      </c>
      <c r="F289" s="247"/>
      <c r="G289" s="247"/>
      <c r="H289" s="247"/>
      <c r="I289" s="247"/>
      <c r="J289" s="247">
        <f>+'CTA Pivot Table'!K$234</f>
        <v>0</v>
      </c>
      <c r="K289" s="246">
        <f>+'CTA Pivot Table'!K$235</f>
        <v>0</v>
      </c>
      <c r="L289" s="246">
        <f>+'CTA Pivot Table'!K$236</f>
        <v>0</v>
      </c>
      <c r="M289" s="248">
        <f>+'CTA Pivot Table'!K$237</f>
        <v>0</v>
      </c>
      <c r="N289" s="247">
        <f>+'CTA Pivot Table'!K$238</f>
        <v>0</v>
      </c>
      <c r="O289" s="136"/>
    </row>
    <row r="290" spans="1:15" ht="15.75" hidden="1" customHeight="1">
      <c r="A290" s="229"/>
      <c r="E290" s="69"/>
      <c r="I290" s="69"/>
      <c r="J290" s="69"/>
      <c r="M290" s="137"/>
      <c r="N290" s="69"/>
      <c r="O290" s="136"/>
    </row>
    <row r="291" spans="1:15">
      <c r="A291" s="229" t="s">
        <v>935</v>
      </c>
      <c r="B291" s="234">
        <f>+'CTA Pivot Table'!K$7</f>
        <v>0</v>
      </c>
      <c r="C291" s="234">
        <f>+'CTA Pivot Table'!K$9</f>
        <v>0</v>
      </c>
      <c r="D291" s="234">
        <f>+'CTA Pivot Table'!K$11</f>
        <v>0</v>
      </c>
      <c r="E291" s="235">
        <f>+'CTA Pivot Table'!K$13</f>
        <v>0</v>
      </c>
      <c r="F291" s="235">
        <f>+'CTA Pivot Table'!K$15</f>
        <v>0</v>
      </c>
      <c r="G291" s="234">
        <f>+'CTA Pivot Table'!K$17</f>
        <v>0</v>
      </c>
      <c r="H291" s="234">
        <f>+'CTA Pivot Table'!K$19</f>
        <v>0</v>
      </c>
      <c r="I291" s="235">
        <f>+'CTA Pivot Table'!K$21</f>
        <v>0</v>
      </c>
      <c r="J291" s="235">
        <f>+'CTA Pivot Table'!K$23</f>
        <v>0</v>
      </c>
      <c r="K291" s="234">
        <f>+'CTA Pivot Table'!K$25</f>
        <v>0</v>
      </c>
      <c r="L291" s="234">
        <f>+'CTA Pivot Table'!K$27</f>
        <v>0</v>
      </c>
      <c r="M291" s="236">
        <f>+'CTA Pivot Table'!K$29</f>
        <v>0</v>
      </c>
      <c r="N291" s="235">
        <f>+'CTA Pivot Table'!K$31</f>
        <v>0</v>
      </c>
      <c r="O291" s="136"/>
    </row>
    <row r="292" spans="1:15">
      <c r="A292" s="229" t="s">
        <v>936</v>
      </c>
      <c r="B292" s="234">
        <f>+'CTA Pivot Table'!K$39</f>
        <v>72.599999999999994</v>
      </c>
      <c r="C292" s="234">
        <f>+'CTA Pivot Table'!K$41</f>
        <v>75.565217391304301</v>
      </c>
      <c r="D292" s="234">
        <f>+'CTA Pivot Table'!K$43</f>
        <v>0</v>
      </c>
      <c r="E292" s="235">
        <f>+'CTA Pivot Table'!K$45</f>
        <v>73.262135922330089</v>
      </c>
      <c r="F292" s="235">
        <f>+'CTA Pivot Table'!K$47</f>
        <v>82.822695035460995</v>
      </c>
      <c r="G292" s="234">
        <f>+'CTA Pivot Table'!K$49</f>
        <v>89.314516129032299</v>
      </c>
      <c r="H292" s="234">
        <f>+'CTA Pivot Table'!K$51</f>
        <v>0</v>
      </c>
      <c r="I292" s="235">
        <f>+'CTA Pivot Table'!K$53</f>
        <v>84.805418719211843</v>
      </c>
      <c r="J292" s="235">
        <f>+'CTA Pivot Table'!K$55</f>
        <v>69.441441441441398</v>
      </c>
      <c r="K292" s="234">
        <f>+'CTA Pivot Table'!K$57</f>
        <v>64.695652173913004</v>
      </c>
      <c r="L292" s="234">
        <f>+'CTA Pivot Table'!KR$59</f>
        <v>0</v>
      </c>
      <c r="M292" s="236">
        <f>+'CTA Pivot Table'!K$61</f>
        <v>67.026548672566335</v>
      </c>
      <c r="N292" s="235">
        <f>+'CTA Pivot Table'!K$63</f>
        <v>65.648648648648603</v>
      </c>
      <c r="O292" s="136"/>
    </row>
    <row r="293" spans="1:15">
      <c r="A293" s="229" t="s">
        <v>937</v>
      </c>
      <c r="B293" s="234">
        <f>+'CTA Pivot Table'!K$71</f>
        <v>0</v>
      </c>
      <c r="C293" s="234">
        <f>+'CTA Pivot Table'!K$73</f>
        <v>0</v>
      </c>
      <c r="D293" s="234">
        <f>+'CTA Pivot Table'!K$75</f>
        <v>0</v>
      </c>
      <c r="E293" s="235">
        <f>+'CTA Pivot Table'!K$77</f>
        <v>0</v>
      </c>
      <c r="F293" s="235">
        <f>+'CTA Pivot Table'!K$79</f>
        <v>0</v>
      </c>
      <c r="G293" s="234">
        <f>+'CTA Pivot Table'!K$81</f>
        <v>0</v>
      </c>
      <c r="H293" s="234">
        <f>+'CTA Pivot Table'!K$83</f>
        <v>0</v>
      </c>
      <c r="I293" s="235">
        <f>+'CTA Pivot Table'!K$85</f>
        <v>0</v>
      </c>
      <c r="J293" s="235">
        <f>+'CTA Pivot Table'!K$87</f>
        <v>0</v>
      </c>
      <c r="K293" s="234">
        <f>+'CTA Pivot Table'!K$89</f>
        <v>0</v>
      </c>
      <c r="L293" s="234">
        <f>+'CTA Pivot Table'!K$91</f>
        <v>0</v>
      </c>
      <c r="M293" s="236">
        <f>+'CTA Pivot Table'!K$93</f>
        <v>0</v>
      </c>
      <c r="N293" s="235">
        <f>+'CTA Pivot Table'!K$95</f>
        <v>0</v>
      </c>
      <c r="O293" s="136"/>
    </row>
    <row r="294" spans="1:15">
      <c r="A294" s="229" t="s">
        <v>938</v>
      </c>
      <c r="B294" s="234">
        <f>+'CTA Pivot Table'!K$103</f>
        <v>69.948093442622962</v>
      </c>
      <c r="C294" s="234">
        <f>+'CTA Pivot Table'!K$105</f>
        <v>66.831086486486484</v>
      </c>
      <c r="D294" s="234">
        <f>+'CTA Pivot Table'!K$107</f>
        <v>61.819071428571434</v>
      </c>
      <c r="E294" s="235">
        <f>+'CTA Pivot Table'!K$109</f>
        <v>67.823918416801291</v>
      </c>
      <c r="F294" s="235">
        <f>+'CTA Pivot Table'!K$111</f>
        <v>73.147780508474582</v>
      </c>
      <c r="G294" s="234">
        <f>+'CTA Pivot Table'!K$113</f>
        <v>76.890370205479456</v>
      </c>
      <c r="H294" s="234">
        <f>+'CTA Pivot Table'!K$115</f>
        <v>0</v>
      </c>
      <c r="I294" s="235">
        <f>+'CTA Pivot Table'!K$117</f>
        <v>74.031952184466036</v>
      </c>
      <c r="J294" s="235">
        <f>+'CTA Pivot Table'!K$119</f>
        <v>49.057115644820293</v>
      </c>
      <c r="K294" s="234">
        <f>+'CTA Pivot Table'!K$121</f>
        <v>49.455330185497473</v>
      </c>
      <c r="L294" s="234">
        <f>+'CTA Pivot Table'!K$123</f>
        <v>0</v>
      </c>
      <c r="M294" s="236">
        <f>+'CTA Pivot Table'!K$125</f>
        <v>49.210553736192331</v>
      </c>
      <c r="N294" s="235">
        <f>+'CTA Pivot Table'!K$127</f>
        <v>65.921099867899613</v>
      </c>
      <c r="O294" s="136"/>
    </row>
    <row r="295" spans="1:15">
      <c r="A295" s="229"/>
      <c r="B295" s="234"/>
      <c r="C295" s="234"/>
      <c r="D295" s="234"/>
      <c r="E295" s="235"/>
      <c r="F295" s="235"/>
      <c r="G295" s="234"/>
      <c r="H295" s="234"/>
      <c r="I295" s="235"/>
      <c r="J295" s="235"/>
      <c r="K295" s="234"/>
      <c r="L295" s="234"/>
      <c r="M295" s="236"/>
      <c r="N295" s="235"/>
      <c r="O295" s="136"/>
    </row>
    <row r="296" spans="1:15">
      <c r="A296" s="229" t="s">
        <v>939</v>
      </c>
      <c r="B296" s="234">
        <f>+'CTA Pivot Table'!K$135</f>
        <v>0</v>
      </c>
      <c r="C296" s="234">
        <f>+'CTA Pivot Table'!K$137</f>
        <v>0</v>
      </c>
      <c r="D296" s="234">
        <f>+'CTA Pivot Table'!K$139</f>
        <v>0</v>
      </c>
      <c r="E296" s="235">
        <f>+'CTA Pivot Table'!K$141</f>
        <v>0</v>
      </c>
      <c r="F296" s="235">
        <f>+'CTA Pivot Table'!K$143</f>
        <v>0</v>
      </c>
      <c r="G296" s="234">
        <f>+'CTA Pivot Table'!K$145</f>
        <v>0</v>
      </c>
      <c r="H296" s="234">
        <f>+'CTA Pivot Table'!K$147</f>
        <v>0</v>
      </c>
      <c r="I296" s="235">
        <f>+'CTA Pivot Table'!K$149</f>
        <v>0</v>
      </c>
      <c r="J296" s="235">
        <f>+'CTA Pivot Table'!K$151</f>
        <v>0</v>
      </c>
      <c r="K296" s="234">
        <f>+'CTA Pivot Table'!K$153</f>
        <v>0</v>
      </c>
      <c r="L296" s="234">
        <f>+'CTA Pivot Table'!K$155</f>
        <v>0</v>
      </c>
      <c r="M296" s="236">
        <f>+'CTA Pivot Table'!K$157</f>
        <v>0</v>
      </c>
      <c r="N296" s="235">
        <f>+'CTA Pivot Table'!K$159</f>
        <v>0</v>
      </c>
      <c r="O296" s="136"/>
    </row>
    <row r="297" spans="1:15">
      <c r="A297" s="229" t="s">
        <v>940</v>
      </c>
      <c r="B297" s="234">
        <f>+'CTA Pivot Table'!K$167</f>
        <v>63.615384615384613</v>
      </c>
      <c r="C297" s="234">
        <f>+'CTA Pivot Table'!K$169</f>
        <v>62.563106796116507</v>
      </c>
      <c r="D297" s="234">
        <f>+'CTA Pivot Table'!K$171</f>
        <v>0</v>
      </c>
      <c r="E297" s="235">
        <f>+'CTA Pivot Table'!K$173</f>
        <v>63.369614512471657</v>
      </c>
      <c r="F297" s="235">
        <f>+'CTA Pivot Table'!K$175</f>
        <v>78.758530183727032</v>
      </c>
      <c r="G297" s="234">
        <f>+'CTA Pivot Table'!K$177</f>
        <v>82.117647058823536</v>
      </c>
      <c r="H297" s="234">
        <f>+'CTA Pivot Table'!K$179</f>
        <v>0</v>
      </c>
      <c r="I297" s="235">
        <f>+'CTA Pivot Table'!K$181</f>
        <v>80.021294021294025</v>
      </c>
      <c r="J297" s="235">
        <f>+'CTA Pivot Table'!K$183</f>
        <v>50.260204081632651</v>
      </c>
      <c r="K297" s="234">
        <f>+'CTA Pivot Table'!K$185</f>
        <v>56.486486486486484</v>
      </c>
      <c r="L297" s="234">
        <f>+'CTA Pivot Table'!K$187</f>
        <v>0</v>
      </c>
      <c r="M297" s="236">
        <f>+'CTA Pivot Table'!K$189</f>
        <v>52.256499133448877</v>
      </c>
      <c r="N297" s="235">
        <f>+'CTA Pivot Table'!K$191</f>
        <v>41.913385826771652</v>
      </c>
      <c r="O297" s="136"/>
    </row>
    <row r="298" spans="1:15">
      <c r="A298" s="229" t="s">
        <v>941</v>
      </c>
      <c r="B298" s="234">
        <f>+'CTA Pivot Table'!K$199</f>
        <v>0</v>
      </c>
      <c r="C298" s="234">
        <f>+'CTA Pivot Table'!K$201</f>
        <v>0</v>
      </c>
      <c r="D298" s="234">
        <f>+'CTA Pivot Table'!K$203</f>
        <v>0</v>
      </c>
      <c r="E298" s="235">
        <f>+'CTA Pivot Table'!K$205</f>
        <v>0</v>
      </c>
      <c r="F298" s="235">
        <f>+'CTA Pivot Table'!K$207</f>
        <v>0</v>
      </c>
      <c r="G298" s="234">
        <f>+'CTA Pivot Table'!K$209</f>
        <v>0</v>
      </c>
      <c r="H298" s="234">
        <f>+'CTA Pivot Table'!K$211</f>
        <v>0</v>
      </c>
      <c r="I298" s="235">
        <f>+'CTA Pivot Table'!K$213</f>
        <v>0</v>
      </c>
      <c r="J298" s="235">
        <f>+'CTA Pivot Table'!K$215</f>
        <v>0</v>
      </c>
      <c r="K298" s="234">
        <f>+'CTA Pivot Table'!K$217</f>
        <v>0</v>
      </c>
      <c r="L298" s="234">
        <f>+'CTA Pivot Table'!K$219</f>
        <v>0</v>
      </c>
      <c r="M298" s="236">
        <f>+'CTA Pivot Table'!K$221</f>
        <v>0</v>
      </c>
      <c r="N298" s="235">
        <f>+'CTA Pivot Table'!K$223</f>
        <v>0</v>
      </c>
      <c r="O298" s="136"/>
    </row>
    <row r="299" spans="1:15">
      <c r="A299" s="229" t="s">
        <v>942</v>
      </c>
      <c r="B299" s="234">
        <f>+'CTA Pivot Table'!K$231</f>
        <v>0</v>
      </c>
      <c r="C299" s="234">
        <f>+'CTA Pivot Table'!K$233</f>
        <v>0</v>
      </c>
      <c r="D299" s="234">
        <f>+'CTA Pivot Table'!K$235</f>
        <v>0</v>
      </c>
      <c r="E299" s="235">
        <f>+'CTA Pivot Table'!K$237</f>
        <v>0</v>
      </c>
      <c r="F299" s="235">
        <f>+'CTA Pivot Table'!K$239</f>
        <v>0</v>
      </c>
      <c r="G299" s="234">
        <f>+'CTA Pivot Table'!K$241</f>
        <v>0</v>
      </c>
      <c r="H299" s="234">
        <f>+'CTA Pivot Table'!K$243</f>
        <v>0</v>
      </c>
      <c r="I299" s="235">
        <f>+'CTA Pivot Table'!K$245</f>
        <v>0</v>
      </c>
      <c r="J299" s="235">
        <f>+'CTA Pivot Table'!K$247</f>
        <v>0</v>
      </c>
      <c r="K299" s="234">
        <f>+'CTA Pivot Table'!K$249</f>
        <v>0</v>
      </c>
      <c r="L299" s="234">
        <f>+'CTA Pivot Table'!K$251</f>
        <v>0</v>
      </c>
      <c r="M299" s="236">
        <f>+'CTA Pivot Table'!K$253</f>
        <v>0</v>
      </c>
      <c r="N299" s="235">
        <f>+'CTA Pivot Table'!K$255</f>
        <v>0</v>
      </c>
      <c r="O299" s="136"/>
    </row>
    <row r="300" spans="1:15">
      <c r="A300" s="229"/>
      <c r="B300" s="234"/>
      <c r="C300" s="234"/>
      <c r="D300" s="234"/>
      <c r="E300" s="235"/>
      <c r="F300" s="235"/>
      <c r="G300" s="234"/>
      <c r="H300" s="234"/>
      <c r="I300" s="235"/>
      <c r="J300" s="235"/>
      <c r="K300" s="234"/>
      <c r="L300" s="234"/>
      <c r="M300" s="236"/>
      <c r="N300" s="235"/>
      <c r="O300" s="136"/>
    </row>
    <row r="301" spans="1:15">
      <c r="A301" s="229" t="s">
        <v>943</v>
      </c>
      <c r="B301" s="234">
        <f>+'CTA Pivot Table'!K$263</f>
        <v>0</v>
      </c>
      <c r="C301" s="234">
        <f>+'CTA Pivot Table'!K$265</f>
        <v>0</v>
      </c>
      <c r="D301" s="234">
        <f>+'CTA Pivot Table'!K$267</f>
        <v>0</v>
      </c>
      <c r="E301" s="235">
        <f>+'CTA Pivot Table'!K$269</f>
        <v>0</v>
      </c>
      <c r="F301" s="235">
        <f>+'CTA Pivot Table'!K$271</f>
        <v>0</v>
      </c>
      <c r="G301" s="234">
        <f>+'CTA Pivot Table'!K$273</f>
        <v>0</v>
      </c>
      <c r="H301" s="234">
        <f>+'CTA Pivot Table'!K$275</f>
        <v>0</v>
      </c>
      <c r="I301" s="235">
        <f>+'CTA Pivot Table'!K$277</f>
        <v>0</v>
      </c>
      <c r="J301" s="235">
        <f>+'CTA Pivot Table'!K$279</f>
        <v>0</v>
      </c>
      <c r="K301" s="234">
        <f>+'CTA Pivot Table'!K$281</f>
        <v>0</v>
      </c>
      <c r="L301" s="234">
        <f>+'CTA Pivot Table'!K$283</f>
        <v>0</v>
      </c>
      <c r="M301" s="236">
        <f>+'CTA Pivot Table'!K$285</f>
        <v>0</v>
      </c>
      <c r="N301" s="235">
        <f>+'CTA Pivot Table'!K$287</f>
        <v>0</v>
      </c>
      <c r="O301" s="136"/>
    </row>
    <row r="302" spans="1:15">
      <c r="A302" s="229" t="s">
        <v>944</v>
      </c>
      <c r="B302" s="234">
        <f>+'CTA Pivot Table'!K$295</f>
        <v>0</v>
      </c>
      <c r="C302" s="234">
        <f>+'CTA Pivot Table'!K$297</f>
        <v>0</v>
      </c>
      <c r="D302" s="234">
        <f>+'CTA Pivot Table'!K$299</f>
        <v>0</v>
      </c>
      <c r="E302" s="235">
        <f>+'CTA Pivot Table'!K$301</f>
        <v>0</v>
      </c>
      <c r="F302" s="235">
        <f>+'CTA Pivot Table'!K$303</f>
        <v>0</v>
      </c>
      <c r="G302" s="234">
        <f>+'CTA Pivot Table'!K$305</f>
        <v>0</v>
      </c>
      <c r="H302" s="234">
        <f>+'CTA Pivot Table'!K$307</f>
        <v>0</v>
      </c>
      <c r="I302" s="235">
        <f>+'CTA Pivot Table'!K$309</f>
        <v>0</v>
      </c>
      <c r="J302" s="235">
        <f>+'CTA Pivot Table'!K$311</f>
        <v>0</v>
      </c>
      <c r="K302" s="234">
        <f>+'CTA Pivot Table'!K$313</f>
        <v>0</v>
      </c>
      <c r="L302" s="234">
        <f>+'CTA Pivot Table'!K$315</f>
        <v>0</v>
      </c>
      <c r="M302" s="236">
        <f>+'CTA Pivot Table'!K$317</f>
        <v>0</v>
      </c>
      <c r="N302" s="235">
        <f>+'CTA Pivot Table'!K$319</f>
        <v>0</v>
      </c>
      <c r="O302" s="136"/>
    </row>
    <row r="303" spans="1:15">
      <c r="A303" s="229" t="s">
        <v>945</v>
      </c>
      <c r="B303" s="234">
        <f>+'CTA Pivot Table'!K$327</f>
        <v>0</v>
      </c>
      <c r="C303" s="234">
        <f>+'CTA Pivot Table'!K$329</f>
        <v>0</v>
      </c>
      <c r="D303" s="234">
        <f>+'CTA Pivot Table'!K$331</f>
        <v>0</v>
      </c>
      <c r="E303" s="235">
        <f>+'CTA Pivot Table'!K$333</f>
        <v>0</v>
      </c>
      <c r="F303" s="235">
        <f>+'CTA Pivot Table'!K$335</f>
        <v>0</v>
      </c>
      <c r="G303" s="234">
        <f>+'CTA Pivot Table'!K$337</f>
        <v>0</v>
      </c>
      <c r="H303" s="234">
        <f>+'CTA Pivot Table'!K$339</f>
        <v>0</v>
      </c>
      <c r="I303" s="235">
        <f>+'CTA Pivot Table'!K$341</f>
        <v>0</v>
      </c>
      <c r="J303" s="235">
        <f>+'CTA Pivot Table'!K$343</f>
        <v>0</v>
      </c>
      <c r="K303" s="234">
        <f>+'CTA Pivot Table'!K$345</f>
        <v>0</v>
      </c>
      <c r="L303" s="234">
        <f>+'CTA Pivot Table'!K$347</f>
        <v>0</v>
      </c>
      <c r="M303" s="236">
        <f>+'CTA Pivot Table'!K$349</f>
        <v>0</v>
      </c>
      <c r="N303" s="235">
        <f>+'CTA Pivot Table'!K$351</f>
        <v>0</v>
      </c>
      <c r="O303" s="136"/>
    </row>
    <row r="304" spans="1:15">
      <c r="A304" s="229" t="s">
        <v>946</v>
      </c>
      <c r="B304" s="234">
        <f>+'CTA Pivot Table'!K$359</f>
        <v>0</v>
      </c>
      <c r="C304" s="234">
        <f>+'CTA Pivot Table'!K$361</f>
        <v>0</v>
      </c>
      <c r="D304" s="234">
        <f>+'CTA Pivot Table'!K$363</f>
        <v>0</v>
      </c>
      <c r="E304" s="235">
        <f>+'CTA Pivot Table'!K$365</f>
        <v>0</v>
      </c>
      <c r="F304" s="235">
        <f>+'CTA Pivot Table'!K$367</f>
        <v>0</v>
      </c>
      <c r="G304" s="234">
        <f>+'CTA Pivot Table'!K$369</f>
        <v>0</v>
      </c>
      <c r="H304" s="234">
        <f>+'CTA Pivot Table'!K$371</f>
        <v>0</v>
      </c>
      <c r="I304" s="235">
        <f>+'CTA Pivot Table'!K$373</f>
        <v>0</v>
      </c>
      <c r="J304" s="235">
        <f>+'CTA Pivot Table'!K$375</f>
        <v>0</v>
      </c>
      <c r="K304" s="234">
        <f>+'CTA Pivot Table'!K$377</f>
        <v>0</v>
      </c>
      <c r="L304" s="234">
        <f>+'CTA Pivot Table'!K$379</f>
        <v>0</v>
      </c>
      <c r="M304" s="236">
        <f>+'CTA Pivot Table'!K$381</f>
        <v>0</v>
      </c>
      <c r="N304" s="235">
        <f>+'CTA Pivot Table'!K$383</f>
        <v>0</v>
      </c>
      <c r="O304" s="136"/>
    </row>
    <row r="305" spans="1:15">
      <c r="A305" s="229"/>
      <c r="B305" s="234"/>
      <c r="C305" s="234"/>
      <c r="D305" s="234"/>
      <c r="E305" s="235"/>
      <c r="F305" s="235"/>
      <c r="G305" s="234"/>
      <c r="H305" s="234"/>
      <c r="I305" s="235"/>
      <c r="J305" s="235"/>
      <c r="K305" s="234"/>
      <c r="L305" s="234"/>
      <c r="M305" s="236"/>
      <c r="N305" s="235"/>
      <c r="O305" s="136"/>
    </row>
    <row r="306" spans="1:15">
      <c r="A306" s="229" t="s">
        <v>947</v>
      </c>
      <c r="B306" s="234">
        <f>+'CTA Pivot Table'!K$391</f>
        <v>0</v>
      </c>
      <c r="C306" s="234">
        <f>+'CTA Pivot Table'!K$393</f>
        <v>0</v>
      </c>
      <c r="D306" s="234">
        <f>+'CTA Pivot Table'!K$395</f>
        <v>0</v>
      </c>
      <c r="E306" s="235">
        <f>+'CTA Pivot Table'!K$397</f>
        <v>0</v>
      </c>
      <c r="F306" s="235">
        <f>+'CTA Pivot Table'!K$399</f>
        <v>0</v>
      </c>
      <c r="G306" s="234">
        <f>+'CTA Pivot Table'!K$401</f>
        <v>0</v>
      </c>
      <c r="H306" s="234">
        <f>+'CTA Pivot Table'!K$403</f>
        <v>0</v>
      </c>
      <c r="I306" s="235">
        <f>+'CTA Pivot Table'!K$405</f>
        <v>0</v>
      </c>
      <c r="J306" s="235">
        <f>+'CTA Pivot Table'!K$407</f>
        <v>0</v>
      </c>
      <c r="K306" s="234">
        <f>+'CTA Pivot Table'!K$409</f>
        <v>0</v>
      </c>
      <c r="L306" s="234">
        <f>+'CTA Pivot Table'!K$411</f>
        <v>0</v>
      </c>
      <c r="M306" s="236">
        <f>+'CTA Pivot Table'!K$413</f>
        <v>0</v>
      </c>
      <c r="N306" s="235">
        <f>+'CTA Pivot Table'!K$415</f>
        <v>0</v>
      </c>
      <c r="O306" s="136"/>
    </row>
    <row r="307" spans="1:15">
      <c r="A307" s="229" t="s">
        <v>948</v>
      </c>
      <c r="B307" s="234">
        <f>+'CTA Pivot Table'!K$423</f>
        <v>66.378074074074064</v>
      </c>
      <c r="C307" s="234">
        <f>+'CTA Pivot Table'!K$425</f>
        <v>55.551663201663203</v>
      </c>
      <c r="D307" s="234">
        <f>+'CTA Pivot Table'!K$427</f>
        <v>0</v>
      </c>
      <c r="E307" s="235">
        <f>+'CTA Pivot Table'!K$429</f>
        <v>61.518628251487236</v>
      </c>
      <c r="F307" s="235">
        <f>+'CTA Pivot Table'!K$431</f>
        <v>82.295891460984222</v>
      </c>
      <c r="G307" s="234">
        <f>+'CTA Pivot Table'!K$433</f>
        <v>81.256121575342476</v>
      </c>
      <c r="H307" s="234">
        <f>+'CTA Pivot Table'!K$435</f>
        <v>0</v>
      </c>
      <c r="I307" s="235">
        <f>+'CTA Pivot Table'!K$437</f>
        <v>81.757371960682875</v>
      </c>
      <c r="J307" s="235">
        <f>+'CTA Pivot Table'!K$439</f>
        <v>62.594815724815732</v>
      </c>
      <c r="K307" s="234">
        <f>+'CTA Pivot Table'!K$441</f>
        <v>54.79180509413068</v>
      </c>
      <c r="L307" s="234">
        <f>+'CTA Pivot Table'!K$443</f>
        <v>0</v>
      </c>
      <c r="M307" s="236">
        <f>+'CTA Pivot Table'!K$445</f>
        <v>57.216099236641213</v>
      </c>
      <c r="N307" s="235">
        <f>+'CTA Pivot Table'!K$447</f>
        <v>39.626731294520916</v>
      </c>
      <c r="O307" s="136"/>
    </row>
    <row r="308" spans="1:15">
      <c r="A308" s="229" t="s">
        <v>949</v>
      </c>
      <c r="B308" s="234">
        <f>+'CTA Pivot Table'!K$455</f>
        <v>74.143206854345181</v>
      </c>
      <c r="C308" s="234">
        <f>+'CTA Pivot Table'!K$457</f>
        <v>76.333333333333343</v>
      </c>
      <c r="D308" s="234">
        <f>+'CTA Pivot Table'!K$459</f>
        <v>0</v>
      </c>
      <c r="E308" s="235">
        <f>+'CTA Pivot Table'!K$461</f>
        <v>74.752650176678443</v>
      </c>
      <c r="F308" s="235">
        <f>+'CTA Pivot Table'!K$463</f>
        <v>78.023863636363643</v>
      </c>
      <c r="G308" s="234">
        <f>+'CTA Pivot Table'!K$465</f>
        <v>81.308027606247748</v>
      </c>
      <c r="H308" s="234">
        <f>+'CTA Pivot Table'!K$467</f>
        <v>0</v>
      </c>
      <c r="I308" s="235">
        <f>+'CTA Pivot Table'!K$469</f>
        <v>79.700352308548133</v>
      </c>
      <c r="J308" s="235">
        <f>+'CTA Pivot Table'!K$471</f>
        <v>68.273809523809547</v>
      </c>
      <c r="K308" s="234">
        <f>+'CTA Pivot Table'!K$473</f>
        <v>65.665006226650064</v>
      </c>
      <c r="L308" s="234">
        <f>+'CTA Pivot Table'!K$475</f>
        <v>0</v>
      </c>
      <c r="M308" s="236">
        <f>+'CTA Pivot Table'!K$477</f>
        <v>66.5</v>
      </c>
      <c r="N308" s="235">
        <f>+'CTA Pivot Table'!K$479</f>
        <v>63.507985257985275</v>
      </c>
      <c r="O308" s="136"/>
    </row>
    <row r="309" spans="1:15">
      <c r="A309" s="238" t="s">
        <v>950</v>
      </c>
      <c r="B309" s="239">
        <f>+'CTA Pivot Table'!K$487</f>
        <v>0</v>
      </c>
      <c r="C309" s="239">
        <f>+'CTA Pivot Table'!K$489</f>
        <v>0</v>
      </c>
      <c r="D309" s="239">
        <f>+'CTA Pivot Table'!K$491</f>
        <v>0</v>
      </c>
      <c r="E309" s="240">
        <f>+'CTA Pivot Table'!K$493</f>
        <v>0</v>
      </c>
      <c r="F309" s="240">
        <f>+'CTA Pivot Table'!K$495</f>
        <v>0</v>
      </c>
      <c r="G309" s="239">
        <f>+'CTA Pivot Table'!K$497</f>
        <v>0</v>
      </c>
      <c r="H309" s="239">
        <f>+'CTA Pivot Table'!K$499</f>
        <v>0</v>
      </c>
      <c r="I309" s="240">
        <f>+'CTA Pivot Table'!K$501</f>
        <v>0</v>
      </c>
      <c r="J309" s="240">
        <f>+'CTA Pivot Table'!K$503</f>
        <v>0</v>
      </c>
      <c r="K309" s="239">
        <f>+'CTA Pivot Table'!K$505</f>
        <v>0</v>
      </c>
      <c r="L309" s="239">
        <f>+'CTA Pivot Table'!K$507</f>
        <v>0</v>
      </c>
      <c r="M309" s="241">
        <f>+'CTA Pivot Table'!K$509</f>
        <v>0</v>
      </c>
      <c r="N309" s="240">
        <f>+'CTA Pivot Table'!K$511</f>
        <v>0</v>
      </c>
      <c r="O309" s="136"/>
    </row>
    <row r="310" spans="1:15">
      <c r="A310" s="242" t="s">
        <v>964</v>
      </c>
      <c r="B310" s="243"/>
      <c r="C310" s="243"/>
      <c r="D310" s="243"/>
      <c r="E310" s="243"/>
      <c r="F310" s="243"/>
      <c r="G310" s="243"/>
      <c r="H310" s="243"/>
      <c r="I310" s="243"/>
      <c r="J310" s="243"/>
      <c r="K310" s="243"/>
      <c r="L310" s="243"/>
      <c r="M310" s="243"/>
      <c r="N310" s="243"/>
    </row>
    <row r="311" spans="1:15">
      <c r="A311" s="243"/>
      <c r="B311" s="243"/>
      <c r="C311" s="243"/>
      <c r="D311" s="243"/>
      <c r="E311" s="243"/>
      <c r="F311" s="243"/>
      <c r="G311" s="243"/>
      <c r="H311" s="243"/>
      <c r="I311" s="243"/>
      <c r="J311" s="243"/>
      <c r="K311" s="243"/>
      <c r="L311" s="243"/>
      <c r="M311" s="243"/>
      <c r="N311" s="244" t="s">
        <v>1303</v>
      </c>
    </row>
    <row r="312" spans="1:15" ht="18">
      <c r="A312" s="205" t="s">
        <v>962</v>
      </c>
      <c r="B312" s="206"/>
      <c r="C312" s="206"/>
      <c r="D312" s="206"/>
      <c r="E312" s="207"/>
      <c r="F312" s="207"/>
      <c r="G312" s="207"/>
      <c r="H312" s="207"/>
      <c r="I312" s="207"/>
      <c r="J312" s="206"/>
      <c r="K312" s="206"/>
      <c r="L312" s="206"/>
      <c r="M312" s="207"/>
      <c r="N312" s="206"/>
    </row>
    <row r="313" spans="1:15" ht="18">
      <c r="A313" s="205"/>
      <c r="B313" s="206"/>
      <c r="C313" s="206"/>
      <c r="D313" s="206"/>
      <c r="E313" s="207"/>
      <c r="F313" s="207"/>
      <c r="G313" s="207"/>
      <c r="H313" s="207"/>
      <c r="I313" s="207"/>
      <c r="J313" s="206"/>
      <c r="K313" s="206"/>
      <c r="L313" s="206"/>
      <c r="M313" s="207"/>
      <c r="N313" s="206"/>
    </row>
    <row r="314" spans="1:15" ht="15.75">
      <c r="A314" s="208" t="s">
        <v>959</v>
      </c>
      <c r="B314" s="206"/>
      <c r="C314" s="206"/>
      <c r="D314" s="206"/>
      <c r="E314" s="207"/>
      <c r="F314" s="207"/>
      <c r="G314" s="207"/>
      <c r="H314" s="207"/>
      <c r="I314" s="207"/>
      <c r="J314" s="206"/>
      <c r="K314" s="206"/>
      <c r="L314" s="206"/>
      <c r="M314" s="207"/>
      <c r="N314" s="206"/>
    </row>
    <row r="315" spans="1:15" ht="15.75">
      <c r="A315" s="208" t="s">
        <v>1294</v>
      </c>
      <c r="B315" s="206"/>
      <c r="C315" s="206"/>
      <c r="D315" s="206"/>
      <c r="E315" s="207"/>
      <c r="F315" s="207"/>
      <c r="G315" s="207"/>
      <c r="H315" s="207"/>
      <c r="I315" s="207"/>
      <c r="J315" s="206"/>
      <c r="K315" s="206"/>
      <c r="L315" s="206"/>
      <c r="M315" s="207"/>
      <c r="N315" s="206"/>
    </row>
    <row r="316" spans="1:15" ht="15.75" customHeight="1">
      <c r="A316" s="209"/>
      <c r="B316" s="209"/>
      <c r="C316" s="209"/>
      <c r="D316" s="209"/>
      <c r="E316" s="209"/>
      <c r="F316" s="210"/>
      <c r="G316" s="211"/>
      <c r="H316" s="211"/>
      <c r="I316" s="212"/>
      <c r="J316" s="212"/>
      <c r="K316" s="212"/>
      <c r="L316" s="212"/>
      <c r="M316" s="212"/>
      <c r="N316" s="212"/>
      <c r="O316" s="213"/>
    </row>
    <row r="317" spans="1:15" ht="15.75" customHeight="1">
      <c r="A317" s="84"/>
      <c r="B317" s="214" t="s">
        <v>925</v>
      </c>
      <c r="C317" s="215"/>
      <c r="D317" s="215"/>
      <c r="E317" s="215"/>
      <c r="F317" s="215"/>
      <c r="G317" s="215"/>
      <c r="H317" s="215"/>
      <c r="I317" s="216"/>
      <c r="J317" s="217" t="s">
        <v>10</v>
      </c>
      <c r="K317" s="218"/>
      <c r="L317" s="218"/>
      <c r="M317" s="219"/>
      <c r="N317" s="653" t="s">
        <v>926</v>
      </c>
      <c r="O317"/>
    </row>
    <row r="318" spans="1:15" ht="45" customHeight="1">
      <c r="A318" s="220"/>
      <c r="B318" s="215" t="s">
        <v>927</v>
      </c>
      <c r="C318" s="215"/>
      <c r="D318" s="215"/>
      <c r="E318" s="221"/>
      <c r="F318" s="222" t="s">
        <v>928</v>
      </c>
      <c r="G318" s="215"/>
      <c r="H318" s="215"/>
      <c r="I318" s="216"/>
      <c r="J318" s="223" t="s">
        <v>929</v>
      </c>
      <c r="K318" s="215"/>
      <c r="L318" s="215"/>
      <c r="M318" s="216"/>
      <c r="N318" s="654"/>
      <c r="O318"/>
    </row>
    <row r="319" spans="1:15" ht="30" customHeight="1">
      <c r="A319" s="209"/>
      <c r="B319" s="224" t="s">
        <v>930</v>
      </c>
      <c r="C319" s="224" t="s">
        <v>931</v>
      </c>
      <c r="D319" s="224" t="s">
        <v>932</v>
      </c>
      <c r="E319" s="225" t="s">
        <v>933</v>
      </c>
      <c r="F319" s="225" t="s">
        <v>930</v>
      </c>
      <c r="G319" s="224" t="s">
        <v>931</v>
      </c>
      <c r="H319" s="224" t="s">
        <v>932</v>
      </c>
      <c r="I319" s="225" t="s">
        <v>933</v>
      </c>
      <c r="J319" s="226" t="s">
        <v>930</v>
      </c>
      <c r="K319" s="227" t="s">
        <v>931</v>
      </c>
      <c r="L319" s="228" t="s">
        <v>932</v>
      </c>
      <c r="M319" s="226" t="s">
        <v>933</v>
      </c>
      <c r="N319" s="655"/>
      <c r="O319"/>
    </row>
    <row r="320" spans="1:15" ht="15.75" hidden="1" customHeight="1">
      <c r="A320" s="229" t="s">
        <v>934</v>
      </c>
      <c r="B320" s="246">
        <f>+'CTA Pivot Table'!L$230</f>
        <v>0</v>
      </c>
      <c r="C320" s="246">
        <f>+'CTA Pivot Table'!L$231</f>
        <v>0</v>
      </c>
      <c r="D320" s="246">
        <f>+'CTA Pivot Table'!L$232</f>
        <v>0</v>
      </c>
      <c r="E320" s="247">
        <f>+'CTA Pivot Table'!L$233</f>
        <v>0</v>
      </c>
      <c r="F320" s="247"/>
      <c r="G320" s="247"/>
      <c r="H320" s="247"/>
      <c r="I320" s="247"/>
      <c r="J320" s="247">
        <f>+'CTA Pivot Table'!L$234</f>
        <v>0</v>
      </c>
      <c r="K320" s="246">
        <f>+'CTA Pivot Table'!L$235</f>
        <v>0</v>
      </c>
      <c r="L320" s="246">
        <f>+'CTA Pivot Table'!L$236</f>
        <v>0</v>
      </c>
      <c r="M320" s="248">
        <f>+'CTA Pivot Table'!L$237</f>
        <v>0</v>
      </c>
      <c r="N320" s="247">
        <f>+'CTA Pivot Table'!L$238</f>
        <v>0</v>
      </c>
      <c r="O320" s="136"/>
    </row>
    <row r="321" spans="1:15" ht="15.75" hidden="1" customHeight="1">
      <c r="A321" s="229"/>
      <c r="E321" s="69"/>
      <c r="I321" s="69"/>
      <c r="J321" s="69"/>
      <c r="M321" s="137"/>
      <c r="N321" s="69"/>
      <c r="O321" s="136"/>
    </row>
    <row r="322" spans="1:15">
      <c r="A322" s="229" t="s">
        <v>935</v>
      </c>
      <c r="B322" s="234">
        <f>+'CTA Pivot Table'!L$7</f>
        <v>0</v>
      </c>
      <c r="C322" s="234">
        <f>+'CTA Pivot Table'!L$9</f>
        <v>0</v>
      </c>
      <c r="D322" s="234">
        <f>+'CTA Pivot Table'!L$11</f>
        <v>0</v>
      </c>
      <c r="E322" s="235">
        <f>+'CTA Pivot Table'!L$13</f>
        <v>0</v>
      </c>
      <c r="F322" s="235">
        <f>+'CTA Pivot Table'!L$15</f>
        <v>0</v>
      </c>
      <c r="G322" s="234">
        <f>+'CTA Pivot Table'!L$17</f>
        <v>0</v>
      </c>
      <c r="H322" s="234">
        <f>+'CTA Pivot Table'!L$19</f>
        <v>0</v>
      </c>
      <c r="I322" s="235">
        <f>+'CTA Pivot Table'!L$21</f>
        <v>0</v>
      </c>
      <c r="J322" s="235">
        <f>+'CTA Pivot Table'!L$23</f>
        <v>0</v>
      </c>
      <c r="K322" s="234">
        <f>+'CTA Pivot Table'!L$25</f>
        <v>0</v>
      </c>
      <c r="L322" s="234">
        <f>+'CTA Pivot Table'!L$27</f>
        <v>0</v>
      </c>
      <c r="M322" s="236">
        <f>+'CTA Pivot Table'!L$29</f>
        <v>0</v>
      </c>
      <c r="N322" s="235">
        <f>+'CTA Pivot Table'!L$31</f>
        <v>0</v>
      </c>
      <c r="O322" s="136"/>
    </row>
    <row r="323" spans="1:15">
      <c r="A323" s="229" t="s">
        <v>936</v>
      </c>
      <c r="B323" s="234">
        <f>+'CTA Pivot Table'!L$39</f>
        <v>73.846590909090892</v>
      </c>
      <c r="C323" s="234">
        <f>+'CTA Pivot Table'!L$41</f>
        <v>83.833333333333357</v>
      </c>
      <c r="D323" s="234">
        <f>+'CTA Pivot Table'!L$43</f>
        <v>0</v>
      </c>
      <c r="E323" s="235">
        <f>+'CTA Pivot Table'!L$45</f>
        <v>74.484042553191472</v>
      </c>
      <c r="F323" s="235">
        <f>+'CTA Pivot Table'!L$47</f>
        <v>82.027253668763109</v>
      </c>
      <c r="G323" s="234">
        <f>+'CTA Pivot Table'!L$49</f>
        <v>89.489361702127695</v>
      </c>
      <c r="H323" s="234">
        <f>+'CTA Pivot Table'!L$51</f>
        <v>0</v>
      </c>
      <c r="I323" s="235">
        <f>+'CTA Pivot Table'!L$53</f>
        <v>83.255691768826637</v>
      </c>
      <c r="J323" s="235">
        <f>+'CTA Pivot Table'!L$55</f>
        <v>66.632996632996651</v>
      </c>
      <c r="K323" s="234">
        <f>+'CTA Pivot Table'!L$57</f>
        <v>63.055944055944053</v>
      </c>
      <c r="L323" s="234">
        <f>+'CTA Pivot Table'!LR$59</f>
        <v>0</v>
      </c>
      <c r="M323" s="236">
        <f>+'CTA Pivot Table'!L$61</f>
        <v>65.470454545454558</v>
      </c>
      <c r="N323" s="235">
        <f>+'CTA Pivot Table'!L$63</f>
        <v>67.508771929824576</v>
      </c>
      <c r="O323" s="136"/>
    </row>
    <row r="324" spans="1:15">
      <c r="A324" s="229" t="s">
        <v>937</v>
      </c>
      <c r="B324" s="234">
        <f>+'CTA Pivot Table'!L$71</f>
        <v>0</v>
      </c>
      <c r="C324" s="234">
        <f>+'CTA Pivot Table'!L$73</f>
        <v>0</v>
      </c>
      <c r="D324" s="234">
        <f>+'CTA Pivot Table'!L$75</f>
        <v>0</v>
      </c>
      <c r="E324" s="235">
        <f>+'CTA Pivot Table'!L$77</f>
        <v>0</v>
      </c>
      <c r="F324" s="235">
        <f>+'CTA Pivot Table'!L$79</f>
        <v>0</v>
      </c>
      <c r="G324" s="234">
        <f>+'CTA Pivot Table'!L$81</f>
        <v>0</v>
      </c>
      <c r="H324" s="234">
        <f>+'CTA Pivot Table'!L$83</f>
        <v>0</v>
      </c>
      <c r="I324" s="235">
        <f>+'CTA Pivot Table'!L$85</f>
        <v>0</v>
      </c>
      <c r="J324" s="235">
        <f>+'CTA Pivot Table'!L$87</f>
        <v>0</v>
      </c>
      <c r="K324" s="234">
        <f>+'CTA Pivot Table'!L$89</f>
        <v>0</v>
      </c>
      <c r="L324" s="234">
        <f>+'CTA Pivot Table'!L$91</f>
        <v>0</v>
      </c>
      <c r="M324" s="236">
        <f>+'CTA Pivot Table'!L$93</f>
        <v>0</v>
      </c>
      <c r="N324" s="235">
        <f>+'CTA Pivot Table'!L$95</f>
        <v>0</v>
      </c>
      <c r="O324" s="136"/>
    </row>
    <row r="325" spans="1:15">
      <c r="A325" s="229" t="s">
        <v>938</v>
      </c>
      <c r="B325" s="234">
        <f>+'CTA Pivot Table'!L$103</f>
        <v>0</v>
      </c>
      <c r="C325" s="234">
        <f>+'CTA Pivot Table'!L$105</f>
        <v>0</v>
      </c>
      <c r="D325" s="234">
        <f>+'CTA Pivot Table'!L$107</f>
        <v>0</v>
      </c>
      <c r="E325" s="235">
        <f>+'CTA Pivot Table'!L$109</f>
        <v>0</v>
      </c>
      <c r="F325" s="235">
        <f>+'CTA Pivot Table'!L$111</f>
        <v>0</v>
      </c>
      <c r="G325" s="234">
        <f>+'CTA Pivot Table'!L$113</f>
        <v>0</v>
      </c>
      <c r="H325" s="234">
        <f>+'CTA Pivot Table'!L$115</f>
        <v>0</v>
      </c>
      <c r="I325" s="235">
        <f>+'CTA Pivot Table'!L$117</f>
        <v>0</v>
      </c>
      <c r="J325" s="235">
        <f>+'CTA Pivot Table'!L$119</f>
        <v>0</v>
      </c>
      <c r="K325" s="234">
        <f>+'CTA Pivot Table'!L$121</f>
        <v>0</v>
      </c>
      <c r="L325" s="234">
        <f>+'CTA Pivot Table'!L$123</f>
        <v>0</v>
      </c>
      <c r="M325" s="236">
        <f>+'CTA Pivot Table'!L$125</f>
        <v>0</v>
      </c>
      <c r="N325" s="235">
        <f>+'CTA Pivot Table'!L$127</f>
        <v>0</v>
      </c>
      <c r="O325" s="136"/>
    </row>
    <row r="326" spans="1:15">
      <c r="A326" s="229"/>
      <c r="B326" s="234"/>
      <c r="C326" s="234"/>
      <c r="D326" s="234"/>
      <c r="E326" s="235"/>
      <c r="F326" s="235"/>
      <c r="G326" s="234"/>
      <c r="H326" s="234"/>
      <c r="I326" s="235"/>
      <c r="J326" s="235"/>
      <c r="K326" s="234"/>
      <c r="L326" s="234"/>
      <c r="M326" s="236"/>
      <c r="N326" s="235"/>
      <c r="O326" s="136"/>
    </row>
    <row r="327" spans="1:15">
      <c r="A327" s="229" t="s">
        <v>939</v>
      </c>
      <c r="B327" s="234">
        <f>+'CTA Pivot Table'!L$135</f>
        <v>0</v>
      </c>
      <c r="C327" s="234">
        <f>+'CTA Pivot Table'!L$137</f>
        <v>0</v>
      </c>
      <c r="D327" s="234">
        <f>+'CTA Pivot Table'!L$139</f>
        <v>0</v>
      </c>
      <c r="E327" s="235">
        <f>+'CTA Pivot Table'!L$141</f>
        <v>0</v>
      </c>
      <c r="F327" s="235">
        <f>+'CTA Pivot Table'!L$143</f>
        <v>0</v>
      </c>
      <c r="G327" s="234">
        <f>+'CTA Pivot Table'!L$145</f>
        <v>0</v>
      </c>
      <c r="H327" s="234">
        <f>+'CTA Pivot Table'!L$147</f>
        <v>0</v>
      </c>
      <c r="I327" s="235">
        <f>+'CTA Pivot Table'!L$149</f>
        <v>0</v>
      </c>
      <c r="J327" s="235">
        <f>+'CTA Pivot Table'!L$151</f>
        <v>0</v>
      </c>
      <c r="K327" s="234">
        <f>+'CTA Pivot Table'!L$153</f>
        <v>0</v>
      </c>
      <c r="L327" s="234">
        <f>+'CTA Pivot Table'!L$155</f>
        <v>0</v>
      </c>
      <c r="M327" s="236">
        <f>+'CTA Pivot Table'!L$157</f>
        <v>0</v>
      </c>
      <c r="N327" s="235">
        <f>+'CTA Pivot Table'!L$159</f>
        <v>0</v>
      </c>
      <c r="O327" s="136"/>
    </row>
    <row r="328" spans="1:15">
      <c r="A328" s="229" t="s">
        <v>940</v>
      </c>
      <c r="B328" s="234">
        <f>+'CTA Pivot Table'!L$167</f>
        <v>68.140689655172409</v>
      </c>
      <c r="C328" s="234">
        <f>+'CTA Pivot Table'!L$169</f>
        <v>66.853503184713375</v>
      </c>
      <c r="D328" s="234">
        <f>+'CTA Pivot Table'!L$171</f>
        <v>0</v>
      </c>
      <c r="E328" s="235">
        <f>+'CTA Pivot Table'!L$173</f>
        <v>67.911564625850346</v>
      </c>
      <c r="F328" s="235">
        <f>+'CTA Pivot Table'!L$175</f>
        <v>85.757607555089194</v>
      </c>
      <c r="G328" s="234">
        <f>+'CTA Pivot Table'!L$177</f>
        <v>80.74760383386581</v>
      </c>
      <c r="H328" s="234">
        <f>+'CTA Pivot Table'!L$179</f>
        <v>0</v>
      </c>
      <c r="I328" s="235">
        <f>+'CTA Pivot Table'!L$181</f>
        <v>84.518957345971558</v>
      </c>
      <c r="J328" s="235">
        <f>+'CTA Pivot Table'!L$183</f>
        <v>57.047619047619051</v>
      </c>
      <c r="K328" s="234">
        <f>+'CTA Pivot Table'!L$185</f>
        <v>55.812260536398469</v>
      </c>
      <c r="L328" s="234">
        <f>+'CTA Pivot Table'!L$187</f>
        <v>0</v>
      </c>
      <c r="M328" s="236">
        <f>+'CTA Pivot Table'!L$189</f>
        <v>56.68574635241302</v>
      </c>
      <c r="N328" s="235">
        <f>+'CTA Pivot Table'!L$191</f>
        <v>54.30167597765363</v>
      </c>
      <c r="O328" s="136"/>
    </row>
    <row r="329" spans="1:15">
      <c r="A329" s="229" t="s">
        <v>941</v>
      </c>
      <c r="B329" s="234">
        <f>+'CTA Pivot Table'!L$199</f>
        <v>0</v>
      </c>
      <c r="C329" s="234">
        <f>+'CTA Pivot Table'!L$201</f>
        <v>0</v>
      </c>
      <c r="D329" s="234">
        <f>+'CTA Pivot Table'!L$203</f>
        <v>0</v>
      </c>
      <c r="E329" s="235">
        <f>+'CTA Pivot Table'!L$205</f>
        <v>0</v>
      </c>
      <c r="F329" s="235">
        <f>+'CTA Pivot Table'!L$207</f>
        <v>0</v>
      </c>
      <c r="G329" s="234">
        <f>+'CTA Pivot Table'!L$209</f>
        <v>0</v>
      </c>
      <c r="H329" s="234">
        <f>+'CTA Pivot Table'!L$211</f>
        <v>0</v>
      </c>
      <c r="I329" s="235">
        <f>+'CTA Pivot Table'!L$213</f>
        <v>0</v>
      </c>
      <c r="J329" s="235">
        <f>+'CTA Pivot Table'!L$215</f>
        <v>0</v>
      </c>
      <c r="K329" s="234">
        <f>+'CTA Pivot Table'!L$217</f>
        <v>0</v>
      </c>
      <c r="L329" s="234">
        <f>+'CTA Pivot Table'!L$219</f>
        <v>0</v>
      </c>
      <c r="M329" s="236">
        <f>+'CTA Pivot Table'!L$221</f>
        <v>0</v>
      </c>
      <c r="N329" s="235">
        <f>+'CTA Pivot Table'!L$223</f>
        <v>0</v>
      </c>
      <c r="O329" s="136"/>
    </row>
    <row r="330" spans="1:15">
      <c r="A330" s="229" t="s">
        <v>942</v>
      </c>
      <c r="B330" s="234">
        <f>+'CTA Pivot Table'!L$231</f>
        <v>0</v>
      </c>
      <c r="C330" s="234">
        <f>+'CTA Pivot Table'!L$233</f>
        <v>0</v>
      </c>
      <c r="D330" s="234">
        <f>+'CTA Pivot Table'!L$235</f>
        <v>0</v>
      </c>
      <c r="E330" s="235">
        <f>+'CTA Pivot Table'!L$237</f>
        <v>0</v>
      </c>
      <c r="F330" s="235">
        <f>+'CTA Pivot Table'!L$239</f>
        <v>0</v>
      </c>
      <c r="G330" s="234">
        <f>+'CTA Pivot Table'!L$241</f>
        <v>0</v>
      </c>
      <c r="H330" s="234">
        <f>+'CTA Pivot Table'!L$243</f>
        <v>0</v>
      </c>
      <c r="I330" s="235">
        <f>+'CTA Pivot Table'!L$245</f>
        <v>0</v>
      </c>
      <c r="J330" s="235">
        <f>+'CTA Pivot Table'!L$247</f>
        <v>0</v>
      </c>
      <c r="K330" s="234">
        <f>+'CTA Pivot Table'!L$249</f>
        <v>0</v>
      </c>
      <c r="L330" s="234">
        <f>+'CTA Pivot Table'!L$251</f>
        <v>0</v>
      </c>
      <c r="M330" s="236">
        <f>+'CTA Pivot Table'!L$253</f>
        <v>0</v>
      </c>
      <c r="N330" s="235">
        <f>+'CTA Pivot Table'!L$255</f>
        <v>0</v>
      </c>
      <c r="O330" s="136"/>
    </row>
    <row r="331" spans="1:15">
      <c r="A331" s="229"/>
      <c r="B331" s="234"/>
      <c r="C331" s="234"/>
      <c r="D331" s="234"/>
      <c r="E331" s="235"/>
      <c r="F331" s="235"/>
      <c r="G331" s="234"/>
      <c r="H331" s="234"/>
      <c r="I331" s="235"/>
      <c r="J331" s="235"/>
      <c r="K331" s="234"/>
      <c r="L331" s="234"/>
      <c r="M331" s="236"/>
      <c r="N331" s="235"/>
      <c r="O331" s="136"/>
    </row>
    <row r="332" spans="1:15">
      <c r="A332" s="229" t="s">
        <v>943</v>
      </c>
      <c r="B332" s="234">
        <f>+'CTA Pivot Table'!L$263</f>
        <v>0</v>
      </c>
      <c r="C332" s="234">
        <f>+'CTA Pivot Table'!L$265</f>
        <v>0</v>
      </c>
      <c r="D332" s="234">
        <f>+'CTA Pivot Table'!L$267</f>
        <v>0</v>
      </c>
      <c r="E332" s="235">
        <f>+'CTA Pivot Table'!L$269</f>
        <v>0</v>
      </c>
      <c r="F332" s="235">
        <f>+'CTA Pivot Table'!L$271</f>
        <v>0</v>
      </c>
      <c r="G332" s="234">
        <f>+'CTA Pivot Table'!L$273</f>
        <v>0</v>
      </c>
      <c r="H332" s="234">
        <f>+'CTA Pivot Table'!L$275</f>
        <v>0</v>
      </c>
      <c r="I332" s="235">
        <f>+'CTA Pivot Table'!L$277</f>
        <v>0</v>
      </c>
      <c r="J332" s="235">
        <f>+'CTA Pivot Table'!L$279</f>
        <v>0</v>
      </c>
      <c r="K332" s="234">
        <f>+'CTA Pivot Table'!L$281</f>
        <v>0</v>
      </c>
      <c r="L332" s="234">
        <f>+'CTA Pivot Table'!L$283</f>
        <v>0</v>
      </c>
      <c r="M332" s="236">
        <f>+'CTA Pivot Table'!L$285</f>
        <v>0</v>
      </c>
      <c r="N332" s="235">
        <f>+'CTA Pivot Table'!L$287</f>
        <v>0</v>
      </c>
      <c r="O332" s="136"/>
    </row>
    <row r="333" spans="1:15">
      <c r="A333" s="229" t="s">
        <v>944</v>
      </c>
      <c r="B333" s="234">
        <f>+'CTA Pivot Table'!L$295</f>
        <v>0</v>
      </c>
      <c r="C333" s="234">
        <f>+'CTA Pivot Table'!L$297</f>
        <v>0</v>
      </c>
      <c r="D333" s="234">
        <f>+'CTA Pivot Table'!L$299</f>
        <v>0</v>
      </c>
      <c r="E333" s="235">
        <f>+'CTA Pivot Table'!L$301</f>
        <v>0</v>
      </c>
      <c r="F333" s="235">
        <f>+'CTA Pivot Table'!L$303</f>
        <v>0</v>
      </c>
      <c r="G333" s="234">
        <f>+'CTA Pivot Table'!L$305</f>
        <v>0</v>
      </c>
      <c r="H333" s="234">
        <f>+'CTA Pivot Table'!L$307</f>
        <v>0</v>
      </c>
      <c r="I333" s="235">
        <f>+'CTA Pivot Table'!L$309</f>
        <v>0</v>
      </c>
      <c r="J333" s="235">
        <f>+'CTA Pivot Table'!L$311</f>
        <v>0</v>
      </c>
      <c r="K333" s="234">
        <f>+'CTA Pivot Table'!L$313</f>
        <v>0</v>
      </c>
      <c r="L333" s="234">
        <f>+'CTA Pivot Table'!L$315</f>
        <v>0</v>
      </c>
      <c r="M333" s="236">
        <f>+'CTA Pivot Table'!L$317</f>
        <v>0</v>
      </c>
      <c r="N333" s="235">
        <f>+'CTA Pivot Table'!L$319</f>
        <v>0</v>
      </c>
      <c r="O333" s="136"/>
    </row>
    <row r="334" spans="1:15">
      <c r="A334" s="229" t="s">
        <v>945</v>
      </c>
      <c r="B334" s="234">
        <f>+'CTA Pivot Table'!L$327</f>
        <v>0</v>
      </c>
      <c r="C334" s="234">
        <f>+'CTA Pivot Table'!L$329</f>
        <v>0</v>
      </c>
      <c r="D334" s="234">
        <f>+'CTA Pivot Table'!L$331</f>
        <v>0</v>
      </c>
      <c r="E334" s="235">
        <f>+'CTA Pivot Table'!L$333</f>
        <v>0</v>
      </c>
      <c r="F334" s="235">
        <f>+'CTA Pivot Table'!L$335</f>
        <v>0</v>
      </c>
      <c r="G334" s="234">
        <f>+'CTA Pivot Table'!L$337</f>
        <v>0</v>
      </c>
      <c r="H334" s="234">
        <f>+'CTA Pivot Table'!L$339</f>
        <v>0</v>
      </c>
      <c r="I334" s="235">
        <f>+'CTA Pivot Table'!L$341</f>
        <v>0</v>
      </c>
      <c r="J334" s="235">
        <f>+'CTA Pivot Table'!L$343</f>
        <v>0</v>
      </c>
      <c r="K334" s="234">
        <f>+'CTA Pivot Table'!L$345</f>
        <v>0</v>
      </c>
      <c r="L334" s="234">
        <f>+'CTA Pivot Table'!L$347</f>
        <v>0</v>
      </c>
      <c r="M334" s="236">
        <f>+'CTA Pivot Table'!L$349</f>
        <v>0</v>
      </c>
      <c r="N334" s="235">
        <f>+'CTA Pivot Table'!L$351</f>
        <v>0</v>
      </c>
      <c r="O334" s="136"/>
    </row>
    <row r="335" spans="1:15">
      <c r="A335" s="229" t="s">
        <v>946</v>
      </c>
      <c r="B335" s="234">
        <f>+'CTA Pivot Table'!L$359</f>
        <v>0</v>
      </c>
      <c r="C335" s="234">
        <f>+'CTA Pivot Table'!L$361</f>
        <v>0</v>
      </c>
      <c r="D335" s="234">
        <f>+'CTA Pivot Table'!L$363</f>
        <v>0</v>
      </c>
      <c r="E335" s="235">
        <f>+'CTA Pivot Table'!L$365</f>
        <v>0</v>
      </c>
      <c r="F335" s="235">
        <f>+'CTA Pivot Table'!L$367</f>
        <v>0</v>
      </c>
      <c r="G335" s="234">
        <f>+'CTA Pivot Table'!L$369</f>
        <v>0</v>
      </c>
      <c r="H335" s="234">
        <f>+'CTA Pivot Table'!L$371</f>
        <v>0</v>
      </c>
      <c r="I335" s="235">
        <f>+'CTA Pivot Table'!L$373</f>
        <v>0</v>
      </c>
      <c r="J335" s="235">
        <f>+'CTA Pivot Table'!L$375</f>
        <v>0</v>
      </c>
      <c r="K335" s="234">
        <f>+'CTA Pivot Table'!L$377</f>
        <v>0</v>
      </c>
      <c r="L335" s="234">
        <f>+'CTA Pivot Table'!L$379</f>
        <v>0</v>
      </c>
      <c r="M335" s="236">
        <f>+'CTA Pivot Table'!L$381</f>
        <v>0</v>
      </c>
      <c r="N335" s="235">
        <f>+'CTA Pivot Table'!L$383</f>
        <v>0</v>
      </c>
      <c r="O335" s="136"/>
    </row>
    <row r="336" spans="1:15">
      <c r="A336" s="229"/>
      <c r="B336" s="234"/>
      <c r="C336" s="234"/>
      <c r="D336" s="234"/>
      <c r="E336" s="235"/>
      <c r="F336" s="235"/>
      <c r="G336" s="234"/>
      <c r="H336" s="234"/>
      <c r="I336" s="235"/>
      <c r="J336" s="235"/>
      <c r="K336" s="234"/>
      <c r="L336" s="234"/>
      <c r="M336" s="236"/>
      <c r="N336" s="235"/>
      <c r="O336" s="136"/>
    </row>
    <row r="337" spans="1:15">
      <c r="A337" s="229" t="s">
        <v>947</v>
      </c>
      <c r="B337" s="234">
        <f>+'CTA Pivot Table'!L$391</f>
        <v>0</v>
      </c>
      <c r="C337" s="234">
        <f>+'CTA Pivot Table'!L$393</f>
        <v>0</v>
      </c>
      <c r="D337" s="234">
        <f>+'CTA Pivot Table'!L$395</f>
        <v>0</v>
      </c>
      <c r="E337" s="235">
        <f>+'CTA Pivot Table'!L$397</f>
        <v>0</v>
      </c>
      <c r="F337" s="235">
        <f>+'CTA Pivot Table'!L$399</f>
        <v>0</v>
      </c>
      <c r="G337" s="234">
        <f>+'CTA Pivot Table'!L$401</f>
        <v>0</v>
      </c>
      <c r="H337" s="234">
        <f>+'CTA Pivot Table'!L$403</f>
        <v>0</v>
      </c>
      <c r="I337" s="235">
        <f>+'CTA Pivot Table'!L$405</f>
        <v>0</v>
      </c>
      <c r="J337" s="235">
        <f>+'CTA Pivot Table'!L$407</f>
        <v>0</v>
      </c>
      <c r="K337" s="234">
        <f>+'CTA Pivot Table'!L$409</f>
        <v>0</v>
      </c>
      <c r="L337" s="234">
        <f>+'CTA Pivot Table'!L$411</f>
        <v>0</v>
      </c>
      <c r="M337" s="236">
        <f>+'CTA Pivot Table'!L$413</f>
        <v>0</v>
      </c>
      <c r="N337" s="235">
        <f>+'CTA Pivot Table'!L$415</f>
        <v>0</v>
      </c>
      <c r="O337" s="136"/>
    </row>
    <row r="338" spans="1:15">
      <c r="A338" s="229" t="s">
        <v>948</v>
      </c>
      <c r="B338" s="234">
        <f>+'CTA Pivot Table'!L$423</f>
        <v>60.041907051282045</v>
      </c>
      <c r="C338" s="234">
        <f>+'CTA Pivot Table'!L$425</f>
        <v>50.45546305931321</v>
      </c>
      <c r="D338" s="234">
        <f>+'CTA Pivot Table'!L$427</f>
        <v>0</v>
      </c>
      <c r="E338" s="235">
        <f>+'CTA Pivot Table'!L$429</f>
        <v>55.87143503847895</v>
      </c>
      <c r="F338" s="235">
        <f>+'CTA Pivot Table'!L$431</f>
        <v>75.158098933074683</v>
      </c>
      <c r="G338" s="234">
        <f>+'CTA Pivot Table'!L$433</f>
        <v>74.818122977346263</v>
      </c>
      <c r="H338" s="234">
        <f>+'CTA Pivot Table'!L$435</f>
        <v>0</v>
      </c>
      <c r="I338" s="235">
        <f>+'CTA Pivot Table'!L$437</f>
        <v>75.018188736681893</v>
      </c>
      <c r="J338" s="235">
        <f>+'CTA Pivot Table'!L$439</f>
        <v>58.648249027237348</v>
      </c>
      <c r="K338" s="234">
        <f>+'CTA Pivot Table'!L$441</f>
        <v>51.83887201735358</v>
      </c>
      <c r="L338" s="234">
        <f>+'CTA Pivot Table'!L$443</f>
        <v>0</v>
      </c>
      <c r="M338" s="236">
        <f>+'CTA Pivot Table'!L$445</f>
        <v>54.568286976865082</v>
      </c>
      <c r="N338" s="235">
        <f>+'CTA Pivot Table'!L$447</f>
        <v>36.775813820673903</v>
      </c>
      <c r="O338" s="136"/>
    </row>
    <row r="339" spans="1:15">
      <c r="A339" s="229" t="s">
        <v>949</v>
      </c>
      <c r="B339" s="234">
        <f>+'CTA Pivot Table'!L$455</f>
        <v>77.161212121212159</v>
      </c>
      <c r="C339" s="234">
        <f>+'CTA Pivot Table'!L$457</f>
        <v>80.55670103092784</v>
      </c>
      <c r="D339" s="234">
        <f>+'CTA Pivot Table'!L$459</f>
        <v>0</v>
      </c>
      <c r="E339" s="235">
        <f>+'CTA Pivot Table'!L$461</f>
        <v>78.046594982078872</v>
      </c>
      <c r="F339" s="235">
        <f>+'CTA Pivot Table'!L$463</f>
        <v>74.127717391304316</v>
      </c>
      <c r="G339" s="234">
        <f>+'CTA Pivot Table'!L$465</f>
        <v>77.670297029702965</v>
      </c>
      <c r="H339" s="234">
        <f>+'CTA Pivot Table'!L$467</f>
        <v>0</v>
      </c>
      <c r="I339" s="235">
        <f>+'CTA Pivot Table'!L$469</f>
        <v>75.820245979186382</v>
      </c>
      <c r="J339" s="235">
        <f>+'CTA Pivot Table'!L$471</f>
        <v>62.927325581395351</v>
      </c>
      <c r="K339" s="234">
        <f>+'CTA Pivot Table'!L$473</f>
        <v>59.664928292046945</v>
      </c>
      <c r="L339" s="234">
        <f>+'CTA Pivot Table'!L$475</f>
        <v>0</v>
      </c>
      <c r="M339" s="236">
        <f>+'CTA Pivot Table'!L$477</f>
        <v>60.675067506750672</v>
      </c>
      <c r="N339" s="235">
        <f>+'CTA Pivot Table'!L$479</f>
        <v>40.448909299655568</v>
      </c>
      <c r="O339" s="136"/>
    </row>
    <row r="340" spans="1:15">
      <c r="A340" s="238" t="s">
        <v>950</v>
      </c>
      <c r="B340" s="239">
        <f>+'CTA Pivot Table'!L$487</f>
        <v>0</v>
      </c>
      <c r="C340" s="239">
        <f>+'CTA Pivot Table'!L$489</f>
        <v>0</v>
      </c>
      <c r="D340" s="239">
        <f>+'CTA Pivot Table'!L$491</f>
        <v>0</v>
      </c>
      <c r="E340" s="240">
        <f>+'CTA Pivot Table'!L$493</f>
        <v>0</v>
      </c>
      <c r="F340" s="240">
        <f>+'CTA Pivot Table'!L$495</f>
        <v>0</v>
      </c>
      <c r="G340" s="239">
        <f>+'CTA Pivot Table'!L$497</f>
        <v>0</v>
      </c>
      <c r="H340" s="239">
        <f>+'CTA Pivot Table'!L$499</f>
        <v>0</v>
      </c>
      <c r="I340" s="240">
        <f>+'CTA Pivot Table'!L$501</f>
        <v>0</v>
      </c>
      <c r="J340" s="240">
        <f>+'CTA Pivot Table'!L$503</f>
        <v>0</v>
      </c>
      <c r="K340" s="239">
        <f>+'CTA Pivot Table'!L$505</f>
        <v>0</v>
      </c>
      <c r="L340" s="239">
        <f>+'CTA Pivot Table'!L$507</f>
        <v>0</v>
      </c>
      <c r="M340" s="241">
        <f>+'CTA Pivot Table'!L$509</f>
        <v>0</v>
      </c>
      <c r="N340" s="240">
        <f>+'CTA Pivot Table'!L$511</f>
        <v>0</v>
      </c>
      <c r="O340" s="136"/>
    </row>
    <row r="341" spans="1:15">
      <c r="A341" s="242" t="s">
        <v>964</v>
      </c>
      <c r="B341" s="243"/>
      <c r="C341" s="243"/>
      <c r="D341" s="243"/>
      <c r="E341" s="243"/>
      <c r="F341" s="243"/>
      <c r="G341" s="243"/>
      <c r="H341" s="243"/>
      <c r="I341" s="243"/>
      <c r="J341" s="243"/>
      <c r="K341" s="243"/>
      <c r="L341" s="243"/>
      <c r="M341" s="243"/>
      <c r="N341" s="243"/>
    </row>
    <row r="342" spans="1:15">
      <c r="A342" s="243"/>
      <c r="B342" s="243"/>
      <c r="C342" s="243"/>
      <c r="D342" s="243"/>
      <c r="E342" s="243"/>
      <c r="F342" s="243"/>
      <c r="G342" s="243"/>
      <c r="H342" s="243"/>
      <c r="I342" s="243"/>
      <c r="J342" s="243"/>
      <c r="K342" s="243"/>
      <c r="L342" s="243"/>
      <c r="M342" s="243"/>
      <c r="N342" s="244" t="s">
        <v>1303</v>
      </c>
    </row>
    <row r="343" spans="1:15" ht="18">
      <c r="A343" s="205" t="s">
        <v>963</v>
      </c>
      <c r="B343" s="206"/>
      <c r="C343" s="206"/>
      <c r="D343" s="206"/>
      <c r="E343" s="207"/>
      <c r="F343" s="207"/>
      <c r="G343" s="207"/>
      <c r="H343" s="207"/>
      <c r="I343" s="207"/>
      <c r="J343" s="206"/>
      <c r="K343" s="206"/>
      <c r="L343" s="206"/>
      <c r="M343" s="207"/>
      <c r="N343" s="206"/>
    </row>
    <row r="344" spans="1:15" ht="18">
      <c r="A344" s="205"/>
      <c r="B344" s="206"/>
      <c r="C344" s="206"/>
      <c r="D344" s="206"/>
      <c r="E344" s="207"/>
      <c r="F344" s="207"/>
      <c r="G344" s="207"/>
      <c r="H344" s="207"/>
      <c r="I344" s="207"/>
      <c r="J344" s="206"/>
      <c r="K344" s="206"/>
      <c r="L344" s="206"/>
      <c r="M344" s="207"/>
      <c r="N344" s="206"/>
    </row>
    <row r="345" spans="1:15" ht="15.75">
      <c r="A345" s="208" t="s">
        <v>959</v>
      </c>
      <c r="B345" s="206"/>
      <c r="C345" s="206"/>
      <c r="D345" s="206"/>
      <c r="E345" s="207"/>
      <c r="F345" s="207"/>
      <c r="G345" s="207"/>
      <c r="H345" s="207"/>
      <c r="I345" s="207"/>
      <c r="J345" s="206"/>
      <c r="K345" s="206"/>
      <c r="L345" s="206"/>
      <c r="M345" s="207"/>
      <c r="N345" s="206"/>
    </row>
    <row r="346" spans="1:15" ht="15.75">
      <c r="A346" s="208" t="s">
        <v>1295</v>
      </c>
      <c r="B346" s="206"/>
      <c r="C346" s="206"/>
      <c r="D346" s="206"/>
      <c r="E346" s="207"/>
      <c r="F346" s="207"/>
      <c r="G346" s="207"/>
      <c r="H346" s="207"/>
      <c r="I346" s="207"/>
      <c r="J346" s="206"/>
      <c r="K346" s="206"/>
      <c r="L346" s="206"/>
      <c r="M346" s="207"/>
      <c r="N346" s="206"/>
    </row>
    <row r="347" spans="1:15" ht="15.75" customHeight="1">
      <c r="A347" s="209"/>
      <c r="B347" s="209"/>
      <c r="C347" s="209"/>
      <c r="D347" s="209"/>
      <c r="E347" s="209"/>
      <c r="F347" s="210"/>
      <c r="G347" s="211"/>
      <c r="H347" s="211"/>
      <c r="I347" s="212"/>
      <c r="J347" s="212"/>
      <c r="K347" s="212"/>
      <c r="L347" s="212"/>
      <c r="M347" s="212"/>
      <c r="N347" s="212"/>
      <c r="O347" s="213"/>
    </row>
    <row r="348" spans="1:15" ht="15.75" customHeight="1">
      <c r="A348" s="84"/>
      <c r="B348" s="214" t="s">
        <v>925</v>
      </c>
      <c r="C348" s="215"/>
      <c r="D348" s="215"/>
      <c r="E348" s="215"/>
      <c r="F348" s="215"/>
      <c r="G348" s="215"/>
      <c r="H348" s="215"/>
      <c r="I348" s="216"/>
      <c r="J348" s="217" t="s">
        <v>10</v>
      </c>
      <c r="K348" s="218"/>
      <c r="L348" s="218"/>
      <c r="M348" s="219"/>
      <c r="N348" s="653" t="s">
        <v>926</v>
      </c>
      <c r="O348"/>
    </row>
    <row r="349" spans="1:15" ht="45.75" customHeight="1">
      <c r="A349" s="220"/>
      <c r="B349" s="215" t="s">
        <v>927</v>
      </c>
      <c r="C349" s="215"/>
      <c r="D349" s="215"/>
      <c r="E349" s="221"/>
      <c r="F349" s="222" t="s">
        <v>928</v>
      </c>
      <c r="G349" s="215"/>
      <c r="H349" s="215"/>
      <c r="I349" s="216"/>
      <c r="J349" s="223" t="s">
        <v>929</v>
      </c>
      <c r="K349" s="215"/>
      <c r="L349" s="215"/>
      <c r="M349" s="216"/>
      <c r="N349" s="654"/>
      <c r="O349"/>
    </row>
    <row r="350" spans="1:15" ht="29.25" customHeight="1">
      <c r="A350" s="209"/>
      <c r="B350" s="224" t="s">
        <v>930</v>
      </c>
      <c r="C350" s="224" t="s">
        <v>931</v>
      </c>
      <c r="D350" s="224" t="s">
        <v>932</v>
      </c>
      <c r="E350" s="225" t="s">
        <v>933</v>
      </c>
      <c r="F350" s="225" t="s">
        <v>930</v>
      </c>
      <c r="G350" s="224" t="s">
        <v>931</v>
      </c>
      <c r="H350" s="224" t="s">
        <v>932</v>
      </c>
      <c r="I350" s="225" t="s">
        <v>933</v>
      </c>
      <c r="J350" s="226" t="s">
        <v>930</v>
      </c>
      <c r="K350" s="227" t="s">
        <v>931</v>
      </c>
      <c r="L350" s="228" t="s">
        <v>932</v>
      </c>
      <c r="M350" s="226" t="s">
        <v>933</v>
      </c>
      <c r="N350" s="655"/>
      <c r="O350"/>
    </row>
    <row r="351" spans="1:15" ht="15.75" hidden="1" customHeight="1">
      <c r="A351" s="229" t="s">
        <v>934</v>
      </c>
      <c r="B351" s="246">
        <f>+'CTA Pivot Table'!M$230</f>
        <v>0</v>
      </c>
      <c r="C351" s="246">
        <f>+'CTA Pivot Table'!M$231</f>
        <v>0</v>
      </c>
      <c r="D351" s="246">
        <f>+'CTA Pivot Table'!M$232</f>
        <v>0</v>
      </c>
      <c r="E351" s="247">
        <f>+'CTA Pivot Table'!M$233</f>
        <v>0</v>
      </c>
      <c r="F351" s="247"/>
      <c r="G351" s="247"/>
      <c r="H351" s="247"/>
      <c r="I351" s="247"/>
      <c r="J351" s="247">
        <f>+'CTA Pivot Table'!M$234</f>
        <v>0</v>
      </c>
      <c r="K351" s="246">
        <f>+'CTA Pivot Table'!M$235</f>
        <v>0</v>
      </c>
      <c r="L351" s="246">
        <f>+'CTA Pivot Table'!M$236</f>
        <v>0</v>
      </c>
      <c r="M351" s="248">
        <f>+'CTA Pivot Table'!M$237</f>
        <v>0</v>
      </c>
      <c r="N351" s="247">
        <f>+'CTA Pivot Table'!M$238</f>
        <v>0</v>
      </c>
      <c r="O351" s="136"/>
    </row>
    <row r="352" spans="1:15" ht="15.75" hidden="1" customHeight="1">
      <c r="A352" s="229"/>
      <c r="E352" s="69"/>
      <c r="I352" s="69"/>
      <c r="J352" s="69"/>
      <c r="M352" s="137"/>
      <c r="N352" s="69"/>
      <c r="O352" s="136"/>
    </row>
    <row r="353" spans="1:15">
      <c r="A353" s="229" t="s">
        <v>935</v>
      </c>
      <c r="B353" s="234">
        <f>+'CTA Pivot Table'!M$7</f>
        <v>0</v>
      </c>
      <c r="C353" s="234">
        <f>+'CTA Pivot Table'!M$9</f>
        <v>0</v>
      </c>
      <c r="D353" s="234">
        <f>+'CTA Pivot Table'!M$11</f>
        <v>0</v>
      </c>
      <c r="E353" s="235">
        <f>+'CTA Pivot Table'!M$13</f>
        <v>0</v>
      </c>
      <c r="F353" s="235">
        <f>+'CTA Pivot Table'!M$15</f>
        <v>0</v>
      </c>
      <c r="G353" s="234">
        <f>+'CTA Pivot Table'!M$17</f>
        <v>0</v>
      </c>
      <c r="H353" s="234">
        <f>+'CTA Pivot Table'!M$19</f>
        <v>0</v>
      </c>
      <c r="I353" s="235">
        <f>+'CTA Pivot Table'!M$21</f>
        <v>0</v>
      </c>
      <c r="J353" s="235">
        <f>+'CTA Pivot Table'!M$23</f>
        <v>0</v>
      </c>
      <c r="K353" s="234">
        <f>+'CTA Pivot Table'!M$25</f>
        <v>0</v>
      </c>
      <c r="L353" s="234">
        <f>+'CTA Pivot Table'!M$27</f>
        <v>0</v>
      </c>
      <c r="M353" s="236">
        <f>+'CTA Pivot Table'!M$29</f>
        <v>0</v>
      </c>
      <c r="N353" s="235">
        <f>+'CTA Pivot Table'!M$31</f>
        <v>0</v>
      </c>
      <c r="O353" s="136"/>
    </row>
    <row r="354" spans="1:15">
      <c r="A354" s="229" t="s">
        <v>936</v>
      </c>
      <c r="B354" s="234">
        <f>+'CTA Pivot Table'!M$39</f>
        <v>83.916408668730639</v>
      </c>
      <c r="C354" s="234">
        <f>+'CTA Pivot Table'!M$41</f>
        <v>84.109090909090909</v>
      </c>
      <c r="D354" s="234">
        <f>+'CTA Pivot Table'!M$43</f>
        <v>0</v>
      </c>
      <c r="E354" s="235">
        <f>+'CTA Pivot Table'!M$45</f>
        <v>83.955610357583225</v>
      </c>
      <c r="F354" s="235">
        <f>+'CTA Pivot Table'!M$47</f>
        <v>90.616719576719618</v>
      </c>
      <c r="G354" s="234">
        <f>+'CTA Pivot Table'!M$49</f>
        <v>92.635555555555541</v>
      </c>
      <c r="H354" s="234">
        <f>+'CTA Pivot Table'!M$51</f>
        <v>0</v>
      </c>
      <c r="I354" s="235">
        <f>+'CTA Pivot Table'!M$53</f>
        <v>91.004957264957284</v>
      </c>
      <c r="J354" s="235">
        <f>+'CTA Pivot Table'!M$55</f>
        <v>68.880389429763554</v>
      </c>
      <c r="K354" s="234">
        <f>+'CTA Pivot Table'!M$57</f>
        <v>66.051923076923075</v>
      </c>
      <c r="L354" s="234">
        <f>+'CTA Pivot Table'!MR$59</f>
        <v>0</v>
      </c>
      <c r="M354" s="236">
        <f>+'CTA Pivot Table'!M$61</f>
        <v>67.693301049233256</v>
      </c>
      <c r="N354" s="235">
        <f>+'CTA Pivot Table'!M$63</f>
        <v>82.853955773955775</v>
      </c>
      <c r="O354" s="136"/>
    </row>
    <row r="355" spans="1:15">
      <c r="A355" s="229" t="s">
        <v>937</v>
      </c>
      <c r="B355" s="234">
        <f>+'CTA Pivot Table'!M$71</f>
        <v>0</v>
      </c>
      <c r="C355" s="234">
        <f>+'CTA Pivot Table'!M$73</f>
        <v>0</v>
      </c>
      <c r="D355" s="234">
        <f>+'CTA Pivot Table'!M$75</f>
        <v>0</v>
      </c>
      <c r="E355" s="235">
        <f>+'CTA Pivot Table'!M$77</f>
        <v>0</v>
      </c>
      <c r="F355" s="235">
        <f>+'CTA Pivot Table'!M$79</f>
        <v>0</v>
      </c>
      <c r="G355" s="234">
        <f>+'CTA Pivot Table'!M$81</f>
        <v>0</v>
      </c>
      <c r="H355" s="234">
        <f>+'CTA Pivot Table'!M$83</f>
        <v>0</v>
      </c>
      <c r="I355" s="235">
        <f>+'CTA Pivot Table'!M$85</f>
        <v>0</v>
      </c>
      <c r="J355" s="235">
        <f>+'CTA Pivot Table'!M$87</f>
        <v>0</v>
      </c>
      <c r="K355" s="234">
        <f>+'CTA Pivot Table'!M$89</f>
        <v>0</v>
      </c>
      <c r="L355" s="234">
        <f>+'CTA Pivot Table'!M$91</f>
        <v>0</v>
      </c>
      <c r="M355" s="236">
        <f>+'CTA Pivot Table'!M$93</f>
        <v>0</v>
      </c>
      <c r="N355" s="235">
        <f>+'CTA Pivot Table'!M$95</f>
        <v>0</v>
      </c>
      <c r="O355" s="136"/>
    </row>
    <row r="356" spans="1:15">
      <c r="A356" s="229" t="s">
        <v>938</v>
      </c>
      <c r="B356" s="234">
        <f>+'CTA Pivot Table'!M$103</f>
        <v>64.527254545454554</v>
      </c>
      <c r="C356" s="234">
        <f>+'CTA Pivot Table'!M$105</f>
        <v>65.931034482758619</v>
      </c>
      <c r="D356" s="234">
        <f>+'CTA Pivot Table'!M$107</f>
        <v>62.687468750000001</v>
      </c>
      <c r="E356" s="235">
        <f>+'CTA Pivot Table'!M$109</f>
        <v>64.639984999999982</v>
      </c>
      <c r="F356" s="235">
        <f>+'CTA Pivot Table'!M$111</f>
        <v>69.999964285714285</v>
      </c>
      <c r="G356" s="234">
        <f>+'CTA Pivot Table'!M$113</f>
        <v>69.277766666666665</v>
      </c>
      <c r="H356" s="234">
        <f>+'CTA Pivot Table'!M$115</f>
        <v>0</v>
      </c>
      <c r="I356" s="235">
        <f>+'CTA Pivot Table'!M$117</f>
        <v>69.593728124999998</v>
      </c>
      <c r="J356" s="235">
        <f>+'CTA Pivot Table'!M$119</f>
        <v>64.181809090909098</v>
      </c>
      <c r="K356" s="234">
        <f>+'CTA Pivot Table'!M$121</f>
        <v>48.133333333333333</v>
      </c>
      <c r="L356" s="234">
        <f>+'CTA Pivot Table'!M$123</f>
        <v>0</v>
      </c>
      <c r="M356" s="236">
        <f>+'CTA Pivot Table'!M$125</f>
        <v>52.439021951219509</v>
      </c>
      <c r="N356" s="235">
        <f>+'CTA Pivot Table'!M$127</f>
        <v>76.099999999999994</v>
      </c>
      <c r="O356" s="136"/>
    </row>
    <row r="357" spans="1:15">
      <c r="A357" s="229"/>
      <c r="B357" s="234"/>
      <c r="C357" s="234"/>
      <c r="D357" s="234"/>
      <c r="E357" s="235"/>
      <c r="F357" s="235"/>
      <c r="G357" s="234"/>
      <c r="H357" s="234"/>
      <c r="I357" s="235"/>
      <c r="J357" s="235"/>
      <c r="K357" s="234"/>
      <c r="L357" s="234"/>
      <c r="M357" s="236"/>
      <c r="N357" s="235"/>
      <c r="O357" s="136"/>
    </row>
    <row r="358" spans="1:15">
      <c r="A358" s="229" t="s">
        <v>939</v>
      </c>
      <c r="B358" s="234">
        <f>+'CTA Pivot Table'!M$135</f>
        <v>0</v>
      </c>
      <c r="C358" s="234">
        <f>+'CTA Pivot Table'!M$137</f>
        <v>0</v>
      </c>
      <c r="D358" s="234">
        <f>+'CTA Pivot Table'!M$139</f>
        <v>0</v>
      </c>
      <c r="E358" s="235">
        <f>+'CTA Pivot Table'!M$141</f>
        <v>0</v>
      </c>
      <c r="F358" s="235">
        <f>+'CTA Pivot Table'!M$143</f>
        <v>0</v>
      </c>
      <c r="G358" s="234">
        <f>+'CTA Pivot Table'!M$145</f>
        <v>0</v>
      </c>
      <c r="H358" s="234">
        <f>+'CTA Pivot Table'!M$147</f>
        <v>0</v>
      </c>
      <c r="I358" s="235">
        <f>+'CTA Pivot Table'!M$149</f>
        <v>0</v>
      </c>
      <c r="J358" s="235">
        <f>+'CTA Pivot Table'!M$151</f>
        <v>0</v>
      </c>
      <c r="K358" s="234">
        <f>+'CTA Pivot Table'!M$153</f>
        <v>0</v>
      </c>
      <c r="L358" s="234">
        <f>+'CTA Pivot Table'!M$155</f>
        <v>0</v>
      </c>
      <c r="M358" s="236">
        <f>+'CTA Pivot Table'!M$157</f>
        <v>0</v>
      </c>
      <c r="N358" s="235">
        <f>+'CTA Pivot Table'!M$159</f>
        <v>0</v>
      </c>
      <c r="O358" s="136"/>
    </row>
    <row r="359" spans="1:15">
      <c r="A359" s="229" t="s">
        <v>940</v>
      </c>
      <c r="B359" s="234">
        <f>+'CTA Pivot Table'!M$167</f>
        <v>71.352941176470594</v>
      </c>
      <c r="C359" s="234">
        <f>+'CTA Pivot Table'!M$169</f>
        <v>65.57037037037037</v>
      </c>
      <c r="D359" s="234">
        <f>+'CTA Pivot Table'!M$171</f>
        <v>0</v>
      </c>
      <c r="E359" s="235">
        <f>+'CTA Pivot Table'!M$173</f>
        <v>70.075286415711943</v>
      </c>
      <c r="F359" s="235">
        <f>+'CTA Pivot Table'!M$175</f>
        <v>84.79296875</v>
      </c>
      <c r="G359" s="234">
        <f>+'CTA Pivot Table'!M$177</f>
        <v>76.951111111111118</v>
      </c>
      <c r="H359" s="234">
        <f>+'CTA Pivot Table'!M$179</f>
        <v>0</v>
      </c>
      <c r="I359" s="235">
        <f>+'CTA Pivot Table'!M$181</f>
        <v>82.398914518317497</v>
      </c>
      <c r="J359" s="235">
        <f>+'CTA Pivot Table'!M$183</f>
        <v>53.311363636363637</v>
      </c>
      <c r="K359" s="234">
        <f>+'CTA Pivot Table'!M$185</f>
        <v>51.334558823529413</v>
      </c>
      <c r="L359" s="234">
        <f>+'CTA Pivot Table'!M$187</f>
        <v>0</v>
      </c>
      <c r="M359" s="236">
        <f>+'CTA Pivot Table'!M$189</f>
        <v>52.556179775280896</v>
      </c>
      <c r="N359" s="235">
        <f>+'CTA Pivot Table'!M$191</f>
        <v>53.520547945205479</v>
      </c>
      <c r="O359" s="136"/>
    </row>
    <row r="360" spans="1:15">
      <c r="A360" s="229" t="s">
        <v>941</v>
      </c>
      <c r="B360" s="234">
        <f>+'CTA Pivot Table'!M$199</f>
        <v>0</v>
      </c>
      <c r="C360" s="234">
        <f>+'CTA Pivot Table'!M$201</f>
        <v>0</v>
      </c>
      <c r="D360" s="234">
        <f>+'CTA Pivot Table'!M$203</f>
        <v>0</v>
      </c>
      <c r="E360" s="235">
        <f>+'CTA Pivot Table'!M$205</f>
        <v>0</v>
      </c>
      <c r="F360" s="235">
        <f>+'CTA Pivot Table'!M$207</f>
        <v>0</v>
      </c>
      <c r="G360" s="234">
        <f>+'CTA Pivot Table'!M$209</f>
        <v>0</v>
      </c>
      <c r="H360" s="234">
        <f>+'CTA Pivot Table'!M$211</f>
        <v>0</v>
      </c>
      <c r="I360" s="235">
        <f>+'CTA Pivot Table'!M$213</f>
        <v>0</v>
      </c>
      <c r="J360" s="235">
        <f>+'CTA Pivot Table'!M$215</f>
        <v>0</v>
      </c>
      <c r="K360" s="234">
        <f>+'CTA Pivot Table'!M$217</f>
        <v>0</v>
      </c>
      <c r="L360" s="234">
        <f>+'CTA Pivot Table'!M$219</f>
        <v>0</v>
      </c>
      <c r="M360" s="236">
        <f>+'CTA Pivot Table'!M$221</f>
        <v>0</v>
      </c>
      <c r="N360" s="235">
        <f>+'CTA Pivot Table'!M$223</f>
        <v>0</v>
      </c>
      <c r="O360" s="136"/>
    </row>
    <row r="361" spans="1:15">
      <c r="A361" s="229" t="s">
        <v>942</v>
      </c>
      <c r="B361" s="234">
        <f>+'CTA Pivot Table'!M$231</f>
        <v>0</v>
      </c>
      <c r="C361" s="234">
        <f>+'CTA Pivot Table'!M$233</f>
        <v>0</v>
      </c>
      <c r="D361" s="234">
        <f>+'CTA Pivot Table'!M$235</f>
        <v>0</v>
      </c>
      <c r="E361" s="235">
        <f>+'CTA Pivot Table'!M$237</f>
        <v>0</v>
      </c>
      <c r="F361" s="235">
        <f>+'CTA Pivot Table'!M$239</f>
        <v>0</v>
      </c>
      <c r="G361" s="234">
        <f>+'CTA Pivot Table'!M$241</f>
        <v>0</v>
      </c>
      <c r="H361" s="234">
        <f>+'CTA Pivot Table'!M$243</f>
        <v>0</v>
      </c>
      <c r="I361" s="235">
        <f>+'CTA Pivot Table'!M$245</f>
        <v>0</v>
      </c>
      <c r="J361" s="235">
        <f>+'CTA Pivot Table'!M$247</f>
        <v>0</v>
      </c>
      <c r="K361" s="234">
        <f>+'CTA Pivot Table'!M$249</f>
        <v>0</v>
      </c>
      <c r="L361" s="234">
        <f>+'CTA Pivot Table'!M$251</f>
        <v>0</v>
      </c>
      <c r="M361" s="236">
        <f>+'CTA Pivot Table'!M$253</f>
        <v>0</v>
      </c>
      <c r="N361" s="235">
        <f>+'CTA Pivot Table'!M$255</f>
        <v>0</v>
      </c>
      <c r="O361" s="136"/>
    </row>
    <row r="362" spans="1:15">
      <c r="A362" s="229"/>
      <c r="B362" s="234"/>
      <c r="C362" s="234"/>
      <c r="D362" s="234"/>
      <c r="E362" s="235"/>
      <c r="F362" s="235"/>
      <c r="G362" s="234"/>
      <c r="H362" s="234"/>
      <c r="I362" s="235"/>
      <c r="J362" s="235"/>
      <c r="K362" s="234"/>
      <c r="L362" s="234"/>
      <c r="M362" s="236"/>
      <c r="N362" s="235"/>
      <c r="O362" s="136"/>
    </row>
    <row r="363" spans="1:15">
      <c r="A363" s="229" t="s">
        <v>943</v>
      </c>
      <c r="B363" s="234">
        <f>+'CTA Pivot Table'!M$263</f>
        <v>0</v>
      </c>
      <c r="C363" s="234">
        <f>+'CTA Pivot Table'!M$265</f>
        <v>0</v>
      </c>
      <c r="D363" s="234">
        <f>+'CTA Pivot Table'!M$267</f>
        <v>0</v>
      </c>
      <c r="E363" s="235">
        <f>+'CTA Pivot Table'!M$269</f>
        <v>0</v>
      </c>
      <c r="F363" s="235">
        <f>+'CTA Pivot Table'!M$271</f>
        <v>0</v>
      </c>
      <c r="G363" s="234">
        <f>+'CTA Pivot Table'!M$273</f>
        <v>0</v>
      </c>
      <c r="H363" s="234">
        <f>+'CTA Pivot Table'!M$275</f>
        <v>0</v>
      </c>
      <c r="I363" s="235">
        <f>+'CTA Pivot Table'!M$277</f>
        <v>0</v>
      </c>
      <c r="J363" s="235">
        <f>+'CTA Pivot Table'!M$279</f>
        <v>0</v>
      </c>
      <c r="K363" s="234">
        <f>+'CTA Pivot Table'!M$281</f>
        <v>0</v>
      </c>
      <c r="L363" s="234">
        <f>+'CTA Pivot Table'!M$283</f>
        <v>0</v>
      </c>
      <c r="M363" s="236">
        <f>+'CTA Pivot Table'!M$285</f>
        <v>0</v>
      </c>
      <c r="N363" s="235">
        <f>+'CTA Pivot Table'!M$287</f>
        <v>0</v>
      </c>
      <c r="O363" s="136"/>
    </row>
    <row r="364" spans="1:15">
      <c r="A364" s="229" t="s">
        <v>944</v>
      </c>
      <c r="B364" s="234">
        <f>+'CTA Pivot Table'!M$295</f>
        <v>0</v>
      </c>
      <c r="C364" s="234">
        <f>+'CTA Pivot Table'!M$297</f>
        <v>0</v>
      </c>
      <c r="D364" s="234">
        <f>+'CTA Pivot Table'!M$299</f>
        <v>0</v>
      </c>
      <c r="E364" s="235">
        <f>+'CTA Pivot Table'!M$301</f>
        <v>0</v>
      </c>
      <c r="F364" s="235">
        <f>+'CTA Pivot Table'!M$303</f>
        <v>0</v>
      </c>
      <c r="G364" s="234">
        <f>+'CTA Pivot Table'!M$305</f>
        <v>0</v>
      </c>
      <c r="H364" s="234">
        <f>+'CTA Pivot Table'!M$307</f>
        <v>0</v>
      </c>
      <c r="I364" s="235">
        <f>+'CTA Pivot Table'!M$309</f>
        <v>0</v>
      </c>
      <c r="J364" s="235">
        <f>+'CTA Pivot Table'!M$311</f>
        <v>0</v>
      </c>
      <c r="K364" s="234">
        <f>+'CTA Pivot Table'!M$313</f>
        <v>0</v>
      </c>
      <c r="L364" s="234">
        <f>+'CTA Pivot Table'!M$315</f>
        <v>0</v>
      </c>
      <c r="M364" s="236">
        <f>+'CTA Pivot Table'!M$317</f>
        <v>0</v>
      </c>
      <c r="N364" s="235">
        <f>+'CTA Pivot Table'!M$319</f>
        <v>0</v>
      </c>
      <c r="O364" s="136"/>
    </row>
    <row r="365" spans="1:15">
      <c r="A365" s="229" t="s">
        <v>945</v>
      </c>
      <c r="B365" s="234">
        <f>+'CTA Pivot Table'!M$327</f>
        <v>0</v>
      </c>
      <c r="C365" s="234">
        <f>+'CTA Pivot Table'!M$329</f>
        <v>0</v>
      </c>
      <c r="D365" s="234">
        <f>+'CTA Pivot Table'!M$331</f>
        <v>0</v>
      </c>
      <c r="E365" s="235">
        <f>+'CTA Pivot Table'!M$333</f>
        <v>0</v>
      </c>
      <c r="F365" s="235">
        <f>+'CTA Pivot Table'!M$335</f>
        <v>0</v>
      </c>
      <c r="G365" s="234">
        <f>+'CTA Pivot Table'!M$337</f>
        <v>0</v>
      </c>
      <c r="H365" s="234">
        <f>+'CTA Pivot Table'!M$339</f>
        <v>0</v>
      </c>
      <c r="I365" s="235">
        <f>+'CTA Pivot Table'!M$341</f>
        <v>0</v>
      </c>
      <c r="J365" s="235">
        <f>+'CTA Pivot Table'!M$343</f>
        <v>0</v>
      </c>
      <c r="K365" s="234">
        <f>+'CTA Pivot Table'!M$345</f>
        <v>0</v>
      </c>
      <c r="L365" s="234">
        <f>+'CTA Pivot Table'!M$347</f>
        <v>0</v>
      </c>
      <c r="M365" s="236">
        <f>+'CTA Pivot Table'!M$349</f>
        <v>0</v>
      </c>
      <c r="N365" s="235">
        <f>+'CTA Pivot Table'!M$351</f>
        <v>0</v>
      </c>
      <c r="O365" s="136"/>
    </row>
    <row r="366" spans="1:15">
      <c r="A366" s="229" t="s">
        <v>946</v>
      </c>
      <c r="B366" s="234">
        <f>+'CTA Pivot Table'!M$359</f>
        <v>0</v>
      </c>
      <c r="C366" s="234">
        <f>+'CTA Pivot Table'!M$361</f>
        <v>0</v>
      </c>
      <c r="D366" s="234">
        <f>+'CTA Pivot Table'!M$363</f>
        <v>0</v>
      </c>
      <c r="E366" s="235">
        <f>+'CTA Pivot Table'!M$365</f>
        <v>0</v>
      </c>
      <c r="F366" s="235">
        <f>+'CTA Pivot Table'!M$367</f>
        <v>0</v>
      </c>
      <c r="G366" s="234">
        <f>+'CTA Pivot Table'!M$369</f>
        <v>0</v>
      </c>
      <c r="H366" s="234">
        <f>+'CTA Pivot Table'!M$371</f>
        <v>0</v>
      </c>
      <c r="I366" s="235">
        <f>+'CTA Pivot Table'!M$373</f>
        <v>0</v>
      </c>
      <c r="J366" s="235">
        <f>+'CTA Pivot Table'!M$375</f>
        <v>0</v>
      </c>
      <c r="K366" s="234">
        <f>+'CTA Pivot Table'!M$377</f>
        <v>0</v>
      </c>
      <c r="L366" s="234">
        <f>+'CTA Pivot Table'!M$379</f>
        <v>0</v>
      </c>
      <c r="M366" s="236">
        <f>+'CTA Pivot Table'!M$381</f>
        <v>0</v>
      </c>
      <c r="N366" s="235">
        <f>+'CTA Pivot Table'!M$383</f>
        <v>0</v>
      </c>
      <c r="O366" s="136"/>
    </row>
    <row r="367" spans="1:15">
      <c r="A367" s="229"/>
      <c r="B367" s="234"/>
      <c r="C367" s="234"/>
      <c r="D367" s="234"/>
      <c r="E367" s="235"/>
      <c r="F367" s="235"/>
      <c r="G367" s="234"/>
      <c r="H367" s="234"/>
      <c r="I367" s="235"/>
      <c r="J367" s="235"/>
      <c r="K367" s="234"/>
      <c r="L367" s="234"/>
      <c r="M367" s="236"/>
      <c r="N367" s="235"/>
      <c r="O367" s="136"/>
    </row>
    <row r="368" spans="1:15">
      <c r="A368" s="229" t="s">
        <v>947</v>
      </c>
      <c r="B368" s="234">
        <f>+'CTA Pivot Table'!M$391</f>
        <v>0</v>
      </c>
      <c r="C368" s="234">
        <f>+'CTA Pivot Table'!M$393</f>
        <v>0</v>
      </c>
      <c r="D368" s="234">
        <f>+'CTA Pivot Table'!M$395</f>
        <v>0</v>
      </c>
      <c r="E368" s="235">
        <f>+'CTA Pivot Table'!M$397</f>
        <v>0</v>
      </c>
      <c r="F368" s="235">
        <f>+'CTA Pivot Table'!M$399</f>
        <v>0</v>
      </c>
      <c r="G368" s="234">
        <f>+'CTA Pivot Table'!M$401</f>
        <v>0</v>
      </c>
      <c r="H368" s="234">
        <f>+'CTA Pivot Table'!M$403</f>
        <v>0</v>
      </c>
      <c r="I368" s="235">
        <f>+'CTA Pivot Table'!M$405</f>
        <v>0</v>
      </c>
      <c r="J368" s="235">
        <f>+'CTA Pivot Table'!M$407</f>
        <v>0</v>
      </c>
      <c r="K368" s="234">
        <f>+'CTA Pivot Table'!M$409</f>
        <v>0</v>
      </c>
      <c r="L368" s="234">
        <f>+'CTA Pivot Table'!M$411</f>
        <v>0</v>
      </c>
      <c r="M368" s="236">
        <f>+'CTA Pivot Table'!M$413</f>
        <v>0</v>
      </c>
      <c r="N368" s="235">
        <f>+'CTA Pivot Table'!M$415</f>
        <v>0</v>
      </c>
      <c r="O368" s="136"/>
    </row>
    <row r="369" spans="1:15">
      <c r="A369" s="229" t="s">
        <v>948</v>
      </c>
      <c r="B369" s="234">
        <f>+'CTA Pivot Table'!M$423</f>
        <v>56.934272300469495</v>
      </c>
      <c r="C369" s="234">
        <f>+'CTA Pivot Table'!M$425</f>
        <v>42.638679245283029</v>
      </c>
      <c r="D369" s="234">
        <f>+'CTA Pivot Table'!M$427</f>
        <v>0</v>
      </c>
      <c r="E369" s="235">
        <f>+'CTA Pivot Table'!M$429</f>
        <v>52.184012539184941</v>
      </c>
      <c r="F369" s="235">
        <f>+'CTA Pivot Table'!M$431</f>
        <v>71.877638640429339</v>
      </c>
      <c r="G369" s="234">
        <f>+'CTA Pivot Table'!M$433</f>
        <v>66.299541284403674</v>
      </c>
      <c r="H369" s="234">
        <f>+'CTA Pivot Table'!M$435</f>
        <v>0</v>
      </c>
      <c r="I369" s="235">
        <f>+'CTA Pivot Table'!M$437</f>
        <v>70.312612612612611</v>
      </c>
      <c r="J369" s="235">
        <f>+'CTA Pivot Table'!M$439</f>
        <v>52.465555555555554</v>
      </c>
      <c r="K369" s="234">
        <f>+'CTA Pivot Table'!M$441</f>
        <v>48.465342163355409</v>
      </c>
      <c r="L369" s="234">
        <f>+'CTA Pivot Table'!M$443</f>
        <v>0</v>
      </c>
      <c r="M369" s="236">
        <f>+'CTA Pivot Table'!M$445</f>
        <v>50.458803986710969</v>
      </c>
      <c r="N369" s="235">
        <f>+'CTA Pivot Table'!M$447</f>
        <v>31.193483146067418</v>
      </c>
      <c r="O369" s="136"/>
    </row>
    <row r="370" spans="1:15">
      <c r="A370" s="229" t="s">
        <v>949</v>
      </c>
      <c r="B370" s="234">
        <f>+'CTA Pivot Table'!M$455</f>
        <v>82.894356005788708</v>
      </c>
      <c r="C370" s="234">
        <f>+'CTA Pivot Table'!M$457</f>
        <v>87.750000000000043</v>
      </c>
      <c r="D370" s="234">
        <f>+'CTA Pivot Table'!M$459</f>
        <v>0</v>
      </c>
      <c r="E370" s="235">
        <f>+'CTA Pivot Table'!M$461</f>
        <v>83.915428571428578</v>
      </c>
      <c r="F370" s="235">
        <f>+'CTA Pivot Table'!M$463</f>
        <v>74.929133858267718</v>
      </c>
      <c r="G370" s="234">
        <f>+'CTA Pivot Table'!M$465</f>
        <v>83.691542288557216</v>
      </c>
      <c r="H370" s="234">
        <f>+'CTA Pivot Table'!M$467</f>
        <v>0</v>
      </c>
      <c r="I370" s="235">
        <f>+'CTA Pivot Table'!M$469</f>
        <v>78.8</v>
      </c>
      <c r="J370" s="235">
        <f>+'CTA Pivot Table'!M$471</f>
        <v>65.073333333333338</v>
      </c>
      <c r="K370" s="234">
        <f>+'CTA Pivot Table'!M$473</f>
        <v>58.202898550724655</v>
      </c>
      <c r="L370" s="234">
        <f>+'CTA Pivot Table'!M$475</f>
        <v>0</v>
      </c>
      <c r="M370" s="236">
        <f>+'CTA Pivot Table'!M$477</f>
        <v>60.62206572769955</v>
      </c>
      <c r="N370" s="235">
        <f>+'CTA Pivot Table'!M$479</f>
        <v>36.354441776676182</v>
      </c>
      <c r="O370" s="136"/>
    </row>
    <row r="371" spans="1:15">
      <c r="A371" s="238" t="s">
        <v>950</v>
      </c>
      <c r="B371" s="239">
        <f>+'CTA Pivot Table'!M$487</f>
        <v>0</v>
      </c>
      <c r="C371" s="239">
        <f>+'CTA Pivot Table'!M$489</f>
        <v>0</v>
      </c>
      <c r="D371" s="239">
        <f>+'CTA Pivot Table'!M$491</f>
        <v>0</v>
      </c>
      <c r="E371" s="240">
        <f>+'CTA Pivot Table'!M$493</f>
        <v>0</v>
      </c>
      <c r="F371" s="240">
        <f>+'CTA Pivot Table'!M$495</f>
        <v>0</v>
      </c>
      <c r="G371" s="239">
        <f>+'CTA Pivot Table'!M$497</f>
        <v>0</v>
      </c>
      <c r="H371" s="239">
        <f>+'CTA Pivot Table'!M$499</f>
        <v>0</v>
      </c>
      <c r="I371" s="240">
        <f>+'CTA Pivot Table'!M$501</f>
        <v>0</v>
      </c>
      <c r="J371" s="240">
        <f>+'CTA Pivot Table'!M$503</f>
        <v>0</v>
      </c>
      <c r="K371" s="239">
        <f>+'CTA Pivot Table'!M$505</f>
        <v>0</v>
      </c>
      <c r="L371" s="239">
        <f>+'CTA Pivot Table'!M$507</f>
        <v>0</v>
      </c>
      <c r="M371" s="241">
        <f>+'CTA Pivot Table'!M$509</f>
        <v>0</v>
      </c>
      <c r="N371" s="240">
        <f>+'CTA Pivot Table'!M$511</f>
        <v>0</v>
      </c>
      <c r="O371" s="136"/>
    </row>
    <row r="372" spans="1:15">
      <c r="A372" s="242" t="s">
        <v>964</v>
      </c>
      <c r="B372" s="243"/>
      <c r="C372" s="243"/>
      <c r="D372" s="243"/>
      <c r="E372" s="243"/>
      <c r="F372" s="243"/>
      <c r="G372" s="243"/>
      <c r="H372" s="243"/>
      <c r="I372" s="243"/>
      <c r="J372" s="243"/>
      <c r="K372" s="243"/>
      <c r="L372" s="243"/>
      <c r="M372" s="243"/>
      <c r="N372" s="243"/>
    </row>
    <row r="373" spans="1:15">
      <c r="A373" s="243"/>
      <c r="B373" s="243"/>
      <c r="C373" s="243"/>
      <c r="D373" s="243"/>
      <c r="E373" s="243"/>
      <c r="F373" s="243"/>
      <c r="G373" s="243"/>
      <c r="H373" s="243"/>
      <c r="I373" s="243"/>
      <c r="J373" s="243"/>
      <c r="K373" s="243"/>
      <c r="L373" s="243"/>
      <c r="M373" s="243"/>
      <c r="N373" s="244" t="s">
        <v>1303</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5"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A139-841E-43D2-9EF2-F74E56A1D1A5}">
  <sheetPr>
    <tabColor theme="5" tint="0.59999389629810485"/>
  </sheetPr>
  <dimension ref="A1:P373"/>
  <sheetViews>
    <sheetView showZeros="0" view="pageBreakPreview" topLeftCell="A339" zoomScaleNormal="100" zoomScaleSheetLayoutView="100" workbookViewId="0">
      <selection activeCell="A346" sqref="A346"/>
    </sheetView>
  </sheetViews>
  <sheetFormatPr defaultColWidth="9" defaultRowHeight="15"/>
  <cols>
    <col min="1" max="1" width="11.21875" style="67" customWidth="1"/>
    <col min="2" max="2" width="7.21875" style="67" customWidth="1"/>
    <col min="3" max="3" width="7.109375" style="67" customWidth="1"/>
    <col min="4" max="4" width="9" style="67"/>
    <col min="5" max="5" width="7.109375" style="67" customWidth="1"/>
    <col min="6" max="6" width="6.77734375" style="67" customWidth="1"/>
    <col min="7" max="7" width="7.33203125" style="67" customWidth="1"/>
    <col min="8" max="8" width="9" style="67" customWidth="1"/>
    <col min="9" max="9" width="7.88671875" style="67" customWidth="1"/>
    <col min="10" max="10" width="6.109375" style="67" customWidth="1"/>
    <col min="11" max="11" width="6" style="67" customWidth="1"/>
    <col min="12" max="12" width="8.44140625" style="67" customWidth="1"/>
    <col min="13" max="13" width="5.109375" style="67" customWidth="1"/>
    <col min="14" max="14" width="9" style="67"/>
    <col min="15" max="15" width="4.21875" style="67" customWidth="1"/>
  </cols>
  <sheetData>
    <row r="1" spans="1:16" ht="18">
      <c r="A1" s="205" t="s">
        <v>923</v>
      </c>
      <c r="B1" s="206"/>
      <c r="C1" s="206"/>
      <c r="D1" s="206"/>
      <c r="E1" s="207"/>
      <c r="F1" s="207"/>
      <c r="G1" s="207"/>
      <c r="H1" s="207"/>
      <c r="I1" s="207"/>
      <c r="J1" s="206"/>
      <c r="K1" s="206"/>
      <c r="L1" s="206"/>
      <c r="M1" s="207"/>
      <c r="N1" s="206"/>
    </row>
    <row r="2" spans="1:16" ht="18">
      <c r="A2" s="205"/>
      <c r="B2" s="206"/>
      <c r="C2" s="206"/>
      <c r="D2" s="206"/>
      <c r="E2" s="207"/>
      <c r="F2" s="207"/>
      <c r="G2" s="207"/>
      <c r="H2" s="207"/>
      <c r="I2" s="207"/>
      <c r="J2" s="206"/>
      <c r="K2" s="206"/>
      <c r="L2" s="206"/>
      <c r="M2" s="207"/>
      <c r="N2" s="206"/>
    </row>
    <row r="3" spans="1:16" ht="15.75">
      <c r="A3" s="208" t="s">
        <v>924</v>
      </c>
      <c r="B3" s="206"/>
      <c r="C3" s="206"/>
      <c r="D3" s="206"/>
      <c r="E3" s="207"/>
      <c r="F3" s="207"/>
      <c r="G3" s="207"/>
      <c r="H3" s="207"/>
      <c r="I3" s="207"/>
      <c r="J3" s="206"/>
      <c r="K3" s="206"/>
      <c r="L3" s="206"/>
      <c r="M3" s="207"/>
      <c r="N3" s="206"/>
    </row>
    <row r="4" spans="1:16" ht="15.75">
      <c r="A4" s="208" t="s">
        <v>1191</v>
      </c>
      <c r="B4" s="206"/>
      <c r="C4" s="206"/>
      <c r="D4" s="206"/>
      <c r="E4" s="207"/>
      <c r="F4" s="207"/>
      <c r="G4" s="207"/>
      <c r="H4" s="207"/>
      <c r="I4" s="207"/>
      <c r="J4" s="206"/>
      <c r="K4" s="206"/>
      <c r="L4" s="206"/>
      <c r="M4" s="207"/>
      <c r="N4" s="206"/>
    </row>
    <row r="5" spans="1:16" ht="15.75" customHeight="1">
      <c r="A5" s="209"/>
      <c r="B5" s="209"/>
      <c r="C5" s="209"/>
      <c r="D5" s="209"/>
      <c r="E5" s="209"/>
      <c r="F5" s="210"/>
      <c r="G5" s="211"/>
      <c r="H5" s="211"/>
      <c r="I5" s="212"/>
      <c r="J5" s="212"/>
      <c r="K5" s="212"/>
      <c r="L5" s="212"/>
      <c r="M5" s="212"/>
      <c r="N5" s="212"/>
      <c r="O5" s="213"/>
    </row>
    <row r="6" spans="1:16" ht="15.75" customHeight="1">
      <c r="A6" s="84"/>
      <c r="B6" s="214" t="s">
        <v>925</v>
      </c>
      <c r="C6" s="215"/>
      <c r="D6" s="215"/>
      <c r="E6" s="215"/>
      <c r="F6" s="215"/>
      <c r="G6" s="215"/>
      <c r="H6" s="215"/>
      <c r="I6" s="216"/>
      <c r="J6" s="217" t="s">
        <v>10</v>
      </c>
      <c r="K6" s="218"/>
      <c r="L6" s="218"/>
      <c r="M6" s="219"/>
      <c r="N6" s="653" t="s">
        <v>926</v>
      </c>
      <c r="O6"/>
    </row>
    <row r="7" spans="1:16" ht="42" customHeight="1">
      <c r="A7" s="220"/>
      <c r="B7" s="215" t="s">
        <v>927</v>
      </c>
      <c r="C7" s="215"/>
      <c r="D7" s="215"/>
      <c r="E7" s="221"/>
      <c r="F7" s="222" t="s">
        <v>928</v>
      </c>
      <c r="G7" s="215"/>
      <c r="H7" s="215"/>
      <c r="I7" s="216"/>
      <c r="J7" s="223" t="s">
        <v>929</v>
      </c>
      <c r="K7" s="215"/>
      <c r="L7" s="215"/>
      <c r="M7" s="216"/>
      <c r="N7" s="654"/>
      <c r="O7"/>
    </row>
    <row r="8" spans="1:16" ht="45.75" customHeight="1">
      <c r="A8" s="209"/>
      <c r="B8" s="224" t="s">
        <v>930</v>
      </c>
      <c r="C8" s="224" t="s">
        <v>931</v>
      </c>
      <c r="D8" s="224" t="s">
        <v>932</v>
      </c>
      <c r="E8" s="225" t="s">
        <v>933</v>
      </c>
      <c r="F8" s="225" t="s">
        <v>930</v>
      </c>
      <c r="G8" s="224" t="s">
        <v>931</v>
      </c>
      <c r="H8" s="224" t="s">
        <v>932</v>
      </c>
      <c r="I8" s="225" t="s">
        <v>933</v>
      </c>
      <c r="J8" s="226" t="s">
        <v>930</v>
      </c>
      <c r="K8" s="227" t="s">
        <v>931</v>
      </c>
      <c r="L8" s="228" t="s">
        <v>932</v>
      </c>
      <c r="M8" s="226" t="s">
        <v>933</v>
      </c>
      <c r="N8" s="655"/>
      <c r="O8"/>
    </row>
    <row r="9" spans="1:16" ht="14.25" hidden="1" customHeight="1">
      <c r="A9" s="229" t="s">
        <v>934</v>
      </c>
      <c r="B9" s="99"/>
      <c r="C9" s="99"/>
      <c r="D9" s="99"/>
      <c r="E9" s="230"/>
      <c r="F9" s="230"/>
      <c r="G9" s="99"/>
      <c r="H9" s="99"/>
      <c r="I9" s="230"/>
      <c r="J9" s="230"/>
      <c r="K9" s="99"/>
      <c r="L9" s="99"/>
      <c r="M9" s="231"/>
      <c r="N9" s="230"/>
      <c r="O9" s="136"/>
      <c r="P9" s="232"/>
    </row>
    <row r="10" spans="1:16" ht="18" hidden="1" customHeight="1">
      <c r="A10" s="229"/>
      <c r="B10" s="99"/>
      <c r="C10" s="99"/>
      <c r="D10" s="99"/>
      <c r="E10" s="230"/>
      <c r="F10" s="230"/>
      <c r="G10" s="99"/>
      <c r="H10" s="233"/>
      <c r="I10" s="230"/>
      <c r="J10" s="230"/>
      <c r="K10" s="99"/>
      <c r="L10" s="99"/>
      <c r="M10" s="231"/>
      <c r="N10" s="230"/>
      <c r="O10" s="136"/>
    </row>
    <row r="11" spans="1:16">
      <c r="A11" s="229" t="s">
        <v>935</v>
      </c>
      <c r="B11" s="234">
        <f>+'CTA Pivot Table'!I$6</f>
        <v>0</v>
      </c>
      <c r="C11" s="234">
        <f>+'CTA Pivot Table'!I$8</f>
        <v>0</v>
      </c>
      <c r="D11" s="234">
        <f>+'CTA Pivot Table'!I$10</f>
        <v>0</v>
      </c>
      <c r="E11" s="235">
        <f>+'CTA Pivot Table'!I$12</f>
        <v>0</v>
      </c>
      <c r="F11" s="235">
        <f>+'CTA Pivot Table'!I$14</f>
        <v>0</v>
      </c>
      <c r="G11" s="234">
        <f>+'CTA Pivot Table'!I$16</f>
        <v>0</v>
      </c>
      <c r="H11" s="234">
        <f>+'CTA Pivot Table'!I$18</f>
        <v>0</v>
      </c>
      <c r="I11" s="235">
        <f>+'CTA Pivot Table'!I$20</f>
        <v>0</v>
      </c>
      <c r="J11" s="235">
        <f>+'CTA Pivot Table'!I$22</f>
        <v>0</v>
      </c>
      <c r="K11" s="234">
        <f>+'CTA Pivot Table'!I$24</f>
        <v>0</v>
      </c>
      <c r="L11" s="234">
        <f>+'CTA Pivot Table'!I$26</f>
        <v>0</v>
      </c>
      <c r="M11" s="236">
        <f>+'CTA Pivot Table'!I$28</f>
        <v>0</v>
      </c>
      <c r="N11" s="235">
        <f>+'CTA Pivot Table'!I$30</f>
        <v>0</v>
      </c>
      <c r="O11" s="136"/>
    </row>
    <row r="12" spans="1:16">
      <c r="A12" s="229" t="s">
        <v>936</v>
      </c>
      <c r="B12" s="264">
        <f>+'CTA Pivot Table'!I$38</f>
        <v>132.00339925834385</v>
      </c>
      <c r="C12" s="264">
        <f>+'CTA Pivot Table'!I$40</f>
        <v>134.60169491525454</v>
      </c>
      <c r="D12" s="264">
        <f>+'CTA Pivot Table'!I$42</f>
        <v>0</v>
      </c>
      <c r="E12" s="265">
        <f>+'CTA Pivot Table'!I$44</f>
        <v>132.18001152073754</v>
      </c>
      <c r="F12" s="265">
        <f>+'CTA Pivot Table'!I$46</f>
        <v>133.75148750495856</v>
      </c>
      <c r="G12" s="264">
        <f>+'CTA Pivot Table'!I$48</f>
        <v>136.54123711340196</v>
      </c>
      <c r="H12" s="264">
        <f>+'CTA Pivot Table'!I$50</f>
        <v>0</v>
      </c>
      <c r="I12" s="265">
        <f>+'CTA Pivot Table'!I$52</f>
        <v>133.95082872928194</v>
      </c>
      <c r="J12" s="265">
        <f>+'CTA Pivot Table'!I$54</f>
        <v>88.801454986359502</v>
      </c>
      <c r="K12" s="264">
        <f>+'CTA Pivot Table'!I$56</f>
        <v>75.756117455138678</v>
      </c>
      <c r="L12" s="264">
        <f>+'CTA Pivot Table'!IR$58</f>
        <v>0</v>
      </c>
      <c r="M12" s="266">
        <f>+'CTA Pivot Table'!I$60</f>
        <v>85.266961325966847</v>
      </c>
      <c r="N12" s="265">
        <f>+'CTA Pivot Table'!I$62</f>
        <v>105.88665814151739</v>
      </c>
      <c r="O12" s="136"/>
    </row>
    <row r="13" spans="1:16">
      <c r="A13" s="229" t="s">
        <v>937</v>
      </c>
      <c r="B13" s="264">
        <f>+'CTA Pivot Table'!I$70</f>
        <v>0</v>
      </c>
      <c r="C13" s="264">
        <f>+'CTA Pivot Table'!I$72</f>
        <v>0</v>
      </c>
      <c r="D13" s="264">
        <f>+'CTA Pivot Table'!I$74</f>
        <v>0</v>
      </c>
      <c r="E13" s="265">
        <f>+'CTA Pivot Table'!I$76</f>
        <v>0</v>
      </c>
      <c r="F13" s="265">
        <f>+'CTA Pivot Table'!I$78</f>
        <v>0</v>
      </c>
      <c r="G13" s="264">
        <f>+'CTA Pivot Table'!I$80</f>
        <v>0</v>
      </c>
      <c r="H13" s="264">
        <f>+'CTA Pivot Table'!I$82</f>
        <v>0</v>
      </c>
      <c r="I13" s="265">
        <f>+'CTA Pivot Table'!I$84</f>
        <v>0</v>
      </c>
      <c r="J13" s="265">
        <f>+'CTA Pivot Table'!I$86</f>
        <v>0</v>
      </c>
      <c r="K13" s="264">
        <f>+'CTA Pivot Table'!I$88</f>
        <v>0</v>
      </c>
      <c r="L13" s="264">
        <f>+'CTA Pivot Table'!I$90</f>
        <v>0</v>
      </c>
      <c r="M13" s="266">
        <f>+'CTA Pivot Table'!I$92</f>
        <v>0</v>
      </c>
      <c r="N13" s="265">
        <f>+'CTA Pivot Table'!I$94</f>
        <v>0</v>
      </c>
      <c r="O13" s="136"/>
    </row>
    <row r="14" spans="1:16">
      <c r="A14" s="229" t="s">
        <v>938</v>
      </c>
      <c r="B14" s="264">
        <f>+'CTA Pivot Table'!I$102</f>
        <v>0</v>
      </c>
      <c r="C14" s="264">
        <f>+'CTA Pivot Table'!I$104</f>
        <v>0</v>
      </c>
      <c r="D14" s="264">
        <f>+'CTA Pivot Table'!I$106</f>
        <v>0</v>
      </c>
      <c r="E14" s="265">
        <f>+'CTA Pivot Table'!I$108</f>
        <v>0</v>
      </c>
      <c r="F14" s="265">
        <f>+'CTA Pivot Table'!I$110</f>
        <v>0</v>
      </c>
      <c r="G14" s="264">
        <f>+'CTA Pivot Table'!I$112</f>
        <v>0</v>
      </c>
      <c r="H14" s="264">
        <f>+'CTA Pivot Table'!I$114</f>
        <v>0</v>
      </c>
      <c r="I14" s="265">
        <f>+'CTA Pivot Table'!I$116</f>
        <v>0</v>
      </c>
      <c r="J14" s="265">
        <f>+'CTA Pivot Table'!I$118</f>
        <v>0</v>
      </c>
      <c r="K14" s="264">
        <f>+'CTA Pivot Table'!I$120</f>
        <v>0</v>
      </c>
      <c r="L14" s="264">
        <f>+'CTA Pivot Table'!I$122</f>
        <v>0</v>
      </c>
      <c r="M14" s="266">
        <f>+'CTA Pivot Table'!I$124</f>
        <v>0</v>
      </c>
      <c r="N14" s="265">
        <f>+'CTA Pivot Table'!I$126</f>
        <v>0</v>
      </c>
      <c r="O14" s="136"/>
    </row>
    <row r="15" spans="1:16">
      <c r="A15" s="229"/>
      <c r="B15" s="264"/>
      <c r="C15" s="264"/>
      <c r="D15" s="264"/>
      <c r="E15" s="265"/>
      <c r="F15" s="265"/>
      <c r="G15" s="264"/>
      <c r="H15" s="264"/>
      <c r="I15" s="265"/>
      <c r="J15" s="265"/>
      <c r="K15" s="264"/>
      <c r="L15" s="264"/>
      <c r="M15" s="266"/>
      <c r="N15" s="265"/>
      <c r="O15" s="136"/>
    </row>
    <row r="16" spans="1:16">
      <c r="A16" s="229" t="s">
        <v>939</v>
      </c>
      <c r="B16" s="264">
        <f>+'CTA Pivot Table'!I$134</f>
        <v>133.08137295081968</v>
      </c>
      <c r="C16" s="264">
        <f>+'CTA Pivot Table'!I$136</f>
        <v>132.16839416058394</v>
      </c>
      <c r="D16" s="264">
        <f>+'CTA Pivot Table'!I$138</f>
        <v>0</v>
      </c>
      <c r="E16" s="265">
        <f>+'CTA Pivot Table'!I$140</f>
        <v>132.96899371069185</v>
      </c>
      <c r="F16" s="265">
        <f>+'CTA Pivot Table'!I$142</f>
        <v>135.1355322707081</v>
      </c>
      <c r="G16" s="264">
        <f>+'CTA Pivot Table'!I$144</f>
        <v>141.10806985294116</v>
      </c>
      <c r="H16" s="264">
        <f>+'CTA Pivot Table'!I$146</f>
        <v>0</v>
      </c>
      <c r="I16" s="265">
        <f>+'CTA Pivot Table'!I$148</f>
        <v>135.74536952747405</v>
      </c>
      <c r="J16" s="265">
        <f>+'CTA Pivot Table'!I$150</f>
        <v>99.257290166251607</v>
      </c>
      <c r="K16" s="264">
        <f>+'CTA Pivot Table'!I$152</f>
        <v>91.116906491148399</v>
      </c>
      <c r="L16" s="264">
        <f>+'CTA Pivot Table'!I$154</f>
        <v>0</v>
      </c>
      <c r="M16" s="266">
        <f>+'CTA Pivot Table'!I$156</f>
        <v>97.395351191403179</v>
      </c>
      <c r="N16" s="265">
        <f>+'CTA Pivot Table'!I$158</f>
        <v>141.10634146341462</v>
      </c>
      <c r="O16" s="136"/>
    </row>
    <row r="17" spans="1:16">
      <c r="A17" s="229" t="s">
        <v>940</v>
      </c>
      <c r="B17" s="264">
        <f>+'CTA Pivot Table'!I$166</f>
        <v>123.95590533601251</v>
      </c>
      <c r="C17" s="264">
        <f>+'CTA Pivot Table'!I$168</f>
        <v>121.79591836734694</v>
      </c>
      <c r="D17" s="264">
        <f>+'CTA Pivot Table'!I$170</f>
        <v>0</v>
      </c>
      <c r="E17" s="265">
        <f>+'CTA Pivot Table'!I$172</f>
        <v>123.90965698055494</v>
      </c>
      <c r="F17" s="265">
        <f>+'CTA Pivot Table'!I$174</f>
        <v>131.45671183126132</v>
      </c>
      <c r="G17" s="264">
        <f>+'CTA Pivot Table'!I$176</f>
        <v>131.85457413249213</v>
      </c>
      <c r="H17" s="264">
        <f>+'CTA Pivot Table'!I$178</f>
        <v>0</v>
      </c>
      <c r="I17" s="265">
        <f>+'CTA Pivot Table'!I$180</f>
        <v>131.473582129481</v>
      </c>
      <c r="J17" s="265">
        <f>+'CTA Pivot Table'!I$182</f>
        <v>81.955328696432588</v>
      </c>
      <c r="K17" s="264">
        <f>+'CTA Pivot Table'!I$184</f>
        <v>72.985479797979792</v>
      </c>
      <c r="L17" s="264">
        <f>+'CTA Pivot Table'!I$186</f>
        <v>0</v>
      </c>
      <c r="M17" s="266">
        <f>+'CTA Pivot Table'!I$188</f>
        <v>79.60336037079955</v>
      </c>
      <c r="N17" s="265">
        <f>+'CTA Pivot Table'!I$190</f>
        <v>72.852671755725183</v>
      </c>
      <c r="O17" s="136"/>
    </row>
    <row r="18" spans="1:16">
      <c r="A18" s="229" t="s">
        <v>941</v>
      </c>
      <c r="B18" s="264">
        <f>+'CTA Pivot Table'!I$198</f>
        <v>0</v>
      </c>
      <c r="C18" s="264">
        <f>+'CTA Pivot Table'!I$200</f>
        <v>0</v>
      </c>
      <c r="D18" s="264">
        <f>+'CTA Pivot Table'!I$202</f>
        <v>0</v>
      </c>
      <c r="E18" s="265">
        <f>+'CTA Pivot Table'!I$204</f>
        <v>0</v>
      </c>
      <c r="F18" s="265">
        <f>+'CTA Pivot Table'!I$206</f>
        <v>0</v>
      </c>
      <c r="G18" s="264">
        <f>+'CTA Pivot Table'!I$208</f>
        <v>0</v>
      </c>
      <c r="H18" s="264">
        <f>+'CTA Pivot Table'!I$210</f>
        <v>0</v>
      </c>
      <c r="I18" s="265">
        <f>+'CTA Pivot Table'!I$212</f>
        <v>0</v>
      </c>
      <c r="J18" s="265">
        <f>+'CTA Pivot Table'!I$214</f>
        <v>0</v>
      </c>
      <c r="K18" s="264">
        <f>+'CTA Pivot Table'!I$216</f>
        <v>0</v>
      </c>
      <c r="L18" s="264">
        <f>+'CTA Pivot Table'!I$218</f>
        <v>0</v>
      </c>
      <c r="M18" s="266">
        <f>+'CTA Pivot Table'!I$220</f>
        <v>0</v>
      </c>
      <c r="N18" s="265">
        <f>+'CTA Pivot Table'!I$222</f>
        <v>0</v>
      </c>
      <c r="O18" s="136"/>
    </row>
    <row r="19" spans="1:16">
      <c r="A19" s="229" t="s">
        <v>942</v>
      </c>
      <c r="B19" s="264">
        <f>+'CTA Pivot Table'!I$230</f>
        <v>0</v>
      </c>
      <c r="C19" s="264">
        <f>+'CTA Pivot Table'!I$232</f>
        <v>0</v>
      </c>
      <c r="D19" s="264">
        <f>+'CTA Pivot Table'!I$234</f>
        <v>0</v>
      </c>
      <c r="E19" s="265">
        <f>+'CTA Pivot Table'!I$236</f>
        <v>0</v>
      </c>
      <c r="F19" s="265">
        <f>+'CTA Pivot Table'!I$238</f>
        <v>0</v>
      </c>
      <c r="G19" s="264">
        <f>+'CTA Pivot Table'!I$240</f>
        <v>0</v>
      </c>
      <c r="H19" s="264">
        <f>+'CTA Pivot Table'!I$242</f>
        <v>0</v>
      </c>
      <c r="I19" s="265">
        <f>+'CTA Pivot Table'!I$244</f>
        <v>0</v>
      </c>
      <c r="J19" s="265">
        <f>+'CTA Pivot Table'!I$246</f>
        <v>0</v>
      </c>
      <c r="K19" s="264">
        <f>+'CTA Pivot Table'!I$248</f>
        <v>0</v>
      </c>
      <c r="L19" s="264">
        <f>+'CTA Pivot Table'!I$250</f>
        <v>0</v>
      </c>
      <c r="M19" s="266">
        <f>+'CTA Pivot Table'!I$252</f>
        <v>0</v>
      </c>
      <c r="N19" s="265">
        <f>+'CTA Pivot Table'!I$254</f>
        <v>0</v>
      </c>
      <c r="O19" s="136"/>
    </row>
    <row r="20" spans="1:16">
      <c r="A20" s="229"/>
      <c r="B20" s="264"/>
      <c r="C20" s="264"/>
      <c r="D20" s="264"/>
      <c r="E20" s="265"/>
      <c r="F20" s="265"/>
      <c r="G20" s="264"/>
      <c r="H20" s="264"/>
      <c r="I20" s="265"/>
      <c r="J20" s="265"/>
      <c r="K20" s="264"/>
      <c r="L20" s="264"/>
      <c r="M20" s="266"/>
      <c r="N20" s="265"/>
      <c r="O20" s="136"/>
    </row>
    <row r="21" spans="1:16">
      <c r="A21" s="229" t="s">
        <v>943</v>
      </c>
      <c r="B21" s="264">
        <f>+'CTA Pivot Table'!I$262</f>
        <v>0</v>
      </c>
      <c r="C21" s="264">
        <f>+'CTA Pivot Table'!I$264</f>
        <v>0</v>
      </c>
      <c r="D21" s="264">
        <f>+'CTA Pivot Table'!I$266</f>
        <v>0</v>
      </c>
      <c r="E21" s="265">
        <f>+'CTA Pivot Table'!I$268</f>
        <v>0</v>
      </c>
      <c r="F21" s="265">
        <f>+'CTA Pivot Table'!I$270</f>
        <v>0</v>
      </c>
      <c r="G21" s="264">
        <f>+'CTA Pivot Table'!I$272</f>
        <v>0</v>
      </c>
      <c r="H21" s="264">
        <f>+'CTA Pivot Table'!I$274</f>
        <v>0</v>
      </c>
      <c r="I21" s="265">
        <f>+'CTA Pivot Table'!I$276</f>
        <v>0</v>
      </c>
      <c r="J21" s="265">
        <f>+'CTA Pivot Table'!I$278</f>
        <v>0</v>
      </c>
      <c r="K21" s="264">
        <f>+'CTA Pivot Table'!I$280</f>
        <v>0</v>
      </c>
      <c r="L21" s="264">
        <f>+'CTA Pivot Table'!I$282</f>
        <v>0</v>
      </c>
      <c r="M21" s="266">
        <f>+'CTA Pivot Table'!I$284</f>
        <v>0</v>
      </c>
      <c r="N21" s="265">
        <f>+'CTA Pivot Table'!I$286</f>
        <v>0</v>
      </c>
      <c r="O21" s="136"/>
    </row>
    <row r="22" spans="1:16" ht="15.75">
      <c r="A22" s="229" t="s">
        <v>944</v>
      </c>
      <c r="B22" s="264">
        <f>+'CTA Pivot Table'!I$294</f>
        <v>142.35426008968611</v>
      </c>
      <c r="C22" s="264">
        <f>+'CTA Pivot Table'!I$296</f>
        <v>80</v>
      </c>
      <c r="D22" s="264">
        <f>+'CTA Pivot Table'!I$298</f>
        <v>60</v>
      </c>
      <c r="E22" s="265">
        <f>+'CTA Pivot Table'!I$300</f>
        <v>139.5905172413793</v>
      </c>
      <c r="F22" s="265">
        <f>+'CTA Pivot Table'!I$302</f>
        <v>129.42256414387563</v>
      </c>
      <c r="G22" s="264">
        <f>+'CTA Pivot Table'!I$304</f>
        <v>91.72072072072072</v>
      </c>
      <c r="H22" s="264">
        <f>+'CTA Pivot Table'!I$306</f>
        <v>93.694117647058818</v>
      </c>
      <c r="I22" s="265">
        <f>+'CTA Pivot Table'!I$308</f>
        <v>129.01397960809302</v>
      </c>
      <c r="J22" s="265">
        <f>+'CTA Pivot Table'!I$310</f>
        <v>86.917716656422868</v>
      </c>
      <c r="K22" s="264">
        <f>+'CTA Pivot Table'!I$312</f>
        <v>61.157967032967036</v>
      </c>
      <c r="L22" s="264">
        <f>+'CTA Pivot Table'!I$314</f>
        <v>61.081967213114751</v>
      </c>
      <c r="M22" s="266">
        <f>+'CTA Pivot Table'!I$316</f>
        <v>81.889500371011621</v>
      </c>
      <c r="N22" s="265">
        <f>+'CTA Pivot Table'!I$318</f>
        <v>70.741843971631212</v>
      </c>
      <c r="O22" s="136"/>
      <c r="P22" s="237"/>
    </row>
    <row r="23" spans="1:16">
      <c r="A23" s="229" t="s">
        <v>945</v>
      </c>
      <c r="B23" s="264">
        <f>+'CTA Pivot Table'!I$326</f>
        <v>0</v>
      </c>
      <c r="C23" s="264">
        <f>+'CTA Pivot Table'!I$328</f>
        <v>0</v>
      </c>
      <c r="D23" s="264">
        <f>+'CTA Pivot Table'!I$330</f>
        <v>0</v>
      </c>
      <c r="E23" s="265">
        <f>+'CTA Pivot Table'!I$332</f>
        <v>0</v>
      </c>
      <c r="F23" s="265">
        <f>+'CTA Pivot Table'!I$334</f>
        <v>0</v>
      </c>
      <c r="G23" s="264">
        <f>+'CTA Pivot Table'!I$336</f>
        <v>0</v>
      </c>
      <c r="H23" s="264">
        <f>+'CTA Pivot Table'!I$338</f>
        <v>0</v>
      </c>
      <c r="I23" s="265">
        <f>+'CTA Pivot Table'!I$340</f>
        <v>0</v>
      </c>
      <c r="J23" s="265">
        <f>+'CTA Pivot Table'!I$342</f>
        <v>0</v>
      </c>
      <c r="K23" s="264">
        <f>+'CTA Pivot Table'!I$344</f>
        <v>0</v>
      </c>
      <c r="L23" s="264">
        <f>+'CTA Pivot Table'!I$346</f>
        <v>0</v>
      </c>
      <c r="M23" s="266">
        <f>+'CTA Pivot Table'!I$348</f>
        <v>0</v>
      </c>
      <c r="N23" s="265">
        <f>+'CTA Pivot Table'!I$350</f>
        <v>0</v>
      </c>
      <c r="O23" s="136"/>
    </row>
    <row r="24" spans="1:16">
      <c r="A24" s="229" t="s">
        <v>946</v>
      </c>
      <c r="B24" s="264">
        <f>+'CTA Pivot Table'!I$358</f>
        <v>0</v>
      </c>
      <c r="C24" s="264">
        <f>+'CTA Pivot Table'!I$360</f>
        <v>0</v>
      </c>
      <c r="D24" s="264">
        <f>+'CTA Pivot Table'!I$362</f>
        <v>0</v>
      </c>
      <c r="E24" s="265">
        <f>+'CTA Pivot Table'!I$364</f>
        <v>0</v>
      </c>
      <c r="F24" s="265">
        <f>+'CTA Pivot Table'!I$366</f>
        <v>0</v>
      </c>
      <c r="G24" s="264">
        <f>+'CTA Pivot Table'!I$368</f>
        <v>0</v>
      </c>
      <c r="H24" s="264">
        <f>+'CTA Pivot Table'!I$370</f>
        <v>0</v>
      </c>
      <c r="I24" s="265">
        <f>+'CTA Pivot Table'!I$372</f>
        <v>0</v>
      </c>
      <c r="J24" s="265">
        <f>+'CTA Pivot Table'!I$374</f>
        <v>0</v>
      </c>
      <c r="K24" s="264">
        <f>+'CTA Pivot Table'!I$376</f>
        <v>0</v>
      </c>
      <c r="L24" s="264">
        <f>+'CTA Pivot Table'!I$378</f>
        <v>0</v>
      </c>
      <c r="M24" s="266">
        <f>+'CTA Pivot Table'!I$380</f>
        <v>0</v>
      </c>
      <c r="N24" s="265">
        <f>+'CTA Pivot Table'!I$382</f>
        <v>0</v>
      </c>
      <c r="O24" s="136"/>
    </row>
    <row r="25" spans="1:16">
      <c r="A25" s="229"/>
      <c r="B25" s="264"/>
      <c r="C25" s="264"/>
      <c r="D25" s="264"/>
      <c r="E25" s="265"/>
      <c r="F25" s="265"/>
      <c r="G25" s="264"/>
      <c r="H25" s="264"/>
      <c r="I25" s="265"/>
      <c r="J25" s="265"/>
      <c r="K25" s="264"/>
      <c r="L25" s="264"/>
      <c r="M25" s="266"/>
      <c r="N25" s="265"/>
      <c r="O25" s="136"/>
    </row>
    <row r="26" spans="1:16">
      <c r="A26" s="229" t="s">
        <v>947</v>
      </c>
      <c r="B26" s="264">
        <f>+'CTA Pivot Table'!I$390</f>
        <v>0</v>
      </c>
      <c r="C26" s="264">
        <f>+'CTA Pivot Table'!I$392</f>
        <v>0</v>
      </c>
      <c r="D26" s="264">
        <f>+'CTA Pivot Table'!I$394</f>
        <v>0</v>
      </c>
      <c r="E26" s="265">
        <f>+'CTA Pivot Table'!I$396</f>
        <v>0</v>
      </c>
      <c r="F26" s="265">
        <f>+'CTA Pivot Table'!I$398</f>
        <v>0</v>
      </c>
      <c r="G26" s="264">
        <f>+'CTA Pivot Table'!I$400</f>
        <v>0</v>
      </c>
      <c r="H26" s="264">
        <f>+'CTA Pivot Table'!I$402</f>
        <v>0</v>
      </c>
      <c r="I26" s="265">
        <f>+'CTA Pivot Table'!I$404</f>
        <v>0</v>
      </c>
      <c r="J26" s="265">
        <f>+'CTA Pivot Table'!I$406</f>
        <v>0</v>
      </c>
      <c r="K26" s="264">
        <f>+'CTA Pivot Table'!I$408</f>
        <v>0</v>
      </c>
      <c r="L26" s="264">
        <f>+'CTA Pivot Table'!I$410</f>
        <v>0</v>
      </c>
      <c r="M26" s="266">
        <f>+'CTA Pivot Table'!I$412</f>
        <v>0</v>
      </c>
      <c r="N26" s="265">
        <f>+'CTA Pivot Table'!I$414</f>
        <v>0</v>
      </c>
      <c r="O26" s="136"/>
    </row>
    <row r="27" spans="1:16">
      <c r="A27" s="229" t="s">
        <v>948</v>
      </c>
      <c r="B27" s="264">
        <f>+'CTA Pivot Table'!I$422</f>
        <v>115.39990695751058</v>
      </c>
      <c r="C27" s="264">
        <f>+'CTA Pivot Table'!I$424</f>
        <v>113.02431957857769</v>
      </c>
      <c r="D27" s="264">
        <f>+'CTA Pivot Table'!I$426</f>
        <v>0</v>
      </c>
      <c r="E27" s="265">
        <f>+'CTA Pivot Table'!I$428</f>
        <v>115.2678203563583</v>
      </c>
      <c r="F27" s="265">
        <f>+'CTA Pivot Table'!I$430</f>
        <v>126.19492830029523</v>
      </c>
      <c r="G27" s="264">
        <f>+'CTA Pivot Table'!I$432</f>
        <v>131.25452292441136</v>
      </c>
      <c r="H27" s="264">
        <f>+'CTA Pivot Table'!I$434</f>
        <v>0</v>
      </c>
      <c r="I27" s="265">
        <f>+'CTA Pivot Table'!I$436</f>
        <v>126.46653695203881</v>
      </c>
      <c r="J27" s="265">
        <f>+'CTA Pivot Table'!I$438</f>
        <v>82.574582502653868</v>
      </c>
      <c r="K27" s="264">
        <f>+'CTA Pivot Table'!I$440</f>
        <v>66.050573351023488</v>
      </c>
      <c r="L27" s="264">
        <f>+'CTA Pivot Table'!I$442</f>
        <v>0</v>
      </c>
      <c r="M27" s="266">
        <f>+'CTA Pivot Table'!I$444</f>
        <v>76.735972005960477</v>
      </c>
      <c r="N27" s="265">
        <f>+'CTA Pivot Table'!I$446</f>
        <v>49.081656906648284</v>
      </c>
      <c r="O27" s="136"/>
    </row>
    <row r="28" spans="1:16">
      <c r="A28" s="229" t="s">
        <v>949</v>
      </c>
      <c r="B28" s="264">
        <f>+'CTA Pivot Table'!I$454</f>
        <v>138.61794019933561</v>
      </c>
      <c r="C28" s="264">
        <f>+'CTA Pivot Table'!I$456</f>
        <v>146.66666666666666</v>
      </c>
      <c r="D28" s="264">
        <f>+'CTA Pivot Table'!I$458</f>
        <v>0</v>
      </c>
      <c r="E28" s="265">
        <f>+'CTA Pivot Table'!I$460</f>
        <v>138.69736842105272</v>
      </c>
      <c r="F28" s="265">
        <f>+'CTA Pivot Table'!I$462</f>
        <v>126.58875985890373</v>
      </c>
      <c r="G28" s="264">
        <f>+'CTA Pivot Table'!I$464</f>
        <v>119.82056074766342</v>
      </c>
      <c r="H28" s="264">
        <f>+'CTA Pivot Table'!I$466</f>
        <v>0</v>
      </c>
      <c r="I28" s="265">
        <f>+'CTA Pivot Table'!I$468</f>
        <v>126.44822634479547</v>
      </c>
      <c r="J28" s="265">
        <f>+'CTA Pivot Table'!I$470</f>
        <v>83.272108063001966</v>
      </c>
      <c r="K28" s="264">
        <f>+'CTA Pivot Table'!I$472</f>
        <v>68.758981748318959</v>
      </c>
      <c r="L28" s="264">
        <f>+'CTA Pivot Table'!I$474</f>
        <v>0</v>
      </c>
      <c r="M28" s="266">
        <f>+'CTA Pivot Table'!I$476</f>
        <v>80.682654897591888</v>
      </c>
      <c r="N28" s="265">
        <f>+'CTA Pivot Table'!I$478</f>
        <v>65.164145234493134</v>
      </c>
      <c r="O28" s="136"/>
    </row>
    <row r="29" spans="1:16">
      <c r="A29" s="238" t="s">
        <v>950</v>
      </c>
      <c r="B29" s="239">
        <f>+'CTA Pivot Table'!I$486</f>
        <v>0</v>
      </c>
      <c r="C29" s="239">
        <f>+'CTA Pivot Table'!I$488</f>
        <v>0</v>
      </c>
      <c r="D29" s="239">
        <f>+'CTA Pivot Table'!I$490</f>
        <v>0</v>
      </c>
      <c r="E29" s="240">
        <f>+'CTA Pivot Table'!I$492</f>
        <v>0</v>
      </c>
      <c r="F29" s="240">
        <f>+'CTA Pivot Table'!I$494</f>
        <v>0</v>
      </c>
      <c r="G29" s="239">
        <f>+'CTA Pivot Table'!I$496</f>
        <v>0</v>
      </c>
      <c r="H29" s="239">
        <f>+'CTA Pivot Table'!I$498</f>
        <v>0</v>
      </c>
      <c r="I29" s="240">
        <f>+'CTA Pivot Table'!I$500</f>
        <v>0</v>
      </c>
      <c r="J29" s="240">
        <f>+'CTA Pivot Table'!I$502</f>
        <v>0</v>
      </c>
      <c r="K29" s="239">
        <f>+'CTA Pivot Table'!I$504</f>
        <v>0</v>
      </c>
      <c r="L29" s="239">
        <f>+'CTA Pivot Table'!I$506</f>
        <v>0</v>
      </c>
      <c r="M29" s="241">
        <f>+'CTA Pivot Table'!I$508</f>
        <v>0</v>
      </c>
      <c r="N29" s="240">
        <f>+'CTA Pivot Table'!I$510</f>
        <v>0</v>
      </c>
      <c r="O29" s="136"/>
    </row>
    <row r="30" spans="1:16">
      <c r="A30" s="242" t="s">
        <v>951</v>
      </c>
      <c r="B30" s="243"/>
      <c r="C30" s="243"/>
      <c r="D30" s="243"/>
      <c r="E30" s="243"/>
      <c r="F30" s="243"/>
      <c r="G30" s="243"/>
      <c r="H30" s="243"/>
      <c r="I30" s="243"/>
      <c r="J30" s="243"/>
      <c r="K30" s="243"/>
      <c r="L30" s="243"/>
      <c r="M30" s="243"/>
      <c r="N30" s="243"/>
    </row>
    <row r="31" spans="1:16">
      <c r="A31" s="242"/>
      <c r="B31" s="243"/>
      <c r="C31" s="243"/>
      <c r="D31" s="243"/>
      <c r="E31" s="243"/>
      <c r="F31" s="243"/>
      <c r="G31" s="243"/>
      <c r="H31" s="243"/>
      <c r="I31" s="243"/>
      <c r="J31" s="243"/>
      <c r="K31" s="243"/>
      <c r="L31" s="243"/>
      <c r="M31" s="243"/>
      <c r="N31" s="244" t="s">
        <v>1303</v>
      </c>
    </row>
    <row r="32" spans="1:16" ht="18">
      <c r="A32" s="205" t="s">
        <v>952</v>
      </c>
      <c r="B32" s="206"/>
      <c r="C32" s="206"/>
      <c r="D32" s="206"/>
      <c r="E32" s="207"/>
      <c r="F32" s="207"/>
      <c r="G32" s="207"/>
      <c r="H32" s="207"/>
      <c r="I32" s="207"/>
      <c r="J32" s="206"/>
      <c r="K32" s="206"/>
      <c r="L32" s="206"/>
      <c r="M32" s="207"/>
      <c r="N32" s="206"/>
    </row>
    <row r="33" spans="1:15" ht="18">
      <c r="A33" s="205"/>
      <c r="B33" s="206"/>
      <c r="C33" s="206"/>
      <c r="D33" s="206"/>
      <c r="E33" s="207"/>
      <c r="F33" s="207"/>
      <c r="G33" s="207"/>
      <c r="H33" s="207"/>
      <c r="I33" s="207"/>
      <c r="J33" s="206"/>
      <c r="K33" s="206"/>
      <c r="L33" s="206"/>
      <c r="M33" s="207"/>
      <c r="N33" s="206"/>
    </row>
    <row r="34" spans="1:15" ht="15.75">
      <c r="A34" s="208" t="s">
        <v>924</v>
      </c>
      <c r="B34" s="206"/>
      <c r="C34" s="206"/>
      <c r="D34" s="206"/>
      <c r="E34" s="207"/>
      <c r="F34" s="207"/>
      <c r="G34" s="207"/>
      <c r="H34" s="207"/>
      <c r="I34" s="207"/>
      <c r="J34" s="206"/>
      <c r="K34" s="206"/>
      <c r="L34" s="206"/>
      <c r="M34" s="207"/>
      <c r="N34" s="206"/>
    </row>
    <row r="35" spans="1:15" ht="15.75">
      <c r="A35" s="208" t="s">
        <v>1192</v>
      </c>
      <c r="B35" s="206"/>
      <c r="C35" s="206"/>
      <c r="D35" s="206"/>
      <c r="E35" s="207"/>
      <c r="F35" s="207"/>
      <c r="G35" s="207"/>
      <c r="H35" s="207"/>
      <c r="I35" s="207"/>
      <c r="J35" s="206"/>
      <c r="K35" s="206"/>
      <c r="L35" s="206"/>
      <c r="M35" s="207"/>
      <c r="N35" s="206"/>
    </row>
    <row r="36" spans="1:15" ht="15.75" customHeight="1">
      <c r="A36" s="209"/>
      <c r="B36" s="209"/>
      <c r="C36" s="209"/>
      <c r="D36" s="209"/>
      <c r="E36" s="209"/>
      <c r="F36" s="210"/>
      <c r="G36" s="211"/>
      <c r="H36" s="211"/>
      <c r="I36" s="212"/>
      <c r="J36" s="212"/>
      <c r="K36" s="212"/>
      <c r="L36" s="212"/>
      <c r="M36" s="212"/>
      <c r="N36" s="212"/>
      <c r="O36" s="213"/>
    </row>
    <row r="37" spans="1:15" ht="15.75" customHeight="1">
      <c r="A37" s="84"/>
      <c r="B37" s="214" t="s">
        <v>925</v>
      </c>
      <c r="C37" s="215"/>
      <c r="D37" s="215"/>
      <c r="E37" s="215"/>
      <c r="F37" s="215"/>
      <c r="G37" s="215"/>
      <c r="H37" s="215"/>
      <c r="I37" s="216"/>
      <c r="J37" s="217" t="s">
        <v>10</v>
      </c>
      <c r="K37" s="218"/>
      <c r="L37" s="218"/>
      <c r="M37" s="219"/>
      <c r="N37" s="653" t="s">
        <v>926</v>
      </c>
      <c r="O37"/>
    </row>
    <row r="38" spans="1:15" ht="39.75" customHeight="1">
      <c r="A38" s="220"/>
      <c r="B38" s="215" t="s">
        <v>927</v>
      </c>
      <c r="C38" s="215"/>
      <c r="D38" s="215"/>
      <c r="E38" s="221"/>
      <c r="F38" s="222" t="s">
        <v>928</v>
      </c>
      <c r="G38" s="215"/>
      <c r="H38" s="215"/>
      <c r="I38" s="216"/>
      <c r="J38" s="223" t="s">
        <v>929</v>
      </c>
      <c r="K38" s="215"/>
      <c r="L38" s="215"/>
      <c r="M38" s="216"/>
      <c r="N38" s="654"/>
      <c r="O38"/>
    </row>
    <row r="39" spans="1:15" ht="27.75" customHeight="1">
      <c r="A39" s="209"/>
      <c r="B39" s="224" t="s">
        <v>930</v>
      </c>
      <c r="C39" s="224" t="s">
        <v>931</v>
      </c>
      <c r="D39" s="224" t="s">
        <v>932</v>
      </c>
      <c r="E39" s="225" t="s">
        <v>933</v>
      </c>
      <c r="F39" s="225" t="s">
        <v>930</v>
      </c>
      <c r="G39" s="224" t="s">
        <v>931</v>
      </c>
      <c r="H39" s="224" t="s">
        <v>932</v>
      </c>
      <c r="I39" s="225" t="s">
        <v>933</v>
      </c>
      <c r="J39" s="226" t="s">
        <v>930</v>
      </c>
      <c r="K39" s="227" t="s">
        <v>931</v>
      </c>
      <c r="L39" s="228" t="s">
        <v>932</v>
      </c>
      <c r="M39" s="226" t="s">
        <v>933</v>
      </c>
      <c r="N39" s="655"/>
      <c r="O39"/>
    </row>
    <row r="40" spans="1:15" ht="17.25" hidden="1" customHeight="1">
      <c r="A40" s="229" t="s">
        <v>934</v>
      </c>
      <c r="B40" s="99"/>
      <c r="C40" s="99"/>
      <c r="D40" s="99"/>
      <c r="E40" s="230"/>
      <c r="F40" s="230"/>
      <c r="G40" s="99"/>
      <c r="H40" s="99"/>
      <c r="I40" s="230"/>
      <c r="J40" s="230"/>
      <c r="K40" s="99"/>
      <c r="L40" s="99"/>
      <c r="M40" s="231"/>
      <c r="N40" s="230"/>
      <c r="O40" s="136"/>
    </row>
    <row r="41" spans="1:15" ht="13.5" hidden="1" customHeight="1">
      <c r="A41" s="229"/>
      <c r="B41" s="99"/>
      <c r="C41" s="99"/>
      <c r="D41" s="99"/>
      <c r="E41" s="230"/>
      <c r="F41" s="230"/>
      <c r="G41" s="99"/>
      <c r="H41" s="233"/>
      <c r="I41" s="230"/>
      <c r="J41" s="230"/>
      <c r="K41" s="99"/>
      <c r="L41" s="99"/>
      <c r="M41" s="231"/>
      <c r="N41" s="230"/>
      <c r="O41" s="136"/>
    </row>
    <row r="42" spans="1:15">
      <c r="A42" s="229" t="s">
        <v>935</v>
      </c>
      <c r="B42" s="234">
        <f>+'CTA Pivot Table'!C$6</f>
        <v>0</v>
      </c>
      <c r="C42" s="234">
        <f>+'CTA Pivot Table'!C$8</f>
        <v>0</v>
      </c>
      <c r="D42" s="234">
        <f>+'CTA Pivot Table'!C$10</f>
        <v>0</v>
      </c>
      <c r="E42" s="235">
        <f>+'CTA Pivot Table'!C$12</f>
        <v>0</v>
      </c>
      <c r="F42" s="235">
        <f>+'CTA Pivot Table'!C$14</f>
        <v>0</v>
      </c>
      <c r="G42" s="234">
        <f>+'CTA Pivot Table'!C$16</f>
        <v>0</v>
      </c>
      <c r="H42" s="234">
        <f>+'CTA Pivot Table'!C$18</f>
        <v>0</v>
      </c>
      <c r="I42" s="235">
        <f>+'CTA Pivot Table'!C$20</f>
        <v>0</v>
      </c>
      <c r="J42" s="235">
        <f>+'CTA Pivot Table'!C$22</f>
        <v>0</v>
      </c>
      <c r="K42" s="234">
        <f>+'CTA Pivot Table'!C$24</f>
        <v>0</v>
      </c>
      <c r="L42" s="234">
        <f>+'CTA Pivot Table'!C$26</f>
        <v>0</v>
      </c>
      <c r="M42" s="236">
        <f>+'CTA Pivot Table'!C$28</f>
        <v>0</v>
      </c>
      <c r="N42" s="235">
        <f>+'CTA Pivot Table'!C$30</f>
        <v>0</v>
      </c>
      <c r="O42" s="136"/>
    </row>
    <row r="43" spans="1:15">
      <c r="A43" s="229" t="s">
        <v>936</v>
      </c>
      <c r="B43" s="234">
        <f>+'CTA Pivot Table'!C$38</f>
        <v>128.72273781902601</v>
      </c>
      <c r="C43" s="234">
        <f>+'CTA Pivot Table'!C$40</f>
        <v>130.522935779817</v>
      </c>
      <c r="D43" s="234">
        <f>+'CTA Pivot Table'!C$42</f>
        <v>0</v>
      </c>
      <c r="E43" s="235">
        <f>+'CTA Pivot Table'!C$44</f>
        <v>128.92481977342996</v>
      </c>
      <c r="F43" s="235">
        <f>+'CTA Pivot Table'!C$46</f>
        <v>127.40442579168298</v>
      </c>
      <c r="G43" s="234">
        <f>+'CTA Pivot Table'!C$48</f>
        <v>132.54838709677401</v>
      </c>
      <c r="H43" s="234">
        <f>+'CTA Pivot Table'!C$50</f>
        <v>0</v>
      </c>
      <c r="I43" s="235">
        <f>+'CTA Pivot Table'!C$52</f>
        <v>127.84907633321751</v>
      </c>
      <c r="J43" s="235">
        <f>+'CTA Pivot Table'!C$54</f>
        <v>85.279816513761503</v>
      </c>
      <c r="K43" s="234">
        <f>+'CTA Pivot Table'!C$56</f>
        <v>77.452631578947404</v>
      </c>
      <c r="L43" s="234">
        <f>+'CTA Pivot Table'!CR$58</f>
        <v>0</v>
      </c>
      <c r="M43" s="236">
        <f>+'CTA Pivot Table'!C$60</f>
        <v>82.904153354632626</v>
      </c>
      <c r="N43" s="235">
        <f>+'CTA Pivot Table'!C$62</f>
        <v>0</v>
      </c>
      <c r="O43" s="136"/>
    </row>
    <row r="44" spans="1:15">
      <c r="A44" s="229" t="s">
        <v>937</v>
      </c>
      <c r="B44" s="234">
        <f>+'CTA Pivot Table'!C$70</f>
        <v>0</v>
      </c>
      <c r="C44" s="234">
        <f>+'CTA Pivot Table'!C$72</f>
        <v>0</v>
      </c>
      <c r="D44" s="234">
        <f>+'CTA Pivot Table'!C$74</f>
        <v>0</v>
      </c>
      <c r="E44" s="235">
        <f>+'CTA Pivot Table'!C$76</f>
        <v>0</v>
      </c>
      <c r="F44" s="235">
        <f>+'CTA Pivot Table'!C$78</f>
        <v>0</v>
      </c>
      <c r="G44" s="234">
        <f>+'CTA Pivot Table'!C$80</f>
        <v>0</v>
      </c>
      <c r="H44" s="234">
        <f>+'CTA Pivot Table'!C$82</f>
        <v>0</v>
      </c>
      <c r="I44" s="235">
        <f>+'CTA Pivot Table'!C$84</f>
        <v>0</v>
      </c>
      <c r="J44" s="235">
        <f>+'CTA Pivot Table'!C$86</f>
        <v>0</v>
      </c>
      <c r="K44" s="234">
        <f>+'CTA Pivot Table'!C$88</f>
        <v>0</v>
      </c>
      <c r="L44" s="234">
        <f>+'CTA Pivot Table'!C$90</f>
        <v>0</v>
      </c>
      <c r="M44" s="236">
        <f>+'CTA Pivot Table'!C$92</f>
        <v>0</v>
      </c>
      <c r="N44" s="235">
        <f>+'CTA Pivot Table'!C$94</f>
        <v>0</v>
      </c>
      <c r="O44" s="136"/>
    </row>
    <row r="45" spans="1:15">
      <c r="A45" s="229" t="s">
        <v>938</v>
      </c>
      <c r="B45" s="234">
        <f>+'CTA Pivot Table'!C$102</f>
        <v>0</v>
      </c>
      <c r="C45" s="234">
        <f>+'CTA Pivot Table'!C$104</f>
        <v>0</v>
      </c>
      <c r="D45" s="234">
        <f>+'CTA Pivot Table'!C$106</f>
        <v>0</v>
      </c>
      <c r="E45" s="235">
        <f>+'CTA Pivot Table'!C$108</f>
        <v>0</v>
      </c>
      <c r="F45" s="235">
        <f>+'CTA Pivot Table'!C$110</f>
        <v>0</v>
      </c>
      <c r="G45" s="234">
        <f>+'CTA Pivot Table'!C$112</f>
        <v>0</v>
      </c>
      <c r="H45" s="234">
        <f>+'CTA Pivot Table'!C$114</f>
        <v>0</v>
      </c>
      <c r="I45" s="235">
        <f>+'CTA Pivot Table'!C$116</f>
        <v>0</v>
      </c>
      <c r="J45" s="235">
        <f>+'CTA Pivot Table'!C$118</f>
        <v>0</v>
      </c>
      <c r="K45" s="234">
        <f>+'CTA Pivot Table'!C$120</f>
        <v>0</v>
      </c>
      <c r="L45" s="234">
        <f>+'CTA Pivot Table'!C$122</f>
        <v>0</v>
      </c>
      <c r="M45" s="236">
        <f>+'CTA Pivot Table'!C$124</f>
        <v>0</v>
      </c>
      <c r="N45" s="235">
        <f>+'CTA Pivot Table'!C$126</f>
        <v>0</v>
      </c>
      <c r="O45" s="136"/>
    </row>
    <row r="46" spans="1:15">
      <c r="A46" s="229"/>
      <c r="B46" s="234"/>
      <c r="C46" s="234"/>
      <c r="D46" s="234"/>
      <c r="E46" s="235"/>
      <c r="F46" s="235"/>
      <c r="G46" s="234"/>
      <c r="H46" s="234"/>
      <c r="I46" s="235"/>
      <c r="J46" s="235"/>
      <c r="K46" s="234"/>
      <c r="L46" s="234"/>
      <c r="M46" s="236"/>
      <c r="N46" s="235"/>
      <c r="O46" s="136"/>
    </row>
    <row r="47" spans="1:15">
      <c r="A47" s="229" t="s">
        <v>939</v>
      </c>
      <c r="B47" s="234">
        <f>+'CTA Pivot Table'!C$134</f>
        <v>125.20161702127659</v>
      </c>
      <c r="C47" s="234">
        <f>+'CTA Pivot Table'!C$136</f>
        <v>123.23941176470589</v>
      </c>
      <c r="D47" s="234">
        <f>+'CTA Pivot Table'!C$138</f>
        <v>0</v>
      </c>
      <c r="E47" s="235">
        <f>+'CTA Pivot Table'!C$140</f>
        <v>124.95360594795541</v>
      </c>
      <c r="F47" s="235">
        <f>+'CTA Pivot Table'!C$142</f>
        <v>127.89295760922526</v>
      </c>
      <c r="G47" s="234">
        <f>+'CTA Pivot Table'!C$144</f>
        <v>139.13852534562213</v>
      </c>
      <c r="H47" s="234">
        <f>+'CTA Pivot Table'!C$146</f>
        <v>0</v>
      </c>
      <c r="I47" s="235">
        <f>+'CTA Pivot Table'!C$148</f>
        <v>128.9682902467685</v>
      </c>
      <c r="J47" s="235">
        <f>+'CTA Pivot Table'!C$150</f>
        <v>94.200775918278637</v>
      </c>
      <c r="K47" s="234">
        <f>+'CTA Pivot Table'!C$152</f>
        <v>95.384547118023789</v>
      </c>
      <c r="L47" s="234">
        <f>+'CTA Pivot Table'!C$154</f>
        <v>0</v>
      </c>
      <c r="M47" s="236">
        <f>+'CTA Pivot Table'!C$156</f>
        <v>94.428008429926237</v>
      </c>
      <c r="N47" s="235">
        <f>+'CTA Pivot Table'!C$158</f>
        <v>144.90727272727273</v>
      </c>
      <c r="O47" s="136"/>
    </row>
    <row r="48" spans="1:15">
      <c r="A48" s="229" t="s">
        <v>940</v>
      </c>
      <c r="B48" s="234">
        <f>+'CTA Pivot Table'!C$166</f>
        <v>125.83623853211007</v>
      </c>
      <c r="C48" s="234">
        <f>+'CTA Pivot Table'!C$168</f>
        <v>118.66500000000001</v>
      </c>
      <c r="D48" s="234">
        <f>+'CTA Pivot Table'!C$170</f>
        <v>0</v>
      </c>
      <c r="E48" s="235">
        <f>+'CTA Pivot Table'!C$172</f>
        <v>125.67544843049328</v>
      </c>
      <c r="F48" s="235">
        <f>+'CTA Pivot Table'!C$174</f>
        <v>130.28774522977693</v>
      </c>
      <c r="G48" s="234">
        <f>+'CTA Pivot Table'!C$176</f>
        <v>129.3042253521127</v>
      </c>
      <c r="H48" s="234">
        <f>+'CTA Pivot Table'!C$178</f>
        <v>0</v>
      </c>
      <c r="I48" s="235">
        <f>+'CTA Pivot Table'!C$180</f>
        <v>130.25159202692208</v>
      </c>
      <c r="J48" s="235">
        <f>+'CTA Pivot Table'!C$182</f>
        <v>86.601913265306109</v>
      </c>
      <c r="K48" s="234">
        <f>+'CTA Pivot Table'!C$184</f>
        <v>76.336713286713291</v>
      </c>
      <c r="L48" s="234">
        <f>+'CTA Pivot Table'!C$186</f>
        <v>0</v>
      </c>
      <c r="M48" s="236">
        <f>+'CTA Pivot Table'!C$188</f>
        <v>83.858130841121493</v>
      </c>
      <c r="N48" s="235">
        <f>+'CTA Pivot Table'!C$190</f>
        <v>69.042857142857144</v>
      </c>
      <c r="O48" s="136"/>
    </row>
    <row r="49" spans="1:16">
      <c r="A49" s="229" t="s">
        <v>941</v>
      </c>
      <c r="B49" s="234">
        <f>+'CTA Pivot Table'!C$198</f>
        <v>0</v>
      </c>
      <c r="C49" s="234">
        <f>+'CTA Pivot Table'!C$200</f>
        <v>0</v>
      </c>
      <c r="D49" s="234">
        <f>+'CTA Pivot Table'!C$202</f>
        <v>0</v>
      </c>
      <c r="E49" s="235">
        <f>+'CTA Pivot Table'!C$204</f>
        <v>0</v>
      </c>
      <c r="F49" s="235">
        <f>+'CTA Pivot Table'!C$206</f>
        <v>0</v>
      </c>
      <c r="G49" s="234">
        <f>+'CTA Pivot Table'!C$208</f>
        <v>0</v>
      </c>
      <c r="H49" s="234">
        <f>+'CTA Pivot Table'!C$210</f>
        <v>0</v>
      </c>
      <c r="I49" s="235">
        <f>+'CTA Pivot Table'!C$212</f>
        <v>0</v>
      </c>
      <c r="J49" s="235">
        <f>+'CTA Pivot Table'!C$214</f>
        <v>0</v>
      </c>
      <c r="K49" s="234">
        <f>+'CTA Pivot Table'!C$216</f>
        <v>0</v>
      </c>
      <c r="L49" s="234">
        <f>+'CTA Pivot Table'!C$218</f>
        <v>0</v>
      </c>
      <c r="M49" s="236">
        <f>+'CTA Pivot Table'!C$220</f>
        <v>0</v>
      </c>
      <c r="N49" s="235">
        <f>+'CTA Pivot Table'!C$222</f>
        <v>0</v>
      </c>
      <c r="O49" s="136"/>
    </row>
    <row r="50" spans="1:16">
      <c r="A50" s="229" t="s">
        <v>942</v>
      </c>
      <c r="B50" s="234">
        <f>+'CTA Pivot Table'!C$230</f>
        <v>0</v>
      </c>
      <c r="C50" s="234">
        <f>+'CTA Pivot Table'!C$232</f>
        <v>0</v>
      </c>
      <c r="D50" s="234">
        <f>+'CTA Pivot Table'!C$234</f>
        <v>0</v>
      </c>
      <c r="E50" s="235">
        <f>+'CTA Pivot Table'!C$236</f>
        <v>0</v>
      </c>
      <c r="F50" s="235">
        <f>+'CTA Pivot Table'!C$238</f>
        <v>0</v>
      </c>
      <c r="G50" s="234">
        <f>+'CTA Pivot Table'!C$240</f>
        <v>0</v>
      </c>
      <c r="H50" s="234">
        <f>+'CTA Pivot Table'!C$242</f>
        <v>0</v>
      </c>
      <c r="I50" s="235">
        <f>+'CTA Pivot Table'!C$244</f>
        <v>0</v>
      </c>
      <c r="J50" s="235">
        <f>+'CTA Pivot Table'!C$246</f>
        <v>0</v>
      </c>
      <c r="K50" s="234">
        <f>+'CTA Pivot Table'!C$248</f>
        <v>0</v>
      </c>
      <c r="L50" s="234">
        <f>+'CTA Pivot Table'!C$250</f>
        <v>0</v>
      </c>
      <c r="M50" s="236">
        <f>+'CTA Pivot Table'!C$252</f>
        <v>0</v>
      </c>
      <c r="N50" s="235">
        <f>+'CTA Pivot Table'!C$254</f>
        <v>0</v>
      </c>
      <c r="O50" s="136"/>
    </row>
    <row r="51" spans="1:16">
      <c r="A51" s="229"/>
      <c r="B51" s="234"/>
      <c r="C51" s="234"/>
      <c r="D51" s="234"/>
      <c r="E51" s="235"/>
      <c r="F51" s="235"/>
      <c r="G51" s="234"/>
      <c r="H51" s="234"/>
      <c r="I51" s="235"/>
      <c r="J51" s="235"/>
      <c r="K51" s="234"/>
      <c r="L51" s="234"/>
      <c r="M51" s="236"/>
      <c r="N51" s="235"/>
      <c r="O51" s="136"/>
    </row>
    <row r="52" spans="1:16">
      <c r="A52" s="229" t="s">
        <v>943</v>
      </c>
      <c r="B52" s="234">
        <f>+'CTA Pivot Table'!C$262</f>
        <v>0</v>
      </c>
      <c r="C52" s="234">
        <f>+'CTA Pivot Table'!C$264</f>
        <v>0</v>
      </c>
      <c r="D52" s="234">
        <f>+'CTA Pivot Table'!C$266</f>
        <v>0</v>
      </c>
      <c r="E52" s="235">
        <f>+'CTA Pivot Table'!C$268</f>
        <v>0</v>
      </c>
      <c r="F52" s="235">
        <f>+'CTA Pivot Table'!C$270</f>
        <v>0</v>
      </c>
      <c r="G52" s="234">
        <f>+'CTA Pivot Table'!C$272</f>
        <v>0</v>
      </c>
      <c r="H52" s="234">
        <f>+'CTA Pivot Table'!C$274</f>
        <v>0</v>
      </c>
      <c r="I52" s="235">
        <f>+'CTA Pivot Table'!C$276</f>
        <v>0</v>
      </c>
      <c r="J52" s="235">
        <f>+'CTA Pivot Table'!C$278</f>
        <v>0</v>
      </c>
      <c r="K52" s="234">
        <f>+'CTA Pivot Table'!C$280</f>
        <v>0</v>
      </c>
      <c r="L52" s="234">
        <f>+'CTA Pivot Table'!C$282</f>
        <v>0</v>
      </c>
      <c r="M52" s="236">
        <f>+'CTA Pivot Table'!C$284</f>
        <v>0</v>
      </c>
      <c r="N52" s="235">
        <f>+'CTA Pivot Table'!C$286</f>
        <v>0</v>
      </c>
      <c r="O52" s="136"/>
    </row>
    <row r="53" spans="1:16" ht="15.75">
      <c r="A53" s="229" t="s">
        <v>944</v>
      </c>
      <c r="B53" s="234">
        <f>+'CTA Pivot Table'!C$294</f>
        <v>142.21538461538461</v>
      </c>
      <c r="C53" s="234">
        <f>+'CTA Pivot Table'!C$296</f>
        <v>100</v>
      </c>
      <c r="D53" s="234">
        <f>+'CTA Pivot Table'!C$298</f>
        <v>22</v>
      </c>
      <c r="E53" s="235">
        <f>+'CTA Pivot Table'!C$300</f>
        <v>138.63235294117646</v>
      </c>
      <c r="F53" s="235">
        <f>+'CTA Pivot Table'!C$302</f>
        <v>127.37031665458062</v>
      </c>
      <c r="G53" s="234">
        <f>+'CTA Pivot Table'!C$304</f>
        <v>101.94444444444444</v>
      </c>
      <c r="H53" s="234">
        <f>+'CTA Pivot Table'!C$306</f>
        <v>73.215517241379317</v>
      </c>
      <c r="I53" s="235">
        <f>+'CTA Pivot Table'!C$308</f>
        <v>126.79742099816923</v>
      </c>
      <c r="J53" s="235">
        <f>+'CTA Pivot Table'!C$310</f>
        <v>86.938208032955714</v>
      </c>
      <c r="K53" s="234">
        <f>+'CTA Pivot Table'!C$312</f>
        <v>65.243792325056432</v>
      </c>
      <c r="L53" s="234">
        <f>+'CTA Pivot Table'!C$314</f>
        <v>94.775000000000006</v>
      </c>
      <c r="M53" s="236">
        <f>+'CTA Pivot Table'!C$316</f>
        <v>84.137885071090054</v>
      </c>
      <c r="N53" s="235">
        <f>+'CTA Pivot Table'!C$318</f>
        <v>106.91052631578947</v>
      </c>
      <c r="O53" s="136"/>
      <c r="P53" s="237"/>
    </row>
    <row r="54" spans="1:16">
      <c r="A54" s="229" t="s">
        <v>945</v>
      </c>
      <c r="B54" s="234">
        <f>+'CTA Pivot Table'!C$326</f>
        <v>0</v>
      </c>
      <c r="C54" s="234">
        <f>+'CTA Pivot Table'!C$328</f>
        <v>0</v>
      </c>
      <c r="D54" s="234">
        <f>+'CTA Pivot Table'!C$330</f>
        <v>0</v>
      </c>
      <c r="E54" s="235">
        <f>+'CTA Pivot Table'!C$332</f>
        <v>0</v>
      </c>
      <c r="F54" s="235">
        <f>+'CTA Pivot Table'!C$334</f>
        <v>0</v>
      </c>
      <c r="G54" s="234">
        <f>+'CTA Pivot Table'!C$336</f>
        <v>0</v>
      </c>
      <c r="H54" s="234">
        <f>+'CTA Pivot Table'!C$338</f>
        <v>0</v>
      </c>
      <c r="I54" s="235">
        <f>+'CTA Pivot Table'!C$340</f>
        <v>0</v>
      </c>
      <c r="J54" s="235">
        <f>+'CTA Pivot Table'!C$342</f>
        <v>0</v>
      </c>
      <c r="K54" s="234">
        <f>+'CTA Pivot Table'!C$344</f>
        <v>0</v>
      </c>
      <c r="L54" s="234">
        <f>+'CTA Pivot Table'!C$346</f>
        <v>0</v>
      </c>
      <c r="M54" s="236">
        <f>+'CTA Pivot Table'!C$348</f>
        <v>0</v>
      </c>
      <c r="N54" s="235">
        <f>+'CTA Pivot Table'!C$350</f>
        <v>0</v>
      </c>
      <c r="O54" s="136"/>
    </row>
    <row r="55" spans="1:16">
      <c r="A55" s="229" t="s">
        <v>946</v>
      </c>
      <c r="B55" s="234">
        <f>+'CTA Pivot Table'!C$358</f>
        <v>0</v>
      </c>
      <c r="C55" s="234">
        <f>+'CTA Pivot Table'!C$360</f>
        <v>0</v>
      </c>
      <c r="D55" s="234">
        <f>+'CTA Pivot Table'!C$362</f>
        <v>0</v>
      </c>
      <c r="E55" s="235">
        <f>+'CTA Pivot Table'!C$364</f>
        <v>0</v>
      </c>
      <c r="F55" s="235">
        <f>+'CTA Pivot Table'!C$366</f>
        <v>0</v>
      </c>
      <c r="G55" s="234">
        <f>+'CTA Pivot Table'!C$368</f>
        <v>0</v>
      </c>
      <c r="H55" s="234">
        <f>+'CTA Pivot Table'!C$370</f>
        <v>0</v>
      </c>
      <c r="I55" s="235">
        <f>+'CTA Pivot Table'!C$372</f>
        <v>0</v>
      </c>
      <c r="J55" s="235">
        <f>+'CTA Pivot Table'!C$374</f>
        <v>0</v>
      </c>
      <c r="K55" s="234">
        <f>+'CTA Pivot Table'!C$376</f>
        <v>0</v>
      </c>
      <c r="L55" s="234">
        <f>+'CTA Pivot Table'!C$378</f>
        <v>0</v>
      </c>
      <c r="M55" s="236">
        <f>+'CTA Pivot Table'!C$380</f>
        <v>0</v>
      </c>
      <c r="N55" s="235">
        <f>+'CTA Pivot Table'!C$382</f>
        <v>0</v>
      </c>
      <c r="O55" s="136"/>
    </row>
    <row r="56" spans="1:16">
      <c r="A56" s="229"/>
      <c r="B56" s="234"/>
      <c r="C56" s="234"/>
      <c r="D56" s="234"/>
      <c r="E56" s="235"/>
      <c r="F56" s="235"/>
      <c r="G56" s="234"/>
      <c r="H56" s="234"/>
      <c r="I56" s="235"/>
      <c r="J56" s="235"/>
      <c r="K56" s="234"/>
      <c r="L56" s="234"/>
      <c r="M56" s="236"/>
      <c r="N56" s="235"/>
      <c r="O56" s="136"/>
    </row>
    <row r="57" spans="1:16">
      <c r="A57" s="229" t="s">
        <v>947</v>
      </c>
      <c r="B57" s="234">
        <f>+'CTA Pivot Table'!C$390</f>
        <v>0</v>
      </c>
      <c r="C57" s="234">
        <f>+'CTA Pivot Table'!C$392</f>
        <v>0</v>
      </c>
      <c r="D57" s="234">
        <f>+'CTA Pivot Table'!C$394</f>
        <v>0</v>
      </c>
      <c r="E57" s="235">
        <f>+'CTA Pivot Table'!C$396</f>
        <v>0</v>
      </c>
      <c r="F57" s="235">
        <f>+'CTA Pivot Table'!C$398</f>
        <v>0</v>
      </c>
      <c r="G57" s="234">
        <f>+'CTA Pivot Table'!C$400</f>
        <v>0</v>
      </c>
      <c r="H57" s="234">
        <f>+'CTA Pivot Table'!C$402</f>
        <v>0</v>
      </c>
      <c r="I57" s="235">
        <f>+'CTA Pivot Table'!C$404</f>
        <v>0</v>
      </c>
      <c r="J57" s="235">
        <f>+'CTA Pivot Table'!C$406</f>
        <v>0</v>
      </c>
      <c r="K57" s="234">
        <f>+'CTA Pivot Table'!C$408</f>
        <v>0</v>
      </c>
      <c r="L57" s="234">
        <f>+'CTA Pivot Table'!C$410</f>
        <v>0</v>
      </c>
      <c r="M57" s="236">
        <f>+'CTA Pivot Table'!C$412</f>
        <v>0</v>
      </c>
      <c r="N57" s="235">
        <f>+'CTA Pivot Table'!C$414</f>
        <v>0</v>
      </c>
      <c r="O57" s="136"/>
    </row>
    <row r="58" spans="1:16">
      <c r="A58" s="229" t="s">
        <v>948</v>
      </c>
      <c r="B58" s="234">
        <f>+'CTA Pivot Table'!C$422</f>
        <v>114.32282533054975</v>
      </c>
      <c r="C58" s="234">
        <f>+'CTA Pivot Table'!C$424</f>
        <v>111.51428571428571</v>
      </c>
      <c r="D58" s="234">
        <f>+'CTA Pivot Table'!C$426</f>
        <v>0</v>
      </c>
      <c r="E58" s="235">
        <f>+'CTA Pivot Table'!C$428</f>
        <v>114.20486666666667</v>
      </c>
      <c r="F58" s="235">
        <f>+'CTA Pivot Table'!C$430</f>
        <v>122.47205454951934</v>
      </c>
      <c r="G58" s="234">
        <f>+'CTA Pivot Table'!C$432</f>
        <v>124.26887323943662</v>
      </c>
      <c r="H58" s="234">
        <f>+'CTA Pivot Table'!C$434</f>
        <v>0</v>
      </c>
      <c r="I58" s="235">
        <f>+'CTA Pivot Table'!C$436</f>
        <v>122.54063541554672</v>
      </c>
      <c r="J58" s="235">
        <f>+'CTA Pivot Table'!C$438</f>
        <v>84.183453167508745</v>
      </c>
      <c r="K58" s="234">
        <f>+'CTA Pivot Table'!C$440</f>
        <v>67.299892634743401</v>
      </c>
      <c r="L58" s="234">
        <f>+'CTA Pivot Table'!C$442</f>
        <v>0</v>
      </c>
      <c r="M58" s="236">
        <f>+'CTA Pivot Table'!C$444</f>
        <v>78.923787544317349</v>
      </c>
      <c r="N58" s="235">
        <f>+'CTA Pivot Table'!C$446</f>
        <v>34.790957446808513</v>
      </c>
      <c r="O58" s="136"/>
    </row>
    <row r="59" spans="1:16">
      <c r="A59" s="229" t="s">
        <v>949</v>
      </c>
      <c r="B59" s="234">
        <f>+'CTA Pivot Table'!C$454</f>
        <v>142.78205128205133</v>
      </c>
      <c r="C59" s="234">
        <f>+'CTA Pivot Table'!C$456</f>
        <v>146.66666666666666</v>
      </c>
      <c r="D59" s="234">
        <f>+'CTA Pivot Table'!C$458</f>
        <v>0</v>
      </c>
      <c r="E59" s="235">
        <f>+'CTA Pivot Table'!C$460</f>
        <v>142.85534591194974</v>
      </c>
      <c r="F59" s="235">
        <f>+'CTA Pivot Table'!C$462</f>
        <v>127.34159684881828</v>
      </c>
      <c r="G59" s="234">
        <f>+'CTA Pivot Table'!C$464</f>
        <v>118.98936170212752</v>
      </c>
      <c r="H59" s="234">
        <f>+'CTA Pivot Table'!C$466</f>
        <v>0</v>
      </c>
      <c r="I59" s="235">
        <f>+'CTA Pivot Table'!C$468</f>
        <v>127.14975565058029</v>
      </c>
      <c r="J59" s="235">
        <f>+'CTA Pivot Table'!C$470</f>
        <v>83.116978705159354</v>
      </c>
      <c r="K59" s="234">
        <f>+'CTA Pivot Table'!C$472</f>
        <v>69.764472190692416</v>
      </c>
      <c r="L59" s="234">
        <f>+'CTA Pivot Table'!C$474</f>
        <v>0</v>
      </c>
      <c r="M59" s="236">
        <f>+'CTA Pivot Table'!C$476</f>
        <v>80.430928188149338</v>
      </c>
      <c r="N59" s="235">
        <f>+'CTA Pivot Table'!C$478</f>
        <v>80.09836065573765</v>
      </c>
      <c r="O59" s="136"/>
    </row>
    <row r="60" spans="1:16">
      <c r="A60" s="238" t="s">
        <v>950</v>
      </c>
      <c r="B60" s="239">
        <f>+'CTA Pivot Table'!C$486</f>
        <v>0</v>
      </c>
      <c r="C60" s="239">
        <f>+'CTA Pivot Table'!C$488</f>
        <v>0</v>
      </c>
      <c r="D60" s="239">
        <f>+'CTA Pivot Table'!C$490</f>
        <v>0</v>
      </c>
      <c r="E60" s="240">
        <f>+'CTA Pivot Table'!C$492</f>
        <v>0</v>
      </c>
      <c r="F60" s="240">
        <f>+'CTA Pivot Table'!C$494</f>
        <v>0</v>
      </c>
      <c r="G60" s="239">
        <f>+'CTA Pivot Table'!C$496</f>
        <v>0</v>
      </c>
      <c r="H60" s="239">
        <f>+'CTA Pivot Table'!C$498</f>
        <v>0</v>
      </c>
      <c r="I60" s="240">
        <f>+'CTA Pivot Table'!C$500</f>
        <v>0</v>
      </c>
      <c r="J60" s="240">
        <f>+'CTA Pivot Table'!C$502</f>
        <v>0</v>
      </c>
      <c r="K60" s="239">
        <f>+'CTA Pivot Table'!C$504</f>
        <v>0</v>
      </c>
      <c r="L60" s="239">
        <f>+'CTA Pivot Table'!C$506</f>
        <v>0</v>
      </c>
      <c r="M60" s="241">
        <f>+'CTA Pivot Table'!C$508</f>
        <v>0</v>
      </c>
      <c r="N60" s="240">
        <f>+'CTA Pivot Table'!C$510</f>
        <v>0</v>
      </c>
      <c r="O60" s="136"/>
    </row>
    <row r="61" spans="1:16">
      <c r="A61" s="242" t="s">
        <v>951</v>
      </c>
      <c r="B61" s="243"/>
      <c r="C61" s="243"/>
      <c r="D61" s="243"/>
      <c r="E61" s="243"/>
      <c r="F61" s="243"/>
      <c r="G61" s="243"/>
      <c r="H61" s="243"/>
      <c r="I61" s="243"/>
      <c r="J61" s="243"/>
      <c r="K61" s="243"/>
      <c r="L61" s="243"/>
      <c r="M61" s="243"/>
      <c r="N61" s="243"/>
    </row>
    <row r="62" spans="1:16" s="67" customFormat="1" ht="12.75">
      <c r="A62" s="242"/>
      <c r="B62" s="243"/>
      <c r="C62" s="243"/>
      <c r="D62" s="243"/>
      <c r="E62" s="243"/>
      <c r="F62" s="243"/>
      <c r="G62" s="243"/>
      <c r="H62" s="243"/>
      <c r="I62" s="243"/>
      <c r="J62" s="243"/>
      <c r="K62" s="243"/>
      <c r="L62" s="243"/>
      <c r="M62" s="243"/>
      <c r="N62" s="243"/>
      <c r="O62" s="245"/>
    </row>
    <row r="63" spans="1:16">
      <c r="A63" s="229"/>
      <c r="N63" s="244" t="s">
        <v>1303</v>
      </c>
    </row>
    <row r="64" spans="1:16" ht="18">
      <c r="A64" s="205" t="s">
        <v>953</v>
      </c>
      <c r="B64" s="206"/>
      <c r="C64" s="206"/>
      <c r="D64" s="206"/>
      <c r="E64" s="207"/>
      <c r="F64" s="207"/>
      <c r="G64" s="207"/>
      <c r="H64" s="207"/>
      <c r="I64" s="207"/>
      <c r="J64" s="206"/>
      <c r="K64" s="206"/>
      <c r="L64" s="206"/>
      <c r="M64" s="207"/>
      <c r="N64" s="206"/>
    </row>
    <row r="65" spans="1:15" ht="18">
      <c r="A65" s="205"/>
      <c r="B65" s="206"/>
      <c r="C65" s="206"/>
      <c r="D65" s="206"/>
      <c r="E65" s="207"/>
      <c r="F65" s="207"/>
      <c r="G65" s="207"/>
      <c r="H65" s="207"/>
      <c r="I65" s="207"/>
      <c r="J65" s="206"/>
      <c r="K65" s="206"/>
      <c r="L65" s="206"/>
      <c r="M65" s="207"/>
      <c r="N65" s="206"/>
    </row>
    <row r="66" spans="1:15" ht="15.75">
      <c r="A66" s="208" t="s">
        <v>924</v>
      </c>
      <c r="B66" s="206"/>
      <c r="C66" s="206"/>
      <c r="D66" s="206"/>
      <c r="E66" s="207"/>
      <c r="F66" s="207"/>
      <c r="G66" s="207"/>
      <c r="H66" s="207"/>
      <c r="I66" s="207"/>
      <c r="J66" s="206"/>
      <c r="K66" s="206"/>
      <c r="L66" s="206"/>
      <c r="M66" s="207"/>
      <c r="N66" s="206"/>
    </row>
    <row r="67" spans="1:15" ht="15.75">
      <c r="A67" s="208" t="s">
        <v>1193</v>
      </c>
      <c r="B67" s="206"/>
      <c r="C67" s="206"/>
      <c r="D67" s="206"/>
      <c r="E67" s="207"/>
      <c r="F67" s="207"/>
      <c r="G67" s="207"/>
      <c r="H67" s="207"/>
      <c r="I67" s="207"/>
      <c r="J67" s="206"/>
      <c r="K67" s="206"/>
      <c r="L67" s="206"/>
      <c r="M67" s="207"/>
      <c r="N67" s="206"/>
    </row>
    <row r="68" spans="1:15" ht="15.75" customHeight="1">
      <c r="A68" s="209"/>
      <c r="B68" s="209"/>
      <c r="C68" s="209"/>
      <c r="D68" s="209"/>
      <c r="E68" s="209"/>
      <c r="F68" s="210"/>
      <c r="G68" s="211"/>
      <c r="H68" s="211"/>
      <c r="I68" s="212"/>
      <c r="J68" s="212"/>
      <c r="K68" s="212"/>
      <c r="L68" s="212"/>
      <c r="M68" s="212"/>
      <c r="N68" s="212"/>
      <c r="O68" s="213"/>
    </row>
    <row r="69" spans="1:15" ht="15.75" customHeight="1">
      <c r="A69" s="84"/>
      <c r="B69" s="214" t="s">
        <v>925</v>
      </c>
      <c r="C69" s="215"/>
      <c r="D69" s="215"/>
      <c r="E69" s="215"/>
      <c r="F69" s="215"/>
      <c r="G69" s="215"/>
      <c r="H69" s="215"/>
      <c r="I69" s="216"/>
      <c r="J69" s="217" t="s">
        <v>10</v>
      </c>
      <c r="K69" s="218"/>
      <c r="L69" s="218"/>
      <c r="M69" s="219"/>
      <c r="N69" s="653" t="s">
        <v>926</v>
      </c>
      <c r="O69"/>
    </row>
    <row r="70" spans="1:15" ht="42.75" customHeight="1">
      <c r="A70" s="220"/>
      <c r="B70" s="215" t="s">
        <v>927</v>
      </c>
      <c r="C70" s="215"/>
      <c r="D70" s="215"/>
      <c r="E70" s="221"/>
      <c r="F70" s="222" t="s">
        <v>928</v>
      </c>
      <c r="G70" s="215"/>
      <c r="H70" s="215"/>
      <c r="I70" s="216"/>
      <c r="J70" s="223" t="s">
        <v>929</v>
      </c>
      <c r="K70" s="215"/>
      <c r="L70" s="215"/>
      <c r="M70" s="216"/>
      <c r="N70" s="654"/>
      <c r="O70"/>
    </row>
    <row r="71" spans="1:15" ht="28.5" customHeight="1">
      <c r="A71" s="209"/>
      <c r="B71" s="224" t="s">
        <v>930</v>
      </c>
      <c r="C71" s="224" t="s">
        <v>931</v>
      </c>
      <c r="D71" s="224" t="s">
        <v>932</v>
      </c>
      <c r="E71" s="225" t="s">
        <v>933</v>
      </c>
      <c r="F71" s="225" t="s">
        <v>930</v>
      </c>
      <c r="G71" s="224" t="s">
        <v>931</v>
      </c>
      <c r="H71" s="224" t="s">
        <v>932</v>
      </c>
      <c r="I71" s="225" t="s">
        <v>933</v>
      </c>
      <c r="J71" s="226" t="s">
        <v>930</v>
      </c>
      <c r="K71" s="227" t="s">
        <v>931</v>
      </c>
      <c r="L71" s="228" t="s">
        <v>932</v>
      </c>
      <c r="M71" s="226" t="s">
        <v>933</v>
      </c>
      <c r="N71" s="655"/>
      <c r="O71"/>
    </row>
    <row r="72" spans="1:15" ht="15.75" hidden="1" customHeight="1">
      <c r="A72" s="229" t="s">
        <v>934</v>
      </c>
      <c r="B72" s="246">
        <f>+'CTA Pivot Table'!D$230</f>
        <v>0</v>
      </c>
      <c r="C72" s="246">
        <f>+'CTA Pivot Table'!D$231</f>
        <v>0</v>
      </c>
      <c r="D72" s="246">
        <f>+'CTA Pivot Table'!D$232</f>
        <v>0</v>
      </c>
      <c r="E72" s="247">
        <f>+'CTA Pivot Table'!D$233</f>
        <v>0</v>
      </c>
      <c r="F72" s="247"/>
      <c r="G72" s="247"/>
      <c r="H72" s="247"/>
      <c r="I72" s="247"/>
      <c r="J72" s="247">
        <f>+'CTA Pivot Table'!D$234</f>
        <v>0</v>
      </c>
      <c r="K72" s="246">
        <f>+'CTA Pivot Table'!D$235</f>
        <v>0</v>
      </c>
      <c r="L72" s="246">
        <f>+'CTA Pivot Table'!D$236</f>
        <v>0</v>
      </c>
      <c r="M72" s="248">
        <f>+'CTA Pivot Table'!D$237</f>
        <v>0</v>
      </c>
      <c r="N72" s="247">
        <f>+'CTA Pivot Table'!D$238</f>
        <v>0</v>
      </c>
      <c r="O72" s="136"/>
    </row>
    <row r="73" spans="1:15" ht="15.75" hidden="1" customHeight="1">
      <c r="A73" s="229"/>
      <c r="E73" s="69"/>
      <c r="I73" s="69"/>
      <c r="J73" s="69"/>
      <c r="M73" s="137"/>
      <c r="N73" s="69"/>
      <c r="O73" s="136"/>
    </row>
    <row r="74" spans="1:15">
      <c r="A74" s="229" t="s">
        <v>935</v>
      </c>
      <c r="B74" s="234">
        <f>+'CTA Pivot Table'!D$6</f>
        <v>0</v>
      </c>
      <c r="C74" s="234">
        <f>+'CTA Pivot Table'!D$8</f>
        <v>0</v>
      </c>
      <c r="D74" s="234">
        <f>+'CTA Pivot Table'!D$10</f>
        <v>0</v>
      </c>
      <c r="E74" s="235">
        <f>+'CTA Pivot Table'!D$12</f>
        <v>0</v>
      </c>
      <c r="F74" s="235">
        <f>+'CTA Pivot Table'!D$14</f>
        <v>0</v>
      </c>
      <c r="G74" s="234">
        <f>+'CTA Pivot Table'!D$16</f>
        <v>0</v>
      </c>
      <c r="H74" s="234">
        <f>+'CTA Pivot Table'!D$18</f>
        <v>0</v>
      </c>
      <c r="I74" s="235">
        <f>+'CTA Pivot Table'!D$20</f>
        <v>0</v>
      </c>
      <c r="J74" s="235">
        <f>+'CTA Pivot Table'!D$22</f>
        <v>0</v>
      </c>
      <c r="K74" s="234">
        <f>+'CTA Pivot Table'!D$24</f>
        <v>0</v>
      </c>
      <c r="L74" s="234">
        <f>+'CTA Pivot Table'!D$26</f>
        <v>0</v>
      </c>
      <c r="M74" s="236">
        <f>+'CTA Pivot Table'!D$28</f>
        <v>0</v>
      </c>
      <c r="N74" s="235">
        <f>+'CTA Pivot Table'!D$30</f>
        <v>0</v>
      </c>
      <c r="O74" s="136"/>
    </row>
    <row r="75" spans="1:15">
      <c r="A75" s="229" t="s">
        <v>936</v>
      </c>
      <c r="B75" s="234">
        <f>+'CTA Pivot Table'!D$38</f>
        <v>138.98013245033101</v>
      </c>
      <c r="C75" s="234">
        <f>+'CTA Pivot Table'!D$40</f>
        <v>113.4</v>
      </c>
      <c r="D75" s="234">
        <f>+'CTA Pivot Table'!D$42</f>
        <v>0</v>
      </c>
      <c r="E75" s="235">
        <f>+'CTA Pivot Table'!D$44</f>
        <v>138.1602564102563</v>
      </c>
      <c r="F75" s="235">
        <f>+'CTA Pivot Table'!D$46</f>
        <v>142.08438818565401</v>
      </c>
      <c r="G75" s="234">
        <f>+'CTA Pivot Table'!D$48</f>
        <v>130.13333333333301</v>
      </c>
      <c r="H75" s="234">
        <f>+'CTA Pivot Table'!D$50</f>
        <v>0</v>
      </c>
      <c r="I75" s="235">
        <f>+'CTA Pivot Table'!D$52</f>
        <v>141.37301587301585</v>
      </c>
      <c r="J75" s="235">
        <f>+'CTA Pivot Table'!D$54</f>
        <v>92.413502109704595</v>
      </c>
      <c r="K75" s="234">
        <f>+'CTA Pivot Table'!D$56</f>
        <v>79.012765957446803</v>
      </c>
      <c r="L75" s="234">
        <f>+'CTA Pivot Table'!DR$58</f>
        <v>0</v>
      </c>
      <c r="M75" s="236">
        <f>+'CTA Pivot Table'!D$60</f>
        <v>87.971791255289105</v>
      </c>
      <c r="N75" s="235">
        <f>+'CTA Pivot Table'!D$62</f>
        <v>98.068627450980401</v>
      </c>
      <c r="O75" s="136"/>
    </row>
    <row r="76" spans="1:15">
      <c r="A76" s="229" t="s">
        <v>937</v>
      </c>
      <c r="B76" s="234">
        <f>+'CTA Pivot Table'!D$70</f>
        <v>0</v>
      </c>
      <c r="C76" s="234">
        <f>+'CTA Pivot Table'!D$72</f>
        <v>0</v>
      </c>
      <c r="D76" s="234">
        <f>+'CTA Pivot Table'!D$74</f>
        <v>0</v>
      </c>
      <c r="E76" s="235">
        <f>+'CTA Pivot Table'!D$76</f>
        <v>0</v>
      </c>
      <c r="F76" s="235">
        <f>+'CTA Pivot Table'!D$78</f>
        <v>0</v>
      </c>
      <c r="G76" s="234">
        <f>+'CTA Pivot Table'!D$80</f>
        <v>0</v>
      </c>
      <c r="H76" s="234">
        <f>+'CTA Pivot Table'!D$82</f>
        <v>0</v>
      </c>
      <c r="I76" s="235">
        <f>+'CTA Pivot Table'!D$84</f>
        <v>0</v>
      </c>
      <c r="J76" s="235">
        <f>+'CTA Pivot Table'!D$86</f>
        <v>0</v>
      </c>
      <c r="K76" s="234">
        <f>+'CTA Pivot Table'!D$88</f>
        <v>0</v>
      </c>
      <c r="L76" s="234">
        <f>+'CTA Pivot Table'!D$90</f>
        <v>0</v>
      </c>
      <c r="M76" s="236">
        <f>+'CTA Pivot Table'!D$92</f>
        <v>0</v>
      </c>
      <c r="N76" s="235">
        <f>+'CTA Pivot Table'!D$94</f>
        <v>0</v>
      </c>
      <c r="O76" s="136"/>
    </row>
    <row r="77" spans="1:15">
      <c r="A77" s="229" t="s">
        <v>938</v>
      </c>
      <c r="B77" s="234">
        <f>+'CTA Pivot Table'!D$102</f>
        <v>0</v>
      </c>
      <c r="C77" s="234">
        <f>+'CTA Pivot Table'!D$104</f>
        <v>0</v>
      </c>
      <c r="D77" s="234">
        <f>+'CTA Pivot Table'!D$106</f>
        <v>0</v>
      </c>
      <c r="E77" s="235">
        <f>+'CTA Pivot Table'!D$108</f>
        <v>0</v>
      </c>
      <c r="F77" s="235">
        <f>+'CTA Pivot Table'!D$110</f>
        <v>0</v>
      </c>
      <c r="G77" s="234">
        <f>+'CTA Pivot Table'!D$112</f>
        <v>0</v>
      </c>
      <c r="H77" s="234">
        <f>+'CTA Pivot Table'!D$114</f>
        <v>0</v>
      </c>
      <c r="I77" s="235">
        <f>+'CTA Pivot Table'!D$116</f>
        <v>0</v>
      </c>
      <c r="J77" s="235">
        <f>+'CTA Pivot Table'!D$118</f>
        <v>0</v>
      </c>
      <c r="K77" s="234">
        <f>+'CTA Pivot Table'!D$120</f>
        <v>0</v>
      </c>
      <c r="L77" s="234">
        <f>+'CTA Pivot Table'!D$122</f>
        <v>0</v>
      </c>
      <c r="M77" s="236">
        <f>+'CTA Pivot Table'!D$124</f>
        <v>0</v>
      </c>
      <c r="N77" s="235">
        <f>+'CTA Pivot Table'!D$126</f>
        <v>0</v>
      </c>
      <c r="O77" s="136"/>
    </row>
    <row r="78" spans="1:15">
      <c r="A78" s="229"/>
      <c r="B78" s="234"/>
      <c r="C78" s="234"/>
      <c r="D78" s="234"/>
      <c r="E78" s="235"/>
      <c r="F78" s="235"/>
      <c r="G78" s="234"/>
      <c r="H78" s="234"/>
      <c r="I78" s="235"/>
      <c r="J78" s="235"/>
      <c r="K78" s="234"/>
      <c r="L78" s="234"/>
      <c r="M78" s="236"/>
      <c r="N78" s="235"/>
      <c r="O78" s="136"/>
    </row>
    <row r="79" spans="1:15">
      <c r="A79" s="229" t="s">
        <v>939</v>
      </c>
      <c r="B79" s="234">
        <f>+'CTA Pivot Table'!D$134</f>
        <v>134.38</v>
      </c>
      <c r="C79" s="234">
        <f>+'CTA Pivot Table'!D$136</f>
        <v>139.36000000000001</v>
      </c>
      <c r="D79" s="234">
        <f>+'CTA Pivot Table'!D$138</f>
        <v>0</v>
      </c>
      <c r="E79" s="235">
        <f>+'CTA Pivot Table'!D$140</f>
        <v>134.87574660633484</v>
      </c>
      <c r="F79" s="235">
        <f>+'CTA Pivot Table'!D$142</f>
        <v>135.85</v>
      </c>
      <c r="G79" s="234">
        <f>+'CTA Pivot Table'!D$144</f>
        <v>143.65</v>
      </c>
      <c r="H79" s="234">
        <f>+'CTA Pivot Table'!D$146</f>
        <v>0</v>
      </c>
      <c r="I79" s="235">
        <f>+'CTA Pivot Table'!D$148</f>
        <v>136.75289389067524</v>
      </c>
      <c r="J79" s="235">
        <f>+'CTA Pivot Table'!D$150</f>
        <v>106.94999999999999</v>
      </c>
      <c r="K79" s="234">
        <f>+'CTA Pivot Table'!D$152</f>
        <v>103.31000000000002</v>
      </c>
      <c r="L79" s="234">
        <f>+'CTA Pivot Table'!D$154</f>
        <v>0</v>
      </c>
      <c r="M79" s="236">
        <f>+'CTA Pivot Table'!D$156</f>
        <v>106.52599455040873</v>
      </c>
      <c r="N79" s="235">
        <f>+'CTA Pivot Table'!D$158</f>
        <v>135.85</v>
      </c>
      <c r="O79" s="136"/>
    </row>
    <row r="80" spans="1:15">
      <c r="A80" s="229" t="s">
        <v>940</v>
      </c>
      <c r="B80" s="234">
        <f>+'CTA Pivot Table'!D$166</f>
        <v>0</v>
      </c>
      <c r="C80" s="234">
        <f>+'CTA Pivot Table'!D$168</f>
        <v>0</v>
      </c>
      <c r="D80" s="234">
        <f>+'CTA Pivot Table'!D$170</f>
        <v>0</v>
      </c>
      <c r="E80" s="235">
        <f>+'CTA Pivot Table'!D$172</f>
        <v>0</v>
      </c>
      <c r="F80" s="235">
        <f>+'CTA Pivot Table'!D$174</f>
        <v>0</v>
      </c>
      <c r="G80" s="234">
        <f>+'CTA Pivot Table'!D$176</f>
        <v>0</v>
      </c>
      <c r="H80" s="234">
        <f>+'CTA Pivot Table'!D$178</f>
        <v>0</v>
      </c>
      <c r="I80" s="235">
        <f>+'CTA Pivot Table'!D$180</f>
        <v>0</v>
      </c>
      <c r="J80" s="235">
        <f>+'CTA Pivot Table'!D$182</f>
        <v>0</v>
      </c>
      <c r="K80" s="234">
        <f>+'CTA Pivot Table'!D$184</f>
        <v>0</v>
      </c>
      <c r="L80" s="234">
        <f>+'CTA Pivot Table'!D$186</f>
        <v>0</v>
      </c>
      <c r="M80" s="236">
        <f>+'CTA Pivot Table'!D$188</f>
        <v>0</v>
      </c>
      <c r="N80" s="235">
        <f>+'CTA Pivot Table'!D$190</f>
        <v>0</v>
      </c>
      <c r="O80" s="136"/>
    </row>
    <row r="81" spans="1:16">
      <c r="A81" s="229" t="s">
        <v>941</v>
      </c>
      <c r="B81" s="234">
        <f>+'CTA Pivot Table'!D$198</f>
        <v>0</v>
      </c>
      <c r="C81" s="234">
        <f>+'CTA Pivot Table'!D$200</f>
        <v>0</v>
      </c>
      <c r="D81" s="234">
        <f>+'CTA Pivot Table'!D$202</f>
        <v>0</v>
      </c>
      <c r="E81" s="235">
        <f>+'CTA Pivot Table'!D$204</f>
        <v>0</v>
      </c>
      <c r="F81" s="235">
        <f>+'CTA Pivot Table'!D$206</f>
        <v>0</v>
      </c>
      <c r="G81" s="234">
        <f>+'CTA Pivot Table'!D$208</f>
        <v>0</v>
      </c>
      <c r="H81" s="234">
        <f>+'CTA Pivot Table'!D$210</f>
        <v>0</v>
      </c>
      <c r="I81" s="235">
        <f>+'CTA Pivot Table'!D$212</f>
        <v>0</v>
      </c>
      <c r="J81" s="235">
        <f>+'CTA Pivot Table'!D$214</f>
        <v>0</v>
      </c>
      <c r="K81" s="234">
        <f>+'CTA Pivot Table'!D$216</f>
        <v>0</v>
      </c>
      <c r="L81" s="234">
        <f>+'CTA Pivot Table'!D$218</f>
        <v>0</v>
      </c>
      <c r="M81" s="236">
        <f>+'CTA Pivot Table'!D$220</f>
        <v>0</v>
      </c>
      <c r="N81" s="235">
        <f>+'CTA Pivot Table'!D$222</f>
        <v>0</v>
      </c>
      <c r="O81" s="136"/>
    </row>
    <row r="82" spans="1:16">
      <c r="A82" s="229" t="s">
        <v>942</v>
      </c>
      <c r="B82" s="234">
        <f>+'CTA Pivot Table'!D$230</f>
        <v>0</v>
      </c>
      <c r="C82" s="234">
        <f>+'CTA Pivot Table'!D$232</f>
        <v>0</v>
      </c>
      <c r="D82" s="234">
        <f>+'CTA Pivot Table'!D$234</f>
        <v>0</v>
      </c>
      <c r="E82" s="235">
        <f>+'CTA Pivot Table'!D$236</f>
        <v>0</v>
      </c>
      <c r="F82" s="235">
        <f>+'CTA Pivot Table'!D$238</f>
        <v>0</v>
      </c>
      <c r="G82" s="234">
        <f>+'CTA Pivot Table'!D$240</f>
        <v>0</v>
      </c>
      <c r="H82" s="234">
        <f>+'CTA Pivot Table'!D$242</f>
        <v>0</v>
      </c>
      <c r="I82" s="235">
        <f>+'CTA Pivot Table'!D$244</f>
        <v>0</v>
      </c>
      <c r="J82" s="235">
        <f>+'CTA Pivot Table'!D$246</f>
        <v>0</v>
      </c>
      <c r="K82" s="234">
        <f>+'CTA Pivot Table'!D$248</f>
        <v>0</v>
      </c>
      <c r="L82" s="234">
        <f>+'CTA Pivot Table'!D$250</f>
        <v>0</v>
      </c>
      <c r="M82" s="236">
        <f>+'CTA Pivot Table'!D$252</f>
        <v>0</v>
      </c>
      <c r="N82" s="235">
        <f>+'CTA Pivot Table'!D$254</f>
        <v>0</v>
      </c>
      <c r="O82" s="136"/>
    </row>
    <row r="83" spans="1:16">
      <c r="A83" s="229"/>
      <c r="B83" s="234"/>
      <c r="C83" s="234"/>
      <c r="D83" s="234"/>
      <c r="E83" s="235"/>
      <c r="F83" s="235"/>
      <c r="G83" s="234"/>
      <c r="H83" s="234"/>
      <c r="I83" s="235"/>
      <c r="J83" s="235"/>
      <c r="K83" s="234"/>
      <c r="L83" s="234"/>
      <c r="M83" s="236"/>
      <c r="N83" s="235"/>
      <c r="O83" s="136"/>
    </row>
    <row r="84" spans="1:16">
      <c r="A84" s="229" t="s">
        <v>943</v>
      </c>
      <c r="B84" s="234">
        <f>+'CTA Pivot Table'!D$262</f>
        <v>0</v>
      </c>
      <c r="C84" s="234">
        <f>+'CTA Pivot Table'!D$264</f>
        <v>0</v>
      </c>
      <c r="D84" s="234">
        <f>+'CTA Pivot Table'!D$266</f>
        <v>0</v>
      </c>
      <c r="E84" s="235">
        <f>+'CTA Pivot Table'!D$268</f>
        <v>0</v>
      </c>
      <c r="F84" s="235">
        <f>+'CTA Pivot Table'!D$270</f>
        <v>0</v>
      </c>
      <c r="G84" s="234">
        <f>+'CTA Pivot Table'!D$272</f>
        <v>0</v>
      </c>
      <c r="H84" s="234">
        <f>+'CTA Pivot Table'!D$274</f>
        <v>0</v>
      </c>
      <c r="I84" s="235">
        <f>+'CTA Pivot Table'!D$276</f>
        <v>0</v>
      </c>
      <c r="J84" s="235">
        <f>+'CTA Pivot Table'!D$278</f>
        <v>0</v>
      </c>
      <c r="K84" s="234">
        <f>+'CTA Pivot Table'!D$280</f>
        <v>0</v>
      </c>
      <c r="L84" s="234">
        <f>+'CTA Pivot Table'!D$282</f>
        <v>0</v>
      </c>
      <c r="M84" s="236">
        <f>+'CTA Pivot Table'!D$284</f>
        <v>0</v>
      </c>
      <c r="N84" s="235">
        <f>+'CTA Pivot Table'!D$286</f>
        <v>0</v>
      </c>
      <c r="O84" s="136"/>
    </row>
    <row r="85" spans="1:16" ht="15.75">
      <c r="A85" s="229" t="s">
        <v>944</v>
      </c>
      <c r="B85" s="234">
        <f>+'CTA Pivot Table'!D$294</f>
        <v>136</v>
      </c>
      <c r="C85" s="234">
        <f>+'CTA Pivot Table'!D$296</f>
        <v>56</v>
      </c>
      <c r="D85" s="234">
        <f>+'CTA Pivot Table'!D$298</f>
        <v>174</v>
      </c>
      <c r="E85" s="235">
        <f>+'CTA Pivot Table'!D$300</f>
        <v>134.86486486486487</v>
      </c>
      <c r="F85" s="235">
        <f>+'CTA Pivot Table'!D$302</f>
        <v>134.71487039563439</v>
      </c>
      <c r="G85" s="234">
        <f>+'CTA Pivot Table'!D$304</f>
        <v>89.023809523809518</v>
      </c>
      <c r="H85" s="234">
        <f>+'CTA Pivot Table'!D$306</f>
        <v>134.42857142857142</v>
      </c>
      <c r="I85" s="235">
        <f>+'CTA Pivot Table'!D$308</f>
        <v>134.28334454158261</v>
      </c>
      <c r="J85" s="235">
        <f>+'CTA Pivot Table'!D$310</f>
        <v>93.169964485032978</v>
      </c>
      <c r="K85" s="234">
        <f>+'CTA Pivot Table'!D$312</f>
        <v>70.687366167023555</v>
      </c>
      <c r="L85" s="234">
        <f>+'CTA Pivot Table'!D$314</f>
        <v>102.75</v>
      </c>
      <c r="M85" s="236">
        <f>+'CTA Pivot Table'!D$316</f>
        <v>88.931428571428569</v>
      </c>
      <c r="N85" s="235">
        <f>+'CTA Pivot Table'!D$318</f>
        <v>100.23333333333332</v>
      </c>
      <c r="O85" s="136"/>
      <c r="P85" s="237"/>
    </row>
    <row r="86" spans="1:16">
      <c r="A86" s="229" t="s">
        <v>945</v>
      </c>
      <c r="B86" s="234">
        <f>+'CTA Pivot Table'!D$326</f>
        <v>0</v>
      </c>
      <c r="C86" s="234">
        <f>+'CTA Pivot Table'!D$328</f>
        <v>0</v>
      </c>
      <c r="D86" s="234">
        <f>+'CTA Pivot Table'!D$330</f>
        <v>0</v>
      </c>
      <c r="E86" s="235">
        <f>+'CTA Pivot Table'!D$332</f>
        <v>0</v>
      </c>
      <c r="F86" s="235">
        <f>+'CTA Pivot Table'!D$334</f>
        <v>0</v>
      </c>
      <c r="G86" s="234">
        <f>+'CTA Pivot Table'!D$336</f>
        <v>0</v>
      </c>
      <c r="H86" s="234">
        <f>+'CTA Pivot Table'!D$338</f>
        <v>0</v>
      </c>
      <c r="I86" s="235">
        <f>+'CTA Pivot Table'!D$340</f>
        <v>0</v>
      </c>
      <c r="J86" s="235">
        <f>+'CTA Pivot Table'!D$342</f>
        <v>0</v>
      </c>
      <c r="K86" s="234">
        <f>+'CTA Pivot Table'!D$344</f>
        <v>0</v>
      </c>
      <c r="L86" s="234">
        <f>+'CTA Pivot Table'!D$346</f>
        <v>0</v>
      </c>
      <c r="M86" s="236">
        <f>+'CTA Pivot Table'!D$348</f>
        <v>0</v>
      </c>
      <c r="N86" s="235">
        <f>+'CTA Pivot Table'!D$350</f>
        <v>0</v>
      </c>
      <c r="O86" s="136"/>
    </row>
    <row r="87" spans="1:16">
      <c r="A87" s="229" t="s">
        <v>946</v>
      </c>
      <c r="B87" s="234">
        <f>+'CTA Pivot Table'!D$358</f>
        <v>0</v>
      </c>
      <c r="C87" s="234">
        <f>+'CTA Pivot Table'!D$360</f>
        <v>0</v>
      </c>
      <c r="D87" s="234">
        <f>+'CTA Pivot Table'!D$362</f>
        <v>0</v>
      </c>
      <c r="E87" s="235">
        <f>+'CTA Pivot Table'!D$364</f>
        <v>0</v>
      </c>
      <c r="F87" s="235">
        <f>+'CTA Pivot Table'!D$366</f>
        <v>0</v>
      </c>
      <c r="G87" s="234">
        <f>+'CTA Pivot Table'!D$368</f>
        <v>0</v>
      </c>
      <c r="H87" s="234">
        <f>+'CTA Pivot Table'!D$370</f>
        <v>0</v>
      </c>
      <c r="I87" s="235">
        <f>+'CTA Pivot Table'!D$372</f>
        <v>0</v>
      </c>
      <c r="J87" s="235">
        <f>+'CTA Pivot Table'!D$374</f>
        <v>0</v>
      </c>
      <c r="K87" s="234">
        <f>+'CTA Pivot Table'!D$376</f>
        <v>0</v>
      </c>
      <c r="L87" s="234">
        <f>+'CTA Pivot Table'!D$378</f>
        <v>0</v>
      </c>
      <c r="M87" s="236">
        <f>+'CTA Pivot Table'!D$380</f>
        <v>0</v>
      </c>
      <c r="N87" s="235">
        <f>+'CTA Pivot Table'!D$382</f>
        <v>0</v>
      </c>
      <c r="O87" s="136"/>
    </row>
    <row r="88" spans="1:16">
      <c r="A88" s="229"/>
      <c r="B88" s="234"/>
      <c r="C88" s="234"/>
      <c r="D88" s="234"/>
      <c r="E88" s="235"/>
      <c r="F88" s="235"/>
      <c r="G88" s="234"/>
      <c r="H88" s="234"/>
      <c r="I88" s="235"/>
      <c r="J88" s="235"/>
      <c r="K88" s="234"/>
      <c r="L88" s="234"/>
      <c r="M88" s="236"/>
      <c r="N88" s="235"/>
      <c r="O88" s="136"/>
    </row>
    <row r="89" spans="1:16">
      <c r="A89" s="229" t="s">
        <v>947</v>
      </c>
      <c r="B89" s="234">
        <f>+'CTA Pivot Table'!D$390</f>
        <v>0</v>
      </c>
      <c r="C89" s="234">
        <f>+'CTA Pivot Table'!D$392</f>
        <v>0</v>
      </c>
      <c r="D89" s="234">
        <f>+'CTA Pivot Table'!D$394</f>
        <v>0</v>
      </c>
      <c r="E89" s="235">
        <f>+'CTA Pivot Table'!D$396</f>
        <v>0</v>
      </c>
      <c r="F89" s="235">
        <f>+'CTA Pivot Table'!D$398</f>
        <v>0</v>
      </c>
      <c r="G89" s="234">
        <f>+'CTA Pivot Table'!D$400</f>
        <v>0</v>
      </c>
      <c r="H89" s="234">
        <f>+'CTA Pivot Table'!D$402</f>
        <v>0</v>
      </c>
      <c r="I89" s="235">
        <f>+'CTA Pivot Table'!D$404</f>
        <v>0</v>
      </c>
      <c r="J89" s="235">
        <f>+'CTA Pivot Table'!D$406</f>
        <v>0</v>
      </c>
      <c r="K89" s="234">
        <f>+'CTA Pivot Table'!D$408</f>
        <v>0</v>
      </c>
      <c r="L89" s="234">
        <f>+'CTA Pivot Table'!D$410</f>
        <v>0</v>
      </c>
      <c r="M89" s="236">
        <f>+'CTA Pivot Table'!D$412</f>
        <v>0</v>
      </c>
      <c r="N89" s="235">
        <f>+'CTA Pivot Table'!D$414</f>
        <v>0</v>
      </c>
      <c r="O89" s="136"/>
    </row>
    <row r="90" spans="1:16">
      <c r="A90" s="229" t="s">
        <v>948</v>
      </c>
      <c r="B90" s="234">
        <f>+'CTA Pivot Table'!D$422</f>
        <v>115.10661600357622</v>
      </c>
      <c r="C90" s="234">
        <f>+'CTA Pivot Table'!D$424</f>
        <v>103.41518987341773</v>
      </c>
      <c r="D90" s="234">
        <f>+'CTA Pivot Table'!D$426</f>
        <v>0</v>
      </c>
      <c r="E90" s="235">
        <f>+'CTA Pivot Table'!D$428</f>
        <v>114.33532359081418</v>
      </c>
      <c r="F90" s="235">
        <f>+'CTA Pivot Table'!D$430</f>
        <v>130.35496360989814</v>
      </c>
      <c r="G90" s="234">
        <f>+'CTA Pivot Table'!D$432</f>
        <v>132.34756756756755</v>
      </c>
      <c r="H90" s="234">
        <f>+'CTA Pivot Table'!D$434</f>
        <v>0</v>
      </c>
      <c r="I90" s="235">
        <f>+'CTA Pivot Table'!D$436</f>
        <v>130.45679558011048</v>
      </c>
      <c r="J90" s="235">
        <f>+'CTA Pivot Table'!D$438</f>
        <v>82.771039182282792</v>
      </c>
      <c r="K90" s="234">
        <f>+'CTA Pivot Table'!D$440</f>
        <v>68.865816102067754</v>
      </c>
      <c r="L90" s="234">
        <f>+'CTA Pivot Table'!D$442</f>
        <v>0</v>
      </c>
      <c r="M90" s="236">
        <f>+'CTA Pivot Table'!D$444</f>
        <v>78.235729659922498</v>
      </c>
      <c r="N90" s="235">
        <f>+'CTA Pivot Table'!D$446</f>
        <v>62.352495378927905</v>
      </c>
      <c r="O90" s="136"/>
    </row>
    <row r="91" spans="1:16">
      <c r="A91" s="229" t="s">
        <v>949</v>
      </c>
      <c r="B91" s="234">
        <f>+'CTA Pivot Table'!D$454</f>
        <v>118</v>
      </c>
      <c r="C91" s="234">
        <f>+'CTA Pivot Table'!D$456</f>
        <v>0</v>
      </c>
      <c r="D91" s="234">
        <f>+'CTA Pivot Table'!D$458</f>
        <v>0</v>
      </c>
      <c r="E91" s="235">
        <f>+'CTA Pivot Table'!D$460</f>
        <v>118</v>
      </c>
      <c r="F91" s="235">
        <f>+'CTA Pivot Table'!D$462</f>
        <v>114.55</v>
      </c>
      <c r="G91" s="234">
        <f>+'CTA Pivot Table'!D$464</f>
        <v>112.2</v>
      </c>
      <c r="H91" s="234">
        <f>+'CTA Pivot Table'!D$466</f>
        <v>0</v>
      </c>
      <c r="I91" s="235">
        <f>+'CTA Pivot Table'!D$468</f>
        <v>114.54151624548736</v>
      </c>
      <c r="J91" s="235">
        <f>+'CTA Pivot Table'!D$470</f>
        <v>79.298429319371706</v>
      </c>
      <c r="K91" s="234">
        <f>+'CTA Pivot Table'!D$472</f>
        <v>87</v>
      </c>
      <c r="L91" s="234">
        <f>+'CTA Pivot Table'!D$474</f>
        <v>0</v>
      </c>
      <c r="M91" s="236">
        <f>+'CTA Pivot Table'!D$476</f>
        <v>79.456410256410237</v>
      </c>
      <c r="N91" s="235">
        <f>+'CTA Pivot Table'!D$478</f>
        <v>45</v>
      </c>
      <c r="O91" s="136"/>
    </row>
    <row r="92" spans="1:16">
      <c r="A92" s="238" t="s">
        <v>950</v>
      </c>
      <c r="B92" s="239">
        <f>+'CTA Pivot Table'!D$486</f>
        <v>0</v>
      </c>
      <c r="C92" s="239">
        <f>+'CTA Pivot Table'!D$488</f>
        <v>0</v>
      </c>
      <c r="D92" s="239">
        <f>+'CTA Pivot Table'!D$490</f>
        <v>0</v>
      </c>
      <c r="E92" s="240">
        <f>+'CTA Pivot Table'!D$492</f>
        <v>0</v>
      </c>
      <c r="F92" s="240">
        <f>+'CTA Pivot Table'!D$494</f>
        <v>0</v>
      </c>
      <c r="G92" s="239">
        <f>+'CTA Pivot Table'!D$496</f>
        <v>0</v>
      </c>
      <c r="H92" s="239">
        <f>+'CTA Pivot Table'!D$498</f>
        <v>0</v>
      </c>
      <c r="I92" s="240">
        <f>+'CTA Pivot Table'!D$500</f>
        <v>0</v>
      </c>
      <c r="J92" s="240">
        <f>+'CTA Pivot Table'!D$502</f>
        <v>0</v>
      </c>
      <c r="K92" s="239">
        <f>+'CTA Pivot Table'!D$504</f>
        <v>0</v>
      </c>
      <c r="L92" s="239">
        <f>+'CTA Pivot Table'!D$506</f>
        <v>0</v>
      </c>
      <c r="M92" s="241">
        <f>+'CTA Pivot Table'!D$508</f>
        <v>0</v>
      </c>
      <c r="N92" s="240">
        <f>+'CTA Pivot Table'!D$510</f>
        <v>0</v>
      </c>
      <c r="O92" s="136"/>
    </row>
    <row r="93" spans="1:16">
      <c r="A93" s="242" t="s">
        <v>951</v>
      </c>
      <c r="B93" s="243"/>
      <c r="C93" s="243"/>
      <c r="D93" s="243"/>
      <c r="E93" s="243"/>
      <c r="F93" s="243"/>
      <c r="G93" s="243"/>
      <c r="H93" s="243"/>
      <c r="I93" s="243"/>
      <c r="J93" s="243"/>
      <c r="K93" s="243"/>
      <c r="L93" s="243"/>
      <c r="M93" s="243"/>
      <c r="N93" s="243"/>
    </row>
    <row r="94" spans="1:16">
      <c r="A94" s="243"/>
      <c r="B94" s="243"/>
      <c r="C94" s="243"/>
      <c r="D94" s="243"/>
      <c r="E94" s="243"/>
      <c r="F94" s="243"/>
      <c r="G94" s="243"/>
      <c r="H94" s="243"/>
      <c r="I94" s="243"/>
      <c r="J94" s="243"/>
      <c r="K94" s="243"/>
      <c r="L94" s="243"/>
      <c r="M94" s="243"/>
      <c r="N94" s="244" t="s">
        <v>1303</v>
      </c>
    </row>
    <row r="95" spans="1:16" ht="18">
      <c r="A95" s="205" t="s">
        <v>954</v>
      </c>
      <c r="B95" s="206"/>
      <c r="C95" s="206"/>
      <c r="D95" s="206"/>
      <c r="E95" s="207"/>
      <c r="F95" s="207"/>
      <c r="G95" s="207"/>
      <c r="H95" s="207"/>
      <c r="I95" s="207"/>
      <c r="J95" s="206"/>
      <c r="K95" s="206"/>
      <c r="L95" s="206"/>
      <c r="M95" s="207"/>
      <c r="N95" s="206"/>
    </row>
    <row r="96" spans="1:16" ht="18">
      <c r="A96" s="205"/>
      <c r="B96" s="206"/>
      <c r="C96" s="206"/>
      <c r="D96" s="206"/>
      <c r="E96" s="207"/>
      <c r="F96" s="207"/>
      <c r="G96" s="207"/>
      <c r="H96" s="207"/>
      <c r="I96" s="207"/>
      <c r="J96" s="206"/>
      <c r="K96" s="206"/>
      <c r="L96" s="206"/>
      <c r="M96" s="207"/>
      <c r="N96" s="206"/>
    </row>
    <row r="97" spans="1:15" ht="15.75">
      <c r="A97" s="208" t="s">
        <v>924</v>
      </c>
      <c r="B97" s="206"/>
      <c r="C97" s="206"/>
      <c r="D97" s="206"/>
      <c r="E97" s="207"/>
      <c r="F97" s="207"/>
      <c r="G97" s="207"/>
      <c r="H97" s="207"/>
      <c r="I97" s="207"/>
      <c r="J97" s="206"/>
      <c r="K97" s="206"/>
      <c r="L97" s="206"/>
      <c r="M97" s="207"/>
      <c r="N97" s="206"/>
    </row>
    <row r="98" spans="1:15" ht="15.75">
      <c r="A98" s="208" t="s">
        <v>1194</v>
      </c>
      <c r="B98" s="206"/>
      <c r="C98" s="206"/>
      <c r="D98" s="206"/>
      <c r="E98" s="207"/>
      <c r="F98" s="207"/>
      <c r="G98" s="207"/>
      <c r="H98" s="207"/>
      <c r="I98" s="207"/>
      <c r="J98" s="206"/>
      <c r="K98" s="206"/>
      <c r="L98" s="206"/>
      <c r="M98" s="207"/>
      <c r="N98" s="206"/>
    </row>
    <row r="99" spans="1:15" ht="15.75" customHeight="1">
      <c r="A99" s="209"/>
      <c r="B99" s="209"/>
      <c r="C99" s="209"/>
      <c r="D99" s="209"/>
      <c r="E99" s="209"/>
      <c r="F99" s="210"/>
      <c r="G99" s="211"/>
      <c r="H99" s="211"/>
      <c r="I99" s="212"/>
      <c r="J99" s="212"/>
      <c r="K99" s="212"/>
      <c r="L99" s="212"/>
      <c r="M99" s="212"/>
      <c r="N99" s="212"/>
      <c r="O99" s="213"/>
    </row>
    <row r="100" spans="1:15" ht="15.75" customHeight="1">
      <c r="A100" s="84"/>
      <c r="B100" s="214" t="s">
        <v>925</v>
      </c>
      <c r="C100" s="215"/>
      <c r="D100" s="215"/>
      <c r="E100" s="215"/>
      <c r="F100" s="215"/>
      <c r="G100" s="215"/>
      <c r="H100" s="215"/>
      <c r="I100" s="216"/>
      <c r="J100" s="217" t="s">
        <v>10</v>
      </c>
      <c r="K100" s="218"/>
      <c r="L100" s="218"/>
      <c r="M100" s="219"/>
      <c r="N100" s="653" t="s">
        <v>926</v>
      </c>
      <c r="O100"/>
    </row>
    <row r="101" spans="1:15" ht="40.5" customHeight="1">
      <c r="A101" s="220"/>
      <c r="B101" s="215" t="s">
        <v>927</v>
      </c>
      <c r="C101" s="215"/>
      <c r="D101" s="215"/>
      <c r="E101" s="221"/>
      <c r="F101" s="222" t="s">
        <v>928</v>
      </c>
      <c r="G101" s="215"/>
      <c r="H101" s="215"/>
      <c r="I101" s="216"/>
      <c r="J101" s="223" t="s">
        <v>929</v>
      </c>
      <c r="K101" s="215"/>
      <c r="L101" s="215"/>
      <c r="M101" s="216"/>
      <c r="N101" s="654"/>
      <c r="O101"/>
    </row>
    <row r="102" spans="1:15" ht="27" customHeight="1">
      <c r="A102" s="209"/>
      <c r="B102" s="224" t="s">
        <v>930</v>
      </c>
      <c r="C102" s="224" t="s">
        <v>931</v>
      </c>
      <c r="D102" s="224" t="s">
        <v>932</v>
      </c>
      <c r="E102" s="225" t="s">
        <v>933</v>
      </c>
      <c r="F102" s="225" t="s">
        <v>930</v>
      </c>
      <c r="G102" s="224" t="s">
        <v>931</v>
      </c>
      <c r="H102" s="224" t="s">
        <v>932</v>
      </c>
      <c r="I102" s="225" t="s">
        <v>933</v>
      </c>
      <c r="J102" s="226" t="s">
        <v>930</v>
      </c>
      <c r="K102" s="227" t="s">
        <v>931</v>
      </c>
      <c r="L102" s="228" t="s">
        <v>932</v>
      </c>
      <c r="M102" s="226" t="s">
        <v>933</v>
      </c>
      <c r="N102" s="655"/>
      <c r="O102"/>
    </row>
    <row r="103" spans="1:15" hidden="1">
      <c r="A103" s="229" t="s">
        <v>934</v>
      </c>
      <c r="B103" s="246">
        <f>+'CTA Pivot Table'!E$230</f>
        <v>0</v>
      </c>
      <c r="C103" s="246">
        <f>+'CTA Pivot Table'!E$231</f>
        <v>0</v>
      </c>
      <c r="D103" s="246">
        <f>+'CTA Pivot Table'!E$232</f>
        <v>0</v>
      </c>
      <c r="E103" s="247">
        <f>+'CTA Pivot Table'!E$233</f>
        <v>0</v>
      </c>
      <c r="F103" s="247"/>
      <c r="G103" s="247"/>
      <c r="H103" s="247"/>
      <c r="I103" s="247"/>
      <c r="J103" s="247">
        <f>+'CTA Pivot Table'!E$234</f>
        <v>0</v>
      </c>
      <c r="K103" s="246">
        <f>+'CTA Pivot Table'!E$235</f>
        <v>0</v>
      </c>
      <c r="L103" s="246">
        <f>+'CTA Pivot Table'!E$236</f>
        <v>0</v>
      </c>
      <c r="M103" s="248">
        <f>+'CTA Pivot Table'!E$237</f>
        <v>0</v>
      </c>
      <c r="N103" s="247">
        <f>+'CTA Pivot Table'!E$238</f>
        <v>0</v>
      </c>
      <c r="O103" s="136"/>
    </row>
    <row r="104" spans="1:15" hidden="1">
      <c r="A104" s="229"/>
      <c r="E104" s="69"/>
      <c r="I104" s="69"/>
      <c r="J104" s="69"/>
      <c r="M104" s="137"/>
      <c r="N104" s="69"/>
      <c r="O104" s="136"/>
    </row>
    <row r="105" spans="1:15">
      <c r="A105" s="229" t="s">
        <v>935</v>
      </c>
      <c r="B105" s="234">
        <f>+'CTA Pivot Table'!E$6</f>
        <v>0</v>
      </c>
      <c r="C105" s="234">
        <f>+'CTA Pivot Table'!E$8</f>
        <v>0</v>
      </c>
      <c r="D105" s="234">
        <f>+'CTA Pivot Table'!E$10</f>
        <v>0</v>
      </c>
      <c r="E105" s="235">
        <f>+'CTA Pivot Table'!E$12</f>
        <v>0</v>
      </c>
      <c r="F105" s="235">
        <f>+'CTA Pivot Table'!E$14</f>
        <v>0</v>
      </c>
      <c r="G105" s="234">
        <f>+'CTA Pivot Table'!E$16</f>
        <v>0</v>
      </c>
      <c r="H105" s="234">
        <f>+'CTA Pivot Table'!E$18</f>
        <v>0</v>
      </c>
      <c r="I105" s="235">
        <f>+'CTA Pivot Table'!E$20</f>
        <v>0</v>
      </c>
      <c r="J105" s="235">
        <f>+'CTA Pivot Table'!E$22</f>
        <v>0</v>
      </c>
      <c r="K105" s="234">
        <f>+'CTA Pivot Table'!E$24</f>
        <v>0</v>
      </c>
      <c r="L105" s="234">
        <f>+'CTA Pivot Table'!E$26</f>
        <v>0</v>
      </c>
      <c r="M105" s="236">
        <f>+'CTA Pivot Table'!E$28</f>
        <v>0</v>
      </c>
      <c r="N105" s="235">
        <f>+'CTA Pivot Table'!E$30</f>
        <v>0</v>
      </c>
      <c r="O105" s="136"/>
    </row>
    <row r="106" spans="1:15">
      <c r="A106" s="229" t="s">
        <v>936</v>
      </c>
      <c r="B106" s="234">
        <f>+'CTA Pivot Table'!E$38</f>
        <v>132.47861635220144</v>
      </c>
      <c r="C106" s="234">
        <f>+'CTA Pivot Table'!E$40</f>
        <v>136.28571428571416</v>
      </c>
      <c r="D106" s="234">
        <f>+'CTA Pivot Table'!E$42</f>
        <v>0</v>
      </c>
      <c r="E106" s="235">
        <f>+'CTA Pivot Table'!E$44</f>
        <v>132.52824332712618</v>
      </c>
      <c r="F106" s="235">
        <f>+'CTA Pivot Table'!E$46</f>
        <v>140.00081300813014</v>
      </c>
      <c r="G106" s="234">
        <f>+'CTA Pivot Table'!E$48</f>
        <v>156.90000000000006</v>
      </c>
      <c r="H106" s="234">
        <f>+'CTA Pivot Table'!E$50</f>
        <v>0</v>
      </c>
      <c r="I106" s="235">
        <f>+'CTA Pivot Table'!E$52</f>
        <v>140.91076923076926</v>
      </c>
      <c r="J106" s="235">
        <f>+'CTA Pivot Table'!E$54</f>
        <v>89.7109375</v>
      </c>
      <c r="K106" s="234">
        <f>+'CTA Pivot Table'!E$56</f>
        <v>68.729490022172939</v>
      </c>
      <c r="L106" s="234">
        <f>+'CTA Pivot Table'!ER$58</f>
        <v>0</v>
      </c>
      <c r="M106" s="236">
        <f>+'CTA Pivot Table'!E$60</f>
        <v>84.244367417677637</v>
      </c>
      <c r="N106" s="235">
        <f>+'CTA Pivot Table'!E$62</f>
        <v>102.16438356164377</v>
      </c>
      <c r="O106" s="136"/>
    </row>
    <row r="107" spans="1:15">
      <c r="A107" s="229" t="s">
        <v>937</v>
      </c>
      <c r="B107" s="234">
        <f>+'CTA Pivot Table'!E$70</f>
        <v>0</v>
      </c>
      <c r="C107" s="234">
        <f>+'CTA Pivot Table'!E$72</f>
        <v>0</v>
      </c>
      <c r="D107" s="234">
        <f>+'CTA Pivot Table'!E$74</f>
        <v>0</v>
      </c>
      <c r="E107" s="235">
        <f>+'CTA Pivot Table'!E$76</f>
        <v>0</v>
      </c>
      <c r="F107" s="235">
        <f>+'CTA Pivot Table'!E$78</f>
        <v>0</v>
      </c>
      <c r="G107" s="234">
        <f>+'CTA Pivot Table'!E$80</f>
        <v>0</v>
      </c>
      <c r="H107" s="234">
        <f>+'CTA Pivot Table'!E$82</f>
        <v>0</v>
      </c>
      <c r="I107" s="235">
        <f>+'CTA Pivot Table'!E$84</f>
        <v>0</v>
      </c>
      <c r="J107" s="235">
        <f>+'CTA Pivot Table'!E$86</f>
        <v>0</v>
      </c>
      <c r="K107" s="234">
        <f>+'CTA Pivot Table'!E$88</f>
        <v>0</v>
      </c>
      <c r="L107" s="234">
        <f>+'CTA Pivot Table'!E$90</f>
        <v>0</v>
      </c>
      <c r="M107" s="236">
        <f>+'CTA Pivot Table'!E$92</f>
        <v>0</v>
      </c>
      <c r="N107" s="235">
        <f>+'CTA Pivot Table'!E$94</f>
        <v>0</v>
      </c>
      <c r="O107" s="136"/>
    </row>
    <row r="108" spans="1:15">
      <c r="A108" s="229" t="s">
        <v>938</v>
      </c>
      <c r="B108" s="234">
        <f>+'CTA Pivot Table'!E$102</f>
        <v>0</v>
      </c>
      <c r="C108" s="234">
        <f>+'CTA Pivot Table'!E$104</f>
        <v>0</v>
      </c>
      <c r="D108" s="234">
        <f>+'CTA Pivot Table'!E$106</f>
        <v>0</v>
      </c>
      <c r="E108" s="235">
        <f>+'CTA Pivot Table'!E$108</f>
        <v>0</v>
      </c>
      <c r="F108" s="235">
        <f>+'CTA Pivot Table'!E$110</f>
        <v>0</v>
      </c>
      <c r="G108" s="234">
        <f>+'CTA Pivot Table'!E$112</f>
        <v>0</v>
      </c>
      <c r="H108" s="234">
        <f>+'CTA Pivot Table'!E$114</f>
        <v>0</v>
      </c>
      <c r="I108" s="235">
        <f>+'CTA Pivot Table'!E$116</f>
        <v>0</v>
      </c>
      <c r="J108" s="235">
        <f>+'CTA Pivot Table'!E$118</f>
        <v>0</v>
      </c>
      <c r="K108" s="234">
        <f>+'CTA Pivot Table'!E$120</f>
        <v>0</v>
      </c>
      <c r="L108" s="234">
        <f>+'CTA Pivot Table'!E$122</f>
        <v>0</v>
      </c>
      <c r="M108" s="236">
        <f>+'CTA Pivot Table'!E$124</f>
        <v>0</v>
      </c>
      <c r="N108" s="235">
        <f>+'CTA Pivot Table'!E$126</f>
        <v>0</v>
      </c>
      <c r="O108" s="136"/>
    </row>
    <row r="109" spans="1:15">
      <c r="A109" s="229"/>
      <c r="B109" s="234"/>
      <c r="C109" s="234"/>
      <c r="D109" s="234"/>
      <c r="E109" s="235"/>
      <c r="F109" s="235"/>
      <c r="G109" s="234"/>
      <c r="H109" s="234"/>
      <c r="I109" s="235"/>
      <c r="J109" s="235"/>
      <c r="K109" s="234"/>
      <c r="L109" s="234"/>
      <c r="M109" s="236"/>
      <c r="N109" s="235"/>
      <c r="O109" s="136"/>
    </row>
    <row r="110" spans="1:15">
      <c r="A110" s="229" t="s">
        <v>939</v>
      </c>
      <c r="B110" s="234">
        <f>+'CTA Pivot Table'!E$134</f>
        <v>137.01961832061068</v>
      </c>
      <c r="C110" s="234">
        <f>+'CTA Pivot Table'!E$136</f>
        <v>135.64128205128205</v>
      </c>
      <c r="D110" s="234">
        <f>+'CTA Pivot Table'!E$138</f>
        <v>0</v>
      </c>
      <c r="E110" s="235">
        <f>+'CTA Pivot Table'!E$140</f>
        <v>136.84102990033222</v>
      </c>
      <c r="F110" s="235">
        <f>+'CTA Pivot Table'!E$142</f>
        <v>139.8400338810774</v>
      </c>
      <c r="G110" s="234">
        <f>+'CTA Pivot Table'!E$144</f>
        <v>142.06451939291739</v>
      </c>
      <c r="H110" s="234">
        <f>+'CTA Pivot Table'!E$146</f>
        <v>0</v>
      </c>
      <c r="I110" s="235">
        <f>+'CTA Pivot Table'!E$148</f>
        <v>140.04310036945813</v>
      </c>
      <c r="J110" s="235">
        <f>+'CTA Pivot Table'!E$150</f>
        <v>101.63687635574838</v>
      </c>
      <c r="K110" s="234">
        <f>+'CTA Pivot Table'!E$152</f>
        <v>91.753873466752751</v>
      </c>
      <c r="L110" s="234">
        <f>+'CTA Pivot Table'!E$154</f>
        <v>0</v>
      </c>
      <c r="M110" s="236">
        <f>+'CTA Pivot Table'!E$156</f>
        <v>99.324373111782478</v>
      </c>
      <c r="N110" s="235">
        <f>+'CTA Pivot Table'!E$158</f>
        <v>146.4</v>
      </c>
      <c r="O110" s="136"/>
    </row>
    <row r="111" spans="1:15">
      <c r="A111" s="229" t="s">
        <v>940</v>
      </c>
      <c r="B111" s="234">
        <f>+'CTA Pivot Table'!E$166</f>
        <v>122.76986803519063</v>
      </c>
      <c r="C111" s="234">
        <f>+'CTA Pivot Table'!E$168</f>
        <v>123.95517241379309</v>
      </c>
      <c r="D111" s="234">
        <f>+'CTA Pivot Table'!E$170</f>
        <v>0</v>
      </c>
      <c r="E111" s="235">
        <f>+'CTA Pivot Table'!E$172</f>
        <v>122.79454414931803</v>
      </c>
      <c r="F111" s="235">
        <f>+'CTA Pivot Table'!E$174</f>
        <v>132.55938053097344</v>
      </c>
      <c r="G111" s="234">
        <f>+'CTA Pivot Table'!E$176</f>
        <v>133.54161849710982</v>
      </c>
      <c r="H111" s="234">
        <f>+'CTA Pivot Table'!E$178</f>
        <v>0</v>
      </c>
      <c r="I111" s="235">
        <f>+'CTA Pivot Table'!E$180</f>
        <v>132.60707269155208</v>
      </c>
      <c r="J111" s="235">
        <f>+'CTA Pivot Table'!E$182</f>
        <v>79.199223712067749</v>
      </c>
      <c r="K111" s="234">
        <f>+'CTA Pivot Table'!E$184</f>
        <v>71.113659022931202</v>
      </c>
      <c r="L111" s="234">
        <f>+'CTA Pivot Table'!E$186</f>
        <v>0</v>
      </c>
      <c r="M111" s="236">
        <f>+'CTA Pivot Table'!E$188</f>
        <v>77.085639822778205</v>
      </c>
      <c r="N111" s="235">
        <f>+'CTA Pivot Table'!E$190</f>
        <v>75.779646017699108</v>
      </c>
      <c r="O111" s="136"/>
    </row>
    <row r="112" spans="1:15">
      <c r="A112" s="229" t="s">
        <v>941</v>
      </c>
      <c r="B112" s="234">
        <f>+'CTA Pivot Table'!E$198</f>
        <v>0</v>
      </c>
      <c r="C112" s="234">
        <f>+'CTA Pivot Table'!E$200</f>
        <v>0</v>
      </c>
      <c r="D112" s="234">
        <f>+'CTA Pivot Table'!E$202</f>
        <v>0</v>
      </c>
      <c r="E112" s="235">
        <f>+'CTA Pivot Table'!E$204</f>
        <v>0</v>
      </c>
      <c r="F112" s="235">
        <f>+'CTA Pivot Table'!E$206</f>
        <v>0</v>
      </c>
      <c r="G112" s="234">
        <f>+'CTA Pivot Table'!E$208</f>
        <v>0</v>
      </c>
      <c r="H112" s="234">
        <f>+'CTA Pivot Table'!E$210</f>
        <v>0</v>
      </c>
      <c r="I112" s="235">
        <f>+'CTA Pivot Table'!E$212</f>
        <v>0</v>
      </c>
      <c r="J112" s="235">
        <f>+'CTA Pivot Table'!E$214</f>
        <v>0</v>
      </c>
      <c r="K112" s="234">
        <f>+'CTA Pivot Table'!E$216</f>
        <v>0</v>
      </c>
      <c r="L112" s="234">
        <f>+'CTA Pivot Table'!E$218</f>
        <v>0</v>
      </c>
      <c r="M112" s="236">
        <f>+'CTA Pivot Table'!E$220</f>
        <v>0</v>
      </c>
      <c r="N112" s="235">
        <f>+'CTA Pivot Table'!E$222</f>
        <v>0</v>
      </c>
      <c r="O112" s="136"/>
    </row>
    <row r="113" spans="1:16">
      <c r="A113" s="229" t="s">
        <v>942</v>
      </c>
      <c r="B113" s="234">
        <f>+'CTA Pivot Table'!E$230</f>
        <v>0</v>
      </c>
      <c r="C113" s="234">
        <f>+'CTA Pivot Table'!E$232</f>
        <v>0</v>
      </c>
      <c r="D113" s="234">
        <f>+'CTA Pivot Table'!E$234</f>
        <v>0</v>
      </c>
      <c r="E113" s="235">
        <f>+'CTA Pivot Table'!E$236</f>
        <v>0</v>
      </c>
      <c r="F113" s="235">
        <f>+'CTA Pivot Table'!E$238</f>
        <v>0</v>
      </c>
      <c r="G113" s="234">
        <f>+'CTA Pivot Table'!E$240</f>
        <v>0</v>
      </c>
      <c r="H113" s="234">
        <f>+'CTA Pivot Table'!E$242</f>
        <v>0</v>
      </c>
      <c r="I113" s="235">
        <f>+'CTA Pivot Table'!E$244</f>
        <v>0</v>
      </c>
      <c r="J113" s="235">
        <f>+'CTA Pivot Table'!E$246</f>
        <v>0</v>
      </c>
      <c r="K113" s="234">
        <f>+'CTA Pivot Table'!E$248</f>
        <v>0</v>
      </c>
      <c r="L113" s="234">
        <f>+'CTA Pivot Table'!E$250</f>
        <v>0</v>
      </c>
      <c r="M113" s="236">
        <f>+'CTA Pivot Table'!E$252</f>
        <v>0</v>
      </c>
      <c r="N113" s="235">
        <f>+'CTA Pivot Table'!E$254</f>
        <v>0</v>
      </c>
      <c r="O113" s="136"/>
    </row>
    <row r="114" spans="1:16">
      <c r="A114" s="229"/>
      <c r="B114" s="234"/>
      <c r="C114" s="234"/>
      <c r="D114" s="234"/>
      <c r="E114" s="235"/>
      <c r="F114" s="235"/>
      <c r="G114" s="234"/>
      <c r="H114" s="234"/>
      <c r="I114" s="235"/>
      <c r="J114" s="235"/>
      <c r="K114" s="234"/>
      <c r="L114" s="234"/>
      <c r="M114" s="236"/>
      <c r="N114" s="235"/>
      <c r="O114" s="136"/>
    </row>
    <row r="115" spans="1:16">
      <c r="A115" s="229" t="s">
        <v>943</v>
      </c>
      <c r="B115" s="234">
        <f>+'CTA Pivot Table'!E$262</f>
        <v>0</v>
      </c>
      <c r="C115" s="234">
        <f>+'CTA Pivot Table'!E$264</f>
        <v>0</v>
      </c>
      <c r="D115" s="234">
        <f>+'CTA Pivot Table'!E$266</f>
        <v>0</v>
      </c>
      <c r="E115" s="235">
        <f>+'CTA Pivot Table'!E$268</f>
        <v>0</v>
      </c>
      <c r="F115" s="235">
        <f>+'CTA Pivot Table'!E$270</f>
        <v>0</v>
      </c>
      <c r="G115" s="234">
        <f>+'CTA Pivot Table'!E$272</f>
        <v>0</v>
      </c>
      <c r="H115" s="234">
        <f>+'CTA Pivot Table'!E$274</f>
        <v>0</v>
      </c>
      <c r="I115" s="235">
        <f>+'CTA Pivot Table'!E$276</f>
        <v>0</v>
      </c>
      <c r="J115" s="235">
        <f>+'CTA Pivot Table'!E$278</f>
        <v>0</v>
      </c>
      <c r="K115" s="234">
        <f>+'CTA Pivot Table'!E$280</f>
        <v>0</v>
      </c>
      <c r="L115" s="234">
        <f>+'CTA Pivot Table'!E$282</f>
        <v>0</v>
      </c>
      <c r="M115" s="236">
        <f>+'CTA Pivot Table'!E$284</f>
        <v>0</v>
      </c>
      <c r="N115" s="235">
        <f>+'CTA Pivot Table'!E$286</f>
        <v>0</v>
      </c>
      <c r="O115" s="136"/>
    </row>
    <row r="116" spans="1:16" ht="15.75">
      <c r="A116" s="229" t="s">
        <v>944</v>
      </c>
      <c r="B116" s="234">
        <f>+'CTA Pivot Table'!E$294</f>
        <v>147.44444444444446</v>
      </c>
      <c r="C116" s="234">
        <f>+'CTA Pivot Table'!E$296</f>
        <v>44</v>
      </c>
      <c r="D116" s="234">
        <f>+'CTA Pivot Table'!E$298</f>
        <v>0</v>
      </c>
      <c r="E116" s="235">
        <f>+'CTA Pivot Table'!E$300</f>
        <v>143.75</v>
      </c>
      <c r="F116" s="235">
        <f>+'CTA Pivot Table'!E$302</f>
        <v>129.08287112561175</v>
      </c>
      <c r="G116" s="234">
        <f>+'CTA Pivot Table'!E$304</f>
        <v>81.5</v>
      </c>
      <c r="H116" s="234">
        <f>+'CTA Pivot Table'!E$306</f>
        <v>136.76923076923077</v>
      </c>
      <c r="I116" s="235">
        <f>+'CTA Pivot Table'!E$308</f>
        <v>128.97548303295989</v>
      </c>
      <c r="J116" s="235">
        <f>+'CTA Pivot Table'!E$310</f>
        <v>85.069957761351631</v>
      </c>
      <c r="K116" s="234">
        <f>+'CTA Pivot Table'!E$312</f>
        <v>52.998970133882594</v>
      </c>
      <c r="L116" s="234">
        <f>+'CTA Pivot Table'!E$314</f>
        <v>45.762820512820511</v>
      </c>
      <c r="M116" s="236">
        <f>+'CTA Pivot Table'!E$316</f>
        <v>77.486469989827057</v>
      </c>
      <c r="N116" s="235">
        <f>+'CTA Pivot Table'!E$318</f>
        <v>93.3</v>
      </c>
      <c r="O116" s="136"/>
      <c r="P116" s="237"/>
    </row>
    <row r="117" spans="1:16">
      <c r="A117" s="229" t="s">
        <v>945</v>
      </c>
      <c r="B117" s="234">
        <f>+'CTA Pivot Table'!E$326</f>
        <v>0</v>
      </c>
      <c r="C117" s="234">
        <f>+'CTA Pivot Table'!E$328</f>
        <v>0</v>
      </c>
      <c r="D117" s="234">
        <f>+'CTA Pivot Table'!E$330</f>
        <v>0</v>
      </c>
      <c r="E117" s="235">
        <f>+'CTA Pivot Table'!E$332</f>
        <v>0</v>
      </c>
      <c r="F117" s="235">
        <f>+'CTA Pivot Table'!E$334</f>
        <v>0</v>
      </c>
      <c r="G117" s="234">
        <f>+'CTA Pivot Table'!E$336</f>
        <v>0</v>
      </c>
      <c r="H117" s="234">
        <f>+'CTA Pivot Table'!E$338</f>
        <v>0</v>
      </c>
      <c r="I117" s="235">
        <f>+'CTA Pivot Table'!E$340</f>
        <v>0</v>
      </c>
      <c r="J117" s="235">
        <f>+'CTA Pivot Table'!E$342</f>
        <v>0</v>
      </c>
      <c r="K117" s="234">
        <f>+'CTA Pivot Table'!E$344</f>
        <v>0</v>
      </c>
      <c r="L117" s="234">
        <f>+'CTA Pivot Table'!E$346</f>
        <v>0</v>
      </c>
      <c r="M117" s="236">
        <f>+'CTA Pivot Table'!E$348</f>
        <v>0</v>
      </c>
      <c r="N117" s="235">
        <f>+'CTA Pivot Table'!E$350</f>
        <v>0</v>
      </c>
      <c r="O117" s="136"/>
    </row>
    <row r="118" spans="1:16">
      <c r="A118" s="229" t="s">
        <v>946</v>
      </c>
      <c r="B118" s="234">
        <f>+'CTA Pivot Table'!E$358</f>
        <v>0</v>
      </c>
      <c r="C118" s="234">
        <f>+'CTA Pivot Table'!E$360</f>
        <v>0</v>
      </c>
      <c r="D118" s="234">
        <f>+'CTA Pivot Table'!E$362</f>
        <v>0</v>
      </c>
      <c r="E118" s="235">
        <f>+'CTA Pivot Table'!E$364</f>
        <v>0</v>
      </c>
      <c r="F118" s="235">
        <f>+'CTA Pivot Table'!E$366</f>
        <v>0</v>
      </c>
      <c r="G118" s="234">
        <f>+'CTA Pivot Table'!E$368</f>
        <v>0</v>
      </c>
      <c r="H118" s="234">
        <f>+'CTA Pivot Table'!E$370</f>
        <v>0</v>
      </c>
      <c r="I118" s="235">
        <f>+'CTA Pivot Table'!E$372</f>
        <v>0</v>
      </c>
      <c r="J118" s="235">
        <f>+'CTA Pivot Table'!E$374</f>
        <v>0</v>
      </c>
      <c r="K118" s="234">
        <f>+'CTA Pivot Table'!E$376</f>
        <v>0</v>
      </c>
      <c r="L118" s="234">
        <f>+'CTA Pivot Table'!E$378</f>
        <v>0</v>
      </c>
      <c r="M118" s="236">
        <f>+'CTA Pivot Table'!E$380</f>
        <v>0</v>
      </c>
      <c r="N118" s="235">
        <f>+'CTA Pivot Table'!E$382</f>
        <v>0</v>
      </c>
      <c r="O118" s="136"/>
    </row>
    <row r="119" spans="1:16">
      <c r="A119" s="229"/>
      <c r="B119" s="234"/>
      <c r="C119" s="234"/>
      <c r="D119" s="234"/>
      <c r="E119" s="235"/>
      <c r="F119" s="235"/>
      <c r="G119" s="234"/>
      <c r="H119" s="234"/>
      <c r="I119" s="235"/>
      <c r="J119" s="235"/>
      <c r="K119" s="234"/>
      <c r="L119" s="234"/>
      <c r="M119" s="236"/>
      <c r="N119" s="235"/>
      <c r="O119" s="136"/>
    </row>
    <row r="120" spans="1:16">
      <c r="A120" s="229" t="s">
        <v>947</v>
      </c>
      <c r="B120" s="234">
        <f>+'CTA Pivot Table'!E$390</f>
        <v>0</v>
      </c>
      <c r="C120" s="234">
        <f>+'CTA Pivot Table'!E$392</f>
        <v>0</v>
      </c>
      <c r="D120" s="234">
        <f>+'CTA Pivot Table'!E$394</f>
        <v>0</v>
      </c>
      <c r="E120" s="235">
        <f>+'CTA Pivot Table'!E$396</f>
        <v>0</v>
      </c>
      <c r="F120" s="235">
        <f>+'CTA Pivot Table'!E$398</f>
        <v>0</v>
      </c>
      <c r="G120" s="234">
        <f>+'CTA Pivot Table'!E$400</f>
        <v>0</v>
      </c>
      <c r="H120" s="234">
        <f>+'CTA Pivot Table'!E$402</f>
        <v>0</v>
      </c>
      <c r="I120" s="235">
        <f>+'CTA Pivot Table'!E$404</f>
        <v>0</v>
      </c>
      <c r="J120" s="235">
        <f>+'CTA Pivot Table'!E$406</f>
        <v>0</v>
      </c>
      <c r="K120" s="234">
        <f>+'CTA Pivot Table'!E$408</f>
        <v>0</v>
      </c>
      <c r="L120" s="234">
        <f>+'CTA Pivot Table'!E$410</f>
        <v>0</v>
      </c>
      <c r="M120" s="236">
        <f>+'CTA Pivot Table'!E$412</f>
        <v>0</v>
      </c>
      <c r="N120" s="235">
        <f>+'CTA Pivot Table'!E$414</f>
        <v>0</v>
      </c>
      <c r="O120" s="136"/>
    </row>
    <row r="121" spans="1:16">
      <c r="A121" s="229" t="s">
        <v>948</v>
      </c>
      <c r="B121" s="234">
        <f>+'CTA Pivot Table'!E$422</f>
        <v>118.06321903691213</v>
      </c>
      <c r="C121" s="234">
        <f>+'CTA Pivot Table'!E$424</f>
        <v>117.62804347826088</v>
      </c>
      <c r="D121" s="234">
        <f>+'CTA Pivot Table'!E$426</f>
        <v>0</v>
      </c>
      <c r="E121" s="235">
        <f>+'CTA Pivot Table'!E$428</f>
        <v>118.02868725202691</v>
      </c>
      <c r="F121" s="235">
        <f>+'CTA Pivot Table'!E$430</f>
        <v>133.86515546025421</v>
      </c>
      <c r="G121" s="234">
        <f>+'CTA Pivot Table'!E$432</f>
        <v>138.30088365243003</v>
      </c>
      <c r="H121" s="234">
        <f>+'CTA Pivot Table'!E$434</f>
        <v>0</v>
      </c>
      <c r="I121" s="235">
        <f>+'CTA Pivot Table'!E$436</f>
        <v>134.28300499445064</v>
      </c>
      <c r="J121" s="235">
        <f>+'CTA Pivot Table'!E$438</f>
        <v>82.340025716385</v>
      </c>
      <c r="K121" s="234">
        <f>+'CTA Pivot Table'!E$440</f>
        <v>64.806797538822153</v>
      </c>
      <c r="L121" s="234">
        <f>+'CTA Pivot Table'!E$442</f>
        <v>0</v>
      </c>
      <c r="M121" s="236">
        <f>+'CTA Pivot Table'!E$444</f>
        <v>75.58368522072935</v>
      </c>
      <c r="N121" s="235">
        <f>+'CTA Pivot Table'!E$446</f>
        <v>63.66681034482761</v>
      </c>
      <c r="O121" s="136"/>
    </row>
    <row r="122" spans="1:16">
      <c r="A122" s="229" t="s">
        <v>949</v>
      </c>
      <c r="B122" s="234">
        <f>+'CTA Pivot Table'!E$454</f>
        <v>130.06410256410271</v>
      </c>
      <c r="C122" s="234">
        <f>+'CTA Pivot Table'!E$456</f>
        <v>0</v>
      </c>
      <c r="D122" s="234">
        <f>+'CTA Pivot Table'!E$458</f>
        <v>0</v>
      </c>
      <c r="E122" s="235">
        <f>+'CTA Pivot Table'!E$460</f>
        <v>130.06410256410271</v>
      </c>
      <c r="F122" s="235">
        <f>+'CTA Pivot Table'!E$462</f>
        <v>127.98756506651242</v>
      </c>
      <c r="G122" s="234">
        <f>+'CTA Pivot Table'!E$464</f>
        <v>133.28395061728372</v>
      </c>
      <c r="H122" s="234">
        <f>+'CTA Pivot Table'!E$466</f>
        <v>0</v>
      </c>
      <c r="I122" s="235">
        <f>+'CTA Pivot Table'!E$468</f>
        <v>128.06900151860287</v>
      </c>
      <c r="J122" s="235">
        <f>+'CTA Pivot Table'!E$470</f>
        <v>83.27029508196722</v>
      </c>
      <c r="K122" s="234">
        <f>+'CTA Pivot Table'!E$472</f>
        <v>59.923076923076962</v>
      </c>
      <c r="L122" s="234">
        <f>+'CTA Pivot Table'!E$474</f>
        <v>0</v>
      </c>
      <c r="M122" s="236">
        <f>+'CTA Pivot Table'!E$476</f>
        <v>81.268705035971252</v>
      </c>
      <c r="N122" s="235">
        <f>+'CTA Pivot Table'!E$478</f>
        <v>28.905405405405372</v>
      </c>
      <c r="O122" s="136"/>
    </row>
    <row r="123" spans="1:16">
      <c r="A123" s="238" t="s">
        <v>950</v>
      </c>
      <c r="B123" s="239">
        <f>+'CTA Pivot Table'!E$486</f>
        <v>0</v>
      </c>
      <c r="C123" s="239">
        <f>+'CTA Pivot Table'!E$488</f>
        <v>0</v>
      </c>
      <c r="D123" s="239">
        <f>+'CTA Pivot Table'!E$490</f>
        <v>0</v>
      </c>
      <c r="E123" s="240">
        <f>+'CTA Pivot Table'!E$492</f>
        <v>0</v>
      </c>
      <c r="F123" s="240">
        <f>+'CTA Pivot Table'!E$494</f>
        <v>0</v>
      </c>
      <c r="G123" s="239">
        <f>+'CTA Pivot Table'!E$496</f>
        <v>0</v>
      </c>
      <c r="H123" s="239">
        <f>+'CTA Pivot Table'!E$498</f>
        <v>0</v>
      </c>
      <c r="I123" s="240">
        <f>+'CTA Pivot Table'!E$500</f>
        <v>0</v>
      </c>
      <c r="J123" s="240">
        <f>+'CTA Pivot Table'!E$502</f>
        <v>0</v>
      </c>
      <c r="K123" s="239">
        <f>+'CTA Pivot Table'!E$504</f>
        <v>0</v>
      </c>
      <c r="L123" s="239">
        <f>+'CTA Pivot Table'!E$506</f>
        <v>0</v>
      </c>
      <c r="M123" s="241">
        <f>+'CTA Pivot Table'!E$508</f>
        <v>0</v>
      </c>
      <c r="N123" s="240">
        <f>+'CTA Pivot Table'!E$510</f>
        <v>0</v>
      </c>
      <c r="O123" s="136"/>
    </row>
    <row r="124" spans="1:16">
      <c r="A124" s="242" t="s">
        <v>951</v>
      </c>
      <c r="B124" s="243"/>
      <c r="C124" s="243"/>
      <c r="D124" s="243"/>
      <c r="E124" s="243"/>
      <c r="F124" s="243"/>
      <c r="G124" s="243"/>
      <c r="H124" s="243"/>
      <c r="I124" s="243"/>
      <c r="J124" s="243"/>
      <c r="K124" s="243"/>
      <c r="L124" s="243"/>
      <c r="M124" s="243"/>
      <c r="N124" s="243"/>
    </row>
    <row r="125" spans="1:16">
      <c r="A125" s="243"/>
      <c r="B125" s="243"/>
      <c r="C125" s="243"/>
      <c r="D125" s="243"/>
      <c r="E125" s="243"/>
      <c r="F125" s="243"/>
      <c r="G125" s="243"/>
      <c r="H125" s="243"/>
      <c r="I125" s="243"/>
      <c r="J125" s="243"/>
      <c r="K125" s="243"/>
      <c r="L125" s="243"/>
      <c r="M125" s="243"/>
      <c r="N125" s="244" t="s">
        <v>1303</v>
      </c>
    </row>
    <row r="126" spans="1:16" ht="18">
      <c r="A126" s="205" t="s">
        <v>955</v>
      </c>
      <c r="B126" s="206"/>
      <c r="C126" s="206"/>
      <c r="D126" s="206"/>
      <c r="E126" s="207"/>
      <c r="F126" s="207"/>
      <c r="G126" s="207"/>
      <c r="H126" s="207"/>
      <c r="I126" s="207"/>
      <c r="J126" s="206"/>
      <c r="K126" s="206"/>
      <c r="L126" s="206"/>
      <c r="M126" s="207"/>
      <c r="N126" s="206"/>
    </row>
    <row r="127" spans="1:16" ht="18">
      <c r="A127" s="205"/>
      <c r="B127" s="206"/>
      <c r="C127" s="206"/>
      <c r="D127" s="206"/>
      <c r="E127" s="207"/>
      <c r="F127" s="207"/>
      <c r="G127" s="207"/>
      <c r="H127" s="207"/>
      <c r="I127" s="207"/>
      <c r="J127" s="206"/>
      <c r="K127" s="206"/>
      <c r="L127" s="206"/>
      <c r="M127" s="207"/>
      <c r="N127" s="206"/>
    </row>
    <row r="128" spans="1:16" ht="15.75">
      <c r="A128" s="208" t="s">
        <v>924</v>
      </c>
      <c r="B128" s="206"/>
      <c r="C128" s="206"/>
      <c r="D128" s="206"/>
      <c r="E128" s="207"/>
      <c r="F128" s="207"/>
      <c r="G128" s="207"/>
      <c r="H128" s="207"/>
      <c r="I128" s="207"/>
      <c r="J128" s="206"/>
      <c r="K128" s="206"/>
      <c r="L128" s="206"/>
      <c r="M128" s="207"/>
      <c r="N128" s="206"/>
    </row>
    <row r="129" spans="1:15" ht="15.75">
      <c r="A129" s="208" t="s">
        <v>1195</v>
      </c>
      <c r="B129" s="206"/>
      <c r="C129" s="206"/>
      <c r="D129" s="206"/>
      <c r="E129" s="207"/>
      <c r="F129" s="207"/>
      <c r="G129" s="207"/>
      <c r="H129" s="207"/>
      <c r="I129" s="207"/>
      <c r="J129" s="206"/>
      <c r="K129" s="206"/>
      <c r="L129" s="206"/>
      <c r="M129" s="207"/>
      <c r="N129" s="206"/>
    </row>
    <row r="130" spans="1:15" ht="15.75" customHeight="1">
      <c r="A130" s="209"/>
      <c r="B130" s="209"/>
      <c r="C130" s="209"/>
      <c r="D130" s="209"/>
      <c r="E130" s="209"/>
      <c r="F130" s="210"/>
      <c r="G130" s="211"/>
      <c r="H130" s="211"/>
      <c r="I130" s="212"/>
      <c r="J130" s="212"/>
      <c r="K130" s="212"/>
      <c r="L130" s="212"/>
      <c r="M130" s="212"/>
      <c r="N130" s="212"/>
      <c r="O130" s="213"/>
    </row>
    <row r="131" spans="1:15" ht="15.75" customHeight="1">
      <c r="A131" s="84"/>
      <c r="B131" s="214" t="s">
        <v>925</v>
      </c>
      <c r="C131" s="215"/>
      <c r="D131" s="215"/>
      <c r="E131" s="215"/>
      <c r="F131" s="215"/>
      <c r="G131" s="215"/>
      <c r="H131" s="215"/>
      <c r="I131" s="216"/>
      <c r="J131" s="217" t="s">
        <v>10</v>
      </c>
      <c r="K131" s="218"/>
      <c r="L131" s="218"/>
      <c r="M131" s="219"/>
      <c r="N131" s="653" t="s">
        <v>926</v>
      </c>
      <c r="O131"/>
    </row>
    <row r="132" spans="1:15" ht="42.75" customHeight="1">
      <c r="A132" s="220"/>
      <c r="B132" s="215" t="s">
        <v>927</v>
      </c>
      <c r="C132" s="215"/>
      <c r="D132" s="215"/>
      <c r="E132" s="221"/>
      <c r="F132" s="222" t="s">
        <v>928</v>
      </c>
      <c r="G132" s="215"/>
      <c r="H132" s="215"/>
      <c r="I132" s="216"/>
      <c r="J132" s="223" t="s">
        <v>929</v>
      </c>
      <c r="K132" s="215"/>
      <c r="L132" s="215"/>
      <c r="M132" s="216"/>
      <c r="N132" s="654"/>
      <c r="O132"/>
    </row>
    <row r="133" spans="1:15" ht="27.75" customHeight="1">
      <c r="A133" s="209"/>
      <c r="B133" s="224" t="s">
        <v>930</v>
      </c>
      <c r="C133" s="224" t="s">
        <v>931</v>
      </c>
      <c r="D133" s="224" t="s">
        <v>932</v>
      </c>
      <c r="E133" s="225" t="s">
        <v>933</v>
      </c>
      <c r="F133" s="225" t="s">
        <v>930</v>
      </c>
      <c r="G133" s="224" t="s">
        <v>931</v>
      </c>
      <c r="H133" s="224" t="s">
        <v>932</v>
      </c>
      <c r="I133" s="225" t="s">
        <v>933</v>
      </c>
      <c r="J133" s="226" t="s">
        <v>930</v>
      </c>
      <c r="K133" s="227" t="s">
        <v>931</v>
      </c>
      <c r="L133" s="228" t="s">
        <v>932</v>
      </c>
      <c r="M133" s="226" t="s">
        <v>933</v>
      </c>
      <c r="N133" s="655"/>
      <c r="O133"/>
    </row>
    <row r="134" spans="1:15" hidden="1">
      <c r="A134" s="229" t="s">
        <v>934</v>
      </c>
      <c r="B134" s="246">
        <f>+'CTA Pivot Table'!F$230</f>
        <v>0</v>
      </c>
      <c r="C134" s="246">
        <f>+'CTA Pivot Table'!F$231</f>
        <v>0</v>
      </c>
      <c r="D134" s="246">
        <f>+'CTA Pivot Table'!F$232</f>
        <v>0</v>
      </c>
      <c r="E134" s="247">
        <f>+'CTA Pivot Table'!F$233</f>
        <v>0</v>
      </c>
      <c r="F134" s="247"/>
      <c r="G134" s="247"/>
      <c r="H134" s="247"/>
      <c r="I134" s="247"/>
      <c r="J134" s="247">
        <f>+'CTA Pivot Table'!F$234</f>
        <v>0</v>
      </c>
      <c r="K134" s="246">
        <f>+'CTA Pivot Table'!F$235</f>
        <v>0</v>
      </c>
      <c r="L134" s="246">
        <f>+'CTA Pivot Table'!F$236</f>
        <v>0</v>
      </c>
      <c r="M134" s="248">
        <f>+'CTA Pivot Table'!F$237</f>
        <v>0</v>
      </c>
      <c r="N134" s="247">
        <f>+'CTA Pivot Table'!F$238</f>
        <v>0</v>
      </c>
      <c r="O134" s="136"/>
    </row>
    <row r="135" spans="1:15" hidden="1">
      <c r="A135" s="229"/>
      <c r="E135" s="69"/>
      <c r="I135" s="69"/>
      <c r="J135" s="69"/>
      <c r="M135" s="137"/>
      <c r="N135" s="69"/>
      <c r="O135" s="136"/>
    </row>
    <row r="136" spans="1:15">
      <c r="A136" s="229" t="s">
        <v>935</v>
      </c>
      <c r="B136" s="234">
        <f>+'CTA Pivot Table'!F$6</f>
        <v>0</v>
      </c>
      <c r="C136" s="234">
        <f>+'CTA Pivot Table'!F$8</f>
        <v>0</v>
      </c>
      <c r="D136" s="234">
        <f>+'CTA Pivot Table'!F$10</f>
        <v>0</v>
      </c>
      <c r="E136" s="235">
        <f>+'CTA Pivot Table'!F$12</f>
        <v>0</v>
      </c>
      <c r="F136" s="235">
        <f>+'CTA Pivot Table'!F$14</f>
        <v>0</v>
      </c>
      <c r="G136" s="234">
        <f>+'CTA Pivot Table'!F$16</f>
        <v>0</v>
      </c>
      <c r="H136" s="234">
        <f>+'CTA Pivot Table'!F$18</f>
        <v>0</v>
      </c>
      <c r="I136" s="235">
        <f>+'CTA Pivot Table'!F$20</f>
        <v>0</v>
      </c>
      <c r="J136" s="235">
        <f>+'CTA Pivot Table'!F$22</f>
        <v>0</v>
      </c>
      <c r="K136" s="234">
        <f>+'CTA Pivot Table'!F$24</f>
        <v>0</v>
      </c>
      <c r="L136" s="234">
        <f>+'CTA Pivot Table'!F$26</f>
        <v>0</v>
      </c>
      <c r="M136" s="236">
        <f>+'CTA Pivot Table'!F$28</f>
        <v>0</v>
      </c>
      <c r="N136" s="235">
        <f>+'CTA Pivot Table'!F$30</f>
        <v>0</v>
      </c>
      <c r="O136" s="136"/>
    </row>
    <row r="137" spans="1:15">
      <c r="A137" s="229" t="s">
        <v>936</v>
      </c>
      <c r="B137" s="234">
        <f>+'CTA Pivot Table'!F$38</f>
        <v>130.23209169054419</v>
      </c>
      <c r="C137" s="234">
        <f>+'CTA Pivot Table'!F$40</f>
        <v>140.22680412371162</v>
      </c>
      <c r="D137" s="234">
        <f>+'CTA Pivot Table'!F$42</f>
        <v>0</v>
      </c>
      <c r="E137" s="235">
        <f>+'CTA Pivot Table'!F$44</f>
        <v>132.40582959641245</v>
      </c>
      <c r="F137" s="235">
        <f>+'CTA Pivot Table'!F$46</f>
        <v>138.78571428571439</v>
      </c>
      <c r="G137" s="234">
        <f>+'CTA Pivot Table'!F$48</f>
        <v>123.76666666666701</v>
      </c>
      <c r="H137" s="234">
        <f>+'CTA Pivot Table'!F$50</f>
        <v>0</v>
      </c>
      <c r="I137" s="235">
        <f>+'CTA Pivot Table'!F$52</f>
        <v>137.75229357798176</v>
      </c>
      <c r="J137" s="235">
        <f>+'CTA Pivot Table'!F$54</f>
        <v>87.133144475920659</v>
      </c>
      <c r="K137" s="234">
        <f>+'CTA Pivot Table'!F$56</f>
        <v>83.753424657534268</v>
      </c>
      <c r="L137" s="234">
        <f>+'CTA Pivot Table'!FR$58</f>
        <v>0</v>
      </c>
      <c r="M137" s="236">
        <f>+'CTA Pivot Table'!F$60</f>
        <v>86.553990610328626</v>
      </c>
      <c r="N137" s="235">
        <f>+'CTA Pivot Table'!F$62</f>
        <v>137.23809523809481</v>
      </c>
      <c r="O137" s="136"/>
    </row>
    <row r="138" spans="1:15">
      <c r="A138" s="229" t="s">
        <v>937</v>
      </c>
      <c r="B138" s="234">
        <f>+'CTA Pivot Table'!F$70</f>
        <v>0</v>
      </c>
      <c r="C138" s="234">
        <f>+'CTA Pivot Table'!F$72</f>
        <v>0</v>
      </c>
      <c r="D138" s="234">
        <f>+'CTA Pivot Table'!F$74</f>
        <v>0</v>
      </c>
      <c r="E138" s="235">
        <f>+'CTA Pivot Table'!F$76</f>
        <v>0</v>
      </c>
      <c r="F138" s="235">
        <f>+'CTA Pivot Table'!F$78</f>
        <v>0</v>
      </c>
      <c r="G138" s="234">
        <f>+'CTA Pivot Table'!F$80</f>
        <v>0</v>
      </c>
      <c r="H138" s="234">
        <f>+'CTA Pivot Table'!F$82</f>
        <v>0</v>
      </c>
      <c r="I138" s="235">
        <f>+'CTA Pivot Table'!F$84</f>
        <v>0</v>
      </c>
      <c r="J138" s="235">
        <f>+'CTA Pivot Table'!F$86</f>
        <v>0</v>
      </c>
      <c r="K138" s="234">
        <f>+'CTA Pivot Table'!F$88</f>
        <v>0</v>
      </c>
      <c r="L138" s="234">
        <f>+'CTA Pivot Table'!F$90</f>
        <v>0</v>
      </c>
      <c r="M138" s="236">
        <f>+'CTA Pivot Table'!F$92</f>
        <v>0</v>
      </c>
      <c r="N138" s="235">
        <f>+'CTA Pivot Table'!F$94</f>
        <v>0</v>
      </c>
      <c r="O138" s="136"/>
    </row>
    <row r="139" spans="1:15">
      <c r="A139" s="229" t="s">
        <v>938</v>
      </c>
      <c r="B139" s="234">
        <f>+'CTA Pivot Table'!F$102</f>
        <v>0</v>
      </c>
      <c r="C139" s="234">
        <f>+'CTA Pivot Table'!F$104</f>
        <v>0</v>
      </c>
      <c r="D139" s="234">
        <f>+'CTA Pivot Table'!F$106</f>
        <v>0</v>
      </c>
      <c r="E139" s="235">
        <f>+'CTA Pivot Table'!F$108</f>
        <v>0</v>
      </c>
      <c r="F139" s="235">
        <f>+'CTA Pivot Table'!F$110</f>
        <v>0</v>
      </c>
      <c r="G139" s="234">
        <f>+'CTA Pivot Table'!F$112</f>
        <v>0</v>
      </c>
      <c r="H139" s="234">
        <f>+'CTA Pivot Table'!F$114</f>
        <v>0</v>
      </c>
      <c r="I139" s="235">
        <f>+'CTA Pivot Table'!F$116</f>
        <v>0</v>
      </c>
      <c r="J139" s="235">
        <f>+'CTA Pivot Table'!F$118</f>
        <v>0</v>
      </c>
      <c r="K139" s="234">
        <f>+'CTA Pivot Table'!F$120</f>
        <v>0</v>
      </c>
      <c r="L139" s="234">
        <f>+'CTA Pivot Table'!F$122</f>
        <v>0</v>
      </c>
      <c r="M139" s="236">
        <f>+'CTA Pivot Table'!F$124</f>
        <v>0</v>
      </c>
      <c r="N139" s="235">
        <f>+'CTA Pivot Table'!F$126</f>
        <v>0</v>
      </c>
      <c r="O139" s="136"/>
    </row>
    <row r="140" spans="1:15">
      <c r="A140" s="229"/>
      <c r="B140" s="234"/>
      <c r="C140" s="234"/>
      <c r="D140" s="234"/>
      <c r="E140" s="235"/>
      <c r="F140" s="235"/>
      <c r="G140" s="234"/>
      <c r="H140" s="234"/>
      <c r="I140" s="235"/>
      <c r="J140" s="235"/>
      <c r="K140" s="234"/>
      <c r="L140" s="234"/>
      <c r="M140" s="236"/>
      <c r="N140" s="235"/>
      <c r="O140" s="136"/>
    </row>
    <row r="141" spans="1:15">
      <c r="A141" s="229" t="s">
        <v>939</v>
      </c>
      <c r="B141" s="234">
        <f>+'CTA Pivot Table'!F$134</f>
        <v>133.22175824175824</v>
      </c>
      <c r="C141" s="234">
        <f>+'CTA Pivot Table'!F$136</f>
        <v>126.91666666666667</v>
      </c>
      <c r="D141" s="234">
        <f>+'CTA Pivot Table'!F$138</f>
        <v>0</v>
      </c>
      <c r="E141" s="235">
        <f>+'CTA Pivot Table'!F$140</f>
        <v>132.48718446601941</v>
      </c>
      <c r="F141" s="235">
        <f>+'CTA Pivot Table'!F$142</f>
        <v>136.28864406779658</v>
      </c>
      <c r="G141" s="234">
        <f>+'CTA Pivot Table'!F$144</f>
        <v>138.67292906178488</v>
      </c>
      <c r="H141" s="234">
        <f>+'CTA Pivot Table'!F$146</f>
        <v>0</v>
      </c>
      <c r="I141" s="235">
        <f>+'CTA Pivot Table'!F$148</f>
        <v>136.58591440798858</v>
      </c>
      <c r="J141" s="235">
        <f>+'CTA Pivot Table'!F$150</f>
        <v>97.692533232054686</v>
      </c>
      <c r="K141" s="234">
        <f>+'CTA Pivot Table'!F$152</f>
        <v>81.743448979591832</v>
      </c>
      <c r="L141" s="234">
        <f>+'CTA Pivot Table'!F$154</f>
        <v>0</v>
      </c>
      <c r="M141" s="236">
        <f>+'CTA Pivot Table'!F$156</f>
        <v>93.366460005535572</v>
      </c>
      <c r="N141" s="235">
        <f>+'CTA Pivot Table'!F$158</f>
        <v>129.66999999999999</v>
      </c>
      <c r="O141" s="136"/>
    </row>
    <row r="142" spans="1:15">
      <c r="A142" s="229" t="s">
        <v>940</v>
      </c>
      <c r="B142" s="234">
        <f>+'CTA Pivot Table'!F$166</f>
        <v>117.7</v>
      </c>
      <c r="C142" s="234">
        <f>+'CTA Pivot Table'!F$168</f>
        <v>0</v>
      </c>
      <c r="D142" s="234">
        <f>+'CTA Pivot Table'!F$170</f>
        <v>0</v>
      </c>
      <c r="E142" s="235">
        <f>+'CTA Pivot Table'!F$172</f>
        <v>117.7</v>
      </c>
      <c r="F142" s="235">
        <f>+'CTA Pivot Table'!F$174</f>
        <v>144.19999999999999</v>
      </c>
      <c r="G142" s="234">
        <f>+'CTA Pivot Table'!F$176</f>
        <v>167</v>
      </c>
      <c r="H142" s="234">
        <f>+'CTA Pivot Table'!F$178</f>
        <v>0</v>
      </c>
      <c r="I142" s="235">
        <f>+'CTA Pivot Table'!F$180</f>
        <v>145.11199999999999</v>
      </c>
      <c r="J142" s="235">
        <f>+'CTA Pivot Table'!F$182</f>
        <v>91.5</v>
      </c>
      <c r="K142" s="234">
        <f>+'CTA Pivot Table'!F$184</f>
        <v>68.599999999999994</v>
      </c>
      <c r="L142" s="234">
        <f>+'CTA Pivot Table'!F$186</f>
        <v>0</v>
      </c>
      <c r="M142" s="236">
        <f>+'CTA Pivot Table'!F$188</f>
        <v>88.279687499999994</v>
      </c>
      <c r="N142" s="235">
        <f>+'CTA Pivot Table'!F$190</f>
        <v>40.299999999999997</v>
      </c>
      <c r="O142" s="136"/>
    </row>
    <row r="143" spans="1:15">
      <c r="A143" s="229" t="s">
        <v>941</v>
      </c>
      <c r="B143" s="234">
        <f>+'CTA Pivot Table'!F$198</f>
        <v>0</v>
      </c>
      <c r="C143" s="234">
        <f>+'CTA Pivot Table'!F$200</f>
        <v>0</v>
      </c>
      <c r="D143" s="234">
        <f>+'CTA Pivot Table'!F$202</f>
        <v>0</v>
      </c>
      <c r="E143" s="235">
        <f>+'CTA Pivot Table'!F$204</f>
        <v>0</v>
      </c>
      <c r="F143" s="235">
        <f>+'CTA Pivot Table'!F$206</f>
        <v>0</v>
      </c>
      <c r="G143" s="234">
        <f>+'CTA Pivot Table'!F$208</f>
        <v>0</v>
      </c>
      <c r="H143" s="234">
        <f>+'CTA Pivot Table'!F$210</f>
        <v>0</v>
      </c>
      <c r="I143" s="235">
        <f>+'CTA Pivot Table'!F$212</f>
        <v>0</v>
      </c>
      <c r="J143" s="235">
        <f>+'CTA Pivot Table'!F$214</f>
        <v>0</v>
      </c>
      <c r="K143" s="234">
        <f>+'CTA Pivot Table'!F$216</f>
        <v>0</v>
      </c>
      <c r="L143" s="234">
        <f>+'CTA Pivot Table'!F$218</f>
        <v>0</v>
      </c>
      <c r="M143" s="236">
        <f>+'CTA Pivot Table'!F$220</f>
        <v>0</v>
      </c>
      <c r="N143" s="235">
        <f>+'CTA Pivot Table'!F$222</f>
        <v>0</v>
      </c>
      <c r="O143" s="136"/>
    </row>
    <row r="144" spans="1:15" ht="16.5" customHeight="1">
      <c r="A144" s="229" t="s">
        <v>942</v>
      </c>
      <c r="B144" s="234">
        <f>+'CTA Pivot Table'!F$230</f>
        <v>0</v>
      </c>
      <c r="C144" s="234">
        <f>+'CTA Pivot Table'!F$232</f>
        <v>0</v>
      </c>
      <c r="D144" s="234">
        <f>+'CTA Pivot Table'!F$234</f>
        <v>0</v>
      </c>
      <c r="E144" s="235">
        <f>+'CTA Pivot Table'!F$236</f>
        <v>0</v>
      </c>
      <c r="F144" s="235">
        <f>+'CTA Pivot Table'!F$238</f>
        <v>0</v>
      </c>
      <c r="G144" s="234">
        <f>+'CTA Pivot Table'!F$240</f>
        <v>0</v>
      </c>
      <c r="H144" s="234">
        <f>+'CTA Pivot Table'!F$242</f>
        <v>0</v>
      </c>
      <c r="I144" s="235">
        <f>+'CTA Pivot Table'!F$244</f>
        <v>0</v>
      </c>
      <c r="J144" s="235">
        <f>+'CTA Pivot Table'!F$246</f>
        <v>0</v>
      </c>
      <c r="K144" s="234">
        <f>+'CTA Pivot Table'!F$248</f>
        <v>0</v>
      </c>
      <c r="L144" s="234">
        <f>+'CTA Pivot Table'!F$250</f>
        <v>0</v>
      </c>
      <c r="M144" s="236">
        <f>+'CTA Pivot Table'!F$252</f>
        <v>0</v>
      </c>
      <c r="N144" s="235">
        <f>+'CTA Pivot Table'!F$254</f>
        <v>0</v>
      </c>
      <c r="O144" s="136"/>
    </row>
    <row r="145" spans="1:16" ht="16.5" customHeight="1">
      <c r="A145" s="229"/>
      <c r="B145" s="234"/>
      <c r="C145" s="234"/>
      <c r="D145" s="234"/>
      <c r="E145" s="235"/>
      <c r="F145" s="235"/>
      <c r="G145" s="234"/>
      <c r="H145" s="234"/>
      <c r="I145" s="235"/>
      <c r="J145" s="235"/>
      <c r="K145" s="234"/>
      <c r="L145" s="234"/>
      <c r="M145" s="236"/>
      <c r="N145" s="235"/>
      <c r="O145" s="136"/>
    </row>
    <row r="146" spans="1:16">
      <c r="A146" s="229" t="s">
        <v>943</v>
      </c>
      <c r="B146" s="234">
        <f>+'CTA Pivot Table'!F$262</f>
        <v>0</v>
      </c>
      <c r="C146" s="234">
        <f>+'CTA Pivot Table'!F$264</f>
        <v>0</v>
      </c>
      <c r="D146" s="234">
        <f>+'CTA Pivot Table'!F$266</f>
        <v>0</v>
      </c>
      <c r="E146" s="235">
        <f>+'CTA Pivot Table'!F$268</f>
        <v>0</v>
      </c>
      <c r="F146" s="235">
        <f>+'CTA Pivot Table'!F$270</f>
        <v>0</v>
      </c>
      <c r="G146" s="234">
        <f>+'CTA Pivot Table'!F$272</f>
        <v>0</v>
      </c>
      <c r="H146" s="234">
        <f>+'CTA Pivot Table'!F$274</f>
        <v>0</v>
      </c>
      <c r="I146" s="235">
        <f>+'CTA Pivot Table'!F$276</f>
        <v>0</v>
      </c>
      <c r="J146" s="235">
        <f>+'CTA Pivot Table'!F$278</f>
        <v>0</v>
      </c>
      <c r="K146" s="234">
        <f>+'CTA Pivot Table'!F$280</f>
        <v>0</v>
      </c>
      <c r="L146" s="234">
        <f>+'CTA Pivot Table'!F$282</f>
        <v>0</v>
      </c>
      <c r="M146" s="236">
        <f>+'CTA Pivot Table'!F$284</f>
        <v>0</v>
      </c>
      <c r="N146" s="235">
        <f>+'CTA Pivot Table'!F$286</f>
        <v>0</v>
      </c>
      <c r="O146" s="136"/>
    </row>
    <row r="147" spans="1:16" ht="15.75">
      <c r="A147" s="229" t="s">
        <v>944</v>
      </c>
      <c r="B147" s="234">
        <f>+'CTA Pivot Table'!F$294</f>
        <v>156</v>
      </c>
      <c r="C147" s="234">
        <f>+'CTA Pivot Table'!F$296</f>
        <v>0</v>
      </c>
      <c r="D147" s="234">
        <f>+'CTA Pivot Table'!F$298</f>
        <v>0</v>
      </c>
      <c r="E147" s="235">
        <f>+'CTA Pivot Table'!F$300</f>
        <v>156</v>
      </c>
      <c r="F147" s="235">
        <f>+'CTA Pivot Table'!F$302</f>
        <v>141</v>
      </c>
      <c r="G147" s="234">
        <f>+'CTA Pivot Table'!F$304</f>
        <v>146</v>
      </c>
      <c r="H147" s="234">
        <f>+'CTA Pivot Table'!F$306</f>
        <v>0</v>
      </c>
      <c r="I147" s="235">
        <f>+'CTA Pivot Table'!F$308</f>
        <v>141.03508771929825</v>
      </c>
      <c r="J147" s="235">
        <f>+'CTA Pivot Table'!F$310</f>
        <v>79</v>
      </c>
      <c r="K147" s="234">
        <f>+'CTA Pivot Table'!F$312</f>
        <v>63</v>
      </c>
      <c r="L147" s="234">
        <f>+'CTA Pivot Table'!F$314</f>
        <v>71</v>
      </c>
      <c r="M147" s="236">
        <f>+'CTA Pivot Table'!F$316</f>
        <v>73.644808743169392</v>
      </c>
      <c r="N147" s="235">
        <f>+'CTA Pivot Table'!F$318</f>
        <v>95.5</v>
      </c>
      <c r="O147" s="136"/>
      <c r="P147" s="237"/>
    </row>
    <row r="148" spans="1:16">
      <c r="A148" s="229" t="s">
        <v>945</v>
      </c>
      <c r="B148" s="234">
        <f>+'CTA Pivot Table'!F$326</f>
        <v>0</v>
      </c>
      <c r="C148" s="234">
        <f>+'CTA Pivot Table'!F$328</f>
        <v>0</v>
      </c>
      <c r="D148" s="234">
        <f>+'CTA Pivot Table'!F$330</f>
        <v>0</v>
      </c>
      <c r="E148" s="235">
        <f>+'CTA Pivot Table'!F$332</f>
        <v>0</v>
      </c>
      <c r="F148" s="235">
        <f>+'CTA Pivot Table'!F$334</f>
        <v>0</v>
      </c>
      <c r="G148" s="234">
        <f>+'CTA Pivot Table'!F$336</f>
        <v>0</v>
      </c>
      <c r="H148" s="234">
        <f>+'CTA Pivot Table'!F$338</f>
        <v>0</v>
      </c>
      <c r="I148" s="235">
        <f>+'CTA Pivot Table'!F$340</f>
        <v>0</v>
      </c>
      <c r="J148" s="235">
        <f>+'CTA Pivot Table'!F$342</f>
        <v>0</v>
      </c>
      <c r="K148" s="234">
        <f>+'CTA Pivot Table'!F$344</f>
        <v>0</v>
      </c>
      <c r="L148" s="234">
        <f>+'CTA Pivot Table'!F$346</f>
        <v>0</v>
      </c>
      <c r="M148" s="236">
        <f>+'CTA Pivot Table'!F$348</f>
        <v>0</v>
      </c>
      <c r="N148" s="235">
        <f>+'CTA Pivot Table'!F$350</f>
        <v>0</v>
      </c>
      <c r="O148" s="136"/>
    </row>
    <row r="149" spans="1:16">
      <c r="A149" s="229" t="s">
        <v>946</v>
      </c>
      <c r="B149" s="234">
        <f>+'CTA Pivot Table'!F$358</f>
        <v>0</v>
      </c>
      <c r="C149" s="234">
        <f>+'CTA Pivot Table'!F$360</f>
        <v>0</v>
      </c>
      <c r="D149" s="234">
        <f>+'CTA Pivot Table'!F$362</f>
        <v>0</v>
      </c>
      <c r="E149" s="235">
        <f>+'CTA Pivot Table'!F$364</f>
        <v>0</v>
      </c>
      <c r="F149" s="235">
        <f>+'CTA Pivot Table'!F$366</f>
        <v>0</v>
      </c>
      <c r="G149" s="234">
        <f>+'CTA Pivot Table'!F$368</f>
        <v>0</v>
      </c>
      <c r="H149" s="234">
        <f>+'CTA Pivot Table'!F$370</f>
        <v>0</v>
      </c>
      <c r="I149" s="235">
        <f>+'CTA Pivot Table'!F$372</f>
        <v>0</v>
      </c>
      <c r="J149" s="235">
        <f>+'CTA Pivot Table'!F$374</f>
        <v>0</v>
      </c>
      <c r="K149" s="234">
        <f>+'CTA Pivot Table'!F$376</f>
        <v>0</v>
      </c>
      <c r="L149" s="234">
        <f>+'CTA Pivot Table'!F$378</f>
        <v>0</v>
      </c>
      <c r="M149" s="236">
        <f>+'CTA Pivot Table'!F$380</f>
        <v>0</v>
      </c>
      <c r="N149" s="235">
        <f>+'CTA Pivot Table'!F$382</f>
        <v>0</v>
      </c>
      <c r="O149" s="136"/>
    </row>
    <row r="150" spans="1:16">
      <c r="A150" s="229"/>
      <c r="B150" s="234"/>
      <c r="C150" s="234"/>
      <c r="D150" s="234"/>
      <c r="E150" s="235"/>
      <c r="F150" s="235"/>
      <c r="G150" s="234"/>
      <c r="H150" s="234"/>
      <c r="I150" s="235"/>
      <c r="J150" s="235"/>
      <c r="K150" s="234"/>
      <c r="L150" s="234"/>
      <c r="M150" s="236"/>
      <c r="N150" s="235"/>
      <c r="O150" s="136"/>
    </row>
    <row r="151" spans="1:16">
      <c r="A151" s="229" t="s">
        <v>947</v>
      </c>
      <c r="B151" s="234">
        <f>+'CTA Pivot Table'!F$390</f>
        <v>0</v>
      </c>
      <c r="C151" s="234">
        <f>+'CTA Pivot Table'!F$392</f>
        <v>0</v>
      </c>
      <c r="D151" s="234">
        <f>+'CTA Pivot Table'!F$394</f>
        <v>0</v>
      </c>
      <c r="E151" s="235">
        <f>+'CTA Pivot Table'!F$396</f>
        <v>0</v>
      </c>
      <c r="F151" s="235">
        <f>+'CTA Pivot Table'!F$398</f>
        <v>0</v>
      </c>
      <c r="G151" s="234">
        <f>+'CTA Pivot Table'!F$400</f>
        <v>0</v>
      </c>
      <c r="H151" s="234">
        <f>+'CTA Pivot Table'!F$402</f>
        <v>0</v>
      </c>
      <c r="I151" s="235">
        <f>+'CTA Pivot Table'!F$404</f>
        <v>0</v>
      </c>
      <c r="J151" s="235">
        <f>+'CTA Pivot Table'!F$406</f>
        <v>0</v>
      </c>
      <c r="K151" s="234">
        <f>+'CTA Pivot Table'!F$408</f>
        <v>0</v>
      </c>
      <c r="L151" s="234">
        <f>+'CTA Pivot Table'!F$410</f>
        <v>0</v>
      </c>
      <c r="M151" s="236">
        <f>+'CTA Pivot Table'!F$412</f>
        <v>0</v>
      </c>
      <c r="N151" s="235">
        <f>+'CTA Pivot Table'!F$414</f>
        <v>0</v>
      </c>
      <c r="O151" s="136"/>
    </row>
    <row r="152" spans="1:16">
      <c r="A152" s="229" t="s">
        <v>948</v>
      </c>
      <c r="B152" s="234">
        <f>+'CTA Pivot Table'!F$422</f>
        <v>109.16958762886598</v>
      </c>
      <c r="C152" s="234">
        <f>+'CTA Pivot Table'!F$424</f>
        <v>115.79999999999998</v>
      </c>
      <c r="D152" s="234">
        <f>+'CTA Pivot Table'!F$426</f>
        <v>0</v>
      </c>
      <c r="E152" s="235">
        <f>+'CTA Pivot Table'!F$428</f>
        <v>109.46354679802957</v>
      </c>
      <c r="F152" s="235">
        <f>+'CTA Pivot Table'!F$430</f>
        <v>129.08477366255144</v>
      </c>
      <c r="G152" s="234">
        <f>+'CTA Pivot Table'!F$432</f>
        <v>126.4375</v>
      </c>
      <c r="H152" s="234">
        <f>+'CTA Pivot Table'!F$434</f>
        <v>0</v>
      </c>
      <c r="I152" s="235">
        <f>+'CTA Pivot Table'!F$436</f>
        <v>128.96019607843138</v>
      </c>
      <c r="J152" s="235">
        <f>+'CTA Pivot Table'!F$438</f>
        <v>68.342675994752938</v>
      </c>
      <c r="K152" s="234">
        <f>+'CTA Pivot Table'!F$440</f>
        <v>62.311618900077463</v>
      </c>
      <c r="L152" s="234">
        <f>+'CTA Pivot Table'!F$442</f>
        <v>0</v>
      </c>
      <c r="M152" s="236">
        <f>+'CTA Pivot Table'!F$444</f>
        <v>65.144444444444446</v>
      </c>
      <c r="N152" s="235">
        <f>+'CTA Pivot Table'!F$446</f>
        <v>56.794259818731121</v>
      </c>
      <c r="O152" s="136"/>
    </row>
    <row r="153" spans="1:16">
      <c r="A153" s="229" t="s">
        <v>949</v>
      </c>
      <c r="B153" s="234">
        <f>+'CTA Pivot Table'!F$454</f>
        <v>149.878048780488</v>
      </c>
      <c r="C153" s="234">
        <f>+'CTA Pivot Table'!F$456</f>
        <v>0</v>
      </c>
      <c r="D153" s="234">
        <f>+'CTA Pivot Table'!F$458</f>
        <v>0</v>
      </c>
      <c r="E153" s="235">
        <f>+'CTA Pivot Table'!F$460</f>
        <v>149.878048780488</v>
      </c>
      <c r="F153" s="235">
        <f>+'CTA Pivot Table'!F$462</f>
        <v>146.37278106508899</v>
      </c>
      <c r="G153" s="234">
        <f>+'CTA Pivot Table'!F$464</f>
        <v>149.85714285714297</v>
      </c>
      <c r="H153" s="234">
        <f>+'CTA Pivot Table'!F$466</f>
        <v>0</v>
      </c>
      <c r="I153" s="235">
        <f>+'CTA Pivot Table'!F$468</f>
        <v>146.4434782608698</v>
      </c>
      <c r="J153" s="235">
        <f>+'CTA Pivot Table'!F$470</f>
        <v>101.847161572052</v>
      </c>
      <c r="K153" s="234">
        <f>+'CTA Pivot Table'!F$472</f>
        <v>85.913793103448285</v>
      </c>
      <c r="L153" s="234">
        <f>+'CTA Pivot Table'!F$474</f>
        <v>0</v>
      </c>
      <c r="M153" s="236">
        <f>+'CTA Pivot Table'!F$476</f>
        <v>98.627177700348113</v>
      </c>
      <c r="N153" s="235">
        <f>+'CTA Pivot Table'!F$478</f>
        <v>97.810810810810807</v>
      </c>
      <c r="O153" s="136"/>
    </row>
    <row r="154" spans="1:16">
      <c r="A154" s="238" t="s">
        <v>950</v>
      </c>
      <c r="B154" s="239">
        <f>+'CTA Pivot Table'!F$486</f>
        <v>0</v>
      </c>
      <c r="C154" s="239">
        <f>+'CTA Pivot Table'!F$488</f>
        <v>0</v>
      </c>
      <c r="D154" s="239">
        <f>+'CTA Pivot Table'!F$490</f>
        <v>0</v>
      </c>
      <c r="E154" s="240">
        <f>+'CTA Pivot Table'!F$492</f>
        <v>0</v>
      </c>
      <c r="F154" s="240">
        <f>+'CTA Pivot Table'!F$494</f>
        <v>0</v>
      </c>
      <c r="G154" s="239">
        <f>+'CTA Pivot Table'!F$496</f>
        <v>0</v>
      </c>
      <c r="H154" s="239">
        <f>+'CTA Pivot Table'!F$498</f>
        <v>0</v>
      </c>
      <c r="I154" s="240">
        <f>+'CTA Pivot Table'!F$500</f>
        <v>0</v>
      </c>
      <c r="J154" s="240">
        <f>+'CTA Pivot Table'!F$502</f>
        <v>0</v>
      </c>
      <c r="K154" s="239">
        <f>+'CTA Pivot Table'!F$504</f>
        <v>0</v>
      </c>
      <c r="L154" s="239">
        <f>+'CTA Pivot Table'!F$506</f>
        <v>0</v>
      </c>
      <c r="M154" s="241">
        <f>+'CTA Pivot Table'!F$508</f>
        <v>0</v>
      </c>
      <c r="N154" s="240">
        <f>+'CTA Pivot Table'!F$510</f>
        <v>0</v>
      </c>
      <c r="O154" s="136"/>
    </row>
    <row r="155" spans="1:16">
      <c r="A155" s="242" t="s">
        <v>951</v>
      </c>
      <c r="B155" s="243"/>
      <c r="C155" s="243"/>
      <c r="D155" s="243"/>
      <c r="E155" s="243"/>
      <c r="F155" s="243"/>
      <c r="G155" s="243"/>
      <c r="H155" s="243"/>
      <c r="I155" s="243"/>
      <c r="J155" s="243"/>
      <c r="K155" s="243"/>
      <c r="L155" s="243"/>
      <c r="M155" s="243"/>
      <c r="N155" s="243"/>
    </row>
    <row r="156" spans="1:16">
      <c r="A156" s="243"/>
      <c r="B156" s="243"/>
      <c r="C156" s="243"/>
      <c r="D156" s="243"/>
      <c r="E156" s="243"/>
      <c r="F156" s="243"/>
      <c r="G156" s="243"/>
      <c r="H156" s="243"/>
      <c r="I156" s="243"/>
      <c r="J156" s="243"/>
      <c r="K156" s="243"/>
      <c r="L156" s="243"/>
      <c r="M156" s="243"/>
      <c r="N156" s="244" t="s">
        <v>1303</v>
      </c>
    </row>
    <row r="157" spans="1:16" ht="18">
      <c r="A157" s="205" t="s">
        <v>956</v>
      </c>
      <c r="B157" s="206"/>
      <c r="C157" s="206"/>
      <c r="D157" s="206"/>
      <c r="E157" s="207"/>
      <c r="F157" s="207"/>
      <c r="G157" s="207"/>
      <c r="H157" s="207"/>
      <c r="I157" s="207"/>
      <c r="J157" s="206"/>
      <c r="K157" s="206"/>
      <c r="L157" s="206"/>
      <c r="M157" s="207"/>
      <c r="N157" s="206"/>
    </row>
    <row r="158" spans="1:16" ht="18">
      <c r="A158" s="205"/>
      <c r="B158" s="206"/>
      <c r="C158" s="206"/>
      <c r="D158" s="206"/>
      <c r="E158" s="207"/>
      <c r="F158" s="207"/>
      <c r="G158" s="207"/>
      <c r="H158" s="207"/>
      <c r="I158" s="207"/>
      <c r="J158" s="206"/>
      <c r="K158" s="206"/>
      <c r="L158" s="206"/>
      <c r="M158" s="207"/>
      <c r="N158" s="206"/>
    </row>
    <row r="159" spans="1:16" ht="15.75">
      <c r="A159" s="208" t="s">
        <v>924</v>
      </c>
      <c r="B159" s="206"/>
      <c r="C159" s="206"/>
      <c r="D159" s="206"/>
      <c r="E159" s="207"/>
      <c r="F159" s="207"/>
      <c r="G159" s="207"/>
      <c r="H159" s="207"/>
      <c r="I159" s="207"/>
      <c r="J159" s="206"/>
      <c r="K159" s="206"/>
      <c r="L159" s="206"/>
      <c r="M159" s="207"/>
      <c r="N159" s="206"/>
    </row>
    <row r="160" spans="1:16" ht="15.75">
      <c r="A160" s="208" t="s">
        <v>1196</v>
      </c>
      <c r="B160" s="206"/>
      <c r="C160" s="206"/>
      <c r="D160" s="206"/>
      <c r="E160" s="207"/>
      <c r="F160" s="207"/>
      <c r="G160" s="207"/>
      <c r="H160" s="207"/>
      <c r="I160" s="207"/>
      <c r="J160" s="206"/>
      <c r="K160" s="206"/>
      <c r="L160" s="206"/>
      <c r="M160" s="207"/>
      <c r="N160" s="206"/>
    </row>
    <row r="161" spans="1:15" ht="15.75" customHeight="1">
      <c r="A161" s="209"/>
      <c r="B161" s="209"/>
      <c r="C161" s="209"/>
      <c r="D161" s="209"/>
      <c r="E161" s="209"/>
      <c r="F161" s="210"/>
      <c r="G161" s="211"/>
      <c r="H161" s="211"/>
      <c r="I161" s="212"/>
      <c r="J161" s="212"/>
      <c r="K161" s="212"/>
      <c r="L161" s="212"/>
      <c r="M161" s="212"/>
      <c r="N161" s="212"/>
      <c r="O161" s="213"/>
    </row>
    <row r="162" spans="1:15" ht="15.75" customHeight="1">
      <c r="A162" s="84"/>
      <c r="B162" s="214" t="s">
        <v>925</v>
      </c>
      <c r="C162" s="215"/>
      <c r="D162" s="215"/>
      <c r="E162" s="215"/>
      <c r="F162" s="215"/>
      <c r="G162" s="215"/>
      <c r="H162" s="215"/>
      <c r="I162" s="216"/>
      <c r="J162" s="217" t="s">
        <v>10</v>
      </c>
      <c r="K162" s="218"/>
      <c r="L162" s="218"/>
      <c r="M162" s="219"/>
      <c r="N162" s="653" t="s">
        <v>926</v>
      </c>
      <c r="O162"/>
    </row>
    <row r="163" spans="1:15" ht="46.5" customHeight="1">
      <c r="A163" s="220"/>
      <c r="B163" s="215" t="s">
        <v>927</v>
      </c>
      <c r="C163" s="215"/>
      <c r="D163" s="215"/>
      <c r="E163" s="221"/>
      <c r="F163" s="222" t="s">
        <v>928</v>
      </c>
      <c r="G163" s="215"/>
      <c r="H163" s="215"/>
      <c r="I163" s="216"/>
      <c r="J163" s="223" t="s">
        <v>929</v>
      </c>
      <c r="K163" s="215"/>
      <c r="L163" s="215"/>
      <c r="M163" s="216"/>
      <c r="N163" s="654"/>
      <c r="O163"/>
    </row>
    <row r="164" spans="1:15" ht="30.75" customHeight="1">
      <c r="A164" s="209"/>
      <c r="B164" s="224" t="s">
        <v>930</v>
      </c>
      <c r="C164" s="224" t="s">
        <v>931</v>
      </c>
      <c r="D164" s="224" t="s">
        <v>932</v>
      </c>
      <c r="E164" s="225" t="s">
        <v>933</v>
      </c>
      <c r="F164" s="225" t="s">
        <v>930</v>
      </c>
      <c r="G164" s="224" t="s">
        <v>931</v>
      </c>
      <c r="H164" s="224" t="s">
        <v>932</v>
      </c>
      <c r="I164" s="225" t="s">
        <v>933</v>
      </c>
      <c r="J164" s="226" t="s">
        <v>930</v>
      </c>
      <c r="K164" s="227" t="s">
        <v>931</v>
      </c>
      <c r="L164" s="228" t="s">
        <v>932</v>
      </c>
      <c r="M164" s="226" t="s">
        <v>933</v>
      </c>
      <c r="N164" s="655"/>
      <c r="O164"/>
    </row>
    <row r="165" spans="1:15" hidden="1">
      <c r="A165" s="229" t="s">
        <v>934</v>
      </c>
      <c r="B165" s="246">
        <f>+'CTA Pivot Table'!G$230</f>
        <v>0</v>
      </c>
      <c r="C165" s="246">
        <f>+'CTA Pivot Table'!G$231</f>
        <v>0</v>
      </c>
      <c r="D165" s="246">
        <f>+'CTA Pivot Table'!G$232</f>
        <v>0</v>
      </c>
      <c r="E165" s="247">
        <f>+'CTA Pivot Table'!G$233</f>
        <v>0</v>
      </c>
      <c r="F165" s="247"/>
      <c r="G165" s="247"/>
      <c r="H165" s="247"/>
      <c r="I165" s="247"/>
      <c r="J165" s="247">
        <f>+'CTA Pivot Table'!G$234</f>
        <v>0</v>
      </c>
      <c r="K165" s="246">
        <f>+'CTA Pivot Table'!G$235</f>
        <v>0</v>
      </c>
      <c r="L165" s="246">
        <f>+'CTA Pivot Table'!G$236</f>
        <v>0</v>
      </c>
      <c r="M165" s="248">
        <f>+'CTA Pivot Table'!G$237</f>
        <v>0</v>
      </c>
      <c r="N165" s="247">
        <f>+'CTA Pivot Table'!G$238</f>
        <v>0</v>
      </c>
      <c r="O165" s="136"/>
    </row>
    <row r="166" spans="1:15" hidden="1">
      <c r="A166" s="229"/>
      <c r="E166" s="69"/>
      <c r="I166" s="69"/>
      <c r="J166" s="69"/>
      <c r="M166" s="137"/>
      <c r="N166" s="69"/>
      <c r="O166" s="136"/>
    </row>
    <row r="167" spans="1:15">
      <c r="A167" s="229" t="s">
        <v>935</v>
      </c>
      <c r="B167" s="234">
        <f>+'CTA Pivot Table'!G$6</f>
        <v>0</v>
      </c>
      <c r="C167" s="234">
        <f>+'CTA Pivot Table'!G$8</f>
        <v>0</v>
      </c>
      <c r="D167" s="234">
        <f>+'CTA Pivot Table'!G$10</f>
        <v>0</v>
      </c>
      <c r="E167" s="235">
        <f>+'CTA Pivot Table'!G$12</f>
        <v>0</v>
      </c>
      <c r="F167" s="235">
        <f>+'CTA Pivot Table'!G$14</f>
        <v>0</v>
      </c>
      <c r="G167" s="234">
        <f>+'CTA Pivot Table'!G$16</f>
        <v>0</v>
      </c>
      <c r="H167" s="234">
        <f>+'CTA Pivot Table'!G$18</f>
        <v>0</v>
      </c>
      <c r="I167" s="235">
        <f>+'CTA Pivot Table'!G$20</f>
        <v>0</v>
      </c>
      <c r="J167" s="235">
        <f>+'CTA Pivot Table'!G$22</f>
        <v>0</v>
      </c>
      <c r="K167" s="234">
        <f>+'CTA Pivot Table'!G$24</f>
        <v>0</v>
      </c>
      <c r="L167" s="234">
        <f>+'CTA Pivot Table'!G$26</f>
        <v>0</v>
      </c>
      <c r="M167" s="236">
        <f>+'CTA Pivot Table'!G$28</f>
        <v>0</v>
      </c>
      <c r="N167" s="235">
        <f>+'CTA Pivot Table'!G$30</f>
        <v>0</v>
      </c>
      <c r="O167" s="136"/>
    </row>
    <row r="168" spans="1:15">
      <c r="A168" s="229" t="s">
        <v>936</v>
      </c>
      <c r="B168" s="234">
        <f>+'CTA Pivot Table'!G$38</f>
        <v>0</v>
      </c>
      <c r="C168" s="234">
        <f>+'CTA Pivot Table'!G$40</f>
        <v>0</v>
      </c>
      <c r="D168" s="234">
        <f>+'CTA Pivot Table'!G$42</f>
        <v>0</v>
      </c>
      <c r="E168" s="235">
        <f>+'CTA Pivot Table'!G$44</f>
        <v>0</v>
      </c>
      <c r="F168" s="235">
        <f>+'CTA Pivot Table'!G$46</f>
        <v>0</v>
      </c>
      <c r="G168" s="234">
        <f>+'CTA Pivot Table'!G$48</f>
        <v>0</v>
      </c>
      <c r="H168" s="234">
        <f>+'CTA Pivot Table'!G$50</f>
        <v>0</v>
      </c>
      <c r="I168" s="235">
        <f>+'CTA Pivot Table'!G$52</f>
        <v>0</v>
      </c>
      <c r="J168" s="235">
        <f>+'CTA Pivot Table'!G$54</f>
        <v>0</v>
      </c>
      <c r="K168" s="234">
        <f>+'CTA Pivot Table'!G$56</f>
        <v>0</v>
      </c>
      <c r="L168" s="234">
        <f>+'CTA Pivot Table'!GR$58</f>
        <v>0</v>
      </c>
      <c r="M168" s="236">
        <f>+'CTA Pivot Table'!G$60</f>
        <v>0</v>
      </c>
      <c r="N168" s="235">
        <f>+'CTA Pivot Table'!G$62</f>
        <v>0</v>
      </c>
      <c r="O168" s="136"/>
    </row>
    <row r="169" spans="1:15">
      <c r="A169" s="229" t="s">
        <v>937</v>
      </c>
      <c r="B169" s="234">
        <f>+'CTA Pivot Table'!G$70</f>
        <v>0</v>
      </c>
      <c r="C169" s="234">
        <f>+'CTA Pivot Table'!G$72</f>
        <v>0</v>
      </c>
      <c r="D169" s="234">
        <f>+'CTA Pivot Table'!G$74</f>
        <v>0</v>
      </c>
      <c r="E169" s="235">
        <f>+'CTA Pivot Table'!G$76</f>
        <v>0</v>
      </c>
      <c r="F169" s="235">
        <f>+'CTA Pivot Table'!G$78</f>
        <v>0</v>
      </c>
      <c r="G169" s="234">
        <f>+'CTA Pivot Table'!G$80</f>
        <v>0</v>
      </c>
      <c r="H169" s="234">
        <f>+'CTA Pivot Table'!G$82</f>
        <v>0</v>
      </c>
      <c r="I169" s="235">
        <f>+'CTA Pivot Table'!G$84</f>
        <v>0</v>
      </c>
      <c r="J169" s="235">
        <f>+'CTA Pivot Table'!G$86</f>
        <v>0</v>
      </c>
      <c r="K169" s="234">
        <f>+'CTA Pivot Table'!G$88</f>
        <v>0</v>
      </c>
      <c r="L169" s="234">
        <f>+'CTA Pivot Table'!G$90</f>
        <v>0</v>
      </c>
      <c r="M169" s="236">
        <f>+'CTA Pivot Table'!G$92</f>
        <v>0</v>
      </c>
      <c r="N169" s="235">
        <f>+'CTA Pivot Table'!G$94</f>
        <v>0</v>
      </c>
      <c r="O169" s="136"/>
    </row>
    <row r="170" spans="1:15">
      <c r="A170" s="229" t="s">
        <v>938</v>
      </c>
      <c r="B170" s="234">
        <f>+'CTA Pivot Table'!G$102</f>
        <v>0</v>
      </c>
      <c r="C170" s="234">
        <f>+'CTA Pivot Table'!G$104</f>
        <v>0</v>
      </c>
      <c r="D170" s="234">
        <f>+'CTA Pivot Table'!G$106</f>
        <v>0</v>
      </c>
      <c r="E170" s="235">
        <f>+'CTA Pivot Table'!G$108</f>
        <v>0</v>
      </c>
      <c r="F170" s="235">
        <f>+'CTA Pivot Table'!G$110</f>
        <v>0</v>
      </c>
      <c r="G170" s="234">
        <f>+'CTA Pivot Table'!G$112</f>
        <v>0</v>
      </c>
      <c r="H170" s="234">
        <f>+'CTA Pivot Table'!G$114</f>
        <v>0</v>
      </c>
      <c r="I170" s="235">
        <f>+'CTA Pivot Table'!G$116</f>
        <v>0</v>
      </c>
      <c r="J170" s="235">
        <f>+'CTA Pivot Table'!G$118</f>
        <v>0</v>
      </c>
      <c r="K170" s="234">
        <f>+'CTA Pivot Table'!G$120</f>
        <v>0</v>
      </c>
      <c r="L170" s="234">
        <f>+'CTA Pivot Table'!G$122</f>
        <v>0</v>
      </c>
      <c r="M170" s="236">
        <f>+'CTA Pivot Table'!G$124</f>
        <v>0</v>
      </c>
      <c r="N170" s="235">
        <f>+'CTA Pivot Table'!G$126</f>
        <v>0</v>
      </c>
      <c r="O170" s="136"/>
    </row>
    <row r="171" spans="1:15">
      <c r="A171" s="229"/>
      <c r="B171" s="234"/>
      <c r="C171" s="234"/>
      <c r="D171" s="234"/>
      <c r="E171" s="235"/>
      <c r="F171" s="235"/>
      <c r="G171" s="234"/>
      <c r="H171" s="234"/>
      <c r="I171" s="235"/>
      <c r="J171" s="235"/>
      <c r="K171" s="234"/>
      <c r="L171" s="234"/>
      <c r="M171" s="236"/>
      <c r="N171" s="235"/>
      <c r="O171" s="136"/>
    </row>
    <row r="172" spans="1:15">
      <c r="A172" s="229" t="s">
        <v>939</v>
      </c>
      <c r="B172" s="234">
        <f>+'CTA Pivot Table'!G$134</f>
        <v>140.19714285714284</v>
      </c>
      <c r="C172" s="234">
        <f>+'CTA Pivot Table'!G$136</f>
        <v>150.57142857142858</v>
      </c>
      <c r="D172" s="234">
        <f>+'CTA Pivot Table'!G$138</f>
        <v>0</v>
      </c>
      <c r="E172" s="235">
        <f>+'CTA Pivot Table'!G$140</f>
        <v>141.92619047619047</v>
      </c>
      <c r="F172" s="235">
        <f>+'CTA Pivot Table'!G$142</f>
        <v>141.19881593110873</v>
      </c>
      <c r="G172" s="234">
        <f>+'CTA Pivot Table'!G$144</f>
        <v>148.34116279069767</v>
      </c>
      <c r="H172" s="234">
        <f>+'CTA Pivot Table'!G$146</f>
        <v>0</v>
      </c>
      <c r="I172" s="235">
        <f>+'CTA Pivot Table'!G$148</f>
        <v>141.8039802955665</v>
      </c>
      <c r="J172" s="235">
        <f>+'CTA Pivot Table'!G$150</f>
        <v>100.56903881700556</v>
      </c>
      <c r="K172" s="234">
        <f>+'CTA Pivot Table'!G$152</f>
        <v>90.236621004566203</v>
      </c>
      <c r="L172" s="234">
        <f>+'CTA Pivot Table'!G$154</f>
        <v>0</v>
      </c>
      <c r="M172" s="236">
        <f>+'CTA Pivot Table'!G$156</f>
        <v>97.591671052631582</v>
      </c>
      <c r="N172" s="235">
        <f>+'CTA Pivot Table'!G$158</f>
        <v>131.33000000000001</v>
      </c>
      <c r="O172" s="136"/>
    </row>
    <row r="173" spans="1:15">
      <c r="A173" s="229" t="s">
        <v>940</v>
      </c>
      <c r="B173" s="234">
        <f>+'CTA Pivot Table'!G$166</f>
        <v>0</v>
      </c>
      <c r="C173" s="234">
        <f>+'CTA Pivot Table'!G$168</f>
        <v>0</v>
      </c>
      <c r="D173" s="234">
        <f>+'CTA Pivot Table'!G$170</f>
        <v>0</v>
      </c>
      <c r="E173" s="235">
        <f>+'CTA Pivot Table'!G$172</f>
        <v>0</v>
      </c>
      <c r="F173" s="235">
        <f>+'CTA Pivot Table'!G$174</f>
        <v>0</v>
      </c>
      <c r="G173" s="234">
        <f>+'CTA Pivot Table'!G$176</f>
        <v>0</v>
      </c>
      <c r="H173" s="234">
        <f>+'CTA Pivot Table'!G$178</f>
        <v>0</v>
      </c>
      <c r="I173" s="235">
        <f>+'CTA Pivot Table'!G$180</f>
        <v>0</v>
      </c>
      <c r="J173" s="235">
        <f>+'CTA Pivot Table'!G$182</f>
        <v>0</v>
      </c>
      <c r="K173" s="234">
        <f>+'CTA Pivot Table'!G$184</f>
        <v>0</v>
      </c>
      <c r="L173" s="234">
        <f>+'CTA Pivot Table'!G$186</f>
        <v>0</v>
      </c>
      <c r="M173" s="236">
        <f>+'CTA Pivot Table'!G$188</f>
        <v>0</v>
      </c>
      <c r="N173" s="235">
        <f>+'CTA Pivot Table'!G$190</f>
        <v>0</v>
      </c>
      <c r="O173" s="136"/>
    </row>
    <row r="174" spans="1:15">
      <c r="A174" s="229" t="s">
        <v>941</v>
      </c>
      <c r="B174" s="234">
        <f>+'CTA Pivot Table'!G$198</f>
        <v>0</v>
      </c>
      <c r="C174" s="234">
        <f>+'CTA Pivot Table'!G$200</f>
        <v>0</v>
      </c>
      <c r="D174" s="234">
        <f>+'CTA Pivot Table'!G$202</f>
        <v>0</v>
      </c>
      <c r="E174" s="235">
        <f>+'CTA Pivot Table'!G$204</f>
        <v>0</v>
      </c>
      <c r="F174" s="235">
        <f>+'CTA Pivot Table'!G$206</f>
        <v>0</v>
      </c>
      <c r="G174" s="234">
        <f>+'CTA Pivot Table'!G$208</f>
        <v>0</v>
      </c>
      <c r="H174" s="234">
        <f>+'CTA Pivot Table'!G$210</f>
        <v>0</v>
      </c>
      <c r="I174" s="235">
        <f>+'CTA Pivot Table'!G$212</f>
        <v>0</v>
      </c>
      <c r="J174" s="235">
        <f>+'CTA Pivot Table'!G$214</f>
        <v>0</v>
      </c>
      <c r="K174" s="234">
        <f>+'CTA Pivot Table'!G$216</f>
        <v>0</v>
      </c>
      <c r="L174" s="234">
        <f>+'CTA Pivot Table'!G$218</f>
        <v>0</v>
      </c>
      <c r="M174" s="236">
        <f>+'CTA Pivot Table'!G$220</f>
        <v>0</v>
      </c>
      <c r="N174" s="235">
        <f>+'CTA Pivot Table'!G$222</f>
        <v>0</v>
      </c>
      <c r="O174" s="136"/>
    </row>
    <row r="175" spans="1:15">
      <c r="A175" s="229" t="s">
        <v>942</v>
      </c>
      <c r="B175" s="234">
        <f>+'CTA Pivot Table'!G$230</f>
        <v>0</v>
      </c>
      <c r="C175" s="234">
        <f>+'CTA Pivot Table'!G$232</f>
        <v>0</v>
      </c>
      <c r="D175" s="234">
        <f>+'CTA Pivot Table'!G$234</f>
        <v>0</v>
      </c>
      <c r="E175" s="235">
        <f>+'CTA Pivot Table'!G$236</f>
        <v>0</v>
      </c>
      <c r="F175" s="235">
        <f>+'CTA Pivot Table'!G$238</f>
        <v>0</v>
      </c>
      <c r="G175" s="234">
        <f>+'CTA Pivot Table'!G$240</f>
        <v>0</v>
      </c>
      <c r="H175" s="234">
        <f>+'CTA Pivot Table'!G$242</f>
        <v>0</v>
      </c>
      <c r="I175" s="235">
        <f>+'CTA Pivot Table'!G$244</f>
        <v>0</v>
      </c>
      <c r="J175" s="235">
        <f>+'CTA Pivot Table'!G$246</f>
        <v>0</v>
      </c>
      <c r="K175" s="234">
        <f>+'CTA Pivot Table'!G$248</f>
        <v>0</v>
      </c>
      <c r="L175" s="234">
        <f>+'CTA Pivot Table'!G$250</f>
        <v>0</v>
      </c>
      <c r="M175" s="236">
        <f>+'CTA Pivot Table'!G$252</f>
        <v>0</v>
      </c>
      <c r="N175" s="235">
        <f>+'CTA Pivot Table'!G$254</f>
        <v>0</v>
      </c>
      <c r="O175" s="136"/>
    </row>
    <row r="176" spans="1:15">
      <c r="A176" s="229"/>
      <c r="B176" s="234"/>
      <c r="C176" s="234"/>
      <c r="D176" s="234"/>
      <c r="E176" s="235"/>
      <c r="F176" s="235"/>
      <c r="G176" s="234"/>
      <c r="H176" s="234"/>
      <c r="I176" s="235"/>
      <c r="J176" s="235"/>
      <c r="K176" s="234"/>
      <c r="L176" s="234"/>
      <c r="M176" s="236"/>
      <c r="N176" s="235"/>
      <c r="O176" s="136"/>
    </row>
    <row r="177" spans="1:16">
      <c r="A177" s="229" t="s">
        <v>943</v>
      </c>
      <c r="B177" s="234">
        <f>+'CTA Pivot Table'!G$262</f>
        <v>0</v>
      </c>
      <c r="C177" s="234">
        <f>+'CTA Pivot Table'!G$264</f>
        <v>0</v>
      </c>
      <c r="D177" s="234">
        <f>+'CTA Pivot Table'!G$266</f>
        <v>0</v>
      </c>
      <c r="E177" s="235">
        <f>+'CTA Pivot Table'!G$268</f>
        <v>0</v>
      </c>
      <c r="F177" s="235">
        <f>+'CTA Pivot Table'!G$270</f>
        <v>0</v>
      </c>
      <c r="G177" s="234">
        <f>+'CTA Pivot Table'!G$272</f>
        <v>0</v>
      </c>
      <c r="H177" s="234">
        <f>+'CTA Pivot Table'!G$274</f>
        <v>0</v>
      </c>
      <c r="I177" s="235">
        <f>+'CTA Pivot Table'!G$276</f>
        <v>0</v>
      </c>
      <c r="J177" s="235">
        <f>+'CTA Pivot Table'!G$278</f>
        <v>0</v>
      </c>
      <c r="K177" s="234">
        <f>+'CTA Pivot Table'!G$280</f>
        <v>0</v>
      </c>
      <c r="L177" s="234">
        <f>+'CTA Pivot Table'!G$282</f>
        <v>0</v>
      </c>
      <c r="M177" s="236">
        <f>+'CTA Pivot Table'!G$284</f>
        <v>0</v>
      </c>
      <c r="N177" s="235">
        <f>+'CTA Pivot Table'!G$286</f>
        <v>0</v>
      </c>
      <c r="O177" s="136"/>
    </row>
    <row r="178" spans="1:16" ht="15.75">
      <c r="A178" s="229" t="s">
        <v>944</v>
      </c>
      <c r="B178" s="234">
        <f>+'CTA Pivot Table'!G$294</f>
        <v>57</v>
      </c>
      <c r="C178" s="234">
        <f>+'CTA Pivot Table'!G$296</f>
        <v>0</v>
      </c>
      <c r="D178" s="234">
        <f>+'CTA Pivot Table'!G$298</f>
        <v>0</v>
      </c>
      <c r="E178" s="235">
        <f>+'CTA Pivot Table'!G$300</f>
        <v>57</v>
      </c>
      <c r="F178" s="235">
        <f>+'CTA Pivot Table'!G$302</f>
        <v>131.5610902255639</v>
      </c>
      <c r="G178" s="234">
        <f>+'CTA Pivot Table'!G$304</f>
        <v>78.400000000000006</v>
      </c>
      <c r="H178" s="234">
        <f>+'CTA Pivot Table'!G$306</f>
        <v>144.9375</v>
      </c>
      <c r="I178" s="235">
        <f>+'CTA Pivot Table'!G$308</f>
        <v>131.02831050228309</v>
      </c>
      <c r="J178" s="235">
        <f>+'CTA Pivot Table'!G$310</f>
        <v>82.641666666666666</v>
      </c>
      <c r="K178" s="234">
        <f>+'CTA Pivot Table'!G$312</f>
        <v>55.518644067796608</v>
      </c>
      <c r="L178" s="234">
        <f>+'CTA Pivot Table'!G$314</f>
        <v>91.428571428571431</v>
      </c>
      <c r="M178" s="236">
        <f>+'CTA Pivot Table'!G$316</f>
        <v>73.839246119733929</v>
      </c>
      <c r="N178" s="235">
        <f>+'CTA Pivot Table'!G$318</f>
        <v>57.242105263157896</v>
      </c>
      <c r="O178" s="136"/>
      <c r="P178" s="237"/>
    </row>
    <row r="179" spans="1:16">
      <c r="A179" s="229" t="s">
        <v>945</v>
      </c>
      <c r="B179" s="234">
        <f>+'CTA Pivot Table'!G$326</f>
        <v>0</v>
      </c>
      <c r="C179" s="234">
        <f>+'CTA Pivot Table'!G$328</f>
        <v>0</v>
      </c>
      <c r="D179" s="234">
        <f>+'CTA Pivot Table'!G$330</f>
        <v>0</v>
      </c>
      <c r="E179" s="235">
        <f>+'CTA Pivot Table'!G$332</f>
        <v>0</v>
      </c>
      <c r="F179" s="235">
        <f>+'CTA Pivot Table'!G$334</f>
        <v>0</v>
      </c>
      <c r="G179" s="234">
        <f>+'CTA Pivot Table'!G$336</f>
        <v>0</v>
      </c>
      <c r="H179" s="234">
        <f>+'CTA Pivot Table'!G$338</f>
        <v>0</v>
      </c>
      <c r="I179" s="235">
        <f>+'CTA Pivot Table'!G$340</f>
        <v>0</v>
      </c>
      <c r="J179" s="235">
        <f>+'CTA Pivot Table'!G$342</f>
        <v>0</v>
      </c>
      <c r="K179" s="234">
        <f>+'CTA Pivot Table'!G$344</f>
        <v>0</v>
      </c>
      <c r="L179" s="234">
        <f>+'CTA Pivot Table'!G$346</f>
        <v>0</v>
      </c>
      <c r="M179" s="236">
        <f>+'CTA Pivot Table'!G$348</f>
        <v>0</v>
      </c>
      <c r="N179" s="235">
        <f>+'CTA Pivot Table'!G$350</f>
        <v>0</v>
      </c>
      <c r="O179" s="136"/>
    </row>
    <row r="180" spans="1:16">
      <c r="A180" s="229" t="s">
        <v>946</v>
      </c>
      <c r="B180" s="234">
        <f>+'CTA Pivot Table'!G$358</f>
        <v>0</v>
      </c>
      <c r="C180" s="234">
        <f>+'CTA Pivot Table'!G$360</f>
        <v>0</v>
      </c>
      <c r="D180" s="234">
        <f>+'CTA Pivot Table'!G$362</f>
        <v>0</v>
      </c>
      <c r="E180" s="235">
        <f>+'CTA Pivot Table'!G$364</f>
        <v>0</v>
      </c>
      <c r="F180" s="235">
        <f>+'CTA Pivot Table'!G$366</f>
        <v>0</v>
      </c>
      <c r="G180" s="234">
        <f>+'CTA Pivot Table'!G$368</f>
        <v>0</v>
      </c>
      <c r="H180" s="234">
        <f>+'CTA Pivot Table'!G$370</f>
        <v>0</v>
      </c>
      <c r="I180" s="235">
        <f>+'CTA Pivot Table'!G$372</f>
        <v>0</v>
      </c>
      <c r="J180" s="235">
        <f>+'CTA Pivot Table'!G$374</f>
        <v>0</v>
      </c>
      <c r="K180" s="234">
        <f>+'CTA Pivot Table'!G$376</f>
        <v>0</v>
      </c>
      <c r="L180" s="234">
        <f>+'CTA Pivot Table'!G$378</f>
        <v>0</v>
      </c>
      <c r="M180" s="236">
        <f>+'CTA Pivot Table'!G$380</f>
        <v>0</v>
      </c>
      <c r="N180" s="235">
        <f>+'CTA Pivot Table'!G$382</f>
        <v>0</v>
      </c>
      <c r="O180" s="136"/>
    </row>
    <row r="181" spans="1:16">
      <c r="A181" s="229"/>
      <c r="B181" s="234"/>
      <c r="C181" s="234"/>
      <c r="D181" s="234"/>
      <c r="E181" s="235"/>
      <c r="F181" s="235"/>
      <c r="G181" s="234"/>
      <c r="H181" s="234"/>
      <c r="I181" s="235"/>
      <c r="J181" s="235"/>
      <c r="K181" s="234"/>
      <c r="L181" s="234"/>
      <c r="M181" s="236"/>
      <c r="N181" s="235"/>
      <c r="O181" s="136"/>
    </row>
    <row r="182" spans="1:16">
      <c r="A182" s="229" t="s">
        <v>947</v>
      </c>
      <c r="B182" s="234">
        <f>+'CTA Pivot Table'!G$390</f>
        <v>0</v>
      </c>
      <c r="C182" s="234">
        <f>+'CTA Pivot Table'!G$392</f>
        <v>0</v>
      </c>
      <c r="D182" s="234">
        <f>+'CTA Pivot Table'!G$394</f>
        <v>0</v>
      </c>
      <c r="E182" s="235">
        <f>+'CTA Pivot Table'!G$396</f>
        <v>0</v>
      </c>
      <c r="F182" s="235">
        <f>+'CTA Pivot Table'!G$398</f>
        <v>0</v>
      </c>
      <c r="G182" s="234">
        <f>+'CTA Pivot Table'!G$400</f>
        <v>0</v>
      </c>
      <c r="H182" s="234">
        <f>+'CTA Pivot Table'!G$402</f>
        <v>0</v>
      </c>
      <c r="I182" s="235">
        <f>+'CTA Pivot Table'!G$404</f>
        <v>0</v>
      </c>
      <c r="J182" s="235">
        <f>+'CTA Pivot Table'!G$406</f>
        <v>0</v>
      </c>
      <c r="K182" s="234">
        <f>+'CTA Pivot Table'!G$408</f>
        <v>0</v>
      </c>
      <c r="L182" s="234">
        <f>+'CTA Pivot Table'!G$410</f>
        <v>0</v>
      </c>
      <c r="M182" s="236">
        <f>+'CTA Pivot Table'!G$412</f>
        <v>0</v>
      </c>
      <c r="N182" s="235">
        <f>+'CTA Pivot Table'!G$414</f>
        <v>0</v>
      </c>
      <c r="O182" s="136"/>
    </row>
    <row r="183" spans="1:16">
      <c r="A183" s="229" t="s">
        <v>948</v>
      </c>
      <c r="B183" s="234">
        <f>+'CTA Pivot Table'!G$422</f>
        <v>115.80000000000001</v>
      </c>
      <c r="C183" s="234">
        <f>+'CTA Pivot Table'!G$424</f>
        <v>130.1</v>
      </c>
      <c r="D183" s="234">
        <f>+'CTA Pivot Table'!G$426</f>
        <v>0</v>
      </c>
      <c r="E183" s="235">
        <f>+'CTA Pivot Table'!G$428</f>
        <v>117.07111111111111</v>
      </c>
      <c r="F183" s="235">
        <f>+'CTA Pivot Table'!G$430</f>
        <v>133.80000000000001</v>
      </c>
      <c r="G183" s="234">
        <f>+'CTA Pivot Table'!G$432</f>
        <v>136.80000000000001</v>
      </c>
      <c r="H183" s="234">
        <f>+'CTA Pivot Table'!G$434</f>
        <v>0</v>
      </c>
      <c r="I183" s="235">
        <f>+'CTA Pivot Table'!G$436</f>
        <v>134.18095238095239</v>
      </c>
      <c r="J183" s="235">
        <f>+'CTA Pivot Table'!G$438</f>
        <v>88.9</v>
      </c>
      <c r="K183" s="234">
        <f>+'CTA Pivot Table'!G$440</f>
        <v>67.048623853211012</v>
      </c>
      <c r="L183" s="234">
        <f>+'CTA Pivot Table'!G$442</f>
        <v>0</v>
      </c>
      <c r="M183" s="236">
        <f>+'CTA Pivot Table'!G$444</f>
        <v>80.301444043321297</v>
      </c>
      <c r="N183" s="235">
        <f>+'CTA Pivot Table'!G$446</f>
        <v>53.45</v>
      </c>
      <c r="O183" s="136"/>
    </row>
    <row r="184" spans="1:16">
      <c r="A184" s="229" t="s">
        <v>949</v>
      </c>
      <c r="B184" s="234">
        <f>+'CTA Pivot Table'!G$454</f>
        <v>138.66666666666666</v>
      </c>
      <c r="C184" s="234">
        <f>+'CTA Pivot Table'!G$456</f>
        <v>0</v>
      </c>
      <c r="D184" s="234">
        <f>+'CTA Pivot Table'!G$458</f>
        <v>0</v>
      </c>
      <c r="E184" s="235">
        <f>+'CTA Pivot Table'!G$460</f>
        <v>138.66666666666666</v>
      </c>
      <c r="F184" s="235">
        <f>+'CTA Pivot Table'!G$462</f>
        <v>122.23508137432222</v>
      </c>
      <c r="G184" s="234">
        <f>+'CTA Pivot Table'!G$464</f>
        <v>102.62068965517243</v>
      </c>
      <c r="H184" s="234">
        <f>+'CTA Pivot Table'!G$466</f>
        <v>0</v>
      </c>
      <c r="I184" s="235">
        <f>+'CTA Pivot Table'!G$468</f>
        <v>121.73392070484614</v>
      </c>
      <c r="J184" s="235">
        <f>+'CTA Pivot Table'!G$470</f>
        <v>78.343154246100511</v>
      </c>
      <c r="K184" s="234">
        <f>+'CTA Pivot Table'!G$472</f>
        <v>53.616513761467878</v>
      </c>
      <c r="L184" s="234">
        <f>+'CTA Pivot Table'!G$474</f>
        <v>0</v>
      </c>
      <c r="M184" s="236">
        <f>+'CTA Pivot Table'!G$476</f>
        <v>74.414285714285697</v>
      </c>
      <c r="N184" s="235">
        <f>+'CTA Pivot Table'!G$478</f>
        <v>110.8</v>
      </c>
      <c r="O184" s="136"/>
    </row>
    <row r="185" spans="1:16">
      <c r="A185" s="238" t="s">
        <v>950</v>
      </c>
      <c r="B185" s="239">
        <f>+'CTA Pivot Table'!G$486</f>
        <v>0</v>
      </c>
      <c r="C185" s="239">
        <f>+'CTA Pivot Table'!G$488</f>
        <v>0</v>
      </c>
      <c r="D185" s="239">
        <f>+'CTA Pivot Table'!G$490</f>
        <v>0</v>
      </c>
      <c r="E185" s="240">
        <f>+'CTA Pivot Table'!G$492</f>
        <v>0</v>
      </c>
      <c r="F185" s="240">
        <f>+'CTA Pivot Table'!G$494</f>
        <v>0</v>
      </c>
      <c r="G185" s="239">
        <f>+'CTA Pivot Table'!G$496</f>
        <v>0</v>
      </c>
      <c r="H185" s="239">
        <f>+'CTA Pivot Table'!G$498</f>
        <v>0</v>
      </c>
      <c r="I185" s="240">
        <f>+'CTA Pivot Table'!G$500</f>
        <v>0</v>
      </c>
      <c r="J185" s="240">
        <f>+'CTA Pivot Table'!G$502</f>
        <v>0</v>
      </c>
      <c r="K185" s="239">
        <f>+'CTA Pivot Table'!G$504</f>
        <v>0</v>
      </c>
      <c r="L185" s="239">
        <f>+'CTA Pivot Table'!G$506</f>
        <v>0</v>
      </c>
      <c r="M185" s="241">
        <f>+'CTA Pivot Table'!G$508</f>
        <v>0</v>
      </c>
      <c r="N185" s="240">
        <f>+'CTA Pivot Table'!G$510</f>
        <v>0</v>
      </c>
      <c r="O185" s="136"/>
    </row>
    <row r="186" spans="1:16">
      <c r="A186" s="242" t="s">
        <v>951</v>
      </c>
      <c r="B186" s="243"/>
      <c r="C186" s="243"/>
      <c r="D186" s="243"/>
      <c r="E186" s="243"/>
      <c r="F186" s="243"/>
      <c r="G186" s="243"/>
      <c r="H186" s="243"/>
      <c r="I186" s="243"/>
      <c r="J186" s="243"/>
      <c r="K186" s="243"/>
      <c r="L186" s="243"/>
      <c r="M186" s="243"/>
      <c r="N186" s="243"/>
    </row>
    <row r="187" spans="1:16">
      <c r="A187" s="243"/>
      <c r="B187" s="243"/>
      <c r="C187" s="243"/>
      <c r="D187" s="243"/>
      <c r="E187" s="243"/>
      <c r="F187" s="243"/>
      <c r="G187" s="243"/>
      <c r="H187" s="243"/>
      <c r="I187" s="243"/>
      <c r="J187" s="243"/>
      <c r="K187" s="243"/>
      <c r="L187" s="243"/>
      <c r="M187" s="243"/>
      <c r="N187" s="244" t="s">
        <v>1303</v>
      </c>
    </row>
    <row r="188" spans="1:16" ht="18">
      <c r="A188" s="205" t="s">
        <v>957</v>
      </c>
      <c r="B188" s="206"/>
      <c r="C188" s="206"/>
      <c r="D188" s="206"/>
      <c r="E188" s="207"/>
      <c r="F188" s="207"/>
      <c r="G188" s="207"/>
      <c r="H188" s="207"/>
      <c r="I188" s="207"/>
      <c r="J188" s="206"/>
      <c r="K188" s="206"/>
      <c r="L188" s="206"/>
      <c r="M188" s="207"/>
      <c r="N188" s="206"/>
    </row>
    <row r="189" spans="1:16" ht="18">
      <c r="A189" s="205"/>
      <c r="B189" s="206"/>
      <c r="C189" s="206"/>
      <c r="D189" s="206"/>
      <c r="E189" s="207"/>
      <c r="F189" s="207"/>
      <c r="G189" s="207"/>
      <c r="H189" s="207"/>
      <c r="I189" s="207"/>
      <c r="J189" s="206"/>
      <c r="K189" s="206"/>
      <c r="L189" s="206"/>
      <c r="M189" s="207"/>
      <c r="N189" s="206"/>
    </row>
    <row r="190" spans="1:16" ht="15.75">
      <c r="A190" s="208" t="s">
        <v>924</v>
      </c>
      <c r="B190" s="206"/>
      <c r="C190" s="206"/>
      <c r="D190" s="206"/>
      <c r="E190" s="207"/>
      <c r="F190" s="207"/>
      <c r="G190" s="207"/>
      <c r="H190" s="207"/>
      <c r="I190" s="207"/>
      <c r="J190" s="206"/>
      <c r="K190" s="206"/>
      <c r="L190" s="206"/>
      <c r="M190" s="207"/>
      <c r="N190" s="206"/>
    </row>
    <row r="191" spans="1:16" ht="15.75">
      <c r="A191" s="208" t="s">
        <v>1197</v>
      </c>
      <c r="B191" s="206"/>
      <c r="C191" s="206"/>
      <c r="D191" s="206"/>
      <c r="E191" s="207"/>
      <c r="F191" s="207"/>
      <c r="G191" s="207"/>
      <c r="H191" s="207"/>
      <c r="I191" s="207"/>
      <c r="J191" s="206"/>
      <c r="K191" s="206"/>
      <c r="L191" s="206"/>
      <c r="M191" s="207"/>
      <c r="N191" s="206"/>
    </row>
    <row r="192" spans="1:16" ht="15.75" customHeight="1">
      <c r="A192" s="209"/>
      <c r="B192" s="209"/>
      <c r="C192" s="209"/>
      <c r="D192" s="209"/>
      <c r="E192" s="209"/>
      <c r="F192" s="210"/>
      <c r="G192" s="211"/>
      <c r="H192" s="211"/>
      <c r="I192" s="212"/>
      <c r="J192" s="212"/>
      <c r="K192" s="212"/>
      <c r="L192" s="212"/>
      <c r="M192" s="212"/>
      <c r="N192" s="212"/>
      <c r="O192" s="213"/>
    </row>
    <row r="193" spans="1:15" ht="15.75" customHeight="1">
      <c r="A193" s="84"/>
      <c r="B193" s="214" t="s">
        <v>925</v>
      </c>
      <c r="C193" s="215"/>
      <c r="D193" s="215"/>
      <c r="E193" s="215"/>
      <c r="F193" s="215"/>
      <c r="G193" s="215"/>
      <c r="H193" s="215"/>
      <c r="I193" s="216"/>
      <c r="J193" s="217" t="s">
        <v>10</v>
      </c>
      <c r="K193" s="218"/>
      <c r="L193" s="218"/>
      <c r="M193" s="219"/>
      <c r="N193" s="653" t="s">
        <v>926</v>
      </c>
      <c r="O193"/>
    </row>
    <row r="194" spans="1:15" ht="43.5" customHeight="1">
      <c r="A194" s="220"/>
      <c r="B194" s="215" t="s">
        <v>927</v>
      </c>
      <c r="C194" s="215"/>
      <c r="D194" s="215"/>
      <c r="E194" s="221"/>
      <c r="F194" s="222" t="s">
        <v>928</v>
      </c>
      <c r="G194" s="215"/>
      <c r="H194" s="215"/>
      <c r="I194" s="216"/>
      <c r="J194" s="223" t="s">
        <v>929</v>
      </c>
      <c r="K194" s="215"/>
      <c r="L194" s="215"/>
      <c r="M194" s="216"/>
      <c r="N194" s="654"/>
      <c r="O194"/>
    </row>
    <row r="195" spans="1:15" ht="30" customHeight="1">
      <c r="A195" s="209"/>
      <c r="B195" s="224" t="s">
        <v>930</v>
      </c>
      <c r="C195" s="224" t="s">
        <v>931</v>
      </c>
      <c r="D195" s="224" t="s">
        <v>932</v>
      </c>
      <c r="E195" s="225" t="s">
        <v>933</v>
      </c>
      <c r="F195" s="225" t="s">
        <v>930</v>
      </c>
      <c r="G195" s="224" t="s">
        <v>931</v>
      </c>
      <c r="H195" s="224" t="s">
        <v>932</v>
      </c>
      <c r="I195" s="225" t="s">
        <v>933</v>
      </c>
      <c r="J195" s="226" t="s">
        <v>930</v>
      </c>
      <c r="K195" s="227" t="s">
        <v>931</v>
      </c>
      <c r="L195" s="228" t="s">
        <v>932</v>
      </c>
      <c r="M195" s="226" t="s">
        <v>933</v>
      </c>
      <c r="N195" s="655"/>
      <c r="O195"/>
    </row>
    <row r="196" spans="1:15" hidden="1">
      <c r="A196" s="229" t="s">
        <v>934</v>
      </c>
      <c r="B196" s="246">
        <f>+'CTA Pivot Table'!H$230</f>
        <v>0</v>
      </c>
      <c r="C196" s="246">
        <f>+'CTA Pivot Table'!H$231</f>
        <v>0</v>
      </c>
      <c r="D196" s="246">
        <f>+'CTA Pivot Table'!H$232</f>
        <v>0</v>
      </c>
      <c r="E196" s="247">
        <f>+'CTA Pivot Table'!H$233</f>
        <v>0</v>
      </c>
      <c r="F196" s="247"/>
      <c r="G196" s="247"/>
      <c r="H196" s="247"/>
      <c r="I196" s="247"/>
      <c r="J196" s="247">
        <f>+'CTA Pivot Table'!H$234</f>
        <v>0</v>
      </c>
      <c r="K196" s="246">
        <f>+'CTA Pivot Table'!H$235</f>
        <v>0</v>
      </c>
      <c r="L196" s="246">
        <f>+'CTA Pivot Table'!H$236</f>
        <v>0</v>
      </c>
      <c r="M196" s="248">
        <f>+'CTA Pivot Table'!H$237</f>
        <v>0</v>
      </c>
      <c r="N196" s="247">
        <f>+'CTA Pivot Table'!H$238</f>
        <v>0</v>
      </c>
      <c r="O196" s="136"/>
    </row>
    <row r="197" spans="1:15" hidden="1">
      <c r="A197" s="229"/>
      <c r="E197" s="69"/>
      <c r="I197" s="69"/>
      <c r="J197" s="69"/>
      <c r="M197" s="137"/>
      <c r="N197" s="69"/>
      <c r="O197" s="136"/>
    </row>
    <row r="198" spans="1:15">
      <c r="A198" s="229" t="s">
        <v>935</v>
      </c>
      <c r="B198" s="234">
        <f>+'CTA Pivot Table'!H$6</f>
        <v>0</v>
      </c>
      <c r="C198" s="234">
        <f>+'CTA Pivot Table'!H$8</f>
        <v>0</v>
      </c>
      <c r="D198" s="234">
        <f>+'CTA Pivot Table'!H$10</f>
        <v>0</v>
      </c>
      <c r="E198" s="235">
        <f>+'CTA Pivot Table'!H$12</f>
        <v>0</v>
      </c>
      <c r="F198" s="235">
        <f>+'CTA Pivot Table'!H$14</f>
        <v>0</v>
      </c>
      <c r="G198" s="234">
        <f>+'CTA Pivot Table'!H$16</f>
        <v>0</v>
      </c>
      <c r="H198" s="234">
        <f>+'CTA Pivot Table'!H$18</f>
        <v>0</v>
      </c>
      <c r="I198" s="235">
        <f>+'CTA Pivot Table'!H$20</f>
        <v>0</v>
      </c>
      <c r="J198" s="235">
        <f>+'CTA Pivot Table'!H$22</f>
        <v>0</v>
      </c>
      <c r="K198" s="234">
        <f>+'CTA Pivot Table'!H$24</f>
        <v>0</v>
      </c>
      <c r="L198" s="234">
        <f>+'CTA Pivot Table'!H$26</f>
        <v>0</v>
      </c>
      <c r="M198" s="236">
        <f>+'CTA Pivot Table'!H$28</f>
        <v>0</v>
      </c>
      <c r="N198" s="235">
        <f>+'CTA Pivot Table'!H$30</f>
        <v>0</v>
      </c>
      <c r="O198" s="136"/>
    </row>
    <row r="199" spans="1:15">
      <c r="A199" s="229" t="s">
        <v>936</v>
      </c>
      <c r="B199" s="234">
        <f>+'CTA Pivot Table'!H$38</f>
        <v>137.7676056338031</v>
      </c>
      <c r="C199" s="234">
        <f>+'CTA Pivot Table'!H$40</f>
        <v>127</v>
      </c>
      <c r="D199" s="234">
        <f>+'CTA Pivot Table'!H$42</f>
        <v>0</v>
      </c>
      <c r="E199" s="235">
        <f>+'CTA Pivot Table'!H$44</f>
        <v>137.61805555555583</v>
      </c>
      <c r="F199" s="235">
        <f>+'CTA Pivot Table'!H$46</f>
        <v>142.74817518248167</v>
      </c>
      <c r="G199" s="234">
        <f>+'CTA Pivot Table'!H$48</f>
        <v>138.32000000000019</v>
      </c>
      <c r="H199" s="234">
        <f>+'CTA Pivot Table'!H$50</f>
        <v>0</v>
      </c>
      <c r="I199" s="235">
        <f>+'CTA Pivot Table'!H$52</f>
        <v>142.55497382198948</v>
      </c>
      <c r="J199" s="235">
        <f>+'CTA Pivot Table'!H$54</f>
        <v>91.25</v>
      </c>
      <c r="K199" s="234">
        <f>+'CTA Pivot Table'!H$56</f>
        <v>89.264367816091976</v>
      </c>
      <c r="L199" s="234">
        <f>+'CTA Pivot Table'!HR$58</f>
        <v>0</v>
      </c>
      <c r="M199" s="236">
        <f>+'CTA Pivot Table'!H$60</f>
        <v>90.825552825552819</v>
      </c>
      <c r="N199" s="235">
        <f>+'CTA Pivot Table'!H$62</f>
        <v>87.642857142857096</v>
      </c>
      <c r="O199" s="136"/>
    </row>
    <row r="200" spans="1:15">
      <c r="A200" s="229" t="s">
        <v>937</v>
      </c>
      <c r="B200" s="234">
        <f>+'CTA Pivot Table'!H$70</f>
        <v>0</v>
      </c>
      <c r="C200" s="234">
        <f>+'CTA Pivot Table'!H$72</f>
        <v>0</v>
      </c>
      <c r="D200" s="234">
        <f>+'CTA Pivot Table'!H$74</f>
        <v>0</v>
      </c>
      <c r="E200" s="235">
        <f>+'CTA Pivot Table'!H$76</f>
        <v>0</v>
      </c>
      <c r="F200" s="235">
        <f>+'CTA Pivot Table'!H$78</f>
        <v>0</v>
      </c>
      <c r="G200" s="234">
        <f>+'CTA Pivot Table'!H$80</f>
        <v>0</v>
      </c>
      <c r="H200" s="234">
        <f>+'CTA Pivot Table'!H$82</f>
        <v>0</v>
      </c>
      <c r="I200" s="235">
        <f>+'CTA Pivot Table'!H$84</f>
        <v>0</v>
      </c>
      <c r="J200" s="235">
        <f>+'CTA Pivot Table'!H$86</f>
        <v>0</v>
      </c>
      <c r="K200" s="234">
        <f>+'CTA Pivot Table'!H$88</f>
        <v>0</v>
      </c>
      <c r="L200" s="234">
        <f>+'CTA Pivot Table'!H$90</f>
        <v>0</v>
      </c>
      <c r="M200" s="236">
        <f>+'CTA Pivot Table'!H$92</f>
        <v>0</v>
      </c>
      <c r="N200" s="235">
        <f>+'CTA Pivot Table'!H$94</f>
        <v>0</v>
      </c>
      <c r="O200" s="136"/>
    </row>
    <row r="201" spans="1:15">
      <c r="A201" s="229" t="s">
        <v>938</v>
      </c>
      <c r="B201" s="234">
        <f>+'CTA Pivot Table'!H$102</f>
        <v>0</v>
      </c>
      <c r="C201" s="234">
        <f>+'CTA Pivot Table'!H$104</f>
        <v>0</v>
      </c>
      <c r="D201" s="234">
        <f>+'CTA Pivot Table'!H$106</f>
        <v>0</v>
      </c>
      <c r="E201" s="235">
        <f>+'CTA Pivot Table'!H$108</f>
        <v>0</v>
      </c>
      <c r="F201" s="235">
        <f>+'CTA Pivot Table'!H$110</f>
        <v>0</v>
      </c>
      <c r="G201" s="234">
        <f>+'CTA Pivot Table'!H$112</f>
        <v>0</v>
      </c>
      <c r="H201" s="234">
        <f>+'CTA Pivot Table'!H$114</f>
        <v>0</v>
      </c>
      <c r="I201" s="235">
        <f>+'CTA Pivot Table'!H$116</f>
        <v>0</v>
      </c>
      <c r="J201" s="235">
        <f>+'CTA Pivot Table'!H$118</f>
        <v>0</v>
      </c>
      <c r="K201" s="234">
        <f>+'CTA Pivot Table'!H$120</f>
        <v>0</v>
      </c>
      <c r="L201" s="234">
        <f>+'CTA Pivot Table'!H$122</f>
        <v>0</v>
      </c>
      <c r="M201" s="236">
        <f>+'CTA Pivot Table'!H$124</f>
        <v>0</v>
      </c>
      <c r="N201" s="235">
        <f>+'CTA Pivot Table'!H$126</f>
        <v>0</v>
      </c>
      <c r="O201" s="136"/>
    </row>
    <row r="202" spans="1:15">
      <c r="A202" s="229"/>
      <c r="B202" s="234"/>
      <c r="C202" s="234"/>
      <c r="D202" s="234"/>
      <c r="E202" s="235"/>
      <c r="F202" s="235"/>
      <c r="G202" s="234"/>
      <c r="H202" s="234"/>
      <c r="I202" s="235"/>
      <c r="J202" s="235"/>
      <c r="K202" s="234"/>
      <c r="L202" s="234"/>
      <c r="M202" s="236"/>
      <c r="N202" s="235"/>
      <c r="O202" s="136"/>
    </row>
    <row r="203" spans="1:15">
      <c r="A203" s="229" t="s">
        <v>939</v>
      </c>
      <c r="B203" s="234">
        <f>+'CTA Pivot Table'!H$134</f>
        <v>137.63523809523809</v>
      </c>
      <c r="C203" s="234">
        <f>+'CTA Pivot Table'!H$136</f>
        <v>132.81818181818181</v>
      </c>
      <c r="D203" s="234">
        <f>+'CTA Pivot Table'!H$138</f>
        <v>0</v>
      </c>
      <c r="E203" s="235">
        <f>+'CTA Pivot Table'!H$140</f>
        <v>136.91918918918918</v>
      </c>
      <c r="F203" s="235">
        <f>+'CTA Pivot Table'!H$142</f>
        <v>140.57869904596706</v>
      </c>
      <c r="G203" s="234">
        <f>+'CTA Pivot Table'!H$144</f>
        <v>144.39815286624204</v>
      </c>
      <c r="H203" s="234">
        <f>+'CTA Pivot Table'!H$146</f>
        <v>0</v>
      </c>
      <c r="I203" s="235">
        <f>+'CTA Pivot Table'!H$148</f>
        <v>141.0364503816794</v>
      </c>
      <c r="J203" s="235">
        <f>+'CTA Pivot Table'!H$150</f>
        <v>105.74334733893558</v>
      </c>
      <c r="K203" s="234">
        <f>+'CTA Pivot Table'!H$152</f>
        <v>95.285837563451778</v>
      </c>
      <c r="L203" s="234">
        <f>+'CTA Pivot Table'!H$154</f>
        <v>0</v>
      </c>
      <c r="M203" s="236">
        <f>+'CTA Pivot Table'!H$156</f>
        <v>102.02470216606498</v>
      </c>
      <c r="N203" s="235">
        <f>+'CTA Pivot Table'!H$158</f>
        <v>154</v>
      </c>
      <c r="O203" s="136"/>
    </row>
    <row r="204" spans="1:15">
      <c r="A204" s="229" t="s">
        <v>940</v>
      </c>
      <c r="B204" s="234">
        <f>+'CTA Pivot Table'!H$166</f>
        <v>0</v>
      </c>
      <c r="C204" s="234">
        <f>+'CTA Pivot Table'!H$168</f>
        <v>0</v>
      </c>
      <c r="D204" s="234">
        <f>+'CTA Pivot Table'!H$170</f>
        <v>0</v>
      </c>
      <c r="E204" s="235">
        <f>+'CTA Pivot Table'!H$172</f>
        <v>0</v>
      </c>
      <c r="F204" s="235">
        <f>+'CTA Pivot Table'!H$174</f>
        <v>0</v>
      </c>
      <c r="G204" s="234">
        <f>+'CTA Pivot Table'!H$176</f>
        <v>0</v>
      </c>
      <c r="H204" s="234">
        <f>+'CTA Pivot Table'!H$178</f>
        <v>0</v>
      </c>
      <c r="I204" s="235">
        <f>+'CTA Pivot Table'!H$180</f>
        <v>0</v>
      </c>
      <c r="J204" s="235">
        <f>+'CTA Pivot Table'!H$182</f>
        <v>0</v>
      </c>
      <c r="K204" s="234">
        <f>+'CTA Pivot Table'!H$184</f>
        <v>0</v>
      </c>
      <c r="L204" s="234">
        <f>+'CTA Pivot Table'!H$186</f>
        <v>0</v>
      </c>
      <c r="M204" s="236">
        <f>+'CTA Pivot Table'!H$188</f>
        <v>0</v>
      </c>
      <c r="N204" s="235">
        <f>+'CTA Pivot Table'!H$190</f>
        <v>0</v>
      </c>
      <c r="O204" s="136"/>
    </row>
    <row r="205" spans="1:15">
      <c r="A205" s="229" t="s">
        <v>941</v>
      </c>
      <c r="B205" s="234">
        <f>+'CTA Pivot Table'!H$198</f>
        <v>0</v>
      </c>
      <c r="C205" s="234">
        <f>+'CTA Pivot Table'!H$200</f>
        <v>0</v>
      </c>
      <c r="D205" s="234">
        <f>+'CTA Pivot Table'!H$202</f>
        <v>0</v>
      </c>
      <c r="E205" s="235">
        <f>+'CTA Pivot Table'!H$204</f>
        <v>0</v>
      </c>
      <c r="F205" s="235">
        <f>+'CTA Pivot Table'!H$206</f>
        <v>0</v>
      </c>
      <c r="G205" s="234">
        <f>+'CTA Pivot Table'!H$208</f>
        <v>0</v>
      </c>
      <c r="H205" s="234">
        <f>+'CTA Pivot Table'!H$210</f>
        <v>0</v>
      </c>
      <c r="I205" s="235">
        <f>+'CTA Pivot Table'!H$212</f>
        <v>0</v>
      </c>
      <c r="J205" s="235">
        <f>+'CTA Pivot Table'!H$214</f>
        <v>0</v>
      </c>
      <c r="K205" s="234">
        <f>+'CTA Pivot Table'!H$216</f>
        <v>0</v>
      </c>
      <c r="L205" s="234">
        <f>+'CTA Pivot Table'!H$218</f>
        <v>0</v>
      </c>
      <c r="M205" s="236">
        <f>+'CTA Pivot Table'!H$220</f>
        <v>0</v>
      </c>
      <c r="N205" s="235">
        <f>+'CTA Pivot Table'!H$222</f>
        <v>0</v>
      </c>
      <c r="O205" s="136"/>
    </row>
    <row r="206" spans="1:15">
      <c r="A206" s="229" t="s">
        <v>942</v>
      </c>
      <c r="B206" s="234">
        <f>+'CTA Pivot Table'!H$230</f>
        <v>0</v>
      </c>
      <c r="C206" s="234">
        <f>+'CTA Pivot Table'!H$232</f>
        <v>0</v>
      </c>
      <c r="D206" s="234">
        <f>+'CTA Pivot Table'!H$234</f>
        <v>0</v>
      </c>
      <c r="E206" s="235">
        <f>+'CTA Pivot Table'!H$236</f>
        <v>0</v>
      </c>
      <c r="F206" s="235">
        <f>+'CTA Pivot Table'!H$238</f>
        <v>0</v>
      </c>
      <c r="G206" s="234">
        <f>+'CTA Pivot Table'!H$240</f>
        <v>0</v>
      </c>
      <c r="H206" s="234">
        <f>+'CTA Pivot Table'!H$242</f>
        <v>0</v>
      </c>
      <c r="I206" s="235">
        <f>+'CTA Pivot Table'!H$244</f>
        <v>0</v>
      </c>
      <c r="J206" s="235">
        <f>+'CTA Pivot Table'!H$246</f>
        <v>0</v>
      </c>
      <c r="K206" s="234">
        <f>+'CTA Pivot Table'!H$248</f>
        <v>0</v>
      </c>
      <c r="L206" s="234">
        <f>+'CTA Pivot Table'!H$250</f>
        <v>0</v>
      </c>
      <c r="M206" s="236">
        <f>+'CTA Pivot Table'!H$252</f>
        <v>0</v>
      </c>
      <c r="N206" s="235">
        <f>+'CTA Pivot Table'!H$254</f>
        <v>0</v>
      </c>
      <c r="O206" s="136"/>
    </row>
    <row r="207" spans="1:15">
      <c r="A207" s="229"/>
      <c r="B207" s="234"/>
      <c r="C207" s="234"/>
      <c r="D207" s="234"/>
      <c r="E207" s="235"/>
      <c r="F207" s="235"/>
      <c r="G207" s="234"/>
      <c r="H207" s="234"/>
      <c r="I207" s="235"/>
      <c r="J207" s="235"/>
      <c r="K207" s="234"/>
      <c r="L207" s="234"/>
      <c r="M207" s="236"/>
      <c r="N207" s="235"/>
      <c r="O207" s="136"/>
    </row>
    <row r="208" spans="1:15">
      <c r="A208" s="229" t="s">
        <v>943</v>
      </c>
      <c r="B208" s="234">
        <f>+'CTA Pivot Table'!H$262</f>
        <v>0</v>
      </c>
      <c r="C208" s="234">
        <f>+'CTA Pivot Table'!H$264</f>
        <v>0</v>
      </c>
      <c r="D208" s="234">
        <f>+'CTA Pivot Table'!H$266</f>
        <v>0</v>
      </c>
      <c r="E208" s="235">
        <f>+'CTA Pivot Table'!H$268</f>
        <v>0</v>
      </c>
      <c r="F208" s="235">
        <f>+'CTA Pivot Table'!H$270</f>
        <v>0</v>
      </c>
      <c r="G208" s="234">
        <f>+'CTA Pivot Table'!H$272</f>
        <v>0</v>
      </c>
      <c r="H208" s="234">
        <f>+'CTA Pivot Table'!H$274</f>
        <v>0</v>
      </c>
      <c r="I208" s="235">
        <f>+'CTA Pivot Table'!H$276</f>
        <v>0</v>
      </c>
      <c r="J208" s="235">
        <f>+'CTA Pivot Table'!H$278</f>
        <v>0</v>
      </c>
      <c r="K208" s="234">
        <f>+'CTA Pivot Table'!H$280</f>
        <v>0</v>
      </c>
      <c r="L208" s="234">
        <f>+'CTA Pivot Table'!H$282</f>
        <v>0</v>
      </c>
      <c r="M208" s="236">
        <f>+'CTA Pivot Table'!H$284</f>
        <v>0</v>
      </c>
      <c r="N208" s="235">
        <f>+'CTA Pivot Table'!H$286</f>
        <v>0</v>
      </c>
      <c r="O208" s="136"/>
    </row>
    <row r="209" spans="1:16" ht="15.75">
      <c r="A209" s="229" t="s">
        <v>944</v>
      </c>
      <c r="B209" s="234">
        <f>+'CTA Pivot Table'!H$294</f>
        <v>119.16666666666667</v>
      </c>
      <c r="C209" s="234">
        <f>+'CTA Pivot Table'!H$296</f>
        <v>0</v>
      </c>
      <c r="D209" s="234">
        <f>+'CTA Pivot Table'!H$298</f>
        <v>0</v>
      </c>
      <c r="E209" s="235">
        <f>+'CTA Pivot Table'!H$300</f>
        <v>119.16666666666667</v>
      </c>
      <c r="F209" s="235">
        <f>+'CTA Pivot Table'!H$302</f>
        <v>127.06654343807763</v>
      </c>
      <c r="G209" s="234">
        <f>+'CTA Pivot Table'!H$304</f>
        <v>0</v>
      </c>
      <c r="H209" s="234">
        <f>+'CTA Pivot Table'!H$306</f>
        <v>128.75</v>
      </c>
      <c r="I209" s="235">
        <f>+'CTA Pivot Table'!H$308</f>
        <v>127.07889908256881</v>
      </c>
      <c r="J209" s="235">
        <f>+'CTA Pivot Table'!H$310</f>
        <v>89.340782122905026</v>
      </c>
      <c r="K209" s="234">
        <f>+'CTA Pivot Table'!H$312</f>
        <v>78.741935483870961</v>
      </c>
      <c r="L209" s="234">
        <f>+'CTA Pivot Table'!H$314</f>
        <v>113</v>
      </c>
      <c r="M209" s="236">
        <f>+'CTA Pivot Table'!H$316</f>
        <v>87.836104513064129</v>
      </c>
      <c r="N209" s="235">
        <f>+'CTA Pivot Table'!H$318</f>
        <v>84.8</v>
      </c>
      <c r="O209" s="136"/>
      <c r="P209" s="237"/>
    </row>
    <row r="210" spans="1:16">
      <c r="A210" s="229" t="s">
        <v>945</v>
      </c>
      <c r="B210" s="234">
        <f>+'CTA Pivot Table'!H$326</f>
        <v>0</v>
      </c>
      <c r="C210" s="234">
        <f>+'CTA Pivot Table'!H$328</f>
        <v>0</v>
      </c>
      <c r="D210" s="234">
        <f>+'CTA Pivot Table'!H$330</f>
        <v>0</v>
      </c>
      <c r="E210" s="235">
        <f>+'CTA Pivot Table'!H$332</f>
        <v>0</v>
      </c>
      <c r="F210" s="235">
        <f>+'CTA Pivot Table'!H$334</f>
        <v>0</v>
      </c>
      <c r="G210" s="234">
        <f>+'CTA Pivot Table'!H$336</f>
        <v>0</v>
      </c>
      <c r="H210" s="234">
        <f>+'CTA Pivot Table'!H$338</f>
        <v>0</v>
      </c>
      <c r="I210" s="235">
        <f>+'CTA Pivot Table'!H$340</f>
        <v>0</v>
      </c>
      <c r="J210" s="235">
        <f>+'CTA Pivot Table'!H$342</f>
        <v>0</v>
      </c>
      <c r="K210" s="234">
        <f>+'CTA Pivot Table'!H$344</f>
        <v>0</v>
      </c>
      <c r="L210" s="234">
        <f>+'CTA Pivot Table'!H$346</f>
        <v>0</v>
      </c>
      <c r="M210" s="236">
        <f>+'CTA Pivot Table'!H$348</f>
        <v>0</v>
      </c>
      <c r="N210" s="235">
        <f>+'CTA Pivot Table'!H$350</f>
        <v>0</v>
      </c>
      <c r="O210" s="136"/>
    </row>
    <row r="211" spans="1:16">
      <c r="A211" s="229" t="s">
        <v>946</v>
      </c>
      <c r="B211" s="234">
        <f>+'CTA Pivot Table'!H$358</f>
        <v>0</v>
      </c>
      <c r="C211" s="234">
        <f>+'CTA Pivot Table'!H$360</f>
        <v>0</v>
      </c>
      <c r="D211" s="234">
        <f>+'CTA Pivot Table'!H$362</f>
        <v>0</v>
      </c>
      <c r="E211" s="235">
        <f>+'CTA Pivot Table'!H$364</f>
        <v>0</v>
      </c>
      <c r="F211" s="235">
        <f>+'CTA Pivot Table'!H$366</f>
        <v>0</v>
      </c>
      <c r="G211" s="234">
        <f>+'CTA Pivot Table'!H$368</f>
        <v>0</v>
      </c>
      <c r="H211" s="234">
        <f>+'CTA Pivot Table'!H$370</f>
        <v>0</v>
      </c>
      <c r="I211" s="235">
        <f>+'CTA Pivot Table'!H$372</f>
        <v>0</v>
      </c>
      <c r="J211" s="235">
        <f>+'CTA Pivot Table'!H$374</f>
        <v>0</v>
      </c>
      <c r="K211" s="234">
        <f>+'CTA Pivot Table'!H$376</f>
        <v>0</v>
      </c>
      <c r="L211" s="234">
        <f>+'CTA Pivot Table'!H$378</f>
        <v>0</v>
      </c>
      <c r="M211" s="236">
        <f>+'CTA Pivot Table'!H$380</f>
        <v>0</v>
      </c>
      <c r="N211" s="235">
        <f>+'CTA Pivot Table'!H$382</f>
        <v>0</v>
      </c>
      <c r="O211" s="136"/>
    </row>
    <row r="212" spans="1:16">
      <c r="A212" s="229"/>
      <c r="B212" s="234"/>
      <c r="C212" s="234"/>
      <c r="D212" s="234"/>
      <c r="E212" s="235"/>
      <c r="F212" s="235"/>
      <c r="G212" s="234"/>
      <c r="H212" s="234"/>
      <c r="I212" s="235"/>
      <c r="J212" s="235"/>
      <c r="K212" s="234"/>
      <c r="L212" s="234"/>
      <c r="M212" s="236"/>
      <c r="N212" s="235"/>
      <c r="O212" s="136"/>
    </row>
    <row r="213" spans="1:16">
      <c r="A213" s="229" t="s">
        <v>947</v>
      </c>
      <c r="B213" s="234">
        <f>+'CTA Pivot Table'!H$390</f>
        <v>0</v>
      </c>
      <c r="C213" s="234">
        <f>+'CTA Pivot Table'!H$392</f>
        <v>0</v>
      </c>
      <c r="D213" s="234">
        <f>+'CTA Pivot Table'!H$394</f>
        <v>0</v>
      </c>
      <c r="E213" s="235">
        <f>+'CTA Pivot Table'!H$396</f>
        <v>0</v>
      </c>
      <c r="F213" s="235">
        <f>+'CTA Pivot Table'!H$398</f>
        <v>0</v>
      </c>
      <c r="G213" s="234">
        <f>+'CTA Pivot Table'!H$400</f>
        <v>0</v>
      </c>
      <c r="H213" s="234">
        <f>+'CTA Pivot Table'!H$402</f>
        <v>0</v>
      </c>
      <c r="I213" s="235">
        <f>+'CTA Pivot Table'!H$404</f>
        <v>0</v>
      </c>
      <c r="J213" s="235">
        <f>+'CTA Pivot Table'!H$406</f>
        <v>0</v>
      </c>
      <c r="K213" s="234">
        <f>+'CTA Pivot Table'!H$408</f>
        <v>0</v>
      </c>
      <c r="L213" s="234">
        <f>+'CTA Pivot Table'!H$410</f>
        <v>0</v>
      </c>
      <c r="M213" s="236">
        <f>+'CTA Pivot Table'!H$412</f>
        <v>0</v>
      </c>
      <c r="N213" s="235">
        <f>+'CTA Pivot Table'!H$414</f>
        <v>0</v>
      </c>
      <c r="O213" s="136"/>
    </row>
    <row r="214" spans="1:16">
      <c r="A214" s="229" t="s">
        <v>948</v>
      </c>
      <c r="B214" s="234">
        <f>+'CTA Pivot Table'!H$422</f>
        <v>0</v>
      </c>
      <c r="C214" s="234">
        <f>+'CTA Pivot Table'!H$424</f>
        <v>0</v>
      </c>
      <c r="D214" s="234">
        <f>+'CTA Pivot Table'!H$426</f>
        <v>0</v>
      </c>
      <c r="E214" s="235">
        <f>+'CTA Pivot Table'!H$428</f>
        <v>0</v>
      </c>
      <c r="F214" s="235">
        <f>+'CTA Pivot Table'!H$430</f>
        <v>0</v>
      </c>
      <c r="G214" s="234">
        <f>+'CTA Pivot Table'!H$432</f>
        <v>0</v>
      </c>
      <c r="H214" s="234">
        <f>+'CTA Pivot Table'!H$434</f>
        <v>0</v>
      </c>
      <c r="I214" s="235">
        <f>+'CTA Pivot Table'!H$436</f>
        <v>0</v>
      </c>
      <c r="J214" s="235">
        <f>+'CTA Pivot Table'!H$438</f>
        <v>0</v>
      </c>
      <c r="K214" s="234">
        <f>+'CTA Pivot Table'!H$440</f>
        <v>0</v>
      </c>
      <c r="L214" s="234">
        <f>+'CTA Pivot Table'!H$442</f>
        <v>0</v>
      </c>
      <c r="M214" s="236">
        <f>+'CTA Pivot Table'!H$444</f>
        <v>0</v>
      </c>
      <c r="N214" s="235">
        <f>+'CTA Pivot Table'!H$446</f>
        <v>0</v>
      </c>
      <c r="O214" s="136"/>
    </row>
    <row r="215" spans="1:16">
      <c r="A215" s="229" t="s">
        <v>949</v>
      </c>
      <c r="B215" s="234">
        <f>+'CTA Pivot Table'!H$454</f>
        <v>148</v>
      </c>
      <c r="C215" s="234">
        <f>+'CTA Pivot Table'!H$456</f>
        <v>0</v>
      </c>
      <c r="D215" s="234">
        <f>+'CTA Pivot Table'!H$458</f>
        <v>0</v>
      </c>
      <c r="E215" s="235">
        <f>+'CTA Pivot Table'!H$460</f>
        <v>148</v>
      </c>
      <c r="F215" s="235">
        <f>+'CTA Pivot Table'!H$462</f>
        <v>128.75833333333301</v>
      </c>
      <c r="G215" s="234">
        <f>+'CTA Pivot Table'!H$464</f>
        <v>125.75</v>
      </c>
      <c r="H215" s="234">
        <f>+'CTA Pivot Table'!H$466</f>
        <v>0</v>
      </c>
      <c r="I215" s="235">
        <f>+'CTA Pivot Table'!H$468</f>
        <v>128.57031249999972</v>
      </c>
      <c r="J215" s="235">
        <f>+'CTA Pivot Table'!H$470</f>
        <v>89.705882352941202</v>
      </c>
      <c r="K215" s="234">
        <f>+'CTA Pivot Table'!H$472</f>
        <v>81.1666666666667</v>
      </c>
      <c r="L215" s="234">
        <f>+'CTA Pivot Table'!H$474</f>
        <v>0</v>
      </c>
      <c r="M215" s="236">
        <f>+'CTA Pivot Table'!H$476</f>
        <v>89.013513513513544</v>
      </c>
      <c r="N215" s="235">
        <f>+'CTA Pivot Table'!H$478</f>
        <v>106.120689655172</v>
      </c>
      <c r="O215" s="136"/>
    </row>
    <row r="216" spans="1:16">
      <c r="A216" s="238" t="s">
        <v>950</v>
      </c>
      <c r="B216" s="239">
        <f>+'CTA Pivot Table'!H$486</f>
        <v>0</v>
      </c>
      <c r="C216" s="239">
        <f>+'CTA Pivot Table'!H$488</f>
        <v>0</v>
      </c>
      <c r="D216" s="239">
        <f>+'CTA Pivot Table'!H$490</f>
        <v>0</v>
      </c>
      <c r="E216" s="240">
        <f>+'CTA Pivot Table'!H$492</f>
        <v>0</v>
      </c>
      <c r="F216" s="240">
        <f>+'CTA Pivot Table'!H$494</f>
        <v>0</v>
      </c>
      <c r="G216" s="239">
        <f>+'CTA Pivot Table'!H$496</f>
        <v>0</v>
      </c>
      <c r="H216" s="239">
        <f>+'CTA Pivot Table'!H$498</f>
        <v>0</v>
      </c>
      <c r="I216" s="240">
        <f>+'CTA Pivot Table'!H$500</f>
        <v>0</v>
      </c>
      <c r="J216" s="240">
        <f>+'CTA Pivot Table'!H$502</f>
        <v>0</v>
      </c>
      <c r="K216" s="239">
        <f>+'CTA Pivot Table'!H$504</f>
        <v>0</v>
      </c>
      <c r="L216" s="239">
        <f>+'CTA Pivot Table'!H$506</f>
        <v>0</v>
      </c>
      <c r="M216" s="241">
        <f>+'CTA Pivot Table'!H$508</f>
        <v>0</v>
      </c>
      <c r="N216" s="240">
        <f>+'CTA Pivot Table'!H$510</f>
        <v>0</v>
      </c>
      <c r="O216" s="136"/>
    </row>
    <row r="217" spans="1:16">
      <c r="A217" s="242" t="s">
        <v>951</v>
      </c>
      <c r="B217" s="243"/>
      <c r="C217" s="243"/>
      <c r="D217" s="243"/>
      <c r="E217" s="243"/>
      <c r="F217" s="243"/>
      <c r="G217" s="243"/>
      <c r="H217" s="243"/>
      <c r="I217" s="243"/>
      <c r="J217" s="243"/>
      <c r="K217" s="243"/>
      <c r="L217" s="243"/>
      <c r="M217" s="243"/>
      <c r="N217" s="243"/>
    </row>
    <row r="218" spans="1:16">
      <c r="A218" s="243"/>
      <c r="B218" s="243"/>
      <c r="C218" s="243"/>
      <c r="D218" s="243"/>
      <c r="E218" s="243"/>
      <c r="F218" s="243"/>
      <c r="G218" s="243"/>
      <c r="H218" s="243"/>
      <c r="I218" s="243"/>
      <c r="J218" s="243"/>
      <c r="K218" s="243"/>
      <c r="L218" s="243"/>
      <c r="M218" s="243"/>
      <c r="N218" s="244" t="s">
        <v>1303</v>
      </c>
    </row>
    <row r="219" spans="1:16" ht="18">
      <c r="A219" s="205" t="s">
        <v>958</v>
      </c>
      <c r="B219" s="206"/>
      <c r="C219" s="206"/>
      <c r="D219" s="206"/>
      <c r="E219" s="207"/>
      <c r="F219" s="207"/>
      <c r="G219" s="207"/>
      <c r="H219" s="207"/>
      <c r="I219" s="207"/>
      <c r="J219" s="206"/>
      <c r="K219" s="206"/>
      <c r="L219" s="206"/>
      <c r="M219" s="207"/>
      <c r="N219" s="206"/>
    </row>
    <row r="220" spans="1:16" ht="18">
      <c r="A220" s="205"/>
      <c r="B220" s="206"/>
      <c r="C220" s="206"/>
      <c r="D220" s="206"/>
      <c r="E220" s="207"/>
      <c r="F220" s="207"/>
      <c r="G220" s="207"/>
      <c r="H220" s="207"/>
      <c r="I220" s="207"/>
      <c r="J220" s="206"/>
      <c r="K220" s="206"/>
      <c r="L220" s="206"/>
      <c r="M220" s="207"/>
      <c r="N220" s="206"/>
    </row>
    <row r="221" spans="1:16" ht="15.75">
      <c r="A221" s="208" t="s">
        <v>959</v>
      </c>
      <c r="B221" s="206"/>
      <c r="C221" s="206"/>
      <c r="D221" s="206"/>
      <c r="E221" s="207"/>
      <c r="F221" s="207"/>
      <c r="G221" s="207"/>
      <c r="H221" s="207"/>
      <c r="I221" s="207"/>
      <c r="J221" s="206"/>
      <c r="K221" s="206"/>
      <c r="L221" s="206"/>
      <c r="M221" s="207"/>
      <c r="N221" s="206"/>
    </row>
    <row r="222" spans="1:16" ht="15.75">
      <c r="A222" s="208" t="s">
        <v>1198</v>
      </c>
      <c r="B222" s="206"/>
      <c r="C222" s="206"/>
      <c r="D222" s="206"/>
      <c r="E222" s="207"/>
      <c r="F222" s="207"/>
      <c r="G222" s="207"/>
      <c r="H222" s="207"/>
      <c r="I222" s="207"/>
      <c r="J222" s="206"/>
      <c r="K222" s="206"/>
      <c r="L222" s="206"/>
      <c r="M222" s="207"/>
      <c r="N222" s="206"/>
    </row>
    <row r="223" spans="1:16" ht="15.75" customHeight="1">
      <c r="A223" s="209"/>
      <c r="B223" s="209"/>
      <c r="C223" s="209"/>
      <c r="D223" s="209"/>
      <c r="E223" s="209"/>
      <c r="F223" s="210"/>
      <c r="G223" s="211"/>
      <c r="H223" s="211"/>
      <c r="I223" s="212"/>
      <c r="J223" s="212"/>
      <c r="K223" s="212"/>
      <c r="L223" s="212"/>
      <c r="M223" s="212"/>
      <c r="N223" s="212"/>
      <c r="O223" s="213"/>
    </row>
    <row r="224" spans="1:16" ht="15.75" customHeight="1">
      <c r="A224" s="84"/>
      <c r="B224" s="214" t="s">
        <v>925</v>
      </c>
      <c r="C224" s="215"/>
      <c r="D224" s="215"/>
      <c r="E224" s="215"/>
      <c r="F224" s="215"/>
      <c r="G224" s="215"/>
      <c r="H224" s="215"/>
      <c r="I224" s="216"/>
      <c r="J224" s="217" t="s">
        <v>10</v>
      </c>
      <c r="K224" s="218"/>
      <c r="L224" s="218"/>
      <c r="M224" s="219"/>
      <c r="N224" s="653" t="s">
        <v>926</v>
      </c>
      <c r="O224"/>
    </row>
    <row r="225" spans="1:15" ht="50.25" customHeight="1">
      <c r="A225" s="220"/>
      <c r="B225" s="215" t="s">
        <v>927</v>
      </c>
      <c r="C225" s="215"/>
      <c r="D225" s="215"/>
      <c r="E225" s="221"/>
      <c r="F225" s="222" t="s">
        <v>928</v>
      </c>
      <c r="G225" s="215"/>
      <c r="H225" s="215"/>
      <c r="I225" s="216"/>
      <c r="J225" s="223" t="s">
        <v>929</v>
      </c>
      <c r="K225" s="215"/>
      <c r="L225" s="215"/>
      <c r="M225" s="216"/>
      <c r="N225" s="654"/>
      <c r="O225"/>
    </row>
    <row r="226" spans="1:15" ht="30.75" customHeight="1">
      <c r="A226" s="209"/>
      <c r="B226" s="224" t="s">
        <v>930</v>
      </c>
      <c r="C226" s="224" t="s">
        <v>931</v>
      </c>
      <c r="D226" s="224" t="s">
        <v>932</v>
      </c>
      <c r="E226" s="225" t="s">
        <v>933</v>
      </c>
      <c r="F226" s="225" t="s">
        <v>930</v>
      </c>
      <c r="G226" s="224" t="s">
        <v>931</v>
      </c>
      <c r="H226" s="224" t="s">
        <v>932</v>
      </c>
      <c r="I226" s="225" t="s">
        <v>933</v>
      </c>
      <c r="J226" s="226" t="s">
        <v>930</v>
      </c>
      <c r="K226" s="227" t="s">
        <v>931</v>
      </c>
      <c r="L226" s="228" t="s">
        <v>932</v>
      </c>
      <c r="M226" s="226" t="s">
        <v>933</v>
      </c>
      <c r="N226" s="655"/>
      <c r="O226"/>
    </row>
    <row r="227" spans="1:15" hidden="1">
      <c r="A227" s="229" t="s">
        <v>934</v>
      </c>
      <c r="B227" s="67">
        <f>+'CTA Pivot Table'!N$278</f>
        <v>0</v>
      </c>
      <c r="C227" s="67">
        <f>+'CTA Pivot Table'!N$279</f>
        <v>0</v>
      </c>
      <c r="D227" s="67">
        <f>+'CTA Pivot Table'!N$280</f>
        <v>0</v>
      </c>
      <c r="E227" s="69">
        <f>+'CTA Pivot Table'!N$281</f>
        <v>0</v>
      </c>
      <c r="F227" s="69">
        <f>+'CTA Pivot Table'!N$282</f>
        <v>0</v>
      </c>
      <c r="G227" s="67">
        <f>+'CTA Pivot Table'!N$283</f>
        <v>0</v>
      </c>
      <c r="H227" s="67">
        <f>+'CTA Pivot Table'!N$284</f>
        <v>0</v>
      </c>
      <c r="I227" s="69">
        <f>+'CTA Pivot Table'!N$285</f>
        <v>0</v>
      </c>
      <c r="J227" s="69">
        <f>+'CTA Pivot Table'!N$286</f>
        <v>0</v>
      </c>
      <c r="K227" s="67">
        <f>+'CTA Pivot Table'!N$287</f>
        <v>0</v>
      </c>
      <c r="L227" s="67">
        <f>+'CTA Pivot Table'!N$288</f>
        <v>0</v>
      </c>
      <c r="M227" s="137">
        <f>+'CTA Pivot Table'!N$289</f>
        <v>0</v>
      </c>
      <c r="N227" s="69">
        <f>+'CTA Pivot Table'!N$290</f>
        <v>0</v>
      </c>
      <c r="O227" s="136"/>
    </row>
    <row r="228" spans="1:15" hidden="1">
      <c r="A228" s="229"/>
      <c r="E228" s="69"/>
      <c r="F228" s="69"/>
      <c r="I228" s="69"/>
      <c r="J228" s="69"/>
      <c r="M228" s="137"/>
      <c r="N228" s="69"/>
      <c r="O228" s="136"/>
    </row>
    <row r="229" spans="1:15">
      <c r="A229" s="229" t="s">
        <v>935</v>
      </c>
      <c r="B229" s="234">
        <f>+'CTA Pivot Table'!N$6</f>
        <v>0</v>
      </c>
      <c r="C229" s="234">
        <f>+'CTA Pivot Table'!N$8</f>
        <v>0</v>
      </c>
      <c r="D229" s="234">
        <f>+'CTA Pivot Table'!N$10</f>
        <v>0</v>
      </c>
      <c r="E229" s="235">
        <f>+'CTA Pivot Table'!N$12</f>
        <v>0</v>
      </c>
      <c r="F229" s="235">
        <f>+'CTA Pivot Table'!N$14</f>
        <v>0</v>
      </c>
      <c r="G229" s="234">
        <f>+'CTA Pivot Table'!N$16</f>
        <v>0</v>
      </c>
      <c r="H229" s="234">
        <f>+'CTA Pivot Table'!N$18</f>
        <v>0</v>
      </c>
      <c r="I229" s="235">
        <f>+'CTA Pivot Table'!N$20</f>
        <v>0</v>
      </c>
      <c r="J229" s="235">
        <f>+'CTA Pivot Table'!N$22</f>
        <v>0</v>
      </c>
      <c r="K229" s="234">
        <f>+'CTA Pivot Table'!N$24</f>
        <v>0</v>
      </c>
      <c r="L229" s="234">
        <f>+'CTA Pivot Table'!N$26</f>
        <v>0</v>
      </c>
      <c r="M229" s="236">
        <f>+'CTA Pivot Table'!N$28</f>
        <v>0</v>
      </c>
      <c r="N229" s="235">
        <f>+'CTA Pivot Table'!N$30</f>
        <v>0</v>
      </c>
      <c r="O229" s="136"/>
    </row>
    <row r="230" spans="1:15">
      <c r="A230" s="229" t="s">
        <v>936</v>
      </c>
      <c r="B230" s="234">
        <f>+'CTA Pivot Table'!N$38</f>
        <v>80.230116580310877</v>
      </c>
      <c r="C230" s="234">
        <f>+'CTA Pivot Table'!N$40</f>
        <v>84.845018450184483</v>
      </c>
      <c r="D230" s="234">
        <f>+'CTA Pivot Table'!N$42</f>
        <v>0</v>
      </c>
      <c r="E230" s="235">
        <f>+'CTA Pivot Table'!N$44</f>
        <v>81.429194630872473</v>
      </c>
      <c r="F230" s="235">
        <f>+'CTA Pivot Table'!N$46</f>
        <v>88.314472900536032</v>
      </c>
      <c r="G230" s="234">
        <f>+'CTA Pivot Table'!N$48</f>
        <v>89.325539568345349</v>
      </c>
      <c r="H230" s="234">
        <f>+'CTA Pivot Table'!N$50</f>
        <v>0</v>
      </c>
      <c r="I230" s="235">
        <f>+'CTA Pivot Table'!N$52</f>
        <v>88.565995525727089</v>
      </c>
      <c r="J230" s="235">
        <f>+'CTA Pivot Table'!N$54</f>
        <v>70.307757885762996</v>
      </c>
      <c r="K230" s="234">
        <f>+'CTA Pivot Table'!N$56</f>
        <v>63.391100702576111</v>
      </c>
      <c r="L230" s="234">
        <f>+'CTA Pivot Table'!NR$58</f>
        <v>0</v>
      </c>
      <c r="M230" s="236">
        <f>+'CTA Pivot Table'!N$60</f>
        <v>67.393685249136652</v>
      </c>
      <c r="N230" s="235">
        <f>+'CTA Pivot Table'!N$62</f>
        <v>82.341536167039536</v>
      </c>
      <c r="O230" s="136"/>
    </row>
    <row r="231" spans="1:15">
      <c r="A231" s="229" t="s">
        <v>937</v>
      </c>
      <c r="B231" s="234">
        <f>+'CTA Pivot Table'!N$70</f>
        <v>0</v>
      </c>
      <c r="C231" s="234">
        <f>+'CTA Pivot Table'!N$72</f>
        <v>0</v>
      </c>
      <c r="D231" s="234">
        <f>+'CTA Pivot Table'!N$74</f>
        <v>0</v>
      </c>
      <c r="E231" s="235">
        <f>+'CTA Pivot Table'!N$76</f>
        <v>0</v>
      </c>
      <c r="F231" s="235">
        <f>+'CTA Pivot Table'!N$78</f>
        <v>0</v>
      </c>
      <c r="G231" s="234">
        <f>+'CTA Pivot Table'!N$80</f>
        <v>0</v>
      </c>
      <c r="H231" s="234">
        <f>+'CTA Pivot Table'!N$82</f>
        <v>0</v>
      </c>
      <c r="I231" s="235">
        <f>+'CTA Pivot Table'!N$84</f>
        <v>0</v>
      </c>
      <c r="J231" s="235">
        <f>+'CTA Pivot Table'!N$86</f>
        <v>0</v>
      </c>
      <c r="K231" s="234">
        <f>+'CTA Pivot Table'!N$88</f>
        <v>0</v>
      </c>
      <c r="L231" s="234">
        <f>+'CTA Pivot Table'!N$90</f>
        <v>0</v>
      </c>
      <c r="M231" s="236">
        <f>+'CTA Pivot Table'!N$92</f>
        <v>0</v>
      </c>
      <c r="N231" s="235">
        <f>+'CTA Pivot Table'!N$94</f>
        <v>0</v>
      </c>
      <c r="O231" s="136"/>
    </row>
    <row r="232" spans="1:15">
      <c r="A232" s="229" t="s">
        <v>938</v>
      </c>
      <c r="B232" s="234">
        <f>+'CTA Pivot Table'!N$102</f>
        <v>68.382745577142856</v>
      </c>
      <c r="C232" s="234">
        <f>+'CTA Pivot Table'!N$104</f>
        <v>66.902662526052524</v>
      </c>
      <c r="D232" s="234">
        <f>+'CTA Pivot Table'!N$106</f>
        <v>62.213733850129202</v>
      </c>
      <c r="E232" s="235">
        <f>+'CTA Pivot Table'!N$108</f>
        <v>66.246019645681741</v>
      </c>
      <c r="F232" s="235">
        <f>+'CTA Pivot Table'!N$110</f>
        <v>72.891218054860076</v>
      </c>
      <c r="G232" s="234">
        <f>+'CTA Pivot Table'!N$112</f>
        <v>72.91852484807562</v>
      </c>
      <c r="H232" s="234">
        <f>+'CTA Pivot Table'!N$114</f>
        <v>0</v>
      </c>
      <c r="I232" s="235">
        <f>+'CTA Pivot Table'!N$116</f>
        <v>72.900252202241347</v>
      </c>
      <c r="J232" s="235">
        <f>+'CTA Pivot Table'!N$118</f>
        <v>50.233070558202854</v>
      </c>
      <c r="K232" s="234">
        <f>+'CTA Pivot Table'!N$120</f>
        <v>48.299299774266373</v>
      </c>
      <c r="L232" s="234">
        <f>+'CTA Pivot Table'!N$122</f>
        <v>0</v>
      </c>
      <c r="M232" s="236">
        <f>+'CTA Pivot Table'!N$124</f>
        <v>49.275908036097995</v>
      </c>
      <c r="N232" s="235">
        <f>+'CTA Pivot Table'!N$126</f>
        <v>71.325035148347951</v>
      </c>
      <c r="O232" s="136"/>
    </row>
    <row r="233" spans="1:15">
      <c r="A233" s="229"/>
      <c r="B233" s="234"/>
      <c r="C233" s="234"/>
      <c r="D233" s="234"/>
      <c r="E233" s="235"/>
      <c r="F233" s="235"/>
      <c r="G233" s="234"/>
      <c r="H233" s="234"/>
      <c r="I233" s="235"/>
      <c r="J233" s="235"/>
      <c r="K233" s="234"/>
      <c r="L233" s="234"/>
      <c r="M233" s="236"/>
      <c r="N233" s="235"/>
      <c r="O233" s="136"/>
    </row>
    <row r="234" spans="1:15">
      <c r="A234" s="229" t="s">
        <v>939</v>
      </c>
      <c r="B234" s="234">
        <f>+'CTA Pivot Table'!N$134</f>
        <v>72.318227848101259</v>
      </c>
      <c r="C234" s="234">
        <f>+'CTA Pivot Table'!N$136</f>
        <v>81.859523809523807</v>
      </c>
      <c r="D234" s="234">
        <f>+'CTA Pivot Table'!N$138</f>
        <v>0</v>
      </c>
      <c r="E234" s="235">
        <f>+'CTA Pivot Table'!N$140</f>
        <v>74.321899999999999</v>
      </c>
      <c r="F234" s="235">
        <f>+'CTA Pivot Table'!N$142</f>
        <v>76.378382581648523</v>
      </c>
      <c r="G234" s="234">
        <f>+'CTA Pivot Table'!N$144</f>
        <v>76.198195876288679</v>
      </c>
      <c r="H234" s="234">
        <f>+'CTA Pivot Table'!N$146</f>
        <v>0</v>
      </c>
      <c r="I234" s="235">
        <f>+'CTA Pivot Table'!N$148</f>
        <v>76.336618876941458</v>
      </c>
      <c r="J234" s="235">
        <f>+'CTA Pivot Table'!N$150</f>
        <v>61.113524096385547</v>
      </c>
      <c r="K234" s="234">
        <f>+'CTA Pivot Table'!N$152</f>
        <v>60.47321285140562</v>
      </c>
      <c r="L234" s="234">
        <f>+'CTA Pivot Table'!N$154</f>
        <v>0</v>
      </c>
      <c r="M234" s="236">
        <f>+'CTA Pivot Table'!N$156</f>
        <v>60.839104991394144</v>
      </c>
      <c r="N234" s="235">
        <f>+'CTA Pivot Table'!N$158</f>
        <v>68.116470588235302</v>
      </c>
      <c r="O234" s="136"/>
    </row>
    <row r="235" spans="1:15">
      <c r="A235" s="229" t="s">
        <v>940</v>
      </c>
      <c r="B235" s="234">
        <f>+'CTA Pivot Table'!N$166</f>
        <v>70.023537803138382</v>
      </c>
      <c r="C235" s="234">
        <f>+'CTA Pivot Table'!N$168</f>
        <v>65.423000000000002</v>
      </c>
      <c r="D235" s="234">
        <f>+'CTA Pivot Table'!N$170</f>
        <v>0</v>
      </c>
      <c r="E235" s="235">
        <f>+'CTA Pivot Table'!N$172</f>
        <v>69.002330743618202</v>
      </c>
      <c r="F235" s="235">
        <f>+'CTA Pivot Table'!N$174</f>
        <v>83.649674972914397</v>
      </c>
      <c r="G235" s="234">
        <f>+'CTA Pivot Table'!N$176</f>
        <v>81.158486707566468</v>
      </c>
      <c r="H235" s="234">
        <f>+'CTA Pivot Table'!N$178</f>
        <v>0</v>
      </c>
      <c r="I235" s="235">
        <f>+'CTA Pivot Table'!N$180</f>
        <v>82.786933427762051</v>
      </c>
      <c r="J235" s="235">
        <f>+'CTA Pivot Table'!N$182</f>
        <v>55.435241301907965</v>
      </c>
      <c r="K235" s="234">
        <f>+'CTA Pivot Table'!N$184</f>
        <v>53.285837438423634</v>
      </c>
      <c r="L235" s="234">
        <f>+'CTA Pivot Table'!N$186</f>
        <v>0</v>
      </c>
      <c r="M235" s="236">
        <f>+'CTA Pivot Table'!N$188</f>
        <v>54.762413261372416</v>
      </c>
      <c r="N235" s="235">
        <f>+'CTA Pivot Table'!N$190</f>
        <v>52.21264367816093</v>
      </c>
      <c r="O235" s="136"/>
    </row>
    <row r="236" spans="1:15">
      <c r="A236" s="229" t="s">
        <v>941</v>
      </c>
      <c r="B236" s="234">
        <f>+'CTA Pivot Table'!N$198</f>
        <v>0</v>
      </c>
      <c r="C236" s="234">
        <f>+'CTA Pivot Table'!N$200</f>
        <v>0</v>
      </c>
      <c r="D236" s="234">
        <f>+'CTA Pivot Table'!N$202</f>
        <v>0</v>
      </c>
      <c r="E236" s="235">
        <f>+'CTA Pivot Table'!N$204</f>
        <v>0</v>
      </c>
      <c r="F236" s="235">
        <f>+'CTA Pivot Table'!N$206</f>
        <v>0</v>
      </c>
      <c r="G236" s="234">
        <f>+'CTA Pivot Table'!N$208</f>
        <v>0</v>
      </c>
      <c r="H236" s="234">
        <f>+'CTA Pivot Table'!N$210</f>
        <v>0</v>
      </c>
      <c r="I236" s="235">
        <f>+'CTA Pivot Table'!N$212</f>
        <v>0</v>
      </c>
      <c r="J236" s="235">
        <f>+'CTA Pivot Table'!N$214</f>
        <v>0</v>
      </c>
      <c r="K236" s="234">
        <f>+'CTA Pivot Table'!N$216</f>
        <v>0</v>
      </c>
      <c r="L236" s="234">
        <f>+'CTA Pivot Table'!N$218</f>
        <v>0</v>
      </c>
      <c r="M236" s="236">
        <f>+'CTA Pivot Table'!N$220</f>
        <v>0</v>
      </c>
      <c r="N236" s="235">
        <f>+'CTA Pivot Table'!N$222</f>
        <v>0</v>
      </c>
      <c r="O236" s="136"/>
    </row>
    <row r="237" spans="1:15">
      <c r="A237" s="229" t="s">
        <v>942</v>
      </c>
      <c r="B237" s="234">
        <f>+'CTA Pivot Table'!N$230</f>
        <v>0</v>
      </c>
      <c r="C237" s="234">
        <f>+'CTA Pivot Table'!N$232</f>
        <v>0</v>
      </c>
      <c r="D237" s="234">
        <f>+'CTA Pivot Table'!N$234</f>
        <v>0</v>
      </c>
      <c r="E237" s="235">
        <f>+'CTA Pivot Table'!N$236</f>
        <v>0</v>
      </c>
      <c r="F237" s="235">
        <f>+'CTA Pivot Table'!N$238</f>
        <v>0</v>
      </c>
      <c r="G237" s="234">
        <f>+'CTA Pivot Table'!N$240</f>
        <v>0</v>
      </c>
      <c r="H237" s="234">
        <f>+'CTA Pivot Table'!N$242</f>
        <v>0</v>
      </c>
      <c r="I237" s="235">
        <f>+'CTA Pivot Table'!N$244</f>
        <v>0</v>
      </c>
      <c r="J237" s="235">
        <f>+'CTA Pivot Table'!N$246</f>
        <v>0</v>
      </c>
      <c r="K237" s="234">
        <f>+'CTA Pivot Table'!N$248</f>
        <v>0</v>
      </c>
      <c r="L237" s="234">
        <f>+'CTA Pivot Table'!N$250</f>
        <v>0</v>
      </c>
      <c r="M237" s="236">
        <f>+'CTA Pivot Table'!N$252</f>
        <v>0</v>
      </c>
      <c r="N237" s="235">
        <f>+'CTA Pivot Table'!N$254</f>
        <v>0</v>
      </c>
      <c r="O237" s="136"/>
    </row>
    <row r="238" spans="1:15">
      <c r="A238" s="229"/>
      <c r="B238" s="234"/>
      <c r="C238" s="234"/>
      <c r="D238" s="234"/>
      <c r="E238" s="235"/>
      <c r="F238" s="235"/>
      <c r="G238" s="234"/>
      <c r="H238" s="234"/>
      <c r="I238" s="235"/>
      <c r="J238" s="235"/>
      <c r="K238" s="234"/>
      <c r="L238" s="234"/>
      <c r="M238" s="236"/>
      <c r="N238" s="235"/>
      <c r="O238" s="136"/>
    </row>
    <row r="239" spans="1:15">
      <c r="A239" s="229" t="s">
        <v>943</v>
      </c>
      <c r="B239" s="234">
        <f>+'CTA Pivot Table'!N$262</f>
        <v>0</v>
      </c>
      <c r="C239" s="234">
        <f>+'CTA Pivot Table'!N$264</f>
        <v>0</v>
      </c>
      <c r="D239" s="234">
        <f>+'CTA Pivot Table'!N$266</f>
        <v>0</v>
      </c>
      <c r="E239" s="235">
        <f>+'CTA Pivot Table'!N$268</f>
        <v>0</v>
      </c>
      <c r="F239" s="235">
        <f>+'CTA Pivot Table'!N$270</f>
        <v>0</v>
      </c>
      <c r="G239" s="234">
        <f>+'CTA Pivot Table'!N$272</f>
        <v>0</v>
      </c>
      <c r="H239" s="234">
        <f>+'CTA Pivot Table'!N$274</f>
        <v>0</v>
      </c>
      <c r="I239" s="235">
        <f>+'CTA Pivot Table'!N$276</f>
        <v>0</v>
      </c>
      <c r="J239" s="235">
        <f>+'CTA Pivot Table'!N$278</f>
        <v>0</v>
      </c>
      <c r="K239" s="234">
        <f>+'CTA Pivot Table'!N$280</f>
        <v>0</v>
      </c>
      <c r="L239" s="234">
        <f>+'CTA Pivot Table'!N$282</f>
        <v>0</v>
      </c>
      <c r="M239" s="236">
        <f>+'CTA Pivot Table'!N$284</f>
        <v>0</v>
      </c>
      <c r="N239" s="235">
        <f>+'CTA Pivot Table'!N$286</f>
        <v>0</v>
      </c>
      <c r="O239" s="136"/>
    </row>
    <row r="240" spans="1:15">
      <c r="A240" s="229" t="s">
        <v>944</v>
      </c>
      <c r="B240" s="234">
        <f>+'CTA Pivot Table'!N$294</f>
        <v>0</v>
      </c>
      <c r="C240" s="234">
        <f>+'CTA Pivot Table'!N$296</f>
        <v>0</v>
      </c>
      <c r="D240" s="234">
        <f>+'CTA Pivot Table'!N$298</f>
        <v>0</v>
      </c>
      <c r="E240" s="235">
        <f>+'CTA Pivot Table'!N$300</f>
        <v>0</v>
      </c>
      <c r="F240" s="235">
        <f>+'CTA Pivot Table'!N$302</f>
        <v>0</v>
      </c>
      <c r="G240" s="234">
        <f>+'CTA Pivot Table'!N$304</f>
        <v>0</v>
      </c>
      <c r="H240" s="234">
        <f>+'CTA Pivot Table'!N$306</f>
        <v>0</v>
      </c>
      <c r="I240" s="235">
        <f>+'CTA Pivot Table'!N$308</f>
        <v>0</v>
      </c>
      <c r="J240" s="235">
        <f>+'CTA Pivot Table'!N$310</f>
        <v>0</v>
      </c>
      <c r="K240" s="234">
        <f>+'CTA Pivot Table'!N$312</f>
        <v>0</v>
      </c>
      <c r="L240" s="234">
        <f>+'CTA Pivot Table'!N$314</f>
        <v>0</v>
      </c>
      <c r="M240" s="236">
        <f>+'CTA Pivot Table'!N$316</f>
        <v>0</v>
      </c>
      <c r="N240" s="235">
        <f>+'CTA Pivot Table'!N$318</f>
        <v>0</v>
      </c>
      <c r="O240" s="136"/>
    </row>
    <row r="241" spans="1:15">
      <c r="A241" s="229" t="s">
        <v>945</v>
      </c>
      <c r="B241" s="234">
        <f>+'CTA Pivot Table'!N$326</f>
        <v>0</v>
      </c>
      <c r="C241" s="234">
        <f>+'CTA Pivot Table'!N$328</f>
        <v>0</v>
      </c>
      <c r="D241" s="234">
        <f>+'CTA Pivot Table'!N$330</f>
        <v>0</v>
      </c>
      <c r="E241" s="235">
        <f>+'CTA Pivot Table'!N$332</f>
        <v>0</v>
      </c>
      <c r="F241" s="235">
        <f>+'CTA Pivot Table'!N$334</f>
        <v>0</v>
      </c>
      <c r="G241" s="234">
        <f>+'CTA Pivot Table'!N$336</f>
        <v>0</v>
      </c>
      <c r="H241" s="234">
        <f>+'CTA Pivot Table'!N$338</f>
        <v>0</v>
      </c>
      <c r="I241" s="235">
        <f>+'CTA Pivot Table'!N$340</f>
        <v>0</v>
      </c>
      <c r="J241" s="235">
        <f>+'CTA Pivot Table'!N$342</f>
        <v>0</v>
      </c>
      <c r="K241" s="234">
        <f>+'CTA Pivot Table'!N$344</f>
        <v>0</v>
      </c>
      <c r="L241" s="234">
        <f>+'CTA Pivot Table'!N$346</f>
        <v>0</v>
      </c>
      <c r="M241" s="236">
        <f>+'CTA Pivot Table'!N$348</f>
        <v>0</v>
      </c>
      <c r="N241" s="235">
        <f>+'CTA Pivot Table'!N$350</f>
        <v>0</v>
      </c>
      <c r="O241" s="136"/>
    </row>
    <row r="242" spans="1:15">
      <c r="A242" s="229" t="s">
        <v>946</v>
      </c>
      <c r="B242" s="234">
        <f>+'CTA Pivot Table'!N$358</f>
        <v>0</v>
      </c>
      <c r="C242" s="234">
        <f>+'CTA Pivot Table'!N$360</f>
        <v>0</v>
      </c>
      <c r="D242" s="234">
        <f>+'CTA Pivot Table'!N$362</f>
        <v>0</v>
      </c>
      <c r="E242" s="235">
        <f>+'CTA Pivot Table'!N$364</f>
        <v>0</v>
      </c>
      <c r="F242" s="235">
        <f>+'CTA Pivot Table'!N$366</f>
        <v>0</v>
      </c>
      <c r="G242" s="234">
        <f>+'CTA Pivot Table'!N$368</f>
        <v>0</v>
      </c>
      <c r="H242" s="234">
        <f>+'CTA Pivot Table'!N$370</f>
        <v>0</v>
      </c>
      <c r="I242" s="235">
        <f>+'CTA Pivot Table'!N$372</f>
        <v>0</v>
      </c>
      <c r="J242" s="235">
        <f>+'CTA Pivot Table'!N$374</f>
        <v>0</v>
      </c>
      <c r="K242" s="234">
        <f>+'CTA Pivot Table'!N$376</f>
        <v>0</v>
      </c>
      <c r="L242" s="234">
        <f>+'CTA Pivot Table'!N$378</f>
        <v>0</v>
      </c>
      <c r="M242" s="236">
        <f>+'CTA Pivot Table'!N$380</f>
        <v>0</v>
      </c>
      <c r="N242" s="235">
        <f>+'CTA Pivot Table'!N$382</f>
        <v>0</v>
      </c>
      <c r="O242" s="136"/>
    </row>
    <row r="243" spans="1:15">
      <c r="A243" s="229"/>
      <c r="B243" s="234"/>
      <c r="C243" s="234"/>
      <c r="D243" s="234"/>
      <c r="E243" s="235"/>
      <c r="F243" s="235"/>
      <c r="G243" s="234"/>
      <c r="H243" s="234"/>
      <c r="I243" s="235"/>
      <c r="J243" s="235"/>
      <c r="K243" s="234"/>
      <c r="L243" s="234"/>
      <c r="M243" s="236"/>
      <c r="N243" s="235"/>
      <c r="O243" s="136"/>
    </row>
    <row r="244" spans="1:15">
      <c r="A244" s="229" t="s">
        <v>947</v>
      </c>
      <c r="B244" s="234">
        <f>+'CTA Pivot Table'!N$390</f>
        <v>0</v>
      </c>
      <c r="C244" s="234">
        <f>+'CTA Pivot Table'!N$392</f>
        <v>0</v>
      </c>
      <c r="D244" s="234">
        <f>+'CTA Pivot Table'!N$394</f>
        <v>0</v>
      </c>
      <c r="E244" s="235">
        <f>+'CTA Pivot Table'!N$396</f>
        <v>0</v>
      </c>
      <c r="F244" s="235">
        <f>+'CTA Pivot Table'!N$398</f>
        <v>0</v>
      </c>
      <c r="G244" s="234">
        <f>+'CTA Pivot Table'!N$400</f>
        <v>0</v>
      </c>
      <c r="H244" s="234">
        <f>+'CTA Pivot Table'!N$402</f>
        <v>0</v>
      </c>
      <c r="I244" s="235">
        <f>+'CTA Pivot Table'!N$404</f>
        <v>0</v>
      </c>
      <c r="J244" s="235">
        <f>+'CTA Pivot Table'!N$406</f>
        <v>0</v>
      </c>
      <c r="K244" s="234">
        <f>+'CTA Pivot Table'!N$408</f>
        <v>0</v>
      </c>
      <c r="L244" s="234">
        <f>+'CTA Pivot Table'!N$410</f>
        <v>0</v>
      </c>
      <c r="M244" s="236">
        <f>+'CTA Pivot Table'!N$412</f>
        <v>0</v>
      </c>
      <c r="N244" s="235">
        <f>+'CTA Pivot Table'!N$414</f>
        <v>0</v>
      </c>
      <c r="O244" s="136"/>
    </row>
    <row r="245" spans="1:15">
      <c r="A245" s="229" t="s">
        <v>948</v>
      </c>
      <c r="B245" s="234">
        <f>+'CTA Pivot Table'!N$422</f>
        <v>67.282438082984882</v>
      </c>
      <c r="C245" s="234">
        <f>+'CTA Pivot Table'!N$424</f>
        <v>53.135167029774863</v>
      </c>
      <c r="D245" s="234">
        <f>+'CTA Pivot Table'!N$426</f>
        <v>0</v>
      </c>
      <c r="E245" s="235">
        <f>+'CTA Pivot Table'!N$428</f>
        <v>60.637105577349473</v>
      </c>
      <c r="F245" s="235">
        <f>+'CTA Pivot Table'!N$430</f>
        <v>81.589602949517825</v>
      </c>
      <c r="G245" s="234">
        <f>+'CTA Pivot Table'!N$432</f>
        <v>81.347244950506365</v>
      </c>
      <c r="H245" s="234">
        <f>+'CTA Pivot Table'!N$434</f>
        <v>0</v>
      </c>
      <c r="I245" s="235">
        <f>+'CTA Pivot Table'!N$436</f>
        <v>81.468952060842597</v>
      </c>
      <c r="J245" s="235">
        <f>+'CTA Pivot Table'!N$438</f>
        <v>60.166439448876005</v>
      </c>
      <c r="K245" s="234">
        <f>+'CTA Pivot Table'!N$440</f>
        <v>53.610311407689863</v>
      </c>
      <c r="L245" s="234">
        <f>+'CTA Pivot Table'!N$442</f>
        <v>0</v>
      </c>
      <c r="M245" s="236">
        <f>+'CTA Pivot Table'!N$444</f>
        <v>55.93051378124521</v>
      </c>
      <c r="N245" s="235">
        <f>+'CTA Pivot Table'!N$446</f>
        <v>40.053881459905547</v>
      </c>
      <c r="O245" s="136"/>
    </row>
    <row r="246" spans="1:15">
      <c r="A246" s="229" t="s">
        <v>949</v>
      </c>
      <c r="B246" s="234">
        <f>+'CTA Pivot Table'!N$454</f>
        <v>76.724106739032123</v>
      </c>
      <c r="C246" s="234">
        <f>+'CTA Pivot Table'!N$456</f>
        <v>79.956704082891335</v>
      </c>
      <c r="D246" s="234">
        <f>+'CTA Pivot Table'!N$458</f>
        <v>0</v>
      </c>
      <c r="E246" s="235">
        <f>+'CTA Pivot Table'!N$460</f>
        <v>77.532256074996923</v>
      </c>
      <c r="F246" s="235">
        <f>+'CTA Pivot Table'!N$462</f>
        <v>76.701494712299123</v>
      </c>
      <c r="G246" s="234">
        <f>+'CTA Pivot Table'!N$464</f>
        <v>81.029389726925757</v>
      </c>
      <c r="H246" s="234">
        <f>+'CTA Pivot Table'!N$466</f>
        <v>0</v>
      </c>
      <c r="I246" s="235">
        <f>+'CTA Pivot Table'!N$468</f>
        <v>78.913541687899055</v>
      </c>
      <c r="J246" s="235">
        <f>+'CTA Pivot Table'!N$470</f>
        <v>66.186183656276313</v>
      </c>
      <c r="K246" s="234">
        <f>+'CTA Pivot Table'!N$472</f>
        <v>62.469857460442014</v>
      </c>
      <c r="L246" s="234">
        <f>+'CTA Pivot Table'!N$474</f>
        <v>0</v>
      </c>
      <c r="M246" s="236">
        <f>+'CTA Pivot Table'!N$476</f>
        <v>63.650606709493225</v>
      </c>
      <c r="N246" s="235">
        <f>+'CTA Pivot Table'!N$478</f>
        <v>48.422813961856775</v>
      </c>
      <c r="O246" s="136"/>
    </row>
    <row r="247" spans="1:15">
      <c r="A247" s="238" t="s">
        <v>950</v>
      </c>
      <c r="B247" s="239">
        <f>+'CTA Pivot Table'!N$486</f>
        <v>0</v>
      </c>
      <c r="C247" s="239">
        <f>+'CTA Pivot Table'!N$488</f>
        <v>0</v>
      </c>
      <c r="D247" s="239">
        <f>+'CTA Pivot Table'!N$490</f>
        <v>0</v>
      </c>
      <c r="E247" s="240">
        <f>+'CTA Pivot Table'!N$492</f>
        <v>0</v>
      </c>
      <c r="F247" s="240">
        <f>+'CTA Pivot Table'!N$494</f>
        <v>0</v>
      </c>
      <c r="G247" s="239">
        <f>+'CTA Pivot Table'!N$496</f>
        <v>0</v>
      </c>
      <c r="H247" s="239">
        <f>+'CTA Pivot Table'!N$498</f>
        <v>0</v>
      </c>
      <c r="I247" s="240">
        <f>+'CTA Pivot Table'!N$500</f>
        <v>0</v>
      </c>
      <c r="J247" s="240">
        <f>+'CTA Pivot Table'!N$502</f>
        <v>0</v>
      </c>
      <c r="K247" s="239">
        <f>+'CTA Pivot Table'!N$504</f>
        <v>0</v>
      </c>
      <c r="L247" s="239">
        <f>+'CTA Pivot Table'!N$506</f>
        <v>0</v>
      </c>
      <c r="M247" s="241">
        <f>+'CTA Pivot Table'!N$508</f>
        <v>0</v>
      </c>
      <c r="N247" s="240">
        <f>+'CTA Pivot Table'!N$510</f>
        <v>0</v>
      </c>
      <c r="O247" s="136"/>
    </row>
    <row r="248" spans="1:15">
      <c r="A248" s="242" t="s">
        <v>951</v>
      </c>
      <c r="B248" s="243"/>
      <c r="C248" s="243"/>
      <c r="D248" s="243"/>
      <c r="E248" s="243"/>
      <c r="F248" s="243"/>
      <c r="G248" s="243"/>
      <c r="H248" s="243"/>
      <c r="I248" s="243"/>
      <c r="J248" s="243"/>
      <c r="K248" s="243"/>
      <c r="L248" s="243"/>
      <c r="M248" s="243"/>
      <c r="N248" s="243"/>
    </row>
    <row r="249" spans="1:15">
      <c r="A249" s="243"/>
      <c r="B249" s="243"/>
      <c r="C249" s="243"/>
      <c r="D249" s="243"/>
      <c r="E249" s="243"/>
      <c r="F249" s="243"/>
      <c r="G249" s="243"/>
      <c r="H249" s="243"/>
      <c r="I249" s="243"/>
      <c r="J249" s="243"/>
      <c r="K249" s="243"/>
      <c r="L249" s="243"/>
      <c r="M249" s="243"/>
      <c r="N249" s="244" t="s">
        <v>1303</v>
      </c>
    </row>
    <row r="250" spans="1:15" ht="18">
      <c r="A250" s="205" t="s">
        <v>960</v>
      </c>
      <c r="B250" s="206"/>
      <c r="C250" s="206"/>
      <c r="D250" s="206"/>
      <c r="E250" s="207"/>
      <c r="F250" s="207"/>
      <c r="G250" s="207"/>
      <c r="H250" s="207"/>
      <c r="I250" s="207"/>
      <c r="J250" s="206"/>
      <c r="K250" s="206"/>
      <c r="L250" s="206"/>
      <c r="M250" s="207"/>
      <c r="N250" s="206"/>
    </row>
    <row r="251" spans="1:15" ht="18">
      <c r="A251" s="205"/>
      <c r="B251" s="206"/>
      <c r="C251" s="206"/>
      <c r="D251" s="206"/>
      <c r="E251" s="207"/>
      <c r="F251" s="207"/>
      <c r="G251" s="207"/>
      <c r="H251" s="207"/>
      <c r="I251" s="207"/>
      <c r="J251" s="206"/>
      <c r="K251" s="206"/>
      <c r="L251" s="206"/>
      <c r="M251" s="207"/>
      <c r="N251" s="206"/>
    </row>
    <row r="252" spans="1:15" ht="15.75">
      <c r="A252" s="208" t="s">
        <v>959</v>
      </c>
      <c r="B252" s="206"/>
      <c r="C252" s="206"/>
      <c r="D252" s="206"/>
      <c r="E252" s="207"/>
      <c r="F252" s="207"/>
      <c r="G252" s="207"/>
      <c r="H252" s="207"/>
      <c r="I252" s="207"/>
      <c r="J252" s="206"/>
      <c r="K252" s="206"/>
      <c r="L252" s="206"/>
      <c r="M252" s="207"/>
      <c r="N252" s="206"/>
    </row>
    <row r="253" spans="1:15" ht="15.75">
      <c r="A253" s="208" t="s">
        <v>1199</v>
      </c>
      <c r="B253" s="206"/>
      <c r="C253" s="206"/>
      <c r="D253" s="206"/>
      <c r="E253" s="207"/>
      <c r="F253" s="207"/>
      <c r="G253" s="207"/>
      <c r="H253" s="207"/>
      <c r="I253" s="207"/>
      <c r="J253" s="206"/>
      <c r="K253" s="206"/>
      <c r="L253" s="206"/>
      <c r="M253" s="207"/>
      <c r="N253" s="206"/>
    </row>
    <row r="254" spans="1:15" ht="15.75" customHeight="1">
      <c r="A254" s="209"/>
      <c r="B254" s="209"/>
      <c r="C254" s="209"/>
      <c r="D254" s="209"/>
      <c r="E254" s="209"/>
      <c r="F254" s="210"/>
      <c r="G254" s="211"/>
      <c r="H254" s="211"/>
      <c r="I254" s="212"/>
      <c r="J254" s="212"/>
      <c r="K254" s="212"/>
      <c r="L254" s="212"/>
      <c r="M254" s="212"/>
      <c r="N254" s="212"/>
      <c r="O254" s="213"/>
    </row>
    <row r="255" spans="1:15" ht="15.75" customHeight="1">
      <c r="A255" s="84"/>
      <c r="B255" s="214" t="s">
        <v>925</v>
      </c>
      <c r="C255" s="215"/>
      <c r="D255" s="215"/>
      <c r="E255" s="215"/>
      <c r="F255" s="215"/>
      <c r="G255" s="215"/>
      <c r="H255" s="215"/>
      <c r="I255" s="216"/>
      <c r="J255" s="217" t="s">
        <v>10</v>
      </c>
      <c r="K255" s="218"/>
      <c r="L255" s="218"/>
      <c r="M255" s="219"/>
      <c r="N255" s="653" t="s">
        <v>926</v>
      </c>
      <c r="O255"/>
    </row>
    <row r="256" spans="1:15" ht="49.5" customHeight="1">
      <c r="A256" s="220"/>
      <c r="B256" s="215" t="s">
        <v>927</v>
      </c>
      <c r="C256" s="215"/>
      <c r="D256" s="215"/>
      <c r="E256" s="221"/>
      <c r="F256" s="222" t="s">
        <v>928</v>
      </c>
      <c r="G256" s="215"/>
      <c r="H256" s="215"/>
      <c r="I256" s="216"/>
      <c r="J256" s="223" t="s">
        <v>929</v>
      </c>
      <c r="K256" s="215"/>
      <c r="L256" s="215"/>
      <c r="M256" s="216"/>
      <c r="N256" s="654"/>
      <c r="O256"/>
    </row>
    <row r="257" spans="1:15" ht="29.25" customHeight="1">
      <c r="A257" s="209"/>
      <c r="B257" s="224" t="s">
        <v>930</v>
      </c>
      <c r="C257" s="224" t="s">
        <v>931</v>
      </c>
      <c r="D257" s="224" t="s">
        <v>932</v>
      </c>
      <c r="E257" s="225" t="s">
        <v>933</v>
      </c>
      <c r="F257" s="225" t="s">
        <v>930</v>
      </c>
      <c r="G257" s="224" t="s">
        <v>931</v>
      </c>
      <c r="H257" s="224" t="s">
        <v>932</v>
      </c>
      <c r="I257" s="225" t="s">
        <v>933</v>
      </c>
      <c r="J257" s="226" t="s">
        <v>930</v>
      </c>
      <c r="K257" s="227" t="s">
        <v>931</v>
      </c>
      <c r="L257" s="228" t="s">
        <v>932</v>
      </c>
      <c r="M257" s="226" t="s">
        <v>933</v>
      </c>
      <c r="N257" s="655"/>
      <c r="O257"/>
    </row>
    <row r="258" spans="1:15" hidden="1">
      <c r="A258" s="229" t="s">
        <v>934</v>
      </c>
      <c r="B258" s="246">
        <f>+'CTA Pivot Table'!J$230</f>
        <v>0</v>
      </c>
      <c r="C258" s="246">
        <f>+'CTA Pivot Table'!J$231</f>
        <v>0</v>
      </c>
      <c r="D258" s="246">
        <f>+'CTA Pivot Table'!J$232</f>
        <v>0</v>
      </c>
      <c r="E258" s="247">
        <f>+'CTA Pivot Table'!J$233</f>
        <v>0</v>
      </c>
      <c r="F258" s="247"/>
      <c r="G258" s="247"/>
      <c r="H258" s="247"/>
      <c r="I258" s="247"/>
      <c r="J258" s="247">
        <f>+'CTA Pivot Table'!J$234</f>
        <v>0</v>
      </c>
      <c r="K258" s="246">
        <f>+'CTA Pivot Table'!J$235</f>
        <v>0</v>
      </c>
      <c r="L258" s="246">
        <f>+'CTA Pivot Table'!J$236</f>
        <v>0</v>
      </c>
      <c r="M258" s="248">
        <f>+'CTA Pivot Table'!J$237</f>
        <v>0</v>
      </c>
      <c r="N258" s="247">
        <f>+'CTA Pivot Table'!J$238</f>
        <v>0</v>
      </c>
      <c r="O258" s="136"/>
    </row>
    <row r="259" spans="1:15" hidden="1">
      <c r="A259" s="229"/>
      <c r="E259" s="69"/>
      <c r="I259" s="69"/>
      <c r="J259" s="69"/>
      <c r="M259" s="137"/>
      <c r="N259" s="69"/>
      <c r="O259" s="136"/>
    </row>
    <row r="260" spans="1:15">
      <c r="A260" s="229" t="s">
        <v>935</v>
      </c>
      <c r="B260" s="234">
        <f>+'CTA Pivot Table'!J$6</f>
        <v>0</v>
      </c>
      <c r="C260" s="234">
        <f>+'CTA Pivot Table'!J$8</f>
        <v>0</v>
      </c>
      <c r="D260" s="234">
        <f>+'CTA Pivot Table'!J$10</f>
        <v>0</v>
      </c>
      <c r="E260" s="235">
        <f>+'CTA Pivot Table'!J$12</f>
        <v>0</v>
      </c>
      <c r="F260" s="235">
        <f>+'CTA Pivot Table'!J$14</f>
        <v>0</v>
      </c>
      <c r="G260" s="234">
        <f>+'CTA Pivot Table'!J$16</f>
        <v>0</v>
      </c>
      <c r="H260" s="234">
        <f>+'CTA Pivot Table'!J$18</f>
        <v>0</v>
      </c>
      <c r="I260" s="235">
        <f>+'CTA Pivot Table'!J$20</f>
        <v>0</v>
      </c>
      <c r="J260" s="235">
        <f>+'CTA Pivot Table'!J$22</f>
        <v>0</v>
      </c>
      <c r="K260" s="234">
        <f>+'CTA Pivot Table'!J$24</f>
        <v>0</v>
      </c>
      <c r="L260" s="234">
        <f>+'CTA Pivot Table'!J$26</f>
        <v>0</v>
      </c>
      <c r="M260" s="236">
        <f>+'CTA Pivot Table'!J$28</f>
        <v>0</v>
      </c>
      <c r="N260" s="235">
        <f>+'CTA Pivot Table'!J$30</f>
        <v>0</v>
      </c>
      <c r="O260" s="136"/>
    </row>
    <row r="261" spans="1:15">
      <c r="A261" s="229" t="s">
        <v>936</v>
      </c>
      <c r="B261" s="234">
        <f>+'CTA Pivot Table'!J$38</f>
        <v>0</v>
      </c>
      <c r="C261" s="234">
        <f>+'CTA Pivot Table'!J$40</f>
        <v>0</v>
      </c>
      <c r="D261" s="234">
        <f>+'CTA Pivot Table'!J$42</f>
        <v>0</v>
      </c>
      <c r="E261" s="235">
        <f>+'CTA Pivot Table'!J$44</f>
        <v>0</v>
      </c>
      <c r="F261" s="235">
        <f>+'CTA Pivot Table'!J$46</f>
        <v>0</v>
      </c>
      <c r="G261" s="234">
        <f>+'CTA Pivot Table'!J$48</f>
        <v>0</v>
      </c>
      <c r="H261" s="234">
        <f>+'CTA Pivot Table'!J$50</f>
        <v>0</v>
      </c>
      <c r="I261" s="235">
        <f>+'CTA Pivot Table'!J$52</f>
        <v>0</v>
      </c>
      <c r="J261" s="235">
        <f>+'CTA Pivot Table'!J$54</f>
        <v>0</v>
      </c>
      <c r="K261" s="234">
        <f>+'CTA Pivot Table'!J$56</f>
        <v>0</v>
      </c>
      <c r="L261" s="234">
        <f>+'CTA Pivot Table'!JR$58</f>
        <v>0</v>
      </c>
      <c r="M261" s="236">
        <f>+'CTA Pivot Table'!J$60</f>
        <v>0</v>
      </c>
      <c r="N261" s="235">
        <f>+'CTA Pivot Table'!J$62</f>
        <v>0</v>
      </c>
      <c r="O261" s="136"/>
    </row>
    <row r="262" spans="1:15">
      <c r="A262" s="229" t="s">
        <v>937</v>
      </c>
      <c r="B262" s="234">
        <f>+'CTA Pivot Table'!J$70</f>
        <v>0</v>
      </c>
      <c r="C262" s="234">
        <f>+'CTA Pivot Table'!J$72</f>
        <v>0</v>
      </c>
      <c r="D262" s="234">
        <f>+'CTA Pivot Table'!J$74</f>
        <v>0</v>
      </c>
      <c r="E262" s="235">
        <f>+'CTA Pivot Table'!J$76</f>
        <v>0</v>
      </c>
      <c r="F262" s="235">
        <f>+'CTA Pivot Table'!J$78</f>
        <v>0</v>
      </c>
      <c r="G262" s="234">
        <f>+'CTA Pivot Table'!J$80</f>
        <v>0</v>
      </c>
      <c r="H262" s="234">
        <f>+'CTA Pivot Table'!J$82</f>
        <v>0</v>
      </c>
      <c r="I262" s="235">
        <f>+'CTA Pivot Table'!J$84</f>
        <v>0</v>
      </c>
      <c r="J262" s="235">
        <f>+'CTA Pivot Table'!J$86</f>
        <v>0</v>
      </c>
      <c r="K262" s="234">
        <f>+'CTA Pivot Table'!J$88</f>
        <v>0</v>
      </c>
      <c r="L262" s="234">
        <f>+'CTA Pivot Table'!J$90</f>
        <v>0</v>
      </c>
      <c r="M262" s="236">
        <f>+'CTA Pivot Table'!J$92</f>
        <v>0</v>
      </c>
      <c r="N262" s="235">
        <f>+'CTA Pivot Table'!J$94</f>
        <v>0</v>
      </c>
      <c r="O262" s="136"/>
    </row>
    <row r="263" spans="1:15">
      <c r="A263" s="229" t="s">
        <v>938</v>
      </c>
      <c r="B263" s="234">
        <f>+'CTA Pivot Table'!J$102</f>
        <v>68.279284755174146</v>
      </c>
      <c r="C263" s="234">
        <f>+'CTA Pivot Table'!J$104</f>
        <v>66.935327354664281</v>
      </c>
      <c r="D263" s="234">
        <f>+'CTA Pivot Table'!J$106</f>
        <v>62.149030122869611</v>
      </c>
      <c r="E263" s="235">
        <f>+'CTA Pivot Table'!J$108</f>
        <v>66.159699057904405</v>
      </c>
      <c r="F263" s="235">
        <f>+'CTA Pivot Table'!J$110</f>
        <v>72.902036908852381</v>
      </c>
      <c r="G263" s="234">
        <f>+'CTA Pivot Table'!J$112</f>
        <v>72.856985795454548</v>
      </c>
      <c r="H263" s="234">
        <f>+'CTA Pivot Table'!J$114</f>
        <v>0</v>
      </c>
      <c r="I263" s="235">
        <f>+'CTA Pivot Table'!J$116</f>
        <v>72.88668772601838</v>
      </c>
      <c r="J263" s="235">
        <f>+'CTA Pivot Table'!J$118</f>
        <v>50.60527843257622</v>
      </c>
      <c r="K263" s="234">
        <f>+'CTA Pivot Table'!J$120</f>
        <v>48.395595783251231</v>
      </c>
      <c r="L263" s="234">
        <f>+'CTA Pivot Table'!J$122</f>
        <v>0</v>
      </c>
      <c r="M263" s="236">
        <f>+'CTA Pivot Table'!J$124</f>
        <v>49.479586860068267</v>
      </c>
      <c r="N263" s="235">
        <f>+'CTA Pivot Table'!J$126</f>
        <v>72.891342612163527</v>
      </c>
      <c r="O263" s="136"/>
    </row>
    <row r="264" spans="1:15">
      <c r="A264" s="229"/>
      <c r="B264" s="234"/>
      <c r="C264" s="234"/>
      <c r="D264" s="234"/>
      <c r="E264" s="235"/>
      <c r="F264" s="235"/>
      <c r="G264" s="234"/>
      <c r="H264" s="234"/>
      <c r="I264" s="235"/>
      <c r="J264" s="235"/>
      <c r="K264" s="234"/>
      <c r="L264" s="234"/>
      <c r="M264" s="236"/>
      <c r="N264" s="235"/>
      <c r="O264" s="136"/>
    </row>
    <row r="265" spans="1:15">
      <c r="A265" s="229" t="s">
        <v>939</v>
      </c>
      <c r="B265" s="234">
        <f>+'CTA Pivot Table'!J$134</f>
        <v>72.318227848101259</v>
      </c>
      <c r="C265" s="234">
        <f>+'CTA Pivot Table'!J$136</f>
        <v>81.859523809523807</v>
      </c>
      <c r="D265" s="234">
        <f>+'CTA Pivot Table'!J$138</f>
        <v>0</v>
      </c>
      <c r="E265" s="235">
        <f>+'CTA Pivot Table'!J$140</f>
        <v>74.321899999999999</v>
      </c>
      <c r="F265" s="235">
        <f>+'CTA Pivot Table'!J$142</f>
        <v>76.378382581648523</v>
      </c>
      <c r="G265" s="234">
        <f>+'CTA Pivot Table'!J$144</f>
        <v>76.198195876288679</v>
      </c>
      <c r="H265" s="234">
        <f>+'CTA Pivot Table'!J$146</f>
        <v>0</v>
      </c>
      <c r="I265" s="235">
        <f>+'CTA Pivot Table'!J$148</f>
        <v>76.336618876941458</v>
      </c>
      <c r="J265" s="235">
        <f>+'CTA Pivot Table'!J$150</f>
        <v>61.113524096385547</v>
      </c>
      <c r="K265" s="234">
        <f>+'CTA Pivot Table'!J$152</f>
        <v>60.47321285140562</v>
      </c>
      <c r="L265" s="234">
        <f>+'CTA Pivot Table'!J$154</f>
        <v>0</v>
      </c>
      <c r="M265" s="236">
        <f>+'CTA Pivot Table'!J$156</f>
        <v>60.839104991394144</v>
      </c>
      <c r="N265" s="235">
        <f>+'CTA Pivot Table'!J$158</f>
        <v>68.116470588235302</v>
      </c>
      <c r="O265" s="136"/>
    </row>
    <row r="266" spans="1:15">
      <c r="A266" s="229" t="s">
        <v>940</v>
      </c>
      <c r="B266" s="234">
        <f>+'CTA Pivot Table'!J$166</f>
        <v>0</v>
      </c>
      <c r="C266" s="234">
        <f>+'CTA Pivot Table'!J$168</f>
        <v>0</v>
      </c>
      <c r="D266" s="234">
        <f>+'CTA Pivot Table'!J$170</f>
        <v>0</v>
      </c>
      <c r="E266" s="235">
        <f>+'CTA Pivot Table'!J$172</f>
        <v>0</v>
      </c>
      <c r="F266" s="235">
        <f>+'CTA Pivot Table'!J$174</f>
        <v>0</v>
      </c>
      <c r="G266" s="234">
        <f>+'CTA Pivot Table'!J$176</f>
        <v>0</v>
      </c>
      <c r="H266" s="234">
        <f>+'CTA Pivot Table'!J$178</f>
        <v>0</v>
      </c>
      <c r="I266" s="235">
        <f>+'CTA Pivot Table'!J$180</f>
        <v>0</v>
      </c>
      <c r="J266" s="235">
        <f>+'CTA Pivot Table'!J$182</f>
        <v>0</v>
      </c>
      <c r="K266" s="234">
        <f>+'CTA Pivot Table'!J$184</f>
        <v>0</v>
      </c>
      <c r="L266" s="234">
        <f>+'CTA Pivot Table'!J$186</f>
        <v>0</v>
      </c>
      <c r="M266" s="236">
        <f>+'CTA Pivot Table'!J$188</f>
        <v>0</v>
      </c>
      <c r="N266" s="235">
        <f>+'CTA Pivot Table'!J$190</f>
        <v>0</v>
      </c>
      <c r="O266" s="136"/>
    </row>
    <row r="267" spans="1:15">
      <c r="A267" s="229" t="s">
        <v>941</v>
      </c>
      <c r="B267" s="234">
        <f>+'CTA Pivot Table'!J$198</f>
        <v>0</v>
      </c>
      <c r="C267" s="234">
        <f>+'CTA Pivot Table'!J$200</f>
        <v>0</v>
      </c>
      <c r="D267" s="234">
        <f>+'CTA Pivot Table'!J$202</f>
        <v>0</v>
      </c>
      <c r="E267" s="235">
        <f>+'CTA Pivot Table'!J$204</f>
        <v>0</v>
      </c>
      <c r="F267" s="235">
        <f>+'CTA Pivot Table'!J$206</f>
        <v>0</v>
      </c>
      <c r="G267" s="234">
        <f>+'CTA Pivot Table'!J$208</f>
        <v>0</v>
      </c>
      <c r="H267" s="234">
        <f>+'CTA Pivot Table'!J$210</f>
        <v>0</v>
      </c>
      <c r="I267" s="235">
        <f>+'CTA Pivot Table'!J$212</f>
        <v>0</v>
      </c>
      <c r="J267" s="235">
        <f>+'CTA Pivot Table'!J$214</f>
        <v>0</v>
      </c>
      <c r="K267" s="234">
        <f>+'CTA Pivot Table'!J$216</f>
        <v>0</v>
      </c>
      <c r="L267" s="234">
        <f>+'CTA Pivot Table'!J$218</f>
        <v>0</v>
      </c>
      <c r="M267" s="236">
        <f>+'CTA Pivot Table'!J$220</f>
        <v>0</v>
      </c>
      <c r="N267" s="235">
        <f>+'CTA Pivot Table'!J$222</f>
        <v>0</v>
      </c>
      <c r="O267" s="136"/>
    </row>
    <row r="268" spans="1:15">
      <c r="A268" s="229" t="s">
        <v>942</v>
      </c>
      <c r="B268" s="234">
        <f>+'CTA Pivot Table'!J$230</f>
        <v>0</v>
      </c>
      <c r="C268" s="234">
        <f>+'CTA Pivot Table'!J$232</f>
        <v>0</v>
      </c>
      <c r="D268" s="234">
        <f>+'CTA Pivot Table'!J$234</f>
        <v>0</v>
      </c>
      <c r="E268" s="235">
        <f>+'CTA Pivot Table'!J$236</f>
        <v>0</v>
      </c>
      <c r="F268" s="235">
        <f>+'CTA Pivot Table'!J$238</f>
        <v>0</v>
      </c>
      <c r="G268" s="234">
        <f>+'CTA Pivot Table'!J$240</f>
        <v>0</v>
      </c>
      <c r="H268" s="234">
        <f>+'CTA Pivot Table'!J$242</f>
        <v>0</v>
      </c>
      <c r="I268" s="235">
        <f>+'CTA Pivot Table'!J$244</f>
        <v>0</v>
      </c>
      <c r="J268" s="235">
        <f>+'CTA Pivot Table'!J$246</f>
        <v>0</v>
      </c>
      <c r="K268" s="234">
        <f>+'CTA Pivot Table'!J$248</f>
        <v>0</v>
      </c>
      <c r="L268" s="234">
        <f>+'CTA Pivot Table'!J$250</f>
        <v>0</v>
      </c>
      <c r="M268" s="236">
        <f>+'CTA Pivot Table'!J$252</f>
        <v>0</v>
      </c>
      <c r="N268" s="235">
        <f>+'CTA Pivot Table'!J$254</f>
        <v>0</v>
      </c>
      <c r="O268" s="136"/>
    </row>
    <row r="269" spans="1:15">
      <c r="A269" s="229"/>
      <c r="B269" s="234"/>
      <c r="C269" s="234"/>
      <c r="D269" s="234"/>
      <c r="E269" s="235"/>
      <c r="F269" s="235"/>
      <c r="G269" s="234"/>
      <c r="H269" s="234"/>
      <c r="I269" s="235"/>
      <c r="J269" s="235"/>
      <c r="K269" s="234"/>
      <c r="L269" s="234"/>
      <c r="M269" s="236"/>
      <c r="N269" s="235"/>
      <c r="O269" s="136"/>
    </row>
    <row r="270" spans="1:15">
      <c r="A270" s="229" t="s">
        <v>943</v>
      </c>
      <c r="B270" s="234">
        <f>+'CTA Pivot Table'!J$262</f>
        <v>0</v>
      </c>
      <c r="C270" s="234">
        <f>+'CTA Pivot Table'!J$264</f>
        <v>0</v>
      </c>
      <c r="D270" s="234">
        <f>+'CTA Pivot Table'!J$266</f>
        <v>0</v>
      </c>
      <c r="E270" s="235">
        <f>+'CTA Pivot Table'!J$268</f>
        <v>0</v>
      </c>
      <c r="F270" s="235">
        <f>+'CTA Pivot Table'!J$270</f>
        <v>0</v>
      </c>
      <c r="G270" s="234">
        <f>+'CTA Pivot Table'!J$272</f>
        <v>0</v>
      </c>
      <c r="H270" s="234">
        <f>+'CTA Pivot Table'!J$274</f>
        <v>0</v>
      </c>
      <c r="I270" s="235">
        <f>+'CTA Pivot Table'!J$276</f>
        <v>0</v>
      </c>
      <c r="J270" s="235">
        <f>+'CTA Pivot Table'!J$278</f>
        <v>0</v>
      </c>
      <c r="K270" s="234">
        <f>+'CTA Pivot Table'!J$280</f>
        <v>0</v>
      </c>
      <c r="L270" s="234">
        <f>+'CTA Pivot Table'!J$282</f>
        <v>0</v>
      </c>
      <c r="M270" s="236">
        <f>+'CTA Pivot Table'!J$284</f>
        <v>0</v>
      </c>
      <c r="N270" s="235">
        <f>+'CTA Pivot Table'!J$286</f>
        <v>0</v>
      </c>
      <c r="O270" s="136"/>
    </row>
    <row r="271" spans="1:15">
      <c r="A271" s="229" t="s">
        <v>944</v>
      </c>
      <c r="B271" s="234">
        <f>+'CTA Pivot Table'!J$294</f>
        <v>0</v>
      </c>
      <c r="C271" s="234">
        <f>+'CTA Pivot Table'!J$296</f>
        <v>0</v>
      </c>
      <c r="D271" s="234">
        <f>+'CTA Pivot Table'!J$298</f>
        <v>0</v>
      </c>
      <c r="E271" s="235">
        <f>+'CTA Pivot Table'!J$300</f>
        <v>0</v>
      </c>
      <c r="F271" s="235">
        <f>+'CTA Pivot Table'!J$302</f>
        <v>0</v>
      </c>
      <c r="G271" s="234">
        <f>+'CTA Pivot Table'!J$304</f>
        <v>0</v>
      </c>
      <c r="H271" s="234">
        <f>+'CTA Pivot Table'!J$306</f>
        <v>0</v>
      </c>
      <c r="I271" s="235">
        <f>+'CTA Pivot Table'!J$308</f>
        <v>0</v>
      </c>
      <c r="J271" s="235">
        <f>+'CTA Pivot Table'!J$310</f>
        <v>0</v>
      </c>
      <c r="K271" s="234">
        <f>+'CTA Pivot Table'!J$312</f>
        <v>0</v>
      </c>
      <c r="L271" s="234">
        <f>+'CTA Pivot Table'!J$314</f>
        <v>0</v>
      </c>
      <c r="M271" s="236">
        <f>+'CTA Pivot Table'!J$316</f>
        <v>0</v>
      </c>
      <c r="N271" s="235">
        <f>+'CTA Pivot Table'!J$318</f>
        <v>0</v>
      </c>
      <c r="O271" s="136"/>
    </row>
    <row r="272" spans="1:15">
      <c r="A272" s="229" t="s">
        <v>945</v>
      </c>
      <c r="B272" s="234">
        <f>+'CTA Pivot Table'!J$326</f>
        <v>0</v>
      </c>
      <c r="C272" s="234">
        <f>+'CTA Pivot Table'!J$328</f>
        <v>0</v>
      </c>
      <c r="D272" s="234">
        <f>+'CTA Pivot Table'!J$330</f>
        <v>0</v>
      </c>
      <c r="E272" s="235">
        <f>+'CTA Pivot Table'!J$332</f>
        <v>0</v>
      </c>
      <c r="F272" s="235">
        <f>+'CTA Pivot Table'!J$334</f>
        <v>0</v>
      </c>
      <c r="G272" s="234">
        <f>+'CTA Pivot Table'!J$336</f>
        <v>0</v>
      </c>
      <c r="H272" s="234">
        <f>+'CTA Pivot Table'!J$338</f>
        <v>0</v>
      </c>
      <c r="I272" s="235">
        <f>+'CTA Pivot Table'!J$340</f>
        <v>0</v>
      </c>
      <c r="J272" s="235">
        <f>+'CTA Pivot Table'!J$342</f>
        <v>0</v>
      </c>
      <c r="K272" s="234">
        <f>+'CTA Pivot Table'!J$344</f>
        <v>0</v>
      </c>
      <c r="L272" s="234">
        <f>+'CTA Pivot Table'!J$346</f>
        <v>0</v>
      </c>
      <c r="M272" s="236">
        <f>+'CTA Pivot Table'!J$348</f>
        <v>0</v>
      </c>
      <c r="N272" s="235">
        <f>+'CTA Pivot Table'!J$350</f>
        <v>0</v>
      </c>
      <c r="O272" s="136"/>
    </row>
    <row r="273" spans="1:15">
      <c r="A273" s="229" t="s">
        <v>946</v>
      </c>
      <c r="B273" s="234">
        <f>+'CTA Pivot Table'!J$358</f>
        <v>0</v>
      </c>
      <c r="C273" s="234">
        <f>+'CTA Pivot Table'!J$360</f>
        <v>0</v>
      </c>
      <c r="D273" s="234">
        <f>+'CTA Pivot Table'!J$362</f>
        <v>0</v>
      </c>
      <c r="E273" s="235">
        <f>+'CTA Pivot Table'!J$364</f>
        <v>0</v>
      </c>
      <c r="F273" s="235">
        <f>+'CTA Pivot Table'!J$366</f>
        <v>0</v>
      </c>
      <c r="G273" s="234">
        <f>+'CTA Pivot Table'!J$368</f>
        <v>0</v>
      </c>
      <c r="H273" s="234">
        <f>+'CTA Pivot Table'!J$370</f>
        <v>0</v>
      </c>
      <c r="I273" s="235">
        <f>+'CTA Pivot Table'!J$372</f>
        <v>0</v>
      </c>
      <c r="J273" s="235">
        <f>+'CTA Pivot Table'!J$374</f>
        <v>0</v>
      </c>
      <c r="K273" s="234">
        <f>+'CTA Pivot Table'!J$376</f>
        <v>0</v>
      </c>
      <c r="L273" s="234">
        <f>+'CTA Pivot Table'!J$378</f>
        <v>0</v>
      </c>
      <c r="M273" s="236">
        <f>+'CTA Pivot Table'!J$380</f>
        <v>0</v>
      </c>
      <c r="N273" s="235">
        <f>+'CTA Pivot Table'!J$382</f>
        <v>0</v>
      </c>
      <c r="O273" s="136"/>
    </row>
    <row r="274" spans="1:15">
      <c r="A274" s="229"/>
      <c r="B274" s="234"/>
      <c r="C274" s="234"/>
      <c r="D274" s="234"/>
      <c r="E274" s="235"/>
      <c r="F274" s="235"/>
      <c r="G274" s="234"/>
      <c r="H274" s="234"/>
      <c r="I274" s="235"/>
      <c r="J274" s="235"/>
      <c r="K274" s="234"/>
      <c r="L274" s="234"/>
      <c r="M274" s="236"/>
      <c r="N274" s="235"/>
      <c r="O274" s="136"/>
    </row>
    <row r="275" spans="1:15">
      <c r="A275" s="229" t="s">
        <v>947</v>
      </c>
      <c r="B275" s="234">
        <f>+'CTA Pivot Table'!J$390</f>
        <v>0</v>
      </c>
      <c r="C275" s="234">
        <f>+'CTA Pivot Table'!J$392</f>
        <v>0</v>
      </c>
      <c r="D275" s="234">
        <f>+'CTA Pivot Table'!J$394</f>
        <v>0</v>
      </c>
      <c r="E275" s="235">
        <f>+'CTA Pivot Table'!J$396</f>
        <v>0</v>
      </c>
      <c r="F275" s="235">
        <f>+'CTA Pivot Table'!J$398</f>
        <v>0</v>
      </c>
      <c r="G275" s="234">
        <f>+'CTA Pivot Table'!J$400</f>
        <v>0</v>
      </c>
      <c r="H275" s="234">
        <f>+'CTA Pivot Table'!J$402</f>
        <v>0</v>
      </c>
      <c r="I275" s="235">
        <f>+'CTA Pivot Table'!J$404</f>
        <v>0</v>
      </c>
      <c r="J275" s="235">
        <f>+'CTA Pivot Table'!J$406</f>
        <v>0</v>
      </c>
      <c r="K275" s="234">
        <f>+'CTA Pivot Table'!J$408</f>
        <v>0</v>
      </c>
      <c r="L275" s="234">
        <f>+'CTA Pivot Table'!J$410</f>
        <v>0</v>
      </c>
      <c r="M275" s="236">
        <f>+'CTA Pivot Table'!J$412</f>
        <v>0</v>
      </c>
      <c r="N275" s="235">
        <f>+'CTA Pivot Table'!J$414</f>
        <v>0</v>
      </c>
      <c r="O275" s="136"/>
    </row>
    <row r="276" spans="1:15">
      <c r="A276" s="229" t="s">
        <v>948</v>
      </c>
      <c r="B276" s="234">
        <f>+'CTA Pivot Table'!J$422</f>
        <v>67.692753623188409</v>
      </c>
      <c r="C276" s="234">
        <f>+'CTA Pivot Table'!J$424</f>
        <v>34.022669491525427</v>
      </c>
      <c r="D276" s="234">
        <f>+'CTA Pivot Table'!J$426</f>
        <v>0</v>
      </c>
      <c r="E276" s="235">
        <f>+'CTA Pivot Table'!J$428</f>
        <v>45.419060967063771</v>
      </c>
      <c r="F276" s="235">
        <f>+'CTA Pivot Table'!J$430</f>
        <v>83.237344398340241</v>
      </c>
      <c r="G276" s="234">
        <f>+'CTA Pivot Table'!J$432</f>
        <v>82.427124773960216</v>
      </c>
      <c r="H276" s="234">
        <f>+'CTA Pivot Table'!J$434</f>
        <v>0</v>
      </c>
      <c r="I276" s="235">
        <f>+'CTA Pivot Table'!J$436</f>
        <v>82.886206896551712</v>
      </c>
      <c r="J276" s="235">
        <f>+'CTA Pivot Table'!J$438</f>
        <v>64.099078341013822</v>
      </c>
      <c r="K276" s="234">
        <f>+'CTA Pivot Table'!J$440</f>
        <v>55.546385542168672</v>
      </c>
      <c r="L276" s="234">
        <f>+'CTA Pivot Table'!J$442</f>
        <v>0</v>
      </c>
      <c r="M276" s="236">
        <f>+'CTA Pivot Table'!J$444</f>
        <v>58.142097902097902</v>
      </c>
      <c r="N276" s="235">
        <f>+'CTA Pivot Table'!J$446</f>
        <v>22.417410468319563</v>
      </c>
      <c r="O276" s="136"/>
    </row>
    <row r="277" spans="1:15">
      <c r="A277" s="229" t="s">
        <v>949</v>
      </c>
      <c r="B277" s="234">
        <f>+'CTA Pivot Table'!J$454</f>
        <v>0</v>
      </c>
      <c r="C277" s="234">
        <f>+'CTA Pivot Table'!J$456</f>
        <v>0</v>
      </c>
      <c r="D277" s="234">
        <f>+'CTA Pivot Table'!J$458</f>
        <v>0</v>
      </c>
      <c r="E277" s="235">
        <f>+'CTA Pivot Table'!J$460</f>
        <v>0</v>
      </c>
      <c r="F277" s="235">
        <f>+'CTA Pivot Table'!J$462</f>
        <v>0</v>
      </c>
      <c r="G277" s="234">
        <f>+'CTA Pivot Table'!J$464</f>
        <v>0</v>
      </c>
      <c r="H277" s="234">
        <f>+'CTA Pivot Table'!J$466</f>
        <v>0</v>
      </c>
      <c r="I277" s="235">
        <f>+'CTA Pivot Table'!J$468</f>
        <v>0</v>
      </c>
      <c r="J277" s="235">
        <f>+'CTA Pivot Table'!J$470</f>
        <v>0</v>
      </c>
      <c r="K277" s="234">
        <f>+'CTA Pivot Table'!J$472</f>
        <v>0</v>
      </c>
      <c r="L277" s="234">
        <f>+'CTA Pivot Table'!J$474</f>
        <v>0</v>
      </c>
      <c r="M277" s="236">
        <f>+'CTA Pivot Table'!J$476</f>
        <v>0</v>
      </c>
      <c r="N277" s="235">
        <f>+'CTA Pivot Table'!J$478</f>
        <v>0</v>
      </c>
      <c r="O277" s="136"/>
    </row>
    <row r="278" spans="1:15">
      <c r="A278" s="238" t="s">
        <v>950</v>
      </c>
      <c r="B278" s="239">
        <f>+'CTA Pivot Table'!J$486</f>
        <v>0</v>
      </c>
      <c r="C278" s="239">
        <f>+'CTA Pivot Table'!J$488</f>
        <v>0</v>
      </c>
      <c r="D278" s="239">
        <f>+'CTA Pivot Table'!J$490</f>
        <v>0</v>
      </c>
      <c r="E278" s="240">
        <f>+'CTA Pivot Table'!J$492</f>
        <v>0</v>
      </c>
      <c r="F278" s="240">
        <f>+'CTA Pivot Table'!J$494</f>
        <v>0</v>
      </c>
      <c r="G278" s="239">
        <f>+'CTA Pivot Table'!J$496</f>
        <v>0</v>
      </c>
      <c r="H278" s="239">
        <f>+'CTA Pivot Table'!J$498</f>
        <v>0</v>
      </c>
      <c r="I278" s="240">
        <f>+'CTA Pivot Table'!J$500</f>
        <v>0</v>
      </c>
      <c r="J278" s="240">
        <f>+'CTA Pivot Table'!J$502</f>
        <v>0</v>
      </c>
      <c r="K278" s="239">
        <f>+'CTA Pivot Table'!J$504</f>
        <v>0</v>
      </c>
      <c r="L278" s="239">
        <f>+'CTA Pivot Table'!J$506</f>
        <v>0</v>
      </c>
      <c r="M278" s="241">
        <f>+'CTA Pivot Table'!J$508</f>
        <v>0</v>
      </c>
      <c r="N278" s="240">
        <f>+'CTA Pivot Table'!J$510</f>
        <v>0</v>
      </c>
      <c r="O278" s="136"/>
    </row>
    <row r="279" spans="1:15">
      <c r="A279" s="242" t="s">
        <v>951</v>
      </c>
      <c r="B279" s="243"/>
      <c r="C279" s="243"/>
      <c r="D279" s="243"/>
      <c r="E279" s="243"/>
      <c r="F279" s="243"/>
      <c r="G279" s="243"/>
      <c r="H279" s="243"/>
      <c r="I279" s="243"/>
      <c r="J279" s="243"/>
      <c r="K279" s="243"/>
      <c r="L279" s="243"/>
      <c r="M279" s="243"/>
      <c r="N279" s="243"/>
    </row>
    <row r="280" spans="1:15">
      <c r="A280" s="243"/>
      <c r="B280" s="243"/>
      <c r="C280" s="243"/>
      <c r="D280" s="243"/>
      <c r="E280" s="243"/>
      <c r="F280" s="243"/>
      <c r="G280" s="243"/>
      <c r="H280" s="243"/>
      <c r="I280" s="243"/>
      <c r="J280" s="243"/>
      <c r="K280" s="243"/>
      <c r="L280" s="243"/>
      <c r="M280" s="243"/>
      <c r="N280" s="244" t="s">
        <v>1303</v>
      </c>
    </row>
    <row r="281" spans="1:15" ht="18">
      <c r="A281" s="205" t="s">
        <v>961</v>
      </c>
      <c r="B281" s="206"/>
      <c r="C281" s="206"/>
      <c r="D281" s="206"/>
      <c r="E281" s="207"/>
      <c r="F281" s="207"/>
      <c r="G281" s="207"/>
      <c r="H281" s="207"/>
      <c r="I281" s="207"/>
      <c r="J281" s="206"/>
      <c r="K281" s="206"/>
      <c r="L281" s="206"/>
      <c r="M281" s="207"/>
      <c r="N281" s="206"/>
    </row>
    <row r="282" spans="1:15" ht="18">
      <c r="A282" s="205"/>
      <c r="B282" s="206"/>
      <c r="C282" s="206"/>
      <c r="D282" s="206"/>
      <c r="E282" s="207"/>
      <c r="F282" s="207"/>
      <c r="G282" s="207"/>
      <c r="H282" s="207"/>
      <c r="I282" s="207"/>
      <c r="J282" s="206"/>
      <c r="K282" s="206"/>
      <c r="L282" s="206"/>
      <c r="M282" s="207"/>
      <c r="N282" s="206"/>
    </row>
    <row r="283" spans="1:15" ht="15.75">
      <c r="A283" s="208" t="s">
        <v>959</v>
      </c>
      <c r="B283" s="206"/>
      <c r="C283" s="206"/>
      <c r="D283" s="206"/>
      <c r="E283" s="207"/>
      <c r="F283" s="207"/>
      <c r="G283" s="207"/>
      <c r="H283" s="207"/>
      <c r="I283" s="207"/>
      <c r="J283" s="206"/>
      <c r="K283" s="206"/>
      <c r="L283" s="206"/>
      <c r="M283" s="207"/>
      <c r="N283" s="206"/>
    </row>
    <row r="284" spans="1:15" ht="15.75">
      <c r="A284" s="208" t="s">
        <v>1200</v>
      </c>
      <c r="B284" s="206"/>
      <c r="C284" s="206"/>
      <c r="D284" s="206"/>
      <c r="E284" s="207"/>
      <c r="F284" s="207"/>
      <c r="G284" s="207"/>
      <c r="H284" s="207"/>
      <c r="I284" s="207"/>
      <c r="J284" s="206"/>
      <c r="K284" s="206"/>
      <c r="L284" s="206"/>
      <c r="M284" s="207"/>
      <c r="N284" s="206"/>
    </row>
    <row r="285" spans="1:15" ht="15.75" customHeight="1">
      <c r="A285" s="209"/>
      <c r="B285" s="209"/>
      <c r="C285" s="209"/>
      <c r="D285" s="209"/>
      <c r="E285" s="209"/>
      <c r="F285" s="210"/>
      <c r="G285" s="211"/>
      <c r="H285" s="211"/>
      <c r="I285" s="212"/>
      <c r="J285" s="212"/>
      <c r="K285" s="212"/>
      <c r="L285" s="212"/>
      <c r="M285" s="212"/>
      <c r="N285" s="212"/>
      <c r="O285" s="213"/>
    </row>
    <row r="286" spans="1:15" ht="15.75" customHeight="1">
      <c r="A286" s="84"/>
      <c r="B286" s="214" t="s">
        <v>925</v>
      </c>
      <c r="C286" s="215"/>
      <c r="D286" s="215"/>
      <c r="E286" s="215"/>
      <c r="F286" s="215"/>
      <c r="G286" s="215"/>
      <c r="H286" s="215"/>
      <c r="I286" s="216"/>
      <c r="J286" s="217" t="s">
        <v>10</v>
      </c>
      <c r="K286" s="218"/>
      <c r="L286" s="218"/>
      <c r="M286" s="219"/>
      <c r="N286" s="653" t="s">
        <v>926</v>
      </c>
      <c r="O286"/>
    </row>
    <row r="287" spans="1:15" ht="50.25" customHeight="1">
      <c r="A287" s="220"/>
      <c r="B287" s="215" t="s">
        <v>927</v>
      </c>
      <c r="C287" s="215"/>
      <c r="D287" s="215"/>
      <c r="E287" s="221"/>
      <c r="F287" s="222" t="s">
        <v>928</v>
      </c>
      <c r="G287" s="215"/>
      <c r="H287" s="215"/>
      <c r="I287" s="216"/>
      <c r="J287" s="223" t="s">
        <v>929</v>
      </c>
      <c r="K287" s="215"/>
      <c r="L287" s="215"/>
      <c r="M287" s="216"/>
      <c r="N287" s="654"/>
      <c r="O287"/>
    </row>
    <row r="288" spans="1:15" ht="27" customHeight="1">
      <c r="A288" s="209"/>
      <c r="B288" s="224" t="s">
        <v>930</v>
      </c>
      <c r="C288" s="224" t="s">
        <v>931</v>
      </c>
      <c r="D288" s="224" t="s">
        <v>932</v>
      </c>
      <c r="E288" s="225" t="s">
        <v>933</v>
      </c>
      <c r="F288" s="225" t="s">
        <v>930</v>
      </c>
      <c r="G288" s="224" t="s">
        <v>931</v>
      </c>
      <c r="H288" s="224" t="s">
        <v>932</v>
      </c>
      <c r="I288" s="225" t="s">
        <v>933</v>
      </c>
      <c r="J288" s="226" t="s">
        <v>930</v>
      </c>
      <c r="K288" s="227" t="s">
        <v>931</v>
      </c>
      <c r="L288" s="228" t="s">
        <v>932</v>
      </c>
      <c r="M288" s="226" t="s">
        <v>933</v>
      </c>
      <c r="N288" s="655"/>
      <c r="O288"/>
    </row>
    <row r="289" spans="1:15" hidden="1">
      <c r="A289" s="229" t="s">
        <v>934</v>
      </c>
      <c r="B289" s="246">
        <f>+'CTA Pivot Table'!K$230</f>
        <v>0</v>
      </c>
      <c r="C289" s="246">
        <f>+'CTA Pivot Table'!K$231</f>
        <v>0</v>
      </c>
      <c r="D289" s="246">
        <f>+'CTA Pivot Table'!K$232</f>
        <v>0</v>
      </c>
      <c r="E289" s="247">
        <f>+'CTA Pivot Table'!K$233</f>
        <v>0</v>
      </c>
      <c r="F289" s="247"/>
      <c r="G289" s="247"/>
      <c r="H289" s="247"/>
      <c r="I289" s="247"/>
      <c r="J289" s="247">
        <f>+'CTA Pivot Table'!K$234</f>
        <v>0</v>
      </c>
      <c r="K289" s="246">
        <f>+'CTA Pivot Table'!K$235</f>
        <v>0</v>
      </c>
      <c r="L289" s="246">
        <f>+'CTA Pivot Table'!K$236</f>
        <v>0</v>
      </c>
      <c r="M289" s="248">
        <f>+'CTA Pivot Table'!K$237</f>
        <v>0</v>
      </c>
      <c r="N289" s="247">
        <f>+'CTA Pivot Table'!K$238</f>
        <v>0</v>
      </c>
      <c r="O289" s="136"/>
    </row>
    <row r="290" spans="1:15" hidden="1">
      <c r="A290" s="229"/>
      <c r="E290" s="69"/>
      <c r="I290" s="69"/>
      <c r="J290" s="69"/>
      <c r="M290" s="137"/>
      <c r="N290" s="69"/>
      <c r="O290" s="136"/>
    </row>
    <row r="291" spans="1:15">
      <c r="A291" s="229" t="s">
        <v>935</v>
      </c>
      <c r="B291" s="234">
        <f>+'CTA Pivot Table'!K$6</f>
        <v>0</v>
      </c>
      <c r="C291" s="234">
        <f>+'CTA Pivot Table'!K$8</f>
        <v>0</v>
      </c>
      <c r="D291" s="234">
        <f>+'CTA Pivot Table'!K$10</f>
        <v>0</v>
      </c>
      <c r="E291" s="235">
        <f>+'CTA Pivot Table'!K$12</f>
        <v>0</v>
      </c>
      <c r="F291" s="235">
        <f>+'CTA Pivot Table'!K$14</f>
        <v>0</v>
      </c>
      <c r="G291" s="234">
        <f>+'CTA Pivot Table'!K$16</f>
        <v>0</v>
      </c>
      <c r="H291" s="234">
        <f>+'CTA Pivot Table'!K$18</f>
        <v>0</v>
      </c>
      <c r="I291" s="235">
        <f>+'CTA Pivot Table'!K$20</f>
        <v>0</v>
      </c>
      <c r="J291" s="235">
        <f>+'CTA Pivot Table'!K$22</f>
        <v>0</v>
      </c>
      <c r="K291" s="234">
        <f>+'CTA Pivot Table'!K$24</f>
        <v>0</v>
      </c>
      <c r="L291" s="234">
        <f>+'CTA Pivot Table'!K$26</f>
        <v>0</v>
      </c>
      <c r="M291" s="236">
        <f>+'CTA Pivot Table'!K$28</f>
        <v>0</v>
      </c>
      <c r="N291" s="235">
        <f>+'CTA Pivot Table'!K$30</f>
        <v>0</v>
      </c>
      <c r="O291" s="136"/>
    </row>
    <row r="292" spans="1:15">
      <c r="A292" s="229" t="s">
        <v>936</v>
      </c>
      <c r="B292" s="234">
        <f>+'CTA Pivot Table'!K$38</f>
        <v>71.7</v>
      </c>
      <c r="C292" s="234">
        <f>+'CTA Pivot Table'!K$40</f>
        <v>77.066666666666706</v>
      </c>
      <c r="D292" s="234">
        <f>+'CTA Pivot Table'!K$42</f>
        <v>0</v>
      </c>
      <c r="E292" s="235">
        <f>+'CTA Pivot Table'!K$44</f>
        <v>72.400000000000006</v>
      </c>
      <c r="F292" s="235">
        <f>+'CTA Pivot Table'!K$46</f>
        <v>79.698630136986296</v>
      </c>
      <c r="G292" s="234">
        <f>+'CTA Pivot Table'!K$48</f>
        <v>85.216666666666697</v>
      </c>
      <c r="H292" s="234">
        <f>+'CTA Pivot Table'!K$50</f>
        <v>0</v>
      </c>
      <c r="I292" s="235">
        <f>+'CTA Pivot Table'!K$52</f>
        <v>81.305825242718441</v>
      </c>
      <c r="J292" s="235">
        <f>+'CTA Pivot Table'!K$54</f>
        <v>62.214285714285708</v>
      </c>
      <c r="K292" s="234">
        <f>+'CTA Pivot Table'!K$56</f>
        <v>60.1111111111111</v>
      </c>
      <c r="L292" s="234">
        <f>+'CTA Pivot Table'!KR$58</f>
        <v>0</v>
      </c>
      <c r="M292" s="236">
        <f>+'CTA Pivot Table'!K$60</f>
        <v>60.962809917355358</v>
      </c>
      <c r="N292" s="235">
        <f>+'CTA Pivot Table'!K$62</f>
        <v>69.829545454545496</v>
      </c>
      <c r="O292" s="136"/>
    </row>
    <row r="293" spans="1:15">
      <c r="A293" s="229" t="s">
        <v>937</v>
      </c>
      <c r="B293" s="234">
        <f>+'CTA Pivot Table'!K$70</f>
        <v>0</v>
      </c>
      <c r="C293" s="234">
        <f>+'CTA Pivot Table'!K$72</f>
        <v>0</v>
      </c>
      <c r="D293" s="234">
        <f>+'CTA Pivot Table'!K$74</f>
        <v>0</v>
      </c>
      <c r="E293" s="235">
        <f>+'CTA Pivot Table'!K$76</f>
        <v>0</v>
      </c>
      <c r="F293" s="235">
        <f>+'CTA Pivot Table'!K$78</f>
        <v>0</v>
      </c>
      <c r="G293" s="234">
        <f>+'CTA Pivot Table'!K$80</f>
        <v>0</v>
      </c>
      <c r="H293" s="234">
        <f>+'CTA Pivot Table'!K$82</f>
        <v>0</v>
      </c>
      <c r="I293" s="235">
        <f>+'CTA Pivot Table'!K$84</f>
        <v>0</v>
      </c>
      <c r="J293" s="235">
        <f>+'CTA Pivot Table'!K$86</f>
        <v>0</v>
      </c>
      <c r="K293" s="234">
        <f>+'CTA Pivot Table'!K$88</f>
        <v>0</v>
      </c>
      <c r="L293" s="234">
        <f>+'CTA Pivot Table'!K$90</f>
        <v>0</v>
      </c>
      <c r="M293" s="236">
        <f>+'CTA Pivot Table'!K$92</f>
        <v>0</v>
      </c>
      <c r="N293" s="235">
        <f>+'CTA Pivot Table'!K$94</f>
        <v>0</v>
      </c>
      <c r="O293" s="136"/>
    </row>
    <row r="294" spans="1:15">
      <c r="A294" s="229" t="s">
        <v>938</v>
      </c>
      <c r="B294" s="234">
        <f>+'CTA Pivot Table'!K$102</f>
        <v>69.485293600000006</v>
      </c>
      <c r="C294" s="234">
        <f>+'CTA Pivot Table'!K$104</f>
        <v>66.548997385620922</v>
      </c>
      <c r="D294" s="234">
        <f>+'CTA Pivot Table'!K$106</f>
        <v>63.075481761006287</v>
      </c>
      <c r="E294" s="235">
        <f>+'CTA Pivot Table'!K$108</f>
        <v>67.347865065502191</v>
      </c>
      <c r="F294" s="235">
        <f>+'CTA Pivot Table'!K$110</f>
        <v>72.872506451612892</v>
      </c>
      <c r="G294" s="234">
        <f>+'CTA Pivot Table'!K$112</f>
        <v>74.055691062394601</v>
      </c>
      <c r="H294" s="234">
        <f>+'CTA Pivot Table'!K$114</f>
        <v>0</v>
      </c>
      <c r="I294" s="235">
        <f>+'CTA Pivot Table'!K$116</f>
        <v>73.151483976143126</v>
      </c>
      <c r="J294" s="235">
        <f>+'CTA Pivot Table'!K$118</f>
        <v>48.352637768679621</v>
      </c>
      <c r="K294" s="234">
        <f>+'CTA Pivot Table'!K$120</f>
        <v>47.317513803680981</v>
      </c>
      <c r="L294" s="234">
        <f>+'CTA Pivot Table'!K$122</f>
        <v>0</v>
      </c>
      <c r="M294" s="236">
        <f>+'CTA Pivot Table'!K$124</f>
        <v>47.938334008594225</v>
      </c>
      <c r="N294" s="235">
        <f>+'CTA Pivot Table'!K$126</f>
        <v>62.683770155902003</v>
      </c>
      <c r="O294" s="136"/>
    </row>
    <row r="295" spans="1:15">
      <c r="A295" s="229"/>
      <c r="B295" s="234"/>
      <c r="C295" s="234"/>
      <c r="D295" s="234"/>
      <c r="E295" s="235"/>
      <c r="F295" s="235"/>
      <c r="G295" s="234"/>
      <c r="H295" s="234"/>
      <c r="I295" s="235"/>
      <c r="J295" s="235"/>
      <c r="K295" s="234"/>
      <c r="L295" s="234"/>
      <c r="M295" s="236"/>
      <c r="N295" s="235"/>
      <c r="O295" s="136"/>
    </row>
    <row r="296" spans="1:15">
      <c r="A296" s="229" t="s">
        <v>939</v>
      </c>
      <c r="B296" s="234">
        <f>+'CTA Pivot Table'!K$134</f>
        <v>0</v>
      </c>
      <c r="C296" s="234">
        <f>+'CTA Pivot Table'!K$136</f>
        <v>0</v>
      </c>
      <c r="D296" s="234">
        <f>+'CTA Pivot Table'!K$138</f>
        <v>0</v>
      </c>
      <c r="E296" s="235">
        <f>+'CTA Pivot Table'!K$140</f>
        <v>0</v>
      </c>
      <c r="F296" s="235">
        <f>+'CTA Pivot Table'!K$142</f>
        <v>0</v>
      </c>
      <c r="G296" s="234">
        <f>+'CTA Pivot Table'!K$144</f>
        <v>0</v>
      </c>
      <c r="H296" s="234">
        <f>+'CTA Pivot Table'!K$146</f>
        <v>0</v>
      </c>
      <c r="I296" s="235">
        <f>+'CTA Pivot Table'!K$148</f>
        <v>0</v>
      </c>
      <c r="J296" s="235">
        <f>+'CTA Pivot Table'!K$150</f>
        <v>0</v>
      </c>
      <c r="K296" s="234">
        <f>+'CTA Pivot Table'!K$152</f>
        <v>0</v>
      </c>
      <c r="L296" s="234">
        <f>+'CTA Pivot Table'!K$154</f>
        <v>0</v>
      </c>
      <c r="M296" s="236">
        <f>+'CTA Pivot Table'!K$156</f>
        <v>0</v>
      </c>
      <c r="N296" s="235">
        <f>+'CTA Pivot Table'!K$158</f>
        <v>0</v>
      </c>
      <c r="O296" s="136"/>
    </row>
    <row r="297" spans="1:15">
      <c r="A297" s="229" t="s">
        <v>940</v>
      </c>
      <c r="B297" s="234">
        <f>+'CTA Pivot Table'!K$166</f>
        <v>69.153815261044173</v>
      </c>
      <c r="C297" s="234">
        <f>+'CTA Pivot Table'!K$168</f>
        <v>63.493103448275861</v>
      </c>
      <c r="D297" s="234">
        <f>+'CTA Pivot Table'!K$170</f>
        <v>0</v>
      </c>
      <c r="E297" s="235">
        <f>+'CTA Pivot Table'!K$172</f>
        <v>67.688095238095244</v>
      </c>
      <c r="F297" s="235">
        <f>+'CTA Pivot Table'!K$174</f>
        <v>81.691666666666677</v>
      </c>
      <c r="G297" s="234">
        <f>+'CTA Pivot Table'!K$176</f>
        <v>80.287465181058494</v>
      </c>
      <c r="H297" s="234">
        <f>+'CTA Pivot Table'!K$178</f>
        <v>0</v>
      </c>
      <c r="I297" s="235">
        <f>+'CTA Pivot Table'!K$180</f>
        <v>81.152513368983961</v>
      </c>
      <c r="J297" s="235">
        <f>+'CTA Pivot Table'!K$182</f>
        <v>52.319838709677427</v>
      </c>
      <c r="K297" s="234">
        <f>+'CTA Pivot Table'!K$184</f>
        <v>54.469503546099297</v>
      </c>
      <c r="L297" s="234">
        <f>+'CTA Pivot Table'!K$186</f>
        <v>0</v>
      </c>
      <c r="M297" s="236">
        <f>+'CTA Pivot Table'!K$188</f>
        <v>52.991906873614191</v>
      </c>
      <c r="N297" s="235">
        <f>+'CTA Pivot Table'!K$190</f>
        <v>49.080672268907563</v>
      </c>
      <c r="O297" s="136"/>
    </row>
    <row r="298" spans="1:15">
      <c r="A298" s="229" t="s">
        <v>941</v>
      </c>
      <c r="B298" s="234">
        <f>+'CTA Pivot Table'!K$198</f>
        <v>0</v>
      </c>
      <c r="C298" s="234">
        <f>+'CTA Pivot Table'!K$200</f>
        <v>0</v>
      </c>
      <c r="D298" s="234">
        <f>+'CTA Pivot Table'!K$202</f>
        <v>0</v>
      </c>
      <c r="E298" s="235">
        <f>+'CTA Pivot Table'!K$204</f>
        <v>0</v>
      </c>
      <c r="F298" s="235">
        <f>+'CTA Pivot Table'!K$206</f>
        <v>0</v>
      </c>
      <c r="G298" s="234">
        <f>+'CTA Pivot Table'!K$208</f>
        <v>0</v>
      </c>
      <c r="H298" s="234">
        <f>+'CTA Pivot Table'!K$210</f>
        <v>0</v>
      </c>
      <c r="I298" s="235">
        <f>+'CTA Pivot Table'!K$212</f>
        <v>0</v>
      </c>
      <c r="J298" s="235">
        <f>+'CTA Pivot Table'!K$214</f>
        <v>0</v>
      </c>
      <c r="K298" s="234">
        <f>+'CTA Pivot Table'!K$216</f>
        <v>0</v>
      </c>
      <c r="L298" s="234">
        <f>+'CTA Pivot Table'!K$218</f>
        <v>0</v>
      </c>
      <c r="M298" s="236">
        <f>+'CTA Pivot Table'!K$220</f>
        <v>0</v>
      </c>
      <c r="N298" s="235">
        <f>+'CTA Pivot Table'!K$222</f>
        <v>0</v>
      </c>
      <c r="O298" s="136"/>
    </row>
    <row r="299" spans="1:15">
      <c r="A299" s="229" t="s">
        <v>942</v>
      </c>
      <c r="B299" s="234">
        <f>+'CTA Pivot Table'!K$230</f>
        <v>0</v>
      </c>
      <c r="C299" s="234">
        <f>+'CTA Pivot Table'!K$232</f>
        <v>0</v>
      </c>
      <c r="D299" s="234">
        <f>+'CTA Pivot Table'!K$234</f>
        <v>0</v>
      </c>
      <c r="E299" s="235">
        <f>+'CTA Pivot Table'!K$236</f>
        <v>0</v>
      </c>
      <c r="F299" s="235">
        <f>+'CTA Pivot Table'!K$238</f>
        <v>0</v>
      </c>
      <c r="G299" s="234">
        <f>+'CTA Pivot Table'!K$240</f>
        <v>0</v>
      </c>
      <c r="H299" s="234">
        <f>+'CTA Pivot Table'!K$242</f>
        <v>0</v>
      </c>
      <c r="I299" s="235">
        <f>+'CTA Pivot Table'!K$244</f>
        <v>0</v>
      </c>
      <c r="J299" s="235">
        <f>+'CTA Pivot Table'!K$246</f>
        <v>0</v>
      </c>
      <c r="K299" s="234">
        <f>+'CTA Pivot Table'!K$248</f>
        <v>0</v>
      </c>
      <c r="L299" s="234">
        <f>+'CTA Pivot Table'!K$250</f>
        <v>0</v>
      </c>
      <c r="M299" s="236">
        <f>+'CTA Pivot Table'!K$252</f>
        <v>0</v>
      </c>
      <c r="N299" s="235">
        <f>+'CTA Pivot Table'!K$254</f>
        <v>0</v>
      </c>
      <c r="O299" s="136"/>
    </row>
    <row r="300" spans="1:15">
      <c r="A300" s="229"/>
      <c r="B300" s="234"/>
      <c r="C300" s="234"/>
      <c r="D300" s="234"/>
      <c r="E300" s="235"/>
      <c r="F300" s="235"/>
      <c r="G300" s="234"/>
      <c r="H300" s="234"/>
      <c r="I300" s="235"/>
      <c r="J300" s="235"/>
      <c r="K300" s="234"/>
      <c r="L300" s="234"/>
      <c r="M300" s="236"/>
      <c r="N300" s="235"/>
      <c r="O300" s="136"/>
    </row>
    <row r="301" spans="1:15">
      <c r="A301" s="229" t="s">
        <v>943</v>
      </c>
      <c r="B301" s="234">
        <f>+'CTA Pivot Table'!K$262</f>
        <v>0</v>
      </c>
      <c r="C301" s="234">
        <f>+'CTA Pivot Table'!K$264</f>
        <v>0</v>
      </c>
      <c r="D301" s="234">
        <f>+'CTA Pivot Table'!K$266</f>
        <v>0</v>
      </c>
      <c r="E301" s="235">
        <f>+'CTA Pivot Table'!K$268</f>
        <v>0</v>
      </c>
      <c r="F301" s="235">
        <f>+'CTA Pivot Table'!K$270</f>
        <v>0</v>
      </c>
      <c r="G301" s="234">
        <f>+'CTA Pivot Table'!K$272</f>
        <v>0</v>
      </c>
      <c r="H301" s="234">
        <f>+'CTA Pivot Table'!K$274</f>
        <v>0</v>
      </c>
      <c r="I301" s="235">
        <f>+'CTA Pivot Table'!K$276</f>
        <v>0</v>
      </c>
      <c r="J301" s="235">
        <f>+'CTA Pivot Table'!K$278</f>
        <v>0</v>
      </c>
      <c r="K301" s="234">
        <f>+'CTA Pivot Table'!K$280</f>
        <v>0</v>
      </c>
      <c r="L301" s="234">
        <f>+'CTA Pivot Table'!K$282</f>
        <v>0</v>
      </c>
      <c r="M301" s="236">
        <f>+'CTA Pivot Table'!K$284</f>
        <v>0</v>
      </c>
      <c r="N301" s="235">
        <f>+'CTA Pivot Table'!K$286</f>
        <v>0</v>
      </c>
      <c r="O301" s="136"/>
    </row>
    <row r="302" spans="1:15">
      <c r="A302" s="229" t="s">
        <v>944</v>
      </c>
      <c r="B302" s="234">
        <f>+'CTA Pivot Table'!K$294</f>
        <v>0</v>
      </c>
      <c r="C302" s="234">
        <f>+'CTA Pivot Table'!K$296</f>
        <v>0</v>
      </c>
      <c r="D302" s="234">
        <f>+'CTA Pivot Table'!K$298</f>
        <v>0</v>
      </c>
      <c r="E302" s="235">
        <f>+'CTA Pivot Table'!K$300</f>
        <v>0</v>
      </c>
      <c r="F302" s="235">
        <f>+'CTA Pivot Table'!K$302</f>
        <v>0</v>
      </c>
      <c r="G302" s="234">
        <f>+'CTA Pivot Table'!K$304</f>
        <v>0</v>
      </c>
      <c r="H302" s="234">
        <f>+'CTA Pivot Table'!K$306</f>
        <v>0</v>
      </c>
      <c r="I302" s="235">
        <f>+'CTA Pivot Table'!K$308</f>
        <v>0</v>
      </c>
      <c r="J302" s="235">
        <f>+'CTA Pivot Table'!K$310</f>
        <v>0</v>
      </c>
      <c r="K302" s="234">
        <f>+'CTA Pivot Table'!K$312</f>
        <v>0</v>
      </c>
      <c r="L302" s="234">
        <f>+'CTA Pivot Table'!K$314</f>
        <v>0</v>
      </c>
      <c r="M302" s="236">
        <f>+'CTA Pivot Table'!K$316</f>
        <v>0</v>
      </c>
      <c r="N302" s="235">
        <f>+'CTA Pivot Table'!K$318</f>
        <v>0</v>
      </c>
      <c r="O302" s="136"/>
    </row>
    <row r="303" spans="1:15">
      <c r="A303" s="229" t="s">
        <v>945</v>
      </c>
      <c r="B303" s="234">
        <f>+'CTA Pivot Table'!K$326</f>
        <v>0</v>
      </c>
      <c r="C303" s="234">
        <f>+'CTA Pivot Table'!K$328</f>
        <v>0</v>
      </c>
      <c r="D303" s="234">
        <f>+'CTA Pivot Table'!K$330</f>
        <v>0</v>
      </c>
      <c r="E303" s="235">
        <f>+'CTA Pivot Table'!K$332</f>
        <v>0</v>
      </c>
      <c r="F303" s="235">
        <f>+'CTA Pivot Table'!K$334</f>
        <v>0</v>
      </c>
      <c r="G303" s="234">
        <f>+'CTA Pivot Table'!K$336</f>
        <v>0</v>
      </c>
      <c r="H303" s="234">
        <f>+'CTA Pivot Table'!K$338</f>
        <v>0</v>
      </c>
      <c r="I303" s="235">
        <f>+'CTA Pivot Table'!K$340</f>
        <v>0</v>
      </c>
      <c r="J303" s="235">
        <f>+'CTA Pivot Table'!K$342</f>
        <v>0</v>
      </c>
      <c r="K303" s="234">
        <f>+'CTA Pivot Table'!K$344</f>
        <v>0</v>
      </c>
      <c r="L303" s="234">
        <f>+'CTA Pivot Table'!K$346</f>
        <v>0</v>
      </c>
      <c r="M303" s="236">
        <f>+'CTA Pivot Table'!K$348</f>
        <v>0</v>
      </c>
      <c r="N303" s="235">
        <f>+'CTA Pivot Table'!K$350</f>
        <v>0</v>
      </c>
      <c r="O303" s="136"/>
    </row>
    <row r="304" spans="1:15">
      <c r="A304" s="229" t="s">
        <v>946</v>
      </c>
      <c r="B304" s="234">
        <f>+'CTA Pivot Table'!K$358</f>
        <v>0</v>
      </c>
      <c r="C304" s="234">
        <f>+'CTA Pivot Table'!K$360</f>
        <v>0</v>
      </c>
      <c r="D304" s="234">
        <f>+'CTA Pivot Table'!K$362</f>
        <v>0</v>
      </c>
      <c r="E304" s="235">
        <f>+'CTA Pivot Table'!K$364</f>
        <v>0</v>
      </c>
      <c r="F304" s="235">
        <f>+'CTA Pivot Table'!K$366</f>
        <v>0</v>
      </c>
      <c r="G304" s="234">
        <f>+'CTA Pivot Table'!K$368</f>
        <v>0</v>
      </c>
      <c r="H304" s="234">
        <f>+'CTA Pivot Table'!K$370</f>
        <v>0</v>
      </c>
      <c r="I304" s="235">
        <f>+'CTA Pivot Table'!K$372</f>
        <v>0</v>
      </c>
      <c r="J304" s="235">
        <f>+'CTA Pivot Table'!K$374</f>
        <v>0</v>
      </c>
      <c r="K304" s="234">
        <f>+'CTA Pivot Table'!K$376</f>
        <v>0</v>
      </c>
      <c r="L304" s="234">
        <f>+'CTA Pivot Table'!K$378</f>
        <v>0</v>
      </c>
      <c r="M304" s="236">
        <f>+'CTA Pivot Table'!K$380</f>
        <v>0</v>
      </c>
      <c r="N304" s="235">
        <f>+'CTA Pivot Table'!K$382</f>
        <v>0</v>
      </c>
      <c r="O304" s="136"/>
    </row>
    <row r="305" spans="1:15">
      <c r="A305" s="229"/>
      <c r="B305" s="234"/>
      <c r="C305" s="234"/>
      <c r="D305" s="234"/>
      <c r="E305" s="235"/>
      <c r="F305" s="235"/>
      <c r="G305" s="234"/>
      <c r="H305" s="234"/>
      <c r="I305" s="235"/>
      <c r="J305" s="235"/>
      <c r="K305" s="234"/>
      <c r="L305" s="234"/>
      <c r="M305" s="236"/>
      <c r="N305" s="235"/>
      <c r="O305" s="136"/>
    </row>
    <row r="306" spans="1:15">
      <c r="A306" s="229" t="s">
        <v>947</v>
      </c>
      <c r="B306" s="234">
        <f>+'CTA Pivot Table'!K$390</f>
        <v>0</v>
      </c>
      <c r="C306" s="234">
        <f>+'CTA Pivot Table'!K$392</f>
        <v>0</v>
      </c>
      <c r="D306" s="234">
        <f>+'CTA Pivot Table'!K$394</f>
        <v>0</v>
      </c>
      <c r="E306" s="235">
        <f>+'CTA Pivot Table'!K$396</f>
        <v>0</v>
      </c>
      <c r="F306" s="235">
        <f>+'CTA Pivot Table'!K$398</f>
        <v>0</v>
      </c>
      <c r="G306" s="234">
        <f>+'CTA Pivot Table'!K$400</f>
        <v>0</v>
      </c>
      <c r="H306" s="234">
        <f>+'CTA Pivot Table'!K$402</f>
        <v>0</v>
      </c>
      <c r="I306" s="235">
        <f>+'CTA Pivot Table'!K$404</f>
        <v>0</v>
      </c>
      <c r="J306" s="235">
        <f>+'CTA Pivot Table'!K$406</f>
        <v>0</v>
      </c>
      <c r="K306" s="234">
        <f>+'CTA Pivot Table'!K$408</f>
        <v>0</v>
      </c>
      <c r="L306" s="234">
        <f>+'CTA Pivot Table'!K$410</f>
        <v>0</v>
      </c>
      <c r="M306" s="236">
        <f>+'CTA Pivot Table'!K$412</f>
        <v>0</v>
      </c>
      <c r="N306" s="235">
        <f>+'CTA Pivot Table'!K$414</f>
        <v>0</v>
      </c>
      <c r="O306" s="136"/>
    </row>
    <row r="307" spans="1:15">
      <c r="A307" s="229" t="s">
        <v>948</v>
      </c>
      <c r="B307" s="234">
        <f>+'CTA Pivot Table'!K$422</f>
        <v>69.033065442020671</v>
      </c>
      <c r="C307" s="234">
        <f>+'CTA Pivot Table'!K$424</f>
        <v>58.689785694405792</v>
      </c>
      <c r="D307" s="234">
        <f>+'CTA Pivot Table'!K$426</f>
        <v>0</v>
      </c>
      <c r="E307" s="235">
        <f>+'CTA Pivot Table'!K$428</f>
        <v>64.357247106190243</v>
      </c>
      <c r="F307" s="235">
        <f>+'CTA Pivot Table'!K$430</f>
        <v>83.212809227500372</v>
      </c>
      <c r="G307" s="234">
        <f>+'CTA Pivot Table'!K$432</f>
        <v>82.312007143838457</v>
      </c>
      <c r="H307" s="234">
        <f>+'CTA Pivot Table'!K$434</f>
        <v>0</v>
      </c>
      <c r="I307" s="235">
        <f>+'CTA Pivot Table'!K$436</f>
        <v>82.739998557830987</v>
      </c>
      <c r="J307" s="235">
        <f>+'CTA Pivot Table'!K$438</f>
        <v>61.475673229237387</v>
      </c>
      <c r="K307" s="234">
        <f>+'CTA Pivot Table'!K$440</f>
        <v>54.307404980340777</v>
      </c>
      <c r="L307" s="234">
        <f>+'CTA Pivot Table'!K$442</f>
        <v>0</v>
      </c>
      <c r="M307" s="236">
        <f>+'CTA Pivot Table'!K$444</f>
        <v>56.640854511970552</v>
      </c>
      <c r="N307" s="235">
        <f>+'CTA Pivot Table'!K$446</f>
        <v>42.355533423164793</v>
      </c>
      <c r="O307" s="136"/>
    </row>
    <row r="308" spans="1:15">
      <c r="A308" s="229" t="s">
        <v>949</v>
      </c>
      <c r="B308" s="234">
        <f>+'CTA Pivot Table'!K$454</f>
        <v>73.65428571428572</v>
      </c>
      <c r="C308" s="234">
        <f>+'CTA Pivot Table'!K$456</f>
        <v>77.857142857142875</v>
      </c>
      <c r="D308" s="234">
        <f>+'CTA Pivot Table'!K$458</f>
        <v>0</v>
      </c>
      <c r="E308" s="235">
        <f>+'CTA Pivot Table'!K$460</f>
        <v>74.766806722689097</v>
      </c>
      <c r="F308" s="235">
        <f>+'CTA Pivot Table'!K$462</f>
        <v>77.469321414059351</v>
      </c>
      <c r="G308" s="234">
        <f>+'CTA Pivot Table'!K$464</f>
        <v>80.652463875509426</v>
      </c>
      <c r="H308" s="234">
        <f>+'CTA Pivot Table'!K$466</f>
        <v>0</v>
      </c>
      <c r="I308" s="235">
        <f>+'CTA Pivot Table'!K$468</f>
        <v>79.134302325581402</v>
      </c>
      <c r="J308" s="235">
        <f>+'CTA Pivot Table'!K$470</f>
        <v>68.390041493775911</v>
      </c>
      <c r="K308" s="234">
        <f>+'CTA Pivot Table'!K$472</f>
        <v>65.206964520367961</v>
      </c>
      <c r="L308" s="234">
        <f>+'CTA Pivot Table'!K$474</f>
        <v>0</v>
      </c>
      <c r="M308" s="236">
        <f>+'CTA Pivot Table'!K$476</f>
        <v>66.232071269487761</v>
      </c>
      <c r="N308" s="235">
        <f>+'CTA Pivot Table'!K$478</f>
        <v>61.723039215686264</v>
      </c>
      <c r="O308" s="136"/>
    </row>
    <row r="309" spans="1:15">
      <c r="A309" s="238" t="s">
        <v>950</v>
      </c>
      <c r="B309" s="239">
        <f>+'CTA Pivot Table'!K$486</f>
        <v>0</v>
      </c>
      <c r="C309" s="239">
        <f>+'CTA Pivot Table'!K$488</f>
        <v>0</v>
      </c>
      <c r="D309" s="239">
        <f>+'CTA Pivot Table'!K$490</f>
        <v>0</v>
      </c>
      <c r="E309" s="240">
        <f>+'CTA Pivot Table'!K$492</f>
        <v>0</v>
      </c>
      <c r="F309" s="240">
        <f>+'CTA Pivot Table'!K$494</f>
        <v>0</v>
      </c>
      <c r="G309" s="239">
        <f>+'CTA Pivot Table'!K$496</f>
        <v>0</v>
      </c>
      <c r="H309" s="239">
        <f>+'CTA Pivot Table'!K$498</f>
        <v>0</v>
      </c>
      <c r="I309" s="240">
        <f>+'CTA Pivot Table'!K$500</f>
        <v>0</v>
      </c>
      <c r="J309" s="240">
        <f>+'CTA Pivot Table'!K$502</f>
        <v>0</v>
      </c>
      <c r="K309" s="239">
        <f>+'CTA Pivot Table'!K$504</f>
        <v>0</v>
      </c>
      <c r="L309" s="239">
        <f>+'CTA Pivot Table'!K$506</f>
        <v>0</v>
      </c>
      <c r="M309" s="241">
        <f>+'CTA Pivot Table'!K$508</f>
        <v>0</v>
      </c>
      <c r="N309" s="240">
        <f>+'CTA Pivot Table'!K$510</f>
        <v>0</v>
      </c>
      <c r="O309" s="136"/>
    </row>
    <row r="310" spans="1:15">
      <c r="A310" s="242" t="s">
        <v>951</v>
      </c>
      <c r="B310" s="243"/>
      <c r="C310" s="243"/>
      <c r="D310" s="243"/>
      <c r="E310" s="243"/>
      <c r="F310" s="243"/>
      <c r="G310" s="243"/>
      <c r="H310" s="243"/>
      <c r="I310" s="243"/>
      <c r="J310" s="243"/>
      <c r="K310" s="243"/>
      <c r="L310" s="243"/>
      <c r="M310" s="243"/>
      <c r="N310" s="243"/>
    </row>
    <row r="311" spans="1:15">
      <c r="A311" s="243"/>
      <c r="B311" s="243"/>
      <c r="C311" s="243"/>
      <c r="D311" s="243"/>
      <c r="E311" s="243"/>
      <c r="F311" s="243"/>
      <c r="G311" s="243"/>
      <c r="H311" s="243"/>
      <c r="I311" s="243"/>
      <c r="J311" s="243"/>
      <c r="K311" s="243"/>
      <c r="L311" s="243"/>
      <c r="M311" s="243"/>
      <c r="N311" s="244" t="s">
        <v>1303</v>
      </c>
    </row>
    <row r="312" spans="1:15" ht="18">
      <c r="A312" s="205" t="s">
        <v>962</v>
      </c>
      <c r="B312" s="206"/>
      <c r="C312" s="206"/>
      <c r="D312" s="206"/>
      <c r="E312" s="207"/>
      <c r="F312" s="207"/>
      <c r="G312" s="207"/>
      <c r="H312" s="207"/>
      <c r="I312" s="207"/>
      <c r="J312" s="206"/>
      <c r="K312" s="206"/>
      <c r="L312" s="206"/>
      <c r="M312" s="207"/>
      <c r="N312" s="206"/>
    </row>
    <row r="313" spans="1:15" ht="18">
      <c r="A313" s="205"/>
      <c r="B313" s="206"/>
      <c r="C313" s="206"/>
      <c r="D313" s="206"/>
      <c r="E313" s="207"/>
      <c r="F313" s="207"/>
      <c r="G313" s="207"/>
      <c r="H313" s="207"/>
      <c r="I313" s="207"/>
      <c r="J313" s="206"/>
      <c r="K313" s="206"/>
      <c r="L313" s="206"/>
      <c r="M313" s="207"/>
      <c r="N313" s="206"/>
    </row>
    <row r="314" spans="1:15" ht="15.75">
      <c r="A314" s="208" t="s">
        <v>959</v>
      </c>
      <c r="B314" s="206"/>
      <c r="C314" s="206"/>
      <c r="D314" s="206"/>
      <c r="E314" s="207"/>
      <c r="F314" s="207"/>
      <c r="G314" s="207"/>
      <c r="H314" s="207"/>
      <c r="I314" s="207"/>
      <c r="J314" s="206"/>
      <c r="K314" s="206"/>
      <c r="L314" s="206"/>
      <c r="M314" s="207"/>
      <c r="N314" s="206"/>
    </row>
    <row r="315" spans="1:15" ht="15.75">
      <c r="A315" s="208" t="s">
        <v>1201</v>
      </c>
      <c r="B315" s="206"/>
      <c r="C315" s="206"/>
      <c r="D315" s="206"/>
      <c r="E315" s="207"/>
      <c r="F315" s="207"/>
      <c r="G315" s="207"/>
      <c r="H315" s="207"/>
      <c r="I315" s="207"/>
      <c r="J315" s="206"/>
      <c r="K315" s="206"/>
      <c r="L315" s="206"/>
      <c r="M315" s="207"/>
      <c r="N315" s="206"/>
    </row>
    <row r="316" spans="1:15" ht="15.75" customHeight="1">
      <c r="A316" s="209"/>
      <c r="B316" s="209"/>
      <c r="C316" s="209"/>
      <c r="D316" s="209"/>
      <c r="E316" s="209"/>
      <c r="F316" s="210"/>
      <c r="G316" s="211"/>
      <c r="H316" s="211"/>
      <c r="I316" s="212"/>
      <c r="J316" s="212"/>
      <c r="K316" s="212"/>
      <c r="L316" s="212"/>
      <c r="M316" s="212"/>
      <c r="N316" s="212"/>
      <c r="O316" s="213"/>
    </row>
    <row r="317" spans="1:15" ht="15.75" customHeight="1">
      <c r="A317" s="84"/>
      <c r="B317" s="214" t="s">
        <v>925</v>
      </c>
      <c r="C317" s="215"/>
      <c r="D317" s="215"/>
      <c r="E317" s="215"/>
      <c r="F317" s="215"/>
      <c r="G317" s="215"/>
      <c r="H317" s="215"/>
      <c r="I317" s="216"/>
      <c r="J317" s="217" t="s">
        <v>10</v>
      </c>
      <c r="K317" s="218"/>
      <c r="L317" s="218"/>
      <c r="M317" s="219"/>
      <c r="N317" s="653" t="s">
        <v>926</v>
      </c>
      <c r="O317"/>
    </row>
    <row r="318" spans="1:15" ht="45" customHeight="1">
      <c r="A318" s="220"/>
      <c r="B318" s="215" t="s">
        <v>927</v>
      </c>
      <c r="C318" s="215"/>
      <c r="D318" s="215"/>
      <c r="E318" s="221"/>
      <c r="F318" s="222" t="s">
        <v>928</v>
      </c>
      <c r="G318" s="215"/>
      <c r="H318" s="215"/>
      <c r="I318" s="216"/>
      <c r="J318" s="223" t="s">
        <v>929</v>
      </c>
      <c r="K318" s="215"/>
      <c r="L318" s="215"/>
      <c r="M318" s="216"/>
      <c r="N318" s="654"/>
      <c r="O318"/>
    </row>
    <row r="319" spans="1:15" ht="30" customHeight="1">
      <c r="A319" s="209"/>
      <c r="B319" s="224" t="s">
        <v>930</v>
      </c>
      <c r="C319" s="224" t="s">
        <v>931</v>
      </c>
      <c r="D319" s="224" t="s">
        <v>932</v>
      </c>
      <c r="E319" s="225" t="s">
        <v>933</v>
      </c>
      <c r="F319" s="225" t="s">
        <v>930</v>
      </c>
      <c r="G319" s="224" t="s">
        <v>931</v>
      </c>
      <c r="H319" s="224" t="s">
        <v>932</v>
      </c>
      <c r="I319" s="225" t="s">
        <v>933</v>
      </c>
      <c r="J319" s="226" t="s">
        <v>930</v>
      </c>
      <c r="K319" s="227" t="s">
        <v>931</v>
      </c>
      <c r="L319" s="228" t="s">
        <v>932</v>
      </c>
      <c r="M319" s="226" t="s">
        <v>933</v>
      </c>
      <c r="N319" s="655"/>
      <c r="O319"/>
    </row>
    <row r="320" spans="1:15" hidden="1">
      <c r="A320" s="229" t="s">
        <v>934</v>
      </c>
      <c r="B320" s="246">
        <f>+'CTA Pivot Table'!L$230</f>
        <v>0</v>
      </c>
      <c r="C320" s="246">
        <f>+'CTA Pivot Table'!L$231</f>
        <v>0</v>
      </c>
      <c r="D320" s="246">
        <f>+'CTA Pivot Table'!L$232</f>
        <v>0</v>
      </c>
      <c r="E320" s="247">
        <f>+'CTA Pivot Table'!L$233</f>
        <v>0</v>
      </c>
      <c r="F320" s="247"/>
      <c r="G320" s="247"/>
      <c r="H320" s="247"/>
      <c r="I320" s="247"/>
      <c r="J320" s="247">
        <f>+'CTA Pivot Table'!L$234</f>
        <v>0</v>
      </c>
      <c r="K320" s="246">
        <f>+'CTA Pivot Table'!L$235</f>
        <v>0</v>
      </c>
      <c r="L320" s="246">
        <f>+'CTA Pivot Table'!L$236</f>
        <v>0</v>
      </c>
      <c r="M320" s="248">
        <f>+'CTA Pivot Table'!L$237</f>
        <v>0</v>
      </c>
      <c r="N320" s="247">
        <f>+'CTA Pivot Table'!L$238</f>
        <v>0</v>
      </c>
      <c r="O320" s="136"/>
    </row>
    <row r="321" spans="1:15" hidden="1">
      <c r="A321" s="229"/>
      <c r="E321" s="69"/>
      <c r="I321" s="69"/>
      <c r="J321" s="69"/>
      <c r="M321" s="137"/>
      <c r="N321" s="69"/>
      <c r="O321" s="136"/>
    </row>
    <row r="322" spans="1:15">
      <c r="A322" s="229" t="s">
        <v>935</v>
      </c>
      <c r="B322" s="234">
        <f>+'CTA Pivot Table'!L$6</f>
        <v>0</v>
      </c>
      <c r="C322" s="234">
        <f>+'CTA Pivot Table'!L$8</f>
        <v>0</v>
      </c>
      <c r="D322" s="234">
        <f>+'CTA Pivot Table'!L$10</f>
        <v>0</v>
      </c>
      <c r="E322" s="235">
        <f>+'CTA Pivot Table'!L$12</f>
        <v>0</v>
      </c>
      <c r="F322" s="235">
        <f>+'CTA Pivot Table'!L$14</f>
        <v>0</v>
      </c>
      <c r="G322" s="234">
        <f>+'CTA Pivot Table'!L$16</f>
        <v>0</v>
      </c>
      <c r="H322" s="234">
        <f>+'CTA Pivot Table'!L$18</f>
        <v>0</v>
      </c>
      <c r="I322" s="235">
        <f>+'CTA Pivot Table'!L$20</f>
        <v>0</v>
      </c>
      <c r="J322" s="235">
        <f>+'CTA Pivot Table'!L$22</f>
        <v>0</v>
      </c>
      <c r="K322" s="234">
        <f>+'CTA Pivot Table'!L$24</f>
        <v>0</v>
      </c>
      <c r="L322" s="234">
        <f>+'CTA Pivot Table'!L$26</f>
        <v>0</v>
      </c>
      <c r="M322" s="236">
        <f>+'CTA Pivot Table'!L$28</f>
        <v>0</v>
      </c>
      <c r="N322" s="235">
        <f>+'CTA Pivot Table'!L$30</f>
        <v>0</v>
      </c>
      <c r="O322" s="136"/>
    </row>
    <row r="323" spans="1:15">
      <c r="A323" s="229" t="s">
        <v>936</v>
      </c>
      <c r="B323" s="234">
        <f>+'CTA Pivot Table'!L$38</f>
        <v>75.681818181818187</v>
      </c>
      <c r="C323" s="234">
        <f>+'CTA Pivot Table'!L$40</f>
        <v>91.4</v>
      </c>
      <c r="D323" s="234">
        <f>+'CTA Pivot Table'!L$42</f>
        <v>0</v>
      </c>
      <c r="E323" s="235">
        <f>+'CTA Pivot Table'!L$44</f>
        <v>76.526881720430111</v>
      </c>
      <c r="F323" s="235">
        <f>+'CTA Pivot Table'!L$46</f>
        <v>85.993273542600932</v>
      </c>
      <c r="G323" s="234">
        <f>+'CTA Pivot Table'!L$48</f>
        <v>88.58252427184469</v>
      </c>
      <c r="H323" s="234">
        <f>+'CTA Pivot Table'!L$50</f>
        <v>0</v>
      </c>
      <c r="I323" s="235">
        <f>+'CTA Pivot Table'!L$52</f>
        <v>86.479052823315143</v>
      </c>
      <c r="J323" s="235">
        <f>+'CTA Pivot Table'!L$54</f>
        <v>65.178571428571445</v>
      </c>
      <c r="K323" s="234">
        <f>+'CTA Pivot Table'!L$56</f>
        <v>59.57232704402518</v>
      </c>
      <c r="L323" s="234">
        <f>+'CTA Pivot Table'!LR$58</f>
        <v>0</v>
      </c>
      <c r="M323" s="236">
        <f>+'CTA Pivot Table'!L$60</f>
        <v>63.148063781321198</v>
      </c>
      <c r="N323" s="235">
        <f>+'CTA Pivot Table'!L$62</f>
        <v>76.611111111111143</v>
      </c>
      <c r="O323" s="136"/>
    </row>
    <row r="324" spans="1:15">
      <c r="A324" s="229" t="s">
        <v>937</v>
      </c>
      <c r="B324" s="234">
        <f>+'CTA Pivot Table'!L$70</f>
        <v>0</v>
      </c>
      <c r="C324" s="234">
        <f>+'CTA Pivot Table'!L$72</f>
        <v>0</v>
      </c>
      <c r="D324" s="234">
        <f>+'CTA Pivot Table'!L$74</f>
        <v>0</v>
      </c>
      <c r="E324" s="235">
        <f>+'CTA Pivot Table'!L$76</f>
        <v>0</v>
      </c>
      <c r="F324" s="235">
        <f>+'CTA Pivot Table'!L$78</f>
        <v>0</v>
      </c>
      <c r="G324" s="234">
        <f>+'CTA Pivot Table'!L$80</f>
        <v>0</v>
      </c>
      <c r="H324" s="234">
        <f>+'CTA Pivot Table'!L$82</f>
        <v>0</v>
      </c>
      <c r="I324" s="235">
        <f>+'CTA Pivot Table'!L$84</f>
        <v>0</v>
      </c>
      <c r="J324" s="235">
        <f>+'CTA Pivot Table'!L$86</f>
        <v>0</v>
      </c>
      <c r="K324" s="234">
        <f>+'CTA Pivot Table'!L$88</f>
        <v>0</v>
      </c>
      <c r="L324" s="234">
        <f>+'CTA Pivot Table'!L$90</f>
        <v>0</v>
      </c>
      <c r="M324" s="236">
        <f>+'CTA Pivot Table'!L$92</f>
        <v>0</v>
      </c>
      <c r="N324" s="235">
        <f>+'CTA Pivot Table'!L$94</f>
        <v>0</v>
      </c>
      <c r="O324" s="136"/>
    </row>
    <row r="325" spans="1:15">
      <c r="A325" s="229" t="s">
        <v>938</v>
      </c>
      <c r="B325" s="234">
        <f>+'CTA Pivot Table'!L$102</f>
        <v>0</v>
      </c>
      <c r="C325" s="234">
        <f>+'CTA Pivot Table'!L$104</f>
        <v>0</v>
      </c>
      <c r="D325" s="234">
        <f>+'CTA Pivot Table'!L$106</f>
        <v>0</v>
      </c>
      <c r="E325" s="235">
        <f>+'CTA Pivot Table'!L$108</f>
        <v>0</v>
      </c>
      <c r="F325" s="235">
        <f>+'CTA Pivot Table'!L$110</f>
        <v>0</v>
      </c>
      <c r="G325" s="234">
        <f>+'CTA Pivot Table'!L$112</f>
        <v>0</v>
      </c>
      <c r="H325" s="234">
        <f>+'CTA Pivot Table'!L$114</f>
        <v>0</v>
      </c>
      <c r="I325" s="235">
        <f>+'CTA Pivot Table'!L$116</f>
        <v>0</v>
      </c>
      <c r="J325" s="235">
        <f>+'CTA Pivot Table'!L$118</f>
        <v>0</v>
      </c>
      <c r="K325" s="234">
        <f>+'CTA Pivot Table'!L$120</f>
        <v>0</v>
      </c>
      <c r="L325" s="234">
        <f>+'CTA Pivot Table'!L$122</f>
        <v>0</v>
      </c>
      <c r="M325" s="236">
        <f>+'CTA Pivot Table'!L$124</f>
        <v>0</v>
      </c>
      <c r="N325" s="235">
        <f>+'CTA Pivot Table'!L$126</f>
        <v>0</v>
      </c>
      <c r="O325" s="136"/>
    </row>
    <row r="326" spans="1:15">
      <c r="A326" s="229"/>
      <c r="B326" s="234"/>
      <c r="C326" s="234"/>
      <c r="D326" s="234"/>
      <c r="E326" s="235"/>
      <c r="F326" s="235"/>
      <c r="G326" s="234"/>
      <c r="H326" s="234"/>
      <c r="I326" s="235"/>
      <c r="J326" s="235"/>
      <c r="K326" s="234"/>
      <c r="L326" s="234"/>
      <c r="M326" s="236"/>
      <c r="N326" s="235"/>
      <c r="O326" s="136"/>
    </row>
    <row r="327" spans="1:15">
      <c r="A327" s="229" t="s">
        <v>939</v>
      </c>
      <c r="B327" s="234">
        <f>+'CTA Pivot Table'!L$134</f>
        <v>0</v>
      </c>
      <c r="C327" s="234">
        <f>+'CTA Pivot Table'!L$136</f>
        <v>0</v>
      </c>
      <c r="D327" s="234">
        <f>+'CTA Pivot Table'!L$138</f>
        <v>0</v>
      </c>
      <c r="E327" s="235">
        <f>+'CTA Pivot Table'!L$140</f>
        <v>0</v>
      </c>
      <c r="F327" s="235">
        <f>+'CTA Pivot Table'!L$142</f>
        <v>0</v>
      </c>
      <c r="G327" s="234">
        <f>+'CTA Pivot Table'!L$144</f>
        <v>0</v>
      </c>
      <c r="H327" s="234">
        <f>+'CTA Pivot Table'!L$146</f>
        <v>0</v>
      </c>
      <c r="I327" s="235">
        <f>+'CTA Pivot Table'!L$148</f>
        <v>0</v>
      </c>
      <c r="J327" s="235">
        <f>+'CTA Pivot Table'!L$150</f>
        <v>0</v>
      </c>
      <c r="K327" s="234">
        <f>+'CTA Pivot Table'!L$152</f>
        <v>0</v>
      </c>
      <c r="L327" s="234">
        <f>+'CTA Pivot Table'!L$154</f>
        <v>0</v>
      </c>
      <c r="M327" s="236">
        <f>+'CTA Pivot Table'!L$156</f>
        <v>0</v>
      </c>
      <c r="N327" s="235">
        <f>+'CTA Pivot Table'!L$158</f>
        <v>0</v>
      </c>
      <c r="O327" s="136"/>
    </row>
    <row r="328" spans="1:15">
      <c r="A328" s="229" t="s">
        <v>940</v>
      </c>
      <c r="B328" s="234">
        <f>+'CTA Pivot Table'!L$166</f>
        <v>67.333238636363646</v>
      </c>
      <c r="C328" s="234">
        <f>+'CTA Pivot Table'!L$168</f>
        <v>66.574999999999989</v>
      </c>
      <c r="D328" s="234">
        <f>+'CTA Pivot Table'!L$170</f>
        <v>0</v>
      </c>
      <c r="E328" s="235">
        <f>+'CTA Pivot Table'!L$172</f>
        <v>67.1815909090909</v>
      </c>
      <c r="F328" s="235">
        <f>+'CTA Pivot Table'!L$174</f>
        <v>85.881032078103203</v>
      </c>
      <c r="G328" s="234">
        <f>+'CTA Pivot Table'!L$176</f>
        <v>82.740782122905031</v>
      </c>
      <c r="H328" s="234">
        <f>+'CTA Pivot Table'!L$178</f>
        <v>0</v>
      </c>
      <c r="I328" s="235">
        <f>+'CTA Pivot Table'!L$180</f>
        <v>84.835255813953481</v>
      </c>
      <c r="J328" s="235">
        <f>+'CTA Pivot Table'!L$182</f>
        <v>57.954838709677418</v>
      </c>
      <c r="K328" s="234">
        <f>+'CTA Pivot Table'!L$184</f>
        <v>56.000361010830325</v>
      </c>
      <c r="L328" s="234">
        <f>+'CTA Pivot Table'!L$186</f>
        <v>0</v>
      </c>
      <c r="M328" s="236">
        <f>+'CTA Pivot Table'!L$188</f>
        <v>57.371443965517237</v>
      </c>
      <c r="N328" s="235">
        <f>+'CTA Pivot Table'!L$190</f>
        <v>54.417857142857144</v>
      </c>
      <c r="O328" s="136"/>
    </row>
    <row r="329" spans="1:15">
      <c r="A329" s="229" t="s">
        <v>941</v>
      </c>
      <c r="B329" s="234">
        <f>+'CTA Pivot Table'!L$198</f>
        <v>0</v>
      </c>
      <c r="C329" s="234">
        <f>+'CTA Pivot Table'!L$200</f>
        <v>0</v>
      </c>
      <c r="D329" s="234">
        <f>+'CTA Pivot Table'!L$202</f>
        <v>0</v>
      </c>
      <c r="E329" s="235">
        <f>+'CTA Pivot Table'!L$204</f>
        <v>0</v>
      </c>
      <c r="F329" s="235">
        <f>+'CTA Pivot Table'!L$206</f>
        <v>0</v>
      </c>
      <c r="G329" s="234">
        <f>+'CTA Pivot Table'!L$208</f>
        <v>0</v>
      </c>
      <c r="H329" s="234">
        <f>+'CTA Pivot Table'!L$210</f>
        <v>0</v>
      </c>
      <c r="I329" s="235">
        <f>+'CTA Pivot Table'!L$212</f>
        <v>0</v>
      </c>
      <c r="J329" s="235">
        <f>+'CTA Pivot Table'!L$214</f>
        <v>0</v>
      </c>
      <c r="K329" s="234">
        <f>+'CTA Pivot Table'!L$216</f>
        <v>0</v>
      </c>
      <c r="L329" s="234">
        <f>+'CTA Pivot Table'!L$218</f>
        <v>0</v>
      </c>
      <c r="M329" s="236">
        <f>+'CTA Pivot Table'!L$220</f>
        <v>0</v>
      </c>
      <c r="N329" s="235">
        <f>+'CTA Pivot Table'!L$222</f>
        <v>0</v>
      </c>
      <c r="O329" s="136"/>
    </row>
    <row r="330" spans="1:15">
      <c r="A330" s="229" t="s">
        <v>942</v>
      </c>
      <c r="B330" s="234">
        <f>+'CTA Pivot Table'!L$230</f>
        <v>0</v>
      </c>
      <c r="C330" s="234">
        <f>+'CTA Pivot Table'!L$232</f>
        <v>0</v>
      </c>
      <c r="D330" s="234">
        <f>+'CTA Pivot Table'!L$234</f>
        <v>0</v>
      </c>
      <c r="E330" s="235">
        <f>+'CTA Pivot Table'!L$236</f>
        <v>0</v>
      </c>
      <c r="F330" s="235">
        <f>+'CTA Pivot Table'!L$238</f>
        <v>0</v>
      </c>
      <c r="G330" s="234">
        <f>+'CTA Pivot Table'!L$240</f>
        <v>0</v>
      </c>
      <c r="H330" s="234">
        <f>+'CTA Pivot Table'!L$242</f>
        <v>0</v>
      </c>
      <c r="I330" s="235">
        <f>+'CTA Pivot Table'!L$244</f>
        <v>0</v>
      </c>
      <c r="J330" s="235">
        <f>+'CTA Pivot Table'!L$246</f>
        <v>0</v>
      </c>
      <c r="K330" s="234">
        <f>+'CTA Pivot Table'!L$248</f>
        <v>0</v>
      </c>
      <c r="L330" s="234">
        <f>+'CTA Pivot Table'!L$250</f>
        <v>0</v>
      </c>
      <c r="M330" s="236">
        <f>+'CTA Pivot Table'!L$252</f>
        <v>0</v>
      </c>
      <c r="N330" s="235">
        <f>+'CTA Pivot Table'!L$254</f>
        <v>0</v>
      </c>
      <c r="O330" s="136"/>
    </row>
    <row r="331" spans="1:15">
      <c r="A331" s="229"/>
      <c r="B331" s="234"/>
      <c r="C331" s="234"/>
      <c r="D331" s="234"/>
      <c r="E331" s="235"/>
      <c r="F331" s="235"/>
      <c r="G331" s="234"/>
      <c r="H331" s="234"/>
      <c r="I331" s="235"/>
      <c r="J331" s="235"/>
      <c r="K331" s="234"/>
      <c r="L331" s="234"/>
      <c r="M331" s="236"/>
      <c r="N331" s="235"/>
      <c r="O331" s="136"/>
    </row>
    <row r="332" spans="1:15">
      <c r="A332" s="229" t="s">
        <v>943</v>
      </c>
      <c r="B332" s="234">
        <f>+'CTA Pivot Table'!L$262</f>
        <v>0</v>
      </c>
      <c r="C332" s="234">
        <f>+'CTA Pivot Table'!L$264</f>
        <v>0</v>
      </c>
      <c r="D332" s="234">
        <f>+'CTA Pivot Table'!L$266</f>
        <v>0</v>
      </c>
      <c r="E332" s="235">
        <f>+'CTA Pivot Table'!L$268</f>
        <v>0</v>
      </c>
      <c r="F332" s="235">
        <f>+'CTA Pivot Table'!L$270</f>
        <v>0</v>
      </c>
      <c r="G332" s="234">
        <f>+'CTA Pivot Table'!L$272</f>
        <v>0</v>
      </c>
      <c r="H332" s="234">
        <f>+'CTA Pivot Table'!L$274</f>
        <v>0</v>
      </c>
      <c r="I332" s="235">
        <f>+'CTA Pivot Table'!L$276</f>
        <v>0</v>
      </c>
      <c r="J332" s="235">
        <f>+'CTA Pivot Table'!L$278</f>
        <v>0</v>
      </c>
      <c r="K332" s="234">
        <f>+'CTA Pivot Table'!L$280</f>
        <v>0</v>
      </c>
      <c r="L332" s="234">
        <f>+'CTA Pivot Table'!L$282</f>
        <v>0</v>
      </c>
      <c r="M332" s="236">
        <f>+'CTA Pivot Table'!L$284</f>
        <v>0</v>
      </c>
      <c r="N332" s="235">
        <f>+'CTA Pivot Table'!L$286</f>
        <v>0</v>
      </c>
      <c r="O332" s="136"/>
    </row>
    <row r="333" spans="1:15">
      <c r="A333" s="229" t="s">
        <v>944</v>
      </c>
      <c r="B333" s="234">
        <f>+'CTA Pivot Table'!L$294</f>
        <v>0</v>
      </c>
      <c r="C333" s="234">
        <f>+'CTA Pivot Table'!L$296</f>
        <v>0</v>
      </c>
      <c r="D333" s="234">
        <f>+'CTA Pivot Table'!L$298</f>
        <v>0</v>
      </c>
      <c r="E333" s="235">
        <f>+'CTA Pivot Table'!L$300</f>
        <v>0</v>
      </c>
      <c r="F333" s="235">
        <f>+'CTA Pivot Table'!L$302</f>
        <v>0</v>
      </c>
      <c r="G333" s="234">
        <f>+'CTA Pivot Table'!L$304</f>
        <v>0</v>
      </c>
      <c r="H333" s="234">
        <f>+'CTA Pivot Table'!L$306</f>
        <v>0</v>
      </c>
      <c r="I333" s="235">
        <f>+'CTA Pivot Table'!L$308</f>
        <v>0</v>
      </c>
      <c r="J333" s="235">
        <f>+'CTA Pivot Table'!L$310</f>
        <v>0</v>
      </c>
      <c r="K333" s="234">
        <f>+'CTA Pivot Table'!L$312</f>
        <v>0</v>
      </c>
      <c r="L333" s="234">
        <f>+'CTA Pivot Table'!L$314</f>
        <v>0</v>
      </c>
      <c r="M333" s="236">
        <f>+'CTA Pivot Table'!L$316</f>
        <v>0</v>
      </c>
      <c r="N333" s="235">
        <f>+'CTA Pivot Table'!L$318</f>
        <v>0</v>
      </c>
      <c r="O333" s="136"/>
    </row>
    <row r="334" spans="1:15">
      <c r="A334" s="229" t="s">
        <v>945</v>
      </c>
      <c r="B334" s="234">
        <f>+'CTA Pivot Table'!L$326</f>
        <v>0</v>
      </c>
      <c r="C334" s="234">
        <f>+'CTA Pivot Table'!L$328</f>
        <v>0</v>
      </c>
      <c r="D334" s="234">
        <f>+'CTA Pivot Table'!L$330</f>
        <v>0</v>
      </c>
      <c r="E334" s="235">
        <f>+'CTA Pivot Table'!L$332</f>
        <v>0</v>
      </c>
      <c r="F334" s="235">
        <f>+'CTA Pivot Table'!L$334</f>
        <v>0</v>
      </c>
      <c r="G334" s="234">
        <f>+'CTA Pivot Table'!L$336</f>
        <v>0</v>
      </c>
      <c r="H334" s="234">
        <f>+'CTA Pivot Table'!L$338</f>
        <v>0</v>
      </c>
      <c r="I334" s="235">
        <f>+'CTA Pivot Table'!L$340</f>
        <v>0</v>
      </c>
      <c r="J334" s="235">
        <f>+'CTA Pivot Table'!L$342</f>
        <v>0</v>
      </c>
      <c r="K334" s="234">
        <f>+'CTA Pivot Table'!L$344</f>
        <v>0</v>
      </c>
      <c r="L334" s="234">
        <f>+'CTA Pivot Table'!L$346</f>
        <v>0</v>
      </c>
      <c r="M334" s="236">
        <f>+'CTA Pivot Table'!L$348</f>
        <v>0</v>
      </c>
      <c r="N334" s="235">
        <f>+'CTA Pivot Table'!L$350</f>
        <v>0</v>
      </c>
      <c r="O334" s="136"/>
    </row>
    <row r="335" spans="1:15">
      <c r="A335" s="229" t="s">
        <v>946</v>
      </c>
      <c r="B335" s="234">
        <f>+'CTA Pivot Table'!L$358</f>
        <v>0</v>
      </c>
      <c r="C335" s="234">
        <f>+'CTA Pivot Table'!L$360</f>
        <v>0</v>
      </c>
      <c r="D335" s="234">
        <f>+'CTA Pivot Table'!L$362</f>
        <v>0</v>
      </c>
      <c r="E335" s="235">
        <f>+'CTA Pivot Table'!L$364</f>
        <v>0</v>
      </c>
      <c r="F335" s="235">
        <f>+'CTA Pivot Table'!L$366</f>
        <v>0</v>
      </c>
      <c r="G335" s="234">
        <f>+'CTA Pivot Table'!L$368</f>
        <v>0</v>
      </c>
      <c r="H335" s="234">
        <f>+'CTA Pivot Table'!L$370</f>
        <v>0</v>
      </c>
      <c r="I335" s="235">
        <f>+'CTA Pivot Table'!L$372</f>
        <v>0</v>
      </c>
      <c r="J335" s="235">
        <f>+'CTA Pivot Table'!L$374</f>
        <v>0</v>
      </c>
      <c r="K335" s="234">
        <f>+'CTA Pivot Table'!L$376</f>
        <v>0</v>
      </c>
      <c r="L335" s="234">
        <f>+'CTA Pivot Table'!L$378</f>
        <v>0</v>
      </c>
      <c r="M335" s="236">
        <f>+'CTA Pivot Table'!L$380</f>
        <v>0</v>
      </c>
      <c r="N335" s="235">
        <f>+'CTA Pivot Table'!L$382</f>
        <v>0</v>
      </c>
      <c r="O335" s="136"/>
    </row>
    <row r="336" spans="1:15">
      <c r="A336" s="229"/>
      <c r="B336" s="234"/>
      <c r="C336" s="234"/>
      <c r="D336" s="234"/>
      <c r="E336" s="235"/>
      <c r="F336" s="235"/>
      <c r="G336" s="234"/>
      <c r="H336" s="234"/>
      <c r="I336" s="235"/>
      <c r="J336" s="235"/>
      <c r="K336" s="234"/>
      <c r="L336" s="234"/>
      <c r="M336" s="236"/>
      <c r="N336" s="235"/>
      <c r="O336" s="136"/>
    </row>
    <row r="337" spans="1:15">
      <c r="A337" s="229" t="s">
        <v>947</v>
      </c>
      <c r="B337" s="234">
        <f>+'CTA Pivot Table'!L$390</f>
        <v>0</v>
      </c>
      <c r="C337" s="234">
        <f>+'CTA Pivot Table'!L$392</f>
        <v>0</v>
      </c>
      <c r="D337" s="234">
        <f>+'CTA Pivot Table'!L$394</f>
        <v>0</v>
      </c>
      <c r="E337" s="235">
        <f>+'CTA Pivot Table'!L$396</f>
        <v>0</v>
      </c>
      <c r="F337" s="235">
        <f>+'CTA Pivot Table'!L$398</f>
        <v>0</v>
      </c>
      <c r="G337" s="234">
        <f>+'CTA Pivot Table'!L$400</f>
        <v>0</v>
      </c>
      <c r="H337" s="234">
        <f>+'CTA Pivot Table'!L$402</f>
        <v>0</v>
      </c>
      <c r="I337" s="235">
        <f>+'CTA Pivot Table'!L$404</f>
        <v>0</v>
      </c>
      <c r="J337" s="235">
        <f>+'CTA Pivot Table'!L$406</f>
        <v>0</v>
      </c>
      <c r="K337" s="234">
        <f>+'CTA Pivot Table'!L$408</f>
        <v>0</v>
      </c>
      <c r="L337" s="234">
        <f>+'CTA Pivot Table'!L$410</f>
        <v>0</v>
      </c>
      <c r="M337" s="236">
        <f>+'CTA Pivot Table'!L$412</f>
        <v>0</v>
      </c>
      <c r="N337" s="235">
        <f>+'CTA Pivot Table'!L$414</f>
        <v>0</v>
      </c>
      <c r="O337" s="136"/>
    </row>
    <row r="338" spans="1:15">
      <c r="A338" s="229" t="s">
        <v>948</v>
      </c>
      <c r="B338" s="234">
        <f>+'CTA Pivot Table'!L$422</f>
        <v>61.749145299145297</v>
      </c>
      <c r="C338" s="234">
        <f>+'CTA Pivot Table'!L$424</f>
        <v>51.485859728506789</v>
      </c>
      <c r="D338" s="234">
        <f>+'CTA Pivot Table'!L$426</f>
        <v>0</v>
      </c>
      <c r="E338" s="235">
        <f>+'CTA Pivot Table'!L$428</f>
        <v>57.332035053554037</v>
      </c>
      <c r="F338" s="235">
        <f>+'CTA Pivot Table'!L$430</f>
        <v>75.855246321177219</v>
      </c>
      <c r="G338" s="234">
        <f>+'CTA Pivot Table'!L$432</f>
        <v>75.651348837209298</v>
      </c>
      <c r="H338" s="234">
        <f>+'CTA Pivot Table'!L$434</f>
        <v>0</v>
      </c>
      <c r="I338" s="235">
        <f>+'CTA Pivot Table'!L$436</f>
        <v>75.772156937073547</v>
      </c>
      <c r="J338" s="235">
        <f>+'CTA Pivot Table'!L$438</f>
        <v>58.064460511679648</v>
      </c>
      <c r="K338" s="234">
        <f>+'CTA Pivot Table'!L$440</f>
        <v>51.066599025974028</v>
      </c>
      <c r="L338" s="234">
        <f>+'CTA Pivot Table'!L$442</f>
        <v>0</v>
      </c>
      <c r="M338" s="236">
        <f>+'CTA Pivot Table'!L$444</f>
        <v>54.018770530267489</v>
      </c>
      <c r="N338" s="235">
        <f>+'CTA Pivot Table'!L$446</f>
        <v>38.553552397868557</v>
      </c>
      <c r="O338" s="136"/>
    </row>
    <row r="339" spans="1:15">
      <c r="A339" s="229" t="s">
        <v>949</v>
      </c>
      <c r="B339" s="234">
        <f>+'CTA Pivot Table'!L$454</f>
        <v>75.787878787878782</v>
      </c>
      <c r="C339" s="234">
        <f>+'CTA Pivot Table'!L$456</f>
        <v>78.508532423208194</v>
      </c>
      <c r="D339" s="234">
        <f>+'CTA Pivot Table'!L$458</f>
        <v>0</v>
      </c>
      <c r="E339" s="235">
        <f>+'CTA Pivot Table'!L$460</f>
        <v>76.480451781059955</v>
      </c>
      <c r="F339" s="235">
        <f>+'CTA Pivot Table'!L$462</f>
        <v>75.28382213812678</v>
      </c>
      <c r="G339" s="234">
        <f>+'CTA Pivot Table'!L$464</f>
        <v>79.607108549471661</v>
      </c>
      <c r="H339" s="234">
        <f>+'CTA Pivot Table'!L$466</f>
        <v>0</v>
      </c>
      <c r="I339" s="235">
        <f>+'CTA Pivot Table'!L$468</f>
        <v>77.42897998093423</v>
      </c>
      <c r="J339" s="235">
        <f>+'CTA Pivot Table'!L$470</f>
        <v>63.138138138138125</v>
      </c>
      <c r="K339" s="234">
        <f>+'CTA Pivot Table'!L$472</f>
        <v>57.956919060052222</v>
      </c>
      <c r="L339" s="234">
        <f>+'CTA Pivot Table'!L$474</f>
        <v>0</v>
      </c>
      <c r="M339" s="236">
        <f>+'CTA Pivot Table'!L$476</f>
        <v>59.526842584167412</v>
      </c>
      <c r="N339" s="235">
        <f>+'CTA Pivot Table'!L$478</f>
        <v>42.305449936628634</v>
      </c>
      <c r="O339" s="136"/>
    </row>
    <row r="340" spans="1:15">
      <c r="A340" s="238" t="s">
        <v>950</v>
      </c>
      <c r="B340" s="239">
        <f>+'CTA Pivot Table'!L$486</f>
        <v>0</v>
      </c>
      <c r="C340" s="239">
        <f>+'CTA Pivot Table'!L$488</f>
        <v>0</v>
      </c>
      <c r="D340" s="239">
        <f>+'CTA Pivot Table'!L$490</f>
        <v>0</v>
      </c>
      <c r="E340" s="240">
        <f>+'CTA Pivot Table'!L$492</f>
        <v>0</v>
      </c>
      <c r="F340" s="240">
        <f>+'CTA Pivot Table'!L$494</f>
        <v>0</v>
      </c>
      <c r="G340" s="239">
        <f>+'CTA Pivot Table'!L$496</f>
        <v>0</v>
      </c>
      <c r="H340" s="239">
        <f>+'CTA Pivot Table'!L$498</f>
        <v>0</v>
      </c>
      <c r="I340" s="240">
        <f>+'CTA Pivot Table'!L$500</f>
        <v>0</v>
      </c>
      <c r="J340" s="240">
        <f>+'CTA Pivot Table'!L$502</f>
        <v>0</v>
      </c>
      <c r="K340" s="239">
        <f>+'CTA Pivot Table'!L$504</f>
        <v>0</v>
      </c>
      <c r="L340" s="239">
        <f>+'CTA Pivot Table'!L$506</f>
        <v>0</v>
      </c>
      <c r="M340" s="241">
        <f>+'CTA Pivot Table'!L$508</f>
        <v>0</v>
      </c>
      <c r="N340" s="240">
        <f>+'CTA Pivot Table'!L$510</f>
        <v>0</v>
      </c>
      <c r="O340" s="136"/>
    </row>
    <row r="341" spans="1:15">
      <c r="A341" s="242" t="s">
        <v>951</v>
      </c>
      <c r="B341" s="243"/>
      <c r="C341" s="243"/>
      <c r="D341" s="243"/>
      <c r="E341" s="243"/>
      <c r="F341" s="243"/>
      <c r="G341" s="243"/>
      <c r="H341" s="243"/>
      <c r="I341" s="243"/>
      <c r="J341" s="243"/>
      <c r="K341" s="243"/>
      <c r="L341" s="243"/>
      <c r="M341" s="243"/>
      <c r="N341" s="243"/>
    </row>
    <row r="342" spans="1:15">
      <c r="A342" s="243"/>
      <c r="B342" s="243"/>
      <c r="C342" s="243"/>
      <c r="D342" s="243"/>
      <c r="E342" s="243"/>
      <c r="F342" s="243"/>
      <c r="G342" s="243"/>
      <c r="H342" s="243"/>
      <c r="I342" s="243"/>
      <c r="J342" s="243"/>
      <c r="K342" s="243"/>
      <c r="L342" s="243"/>
      <c r="M342" s="243"/>
      <c r="N342" s="244" t="s">
        <v>1303</v>
      </c>
    </row>
    <row r="343" spans="1:15" ht="18">
      <c r="A343" s="205" t="s">
        <v>963</v>
      </c>
      <c r="B343" s="206"/>
      <c r="C343" s="206"/>
      <c r="D343" s="206"/>
      <c r="E343" s="207"/>
      <c r="F343" s="207"/>
      <c r="G343" s="207"/>
      <c r="H343" s="207"/>
      <c r="I343" s="207"/>
      <c r="J343" s="206"/>
      <c r="K343" s="206"/>
      <c r="L343" s="206"/>
      <c r="M343" s="207"/>
      <c r="N343" s="206"/>
    </row>
    <row r="344" spans="1:15" ht="18">
      <c r="A344" s="205"/>
      <c r="B344" s="206"/>
      <c r="C344" s="206"/>
      <c r="D344" s="206"/>
      <c r="E344" s="207"/>
      <c r="F344" s="207"/>
      <c r="G344" s="207"/>
      <c r="H344" s="207"/>
      <c r="I344" s="207"/>
      <c r="J344" s="206"/>
      <c r="K344" s="206"/>
      <c r="L344" s="206"/>
      <c r="M344" s="207"/>
      <c r="N344" s="206"/>
    </row>
    <row r="345" spans="1:15" ht="15.75">
      <c r="A345" s="208" t="s">
        <v>959</v>
      </c>
      <c r="B345" s="206"/>
      <c r="C345" s="206"/>
      <c r="D345" s="206"/>
      <c r="E345" s="207"/>
      <c r="F345" s="207"/>
      <c r="G345" s="207"/>
      <c r="H345" s="207"/>
      <c r="I345" s="207"/>
      <c r="J345" s="206"/>
      <c r="K345" s="206"/>
      <c r="L345" s="206"/>
      <c r="M345" s="207"/>
      <c r="N345" s="206"/>
    </row>
    <row r="346" spans="1:15" ht="15.75">
      <c r="A346" s="208" t="s">
        <v>1202</v>
      </c>
      <c r="B346" s="206"/>
      <c r="C346" s="206"/>
      <c r="D346" s="206"/>
      <c r="E346" s="207"/>
      <c r="F346" s="207"/>
      <c r="G346" s="207"/>
      <c r="H346" s="207"/>
      <c r="I346" s="207"/>
      <c r="J346" s="206"/>
      <c r="K346" s="206"/>
      <c r="L346" s="206"/>
      <c r="M346" s="207"/>
      <c r="N346" s="206"/>
    </row>
    <row r="347" spans="1:15" ht="15.75" customHeight="1">
      <c r="A347" s="209"/>
      <c r="B347" s="209"/>
      <c r="C347" s="209"/>
      <c r="D347" s="209"/>
      <c r="E347" s="209"/>
      <c r="F347" s="210"/>
      <c r="G347" s="211"/>
      <c r="H347" s="211"/>
      <c r="I347" s="212"/>
      <c r="J347" s="212"/>
      <c r="K347" s="212"/>
      <c r="L347" s="212"/>
      <c r="M347" s="212"/>
      <c r="N347" s="212"/>
      <c r="O347" s="213"/>
    </row>
    <row r="348" spans="1:15" ht="15.75" customHeight="1">
      <c r="A348" s="84"/>
      <c r="B348" s="214" t="s">
        <v>925</v>
      </c>
      <c r="C348" s="215"/>
      <c r="D348" s="215"/>
      <c r="E348" s="215"/>
      <c r="F348" s="215"/>
      <c r="G348" s="215"/>
      <c r="H348" s="215"/>
      <c r="I348" s="216"/>
      <c r="J348" s="217" t="s">
        <v>10</v>
      </c>
      <c r="K348" s="218"/>
      <c r="L348" s="218"/>
      <c r="M348" s="219"/>
      <c r="N348" s="653" t="s">
        <v>926</v>
      </c>
      <c r="O348"/>
    </row>
    <row r="349" spans="1:15" ht="45.75" customHeight="1">
      <c r="A349" s="220"/>
      <c r="B349" s="215" t="s">
        <v>927</v>
      </c>
      <c r="C349" s="215"/>
      <c r="D349" s="215"/>
      <c r="E349" s="221"/>
      <c r="F349" s="222" t="s">
        <v>928</v>
      </c>
      <c r="G349" s="215"/>
      <c r="H349" s="215"/>
      <c r="I349" s="216"/>
      <c r="J349" s="223" t="s">
        <v>929</v>
      </c>
      <c r="K349" s="215"/>
      <c r="L349" s="215"/>
      <c r="M349" s="216"/>
      <c r="N349" s="654"/>
      <c r="O349"/>
    </row>
    <row r="350" spans="1:15" ht="29.25" customHeight="1">
      <c r="A350" s="209"/>
      <c r="B350" s="224" t="s">
        <v>930</v>
      </c>
      <c r="C350" s="224" t="s">
        <v>931</v>
      </c>
      <c r="D350" s="224" t="s">
        <v>932</v>
      </c>
      <c r="E350" s="225" t="s">
        <v>933</v>
      </c>
      <c r="F350" s="225" t="s">
        <v>930</v>
      </c>
      <c r="G350" s="224" t="s">
        <v>931</v>
      </c>
      <c r="H350" s="224" t="s">
        <v>932</v>
      </c>
      <c r="I350" s="225" t="s">
        <v>933</v>
      </c>
      <c r="J350" s="226" t="s">
        <v>930</v>
      </c>
      <c r="K350" s="227" t="s">
        <v>931</v>
      </c>
      <c r="L350" s="228" t="s">
        <v>932</v>
      </c>
      <c r="M350" s="226" t="s">
        <v>933</v>
      </c>
      <c r="N350" s="655"/>
      <c r="O350"/>
    </row>
    <row r="351" spans="1:15" hidden="1">
      <c r="A351" s="229" t="s">
        <v>934</v>
      </c>
      <c r="B351" s="246">
        <f>+'CTA Pivot Table'!M$230</f>
        <v>0</v>
      </c>
      <c r="C351" s="246">
        <f>+'CTA Pivot Table'!M$231</f>
        <v>0</v>
      </c>
      <c r="D351" s="246">
        <f>+'CTA Pivot Table'!M$232</f>
        <v>0</v>
      </c>
      <c r="E351" s="247">
        <f>+'CTA Pivot Table'!M$233</f>
        <v>0</v>
      </c>
      <c r="F351" s="247"/>
      <c r="G351" s="247"/>
      <c r="H351" s="247"/>
      <c r="I351" s="247"/>
      <c r="J351" s="247">
        <f>+'CTA Pivot Table'!M$234</f>
        <v>0</v>
      </c>
      <c r="K351" s="246">
        <f>+'CTA Pivot Table'!M$235</f>
        <v>0</v>
      </c>
      <c r="L351" s="246">
        <f>+'CTA Pivot Table'!M$236</f>
        <v>0</v>
      </c>
      <c r="M351" s="248">
        <f>+'CTA Pivot Table'!M$237</f>
        <v>0</v>
      </c>
      <c r="N351" s="247">
        <f>+'CTA Pivot Table'!M$238</f>
        <v>0</v>
      </c>
      <c r="O351" s="136"/>
    </row>
    <row r="352" spans="1:15" hidden="1">
      <c r="A352" s="229"/>
      <c r="E352" s="69"/>
      <c r="I352" s="69"/>
      <c r="J352" s="69"/>
      <c r="M352" s="137"/>
      <c r="N352" s="69"/>
      <c r="O352" s="136"/>
    </row>
    <row r="353" spans="1:15">
      <c r="A353" s="229" t="s">
        <v>935</v>
      </c>
      <c r="B353" s="234">
        <f>+'CTA Pivot Table'!M$6</f>
        <v>0</v>
      </c>
      <c r="C353" s="234">
        <f>+'CTA Pivot Table'!M$8</f>
        <v>0</v>
      </c>
      <c r="D353" s="234">
        <f>+'CTA Pivot Table'!M$10</f>
        <v>0</v>
      </c>
      <c r="E353" s="235">
        <f>+'CTA Pivot Table'!M$12</f>
        <v>0</v>
      </c>
      <c r="F353" s="235">
        <f>+'CTA Pivot Table'!M$14</f>
        <v>0</v>
      </c>
      <c r="G353" s="234">
        <f>+'CTA Pivot Table'!M$16</f>
        <v>0</v>
      </c>
      <c r="H353" s="234">
        <f>+'CTA Pivot Table'!M$18</f>
        <v>0</v>
      </c>
      <c r="I353" s="235">
        <f>+'CTA Pivot Table'!M$20</f>
        <v>0</v>
      </c>
      <c r="J353" s="235">
        <f>+'CTA Pivot Table'!M$22</f>
        <v>0</v>
      </c>
      <c r="K353" s="234">
        <f>+'CTA Pivot Table'!M$24</f>
        <v>0</v>
      </c>
      <c r="L353" s="234">
        <f>+'CTA Pivot Table'!M$26</f>
        <v>0</v>
      </c>
      <c r="M353" s="236">
        <f>+'CTA Pivot Table'!M$28</f>
        <v>0</v>
      </c>
      <c r="N353" s="235">
        <f>+'CTA Pivot Table'!M$30</f>
        <v>0</v>
      </c>
      <c r="O353" s="136"/>
    </row>
    <row r="354" spans="1:15">
      <c r="A354" s="229" t="s">
        <v>936</v>
      </c>
      <c r="B354" s="234">
        <f>+'CTA Pivot Table'!M$38</f>
        <v>83.563810483870967</v>
      </c>
      <c r="C354" s="234">
        <f>+'CTA Pivot Table'!M$40</f>
        <v>85.052845528455265</v>
      </c>
      <c r="D354" s="234">
        <f>+'CTA Pivot Table'!M$42</f>
        <v>0</v>
      </c>
      <c r="E354" s="235">
        <f>+'CTA Pivot Table'!M$44</f>
        <v>84.057479784366578</v>
      </c>
      <c r="F354" s="235">
        <f>+'CTA Pivot Table'!M$46</f>
        <v>92.08820403825716</v>
      </c>
      <c r="G354" s="234">
        <f>+'CTA Pivot Table'!M$48</f>
        <v>91.036036036036037</v>
      </c>
      <c r="H354" s="234">
        <f>+'CTA Pivot Table'!M$50</f>
        <v>0</v>
      </c>
      <c r="I354" s="235">
        <f>+'CTA Pivot Table'!M$52</f>
        <v>91.813186813186817</v>
      </c>
      <c r="J354" s="235">
        <f>+'CTA Pivot Table'!M$54</f>
        <v>73.111949685534597</v>
      </c>
      <c r="K354" s="234">
        <f>+'CTA Pivot Table'!M$56</f>
        <v>65.350272232304903</v>
      </c>
      <c r="L354" s="234">
        <f>+'CTA Pivot Table'!MR$58</f>
        <v>0</v>
      </c>
      <c r="M354" s="236">
        <f>+'CTA Pivot Table'!M$60</f>
        <v>69.934621099554235</v>
      </c>
      <c r="N354" s="235">
        <f>+'CTA Pivot Table'!M$62</f>
        <v>86.389060887512898</v>
      </c>
      <c r="O354" s="136"/>
    </row>
    <row r="355" spans="1:15">
      <c r="A355" s="229" t="s">
        <v>937</v>
      </c>
      <c r="B355" s="234">
        <f>+'CTA Pivot Table'!M$70</f>
        <v>0</v>
      </c>
      <c r="C355" s="234">
        <f>+'CTA Pivot Table'!M$72</f>
        <v>0</v>
      </c>
      <c r="D355" s="234">
        <f>+'CTA Pivot Table'!M$74</f>
        <v>0</v>
      </c>
      <c r="E355" s="235">
        <f>+'CTA Pivot Table'!M$76</f>
        <v>0</v>
      </c>
      <c r="F355" s="235">
        <f>+'CTA Pivot Table'!M$78</f>
        <v>0</v>
      </c>
      <c r="G355" s="234">
        <f>+'CTA Pivot Table'!M$80</f>
        <v>0</v>
      </c>
      <c r="H355" s="234">
        <f>+'CTA Pivot Table'!M$82</f>
        <v>0</v>
      </c>
      <c r="I355" s="235">
        <f>+'CTA Pivot Table'!M$84</f>
        <v>0</v>
      </c>
      <c r="J355" s="235">
        <f>+'CTA Pivot Table'!M$86</f>
        <v>0</v>
      </c>
      <c r="K355" s="234">
        <f>+'CTA Pivot Table'!M$88</f>
        <v>0</v>
      </c>
      <c r="L355" s="234">
        <f>+'CTA Pivot Table'!M$90</f>
        <v>0</v>
      </c>
      <c r="M355" s="236">
        <f>+'CTA Pivot Table'!M$92</f>
        <v>0</v>
      </c>
      <c r="N355" s="235">
        <f>+'CTA Pivot Table'!M$94</f>
        <v>0</v>
      </c>
      <c r="O355" s="136"/>
    </row>
    <row r="356" spans="1:15">
      <c r="A356" s="229" t="s">
        <v>938</v>
      </c>
      <c r="B356" s="234">
        <f>+'CTA Pivot Table'!M$102</f>
        <v>68.289489473684213</v>
      </c>
      <c r="C356" s="234">
        <f>+'CTA Pivot Table'!M$104</f>
        <v>66.222200000000001</v>
      </c>
      <c r="D356" s="234">
        <f>+'CTA Pivot Table'!M$106</f>
        <v>63.185200000000002</v>
      </c>
      <c r="E356" s="235">
        <f>+'CTA Pivot Table'!M$108</f>
        <v>66.184786956521734</v>
      </c>
      <c r="F356" s="235">
        <f>+'CTA Pivot Table'!M$110</f>
        <v>69.772724999999994</v>
      </c>
      <c r="G356" s="234">
        <f>+'CTA Pivot Table'!M$112</f>
        <v>65.047642857142861</v>
      </c>
      <c r="H356" s="234">
        <f>+'CTA Pivot Table'!M$114</f>
        <v>0</v>
      </c>
      <c r="I356" s="235">
        <f>+'CTA Pivot Table'!M$116</f>
        <v>68.246160000000017</v>
      </c>
      <c r="J356" s="235">
        <f>+'CTA Pivot Table'!M$118</f>
        <v>51.74998333333334</v>
      </c>
      <c r="K356" s="234">
        <f>+'CTA Pivot Table'!M$120</f>
        <v>53.031243750000002</v>
      </c>
      <c r="L356" s="234">
        <f>+'CTA Pivot Table'!M$122</f>
        <v>0</v>
      </c>
      <c r="M356" s="236">
        <f>+'CTA Pivot Table'!M$124</f>
        <v>52.681809090909091</v>
      </c>
      <c r="N356" s="235">
        <f>+'CTA Pivot Table'!M$126</f>
        <v>66.315773684210527</v>
      </c>
      <c r="O356" s="136"/>
    </row>
    <row r="357" spans="1:15">
      <c r="A357" s="229"/>
      <c r="B357" s="234"/>
      <c r="C357" s="234"/>
      <c r="D357" s="234"/>
      <c r="E357" s="235"/>
      <c r="F357" s="235"/>
      <c r="G357" s="234"/>
      <c r="H357" s="234"/>
      <c r="I357" s="235"/>
      <c r="J357" s="235"/>
      <c r="K357" s="234"/>
      <c r="L357" s="234"/>
      <c r="M357" s="236"/>
      <c r="N357" s="235"/>
      <c r="O357" s="136"/>
    </row>
    <row r="358" spans="1:15">
      <c r="A358" s="229" t="s">
        <v>939</v>
      </c>
      <c r="B358" s="234">
        <f>+'CTA Pivot Table'!M$134</f>
        <v>0</v>
      </c>
      <c r="C358" s="234">
        <f>+'CTA Pivot Table'!M$136</f>
        <v>0</v>
      </c>
      <c r="D358" s="234">
        <f>+'CTA Pivot Table'!M$138</f>
        <v>0</v>
      </c>
      <c r="E358" s="235">
        <f>+'CTA Pivot Table'!M$140</f>
        <v>0</v>
      </c>
      <c r="F358" s="235">
        <f>+'CTA Pivot Table'!M$142</f>
        <v>0</v>
      </c>
      <c r="G358" s="234">
        <f>+'CTA Pivot Table'!M$144</f>
        <v>0</v>
      </c>
      <c r="H358" s="234">
        <f>+'CTA Pivot Table'!M$146</f>
        <v>0</v>
      </c>
      <c r="I358" s="235">
        <f>+'CTA Pivot Table'!M$148</f>
        <v>0</v>
      </c>
      <c r="J358" s="235">
        <f>+'CTA Pivot Table'!M$150</f>
        <v>0</v>
      </c>
      <c r="K358" s="234">
        <f>+'CTA Pivot Table'!M$152</f>
        <v>0</v>
      </c>
      <c r="L358" s="234">
        <f>+'CTA Pivot Table'!M$154</f>
        <v>0</v>
      </c>
      <c r="M358" s="236">
        <f>+'CTA Pivot Table'!M$156</f>
        <v>0</v>
      </c>
      <c r="N358" s="235">
        <f>+'CTA Pivot Table'!M$158</f>
        <v>0</v>
      </c>
      <c r="O358" s="136"/>
    </row>
    <row r="359" spans="1:15">
      <c r="A359" s="229" t="s">
        <v>940</v>
      </c>
      <c r="B359" s="234">
        <f>+'CTA Pivot Table'!M$166</f>
        <v>74.724053452115811</v>
      </c>
      <c r="C359" s="234">
        <f>+'CTA Pivot Table'!M$168</f>
        <v>65.168613138686126</v>
      </c>
      <c r="D359" s="234">
        <f>+'CTA Pivot Table'!M$170</f>
        <v>0</v>
      </c>
      <c r="E359" s="235">
        <f>+'CTA Pivot Table'!M$172</f>
        <v>72.490102389078487</v>
      </c>
      <c r="F359" s="235">
        <f>+'CTA Pivot Table'!M$174</f>
        <v>82.796021699819178</v>
      </c>
      <c r="G359" s="234">
        <f>+'CTA Pivot Table'!M$176</f>
        <v>80.186206896551724</v>
      </c>
      <c r="H359" s="234">
        <f>+'CTA Pivot Table'!M$178</f>
        <v>0</v>
      </c>
      <c r="I359" s="235">
        <f>+'CTA Pivot Table'!M$180</f>
        <v>81.959213759213768</v>
      </c>
      <c r="J359" s="235">
        <f>+'CTA Pivot Table'!M$182</f>
        <v>56.005283757338553</v>
      </c>
      <c r="K359" s="234">
        <f>+'CTA Pivot Table'!M$184</f>
        <v>48.99446640316205</v>
      </c>
      <c r="L359" s="234">
        <f>+'CTA Pivot Table'!M$186</f>
        <v>0</v>
      </c>
      <c r="M359" s="236">
        <f>+'CTA Pivot Table'!M$188</f>
        <v>53.683638743455489</v>
      </c>
      <c r="N359" s="235">
        <f>+'CTA Pivot Table'!M$190</f>
        <v>51.925120772946862</v>
      </c>
      <c r="O359" s="136"/>
    </row>
    <row r="360" spans="1:15">
      <c r="A360" s="229" t="s">
        <v>941</v>
      </c>
      <c r="B360" s="234">
        <f>+'CTA Pivot Table'!M$198</f>
        <v>0</v>
      </c>
      <c r="C360" s="234">
        <f>+'CTA Pivot Table'!M$200</f>
        <v>0</v>
      </c>
      <c r="D360" s="234">
        <f>+'CTA Pivot Table'!M$202</f>
        <v>0</v>
      </c>
      <c r="E360" s="235">
        <f>+'CTA Pivot Table'!M$204</f>
        <v>0</v>
      </c>
      <c r="F360" s="235">
        <f>+'CTA Pivot Table'!M$206</f>
        <v>0</v>
      </c>
      <c r="G360" s="234">
        <f>+'CTA Pivot Table'!M$208</f>
        <v>0</v>
      </c>
      <c r="H360" s="234">
        <f>+'CTA Pivot Table'!M$210</f>
        <v>0</v>
      </c>
      <c r="I360" s="235">
        <f>+'CTA Pivot Table'!M$212</f>
        <v>0</v>
      </c>
      <c r="J360" s="235">
        <f>+'CTA Pivot Table'!M$214</f>
        <v>0</v>
      </c>
      <c r="K360" s="234">
        <f>+'CTA Pivot Table'!M$216</f>
        <v>0</v>
      </c>
      <c r="L360" s="234">
        <f>+'CTA Pivot Table'!M$218</f>
        <v>0</v>
      </c>
      <c r="M360" s="236">
        <f>+'CTA Pivot Table'!M$220</f>
        <v>0</v>
      </c>
      <c r="N360" s="235">
        <f>+'CTA Pivot Table'!M$222</f>
        <v>0</v>
      </c>
      <c r="O360" s="136"/>
    </row>
    <row r="361" spans="1:15">
      <c r="A361" s="229" t="s">
        <v>942</v>
      </c>
      <c r="B361" s="234">
        <f>+'CTA Pivot Table'!M$230</f>
        <v>0</v>
      </c>
      <c r="C361" s="234">
        <f>+'CTA Pivot Table'!M$232</f>
        <v>0</v>
      </c>
      <c r="D361" s="234">
        <f>+'CTA Pivot Table'!M$234</f>
        <v>0</v>
      </c>
      <c r="E361" s="235">
        <f>+'CTA Pivot Table'!M$236</f>
        <v>0</v>
      </c>
      <c r="F361" s="235">
        <f>+'CTA Pivot Table'!M$238</f>
        <v>0</v>
      </c>
      <c r="G361" s="234">
        <f>+'CTA Pivot Table'!M$240</f>
        <v>0</v>
      </c>
      <c r="H361" s="234">
        <f>+'CTA Pivot Table'!M$242</f>
        <v>0</v>
      </c>
      <c r="I361" s="235">
        <f>+'CTA Pivot Table'!M$244</f>
        <v>0</v>
      </c>
      <c r="J361" s="235">
        <f>+'CTA Pivot Table'!M$246</f>
        <v>0</v>
      </c>
      <c r="K361" s="234">
        <f>+'CTA Pivot Table'!M$248</f>
        <v>0</v>
      </c>
      <c r="L361" s="234">
        <f>+'CTA Pivot Table'!M$250</f>
        <v>0</v>
      </c>
      <c r="M361" s="236">
        <f>+'CTA Pivot Table'!M$252</f>
        <v>0</v>
      </c>
      <c r="N361" s="235">
        <f>+'CTA Pivot Table'!M$254</f>
        <v>0</v>
      </c>
      <c r="O361" s="136"/>
    </row>
    <row r="362" spans="1:15">
      <c r="A362" s="229"/>
      <c r="B362" s="234"/>
      <c r="C362" s="234"/>
      <c r="D362" s="234"/>
      <c r="E362" s="235"/>
      <c r="F362" s="235"/>
      <c r="G362" s="234"/>
      <c r="H362" s="234"/>
      <c r="I362" s="235"/>
      <c r="J362" s="235"/>
      <c r="K362" s="234"/>
      <c r="L362" s="234"/>
      <c r="M362" s="236"/>
      <c r="N362" s="235"/>
      <c r="O362" s="136"/>
    </row>
    <row r="363" spans="1:15">
      <c r="A363" s="229" t="s">
        <v>943</v>
      </c>
      <c r="B363" s="234">
        <f>+'CTA Pivot Table'!M$262</f>
        <v>0</v>
      </c>
      <c r="C363" s="234">
        <f>+'CTA Pivot Table'!M$264</f>
        <v>0</v>
      </c>
      <c r="D363" s="234">
        <f>+'CTA Pivot Table'!M$266</f>
        <v>0</v>
      </c>
      <c r="E363" s="235">
        <f>+'CTA Pivot Table'!M$268</f>
        <v>0</v>
      </c>
      <c r="F363" s="235">
        <f>+'CTA Pivot Table'!M$270</f>
        <v>0</v>
      </c>
      <c r="G363" s="234">
        <f>+'CTA Pivot Table'!M$272</f>
        <v>0</v>
      </c>
      <c r="H363" s="234">
        <f>+'CTA Pivot Table'!M$274</f>
        <v>0</v>
      </c>
      <c r="I363" s="235">
        <f>+'CTA Pivot Table'!M$276</f>
        <v>0</v>
      </c>
      <c r="J363" s="235">
        <f>+'CTA Pivot Table'!M$278</f>
        <v>0</v>
      </c>
      <c r="K363" s="234">
        <f>+'CTA Pivot Table'!M$280</f>
        <v>0</v>
      </c>
      <c r="L363" s="234">
        <f>+'CTA Pivot Table'!M$282</f>
        <v>0</v>
      </c>
      <c r="M363" s="236">
        <f>+'CTA Pivot Table'!M$284</f>
        <v>0</v>
      </c>
      <c r="N363" s="235">
        <f>+'CTA Pivot Table'!M$286</f>
        <v>0</v>
      </c>
      <c r="O363" s="136"/>
    </row>
    <row r="364" spans="1:15">
      <c r="A364" s="229" t="s">
        <v>944</v>
      </c>
      <c r="B364" s="234">
        <f>+'CTA Pivot Table'!M$294</f>
        <v>0</v>
      </c>
      <c r="C364" s="234">
        <f>+'CTA Pivot Table'!M$296</f>
        <v>0</v>
      </c>
      <c r="D364" s="234">
        <f>+'CTA Pivot Table'!M$298</f>
        <v>0</v>
      </c>
      <c r="E364" s="235">
        <f>+'CTA Pivot Table'!M$300</f>
        <v>0</v>
      </c>
      <c r="F364" s="235">
        <f>+'CTA Pivot Table'!M$302</f>
        <v>0</v>
      </c>
      <c r="G364" s="234">
        <f>+'CTA Pivot Table'!M$304</f>
        <v>0</v>
      </c>
      <c r="H364" s="234">
        <f>+'CTA Pivot Table'!M$306</f>
        <v>0</v>
      </c>
      <c r="I364" s="235">
        <f>+'CTA Pivot Table'!M$308</f>
        <v>0</v>
      </c>
      <c r="J364" s="235">
        <f>+'CTA Pivot Table'!M$310</f>
        <v>0</v>
      </c>
      <c r="K364" s="234">
        <f>+'CTA Pivot Table'!M$312</f>
        <v>0</v>
      </c>
      <c r="L364" s="234">
        <f>+'CTA Pivot Table'!M$314</f>
        <v>0</v>
      </c>
      <c r="M364" s="236">
        <f>+'CTA Pivot Table'!M$316</f>
        <v>0</v>
      </c>
      <c r="N364" s="235">
        <f>+'CTA Pivot Table'!M$318</f>
        <v>0</v>
      </c>
      <c r="O364" s="136"/>
    </row>
    <row r="365" spans="1:15">
      <c r="A365" s="229" t="s">
        <v>945</v>
      </c>
      <c r="B365" s="234">
        <f>+'CTA Pivot Table'!M$326</f>
        <v>0</v>
      </c>
      <c r="C365" s="234">
        <f>+'CTA Pivot Table'!M$328</f>
        <v>0</v>
      </c>
      <c r="D365" s="234">
        <f>+'CTA Pivot Table'!M$330</f>
        <v>0</v>
      </c>
      <c r="E365" s="235">
        <f>+'CTA Pivot Table'!M$332</f>
        <v>0</v>
      </c>
      <c r="F365" s="235">
        <f>+'CTA Pivot Table'!M$334</f>
        <v>0</v>
      </c>
      <c r="G365" s="234">
        <f>+'CTA Pivot Table'!M$336</f>
        <v>0</v>
      </c>
      <c r="H365" s="234">
        <f>+'CTA Pivot Table'!M$338</f>
        <v>0</v>
      </c>
      <c r="I365" s="235">
        <f>+'CTA Pivot Table'!M$340</f>
        <v>0</v>
      </c>
      <c r="J365" s="235">
        <f>+'CTA Pivot Table'!M$342</f>
        <v>0</v>
      </c>
      <c r="K365" s="234">
        <f>+'CTA Pivot Table'!M$344</f>
        <v>0</v>
      </c>
      <c r="L365" s="234">
        <f>+'CTA Pivot Table'!M$346</f>
        <v>0</v>
      </c>
      <c r="M365" s="236">
        <f>+'CTA Pivot Table'!M$348</f>
        <v>0</v>
      </c>
      <c r="N365" s="235">
        <f>+'CTA Pivot Table'!M$350</f>
        <v>0</v>
      </c>
      <c r="O365" s="136"/>
    </row>
    <row r="366" spans="1:15">
      <c r="A366" s="229" t="s">
        <v>946</v>
      </c>
      <c r="B366" s="234">
        <f>+'CTA Pivot Table'!M$358</f>
        <v>0</v>
      </c>
      <c r="C366" s="234">
        <f>+'CTA Pivot Table'!M$360</f>
        <v>0</v>
      </c>
      <c r="D366" s="234">
        <f>+'CTA Pivot Table'!M$362</f>
        <v>0</v>
      </c>
      <c r="E366" s="235">
        <f>+'CTA Pivot Table'!M$364</f>
        <v>0</v>
      </c>
      <c r="F366" s="235">
        <f>+'CTA Pivot Table'!M$366</f>
        <v>0</v>
      </c>
      <c r="G366" s="234">
        <f>+'CTA Pivot Table'!M$368</f>
        <v>0</v>
      </c>
      <c r="H366" s="234">
        <f>+'CTA Pivot Table'!M$370</f>
        <v>0</v>
      </c>
      <c r="I366" s="235">
        <f>+'CTA Pivot Table'!M$372</f>
        <v>0</v>
      </c>
      <c r="J366" s="235">
        <f>+'CTA Pivot Table'!M$374</f>
        <v>0</v>
      </c>
      <c r="K366" s="234">
        <f>+'CTA Pivot Table'!M$376</f>
        <v>0</v>
      </c>
      <c r="L366" s="234">
        <f>+'CTA Pivot Table'!M$378</f>
        <v>0</v>
      </c>
      <c r="M366" s="236">
        <f>+'CTA Pivot Table'!M$380</f>
        <v>0</v>
      </c>
      <c r="N366" s="235">
        <f>+'CTA Pivot Table'!M$382</f>
        <v>0</v>
      </c>
      <c r="O366" s="136"/>
    </row>
    <row r="367" spans="1:15">
      <c r="A367" s="229"/>
      <c r="B367" s="234"/>
      <c r="C367" s="234"/>
      <c r="D367" s="234"/>
      <c r="E367" s="235"/>
      <c r="F367" s="235"/>
      <c r="G367" s="234"/>
      <c r="H367" s="234"/>
      <c r="I367" s="235"/>
      <c r="J367" s="235"/>
      <c r="K367" s="234"/>
      <c r="L367" s="234"/>
      <c r="M367" s="236"/>
      <c r="N367" s="235"/>
      <c r="O367" s="136"/>
    </row>
    <row r="368" spans="1:15">
      <c r="A368" s="229" t="s">
        <v>947</v>
      </c>
      <c r="B368" s="234">
        <f>+'CTA Pivot Table'!M$390</f>
        <v>0</v>
      </c>
      <c r="C368" s="234">
        <f>+'CTA Pivot Table'!M$392</f>
        <v>0</v>
      </c>
      <c r="D368" s="234">
        <f>+'CTA Pivot Table'!M$394</f>
        <v>0</v>
      </c>
      <c r="E368" s="235">
        <f>+'CTA Pivot Table'!M$396</f>
        <v>0</v>
      </c>
      <c r="F368" s="235">
        <f>+'CTA Pivot Table'!M$398</f>
        <v>0</v>
      </c>
      <c r="G368" s="234">
        <f>+'CTA Pivot Table'!M$400</f>
        <v>0</v>
      </c>
      <c r="H368" s="234">
        <f>+'CTA Pivot Table'!M$402</f>
        <v>0</v>
      </c>
      <c r="I368" s="235">
        <f>+'CTA Pivot Table'!M$404</f>
        <v>0</v>
      </c>
      <c r="J368" s="235">
        <f>+'CTA Pivot Table'!M$406</f>
        <v>0</v>
      </c>
      <c r="K368" s="234">
        <f>+'CTA Pivot Table'!M$408</f>
        <v>0</v>
      </c>
      <c r="L368" s="234">
        <f>+'CTA Pivot Table'!M$410</f>
        <v>0</v>
      </c>
      <c r="M368" s="236">
        <f>+'CTA Pivot Table'!M$412</f>
        <v>0</v>
      </c>
      <c r="N368" s="235">
        <f>+'CTA Pivot Table'!M$414</f>
        <v>0</v>
      </c>
      <c r="O368" s="136"/>
    </row>
    <row r="369" spans="1:15">
      <c r="A369" s="229" t="s">
        <v>948</v>
      </c>
      <c r="B369" s="234">
        <f>+'CTA Pivot Table'!M$422</f>
        <v>60.862380952380946</v>
      </c>
      <c r="C369" s="234">
        <f>+'CTA Pivot Table'!M$424</f>
        <v>47.875862068965517</v>
      </c>
      <c r="D369" s="234">
        <f>+'CTA Pivot Table'!M$426</f>
        <v>0</v>
      </c>
      <c r="E369" s="235">
        <f>+'CTA Pivot Table'!M$428</f>
        <v>57.05824915824914</v>
      </c>
      <c r="F369" s="235">
        <f>+'CTA Pivot Table'!M$430</f>
        <v>73.867661691542281</v>
      </c>
      <c r="G369" s="234">
        <f>+'CTA Pivot Table'!M$432</f>
        <v>70.254629629629619</v>
      </c>
      <c r="H369" s="234">
        <f>+'CTA Pivot Table'!M$434</f>
        <v>0</v>
      </c>
      <c r="I369" s="235">
        <f>+'CTA Pivot Table'!M$436</f>
        <v>72.914774114774133</v>
      </c>
      <c r="J369" s="235">
        <f>+'CTA Pivot Table'!M$438</f>
        <v>53.963557483731016</v>
      </c>
      <c r="K369" s="234">
        <f>+'CTA Pivot Table'!M$440</f>
        <v>51.314468085106384</v>
      </c>
      <c r="L369" s="234">
        <f>+'CTA Pivot Table'!M$442</f>
        <v>0</v>
      </c>
      <c r="M369" s="236">
        <f>+'CTA Pivot Table'!M$444</f>
        <v>52.626208378088073</v>
      </c>
      <c r="N369" s="235">
        <f>+'CTA Pivot Table'!M$446</f>
        <v>34.490680100755668</v>
      </c>
      <c r="O369" s="136"/>
    </row>
    <row r="370" spans="1:15">
      <c r="A370" s="229" t="s">
        <v>949</v>
      </c>
      <c r="B370" s="234">
        <f>+'CTA Pivot Table'!M$454</f>
        <v>81.24502297090352</v>
      </c>
      <c r="C370" s="234">
        <f>+'CTA Pivot Table'!M$456</f>
        <v>84.92234848484847</v>
      </c>
      <c r="D370" s="234">
        <f>+'CTA Pivot Table'!M$458</f>
        <v>0</v>
      </c>
      <c r="E370" s="235">
        <f>+'CTA Pivot Table'!M$460</f>
        <v>82.08058095750404</v>
      </c>
      <c r="F370" s="235">
        <f>+'CTA Pivot Table'!M$462</f>
        <v>75.895017182130587</v>
      </c>
      <c r="G370" s="234">
        <f>+'CTA Pivot Table'!M$464</f>
        <v>86.642687656593935</v>
      </c>
      <c r="H370" s="234">
        <f>+'CTA Pivot Table'!M$466</f>
        <v>0</v>
      </c>
      <c r="I370" s="235">
        <f>+'CTA Pivot Table'!M$468</f>
        <v>81.037719720986701</v>
      </c>
      <c r="J370" s="235">
        <f>+'CTA Pivot Table'!M$470</f>
        <v>61.770992366412237</v>
      </c>
      <c r="K370" s="234">
        <f>+'CTA Pivot Table'!M$472</f>
        <v>59.753512132822458</v>
      </c>
      <c r="L370" s="234">
        <f>+'CTA Pivot Table'!M$474</f>
        <v>0</v>
      </c>
      <c r="M370" s="236">
        <f>+'CTA Pivot Table'!M$476</f>
        <v>60.427721088435362</v>
      </c>
      <c r="N370" s="235">
        <f>+'CTA Pivot Table'!M$478</f>
        <v>33.471279373368148</v>
      </c>
      <c r="O370" s="136"/>
    </row>
    <row r="371" spans="1:15">
      <c r="A371" s="238" t="s">
        <v>950</v>
      </c>
      <c r="B371" s="239">
        <f>+'CTA Pivot Table'!M$486</f>
        <v>0</v>
      </c>
      <c r="C371" s="239">
        <f>+'CTA Pivot Table'!M$488</f>
        <v>0</v>
      </c>
      <c r="D371" s="239">
        <f>+'CTA Pivot Table'!M$490</f>
        <v>0</v>
      </c>
      <c r="E371" s="240">
        <f>+'CTA Pivot Table'!M$492</f>
        <v>0</v>
      </c>
      <c r="F371" s="240">
        <f>+'CTA Pivot Table'!M$494</f>
        <v>0</v>
      </c>
      <c r="G371" s="239">
        <f>+'CTA Pivot Table'!M$496</f>
        <v>0</v>
      </c>
      <c r="H371" s="239">
        <f>+'CTA Pivot Table'!M$498</f>
        <v>0</v>
      </c>
      <c r="I371" s="240">
        <f>+'CTA Pivot Table'!M$500</f>
        <v>0</v>
      </c>
      <c r="J371" s="240">
        <f>+'CTA Pivot Table'!M$502</f>
        <v>0</v>
      </c>
      <c r="K371" s="239">
        <f>+'CTA Pivot Table'!M$504</f>
        <v>0</v>
      </c>
      <c r="L371" s="239">
        <f>+'CTA Pivot Table'!M$506</f>
        <v>0</v>
      </c>
      <c r="M371" s="241">
        <f>+'CTA Pivot Table'!M$508</f>
        <v>0</v>
      </c>
      <c r="N371" s="240">
        <f>+'CTA Pivot Table'!M$510</f>
        <v>0</v>
      </c>
      <c r="O371" s="136"/>
    </row>
    <row r="372" spans="1:15">
      <c r="A372" s="242" t="s">
        <v>951</v>
      </c>
      <c r="B372" s="243"/>
      <c r="C372" s="243"/>
      <c r="D372" s="243"/>
      <c r="E372" s="243"/>
      <c r="F372" s="243"/>
      <c r="G372" s="243"/>
      <c r="H372" s="243"/>
      <c r="I372" s="243"/>
      <c r="J372" s="243"/>
      <c r="K372" s="243"/>
      <c r="L372" s="243"/>
      <c r="M372" s="243"/>
      <c r="N372" s="243"/>
    </row>
    <row r="373" spans="1:15">
      <c r="A373" s="243"/>
      <c r="B373" s="243"/>
      <c r="C373" s="243"/>
      <c r="D373" s="243"/>
      <c r="E373" s="243"/>
      <c r="F373" s="243"/>
      <c r="G373" s="243"/>
      <c r="H373" s="243"/>
      <c r="I373" s="243"/>
      <c r="J373" s="243"/>
      <c r="K373" s="243"/>
      <c r="L373" s="243"/>
      <c r="M373" s="243"/>
      <c r="N373" s="244" t="s">
        <v>1303</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BE7E-4642-45D3-9E31-C6112CAF7504}">
  <sheetPr>
    <tabColor indexed="17"/>
  </sheetPr>
  <dimension ref="A1:AX423"/>
  <sheetViews>
    <sheetView zoomScale="90" zoomScaleNormal="90" workbookViewId="0">
      <pane xSplit="2" ySplit="5" topLeftCell="C6" activePane="bottomRight" state="frozen"/>
      <selection pane="topRight" activeCell="C1" sqref="C1"/>
      <selection pane="bottomLeft" activeCell="A6" sqref="A6"/>
      <selection pane="bottomRight" sqref="A1:XFD1048576"/>
    </sheetView>
  </sheetViews>
  <sheetFormatPr defaultColWidth="5.109375" defaultRowHeight="12.75"/>
  <cols>
    <col min="1" max="1" width="4.109375" style="67" customWidth="1"/>
    <col min="2" max="2" width="18.77734375" style="67" bestFit="1" customWidth="1"/>
    <col min="3" max="8" width="9.21875" style="67" bestFit="1" customWidth="1"/>
    <col min="9" max="9" width="11.21875" style="67" customWidth="1"/>
    <col min="10" max="13" width="8.88671875" style="67" bestFit="1" customWidth="1"/>
    <col min="14" max="14" width="11" style="67" bestFit="1" customWidth="1"/>
    <col min="15" max="15" width="7.21875" style="67" bestFit="1" customWidth="1"/>
    <col min="16" max="16" width="9.21875" style="67" bestFit="1" customWidth="1"/>
    <col min="17" max="17" width="1.77734375" style="67" customWidth="1"/>
    <col min="18" max="18" width="23.77734375" style="68" customWidth="1"/>
    <col min="19" max="19" width="5.77734375" style="68" customWidth="1"/>
    <col min="20" max="26" width="6.6640625" style="67" customWidth="1"/>
    <col min="27" max="27" width="8.77734375" style="67" customWidth="1"/>
    <col min="28" max="31" width="6.6640625" style="67" customWidth="1"/>
    <col min="32" max="32" width="2" style="67" customWidth="1"/>
    <col min="33" max="33" width="8.21875" style="68" customWidth="1"/>
    <col min="34" max="34" width="6.44140625" style="68" customWidth="1"/>
    <col min="35" max="35" width="7.44140625" style="68" customWidth="1"/>
    <col min="36" max="36" width="7.77734375" style="68" customWidth="1"/>
    <col min="37" max="37" width="7.109375" style="68" customWidth="1"/>
    <col min="38" max="38" width="7.77734375" style="68" customWidth="1"/>
    <col min="39" max="39" width="8.44140625" style="68" customWidth="1"/>
    <col min="40" max="40" width="7.77734375" style="68" customWidth="1"/>
    <col min="41" max="41" width="7.109375" style="68" customWidth="1"/>
    <col min="42" max="42" width="6.77734375" style="68" customWidth="1"/>
    <col min="43" max="43" width="7.21875" style="68" customWidth="1"/>
    <col min="44" max="44" width="7.77734375" style="68" customWidth="1"/>
    <col min="45" max="45" width="5.109375" style="67" customWidth="1"/>
    <col min="46" max="46" width="10.88671875" style="67" customWidth="1"/>
    <col min="47" max="47" width="5.109375" style="67" customWidth="1"/>
    <col min="48" max="48" width="10.88671875" style="67" customWidth="1"/>
    <col min="49" max="49" width="5.109375" style="67" customWidth="1"/>
    <col min="50" max="50" width="10.88671875" style="67" customWidth="1"/>
    <col min="51" max="51" width="5.109375" style="67" customWidth="1"/>
    <col min="52" max="52" width="10.88671875" style="67" customWidth="1"/>
    <col min="53" max="53" width="5.109375" style="67" customWidth="1"/>
    <col min="54" max="54" width="10.88671875" style="67" customWidth="1"/>
    <col min="55" max="55" width="5.109375" style="67" customWidth="1"/>
    <col min="56" max="56" width="10.88671875" style="67" customWidth="1"/>
    <col min="57" max="57" width="5.109375" style="67" customWidth="1"/>
    <col min="58" max="58" width="10.88671875" style="67" customWidth="1"/>
    <col min="59" max="59" width="5.109375" style="67" customWidth="1"/>
    <col min="60" max="60" width="10.88671875" style="67" customWidth="1"/>
    <col min="61" max="62" width="5.109375" style="67" customWidth="1"/>
    <col min="63" max="63" width="10.88671875" style="67" customWidth="1"/>
    <col min="64" max="64" width="5.109375" style="67" customWidth="1"/>
    <col min="65" max="65" width="10.88671875" style="67" customWidth="1"/>
    <col min="66" max="66" width="5.109375" style="67" customWidth="1"/>
    <col min="67" max="67" width="10.88671875" style="67" customWidth="1"/>
    <col min="68" max="68" width="5.109375" style="67" customWidth="1"/>
    <col min="69" max="69" width="10.88671875" style="67" customWidth="1"/>
    <col min="70" max="70" width="5.109375" style="67" customWidth="1"/>
    <col min="71" max="71" width="10.88671875" style="67" customWidth="1"/>
    <col min="72" max="72" width="5.109375" style="67" customWidth="1"/>
    <col min="73" max="73" width="10.88671875" style="67" customWidth="1"/>
    <col min="74" max="74" width="5.109375" style="67" customWidth="1"/>
    <col min="75" max="75" width="10.88671875" style="67" customWidth="1"/>
    <col min="76" max="76" width="5.109375" style="67" customWidth="1"/>
    <col min="77" max="77" width="10.88671875" style="67" customWidth="1"/>
    <col min="78" max="78" width="5.109375" style="67" customWidth="1"/>
    <col min="79" max="79" width="10.88671875" style="67" customWidth="1"/>
    <col min="80" max="80" width="5.109375" style="67" customWidth="1"/>
    <col min="81" max="81" width="10.88671875" style="67" customWidth="1"/>
    <col min="82" max="82" width="5.109375" style="67" customWidth="1"/>
    <col min="83" max="83" width="10.88671875" style="67" customWidth="1"/>
    <col min="84" max="85" width="5.109375" style="67" customWidth="1"/>
    <col min="86" max="86" width="10.88671875" style="67" customWidth="1"/>
    <col min="87" max="87" width="5.109375" style="67" customWidth="1"/>
    <col min="88" max="88" width="10.88671875" style="67" customWidth="1"/>
    <col min="89" max="89" width="5.109375" style="67" customWidth="1"/>
    <col min="90" max="90" width="10.88671875" style="67" customWidth="1"/>
    <col min="91" max="91" width="5.109375" style="67" customWidth="1"/>
    <col min="92" max="92" width="10.88671875" style="67" customWidth="1"/>
    <col min="93" max="93" width="5.109375" style="67" customWidth="1"/>
    <col min="94" max="94" width="10.88671875" style="67" customWidth="1"/>
    <col min="95" max="95" width="5.109375" style="67" customWidth="1"/>
    <col min="96" max="96" width="10.88671875" style="67" customWidth="1"/>
    <col min="97" max="98" width="5.109375" style="67" customWidth="1"/>
    <col min="99" max="99" width="10.88671875" style="67" customWidth="1"/>
    <col min="100" max="100" width="5.109375" style="67" customWidth="1"/>
    <col min="101" max="101" width="10.88671875" style="67" customWidth="1"/>
    <col min="102" max="102" width="5.109375" style="67" customWidth="1"/>
    <col min="103" max="103" width="10.88671875" style="67" customWidth="1"/>
    <col min="104" max="104" width="5.109375" style="67" customWidth="1"/>
    <col min="105" max="105" width="10.88671875" style="67" customWidth="1"/>
    <col min="106" max="106" width="5.109375" style="67" customWidth="1"/>
    <col min="107" max="107" width="10.88671875" style="67" customWidth="1"/>
    <col min="108" max="108" width="5.109375" style="67" customWidth="1"/>
    <col min="109" max="109" width="10.88671875" style="67" customWidth="1"/>
    <col min="110" max="110" width="5.109375" style="67" customWidth="1"/>
    <col min="111" max="111" width="10.88671875" style="67" customWidth="1"/>
    <col min="112" max="112" width="5.109375" style="67" customWidth="1"/>
    <col min="113" max="113" width="10.88671875" style="67" customWidth="1"/>
    <col min="114" max="114" width="5.109375" style="67" customWidth="1"/>
    <col min="115" max="115" width="10.88671875" style="67" customWidth="1"/>
    <col min="116" max="116" width="5.109375" style="67" customWidth="1"/>
    <col min="117" max="117" width="10.88671875" style="67" customWidth="1"/>
    <col min="118" max="118" width="5.109375" style="67" customWidth="1"/>
    <col min="119" max="119" width="10.88671875" style="67" customWidth="1"/>
    <col min="120" max="120" width="5.109375" style="67" customWidth="1"/>
    <col min="121" max="121" width="10.88671875" style="67" customWidth="1"/>
    <col min="122" max="122" width="5.109375" style="67" customWidth="1"/>
    <col min="123" max="123" width="10.88671875" style="67" customWidth="1"/>
    <col min="124" max="124" width="5.109375" style="67" customWidth="1"/>
    <col min="125" max="125" width="10.88671875" style="67" customWidth="1"/>
    <col min="126" max="126" width="5.109375" style="67" customWidth="1"/>
    <col min="127" max="127" width="10.88671875" style="67" customWidth="1"/>
    <col min="128" max="128" width="5.109375" style="67" customWidth="1"/>
    <col min="129" max="129" width="10.88671875" style="67" customWidth="1"/>
    <col min="130" max="131" width="5.109375" style="67" customWidth="1"/>
    <col min="132" max="132" width="10.88671875" style="67" customWidth="1"/>
    <col min="133" max="133" width="5.109375" style="67" customWidth="1"/>
    <col min="134" max="134" width="10.88671875" style="67" customWidth="1"/>
    <col min="135" max="135" width="5.109375" style="67" customWidth="1"/>
    <col min="136" max="136" width="10.88671875" style="67" customWidth="1"/>
    <col min="137" max="137" width="5.109375" style="67" customWidth="1"/>
    <col min="138" max="138" width="10.88671875" style="67" customWidth="1"/>
    <col min="139" max="139" width="5.109375" style="67" customWidth="1"/>
    <col min="140" max="140" width="10.88671875" style="67" customWidth="1"/>
    <col min="141" max="141" width="5.109375" style="67" customWidth="1"/>
    <col min="142" max="142" width="10.88671875" style="67" customWidth="1"/>
    <col min="143" max="143" width="5.109375" style="67" customWidth="1"/>
    <col min="144" max="144" width="10.88671875" style="67" customWidth="1"/>
    <col min="145" max="145" width="5.109375" style="67" customWidth="1"/>
    <col min="146" max="146" width="10.88671875" style="67" customWidth="1"/>
    <col min="147" max="147" width="5.109375" style="67" customWidth="1"/>
    <col min="148" max="148" width="10.88671875" style="67" customWidth="1"/>
    <col min="149" max="149" width="5.109375" style="67" customWidth="1"/>
    <col min="150" max="150" width="10.88671875" style="67" customWidth="1"/>
    <col min="151" max="151" width="5.109375" style="67" customWidth="1"/>
    <col min="152" max="152" width="10.88671875" style="67" customWidth="1"/>
    <col min="153" max="153" width="5.109375" style="67" customWidth="1"/>
    <col min="154" max="154" width="10.88671875" style="67" customWidth="1"/>
    <col min="155" max="155" width="5.109375" style="67" customWidth="1"/>
    <col min="156" max="156" width="10.88671875" style="67" customWidth="1"/>
    <col min="157" max="157" width="5.109375" style="67" customWidth="1"/>
    <col min="158" max="158" width="10.88671875" style="67" customWidth="1"/>
    <col min="159" max="159" width="5.109375" style="67" customWidth="1"/>
    <col min="160" max="160" width="10.88671875" style="67" customWidth="1"/>
    <col min="161" max="161" width="5.109375" style="67" customWidth="1"/>
    <col min="162" max="162" width="10.88671875" style="67" customWidth="1"/>
    <col min="163" max="163" width="5.109375" style="67" customWidth="1"/>
    <col min="164" max="164" width="10.88671875" style="67" customWidth="1"/>
    <col min="165" max="165" width="5.109375" style="67" customWidth="1"/>
    <col min="166" max="166" width="10.88671875" style="67" customWidth="1"/>
    <col min="167" max="167" width="5.109375" style="67" customWidth="1"/>
    <col min="168" max="168" width="10.88671875" style="67" customWidth="1"/>
    <col min="169" max="169" width="5.109375" style="67" customWidth="1"/>
    <col min="170" max="170" width="10.88671875" style="67" customWidth="1"/>
    <col min="171" max="171" width="5.109375" style="67" customWidth="1"/>
    <col min="172" max="172" width="10.88671875" style="67" customWidth="1"/>
    <col min="173" max="173" width="5.109375" style="67" customWidth="1"/>
    <col min="174" max="174" width="10.88671875" style="67" customWidth="1"/>
    <col min="175" max="176" width="5.109375" style="67" customWidth="1"/>
    <col min="177" max="177" width="10.88671875" style="67" customWidth="1"/>
    <col min="178" max="178" width="5.109375" style="67" customWidth="1"/>
    <col min="179" max="179" width="10.88671875" style="67" customWidth="1"/>
    <col min="180" max="180" width="5.109375" style="67" customWidth="1"/>
    <col min="181" max="181" width="10.88671875" style="67" customWidth="1"/>
    <col min="182" max="182" width="5.109375" style="67" customWidth="1"/>
    <col min="183" max="183" width="10.88671875" style="67" customWidth="1"/>
    <col min="184" max="184" width="5.109375" style="67" customWidth="1"/>
    <col min="185" max="185" width="10.88671875" style="67" customWidth="1"/>
    <col min="186" max="186" width="5.109375" style="67" customWidth="1"/>
    <col min="187" max="187" width="10.88671875" style="67" customWidth="1"/>
    <col min="188" max="188" width="5.109375" style="67" customWidth="1"/>
    <col min="189" max="189" width="10.88671875" style="67" customWidth="1"/>
    <col min="190" max="190" width="5.109375" style="67" customWidth="1"/>
    <col min="191" max="191" width="10.88671875" style="67" customWidth="1"/>
    <col min="192" max="192" width="5.109375" style="67" customWidth="1"/>
    <col min="193" max="193" width="10.88671875" style="67" customWidth="1"/>
    <col min="194" max="194" width="5.109375" style="67" customWidth="1"/>
    <col min="195" max="195" width="10.88671875" style="67" customWidth="1"/>
    <col min="196" max="196" width="5.109375" style="67" customWidth="1"/>
    <col min="197" max="197" width="10.88671875" style="67" customWidth="1"/>
    <col min="198" max="199" width="5.109375" style="67" customWidth="1"/>
    <col min="200" max="200" width="10.88671875" style="67" customWidth="1"/>
    <col min="201" max="201" width="5.109375" style="67" customWidth="1"/>
    <col min="202" max="202" width="10.88671875" style="67" customWidth="1"/>
    <col min="203" max="203" width="5.109375" style="67" customWidth="1"/>
    <col min="204" max="204" width="10.88671875" style="67" customWidth="1"/>
    <col min="205" max="205" width="5.109375" style="67" customWidth="1"/>
    <col min="206" max="206" width="10.88671875" style="67" customWidth="1"/>
    <col min="207" max="207" width="5.109375" style="67" customWidth="1"/>
    <col min="208" max="208" width="10.88671875" style="67" customWidth="1"/>
    <col min="209" max="209" width="5.109375" style="67" customWidth="1"/>
    <col min="210" max="210" width="10.88671875" style="67" customWidth="1"/>
    <col min="211" max="211" width="5.109375" style="67" customWidth="1"/>
    <col min="212" max="212" width="10.88671875" style="67" customWidth="1"/>
    <col min="213" max="213" width="5.109375" style="67" customWidth="1"/>
    <col min="214" max="214" width="10.88671875" style="67" customWidth="1"/>
    <col min="215" max="215" width="5.109375" style="67" customWidth="1"/>
    <col min="216" max="216" width="10.88671875" style="67" customWidth="1"/>
    <col min="217" max="217" width="5.109375" style="67" customWidth="1"/>
    <col min="218" max="218" width="10.88671875" style="67" customWidth="1"/>
    <col min="219" max="219" width="5.109375" style="67" customWidth="1"/>
    <col min="220" max="220" width="10.88671875" style="67" customWidth="1"/>
    <col min="221" max="221" width="5.109375" style="67" customWidth="1"/>
    <col min="222" max="222" width="10.88671875" style="67" customWidth="1"/>
    <col min="223" max="223" width="5.109375" style="67" customWidth="1"/>
    <col min="224" max="224" width="10.88671875" style="67" customWidth="1"/>
    <col min="225" max="225" width="5.109375" style="67" customWidth="1"/>
    <col min="226" max="226" width="10.88671875" style="67" customWidth="1"/>
    <col min="227" max="227" width="5.109375" style="67" customWidth="1"/>
    <col min="228" max="228" width="10.88671875" style="67" customWidth="1"/>
    <col min="229" max="230" width="5.109375" style="67" customWidth="1"/>
    <col min="231" max="231" width="10.88671875" style="67" customWidth="1"/>
    <col min="232" max="232" width="5.109375" style="67" customWidth="1"/>
    <col min="233" max="233" width="10.88671875" style="67" customWidth="1"/>
    <col min="234" max="234" width="5.109375" style="67" customWidth="1"/>
    <col min="235" max="235" width="10.88671875" style="67" customWidth="1"/>
    <col min="236" max="236" width="5.109375" style="67" customWidth="1"/>
    <col min="237" max="237" width="10.88671875" style="67" customWidth="1"/>
    <col min="238" max="238" width="5.109375" style="67" customWidth="1"/>
    <col min="239" max="239" width="10.88671875" style="67" customWidth="1"/>
    <col min="240" max="240" width="5.109375" style="67" customWidth="1"/>
    <col min="241" max="241" width="10.88671875" style="67" customWidth="1"/>
    <col min="242" max="242" width="5.109375" style="67" customWidth="1"/>
    <col min="243" max="243" width="10.88671875" style="67" customWidth="1"/>
    <col min="244" max="16384" width="5.109375" style="67"/>
  </cols>
  <sheetData>
    <row r="1" spans="1:44">
      <c r="C1" s="67" t="s">
        <v>895</v>
      </c>
      <c r="T1" s="69"/>
      <c r="Z1" s="67">
        <f>+Z97+Z99+Z101+Z103+Z105+Z107+Z109+Z111+Z113+Z115</f>
        <v>1</v>
      </c>
      <c r="AG1" s="454" t="s">
        <v>896</v>
      </c>
    </row>
    <row r="2" spans="1:44">
      <c r="T2" s="69"/>
      <c r="AG2" s="455" t="s">
        <v>897</v>
      </c>
      <c r="AH2" s="456"/>
      <c r="AI2" s="456"/>
      <c r="AJ2" s="456"/>
      <c r="AK2" s="456"/>
      <c r="AL2" s="456"/>
      <c r="AM2" s="456"/>
      <c r="AN2" s="456"/>
      <c r="AO2" s="456"/>
      <c r="AP2" s="456"/>
      <c r="AQ2" s="456"/>
      <c r="AR2" s="456"/>
    </row>
    <row r="3" spans="1:44" ht="15">
      <c r="A3" s="666"/>
      <c r="B3" s="667"/>
      <c r="C3" s="660" t="s">
        <v>743</v>
      </c>
      <c r="D3" s="664" t="s">
        <v>142</v>
      </c>
      <c r="E3" s="664"/>
      <c r="F3" s="664"/>
      <c r="G3" s="664"/>
      <c r="H3" s="664"/>
      <c r="I3" s="664"/>
      <c r="J3" s="664"/>
      <c r="K3" s="664"/>
      <c r="L3" s="664"/>
      <c r="M3" s="664"/>
      <c r="N3" s="664"/>
      <c r="O3" s="664"/>
      <c r="P3" s="675"/>
      <c r="Q3"/>
      <c r="T3" s="75" t="s">
        <v>1024</v>
      </c>
      <c r="U3" s="76"/>
      <c r="V3" s="76"/>
      <c r="W3" s="76"/>
      <c r="X3" s="76"/>
      <c r="Y3" s="76"/>
      <c r="Z3" s="76"/>
      <c r="AA3" s="76"/>
      <c r="AB3" s="76"/>
      <c r="AC3" s="76"/>
      <c r="AD3" s="76"/>
      <c r="AE3" s="76"/>
      <c r="AG3" s="68" t="s">
        <v>898</v>
      </c>
    </row>
    <row r="4" spans="1:44" ht="25.5">
      <c r="A4" s="668"/>
      <c r="B4" s="669"/>
      <c r="C4" s="660" t="s">
        <v>744</v>
      </c>
      <c r="D4" s="664"/>
      <c r="E4" s="664"/>
      <c r="F4" s="664"/>
      <c r="G4" s="664"/>
      <c r="H4" s="664"/>
      <c r="I4" s="676" t="s">
        <v>745</v>
      </c>
      <c r="J4" s="660" t="s">
        <v>746</v>
      </c>
      <c r="K4" s="664"/>
      <c r="L4" s="664"/>
      <c r="M4" s="664"/>
      <c r="N4" s="677" t="s">
        <v>747</v>
      </c>
      <c r="O4" s="660" t="s">
        <v>748</v>
      </c>
      <c r="P4" s="678" t="s">
        <v>749</v>
      </c>
      <c r="Q4"/>
      <c r="T4" s="82" t="s">
        <v>744</v>
      </c>
      <c r="U4" s="83"/>
      <c r="V4" s="83"/>
      <c r="W4" s="83"/>
      <c r="X4" s="83"/>
      <c r="Y4" s="83"/>
      <c r="Z4" s="457"/>
      <c r="AA4" s="458" t="s">
        <v>746</v>
      </c>
      <c r="AB4" s="83"/>
      <c r="AC4" s="83"/>
      <c r="AD4" s="83"/>
      <c r="AE4" s="457"/>
      <c r="AF4" s="84"/>
      <c r="AG4" s="459" t="s">
        <v>744</v>
      </c>
      <c r="AH4" s="460"/>
      <c r="AI4" s="460"/>
      <c r="AJ4" s="460"/>
      <c r="AK4" s="460"/>
      <c r="AL4" s="460"/>
      <c r="AM4" s="461" t="s">
        <v>745</v>
      </c>
      <c r="AN4" s="462" t="s">
        <v>746</v>
      </c>
      <c r="AO4" s="460"/>
      <c r="AP4" s="460"/>
      <c r="AQ4" s="460"/>
      <c r="AR4" s="461" t="s">
        <v>747</v>
      </c>
    </row>
    <row r="5" spans="1:44" ht="15">
      <c r="A5" s="661" t="s">
        <v>134</v>
      </c>
      <c r="B5" s="660" t="s">
        <v>750</v>
      </c>
      <c r="C5" s="660">
        <v>1</v>
      </c>
      <c r="D5" s="661">
        <v>2</v>
      </c>
      <c r="E5" s="661">
        <v>3</v>
      </c>
      <c r="F5" s="661">
        <v>4</v>
      </c>
      <c r="G5" s="661">
        <v>5</v>
      </c>
      <c r="H5" s="661">
        <v>6</v>
      </c>
      <c r="I5" s="679"/>
      <c r="J5" s="660">
        <v>7</v>
      </c>
      <c r="K5" s="661">
        <v>8</v>
      </c>
      <c r="L5" s="661">
        <v>9</v>
      </c>
      <c r="M5" s="661">
        <v>10</v>
      </c>
      <c r="N5" s="679"/>
      <c r="O5" s="660" t="s">
        <v>748</v>
      </c>
      <c r="P5" s="680"/>
      <c r="Q5"/>
      <c r="T5" s="88">
        <v>1</v>
      </c>
      <c r="U5" s="89">
        <v>2</v>
      </c>
      <c r="V5" s="89">
        <v>3</v>
      </c>
      <c r="W5" s="89">
        <v>4</v>
      </c>
      <c r="X5" s="89">
        <v>5</v>
      </c>
      <c r="Y5" s="89">
        <v>6</v>
      </c>
      <c r="Z5" s="463" t="s">
        <v>899</v>
      </c>
      <c r="AA5" s="464">
        <v>7</v>
      </c>
      <c r="AB5" s="89">
        <v>8</v>
      </c>
      <c r="AC5" s="89">
        <v>9</v>
      </c>
      <c r="AD5" s="89">
        <v>10</v>
      </c>
      <c r="AE5" s="463" t="s">
        <v>899</v>
      </c>
      <c r="AG5" s="465">
        <v>1</v>
      </c>
      <c r="AH5" s="465">
        <v>2</v>
      </c>
      <c r="AI5" s="465">
        <v>3</v>
      </c>
      <c r="AJ5" s="465">
        <v>4</v>
      </c>
      <c r="AK5" s="465">
        <v>5</v>
      </c>
      <c r="AL5" s="465">
        <v>6</v>
      </c>
      <c r="AM5" s="466"/>
      <c r="AN5" s="467">
        <v>7</v>
      </c>
      <c r="AO5" s="465">
        <v>8</v>
      </c>
      <c r="AP5" s="465">
        <v>9</v>
      </c>
      <c r="AQ5" s="465">
        <v>10</v>
      </c>
      <c r="AR5" s="466"/>
    </row>
    <row r="6" spans="1:44" ht="15">
      <c r="A6" s="661" t="s">
        <v>751</v>
      </c>
      <c r="B6" s="660" t="s">
        <v>900</v>
      </c>
      <c r="C6" s="657"/>
      <c r="D6" s="658"/>
      <c r="E6" s="658"/>
      <c r="F6" s="658"/>
      <c r="G6" s="658"/>
      <c r="H6" s="658"/>
      <c r="I6" s="657"/>
      <c r="J6" s="657"/>
      <c r="K6" s="658"/>
      <c r="L6" s="658"/>
      <c r="M6" s="658"/>
      <c r="N6" s="657"/>
      <c r="O6" s="657"/>
      <c r="P6" s="659"/>
      <c r="Q6"/>
      <c r="R6" s="93" t="s">
        <v>1025</v>
      </c>
      <c r="S6" s="94" t="s">
        <v>1026</v>
      </c>
      <c r="T6" s="95">
        <f t="shared" ref="T6:X7" si="0">IF(C6&gt;0,C6/C6,)</f>
        <v>0</v>
      </c>
      <c r="U6" s="96">
        <f t="shared" si="0"/>
        <v>0</v>
      </c>
      <c r="V6" s="96">
        <f t="shared" si="0"/>
        <v>0</v>
      </c>
      <c r="W6" s="96">
        <f t="shared" si="0"/>
        <v>0</v>
      </c>
      <c r="X6" s="96">
        <f t="shared" si="0"/>
        <v>0</v>
      </c>
      <c r="Y6" s="468">
        <f t="shared" ref="Y6:AE7" si="1">IF(H6&gt;0,H6/H6,)</f>
        <v>0</v>
      </c>
      <c r="Z6" s="469">
        <f t="shared" si="1"/>
        <v>0</v>
      </c>
      <c r="AA6" s="469">
        <f t="shared" si="1"/>
        <v>0</v>
      </c>
      <c r="AB6" s="468">
        <f t="shared" si="1"/>
        <v>0</v>
      </c>
      <c r="AC6" s="468">
        <f t="shared" si="1"/>
        <v>0</v>
      </c>
      <c r="AD6" s="468">
        <f t="shared" si="1"/>
        <v>0</v>
      </c>
      <c r="AE6" s="469">
        <f t="shared" si="1"/>
        <v>0</v>
      </c>
      <c r="AG6" s="470">
        <f>+T8+T10+T12+T14+T16+T18+T20+T22+T24+T26</f>
        <v>0</v>
      </c>
      <c r="AH6" s="470">
        <f t="shared" ref="AH6:AR7" si="2">+U8+U10+U12+U14+U16+U18+U20+U22+U24+U26</f>
        <v>0</v>
      </c>
      <c r="AI6" s="470">
        <f t="shared" si="2"/>
        <v>0</v>
      </c>
      <c r="AJ6" s="470">
        <f t="shared" si="2"/>
        <v>0</v>
      </c>
      <c r="AK6" s="470">
        <f t="shared" si="2"/>
        <v>0</v>
      </c>
      <c r="AL6" s="470">
        <f t="shared" si="2"/>
        <v>0</v>
      </c>
      <c r="AM6" s="470">
        <f t="shared" si="2"/>
        <v>0</v>
      </c>
      <c r="AN6" s="470">
        <f t="shared" si="2"/>
        <v>0</v>
      </c>
      <c r="AO6" s="470">
        <f t="shared" si="2"/>
        <v>0</v>
      </c>
      <c r="AP6" s="470">
        <f t="shared" si="2"/>
        <v>0</v>
      </c>
      <c r="AQ6" s="470">
        <f t="shared" si="2"/>
        <v>0</v>
      </c>
      <c r="AR6" s="470">
        <f t="shared" si="2"/>
        <v>0</v>
      </c>
    </row>
    <row r="7" spans="1:44" ht="15">
      <c r="A7" s="668"/>
      <c r="B7" s="681" t="s">
        <v>901</v>
      </c>
      <c r="C7" s="673"/>
      <c r="D7" s="674"/>
      <c r="E7" s="674"/>
      <c r="F7" s="674"/>
      <c r="G7" s="674"/>
      <c r="H7" s="674"/>
      <c r="I7" s="673"/>
      <c r="J7" s="673"/>
      <c r="K7" s="674"/>
      <c r="L7" s="674"/>
      <c r="M7" s="674"/>
      <c r="N7" s="673"/>
      <c r="O7" s="673"/>
      <c r="P7" s="682"/>
      <c r="Q7"/>
      <c r="R7" s="101"/>
      <c r="S7" s="102" t="s">
        <v>737</v>
      </c>
      <c r="T7" s="103">
        <f t="shared" si="0"/>
        <v>0</v>
      </c>
      <c r="U7" s="104">
        <f t="shared" si="0"/>
        <v>0</v>
      </c>
      <c r="V7" s="104">
        <f t="shared" si="0"/>
        <v>0</v>
      </c>
      <c r="W7" s="104">
        <f t="shared" si="0"/>
        <v>0</v>
      </c>
      <c r="X7" s="104">
        <f t="shared" si="0"/>
        <v>0</v>
      </c>
      <c r="Y7" s="471">
        <f t="shared" si="1"/>
        <v>0</v>
      </c>
      <c r="Z7" s="472">
        <f t="shared" si="1"/>
        <v>0</v>
      </c>
      <c r="AA7" s="472">
        <f t="shared" si="1"/>
        <v>0</v>
      </c>
      <c r="AB7" s="471">
        <f t="shared" si="1"/>
        <v>0</v>
      </c>
      <c r="AC7" s="471">
        <f t="shared" si="1"/>
        <v>0</v>
      </c>
      <c r="AD7" s="471">
        <f t="shared" si="1"/>
        <v>0</v>
      </c>
      <c r="AE7" s="472">
        <f t="shared" si="1"/>
        <v>0</v>
      </c>
      <c r="AG7" s="473">
        <f>+T9+T11+T13+T15+T17+T19+T21+T23+T25+T27</f>
        <v>0</v>
      </c>
      <c r="AH7" s="473">
        <f t="shared" si="2"/>
        <v>0</v>
      </c>
      <c r="AI7" s="473">
        <f t="shared" si="2"/>
        <v>0</v>
      </c>
      <c r="AJ7" s="473">
        <f t="shared" si="2"/>
        <v>0</v>
      </c>
      <c r="AK7" s="473">
        <f t="shared" si="2"/>
        <v>0</v>
      </c>
      <c r="AL7" s="473">
        <f t="shared" si="2"/>
        <v>0</v>
      </c>
      <c r="AM7" s="473">
        <f t="shared" si="2"/>
        <v>0</v>
      </c>
      <c r="AN7" s="473">
        <f t="shared" si="2"/>
        <v>0</v>
      </c>
      <c r="AO7" s="473">
        <f t="shared" si="2"/>
        <v>0</v>
      </c>
      <c r="AP7" s="473">
        <f t="shared" si="2"/>
        <v>0</v>
      </c>
      <c r="AQ7" s="473">
        <f t="shared" si="2"/>
        <v>0</v>
      </c>
      <c r="AR7" s="473">
        <f t="shared" si="2"/>
        <v>0</v>
      </c>
    </row>
    <row r="8" spans="1:44" ht="15">
      <c r="A8" s="668"/>
      <c r="B8" s="681" t="s">
        <v>902</v>
      </c>
      <c r="C8" s="673"/>
      <c r="D8" s="674"/>
      <c r="E8" s="674"/>
      <c r="F8" s="674"/>
      <c r="G8" s="674"/>
      <c r="H8" s="674"/>
      <c r="I8" s="673"/>
      <c r="J8" s="673"/>
      <c r="K8" s="674"/>
      <c r="L8" s="674"/>
      <c r="M8" s="674"/>
      <c r="N8" s="673"/>
      <c r="O8" s="673"/>
      <c r="P8" s="682"/>
      <c r="Q8"/>
      <c r="R8" s="93" t="s">
        <v>1027</v>
      </c>
      <c r="S8" s="94" t="s">
        <v>1026</v>
      </c>
      <c r="T8" s="95">
        <f t="shared" ref="T8:X9" si="3">IF(C6&gt;0,C8/C6,)</f>
        <v>0</v>
      </c>
      <c r="U8" s="105">
        <f t="shared" si="3"/>
        <v>0</v>
      </c>
      <c r="V8" s="105">
        <f t="shared" si="3"/>
        <v>0</v>
      </c>
      <c r="W8" s="105">
        <f t="shared" si="3"/>
        <v>0</v>
      </c>
      <c r="X8" s="105">
        <f t="shared" si="3"/>
        <v>0</v>
      </c>
      <c r="Y8" s="474">
        <f t="shared" ref="Y8:AE9" si="4">IF(H6&gt;0,H8/H6,)</f>
        <v>0</v>
      </c>
      <c r="Z8" s="469">
        <f t="shared" si="4"/>
        <v>0</v>
      </c>
      <c r="AA8" s="469">
        <f t="shared" si="4"/>
        <v>0</v>
      </c>
      <c r="AB8" s="474">
        <f t="shared" si="4"/>
        <v>0</v>
      </c>
      <c r="AC8" s="474">
        <f t="shared" si="4"/>
        <v>0</v>
      </c>
      <c r="AD8" s="474">
        <f t="shared" si="4"/>
        <v>0</v>
      </c>
      <c r="AE8" s="469">
        <f t="shared" si="4"/>
        <v>0</v>
      </c>
      <c r="AG8" s="475" t="s">
        <v>903</v>
      </c>
      <c r="AH8" s="470"/>
      <c r="AI8" s="470"/>
      <c r="AJ8" s="470"/>
      <c r="AK8" s="470"/>
      <c r="AL8" s="470"/>
      <c r="AM8" s="470"/>
      <c r="AN8" s="470"/>
      <c r="AO8" s="470"/>
      <c r="AP8" s="470"/>
      <c r="AQ8" s="470"/>
      <c r="AR8" s="470"/>
    </row>
    <row r="9" spans="1:44" ht="15">
      <c r="A9" s="668"/>
      <c r="B9" s="681" t="s">
        <v>904</v>
      </c>
      <c r="C9" s="673"/>
      <c r="D9" s="674"/>
      <c r="E9" s="674"/>
      <c r="F9" s="674"/>
      <c r="G9" s="674"/>
      <c r="H9" s="674"/>
      <c r="I9" s="673"/>
      <c r="J9" s="673"/>
      <c r="K9" s="674"/>
      <c r="L9" s="674"/>
      <c r="M9" s="674"/>
      <c r="N9" s="673"/>
      <c r="O9" s="673"/>
      <c r="P9" s="682"/>
      <c r="Q9"/>
      <c r="R9" s="106"/>
      <c r="S9" s="102" t="s">
        <v>737</v>
      </c>
      <c r="T9" s="103">
        <f t="shared" si="3"/>
        <v>0</v>
      </c>
      <c r="U9" s="104">
        <f t="shared" si="3"/>
        <v>0</v>
      </c>
      <c r="V9" s="104">
        <f t="shared" si="3"/>
        <v>0</v>
      </c>
      <c r="W9" s="104">
        <f t="shared" si="3"/>
        <v>0</v>
      </c>
      <c r="X9" s="104">
        <f t="shared" si="3"/>
        <v>0</v>
      </c>
      <c r="Y9" s="471">
        <f t="shared" si="4"/>
        <v>0</v>
      </c>
      <c r="Z9" s="472">
        <f t="shared" si="4"/>
        <v>0</v>
      </c>
      <c r="AA9" s="472">
        <f t="shared" si="4"/>
        <v>0</v>
      </c>
      <c r="AB9" s="471">
        <f t="shared" si="4"/>
        <v>0</v>
      </c>
      <c r="AC9" s="471">
        <f t="shared" si="4"/>
        <v>0</v>
      </c>
      <c r="AD9" s="471">
        <f t="shared" si="4"/>
        <v>0</v>
      </c>
      <c r="AE9" s="472">
        <f t="shared" si="4"/>
        <v>0</v>
      </c>
      <c r="AG9" s="476">
        <f>(T9-T8)*100</f>
        <v>0</v>
      </c>
      <c r="AH9" s="476">
        <f t="shared" ref="AH9:AR9" si="5">(U9-U8)*100</f>
        <v>0</v>
      </c>
      <c r="AI9" s="476">
        <f t="shared" si="5"/>
        <v>0</v>
      </c>
      <c r="AJ9" s="476">
        <f t="shared" si="5"/>
        <v>0</v>
      </c>
      <c r="AK9" s="476">
        <f t="shared" si="5"/>
        <v>0</v>
      </c>
      <c r="AL9" s="476">
        <f t="shared" si="5"/>
        <v>0</v>
      </c>
      <c r="AM9" s="476">
        <f t="shared" si="5"/>
        <v>0</v>
      </c>
      <c r="AN9" s="476">
        <f t="shared" si="5"/>
        <v>0</v>
      </c>
      <c r="AO9" s="476">
        <f t="shared" si="5"/>
        <v>0</v>
      </c>
      <c r="AP9" s="476">
        <f t="shared" si="5"/>
        <v>0</v>
      </c>
      <c r="AQ9" s="476">
        <f t="shared" si="5"/>
        <v>0</v>
      </c>
      <c r="AR9" s="476">
        <f t="shared" si="5"/>
        <v>0</v>
      </c>
    </row>
    <row r="10" spans="1:44" ht="15">
      <c r="A10" s="668"/>
      <c r="B10" s="681" t="s">
        <v>905</v>
      </c>
      <c r="C10" s="673"/>
      <c r="D10" s="674"/>
      <c r="E10" s="674"/>
      <c r="F10" s="674"/>
      <c r="G10" s="674"/>
      <c r="H10" s="674"/>
      <c r="I10" s="673"/>
      <c r="J10" s="673"/>
      <c r="K10" s="674"/>
      <c r="L10" s="674"/>
      <c r="M10" s="674"/>
      <c r="N10" s="673"/>
      <c r="O10" s="673"/>
      <c r="P10" s="682"/>
      <c r="Q10"/>
      <c r="R10" s="93" t="s">
        <v>1028</v>
      </c>
      <c r="S10" s="94" t="s">
        <v>1026</v>
      </c>
      <c r="T10" s="95">
        <f t="shared" ref="T10:X11" si="6">IF(C6&gt;0,C10/C6,)</f>
        <v>0</v>
      </c>
      <c r="U10" s="105">
        <f t="shared" si="6"/>
        <v>0</v>
      </c>
      <c r="V10" s="105">
        <f t="shared" si="6"/>
        <v>0</v>
      </c>
      <c r="W10" s="105">
        <f t="shared" si="6"/>
        <v>0</v>
      </c>
      <c r="X10" s="105">
        <f t="shared" si="6"/>
        <v>0</v>
      </c>
      <c r="Y10" s="474">
        <f t="shared" ref="Y10:AE11" si="7">IF(H6&gt;0,H10/H6,)</f>
        <v>0</v>
      </c>
      <c r="Z10" s="469">
        <f t="shared" si="7"/>
        <v>0</v>
      </c>
      <c r="AA10" s="469">
        <f t="shared" si="7"/>
        <v>0</v>
      </c>
      <c r="AB10" s="474">
        <f t="shared" si="7"/>
        <v>0</v>
      </c>
      <c r="AC10" s="474">
        <f t="shared" si="7"/>
        <v>0</v>
      </c>
      <c r="AD10" s="474">
        <f t="shared" si="7"/>
        <v>0</v>
      </c>
      <c r="AE10" s="469">
        <f t="shared" si="7"/>
        <v>0</v>
      </c>
      <c r="AG10" s="475" t="s">
        <v>903</v>
      </c>
      <c r="AH10" s="470"/>
      <c r="AI10" s="470"/>
      <c r="AJ10" s="470"/>
      <c r="AK10" s="470"/>
      <c r="AL10" s="470"/>
      <c r="AM10" s="470"/>
      <c r="AN10" s="470"/>
      <c r="AO10" s="470"/>
      <c r="AP10" s="470"/>
      <c r="AQ10" s="470"/>
      <c r="AR10" s="470"/>
    </row>
    <row r="11" spans="1:44" ht="15">
      <c r="A11" s="668"/>
      <c r="B11" s="681" t="s">
        <v>906</v>
      </c>
      <c r="C11" s="673"/>
      <c r="D11" s="674"/>
      <c r="E11" s="674"/>
      <c r="F11" s="674"/>
      <c r="G11" s="674"/>
      <c r="H11" s="674"/>
      <c r="I11" s="673"/>
      <c r="J11" s="673"/>
      <c r="K11" s="674"/>
      <c r="L11" s="674"/>
      <c r="M11" s="674"/>
      <c r="N11" s="673"/>
      <c r="O11" s="673"/>
      <c r="P11" s="682"/>
      <c r="Q11"/>
      <c r="R11" s="101"/>
      <c r="S11" s="102" t="s">
        <v>737</v>
      </c>
      <c r="T11" s="103">
        <f t="shared" si="6"/>
        <v>0</v>
      </c>
      <c r="U11" s="104">
        <f t="shared" si="6"/>
        <v>0</v>
      </c>
      <c r="V11" s="104">
        <f t="shared" si="6"/>
        <v>0</v>
      </c>
      <c r="W11" s="104">
        <f t="shared" si="6"/>
        <v>0</v>
      </c>
      <c r="X11" s="104">
        <f t="shared" si="6"/>
        <v>0</v>
      </c>
      <c r="Y11" s="471">
        <f t="shared" si="7"/>
        <v>0</v>
      </c>
      <c r="Z11" s="472">
        <f t="shared" si="7"/>
        <v>0</v>
      </c>
      <c r="AA11" s="472">
        <f t="shared" si="7"/>
        <v>0</v>
      </c>
      <c r="AB11" s="471">
        <f t="shared" si="7"/>
        <v>0</v>
      </c>
      <c r="AC11" s="471">
        <f t="shared" si="7"/>
        <v>0</v>
      </c>
      <c r="AD11" s="471">
        <f t="shared" si="7"/>
        <v>0</v>
      </c>
      <c r="AE11" s="472">
        <f t="shared" si="7"/>
        <v>0</v>
      </c>
      <c r="AG11" s="476">
        <f>(T11-T10)*100</f>
        <v>0</v>
      </c>
      <c r="AH11" s="476">
        <f t="shared" ref="AH11:AR11" si="8">(U11-U10)*100</f>
        <v>0</v>
      </c>
      <c r="AI11" s="476">
        <f t="shared" si="8"/>
        <v>0</v>
      </c>
      <c r="AJ11" s="476">
        <f t="shared" si="8"/>
        <v>0</v>
      </c>
      <c r="AK11" s="476">
        <f t="shared" si="8"/>
        <v>0</v>
      </c>
      <c r="AL11" s="476">
        <f t="shared" si="8"/>
        <v>0</v>
      </c>
      <c r="AM11" s="476">
        <f t="shared" si="8"/>
        <v>0</v>
      </c>
      <c r="AN11" s="476">
        <f t="shared" si="8"/>
        <v>0</v>
      </c>
      <c r="AO11" s="476">
        <f t="shared" si="8"/>
        <v>0</v>
      </c>
      <c r="AP11" s="476">
        <f t="shared" si="8"/>
        <v>0</v>
      </c>
      <c r="AQ11" s="476">
        <f t="shared" si="8"/>
        <v>0</v>
      </c>
      <c r="AR11" s="476">
        <f t="shared" si="8"/>
        <v>0</v>
      </c>
    </row>
    <row r="12" spans="1:44" ht="15">
      <c r="A12" s="668"/>
      <c r="B12" s="681" t="s">
        <v>907</v>
      </c>
      <c r="C12" s="673"/>
      <c r="D12" s="674"/>
      <c r="E12" s="674"/>
      <c r="F12" s="674"/>
      <c r="G12" s="674"/>
      <c r="H12" s="674"/>
      <c r="I12" s="673"/>
      <c r="J12" s="673"/>
      <c r="K12" s="674"/>
      <c r="L12" s="674"/>
      <c r="M12" s="674"/>
      <c r="N12" s="673"/>
      <c r="O12" s="673"/>
      <c r="P12" s="682"/>
      <c r="Q12"/>
      <c r="R12" s="93" t="s">
        <v>1029</v>
      </c>
      <c r="S12" s="94" t="s">
        <v>1026</v>
      </c>
      <c r="T12" s="95">
        <f t="shared" ref="T12:X13" si="9">IF(C6&gt;0,C12/C6,)</f>
        <v>0</v>
      </c>
      <c r="U12" s="105">
        <f t="shared" si="9"/>
        <v>0</v>
      </c>
      <c r="V12" s="105">
        <f t="shared" si="9"/>
        <v>0</v>
      </c>
      <c r="W12" s="105">
        <f t="shared" si="9"/>
        <v>0</v>
      </c>
      <c r="X12" s="105">
        <f t="shared" si="9"/>
        <v>0</v>
      </c>
      <c r="Y12" s="474">
        <f t="shared" ref="Y12:AE13" si="10">IF(H6&gt;0,H12/H6,)</f>
        <v>0</v>
      </c>
      <c r="Z12" s="469">
        <f t="shared" si="10"/>
        <v>0</v>
      </c>
      <c r="AA12" s="469">
        <f t="shared" si="10"/>
        <v>0</v>
      </c>
      <c r="AB12" s="474">
        <f t="shared" si="10"/>
        <v>0</v>
      </c>
      <c r="AC12" s="474">
        <f t="shared" si="10"/>
        <v>0</v>
      </c>
      <c r="AD12" s="474">
        <f t="shared" si="10"/>
        <v>0</v>
      </c>
      <c r="AE12" s="469">
        <f t="shared" si="10"/>
        <v>0</v>
      </c>
      <c r="AG12" s="475" t="s">
        <v>903</v>
      </c>
      <c r="AH12" s="470"/>
      <c r="AI12" s="470"/>
      <c r="AJ12" s="470"/>
      <c r="AK12" s="470"/>
      <c r="AL12" s="470"/>
      <c r="AM12" s="470"/>
      <c r="AN12" s="470"/>
      <c r="AO12" s="470"/>
      <c r="AP12" s="470"/>
      <c r="AQ12" s="470"/>
      <c r="AR12" s="470"/>
    </row>
    <row r="13" spans="1:44" ht="15">
      <c r="A13" s="668"/>
      <c r="B13" s="681" t="s">
        <v>908</v>
      </c>
      <c r="C13" s="673"/>
      <c r="D13" s="674"/>
      <c r="E13" s="674"/>
      <c r="F13" s="674"/>
      <c r="G13" s="674"/>
      <c r="H13" s="674"/>
      <c r="I13" s="673"/>
      <c r="J13" s="673"/>
      <c r="K13" s="674"/>
      <c r="L13" s="674"/>
      <c r="M13" s="674"/>
      <c r="N13" s="673"/>
      <c r="O13" s="673"/>
      <c r="P13" s="682"/>
      <c r="Q13"/>
      <c r="R13" s="101"/>
      <c r="S13" s="102" t="s">
        <v>737</v>
      </c>
      <c r="T13" s="103">
        <f t="shared" si="9"/>
        <v>0</v>
      </c>
      <c r="U13" s="104">
        <f t="shared" si="9"/>
        <v>0</v>
      </c>
      <c r="V13" s="104">
        <f t="shared" si="9"/>
        <v>0</v>
      </c>
      <c r="W13" s="104">
        <f t="shared" si="9"/>
        <v>0</v>
      </c>
      <c r="X13" s="104">
        <f t="shared" si="9"/>
        <v>0</v>
      </c>
      <c r="Y13" s="471">
        <f t="shared" si="10"/>
        <v>0</v>
      </c>
      <c r="Z13" s="472">
        <f t="shared" si="10"/>
        <v>0</v>
      </c>
      <c r="AA13" s="472">
        <f t="shared" si="10"/>
        <v>0</v>
      </c>
      <c r="AB13" s="471">
        <f t="shared" si="10"/>
        <v>0</v>
      </c>
      <c r="AC13" s="471">
        <f t="shared" si="10"/>
        <v>0</v>
      </c>
      <c r="AD13" s="471">
        <f t="shared" si="10"/>
        <v>0</v>
      </c>
      <c r="AE13" s="472">
        <f t="shared" si="10"/>
        <v>0</v>
      </c>
      <c r="AG13" s="477">
        <f>(T13-T12)*100</f>
        <v>0</v>
      </c>
      <c r="AH13" s="477">
        <f t="shared" ref="AH13:AR13" si="11">(U13-U12)*100</f>
        <v>0</v>
      </c>
      <c r="AI13" s="477">
        <f t="shared" si="11"/>
        <v>0</v>
      </c>
      <c r="AJ13" s="477">
        <f t="shared" si="11"/>
        <v>0</v>
      </c>
      <c r="AK13" s="477">
        <f t="shared" si="11"/>
        <v>0</v>
      </c>
      <c r="AL13" s="477">
        <f t="shared" si="11"/>
        <v>0</v>
      </c>
      <c r="AM13" s="477">
        <f t="shared" si="11"/>
        <v>0</v>
      </c>
      <c r="AN13" s="477">
        <f t="shared" si="11"/>
        <v>0</v>
      </c>
      <c r="AO13" s="477">
        <f t="shared" si="11"/>
        <v>0</v>
      </c>
      <c r="AP13" s="477">
        <f t="shared" si="11"/>
        <v>0</v>
      </c>
      <c r="AQ13" s="477">
        <f t="shared" si="11"/>
        <v>0</v>
      </c>
      <c r="AR13" s="477">
        <f t="shared" si="11"/>
        <v>0</v>
      </c>
    </row>
    <row r="14" spans="1:44" ht="15">
      <c r="A14" s="668"/>
      <c r="B14" s="681" t="s">
        <v>909</v>
      </c>
      <c r="C14" s="673"/>
      <c r="D14" s="674"/>
      <c r="E14" s="674"/>
      <c r="F14" s="674"/>
      <c r="G14" s="674"/>
      <c r="H14" s="674"/>
      <c r="I14" s="673"/>
      <c r="J14" s="673"/>
      <c r="K14" s="674"/>
      <c r="L14" s="674"/>
      <c r="M14" s="674"/>
      <c r="N14" s="673"/>
      <c r="O14" s="673"/>
      <c r="P14" s="682"/>
      <c r="Q14"/>
      <c r="R14" s="93" t="s">
        <v>1030</v>
      </c>
      <c r="S14" s="94" t="s">
        <v>1026</v>
      </c>
      <c r="T14" s="95">
        <f t="shared" ref="T14:X15" si="12">IF(C6&gt;0,C14/C6,)</f>
        <v>0</v>
      </c>
      <c r="U14" s="105">
        <f t="shared" si="12"/>
        <v>0</v>
      </c>
      <c r="V14" s="105">
        <f t="shared" si="12"/>
        <v>0</v>
      </c>
      <c r="W14" s="105">
        <f t="shared" si="12"/>
        <v>0</v>
      </c>
      <c r="X14" s="105">
        <f t="shared" si="12"/>
        <v>0</v>
      </c>
      <c r="Y14" s="474">
        <f t="shared" ref="Y14:AE15" si="13">IF(H6&gt;0,H14/H6,)</f>
        <v>0</v>
      </c>
      <c r="Z14" s="469">
        <f t="shared" si="13"/>
        <v>0</v>
      </c>
      <c r="AA14" s="469">
        <f t="shared" si="13"/>
        <v>0</v>
      </c>
      <c r="AB14" s="474">
        <f t="shared" si="13"/>
        <v>0</v>
      </c>
      <c r="AC14" s="474">
        <f t="shared" si="13"/>
        <v>0</v>
      </c>
      <c r="AD14" s="474">
        <f t="shared" si="13"/>
        <v>0</v>
      </c>
      <c r="AE14" s="469">
        <f t="shared" si="13"/>
        <v>0</v>
      </c>
      <c r="AG14" s="475" t="s">
        <v>903</v>
      </c>
      <c r="AH14" s="470"/>
      <c r="AI14" s="470"/>
      <c r="AJ14" s="470"/>
      <c r="AK14" s="470"/>
      <c r="AL14" s="470"/>
      <c r="AM14" s="470"/>
      <c r="AN14" s="470"/>
      <c r="AO14" s="470"/>
      <c r="AP14" s="470"/>
      <c r="AQ14" s="470"/>
      <c r="AR14" s="470"/>
    </row>
    <row r="15" spans="1:44" ht="15">
      <c r="A15" s="668"/>
      <c r="B15" s="681" t="s">
        <v>910</v>
      </c>
      <c r="C15" s="673"/>
      <c r="D15" s="674"/>
      <c r="E15" s="674"/>
      <c r="F15" s="674"/>
      <c r="G15" s="674"/>
      <c r="H15" s="674"/>
      <c r="I15" s="673"/>
      <c r="J15" s="673"/>
      <c r="K15" s="674"/>
      <c r="L15" s="674"/>
      <c r="M15" s="674"/>
      <c r="N15" s="673"/>
      <c r="O15" s="673"/>
      <c r="P15" s="682"/>
      <c r="Q15"/>
      <c r="R15" s="101"/>
      <c r="S15" s="102" t="s">
        <v>737</v>
      </c>
      <c r="T15" s="103">
        <f t="shared" si="12"/>
        <v>0</v>
      </c>
      <c r="U15" s="104">
        <f t="shared" si="12"/>
        <v>0</v>
      </c>
      <c r="V15" s="104">
        <f t="shared" si="12"/>
        <v>0</v>
      </c>
      <c r="W15" s="104">
        <f t="shared" si="12"/>
        <v>0</v>
      </c>
      <c r="X15" s="104">
        <f t="shared" si="12"/>
        <v>0</v>
      </c>
      <c r="Y15" s="471">
        <f t="shared" si="13"/>
        <v>0</v>
      </c>
      <c r="Z15" s="472">
        <f t="shared" si="13"/>
        <v>0</v>
      </c>
      <c r="AA15" s="472">
        <f t="shared" si="13"/>
        <v>0</v>
      </c>
      <c r="AB15" s="471">
        <f t="shared" si="13"/>
        <v>0</v>
      </c>
      <c r="AC15" s="471">
        <f t="shared" si="13"/>
        <v>0</v>
      </c>
      <c r="AD15" s="471">
        <f t="shared" si="13"/>
        <v>0</v>
      </c>
      <c r="AE15" s="472">
        <f t="shared" si="13"/>
        <v>0</v>
      </c>
      <c r="AG15" s="476">
        <f>(T15-T14)*100</f>
        <v>0</v>
      </c>
      <c r="AH15" s="476">
        <f t="shared" ref="AH15:AR15" si="14">(U15-U14)*100</f>
        <v>0</v>
      </c>
      <c r="AI15" s="476">
        <f t="shared" si="14"/>
        <v>0</v>
      </c>
      <c r="AJ15" s="476">
        <f t="shared" si="14"/>
        <v>0</v>
      </c>
      <c r="AK15" s="476">
        <f t="shared" si="14"/>
        <v>0</v>
      </c>
      <c r="AL15" s="476">
        <f t="shared" si="14"/>
        <v>0</v>
      </c>
      <c r="AM15" s="476">
        <f t="shared" si="14"/>
        <v>0</v>
      </c>
      <c r="AN15" s="476">
        <f t="shared" si="14"/>
        <v>0</v>
      </c>
      <c r="AO15" s="476">
        <f t="shared" si="14"/>
        <v>0</v>
      </c>
      <c r="AP15" s="476">
        <f t="shared" si="14"/>
        <v>0</v>
      </c>
      <c r="AQ15" s="476">
        <f t="shared" si="14"/>
        <v>0</v>
      </c>
      <c r="AR15" s="476">
        <f t="shared" si="14"/>
        <v>0</v>
      </c>
    </row>
    <row r="16" spans="1:44" ht="15">
      <c r="A16" s="668"/>
      <c r="B16" s="681" t="s">
        <v>911</v>
      </c>
      <c r="C16" s="673"/>
      <c r="D16" s="674"/>
      <c r="E16" s="674"/>
      <c r="F16" s="674"/>
      <c r="G16" s="674"/>
      <c r="H16" s="674"/>
      <c r="I16" s="673"/>
      <c r="J16" s="673"/>
      <c r="K16" s="674"/>
      <c r="L16" s="674"/>
      <c r="M16" s="674"/>
      <c r="N16" s="673"/>
      <c r="O16" s="673"/>
      <c r="P16" s="682"/>
      <c r="Q16"/>
      <c r="R16" s="93" t="s">
        <v>1031</v>
      </c>
      <c r="S16" s="94" t="s">
        <v>1026</v>
      </c>
      <c r="T16" s="95">
        <f t="shared" ref="T16:X17" si="15">IF(C6&gt;0,C16/C6,)</f>
        <v>0</v>
      </c>
      <c r="U16" s="105">
        <f t="shared" si="15"/>
        <v>0</v>
      </c>
      <c r="V16" s="105">
        <f t="shared" si="15"/>
        <v>0</v>
      </c>
      <c r="W16" s="105">
        <f t="shared" si="15"/>
        <v>0</v>
      </c>
      <c r="X16" s="105">
        <f t="shared" si="15"/>
        <v>0</v>
      </c>
      <c r="Y16" s="474">
        <f t="shared" ref="Y16:AE17" si="16">IF(H6&gt;0,H16/H6,)</f>
        <v>0</v>
      </c>
      <c r="Z16" s="469">
        <f t="shared" si="16"/>
        <v>0</v>
      </c>
      <c r="AA16" s="469">
        <f t="shared" si="16"/>
        <v>0</v>
      </c>
      <c r="AB16" s="474">
        <f t="shared" si="16"/>
        <v>0</v>
      </c>
      <c r="AC16" s="474">
        <f t="shared" si="16"/>
        <v>0</v>
      </c>
      <c r="AD16" s="474">
        <f t="shared" si="16"/>
        <v>0</v>
      </c>
      <c r="AE16" s="469">
        <f t="shared" si="16"/>
        <v>0</v>
      </c>
      <c r="AG16" s="475" t="s">
        <v>903</v>
      </c>
      <c r="AH16" s="470"/>
      <c r="AI16" s="470"/>
      <c r="AJ16" s="470"/>
      <c r="AK16" s="470"/>
      <c r="AL16" s="470"/>
      <c r="AM16" s="470"/>
      <c r="AN16" s="470"/>
      <c r="AO16" s="470"/>
      <c r="AP16" s="470"/>
      <c r="AQ16" s="470"/>
      <c r="AR16" s="470"/>
    </row>
    <row r="17" spans="1:50" ht="15">
      <c r="A17" s="668"/>
      <c r="B17" s="681" t="s">
        <v>912</v>
      </c>
      <c r="C17" s="673"/>
      <c r="D17" s="674"/>
      <c r="E17" s="674"/>
      <c r="F17" s="674"/>
      <c r="G17" s="674"/>
      <c r="H17" s="674"/>
      <c r="I17" s="673"/>
      <c r="J17" s="673"/>
      <c r="K17" s="674"/>
      <c r="L17" s="674"/>
      <c r="M17" s="674"/>
      <c r="N17" s="673"/>
      <c r="O17" s="673"/>
      <c r="P17" s="682"/>
      <c r="Q17"/>
      <c r="R17" s="101"/>
      <c r="S17" s="102" t="s">
        <v>737</v>
      </c>
      <c r="T17" s="103">
        <f t="shared" si="15"/>
        <v>0</v>
      </c>
      <c r="U17" s="104">
        <f t="shared" si="15"/>
        <v>0</v>
      </c>
      <c r="V17" s="104">
        <f t="shared" si="15"/>
        <v>0</v>
      </c>
      <c r="W17" s="104">
        <f t="shared" si="15"/>
        <v>0</v>
      </c>
      <c r="X17" s="104">
        <f t="shared" si="15"/>
        <v>0</v>
      </c>
      <c r="Y17" s="471">
        <f t="shared" si="16"/>
        <v>0</v>
      </c>
      <c r="Z17" s="472">
        <f t="shared" si="16"/>
        <v>0</v>
      </c>
      <c r="AA17" s="472">
        <f t="shared" si="16"/>
        <v>0</v>
      </c>
      <c r="AB17" s="471">
        <f t="shared" si="16"/>
        <v>0</v>
      </c>
      <c r="AC17" s="471">
        <f t="shared" si="16"/>
        <v>0</v>
      </c>
      <c r="AD17" s="471">
        <f t="shared" si="16"/>
        <v>0</v>
      </c>
      <c r="AE17" s="472">
        <f t="shared" si="16"/>
        <v>0</v>
      </c>
      <c r="AG17" s="476">
        <f>(T17-T16)*100</f>
        <v>0</v>
      </c>
      <c r="AH17" s="476">
        <f t="shared" ref="AH17:AR17" si="17">(U17-U16)*100</f>
        <v>0</v>
      </c>
      <c r="AI17" s="476">
        <f t="shared" si="17"/>
        <v>0</v>
      </c>
      <c r="AJ17" s="476">
        <f t="shared" si="17"/>
        <v>0</v>
      </c>
      <c r="AK17" s="476">
        <f t="shared" si="17"/>
        <v>0</v>
      </c>
      <c r="AL17" s="476">
        <f t="shared" si="17"/>
        <v>0</v>
      </c>
      <c r="AM17" s="476">
        <f t="shared" si="17"/>
        <v>0</v>
      </c>
      <c r="AN17" s="476">
        <f t="shared" si="17"/>
        <v>0</v>
      </c>
      <c r="AO17" s="476">
        <f t="shared" si="17"/>
        <v>0</v>
      </c>
      <c r="AP17" s="476">
        <f t="shared" si="17"/>
        <v>0</v>
      </c>
      <c r="AQ17" s="476">
        <f t="shared" si="17"/>
        <v>0</v>
      </c>
      <c r="AR17" s="476">
        <f t="shared" si="17"/>
        <v>0</v>
      </c>
    </row>
    <row r="18" spans="1:50" ht="15">
      <c r="A18" s="668"/>
      <c r="B18" s="681" t="s">
        <v>913</v>
      </c>
      <c r="C18" s="673"/>
      <c r="D18" s="674"/>
      <c r="E18" s="674"/>
      <c r="F18" s="674"/>
      <c r="G18" s="674"/>
      <c r="H18" s="674"/>
      <c r="I18" s="673"/>
      <c r="J18" s="673"/>
      <c r="K18" s="674"/>
      <c r="L18" s="674"/>
      <c r="M18" s="674"/>
      <c r="N18" s="673"/>
      <c r="O18" s="673"/>
      <c r="P18" s="682"/>
      <c r="Q18"/>
      <c r="R18" s="93" t="s">
        <v>1032</v>
      </c>
      <c r="S18" s="94" t="s">
        <v>1026</v>
      </c>
      <c r="T18" s="95">
        <f t="shared" ref="T18:X19" si="18">IF(C6&gt;0,C18/C6,)</f>
        <v>0</v>
      </c>
      <c r="U18" s="105">
        <f t="shared" si="18"/>
        <v>0</v>
      </c>
      <c r="V18" s="105">
        <f t="shared" si="18"/>
        <v>0</v>
      </c>
      <c r="W18" s="105">
        <f t="shared" si="18"/>
        <v>0</v>
      </c>
      <c r="X18" s="105">
        <f t="shared" si="18"/>
        <v>0</v>
      </c>
      <c r="Y18" s="474">
        <f t="shared" ref="Y18:AE19" si="19">IF(H6&gt;0,H18/H6,)</f>
        <v>0</v>
      </c>
      <c r="Z18" s="469">
        <f t="shared" si="19"/>
        <v>0</v>
      </c>
      <c r="AA18" s="469">
        <f t="shared" si="19"/>
        <v>0</v>
      </c>
      <c r="AB18" s="474">
        <f t="shared" si="19"/>
        <v>0</v>
      </c>
      <c r="AC18" s="474">
        <f t="shared" si="19"/>
        <v>0</v>
      </c>
      <c r="AD18" s="474">
        <f t="shared" si="19"/>
        <v>0</v>
      </c>
      <c r="AE18" s="469">
        <f t="shared" si="19"/>
        <v>0</v>
      </c>
      <c r="AG18" s="475" t="s">
        <v>903</v>
      </c>
      <c r="AH18" s="470"/>
      <c r="AI18" s="470"/>
      <c r="AJ18" s="470"/>
      <c r="AK18" s="470"/>
      <c r="AL18" s="470"/>
      <c r="AM18" s="470"/>
      <c r="AN18" s="470"/>
      <c r="AO18" s="470"/>
      <c r="AP18" s="470"/>
      <c r="AQ18" s="470"/>
      <c r="AR18" s="470"/>
    </row>
    <row r="19" spans="1:50" ht="15">
      <c r="A19" s="668"/>
      <c r="B19" s="681" t="s">
        <v>914</v>
      </c>
      <c r="C19" s="673"/>
      <c r="D19" s="674"/>
      <c r="E19" s="674"/>
      <c r="F19" s="674"/>
      <c r="G19" s="674"/>
      <c r="H19" s="674"/>
      <c r="I19" s="673"/>
      <c r="J19" s="673"/>
      <c r="K19" s="674"/>
      <c r="L19" s="674"/>
      <c r="M19" s="674"/>
      <c r="N19" s="673"/>
      <c r="O19" s="673"/>
      <c r="P19" s="682"/>
      <c r="Q19"/>
      <c r="R19" s="101"/>
      <c r="S19" s="102" t="s">
        <v>737</v>
      </c>
      <c r="T19" s="103">
        <f t="shared" si="18"/>
        <v>0</v>
      </c>
      <c r="U19" s="104">
        <f t="shared" si="18"/>
        <v>0</v>
      </c>
      <c r="V19" s="104">
        <f t="shared" si="18"/>
        <v>0</v>
      </c>
      <c r="W19" s="104">
        <f t="shared" si="18"/>
        <v>0</v>
      </c>
      <c r="X19" s="104">
        <f t="shared" si="18"/>
        <v>0</v>
      </c>
      <c r="Y19" s="471">
        <f t="shared" si="19"/>
        <v>0</v>
      </c>
      <c r="Z19" s="472">
        <f t="shared" si="19"/>
        <v>0</v>
      </c>
      <c r="AA19" s="472">
        <f t="shared" si="19"/>
        <v>0</v>
      </c>
      <c r="AB19" s="471">
        <f t="shared" si="19"/>
        <v>0</v>
      </c>
      <c r="AC19" s="471">
        <f t="shared" si="19"/>
        <v>0</v>
      </c>
      <c r="AD19" s="471">
        <f t="shared" si="19"/>
        <v>0</v>
      </c>
      <c r="AE19" s="472">
        <f t="shared" si="19"/>
        <v>0</v>
      </c>
      <c r="AG19" s="476">
        <f>(T19-T18)*100</f>
        <v>0</v>
      </c>
      <c r="AH19" s="476">
        <f t="shared" ref="AH19:AR19" si="20">(U19-U18)*100</f>
        <v>0</v>
      </c>
      <c r="AI19" s="476">
        <f t="shared" si="20"/>
        <v>0</v>
      </c>
      <c r="AJ19" s="476">
        <f t="shared" si="20"/>
        <v>0</v>
      </c>
      <c r="AK19" s="476">
        <f t="shared" si="20"/>
        <v>0</v>
      </c>
      <c r="AL19" s="476">
        <f t="shared" si="20"/>
        <v>0</v>
      </c>
      <c r="AM19" s="476">
        <f t="shared" si="20"/>
        <v>0</v>
      </c>
      <c r="AN19" s="476">
        <f t="shared" si="20"/>
        <v>0</v>
      </c>
      <c r="AO19" s="476">
        <f t="shared" si="20"/>
        <v>0</v>
      </c>
      <c r="AP19" s="476">
        <f t="shared" si="20"/>
        <v>0</v>
      </c>
      <c r="AQ19" s="476">
        <f t="shared" si="20"/>
        <v>0</v>
      </c>
      <c r="AR19" s="476">
        <f t="shared" si="20"/>
        <v>0</v>
      </c>
    </row>
    <row r="20" spans="1:50" ht="15">
      <c r="A20" s="668"/>
      <c r="B20" s="681" t="s">
        <v>915</v>
      </c>
      <c r="C20" s="673"/>
      <c r="D20" s="674"/>
      <c r="E20" s="674"/>
      <c r="F20" s="674"/>
      <c r="G20" s="674"/>
      <c r="H20" s="674"/>
      <c r="I20" s="673"/>
      <c r="J20" s="673"/>
      <c r="K20" s="674"/>
      <c r="L20" s="674"/>
      <c r="M20" s="674"/>
      <c r="N20" s="673"/>
      <c r="O20" s="673"/>
      <c r="P20" s="682"/>
      <c r="Q20"/>
      <c r="R20" s="93" t="s">
        <v>1033</v>
      </c>
      <c r="S20" s="94" t="s">
        <v>1026</v>
      </c>
      <c r="T20" s="95">
        <f t="shared" ref="T20:X21" si="21">IF(C6&gt;0,C20/C6,)</f>
        <v>0</v>
      </c>
      <c r="U20" s="105">
        <f t="shared" si="21"/>
        <v>0</v>
      </c>
      <c r="V20" s="105">
        <f t="shared" si="21"/>
        <v>0</v>
      </c>
      <c r="W20" s="105">
        <f t="shared" si="21"/>
        <v>0</v>
      </c>
      <c r="X20" s="105">
        <f t="shared" si="21"/>
        <v>0</v>
      </c>
      <c r="Y20" s="474">
        <f t="shared" ref="Y20:AE21" si="22">IF(H6&gt;0,H20/H6,)</f>
        <v>0</v>
      </c>
      <c r="Z20" s="469">
        <f t="shared" si="22"/>
        <v>0</v>
      </c>
      <c r="AA20" s="469">
        <f t="shared" si="22"/>
        <v>0</v>
      </c>
      <c r="AB20" s="474">
        <f t="shared" si="22"/>
        <v>0</v>
      </c>
      <c r="AC20" s="474">
        <f t="shared" si="22"/>
        <v>0</v>
      </c>
      <c r="AD20" s="474">
        <f t="shared" si="22"/>
        <v>0</v>
      </c>
      <c r="AE20" s="469">
        <f t="shared" si="22"/>
        <v>0</v>
      </c>
      <c r="AG20" s="475" t="s">
        <v>903</v>
      </c>
      <c r="AH20" s="470"/>
      <c r="AI20" s="470"/>
      <c r="AJ20" s="470"/>
      <c r="AK20" s="470"/>
      <c r="AL20" s="470"/>
      <c r="AM20" s="470"/>
      <c r="AN20" s="470"/>
      <c r="AO20" s="470"/>
      <c r="AP20" s="470"/>
      <c r="AQ20" s="470"/>
      <c r="AR20" s="470"/>
    </row>
    <row r="21" spans="1:50" ht="15">
      <c r="A21" s="668"/>
      <c r="B21" s="681" t="s">
        <v>916</v>
      </c>
      <c r="C21" s="673"/>
      <c r="D21" s="674"/>
      <c r="E21" s="674"/>
      <c r="F21" s="674"/>
      <c r="G21" s="674"/>
      <c r="H21" s="674"/>
      <c r="I21" s="673"/>
      <c r="J21" s="673"/>
      <c r="K21" s="674"/>
      <c r="L21" s="674"/>
      <c r="M21" s="674"/>
      <c r="N21" s="673"/>
      <c r="O21" s="673"/>
      <c r="P21" s="682"/>
      <c r="Q21"/>
      <c r="R21" s="101"/>
      <c r="S21" s="102" t="s">
        <v>737</v>
      </c>
      <c r="T21" s="103">
        <f t="shared" si="21"/>
        <v>0</v>
      </c>
      <c r="U21" s="104">
        <f t="shared" si="21"/>
        <v>0</v>
      </c>
      <c r="V21" s="104">
        <f t="shared" si="21"/>
        <v>0</v>
      </c>
      <c r="W21" s="104">
        <f t="shared" si="21"/>
        <v>0</v>
      </c>
      <c r="X21" s="104">
        <f t="shared" si="21"/>
        <v>0</v>
      </c>
      <c r="Y21" s="471">
        <f t="shared" si="22"/>
        <v>0</v>
      </c>
      <c r="Z21" s="472">
        <f t="shared" si="22"/>
        <v>0</v>
      </c>
      <c r="AA21" s="472">
        <f t="shared" si="22"/>
        <v>0</v>
      </c>
      <c r="AB21" s="471">
        <f t="shared" si="22"/>
        <v>0</v>
      </c>
      <c r="AC21" s="471">
        <f t="shared" si="22"/>
        <v>0</v>
      </c>
      <c r="AD21" s="471">
        <f t="shared" si="22"/>
        <v>0</v>
      </c>
      <c r="AE21" s="472">
        <f t="shared" si="22"/>
        <v>0</v>
      </c>
      <c r="AG21" s="476">
        <f>(T21-T20)*100</f>
        <v>0</v>
      </c>
      <c r="AH21" s="476">
        <f t="shared" ref="AH21:AR21" si="23">(U21-U20)*100</f>
        <v>0</v>
      </c>
      <c r="AI21" s="476">
        <f t="shared" si="23"/>
        <v>0</v>
      </c>
      <c r="AJ21" s="476">
        <f t="shared" si="23"/>
        <v>0</v>
      </c>
      <c r="AK21" s="476">
        <f t="shared" si="23"/>
        <v>0</v>
      </c>
      <c r="AL21" s="476">
        <f t="shared" si="23"/>
        <v>0</v>
      </c>
      <c r="AM21" s="476">
        <f t="shared" si="23"/>
        <v>0</v>
      </c>
      <c r="AN21" s="476">
        <f t="shared" si="23"/>
        <v>0</v>
      </c>
      <c r="AO21" s="476">
        <f t="shared" si="23"/>
        <v>0</v>
      </c>
      <c r="AP21" s="476">
        <f t="shared" si="23"/>
        <v>0</v>
      </c>
      <c r="AQ21" s="476">
        <f t="shared" si="23"/>
        <v>0</v>
      </c>
      <c r="AR21" s="476">
        <f t="shared" si="23"/>
        <v>0</v>
      </c>
    </row>
    <row r="22" spans="1:50" ht="15">
      <c r="A22" s="668"/>
      <c r="B22" s="681" t="s">
        <v>917</v>
      </c>
      <c r="C22" s="673"/>
      <c r="D22" s="674"/>
      <c r="E22" s="674"/>
      <c r="F22" s="674"/>
      <c r="G22" s="674"/>
      <c r="H22" s="674"/>
      <c r="I22" s="673"/>
      <c r="J22" s="673"/>
      <c r="K22" s="674"/>
      <c r="L22" s="674"/>
      <c r="M22" s="674"/>
      <c r="N22" s="673"/>
      <c r="O22" s="673"/>
      <c r="P22" s="682"/>
      <c r="Q22"/>
      <c r="R22" s="93" t="s">
        <v>1034</v>
      </c>
      <c r="S22" s="94" t="s">
        <v>1026</v>
      </c>
      <c r="T22" s="95">
        <f t="shared" ref="T22:X23" si="24">IF(C6&gt;0,C22/C6,)</f>
        <v>0</v>
      </c>
      <c r="U22" s="105">
        <f t="shared" si="24"/>
        <v>0</v>
      </c>
      <c r="V22" s="105">
        <f t="shared" si="24"/>
        <v>0</v>
      </c>
      <c r="W22" s="105">
        <f t="shared" si="24"/>
        <v>0</v>
      </c>
      <c r="X22" s="105">
        <f t="shared" si="24"/>
        <v>0</v>
      </c>
      <c r="Y22" s="474">
        <f t="shared" ref="Y22:AE23" si="25">IF(H6&gt;0,H22/H6,)</f>
        <v>0</v>
      </c>
      <c r="Z22" s="469">
        <f t="shared" si="25"/>
        <v>0</v>
      </c>
      <c r="AA22" s="469">
        <f t="shared" si="25"/>
        <v>0</v>
      </c>
      <c r="AB22" s="474">
        <f t="shared" si="25"/>
        <v>0</v>
      </c>
      <c r="AC22" s="474">
        <f t="shared" si="25"/>
        <v>0</v>
      </c>
      <c r="AD22" s="474">
        <f t="shared" si="25"/>
        <v>0</v>
      </c>
      <c r="AE22" s="469">
        <f t="shared" si="25"/>
        <v>0</v>
      </c>
      <c r="AG22" s="475" t="s">
        <v>903</v>
      </c>
      <c r="AH22" s="470"/>
      <c r="AI22" s="470"/>
      <c r="AJ22" s="470"/>
      <c r="AK22" s="470"/>
      <c r="AL22" s="470"/>
      <c r="AM22" s="470"/>
      <c r="AN22" s="470"/>
      <c r="AO22" s="470"/>
      <c r="AP22" s="470"/>
      <c r="AQ22" s="470"/>
      <c r="AR22" s="470"/>
    </row>
    <row r="23" spans="1:50" ht="15">
      <c r="A23" s="668"/>
      <c r="B23" s="681" t="s">
        <v>918</v>
      </c>
      <c r="C23" s="673"/>
      <c r="D23" s="674"/>
      <c r="E23" s="674"/>
      <c r="F23" s="674"/>
      <c r="G23" s="674"/>
      <c r="H23" s="674"/>
      <c r="I23" s="673"/>
      <c r="J23" s="673"/>
      <c r="K23" s="674"/>
      <c r="L23" s="674"/>
      <c r="M23" s="674"/>
      <c r="N23" s="673"/>
      <c r="O23" s="673"/>
      <c r="P23" s="682"/>
      <c r="Q23"/>
      <c r="R23" s="101"/>
      <c r="S23" s="102" t="s">
        <v>737</v>
      </c>
      <c r="T23" s="103">
        <f t="shared" si="24"/>
        <v>0</v>
      </c>
      <c r="U23" s="104">
        <f t="shared" si="24"/>
        <v>0</v>
      </c>
      <c r="V23" s="104">
        <f t="shared" si="24"/>
        <v>0</v>
      </c>
      <c r="W23" s="104">
        <f t="shared" si="24"/>
        <v>0</v>
      </c>
      <c r="X23" s="104">
        <f t="shared" si="24"/>
        <v>0</v>
      </c>
      <c r="Y23" s="471">
        <f t="shared" si="25"/>
        <v>0</v>
      </c>
      <c r="Z23" s="472">
        <f t="shared" si="25"/>
        <v>0</v>
      </c>
      <c r="AA23" s="472">
        <f t="shared" si="25"/>
        <v>0</v>
      </c>
      <c r="AB23" s="471">
        <f t="shared" si="25"/>
        <v>0</v>
      </c>
      <c r="AC23" s="471">
        <f t="shared" si="25"/>
        <v>0</v>
      </c>
      <c r="AD23" s="471">
        <f t="shared" si="25"/>
        <v>0</v>
      </c>
      <c r="AE23" s="472">
        <f t="shared" si="25"/>
        <v>0</v>
      </c>
      <c r="AG23" s="476">
        <f>(T23-T22)*100</f>
        <v>0</v>
      </c>
      <c r="AH23" s="476">
        <f t="shared" ref="AH23:AR23" si="26">(U23-U22)*100</f>
        <v>0</v>
      </c>
      <c r="AI23" s="476">
        <f t="shared" si="26"/>
        <v>0</v>
      </c>
      <c r="AJ23" s="476">
        <f t="shared" si="26"/>
        <v>0</v>
      </c>
      <c r="AK23" s="476">
        <f t="shared" si="26"/>
        <v>0</v>
      </c>
      <c r="AL23" s="476">
        <f t="shared" si="26"/>
        <v>0</v>
      </c>
      <c r="AM23" s="476">
        <f t="shared" si="26"/>
        <v>0</v>
      </c>
      <c r="AN23" s="476">
        <f t="shared" si="26"/>
        <v>0</v>
      </c>
      <c r="AO23" s="476">
        <f t="shared" si="26"/>
        <v>0</v>
      </c>
      <c r="AP23" s="476">
        <f t="shared" si="26"/>
        <v>0</v>
      </c>
      <c r="AQ23" s="476">
        <f t="shared" si="26"/>
        <v>0</v>
      </c>
      <c r="AR23" s="476">
        <f t="shared" si="26"/>
        <v>0</v>
      </c>
    </row>
    <row r="24" spans="1:50" ht="15">
      <c r="A24" s="668"/>
      <c r="B24" s="681" t="s">
        <v>919</v>
      </c>
      <c r="C24" s="673"/>
      <c r="D24" s="674"/>
      <c r="E24" s="674"/>
      <c r="F24" s="674"/>
      <c r="G24" s="674"/>
      <c r="H24" s="674"/>
      <c r="I24" s="673"/>
      <c r="J24" s="673"/>
      <c r="K24" s="674"/>
      <c r="L24" s="674"/>
      <c r="M24" s="674"/>
      <c r="N24" s="673"/>
      <c r="O24" s="673"/>
      <c r="P24" s="682"/>
      <c r="Q24"/>
      <c r="R24" s="93" t="s">
        <v>1035</v>
      </c>
      <c r="S24" s="94" t="s">
        <v>1026</v>
      </c>
      <c r="T24" s="95">
        <f t="shared" ref="T24:X25" si="27">IF(C6&gt;0,C24/C6,)</f>
        <v>0</v>
      </c>
      <c r="U24" s="105">
        <f t="shared" si="27"/>
        <v>0</v>
      </c>
      <c r="V24" s="105">
        <f t="shared" si="27"/>
        <v>0</v>
      </c>
      <c r="W24" s="105">
        <f t="shared" si="27"/>
        <v>0</v>
      </c>
      <c r="X24" s="105">
        <f t="shared" si="27"/>
        <v>0</v>
      </c>
      <c r="Y24" s="474">
        <f t="shared" ref="Y24:AE25" si="28">IF(H6&gt;0,H24/H6,)</f>
        <v>0</v>
      </c>
      <c r="Z24" s="469">
        <f t="shared" si="28"/>
        <v>0</v>
      </c>
      <c r="AA24" s="469">
        <f t="shared" si="28"/>
        <v>0</v>
      </c>
      <c r="AB24" s="474">
        <f t="shared" si="28"/>
        <v>0</v>
      </c>
      <c r="AC24" s="474">
        <f t="shared" si="28"/>
        <v>0</v>
      </c>
      <c r="AD24" s="474">
        <f t="shared" si="28"/>
        <v>0</v>
      </c>
      <c r="AE24" s="469">
        <f t="shared" si="28"/>
        <v>0</v>
      </c>
      <c r="AG24" s="475" t="s">
        <v>903</v>
      </c>
      <c r="AH24" s="470"/>
      <c r="AI24" s="470"/>
      <c r="AJ24" s="470"/>
      <c r="AK24" s="470"/>
      <c r="AL24" s="470"/>
      <c r="AM24" s="470"/>
      <c r="AN24" s="470"/>
      <c r="AO24" s="470"/>
      <c r="AP24" s="470"/>
      <c r="AQ24" s="470"/>
      <c r="AR24" s="470"/>
    </row>
    <row r="25" spans="1:50" ht="15">
      <c r="A25" s="668"/>
      <c r="B25" s="681" t="s">
        <v>920</v>
      </c>
      <c r="C25" s="673"/>
      <c r="D25" s="674"/>
      <c r="E25" s="674"/>
      <c r="F25" s="674"/>
      <c r="G25" s="674"/>
      <c r="H25" s="674"/>
      <c r="I25" s="673"/>
      <c r="J25" s="673"/>
      <c r="K25" s="674"/>
      <c r="L25" s="674"/>
      <c r="M25" s="674"/>
      <c r="N25" s="673"/>
      <c r="O25" s="673"/>
      <c r="P25" s="682"/>
      <c r="Q25"/>
      <c r="R25" s="101"/>
      <c r="S25" s="102" t="s">
        <v>737</v>
      </c>
      <c r="T25" s="103">
        <f t="shared" si="27"/>
        <v>0</v>
      </c>
      <c r="U25" s="104">
        <f t="shared" si="27"/>
        <v>0</v>
      </c>
      <c r="V25" s="104">
        <f t="shared" si="27"/>
        <v>0</v>
      </c>
      <c r="W25" s="104">
        <f t="shared" si="27"/>
        <v>0</v>
      </c>
      <c r="X25" s="104">
        <f t="shared" si="27"/>
        <v>0</v>
      </c>
      <c r="Y25" s="471">
        <f t="shared" si="28"/>
        <v>0</v>
      </c>
      <c r="Z25" s="472">
        <f t="shared" si="28"/>
        <v>0</v>
      </c>
      <c r="AA25" s="472">
        <f t="shared" si="28"/>
        <v>0</v>
      </c>
      <c r="AB25" s="471">
        <f t="shared" si="28"/>
        <v>0</v>
      </c>
      <c r="AC25" s="471">
        <f t="shared" si="28"/>
        <v>0</v>
      </c>
      <c r="AD25" s="471">
        <f t="shared" si="28"/>
        <v>0</v>
      </c>
      <c r="AE25" s="472">
        <f t="shared" si="28"/>
        <v>0</v>
      </c>
      <c r="AG25" s="476">
        <f>(T25-T24)*100</f>
        <v>0</v>
      </c>
      <c r="AH25" s="476">
        <f t="shared" ref="AH25:AR25" si="29">(U25-U24)*100</f>
        <v>0</v>
      </c>
      <c r="AI25" s="476">
        <f t="shared" si="29"/>
        <v>0</v>
      </c>
      <c r="AJ25" s="476">
        <f t="shared" si="29"/>
        <v>0</v>
      </c>
      <c r="AK25" s="476">
        <f t="shared" si="29"/>
        <v>0</v>
      </c>
      <c r="AL25" s="476">
        <f t="shared" si="29"/>
        <v>0</v>
      </c>
      <c r="AM25" s="476">
        <f t="shared" si="29"/>
        <v>0</v>
      </c>
      <c r="AN25" s="476">
        <f t="shared" si="29"/>
        <v>0</v>
      </c>
      <c r="AO25" s="476">
        <f t="shared" si="29"/>
        <v>0</v>
      </c>
      <c r="AP25" s="476">
        <f t="shared" si="29"/>
        <v>0</v>
      </c>
      <c r="AQ25" s="476">
        <f t="shared" si="29"/>
        <v>0</v>
      </c>
      <c r="AR25" s="476">
        <f t="shared" si="29"/>
        <v>0</v>
      </c>
    </row>
    <row r="26" spans="1:50" ht="15">
      <c r="A26" s="668"/>
      <c r="B26" s="681" t="s">
        <v>921</v>
      </c>
      <c r="C26" s="673"/>
      <c r="D26" s="674"/>
      <c r="E26" s="674"/>
      <c r="F26" s="674"/>
      <c r="G26" s="674"/>
      <c r="H26" s="674"/>
      <c r="I26" s="673"/>
      <c r="J26" s="673"/>
      <c r="K26" s="674"/>
      <c r="L26" s="674"/>
      <c r="M26" s="674"/>
      <c r="N26" s="673"/>
      <c r="O26" s="673"/>
      <c r="P26" s="682"/>
      <c r="Q26"/>
      <c r="R26" s="93" t="s">
        <v>1036</v>
      </c>
      <c r="S26" s="94" t="s">
        <v>1026</v>
      </c>
      <c r="T26" s="95">
        <f t="shared" ref="T26:X27" si="30">IF(C6&gt;0,C26/C6,)</f>
        <v>0</v>
      </c>
      <c r="U26" s="105">
        <f t="shared" si="30"/>
        <v>0</v>
      </c>
      <c r="V26" s="105">
        <f t="shared" si="30"/>
        <v>0</v>
      </c>
      <c r="W26" s="105">
        <f t="shared" si="30"/>
        <v>0</v>
      </c>
      <c r="X26" s="105">
        <f t="shared" si="30"/>
        <v>0</v>
      </c>
      <c r="Y26" s="474">
        <f t="shared" ref="Y26:AE27" si="31">IF(H6&gt;0,H26/H6,)</f>
        <v>0</v>
      </c>
      <c r="Z26" s="469">
        <f t="shared" si="31"/>
        <v>0</v>
      </c>
      <c r="AA26" s="469">
        <f t="shared" si="31"/>
        <v>0</v>
      </c>
      <c r="AB26" s="474">
        <f t="shared" si="31"/>
        <v>0</v>
      </c>
      <c r="AC26" s="474">
        <f t="shared" si="31"/>
        <v>0</v>
      </c>
      <c r="AD26" s="474">
        <f t="shared" si="31"/>
        <v>0</v>
      </c>
      <c r="AE26" s="469">
        <f t="shared" si="31"/>
        <v>0</v>
      </c>
      <c r="AG26" s="475" t="s">
        <v>903</v>
      </c>
      <c r="AH26" s="478"/>
      <c r="AI26" s="478"/>
      <c r="AJ26" s="478"/>
      <c r="AK26" s="478"/>
      <c r="AL26" s="478"/>
      <c r="AM26" s="478"/>
      <c r="AN26" s="478"/>
      <c r="AO26" s="478"/>
      <c r="AP26" s="478"/>
      <c r="AQ26" s="478"/>
      <c r="AR26" s="478"/>
    </row>
    <row r="27" spans="1:50" ht="15.75" thickBot="1">
      <c r="A27" s="668"/>
      <c r="B27" s="681" t="s">
        <v>922</v>
      </c>
      <c r="C27" s="673"/>
      <c r="D27" s="674"/>
      <c r="E27" s="674"/>
      <c r="F27" s="674"/>
      <c r="G27" s="674"/>
      <c r="H27" s="674"/>
      <c r="I27" s="673"/>
      <c r="J27" s="673"/>
      <c r="K27" s="674"/>
      <c r="L27" s="674"/>
      <c r="M27" s="674"/>
      <c r="N27" s="673"/>
      <c r="O27" s="673"/>
      <c r="P27" s="682"/>
      <c r="Q27"/>
      <c r="R27" s="107"/>
      <c r="S27" s="108" t="s">
        <v>737</v>
      </c>
      <c r="T27" s="109">
        <f t="shared" si="30"/>
        <v>0</v>
      </c>
      <c r="U27" s="110">
        <f t="shared" si="30"/>
        <v>0</v>
      </c>
      <c r="V27" s="110">
        <f t="shared" si="30"/>
        <v>0</v>
      </c>
      <c r="W27" s="110">
        <f t="shared" si="30"/>
        <v>0</v>
      </c>
      <c r="X27" s="110">
        <f t="shared" si="30"/>
        <v>0</v>
      </c>
      <c r="Y27" s="479">
        <f t="shared" si="31"/>
        <v>0</v>
      </c>
      <c r="Z27" s="480">
        <f t="shared" si="31"/>
        <v>0</v>
      </c>
      <c r="AA27" s="480">
        <f t="shared" si="31"/>
        <v>0</v>
      </c>
      <c r="AB27" s="479">
        <f t="shared" si="31"/>
        <v>0</v>
      </c>
      <c r="AC27" s="479">
        <f t="shared" si="31"/>
        <v>0</v>
      </c>
      <c r="AD27" s="479">
        <f t="shared" si="31"/>
        <v>0</v>
      </c>
      <c r="AE27" s="480">
        <f t="shared" si="31"/>
        <v>0</v>
      </c>
      <c r="AF27" s="481"/>
      <c r="AG27" s="111">
        <f>(T27-T26)*100</f>
        <v>0</v>
      </c>
      <c r="AH27" s="111">
        <f t="shared" ref="AH27:AR27" si="32">(U27-U26)*100</f>
        <v>0</v>
      </c>
      <c r="AI27" s="111">
        <f t="shared" si="32"/>
        <v>0</v>
      </c>
      <c r="AJ27" s="111">
        <f t="shared" si="32"/>
        <v>0</v>
      </c>
      <c r="AK27" s="111">
        <f t="shared" si="32"/>
        <v>0</v>
      </c>
      <c r="AL27" s="111">
        <f t="shared" si="32"/>
        <v>0</v>
      </c>
      <c r="AM27" s="111">
        <f t="shared" si="32"/>
        <v>0</v>
      </c>
      <c r="AN27" s="111">
        <f t="shared" si="32"/>
        <v>0</v>
      </c>
      <c r="AO27" s="111">
        <f t="shared" si="32"/>
        <v>0</v>
      </c>
      <c r="AP27" s="111">
        <f t="shared" si="32"/>
        <v>0</v>
      </c>
      <c r="AQ27" s="111">
        <f t="shared" si="32"/>
        <v>0</v>
      </c>
      <c r="AR27" s="111">
        <f t="shared" si="32"/>
        <v>0</v>
      </c>
    </row>
    <row r="28" spans="1:50" ht="15">
      <c r="A28" s="661" t="s">
        <v>351</v>
      </c>
      <c r="B28" s="660" t="s">
        <v>900</v>
      </c>
      <c r="C28" s="657">
        <v>5092</v>
      </c>
      <c r="D28" s="658">
        <v>1218</v>
      </c>
      <c r="E28" s="658">
        <v>4715</v>
      </c>
      <c r="F28" s="658">
        <v>1350</v>
      </c>
      <c r="G28" s="658"/>
      <c r="H28" s="658">
        <v>1282</v>
      </c>
      <c r="I28" s="657">
        <v>13657</v>
      </c>
      <c r="J28" s="657"/>
      <c r="K28" s="658">
        <v>857</v>
      </c>
      <c r="L28" s="658">
        <v>1210</v>
      </c>
      <c r="M28" s="658">
        <v>3685</v>
      </c>
      <c r="N28" s="657">
        <v>5752</v>
      </c>
      <c r="O28" s="657"/>
      <c r="P28" s="659"/>
      <c r="Q28"/>
      <c r="R28" s="93" t="s">
        <v>1025</v>
      </c>
      <c r="S28" s="94" t="s">
        <v>1026</v>
      </c>
      <c r="T28" s="95">
        <f t="shared" ref="T28:X29" si="33">IF(C28&gt;0,C28/C28,)</f>
        <v>1</v>
      </c>
      <c r="U28" s="105">
        <f t="shared" si="33"/>
        <v>1</v>
      </c>
      <c r="V28" s="105">
        <f t="shared" si="33"/>
        <v>1</v>
      </c>
      <c r="W28" s="105">
        <f t="shared" si="33"/>
        <v>1</v>
      </c>
      <c r="X28" s="105">
        <f t="shared" si="33"/>
        <v>0</v>
      </c>
      <c r="Y28" s="474">
        <f t="shared" ref="Y28:AE29" si="34">IF(H28&gt;0,H28/H28,)</f>
        <v>1</v>
      </c>
      <c r="Z28" s="469">
        <f t="shared" si="34"/>
        <v>1</v>
      </c>
      <c r="AA28" s="469">
        <f t="shared" si="34"/>
        <v>0</v>
      </c>
      <c r="AB28" s="474">
        <f t="shared" si="34"/>
        <v>1</v>
      </c>
      <c r="AC28" s="474">
        <f t="shared" si="34"/>
        <v>1</v>
      </c>
      <c r="AD28" s="474">
        <f t="shared" si="34"/>
        <v>1</v>
      </c>
      <c r="AE28" s="469">
        <f t="shared" si="34"/>
        <v>1</v>
      </c>
      <c r="AG28" s="470">
        <f>+T30+T32+T34+T36+T38+T40+T42+T44+T46+T48</f>
        <v>1</v>
      </c>
      <c r="AH28" s="470">
        <f t="shared" ref="AH28:AR29" si="35">+U30+U32+U34+U36+U38+U40+U42+U44+U46+U48</f>
        <v>0.99999999999999989</v>
      </c>
      <c r="AI28" s="470">
        <f t="shared" si="35"/>
        <v>1.0000000000000002</v>
      </c>
      <c r="AJ28" s="470">
        <f t="shared" si="35"/>
        <v>1.0000000000000002</v>
      </c>
      <c r="AK28" s="470">
        <f t="shared" si="35"/>
        <v>0</v>
      </c>
      <c r="AL28" s="470">
        <f t="shared" si="35"/>
        <v>1</v>
      </c>
      <c r="AM28" s="470">
        <f t="shared" si="35"/>
        <v>1</v>
      </c>
      <c r="AN28" s="470">
        <f t="shared" si="35"/>
        <v>0</v>
      </c>
      <c r="AO28" s="470">
        <f t="shared" si="35"/>
        <v>1</v>
      </c>
      <c r="AP28" s="470">
        <f t="shared" si="35"/>
        <v>1</v>
      </c>
      <c r="AQ28" s="470">
        <f t="shared" si="35"/>
        <v>1</v>
      </c>
      <c r="AR28" s="470">
        <f t="shared" si="35"/>
        <v>1</v>
      </c>
    </row>
    <row r="29" spans="1:50" ht="15">
      <c r="A29" s="668"/>
      <c r="B29" s="681" t="s">
        <v>901</v>
      </c>
      <c r="C29" s="673">
        <v>5192</v>
      </c>
      <c r="D29" s="674">
        <v>1305</v>
      </c>
      <c r="E29" s="674">
        <v>4785</v>
      </c>
      <c r="F29" s="674">
        <v>1396</v>
      </c>
      <c r="G29" s="674"/>
      <c r="H29" s="674">
        <v>1106</v>
      </c>
      <c r="I29" s="673">
        <v>13784</v>
      </c>
      <c r="J29" s="673"/>
      <c r="K29" s="674">
        <v>809</v>
      </c>
      <c r="L29" s="674">
        <v>1256</v>
      </c>
      <c r="M29" s="674">
        <v>3495</v>
      </c>
      <c r="N29" s="673">
        <v>5560</v>
      </c>
      <c r="O29" s="673"/>
      <c r="P29" s="682"/>
      <c r="Q29"/>
      <c r="R29" s="101"/>
      <c r="S29" s="102" t="s">
        <v>737</v>
      </c>
      <c r="T29" s="103">
        <f t="shared" si="33"/>
        <v>1</v>
      </c>
      <c r="U29" s="104">
        <f t="shared" si="33"/>
        <v>1</v>
      </c>
      <c r="V29" s="104">
        <f t="shared" si="33"/>
        <v>1</v>
      </c>
      <c r="W29" s="104">
        <f t="shared" si="33"/>
        <v>1</v>
      </c>
      <c r="X29" s="104">
        <f t="shared" si="33"/>
        <v>0</v>
      </c>
      <c r="Y29" s="471">
        <f t="shared" si="34"/>
        <v>1</v>
      </c>
      <c r="Z29" s="472">
        <f t="shared" si="34"/>
        <v>1</v>
      </c>
      <c r="AA29" s="472">
        <f t="shared" si="34"/>
        <v>0</v>
      </c>
      <c r="AB29" s="471">
        <f t="shared" si="34"/>
        <v>1</v>
      </c>
      <c r="AC29" s="471">
        <f t="shared" si="34"/>
        <v>1</v>
      </c>
      <c r="AD29" s="471">
        <f t="shared" si="34"/>
        <v>1</v>
      </c>
      <c r="AE29" s="472">
        <f t="shared" si="34"/>
        <v>1</v>
      </c>
      <c r="AG29" s="473">
        <f>+T31+T33+T35+T37+T39+T41+T43+T45+T47+T49</f>
        <v>1</v>
      </c>
      <c r="AH29" s="473">
        <f t="shared" si="35"/>
        <v>1</v>
      </c>
      <c r="AI29" s="473">
        <f t="shared" si="35"/>
        <v>0.99999999999999978</v>
      </c>
      <c r="AJ29" s="473">
        <f t="shared" si="35"/>
        <v>1</v>
      </c>
      <c r="AK29" s="473">
        <f t="shared" si="35"/>
        <v>0</v>
      </c>
      <c r="AL29" s="473">
        <f t="shared" si="35"/>
        <v>0.99999999999999989</v>
      </c>
      <c r="AM29" s="473">
        <f t="shared" si="35"/>
        <v>1</v>
      </c>
      <c r="AN29" s="473">
        <f t="shared" si="35"/>
        <v>0</v>
      </c>
      <c r="AO29" s="473">
        <f t="shared" si="35"/>
        <v>1</v>
      </c>
      <c r="AP29" s="473">
        <f t="shared" si="35"/>
        <v>1</v>
      </c>
      <c r="AQ29" s="482">
        <f t="shared" si="35"/>
        <v>1</v>
      </c>
      <c r="AR29" s="482">
        <f t="shared" si="35"/>
        <v>1</v>
      </c>
      <c r="AT29" s="112"/>
      <c r="AU29" s="112"/>
      <c r="AV29" s="112"/>
      <c r="AW29" s="112"/>
      <c r="AX29" s="112"/>
    </row>
    <row r="30" spans="1:50" ht="15">
      <c r="A30" s="668"/>
      <c r="B30" s="681" t="s">
        <v>902</v>
      </c>
      <c r="C30" s="673">
        <v>862</v>
      </c>
      <c r="D30" s="674">
        <v>151</v>
      </c>
      <c r="E30" s="674">
        <v>1590</v>
      </c>
      <c r="F30" s="674">
        <v>349</v>
      </c>
      <c r="G30" s="674"/>
      <c r="H30" s="674">
        <v>284</v>
      </c>
      <c r="I30" s="673">
        <v>3236</v>
      </c>
      <c r="J30" s="673"/>
      <c r="K30" s="674">
        <v>100</v>
      </c>
      <c r="L30" s="674">
        <v>176</v>
      </c>
      <c r="M30" s="674">
        <v>496</v>
      </c>
      <c r="N30" s="673">
        <v>772</v>
      </c>
      <c r="O30" s="673"/>
      <c r="P30" s="682"/>
      <c r="Q30"/>
      <c r="R30" s="93" t="s">
        <v>1027</v>
      </c>
      <c r="S30" s="94" t="s">
        <v>1026</v>
      </c>
      <c r="T30" s="95">
        <f t="shared" ref="T30:X31" si="36">IF(C28&gt;0,C30/C28,)</f>
        <v>0.16928515318146112</v>
      </c>
      <c r="U30" s="105">
        <f t="shared" si="36"/>
        <v>0.12397372742200329</v>
      </c>
      <c r="V30" s="105">
        <f t="shared" si="36"/>
        <v>0.33722163308589609</v>
      </c>
      <c r="W30" s="105">
        <f t="shared" si="36"/>
        <v>0.25851851851851854</v>
      </c>
      <c r="X30" s="105">
        <f t="shared" si="36"/>
        <v>0</v>
      </c>
      <c r="Y30" s="474">
        <f t="shared" ref="Y30:AE31" si="37">IF(H28&gt;0,H30/H28,)</f>
        <v>0.22152886115444617</v>
      </c>
      <c r="Z30" s="469">
        <f t="shared" si="37"/>
        <v>0.23694808523101707</v>
      </c>
      <c r="AA30" s="469">
        <f t="shared" si="37"/>
        <v>0</v>
      </c>
      <c r="AB30" s="474">
        <f t="shared" si="37"/>
        <v>0.11668611435239207</v>
      </c>
      <c r="AC30" s="474">
        <f t="shared" si="37"/>
        <v>0.14545454545454545</v>
      </c>
      <c r="AD30" s="474">
        <f t="shared" si="37"/>
        <v>0.13459972862957936</v>
      </c>
      <c r="AE30" s="469">
        <f t="shared" si="37"/>
        <v>0.13421418636995827</v>
      </c>
      <c r="AG30" s="475" t="s">
        <v>903</v>
      </c>
      <c r="AH30" s="470"/>
      <c r="AI30" s="470"/>
      <c r="AJ30" s="470"/>
      <c r="AK30" s="470"/>
      <c r="AL30" s="470"/>
      <c r="AM30" s="470"/>
      <c r="AN30" s="470"/>
      <c r="AO30" s="470"/>
      <c r="AP30" s="470"/>
      <c r="AQ30" s="470"/>
      <c r="AR30" s="470"/>
    </row>
    <row r="31" spans="1:50" ht="15">
      <c r="A31" s="668"/>
      <c r="B31" s="681" t="s">
        <v>904</v>
      </c>
      <c r="C31" s="673">
        <v>903</v>
      </c>
      <c r="D31" s="674">
        <v>146</v>
      </c>
      <c r="E31" s="674">
        <v>1698</v>
      </c>
      <c r="F31" s="674">
        <v>336</v>
      </c>
      <c r="G31" s="674"/>
      <c r="H31" s="674">
        <v>283</v>
      </c>
      <c r="I31" s="673">
        <v>3366</v>
      </c>
      <c r="J31" s="673"/>
      <c r="K31" s="674">
        <v>80</v>
      </c>
      <c r="L31" s="674">
        <v>176</v>
      </c>
      <c r="M31" s="674">
        <v>646</v>
      </c>
      <c r="N31" s="673">
        <v>902</v>
      </c>
      <c r="O31" s="673"/>
      <c r="P31" s="682"/>
      <c r="Q31"/>
      <c r="R31" s="101"/>
      <c r="S31" s="102" t="s">
        <v>737</v>
      </c>
      <c r="T31" s="103">
        <f t="shared" si="36"/>
        <v>0.17392141756548538</v>
      </c>
      <c r="U31" s="104">
        <f t="shared" si="36"/>
        <v>0.11187739463601533</v>
      </c>
      <c r="V31" s="104">
        <f t="shared" si="36"/>
        <v>0.35485893416927899</v>
      </c>
      <c r="W31" s="104">
        <f t="shared" si="36"/>
        <v>0.24068767908309455</v>
      </c>
      <c r="X31" s="104">
        <f t="shared" si="36"/>
        <v>0</v>
      </c>
      <c r="Y31" s="471">
        <f t="shared" si="37"/>
        <v>0.25587703435804704</v>
      </c>
      <c r="Z31" s="472">
        <f t="shared" si="37"/>
        <v>0.24419616947185141</v>
      </c>
      <c r="AA31" s="472">
        <f t="shared" si="37"/>
        <v>0</v>
      </c>
      <c r="AB31" s="471">
        <f t="shared" si="37"/>
        <v>9.8887515451174288E-2</v>
      </c>
      <c r="AC31" s="471">
        <f t="shared" si="37"/>
        <v>0.14012738853503184</v>
      </c>
      <c r="AD31" s="471">
        <f t="shared" si="37"/>
        <v>0.18483547925608013</v>
      </c>
      <c r="AE31" s="472">
        <f t="shared" si="37"/>
        <v>0.16223021582733813</v>
      </c>
      <c r="AG31" s="476">
        <f>(T31-T30)*100</f>
        <v>0.46362643840242579</v>
      </c>
      <c r="AH31" s="476">
        <f t="shared" ref="AH31:AR31" si="38">(U31-U30)*100</f>
        <v>-1.2096332785987958</v>
      </c>
      <c r="AI31" s="476">
        <f t="shared" si="38"/>
        <v>1.7637301083382906</v>
      </c>
      <c r="AJ31" s="476">
        <f t="shared" si="38"/>
        <v>-1.7830839435423989</v>
      </c>
      <c r="AK31" s="476">
        <f t="shared" si="38"/>
        <v>0</v>
      </c>
      <c r="AL31" s="476">
        <f t="shared" si="38"/>
        <v>3.4348173203600867</v>
      </c>
      <c r="AM31" s="476">
        <f t="shared" si="38"/>
        <v>0.72480842408343404</v>
      </c>
      <c r="AN31" s="476">
        <f t="shared" si="38"/>
        <v>0</v>
      </c>
      <c r="AO31" s="476">
        <f t="shared" si="38"/>
        <v>-1.7798598901217779</v>
      </c>
      <c r="AP31" s="476">
        <f t="shared" si="38"/>
        <v>-0.53271569195136037</v>
      </c>
      <c r="AQ31" s="476">
        <f t="shared" si="38"/>
        <v>5.0235750626500764</v>
      </c>
      <c r="AR31" s="476">
        <f t="shared" si="38"/>
        <v>2.8016029457379856</v>
      </c>
    </row>
    <row r="32" spans="1:50" ht="15">
      <c r="A32" s="668"/>
      <c r="B32" s="681" t="s">
        <v>905</v>
      </c>
      <c r="C32" s="673">
        <v>109</v>
      </c>
      <c r="D32" s="674">
        <v>5</v>
      </c>
      <c r="E32" s="674">
        <v>21</v>
      </c>
      <c r="F32" s="674">
        <v>97</v>
      </c>
      <c r="G32" s="674"/>
      <c r="H32" s="674">
        <v>4</v>
      </c>
      <c r="I32" s="673">
        <v>236</v>
      </c>
      <c r="J32" s="673"/>
      <c r="K32" s="674">
        <v>15</v>
      </c>
      <c r="L32" s="674">
        <v>10</v>
      </c>
      <c r="M32" s="674">
        <v>246</v>
      </c>
      <c r="N32" s="673">
        <v>271</v>
      </c>
      <c r="O32" s="673"/>
      <c r="P32" s="682"/>
      <c r="Q32"/>
      <c r="R32" s="93" t="s">
        <v>1028</v>
      </c>
      <c r="S32" s="94" t="s">
        <v>1026</v>
      </c>
      <c r="T32" s="95">
        <f t="shared" ref="T32:X33" si="39">IF(C28&gt;0,C32/C28,)</f>
        <v>2.140612725844462E-2</v>
      </c>
      <c r="U32" s="105">
        <f t="shared" si="39"/>
        <v>4.1050903119868639E-3</v>
      </c>
      <c r="V32" s="105">
        <f t="shared" si="39"/>
        <v>4.4538706256627781E-3</v>
      </c>
      <c r="W32" s="105">
        <f t="shared" si="39"/>
        <v>7.1851851851851847E-2</v>
      </c>
      <c r="X32" s="105">
        <f t="shared" si="39"/>
        <v>0</v>
      </c>
      <c r="Y32" s="474">
        <f t="shared" ref="Y32:AE33" si="40">IF(H28&gt;0,H32/H28,)</f>
        <v>3.1201248049921998E-3</v>
      </c>
      <c r="Z32" s="469">
        <f t="shared" si="40"/>
        <v>1.7280515486563668E-2</v>
      </c>
      <c r="AA32" s="469">
        <f t="shared" si="40"/>
        <v>0</v>
      </c>
      <c r="AB32" s="474">
        <f t="shared" si="40"/>
        <v>1.7502917152858809E-2</v>
      </c>
      <c r="AC32" s="474">
        <f t="shared" si="40"/>
        <v>8.2644628099173556E-3</v>
      </c>
      <c r="AD32" s="474">
        <f t="shared" si="40"/>
        <v>6.6757123473541388E-2</v>
      </c>
      <c r="AE32" s="469">
        <f t="shared" si="40"/>
        <v>4.7114047287899863E-2</v>
      </c>
      <c r="AG32" s="475" t="s">
        <v>903</v>
      </c>
      <c r="AH32" s="470"/>
      <c r="AI32" s="470"/>
      <c r="AJ32" s="470"/>
      <c r="AK32" s="470"/>
      <c r="AL32" s="470"/>
      <c r="AM32" s="470"/>
      <c r="AN32" s="470"/>
      <c r="AO32" s="470"/>
      <c r="AP32" s="470"/>
      <c r="AQ32" s="470"/>
      <c r="AR32" s="470"/>
    </row>
    <row r="33" spans="1:44" ht="15">
      <c r="A33" s="668"/>
      <c r="B33" s="681" t="s">
        <v>906</v>
      </c>
      <c r="C33" s="673">
        <v>116</v>
      </c>
      <c r="D33" s="674">
        <v>6</v>
      </c>
      <c r="E33" s="674">
        <v>52</v>
      </c>
      <c r="F33" s="674">
        <v>93</v>
      </c>
      <c r="G33" s="674"/>
      <c r="H33" s="674">
        <v>3</v>
      </c>
      <c r="I33" s="673">
        <v>270</v>
      </c>
      <c r="J33" s="673"/>
      <c r="K33" s="674">
        <v>23</v>
      </c>
      <c r="L33" s="674">
        <v>12</v>
      </c>
      <c r="M33" s="674">
        <v>165</v>
      </c>
      <c r="N33" s="673">
        <v>200</v>
      </c>
      <c r="O33" s="673"/>
      <c r="P33" s="682"/>
      <c r="Q33"/>
      <c r="R33" s="101"/>
      <c r="S33" s="102" t="s">
        <v>737</v>
      </c>
      <c r="T33" s="103">
        <f t="shared" si="39"/>
        <v>2.2342064714946069E-2</v>
      </c>
      <c r="U33" s="104">
        <f t="shared" si="39"/>
        <v>4.5977011494252873E-3</v>
      </c>
      <c r="V33" s="104">
        <f t="shared" si="39"/>
        <v>1.0867293625914315E-2</v>
      </c>
      <c r="W33" s="104">
        <f t="shared" si="39"/>
        <v>6.6618911174785106E-2</v>
      </c>
      <c r="X33" s="104">
        <f t="shared" si="39"/>
        <v>0</v>
      </c>
      <c r="Y33" s="471">
        <f t="shared" si="40"/>
        <v>2.7124773960216998E-3</v>
      </c>
      <c r="Z33" s="472">
        <f t="shared" si="40"/>
        <v>1.958792803250145E-2</v>
      </c>
      <c r="AA33" s="472">
        <f t="shared" si="40"/>
        <v>0</v>
      </c>
      <c r="AB33" s="471">
        <f t="shared" si="40"/>
        <v>2.843016069221261E-2</v>
      </c>
      <c r="AC33" s="471">
        <f t="shared" si="40"/>
        <v>9.5541401273885346E-3</v>
      </c>
      <c r="AD33" s="471">
        <f t="shared" si="40"/>
        <v>4.7210300429184553E-2</v>
      </c>
      <c r="AE33" s="472">
        <f t="shared" si="40"/>
        <v>3.5971223021582732E-2</v>
      </c>
      <c r="AG33" s="476">
        <f>(T33-T32)*100</f>
        <v>9.3593745650144902E-2</v>
      </c>
      <c r="AH33" s="476">
        <f t="shared" ref="AH33:AR33" si="41">(U33-U32)*100</f>
        <v>4.9261083743842339E-2</v>
      </c>
      <c r="AI33" s="476">
        <f t="shared" si="41"/>
        <v>0.64134230002515369</v>
      </c>
      <c r="AJ33" s="476">
        <f t="shared" si="41"/>
        <v>-0.52329406770667419</v>
      </c>
      <c r="AK33" s="476">
        <f t="shared" si="41"/>
        <v>0</v>
      </c>
      <c r="AL33" s="476">
        <f t="shared" si="41"/>
        <v>-4.0764740897049997E-2</v>
      </c>
      <c r="AM33" s="476">
        <f t="shared" si="41"/>
        <v>0.23074125459377828</v>
      </c>
      <c r="AN33" s="476">
        <f t="shared" si="41"/>
        <v>0</v>
      </c>
      <c r="AO33" s="476">
        <f t="shared" si="41"/>
        <v>1.0927243539353801</v>
      </c>
      <c r="AP33" s="476">
        <f t="shared" si="41"/>
        <v>0.1289677317471179</v>
      </c>
      <c r="AQ33" s="476">
        <f t="shared" si="41"/>
        <v>-1.9546823044356836</v>
      </c>
      <c r="AR33" s="476">
        <f t="shared" si="41"/>
        <v>-1.1142824266317131</v>
      </c>
    </row>
    <row r="34" spans="1:44" ht="15">
      <c r="A34" s="668"/>
      <c r="B34" s="681" t="s">
        <v>907</v>
      </c>
      <c r="C34" s="673"/>
      <c r="D34" s="674"/>
      <c r="E34" s="674"/>
      <c r="F34" s="674"/>
      <c r="G34" s="674"/>
      <c r="H34" s="674"/>
      <c r="I34" s="673"/>
      <c r="J34" s="673"/>
      <c r="K34" s="674"/>
      <c r="L34" s="674"/>
      <c r="M34" s="674"/>
      <c r="N34" s="673"/>
      <c r="O34" s="673"/>
      <c r="P34" s="682"/>
      <c r="Q34"/>
      <c r="R34" s="93" t="s">
        <v>1029</v>
      </c>
      <c r="S34" s="94" t="s">
        <v>1026</v>
      </c>
      <c r="T34" s="95">
        <f t="shared" ref="T34:X35" si="42">IF(C28&gt;0,C34/C28,)</f>
        <v>0</v>
      </c>
      <c r="U34" s="105">
        <f t="shared" si="42"/>
        <v>0</v>
      </c>
      <c r="V34" s="105">
        <f t="shared" si="42"/>
        <v>0</v>
      </c>
      <c r="W34" s="105">
        <f t="shared" si="42"/>
        <v>0</v>
      </c>
      <c r="X34" s="105">
        <f t="shared" si="42"/>
        <v>0</v>
      </c>
      <c r="Y34" s="474">
        <f t="shared" ref="Y34:AE35" si="43">IF(H28&gt;0,H34/H28,)</f>
        <v>0</v>
      </c>
      <c r="Z34" s="469">
        <f t="shared" si="43"/>
        <v>0</v>
      </c>
      <c r="AA34" s="469">
        <f t="shared" si="43"/>
        <v>0</v>
      </c>
      <c r="AB34" s="474">
        <f t="shared" si="43"/>
        <v>0</v>
      </c>
      <c r="AC34" s="474">
        <f t="shared" si="43"/>
        <v>0</v>
      </c>
      <c r="AD34" s="474">
        <f t="shared" si="43"/>
        <v>0</v>
      </c>
      <c r="AE34" s="469">
        <f t="shared" si="43"/>
        <v>0</v>
      </c>
      <c r="AG34" s="475" t="s">
        <v>903</v>
      </c>
      <c r="AH34" s="470"/>
      <c r="AI34" s="470"/>
      <c r="AJ34" s="470"/>
      <c r="AK34" s="470"/>
      <c r="AL34" s="470"/>
      <c r="AM34" s="470"/>
      <c r="AN34" s="470"/>
      <c r="AO34" s="470"/>
      <c r="AP34" s="470"/>
      <c r="AQ34" s="470"/>
      <c r="AR34" s="470"/>
    </row>
    <row r="35" spans="1:44" ht="15">
      <c r="A35" s="668"/>
      <c r="B35" s="681" t="s">
        <v>908</v>
      </c>
      <c r="C35" s="673"/>
      <c r="D35" s="674"/>
      <c r="E35" s="674"/>
      <c r="F35" s="674"/>
      <c r="G35" s="674"/>
      <c r="H35" s="674"/>
      <c r="I35" s="673"/>
      <c r="J35" s="673"/>
      <c r="K35" s="674"/>
      <c r="L35" s="674"/>
      <c r="M35" s="674"/>
      <c r="N35" s="673"/>
      <c r="O35" s="673"/>
      <c r="P35" s="682"/>
      <c r="Q35"/>
      <c r="R35" s="101"/>
      <c r="S35" s="102" t="s">
        <v>737</v>
      </c>
      <c r="T35" s="103">
        <f t="shared" si="42"/>
        <v>0</v>
      </c>
      <c r="U35" s="104">
        <f t="shared" si="42"/>
        <v>0</v>
      </c>
      <c r="V35" s="104">
        <f t="shared" si="42"/>
        <v>0</v>
      </c>
      <c r="W35" s="104">
        <f t="shared" si="42"/>
        <v>0</v>
      </c>
      <c r="X35" s="104">
        <f t="shared" si="42"/>
        <v>0</v>
      </c>
      <c r="Y35" s="471">
        <f t="shared" si="43"/>
        <v>0</v>
      </c>
      <c r="Z35" s="472">
        <f t="shared" si="43"/>
        <v>0</v>
      </c>
      <c r="AA35" s="472">
        <f t="shared" si="43"/>
        <v>0</v>
      </c>
      <c r="AB35" s="471">
        <f t="shared" si="43"/>
        <v>0</v>
      </c>
      <c r="AC35" s="471">
        <f t="shared" si="43"/>
        <v>0</v>
      </c>
      <c r="AD35" s="471">
        <f t="shared" si="43"/>
        <v>0</v>
      </c>
      <c r="AE35" s="472">
        <f t="shared" si="43"/>
        <v>0</v>
      </c>
      <c r="AG35" s="477">
        <f>(T35-T34)*100</f>
        <v>0</v>
      </c>
      <c r="AH35" s="477">
        <f t="shared" ref="AH35:AR35" si="44">(U35-U34)*100</f>
        <v>0</v>
      </c>
      <c r="AI35" s="477">
        <f t="shared" si="44"/>
        <v>0</v>
      </c>
      <c r="AJ35" s="477">
        <f t="shared" si="44"/>
        <v>0</v>
      </c>
      <c r="AK35" s="477">
        <f t="shared" si="44"/>
        <v>0</v>
      </c>
      <c r="AL35" s="477">
        <f t="shared" si="44"/>
        <v>0</v>
      </c>
      <c r="AM35" s="477">
        <f t="shared" si="44"/>
        <v>0</v>
      </c>
      <c r="AN35" s="477">
        <f t="shared" si="44"/>
        <v>0</v>
      </c>
      <c r="AO35" s="477">
        <f t="shared" si="44"/>
        <v>0</v>
      </c>
      <c r="AP35" s="477">
        <f t="shared" si="44"/>
        <v>0</v>
      </c>
      <c r="AQ35" s="477">
        <f t="shared" si="44"/>
        <v>0</v>
      </c>
      <c r="AR35" s="477">
        <f t="shared" si="44"/>
        <v>0</v>
      </c>
    </row>
    <row r="36" spans="1:44" ht="15">
      <c r="A36" s="668"/>
      <c r="B36" s="681" t="s">
        <v>909</v>
      </c>
      <c r="C36" s="673">
        <v>2621</v>
      </c>
      <c r="D36" s="674">
        <v>237</v>
      </c>
      <c r="E36" s="674">
        <v>1230</v>
      </c>
      <c r="F36" s="674">
        <v>406</v>
      </c>
      <c r="G36" s="674"/>
      <c r="H36" s="674">
        <v>548</v>
      </c>
      <c r="I36" s="673">
        <v>5042</v>
      </c>
      <c r="J36" s="673"/>
      <c r="K36" s="674">
        <v>292</v>
      </c>
      <c r="L36" s="674">
        <v>446</v>
      </c>
      <c r="M36" s="674">
        <v>941</v>
      </c>
      <c r="N36" s="673">
        <v>1679</v>
      </c>
      <c r="O36" s="673"/>
      <c r="P36" s="682"/>
      <c r="Q36"/>
      <c r="R36" s="93" t="s">
        <v>1030</v>
      </c>
      <c r="S36" s="94" t="s">
        <v>1026</v>
      </c>
      <c r="T36" s="95">
        <f t="shared" ref="T36:X37" si="45">IF(C28&gt;0,C36/C28,)</f>
        <v>0.51472898664571876</v>
      </c>
      <c r="U36" s="105">
        <f t="shared" si="45"/>
        <v>0.19458128078817735</v>
      </c>
      <c r="V36" s="105">
        <f t="shared" si="45"/>
        <v>0.2608695652173913</v>
      </c>
      <c r="W36" s="105">
        <f t="shared" si="45"/>
        <v>0.30074074074074075</v>
      </c>
      <c r="X36" s="105">
        <f t="shared" si="45"/>
        <v>0</v>
      </c>
      <c r="Y36" s="474">
        <f t="shared" ref="Y36:AE37" si="46">IF(H28&gt;0,H36/H28,)</f>
        <v>0.42745709828393136</v>
      </c>
      <c r="Z36" s="469">
        <f t="shared" si="46"/>
        <v>0.36918796221717798</v>
      </c>
      <c r="AA36" s="469">
        <f t="shared" si="46"/>
        <v>0</v>
      </c>
      <c r="AB36" s="474">
        <f t="shared" si="46"/>
        <v>0.34072345390898484</v>
      </c>
      <c r="AC36" s="474">
        <f t="shared" si="46"/>
        <v>0.36859504132231408</v>
      </c>
      <c r="AD36" s="474">
        <f t="shared" si="46"/>
        <v>0.25535956580732699</v>
      </c>
      <c r="AE36" s="469">
        <f t="shared" si="46"/>
        <v>0.29189847009735742</v>
      </c>
      <c r="AG36" s="475" t="s">
        <v>903</v>
      </c>
      <c r="AH36" s="470"/>
      <c r="AI36" s="470"/>
      <c r="AJ36" s="470"/>
      <c r="AK36" s="470"/>
      <c r="AL36" s="470"/>
      <c r="AM36" s="470"/>
      <c r="AN36" s="470"/>
      <c r="AO36" s="470"/>
      <c r="AP36" s="470"/>
      <c r="AQ36" s="470"/>
      <c r="AR36" s="470"/>
    </row>
    <row r="37" spans="1:44" ht="15">
      <c r="A37" s="668"/>
      <c r="B37" s="681" t="s">
        <v>910</v>
      </c>
      <c r="C37" s="673">
        <v>2632</v>
      </c>
      <c r="D37" s="674">
        <v>232</v>
      </c>
      <c r="E37" s="674">
        <v>1217</v>
      </c>
      <c r="F37" s="674">
        <v>409</v>
      </c>
      <c r="G37" s="674"/>
      <c r="H37" s="674">
        <v>415</v>
      </c>
      <c r="I37" s="673">
        <v>4905</v>
      </c>
      <c r="J37" s="673"/>
      <c r="K37" s="674">
        <v>282</v>
      </c>
      <c r="L37" s="674">
        <v>477</v>
      </c>
      <c r="M37" s="674">
        <v>945</v>
      </c>
      <c r="N37" s="673">
        <v>1704</v>
      </c>
      <c r="O37" s="673"/>
      <c r="P37" s="682"/>
      <c r="Q37"/>
      <c r="R37" s="101"/>
      <c r="S37" s="102" t="s">
        <v>737</v>
      </c>
      <c r="T37" s="103">
        <f t="shared" si="45"/>
        <v>0.50693374422187987</v>
      </c>
      <c r="U37" s="104">
        <f t="shared" si="45"/>
        <v>0.17777777777777778</v>
      </c>
      <c r="V37" s="104">
        <f t="shared" si="45"/>
        <v>0.25433646812957156</v>
      </c>
      <c r="W37" s="104">
        <f t="shared" si="45"/>
        <v>0.29297994269340977</v>
      </c>
      <c r="X37" s="104">
        <f t="shared" si="45"/>
        <v>0</v>
      </c>
      <c r="Y37" s="471">
        <f t="shared" si="46"/>
        <v>0.37522603978300179</v>
      </c>
      <c r="Z37" s="472">
        <f t="shared" si="46"/>
        <v>0.3558473592571097</v>
      </c>
      <c r="AA37" s="472">
        <f t="shared" si="46"/>
        <v>0</v>
      </c>
      <c r="AB37" s="471">
        <f t="shared" si="46"/>
        <v>0.34857849196538937</v>
      </c>
      <c r="AC37" s="471">
        <f t="shared" si="46"/>
        <v>0.37977707006369427</v>
      </c>
      <c r="AD37" s="471">
        <f t="shared" si="46"/>
        <v>0.27038626609442062</v>
      </c>
      <c r="AE37" s="472">
        <f t="shared" si="46"/>
        <v>0.30647482014388489</v>
      </c>
      <c r="AG37" s="476">
        <f>(T37-T36)*100</f>
        <v>-0.77952424238388884</v>
      </c>
      <c r="AH37" s="476">
        <f t="shared" ref="AH37:AR37" si="47">(U37-U36)*100</f>
        <v>-1.6803503010399568</v>
      </c>
      <c r="AI37" s="476">
        <f t="shared" si="47"/>
        <v>-0.65330970878197392</v>
      </c>
      <c r="AJ37" s="476">
        <f t="shared" si="47"/>
        <v>-0.77607980473309857</v>
      </c>
      <c r="AK37" s="476">
        <f t="shared" si="47"/>
        <v>0</v>
      </c>
      <c r="AL37" s="476">
        <f t="shared" si="47"/>
        <v>-5.2231058500929572</v>
      </c>
      <c r="AM37" s="476">
        <f t="shared" si="47"/>
        <v>-1.3340602960068282</v>
      </c>
      <c r="AN37" s="476">
        <f t="shared" si="47"/>
        <v>0</v>
      </c>
      <c r="AO37" s="476">
        <f t="shared" si="47"/>
        <v>0.78550380564045286</v>
      </c>
      <c r="AP37" s="476">
        <f t="shared" si="47"/>
        <v>1.118202874138019</v>
      </c>
      <c r="AQ37" s="476">
        <f t="shared" si="47"/>
        <v>1.5026700287093631</v>
      </c>
      <c r="AR37" s="476">
        <f t="shared" si="47"/>
        <v>1.4576350046527464</v>
      </c>
    </row>
    <row r="38" spans="1:44" ht="15">
      <c r="A38" s="668"/>
      <c r="B38" s="681" t="s">
        <v>911</v>
      </c>
      <c r="C38" s="673">
        <v>248</v>
      </c>
      <c r="D38" s="674">
        <v>15</v>
      </c>
      <c r="E38" s="674">
        <v>70</v>
      </c>
      <c r="F38" s="674">
        <v>30</v>
      </c>
      <c r="G38" s="674"/>
      <c r="H38" s="674">
        <v>25</v>
      </c>
      <c r="I38" s="673">
        <v>388</v>
      </c>
      <c r="J38" s="673"/>
      <c r="K38" s="674">
        <v>120</v>
      </c>
      <c r="L38" s="674">
        <v>103</v>
      </c>
      <c r="M38" s="674">
        <v>333</v>
      </c>
      <c r="N38" s="673">
        <v>556</v>
      </c>
      <c r="O38" s="673"/>
      <c r="P38" s="682"/>
      <c r="Q38"/>
      <c r="R38" s="93" t="s">
        <v>1031</v>
      </c>
      <c r="S38" s="94" t="s">
        <v>1026</v>
      </c>
      <c r="T38" s="95">
        <f t="shared" ref="T38:X39" si="48">IF(C28&gt;0,C38/C28,)</f>
        <v>4.8703849175176749E-2</v>
      </c>
      <c r="U38" s="105">
        <f t="shared" si="48"/>
        <v>1.2315270935960592E-2</v>
      </c>
      <c r="V38" s="105">
        <f t="shared" si="48"/>
        <v>1.4846235418875928E-2</v>
      </c>
      <c r="W38" s="105">
        <f t="shared" si="48"/>
        <v>2.2222222222222223E-2</v>
      </c>
      <c r="X38" s="105">
        <f t="shared" si="48"/>
        <v>0</v>
      </c>
      <c r="Y38" s="474">
        <f t="shared" ref="Y38:AE39" si="49">IF(H28&gt;0,H38/H28,)</f>
        <v>1.9500780031201249E-2</v>
      </c>
      <c r="Z38" s="469">
        <f t="shared" si="49"/>
        <v>2.841033902028264E-2</v>
      </c>
      <c r="AA38" s="469">
        <f t="shared" si="49"/>
        <v>0</v>
      </c>
      <c r="AB38" s="474">
        <f t="shared" si="49"/>
        <v>0.14002333722287047</v>
      </c>
      <c r="AC38" s="474">
        <f t="shared" si="49"/>
        <v>8.5123966942148757E-2</v>
      </c>
      <c r="AD38" s="474">
        <f t="shared" si="49"/>
        <v>9.0366350067842605E-2</v>
      </c>
      <c r="AE38" s="469">
        <f t="shared" si="49"/>
        <v>9.6662030598052853E-2</v>
      </c>
      <c r="AG38" s="475" t="s">
        <v>903</v>
      </c>
      <c r="AH38" s="470"/>
      <c r="AI38" s="470"/>
      <c r="AJ38" s="470"/>
      <c r="AK38" s="470"/>
      <c r="AL38" s="470"/>
      <c r="AM38" s="470"/>
      <c r="AN38" s="470"/>
      <c r="AO38" s="470"/>
      <c r="AP38" s="470"/>
      <c r="AQ38" s="470"/>
      <c r="AR38" s="470"/>
    </row>
    <row r="39" spans="1:44" ht="15">
      <c r="A39" s="668"/>
      <c r="B39" s="681" t="s">
        <v>912</v>
      </c>
      <c r="C39" s="673">
        <v>246</v>
      </c>
      <c r="D39" s="674">
        <v>22</v>
      </c>
      <c r="E39" s="674">
        <v>93</v>
      </c>
      <c r="F39" s="674">
        <v>23</v>
      </c>
      <c r="G39" s="674"/>
      <c r="H39" s="674">
        <v>21</v>
      </c>
      <c r="I39" s="673">
        <v>405</v>
      </c>
      <c r="J39" s="673"/>
      <c r="K39" s="674">
        <v>124</v>
      </c>
      <c r="L39" s="674">
        <v>94</v>
      </c>
      <c r="M39" s="674">
        <v>225</v>
      </c>
      <c r="N39" s="673">
        <v>443</v>
      </c>
      <c r="O39" s="673"/>
      <c r="P39" s="682"/>
      <c r="Q39"/>
      <c r="R39" s="101"/>
      <c r="S39" s="102" t="s">
        <v>737</v>
      </c>
      <c r="T39" s="103">
        <f t="shared" si="48"/>
        <v>4.7380585516178735E-2</v>
      </c>
      <c r="U39" s="104">
        <f t="shared" si="48"/>
        <v>1.6858237547892719E-2</v>
      </c>
      <c r="V39" s="104">
        <f t="shared" si="48"/>
        <v>1.9435736677115987E-2</v>
      </c>
      <c r="W39" s="104">
        <f t="shared" si="48"/>
        <v>1.6475644699140399E-2</v>
      </c>
      <c r="X39" s="104">
        <f t="shared" si="48"/>
        <v>0</v>
      </c>
      <c r="Y39" s="471">
        <f t="shared" si="49"/>
        <v>1.8987341772151899E-2</v>
      </c>
      <c r="Z39" s="472">
        <f t="shared" si="49"/>
        <v>2.9381892048752176E-2</v>
      </c>
      <c r="AA39" s="472">
        <f t="shared" si="49"/>
        <v>0</v>
      </c>
      <c r="AB39" s="471">
        <f t="shared" si="49"/>
        <v>0.15327564894932014</v>
      </c>
      <c r="AC39" s="471">
        <f t="shared" si="49"/>
        <v>7.4840764331210188E-2</v>
      </c>
      <c r="AD39" s="471">
        <f t="shared" si="49"/>
        <v>6.4377682403433473E-2</v>
      </c>
      <c r="AE39" s="472">
        <f t="shared" si="49"/>
        <v>7.9676258992805754E-2</v>
      </c>
      <c r="AG39" s="476">
        <f>(T39-T38)*100</f>
        <v>-0.1323263658998014</v>
      </c>
      <c r="AH39" s="476">
        <f t="shared" ref="AH39:AR39" si="50">(U39-U38)*100</f>
        <v>0.45429666119321271</v>
      </c>
      <c r="AI39" s="476">
        <f t="shared" si="50"/>
        <v>0.45895012582400591</v>
      </c>
      <c r="AJ39" s="476">
        <f t="shared" si="50"/>
        <v>-0.57465775230818239</v>
      </c>
      <c r="AK39" s="476">
        <f t="shared" si="50"/>
        <v>0</v>
      </c>
      <c r="AL39" s="476">
        <f t="shared" si="50"/>
        <v>-5.1343825904934942E-2</v>
      </c>
      <c r="AM39" s="476">
        <f t="shared" si="50"/>
        <v>9.7155302846953576E-2</v>
      </c>
      <c r="AN39" s="476">
        <f t="shared" si="50"/>
        <v>0</v>
      </c>
      <c r="AO39" s="476">
        <f t="shared" si="50"/>
        <v>1.3252311726449668</v>
      </c>
      <c r="AP39" s="476">
        <f t="shared" si="50"/>
        <v>-1.0283202610938569</v>
      </c>
      <c r="AQ39" s="476">
        <f t="shared" si="50"/>
        <v>-2.5988667664409131</v>
      </c>
      <c r="AR39" s="476">
        <f t="shared" si="50"/>
        <v>-1.69857716052471</v>
      </c>
    </row>
    <row r="40" spans="1:44" ht="15">
      <c r="A40" s="668"/>
      <c r="B40" s="681" t="s">
        <v>913</v>
      </c>
      <c r="C40" s="673"/>
      <c r="D40" s="674"/>
      <c r="E40" s="674"/>
      <c r="F40" s="674"/>
      <c r="G40" s="674"/>
      <c r="H40" s="674"/>
      <c r="I40" s="673"/>
      <c r="J40" s="673"/>
      <c r="K40" s="674"/>
      <c r="L40" s="674"/>
      <c r="M40" s="674"/>
      <c r="N40" s="673"/>
      <c r="O40" s="673"/>
      <c r="P40" s="682"/>
      <c r="Q40"/>
      <c r="R40" s="93" t="s">
        <v>1032</v>
      </c>
      <c r="S40" s="94" t="s">
        <v>1026</v>
      </c>
      <c r="T40" s="95">
        <f t="shared" ref="T40:X41" si="51">IF(C28&gt;0,C40/C28,)</f>
        <v>0</v>
      </c>
      <c r="U40" s="105">
        <f t="shared" si="51"/>
        <v>0</v>
      </c>
      <c r="V40" s="105">
        <f t="shared" si="51"/>
        <v>0</v>
      </c>
      <c r="W40" s="105">
        <f t="shared" si="51"/>
        <v>0</v>
      </c>
      <c r="X40" s="105">
        <f t="shared" si="51"/>
        <v>0</v>
      </c>
      <c r="Y40" s="474">
        <f t="shared" ref="Y40:AE41" si="52">IF(H28&gt;0,H40/H28,)</f>
        <v>0</v>
      </c>
      <c r="Z40" s="469">
        <f t="shared" si="52"/>
        <v>0</v>
      </c>
      <c r="AA40" s="469">
        <f t="shared" si="52"/>
        <v>0</v>
      </c>
      <c r="AB40" s="474">
        <f t="shared" si="52"/>
        <v>0</v>
      </c>
      <c r="AC40" s="474">
        <f t="shared" si="52"/>
        <v>0</v>
      </c>
      <c r="AD40" s="474">
        <f t="shared" si="52"/>
        <v>0</v>
      </c>
      <c r="AE40" s="469">
        <f t="shared" si="52"/>
        <v>0</v>
      </c>
      <c r="AG40" s="475" t="s">
        <v>903</v>
      </c>
      <c r="AH40" s="470"/>
      <c r="AI40" s="470"/>
      <c r="AJ40" s="470"/>
      <c r="AK40" s="470"/>
      <c r="AL40" s="470"/>
      <c r="AM40" s="470"/>
      <c r="AN40" s="470"/>
      <c r="AO40" s="470"/>
      <c r="AP40" s="470"/>
      <c r="AQ40" s="470"/>
      <c r="AR40" s="470"/>
    </row>
    <row r="41" spans="1:44" ht="15">
      <c r="A41" s="668"/>
      <c r="B41" s="681" t="s">
        <v>914</v>
      </c>
      <c r="C41" s="673"/>
      <c r="D41" s="674"/>
      <c r="E41" s="674"/>
      <c r="F41" s="674"/>
      <c r="G41" s="674"/>
      <c r="H41" s="674"/>
      <c r="I41" s="673"/>
      <c r="J41" s="673"/>
      <c r="K41" s="674"/>
      <c r="L41" s="674"/>
      <c r="M41" s="674"/>
      <c r="N41" s="673"/>
      <c r="O41" s="673"/>
      <c r="P41" s="682"/>
      <c r="Q41"/>
      <c r="R41" s="101"/>
      <c r="S41" s="102" t="s">
        <v>737</v>
      </c>
      <c r="T41" s="103">
        <f t="shared" si="51"/>
        <v>0</v>
      </c>
      <c r="U41" s="104">
        <f t="shared" si="51"/>
        <v>0</v>
      </c>
      <c r="V41" s="104">
        <f t="shared" si="51"/>
        <v>0</v>
      </c>
      <c r="W41" s="104">
        <f t="shared" si="51"/>
        <v>0</v>
      </c>
      <c r="X41" s="104">
        <f t="shared" si="51"/>
        <v>0</v>
      </c>
      <c r="Y41" s="471">
        <f t="shared" si="52"/>
        <v>0</v>
      </c>
      <c r="Z41" s="472">
        <f t="shared" si="52"/>
        <v>0</v>
      </c>
      <c r="AA41" s="472">
        <f t="shared" si="52"/>
        <v>0</v>
      </c>
      <c r="AB41" s="471">
        <f t="shared" si="52"/>
        <v>0</v>
      </c>
      <c r="AC41" s="471">
        <f t="shared" si="52"/>
        <v>0</v>
      </c>
      <c r="AD41" s="471">
        <f t="shared" si="52"/>
        <v>0</v>
      </c>
      <c r="AE41" s="472">
        <f t="shared" si="52"/>
        <v>0</v>
      </c>
      <c r="AG41" s="476">
        <f>(T41-T40)*100</f>
        <v>0</v>
      </c>
      <c r="AH41" s="476">
        <f t="shared" ref="AH41:AR41" si="53">(U41-U40)*100</f>
        <v>0</v>
      </c>
      <c r="AI41" s="476">
        <f t="shared" si="53"/>
        <v>0</v>
      </c>
      <c r="AJ41" s="476">
        <f t="shared" si="53"/>
        <v>0</v>
      </c>
      <c r="AK41" s="476">
        <f t="shared" si="53"/>
        <v>0</v>
      </c>
      <c r="AL41" s="476">
        <f t="shared" si="53"/>
        <v>0</v>
      </c>
      <c r="AM41" s="476">
        <f t="shared" si="53"/>
        <v>0</v>
      </c>
      <c r="AN41" s="476">
        <f t="shared" si="53"/>
        <v>0</v>
      </c>
      <c r="AO41" s="476">
        <f t="shared" si="53"/>
        <v>0</v>
      </c>
      <c r="AP41" s="476">
        <f t="shared" si="53"/>
        <v>0</v>
      </c>
      <c r="AQ41" s="476">
        <f t="shared" si="53"/>
        <v>0</v>
      </c>
      <c r="AR41" s="476">
        <f t="shared" si="53"/>
        <v>0</v>
      </c>
    </row>
    <row r="42" spans="1:44" ht="15">
      <c r="A42" s="668"/>
      <c r="B42" s="681" t="s">
        <v>915</v>
      </c>
      <c r="C42" s="673">
        <v>872</v>
      </c>
      <c r="D42" s="674">
        <v>474</v>
      </c>
      <c r="E42" s="674">
        <v>1280</v>
      </c>
      <c r="F42" s="674">
        <v>353</v>
      </c>
      <c r="G42" s="674"/>
      <c r="H42" s="674">
        <v>320</v>
      </c>
      <c r="I42" s="673">
        <v>3299</v>
      </c>
      <c r="J42" s="673"/>
      <c r="K42" s="674">
        <v>98</v>
      </c>
      <c r="L42" s="674">
        <v>280</v>
      </c>
      <c r="M42" s="674">
        <v>795</v>
      </c>
      <c r="N42" s="673">
        <v>1173</v>
      </c>
      <c r="O42" s="673"/>
      <c r="P42" s="682"/>
      <c r="Q42"/>
      <c r="R42" s="93" t="s">
        <v>1033</v>
      </c>
      <c r="S42" s="94" t="s">
        <v>1026</v>
      </c>
      <c r="T42" s="95">
        <f t="shared" ref="T42:X43" si="54">IF(C28&gt;0,C42/C28,)</f>
        <v>0.17124901806755696</v>
      </c>
      <c r="U42" s="105">
        <f t="shared" si="54"/>
        <v>0.3891625615763547</v>
      </c>
      <c r="V42" s="105">
        <f t="shared" si="54"/>
        <v>0.27147401908801699</v>
      </c>
      <c r="W42" s="105">
        <f t="shared" si="54"/>
        <v>0.26148148148148148</v>
      </c>
      <c r="X42" s="105">
        <f t="shared" si="54"/>
        <v>0</v>
      </c>
      <c r="Y42" s="474">
        <f t="shared" ref="Y42:AE43" si="55">IF(H28&gt;0,H42/H28,)</f>
        <v>0.24960998439937598</v>
      </c>
      <c r="Z42" s="469">
        <f t="shared" si="55"/>
        <v>0.24156110419565058</v>
      </c>
      <c r="AA42" s="469">
        <f t="shared" si="55"/>
        <v>0</v>
      </c>
      <c r="AB42" s="474">
        <f t="shared" si="55"/>
        <v>0.11435239206534423</v>
      </c>
      <c r="AC42" s="474">
        <f t="shared" si="55"/>
        <v>0.23140495867768596</v>
      </c>
      <c r="AD42" s="474">
        <f t="shared" si="55"/>
        <v>0.2157394843962008</v>
      </c>
      <c r="AE42" s="469">
        <f t="shared" si="55"/>
        <v>0.20392906815020861</v>
      </c>
      <c r="AG42" s="475" t="s">
        <v>903</v>
      </c>
      <c r="AH42" s="470"/>
      <c r="AI42" s="470"/>
      <c r="AJ42" s="470"/>
      <c r="AK42" s="470"/>
      <c r="AL42" s="470"/>
      <c r="AM42" s="470"/>
      <c r="AN42" s="470"/>
      <c r="AO42" s="470"/>
      <c r="AP42" s="470"/>
      <c r="AQ42" s="470"/>
      <c r="AR42" s="470"/>
    </row>
    <row r="43" spans="1:44" ht="15">
      <c r="A43" s="668"/>
      <c r="B43" s="681" t="s">
        <v>916</v>
      </c>
      <c r="C43" s="673">
        <v>924</v>
      </c>
      <c r="D43" s="674">
        <v>504</v>
      </c>
      <c r="E43" s="674">
        <v>1290</v>
      </c>
      <c r="F43" s="674">
        <v>391</v>
      </c>
      <c r="G43" s="674"/>
      <c r="H43" s="674">
        <v>277</v>
      </c>
      <c r="I43" s="673">
        <v>3386</v>
      </c>
      <c r="J43" s="673"/>
      <c r="K43" s="674">
        <v>111</v>
      </c>
      <c r="L43" s="674">
        <v>297</v>
      </c>
      <c r="M43" s="674">
        <v>719</v>
      </c>
      <c r="N43" s="673">
        <v>1127</v>
      </c>
      <c r="O43" s="673"/>
      <c r="P43" s="682"/>
      <c r="Q43"/>
      <c r="R43" s="101"/>
      <c r="S43" s="102" t="s">
        <v>737</v>
      </c>
      <c r="T43" s="103">
        <f t="shared" si="54"/>
        <v>0.17796610169491525</v>
      </c>
      <c r="U43" s="104">
        <f t="shared" si="54"/>
        <v>0.38620689655172413</v>
      </c>
      <c r="V43" s="104">
        <f t="shared" si="54"/>
        <v>0.26959247648902823</v>
      </c>
      <c r="W43" s="104">
        <f t="shared" si="54"/>
        <v>0.28008595988538681</v>
      </c>
      <c r="X43" s="104">
        <f t="shared" si="54"/>
        <v>0</v>
      </c>
      <c r="Y43" s="471">
        <f t="shared" si="55"/>
        <v>0.25045207956600363</v>
      </c>
      <c r="Z43" s="472">
        <f t="shared" si="55"/>
        <v>0.24564712710388856</v>
      </c>
      <c r="AA43" s="472">
        <f t="shared" si="55"/>
        <v>0</v>
      </c>
      <c r="AB43" s="471">
        <f t="shared" si="55"/>
        <v>0.13720642768850433</v>
      </c>
      <c r="AC43" s="471">
        <f t="shared" si="55"/>
        <v>0.23646496815286625</v>
      </c>
      <c r="AD43" s="471">
        <f t="shared" si="55"/>
        <v>0.20572246065808297</v>
      </c>
      <c r="AE43" s="472">
        <f t="shared" si="55"/>
        <v>0.2026978417266187</v>
      </c>
      <c r="AG43" s="476">
        <f>(T43-T42)*100</f>
        <v>0.6717083627358289</v>
      </c>
      <c r="AH43" s="476">
        <f t="shared" ref="AH43:AR43" si="56">(U43-U42)*100</f>
        <v>-0.29556650246305716</v>
      </c>
      <c r="AI43" s="476">
        <f t="shared" si="56"/>
        <v>-0.18815425989887613</v>
      </c>
      <c r="AJ43" s="476">
        <f t="shared" si="56"/>
        <v>1.8604478403905333</v>
      </c>
      <c r="AK43" s="476">
        <f t="shared" si="56"/>
        <v>0</v>
      </c>
      <c r="AL43" s="476">
        <f t="shared" si="56"/>
        <v>8.4209516662764328E-2</v>
      </c>
      <c r="AM43" s="476">
        <f t="shared" si="56"/>
        <v>0.40860229082379795</v>
      </c>
      <c r="AN43" s="476">
        <f t="shared" si="56"/>
        <v>0</v>
      </c>
      <c r="AO43" s="476">
        <f t="shared" si="56"/>
        <v>2.2854035623160103</v>
      </c>
      <c r="AP43" s="476">
        <f t="shared" si="56"/>
        <v>0.50600094751802882</v>
      </c>
      <c r="AQ43" s="476">
        <f t="shared" si="56"/>
        <v>-1.0017023738117832</v>
      </c>
      <c r="AR43" s="476">
        <f t="shared" si="56"/>
        <v>-0.12312264235899151</v>
      </c>
    </row>
    <row r="44" spans="1:44" ht="15">
      <c r="A44" s="668"/>
      <c r="B44" s="681" t="s">
        <v>917</v>
      </c>
      <c r="C44" s="673">
        <v>380</v>
      </c>
      <c r="D44" s="674">
        <v>235</v>
      </c>
      <c r="E44" s="674">
        <v>451</v>
      </c>
      <c r="F44" s="674">
        <v>73</v>
      </c>
      <c r="G44" s="674"/>
      <c r="H44" s="674">
        <v>87</v>
      </c>
      <c r="I44" s="673">
        <v>1226</v>
      </c>
      <c r="J44" s="673"/>
      <c r="K44" s="674">
        <v>144</v>
      </c>
      <c r="L44" s="674">
        <v>159</v>
      </c>
      <c r="M44" s="674">
        <v>551</v>
      </c>
      <c r="N44" s="673">
        <v>854</v>
      </c>
      <c r="O44" s="673"/>
      <c r="P44" s="682"/>
      <c r="Q44"/>
      <c r="R44" s="93" t="s">
        <v>1034</v>
      </c>
      <c r="S44" s="94" t="s">
        <v>1026</v>
      </c>
      <c r="T44" s="95">
        <f t="shared" ref="T44:X45" si="57">IF(C28&gt;0,C44/C28,)</f>
        <v>7.4626865671641784E-2</v>
      </c>
      <c r="U44" s="105">
        <f t="shared" si="57"/>
        <v>0.19293924466338258</v>
      </c>
      <c r="V44" s="105">
        <f t="shared" si="57"/>
        <v>9.5652173913043481E-2</v>
      </c>
      <c r="W44" s="105">
        <f t="shared" si="57"/>
        <v>5.4074074074074073E-2</v>
      </c>
      <c r="X44" s="105">
        <f t="shared" si="57"/>
        <v>0</v>
      </c>
      <c r="Y44" s="474">
        <f t="shared" ref="Y44:AE45" si="58">IF(H28&gt;0,H44/H28,)</f>
        <v>6.7862714508580349E-2</v>
      </c>
      <c r="Z44" s="469">
        <f t="shared" si="58"/>
        <v>8.9770813502233288E-2</v>
      </c>
      <c r="AA44" s="469">
        <f t="shared" si="58"/>
        <v>0</v>
      </c>
      <c r="AB44" s="474">
        <f t="shared" si="58"/>
        <v>0.16802800466744458</v>
      </c>
      <c r="AC44" s="474">
        <f t="shared" si="58"/>
        <v>0.13140495867768595</v>
      </c>
      <c r="AD44" s="474">
        <f t="shared" si="58"/>
        <v>0.14952510176390774</v>
      </c>
      <c r="AE44" s="469">
        <f t="shared" si="58"/>
        <v>0.14847009735744088</v>
      </c>
      <c r="AG44" s="475" t="s">
        <v>903</v>
      </c>
      <c r="AH44" s="470"/>
      <c r="AI44" s="470"/>
      <c r="AJ44" s="470"/>
      <c r="AK44" s="470"/>
      <c r="AL44" s="470"/>
      <c r="AM44" s="470"/>
      <c r="AN44" s="470"/>
      <c r="AO44" s="470"/>
      <c r="AP44" s="470"/>
      <c r="AQ44" s="470"/>
      <c r="AR44" s="470"/>
    </row>
    <row r="45" spans="1:44" ht="15">
      <c r="A45" s="668"/>
      <c r="B45" s="681" t="s">
        <v>918</v>
      </c>
      <c r="C45" s="673">
        <v>371</v>
      </c>
      <c r="D45" s="674">
        <v>294</v>
      </c>
      <c r="E45" s="674">
        <v>358</v>
      </c>
      <c r="F45" s="674">
        <v>87</v>
      </c>
      <c r="G45" s="674"/>
      <c r="H45" s="674">
        <v>95</v>
      </c>
      <c r="I45" s="673">
        <v>1205</v>
      </c>
      <c r="J45" s="673"/>
      <c r="K45" s="674">
        <v>115</v>
      </c>
      <c r="L45" s="674">
        <v>143</v>
      </c>
      <c r="M45" s="674">
        <v>520</v>
      </c>
      <c r="N45" s="673">
        <v>778</v>
      </c>
      <c r="O45" s="673"/>
      <c r="P45" s="682"/>
      <c r="Q45"/>
      <c r="R45" s="101"/>
      <c r="S45" s="102" t="s">
        <v>737</v>
      </c>
      <c r="T45" s="103">
        <f t="shared" si="57"/>
        <v>7.1456086286594764E-2</v>
      </c>
      <c r="U45" s="104">
        <f t="shared" si="57"/>
        <v>0.22528735632183908</v>
      </c>
      <c r="V45" s="104">
        <f t="shared" si="57"/>
        <v>7.4817136886102406E-2</v>
      </c>
      <c r="W45" s="104">
        <f t="shared" si="57"/>
        <v>6.2320916905444126E-2</v>
      </c>
      <c r="X45" s="104">
        <f t="shared" si="57"/>
        <v>0</v>
      </c>
      <c r="Y45" s="471">
        <f t="shared" si="58"/>
        <v>8.5895117540687155E-2</v>
      </c>
      <c r="Z45" s="472">
        <f t="shared" si="58"/>
        <v>8.7420197330237953E-2</v>
      </c>
      <c r="AA45" s="472">
        <f t="shared" si="58"/>
        <v>0</v>
      </c>
      <c r="AB45" s="471">
        <f t="shared" si="58"/>
        <v>0.14215080346106304</v>
      </c>
      <c r="AC45" s="471">
        <f t="shared" si="58"/>
        <v>0.11385350318471338</v>
      </c>
      <c r="AD45" s="471">
        <f t="shared" si="58"/>
        <v>0.14878397711015737</v>
      </c>
      <c r="AE45" s="472">
        <f t="shared" si="58"/>
        <v>0.13992805755395685</v>
      </c>
      <c r="AG45" s="476">
        <f>(T45-T44)*100</f>
        <v>-0.31707793850470206</v>
      </c>
      <c r="AH45" s="476">
        <f t="shared" ref="AH45:AR45" si="59">(U45-U44)*100</f>
        <v>3.2348111658456498</v>
      </c>
      <c r="AI45" s="476">
        <f t="shared" si="59"/>
        <v>-2.0835037026941077</v>
      </c>
      <c r="AJ45" s="476">
        <f t="shared" si="59"/>
        <v>0.82468428313700537</v>
      </c>
      <c r="AK45" s="476">
        <f t="shared" si="59"/>
        <v>0</v>
      </c>
      <c r="AL45" s="476">
        <f t="shared" si="59"/>
        <v>1.8032403032106805</v>
      </c>
      <c r="AM45" s="476">
        <f t="shared" si="59"/>
        <v>-0.23506161719953345</v>
      </c>
      <c r="AN45" s="476">
        <f t="shared" si="59"/>
        <v>0</v>
      </c>
      <c r="AO45" s="476">
        <f t="shared" si="59"/>
        <v>-2.5877201206381537</v>
      </c>
      <c r="AP45" s="476">
        <f t="shared" si="59"/>
        <v>-1.7551455492972572</v>
      </c>
      <c r="AQ45" s="476">
        <f t="shared" si="59"/>
        <v>-7.4112465375036907E-2</v>
      </c>
      <c r="AR45" s="476">
        <f t="shared" si="59"/>
        <v>-0.85420398034840306</v>
      </c>
    </row>
    <row r="46" spans="1:44" ht="15">
      <c r="A46" s="668"/>
      <c r="B46" s="681" t="s">
        <v>919</v>
      </c>
      <c r="C46" s="673"/>
      <c r="D46" s="674"/>
      <c r="E46" s="674"/>
      <c r="F46" s="674"/>
      <c r="G46" s="674"/>
      <c r="H46" s="674"/>
      <c r="I46" s="673"/>
      <c r="J46" s="673"/>
      <c r="K46" s="674"/>
      <c r="L46" s="674"/>
      <c r="M46" s="674"/>
      <c r="N46" s="673"/>
      <c r="O46" s="673"/>
      <c r="P46" s="682"/>
      <c r="Q46"/>
      <c r="R46" s="93" t="s">
        <v>1035</v>
      </c>
      <c r="S46" s="94" t="s">
        <v>1026</v>
      </c>
      <c r="T46" s="95">
        <f t="shared" ref="T46:X47" si="60">IF(C28&gt;0,C46/C28,)</f>
        <v>0</v>
      </c>
      <c r="U46" s="105">
        <f t="shared" si="60"/>
        <v>0</v>
      </c>
      <c r="V46" s="105">
        <f t="shared" si="60"/>
        <v>0</v>
      </c>
      <c r="W46" s="105">
        <f t="shared" si="60"/>
        <v>0</v>
      </c>
      <c r="X46" s="105">
        <f t="shared" si="60"/>
        <v>0</v>
      </c>
      <c r="Y46" s="474">
        <f t="shared" ref="Y46:AE47" si="61">IF(H28&gt;0,H46/H28,)</f>
        <v>0</v>
      </c>
      <c r="Z46" s="469">
        <f t="shared" si="61"/>
        <v>0</v>
      </c>
      <c r="AA46" s="469">
        <f t="shared" si="61"/>
        <v>0</v>
      </c>
      <c r="AB46" s="474">
        <f t="shared" si="61"/>
        <v>0</v>
      </c>
      <c r="AC46" s="474">
        <f t="shared" si="61"/>
        <v>0</v>
      </c>
      <c r="AD46" s="474">
        <f t="shared" si="61"/>
        <v>0</v>
      </c>
      <c r="AE46" s="469">
        <f t="shared" si="61"/>
        <v>0</v>
      </c>
      <c r="AG46" s="475" t="s">
        <v>903</v>
      </c>
      <c r="AH46" s="470"/>
      <c r="AI46" s="470"/>
      <c r="AJ46" s="470"/>
      <c r="AK46" s="470"/>
      <c r="AL46" s="470"/>
      <c r="AM46" s="470"/>
      <c r="AN46" s="470"/>
      <c r="AO46" s="470"/>
      <c r="AP46" s="470"/>
      <c r="AQ46" s="470"/>
      <c r="AR46" s="470"/>
    </row>
    <row r="47" spans="1:44" ht="15">
      <c r="A47" s="668"/>
      <c r="B47" s="681" t="s">
        <v>920</v>
      </c>
      <c r="C47" s="673"/>
      <c r="D47" s="674"/>
      <c r="E47" s="674"/>
      <c r="F47" s="674"/>
      <c r="G47" s="674"/>
      <c r="H47" s="674"/>
      <c r="I47" s="673"/>
      <c r="J47" s="673"/>
      <c r="K47" s="674"/>
      <c r="L47" s="674"/>
      <c r="M47" s="674"/>
      <c r="N47" s="673"/>
      <c r="O47" s="673"/>
      <c r="P47" s="682"/>
      <c r="Q47"/>
      <c r="R47" s="101"/>
      <c r="S47" s="102" t="s">
        <v>737</v>
      </c>
      <c r="T47" s="103">
        <f t="shared" si="60"/>
        <v>0</v>
      </c>
      <c r="U47" s="104">
        <f t="shared" si="60"/>
        <v>0</v>
      </c>
      <c r="V47" s="104">
        <f t="shared" si="60"/>
        <v>0</v>
      </c>
      <c r="W47" s="104">
        <f t="shared" si="60"/>
        <v>0</v>
      </c>
      <c r="X47" s="104">
        <f t="shared" si="60"/>
        <v>0</v>
      </c>
      <c r="Y47" s="471">
        <f t="shared" si="61"/>
        <v>0</v>
      </c>
      <c r="Z47" s="472">
        <f t="shared" si="61"/>
        <v>0</v>
      </c>
      <c r="AA47" s="472">
        <f t="shared" si="61"/>
        <v>0</v>
      </c>
      <c r="AB47" s="471">
        <f t="shared" si="61"/>
        <v>0</v>
      </c>
      <c r="AC47" s="471">
        <f t="shared" si="61"/>
        <v>0</v>
      </c>
      <c r="AD47" s="471">
        <f t="shared" si="61"/>
        <v>0</v>
      </c>
      <c r="AE47" s="472">
        <f t="shared" si="61"/>
        <v>0</v>
      </c>
      <c r="AG47" s="476">
        <f>(T47-T46)*100</f>
        <v>0</v>
      </c>
      <c r="AH47" s="476">
        <f t="shared" ref="AH47:AR47" si="62">(U47-U46)*100</f>
        <v>0</v>
      </c>
      <c r="AI47" s="476">
        <f t="shared" si="62"/>
        <v>0</v>
      </c>
      <c r="AJ47" s="476">
        <f t="shared" si="62"/>
        <v>0</v>
      </c>
      <c r="AK47" s="476">
        <f t="shared" si="62"/>
        <v>0</v>
      </c>
      <c r="AL47" s="476">
        <f t="shared" si="62"/>
        <v>0</v>
      </c>
      <c r="AM47" s="476">
        <f t="shared" si="62"/>
        <v>0</v>
      </c>
      <c r="AN47" s="476">
        <f t="shared" si="62"/>
        <v>0</v>
      </c>
      <c r="AO47" s="476">
        <f t="shared" si="62"/>
        <v>0</v>
      </c>
      <c r="AP47" s="476">
        <f t="shared" si="62"/>
        <v>0</v>
      </c>
      <c r="AQ47" s="476">
        <f t="shared" si="62"/>
        <v>0</v>
      </c>
      <c r="AR47" s="476">
        <f t="shared" si="62"/>
        <v>0</v>
      </c>
    </row>
    <row r="48" spans="1:44" ht="15">
      <c r="A48" s="668"/>
      <c r="B48" s="681" t="s">
        <v>921</v>
      </c>
      <c r="C48" s="673">
        <v>0</v>
      </c>
      <c r="D48" s="674">
        <v>101</v>
      </c>
      <c r="E48" s="674">
        <v>73</v>
      </c>
      <c r="F48" s="674">
        <v>42</v>
      </c>
      <c r="G48" s="674"/>
      <c r="H48" s="674">
        <v>14</v>
      </c>
      <c r="I48" s="673">
        <v>230</v>
      </c>
      <c r="J48" s="673"/>
      <c r="K48" s="674">
        <v>88</v>
      </c>
      <c r="L48" s="674">
        <v>36</v>
      </c>
      <c r="M48" s="674">
        <v>323</v>
      </c>
      <c r="N48" s="673">
        <v>447</v>
      </c>
      <c r="O48" s="673"/>
      <c r="P48" s="682"/>
      <c r="Q48"/>
      <c r="R48" s="93" t="s">
        <v>1036</v>
      </c>
      <c r="S48" s="94" t="s">
        <v>1026</v>
      </c>
      <c r="T48" s="95">
        <f t="shared" ref="T48:X49" si="63">IF(C28&gt;0,C48/C28,)</f>
        <v>0</v>
      </c>
      <c r="U48" s="105">
        <f t="shared" si="63"/>
        <v>8.2922824302134643E-2</v>
      </c>
      <c r="V48" s="105">
        <f t="shared" si="63"/>
        <v>1.5482502651113467E-2</v>
      </c>
      <c r="W48" s="105">
        <f t="shared" si="63"/>
        <v>3.111111111111111E-2</v>
      </c>
      <c r="X48" s="105">
        <f t="shared" si="63"/>
        <v>0</v>
      </c>
      <c r="Y48" s="474">
        <f t="shared" ref="Y48:AE49" si="64">IF(H28&gt;0,H48/H28,)</f>
        <v>1.0920436817472699E-2</v>
      </c>
      <c r="Z48" s="469">
        <f t="shared" si="64"/>
        <v>1.6841180347074759E-2</v>
      </c>
      <c r="AA48" s="469">
        <f t="shared" si="64"/>
        <v>0</v>
      </c>
      <c r="AB48" s="474">
        <f t="shared" si="64"/>
        <v>0.10268378063010501</v>
      </c>
      <c r="AC48" s="474">
        <f t="shared" si="64"/>
        <v>2.9752066115702479E-2</v>
      </c>
      <c r="AD48" s="474">
        <f t="shared" si="64"/>
        <v>8.7652645861601083E-2</v>
      </c>
      <c r="AE48" s="469">
        <f t="shared" si="64"/>
        <v>7.7712100139082058E-2</v>
      </c>
      <c r="AG48" s="475" t="s">
        <v>903</v>
      </c>
      <c r="AH48" s="478"/>
      <c r="AI48" s="478"/>
      <c r="AJ48" s="478"/>
      <c r="AK48" s="478"/>
      <c r="AL48" s="478"/>
      <c r="AM48" s="478"/>
      <c r="AN48" s="478"/>
      <c r="AO48" s="478"/>
      <c r="AP48" s="478"/>
      <c r="AQ48" s="478"/>
      <c r="AR48" s="478"/>
    </row>
    <row r="49" spans="1:44" ht="15.75" thickBot="1">
      <c r="A49" s="668"/>
      <c r="B49" s="681" t="s">
        <v>922</v>
      </c>
      <c r="C49" s="673">
        <v>0</v>
      </c>
      <c r="D49" s="674">
        <v>101</v>
      </c>
      <c r="E49" s="674">
        <v>77</v>
      </c>
      <c r="F49" s="674">
        <v>57</v>
      </c>
      <c r="G49" s="674"/>
      <c r="H49" s="674">
        <v>12</v>
      </c>
      <c r="I49" s="673">
        <v>247</v>
      </c>
      <c r="J49" s="673"/>
      <c r="K49" s="674">
        <v>74</v>
      </c>
      <c r="L49" s="674">
        <v>57</v>
      </c>
      <c r="M49" s="674">
        <v>275</v>
      </c>
      <c r="N49" s="673">
        <v>406</v>
      </c>
      <c r="O49" s="673"/>
      <c r="P49" s="682"/>
      <c r="Q49"/>
      <c r="R49" s="107"/>
      <c r="S49" s="108" t="s">
        <v>737</v>
      </c>
      <c r="T49" s="109">
        <f t="shared" si="63"/>
        <v>0</v>
      </c>
      <c r="U49" s="110">
        <f t="shared" si="63"/>
        <v>7.7394636015325674E-2</v>
      </c>
      <c r="V49" s="110">
        <f t="shared" si="63"/>
        <v>1.6091954022988506E-2</v>
      </c>
      <c r="W49" s="110">
        <f t="shared" si="63"/>
        <v>4.0830945558739257E-2</v>
      </c>
      <c r="X49" s="110">
        <f t="shared" si="63"/>
        <v>0</v>
      </c>
      <c r="Y49" s="479">
        <f t="shared" si="64"/>
        <v>1.0849909584086799E-2</v>
      </c>
      <c r="Z49" s="480">
        <f t="shared" si="64"/>
        <v>1.7919326755658736E-2</v>
      </c>
      <c r="AA49" s="480">
        <f t="shared" si="64"/>
        <v>0</v>
      </c>
      <c r="AB49" s="479">
        <f t="shared" si="64"/>
        <v>9.1470951792336219E-2</v>
      </c>
      <c r="AC49" s="479">
        <f t="shared" si="64"/>
        <v>4.5382165605095538E-2</v>
      </c>
      <c r="AD49" s="479">
        <f t="shared" si="64"/>
        <v>7.8683834048640919E-2</v>
      </c>
      <c r="AE49" s="480">
        <f t="shared" si="64"/>
        <v>7.3021582733812956E-2</v>
      </c>
      <c r="AF49" s="481"/>
      <c r="AG49" s="111">
        <f>(T49-T48)*100</f>
        <v>0</v>
      </c>
      <c r="AH49" s="111">
        <f t="shared" ref="AH49:AR49" si="65">(U49-U48)*100</f>
        <v>-0.55281882868089682</v>
      </c>
      <c r="AI49" s="111">
        <f t="shared" si="65"/>
        <v>6.0945137187503814E-2</v>
      </c>
      <c r="AJ49" s="111">
        <f t="shared" si="65"/>
        <v>0.97198344476281462</v>
      </c>
      <c r="AK49" s="111">
        <f t="shared" si="65"/>
        <v>0</v>
      </c>
      <c r="AL49" s="111">
        <f t="shared" si="65"/>
        <v>-7.0527233385899932E-3</v>
      </c>
      <c r="AM49" s="111">
        <f t="shared" si="65"/>
        <v>0.10781464085839777</v>
      </c>
      <c r="AN49" s="111">
        <f t="shared" si="65"/>
        <v>0</v>
      </c>
      <c r="AO49" s="111">
        <f t="shared" si="65"/>
        <v>-1.1212828837768793</v>
      </c>
      <c r="AP49" s="111">
        <f t="shared" si="65"/>
        <v>1.5630099489393059</v>
      </c>
      <c r="AQ49" s="111">
        <f t="shared" si="65"/>
        <v>-0.89688118129601646</v>
      </c>
      <c r="AR49" s="111">
        <f t="shared" si="65"/>
        <v>-0.46905174052691012</v>
      </c>
    </row>
    <row r="50" spans="1:44" ht="15">
      <c r="A50" s="661" t="s">
        <v>1205</v>
      </c>
      <c r="B50" s="660" t="s">
        <v>900</v>
      </c>
      <c r="C50" s="657"/>
      <c r="D50" s="658"/>
      <c r="E50" s="658"/>
      <c r="F50" s="658"/>
      <c r="G50" s="658"/>
      <c r="H50" s="658"/>
      <c r="I50" s="657"/>
      <c r="J50" s="657"/>
      <c r="K50" s="658"/>
      <c r="L50" s="658"/>
      <c r="M50" s="658"/>
      <c r="N50" s="657"/>
      <c r="O50" s="657">
        <v>0</v>
      </c>
      <c r="P50" s="659">
        <v>0</v>
      </c>
      <c r="Q50"/>
      <c r="R50" s="93" t="s">
        <v>1025</v>
      </c>
      <c r="S50" s="94" t="s">
        <v>1026</v>
      </c>
      <c r="T50" s="95">
        <f t="shared" ref="T50:X51" si="66">IF(C50&gt;0,C50/C50,)</f>
        <v>0</v>
      </c>
      <c r="U50" s="105">
        <f t="shared" si="66"/>
        <v>0</v>
      </c>
      <c r="V50" s="105">
        <f t="shared" si="66"/>
        <v>0</v>
      </c>
      <c r="W50" s="105">
        <f t="shared" si="66"/>
        <v>0</v>
      </c>
      <c r="X50" s="105">
        <f t="shared" si="66"/>
        <v>0</v>
      </c>
      <c r="Y50" s="474">
        <f t="shared" ref="Y50:AE51" si="67">IF(H50&gt;0,H50/H50,)</f>
        <v>0</v>
      </c>
      <c r="Z50" s="469">
        <f t="shared" si="67"/>
        <v>0</v>
      </c>
      <c r="AA50" s="469">
        <f t="shared" si="67"/>
        <v>0</v>
      </c>
      <c r="AB50" s="474">
        <f t="shared" si="67"/>
        <v>0</v>
      </c>
      <c r="AC50" s="474">
        <f t="shared" si="67"/>
        <v>0</v>
      </c>
      <c r="AD50" s="474">
        <f t="shared" si="67"/>
        <v>0</v>
      </c>
      <c r="AE50" s="469">
        <f t="shared" si="67"/>
        <v>0</v>
      </c>
      <c r="AG50" s="470">
        <f>+T52+T54+T56+T58+T60+T62+T64+T66+T68+T70</f>
        <v>0</v>
      </c>
      <c r="AH50" s="470">
        <f t="shared" ref="AH50:AR51" si="68">+U52+U54+U56+U58+U60+U62+U64+U66+U68+U70</f>
        <v>0</v>
      </c>
      <c r="AI50" s="470">
        <f t="shared" si="68"/>
        <v>0</v>
      </c>
      <c r="AJ50" s="470">
        <f t="shared" si="68"/>
        <v>0</v>
      </c>
      <c r="AK50" s="470">
        <f t="shared" si="68"/>
        <v>0</v>
      </c>
      <c r="AL50" s="470">
        <f t="shared" si="68"/>
        <v>0</v>
      </c>
      <c r="AM50" s="470">
        <f t="shared" si="68"/>
        <v>0</v>
      </c>
      <c r="AN50" s="470">
        <f t="shared" si="68"/>
        <v>0</v>
      </c>
      <c r="AO50" s="470">
        <f t="shared" si="68"/>
        <v>0</v>
      </c>
      <c r="AP50" s="470">
        <f t="shared" si="68"/>
        <v>0</v>
      </c>
      <c r="AQ50" s="470">
        <f t="shared" si="68"/>
        <v>0</v>
      </c>
      <c r="AR50" s="470">
        <f t="shared" si="68"/>
        <v>0</v>
      </c>
    </row>
    <row r="51" spans="1:44" ht="15">
      <c r="A51" s="668"/>
      <c r="B51" s="681" t="s">
        <v>901</v>
      </c>
      <c r="C51" s="673"/>
      <c r="D51" s="674"/>
      <c r="E51" s="674"/>
      <c r="F51" s="674"/>
      <c r="G51" s="674"/>
      <c r="H51" s="674"/>
      <c r="I51" s="673"/>
      <c r="J51" s="673"/>
      <c r="K51" s="674"/>
      <c r="L51" s="674"/>
      <c r="M51" s="674"/>
      <c r="N51" s="673"/>
      <c r="O51" s="673">
        <v>0</v>
      </c>
      <c r="P51" s="682">
        <v>0</v>
      </c>
      <c r="Q51"/>
      <c r="R51" s="101"/>
      <c r="S51" s="102" t="s">
        <v>737</v>
      </c>
      <c r="T51" s="103">
        <f t="shared" si="66"/>
        <v>0</v>
      </c>
      <c r="U51" s="104">
        <f t="shared" si="66"/>
        <v>0</v>
      </c>
      <c r="V51" s="104">
        <f t="shared" si="66"/>
        <v>0</v>
      </c>
      <c r="W51" s="104">
        <f t="shared" si="66"/>
        <v>0</v>
      </c>
      <c r="X51" s="104">
        <f t="shared" si="66"/>
        <v>0</v>
      </c>
      <c r="Y51" s="471">
        <f t="shared" si="67"/>
        <v>0</v>
      </c>
      <c r="Z51" s="472">
        <f t="shared" si="67"/>
        <v>0</v>
      </c>
      <c r="AA51" s="472">
        <f t="shared" si="67"/>
        <v>0</v>
      </c>
      <c r="AB51" s="471">
        <f t="shared" si="67"/>
        <v>0</v>
      </c>
      <c r="AC51" s="471">
        <f t="shared" si="67"/>
        <v>0</v>
      </c>
      <c r="AD51" s="471">
        <f t="shared" si="67"/>
        <v>0</v>
      </c>
      <c r="AE51" s="472">
        <f t="shared" si="67"/>
        <v>0</v>
      </c>
      <c r="AG51" s="473">
        <f>+T53+T55+T57+T59+T61+T63+T65+T67+T69+T71</f>
        <v>0</v>
      </c>
      <c r="AH51" s="473">
        <f t="shared" si="68"/>
        <v>0</v>
      </c>
      <c r="AI51" s="473">
        <f t="shared" si="68"/>
        <v>0</v>
      </c>
      <c r="AJ51" s="473">
        <f t="shared" si="68"/>
        <v>0</v>
      </c>
      <c r="AK51" s="473">
        <f t="shared" si="68"/>
        <v>0</v>
      </c>
      <c r="AL51" s="473">
        <f t="shared" si="68"/>
        <v>0</v>
      </c>
      <c r="AM51" s="473">
        <f t="shared" si="68"/>
        <v>0</v>
      </c>
      <c r="AN51" s="473">
        <f t="shared" si="68"/>
        <v>0</v>
      </c>
      <c r="AO51" s="473">
        <f t="shared" si="68"/>
        <v>0</v>
      </c>
      <c r="AP51" s="473">
        <f t="shared" si="68"/>
        <v>0</v>
      </c>
      <c r="AQ51" s="473">
        <f t="shared" si="68"/>
        <v>0</v>
      </c>
      <c r="AR51" s="473">
        <f t="shared" si="68"/>
        <v>0</v>
      </c>
    </row>
    <row r="52" spans="1:44" ht="15">
      <c r="A52" s="668"/>
      <c r="B52" s="681" t="s">
        <v>902</v>
      </c>
      <c r="C52" s="673"/>
      <c r="D52" s="674"/>
      <c r="E52" s="674"/>
      <c r="F52" s="674"/>
      <c r="G52" s="674"/>
      <c r="H52" s="674"/>
      <c r="I52" s="673"/>
      <c r="J52" s="673"/>
      <c r="K52" s="674"/>
      <c r="L52" s="674"/>
      <c r="M52" s="674"/>
      <c r="N52" s="673"/>
      <c r="O52" s="673"/>
      <c r="P52" s="682"/>
      <c r="Q52"/>
      <c r="R52" s="93" t="s">
        <v>1027</v>
      </c>
      <c r="S52" s="94" t="s">
        <v>1026</v>
      </c>
      <c r="T52" s="95">
        <f t="shared" ref="T52:X53" si="69">IF(C50&gt;0,C52/C50,)</f>
        <v>0</v>
      </c>
      <c r="U52" s="105">
        <f t="shared" si="69"/>
        <v>0</v>
      </c>
      <c r="V52" s="105">
        <f t="shared" si="69"/>
        <v>0</v>
      </c>
      <c r="W52" s="105">
        <f t="shared" si="69"/>
        <v>0</v>
      </c>
      <c r="X52" s="105">
        <f t="shared" si="69"/>
        <v>0</v>
      </c>
      <c r="Y52" s="474">
        <f t="shared" ref="Y52:AE53" si="70">IF(H50&gt;0,H52/H50,)</f>
        <v>0</v>
      </c>
      <c r="Z52" s="469">
        <f t="shared" si="70"/>
        <v>0</v>
      </c>
      <c r="AA52" s="469">
        <f t="shared" si="70"/>
        <v>0</v>
      </c>
      <c r="AB52" s="474">
        <f t="shared" si="70"/>
        <v>0</v>
      </c>
      <c r="AC52" s="474">
        <f t="shared" si="70"/>
        <v>0</v>
      </c>
      <c r="AD52" s="474">
        <f t="shared" si="70"/>
        <v>0</v>
      </c>
      <c r="AE52" s="469">
        <f t="shared" si="70"/>
        <v>0</v>
      </c>
      <c r="AG52" s="475" t="s">
        <v>903</v>
      </c>
      <c r="AH52" s="470"/>
      <c r="AI52" s="470"/>
      <c r="AJ52" s="470"/>
      <c r="AK52" s="470"/>
      <c r="AL52" s="470"/>
      <c r="AM52" s="470"/>
      <c r="AN52" s="470"/>
      <c r="AO52" s="470"/>
      <c r="AP52" s="470"/>
      <c r="AQ52" s="470"/>
      <c r="AR52" s="470"/>
    </row>
    <row r="53" spans="1:44" ht="15">
      <c r="A53" s="668"/>
      <c r="B53" s="681" t="s">
        <v>904</v>
      </c>
      <c r="C53" s="673"/>
      <c r="D53" s="674"/>
      <c r="E53" s="674"/>
      <c r="F53" s="674"/>
      <c r="G53" s="674"/>
      <c r="H53" s="674"/>
      <c r="I53" s="673"/>
      <c r="J53" s="673"/>
      <c r="K53" s="674"/>
      <c r="L53" s="674"/>
      <c r="M53" s="674"/>
      <c r="N53" s="673"/>
      <c r="O53" s="673"/>
      <c r="P53" s="682"/>
      <c r="Q53"/>
      <c r="R53" s="101"/>
      <c r="S53" s="102" t="s">
        <v>737</v>
      </c>
      <c r="T53" s="103">
        <f t="shared" si="69"/>
        <v>0</v>
      </c>
      <c r="U53" s="104">
        <f t="shared" si="69"/>
        <v>0</v>
      </c>
      <c r="V53" s="104">
        <f t="shared" si="69"/>
        <v>0</v>
      </c>
      <c r="W53" s="104">
        <f t="shared" si="69"/>
        <v>0</v>
      </c>
      <c r="X53" s="104">
        <f t="shared" si="69"/>
        <v>0</v>
      </c>
      <c r="Y53" s="471">
        <f t="shared" si="70"/>
        <v>0</v>
      </c>
      <c r="Z53" s="472">
        <f t="shared" si="70"/>
        <v>0</v>
      </c>
      <c r="AA53" s="472">
        <f t="shared" si="70"/>
        <v>0</v>
      </c>
      <c r="AB53" s="471">
        <f t="shared" si="70"/>
        <v>0</v>
      </c>
      <c r="AC53" s="471">
        <f t="shared" si="70"/>
        <v>0</v>
      </c>
      <c r="AD53" s="471">
        <f t="shared" si="70"/>
        <v>0</v>
      </c>
      <c r="AE53" s="472">
        <f t="shared" si="70"/>
        <v>0</v>
      </c>
      <c r="AG53" s="476">
        <f>(T53-T52)*100</f>
        <v>0</v>
      </c>
      <c r="AH53" s="476">
        <f t="shared" ref="AH53:AR53" si="71">(U53-U52)*100</f>
        <v>0</v>
      </c>
      <c r="AI53" s="476">
        <f t="shared" si="71"/>
        <v>0</v>
      </c>
      <c r="AJ53" s="476">
        <f t="shared" si="71"/>
        <v>0</v>
      </c>
      <c r="AK53" s="476">
        <f t="shared" si="71"/>
        <v>0</v>
      </c>
      <c r="AL53" s="476">
        <f t="shared" si="71"/>
        <v>0</v>
      </c>
      <c r="AM53" s="476">
        <f t="shared" si="71"/>
        <v>0</v>
      </c>
      <c r="AN53" s="476">
        <f t="shared" si="71"/>
        <v>0</v>
      </c>
      <c r="AO53" s="476">
        <f t="shared" si="71"/>
        <v>0</v>
      </c>
      <c r="AP53" s="476">
        <f t="shared" si="71"/>
        <v>0</v>
      </c>
      <c r="AQ53" s="476">
        <f t="shared" si="71"/>
        <v>0</v>
      </c>
      <c r="AR53" s="476">
        <f t="shared" si="71"/>
        <v>0</v>
      </c>
    </row>
    <row r="54" spans="1:44" ht="15">
      <c r="A54" s="668"/>
      <c r="B54" s="681" t="s">
        <v>905</v>
      </c>
      <c r="C54" s="673"/>
      <c r="D54" s="674"/>
      <c r="E54" s="674"/>
      <c r="F54" s="674"/>
      <c r="G54" s="674"/>
      <c r="H54" s="674"/>
      <c r="I54" s="673"/>
      <c r="J54" s="673"/>
      <c r="K54" s="674"/>
      <c r="L54" s="674"/>
      <c r="M54" s="674"/>
      <c r="N54" s="673"/>
      <c r="O54" s="673"/>
      <c r="P54" s="682"/>
      <c r="Q54"/>
      <c r="R54" s="93" t="s">
        <v>1028</v>
      </c>
      <c r="S54" s="94" t="s">
        <v>1026</v>
      </c>
      <c r="T54" s="95">
        <f t="shared" ref="T54:X55" si="72">IF(C50&gt;0,C54/C50,)</f>
        <v>0</v>
      </c>
      <c r="U54" s="105">
        <f t="shared" si="72"/>
        <v>0</v>
      </c>
      <c r="V54" s="105">
        <f t="shared" si="72"/>
        <v>0</v>
      </c>
      <c r="W54" s="105">
        <f t="shared" si="72"/>
        <v>0</v>
      </c>
      <c r="X54" s="105">
        <f t="shared" si="72"/>
        <v>0</v>
      </c>
      <c r="Y54" s="474">
        <f t="shared" ref="Y54:AE55" si="73">IF(H50&gt;0,H54/H50,)</f>
        <v>0</v>
      </c>
      <c r="Z54" s="469">
        <f t="shared" si="73"/>
        <v>0</v>
      </c>
      <c r="AA54" s="469">
        <f t="shared" si="73"/>
        <v>0</v>
      </c>
      <c r="AB54" s="474">
        <f t="shared" si="73"/>
        <v>0</v>
      </c>
      <c r="AC54" s="474">
        <f t="shared" si="73"/>
        <v>0</v>
      </c>
      <c r="AD54" s="474">
        <f t="shared" si="73"/>
        <v>0</v>
      </c>
      <c r="AE54" s="469">
        <f t="shared" si="73"/>
        <v>0</v>
      </c>
      <c r="AG54" s="475" t="s">
        <v>903</v>
      </c>
      <c r="AH54" s="470"/>
      <c r="AI54" s="470"/>
      <c r="AJ54" s="470"/>
      <c r="AK54" s="470"/>
      <c r="AL54" s="470"/>
      <c r="AM54" s="470"/>
      <c r="AN54" s="470"/>
      <c r="AO54" s="470"/>
      <c r="AP54" s="470"/>
      <c r="AQ54" s="470"/>
      <c r="AR54" s="470"/>
    </row>
    <row r="55" spans="1:44" ht="15">
      <c r="A55" s="668"/>
      <c r="B55" s="681" t="s">
        <v>906</v>
      </c>
      <c r="C55" s="673"/>
      <c r="D55" s="674"/>
      <c r="E55" s="674"/>
      <c r="F55" s="674"/>
      <c r="G55" s="674"/>
      <c r="H55" s="674"/>
      <c r="I55" s="673"/>
      <c r="J55" s="673"/>
      <c r="K55" s="674"/>
      <c r="L55" s="674"/>
      <c r="M55" s="674"/>
      <c r="N55" s="673"/>
      <c r="O55" s="673"/>
      <c r="P55" s="682"/>
      <c r="Q55"/>
      <c r="R55" s="101"/>
      <c r="S55" s="102" t="s">
        <v>737</v>
      </c>
      <c r="T55" s="103">
        <f t="shared" si="72"/>
        <v>0</v>
      </c>
      <c r="U55" s="104">
        <f t="shared" si="72"/>
        <v>0</v>
      </c>
      <c r="V55" s="104">
        <f t="shared" si="72"/>
        <v>0</v>
      </c>
      <c r="W55" s="104">
        <f t="shared" si="72"/>
        <v>0</v>
      </c>
      <c r="X55" s="104">
        <f t="shared" si="72"/>
        <v>0</v>
      </c>
      <c r="Y55" s="471">
        <f t="shared" si="73"/>
        <v>0</v>
      </c>
      <c r="Z55" s="472">
        <f t="shared" si="73"/>
        <v>0</v>
      </c>
      <c r="AA55" s="472">
        <f t="shared" si="73"/>
        <v>0</v>
      </c>
      <c r="AB55" s="471">
        <f t="shared" si="73"/>
        <v>0</v>
      </c>
      <c r="AC55" s="471">
        <f t="shared" si="73"/>
        <v>0</v>
      </c>
      <c r="AD55" s="471">
        <f t="shared" si="73"/>
        <v>0</v>
      </c>
      <c r="AE55" s="472">
        <f t="shared" si="73"/>
        <v>0</v>
      </c>
      <c r="AG55" s="476">
        <f>(T55-T54)*100</f>
        <v>0</v>
      </c>
      <c r="AH55" s="476">
        <f t="shared" ref="AH55:AR55" si="74">(U55-U54)*100</f>
        <v>0</v>
      </c>
      <c r="AI55" s="476">
        <f t="shared" si="74"/>
        <v>0</v>
      </c>
      <c r="AJ55" s="476">
        <f t="shared" si="74"/>
        <v>0</v>
      </c>
      <c r="AK55" s="476">
        <f t="shared" si="74"/>
        <v>0</v>
      </c>
      <c r="AL55" s="476">
        <f t="shared" si="74"/>
        <v>0</v>
      </c>
      <c r="AM55" s="476">
        <f t="shared" si="74"/>
        <v>0</v>
      </c>
      <c r="AN55" s="476">
        <f t="shared" si="74"/>
        <v>0</v>
      </c>
      <c r="AO55" s="476">
        <f t="shared" si="74"/>
        <v>0</v>
      </c>
      <c r="AP55" s="476">
        <f t="shared" si="74"/>
        <v>0</v>
      </c>
      <c r="AQ55" s="476">
        <f t="shared" si="74"/>
        <v>0</v>
      </c>
      <c r="AR55" s="476">
        <f t="shared" si="74"/>
        <v>0</v>
      </c>
    </row>
    <row r="56" spans="1:44" ht="15">
      <c r="A56" s="668"/>
      <c r="B56" s="681" t="s">
        <v>907</v>
      </c>
      <c r="C56" s="673"/>
      <c r="D56" s="674"/>
      <c r="E56" s="674"/>
      <c r="F56" s="674"/>
      <c r="G56" s="674"/>
      <c r="H56" s="674"/>
      <c r="I56" s="673"/>
      <c r="J56" s="673"/>
      <c r="K56" s="674"/>
      <c r="L56" s="674"/>
      <c r="M56" s="674"/>
      <c r="N56" s="673"/>
      <c r="O56" s="673"/>
      <c r="P56" s="682"/>
      <c r="Q56"/>
      <c r="R56" s="93" t="s">
        <v>1029</v>
      </c>
      <c r="S56" s="94" t="s">
        <v>1026</v>
      </c>
      <c r="T56" s="95">
        <f t="shared" ref="T56:X57" si="75">IF(C50&gt;0,C56/C50,)</f>
        <v>0</v>
      </c>
      <c r="U56" s="105">
        <f t="shared" si="75"/>
        <v>0</v>
      </c>
      <c r="V56" s="105">
        <f t="shared" si="75"/>
        <v>0</v>
      </c>
      <c r="W56" s="105">
        <f t="shared" si="75"/>
        <v>0</v>
      </c>
      <c r="X56" s="105">
        <f t="shared" si="75"/>
        <v>0</v>
      </c>
      <c r="Y56" s="474">
        <f t="shared" ref="Y56:AE57" si="76">IF(H50&gt;0,H56/H50,)</f>
        <v>0</v>
      </c>
      <c r="Z56" s="469">
        <f t="shared" si="76"/>
        <v>0</v>
      </c>
      <c r="AA56" s="469">
        <f t="shared" si="76"/>
        <v>0</v>
      </c>
      <c r="AB56" s="474">
        <f t="shared" si="76"/>
        <v>0</v>
      </c>
      <c r="AC56" s="474">
        <f t="shared" si="76"/>
        <v>0</v>
      </c>
      <c r="AD56" s="474">
        <f t="shared" si="76"/>
        <v>0</v>
      </c>
      <c r="AE56" s="469">
        <f t="shared" si="76"/>
        <v>0</v>
      </c>
      <c r="AG56" s="475" t="s">
        <v>903</v>
      </c>
      <c r="AH56" s="470"/>
      <c r="AI56" s="470"/>
      <c r="AJ56" s="470"/>
      <c r="AK56" s="470"/>
      <c r="AL56" s="470"/>
      <c r="AM56" s="470"/>
      <c r="AN56" s="470"/>
      <c r="AO56" s="470"/>
      <c r="AP56" s="470"/>
      <c r="AQ56" s="470"/>
      <c r="AR56" s="470"/>
    </row>
    <row r="57" spans="1:44" ht="15">
      <c r="A57" s="668"/>
      <c r="B57" s="681" t="s">
        <v>908</v>
      </c>
      <c r="C57" s="673"/>
      <c r="D57" s="674"/>
      <c r="E57" s="674"/>
      <c r="F57" s="674"/>
      <c r="G57" s="674"/>
      <c r="H57" s="674"/>
      <c r="I57" s="673"/>
      <c r="J57" s="673"/>
      <c r="K57" s="674"/>
      <c r="L57" s="674"/>
      <c r="M57" s="674"/>
      <c r="N57" s="673"/>
      <c r="O57" s="673"/>
      <c r="P57" s="682"/>
      <c r="Q57"/>
      <c r="R57" s="101"/>
      <c r="S57" s="102" t="s">
        <v>737</v>
      </c>
      <c r="T57" s="103">
        <f t="shared" si="75"/>
        <v>0</v>
      </c>
      <c r="U57" s="104">
        <f t="shared" si="75"/>
        <v>0</v>
      </c>
      <c r="V57" s="104">
        <f t="shared" si="75"/>
        <v>0</v>
      </c>
      <c r="W57" s="104">
        <f t="shared" si="75"/>
        <v>0</v>
      </c>
      <c r="X57" s="104">
        <f t="shared" si="75"/>
        <v>0</v>
      </c>
      <c r="Y57" s="471">
        <f t="shared" si="76"/>
        <v>0</v>
      </c>
      <c r="Z57" s="472">
        <f t="shared" si="76"/>
        <v>0</v>
      </c>
      <c r="AA57" s="472">
        <f t="shared" si="76"/>
        <v>0</v>
      </c>
      <c r="AB57" s="471">
        <f t="shared" si="76"/>
        <v>0</v>
      </c>
      <c r="AC57" s="471">
        <f t="shared" si="76"/>
        <v>0</v>
      </c>
      <c r="AD57" s="471">
        <f t="shared" si="76"/>
        <v>0</v>
      </c>
      <c r="AE57" s="472">
        <f t="shared" si="76"/>
        <v>0</v>
      </c>
      <c r="AG57" s="477">
        <f>(T57-T56)*100</f>
        <v>0</v>
      </c>
      <c r="AH57" s="477">
        <f t="shared" ref="AH57:AR57" si="77">(U57-U56)*100</f>
        <v>0</v>
      </c>
      <c r="AI57" s="477">
        <f t="shared" si="77"/>
        <v>0</v>
      </c>
      <c r="AJ57" s="477">
        <f t="shared" si="77"/>
        <v>0</v>
      </c>
      <c r="AK57" s="477">
        <f t="shared" si="77"/>
        <v>0</v>
      </c>
      <c r="AL57" s="477">
        <f t="shared" si="77"/>
        <v>0</v>
      </c>
      <c r="AM57" s="477">
        <f t="shared" si="77"/>
        <v>0</v>
      </c>
      <c r="AN57" s="477">
        <f t="shared" si="77"/>
        <v>0</v>
      </c>
      <c r="AO57" s="477">
        <f t="shared" si="77"/>
        <v>0</v>
      </c>
      <c r="AP57" s="477">
        <f t="shared" si="77"/>
        <v>0</v>
      </c>
      <c r="AQ57" s="477">
        <f t="shared" si="77"/>
        <v>0</v>
      </c>
      <c r="AR57" s="477">
        <f t="shared" si="77"/>
        <v>0</v>
      </c>
    </row>
    <row r="58" spans="1:44" ht="15">
      <c r="A58" s="668"/>
      <c r="B58" s="681" t="s">
        <v>909</v>
      </c>
      <c r="C58" s="673"/>
      <c r="D58" s="674"/>
      <c r="E58" s="674"/>
      <c r="F58" s="674"/>
      <c r="G58" s="674"/>
      <c r="H58" s="674"/>
      <c r="I58" s="673"/>
      <c r="J58" s="673"/>
      <c r="K58" s="674"/>
      <c r="L58" s="674"/>
      <c r="M58" s="674"/>
      <c r="N58" s="673"/>
      <c r="O58" s="673"/>
      <c r="P58" s="682"/>
      <c r="Q58"/>
      <c r="R58" s="93" t="s">
        <v>1030</v>
      </c>
      <c r="S58" s="94" t="s">
        <v>1026</v>
      </c>
      <c r="T58" s="95">
        <f t="shared" ref="T58:X59" si="78">IF(C50&gt;0,C58/C50,)</f>
        <v>0</v>
      </c>
      <c r="U58" s="105">
        <f t="shared" si="78"/>
        <v>0</v>
      </c>
      <c r="V58" s="105">
        <f t="shared" si="78"/>
        <v>0</v>
      </c>
      <c r="W58" s="105">
        <f t="shared" si="78"/>
        <v>0</v>
      </c>
      <c r="X58" s="105">
        <f t="shared" si="78"/>
        <v>0</v>
      </c>
      <c r="Y58" s="474">
        <f t="shared" ref="Y58:AE59" si="79">IF(H50&gt;0,H58/H50,)</f>
        <v>0</v>
      </c>
      <c r="Z58" s="469">
        <f t="shared" si="79"/>
        <v>0</v>
      </c>
      <c r="AA58" s="469">
        <f t="shared" si="79"/>
        <v>0</v>
      </c>
      <c r="AB58" s="474">
        <f t="shared" si="79"/>
        <v>0</v>
      </c>
      <c r="AC58" s="474">
        <f t="shared" si="79"/>
        <v>0</v>
      </c>
      <c r="AD58" s="474">
        <f t="shared" si="79"/>
        <v>0</v>
      </c>
      <c r="AE58" s="469">
        <f t="shared" si="79"/>
        <v>0</v>
      </c>
      <c r="AG58" s="475" t="s">
        <v>903</v>
      </c>
      <c r="AH58" s="470"/>
      <c r="AI58" s="470"/>
      <c r="AJ58" s="470"/>
      <c r="AK58" s="470"/>
      <c r="AL58" s="470"/>
      <c r="AM58" s="470"/>
      <c r="AN58" s="470"/>
      <c r="AO58" s="470"/>
      <c r="AP58" s="470"/>
      <c r="AQ58" s="470"/>
      <c r="AR58" s="470"/>
    </row>
    <row r="59" spans="1:44" ht="15">
      <c r="A59" s="668"/>
      <c r="B59" s="681" t="s">
        <v>910</v>
      </c>
      <c r="C59" s="673"/>
      <c r="D59" s="674"/>
      <c r="E59" s="674"/>
      <c r="F59" s="674"/>
      <c r="G59" s="674"/>
      <c r="H59" s="674"/>
      <c r="I59" s="673"/>
      <c r="J59" s="673"/>
      <c r="K59" s="674"/>
      <c r="L59" s="674"/>
      <c r="M59" s="674"/>
      <c r="N59" s="673"/>
      <c r="O59" s="673"/>
      <c r="P59" s="682"/>
      <c r="Q59"/>
      <c r="R59" s="101"/>
      <c r="S59" s="102" t="s">
        <v>737</v>
      </c>
      <c r="T59" s="103">
        <f t="shared" si="78"/>
        <v>0</v>
      </c>
      <c r="U59" s="104">
        <f t="shared" si="78"/>
        <v>0</v>
      </c>
      <c r="V59" s="104">
        <f t="shared" si="78"/>
        <v>0</v>
      </c>
      <c r="W59" s="104">
        <f t="shared" si="78"/>
        <v>0</v>
      </c>
      <c r="X59" s="104">
        <f t="shared" si="78"/>
        <v>0</v>
      </c>
      <c r="Y59" s="471">
        <f t="shared" si="79"/>
        <v>0</v>
      </c>
      <c r="Z59" s="472">
        <f t="shared" si="79"/>
        <v>0</v>
      </c>
      <c r="AA59" s="472">
        <f t="shared" si="79"/>
        <v>0</v>
      </c>
      <c r="AB59" s="471">
        <f t="shared" si="79"/>
        <v>0</v>
      </c>
      <c r="AC59" s="471">
        <f t="shared" si="79"/>
        <v>0</v>
      </c>
      <c r="AD59" s="471">
        <f t="shared" si="79"/>
        <v>0</v>
      </c>
      <c r="AE59" s="472">
        <f t="shared" si="79"/>
        <v>0</v>
      </c>
      <c r="AG59" s="476">
        <f>(T59-T58)*100</f>
        <v>0</v>
      </c>
      <c r="AH59" s="476">
        <f t="shared" ref="AH59:AR59" si="80">(U59-U58)*100</f>
        <v>0</v>
      </c>
      <c r="AI59" s="476">
        <f t="shared" si="80"/>
        <v>0</v>
      </c>
      <c r="AJ59" s="476">
        <f t="shared" si="80"/>
        <v>0</v>
      </c>
      <c r="AK59" s="476">
        <f t="shared" si="80"/>
        <v>0</v>
      </c>
      <c r="AL59" s="476">
        <f t="shared" si="80"/>
        <v>0</v>
      </c>
      <c r="AM59" s="476">
        <f t="shared" si="80"/>
        <v>0</v>
      </c>
      <c r="AN59" s="476">
        <f t="shared" si="80"/>
        <v>0</v>
      </c>
      <c r="AO59" s="476">
        <f t="shared" si="80"/>
        <v>0</v>
      </c>
      <c r="AP59" s="476">
        <f t="shared" si="80"/>
        <v>0</v>
      </c>
      <c r="AQ59" s="476">
        <f t="shared" si="80"/>
        <v>0</v>
      </c>
      <c r="AR59" s="476">
        <f t="shared" si="80"/>
        <v>0</v>
      </c>
    </row>
    <row r="60" spans="1:44" ht="15">
      <c r="A60" s="668"/>
      <c r="B60" s="681" t="s">
        <v>911</v>
      </c>
      <c r="C60" s="673"/>
      <c r="D60" s="674"/>
      <c r="E60" s="674"/>
      <c r="F60" s="674"/>
      <c r="G60" s="674"/>
      <c r="H60" s="674"/>
      <c r="I60" s="673"/>
      <c r="J60" s="673"/>
      <c r="K60" s="674"/>
      <c r="L60" s="674"/>
      <c r="M60" s="674"/>
      <c r="N60" s="673"/>
      <c r="O60" s="673"/>
      <c r="P60" s="682"/>
      <c r="Q60"/>
      <c r="R60" s="93" t="s">
        <v>1031</v>
      </c>
      <c r="S60" s="94" t="s">
        <v>1026</v>
      </c>
      <c r="T60" s="95">
        <f t="shared" ref="T60:X61" si="81">IF(C50&gt;0,C60/C50,)</f>
        <v>0</v>
      </c>
      <c r="U60" s="105">
        <f t="shared" si="81"/>
        <v>0</v>
      </c>
      <c r="V60" s="105">
        <f t="shared" si="81"/>
        <v>0</v>
      </c>
      <c r="W60" s="105">
        <f t="shared" si="81"/>
        <v>0</v>
      </c>
      <c r="X60" s="105">
        <f t="shared" si="81"/>
        <v>0</v>
      </c>
      <c r="Y60" s="474">
        <f t="shared" ref="Y60:AE61" si="82">IF(H50&gt;0,H60/H50,)</f>
        <v>0</v>
      </c>
      <c r="Z60" s="469">
        <f t="shared" si="82"/>
        <v>0</v>
      </c>
      <c r="AA60" s="469">
        <f t="shared" si="82"/>
        <v>0</v>
      </c>
      <c r="AB60" s="474">
        <f t="shared" si="82"/>
        <v>0</v>
      </c>
      <c r="AC60" s="474">
        <f t="shared" si="82"/>
        <v>0</v>
      </c>
      <c r="AD60" s="474">
        <f t="shared" si="82"/>
        <v>0</v>
      </c>
      <c r="AE60" s="469">
        <f t="shared" si="82"/>
        <v>0</v>
      </c>
      <c r="AG60" s="475" t="s">
        <v>903</v>
      </c>
      <c r="AH60" s="470"/>
      <c r="AI60" s="470"/>
      <c r="AJ60" s="470"/>
      <c r="AK60" s="470"/>
      <c r="AL60" s="470"/>
      <c r="AM60" s="470"/>
      <c r="AN60" s="470"/>
      <c r="AO60" s="470"/>
      <c r="AP60" s="470"/>
      <c r="AQ60" s="470"/>
      <c r="AR60" s="470"/>
    </row>
    <row r="61" spans="1:44" ht="15">
      <c r="A61" s="668"/>
      <c r="B61" s="681" t="s">
        <v>912</v>
      </c>
      <c r="C61" s="673"/>
      <c r="D61" s="674"/>
      <c r="E61" s="674"/>
      <c r="F61" s="674"/>
      <c r="G61" s="674"/>
      <c r="H61" s="674"/>
      <c r="I61" s="673"/>
      <c r="J61" s="673"/>
      <c r="K61" s="674"/>
      <c r="L61" s="674"/>
      <c r="M61" s="674"/>
      <c r="N61" s="673"/>
      <c r="O61" s="673"/>
      <c r="P61" s="682"/>
      <c r="Q61"/>
      <c r="R61" s="101"/>
      <c r="S61" s="102" t="s">
        <v>737</v>
      </c>
      <c r="T61" s="103">
        <f t="shared" si="81"/>
        <v>0</v>
      </c>
      <c r="U61" s="104">
        <f t="shared" si="81"/>
        <v>0</v>
      </c>
      <c r="V61" s="104">
        <f t="shared" si="81"/>
        <v>0</v>
      </c>
      <c r="W61" s="104">
        <f t="shared" si="81"/>
        <v>0</v>
      </c>
      <c r="X61" s="104">
        <f t="shared" si="81"/>
        <v>0</v>
      </c>
      <c r="Y61" s="471">
        <f t="shared" si="82"/>
        <v>0</v>
      </c>
      <c r="Z61" s="472">
        <f t="shared" si="82"/>
        <v>0</v>
      </c>
      <c r="AA61" s="472">
        <f t="shared" si="82"/>
        <v>0</v>
      </c>
      <c r="AB61" s="471">
        <f t="shared" si="82"/>
        <v>0</v>
      </c>
      <c r="AC61" s="471">
        <f t="shared" si="82"/>
        <v>0</v>
      </c>
      <c r="AD61" s="471">
        <f t="shared" si="82"/>
        <v>0</v>
      </c>
      <c r="AE61" s="472">
        <f t="shared" si="82"/>
        <v>0</v>
      </c>
      <c r="AG61" s="476">
        <f>(T61-T60)*100</f>
        <v>0</v>
      </c>
      <c r="AH61" s="476">
        <f t="shared" ref="AH61:AR61" si="83">(U61-U60)*100</f>
        <v>0</v>
      </c>
      <c r="AI61" s="476">
        <f t="shared" si="83"/>
        <v>0</v>
      </c>
      <c r="AJ61" s="476">
        <f t="shared" si="83"/>
        <v>0</v>
      </c>
      <c r="AK61" s="476">
        <f t="shared" si="83"/>
        <v>0</v>
      </c>
      <c r="AL61" s="476">
        <f t="shared" si="83"/>
        <v>0</v>
      </c>
      <c r="AM61" s="476">
        <f t="shared" si="83"/>
        <v>0</v>
      </c>
      <c r="AN61" s="476">
        <f t="shared" si="83"/>
        <v>0</v>
      </c>
      <c r="AO61" s="476">
        <f t="shared" si="83"/>
        <v>0</v>
      </c>
      <c r="AP61" s="476">
        <f t="shared" si="83"/>
        <v>0</v>
      </c>
      <c r="AQ61" s="476">
        <f t="shared" si="83"/>
        <v>0</v>
      </c>
      <c r="AR61" s="476">
        <f t="shared" si="83"/>
        <v>0</v>
      </c>
    </row>
    <row r="62" spans="1:44" ht="15">
      <c r="A62" s="668"/>
      <c r="B62" s="681" t="s">
        <v>913</v>
      </c>
      <c r="C62" s="673"/>
      <c r="D62" s="674"/>
      <c r="E62" s="674"/>
      <c r="F62" s="674"/>
      <c r="G62" s="674"/>
      <c r="H62" s="674"/>
      <c r="I62" s="673"/>
      <c r="J62" s="673"/>
      <c r="K62" s="674"/>
      <c r="L62" s="674"/>
      <c r="M62" s="674"/>
      <c r="N62" s="673"/>
      <c r="O62" s="673"/>
      <c r="P62" s="682"/>
      <c r="Q62"/>
      <c r="R62" s="93" t="s">
        <v>1032</v>
      </c>
      <c r="S62" s="94" t="s">
        <v>1026</v>
      </c>
      <c r="T62" s="95">
        <f t="shared" ref="T62:X63" si="84">IF(C50&gt;0,C62/C50,)</f>
        <v>0</v>
      </c>
      <c r="U62" s="105">
        <f t="shared" si="84"/>
        <v>0</v>
      </c>
      <c r="V62" s="105">
        <f t="shared" si="84"/>
        <v>0</v>
      </c>
      <c r="W62" s="105">
        <f t="shared" si="84"/>
        <v>0</v>
      </c>
      <c r="X62" s="105">
        <f t="shared" si="84"/>
        <v>0</v>
      </c>
      <c r="Y62" s="474">
        <f t="shared" ref="Y62:AE63" si="85">IF(H50&gt;0,H62/H50,)</f>
        <v>0</v>
      </c>
      <c r="Z62" s="469">
        <f t="shared" si="85"/>
        <v>0</v>
      </c>
      <c r="AA62" s="469">
        <f t="shared" si="85"/>
        <v>0</v>
      </c>
      <c r="AB62" s="474">
        <f t="shared" si="85"/>
        <v>0</v>
      </c>
      <c r="AC62" s="474">
        <f t="shared" si="85"/>
        <v>0</v>
      </c>
      <c r="AD62" s="474">
        <f t="shared" si="85"/>
        <v>0</v>
      </c>
      <c r="AE62" s="469">
        <f t="shared" si="85"/>
        <v>0</v>
      </c>
      <c r="AG62" s="475" t="s">
        <v>903</v>
      </c>
      <c r="AH62" s="470"/>
      <c r="AI62" s="470"/>
      <c r="AJ62" s="470"/>
      <c r="AK62" s="470"/>
      <c r="AL62" s="470"/>
      <c r="AM62" s="470"/>
      <c r="AN62" s="470"/>
      <c r="AO62" s="470"/>
      <c r="AP62" s="470"/>
      <c r="AQ62" s="470"/>
      <c r="AR62" s="470"/>
    </row>
    <row r="63" spans="1:44" ht="15">
      <c r="A63" s="668"/>
      <c r="B63" s="681" t="s">
        <v>914</v>
      </c>
      <c r="C63" s="673"/>
      <c r="D63" s="674"/>
      <c r="E63" s="674"/>
      <c r="F63" s="674"/>
      <c r="G63" s="674"/>
      <c r="H63" s="674"/>
      <c r="I63" s="673"/>
      <c r="J63" s="673"/>
      <c r="K63" s="674"/>
      <c r="L63" s="674"/>
      <c r="M63" s="674"/>
      <c r="N63" s="673"/>
      <c r="O63" s="673"/>
      <c r="P63" s="682"/>
      <c r="Q63"/>
      <c r="R63" s="101"/>
      <c r="S63" s="102" t="s">
        <v>737</v>
      </c>
      <c r="T63" s="103">
        <f t="shared" si="84"/>
        <v>0</v>
      </c>
      <c r="U63" s="104">
        <f t="shared" si="84"/>
        <v>0</v>
      </c>
      <c r="V63" s="104">
        <f t="shared" si="84"/>
        <v>0</v>
      </c>
      <c r="W63" s="104">
        <f t="shared" si="84"/>
        <v>0</v>
      </c>
      <c r="X63" s="104">
        <f t="shared" si="84"/>
        <v>0</v>
      </c>
      <c r="Y63" s="471">
        <f t="shared" si="85"/>
        <v>0</v>
      </c>
      <c r="Z63" s="472">
        <f t="shared" si="85"/>
        <v>0</v>
      </c>
      <c r="AA63" s="472">
        <f t="shared" si="85"/>
        <v>0</v>
      </c>
      <c r="AB63" s="471">
        <f t="shared" si="85"/>
        <v>0</v>
      </c>
      <c r="AC63" s="471">
        <f t="shared" si="85"/>
        <v>0</v>
      </c>
      <c r="AD63" s="471">
        <f t="shared" si="85"/>
        <v>0</v>
      </c>
      <c r="AE63" s="472">
        <f t="shared" si="85"/>
        <v>0</v>
      </c>
      <c r="AG63" s="476">
        <f>(T63-T62)*100</f>
        <v>0</v>
      </c>
      <c r="AH63" s="476">
        <f t="shared" ref="AH63:AR63" si="86">(U63-U62)*100</f>
        <v>0</v>
      </c>
      <c r="AI63" s="476">
        <f t="shared" si="86"/>
        <v>0</v>
      </c>
      <c r="AJ63" s="476">
        <f t="shared" si="86"/>
        <v>0</v>
      </c>
      <c r="AK63" s="476">
        <f t="shared" si="86"/>
        <v>0</v>
      </c>
      <c r="AL63" s="476">
        <f t="shared" si="86"/>
        <v>0</v>
      </c>
      <c r="AM63" s="476">
        <f t="shared" si="86"/>
        <v>0</v>
      </c>
      <c r="AN63" s="476">
        <f t="shared" si="86"/>
        <v>0</v>
      </c>
      <c r="AO63" s="476">
        <f t="shared" si="86"/>
        <v>0</v>
      </c>
      <c r="AP63" s="476">
        <f t="shared" si="86"/>
        <v>0</v>
      </c>
      <c r="AQ63" s="476">
        <f t="shared" si="86"/>
        <v>0</v>
      </c>
      <c r="AR63" s="476">
        <f t="shared" si="86"/>
        <v>0</v>
      </c>
    </row>
    <row r="64" spans="1:44" ht="15">
      <c r="A64" s="668"/>
      <c r="B64" s="681" t="s">
        <v>915</v>
      </c>
      <c r="C64" s="673"/>
      <c r="D64" s="674"/>
      <c r="E64" s="674"/>
      <c r="F64" s="674"/>
      <c r="G64" s="674"/>
      <c r="H64" s="674"/>
      <c r="I64" s="673"/>
      <c r="J64" s="673"/>
      <c r="K64" s="674"/>
      <c r="L64" s="674"/>
      <c r="M64" s="674"/>
      <c r="N64" s="673"/>
      <c r="O64" s="673"/>
      <c r="P64" s="682"/>
      <c r="Q64"/>
      <c r="R64" s="93" t="s">
        <v>1033</v>
      </c>
      <c r="S64" s="94" t="s">
        <v>1026</v>
      </c>
      <c r="T64" s="95">
        <f t="shared" ref="T64:X65" si="87">IF(C50&gt;0,C64/C50,)</f>
        <v>0</v>
      </c>
      <c r="U64" s="105">
        <f t="shared" si="87"/>
        <v>0</v>
      </c>
      <c r="V64" s="105">
        <f t="shared" si="87"/>
        <v>0</v>
      </c>
      <c r="W64" s="105">
        <f t="shared" si="87"/>
        <v>0</v>
      </c>
      <c r="X64" s="105">
        <f t="shared" si="87"/>
        <v>0</v>
      </c>
      <c r="Y64" s="474">
        <f t="shared" ref="Y64:AE65" si="88">IF(H50&gt;0,H64/H50,)</f>
        <v>0</v>
      </c>
      <c r="Z64" s="469">
        <f t="shared" si="88"/>
        <v>0</v>
      </c>
      <c r="AA64" s="469">
        <f t="shared" si="88"/>
        <v>0</v>
      </c>
      <c r="AB64" s="474">
        <f t="shared" si="88"/>
        <v>0</v>
      </c>
      <c r="AC64" s="474">
        <f t="shared" si="88"/>
        <v>0</v>
      </c>
      <c r="AD64" s="474">
        <f t="shared" si="88"/>
        <v>0</v>
      </c>
      <c r="AE64" s="469">
        <f t="shared" si="88"/>
        <v>0</v>
      </c>
      <c r="AG64" s="475" t="s">
        <v>903</v>
      </c>
      <c r="AH64" s="470"/>
      <c r="AI64" s="470"/>
      <c r="AJ64" s="470"/>
      <c r="AK64" s="470"/>
      <c r="AL64" s="470"/>
      <c r="AM64" s="470"/>
      <c r="AN64" s="470"/>
      <c r="AO64" s="470"/>
      <c r="AP64" s="470"/>
      <c r="AQ64" s="470"/>
      <c r="AR64" s="470"/>
    </row>
    <row r="65" spans="1:50" ht="15">
      <c r="A65" s="668"/>
      <c r="B65" s="681" t="s">
        <v>916</v>
      </c>
      <c r="C65" s="673"/>
      <c r="D65" s="674"/>
      <c r="E65" s="674"/>
      <c r="F65" s="674"/>
      <c r="G65" s="674"/>
      <c r="H65" s="674"/>
      <c r="I65" s="673"/>
      <c r="J65" s="673"/>
      <c r="K65" s="674"/>
      <c r="L65" s="674"/>
      <c r="M65" s="674"/>
      <c r="N65" s="673"/>
      <c r="O65" s="673"/>
      <c r="P65" s="682"/>
      <c r="Q65"/>
      <c r="R65" s="101"/>
      <c r="S65" s="102" t="s">
        <v>737</v>
      </c>
      <c r="T65" s="103">
        <f t="shared" si="87"/>
        <v>0</v>
      </c>
      <c r="U65" s="104">
        <f t="shared" si="87"/>
        <v>0</v>
      </c>
      <c r="V65" s="104">
        <f t="shared" si="87"/>
        <v>0</v>
      </c>
      <c r="W65" s="104">
        <f t="shared" si="87"/>
        <v>0</v>
      </c>
      <c r="X65" s="104">
        <f t="shared" si="87"/>
        <v>0</v>
      </c>
      <c r="Y65" s="471">
        <f t="shared" si="88"/>
        <v>0</v>
      </c>
      <c r="Z65" s="472">
        <f t="shared" si="88"/>
        <v>0</v>
      </c>
      <c r="AA65" s="472">
        <f t="shared" si="88"/>
        <v>0</v>
      </c>
      <c r="AB65" s="471">
        <f t="shared" si="88"/>
        <v>0</v>
      </c>
      <c r="AC65" s="471">
        <f t="shared" si="88"/>
        <v>0</v>
      </c>
      <c r="AD65" s="471">
        <f t="shared" si="88"/>
        <v>0</v>
      </c>
      <c r="AE65" s="472">
        <f t="shared" si="88"/>
        <v>0</v>
      </c>
      <c r="AG65" s="476">
        <f>(T65-T64)*100</f>
        <v>0</v>
      </c>
      <c r="AH65" s="476">
        <f t="shared" ref="AH65:AR65" si="89">(U65-U64)*100</f>
        <v>0</v>
      </c>
      <c r="AI65" s="476">
        <f t="shared" si="89"/>
        <v>0</v>
      </c>
      <c r="AJ65" s="476">
        <f t="shared" si="89"/>
        <v>0</v>
      </c>
      <c r="AK65" s="476">
        <f t="shared" si="89"/>
        <v>0</v>
      </c>
      <c r="AL65" s="476">
        <f t="shared" si="89"/>
        <v>0</v>
      </c>
      <c r="AM65" s="476">
        <f t="shared" si="89"/>
        <v>0</v>
      </c>
      <c r="AN65" s="476">
        <f t="shared" si="89"/>
        <v>0</v>
      </c>
      <c r="AO65" s="476">
        <f t="shared" si="89"/>
        <v>0</v>
      </c>
      <c r="AP65" s="476">
        <f t="shared" si="89"/>
        <v>0</v>
      </c>
      <c r="AQ65" s="476">
        <f t="shared" si="89"/>
        <v>0</v>
      </c>
      <c r="AR65" s="476">
        <f t="shared" si="89"/>
        <v>0</v>
      </c>
    </row>
    <row r="66" spans="1:50" ht="15">
      <c r="A66" s="668"/>
      <c r="B66" s="681" t="s">
        <v>917</v>
      </c>
      <c r="C66" s="673"/>
      <c r="D66" s="674"/>
      <c r="E66" s="674"/>
      <c r="F66" s="674"/>
      <c r="G66" s="674"/>
      <c r="H66" s="674"/>
      <c r="I66" s="673"/>
      <c r="J66" s="673"/>
      <c r="K66" s="674"/>
      <c r="L66" s="674"/>
      <c r="M66" s="674"/>
      <c r="N66" s="673"/>
      <c r="O66" s="673"/>
      <c r="P66" s="682"/>
      <c r="Q66"/>
      <c r="R66" s="93" t="s">
        <v>1034</v>
      </c>
      <c r="S66" s="94" t="s">
        <v>1026</v>
      </c>
      <c r="T66" s="95">
        <f t="shared" ref="T66:X67" si="90">IF(C50&gt;0,C66/C50,)</f>
        <v>0</v>
      </c>
      <c r="U66" s="105">
        <f t="shared" si="90"/>
        <v>0</v>
      </c>
      <c r="V66" s="105">
        <f t="shared" si="90"/>
        <v>0</v>
      </c>
      <c r="W66" s="105">
        <f t="shared" si="90"/>
        <v>0</v>
      </c>
      <c r="X66" s="105">
        <f t="shared" si="90"/>
        <v>0</v>
      </c>
      <c r="Y66" s="474">
        <f t="shared" ref="Y66:AE67" si="91">IF(H50&gt;0,H66/H50,)</f>
        <v>0</v>
      </c>
      <c r="Z66" s="469">
        <f t="shared" si="91"/>
        <v>0</v>
      </c>
      <c r="AA66" s="469">
        <f t="shared" si="91"/>
        <v>0</v>
      </c>
      <c r="AB66" s="474">
        <f t="shared" si="91"/>
        <v>0</v>
      </c>
      <c r="AC66" s="474">
        <f t="shared" si="91"/>
        <v>0</v>
      </c>
      <c r="AD66" s="474">
        <f t="shared" si="91"/>
        <v>0</v>
      </c>
      <c r="AE66" s="469">
        <f t="shared" si="91"/>
        <v>0</v>
      </c>
      <c r="AG66" s="475" t="s">
        <v>903</v>
      </c>
      <c r="AH66" s="470"/>
      <c r="AI66" s="470"/>
      <c r="AJ66" s="470"/>
      <c r="AK66" s="470"/>
      <c r="AL66" s="470"/>
      <c r="AM66" s="470"/>
      <c r="AN66" s="470"/>
      <c r="AO66" s="470"/>
      <c r="AP66" s="470"/>
      <c r="AQ66" s="470"/>
      <c r="AR66" s="470"/>
    </row>
    <row r="67" spans="1:50" ht="15">
      <c r="A67" s="668"/>
      <c r="B67" s="681" t="s">
        <v>918</v>
      </c>
      <c r="C67" s="673"/>
      <c r="D67" s="674"/>
      <c r="E67" s="674"/>
      <c r="F67" s="674"/>
      <c r="G67" s="674"/>
      <c r="H67" s="674"/>
      <c r="I67" s="673"/>
      <c r="J67" s="673"/>
      <c r="K67" s="674"/>
      <c r="L67" s="674"/>
      <c r="M67" s="674"/>
      <c r="N67" s="673"/>
      <c r="O67" s="673"/>
      <c r="P67" s="682"/>
      <c r="Q67"/>
      <c r="R67" s="101"/>
      <c r="S67" s="102" t="s">
        <v>737</v>
      </c>
      <c r="T67" s="103">
        <f t="shared" si="90"/>
        <v>0</v>
      </c>
      <c r="U67" s="104">
        <f t="shared" si="90"/>
        <v>0</v>
      </c>
      <c r="V67" s="104">
        <f t="shared" si="90"/>
        <v>0</v>
      </c>
      <c r="W67" s="104">
        <f t="shared" si="90"/>
        <v>0</v>
      </c>
      <c r="X67" s="104">
        <f t="shared" si="90"/>
        <v>0</v>
      </c>
      <c r="Y67" s="471">
        <f t="shared" si="91"/>
        <v>0</v>
      </c>
      <c r="Z67" s="472">
        <f t="shared" si="91"/>
        <v>0</v>
      </c>
      <c r="AA67" s="472">
        <f t="shared" si="91"/>
        <v>0</v>
      </c>
      <c r="AB67" s="471">
        <f t="shared" si="91"/>
        <v>0</v>
      </c>
      <c r="AC67" s="471">
        <f t="shared" si="91"/>
        <v>0</v>
      </c>
      <c r="AD67" s="471">
        <f t="shared" si="91"/>
        <v>0</v>
      </c>
      <c r="AE67" s="472">
        <f t="shared" si="91"/>
        <v>0</v>
      </c>
      <c r="AG67" s="476">
        <f>(T67-T66)*100</f>
        <v>0</v>
      </c>
      <c r="AH67" s="476">
        <f t="shared" ref="AH67:AR67" si="92">(U67-U66)*100</f>
        <v>0</v>
      </c>
      <c r="AI67" s="476">
        <f t="shared" si="92"/>
        <v>0</v>
      </c>
      <c r="AJ67" s="476">
        <f t="shared" si="92"/>
        <v>0</v>
      </c>
      <c r="AK67" s="476">
        <f t="shared" si="92"/>
        <v>0</v>
      </c>
      <c r="AL67" s="476">
        <f t="shared" si="92"/>
        <v>0</v>
      </c>
      <c r="AM67" s="476">
        <f t="shared" si="92"/>
        <v>0</v>
      </c>
      <c r="AN67" s="476">
        <f t="shared" si="92"/>
        <v>0</v>
      </c>
      <c r="AO67" s="476">
        <f t="shared" si="92"/>
        <v>0</v>
      </c>
      <c r="AP67" s="476">
        <f t="shared" si="92"/>
        <v>0</v>
      </c>
      <c r="AQ67" s="476">
        <f t="shared" si="92"/>
        <v>0</v>
      </c>
      <c r="AR67" s="476">
        <f t="shared" si="92"/>
        <v>0</v>
      </c>
    </row>
    <row r="68" spans="1:50" ht="15">
      <c r="A68" s="668"/>
      <c r="B68" s="681" t="s">
        <v>919</v>
      </c>
      <c r="C68" s="673"/>
      <c r="D68" s="674"/>
      <c r="E68" s="674"/>
      <c r="F68" s="674"/>
      <c r="G68" s="674"/>
      <c r="H68" s="674"/>
      <c r="I68" s="673"/>
      <c r="J68" s="673"/>
      <c r="K68" s="674"/>
      <c r="L68" s="674"/>
      <c r="M68" s="674"/>
      <c r="N68" s="673"/>
      <c r="O68" s="673"/>
      <c r="P68" s="682"/>
      <c r="Q68"/>
      <c r="R68" s="93" t="s">
        <v>1035</v>
      </c>
      <c r="S68" s="94" t="s">
        <v>1026</v>
      </c>
      <c r="T68" s="95">
        <f t="shared" ref="T68:X69" si="93">IF(C50&gt;0,C68/C50,)</f>
        <v>0</v>
      </c>
      <c r="U68" s="105">
        <f t="shared" si="93"/>
        <v>0</v>
      </c>
      <c r="V68" s="105">
        <f t="shared" si="93"/>
        <v>0</v>
      </c>
      <c r="W68" s="105">
        <f t="shared" si="93"/>
        <v>0</v>
      </c>
      <c r="X68" s="105">
        <f t="shared" si="93"/>
        <v>0</v>
      </c>
      <c r="Y68" s="474">
        <f t="shared" ref="Y68:AE69" si="94">IF(H50&gt;0,H68/H50,)</f>
        <v>0</v>
      </c>
      <c r="Z68" s="469">
        <f t="shared" si="94"/>
        <v>0</v>
      </c>
      <c r="AA68" s="469">
        <f t="shared" si="94"/>
        <v>0</v>
      </c>
      <c r="AB68" s="474">
        <f t="shared" si="94"/>
        <v>0</v>
      </c>
      <c r="AC68" s="474">
        <f t="shared" si="94"/>
        <v>0</v>
      </c>
      <c r="AD68" s="474">
        <f t="shared" si="94"/>
        <v>0</v>
      </c>
      <c r="AE68" s="469">
        <f t="shared" si="94"/>
        <v>0</v>
      </c>
      <c r="AG68" s="475" t="s">
        <v>903</v>
      </c>
      <c r="AH68" s="470"/>
      <c r="AI68" s="470"/>
      <c r="AJ68" s="470"/>
      <c r="AK68" s="470"/>
      <c r="AL68" s="470"/>
      <c r="AM68" s="470"/>
      <c r="AN68" s="470"/>
      <c r="AO68" s="470"/>
      <c r="AP68" s="470"/>
      <c r="AQ68" s="470"/>
      <c r="AR68" s="470"/>
    </row>
    <row r="69" spans="1:50" ht="15">
      <c r="A69" s="668"/>
      <c r="B69" s="681" t="s">
        <v>920</v>
      </c>
      <c r="C69" s="673"/>
      <c r="D69" s="674"/>
      <c r="E69" s="674"/>
      <c r="F69" s="674"/>
      <c r="G69" s="674"/>
      <c r="H69" s="674"/>
      <c r="I69" s="673"/>
      <c r="J69" s="673"/>
      <c r="K69" s="674"/>
      <c r="L69" s="674"/>
      <c r="M69" s="674"/>
      <c r="N69" s="673"/>
      <c r="O69" s="673"/>
      <c r="P69" s="682"/>
      <c r="Q69"/>
      <c r="R69" s="101"/>
      <c r="S69" s="102" t="s">
        <v>737</v>
      </c>
      <c r="T69" s="103">
        <f t="shared" si="93"/>
        <v>0</v>
      </c>
      <c r="U69" s="104">
        <f t="shared" si="93"/>
        <v>0</v>
      </c>
      <c r="V69" s="104">
        <f t="shared" si="93"/>
        <v>0</v>
      </c>
      <c r="W69" s="104">
        <f t="shared" si="93"/>
        <v>0</v>
      </c>
      <c r="X69" s="104">
        <f t="shared" si="93"/>
        <v>0</v>
      </c>
      <c r="Y69" s="471">
        <f t="shared" si="94"/>
        <v>0</v>
      </c>
      <c r="Z69" s="472">
        <f t="shared" si="94"/>
        <v>0</v>
      </c>
      <c r="AA69" s="472">
        <f t="shared" si="94"/>
        <v>0</v>
      </c>
      <c r="AB69" s="471">
        <f t="shared" si="94"/>
        <v>0</v>
      </c>
      <c r="AC69" s="471">
        <f t="shared" si="94"/>
        <v>0</v>
      </c>
      <c r="AD69" s="471">
        <f t="shared" si="94"/>
        <v>0</v>
      </c>
      <c r="AE69" s="472">
        <f t="shared" si="94"/>
        <v>0</v>
      </c>
      <c r="AG69" s="476">
        <f>(T69-T68)*100</f>
        <v>0</v>
      </c>
      <c r="AH69" s="476">
        <f t="shared" ref="AH69:AR69" si="95">(U69-U68)*100</f>
        <v>0</v>
      </c>
      <c r="AI69" s="476">
        <f t="shared" si="95"/>
        <v>0</v>
      </c>
      <c r="AJ69" s="476">
        <f t="shared" si="95"/>
        <v>0</v>
      </c>
      <c r="AK69" s="476">
        <f t="shared" si="95"/>
        <v>0</v>
      </c>
      <c r="AL69" s="476">
        <f t="shared" si="95"/>
        <v>0</v>
      </c>
      <c r="AM69" s="476">
        <f t="shared" si="95"/>
        <v>0</v>
      </c>
      <c r="AN69" s="476">
        <f t="shared" si="95"/>
        <v>0</v>
      </c>
      <c r="AO69" s="476">
        <f t="shared" si="95"/>
        <v>0</v>
      </c>
      <c r="AP69" s="476">
        <f t="shared" si="95"/>
        <v>0</v>
      </c>
      <c r="AQ69" s="476">
        <f t="shared" si="95"/>
        <v>0</v>
      </c>
      <c r="AR69" s="476">
        <f t="shared" si="95"/>
        <v>0</v>
      </c>
    </row>
    <row r="70" spans="1:50" ht="15">
      <c r="A70" s="668"/>
      <c r="B70" s="681" t="s">
        <v>921</v>
      </c>
      <c r="C70" s="673"/>
      <c r="D70" s="674"/>
      <c r="E70" s="674"/>
      <c r="F70" s="674"/>
      <c r="G70" s="674"/>
      <c r="H70" s="674"/>
      <c r="I70" s="673"/>
      <c r="J70" s="673"/>
      <c r="K70" s="674"/>
      <c r="L70" s="674"/>
      <c r="M70" s="674"/>
      <c r="N70" s="673"/>
      <c r="O70" s="673"/>
      <c r="P70" s="682"/>
      <c r="Q70"/>
      <c r="R70" s="93" t="s">
        <v>1036</v>
      </c>
      <c r="S70" s="94" t="s">
        <v>1026</v>
      </c>
      <c r="T70" s="95">
        <f t="shared" ref="T70:X71" si="96">IF(C50&gt;0,C70/C50,)</f>
        <v>0</v>
      </c>
      <c r="U70" s="105">
        <f t="shared" si="96"/>
        <v>0</v>
      </c>
      <c r="V70" s="105">
        <f t="shared" si="96"/>
        <v>0</v>
      </c>
      <c r="W70" s="105">
        <f t="shared" si="96"/>
        <v>0</v>
      </c>
      <c r="X70" s="105">
        <f t="shared" si="96"/>
        <v>0</v>
      </c>
      <c r="Y70" s="474">
        <f t="shared" ref="Y70:AE71" si="97">IF(H50&gt;0,H70/H50,)</f>
        <v>0</v>
      </c>
      <c r="Z70" s="469">
        <f t="shared" si="97"/>
        <v>0</v>
      </c>
      <c r="AA70" s="469">
        <f t="shared" si="97"/>
        <v>0</v>
      </c>
      <c r="AB70" s="474">
        <f t="shared" si="97"/>
        <v>0</v>
      </c>
      <c r="AC70" s="474">
        <f t="shared" si="97"/>
        <v>0</v>
      </c>
      <c r="AD70" s="474">
        <f t="shared" si="97"/>
        <v>0</v>
      </c>
      <c r="AE70" s="469">
        <f t="shared" si="97"/>
        <v>0</v>
      </c>
      <c r="AG70" s="475" t="s">
        <v>903</v>
      </c>
      <c r="AH70" s="478"/>
      <c r="AI70" s="478"/>
      <c r="AJ70" s="478"/>
      <c r="AK70" s="478"/>
      <c r="AL70" s="478"/>
      <c r="AM70" s="478"/>
      <c r="AN70" s="478"/>
      <c r="AO70" s="478"/>
      <c r="AP70" s="478"/>
      <c r="AQ70" s="478"/>
      <c r="AR70" s="478"/>
    </row>
    <row r="71" spans="1:50" ht="15.75" thickBot="1">
      <c r="A71" s="668"/>
      <c r="B71" s="681" t="s">
        <v>922</v>
      </c>
      <c r="C71" s="673"/>
      <c r="D71" s="674"/>
      <c r="E71" s="674"/>
      <c r="F71" s="674"/>
      <c r="G71" s="674"/>
      <c r="H71" s="674"/>
      <c r="I71" s="673"/>
      <c r="J71" s="673"/>
      <c r="K71" s="674"/>
      <c r="L71" s="674"/>
      <c r="M71" s="674"/>
      <c r="N71" s="673"/>
      <c r="O71" s="673"/>
      <c r="P71" s="682"/>
      <c r="Q71"/>
      <c r="R71" s="107"/>
      <c r="S71" s="108" t="s">
        <v>737</v>
      </c>
      <c r="T71" s="109">
        <f t="shared" si="96"/>
        <v>0</v>
      </c>
      <c r="U71" s="110">
        <f t="shared" si="96"/>
        <v>0</v>
      </c>
      <c r="V71" s="110">
        <f t="shared" si="96"/>
        <v>0</v>
      </c>
      <c r="W71" s="110">
        <f t="shared" si="96"/>
        <v>0</v>
      </c>
      <c r="X71" s="110">
        <f t="shared" si="96"/>
        <v>0</v>
      </c>
      <c r="Y71" s="479">
        <f t="shared" si="97"/>
        <v>0</v>
      </c>
      <c r="Z71" s="480">
        <f t="shared" si="97"/>
        <v>0</v>
      </c>
      <c r="AA71" s="480">
        <f t="shared" si="97"/>
        <v>0</v>
      </c>
      <c r="AB71" s="479">
        <f t="shared" si="97"/>
        <v>0</v>
      </c>
      <c r="AC71" s="479">
        <f t="shared" si="97"/>
        <v>0</v>
      </c>
      <c r="AD71" s="479">
        <f t="shared" si="97"/>
        <v>0</v>
      </c>
      <c r="AE71" s="480">
        <f t="shared" si="97"/>
        <v>0</v>
      </c>
      <c r="AF71" s="481"/>
      <c r="AG71" s="111">
        <f>(T71-T70)*100</f>
        <v>0</v>
      </c>
      <c r="AH71" s="111">
        <f t="shared" ref="AH71:AR71" si="98">(U71-U70)*100</f>
        <v>0</v>
      </c>
      <c r="AI71" s="111">
        <f t="shared" si="98"/>
        <v>0</v>
      </c>
      <c r="AJ71" s="111">
        <f t="shared" si="98"/>
        <v>0</v>
      </c>
      <c r="AK71" s="111">
        <f t="shared" si="98"/>
        <v>0</v>
      </c>
      <c r="AL71" s="111">
        <f t="shared" si="98"/>
        <v>0</v>
      </c>
      <c r="AM71" s="111">
        <f t="shared" si="98"/>
        <v>0</v>
      </c>
      <c r="AN71" s="111">
        <f t="shared" si="98"/>
        <v>0</v>
      </c>
      <c r="AO71" s="111">
        <f t="shared" si="98"/>
        <v>0</v>
      </c>
      <c r="AP71" s="111">
        <f t="shared" si="98"/>
        <v>0</v>
      </c>
      <c r="AQ71" s="111">
        <f t="shared" si="98"/>
        <v>0</v>
      </c>
      <c r="AR71" s="111">
        <f t="shared" si="98"/>
        <v>0</v>
      </c>
    </row>
    <row r="72" spans="1:50" ht="15">
      <c r="A72" s="661" t="s">
        <v>380</v>
      </c>
      <c r="B72" s="660" t="s">
        <v>900</v>
      </c>
      <c r="C72" s="657"/>
      <c r="D72" s="658"/>
      <c r="E72" s="658"/>
      <c r="F72" s="658"/>
      <c r="G72" s="658"/>
      <c r="H72" s="658"/>
      <c r="I72" s="657"/>
      <c r="J72" s="657">
        <v>47960</v>
      </c>
      <c r="K72" s="658">
        <v>5729</v>
      </c>
      <c r="L72" s="658"/>
      <c r="M72" s="658">
        <v>220</v>
      </c>
      <c r="N72" s="657">
        <v>53909</v>
      </c>
      <c r="O72" s="657">
        <v>0</v>
      </c>
      <c r="P72" s="659">
        <v>0</v>
      </c>
      <c r="Q72"/>
      <c r="R72" s="93" t="s">
        <v>1025</v>
      </c>
      <c r="S72" s="94" t="s">
        <v>1026</v>
      </c>
      <c r="T72" s="95">
        <f t="shared" ref="T72:X73" si="99">IF(C72&gt;0,C72/C72,)</f>
        <v>0</v>
      </c>
      <c r="U72" s="105">
        <f t="shared" si="99"/>
        <v>0</v>
      </c>
      <c r="V72" s="105">
        <f t="shared" si="99"/>
        <v>0</v>
      </c>
      <c r="W72" s="105">
        <f t="shared" si="99"/>
        <v>0</v>
      </c>
      <c r="X72" s="105">
        <f t="shared" si="99"/>
        <v>0</v>
      </c>
      <c r="Y72" s="474">
        <f t="shared" ref="Y72:AE73" si="100">IF(H72&gt;0,H72/H72,)</f>
        <v>0</v>
      </c>
      <c r="Z72" s="469">
        <f t="shared" si="100"/>
        <v>0</v>
      </c>
      <c r="AA72" s="469">
        <f t="shared" si="100"/>
        <v>1</v>
      </c>
      <c r="AB72" s="474">
        <f t="shared" si="100"/>
        <v>1</v>
      </c>
      <c r="AC72" s="474">
        <f t="shared" si="100"/>
        <v>0</v>
      </c>
      <c r="AD72" s="474">
        <f t="shared" si="100"/>
        <v>1</v>
      </c>
      <c r="AE72" s="469">
        <f t="shared" si="100"/>
        <v>1</v>
      </c>
      <c r="AG72" s="470">
        <f>+T74+T76+T78+T80+T82+T84+T86+T88+T90+T92</f>
        <v>0</v>
      </c>
      <c r="AH72" s="470">
        <f t="shared" ref="AH72:AR73" si="101">+U74+U76+U78+U80+U82+U84+U86+U88+U90+U92</f>
        <v>0</v>
      </c>
      <c r="AI72" s="470">
        <f t="shared" si="101"/>
        <v>0</v>
      </c>
      <c r="AJ72" s="470">
        <f t="shared" si="101"/>
        <v>0</v>
      </c>
      <c r="AK72" s="470">
        <f t="shared" si="101"/>
        <v>0</v>
      </c>
      <c r="AL72" s="470">
        <f t="shared" si="101"/>
        <v>0</v>
      </c>
      <c r="AM72" s="470">
        <f t="shared" si="101"/>
        <v>0</v>
      </c>
      <c r="AN72" s="470">
        <f t="shared" si="101"/>
        <v>1</v>
      </c>
      <c r="AO72" s="470">
        <f t="shared" si="101"/>
        <v>1</v>
      </c>
      <c r="AP72" s="470">
        <f t="shared" si="101"/>
        <v>0</v>
      </c>
      <c r="AQ72" s="470">
        <f t="shared" si="101"/>
        <v>1</v>
      </c>
      <c r="AR72" s="470">
        <f t="shared" si="101"/>
        <v>1</v>
      </c>
    </row>
    <row r="73" spans="1:50" ht="15">
      <c r="A73" s="668"/>
      <c r="B73" s="681" t="s">
        <v>901</v>
      </c>
      <c r="C73" s="673"/>
      <c r="D73" s="674"/>
      <c r="E73" s="674"/>
      <c r="F73" s="674"/>
      <c r="G73" s="674"/>
      <c r="H73" s="674"/>
      <c r="I73" s="673"/>
      <c r="J73" s="673">
        <v>50298</v>
      </c>
      <c r="K73" s="674">
        <v>5387</v>
      </c>
      <c r="L73" s="674"/>
      <c r="M73" s="674">
        <v>225</v>
      </c>
      <c r="N73" s="673">
        <v>55910</v>
      </c>
      <c r="O73" s="673">
        <v>0</v>
      </c>
      <c r="P73" s="682">
        <v>0</v>
      </c>
      <c r="Q73"/>
      <c r="R73" s="101"/>
      <c r="S73" s="102" t="s">
        <v>737</v>
      </c>
      <c r="T73" s="103">
        <f t="shared" si="99"/>
        <v>0</v>
      </c>
      <c r="U73" s="104">
        <f t="shared" si="99"/>
        <v>0</v>
      </c>
      <c r="V73" s="104">
        <f t="shared" si="99"/>
        <v>0</v>
      </c>
      <c r="W73" s="104">
        <f t="shared" si="99"/>
        <v>0</v>
      </c>
      <c r="X73" s="104">
        <f t="shared" si="99"/>
        <v>0</v>
      </c>
      <c r="Y73" s="471">
        <f t="shared" si="100"/>
        <v>0</v>
      </c>
      <c r="Z73" s="472">
        <f t="shared" si="100"/>
        <v>0</v>
      </c>
      <c r="AA73" s="472">
        <f t="shared" si="100"/>
        <v>1</v>
      </c>
      <c r="AB73" s="471">
        <f t="shared" si="100"/>
        <v>1</v>
      </c>
      <c r="AC73" s="471">
        <f t="shared" si="100"/>
        <v>0</v>
      </c>
      <c r="AD73" s="471">
        <f t="shared" si="100"/>
        <v>1</v>
      </c>
      <c r="AE73" s="472">
        <f t="shared" si="100"/>
        <v>1</v>
      </c>
      <c r="AG73" s="473">
        <f>+T75+T77+T79+T81+T83+T85+T87+T89+T91+T93</f>
        <v>0</v>
      </c>
      <c r="AH73" s="473">
        <f t="shared" si="101"/>
        <v>0</v>
      </c>
      <c r="AI73" s="473">
        <f t="shared" si="101"/>
        <v>0</v>
      </c>
      <c r="AJ73" s="473">
        <f t="shared" si="101"/>
        <v>0</v>
      </c>
      <c r="AK73" s="473">
        <f t="shared" si="101"/>
        <v>0</v>
      </c>
      <c r="AL73" s="473">
        <f t="shared" si="101"/>
        <v>0</v>
      </c>
      <c r="AM73" s="473">
        <f t="shared" si="101"/>
        <v>0</v>
      </c>
      <c r="AN73" s="473">
        <f t="shared" si="101"/>
        <v>1</v>
      </c>
      <c r="AO73" s="473">
        <f t="shared" si="101"/>
        <v>0.99999999999999989</v>
      </c>
      <c r="AP73" s="473">
        <f t="shared" si="101"/>
        <v>0</v>
      </c>
      <c r="AQ73" s="473">
        <f t="shared" si="101"/>
        <v>1</v>
      </c>
      <c r="AR73" s="473">
        <f t="shared" si="101"/>
        <v>1</v>
      </c>
      <c r="AT73" s="112"/>
      <c r="AU73" s="112"/>
      <c r="AV73" s="112"/>
      <c r="AW73" s="112"/>
      <c r="AX73" s="112"/>
    </row>
    <row r="74" spans="1:50" ht="15">
      <c r="A74" s="668"/>
      <c r="B74" s="681" t="s">
        <v>902</v>
      </c>
      <c r="C74" s="673"/>
      <c r="D74" s="674"/>
      <c r="E74" s="674"/>
      <c r="F74" s="674"/>
      <c r="G74" s="674"/>
      <c r="H74" s="674"/>
      <c r="I74" s="673"/>
      <c r="J74" s="673">
        <v>3962</v>
      </c>
      <c r="K74" s="674">
        <v>375</v>
      </c>
      <c r="L74" s="674"/>
      <c r="M74" s="674">
        <v>38</v>
      </c>
      <c r="N74" s="673">
        <v>4375</v>
      </c>
      <c r="O74" s="673"/>
      <c r="P74" s="682"/>
      <c r="Q74"/>
      <c r="R74" s="93" t="s">
        <v>1027</v>
      </c>
      <c r="S74" s="94" t="s">
        <v>1026</v>
      </c>
      <c r="T74" s="95">
        <f t="shared" ref="T74:X75" si="102">IF(C72&gt;0,C74/C72,)</f>
        <v>0</v>
      </c>
      <c r="U74" s="105">
        <f t="shared" si="102"/>
        <v>0</v>
      </c>
      <c r="V74" s="105">
        <f t="shared" si="102"/>
        <v>0</v>
      </c>
      <c r="W74" s="105">
        <f t="shared" si="102"/>
        <v>0</v>
      </c>
      <c r="X74" s="105">
        <f t="shared" si="102"/>
        <v>0</v>
      </c>
      <c r="Y74" s="474">
        <f t="shared" ref="Y74:AE75" si="103">IF(H72&gt;0,H74/H72,)</f>
        <v>0</v>
      </c>
      <c r="Z74" s="469">
        <f t="shared" si="103"/>
        <v>0</v>
      </c>
      <c r="AA74" s="469">
        <f t="shared" si="103"/>
        <v>8.2610508757297751E-2</v>
      </c>
      <c r="AB74" s="474">
        <f t="shared" si="103"/>
        <v>6.5456449642171413E-2</v>
      </c>
      <c r="AC74" s="474">
        <f t="shared" si="103"/>
        <v>0</v>
      </c>
      <c r="AD74" s="474">
        <f t="shared" si="103"/>
        <v>0.17272727272727273</v>
      </c>
      <c r="AE74" s="469">
        <f t="shared" si="103"/>
        <v>8.1155280194401672E-2</v>
      </c>
      <c r="AG74" s="475" t="s">
        <v>903</v>
      </c>
      <c r="AH74" s="470"/>
      <c r="AI74" s="470"/>
      <c r="AJ74" s="470"/>
      <c r="AK74" s="470"/>
      <c r="AL74" s="470"/>
      <c r="AM74" s="470"/>
      <c r="AN74" s="470"/>
      <c r="AO74" s="470"/>
      <c r="AP74" s="470"/>
      <c r="AQ74" s="470"/>
      <c r="AR74" s="470"/>
    </row>
    <row r="75" spans="1:50" ht="15">
      <c r="A75" s="668"/>
      <c r="B75" s="681" t="s">
        <v>904</v>
      </c>
      <c r="C75" s="673"/>
      <c r="D75" s="674"/>
      <c r="E75" s="674"/>
      <c r="F75" s="674"/>
      <c r="G75" s="674"/>
      <c r="H75" s="674"/>
      <c r="I75" s="673"/>
      <c r="J75" s="673">
        <v>4186</v>
      </c>
      <c r="K75" s="674">
        <v>366</v>
      </c>
      <c r="L75" s="674"/>
      <c r="M75" s="674">
        <v>55</v>
      </c>
      <c r="N75" s="673">
        <v>4607</v>
      </c>
      <c r="O75" s="673"/>
      <c r="P75" s="682"/>
      <c r="Q75"/>
      <c r="R75" s="106"/>
      <c r="S75" s="102" t="s">
        <v>737</v>
      </c>
      <c r="T75" s="103">
        <f t="shared" si="102"/>
        <v>0</v>
      </c>
      <c r="U75" s="104">
        <f t="shared" si="102"/>
        <v>0</v>
      </c>
      <c r="V75" s="104">
        <f t="shared" si="102"/>
        <v>0</v>
      </c>
      <c r="W75" s="104">
        <f t="shared" si="102"/>
        <v>0</v>
      </c>
      <c r="X75" s="104">
        <f t="shared" si="102"/>
        <v>0</v>
      </c>
      <c r="Y75" s="471">
        <f t="shared" si="103"/>
        <v>0</v>
      </c>
      <c r="Z75" s="472">
        <f t="shared" si="103"/>
        <v>0</v>
      </c>
      <c r="AA75" s="472">
        <f t="shared" si="103"/>
        <v>8.3223985049107316E-2</v>
      </c>
      <c r="AB75" s="471">
        <f t="shared" si="103"/>
        <v>6.7941340263597549E-2</v>
      </c>
      <c r="AC75" s="471">
        <f t="shared" si="103"/>
        <v>0</v>
      </c>
      <c r="AD75" s="471">
        <f t="shared" si="103"/>
        <v>0.24444444444444444</v>
      </c>
      <c r="AE75" s="472">
        <f t="shared" si="103"/>
        <v>8.2400286174208554E-2</v>
      </c>
      <c r="AG75" s="476">
        <f>(T75-T74)*100</f>
        <v>0</v>
      </c>
      <c r="AH75" s="476">
        <f t="shared" ref="AH75:AR75" si="104">(U75-U74)*100</f>
        <v>0</v>
      </c>
      <c r="AI75" s="476">
        <f t="shared" si="104"/>
        <v>0</v>
      </c>
      <c r="AJ75" s="476">
        <f t="shared" si="104"/>
        <v>0</v>
      </c>
      <c r="AK75" s="476">
        <f t="shared" si="104"/>
        <v>0</v>
      </c>
      <c r="AL75" s="476">
        <f t="shared" si="104"/>
        <v>0</v>
      </c>
      <c r="AM75" s="476">
        <f t="shared" si="104"/>
        <v>0</v>
      </c>
      <c r="AN75" s="476">
        <f t="shared" si="104"/>
        <v>6.1347629180956431E-2</v>
      </c>
      <c r="AO75" s="476">
        <f t="shared" si="104"/>
        <v>0.24848906214261363</v>
      </c>
      <c r="AP75" s="476">
        <f t="shared" si="104"/>
        <v>0</v>
      </c>
      <c r="AQ75" s="476">
        <f t="shared" si="104"/>
        <v>7.1717171717171704</v>
      </c>
      <c r="AR75" s="476">
        <f t="shared" si="104"/>
        <v>0.12450059798068819</v>
      </c>
      <c r="AS75" s="112"/>
    </row>
    <row r="76" spans="1:50" ht="15">
      <c r="A76" s="668"/>
      <c r="B76" s="681" t="s">
        <v>905</v>
      </c>
      <c r="C76" s="673"/>
      <c r="D76" s="674"/>
      <c r="E76" s="674"/>
      <c r="F76" s="674"/>
      <c r="G76" s="674"/>
      <c r="H76" s="674"/>
      <c r="I76" s="673"/>
      <c r="J76" s="673">
        <v>2219</v>
      </c>
      <c r="K76" s="674">
        <v>153</v>
      </c>
      <c r="L76" s="674"/>
      <c r="M76" s="674">
        <v>27</v>
      </c>
      <c r="N76" s="673">
        <v>2399</v>
      </c>
      <c r="O76" s="673"/>
      <c r="P76" s="682"/>
      <c r="Q76"/>
      <c r="R76" s="93" t="s">
        <v>1028</v>
      </c>
      <c r="S76" s="94" t="s">
        <v>1026</v>
      </c>
      <c r="T76" s="95">
        <f t="shared" ref="T76:X77" si="105">IF(C72&gt;0,C76/C72,)</f>
        <v>0</v>
      </c>
      <c r="U76" s="105">
        <f t="shared" si="105"/>
        <v>0</v>
      </c>
      <c r="V76" s="105">
        <f t="shared" si="105"/>
        <v>0</v>
      </c>
      <c r="W76" s="105">
        <f t="shared" si="105"/>
        <v>0</v>
      </c>
      <c r="X76" s="105">
        <f t="shared" si="105"/>
        <v>0</v>
      </c>
      <c r="Y76" s="474">
        <f t="shared" ref="Y76:AE77" si="106">IF(H72&gt;0,H76/H72,)</f>
        <v>0</v>
      </c>
      <c r="Z76" s="469">
        <f t="shared" si="106"/>
        <v>0</v>
      </c>
      <c r="AA76" s="469">
        <f t="shared" si="106"/>
        <v>4.6267723102585485E-2</v>
      </c>
      <c r="AB76" s="474">
        <f t="shared" si="106"/>
        <v>2.6706231454005934E-2</v>
      </c>
      <c r="AC76" s="474">
        <f t="shared" si="106"/>
        <v>0</v>
      </c>
      <c r="AD76" s="474">
        <f t="shared" si="106"/>
        <v>0.12272727272727273</v>
      </c>
      <c r="AE76" s="469">
        <f t="shared" si="106"/>
        <v>4.4500918214027345E-2</v>
      </c>
      <c r="AG76" s="475" t="s">
        <v>903</v>
      </c>
      <c r="AH76" s="470"/>
      <c r="AI76" s="470"/>
      <c r="AJ76" s="470"/>
      <c r="AK76" s="470"/>
      <c r="AL76" s="470"/>
      <c r="AM76" s="470"/>
      <c r="AN76" s="470"/>
      <c r="AO76" s="470"/>
      <c r="AP76" s="470"/>
      <c r="AQ76" s="470"/>
      <c r="AR76" s="470"/>
      <c r="AS76" s="112"/>
    </row>
    <row r="77" spans="1:50" ht="15">
      <c r="A77" s="668"/>
      <c r="B77" s="681" t="s">
        <v>906</v>
      </c>
      <c r="C77" s="673"/>
      <c r="D77" s="674"/>
      <c r="E77" s="674"/>
      <c r="F77" s="674"/>
      <c r="G77" s="674"/>
      <c r="H77" s="674"/>
      <c r="I77" s="673"/>
      <c r="J77" s="673">
        <v>2428</v>
      </c>
      <c r="K77" s="674">
        <v>148</v>
      </c>
      <c r="L77" s="674"/>
      <c r="M77" s="674">
        <v>29</v>
      </c>
      <c r="N77" s="673">
        <v>2605</v>
      </c>
      <c r="O77" s="673"/>
      <c r="P77" s="682"/>
      <c r="Q77"/>
      <c r="R77" s="106"/>
      <c r="S77" s="102" t="s">
        <v>737</v>
      </c>
      <c r="T77" s="103">
        <f t="shared" si="105"/>
        <v>0</v>
      </c>
      <c r="U77" s="104">
        <f t="shared" si="105"/>
        <v>0</v>
      </c>
      <c r="V77" s="104">
        <f t="shared" si="105"/>
        <v>0</v>
      </c>
      <c r="W77" s="104">
        <f t="shared" si="105"/>
        <v>0</v>
      </c>
      <c r="X77" s="104">
        <f t="shared" si="105"/>
        <v>0</v>
      </c>
      <c r="Y77" s="471">
        <f t="shared" si="106"/>
        <v>0</v>
      </c>
      <c r="Z77" s="472">
        <f t="shared" si="106"/>
        <v>0</v>
      </c>
      <c r="AA77" s="472">
        <f t="shared" si="106"/>
        <v>4.8272297109228993E-2</v>
      </c>
      <c r="AB77" s="471">
        <f t="shared" si="106"/>
        <v>2.7473547428995729E-2</v>
      </c>
      <c r="AC77" s="471">
        <f t="shared" si="106"/>
        <v>0</v>
      </c>
      <c r="AD77" s="471">
        <f t="shared" si="106"/>
        <v>0.12888888888888889</v>
      </c>
      <c r="AE77" s="472">
        <f t="shared" si="106"/>
        <v>4.659273832945806E-2</v>
      </c>
      <c r="AG77" s="476">
        <f>(T77-T76)*100</f>
        <v>0</v>
      </c>
      <c r="AH77" s="476">
        <f t="shared" ref="AH77:AR77" si="107">(U77-U76)*100</f>
        <v>0</v>
      </c>
      <c r="AI77" s="476">
        <f t="shared" si="107"/>
        <v>0</v>
      </c>
      <c r="AJ77" s="476">
        <f t="shared" si="107"/>
        <v>0</v>
      </c>
      <c r="AK77" s="476">
        <f t="shared" si="107"/>
        <v>0</v>
      </c>
      <c r="AL77" s="476">
        <f t="shared" si="107"/>
        <v>0</v>
      </c>
      <c r="AM77" s="476">
        <f t="shared" si="107"/>
        <v>0</v>
      </c>
      <c r="AN77" s="476">
        <f t="shared" si="107"/>
        <v>0.20045740066435072</v>
      </c>
      <c r="AO77" s="476">
        <f t="shared" si="107"/>
        <v>7.6731597498979481E-2</v>
      </c>
      <c r="AP77" s="476">
        <f t="shared" si="107"/>
        <v>0</v>
      </c>
      <c r="AQ77" s="476">
        <f t="shared" si="107"/>
        <v>0.61616161616161591</v>
      </c>
      <c r="AR77" s="476">
        <f t="shared" si="107"/>
        <v>0.20918201154307148</v>
      </c>
      <c r="AS77" s="112"/>
    </row>
    <row r="78" spans="1:50" ht="15">
      <c r="A78" s="668"/>
      <c r="B78" s="681" t="s">
        <v>907</v>
      </c>
      <c r="C78" s="673"/>
      <c r="D78" s="674"/>
      <c r="E78" s="674"/>
      <c r="F78" s="674"/>
      <c r="G78" s="674"/>
      <c r="H78" s="674"/>
      <c r="I78" s="673"/>
      <c r="J78" s="673">
        <v>2523</v>
      </c>
      <c r="K78" s="674">
        <v>159</v>
      </c>
      <c r="L78" s="674"/>
      <c r="M78" s="674">
        <v>27</v>
      </c>
      <c r="N78" s="673">
        <v>2709</v>
      </c>
      <c r="O78" s="673"/>
      <c r="P78" s="682"/>
      <c r="Q78"/>
      <c r="R78" s="93" t="s">
        <v>1029</v>
      </c>
      <c r="S78" s="94" t="s">
        <v>1026</v>
      </c>
      <c r="T78" s="95">
        <f t="shared" ref="T78:X79" si="108">IF(C72&gt;0,C78/C72,)</f>
        <v>0</v>
      </c>
      <c r="U78" s="105">
        <f t="shared" si="108"/>
        <v>0</v>
      </c>
      <c r="V78" s="105">
        <f t="shared" si="108"/>
        <v>0</v>
      </c>
      <c r="W78" s="105">
        <f t="shared" si="108"/>
        <v>0</v>
      </c>
      <c r="X78" s="105">
        <f t="shared" si="108"/>
        <v>0</v>
      </c>
      <c r="Y78" s="474">
        <f t="shared" ref="Y78:AE79" si="109">IF(H72&gt;0,H78/H72,)</f>
        <v>0</v>
      </c>
      <c r="Z78" s="469">
        <f t="shared" si="109"/>
        <v>0</v>
      </c>
      <c r="AA78" s="469">
        <f t="shared" si="109"/>
        <v>5.2606338615512928E-2</v>
      </c>
      <c r="AB78" s="474">
        <f t="shared" si="109"/>
        <v>2.7753534648280679E-2</v>
      </c>
      <c r="AC78" s="474">
        <f t="shared" si="109"/>
        <v>0</v>
      </c>
      <c r="AD78" s="474">
        <f t="shared" si="109"/>
        <v>0.12272727272727273</v>
      </c>
      <c r="AE78" s="469">
        <f t="shared" si="109"/>
        <v>5.0251349496373519E-2</v>
      </c>
      <c r="AG78" s="475" t="s">
        <v>903</v>
      </c>
      <c r="AH78" s="470"/>
      <c r="AI78" s="470"/>
      <c r="AJ78" s="470"/>
      <c r="AK78" s="470"/>
      <c r="AL78" s="470"/>
      <c r="AM78" s="470"/>
      <c r="AN78" s="470"/>
      <c r="AO78" s="470"/>
      <c r="AP78" s="470"/>
      <c r="AQ78" s="470"/>
      <c r="AR78" s="470"/>
    </row>
    <row r="79" spans="1:50" ht="15">
      <c r="A79" s="668"/>
      <c r="B79" s="681" t="s">
        <v>908</v>
      </c>
      <c r="C79" s="673"/>
      <c r="D79" s="674"/>
      <c r="E79" s="674"/>
      <c r="F79" s="674"/>
      <c r="G79" s="674"/>
      <c r="H79" s="674"/>
      <c r="I79" s="673"/>
      <c r="J79" s="673">
        <v>2816</v>
      </c>
      <c r="K79" s="674">
        <v>105</v>
      </c>
      <c r="L79" s="674"/>
      <c r="M79" s="674">
        <v>16</v>
      </c>
      <c r="N79" s="673">
        <v>2937</v>
      </c>
      <c r="O79" s="673"/>
      <c r="P79" s="682"/>
      <c r="Q79"/>
      <c r="R79" s="106"/>
      <c r="S79" s="102" t="s">
        <v>737</v>
      </c>
      <c r="T79" s="103">
        <f t="shared" si="108"/>
        <v>0</v>
      </c>
      <c r="U79" s="104">
        <f t="shared" si="108"/>
        <v>0</v>
      </c>
      <c r="V79" s="104">
        <f t="shared" si="108"/>
        <v>0</v>
      </c>
      <c r="W79" s="104">
        <f t="shared" si="108"/>
        <v>0</v>
      </c>
      <c r="X79" s="104">
        <f t="shared" si="108"/>
        <v>0</v>
      </c>
      <c r="Y79" s="471">
        <f t="shared" si="109"/>
        <v>0</v>
      </c>
      <c r="Z79" s="472">
        <f t="shared" si="109"/>
        <v>0</v>
      </c>
      <c r="AA79" s="472">
        <f t="shared" si="109"/>
        <v>5.5986321523718637E-2</v>
      </c>
      <c r="AB79" s="471">
        <f t="shared" si="109"/>
        <v>1.9491368108409134E-2</v>
      </c>
      <c r="AC79" s="471">
        <f t="shared" si="109"/>
        <v>0</v>
      </c>
      <c r="AD79" s="471">
        <f t="shared" si="109"/>
        <v>7.1111111111111111E-2</v>
      </c>
      <c r="AE79" s="472">
        <f t="shared" si="109"/>
        <v>5.2530853156859236E-2</v>
      </c>
      <c r="AG79" s="476">
        <f>(T79-T78)*100</f>
        <v>0</v>
      </c>
      <c r="AH79" s="476">
        <f t="shared" ref="AH79:AR79" si="110">(U79-U78)*100</f>
        <v>0</v>
      </c>
      <c r="AI79" s="476">
        <f t="shared" si="110"/>
        <v>0</v>
      </c>
      <c r="AJ79" s="476">
        <f t="shared" si="110"/>
        <v>0</v>
      </c>
      <c r="AK79" s="476">
        <f t="shared" si="110"/>
        <v>0</v>
      </c>
      <c r="AL79" s="476">
        <f t="shared" si="110"/>
        <v>0</v>
      </c>
      <c r="AM79" s="476">
        <f t="shared" si="110"/>
        <v>0</v>
      </c>
      <c r="AN79" s="476">
        <f t="shared" si="110"/>
        <v>0.33799829082057087</v>
      </c>
      <c r="AO79" s="476">
        <f t="shared" si="110"/>
        <v>-0.82621665398715449</v>
      </c>
      <c r="AP79" s="476">
        <f t="shared" si="110"/>
        <v>0</v>
      </c>
      <c r="AQ79" s="476">
        <f t="shared" si="110"/>
        <v>-5.1616161616161618</v>
      </c>
      <c r="AR79" s="476">
        <f t="shared" si="110"/>
        <v>0.22795036604857169</v>
      </c>
    </row>
    <row r="80" spans="1:50" ht="15">
      <c r="A80" s="668"/>
      <c r="B80" s="681" t="s">
        <v>909</v>
      </c>
      <c r="C80" s="673"/>
      <c r="D80" s="674"/>
      <c r="E80" s="674"/>
      <c r="F80" s="674"/>
      <c r="G80" s="674"/>
      <c r="H80" s="674"/>
      <c r="I80" s="673"/>
      <c r="J80" s="673">
        <v>16007</v>
      </c>
      <c r="K80" s="674">
        <v>1922</v>
      </c>
      <c r="L80" s="674"/>
      <c r="M80" s="674">
        <v>44</v>
      </c>
      <c r="N80" s="673">
        <v>17973</v>
      </c>
      <c r="O80" s="673"/>
      <c r="P80" s="682"/>
      <c r="Q80"/>
      <c r="R80" s="93" t="s">
        <v>1030</v>
      </c>
      <c r="S80" s="94" t="s">
        <v>1026</v>
      </c>
      <c r="T80" s="95">
        <f t="shared" ref="T80:X81" si="111">IF(C72&gt;0,C80/C72,)</f>
        <v>0</v>
      </c>
      <c r="U80" s="105">
        <f t="shared" si="111"/>
        <v>0</v>
      </c>
      <c r="V80" s="105">
        <f t="shared" si="111"/>
        <v>0</v>
      </c>
      <c r="W80" s="105">
        <f t="shared" si="111"/>
        <v>0</v>
      </c>
      <c r="X80" s="105">
        <f t="shared" si="111"/>
        <v>0</v>
      </c>
      <c r="Y80" s="474">
        <f t="shared" ref="Y80:AE81" si="112">IF(H72&gt;0,H80/H72,)</f>
        <v>0</v>
      </c>
      <c r="Z80" s="469">
        <f t="shared" si="112"/>
        <v>0</v>
      </c>
      <c r="AA80" s="469">
        <f t="shared" si="112"/>
        <v>0.33375729774812346</v>
      </c>
      <c r="AB80" s="474">
        <f t="shared" si="112"/>
        <v>0.33548612323267585</v>
      </c>
      <c r="AC80" s="474">
        <f t="shared" si="112"/>
        <v>0</v>
      </c>
      <c r="AD80" s="474">
        <f t="shared" si="112"/>
        <v>0.2</v>
      </c>
      <c r="AE80" s="469">
        <f t="shared" si="112"/>
        <v>0.33339516592776719</v>
      </c>
      <c r="AG80" s="475" t="s">
        <v>903</v>
      </c>
      <c r="AH80" s="470"/>
      <c r="AI80" s="470"/>
      <c r="AJ80" s="470"/>
      <c r="AK80" s="470"/>
      <c r="AL80" s="470"/>
      <c r="AM80" s="470"/>
      <c r="AN80" s="470"/>
      <c r="AO80" s="470"/>
      <c r="AP80" s="470"/>
      <c r="AQ80" s="470"/>
      <c r="AR80" s="470"/>
    </row>
    <row r="81" spans="1:45" ht="15">
      <c r="A81" s="668"/>
      <c r="B81" s="681" t="s">
        <v>910</v>
      </c>
      <c r="C81" s="673"/>
      <c r="D81" s="674"/>
      <c r="E81" s="674"/>
      <c r="F81" s="674"/>
      <c r="G81" s="674"/>
      <c r="H81" s="674"/>
      <c r="I81" s="673"/>
      <c r="J81" s="673">
        <v>16284</v>
      </c>
      <c r="K81" s="674">
        <v>1888</v>
      </c>
      <c r="L81" s="674"/>
      <c r="M81" s="674">
        <v>28</v>
      </c>
      <c r="N81" s="673">
        <v>18200</v>
      </c>
      <c r="O81" s="673"/>
      <c r="P81" s="682"/>
      <c r="Q81"/>
      <c r="R81" s="101"/>
      <c r="S81" s="102" t="s">
        <v>737</v>
      </c>
      <c r="T81" s="103">
        <f t="shared" si="111"/>
        <v>0</v>
      </c>
      <c r="U81" s="104">
        <f t="shared" si="111"/>
        <v>0</v>
      </c>
      <c r="V81" s="104">
        <f t="shared" si="111"/>
        <v>0</v>
      </c>
      <c r="W81" s="104">
        <f t="shared" si="111"/>
        <v>0</v>
      </c>
      <c r="X81" s="104">
        <f t="shared" si="111"/>
        <v>0</v>
      </c>
      <c r="Y81" s="471">
        <f t="shared" si="112"/>
        <v>0</v>
      </c>
      <c r="Z81" s="472">
        <f t="shared" si="112"/>
        <v>0</v>
      </c>
      <c r="AA81" s="472">
        <f t="shared" si="112"/>
        <v>0.32375044733389002</v>
      </c>
      <c r="AB81" s="471">
        <f t="shared" si="112"/>
        <v>0.35047336179691851</v>
      </c>
      <c r="AC81" s="471">
        <f t="shared" si="112"/>
        <v>0</v>
      </c>
      <c r="AD81" s="471">
        <f t="shared" si="112"/>
        <v>0.12444444444444444</v>
      </c>
      <c r="AE81" s="472">
        <f t="shared" si="112"/>
        <v>0.32552316222500449</v>
      </c>
      <c r="AG81" s="476">
        <f>(T81-T80)*100</f>
        <v>0</v>
      </c>
      <c r="AH81" s="476">
        <f t="shared" ref="AH81:AR81" si="113">(U81-U80)*100</f>
        <v>0</v>
      </c>
      <c r="AI81" s="476">
        <f t="shared" si="113"/>
        <v>0</v>
      </c>
      <c r="AJ81" s="476">
        <f t="shared" si="113"/>
        <v>0</v>
      </c>
      <c r="AK81" s="476">
        <f t="shared" si="113"/>
        <v>0</v>
      </c>
      <c r="AL81" s="476">
        <f t="shared" si="113"/>
        <v>0</v>
      </c>
      <c r="AM81" s="476">
        <f t="shared" si="113"/>
        <v>0</v>
      </c>
      <c r="AN81" s="476">
        <f t="shared" si="113"/>
        <v>-1.0006850414233437</v>
      </c>
      <c r="AO81" s="476">
        <f t="shared" si="113"/>
        <v>1.4987238564242666</v>
      </c>
      <c r="AP81" s="476">
        <f t="shared" si="113"/>
        <v>0</v>
      </c>
      <c r="AQ81" s="476">
        <f t="shared" si="113"/>
        <v>-7.5555555555555571</v>
      </c>
      <c r="AR81" s="476">
        <f t="shared" si="113"/>
        <v>-0.78720037027626977</v>
      </c>
    </row>
    <row r="82" spans="1:45" ht="15">
      <c r="A82" s="668"/>
      <c r="B82" s="681" t="s">
        <v>911</v>
      </c>
      <c r="C82" s="673"/>
      <c r="D82" s="674"/>
      <c r="E82" s="674"/>
      <c r="F82" s="674"/>
      <c r="G82" s="674"/>
      <c r="H82" s="674"/>
      <c r="I82" s="673"/>
      <c r="J82" s="673">
        <v>8272</v>
      </c>
      <c r="K82" s="674">
        <v>593</v>
      </c>
      <c r="L82" s="674"/>
      <c r="M82" s="674">
        <v>21</v>
      </c>
      <c r="N82" s="673">
        <v>8886</v>
      </c>
      <c r="O82" s="673"/>
      <c r="P82" s="682"/>
      <c r="Q82"/>
      <c r="R82" s="93" t="s">
        <v>1031</v>
      </c>
      <c r="S82" s="94" t="s">
        <v>1026</v>
      </c>
      <c r="T82" s="95">
        <f t="shared" ref="T82:X83" si="114">IF(C72&gt;0,C82/C72,)</f>
        <v>0</v>
      </c>
      <c r="U82" s="105">
        <f t="shared" si="114"/>
        <v>0</v>
      </c>
      <c r="V82" s="105">
        <f t="shared" si="114"/>
        <v>0</v>
      </c>
      <c r="W82" s="105">
        <f t="shared" si="114"/>
        <v>0</v>
      </c>
      <c r="X82" s="105">
        <f t="shared" si="114"/>
        <v>0</v>
      </c>
      <c r="Y82" s="474">
        <f t="shared" ref="Y82:AE83" si="115">IF(H72&gt;0,H82/H72,)</f>
        <v>0</v>
      </c>
      <c r="Z82" s="469">
        <f t="shared" si="115"/>
        <v>0</v>
      </c>
      <c r="AA82" s="469">
        <f t="shared" si="115"/>
        <v>0.1724770642201835</v>
      </c>
      <c r="AB82" s="474">
        <f t="shared" si="115"/>
        <v>0.10350846570082038</v>
      </c>
      <c r="AC82" s="474">
        <f t="shared" si="115"/>
        <v>0</v>
      </c>
      <c r="AD82" s="474">
        <f t="shared" si="115"/>
        <v>9.5454545454545459E-2</v>
      </c>
      <c r="AE82" s="469">
        <f t="shared" si="115"/>
        <v>0.1648333302417036</v>
      </c>
      <c r="AG82" s="475" t="s">
        <v>903</v>
      </c>
      <c r="AH82" s="470"/>
      <c r="AI82" s="470"/>
      <c r="AJ82" s="470"/>
      <c r="AK82" s="470"/>
      <c r="AL82" s="470"/>
      <c r="AM82" s="470"/>
      <c r="AN82" s="470"/>
      <c r="AO82" s="470"/>
      <c r="AP82" s="470"/>
      <c r="AQ82" s="470"/>
      <c r="AR82" s="470"/>
    </row>
    <row r="83" spans="1:45" ht="15">
      <c r="A83" s="668"/>
      <c r="B83" s="681" t="s">
        <v>912</v>
      </c>
      <c r="C83" s="673"/>
      <c r="D83" s="674"/>
      <c r="E83" s="674"/>
      <c r="F83" s="674"/>
      <c r="G83" s="674"/>
      <c r="H83" s="674"/>
      <c r="I83" s="673"/>
      <c r="J83" s="673">
        <v>8821</v>
      </c>
      <c r="K83" s="674">
        <v>584</v>
      </c>
      <c r="L83" s="674"/>
      <c r="M83" s="674">
        <v>36</v>
      </c>
      <c r="N83" s="673">
        <v>9441</v>
      </c>
      <c r="O83" s="673"/>
      <c r="P83" s="682"/>
      <c r="Q83"/>
      <c r="R83" s="101"/>
      <c r="S83" s="102" t="s">
        <v>737</v>
      </c>
      <c r="T83" s="103">
        <f t="shared" si="114"/>
        <v>0</v>
      </c>
      <c r="U83" s="104">
        <f t="shared" si="114"/>
        <v>0</v>
      </c>
      <c r="V83" s="104">
        <f t="shared" si="114"/>
        <v>0</v>
      </c>
      <c r="W83" s="104">
        <f t="shared" si="114"/>
        <v>0</v>
      </c>
      <c r="X83" s="104">
        <f t="shared" si="114"/>
        <v>0</v>
      </c>
      <c r="Y83" s="471">
        <f t="shared" si="115"/>
        <v>0</v>
      </c>
      <c r="Z83" s="472">
        <f t="shared" si="115"/>
        <v>0</v>
      </c>
      <c r="AA83" s="472">
        <f t="shared" si="115"/>
        <v>0.17537476639230187</v>
      </c>
      <c r="AB83" s="471">
        <f t="shared" si="115"/>
        <v>0.10840913309819937</v>
      </c>
      <c r="AC83" s="471">
        <f t="shared" si="115"/>
        <v>0</v>
      </c>
      <c r="AD83" s="471">
        <f t="shared" si="115"/>
        <v>0.16</v>
      </c>
      <c r="AE83" s="472">
        <f t="shared" si="115"/>
        <v>0.16886066893221249</v>
      </c>
      <c r="AG83" s="476">
        <f>(T83-T82)*100</f>
        <v>0</v>
      </c>
      <c r="AH83" s="476">
        <f t="shared" ref="AH83:AR83" si="116">(U83-U82)*100</f>
        <v>0</v>
      </c>
      <c r="AI83" s="476">
        <f t="shared" si="116"/>
        <v>0</v>
      </c>
      <c r="AJ83" s="476">
        <f t="shared" si="116"/>
        <v>0</v>
      </c>
      <c r="AK83" s="476">
        <f t="shared" si="116"/>
        <v>0</v>
      </c>
      <c r="AL83" s="476">
        <f t="shared" si="116"/>
        <v>0</v>
      </c>
      <c r="AM83" s="476">
        <f t="shared" si="116"/>
        <v>0</v>
      </c>
      <c r="AN83" s="476">
        <f t="shared" si="116"/>
        <v>0.28977021721183771</v>
      </c>
      <c r="AO83" s="476">
        <f t="shared" si="116"/>
        <v>0.49006673973789883</v>
      </c>
      <c r="AP83" s="476">
        <f t="shared" si="116"/>
        <v>0</v>
      </c>
      <c r="AQ83" s="476">
        <f t="shared" si="116"/>
        <v>6.4545454545454541</v>
      </c>
      <c r="AR83" s="476">
        <f t="shared" si="116"/>
        <v>0.40273386905088915</v>
      </c>
    </row>
    <row r="84" spans="1:45" ht="15">
      <c r="A84" s="668"/>
      <c r="B84" s="681" t="s">
        <v>913</v>
      </c>
      <c r="C84" s="673"/>
      <c r="D84" s="674"/>
      <c r="E84" s="674"/>
      <c r="F84" s="674"/>
      <c r="G84" s="674"/>
      <c r="H84" s="674"/>
      <c r="I84" s="673"/>
      <c r="J84" s="673">
        <v>0</v>
      </c>
      <c r="K84" s="674">
        <v>0</v>
      </c>
      <c r="L84" s="674"/>
      <c r="M84" s="674">
        <v>0</v>
      </c>
      <c r="N84" s="673">
        <v>0</v>
      </c>
      <c r="O84" s="673"/>
      <c r="P84" s="682"/>
      <c r="Q84"/>
      <c r="R84" s="93" t="s">
        <v>1032</v>
      </c>
      <c r="S84" s="94" t="s">
        <v>1026</v>
      </c>
      <c r="T84" s="95">
        <f t="shared" ref="T84:X85" si="117">IF(C72&gt;0,C84/C72,)</f>
        <v>0</v>
      </c>
      <c r="U84" s="105">
        <f t="shared" si="117"/>
        <v>0</v>
      </c>
      <c r="V84" s="105">
        <f t="shared" si="117"/>
        <v>0</v>
      </c>
      <c r="W84" s="105">
        <f t="shared" si="117"/>
        <v>0</v>
      </c>
      <c r="X84" s="105">
        <f t="shared" si="117"/>
        <v>0</v>
      </c>
      <c r="Y84" s="474">
        <f t="shared" ref="Y84:AE85" si="118">IF(H72&gt;0,H84/H72,)</f>
        <v>0</v>
      </c>
      <c r="Z84" s="469">
        <f t="shared" si="118"/>
        <v>0</v>
      </c>
      <c r="AA84" s="469">
        <f t="shared" si="118"/>
        <v>0</v>
      </c>
      <c r="AB84" s="474">
        <f t="shared" si="118"/>
        <v>0</v>
      </c>
      <c r="AC84" s="474">
        <f t="shared" si="118"/>
        <v>0</v>
      </c>
      <c r="AD84" s="474">
        <f t="shared" si="118"/>
        <v>0</v>
      </c>
      <c r="AE84" s="469">
        <f t="shared" si="118"/>
        <v>0</v>
      </c>
      <c r="AG84" s="475" t="s">
        <v>903</v>
      </c>
      <c r="AH84" s="470"/>
      <c r="AI84" s="470"/>
      <c r="AJ84" s="470"/>
      <c r="AK84" s="470"/>
      <c r="AL84" s="470"/>
      <c r="AM84" s="470"/>
      <c r="AN84" s="470"/>
      <c r="AO84" s="470"/>
      <c r="AP84" s="470"/>
      <c r="AQ84" s="470"/>
      <c r="AR84" s="470"/>
    </row>
    <row r="85" spans="1:45" ht="15">
      <c r="A85" s="668"/>
      <c r="B85" s="681" t="s">
        <v>914</v>
      </c>
      <c r="C85" s="673"/>
      <c r="D85" s="674"/>
      <c r="E85" s="674"/>
      <c r="F85" s="674"/>
      <c r="G85" s="674"/>
      <c r="H85" s="674"/>
      <c r="I85" s="673"/>
      <c r="J85" s="673">
        <v>1</v>
      </c>
      <c r="K85" s="674">
        <v>0</v>
      </c>
      <c r="L85" s="674"/>
      <c r="M85" s="674">
        <v>0</v>
      </c>
      <c r="N85" s="673">
        <v>1</v>
      </c>
      <c r="O85" s="673"/>
      <c r="P85" s="682"/>
      <c r="Q85"/>
      <c r="R85" s="101"/>
      <c r="S85" s="102" t="s">
        <v>737</v>
      </c>
      <c r="T85" s="103">
        <f t="shared" si="117"/>
        <v>0</v>
      </c>
      <c r="U85" s="104">
        <f t="shared" si="117"/>
        <v>0</v>
      </c>
      <c r="V85" s="104">
        <f t="shared" si="117"/>
        <v>0</v>
      </c>
      <c r="W85" s="104">
        <f t="shared" si="117"/>
        <v>0</v>
      </c>
      <c r="X85" s="104">
        <f t="shared" si="117"/>
        <v>0</v>
      </c>
      <c r="Y85" s="471">
        <f t="shared" si="118"/>
        <v>0</v>
      </c>
      <c r="Z85" s="472">
        <f t="shared" si="118"/>
        <v>0</v>
      </c>
      <c r="AA85" s="472">
        <f t="shared" si="118"/>
        <v>1.9881506222911447E-5</v>
      </c>
      <c r="AB85" s="471">
        <f t="shared" si="118"/>
        <v>0</v>
      </c>
      <c r="AC85" s="471">
        <f t="shared" si="118"/>
        <v>0</v>
      </c>
      <c r="AD85" s="471">
        <f t="shared" si="118"/>
        <v>0</v>
      </c>
      <c r="AE85" s="472">
        <f t="shared" si="118"/>
        <v>1.7885888034340906E-5</v>
      </c>
      <c r="AG85" s="476">
        <f>(T85-T84)*100</f>
        <v>0</v>
      </c>
      <c r="AH85" s="476">
        <f t="shared" ref="AH85:AR85" si="119">(U85-U84)*100</f>
        <v>0</v>
      </c>
      <c r="AI85" s="476">
        <f t="shared" si="119"/>
        <v>0</v>
      </c>
      <c r="AJ85" s="476">
        <f t="shared" si="119"/>
        <v>0</v>
      </c>
      <c r="AK85" s="476">
        <f t="shared" si="119"/>
        <v>0</v>
      </c>
      <c r="AL85" s="476">
        <f t="shared" si="119"/>
        <v>0</v>
      </c>
      <c r="AM85" s="476">
        <f t="shared" si="119"/>
        <v>0</v>
      </c>
      <c r="AN85" s="476">
        <f t="shared" si="119"/>
        <v>1.9881506222911446E-3</v>
      </c>
      <c r="AO85" s="476">
        <f t="shared" si="119"/>
        <v>0</v>
      </c>
      <c r="AP85" s="476">
        <f t="shared" si="119"/>
        <v>0</v>
      </c>
      <c r="AQ85" s="476">
        <f t="shared" si="119"/>
        <v>0</v>
      </c>
      <c r="AR85" s="476">
        <f t="shared" si="119"/>
        <v>1.7885888034340906E-3</v>
      </c>
    </row>
    <row r="86" spans="1:45" ht="15">
      <c r="A86" s="668"/>
      <c r="B86" s="681" t="s">
        <v>915</v>
      </c>
      <c r="C86" s="673"/>
      <c r="D86" s="674"/>
      <c r="E86" s="674"/>
      <c r="F86" s="674"/>
      <c r="G86" s="674"/>
      <c r="H86" s="674"/>
      <c r="I86" s="673"/>
      <c r="J86" s="673">
        <v>4887</v>
      </c>
      <c r="K86" s="674">
        <v>977</v>
      </c>
      <c r="L86" s="674"/>
      <c r="M86" s="674">
        <v>12</v>
      </c>
      <c r="N86" s="673">
        <v>5876</v>
      </c>
      <c r="O86" s="673"/>
      <c r="P86" s="682"/>
      <c r="Q86"/>
      <c r="R86" s="93" t="s">
        <v>1033</v>
      </c>
      <c r="S86" s="94" t="s">
        <v>1026</v>
      </c>
      <c r="T86" s="95">
        <f t="shared" ref="T86:X87" si="120">IF(C72&gt;0,C86/C72,)</f>
        <v>0</v>
      </c>
      <c r="U86" s="105">
        <f t="shared" si="120"/>
        <v>0</v>
      </c>
      <c r="V86" s="105">
        <f t="shared" si="120"/>
        <v>0</v>
      </c>
      <c r="W86" s="105">
        <f t="shared" si="120"/>
        <v>0</v>
      </c>
      <c r="X86" s="105">
        <f t="shared" si="120"/>
        <v>0</v>
      </c>
      <c r="Y86" s="474">
        <f t="shared" ref="Y86:AE87" si="121">IF(H72&gt;0,H86/H72,)</f>
        <v>0</v>
      </c>
      <c r="Z86" s="469">
        <f t="shared" si="121"/>
        <v>0</v>
      </c>
      <c r="AA86" s="469">
        <f t="shared" si="121"/>
        <v>0.10189741451209341</v>
      </c>
      <c r="AB86" s="474">
        <f t="shared" si="121"/>
        <v>0.17053587013440391</v>
      </c>
      <c r="AC86" s="474">
        <f t="shared" si="121"/>
        <v>0</v>
      </c>
      <c r="AD86" s="474">
        <f t="shared" si="121"/>
        <v>5.4545454545454543E-2</v>
      </c>
      <c r="AE86" s="469">
        <f t="shared" si="121"/>
        <v>0.10899849746795526</v>
      </c>
      <c r="AG86" s="475" t="s">
        <v>903</v>
      </c>
      <c r="AH86" s="470"/>
      <c r="AI86" s="470"/>
      <c r="AJ86" s="470"/>
      <c r="AK86" s="470"/>
      <c r="AL86" s="470"/>
      <c r="AM86" s="470"/>
      <c r="AN86" s="470"/>
      <c r="AO86" s="470"/>
      <c r="AP86" s="470"/>
      <c r="AQ86" s="470"/>
      <c r="AR86" s="470"/>
    </row>
    <row r="87" spans="1:45" ht="15">
      <c r="A87" s="668"/>
      <c r="B87" s="681" t="s">
        <v>916</v>
      </c>
      <c r="C87" s="673"/>
      <c r="D87" s="674"/>
      <c r="E87" s="674"/>
      <c r="F87" s="674"/>
      <c r="G87" s="674"/>
      <c r="H87" s="674"/>
      <c r="I87" s="673"/>
      <c r="J87" s="673">
        <v>5247</v>
      </c>
      <c r="K87" s="674">
        <v>946</v>
      </c>
      <c r="L87" s="674"/>
      <c r="M87" s="674">
        <v>11</v>
      </c>
      <c r="N87" s="673">
        <v>6204</v>
      </c>
      <c r="O87" s="673"/>
      <c r="P87" s="682"/>
      <c r="Q87"/>
      <c r="R87" s="101"/>
      <c r="S87" s="102" t="s">
        <v>737</v>
      </c>
      <c r="T87" s="103">
        <f t="shared" si="120"/>
        <v>0</v>
      </c>
      <c r="U87" s="104">
        <f t="shared" si="120"/>
        <v>0</v>
      </c>
      <c r="V87" s="104">
        <f t="shared" si="120"/>
        <v>0</v>
      </c>
      <c r="W87" s="104">
        <f t="shared" si="120"/>
        <v>0</v>
      </c>
      <c r="X87" s="104">
        <f t="shared" si="120"/>
        <v>0</v>
      </c>
      <c r="Y87" s="471">
        <f t="shared" si="121"/>
        <v>0</v>
      </c>
      <c r="Z87" s="472">
        <f t="shared" si="121"/>
        <v>0</v>
      </c>
      <c r="AA87" s="472">
        <f t="shared" si="121"/>
        <v>0.10431826315161637</v>
      </c>
      <c r="AB87" s="471">
        <f t="shared" si="121"/>
        <v>0.17560794505290514</v>
      </c>
      <c r="AC87" s="471">
        <f t="shared" si="121"/>
        <v>0</v>
      </c>
      <c r="AD87" s="471">
        <f t="shared" si="121"/>
        <v>4.8888888888888891E-2</v>
      </c>
      <c r="AE87" s="472">
        <f t="shared" si="121"/>
        <v>0.11096404936505097</v>
      </c>
      <c r="AG87" s="476">
        <f>(T87-T86)*100</f>
        <v>0</v>
      </c>
      <c r="AH87" s="476">
        <f t="shared" ref="AH87:AR87" si="122">(U87-U86)*100</f>
        <v>0</v>
      </c>
      <c r="AI87" s="476">
        <f t="shared" si="122"/>
        <v>0</v>
      </c>
      <c r="AJ87" s="476">
        <f t="shared" si="122"/>
        <v>0</v>
      </c>
      <c r="AK87" s="476">
        <f t="shared" si="122"/>
        <v>0</v>
      </c>
      <c r="AL87" s="476">
        <f t="shared" si="122"/>
        <v>0</v>
      </c>
      <c r="AM87" s="476">
        <f t="shared" si="122"/>
        <v>0</v>
      </c>
      <c r="AN87" s="476">
        <f t="shared" si="122"/>
        <v>0.24208486395229517</v>
      </c>
      <c r="AO87" s="476">
        <f t="shared" si="122"/>
        <v>0.50720749185012293</v>
      </c>
      <c r="AP87" s="476">
        <f t="shared" si="122"/>
        <v>0</v>
      </c>
      <c r="AQ87" s="476">
        <f t="shared" si="122"/>
        <v>-0.56565656565656508</v>
      </c>
      <c r="AR87" s="476">
        <f t="shared" si="122"/>
        <v>0.19655518970957131</v>
      </c>
      <c r="AS87" s="112"/>
    </row>
    <row r="88" spans="1:45" ht="15">
      <c r="A88" s="668"/>
      <c r="B88" s="681" t="s">
        <v>917</v>
      </c>
      <c r="C88" s="673"/>
      <c r="D88" s="674"/>
      <c r="E88" s="674"/>
      <c r="F88" s="674"/>
      <c r="G88" s="674"/>
      <c r="H88" s="674"/>
      <c r="I88" s="673"/>
      <c r="J88" s="673">
        <v>5075</v>
      </c>
      <c r="K88" s="674">
        <v>652</v>
      </c>
      <c r="L88" s="674"/>
      <c r="M88" s="674">
        <v>32</v>
      </c>
      <c r="N88" s="673">
        <v>5759</v>
      </c>
      <c r="O88" s="673"/>
      <c r="P88" s="682"/>
      <c r="Q88"/>
      <c r="R88" s="93" t="s">
        <v>1034</v>
      </c>
      <c r="S88" s="94" t="s">
        <v>1026</v>
      </c>
      <c r="T88" s="95">
        <f t="shared" ref="T88:X89" si="123">IF(C72&gt;0,C88/C72,)</f>
        <v>0</v>
      </c>
      <c r="U88" s="105">
        <f t="shared" si="123"/>
        <v>0</v>
      </c>
      <c r="V88" s="105">
        <f t="shared" si="123"/>
        <v>0</v>
      </c>
      <c r="W88" s="105">
        <f t="shared" si="123"/>
        <v>0</v>
      </c>
      <c r="X88" s="105">
        <f t="shared" si="123"/>
        <v>0</v>
      </c>
      <c r="Y88" s="474">
        <f t="shared" ref="Y88:AE89" si="124">IF(H72&gt;0,H88/H72,)</f>
        <v>0</v>
      </c>
      <c r="Z88" s="469">
        <f t="shared" si="124"/>
        <v>0</v>
      </c>
      <c r="AA88" s="469">
        <f t="shared" si="124"/>
        <v>0.10581734778982485</v>
      </c>
      <c r="AB88" s="474">
        <f t="shared" si="124"/>
        <v>0.11380694711118869</v>
      </c>
      <c r="AC88" s="474">
        <f t="shared" si="124"/>
        <v>0</v>
      </c>
      <c r="AD88" s="474">
        <f t="shared" si="124"/>
        <v>0.14545454545454545</v>
      </c>
      <c r="AE88" s="469">
        <f t="shared" si="124"/>
        <v>0.10682817340332783</v>
      </c>
      <c r="AG88" s="475" t="s">
        <v>903</v>
      </c>
      <c r="AH88" s="470"/>
      <c r="AI88" s="470"/>
      <c r="AJ88" s="470"/>
      <c r="AK88" s="470"/>
      <c r="AL88" s="470"/>
      <c r="AM88" s="470"/>
      <c r="AN88" s="470"/>
      <c r="AO88" s="470"/>
      <c r="AP88" s="470"/>
      <c r="AQ88" s="470"/>
      <c r="AR88" s="470"/>
    </row>
    <row r="89" spans="1:45" ht="15">
      <c r="A89" s="668"/>
      <c r="B89" s="681" t="s">
        <v>918</v>
      </c>
      <c r="C89" s="673"/>
      <c r="D89" s="674"/>
      <c r="E89" s="674"/>
      <c r="F89" s="674"/>
      <c r="G89" s="674"/>
      <c r="H89" s="674"/>
      <c r="I89" s="673"/>
      <c r="J89" s="673">
        <v>5665</v>
      </c>
      <c r="K89" s="674">
        <v>593</v>
      </c>
      <c r="L89" s="674"/>
      <c r="M89" s="674">
        <v>30</v>
      </c>
      <c r="N89" s="673">
        <v>6288</v>
      </c>
      <c r="O89" s="673"/>
      <c r="P89" s="682"/>
      <c r="Q89"/>
      <c r="R89" s="101"/>
      <c r="S89" s="102" t="s">
        <v>737</v>
      </c>
      <c r="T89" s="103">
        <f t="shared" si="123"/>
        <v>0</v>
      </c>
      <c r="U89" s="104">
        <f t="shared" si="123"/>
        <v>0</v>
      </c>
      <c r="V89" s="104">
        <f t="shared" si="123"/>
        <v>0</v>
      </c>
      <c r="W89" s="104">
        <f t="shared" si="123"/>
        <v>0</v>
      </c>
      <c r="X89" s="104">
        <f t="shared" si="123"/>
        <v>0</v>
      </c>
      <c r="Y89" s="471">
        <f t="shared" si="124"/>
        <v>0</v>
      </c>
      <c r="Z89" s="472">
        <f t="shared" si="124"/>
        <v>0</v>
      </c>
      <c r="AA89" s="472">
        <f t="shared" si="124"/>
        <v>0.11262873275279335</v>
      </c>
      <c r="AB89" s="471">
        <f t="shared" si="124"/>
        <v>0.11007982179320587</v>
      </c>
      <c r="AC89" s="471">
        <f t="shared" si="124"/>
        <v>0</v>
      </c>
      <c r="AD89" s="471">
        <f t="shared" si="124"/>
        <v>0.13333333333333333</v>
      </c>
      <c r="AE89" s="472">
        <f t="shared" si="124"/>
        <v>0.11246646395993561</v>
      </c>
      <c r="AG89" s="476">
        <f>(T89-T88)*100</f>
        <v>0</v>
      </c>
      <c r="AH89" s="476">
        <f t="shared" ref="AH89:AR89" si="125">(U89-U88)*100</f>
        <v>0</v>
      </c>
      <c r="AI89" s="476">
        <f t="shared" si="125"/>
        <v>0</v>
      </c>
      <c r="AJ89" s="476">
        <f t="shared" si="125"/>
        <v>0</v>
      </c>
      <c r="AK89" s="476">
        <f t="shared" si="125"/>
        <v>0</v>
      </c>
      <c r="AL89" s="476">
        <f t="shared" si="125"/>
        <v>0</v>
      </c>
      <c r="AM89" s="476">
        <f t="shared" si="125"/>
        <v>0</v>
      </c>
      <c r="AN89" s="476">
        <f t="shared" si="125"/>
        <v>0.68113849629685008</v>
      </c>
      <c r="AO89" s="476">
        <f t="shared" si="125"/>
        <v>-0.37271253179828184</v>
      </c>
      <c r="AP89" s="476">
        <f t="shared" si="125"/>
        <v>0</v>
      </c>
      <c r="AQ89" s="476">
        <f t="shared" si="125"/>
        <v>-1.2121212121212115</v>
      </c>
      <c r="AR89" s="476">
        <f t="shared" si="125"/>
        <v>0.56382905566077779</v>
      </c>
    </row>
    <row r="90" spans="1:45" ht="15">
      <c r="A90" s="668"/>
      <c r="B90" s="681" t="s">
        <v>919</v>
      </c>
      <c r="C90" s="673"/>
      <c r="D90" s="674"/>
      <c r="E90" s="674"/>
      <c r="F90" s="674"/>
      <c r="G90" s="674"/>
      <c r="H90" s="674"/>
      <c r="I90" s="673"/>
      <c r="J90" s="673">
        <v>0</v>
      </c>
      <c r="K90" s="674">
        <v>0</v>
      </c>
      <c r="L90" s="674"/>
      <c r="M90" s="674">
        <v>0</v>
      </c>
      <c r="N90" s="673">
        <v>0</v>
      </c>
      <c r="O90" s="673"/>
      <c r="P90" s="682"/>
      <c r="Q90"/>
      <c r="R90" s="93" t="s">
        <v>1035</v>
      </c>
      <c r="S90" s="94" t="s">
        <v>1026</v>
      </c>
      <c r="T90" s="95">
        <f t="shared" ref="T90:X91" si="126">IF(C72&gt;0,C90/C72,)</f>
        <v>0</v>
      </c>
      <c r="U90" s="105">
        <f t="shared" si="126"/>
        <v>0</v>
      </c>
      <c r="V90" s="105">
        <f t="shared" si="126"/>
        <v>0</v>
      </c>
      <c r="W90" s="105">
        <f t="shared" si="126"/>
        <v>0</v>
      </c>
      <c r="X90" s="105">
        <f t="shared" si="126"/>
        <v>0</v>
      </c>
      <c r="Y90" s="474">
        <f t="shared" ref="Y90:AE91" si="127">IF(H72&gt;0,H90/H72,)</f>
        <v>0</v>
      </c>
      <c r="Z90" s="469">
        <f t="shared" si="127"/>
        <v>0</v>
      </c>
      <c r="AA90" s="469">
        <f t="shared" si="127"/>
        <v>0</v>
      </c>
      <c r="AB90" s="474">
        <f t="shared" si="127"/>
        <v>0</v>
      </c>
      <c r="AC90" s="474">
        <f t="shared" si="127"/>
        <v>0</v>
      </c>
      <c r="AD90" s="474">
        <f t="shared" si="127"/>
        <v>0</v>
      </c>
      <c r="AE90" s="469">
        <f t="shared" si="127"/>
        <v>0</v>
      </c>
      <c r="AG90" s="475" t="s">
        <v>903</v>
      </c>
      <c r="AH90" s="470"/>
      <c r="AI90" s="470"/>
      <c r="AJ90" s="470"/>
      <c r="AK90" s="470"/>
      <c r="AL90" s="470"/>
      <c r="AM90" s="470"/>
      <c r="AN90" s="470"/>
      <c r="AO90" s="470"/>
      <c r="AP90" s="470"/>
      <c r="AQ90" s="470"/>
      <c r="AR90" s="470"/>
    </row>
    <row r="91" spans="1:45" ht="15">
      <c r="A91" s="668"/>
      <c r="B91" s="681" t="s">
        <v>920</v>
      </c>
      <c r="C91" s="673"/>
      <c r="D91" s="674"/>
      <c r="E91" s="674"/>
      <c r="F91" s="674"/>
      <c r="G91" s="674"/>
      <c r="H91" s="674"/>
      <c r="I91" s="673"/>
      <c r="J91" s="673">
        <v>0</v>
      </c>
      <c r="K91" s="674">
        <v>0</v>
      </c>
      <c r="L91" s="674"/>
      <c r="M91" s="674">
        <v>0</v>
      </c>
      <c r="N91" s="673">
        <v>0</v>
      </c>
      <c r="O91" s="673"/>
      <c r="P91" s="682"/>
      <c r="Q91"/>
      <c r="R91" s="101"/>
      <c r="S91" s="102" t="s">
        <v>737</v>
      </c>
      <c r="T91" s="103">
        <f t="shared" si="126"/>
        <v>0</v>
      </c>
      <c r="U91" s="104">
        <f t="shared" si="126"/>
        <v>0</v>
      </c>
      <c r="V91" s="104">
        <f t="shared" si="126"/>
        <v>0</v>
      </c>
      <c r="W91" s="104">
        <f t="shared" si="126"/>
        <v>0</v>
      </c>
      <c r="X91" s="104">
        <f t="shared" si="126"/>
        <v>0</v>
      </c>
      <c r="Y91" s="471">
        <f t="shared" si="127"/>
        <v>0</v>
      </c>
      <c r="Z91" s="472">
        <f t="shared" si="127"/>
        <v>0</v>
      </c>
      <c r="AA91" s="472">
        <f t="shared" si="127"/>
        <v>0</v>
      </c>
      <c r="AB91" s="471">
        <f t="shared" si="127"/>
        <v>0</v>
      </c>
      <c r="AC91" s="471">
        <f t="shared" si="127"/>
        <v>0</v>
      </c>
      <c r="AD91" s="471">
        <f t="shared" si="127"/>
        <v>0</v>
      </c>
      <c r="AE91" s="472">
        <f t="shared" si="127"/>
        <v>0</v>
      </c>
      <c r="AG91" s="476">
        <f>(T91-T90)*100</f>
        <v>0</v>
      </c>
      <c r="AH91" s="476">
        <f t="shared" ref="AH91:AR91" si="128">(U91-U90)*100</f>
        <v>0</v>
      </c>
      <c r="AI91" s="476">
        <f t="shared" si="128"/>
        <v>0</v>
      </c>
      <c r="AJ91" s="476">
        <f t="shared" si="128"/>
        <v>0</v>
      </c>
      <c r="AK91" s="476">
        <f t="shared" si="128"/>
        <v>0</v>
      </c>
      <c r="AL91" s="476">
        <f t="shared" si="128"/>
        <v>0</v>
      </c>
      <c r="AM91" s="476">
        <f t="shared" si="128"/>
        <v>0</v>
      </c>
      <c r="AN91" s="476">
        <f t="shared" si="128"/>
        <v>0</v>
      </c>
      <c r="AO91" s="476">
        <f t="shared" si="128"/>
        <v>0</v>
      </c>
      <c r="AP91" s="476">
        <f t="shared" si="128"/>
        <v>0</v>
      </c>
      <c r="AQ91" s="476">
        <f t="shared" si="128"/>
        <v>0</v>
      </c>
      <c r="AR91" s="476">
        <f t="shared" si="128"/>
        <v>0</v>
      </c>
    </row>
    <row r="92" spans="1:45" ht="15">
      <c r="A92" s="668"/>
      <c r="B92" s="681" t="s">
        <v>921</v>
      </c>
      <c r="C92" s="673"/>
      <c r="D92" s="674"/>
      <c r="E92" s="674"/>
      <c r="F92" s="674"/>
      <c r="G92" s="674"/>
      <c r="H92" s="674"/>
      <c r="I92" s="673"/>
      <c r="J92" s="673">
        <v>5015</v>
      </c>
      <c r="K92" s="674">
        <v>898</v>
      </c>
      <c r="L92" s="674"/>
      <c r="M92" s="674">
        <v>19</v>
      </c>
      <c r="N92" s="673">
        <v>5932</v>
      </c>
      <c r="O92" s="673"/>
      <c r="P92" s="682"/>
      <c r="Q92"/>
      <c r="R92" s="93" t="s">
        <v>1036</v>
      </c>
      <c r="S92" s="94" t="s">
        <v>1026</v>
      </c>
      <c r="T92" s="95">
        <f t="shared" ref="T92:X93" si="129">IF(C72&gt;0,C92/C72,)</f>
        <v>0</v>
      </c>
      <c r="U92" s="105">
        <f t="shared" si="129"/>
        <v>0</v>
      </c>
      <c r="V92" s="105">
        <f t="shared" si="129"/>
        <v>0</v>
      </c>
      <c r="W92" s="105">
        <f t="shared" si="129"/>
        <v>0</v>
      </c>
      <c r="X92" s="105">
        <f t="shared" si="129"/>
        <v>0</v>
      </c>
      <c r="Y92" s="474">
        <f t="shared" ref="Y92:AE93" si="130">IF(H72&gt;0,H92/H72,)</f>
        <v>0</v>
      </c>
      <c r="Z92" s="469">
        <f t="shared" si="130"/>
        <v>0</v>
      </c>
      <c r="AA92" s="469">
        <f t="shared" si="130"/>
        <v>0.10456630525437866</v>
      </c>
      <c r="AB92" s="474">
        <f t="shared" si="130"/>
        <v>0.15674637807645314</v>
      </c>
      <c r="AC92" s="474">
        <f t="shared" si="130"/>
        <v>0</v>
      </c>
      <c r="AD92" s="474">
        <f t="shared" si="130"/>
        <v>8.6363636363636365E-2</v>
      </c>
      <c r="AE92" s="469">
        <f t="shared" si="130"/>
        <v>0.1100372850544436</v>
      </c>
      <c r="AG92" s="475" t="s">
        <v>903</v>
      </c>
      <c r="AH92" s="478"/>
      <c r="AI92" s="478"/>
      <c r="AJ92" s="478"/>
      <c r="AK92" s="478"/>
      <c r="AL92" s="478"/>
      <c r="AM92" s="478"/>
      <c r="AN92" s="478"/>
      <c r="AO92" s="478"/>
      <c r="AP92" s="478"/>
      <c r="AQ92" s="478"/>
      <c r="AR92" s="478"/>
    </row>
    <row r="93" spans="1:45" ht="15.75" thickBot="1">
      <c r="A93" s="668"/>
      <c r="B93" s="681" t="s">
        <v>922</v>
      </c>
      <c r="C93" s="673"/>
      <c r="D93" s="674"/>
      <c r="E93" s="674"/>
      <c r="F93" s="674"/>
      <c r="G93" s="674"/>
      <c r="H93" s="674"/>
      <c r="I93" s="673"/>
      <c r="J93" s="673">
        <v>4850</v>
      </c>
      <c r="K93" s="674">
        <v>757</v>
      </c>
      <c r="L93" s="674"/>
      <c r="M93" s="674">
        <v>20</v>
      </c>
      <c r="N93" s="673">
        <v>5627</v>
      </c>
      <c r="O93" s="673"/>
      <c r="P93" s="682"/>
      <c r="Q93"/>
      <c r="R93" s="107"/>
      <c r="S93" s="108" t="s">
        <v>737</v>
      </c>
      <c r="T93" s="109">
        <f t="shared" si="129"/>
        <v>0</v>
      </c>
      <c r="U93" s="110">
        <f t="shared" si="129"/>
        <v>0</v>
      </c>
      <c r="V93" s="110">
        <f t="shared" si="129"/>
        <v>0</v>
      </c>
      <c r="W93" s="110">
        <f t="shared" si="129"/>
        <v>0</v>
      </c>
      <c r="X93" s="110">
        <f t="shared" si="129"/>
        <v>0</v>
      </c>
      <c r="Y93" s="479">
        <f t="shared" si="130"/>
        <v>0</v>
      </c>
      <c r="Z93" s="480">
        <f t="shared" si="130"/>
        <v>0</v>
      </c>
      <c r="AA93" s="480">
        <f t="shared" si="130"/>
        <v>9.6425305181120524E-2</v>
      </c>
      <c r="AB93" s="479">
        <f t="shared" si="130"/>
        <v>0.14052348245776869</v>
      </c>
      <c r="AC93" s="479">
        <f t="shared" si="130"/>
        <v>0</v>
      </c>
      <c r="AD93" s="479">
        <f t="shared" si="130"/>
        <v>8.8888888888888892E-2</v>
      </c>
      <c r="AE93" s="480">
        <f t="shared" si="130"/>
        <v>0.10064389196923627</v>
      </c>
      <c r="AF93" s="481"/>
      <c r="AG93" s="111">
        <f>(T93-T92)*100</f>
        <v>0</v>
      </c>
      <c r="AH93" s="111">
        <f t="shared" ref="AH93:AR93" si="131">(U93-U92)*100</f>
        <v>0</v>
      </c>
      <c r="AI93" s="111">
        <f t="shared" si="131"/>
        <v>0</v>
      </c>
      <c r="AJ93" s="111">
        <f t="shared" si="131"/>
        <v>0</v>
      </c>
      <c r="AK93" s="111">
        <f t="shared" si="131"/>
        <v>0</v>
      </c>
      <c r="AL93" s="111">
        <f t="shared" si="131"/>
        <v>0</v>
      </c>
      <c r="AM93" s="111">
        <f t="shared" si="131"/>
        <v>0</v>
      </c>
      <c r="AN93" s="111">
        <f t="shared" si="131"/>
        <v>-0.81410000732581311</v>
      </c>
      <c r="AO93" s="111">
        <f t="shared" si="131"/>
        <v>-1.6222895618684452</v>
      </c>
      <c r="AP93" s="111">
        <f t="shared" si="131"/>
        <v>0</v>
      </c>
      <c r="AQ93" s="111">
        <f t="shared" si="131"/>
        <v>0.25252525252525276</v>
      </c>
      <c r="AR93" s="111">
        <f t="shared" si="131"/>
        <v>-0.93933930852073266</v>
      </c>
    </row>
    <row r="94" spans="1:45" ht="15">
      <c r="A94" s="661" t="s">
        <v>407</v>
      </c>
      <c r="B94" s="660" t="s">
        <v>900</v>
      </c>
      <c r="C94" s="657">
        <v>12782</v>
      </c>
      <c r="D94" s="658">
        <v>3879</v>
      </c>
      <c r="E94" s="658">
        <v>13427</v>
      </c>
      <c r="F94" s="658">
        <v>7326</v>
      </c>
      <c r="G94" s="658">
        <v>1820</v>
      </c>
      <c r="H94" s="658">
        <v>2494</v>
      </c>
      <c r="I94" s="657">
        <v>41728</v>
      </c>
      <c r="J94" s="657">
        <v>1569</v>
      </c>
      <c r="K94" s="658"/>
      <c r="L94" s="658"/>
      <c r="M94" s="658"/>
      <c r="N94" s="657">
        <v>1569</v>
      </c>
      <c r="O94" s="657">
        <v>0</v>
      </c>
      <c r="P94" s="659">
        <v>0</v>
      </c>
      <c r="Q94"/>
      <c r="R94" s="93" t="s">
        <v>1025</v>
      </c>
      <c r="S94" s="94" t="s">
        <v>1026</v>
      </c>
      <c r="T94" s="95">
        <f t="shared" ref="T94:X95" si="132">IF(C94&gt;0,C94/C94,)</f>
        <v>1</v>
      </c>
      <c r="U94" s="105">
        <f t="shared" si="132"/>
        <v>1</v>
      </c>
      <c r="V94" s="105">
        <f t="shared" si="132"/>
        <v>1</v>
      </c>
      <c r="W94" s="105">
        <f t="shared" si="132"/>
        <v>1</v>
      </c>
      <c r="X94" s="105">
        <f t="shared" si="132"/>
        <v>1</v>
      </c>
      <c r="Y94" s="474">
        <f t="shared" ref="Y94:AE95" si="133">IF(H94&gt;0,H94/H94,)</f>
        <v>1</v>
      </c>
      <c r="Z94" s="469">
        <f t="shared" si="133"/>
        <v>1</v>
      </c>
      <c r="AA94" s="469">
        <f t="shared" si="133"/>
        <v>1</v>
      </c>
      <c r="AB94" s="474">
        <f t="shared" si="133"/>
        <v>0</v>
      </c>
      <c r="AC94" s="474">
        <f t="shared" si="133"/>
        <v>0</v>
      </c>
      <c r="AD94" s="474">
        <f t="shared" si="133"/>
        <v>0</v>
      </c>
      <c r="AE94" s="469">
        <f t="shared" si="133"/>
        <v>1</v>
      </c>
      <c r="AG94" s="470">
        <f>+T96+T98+T100+T102+T104+T106+T108+T110+T112+T114</f>
        <v>1</v>
      </c>
      <c r="AH94" s="470">
        <f t="shared" ref="AH94:AR95" si="134">+U96+U98+U100+U102+U104+U106+U108+U110+U112+U114</f>
        <v>0.99999999999999989</v>
      </c>
      <c r="AI94" s="470">
        <f t="shared" si="134"/>
        <v>1</v>
      </c>
      <c r="AJ94" s="470">
        <f t="shared" si="134"/>
        <v>1</v>
      </c>
      <c r="AK94" s="470">
        <f t="shared" si="134"/>
        <v>1</v>
      </c>
      <c r="AL94" s="470">
        <f t="shared" si="134"/>
        <v>0.99999999999999989</v>
      </c>
      <c r="AM94" s="470">
        <f t="shared" si="134"/>
        <v>0.99999999999999989</v>
      </c>
      <c r="AN94" s="470">
        <f t="shared" si="134"/>
        <v>1</v>
      </c>
      <c r="AO94" s="470">
        <f t="shared" si="134"/>
        <v>0</v>
      </c>
      <c r="AP94" s="470">
        <f t="shared" si="134"/>
        <v>0</v>
      </c>
      <c r="AQ94" s="470">
        <f t="shared" si="134"/>
        <v>0</v>
      </c>
      <c r="AR94" s="470">
        <f t="shared" si="134"/>
        <v>1</v>
      </c>
    </row>
    <row r="95" spans="1:45" ht="15">
      <c r="A95" s="668"/>
      <c r="B95" s="681" t="s">
        <v>901</v>
      </c>
      <c r="C95" s="673">
        <v>13240</v>
      </c>
      <c r="D95" s="674">
        <v>3810</v>
      </c>
      <c r="E95" s="674">
        <v>13511</v>
      </c>
      <c r="F95" s="674">
        <v>7228</v>
      </c>
      <c r="G95" s="674">
        <v>1802</v>
      </c>
      <c r="H95" s="674">
        <v>2595</v>
      </c>
      <c r="I95" s="673">
        <v>42186</v>
      </c>
      <c r="J95" s="673">
        <v>1642</v>
      </c>
      <c r="K95" s="674"/>
      <c r="L95" s="674"/>
      <c r="M95" s="674"/>
      <c r="N95" s="673">
        <v>1642</v>
      </c>
      <c r="O95" s="673">
        <v>0</v>
      </c>
      <c r="P95" s="682">
        <v>0</v>
      </c>
      <c r="Q95"/>
      <c r="R95" s="101"/>
      <c r="S95" s="102" t="s">
        <v>737</v>
      </c>
      <c r="T95" s="103">
        <f t="shared" si="132"/>
        <v>1</v>
      </c>
      <c r="U95" s="104">
        <f t="shared" si="132"/>
        <v>1</v>
      </c>
      <c r="V95" s="104">
        <f t="shared" si="132"/>
        <v>1</v>
      </c>
      <c r="W95" s="104">
        <f t="shared" si="132"/>
        <v>1</v>
      </c>
      <c r="X95" s="104">
        <f t="shared" si="132"/>
        <v>1</v>
      </c>
      <c r="Y95" s="471">
        <f t="shared" si="133"/>
        <v>1</v>
      </c>
      <c r="Z95" s="472">
        <f t="shared" si="133"/>
        <v>1</v>
      </c>
      <c r="AA95" s="472">
        <f t="shared" si="133"/>
        <v>1</v>
      </c>
      <c r="AB95" s="471">
        <f t="shared" si="133"/>
        <v>0</v>
      </c>
      <c r="AC95" s="471">
        <f t="shared" si="133"/>
        <v>0</v>
      </c>
      <c r="AD95" s="471">
        <f t="shared" si="133"/>
        <v>0</v>
      </c>
      <c r="AE95" s="472">
        <f t="shared" si="133"/>
        <v>1</v>
      </c>
      <c r="AG95" s="473">
        <f>+T97+T99+T101+T103+T105+T107+T109+T111+T113+T115</f>
        <v>1.0000000000000002</v>
      </c>
      <c r="AH95" s="473">
        <f t="shared" si="134"/>
        <v>1</v>
      </c>
      <c r="AI95" s="482">
        <f t="shared" si="134"/>
        <v>0.99999999999999989</v>
      </c>
      <c r="AJ95" s="482">
        <f t="shared" si="134"/>
        <v>1</v>
      </c>
      <c r="AK95" s="473">
        <f t="shared" si="134"/>
        <v>1</v>
      </c>
      <c r="AL95" s="473">
        <f t="shared" si="134"/>
        <v>1</v>
      </c>
      <c r="AM95" s="482">
        <f t="shared" si="134"/>
        <v>1</v>
      </c>
      <c r="AN95" s="473">
        <f t="shared" si="134"/>
        <v>0.99999999999999989</v>
      </c>
      <c r="AO95" s="473">
        <f t="shared" si="134"/>
        <v>0</v>
      </c>
      <c r="AP95" s="483">
        <f t="shared" si="134"/>
        <v>0</v>
      </c>
      <c r="AQ95" s="473">
        <f t="shared" si="134"/>
        <v>0</v>
      </c>
      <c r="AR95" s="482">
        <f>+AE97+AE99+AE101+AE103+AE105+AE107+AE109+AE111+AE113+AE115</f>
        <v>0.99999999999999989</v>
      </c>
    </row>
    <row r="96" spans="1:45" ht="15">
      <c r="A96" s="668"/>
      <c r="B96" s="681" t="s">
        <v>902</v>
      </c>
      <c r="C96" s="673">
        <v>235</v>
      </c>
      <c r="D96" s="674">
        <v>199</v>
      </c>
      <c r="E96" s="674">
        <v>262</v>
      </c>
      <c r="F96" s="674">
        <v>182</v>
      </c>
      <c r="G96" s="674">
        <v>35</v>
      </c>
      <c r="H96" s="674">
        <v>63</v>
      </c>
      <c r="I96" s="673">
        <v>976</v>
      </c>
      <c r="J96" s="673">
        <v>79</v>
      </c>
      <c r="K96" s="674"/>
      <c r="L96" s="674"/>
      <c r="M96" s="674"/>
      <c r="N96" s="673">
        <v>79</v>
      </c>
      <c r="O96" s="673"/>
      <c r="P96" s="682"/>
      <c r="Q96"/>
      <c r="R96" s="93" t="s">
        <v>1027</v>
      </c>
      <c r="S96" s="94" t="s">
        <v>1026</v>
      </c>
      <c r="T96" s="95">
        <f t="shared" ref="T96:X97" si="135">IF(C94&gt;0,C96/C94,)</f>
        <v>1.8385229228602723E-2</v>
      </c>
      <c r="U96" s="105">
        <f t="shared" si="135"/>
        <v>5.1301881928332044E-2</v>
      </c>
      <c r="V96" s="105">
        <f t="shared" si="135"/>
        <v>1.9512921724882698E-2</v>
      </c>
      <c r="W96" s="105">
        <f t="shared" si="135"/>
        <v>2.4843024843024843E-2</v>
      </c>
      <c r="X96" s="105">
        <f t="shared" si="135"/>
        <v>1.9230769230769232E-2</v>
      </c>
      <c r="Y96" s="474">
        <f t="shared" ref="Y96:AE97" si="136">IF(H94&gt;0,H96/H94,)</f>
        <v>2.5260625501202887E-2</v>
      </c>
      <c r="Z96" s="469">
        <f t="shared" si="136"/>
        <v>2.338957055214724E-2</v>
      </c>
      <c r="AA96" s="469">
        <f t="shared" si="136"/>
        <v>5.0350541746335242E-2</v>
      </c>
      <c r="AB96" s="474">
        <f t="shared" si="136"/>
        <v>0</v>
      </c>
      <c r="AC96" s="474">
        <f t="shared" si="136"/>
        <v>0</v>
      </c>
      <c r="AD96" s="474">
        <f t="shared" si="136"/>
        <v>0</v>
      </c>
      <c r="AE96" s="469">
        <f t="shared" si="136"/>
        <v>5.0350541746335242E-2</v>
      </c>
      <c r="AG96" s="475" t="s">
        <v>903</v>
      </c>
      <c r="AH96" s="470"/>
      <c r="AI96" s="470"/>
      <c r="AJ96" s="470"/>
      <c r="AK96" s="470"/>
      <c r="AL96" s="470"/>
      <c r="AM96" s="470"/>
      <c r="AN96" s="470"/>
      <c r="AO96" s="470"/>
      <c r="AP96" s="470"/>
      <c r="AQ96" s="470"/>
      <c r="AR96" s="470"/>
    </row>
    <row r="97" spans="1:44" ht="15">
      <c r="A97" s="668"/>
      <c r="B97" s="681" t="s">
        <v>904</v>
      </c>
      <c r="C97" s="673">
        <v>279</v>
      </c>
      <c r="D97" s="674">
        <v>245</v>
      </c>
      <c r="E97" s="674">
        <v>271</v>
      </c>
      <c r="F97" s="674">
        <v>232</v>
      </c>
      <c r="G97" s="674">
        <v>38</v>
      </c>
      <c r="H97" s="674">
        <v>82</v>
      </c>
      <c r="I97" s="673">
        <v>1147</v>
      </c>
      <c r="J97" s="673">
        <v>60</v>
      </c>
      <c r="K97" s="674"/>
      <c r="L97" s="674"/>
      <c r="M97" s="674"/>
      <c r="N97" s="673">
        <v>60</v>
      </c>
      <c r="O97" s="673"/>
      <c r="P97" s="682"/>
      <c r="Q97"/>
      <c r="R97" s="101"/>
      <c r="S97" s="102" t="s">
        <v>737</v>
      </c>
      <c r="T97" s="103">
        <f t="shared" si="135"/>
        <v>2.1072507552870091E-2</v>
      </c>
      <c r="U97" s="104">
        <f t="shared" si="135"/>
        <v>6.4304461942257224E-2</v>
      </c>
      <c r="V97" s="104">
        <f t="shared" si="135"/>
        <v>2.0057730737917251E-2</v>
      </c>
      <c r="W97" s="104">
        <f t="shared" si="135"/>
        <v>3.2097399003873824E-2</v>
      </c>
      <c r="X97" s="104">
        <f t="shared" si="135"/>
        <v>2.1087680355160933E-2</v>
      </c>
      <c r="Y97" s="471">
        <f t="shared" si="136"/>
        <v>3.1599229287090559E-2</v>
      </c>
      <c r="Z97" s="472">
        <f t="shared" si="136"/>
        <v>2.7189114872232495E-2</v>
      </c>
      <c r="AA97" s="472">
        <f t="shared" si="136"/>
        <v>3.6540803897685749E-2</v>
      </c>
      <c r="AB97" s="471">
        <f t="shared" si="136"/>
        <v>0</v>
      </c>
      <c r="AC97" s="471">
        <f t="shared" si="136"/>
        <v>0</v>
      </c>
      <c r="AD97" s="471">
        <f t="shared" si="136"/>
        <v>0</v>
      </c>
      <c r="AE97" s="472">
        <f t="shared" si="136"/>
        <v>3.6540803897685749E-2</v>
      </c>
      <c r="AG97" s="476">
        <f>(T97-T96)*100</f>
        <v>0.26872783242673676</v>
      </c>
      <c r="AH97" s="476">
        <f t="shared" ref="AH97:AR97" si="137">(U97-U96)*100</f>
        <v>1.300258001392518</v>
      </c>
      <c r="AI97" s="476">
        <f t="shared" si="137"/>
        <v>5.4480901303455287E-2</v>
      </c>
      <c r="AJ97" s="476">
        <f t="shared" si="137"/>
        <v>0.72543741608489809</v>
      </c>
      <c r="AK97" s="476">
        <f t="shared" si="137"/>
        <v>0.18569111243917011</v>
      </c>
      <c r="AL97" s="476">
        <f t="shared" si="137"/>
        <v>0.63386037858876731</v>
      </c>
      <c r="AM97" s="476">
        <f t="shared" si="137"/>
        <v>0.37995443200852552</v>
      </c>
      <c r="AN97" s="476">
        <f t="shared" si="137"/>
        <v>-1.3809737848649493</v>
      </c>
      <c r="AO97" s="476">
        <f t="shared" si="137"/>
        <v>0</v>
      </c>
      <c r="AP97" s="476">
        <f t="shared" si="137"/>
        <v>0</v>
      </c>
      <c r="AQ97" s="476">
        <f t="shared" si="137"/>
        <v>0</v>
      </c>
      <c r="AR97" s="476">
        <f t="shared" si="137"/>
        <v>-1.3809737848649493</v>
      </c>
    </row>
    <row r="98" spans="1:44" ht="15">
      <c r="A98" s="668"/>
      <c r="B98" s="681" t="s">
        <v>905</v>
      </c>
      <c r="C98" s="673">
        <v>34</v>
      </c>
      <c r="D98" s="674">
        <v>22</v>
      </c>
      <c r="E98" s="674">
        <v>39</v>
      </c>
      <c r="F98" s="674">
        <v>24</v>
      </c>
      <c r="G98" s="674">
        <v>7</v>
      </c>
      <c r="H98" s="674">
        <v>11</v>
      </c>
      <c r="I98" s="673">
        <v>137</v>
      </c>
      <c r="J98" s="673">
        <v>21</v>
      </c>
      <c r="K98" s="674"/>
      <c r="L98" s="674"/>
      <c r="M98" s="674"/>
      <c r="N98" s="673">
        <v>21</v>
      </c>
      <c r="O98" s="673"/>
      <c r="P98" s="682"/>
      <c r="Q98"/>
      <c r="R98" s="93" t="s">
        <v>1028</v>
      </c>
      <c r="S98" s="94" t="s">
        <v>1026</v>
      </c>
      <c r="T98" s="95">
        <f t="shared" ref="T98:X99" si="138">IF(C94&gt;0,C98/C94,)</f>
        <v>2.6599906117978408E-3</v>
      </c>
      <c r="U98" s="105">
        <f t="shared" si="138"/>
        <v>5.6715648362980148E-3</v>
      </c>
      <c r="V98" s="105">
        <f t="shared" si="138"/>
        <v>2.9045952185894094E-3</v>
      </c>
      <c r="W98" s="105">
        <f t="shared" si="138"/>
        <v>3.2760032760032762E-3</v>
      </c>
      <c r="X98" s="105">
        <f t="shared" si="138"/>
        <v>3.8461538461538464E-3</v>
      </c>
      <c r="Y98" s="474">
        <f t="shared" ref="Y98:AE99" si="139">IF(H94&gt;0,H98/H94,)</f>
        <v>4.4105854049719326E-3</v>
      </c>
      <c r="Z98" s="469">
        <f t="shared" si="139"/>
        <v>3.2831671779141106E-3</v>
      </c>
      <c r="AA98" s="469">
        <f t="shared" si="139"/>
        <v>1.338432122370937E-2</v>
      </c>
      <c r="AB98" s="474">
        <f t="shared" si="139"/>
        <v>0</v>
      </c>
      <c r="AC98" s="474">
        <f t="shared" si="139"/>
        <v>0</v>
      </c>
      <c r="AD98" s="474">
        <f t="shared" si="139"/>
        <v>0</v>
      </c>
      <c r="AE98" s="469">
        <f t="shared" si="139"/>
        <v>1.338432122370937E-2</v>
      </c>
      <c r="AG98" s="475" t="s">
        <v>903</v>
      </c>
      <c r="AH98" s="470"/>
      <c r="AI98" s="470"/>
      <c r="AJ98" s="470"/>
      <c r="AK98" s="470"/>
      <c r="AL98" s="470"/>
      <c r="AM98" s="470"/>
      <c r="AN98" s="470"/>
      <c r="AO98" s="470"/>
      <c r="AP98" s="470"/>
      <c r="AQ98" s="470"/>
      <c r="AR98" s="470"/>
    </row>
    <row r="99" spans="1:44" ht="15">
      <c r="A99" s="668"/>
      <c r="B99" s="681" t="s">
        <v>906</v>
      </c>
      <c r="C99" s="673">
        <v>48</v>
      </c>
      <c r="D99" s="674">
        <v>12</v>
      </c>
      <c r="E99" s="674">
        <v>42</v>
      </c>
      <c r="F99" s="674">
        <v>44</v>
      </c>
      <c r="G99" s="674">
        <v>5</v>
      </c>
      <c r="H99" s="674">
        <v>13</v>
      </c>
      <c r="I99" s="673">
        <v>164</v>
      </c>
      <c r="J99" s="673">
        <v>34</v>
      </c>
      <c r="K99" s="674"/>
      <c r="L99" s="674"/>
      <c r="M99" s="674"/>
      <c r="N99" s="673">
        <v>34</v>
      </c>
      <c r="O99" s="673"/>
      <c r="P99" s="682"/>
      <c r="Q99"/>
      <c r="R99" s="101"/>
      <c r="S99" s="102" t="s">
        <v>737</v>
      </c>
      <c r="T99" s="103">
        <f t="shared" si="138"/>
        <v>3.6253776435045317E-3</v>
      </c>
      <c r="U99" s="104">
        <f t="shared" si="138"/>
        <v>3.1496062992125984E-3</v>
      </c>
      <c r="V99" s="104">
        <f t="shared" si="138"/>
        <v>3.1085781955443714E-3</v>
      </c>
      <c r="W99" s="104">
        <f t="shared" si="138"/>
        <v>6.0874377421140007E-3</v>
      </c>
      <c r="X99" s="104">
        <f t="shared" si="138"/>
        <v>2.7746947835738068E-3</v>
      </c>
      <c r="Y99" s="471">
        <f t="shared" si="139"/>
        <v>5.0096339113680152E-3</v>
      </c>
      <c r="Z99" s="472">
        <f t="shared" si="139"/>
        <v>3.8875456312520741E-3</v>
      </c>
      <c r="AA99" s="472">
        <f t="shared" si="139"/>
        <v>2.0706455542021926E-2</v>
      </c>
      <c r="AB99" s="471">
        <f t="shared" si="139"/>
        <v>0</v>
      </c>
      <c r="AC99" s="471">
        <f t="shared" si="139"/>
        <v>0</v>
      </c>
      <c r="AD99" s="471">
        <f t="shared" si="139"/>
        <v>0</v>
      </c>
      <c r="AE99" s="472">
        <f t="shared" si="139"/>
        <v>2.0706455542021926E-2</v>
      </c>
      <c r="AG99" s="476">
        <f>(T99-T98)*100</f>
        <v>9.6538703170669093E-2</v>
      </c>
      <c r="AH99" s="476">
        <f t="shared" ref="AH99:AR99" si="140">(U99-U98)*100</f>
        <v>-0.25219585370854164</v>
      </c>
      <c r="AI99" s="476">
        <f t="shared" si="140"/>
        <v>2.0398297695496191E-2</v>
      </c>
      <c r="AJ99" s="476">
        <f t="shared" si="140"/>
        <v>0.28114344661107243</v>
      </c>
      <c r="AK99" s="476">
        <f t="shared" si="140"/>
        <v>-0.10714590625800395</v>
      </c>
      <c r="AL99" s="476">
        <f t="shared" si="140"/>
        <v>5.9904850639608265E-2</v>
      </c>
      <c r="AM99" s="476">
        <f t="shared" si="140"/>
        <v>6.0437845333796356E-2</v>
      </c>
      <c r="AN99" s="476">
        <f t="shared" si="140"/>
        <v>0.73221343183125565</v>
      </c>
      <c r="AO99" s="476">
        <f t="shared" si="140"/>
        <v>0</v>
      </c>
      <c r="AP99" s="476">
        <f t="shared" si="140"/>
        <v>0</v>
      </c>
      <c r="AQ99" s="476">
        <f t="shared" si="140"/>
        <v>0</v>
      </c>
      <c r="AR99" s="476">
        <f t="shared" si="140"/>
        <v>0.73221343183125565</v>
      </c>
    </row>
    <row r="100" spans="1:44" ht="15">
      <c r="A100" s="668"/>
      <c r="B100" s="681" t="s">
        <v>907</v>
      </c>
      <c r="C100" s="673"/>
      <c r="D100" s="674"/>
      <c r="E100" s="674"/>
      <c r="F100" s="674"/>
      <c r="G100" s="674"/>
      <c r="H100" s="674"/>
      <c r="I100" s="673"/>
      <c r="J100" s="673"/>
      <c r="K100" s="674"/>
      <c r="L100" s="674"/>
      <c r="M100" s="674"/>
      <c r="N100" s="673"/>
      <c r="O100" s="673"/>
      <c r="P100" s="682"/>
      <c r="Q100"/>
      <c r="R100" s="93" t="s">
        <v>1029</v>
      </c>
      <c r="S100" s="94" t="s">
        <v>1026</v>
      </c>
      <c r="T100" s="95">
        <f t="shared" ref="T100:X101" si="141">IF(C94&gt;0,C100/C94,)</f>
        <v>0</v>
      </c>
      <c r="U100" s="105">
        <f t="shared" si="141"/>
        <v>0</v>
      </c>
      <c r="V100" s="105">
        <f t="shared" si="141"/>
        <v>0</v>
      </c>
      <c r="W100" s="105">
        <f t="shared" si="141"/>
        <v>0</v>
      </c>
      <c r="X100" s="105">
        <f t="shared" si="141"/>
        <v>0</v>
      </c>
      <c r="Y100" s="474">
        <f t="shared" ref="Y100:AE101" si="142">IF(H94&gt;0,H100/H94,)</f>
        <v>0</v>
      </c>
      <c r="Z100" s="469">
        <f t="shared" si="142"/>
        <v>0</v>
      </c>
      <c r="AA100" s="469">
        <f t="shared" si="142"/>
        <v>0</v>
      </c>
      <c r="AB100" s="474">
        <f t="shared" si="142"/>
        <v>0</v>
      </c>
      <c r="AC100" s="474">
        <f t="shared" si="142"/>
        <v>0</v>
      </c>
      <c r="AD100" s="474">
        <f t="shared" si="142"/>
        <v>0</v>
      </c>
      <c r="AE100" s="469">
        <f t="shared" si="142"/>
        <v>0</v>
      </c>
      <c r="AG100" s="475" t="s">
        <v>903</v>
      </c>
      <c r="AH100" s="470"/>
      <c r="AI100" s="470"/>
      <c r="AJ100" s="470"/>
      <c r="AK100" s="470"/>
      <c r="AL100" s="470"/>
      <c r="AM100" s="470"/>
      <c r="AN100" s="470"/>
      <c r="AO100" s="470"/>
      <c r="AP100" s="470"/>
      <c r="AQ100" s="470"/>
      <c r="AR100" s="470"/>
    </row>
    <row r="101" spans="1:44" ht="15">
      <c r="A101" s="668"/>
      <c r="B101" s="681" t="s">
        <v>908</v>
      </c>
      <c r="C101" s="673"/>
      <c r="D101" s="674"/>
      <c r="E101" s="674"/>
      <c r="F101" s="674"/>
      <c r="G101" s="674"/>
      <c r="H101" s="674"/>
      <c r="I101" s="673"/>
      <c r="J101" s="673"/>
      <c r="K101" s="674"/>
      <c r="L101" s="674"/>
      <c r="M101" s="674"/>
      <c r="N101" s="673"/>
      <c r="O101" s="673"/>
      <c r="P101" s="682"/>
      <c r="Q101"/>
      <c r="R101" s="101"/>
      <c r="S101" s="102" t="s">
        <v>737</v>
      </c>
      <c r="T101" s="103">
        <f t="shared" si="141"/>
        <v>0</v>
      </c>
      <c r="U101" s="104">
        <f t="shared" si="141"/>
        <v>0</v>
      </c>
      <c r="V101" s="104">
        <f t="shared" si="141"/>
        <v>0</v>
      </c>
      <c r="W101" s="104">
        <f t="shared" si="141"/>
        <v>0</v>
      </c>
      <c r="X101" s="104">
        <f t="shared" si="141"/>
        <v>0</v>
      </c>
      <c r="Y101" s="471">
        <f t="shared" si="142"/>
        <v>0</v>
      </c>
      <c r="Z101" s="472">
        <f t="shared" si="142"/>
        <v>0</v>
      </c>
      <c r="AA101" s="472">
        <f t="shared" si="142"/>
        <v>0</v>
      </c>
      <c r="AB101" s="471">
        <f t="shared" si="142"/>
        <v>0</v>
      </c>
      <c r="AC101" s="471">
        <f t="shared" si="142"/>
        <v>0</v>
      </c>
      <c r="AD101" s="471">
        <f t="shared" si="142"/>
        <v>0</v>
      </c>
      <c r="AE101" s="472">
        <f t="shared" si="142"/>
        <v>0</v>
      </c>
      <c r="AG101" s="477">
        <f>(T101-T100)*100</f>
        <v>0</v>
      </c>
      <c r="AH101" s="477">
        <f t="shared" ref="AH101:AR101" si="143">(U101-U100)*100</f>
        <v>0</v>
      </c>
      <c r="AI101" s="477">
        <f t="shared" si="143"/>
        <v>0</v>
      </c>
      <c r="AJ101" s="477">
        <f t="shared" si="143"/>
        <v>0</v>
      </c>
      <c r="AK101" s="477">
        <f t="shared" si="143"/>
        <v>0</v>
      </c>
      <c r="AL101" s="477">
        <f t="shared" si="143"/>
        <v>0</v>
      </c>
      <c r="AM101" s="477">
        <f t="shared" si="143"/>
        <v>0</v>
      </c>
      <c r="AN101" s="477">
        <f t="shared" si="143"/>
        <v>0</v>
      </c>
      <c r="AO101" s="477">
        <f t="shared" si="143"/>
        <v>0</v>
      </c>
      <c r="AP101" s="477">
        <f t="shared" si="143"/>
        <v>0</v>
      </c>
      <c r="AQ101" s="477">
        <f t="shared" si="143"/>
        <v>0</v>
      </c>
      <c r="AR101" s="477">
        <f t="shared" si="143"/>
        <v>0</v>
      </c>
    </row>
    <row r="102" spans="1:44" ht="15">
      <c r="A102" s="668"/>
      <c r="B102" s="681" t="s">
        <v>909</v>
      </c>
      <c r="C102" s="673">
        <v>6157</v>
      </c>
      <c r="D102" s="674">
        <v>1925</v>
      </c>
      <c r="E102" s="674">
        <v>5903</v>
      </c>
      <c r="F102" s="674">
        <v>3068</v>
      </c>
      <c r="G102" s="674">
        <v>929</v>
      </c>
      <c r="H102" s="674">
        <v>1153</v>
      </c>
      <c r="I102" s="673">
        <v>19135</v>
      </c>
      <c r="J102" s="673">
        <v>643</v>
      </c>
      <c r="K102" s="674"/>
      <c r="L102" s="674"/>
      <c r="M102" s="674"/>
      <c r="N102" s="673">
        <v>643</v>
      </c>
      <c r="O102" s="673"/>
      <c r="P102" s="682"/>
      <c r="Q102"/>
      <c r="R102" s="93" t="s">
        <v>1030</v>
      </c>
      <c r="S102" s="94" t="s">
        <v>1026</v>
      </c>
      <c r="T102" s="95">
        <f t="shared" ref="T102:X103" si="144">IF(C94&gt;0,C102/C94,)</f>
        <v>0.48169300578939134</v>
      </c>
      <c r="U102" s="105">
        <f t="shared" si="144"/>
        <v>0.49626192317607631</v>
      </c>
      <c r="V102" s="105">
        <f t="shared" si="144"/>
        <v>0.43963655321367395</v>
      </c>
      <c r="W102" s="105">
        <f t="shared" si="144"/>
        <v>0.41878241878241879</v>
      </c>
      <c r="X102" s="105">
        <f t="shared" si="144"/>
        <v>0.5104395604395604</v>
      </c>
      <c r="Y102" s="474">
        <f t="shared" ref="Y102:AE103" si="145">IF(H94&gt;0,H102/H94,)</f>
        <v>0.46230954290296711</v>
      </c>
      <c r="Z102" s="469">
        <f t="shared" si="145"/>
        <v>0.45856499233128833</v>
      </c>
      <c r="AA102" s="469">
        <f t="shared" si="145"/>
        <v>0.40981516889738689</v>
      </c>
      <c r="AB102" s="474">
        <f t="shared" si="145"/>
        <v>0</v>
      </c>
      <c r="AC102" s="474">
        <f t="shared" si="145"/>
        <v>0</v>
      </c>
      <c r="AD102" s="474">
        <f t="shared" si="145"/>
        <v>0</v>
      </c>
      <c r="AE102" s="469">
        <f t="shared" si="145"/>
        <v>0.40981516889738689</v>
      </c>
      <c r="AG102" s="475" t="s">
        <v>903</v>
      </c>
      <c r="AH102" s="470"/>
      <c r="AI102" s="470"/>
      <c r="AJ102" s="470"/>
      <c r="AK102" s="470"/>
      <c r="AL102" s="470"/>
      <c r="AM102" s="470"/>
      <c r="AN102" s="470"/>
      <c r="AO102" s="470"/>
      <c r="AP102" s="470"/>
      <c r="AQ102" s="470"/>
      <c r="AR102" s="470"/>
    </row>
    <row r="103" spans="1:44" ht="15">
      <c r="A103" s="668"/>
      <c r="B103" s="681" t="s">
        <v>910</v>
      </c>
      <c r="C103" s="673">
        <v>6141</v>
      </c>
      <c r="D103" s="674">
        <v>1796</v>
      </c>
      <c r="E103" s="674">
        <v>5603</v>
      </c>
      <c r="F103" s="674">
        <v>2878</v>
      </c>
      <c r="G103" s="674">
        <v>818</v>
      </c>
      <c r="H103" s="674">
        <v>1238</v>
      </c>
      <c r="I103" s="673">
        <v>18474</v>
      </c>
      <c r="J103" s="673">
        <v>613</v>
      </c>
      <c r="K103" s="674"/>
      <c r="L103" s="674"/>
      <c r="M103" s="674"/>
      <c r="N103" s="673">
        <v>613</v>
      </c>
      <c r="O103" s="673"/>
      <c r="P103" s="682"/>
      <c r="Q103"/>
      <c r="R103" s="101"/>
      <c r="S103" s="102" t="s">
        <v>737</v>
      </c>
      <c r="T103" s="103">
        <f t="shared" si="144"/>
        <v>0.46382175226586103</v>
      </c>
      <c r="U103" s="104">
        <f t="shared" si="144"/>
        <v>0.47139107611548559</v>
      </c>
      <c r="V103" s="104">
        <f t="shared" si="144"/>
        <v>0.41469913403893122</v>
      </c>
      <c r="W103" s="104">
        <f t="shared" si="144"/>
        <v>0.39817376867736581</v>
      </c>
      <c r="X103" s="104">
        <f t="shared" si="144"/>
        <v>0.45394006659267483</v>
      </c>
      <c r="Y103" s="471">
        <f t="shared" si="145"/>
        <v>0.47707129094412332</v>
      </c>
      <c r="Z103" s="472">
        <f t="shared" si="145"/>
        <v>0.43791779263262692</v>
      </c>
      <c r="AA103" s="472">
        <f t="shared" si="145"/>
        <v>0.37332521315468942</v>
      </c>
      <c r="AB103" s="471">
        <f t="shared" si="145"/>
        <v>0</v>
      </c>
      <c r="AC103" s="471">
        <f t="shared" si="145"/>
        <v>0</v>
      </c>
      <c r="AD103" s="471">
        <f t="shared" si="145"/>
        <v>0</v>
      </c>
      <c r="AE103" s="472">
        <f t="shared" si="145"/>
        <v>0.37332521315468942</v>
      </c>
      <c r="AG103" s="476">
        <f>(T103-T102)*100</f>
        <v>-1.7871253523530306</v>
      </c>
      <c r="AH103" s="476">
        <f t="shared" ref="AH103:AR103" si="146">(U103-U102)*100</f>
        <v>-2.4870847060590728</v>
      </c>
      <c r="AI103" s="476">
        <f t="shared" si="146"/>
        <v>-2.4937419174742734</v>
      </c>
      <c r="AJ103" s="476">
        <f t="shared" si="146"/>
        <v>-2.0608650105052972</v>
      </c>
      <c r="AK103" s="476">
        <f t="shared" si="146"/>
        <v>-5.6499493846885578</v>
      </c>
      <c r="AL103" s="476">
        <f t="shared" si="146"/>
        <v>1.4761748041156209</v>
      </c>
      <c r="AM103" s="476">
        <f t="shared" si="146"/>
        <v>-2.0647199698661414</v>
      </c>
      <c r="AN103" s="476">
        <f t="shared" si="146"/>
        <v>-3.6489955742697475</v>
      </c>
      <c r="AO103" s="476">
        <f t="shared" si="146"/>
        <v>0</v>
      </c>
      <c r="AP103" s="476">
        <f t="shared" si="146"/>
        <v>0</v>
      </c>
      <c r="AQ103" s="476">
        <f t="shared" si="146"/>
        <v>0</v>
      </c>
      <c r="AR103" s="476">
        <f t="shared" si="146"/>
        <v>-3.6489955742697475</v>
      </c>
    </row>
    <row r="104" spans="1:44" ht="15">
      <c r="A104" s="668"/>
      <c r="B104" s="681" t="s">
        <v>911</v>
      </c>
      <c r="C104" s="673">
        <v>651</v>
      </c>
      <c r="D104" s="674">
        <v>252</v>
      </c>
      <c r="E104" s="674">
        <v>593</v>
      </c>
      <c r="F104" s="674">
        <v>437</v>
      </c>
      <c r="G104" s="674">
        <v>86</v>
      </c>
      <c r="H104" s="674">
        <v>157</v>
      </c>
      <c r="I104" s="673">
        <v>2176</v>
      </c>
      <c r="J104" s="673">
        <v>194</v>
      </c>
      <c r="K104" s="674"/>
      <c r="L104" s="674"/>
      <c r="M104" s="674"/>
      <c r="N104" s="673">
        <v>194</v>
      </c>
      <c r="O104" s="673"/>
      <c r="P104" s="682"/>
      <c r="Q104"/>
      <c r="R104" s="93" t="s">
        <v>1031</v>
      </c>
      <c r="S104" s="94" t="s">
        <v>1026</v>
      </c>
      <c r="T104" s="95">
        <f t="shared" ref="T104:X105" si="147">IF(C94&gt;0,C104/C94,)</f>
        <v>5.0930996714129241E-2</v>
      </c>
      <c r="U104" s="105">
        <f t="shared" si="147"/>
        <v>6.4965197215777259E-2</v>
      </c>
      <c r="V104" s="105">
        <f t="shared" si="147"/>
        <v>4.4164742682654357E-2</v>
      </c>
      <c r="W104" s="105">
        <f t="shared" si="147"/>
        <v>5.9650559650559654E-2</v>
      </c>
      <c r="X104" s="105">
        <f t="shared" si="147"/>
        <v>4.7252747252747251E-2</v>
      </c>
      <c r="Y104" s="474">
        <f t="shared" ref="Y104:AE105" si="148">IF(H94&gt;0,H104/H94,)</f>
        <v>6.2951082598235772E-2</v>
      </c>
      <c r="Z104" s="469">
        <f t="shared" si="148"/>
        <v>5.2147239263803678E-2</v>
      </c>
      <c r="AA104" s="469">
        <f t="shared" si="148"/>
        <v>0.12364563416188655</v>
      </c>
      <c r="AB104" s="474">
        <f t="shared" si="148"/>
        <v>0</v>
      </c>
      <c r="AC104" s="474">
        <f t="shared" si="148"/>
        <v>0</v>
      </c>
      <c r="AD104" s="474">
        <f t="shared" si="148"/>
        <v>0</v>
      </c>
      <c r="AE104" s="469">
        <f t="shared" si="148"/>
        <v>0.12364563416188655</v>
      </c>
      <c r="AG104" s="475" t="s">
        <v>903</v>
      </c>
      <c r="AH104" s="470"/>
      <c r="AI104" s="470"/>
      <c r="AJ104" s="470"/>
      <c r="AK104" s="470"/>
      <c r="AL104" s="470"/>
      <c r="AM104" s="470"/>
      <c r="AN104" s="470"/>
      <c r="AO104" s="470"/>
      <c r="AP104" s="470"/>
      <c r="AQ104" s="470"/>
      <c r="AR104" s="470"/>
    </row>
    <row r="105" spans="1:44" ht="15">
      <c r="A105" s="668"/>
      <c r="B105" s="681" t="s">
        <v>912</v>
      </c>
      <c r="C105" s="673">
        <v>676</v>
      </c>
      <c r="D105" s="674">
        <v>269</v>
      </c>
      <c r="E105" s="674">
        <v>558</v>
      </c>
      <c r="F105" s="674">
        <v>378</v>
      </c>
      <c r="G105" s="674">
        <v>76</v>
      </c>
      <c r="H105" s="674">
        <v>171</v>
      </c>
      <c r="I105" s="673">
        <v>2128</v>
      </c>
      <c r="J105" s="673">
        <v>207</v>
      </c>
      <c r="K105" s="674"/>
      <c r="L105" s="674"/>
      <c r="M105" s="674"/>
      <c r="N105" s="673">
        <v>207</v>
      </c>
      <c r="O105" s="673"/>
      <c r="P105" s="682"/>
      <c r="Q105"/>
      <c r="R105" s="101"/>
      <c r="S105" s="102" t="s">
        <v>737</v>
      </c>
      <c r="T105" s="103">
        <f t="shared" si="147"/>
        <v>5.1057401812688821E-2</v>
      </c>
      <c r="U105" s="104">
        <f t="shared" si="147"/>
        <v>7.0603674540682421E-2</v>
      </c>
      <c r="V105" s="104">
        <f t="shared" si="147"/>
        <v>4.1299681740803791E-2</v>
      </c>
      <c r="W105" s="104">
        <f t="shared" si="147"/>
        <v>5.2296624239070284E-2</v>
      </c>
      <c r="X105" s="104">
        <f t="shared" si="147"/>
        <v>4.2175360710321866E-2</v>
      </c>
      <c r="Y105" s="471">
        <f t="shared" si="148"/>
        <v>6.5895953757225428E-2</v>
      </c>
      <c r="Z105" s="472">
        <f t="shared" si="148"/>
        <v>5.0443275020148864E-2</v>
      </c>
      <c r="AA105" s="472">
        <f t="shared" si="148"/>
        <v>0.12606577344701583</v>
      </c>
      <c r="AB105" s="471">
        <f t="shared" si="148"/>
        <v>0</v>
      </c>
      <c r="AC105" s="471">
        <f t="shared" si="148"/>
        <v>0</v>
      </c>
      <c r="AD105" s="471">
        <f t="shared" si="148"/>
        <v>0</v>
      </c>
      <c r="AE105" s="472">
        <f t="shared" si="148"/>
        <v>0.12606577344701583</v>
      </c>
      <c r="AG105" s="476">
        <f>(T105-T104)*100</f>
        <v>1.2640509855958021E-2</v>
      </c>
      <c r="AH105" s="476">
        <f t="shared" ref="AH105:AR105" si="149">(U105-U104)*100</f>
        <v>0.56384773249051612</v>
      </c>
      <c r="AI105" s="476">
        <f t="shared" si="149"/>
        <v>-0.28650609418505657</v>
      </c>
      <c r="AJ105" s="476">
        <f t="shared" si="149"/>
        <v>-0.73539354114893696</v>
      </c>
      <c r="AK105" s="476">
        <f t="shared" si="149"/>
        <v>-0.50773865424253861</v>
      </c>
      <c r="AL105" s="476">
        <f t="shared" si="149"/>
        <v>0.29448711589896565</v>
      </c>
      <c r="AM105" s="476">
        <f t="shared" si="149"/>
        <v>-0.17039642436548139</v>
      </c>
      <c r="AN105" s="476">
        <f t="shared" si="149"/>
        <v>0.2420139285129283</v>
      </c>
      <c r="AO105" s="476">
        <f t="shared" si="149"/>
        <v>0</v>
      </c>
      <c r="AP105" s="476">
        <f t="shared" si="149"/>
        <v>0</v>
      </c>
      <c r="AQ105" s="476">
        <f t="shared" si="149"/>
        <v>0</v>
      </c>
      <c r="AR105" s="476">
        <f t="shared" si="149"/>
        <v>0.2420139285129283</v>
      </c>
    </row>
    <row r="106" spans="1:44" ht="15">
      <c r="A106" s="668"/>
      <c r="B106" s="681" t="s">
        <v>913</v>
      </c>
      <c r="C106" s="673"/>
      <c r="D106" s="674"/>
      <c r="E106" s="674"/>
      <c r="F106" s="674"/>
      <c r="G106" s="674"/>
      <c r="H106" s="674"/>
      <c r="I106" s="673"/>
      <c r="J106" s="673"/>
      <c r="K106" s="674"/>
      <c r="L106" s="674"/>
      <c r="M106" s="674"/>
      <c r="N106" s="673"/>
      <c r="O106" s="673"/>
      <c r="P106" s="682"/>
      <c r="Q106"/>
      <c r="R106" s="93" t="s">
        <v>1032</v>
      </c>
      <c r="S106" s="94" t="s">
        <v>1026</v>
      </c>
      <c r="T106" s="95">
        <f t="shared" ref="T106:X107" si="150">IF(C94&gt;0,C106/C94,)</f>
        <v>0</v>
      </c>
      <c r="U106" s="105">
        <f t="shared" si="150"/>
        <v>0</v>
      </c>
      <c r="V106" s="105">
        <f t="shared" si="150"/>
        <v>0</v>
      </c>
      <c r="W106" s="105">
        <f t="shared" si="150"/>
        <v>0</v>
      </c>
      <c r="X106" s="105">
        <f t="shared" si="150"/>
        <v>0</v>
      </c>
      <c r="Y106" s="474">
        <f t="shared" ref="Y106:AE107" si="151">IF(H94&gt;0,H106/H94,)</f>
        <v>0</v>
      </c>
      <c r="Z106" s="469">
        <f t="shared" si="151"/>
        <v>0</v>
      </c>
      <c r="AA106" s="469">
        <f t="shared" si="151"/>
        <v>0</v>
      </c>
      <c r="AB106" s="474">
        <f t="shared" si="151"/>
        <v>0</v>
      </c>
      <c r="AC106" s="474">
        <f t="shared" si="151"/>
        <v>0</v>
      </c>
      <c r="AD106" s="474">
        <f t="shared" si="151"/>
        <v>0</v>
      </c>
      <c r="AE106" s="469">
        <f t="shared" si="151"/>
        <v>0</v>
      </c>
      <c r="AG106" s="475" t="s">
        <v>903</v>
      </c>
      <c r="AH106" s="470"/>
      <c r="AI106" s="470"/>
      <c r="AJ106" s="470"/>
      <c r="AK106" s="470"/>
      <c r="AL106" s="470"/>
      <c r="AM106" s="470"/>
      <c r="AN106" s="470"/>
      <c r="AO106" s="470"/>
      <c r="AP106" s="470"/>
      <c r="AQ106" s="470"/>
      <c r="AR106" s="470"/>
    </row>
    <row r="107" spans="1:44" ht="15">
      <c r="A107" s="668"/>
      <c r="B107" s="681" t="s">
        <v>914</v>
      </c>
      <c r="C107" s="673"/>
      <c r="D107" s="674"/>
      <c r="E107" s="674"/>
      <c r="F107" s="674"/>
      <c r="G107" s="674"/>
      <c r="H107" s="674"/>
      <c r="I107" s="673"/>
      <c r="J107" s="673"/>
      <c r="K107" s="674"/>
      <c r="L107" s="674"/>
      <c r="M107" s="674"/>
      <c r="N107" s="673"/>
      <c r="O107" s="673"/>
      <c r="P107" s="682"/>
      <c r="Q107"/>
      <c r="R107" s="101"/>
      <c r="S107" s="102" t="s">
        <v>737</v>
      </c>
      <c r="T107" s="103">
        <f t="shared" si="150"/>
        <v>0</v>
      </c>
      <c r="U107" s="104">
        <f t="shared" si="150"/>
        <v>0</v>
      </c>
      <c r="V107" s="104">
        <f t="shared" si="150"/>
        <v>0</v>
      </c>
      <c r="W107" s="104">
        <f t="shared" si="150"/>
        <v>0</v>
      </c>
      <c r="X107" s="104">
        <f t="shared" si="150"/>
        <v>0</v>
      </c>
      <c r="Y107" s="471">
        <f t="shared" si="151"/>
        <v>0</v>
      </c>
      <c r="Z107" s="472">
        <f t="shared" si="151"/>
        <v>0</v>
      </c>
      <c r="AA107" s="472">
        <f t="shared" si="151"/>
        <v>0</v>
      </c>
      <c r="AB107" s="471">
        <f t="shared" si="151"/>
        <v>0</v>
      </c>
      <c r="AC107" s="471">
        <f t="shared" si="151"/>
        <v>0</v>
      </c>
      <c r="AD107" s="471">
        <f t="shared" si="151"/>
        <v>0</v>
      </c>
      <c r="AE107" s="472">
        <f t="shared" si="151"/>
        <v>0</v>
      </c>
      <c r="AG107" s="476">
        <f>(T107-T106)*100</f>
        <v>0</v>
      </c>
      <c r="AH107" s="476">
        <f t="shared" ref="AH107:AR107" si="152">(U107-U106)*100</f>
        <v>0</v>
      </c>
      <c r="AI107" s="476">
        <f t="shared" si="152"/>
        <v>0</v>
      </c>
      <c r="AJ107" s="476">
        <f t="shared" si="152"/>
        <v>0</v>
      </c>
      <c r="AK107" s="476">
        <f t="shared" si="152"/>
        <v>0</v>
      </c>
      <c r="AL107" s="476">
        <f t="shared" si="152"/>
        <v>0</v>
      </c>
      <c r="AM107" s="476">
        <f t="shared" si="152"/>
        <v>0</v>
      </c>
      <c r="AN107" s="476">
        <f t="shared" si="152"/>
        <v>0</v>
      </c>
      <c r="AO107" s="476">
        <f t="shared" si="152"/>
        <v>0</v>
      </c>
      <c r="AP107" s="476">
        <f t="shared" si="152"/>
        <v>0</v>
      </c>
      <c r="AQ107" s="476">
        <f t="shared" si="152"/>
        <v>0</v>
      </c>
      <c r="AR107" s="476">
        <f t="shared" si="152"/>
        <v>0</v>
      </c>
    </row>
    <row r="108" spans="1:44" ht="15">
      <c r="A108" s="668"/>
      <c r="B108" s="681" t="s">
        <v>915</v>
      </c>
      <c r="C108" s="673">
        <v>4601</v>
      </c>
      <c r="D108" s="674">
        <v>1297</v>
      </c>
      <c r="E108" s="674">
        <v>5071</v>
      </c>
      <c r="F108" s="674">
        <v>2633</v>
      </c>
      <c r="G108" s="674">
        <v>541</v>
      </c>
      <c r="H108" s="674">
        <v>714</v>
      </c>
      <c r="I108" s="673">
        <v>14857</v>
      </c>
      <c r="J108" s="673">
        <v>332</v>
      </c>
      <c r="K108" s="674"/>
      <c r="L108" s="674"/>
      <c r="M108" s="674"/>
      <c r="N108" s="673">
        <v>332</v>
      </c>
      <c r="O108" s="673"/>
      <c r="P108" s="682"/>
      <c r="Q108"/>
      <c r="R108" s="93" t="s">
        <v>1033</v>
      </c>
      <c r="S108" s="94" t="s">
        <v>1026</v>
      </c>
      <c r="T108" s="95">
        <f t="shared" ref="T108:X109" si="153">IF(C94&gt;0,C108/C94,)</f>
        <v>0.35995931779064311</v>
      </c>
      <c r="U108" s="105">
        <f t="shared" si="153"/>
        <v>0.33436452693993296</v>
      </c>
      <c r="V108" s="105">
        <f t="shared" si="153"/>
        <v>0.37767185521709989</v>
      </c>
      <c r="W108" s="105">
        <f t="shared" si="153"/>
        <v>0.35940485940485939</v>
      </c>
      <c r="X108" s="105">
        <f t="shared" si="153"/>
        <v>0.29725274725274725</v>
      </c>
      <c r="Y108" s="474">
        <f t="shared" ref="Y108:AE109" si="154">IF(H94&gt;0,H108/H94,)</f>
        <v>0.2862870890136327</v>
      </c>
      <c r="Z108" s="469">
        <f t="shared" si="154"/>
        <v>0.35604390337423314</v>
      </c>
      <c r="AA108" s="469">
        <f t="shared" si="154"/>
        <v>0.21159974506054813</v>
      </c>
      <c r="AB108" s="474">
        <f t="shared" si="154"/>
        <v>0</v>
      </c>
      <c r="AC108" s="474">
        <f t="shared" si="154"/>
        <v>0</v>
      </c>
      <c r="AD108" s="474">
        <f t="shared" si="154"/>
        <v>0</v>
      </c>
      <c r="AE108" s="469">
        <f t="shared" si="154"/>
        <v>0.21159974506054813</v>
      </c>
      <c r="AG108" s="475" t="s">
        <v>903</v>
      </c>
      <c r="AH108" s="470"/>
      <c r="AI108" s="470"/>
      <c r="AJ108" s="470"/>
      <c r="AK108" s="470"/>
      <c r="AL108" s="470"/>
      <c r="AM108" s="470"/>
      <c r="AN108" s="470"/>
      <c r="AO108" s="470"/>
      <c r="AP108" s="470"/>
      <c r="AQ108" s="470"/>
      <c r="AR108" s="470"/>
    </row>
    <row r="109" spans="1:44" ht="15">
      <c r="A109" s="668"/>
      <c r="B109" s="681" t="s">
        <v>916</v>
      </c>
      <c r="C109" s="673">
        <v>4989</v>
      </c>
      <c r="D109" s="674">
        <v>1283</v>
      </c>
      <c r="E109" s="674">
        <v>5380</v>
      </c>
      <c r="F109" s="674">
        <v>2700</v>
      </c>
      <c r="G109" s="674">
        <v>602</v>
      </c>
      <c r="H109" s="674">
        <v>716</v>
      </c>
      <c r="I109" s="673">
        <v>15670</v>
      </c>
      <c r="J109" s="673">
        <v>364</v>
      </c>
      <c r="K109" s="674"/>
      <c r="L109" s="674"/>
      <c r="M109" s="674"/>
      <c r="N109" s="673">
        <v>364</v>
      </c>
      <c r="O109" s="673"/>
      <c r="P109" s="682"/>
      <c r="Q109"/>
      <c r="R109" s="101"/>
      <c r="S109" s="102" t="s">
        <v>737</v>
      </c>
      <c r="T109" s="103">
        <f t="shared" si="153"/>
        <v>0.37681268882175228</v>
      </c>
      <c r="U109" s="104">
        <f t="shared" si="153"/>
        <v>0.336745406824147</v>
      </c>
      <c r="V109" s="104">
        <f t="shared" si="153"/>
        <v>0.39819406409592184</v>
      </c>
      <c r="W109" s="104">
        <f t="shared" si="153"/>
        <v>0.37354731599335916</v>
      </c>
      <c r="X109" s="104">
        <f t="shared" si="153"/>
        <v>0.33407325194228638</v>
      </c>
      <c r="Y109" s="471">
        <f t="shared" si="154"/>
        <v>0.27591522157996146</v>
      </c>
      <c r="Z109" s="472">
        <f t="shared" si="154"/>
        <v>0.37145024415682926</v>
      </c>
      <c r="AA109" s="472">
        <f t="shared" si="154"/>
        <v>0.22168087697929353</v>
      </c>
      <c r="AB109" s="471">
        <f t="shared" si="154"/>
        <v>0</v>
      </c>
      <c r="AC109" s="471">
        <f t="shared" si="154"/>
        <v>0</v>
      </c>
      <c r="AD109" s="471">
        <f t="shared" si="154"/>
        <v>0</v>
      </c>
      <c r="AE109" s="472">
        <f t="shared" si="154"/>
        <v>0.22168087697929353</v>
      </c>
      <c r="AG109" s="476">
        <f>(T109-T108)*100</f>
        <v>1.6853371031109177</v>
      </c>
      <c r="AH109" s="476">
        <f t="shared" ref="AH109:AR109" si="155">(U109-U108)*100</f>
        <v>0.23808798842140377</v>
      </c>
      <c r="AI109" s="476">
        <f t="shared" si="155"/>
        <v>2.0522208878821946</v>
      </c>
      <c r="AJ109" s="476">
        <f t="shared" si="155"/>
        <v>1.4142456588499774</v>
      </c>
      <c r="AK109" s="476">
        <f t="shared" si="155"/>
        <v>3.6820504689539124</v>
      </c>
      <c r="AL109" s="476">
        <f t="shared" si="155"/>
        <v>-1.0371867433671245</v>
      </c>
      <c r="AM109" s="476">
        <f t="shared" si="155"/>
        <v>1.5406340782596117</v>
      </c>
      <c r="AN109" s="476">
        <f t="shared" si="155"/>
        <v>1.0081131918745405</v>
      </c>
      <c r="AO109" s="476">
        <f t="shared" si="155"/>
        <v>0</v>
      </c>
      <c r="AP109" s="476">
        <f t="shared" si="155"/>
        <v>0</v>
      </c>
      <c r="AQ109" s="476">
        <f t="shared" si="155"/>
        <v>0</v>
      </c>
      <c r="AR109" s="476">
        <f t="shared" si="155"/>
        <v>1.0081131918745405</v>
      </c>
    </row>
    <row r="110" spans="1:44" ht="15">
      <c r="A110" s="668"/>
      <c r="B110" s="681" t="s">
        <v>917</v>
      </c>
      <c r="C110" s="673">
        <v>1093</v>
      </c>
      <c r="D110" s="674">
        <v>171</v>
      </c>
      <c r="E110" s="674">
        <v>1549</v>
      </c>
      <c r="F110" s="674">
        <v>980</v>
      </c>
      <c r="G110" s="674">
        <v>219</v>
      </c>
      <c r="H110" s="674">
        <v>394</v>
      </c>
      <c r="I110" s="673">
        <v>4406</v>
      </c>
      <c r="J110" s="673">
        <v>249</v>
      </c>
      <c r="K110" s="674"/>
      <c r="L110" s="674"/>
      <c r="M110" s="674"/>
      <c r="N110" s="673">
        <v>249</v>
      </c>
      <c r="O110" s="673"/>
      <c r="P110" s="682"/>
      <c r="Q110"/>
      <c r="R110" s="93" t="s">
        <v>1034</v>
      </c>
      <c r="S110" s="94" t="s">
        <v>1026</v>
      </c>
      <c r="T110" s="95">
        <f t="shared" ref="T110:X111" si="156">IF(C94&gt;0,C110/C94,)</f>
        <v>8.551087466750118E-2</v>
      </c>
      <c r="U110" s="105">
        <f t="shared" si="156"/>
        <v>4.4083526682134569E-2</v>
      </c>
      <c r="V110" s="105">
        <f t="shared" si="156"/>
        <v>0.11536456393833321</v>
      </c>
      <c r="W110" s="105">
        <f t="shared" si="156"/>
        <v>0.13377013377013378</v>
      </c>
      <c r="X110" s="105">
        <f t="shared" si="156"/>
        <v>0.12032967032967033</v>
      </c>
      <c r="Y110" s="474">
        <f t="shared" ref="Y110:AE111" si="157">IF(H94&gt;0,H110/H94,)</f>
        <v>0.15797914995990378</v>
      </c>
      <c r="Z110" s="469">
        <f t="shared" si="157"/>
        <v>0.10558857361963191</v>
      </c>
      <c r="AA110" s="469">
        <f t="shared" si="157"/>
        <v>0.1586998087954111</v>
      </c>
      <c r="AB110" s="474">
        <f t="shared" si="157"/>
        <v>0</v>
      </c>
      <c r="AC110" s="474">
        <f t="shared" si="157"/>
        <v>0</v>
      </c>
      <c r="AD110" s="474">
        <f t="shared" si="157"/>
        <v>0</v>
      </c>
      <c r="AE110" s="469">
        <f t="shared" si="157"/>
        <v>0.1586998087954111</v>
      </c>
      <c r="AG110" s="475" t="s">
        <v>903</v>
      </c>
      <c r="AH110" s="470"/>
      <c r="AI110" s="470"/>
      <c r="AJ110" s="470"/>
      <c r="AK110" s="470"/>
      <c r="AL110" s="470"/>
      <c r="AM110" s="470"/>
      <c r="AN110" s="470"/>
      <c r="AO110" s="470"/>
      <c r="AP110" s="470"/>
      <c r="AQ110" s="470"/>
      <c r="AR110" s="470"/>
    </row>
    <row r="111" spans="1:44" ht="15">
      <c r="A111" s="668"/>
      <c r="B111" s="681" t="s">
        <v>918</v>
      </c>
      <c r="C111" s="673">
        <v>1099</v>
      </c>
      <c r="D111" s="674">
        <v>190</v>
      </c>
      <c r="E111" s="674">
        <v>1647</v>
      </c>
      <c r="F111" s="674">
        <v>993</v>
      </c>
      <c r="G111" s="674">
        <v>259</v>
      </c>
      <c r="H111" s="674">
        <v>373</v>
      </c>
      <c r="I111" s="673">
        <v>4561</v>
      </c>
      <c r="J111" s="673">
        <v>301</v>
      </c>
      <c r="K111" s="674"/>
      <c r="L111" s="674"/>
      <c r="M111" s="674"/>
      <c r="N111" s="673">
        <v>301</v>
      </c>
      <c r="O111" s="673"/>
      <c r="P111" s="682"/>
      <c r="Q111"/>
      <c r="R111" s="101"/>
      <c r="S111" s="102" t="s">
        <v>737</v>
      </c>
      <c r="T111" s="103">
        <f t="shared" si="156"/>
        <v>8.3006042296072502E-2</v>
      </c>
      <c r="U111" s="104">
        <f t="shared" si="156"/>
        <v>4.9868766404199474E-2</v>
      </c>
      <c r="V111" s="104">
        <f t="shared" si="156"/>
        <v>0.1219006735252757</v>
      </c>
      <c r="W111" s="104">
        <f t="shared" si="156"/>
        <v>0.13738240177089098</v>
      </c>
      <c r="X111" s="104">
        <f t="shared" si="156"/>
        <v>0.14372918978912319</v>
      </c>
      <c r="Y111" s="471">
        <f t="shared" si="157"/>
        <v>0.14373795761078997</v>
      </c>
      <c r="Z111" s="472">
        <f t="shared" si="157"/>
        <v>0.10811643673256531</v>
      </c>
      <c r="AA111" s="472">
        <f t="shared" si="157"/>
        <v>0.18331303288672351</v>
      </c>
      <c r="AB111" s="471">
        <f t="shared" si="157"/>
        <v>0</v>
      </c>
      <c r="AC111" s="471">
        <f t="shared" si="157"/>
        <v>0</v>
      </c>
      <c r="AD111" s="471">
        <f t="shared" si="157"/>
        <v>0</v>
      </c>
      <c r="AE111" s="472">
        <f t="shared" si="157"/>
        <v>0.18331303288672351</v>
      </c>
      <c r="AG111" s="476">
        <f>(T111-T110)*100</f>
        <v>-0.2504832371428678</v>
      </c>
      <c r="AH111" s="476">
        <f t="shared" ref="AH111:AR111" si="158">(U111-U110)*100</f>
        <v>0.57852397220649054</v>
      </c>
      <c r="AI111" s="476">
        <f t="shared" si="158"/>
        <v>0.65361095869424934</v>
      </c>
      <c r="AJ111" s="476">
        <f t="shared" si="158"/>
        <v>0.36122680007572017</v>
      </c>
      <c r="AK111" s="476">
        <f t="shared" si="158"/>
        <v>2.3399519459452858</v>
      </c>
      <c r="AL111" s="476">
        <f t="shared" si="158"/>
        <v>-1.4241192349113807</v>
      </c>
      <c r="AM111" s="476">
        <f t="shared" si="158"/>
        <v>0.25278631129334039</v>
      </c>
      <c r="AN111" s="476">
        <f t="shared" si="158"/>
        <v>2.4613224091312418</v>
      </c>
      <c r="AO111" s="476">
        <f t="shared" si="158"/>
        <v>0</v>
      </c>
      <c r="AP111" s="476">
        <f t="shared" si="158"/>
        <v>0</v>
      </c>
      <c r="AQ111" s="476">
        <f t="shared" si="158"/>
        <v>0</v>
      </c>
      <c r="AR111" s="476">
        <f t="shared" si="158"/>
        <v>2.4613224091312418</v>
      </c>
    </row>
    <row r="112" spans="1:44" ht="15">
      <c r="A112" s="668"/>
      <c r="B112" s="681" t="s">
        <v>919</v>
      </c>
      <c r="C112" s="673"/>
      <c r="D112" s="674"/>
      <c r="E112" s="674"/>
      <c r="F112" s="674"/>
      <c r="G112" s="674"/>
      <c r="H112" s="674"/>
      <c r="I112" s="673"/>
      <c r="J112" s="673"/>
      <c r="K112" s="674"/>
      <c r="L112" s="674"/>
      <c r="M112" s="674"/>
      <c r="N112" s="673"/>
      <c r="O112" s="673"/>
      <c r="P112" s="682"/>
      <c r="Q112"/>
      <c r="R112" s="93" t="s">
        <v>1035</v>
      </c>
      <c r="S112" s="94" t="s">
        <v>1026</v>
      </c>
      <c r="T112" s="95">
        <f t="shared" ref="T112:X113" si="159">IF(C94&gt;0,C112/C94,)</f>
        <v>0</v>
      </c>
      <c r="U112" s="105">
        <f t="shared" si="159"/>
        <v>0</v>
      </c>
      <c r="V112" s="105">
        <f t="shared" si="159"/>
        <v>0</v>
      </c>
      <c r="W112" s="105">
        <f t="shared" si="159"/>
        <v>0</v>
      </c>
      <c r="X112" s="105">
        <f t="shared" si="159"/>
        <v>0</v>
      </c>
      <c r="Y112" s="474">
        <f t="shared" ref="Y112:AE113" si="160">IF(H94&gt;0,H112/H94,)</f>
        <v>0</v>
      </c>
      <c r="Z112" s="469">
        <f t="shared" si="160"/>
        <v>0</v>
      </c>
      <c r="AA112" s="469">
        <f t="shared" si="160"/>
        <v>0</v>
      </c>
      <c r="AB112" s="474">
        <f t="shared" si="160"/>
        <v>0</v>
      </c>
      <c r="AC112" s="474">
        <f t="shared" si="160"/>
        <v>0</v>
      </c>
      <c r="AD112" s="474">
        <f t="shared" si="160"/>
        <v>0</v>
      </c>
      <c r="AE112" s="469">
        <f t="shared" si="160"/>
        <v>0</v>
      </c>
      <c r="AG112" s="475" t="s">
        <v>903</v>
      </c>
      <c r="AH112" s="470"/>
      <c r="AI112" s="470"/>
      <c r="AJ112" s="470"/>
      <c r="AK112" s="470"/>
      <c r="AL112" s="470"/>
      <c r="AM112" s="470"/>
      <c r="AN112" s="470"/>
      <c r="AO112" s="470"/>
      <c r="AP112" s="470"/>
      <c r="AQ112" s="470"/>
      <c r="AR112" s="470"/>
    </row>
    <row r="113" spans="1:45" ht="15">
      <c r="A113" s="668"/>
      <c r="B113" s="681" t="s">
        <v>920</v>
      </c>
      <c r="C113" s="673"/>
      <c r="D113" s="674"/>
      <c r="E113" s="674"/>
      <c r="F113" s="674"/>
      <c r="G113" s="674"/>
      <c r="H113" s="674"/>
      <c r="I113" s="673"/>
      <c r="J113" s="673"/>
      <c r="K113" s="674"/>
      <c r="L113" s="674"/>
      <c r="M113" s="674"/>
      <c r="N113" s="673"/>
      <c r="O113" s="673"/>
      <c r="P113" s="682"/>
      <c r="Q113"/>
      <c r="R113" s="101"/>
      <c r="S113" s="102" t="s">
        <v>737</v>
      </c>
      <c r="T113" s="103">
        <f t="shared" si="159"/>
        <v>0</v>
      </c>
      <c r="U113" s="104">
        <f t="shared" si="159"/>
        <v>0</v>
      </c>
      <c r="V113" s="104">
        <f t="shared" si="159"/>
        <v>0</v>
      </c>
      <c r="W113" s="104">
        <f t="shared" si="159"/>
        <v>0</v>
      </c>
      <c r="X113" s="104">
        <f t="shared" si="159"/>
        <v>0</v>
      </c>
      <c r="Y113" s="471">
        <f t="shared" si="160"/>
        <v>0</v>
      </c>
      <c r="Z113" s="472">
        <f t="shared" si="160"/>
        <v>0</v>
      </c>
      <c r="AA113" s="472">
        <f t="shared" si="160"/>
        <v>0</v>
      </c>
      <c r="AB113" s="471">
        <f t="shared" si="160"/>
        <v>0</v>
      </c>
      <c r="AC113" s="471">
        <f t="shared" si="160"/>
        <v>0</v>
      </c>
      <c r="AD113" s="471">
        <f t="shared" si="160"/>
        <v>0</v>
      </c>
      <c r="AE113" s="472">
        <f t="shared" si="160"/>
        <v>0</v>
      </c>
      <c r="AG113" s="476">
        <f>(T113-T112)*100</f>
        <v>0</v>
      </c>
      <c r="AH113" s="476">
        <f t="shared" ref="AH113:AR113" si="161">(U113-U112)*100</f>
        <v>0</v>
      </c>
      <c r="AI113" s="476">
        <f t="shared" si="161"/>
        <v>0</v>
      </c>
      <c r="AJ113" s="476">
        <f t="shared" si="161"/>
        <v>0</v>
      </c>
      <c r="AK113" s="476">
        <f t="shared" si="161"/>
        <v>0</v>
      </c>
      <c r="AL113" s="476">
        <f t="shared" si="161"/>
        <v>0</v>
      </c>
      <c r="AM113" s="476">
        <f t="shared" si="161"/>
        <v>0</v>
      </c>
      <c r="AN113" s="476">
        <f t="shared" si="161"/>
        <v>0</v>
      </c>
      <c r="AO113" s="476">
        <f t="shared" si="161"/>
        <v>0</v>
      </c>
      <c r="AP113" s="476">
        <f t="shared" si="161"/>
        <v>0</v>
      </c>
      <c r="AQ113" s="476">
        <f t="shared" si="161"/>
        <v>0</v>
      </c>
      <c r="AR113" s="476">
        <f t="shared" si="161"/>
        <v>0</v>
      </c>
    </row>
    <row r="114" spans="1:45" ht="15">
      <c r="A114" s="668"/>
      <c r="B114" s="681" t="s">
        <v>921</v>
      </c>
      <c r="C114" s="673">
        <v>11</v>
      </c>
      <c r="D114" s="674">
        <v>13</v>
      </c>
      <c r="E114" s="674">
        <v>10</v>
      </c>
      <c r="F114" s="674">
        <v>2</v>
      </c>
      <c r="G114" s="674">
        <v>3</v>
      </c>
      <c r="H114" s="674">
        <v>2</v>
      </c>
      <c r="I114" s="673">
        <v>41</v>
      </c>
      <c r="J114" s="673">
        <v>51</v>
      </c>
      <c r="K114" s="674"/>
      <c r="L114" s="674"/>
      <c r="M114" s="674"/>
      <c r="N114" s="673">
        <v>51</v>
      </c>
      <c r="O114" s="673"/>
      <c r="P114" s="682"/>
      <c r="Q114"/>
      <c r="R114" s="93" t="s">
        <v>1036</v>
      </c>
      <c r="S114" s="94" t="s">
        <v>1026</v>
      </c>
      <c r="T114" s="95">
        <f t="shared" ref="T114:X115" si="162">IF(C94&gt;0,C114/C94,)</f>
        <v>8.6058519793459555E-4</v>
      </c>
      <c r="U114" s="105">
        <f t="shared" si="162"/>
        <v>3.351379221448827E-3</v>
      </c>
      <c r="V114" s="105">
        <f t="shared" si="162"/>
        <v>7.4476800476651523E-4</v>
      </c>
      <c r="W114" s="105">
        <f t="shared" si="162"/>
        <v>2.7300027300027302E-4</v>
      </c>
      <c r="X114" s="105">
        <f t="shared" si="162"/>
        <v>1.6483516483516484E-3</v>
      </c>
      <c r="Y114" s="474">
        <f t="shared" ref="Y114:AE115" si="163">IF(H94&gt;0,H114/H94,)</f>
        <v>8.0192461908580592E-4</v>
      </c>
      <c r="Z114" s="469">
        <f t="shared" si="163"/>
        <v>9.8255368098159506E-4</v>
      </c>
      <c r="AA114" s="469">
        <f t="shared" si="163"/>
        <v>3.2504780114722756E-2</v>
      </c>
      <c r="AB114" s="474">
        <f t="shared" si="163"/>
        <v>0</v>
      </c>
      <c r="AC114" s="474">
        <f t="shared" si="163"/>
        <v>0</v>
      </c>
      <c r="AD114" s="474">
        <f t="shared" si="163"/>
        <v>0</v>
      </c>
      <c r="AE114" s="469">
        <f t="shared" si="163"/>
        <v>3.2504780114722756E-2</v>
      </c>
      <c r="AG114" s="475" t="s">
        <v>903</v>
      </c>
      <c r="AH114" s="478"/>
      <c r="AI114" s="478"/>
      <c r="AJ114" s="478"/>
      <c r="AK114" s="478"/>
      <c r="AL114" s="478"/>
      <c r="AM114" s="478"/>
      <c r="AN114" s="478"/>
      <c r="AO114" s="478"/>
      <c r="AP114" s="478"/>
      <c r="AQ114" s="478"/>
      <c r="AR114" s="478"/>
    </row>
    <row r="115" spans="1:45" ht="15.75" thickBot="1">
      <c r="A115" s="668"/>
      <c r="B115" s="681" t="s">
        <v>922</v>
      </c>
      <c r="C115" s="673">
        <v>8</v>
      </c>
      <c r="D115" s="674">
        <v>15</v>
      </c>
      <c r="E115" s="674">
        <v>10</v>
      </c>
      <c r="F115" s="674">
        <v>3</v>
      </c>
      <c r="G115" s="674">
        <v>4</v>
      </c>
      <c r="H115" s="674">
        <v>2</v>
      </c>
      <c r="I115" s="673">
        <v>42</v>
      </c>
      <c r="J115" s="673">
        <v>63</v>
      </c>
      <c r="K115" s="674"/>
      <c r="L115" s="674"/>
      <c r="M115" s="674"/>
      <c r="N115" s="673">
        <v>63</v>
      </c>
      <c r="O115" s="673"/>
      <c r="P115" s="682"/>
      <c r="Q115"/>
      <c r="R115" s="107"/>
      <c r="S115" s="108" t="s">
        <v>737</v>
      </c>
      <c r="T115" s="109">
        <f t="shared" si="162"/>
        <v>6.0422960725075529E-4</v>
      </c>
      <c r="U115" s="110">
        <f t="shared" si="162"/>
        <v>3.937007874015748E-3</v>
      </c>
      <c r="V115" s="110">
        <f t="shared" si="162"/>
        <v>7.4013766560580266E-4</v>
      </c>
      <c r="W115" s="110">
        <f t="shared" si="162"/>
        <v>4.1505257332595465E-4</v>
      </c>
      <c r="X115" s="110">
        <f t="shared" si="162"/>
        <v>2.2197558268590455E-3</v>
      </c>
      <c r="Y115" s="479">
        <f t="shared" si="163"/>
        <v>7.7071290944123315E-4</v>
      </c>
      <c r="Z115" s="480">
        <f t="shared" si="163"/>
        <v>9.9559095434504329E-4</v>
      </c>
      <c r="AA115" s="480">
        <f t="shared" si="163"/>
        <v>3.8367844092570033E-2</v>
      </c>
      <c r="AB115" s="479">
        <f t="shared" si="163"/>
        <v>0</v>
      </c>
      <c r="AC115" s="479">
        <f t="shared" si="163"/>
        <v>0</v>
      </c>
      <c r="AD115" s="479">
        <f t="shared" si="163"/>
        <v>0</v>
      </c>
      <c r="AE115" s="480">
        <f t="shared" si="163"/>
        <v>3.8367844092570033E-2</v>
      </c>
      <c r="AF115" s="481"/>
      <c r="AG115" s="111">
        <f>(T115-T114)*100</f>
        <v>-2.5635559068384026E-2</v>
      </c>
      <c r="AH115" s="111">
        <f t="shared" ref="AH115:AR115" si="164">(U115-U114)*100</f>
        <v>5.8562865256692104E-2</v>
      </c>
      <c r="AI115" s="111">
        <f t="shared" si="164"/>
        <v>-4.6303391607125776E-4</v>
      </c>
      <c r="AJ115" s="111">
        <f t="shared" si="164"/>
        <v>1.4205230032568163E-2</v>
      </c>
      <c r="AK115" s="111">
        <f t="shared" si="164"/>
        <v>5.7140417850739721E-2</v>
      </c>
      <c r="AL115" s="111">
        <f t="shared" si="164"/>
        <v>-3.121170964457277E-3</v>
      </c>
      <c r="AM115" s="111">
        <f t="shared" si="164"/>
        <v>1.3037273363448228E-3</v>
      </c>
      <c r="AN115" s="111">
        <f t="shared" si="164"/>
        <v>0.58630639778472771</v>
      </c>
      <c r="AO115" s="111">
        <f t="shared" si="164"/>
        <v>0</v>
      </c>
      <c r="AP115" s="111">
        <f t="shared" si="164"/>
        <v>0</v>
      </c>
      <c r="AQ115" s="111">
        <f t="shared" si="164"/>
        <v>0</v>
      </c>
      <c r="AR115" s="111">
        <f t="shared" si="164"/>
        <v>0.58630639778472771</v>
      </c>
    </row>
    <row r="116" spans="1:45" ht="15">
      <c r="A116" s="661" t="s">
        <v>433</v>
      </c>
      <c r="B116" s="660" t="s">
        <v>900</v>
      </c>
      <c r="C116" s="657">
        <v>8007</v>
      </c>
      <c r="D116" s="658"/>
      <c r="E116" s="658">
        <v>10532</v>
      </c>
      <c r="F116" s="658">
        <v>137</v>
      </c>
      <c r="G116" s="658"/>
      <c r="H116" s="658"/>
      <c r="I116" s="657">
        <v>18676</v>
      </c>
      <c r="J116" s="657"/>
      <c r="K116" s="658">
        <v>2340</v>
      </c>
      <c r="L116" s="658">
        <v>3205</v>
      </c>
      <c r="M116" s="658">
        <v>2409</v>
      </c>
      <c r="N116" s="657">
        <v>7954</v>
      </c>
      <c r="O116" s="657"/>
      <c r="P116" s="659"/>
      <c r="Q116"/>
      <c r="R116" s="93" t="s">
        <v>1025</v>
      </c>
      <c r="S116" s="94" t="s">
        <v>1026</v>
      </c>
      <c r="T116" s="95">
        <f t="shared" ref="T116:X117" si="165">IF(C116&gt;0,C116/C116,)</f>
        <v>1</v>
      </c>
      <c r="U116" s="105">
        <f t="shared" si="165"/>
        <v>0</v>
      </c>
      <c r="V116" s="105">
        <f t="shared" si="165"/>
        <v>1</v>
      </c>
      <c r="W116" s="105">
        <f t="shared" si="165"/>
        <v>1</v>
      </c>
      <c r="X116" s="105">
        <f t="shared" si="165"/>
        <v>0</v>
      </c>
      <c r="Y116" s="474">
        <f t="shared" ref="Y116:AE117" si="166">IF(H116&gt;0,H116/H116,)</f>
        <v>0</v>
      </c>
      <c r="Z116" s="469">
        <f t="shared" si="166"/>
        <v>1</v>
      </c>
      <c r="AA116" s="469">
        <f t="shared" si="166"/>
        <v>0</v>
      </c>
      <c r="AB116" s="474">
        <f t="shared" si="166"/>
        <v>1</v>
      </c>
      <c r="AC116" s="474">
        <f t="shared" si="166"/>
        <v>1</v>
      </c>
      <c r="AD116" s="474">
        <f t="shared" si="166"/>
        <v>1</v>
      </c>
      <c r="AE116" s="469">
        <f t="shared" si="166"/>
        <v>1</v>
      </c>
      <c r="AG116" s="484">
        <f>+T118+T120+T122+T124+T126+T128+T130+T132+T134+T136</f>
        <v>0.99437991757212429</v>
      </c>
      <c r="AH116" s="470">
        <f t="shared" ref="AH116:AR117" si="167">+U118+U120+U122+U124+U126+U128+U130+U132+U134+U136</f>
        <v>0</v>
      </c>
      <c r="AI116" s="484">
        <f t="shared" si="167"/>
        <v>0.99933535890619063</v>
      </c>
      <c r="AJ116" s="470">
        <f t="shared" si="167"/>
        <v>0.95620437956204385</v>
      </c>
      <c r="AK116" s="470">
        <f t="shared" si="167"/>
        <v>0</v>
      </c>
      <c r="AL116" s="470">
        <f t="shared" si="167"/>
        <v>0</v>
      </c>
      <c r="AM116" s="484">
        <f t="shared" si="167"/>
        <v>0.99689440993788825</v>
      </c>
      <c r="AN116" s="470">
        <f t="shared" si="167"/>
        <v>0</v>
      </c>
      <c r="AO116" s="484">
        <f t="shared" si="167"/>
        <v>0.97948717948717956</v>
      </c>
      <c r="AP116" s="470">
        <f t="shared" si="167"/>
        <v>0.96068642745709831</v>
      </c>
      <c r="AQ116" s="470">
        <f t="shared" si="167"/>
        <v>0.98422581984225832</v>
      </c>
      <c r="AR116" s="484">
        <f t="shared" si="167"/>
        <v>0.97334674377671604</v>
      </c>
    </row>
    <row r="117" spans="1:45" ht="15">
      <c r="A117" s="668"/>
      <c r="B117" s="681" t="s">
        <v>901</v>
      </c>
      <c r="C117" s="673">
        <v>7705</v>
      </c>
      <c r="D117" s="674"/>
      <c r="E117" s="674">
        <v>10065</v>
      </c>
      <c r="F117" s="674">
        <v>153</v>
      </c>
      <c r="G117" s="674"/>
      <c r="H117" s="674"/>
      <c r="I117" s="673">
        <v>17923</v>
      </c>
      <c r="J117" s="673"/>
      <c r="K117" s="674">
        <v>2982</v>
      </c>
      <c r="L117" s="674">
        <v>3067</v>
      </c>
      <c r="M117" s="674">
        <v>2287</v>
      </c>
      <c r="N117" s="673">
        <v>8336</v>
      </c>
      <c r="O117" s="673"/>
      <c r="P117" s="682"/>
      <c r="Q117"/>
      <c r="R117" s="101"/>
      <c r="S117" s="102" t="s">
        <v>737</v>
      </c>
      <c r="T117" s="103">
        <f t="shared" si="165"/>
        <v>1</v>
      </c>
      <c r="U117" s="104">
        <f t="shared" si="165"/>
        <v>0</v>
      </c>
      <c r="V117" s="104">
        <f t="shared" si="165"/>
        <v>1</v>
      </c>
      <c r="W117" s="104">
        <f t="shared" si="165"/>
        <v>1</v>
      </c>
      <c r="X117" s="104">
        <f t="shared" si="165"/>
        <v>0</v>
      </c>
      <c r="Y117" s="471">
        <f t="shared" si="166"/>
        <v>0</v>
      </c>
      <c r="Z117" s="472">
        <f t="shared" si="166"/>
        <v>1</v>
      </c>
      <c r="AA117" s="472">
        <f t="shared" si="166"/>
        <v>0</v>
      </c>
      <c r="AB117" s="471">
        <f t="shared" si="166"/>
        <v>1</v>
      </c>
      <c r="AC117" s="471">
        <f t="shared" si="166"/>
        <v>1</v>
      </c>
      <c r="AD117" s="471">
        <f t="shared" si="166"/>
        <v>1</v>
      </c>
      <c r="AE117" s="472">
        <f t="shared" si="166"/>
        <v>1</v>
      </c>
      <c r="AG117" s="473">
        <f>+T119+T121+T123+T125+T127+T129+T131+T133+T135+T137</f>
        <v>0.9954574951330305</v>
      </c>
      <c r="AH117" s="473">
        <f t="shared" si="167"/>
        <v>0</v>
      </c>
      <c r="AI117" s="473">
        <f t="shared" si="167"/>
        <v>0.99960258320914064</v>
      </c>
      <c r="AJ117" s="473">
        <f t="shared" si="167"/>
        <v>0.98039215686274517</v>
      </c>
      <c r="AK117" s="473">
        <f t="shared" si="167"/>
        <v>0</v>
      </c>
      <c r="AL117" s="473">
        <f t="shared" si="167"/>
        <v>0</v>
      </c>
      <c r="AM117" s="473">
        <f t="shared" si="167"/>
        <v>0.99765664230318574</v>
      </c>
      <c r="AN117" s="473">
        <f t="shared" si="167"/>
        <v>0</v>
      </c>
      <c r="AO117" s="473">
        <f t="shared" si="167"/>
        <v>0.98692152917505027</v>
      </c>
      <c r="AP117" s="473">
        <f t="shared" si="167"/>
        <v>1.049233778937072</v>
      </c>
      <c r="AQ117" s="473">
        <f>+AD119+AD121+AD123+AD125+AD127+AD129+AD131+AD133+AD135+AD137</f>
        <v>0.96458242238740699</v>
      </c>
      <c r="AR117" s="473">
        <f t="shared" si="167"/>
        <v>1.0037188099808061</v>
      </c>
      <c r="AS117" s="112"/>
    </row>
    <row r="118" spans="1:45" ht="15">
      <c r="A118" s="668"/>
      <c r="B118" s="681" t="s">
        <v>902</v>
      </c>
      <c r="C118" s="673">
        <v>1744</v>
      </c>
      <c r="D118" s="674"/>
      <c r="E118" s="674">
        <v>2728</v>
      </c>
      <c r="F118" s="674">
        <v>7</v>
      </c>
      <c r="G118" s="674"/>
      <c r="H118" s="674"/>
      <c r="I118" s="673">
        <v>4479</v>
      </c>
      <c r="J118" s="673"/>
      <c r="K118" s="674">
        <v>249</v>
      </c>
      <c r="L118" s="674">
        <v>704</v>
      </c>
      <c r="M118" s="674">
        <v>449</v>
      </c>
      <c r="N118" s="673">
        <v>1402</v>
      </c>
      <c r="O118" s="673"/>
      <c r="P118" s="682"/>
      <c r="Q118"/>
      <c r="R118" s="93" t="s">
        <v>1027</v>
      </c>
      <c r="S118" s="94" t="s">
        <v>1026</v>
      </c>
      <c r="T118" s="95">
        <f t="shared" ref="T118:X119" si="168">IF(C116&gt;0,C118/C116,)</f>
        <v>0.21780941676033472</v>
      </c>
      <c r="U118" s="105">
        <f t="shared" si="168"/>
        <v>0</v>
      </c>
      <c r="V118" s="105">
        <f t="shared" si="168"/>
        <v>0.25902012913026967</v>
      </c>
      <c r="W118" s="105">
        <f t="shared" si="168"/>
        <v>5.1094890510948905E-2</v>
      </c>
      <c r="X118" s="105">
        <f t="shared" si="168"/>
        <v>0</v>
      </c>
      <c r="Y118" s="474">
        <f t="shared" ref="Y118:AE119" si="169">IF(H116&gt;0,H118/H116,)</f>
        <v>0</v>
      </c>
      <c r="Z118" s="469">
        <f t="shared" si="169"/>
        <v>0.23982651531377169</v>
      </c>
      <c r="AA118" s="469">
        <f t="shared" si="169"/>
        <v>0</v>
      </c>
      <c r="AB118" s="474">
        <f t="shared" si="169"/>
        <v>0.10641025641025641</v>
      </c>
      <c r="AC118" s="474">
        <f t="shared" si="169"/>
        <v>0.21965678627145085</v>
      </c>
      <c r="AD118" s="474">
        <f t="shared" si="169"/>
        <v>0.18638439186384392</v>
      </c>
      <c r="AE118" s="469">
        <f t="shared" si="169"/>
        <v>0.17626351521247172</v>
      </c>
      <c r="AG118" s="475" t="s">
        <v>903</v>
      </c>
      <c r="AH118" s="470"/>
      <c r="AI118" s="470"/>
      <c r="AJ118" s="470"/>
      <c r="AK118" s="470"/>
      <c r="AL118" s="470"/>
      <c r="AM118" s="470"/>
      <c r="AN118" s="470"/>
      <c r="AO118" s="470"/>
      <c r="AP118" s="470"/>
      <c r="AQ118" s="470"/>
      <c r="AR118" s="470"/>
      <c r="AS118" s="112"/>
    </row>
    <row r="119" spans="1:45" ht="15">
      <c r="A119" s="668"/>
      <c r="B119" s="681" t="s">
        <v>904</v>
      </c>
      <c r="C119" s="673">
        <v>1834</v>
      </c>
      <c r="D119" s="674"/>
      <c r="E119" s="674">
        <v>2813</v>
      </c>
      <c r="F119" s="674">
        <v>21</v>
      </c>
      <c r="G119" s="674"/>
      <c r="H119" s="674"/>
      <c r="I119" s="673">
        <v>4668</v>
      </c>
      <c r="J119" s="673"/>
      <c r="K119" s="674">
        <v>338</v>
      </c>
      <c r="L119" s="674">
        <v>725</v>
      </c>
      <c r="M119" s="674">
        <v>476</v>
      </c>
      <c r="N119" s="673">
        <v>1539</v>
      </c>
      <c r="O119" s="673"/>
      <c r="P119" s="682"/>
      <c r="Q119"/>
      <c r="R119" s="101"/>
      <c r="S119" s="102" t="s">
        <v>737</v>
      </c>
      <c r="T119" s="103">
        <f t="shared" si="168"/>
        <v>0.23802725502920183</v>
      </c>
      <c r="U119" s="104">
        <f t="shared" si="168"/>
        <v>0</v>
      </c>
      <c r="V119" s="104">
        <f t="shared" si="168"/>
        <v>0.27948335817188275</v>
      </c>
      <c r="W119" s="104">
        <f t="shared" si="168"/>
        <v>0.13725490196078433</v>
      </c>
      <c r="X119" s="104">
        <f t="shared" si="168"/>
        <v>0</v>
      </c>
      <c r="Y119" s="471">
        <f t="shared" si="169"/>
        <v>0</v>
      </c>
      <c r="Z119" s="472">
        <f t="shared" si="169"/>
        <v>0.26044746973162974</v>
      </c>
      <c r="AA119" s="472">
        <f t="shared" si="169"/>
        <v>0</v>
      </c>
      <c r="AB119" s="471">
        <f t="shared" si="169"/>
        <v>0.11334674714956405</v>
      </c>
      <c r="AC119" s="471">
        <f t="shared" si="169"/>
        <v>0.2363873492011738</v>
      </c>
      <c r="AD119" s="471">
        <f t="shared" si="169"/>
        <v>0.20813292522955837</v>
      </c>
      <c r="AE119" s="472">
        <f t="shared" si="169"/>
        <v>0.18462092130518235</v>
      </c>
      <c r="AG119" s="476">
        <f>(T119-T118)*100</f>
        <v>2.0217838268867112</v>
      </c>
      <c r="AH119" s="476">
        <f t="shared" ref="AH119:AR119" si="170">(U119-U118)*100</f>
        <v>0</v>
      </c>
      <c r="AI119" s="476">
        <f t="shared" si="170"/>
        <v>2.0463229041613076</v>
      </c>
      <c r="AJ119" s="476">
        <f t="shared" si="170"/>
        <v>8.6160011449835423</v>
      </c>
      <c r="AK119" s="476">
        <f t="shared" si="170"/>
        <v>0</v>
      </c>
      <c r="AL119" s="476">
        <f t="shared" si="170"/>
        <v>0</v>
      </c>
      <c r="AM119" s="476">
        <f t="shared" si="170"/>
        <v>2.0620954417858051</v>
      </c>
      <c r="AN119" s="476">
        <f t="shared" si="170"/>
        <v>0</v>
      </c>
      <c r="AO119" s="476">
        <f t="shared" si="170"/>
        <v>0.69364907393076458</v>
      </c>
      <c r="AP119" s="476">
        <f t="shared" si="170"/>
        <v>1.6730562929722943</v>
      </c>
      <c r="AQ119" s="476">
        <f t="shared" si="170"/>
        <v>2.1748533365714446</v>
      </c>
      <c r="AR119" s="476">
        <f t="shared" si="170"/>
        <v>0.83574060927106286</v>
      </c>
    </row>
    <row r="120" spans="1:45" ht="15">
      <c r="A120" s="668"/>
      <c r="B120" s="681" t="s">
        <v>905</v>
      </c>
      <c r="C120" s="673">
        <v>40</v>
      </c>
      <c r="D120" s="674"/>
      <c r="E120" s="674">
        <v>58</v>
      </c>
      <c r="F120" s="674"/>
      <c r="G120" s="674"/>
      <c r="H120" s="674"/>
      <c r="I120" s="673">
        <v>98</v>
      </c>
      <c r="J120" s="673"/>
      <c r="K120" s="674">
        <v>87</v>
      </c>
      <c r="L120" s="674">
        <v>176</v>
      </c>
      <c r="M120" s="674">
        <v>137</v>
      </c>
      <c r="N120" s="673">
        <v>400</v>
      </c>
      <c r="O120" s="673"/>
      <c r="P120" s="682"/>
      <c r="Q120"/>
      <c r="R120" s="93" t="s">
        <v>1028</v>
      </c>
      <c r="S120" s="94" t="s">
        <v>1026</v>
      </c>
      <c r="T120" s="95">
        <f t="shared" ref="T120:X121" si="171">IF(C116&gt;0,C120/C116,)</f>
        <v>4.9956288247783188E-3</v>
      </c>
      <c r="U120" s="105">
        <f t="shared" si="171"/>
        <v>0</v>
      </c>
      <c r="V120" s="105">
        <f t="shared" si="171"/>
        <v>5.5070262058488414E-3</v>
      </c>
      <c r="W120" s="105">
        <f t="shared" si="171"/>
        <v>0</v>
      </c>
      <c r="X120" s="105">
        <f t="shared" si="171"/>
        <v>0</v>
      </c>
      <c r="Y120" s="474">
        <f t="shared" ref="Y120:AE121" si="172">IF(H116&gt;0,H120/H116,)</f>
        <v>0</v>
      </c>
      <c r="Z120" s="469">
        <f t="shared" si="172"/>
        <v>5.2473763118440781E-3</v>
      </c>
      <c r="AA120" s="469">
        <f t="shared" si="172"/>
        <v>0</v>
      </c>
      <c r="AB120" s="474">
        <f t="shared" si="172"/>
        <v>3.7179487179487179E-2</v>
      </c>
      <c r="AC120" s="474">
        <f t="shared" si="172"/>
        <v>5.4914196567862714E-2</v>
      </c>
      <c r="AD120" s="474">
        <f t="shared" si="172"/>
        <v>5.6870070568700706E-2</v>
      </c>
      <c r="AE120" s="469">
        <f t="shared" si="172"/>
        <v>5.0289162685441285E-2</v>
      </c>
      <c r="AG120" s="475" t="s">
        <v>903</v>
      </c>
      <c r="AH120" s="470"/>
      <c r="AI120" s="470"/>
      <c r="AJ120" s="470"/>
      <c r="AK120" s="470"/>
      <c r="AL120" s="470"/>
      <c r="AM120" s="470"/>
      <c r="AN120" s="470"/>
      <c r="AO120" s="470"/>
      <c r="AP120" s="470"/>
      <c r="AQ120" s="470"/>
      <c r="AR120" s="470"/>
    </row>
    <row r="121" spans="1:45" ht="15">
      <c r="A121" s="668"/>
      <c r="B121" s="681" t="s">
        <v>906</v>
      </c>
      <c r="C121" s="673">
        <v>50</v>
      </c>
      <c r="D121" s="674"/>
      <c r="E121" s="674">
        <v>60</v>
      </c>
      <c r="F121" s="674"/>
      <c r="G121" s="674"/>
      <c r="H121" s="674"/>
      <c r="I121" s="673">
        <v>110</v>
      </c>
      <c r="J121" s="673"/>
      <c r="K121" s="674">
        <v>103</v>
      </c>
      <c r="L121" s="674">
        <v>157</v>
      </c>
      <c r="M121" s="674">
        <v>135</v>
      </c>
      <c r="N121" s="673">
        <v>395</v>
      </c>
      <c r="O121" s="673"/>
      <c r="P121" s="682"/>
      <c r="Q121"/>
      <c r="R121" s="101"/>
      <c r="S121" s="102" t="s">
        <v>737</v>
      </c>
      <c r="T121" s="103">
        <f t="shared" si="171"/>
        <v>6.4892926670992862E-3</v>
      </c>
      <c r="U121" s="104">
        <f t="shared" si="171"/>
        <v>0</v>
      </c>
      <c r="V121" s="104">
        <f t="shared" si="171"/>
        <v>5.9612518628912071E-3</v>
      </c>
      <c r="W121" s="104">
        <f t="shared" si="171"/>
        <v>0</v>
      </c>
      <c r="X121" s="104">
        <f t="shared" si="171"/>
        <v>0</v>
      </c>
      <c r="Y121" s="471">
        <f t="shared" si="172"/>
        <v>0</v>
      </c>
      <c r="Z121" s="472">
        <f t="shared" si="172"/>
        <v>6.1373653964180101E-3</v>
      </c>
      <c r="AA121" s="472">
        <f t="shared" si="172"/>
        <v>0</v>
      </c>
      <c r="AB121" s="471">
        <f t="shared" si="172"/>
        <v>3.4540576794097923E-2</v>
      </c>
      <c r="AC121" s="471">
        <f t="shared" si="172"/>
        <v>5.1190088033909356E-2</v>
      </c>
      <c r="AD121" s="471">
        <f t="shared" si="172"/>
        <v>5.9029296020988192E-2</v>
      </c>
      <c r="AE121" s="472">
        <f t="shared" si="172"/>
        <v>4.738483685220729E-2</v>
      </c>
      <c r="AG121" s="476">
        <f>(T121-T120)*100</f>
        <v>0.14936638423209675</v>
      </c>
      <c r="AH121" s="476">
        <f t="shared" ref="AH121:AR121" si="173">(U121-U120)*100</f>
        <v>0</v>
      </c>
      <c r="AI121" s="476">
        <f t="shared" si="173"/>
        <v>4.5422565704236577E-2</v>
      </c>
      <c r="AJ121" s="476">
        <f t="shared" si="173"/>
        <v>0</v>
      </c>
      <c r="AK121" s="476">
        <f t="shared" si="173"/>
        <v>0</v>
      </c>
      <c r="AL121" s="476">
        <f t="shared" si="173"/>
        <v>0</v>
      </c>
      <c r="AM121" s="476">
        <f t="shared" si="173"/>
        <v>8.8998908457393194E-2</v>
      </c>
      <c r="AN121" s="476">
        <f t="shared" si="173"/>
        <v>0</v>
      </c>
      <c r="AO121" s="476">
        <f t="shared" si="173"/>
        <v>-0.26389103853892565</v>
      </c>
      <c r="AP121" s="476">
        <f t="shared" si="173"/>
        <v>-0.37241085339533575</v>
      </c>
      <c r="AQ121" s="476">
        <f t="shared" si="173"/>
        <v>0.2159225452287486</v>
      </c>
      <c r="AR121" s="476">
        <f t="shared" si="173"/>
        <v>-0.2904325833233995</v>
      </c>
    </row>
    <row r="122" spans="1:45" ht="15">
      <c r="A122" s="668"/>
      <c r="B122" s="681" t="s">
        <v>907</v>
      </c>
      <c r="C122" s="673"/>
      <c r="D122" s="674"/>
      <c r="E122" s="674"/>
      <c r="F122" s="674"/>
      <c r="G122" s="674"/>
      <c r="H122" s="674"/>
      <c r="I122" s="673"/>
      <c r="J122" s="673"/>
      <c r="K122" s="674"/>
      <c r="L122" s="674"/>
      <c r="M122" s="674"/>
      <c r="N122" s="673"/>
      <c r="O122" s="673"/>
      <c r="P122" s="682"/>
      <c r="Q122"/>
      <c r="R122" s="93" t="s">
        <v>1029</v>
      </c>
      <c r="S122" s="94" t="s">
        <v>1026</v>
      </c>
      <c r="T122" s="95">
        <f t="shared" ref="T122:X123" si="174">IF(C116&gt;0,C122/C116,)</f>
        <v>0</v>
      </c>
      <c r="U122" s="105">
        <f t="shared" si="174"/>
        <v>0</v>
      </c>
      <c r="V122" s="105">
        <f t="shared" si="174"/>
        <v>0</v>
      </c>
      <c r="W122" s="105">
        <f t="shared" si="174"/>
        <v>0</v>
      </c>
      <c r="X122" s="105">
        <f t="shared" si="174"/>
        <v>0</v>
      </c>
      <c r="Y122" s="474">
        <f t="shared" ref="Y122:AE123" si="175">IF(H116&gt;0,H122/H116,)</f>
        <v>0</v>
      </c>
      <c r="Z122" s="469">
        <f t="shared" si="175"/>
        <v>0</v>
      </c>
      <c r="AA122" s="469">
        <f t="shared" si="175"/>
        <v>0</v>
      </c>
      <c r="AB122" s="474">
        <f t="shared" si="175"/>
        <v>0</v>
      </c>
      <c r="AC122" s="474">
        <f t="shared" si="175"/>
        <v>0</v>
      </c>
      <c r="AD122" s="474">
        <f t="shared" si="175"/>
        <v>0</v>
      </c>
      <c r="AE122" s="469">
        <f t="shared" si="175"/>
        <v>0</v>
      </c>
      <c r="AG122" s="475" t="s">
        <v>903</v>
      </c>
      <c r="AH122" s="470"/>
      <c r="AI122" s="470"/>
      <c r="AJ122" s="470"/>
      <c r="AK122" s="470"/>
      <c r="AL122" s="470"/>
      <c r="AM122" s="470"/>
      <c r="AN122" s="470"/>
      <c r="AO122" s="470"/>
      <c r="AP122" s="470"/>
      <c r="AQ122" s="470"/>
      <c r="AR122" s="470"/>
    </row>
    <row r="123" spans="1:45" ht="15">
      <c r="A123" s="668"/>
      <c r="B123" s="681" t="s">
        <v>908</v>
      </c>
      <c r="C123" s="673"/>
      <c r="D123" s="674"/>
      <c r="E123" s="674"/>
      <c r="F123" s="674"/>
      <c r="G123" s="674"/>
      <c r="H123" s="674"/>
      <c r="I123" s="673"/>
      <c r="J123" s="673"/>
      <c r="K123" s="674"/>
      <c r="L123" s="674"/>
      <c r="M123" s="674"/>
      <c r="N123" s="673"/>
      <c r="O123" s="673"/>
      <c r="P123" s="682"/>
      <c r="Q123"/>
      <c r="R123" s="101"/>
      <c r="S123" s="102" t="s">
        <v>737</v>
      </c>
      <c r="T123" s="103">
        <f t="shared" si="174"/>
        <v>0</v>
      </c>
      <c r="U123" s="104">
        <f t="shared" si="174"/>
        <v>0</v>
      </c>
      <c r="V123" s="104">
        <f t="shared" si="174"/>
        <v>0</v>
      </c>
      <c r="W123" s="104">
        <f t="shared" si="174"/>
        <v>0</v>
      </c>
      <c r="X123" s="104">
        <f t="shared" si="174"/>
        <v>0</v>
      </c>
      <c r="Y123" s="471">
        <f t="shared" si="175"/>
        <v>0</v>
      </c>
      <c r="Z123" s="472">
        <f t="shared" si="175"/>
        <v>0</v>
      </c>
      <c r="AA123" s="472">
        <f t="shared" si="175"/>
        <v>0</v>
      </c>
      <c r="AB123" s="471">
        <f t="shared" si="175"/>
        <v>0</v>
      </c>
      <c r="AC123" s="471">
        <f t="shared" si="175"/>
        <v>0</v>
      </c>
      <c r="AD123" s="471">
        <f t="shared" si="175"/>
        <v>0</v>
      </c>
      <c r="AE123" s="472">
        <f t="shared" si="175"/>
        <v>0</v>
      </c>
      <c r="AG123" s="477">
        <f>(T123-T122)*100</f>
        <v>0</v>
      </c>
      <c r="AH123" s="477">
        <f t="shared" ref="AH123:AR123" si="176">(U123-U122)*100</f>
        <v>0</v>
      </c>
      <c r="AI123" s="477">
        <f t="shared" si="176"/>
        <v>0</v>
      </c>
      <c r="AJ123" s="477">
        <f t="shared" si="176"/>
        <v>0</v>
      </c>
      <c r="AK123" s="477">
        <f t="shared" si="176"/>
        <v>0</v>
      </c>
      <c r="AL123" s="477">
        <f t="shared" si="176"/>
        <v>0</v>
      </c>
      <c r="AM123" s="477">
        <f t="shared" si="176"/>
        <v>0</v>
      </c>
      <c r="AN123" s="477">
        <f t="shared" si="176"/>
        <v>0</v>
      </c>
      <c r="AO123" s="477">
        <f t="shared" si="176"/>
        <v>0</v>
      </c>
      <c r="AP123" s="477">
        <f t="shared" si="176"/>
        <v>0</v>
      </c>
      <c r="AQ123" s="477">
        <f t="shared" si="176"/>
        <v>0</v>
      </c>
      <c r="AR123" s="477">
        <f t="shared" si="176"/>
        <v>0</v>
      </c>
    </row>
    <row r="124" spans="1:45" ht="15">
      <c r="A124" s="668"/>
      <c r="B124" s="681" t="s">
        <v>909</v>
      </c>
      <c r="C124" s="673">
        <v>3721</v>
      </c>
      <c r="D124" s="674"/>
      <c r="E124" s="674">
        <v>3390</v>
      </c>
      <c r="F124" s="674">
        <v>48</v>
      </c>
      <c r="G124" s="674"/>
      <c r="H124" s="674"/>
      <c r="I124" s="673">
        <v>7159</v>
      </c>
      <c r="J124" s="673"/>
      <c r="K124" s="674">
        <v>576</v>
      </c>
      <c r="L124" s="674">
        <v>717</v>
      </c>
      <c r="M124" s="674">
        <v>553</v>
      </c>
      <c r="N124" s="673">
        <v>1846</v>
      </c>
      <c r="O124" s="673"/>
      <c r="P124" s="682"/>
      <c r="Q124"/>
      <c r="R124" s="93" t="s">
        <v>1030</v>
      </c>
      <c r="S124" s="94" t="s">
        <v>1026</v>
      </c>
      <c r="T124" s="95">
        <f t="shared" ref="T124:X125" si="177">IF(C116&gt;0,C124/C116,)</f>
        <v>0.46471837142500311</v>
      </c>
      <c r="U124" s="105">
        <f t="shared" si="177"/>
        <v>0</v>
      </c>
      <c r="V124" s="105">
        <f t="shared" si="177"/>
        <v>0.32187618685909608</v>
      </c>
      <c r="W124" s="105">
        <f t="shared" si="177"/>
        <v>0.35036496350364965</v>
      </c>
      <c r="X124" s="105">
        <f t="shared" si="177"/>
        <v>0</v>
      </c>
      <c r="Y124" s="474">
        <f t="shared" ref="Y124:AE125" si="178">IF(H116&gt;0,H124/H116,)</f>
        <v>0</v>
      </c>
      <c r="Z124" s="469">
        <f t="shared" si="178"/>
        <v>0.38332619404583423</v>
      </c>
      <c r="AA124" s="469">
        <f t="shared" si="178"/>
        <v>0</v>
      </c>
      <c r="AB124" s="474">
        <f t="shared" si="178"/>
        <v>0.24615384615384617</v>
      </c>
      <c r="AC124" s="474">
        <f t="shared" si="178"/>
        <v>0.22371294851794071</v>
      </c>
      <c r="AD124" s="474">
        <f t="shared" si="178"/>
        <v>0.22955583229555832</v>
      </c>
      <c r="AE124" s="469">
        <f t="shared" si="178"/>
        <v>0.23208448579331153</v>
      </c>
      <c r="AG124" s="475" t="s">
        <v>903</v>
      </c>
      <c r="AH124" s="470"/>
      <c r="AI124" s="470"/>
      <c r="AJ124" s="470"/>
      <c r="AK124" s="470"/>
      <c r="AL124" s="470"/>
      <c r="AM124" s="470"/>
      <c r="AN124" s="470"/>
      <c r="AO124" s="470"/>
      <c r="AP124" s="470"/>
      <c r="AQ124" s="470"/>
      <c r="AR124" s="470"/>
    </row>
    <row r="125" spans="1:45" ht="15">
      <c r="A125" s="668"/>
      <c r="B125" s="681" t="s">
        <v>910</v>
      </c>
      <c r="C125" s="673">
        <v>3397</v>
      </c>
      <c r="D125" s="674"/>
      <c r="E125" s="674">
        <v>2875</v>
      </c>
      <c r="F125" s="674">
        <v>58</v>
      </c>
      <c r="G125" s="674"/>
      <c r="H125" s="674"/>
      <c r="I125" s="673">
        <v>6330</v>
      </c>
      <c r="J125" s="673"/>
      <c r="K125" s="674">
        <v>762</v>
      </c>
      <c r="L125" s="674">
        <v>953</v>
      </c>
      <c r="M125" s="674">
        <v>512</v>
      </c>
      <c r="N125" s="673">
        <v>2227</v>
      </c>
      <c r="O125" s="673"/>
      <c r="P125" s="682"/>
      <c r="Q125"/>
      <c r="R125" s="101"/>
      <c r="S125" s="102" t="s">
        <v>737</v>
      </c>
      <c r="T125" s="103">
        <f t="shared" si="177"/>
        <v>0.44088254380272551</v>
      </c>
      <c r="U125" s="104">
        <f t="shared" si="177"/>
        <v>0</v>
      </c>
      <c r="V125" s="104">
        <f t="shared" si="177"/>
        <v>0.28564331843020369</v>
      </c>
      <c r="W125" s="104">
        <f t="shared" si="177"/>
        <v>0.37908496732026142</v>
      </c>
      <c r="X125" s="104">
        <f t="shared" si="177"/>
        <v>0</v>
      </c>
      <c r="Y125" s="471">
        <f t="shared" si="178"/>
        <v>0</v>
      </c>
      <c r="Z125" s="472">
        <f t="shared" si="178"/>
        <v>0.35317748144841821</v>
      </c>
      <c r="AA125" s="472">
        <f t="shared" si="178"/>
        <v>0</v>
      </c>
      <c r="AB125" s="471">
        <f t="shared" si="178"/>
        <v>0.25553319919517103</v>
      </c>
      <c r="AC125" s="471">
        <f t="shared" si="178"/>
        <v>0.31072709488099121</v>
      </c>
      <c r="AD125" s="471">
        <f t="shared" si="178"/>
        <v>0.22387407083515523</v>
      </c>
      <c r="AE125" s="472">
        <f t="shared" si="178"/>
        <v>0.26715451055662187</v>
      </c>
      <c r="AG125" s="476">
        <f>(T125-T124)*100</f>
        <v>-2.3835827622277597</v>
      </c>
      <c r="AH125" s="476">
        <f t="shared" ref="AH125:AR125" si="179">(U125-U124)*100</f>
        <v>0</v>
      </c>
      <c r="AI125" s="476">
        <f t="shared" si="179"/>
        <v>-3.6232868428892395</v>
      </c>
      <c r="AJ125" s="476">
        <f t="shared" si="179"/>
        <v>2.8720003816611772</v>
      </c>
      <c r="AK125" s="476">
        <f t="shared" si="179"/>
        <v>0</v>
      </c>
      <c r="AL125" s="476">
        <f t="shared" si="179"/>
        <v>0</v>
      </c>
      <c r="AM125" s="476">
        <f t="shared" si="179"/>
        <v>-3.0148712597416027</v>
      </c>
      <c r="AN125" s="476">
        <f t="shared" si="179"/>
        <v>0</v>
      </c>
      <c r="AO125" s="476">
        <f t="shared" si="179"/>
        <v>0.93793530413248671</v>
      </c>
      <c r="AP125" s="476">
        <f t="shared" si="179"/>
        <v>8.7014146363050493</v>
      </c>
      <c r="AQ125" s="476">
        <f t="shared" si="179"/>
        <v>-0.56817614604030842</v>
      </c>
      <c r="AR125" s="476">
        <f t="shared" si="179"/>
        <v>3.5070024763310337</v>
      </c>
    </row>
    <row r="126" spans="1:45" ht="15">
      <c r="A126" s="668"/>
      <c r="B126" s="681" t="s">
        <v>911</v>
      </c>
      <c r="C126" s="673">
        <v>142</v>
      </c>
      <c r="D126" s="674"/>
      <c r="E126" s="674">
        <v>173</v>
      </c>
      <c r="F126" s="674">
        <v>2</v>
      </c>
      <c r="G126" s="674"/>
      <c r="H126" s="674"/>
      <c r="I126" s="673">
        <v>317</v>
      </c>
      <c r="J126" s="673"/>
      <c r="K126" s="674">
        <v>359</v>
      </c>
      <c r="L126" s="674">
        <v>358</v>
      </c>
      <c r="M126" s="674">
        <v>261</v>
      </c>
      <c r="N126" s="673">
        <v>978</v>
      </c>
      <c r="O126" s="673"/>
      <c r="P126" s="682"/>
      <c r="Q126"/>
      <c r="R126" s="93" t="s">
        <v>1031</v>
      </c>
      <c r="S126" s="94" t="s">
        <v>1026</v>
      </c>
      <c r="T126" s="95">
        <f t="shared" ref="T126:X127" si="180">IF(C116&gt;0,C126/C116,)</f>
        <v>1.7734482327963031E-2</v>
      </c>
      <c r="U126" s="105">
        <f t="shared" si="180"/>
        <v>0</v>
      </c>
      <c r="V126" s="105">
        <f t="shared" si="180"/>
        <v>1.6426129889859475E-2</v>
      </c>
      <c r="W126" s="105">
        <f t="shared" si="180"/>
        <v>1.4598540145985401E-2</v>
      </c>
      <c r="X126" s="105">
        <f t="shared" si="180"/>
        <v>0</v>
      </c>
      <c r="Y126" s="474">
        <f t="shared" ref="Y126:AE127" si="181">IF(H116&gt;0,H126/H116,)</f>
        <v>0</v>
      </c>
      <c r="Z126" s="469">
        <f t="shared" si="181"/>
        <v>1.6973656029128294E-2</v>
      </c>
      <c r="AA126" s="469">
        <f t="shared" si="181"/>
        <v>0</v>
      </c>
      <c r="AB126" s="474">
        <f t="shared" si="181"/>
        <v>0.15341880341880343</v>
      </c>
      <c r="AC126" s="474">
        <f t="shared" si="181"/>
        <v>0.11170046801872074</v>
      </c>
      <c r="AD126" s="474">
        <f t="shared" si="181"/>
        <v>0.10834371108343711</v>
      </c>
      <c r="AE126" s="469">
        <f t="shared" si="181"/>
        <v>0.12295700276590395</v>
      </c>
      <c r="AG126" s="475" t="s">
        <v>903</v>
      </c>
      <c r="AH126" s="470"/>
      <c r="AI126" s="470"/>
      <c r="AJ126" s="470"/>
      <c r="AK126" s="470"/>
      <c r="AL126" s="470"/>
      <c r="AM126" s="470"/>
      <c r="AN126" s="470"/>
      <c r="AO126" s="470"/>
      <c r="AP126" s="470"/>
      <c r="AQ126" s="470"/>
      <c r="AR126" s="470"/>
    </row>
    <row r="127" spans="1:45" ht="15">
      <c r="A127" s="668"/>
      <c r="B127" s="681" t="s">
        <v>912</v>
      </c>
      <c r="C127" s="673">
        <v>135</v>
      </c>
      <c r="D127" s="674"/>
      <c r="E127" s="674">
        <v>173</v>
      </c>
      <c r="F127" s="674">
        <v>4</v>
      </c>
      <c r="G127" s="674"/>
      <c r="H127" s="674"/>
      <c r="I127" s="673">
        <v>312</v>
      </c>
      <c r="J127" s="673"/>
      <c r="K127" s="674">
        <v>459</v>
      </c>
      <c r="L127" s="674">
        <v>313</v>
      </c>
      <c r="M127" s="674">
        <v>225</v>
      </c>
      <c r="N127" s="673">
        <v>997</v>
      </c>
      <c r="O127" s="673"/>
      <c r="P127" s="682"/>
      <c r="Q127"/>
      <c r="R127" s="101"/>
      <c r="S127" s="102" t="s">
        <v>737</v>
      </c>
      <c r="T127" s="103">
        <f t="shared" si="180"/>
        <v>1.7521090201168071E-2</v>
      </c>
      <c r="U127" s="104">
        <f t="shared" si="180"/>
        <v>0</v>
      </c>
      <c r="V127" s="104">
        <f t="shared" si="180"/>
        <v>1.7188276204669648E-2</v>
      </c>
      <c r="W127" s="104">
        <f t="shared" si="180"/>
        <v>2.6143790849673203E-2</v>
      </c>
      <c r="X127" s="104">
        <f t="shared" si="180"/>
        <v>0</v>
      </c>
      <c r="Y127" s="471">
        <f t="shared" si="181"/>
        <v>0</v>
      </c>
      <c r="Z127" s="472">
        <f t="shared" si="181"/>
        <v>1.7407800033476539E-2</v>
      </c>
      <c r="AA127" s="472">
        <f t="shared" si="181"/>
        <v>0</v>
      </c>
      <c r="AB127" s="471">
        <f t="shared" si="181"/>
        <v>0.15392354124748492</v>
      </c>
      <c r="AC127" s="471">
        <f t="shared" si="181"/>
        <v>0.10205412455167917</v>
      </c>
      <c r="AD127" s="471">
        <f t="shared" si="181"/>
        <v>9.838216003498032E-2</v>
      </c>
      <c r="AE127" s="472">
        <f t="shared" si="181"/>
        <v>0.11960172744721689</v>
      </c>
      <c r="AG127" s="476">
        <f>(T127-T126)*100</f>
        <v>-2.133921267949597E-2</v>
      </c>
      <c r="AH127" s="476">
        <f t="shared" ref="AH127:AR127" si="182">(U127-U126)*100</f>
        <v>0</v>
      </c>
      <c r="AI127" s="476">
        <f t="shared" si="182"/>
        <v>7.6214631481017273E-2</v>
      </c>
      <c r="AJ127" s="476">
        <f t="shared" si="182"/>
        <v>1.1545250703687802</v>
      </c>
      <c r="AK127" s="476">
        <f t="shared" si="182"/>
        <v>0</v>
      </c>
      <c r="AL127" s="476">
        <f t="shared" si="182"/>
        <v>0</v>
      </c>
      <c r="AM127" s="476">
        <f t="shared" si="182"/>
        <v>4.3414400434824488E-2</v>
      </c>
      <c r="AN127" s="476">
        <f t="shared" si="182"/>
        <v>0</v>
      </c>
      <c r="AO127" s="476">
        <f t="shared" si="182"/>
        <v>5.0473782868148964E-2</v>
      </c>
      <c r="AP127" s="476">
        <f t="shared" si="182"/>
        <v>-0.96463434670415737</v>
      </c>
      <c r="AQ127" s="476">
        <f t="shared" si="182"/>
        <v>-0.99615510484567937</v>
      </c>
      <c r="AR127" s="476">
        <f t="shared" si="182"/>
        <v>-0.33552753186870538</v>
      </c>
    </row>
    <row r="128" spans="1:45" ht="15">
      <c r="A128" s="668"/>
      <c r="B128" s="681" t="s">
        <v>913</v>
      </c>
      <c r="C128" s="673"/>
      <c r="D128" s="674"/>
      <c r="E128" s="674"/>
      <c r="F128" s="674"/>
      <c r="G128" s="674"/>
      <c r="H128" s="674"/>
      <c r="I128" s="673"/>
      <c r="J128" s="673"/>
      <c r="K128" s="674"/>
      <c r="L128" s="674"/>
      <c r="M128" s="674"/>
      <c r="N128" s="673"/>
      <c r="O128" s="673"/>
      <c r="P128" s="682"/>
      <c r="Q128"/>
      <c r="R128" s="93" t="s">
        <v>1032</v>
      </c>
      <c r="S128" s="94" t="s">
        <v>1026</v>
      </c>
      <c r="T128" s="95">
        <f t="shared" ref="T128:X129" si="183">IF(C116&gt;0,C128/C116,)</f>
        <v>0</v>
      </c>
      <c r="U128" s="105">
        <f t="shared" si="183"/>
        <v>0</v>
      </c>
      <c r="V128" s="105">
        <f t="shared" si="183"/>
        <v>0</v>
      </c>
      <c r="W128" s="105">
        <f t="shared" si="183"/>
        <v>0</v>
      </c>
      <c r="X128" s="105">
        <f t="shared" si="183"/>
        <v>0</v>
      </c>
      <c r="Y128" s="474">
        <f t="shared" ref="Y128:AE129" si="184">IF(H116&gt;0,H128/H116,)</f>
        <v>0</v>
      </c>
      <c r="Z128" s="469">
        <f t="shared" si="184"/>
        <v>0</v>
      </c>
      <c r="AA128" s="469">
        <f t="shared" si="184"/>
        <v>0</v>
      </c>
      <c r="AB128" s="474">
        <f t="shared" si="184"/>
        <v>0</v>
      </c>
      <c r="AC128" s="474">
        <f t="shared" si="184"/>
        <v>0</v>
      </c>
      <c r="AD128" s="474">
        <f t="shared" si="184"/>
        <v>0</v>
      </c>
      <c r="AE128" s="469">
        <f t="shared" si="184"/>
        <v>0</v>
      </c>
      <c r="AG128" s="475" t="s">
        <v>903</v>
      </c>
      <c r="AH128" s="470"/>
      <c r="AI128" s="470"/>
      <c r="AJ128" s="470"/>
      <c r="AK128" s="470"/>
      <c r="AL128" s="470"/>
      <c r="AM128" s="470"/>
      <c r="AN128" s="470"/>
      <c r="AO128" s="470"/>
      <c r="AP128" s="470"/>
      <c r="AQ128" s="470"/>
      <c r="AR128" s="470"/>
    </row>
    <row r="129" spans="1:45" ht="15">
      <c r="A129" s="668"/>
      <c r="B129" s="681" t="s">
        <v>914</v>
      </c>
      <c r="C129" s="673"/>
      <c r="D129" s="674"/>
      <c r="E129" s="674"/>
      <c r="F129" s="674"/>
      <c r="G129" s="674"/>
      <c r="H129" s="674"/>
      <c r="I129" s="673"/>
      <c r="J129" s="673"/>
      <c r="K129" s="674"/>
      <c r="L129" s="674"/>
      <c r="M129" s="674"/>
      <c r="N129" s="673"/>
      <c r="O129" s="673"/>
      <c r="P129" s="682"/>
      <c r="Q129"/>
      <c r="R129" s="101"/>
      <c r="S129" s="102" t="s">
        <v>737</v>
      </c>
      <c r="T129" s="103">
        <f t="shared" si="183"/>
        <v>0</v>
      </c>
      <c r="U129" s="104">
        <f t="shared" si="183"/>
        <v>0</v>
      </c>
      <c r="V129" s="104">
        <f t="shared" si="183"/>
        <v>0</v>
      </c>
      <c r="W129" s="104">
        <f t="shared" si="183"/>
        <v>0</v>
      </c>
      <c r="X129" s="104">
        <f t="shared" si="183"/>
        <v>0</v>
      </c>
      <c r="Y129" s="471">
        <f t="shared" si="184"/>
        <v>0</v>
      </c>
      <c r="Z129" s="472">
        <f t="shared" si="184"/>
        <v>0</v>
      </c>
      <c r="AA129" s="472">
        <f t="shared" si="184"/>
        <v>0</v>
      </c>
      <c r="AB129" s="471">
        <f t="shared" si="184"/>
        <v>0</v>
      </c>
      <c r="AC129" s="471">
        <f t="shared" si="184"/>
        <v>0</v>
      </c>
      <c r="AD129" s="471">
        <f t="shared" si="184"/>
        <v>0</v>
      </c>
      <c r="AE129" s="472">
        <f t="shared" si="184"/>
        <v>0</v>
      </c>
      <c r="AG129" s="476">
        <f>(T129-T128)*100</f>
        <v>0</v>
      </c>
      <c r="AH129" s="476">
        <f t="shared" ref="AH129:AR129" si="185">(U129-U128)*100</f>
        <v>0</v>
      </c>
      <c r="AI129" s="476">
        <f t="shared" si="185"/>
        <v>0</v>
      </c>
      <c r="AJ129" s="476">
        <f t="shared" si="185"/>
        <v>0</v>
      </c>
      <c r="AK129" s="476">
        <f t="shared" si="185"/>
        <v>0</v>
      </c>
      <c r="AL129" s="476">
        <f t="shared" si="185"/>
        <v>0</v>
      </c>
      <c r="AM129" s="476">
        <f t="shared" si="185"/>
        <v>0</v>
      </c>
      <c r="AN129" s="476">
        <f t="shared" si="185"/>
        <v>0</v>
      </c>
      <c r="AO129" s="476">
        <f t="shared" si="185"/>
        <v>0</v>
      </c>
      <c r="AP129" s="476">
        <f t="shared" si="185"/>
        <v>0</v>
      </c>
      <c r="AQ129" s="476">
        <f t="shared" si="185"/>
        <v>0</v>
      </c>
      <c r="AR129" s="476">
        <f t="shared" si="185"/>
        <v>0</v>
      </c>
    </row>
    <row r="130" spans="1:45" ht="15">
      <c r="A130" s="668"/>
      <c r="B130" s="681" t="s">
        <v>915</v>
      </c>
      <c r="C130" s="673">
        <v>1568</v>
      </c>
      <c r="D130" s="674"/>
      <c r="E130" s="674">
        <v>2834</v>
      </c>
      <c r="F130" s="674">
        <v>55</v>
      </c>
      <c r="G130" s="674"/>
      <c r="H130" s="674"/>
      <c r="I130" s="673">
        <v>4457</v>
      </c>
      <c r="J130" s="673"/>
      <c r="K130" s="674">
        <v>620</v>
      </c>
      <c r="L130" s="674">
        <v>651</v>
      </c>
      <c r="M130" s="674">
        <v>511</v>
      </c>
      <c r="N130" s="673">
        <v>1782</v>
      </c>
      <c r="O130" s="673"/>
      <c r="P130" s="682"/>
      <c r="Q130"/>
      <c r="R130" s="93" t="s">
        <v>1033</v>
      </c>
      <c r="S130" s="94" t="s">
        <v>1026</v>
      </c>
      <c r="T130" s="95">
        <f t="shared" ref="T130:X131" si="186">IF(C116&gt;0,C130/C116,)</f>
        <v>0.19582864993131011</v>
      </c>
      <c r="U130" s="105">
        <f t="shared" si="186"/>
        <v>0</v>
      </c>
      <c r="V130" s="105">
        <f t="shared" si="186"/>
        <v>0.26908469426509685</v>
      </c>
      <c r="W130" s="105">
        <f t="shared" si="186"/>
        <v>0.40145985401459855</v>
      </c>
      <c r="X130" s="105">
        <f t="shared" si="186"/>
        <v>0</v>
      </c>
      <c r="Y130" s="474">
        <f t="shared" ref="Y130:AE131" si="187">IF(H116&gt;0,H130/H116,)</f>
        <v>0</v>
      </c>
      <c r="Z130" s="469">
        <f t="shared" si="187"/>
        <v>0.23864853287641893</v>
      </c>
      <c r="AA130" s="469">
        <f t="shared" si="187"/>
        <v>0</v>
      </c>
      <c r="AB130" s="474">
        <f t="shared" si="187"/>
        <v>0.26495726495726496</v>
      </c>
      <c r="AC130" s="474">
        <f t="shared" si="187"/>
        <v>0.2031201248049922</v>
      </c>
      <c r="AD130" s="474">
        <f t="shared" si="187"/>
        <v>0.21212121212121213</v>
      </c>
      <c r="AE130" s="469">
        <f t="shared" si="187"/>
        <v>0.22403821976364094</v>
      </c>
      <c r="AG130" s="475" t="s">
        <v>903</v>
      </c>
      <c r="AH130" s="470"/>
      <c r="AI130" s="470"/>
      <c r="AJ130" s="470"/>
      <c r="AK130" s="470"/>
      <c r="AL130" s="470"/>
      <c r="AM130" s="470"/>
      <c r="AN130" s="470"/>
      <c r="AO130" s="470"/>
      <c r="AP130" s="470"/>
      <c r="AQ130" s="470"/>
      <c r="AR130" s="470"/>
    </row>
    <row r="131" spans="1:45" ht="15">
      <c r="A131" s="668"/>
      <c r="B131" s="681" t="s">
        <v>916</v>
      </c>
      <c r="C131" s="673">
        <v>1603</v>
      </c>
      <c r="D131" s="674"/>
      <c r="E131" s="674">
        <v>2718</v>
      </c>
      <c r="F131" s="674">
        <v>50</v>
      </c>
      <c r="G131" s="674"/>
      <c r="H131" s="674"/>
      <c r="I131" s="673">
        <v>4371</v>
      </c>
      <c r="J131" s="673"/>
      <c r="K131" s="674">
        <v>784</v>
      </c>
      <c r="L131" s="674">
        <v>630</v>
      </c>
      <c r="M131" s="674">
        <v>440</v>
      </c>
      <c r="N131" s="673">
        <v>1854</v>
      </c>
      <c r="O131" s="673"/>
      <c r="P131" s="682"/>
      <c r="Q131"/>
      <c r="R131" s="101"/>
      <c r="S131" s="102" t="s">
        <v>737</v>
      </c>
      <c r="T131" s="103">
        <f t="shared" si="186"/>
        <v>0.20804672290720311</v>
      </c>
      <c r="U131" s="104">
        <f t="shared" si="186"/>
        <v>0</v>
      </c>
      <c r="V131" s="104">
        <f t="shared" si="186"/>
        <v>0.27004470938897168</v>
      </c>
      <c r="W131" s="104">
        <f t="shared" si="186"/>
        <v>0.32679738562091504</v>
      </c>
      <c r="X131" s="104">
        <f t="shared" si="186"/>
        <v>0</v>
      </c>
      <c r="Y131" s="471">
        <f t="shared" si="187"/>
        <v>0</v>
      </c>
      <c r="Z131" s="472">
        <f t="shared" si="187"/>
        <v>0.24387658316130112</v>
      </c>
      <c r="AA131" s="472">
        <f t="shared" si="187"/>
        <v>0</v>
      </c>
      <c r="AB131" s="471">
        <f t="shared" si="187"/>
        <v>0.26291079812206575</v>
      </c>
      <c r="AC131" s="471">
        <f t="shared" si="187"/>
        <v>0.20541245516791654</v>
      </c>
      <c r="AD131" s="471">
        <f t="shared" si="187"/>
        <v>0.19239177962396153</v>
      </c>
      <c r="AE131" s="472">
        <f t="shared" si="187"/>
        <v>0.22240882917466412</v>
      </c>
      <c r="AG131" s="476">
        <f>(T131-T130)*100</f>
        <v>1.2218072975893002</v>
      </c>
      <c r="AH131" s="476">
        <f t="shared" ref="AH131:AR131" si="188">(U131-U130)*100</f>
        <v>0</v>
      </c>
      <c r="AI131" s="476">
        <f t="shared" si="188"/>
        <v>9.6001512387483556E-2</v>
      </c>
      <c r="AJ131" s="476">
        <f t="shared" si="188"/>
        <v>-7.4662468393683508</v>
      </c>
      <c r="AK131" s="476">
        <f t="shared" si="188"/>
        <v>0</v>
      </c>
      <c r="AL131" s="476">
        <f t="shared" si="188"/>
        <v>0</v>
      </c>
      <c r="AM131" s="476">
        <f t="shared" si="188"/>
        <v>0.52280502848821853</v>
      </c>
      <c r="AN131" s="476">
        <f t="shared" si="188"/>
        <v>0</v>
      </c>
      <c r="AO131" s="476">
        <f t="shared" si="188"/>
        <v>-0.20464668351992121</v>
      </c>
      <c r="AP131" s="476">
        <f t="shared" si="188"/>
        <v>0.22923303629243386</v>
      </c>
      <c r="AQ131" s="476">
        <f t="shared" si="188"/>
        <v>-1.9729432497250592</v>
      </c>
      <c r="AR131" s="476">
        <f t="shared" si="188"/>
        <v>-0.16293905889768201</v>
      </c>
    </row>
    <row r="132" spans="1:45" ht="15">
      <c r="A132" s="668"/>
      <c r="B132" s="681" t="s">
        <v>917</v>
      </c>
      <c r="C132" s="673">
        <v>572</v>
      </c>
      <c r="D132" s="674"/>
      <c r="E132" s="674">
        <v>1003</v>
      </c>
      <c r="F132" s="674">
        <v>9</v>
      </c>
      <c r="G132" s="674"/>
      <c r="H132" s="674"/>
      <c r="I132" s="673">
        <v>1584</v>
      </c>
      <c r="J132" s="673"/>
      <c r="K132" s="674">
        <v>282</v>
      </c>
      <c r="L132" s="674">
        <v>277</v>
      </c>
      <c r="M132" s="674">
        <v>253</v>
      </c>
      <c r="N132" s="673">
        <v>812</v>
      </c>
      <c r="O132" s="673"/>
      <c r="P132" s="682"/>
      <c r="Q132"/>
      <c r="R132" s="93" t="s">
        <v>1034</v>
      </c>
      <c r="S132" s="94" t="s">
        <v>1026</v>
      </c>
      <c r="T132" s="95">
        <f t="shared" ref="T132:X133" si="189">IF(C116&gt;0,C132/C116,)</f>
        <v>7.143749219432996E-2</v>
      </c>
      <c r="U132" s="105">
        <f t="shared" si="189"/>
        <v>0</v>
      </c>
      <c r="V132" s="105">
        <f t="shared" si="189"/>
        <v>9.5233573870110139E-2</v>
      </c>
      <c r="W132" s="105">
        <f t="shared" si="189"/>
        <v>6.569343065693431E-2</v>
      </c>
      <c r="X132" s="105">
        <f t="shared" si="189"/>
        <v>0</v>
      </c>
      <c r="Y132" s="474">
        <f t="shared" ref="Y132:AE133" si="190">IF(H116&gt;0,H132/H116,)</f>
        <v>0</v>
      </c>
      <c r="Z132" s="469">
        <f t="shared" si="190"/>
        <v>8.4814735489398163E-2</v>
      </c>
      <c r="AA132" s="469">
        <f t="shared" si="190"/>
        <v>0</v>
      </c>
      <c r="AB132" s="474">
        <f t="shared" si="190"/>
        <v>0.12051282051282051</v>
      </c>
      <c r="AC132" s="474">
        <f t="shared" si="190"/>
        <v>8.6427457098283936E-2</v>
      </c>
      <c r="AD132" s="474">
        <f t="shared" si="190"/>
        <v>0.1050228310502283</v>
      </c>
      <c r="AE132" s="469">
        <f t="shared" si="190"/>
        <v>0.10208700025144582</v>
      </c>
      <c r="AG132" s="475" t="s">
        <v>903</v>
      </c>
      <c r="AH132" s="470"/>
      <c r="AI132" s="470"/>
      <c r="AJ132" s="470"/>
      <c r="AK132" s="470"/>
      <c r="AL132" s="470"/>
      <c r="AM132" s="470"/>
      <c r="AN132" s="470"/>
      <c r="AO132" s="470"/>
      <c r="AP132" s="470"/>
      <c r="AQ132" s="470"/>
      <c r="AR132" s="470"/>
    </row>
    <row r="133" spans="1:45" ht="15">
      <c r="A133" s="668"/>
      <c r="B133" s="681" t="s">
        <v>918</v>
      </c>
      <c r="C133" s="673">
        <v>526</v>
      </c>
      <c r="D133" s="674"/>
      <c r="E133" s="674">
        <v>1063</v>
      </c>
      <c r="F133" s="674">
        <v>13</v>
      </c>
      <c r="G133" s="674"/>
      <c r="H133" s="674"/>
      <c r="I133" s="673">
        <v>1602</v>
      </c>
      <c r="J133" s="673"/>
      <c r="K133" s="674">
        <v>370</v>
      </c>
      <c r="L133" s="674">
        <v>261</v>
      </c>
      <c r="M133" s="674">
        <v>272</v>
      </c>
      <c r="N133" s="673">
        <v>903</v>
      </c>
      <c r="O133" s="673"/>
      <c r="P133" s="682"/>
      <c r="Q133"/>
      <c r="R133" s="101"/>
      <c r="S133" s="102" t="s">
        <v>737</v>
      </c>
      <c r="T133" s="103">
        <f t="shared" si="189"/>
        <v>6.8267358857884486E-2</v>
      </c>
      <c r="U133" s="104">
        <f t="shared" si="189"/>
        <v>0</v>
      </c>
      <c r="V133" s="104">
        <f t="shared" si="189"/>
        <v>0.10561351217088923</v>
      </c>
      <c r="W133" s="104">
        <f t="shared" si="189"/>
        <v>8.4967320261437912E-2</v>
      </c>
      <c r="X133" s="104">
        <f t="shared" si="189"/>
        <v>0</v>
      </c>
      <c r="Y133" s="471">
        <f t="shared" si="190"/>
        <v>0</v>
      </c>
      <c r="Z133" s="472">
        <f t="shared" si="190"/>
        <v>8.9382357864196849E-2</v>
      </c>
      <c r="AA133" s="472">
        <f t="shared" si="190"/>
        <v>0</v>
      </c>
      <c r="AB133" s="471">
        <f t="shared" si="190"/>
        <v>0.12407780013413816</v>
      </c>
      <c r="AC133" s="471">
        <f t="shared" si="190"/>
        <v>8.5099445712422561E-2</v>
      </c>
      <c r="AD133" s="471">
        <f t="shared" si="190"/>
        <v>0.11893310013117621</v>
      </c>
      <c r="AE133" s="472">
        <f t="shared" si="190"/>
        <v>0.10832533589251439</v>
      </c>
      <c r="AG133" s="476">
        <f>(T133-T132)*100</f>
        <v>-0.31701333364454742</v>
      </c>
      <c r="AH133" s="476">
        <f t="shared" ref="AH133:AR133" si="191">(U133-U132)*100</f>
        <v>0</v>
      </c>
      <c r="AI133" s="476">
        <f t="shared" si="191"/>
        <v>1.0379938300779088</v>
      </c>
      <c r="AJ133" s="476">
        <f t="shared" si="191"/>
        <v>1.9273889604503602</v>
      </c>
      <c r="AK133" s="476">
        <f t="shared" si="191"/>
        <v>0</v>
      </c>
      <c r="AL133" s="476">
        <f t="shared" si="191"/>
        <v>0</v>
      </c>
      <c r="AM133" s="476">
        <f t="shared" si="191"/>
        <v>0.45676223747986855</v>
      </c>
      <c r="AN133" s="476">
        <f t="shared" si="191"/>
        <v>0</v>
      </c>
      <c r="AO133" s="476">
        <f t="shared" si="191"/>
        <v>0.3564979621317646</v>
      </c>
      <c r="AP133" s="476">
        <f t="shared" si="191"/>
        <v>-0.13280113858613746</v>
      </c>
      <c r="AQ133" s="476">
        <f t="shared" si="191"/>
        <v>1.3910269080947903</v>
      </c>
      <c r="AR133" s="476">
        <f t="shared" si="191"/>
        <v>0.62383356410685709</v>
      </c>
    </row>
    <row r="134" spans="1:45" ht="15">
      <c r="A134" s="668"/>
      <c r="B134" s="681" t="s">
        <v>919</v>
      </c>
      <c r="C134" s="673"/>
      <c r="D134" s="674"/>
      <c r="E134" s="674"/>
      <c r="F134" s="674"/>
      <c r="G134" s="674"/>
      <c r="H134" s="674"/>
      <c r="I134" s="673"/>
      <c r="J134" s="673"/>
      <c r="K134" s="674"/>
      <c r="L134" s="674"/>
      <c r="M134" s="674"/>
      <c r="N134" s="673"/>
      <c r="O134" s="673"/>
      <c r="P134" s="682"/>
      <c r="Q134"/>
      <c r="R134" s="93" t="s">
        <v>1035</v>
      </c>
      <c r="S134" s="94" t="s">
        <v>1026</v>
      </c>
      <c r="T134" s="95">
        <f t="shared" ref="T134:X135" si="192">IF(C116&gt;0,C134/C116,)</f>
        <v>0</v>
      </c>
      <c r="U134" s="105">
        <f t="shared" si="192"/>
        <v>0</v>
      </c>
      <c r="V134" s="105">
        <f t="shared" si="192"/>
        <v>0</v>
      </c>
      <c r="W134" s="105">
        <f t="shared" si="192"/>
        <v>0</v>
      </c>
      <c r="X134" s="105">
        <f t="shared" si="192"/>
        <v>0</v>
      </c>
      <c r="Y134" s="474">
        <f t="shared" ref="Y134:AE135" si="193">IF(H116&gt;0,H134/H116,)</f>
        <v>0</v>
      </c>
      <c r="Z134" s="469">
        <f t="shared" si="193"/>
        <v>0</v>
      </c>
      <c r="AA134" s="469">
        <f t="shared" si="193"/>
        <v>0</v>
      </c>
      <c r="AB134" s="474">
        <f t="shared" si="193"/>
        <v>0</v>
      </c>
      <c r="AC134" s="474">
        <f t="shared" si="193"/>
        <v>0</v>
      </c>
      <c r="AD134" s="474">
        <f t="shared" si="193"/>
        <v>0</v>
      </c>
      <c r="AE134" s="469">
        <f t="shared" si="193"/>
        <v>0</v>
      </c>
      <c r="AG134" s="475" t="s">
        <v>903</v>
      </c>
      <c r="AH134" s="470"/>
      <c r="AI134" s="470"/>
      <c r="AJ134" s="470"/>
      <c r="AK134" s="470"/>
      <c r="AL134" s="470"/>
      <c r="AM134" s="470"/>
      <c r="AN134" s="470"/>
      <c r="AO134" s="470"/>
      <c r="AP134" s="470"/>
      <c r="AQ134" s="470"/>
      <c r="AR134" s="470"/>
    </row>
    <row r="135" spans="1:45" ht="15">
      <c r="A135" s="668"/>
      <c r="B135" s="681" t="s">
        <v>920</v>
      </c>
      <c r="C135" s="673"/>
      <c r="D135" s="674"/>
      <c r="E135" s="674"/>
      <c r="F135" s="674"/>
      <c r="G135" s="674"/>
      <c r="H135" s="674"/>
      <c r="I135" s="673"/>
      <c r="J135" s="673"/>
      <c r="K135" s="674"/>
      <c r="L135" s="674"/>
      <c r="M135" s="674"/>
      <c r="N135" s="673"/>
      <c r="O135" s="673"/>
      <c r="P135" s="682"/>
      <c r="Q135"/>
      <c r="R135" s="101"/>
      <c r="S135" s="102" t="s">
        <v>737</v>
      </c>
      <c r="T135" s="103">
        <f t="shared" si="192"/>
        <v>0</v>
      </c>
      <c r="U135" s="104">
        <f t="shared" si="192"/>
        <v>0</v>
      </c>
      <c r="V135" s="104">
        <f t="shared" si="192"/>
        <v>0</v>
      </c>
      <c r="W135" s="104">
        <f t="shared" si="192"/>
        <v>0</v>
      </c>
      <c r="X135" s="104">
        <f t="shared" si="192"/>
        <v>0</v>
      </c>
      <c r="Y135" s="471">
        <f t="shared" si="193"/>
        <v>0</v>
      </c>
      <c r="Z135" s="472">
        <f t="shared" si="193"/>
        <v>0</v>
      </c>
      <c r="AA135" s="472">
        <f t="shared" si="193"/>
        <v>0</v>
      </c>
      <c r="AB135" s="471">
        <f t="shared" si="193"/>
        <v>0</v>
      </c>
      <c r="AC135" s="471">
        <f t="shared" si="193"/>
        <v>0</v>
      </c>
      <c r="AD135" s="471">
        <f t="shared" si="193"/>
        <v>0</v>
      </c>
      <c r="AE135" s="472">
        <f t="shared" si="193"/>
        <v>0</v>
      </c>
      <c r="AG135" s="476">
        <f>(T135-T134)*100</f>
        <v>0</v>
      </c>
      <c r="AH135" s="476">
        <f t="shared" ref="AH135:AR135" si="194">(U135-U134)*100</f>
        <v>0</v>
      </c>
      <c r="AI135" s="476">
        <f t="shared" si="194"/>
        <v>0</v>
      </c>
      <c r="AJ135" s="476">
        <f t="shared" si="194"/>
        <v>0</v>
      </c>
      <c r="AK135" s="476">
        <f t="shared" si="194"/>
        <v>0</v>
      </c>
      <c r="AL135" s="476">
        <f t="shared" si="194"/>
        <v>0</v>
      </c>
      <c r="AM135" s="476">
        <f t="shared" si="194"/>
        <v>0</v>
      </c>
      <c r="AN135" s="476">
        <f t="shared" si="194"/>
        <v>0</v>
      </c>
      <c r="AO135" s="476">
        <f t="shared" si="194"/>
        <v>0</v>
      </c>
      <c r="AP135" s="476">
        <f t="shared" si="194"/>
        <v>0</v>
      </c>
      <c r="AQ135" s="476">
        <f t="shared" si="194"/>
        <v>0</v>
      </c>
      <c r="AR135" s="476">
        <f t="shared" si="194"/>
        <v>0</v>
      </c>
    </row>
    <row r="136" spans="1:45" ht="15">
      <c r="A136" s="668"/>
      <c r="B136" s="681" t="s">
        <v>921</v>
      </c>
      <c r="C136" s="673">
        <v>175</v>
      </c>
      <c r="D136" s="674"/>
      <c r="E136" s="674">
        <v>339</v>
      </c>
      <c r="F136" s="674">
        <v>10</v>
      </c>
      <c r="G136" s="674"/>
      <c r="H136" s="674"/>
      <c r="I136" s="673">
        <v>524</v>
      </c>
      <c r="J136" s="673"/>
      <c r="K136" s="674">
        <v>119</v>
      </c>
      <c r="L136" s="674">
        <v>196</v>
      </c>
      <c r="M136" s="674">
        <v>207</v>
      </c>
      <c r="N136" s="673">
        <v>522</v>
      </c>
      <c r="O136" s="673"/>
      <c r="P136" s="682"/>
      <c r="Q136"/>
      <c r="R136" s="93" t="s">
        <v>1036</v>
      </c>
      <c r="S136" s="94" t="s">
        <v>1026</v>
      </c>
      <c r="T136" s="95">
        <f t="shared" ref="T136:X137" si="195">IF(C116&gt;0,C136/C116,)</f>
        <v>2.1855876108405146E-2</v>
      </c>
      <c r="U136" s="105">
        <f t="shared" si="195"/>
        <v>0</v>
      </c>
      <c r="V136" s="105">
        <f t="shared" si="195"/>
        <v>3.2187618685909608E-2</v>
      </c>
      <c r="W136" s="105">
        <f t="shared" si="195"/>
        <v>7.2992700729927001E-2</v>
      </c>
      <c r="X136" s="105">
        <f t="shared" si="195"/>
        <v>0</v>
      </c>
      <c r="Y136" s="474">
        <f t="shared" ref="Y136:AE137" si="196">IF(H116&gt;0,H136/H116,)</f>
        <v>0</v>
      </c>
      <c r="Z136" s="469">
        <f t="shared" si="196"/>
        <v>2.8057399871492826E-2</v>
      </c>
      <c r="AA136" s="469">
        <f t="shared" si="196"/>
        <v>0</v>
      </c>
      <c r="AB136" s="474">
        <f t="shared" si="196"/>
        <v>5.0854700854700854E-2</v>
      </c>
      <c r="AC136" s="474">
        <f t="shared" si="196"/>
        <v>6.1154446177847113E-2</v>
      </c>
      <c r="AD136" s="474">
        <f t="shared" si="196"/>
        <v>8.5927770859277705E-2</v>
      </c>
      <c r="AE136" s="469">
        <f t="shared" si="196"/>
        <v>6.562735730450088E-2</v>
      </c>
      <c r="AG136" s="475" t="s">
        <v>903</v>
      </c>
      <c r="AH136" s="478"/>
      <c r="AI136" s="478"/>
      <c r="AJ136" s="478"/>
      <c r="AK136" s="478"/>
      <c r="AL136" s="478"/>
      <c r="AM136" s="478"/>
      <c r="AN136" s="478"/>
      <c r="AO136" s="478"/>
      <c r="AP136" s="478"/>
      <c r="AQ136" s="478"/>
      <c r="AR136" s="478"/>
    </row>
    <row r="137" spans="1:45" ht="15.75" thickBot="1">
      <c r="A137" s="668"/>
      <c r="B137" s="681" t="s">
        <v>922</v>
      </c>
      <c r="C137" s="673">
        <v>125</v>
      </c>
      <c r="D137" s="674"/>
      <c r="E137" s="674">
        <v>359</v>
      </c>
      <c r="F137" s="674">
        <v>4</v>
      </c>
      <c r="G137" s="674"/>
      <c r="H137" s="674"/>
      <c r="I137" s="673">
        <v>488</v>
      </c>
      <c r="J137" s="673"/>
      <c r="K137" s="674">
        <v>127</v>
      </c>
      <c r="L137" s="674">
        <v>179</v>
      </c>
      <c r="M137" s="674">
        <v>146</v>
      </c>
      <c r="N137" s="673">
        <v>452</v>
      </c>
      <c r="O137" s="673"/>
      <c r="P137" s="682"/>
      <c r="Q137"/>
      <c r="R137" s="107"/>
      <c r="S137" s="108" t="s">
        <v>737</v>
      </c>
      <c r="T137" s="109">
        <f t="shared" si="195"/>
        <v>1.6223231667748216E-2</v>
      </c>
      <c r="U137" s="110">
        <f t="shared" si="195"/>
        <v>0</v>
      </c>
      <c r="V137" s="110">
        <f t="shared" si="195"/>
        <v>3.5668156979632389E-2</v>
      </c>
      <c r="W137" s="110">
        <f t="shared" si="195"/>
        <v>2.6143790849673203E-2</v>
      </c>
      <c r="X137" s="110">
        <f t="shared" si="195"/>
        <v>0</v>
      </c>
      <c r="Y137" s="479">
        <f t="shared" si="196"/>
        <v>0</v>
      </c>
      <c r="Z137" s="480">
        <f t="shared" si="196"/>
        <v>2.7227584667745355E-2</v>
      </c>
      <c r="AA137" s="480">
        <f t="shared" si="196"/>
        <v>0</v>
      </c>
      <c r="AB137" s="479">
        <f t="shared" si="196"/>
        <v>4.2588866532528503E-2</v>
      </c>
      <c r="AC137" s="479">
        <f t="shared" si="196"/>
        <v>5.836322138897946E-2</v>
      </c>
      <c r="AD137" s="479">
        <f t="shared" si="196"/>
        <v>6.3839090511587232E-2</v>
      </c>
      <c r="AE137" s="480">
        <f t="shared" si="196"/>
        <v>5.4222648752399231E-2</v>
      </c>
      <c r="AF137" s="481"/>
      <c r="AG137" s="111">
        <f>(T137-T136)*100</f>
        <v>-0.56326444406569298</v>
      </c>
      <c r="AH137" s="111">
        <f t="shared" ref="AH137:AR137" si="197">(U137-U136)*100</f>
        <v>0</v>
      </c>
      <c r="AI137" s="111">
        <f t="shared" si="197"/>
        <v>0.34805382937227802</v>
      </c>
      <c r="AJ137" s="111">
        <f t="shared" si="197"/>
        <v>-4.6848909880253791</v>
      </c>
      <c r="AK137" s="111">
        <f t="shared" si="197"/>
        <v>0</v>
      </c>
      <c r="AL137" s="111">
        <f t="shared" si="197"/>
        <v>0</v>
      </c>
      <c r="AM137" s="111">
        <f t="shared" si="197"/>
        <v>-8.2981520374747139E-2</v>
      </c>
      <c r="AN137" s="111">
        <f t="shared" si="197"/>
        <v>0</v>
      </c>
      <c r="AO137" s="111">
        <f t="shared" si="197"/>
        <v>-0.82658343221723507</v>
      </c>
      <c r="AP137" s="111">
        <f t="shared" si="197"/>
        <v>-0.27912247888676534</v>
      </c>
      <c r="AQ137" s="111">
        <f t="shared" si="197"/>
        <v>-2.2088680347690475</v>
      </c>
      <c r="AR137" s="111">
        <f t="shared" si="197"/>
        <v>-1.1404708552101648</v>
      </c>
    </row>
    <row r="138" spans="1:45" ht="15">
      <c r="A138" s="662" t="s">
        <v>456</v>
      </c>
      <c r="B138" s="660" t="s">
        <v>900</v>
      </c>
      <c r="C138" s="657">
        <v>4853</v>
      </c>
      <c r="D138" s="658">
        <v>5498</v>
      </c>
      <c r="E138" s="658">
        <v>4742</v>
      </c>
      <c r="F138" s="658">
        <v>3144</v>
      </c>
      <c r="G138" s="658">
        <v>254</v>
      </c>
      <c r="H138" s="658">
        <v>443</v>
      </c>
      <c r="I138" s="657">
        <v>18934</v>
      </c>
      <c r="J138" s="657"/>
      <c r="K138" s="658">
        <v>1662</v>
      </c>
      <c r="L138" s="658">
        <v>2003</v>
      </c>
      <c r="M138" s="658">
        <v>516</v>
      </c>
      <c r="N138" s="657">
        <v>4181</v>
      </c>
      <c r="O138" s="657"/>
      <c r="P138" s="659"/>
      <c r="Q138"/>
      <c r="R138" s="93" t="s">
        <v>1025</v>
      </c>
      <c r="S138" s="94" t="s">
        <v>1026</v>
      </c>
      <c r="T138" s="95">
        <f t="shared" ref="T138:X139" si="198">IF(C138&gt;0,C138/C138,)</f>
        <v>1</v>
      </c>
      <c r="U138" s="105">
        <f t="shared" si="198"/>
        <v>1</v>
      </c>
      <c r="V138" s="105">
        <f t="shared" si="198"/>
        <v>1</v>
      </c>
      <c r="W138" s="105">
        <f t="shared" si="198"/>
        <v>1</v>
      </c>
      <c r="X138" s="105">
        <f t="shared" si="198"/>
        <v>1</v>
      </c>
      <c r="Y138" s="474">
        <f t="shared" ref="Y138:AE139" si="199">IF(H138&gt;0,H138/H138,)</f>
        <v>1</v>
      </c>
      <c r="Z138" s="469">
        <f t="shared" si="199"/>
        <v>1</v>
      </c>
      <c r="AA138" s="469">
        <f t="shared" si="199"/>
        <v>0</v>
      </c>
      <c r="AB138" s="474">
        <f t="shared" si="199"/>
        <v>1</v>
      </c>
      <c r="AC138" s="474">
        <f t="shared" si="199"/>
        <v>1</v>
      </c>
      <c r="AD138" s="474">
        <f t="shared" si="199"/>
        <v>1</v>
      </c>
      <c r="AE138" s="469">
        <f t="shared" si="199"/>
        <v>1</v>
      </c>
      <c r="AG138" s="470">
        <f>+T140+T142+T144+T146+T148+T150+T152+T154+T156+T158</f>
        <v>1</v>
      </c>
      <c r="AH138" s="470">
        <f t="shared" ref="AH138:AR139" si="200">+U140+U142+U144+U146+U148+U150+U152+U154+U156+U158</f>
        <v>1</v>
      </c>
      <c r="AI138" s="470">
        <f t="shared" si="200"/>
        <v>0.99978911851539431</v>
      </c>
      <c r="AJ138" s="470">
        <f t="shared" si="200"/>
        <v>1</v>
      </c>
      <c r="AK138" s="470">
        <f t="shared" si="200"/>
        <v>1</v>
      </c>
      <c r="AL138" s="470">
        <f t="shared" si="200"/>
        <v>0.99774266365688491</v>
      </c>
      <c r="AM138" s="470">
        <f t="shared" si="200"/>
        <v>0.99989436991655223</v>
      </c>
      <c r="AN138" s="470">
        <f t="shared" si="200"/>
        <v>0</v>
      </c>
      <c r="AO138" s="470">
        <f t="shared" si="200"/>
        <v>0.99879663056558354</v>
      </c>
      <c r="AP138" s="470">
        <f t="shared" si="200"/>
        <v>0.99900149775336988</v>
      </c>
      <c r="AQ138" s="470">
        <f t="shared" si="200"/>
        <v>0.99224806201550386</v>
      </c>
      <c r="AR138" s="470">
        <f t="shared" si="200"/>
        <v>0.99808658215737855</v>
      </c>
    </row>
    <row r="139" spans="1:45" ht="15">
      <c r="A139" s="670"/>
      <c r="B139" s="681" t="s">
        <v>901</v>
      </c>
      <c r="C139" s="673">
        <v>4568</v>
      </c>
      <c r="D139" s="674">
        <v>5434</v>
      </c>
      <c r="E139" s="674">
        <v>4853</v>
      </c>
      <c r="F139" s="674">
        <v>3280</v>
      </c>
      <c r="G139" s="674">
        <v>234</v>
      </c>
      <c r="H139" s="674">
        <v>439</v>
      </c>
      <c r="I139" s="673">
        <v>18808</v>
      </c>
      <c r="J139" s="673"/>
      <c r="K139" s="674">
        <v>1723</v>
      </c>
      <c r="L139" s="674">
        <v>2041</v>
      </c>
      <c r="M139" s="674">
        <v>511</v>
      </c>
      <c r="N139" s="673">
        <v>4275</v>
      </c>
      <c r="O139" s="673"/>
      <c r="P139" s="682"/>
      <c r="Q139"/>
      <c r="R139" s="101"/>
      <c r="S139" s="102" t="s">
        <v>737</v>
      </c>
      <c r="T139" s="103">
        <f t="shared" si="198"/>
        <v>1</v>
      </c>
      <c r="U139" s="104">
        <f t="shared" si="198"/>
        <v>1</v>
      </c>
      <c r="V139" s="104">
        <f t="shared" si="198"/>
        <v>1</v>
      </c>
      <c r="W139" s="104">
        <f t="shared" si="198"/>
        <v>1</v>
      </c>
      <c r="X139" s="104">
        <f t="shared" si="198"/>
        <v>1</v>
      </c>
      <c r="Y139" s="471">
        <f t="shared" si="199"/>
        <v>1</v>
      </c>
      <c r="Z139" s="472">
        <f t="shared" si="199"/>
        <v>1</v>
      </c>
      <c r="AA139" s="472">
        <f t="shared" si="199"/>
        <v>0</v>
      </c>
      <c r="AB139" s="471">
        <f t="shared" si="199"/>
        <v>1</v>
      </c>
      <c r="AC139" s="471">
        <f t="shared" si="199"/>
        <v>1</v>
      </c>
      <c r="AD139" s="471">
        <f t="shared" si="199"/>
        <v>1</v>
      </c>
      <c r="AE139" s="472">
        <f t="shared" si="199"/>
        <v>1</v>
      </c>
      <c r="AG139" s="482">
        <f>+T141+T143+T145+T147+T149+T151+T153+T155+T157+T159</f>
        <v>1.0000000000000002</v>
      </c>
      <c r="AH139" s="482">
        <f t="shared" si="200"/>
        <v>0.99963194700036806</v>
      </c>
      <c r="AI139" s="473">
        <f t="shared" si="200"/>
        <v>0.99979394189161341</v>
      </c>
      <c r="AJ139" s="473">
        <f t="shared" si="200"/>
        <v>1</v>
      </c>
      <c r="AK139" s="473">
        <f t="shared" si="200"/>
        <v>0.99572649572649574</v>
      </c>
      <c r="AL139" s="473">
        <f t="shared" si="200"/>
        <v>1</v>
      </c>
      <c r="AM139" s="482">
        <f t="shared" si="200"/>
        <v>0.99978732454274788</v>
      </c>
      <c r="AN139" s="473">
        <f t="shared" si="200"/>
        <v>0</v>
      </c>
      <c r="AO139" s="482">
        <f t="shared" si="200"/>
        <v>0.99709808473592565</v>
      </c>
      <c r="AP139" s="473">
        <f t="shared" si="200"/>
        <v>0.99853013228809406</v>
      </c>
      <c r="AQ139" s="473">
        <f t="shared" si="200"/>
        <v>1</v>
      </c>
      <c r="AR139" s="482">
        <f t="shared" si="200"/>
        <v>0.9981286549707602</v>
      </c>
      <c r="AS139" s="112"/>
    </row>
    <row r="140" spans="1:45" ht="15">
      <c r="A140" s="670"/>
      <c r="B140" s="681" t="s">
        <v>902</v>
      </c>
      <c r="C140" s="673">
        <v>1679</v>
      </c>
      <c r="D140" s="674">
        <v>1619</v>
      </c>
      <c r="E140" s="674">
        <v>1469</v>
      </c>
      <c r="F140" s="674">
        <v>692</v>
      </c>
      <c r="G140" s="674">
        <v>6</v>
      </c>
      <c r="H140" s="674">
        <v>70</v>
      </c>
      <c r="I140" s="673">
        <v>5535</v>
      </c>
      <c r="J140" s="673"/>
      <c r="K140" s="674">
        <v>99</v>
      </c>
      <c r="L140" s="674">
        <v>212</v>
      </c>
      <c r="M140" s="674">
        <v>47</v>
      </c>
      <c r="N140" s="673">
        <v>358</v>
      </c>
      <c r="O140" s="673"/>
      <c r="P140" s="682"/>
      <c r="Q140"/>
      <c r="R140" s="93" t="s">
        <v>1027</v>
      </c>
      <c r="S140" s="94" t="s">
        <v>1026</v>
      </c>
      <c r="T140" s="95">
        <f t="shared" ref="T140:X141" si="201">IF(C138&gt;0,C140/C138,)</f>
        <v>0.34597156398104267</v>
      </c>
      <c r="U140" s="105">
        <f t="shared" si="201"/>
        <v>0.29447071662422697</v>
      </c>
      <c r="V140" s="105">
        <f t="shared" si="201"/>
        <v>0.30978490088570221</v>
      </c>
      <c r="W140" s="105">
        <f t="shared" si="201"/>
        <v>0.22010178117048346</v>
      </c>
      <c r="X140" s="105">
        <f t="shared" si="201"/>
        <v>2.3622047244094488E-2</v>
      </c>
      <c r="Y140" s="474">
        <f t="shared" ref="Y140:AE141" si="202">IF(H138&gt;0,H140/H138,)</f>
        <v>0.1580135440180587</v>
      </c>
      <c r="Z140" s="469">
        <f t="shared" si="202"/>
        <v>0.29233125594169218</v>
      </c>
      <c r="AA140" s="469">
        <f t="shared" si="202"/>
        <v>0</v>
      </c>
      <c r="AB140" s="474">
        <f t="shared" si="202"/>
        <v>5.9566787003610108E-2</v>
      </c>
      <c r="AC140" s="474">
        <f t="shared" si="202"/>
        <v>0.10584123814278582</v>
      </c>
      <c r="AD140" s="474">
        <f t="shared" si="202"/>
        <v>9.1085271317829453E-2</v>
      </c>
      <c r="AE140" s="469">
        <f t="shared" si="202"/>
        <v>8.5625448457306866E-2</v>
      </c>
      <c r="AG140" s="475" t="s">
        <v>903</v>
      </c>
      <c r="AH140" s="470"/>
      <c r="AI140" s="470"/>
      <c r="AJ140" s="470"/>
      <c r="AK140" s="470"/>
      <c r="AL140" s="470"/>
      <c r="AM140" s="470"/>
      <c r="AN140" s="470"/>
      <c r="AO140" s="470"/>
      <c r="AP140" s="470"/>
      <c r="AQ140" s="470"/>
      <c r="AR140" s="470"/>
    </row>
    <row r="141" spans="1:45" ht="15">
      <c r="A141" s="670"/>
      <c r="B141" s="681" t="s">
        <v>904</v>
      </c>
      <c r="C141" s="673">
        <v>1661</v>
      </c>
      <c r="D141" s="674">
        <v>1742</v>
      </c>
      <c r="E141" s="674">
        <v>1492</v>
      </c>
      <c r="F141" s="674">
        <v>765</v>
      </c>
      <c r="G141" s="674">
        <v>11</v>
      </c>
      <c r="H141" s="674">
        <v>64</v>
      </c>
      <c r="I141" s="673">
        <v>5735</v>
      </c>
      <c r="J141" s="673"/>
      <c r="K141" s="674">
        <v>102</v>
      </c>
      <c r="L141" s="674">
        <v>196</v>
      </c>
      <c r="M141" s="674">
        <v>56</v>
      </c>
      <c r="N141" s="673">
        <v>354</v>
      </c>
      <c r="O141" s="673"/>
      <c r="P141" s="682"/>
      <c r="Q141"/>
      <c r="R141" s="101"/>
      <c r="S141" s="102" t="s">
        <v>737</v>
      </c>
      <c r="T141" s="103">
        <f t="shared" si="201"/>
        <v>0.36361646234676009</v>
      </c>
      <c r="U141" s="104">
        <f t="shared" si="201"/>
        <v>0.32057416267942584</v>
      </c>
      <c r="V141" s="104">
        <f t="shared" si="201"/>
        <v>0.307438697712755</v>
      </c>
      <c r="W141" s="104">
        <f t="shared" si="201"/>
        <v>0.23323170731707318</v>
      </c>
      <c r="X141" s="104">
        <f t="shared" si="201"/>
        <v>4.7008547008547008E-2</v>
      </c>
      <c r="Y141" s="471">
        <f t="shared" si="202"/>
        <v>0.14578587699316628</v>
      </c>
      <c r="Z141" s="472">
        <f t="shared" si="202"/>
        <v>0.30492343683538919</v>
      </c>
      <c r="AA141" s="472">
        <f t="shared" si="202"/>
        <v>0</v>
      </c>
      <c r="AB141" s="471">
        <f t="shared" si="202"/>
        <v>5.9199071387115498E-2</v>
      </c>
      <c r="AC141" s="471">
        <f t="shared" si="202"/>
        <v>9.6031357177853993E-2</v>
      </c>
      <c r="AD141" s="471">
        <f t="shared" si="202"/>
        <v>0.1095890410958904</v>
      </c>
      <c r="AE141" s="472">
        <f t="shared" si="202"/>
        <v>8.2807017543859648E-2</v>
      </c>
      <c r="AG141" s="476">
        <f>(T141-T140)*100</f>
        <v>1.7644898365717421</v>
      </c>
      <c r="AH141" s="476">
        <f t="shared" ref="AH141:AR141" si="203">(U141-U140)*100</f>
        <v>2.6103446055198876</v>
      </c>
      <c r="AI141" s="476">
        <f t="shared" si="203"/>
        <v>-0.23462031729472033</v>
      </c>
      <c r="AJ141" s="476">
        <f t="shared" si="203"/>
        <v>1.3129926146589725</v>
      </c>
      <c r="AK141" s="476">
        <f t="shared" si="203"/>
        <v>2.338649976445252</v>
      </c>
      <c r="AL141" s="476">
        <f t="shared" si="203"/>
        <v>-1.2227667024892419</v>
      </c>
      <c r="AM141" s="476">
        <f t="shared" si="203"/>
        <v>1.2592180893697014</v>
      </c>
      <c r="AN141" s="476">
        <f t="shared" si="203"/>
        <v>0</v>
      </c>
      <c r="AO141" s="476">
        <f t="shared" si="203"/>
        <v>-3.6771561649460993E-2</v>
      </c>
      <c r="AP141" s="476">
        <f t="shared" si="203"/>
        <v>-0.98098809649318219</v>
      </c>
      <c r="AQ141" s="476">
        <f t="shared" si="203"/>
        <v>1.8503769778060952</v>
      </c>
      <c r="AR141" s="476">
        <f t="shared" si="203"/>
        <v>-0.28184309134472174</v>
      </c>
    </row>
    <row r="142" spans="1:45" ht="15">
      <c r="A142" s="670"/>
      <c r="B142" s="681" t="s">
        <v>905</v>
      </c>
      <c r="C142" s="673">
        <v>39</v>
      </c>
      <c r="D142" s="674">
        <v>52</v>
      </c>
      <c r="E142" s="674">
        <v>79</v>
      </c>
      <c r="F142" s="674">
        <v>36</v>
      </c>
      <c r="G142" s="674">
        <v>2</v>
      </c>
      <c r="H142" s="674">
        <v>6</v>
      </c>
      <c r="I142" s="673">
        <v>214</v>
      </c>
      <c r="J142" s="673"/>
      <c r="K142" s="674">
        <v>17</v>
      </c>
      <c r="L142" s="674">
        <v>37</v>
      </c>
      <c r="M142" s="674">
        <v>15</v>
      </c>
      <c r="N142" s="673">
        <v>69</v>
      </c>
      <c r="O142" s="673"/>
      <c r="P142" s="682"/>
      <c r="Q142"/>
      <c r="R142" s="93" t="s">
        <v>1028</v>
      </c>
      <c r="S142" s="94" t="s">
        <v>1026</v>
      </c>
      <c r="T142" s="95">
        <f t="shared" ref="T142:X143" si="204">IF(C138&gt;0,C142/C138,)</f>
        <v>8.0362662270760353E-3</v>
      </c>
      <c r="U142" s="105">
        <f t="shared" si="204"/>
        <v>9.4579847217169874E-3</v>
      </c>
      <c r="V142" s="105">
        <f t="shared" si="204"/>
        <v>1.6659637283846479E-2</v>
      </c>
      <c r="W142" s="105">
        <f t="shared" si="204"/>
        <v>1.1450381679389313E-2</v>
      </c>
      <c r="X142" s="105">
        <f t="shared" si="204"/>
        <v>7.874015748031496E-3</v>
      </c>
      <c r="Y142" s="474">
        <f t="shared" ref="Y142:AE143" si="205">IF(H138&gt;0,H142/H138,)</f>
        <v>1.3544018058690745E-2</v>
      </c>
      <c r="Z142" s="469">
        <f t="shared" si="205"/>
        <v>1.1302418928910953E-2</v>
      </c>
      <c r="AA142" s="469">
        <f t="shared" si="205"/>
        <v>0</v>
      </c>
      <c r="AB142" s="474">
        <f t="shared" si="205"/>
        <v>1.022864019253911E-2</v>
      </c>
      <c r="AC142" s="474">
        <f t="shared" si="205"/>
        <v>1.8472291562656017E-2</v>
      </c>
      <c r="AD142" s="474">
        <f t="shared" si="205"/>
        <v>2.9069767441860465E-2</v>
      </c>
      <c r="AE142" s="469">
        <f t="shared" si="205"/>
        <v>1.6503228892609422E-2</v>
      </c>
      <c r="AG142" s="475" t="s">
        <v>903</v>
      </c>
      <c r="AH142" s="470"/>
      <c r="AI142" s="470"/>
      <c r="AJ142" s="470"/>
      <c r="AK142" s="470"/>
      <c r="AL142" s="470"/>
      <c r="AM142" s="470"/>
      <c r="AN142" s="470"/>
      <c r="AO142" s="470"/>
      <c r="AP142" s="470"/>
      <c r="AQ142" s="470"/>
      <c r="AR142" s="470"/>
    </row>
    <row r="143" spans="1:45" ht="15">
      <c r="A143" s="670"/>
      <c r="B143" s="681" t="s">
        <v>906</v>
      </c>
      <c r="C143" s="673">
        <v>44</v>
      </c>
      <c r="D143" s="674">
        <v>62</v>
      </c>
      <c r="E143" s="674">
        <v>130</v>
      </c>
      <c r="F143" s="674">
        <v>41</v>
      </c>
      <c r="G143" s="674">
        <v>0</v>
      </c>
      <c r="H143" s="674">
        <v>0</v>
      </c>
      <c r="I143" s="673">
        <v>277</v>
      </c>
      <c r="J143" s="673"/>
      <c r="K143" s="674">
        <v>16</v>
      </c>
      <c r="L143" s="674">
        <v>32</v>
      </c>
      <c r="M143" s="674">
        <v>9</v>
      </c>
      <c r="N143" s="673">
        <v>57</v>
      </c>
      <c r="O143" s="673"/>
      <c r="P143" s="682"/>
      <c r="Q143"/>
      <c r="R143" s="101"/>
      <c r="S143" s="102" t="s">
        <v>737</v>
      </c>
      <c r="T143" s="103">
        <f t="shared" si="204"/>
        <v>9.6322241681260946E-3</v>
      </c>
      <c r="U143" s="104">
        <f t="shared" si="204"/>
        <v>1.1409642988590356E-2</v>
      </c>
      <c r="V143" s="104">
        <f t="shared" si="204"/>
        <v>2.6787554090253452E-2</v>
      </c>
      <c r="W143" s="104">
        <f t="shared" si="204"/>
        <v>1.2500000000000001E-2</v>
      </c>
      <c r="X143" s="104">
        <f t="shared" si="204"/>
        <v>0</v>
      </c>
      <c r="Y143" s="471">
        <f t="shared" si="205"/>
        <v>0</v>
      </c>
      <c r="Z143" s="472">
        <f t="shared" si="205"/>
        <v>1.4727775414717141E-2</v>
      </c>
      <c r="AA143" s="472">
        <f t="shared" si="205"/>
        <v>0</v>
      </c>
      <c r="AB143" s="471">
        <f t="shared" si="205"/>
        <v>9.286128845037725E-3</v>
      </c>
      <c r="AC143" s="471">
        <f t="shared" si="205"/>
        <v>1.567858892699657E-2</v>
      </c>
      <c r="AD143" s="471">
        <f t="shared" si="205"/>
        <v>1.7612524461839529E-2</v>
      </c>
      <c r="AE143" s="472">
        <f t="shared" si="205"/>
        <v>1.3333333333333334E-2</v>
      </c>
      <c r="AG143" s="476">
        <f>(T143-T142)*100</f>
        <v>0.15959579410500593</v>
      </c>
      <c r="AH143" s="476">
        <f t="shared" ref="AH143:AR143" si="206">(U143-U142)*100</f>
        <v>0.1951658266873369</v>
      </c>
      <c r="AI143" s="476">
        <f t="shared" si="206"/>
        <v>1.0127916806406974</v>
      </c>
      <c r="AJ143" s="476">
        <f t="shared" si="206"/>
        <v>0.10496183206106877</v>
      </c>
      <c r="AK143" s="476">
        <f t="shared" si="206"/>
        <v>-0.78740157480314954</v>
      </c>
      <c r="AL143" s="476">
        <f t="shared" si="206"/>
        <v>-1.3544018058690745</v>
      </c>
      <c r="AM143" s="476">
        <f t="shared" si="206"/>
        <v>0.3425356485806188</v>
      </c>
      <c r="AN143" s="476">
        <f t="shared" si="206"/>
        <v>0</v>
      </c>
      <c r="AO143" s="476">
        <f t="shared" si="206"/>
        <v>-9.4251134750138535E-2</v>
      </c>
      <c r="AP143" s="476">
        <f t="shared" si="206"/>
        <v>-0.27937026356594474</v>
      </c>
      <c r="AQ143" s="476">
        <f t="shared" si="206"/>
        <v>-1.1457242980020936</v>
      </c>
      <c r="AR143" s="476">
        <f t="shared" si="206"/>
        <v>-0.3169895559276088</v>
      </c>
    </row>
    <row r="144" spans="1:45" ht="15">
      <c r="A144" s="670"/>
      <c r="B144" s="681" t="s">
        <v>907</v>
      </c>
      <c r="C144" s="673"/>
      <c r="D144" s="674"/>
      <c r="E144" s="674"/>
      <c r="F144" s="674"/>
      <c r="G144" s="674"/>
      <c r="H144" s="674"/>
      <c r="I144" s="673"/>
      <c r="J144" s="673"/>
      <c r="K144" s="674"/>
      <c r="L144" s="674"/>
      <c r="M144" s="674"/>
      <c r="N144" s="673"/>
      <c r="O144" s="673"/>
      <c r="P144" s="682"/>
      <c r="Q144"/>
      <c r="R144" s="93" t="s">
        <v>1029</v>
      </c>
      <c r="S144" s="94" t="s">
        <v>1026</v>
      </c>
      <c r="T144" s="95">
        <f t="shared" ref="T144:X145" si="207">IF(C138&gt;0,C144/C138,)</f>
        <v>0</v>
      </c>
      <c r="U144" s="105">
        <f t="shared" si="207"/>
        <v>0</v>
      </c>
      <c r="V144" s="105">
        <f t="shared" si="207"/>
        <v>0</v>
      </c>
      <c r="W144" s="105">
        <f t="shared" si="207"/>
        <v>0</v>
      </c>
      <c r="X144" s="105">
        <f t="shared" si="207"/>
        <v>0</v>
      </c>
      <c r="Y144" s="474">
        <f t="shared" ref="Y144:AE145" si="208">IF(H138&gt;0,H144/H138,)</f>
        <v>0</v>
      </c>
      <c r="Z144" s="469">
        <f t="shared" si="208"/>
        <v>0</v>
      </c>
      <c r="AA144" s="469">
        <f t="shared" si="208"/>
        <v>0</v>
      </c>
      <c r="AB144" s="474">
        <f t="shared" si="208"/>
        <v>0</v>
      </c>
      <c r="AC144" s="474">
        <f t="shared" si="208"/>
        <v>0</v>
      </c>
      <c r="AD144" s="474">
        <f t="shared" si="208"/>
        <v>0</v>
      </c>
      <c r="AE144" s="469">
        <f t="shared" si="208"/>
        <v>0</v>
      </c>
      <c r="AG144" s="475" t="s">
        <v>903</v>
      </c>
      <c r="AH144" s="470"/>
      <c r="AI144" s="470"/>
      <c r="AJ144" s="470"/>
      <c r="AK144" s="470"/>
      <c r="AL144" s="470"/>
      <c r="AM144" s="470"/>
      <c r="AN144" s="470"/>
      <c r="AO144" s="470"/>
      <c r="AP144" s="470"/>
      <c r="AQ144" s="470"/>
      <c r="AR144" s="470"/>
    </row>
    <row r="145" spans="1:44" ht="15">
      <c r="A145" s="670"/>
      <c r="B145" s="681" t="s">
        <v>908</v>
      </c>
      <c r="C145" s="673"/>
      <c r="D145" s="674"/>
      <c r="E145" s="674"/>
      <c r="F145" s="674"/>
      <c r="G145" s="674"/>
      <c r="H145" s="674"/>
      <c r="I145" s="673"/>
      <c r="J145" s="673"/>
      <c r="K145" s="674"/>
      <c r="L145" s="674"/>
      <c r="M145" s="674"/>
      <c r="N145" s="673"/>
      <c r="O145" s="673"/>
      <c r="P145" s="682"/>
      <c r="Q145"/>
      <c r="R145" s="101"/>
      <c r="S145" s="102" t="s">
        <v>737</v>
      </c>
      <c r="T145" s="103">
        <f t="shared" si="207"/>
        <v>0</v>
      </c>
      <c r="U145" s="104">
        <f t="shared" si="207"/>
        <v>0</v>
      </c>
      <c r="V145" s="104">
        <f t="shared" si="207"/>
        <v>0</v>
      </c>
      <c r="W145" s="104">
        <f t="shared" si="207"/>
        <v>0</v>
      </c>
      <c r="X145" s="104">
        <f t="shared" si="207"/>
        <v>0</v>
      </c>
      <c r="Y145" s="471">
        <f t="shared" si="208"/>
        <v>0</v>
      </c>
      <c r="Z145" s="472">
        <f t="shared" si="208"/>
        <v>0</v>
      </c>
      <c r="AA145" s="472">
        <f t="shared" si="208"/>
        <v>0</v>
      </c>
      <c r="AB145" s="471">
        <f t="shared" si="208"/>
        <v>0</v>
      </c>
      <c r="AC145" s="471">
        <f t="shared" si="208"/>
        <v>0</v>
      </c>
      <c r="AD145" s="471">
        <f t="shared" si="208"/>
        <v>0</v>
      </c>
      <c r="AE145" s="472">
        <f t="shared" si="208"/>
        <v>0</v>
      </c>
      <c r="AG145" s="477">
        <f>(T145-T144)*100</f>
        <v>0</v>
      </c>
      <c r="AH145" s="477">
        <f t="shared" ref="AH145:AR145" si="209">(U145-U144)*100</f>
        <v>0</v>
      </c>
      <c r="AI145" s="477">
        <f t="shared" si="209"/>
        <v>0</v>
      </c>
      <c r="AJ145" s="477">
        <f t="shared" si="209"/>
        <v>0</v>
      </c>
      <c r="AK145" s="477">
        <f t="shared" si="209"/>
        <v>0</v>
      </c>
      <c r="AL145" s="477">
        <f t="shared" si="209"/>
        <v>0</v>
      </c>
      <c r="AM145" s="477">
        <f t="shared" si="209"/>
        <v>0</v>
      </c>
      <c r="AN145" s="477">
        <f t="shared" si="209"/>
        <v>0</v>
      </c>
      <c r="AO145" s="477">
        <f t="shared" si="209"/>
        <v>0</v>
      </c>
      <c r="AP145" s="477">
        <f t="shared" si="209"/>
        <v>0</v>
      </c>
      <c r="AQ145" s="477">
        <f t="shared" si="209"/>
        <v>0</v>
      </c>
      <c r="AR145" s="477">
        <f t="shared" si="209"/>
        <v>0</v>
      </c>
    </row>
    <row r="146" spans="1:44" ht="15">
      <c r="A146" s="670"/>
      <c r="B146" s="681" t="s">
        <v>909</v>
      </c>
      <c r="C146" s="673">
        <v>2234</v>
      </c>
      <c r="D146" s="674">
        <v>1756</v>
      </c>
      <c r="E146" s="674">
        <v>1419</v>
      </c>
      <c r="F146" s="674">
        <v>879</v>
      </c>
      <c r="G146" s="674">
        <v>46</v>
      </c>
      <c r="H146" s="674">
        <v>60</v>
      </c>
      <c r="I146" s="673">
        <v>6394</v>
      </c>
      <c r="J146" s="673"/>
      <c r="K146" s="674">
        <v>372</v>
      </c>
      <c r="L146" s="674">
        <v>603</v>
      </c>
      <c r="M146" s="674">
        <v>69</v>
      </c>
      <c r="N146" s="673">
        <v>1044</v>
      </c>
      <c r="O146" s="673"/>
      <c r="P146" s="682"/>
      <c r="Q146"/>
      <c r="R146" s="93" t="s">
        <v>1030</v>
      </c>
      <c r="S146" s="94" t="s">
        <v>1026</v>
      </c>
      <c r="T146" s="95">
        <f t="shared" ref="T146:X147" si="210">IF(C138&gt;0,C146/C138,)</f>
        <v>0.46033381413558622</v>
      </c>
      <c r="U146" s="105">
        <f t="shared" si="210"/>
        <v>0.31938886867951982</v>
      </c>
      <c r="V146" s="105">
        <f t="shared" si="210"/>
        <v>0.29924082665541968</v>
      </c>
      <c r="W146" s="105">
        <f t="shared" si="210"/>
        <v>0.27958015267175573</v>
      </c>
      <c r="X146" s="105">
        <f t="shared" si="210"/>
        <v>0.18110236220472442</v>
      </c>
      <c r="Y146" s="474">
        <f t="shared" ref="Y146:AE147" si="211">IF(H138&gt;0,H146/H138,)</f>
        <v>0.13544018058690746</v>
      </c>
      <c r="Z146" s="469">
        <f t="shared" si="211"/>
        <v>0.33769937678250767</v>
      </c>
      <c r="AA146" s="469">
        <f t="shared" si="211"/>
        <v>0</v>
      </c>
      <c r="AB146" s="474">
        <f t="shared" si="211"/>
        <v>0.22382671480144403</v>
      </c>
      <c r="AC146" s="474">
        <f t="shared" si="211"/>
        <v>0.30104842735896153</v>
      </c>
      <c r="AD146" s="474">
        <f t="shared" si="211"/>
        <v>0.13372093023255813</v>
      </c>
      <c r="AE146" s="469">
        <f t="shared" si="211"/>
        <v>0.24970102846209041</v>
      </c>
      <c r="AG146" s="475" t="s">
        <v>903</v>
      </c>
      <c r="AH146" s="470"/>
      <c r="AI146" s="470"/>
      <c r="AJ146" s="470"/>
      <c r="AK146" s="470"/>
      <c r="AL146" s="470"/>
      <c r="AM146" s="470"/>
      <c r="AN146" s="470"/>
      <c r="AO146" s="470"/>
      <c r="AP146" s="470"/>
      <c r="AQ146" s="470"/>
      <c r="AR146" s="470"/>
    </row>
    <row r="147" spans="1:44" ht="15">
      <c r="A147" s="670"/>
      <c r="B147" s="681" t="s">
        <v>910</v>
      </c>
      <c r="C147" s="673">
        <v>2023</v>
      </c>
      <c r="D147" s="674">
        <v>1626</v>
      </c>
      <c r="E147" s="674">
        <v>1337</v>
      </c>
      <c r="F147" s="674">
        <v>907</v>
      </c>
      <c r="G147" s="674">
        <v>34</v>
      </c>
      <c r="H147" s="674">
        <v>59</v>
      </c>
      <c r="I147" s="673">
        <v>5986</v>
      </c>
      <c r="J147" s="673"/>
      <c r="K147" s="674">
        <v>372</v>
      </c>
      <c r="L147" s="674">
        <v>633</v>
      </c>
      <c r="M147" s="674">
        <v>92</v>
      </c>
      <c r="N147" s="673">
        <v>1097</v>
      </c>
      <c r="O147" s="673"/>
      <c r="P147" s="682"/>
      <c r="Q147"/>
      <c r="R147" s="101"/>
      <c r="S147" s="102" t="s">
        <v>737</v>
      </c>
      <c r="T147" s="103">
        <f t="shared" si="210"/>
        <v>0.44286339754816112</v>
      </c>
      <c r="U147" s="104">
        <f t="shared" si="210"/>
        <v>0.29922708870077291</v>
      </c>
      <c r="V147" s="104">
        <f t="shared" si="210"/>
        <v>0.27549969091283744</v>
      </c>
      <c r="W147" s="104">
        <f t="shared" si="210"/>
        <v>0.27652439024390246</v>
      </c>
      <c r="X147" s="104">
        <f t="shared" si="210"/>
        <v>0.14529914529914531</v>
      </c>
      <c r="Y147" s="471">
        <f t="shared" si="211"/>
        <v>0.13439635535307518</v>
      </c>
      <c r="Z147" s="472">
        <f t="shared" si="211"/>
        <v>0.31826882177796684</v>
      </c>
      <c r="AA147" s="472">
        <f t="shared" si="211"/>
        <v>0</v>
      </c>
      <c r="AB147" s="471">
        <f t="shared" si="211"/>
        <v>0.2159024956471271</v>
      </c>
      <c r="AC147" s="471">
        <f t="shared" si="211"/>
        <v>0.31014208721215092</v>
      </c>
      <c r="AD147" s="471">
        <f t="shared" si="211"/>
        <v>0.18003913894324852</v>
      </c>
      <c r="AE147" s="472">
        <f t="shared" si="211"/>
        <v>0.2566081871345029</v>
      </c>
      <c r="AG147" s="476">
        <f>(T147-T146)*100</f>
        <v>-1.7470416587425097</v>
      </c>
      <c r="AH147" s="476">
        <f t="shared" ref="AH147:AR147" si="212">(U147-U146)*100</f>
        <v>-2.0161779978746908</v>
      </c>
      <c r="AI147" s="476">
        <f t="shared" si="212"/>
        <v>-2.3741135742582244</v>
      </c>
      <c r="AJ147" s="476">
        <f t="shared" si="212"/>
        <v>-0.30557624278532702</v>
      </c>
      <c r="AK147" s="476">
        <f t="shared" si="212"/>
        <v>-3.5803216905579109</v>
      </c>
      <c r="AL147" s="476">
        <f t="shared" si="212"/>
        <v>-0.10438252338322851</v>
      </c>
      <c r="AM147" s="476">
        <f t="shared" si="212"/>
        <v>-1.9430555004540828</v>
      </c>
      <c r="AN147" s="476">
        <f t="shared" si="212"/>
        <v>0</v>
      </c>
      <c r="AO147" s="476">
        <f t="shared" si="212"/>
        <v>-0.79242191543169305</v>
      </c>
      <c r="AP147" s="476">
        <f t="shared" si="212"/>
        <v>0.90936598531893842</v>
      </c>
      <c r="AQ147" s="476">
        <f t="shared" si="212"/>
        <v>4.6318208710690394</v>
      </c>
      <c r="AR147" s="476">
        <f t="shared" si="212"/>
        <v>0.69071586724124834</v>
      </c>
    </row>
    <row r="148" spans="1:44" ht="15">
      <c r="A148" s="670"/>
      <c r="B148" s="681" t="s">
        <v>911</v>
      </c>
      <c r="C148" s="673">
        <v>49</v>
      </c>
      <c r="D148" s="674">
        <v>114</v>
      </c>
      <c r="E148" s="674">
        <v>136</v>
      </c>
      <c r="F148" s="674">
        <v>75</v>
      </c>
      <c r="G148" s="674">
        <v>6</v>
      </c>
      <c r="H148" s="674">
        <v>7</v>
      </c>
      <c r="I148" s="673">
        <v>387</v>
      </c>
      <c r="J148" s="673"/>
      <c r="K148" s="674">
        <v>157</v>
      </c>
      <c r="L148" s="674">
        <v>162</v>
      </c>
      <c r="M148" s="674">
        <v>24</v>
      </c>
      <c r="N148" s="673">
        <v>343</v>
      </c>
      <c r="O148" s="673"/>
      <c r="P148" s="682"/>
      <c r="Q148"/>
      <c r="R148" s="93" t="s">
        <v>1031</v>
      </c>
      <c r="S148" s="94" t="s">
        <v>1026</v>
      </c>
      <c r="T148" s="95">
        <f t="shared" ref="T148:X149" si="213">IF(C138&gt;0,C148/C138,)</f>
        <v>1.0096847310941686E-2</v>
      </c>
      <c r="U148" s="105">
        <f t="shared" si="213"/>
        <v>2.0734812659148782E-2</v>
      </c>
      <c r="V148" s="105">
        <f t="shared" si="213"/>
        <v>2.867988190636862E-2</v>
      </c>
      <c r="W148" s="105">
        <f t="shared" si="213"/>
        <v>2.385496183206107E-2</v>
      </c>
      <c r="X148" s="105">
        <f t="shared" si="213"/>
        <v>2.3622047244094488E-2</v>
      </c>
      <c r="Y148" s="474">
        <f t="shared" ref="Y148:AE149" si="214">IF(H138&gt;0,H148/H138,)</f>
        <v>1.580135440180587E-2</v>
      </c>
      <c r="Z148" s="469">
        <f t="shared" si="214"/>
        <v>2.0439421147142707E-2</v>
      </c>
      <c r="AA148" s="469">
        <f t="shared" si="214"/>
        <v>0</v>
      </c>
      <c r="AB148" s="474">
        <f t="shared" si="214"/>
        <v>9.4464500601684723E-2</v>
      </c>
      <c r="AC148" s="474">
        <f t="shared" si="214"/>
        <v>8.0878681977034447E-2</v>
      </c>
      <c r="AD148" s="474">
        <f t="shared" si="214"/>
        <v>4.6511627906976744E-2</v>
      </c>
      <c r="AE148" s="469">
        <f t="shared" si="214"/>
        <v>8.2037790002391767E-2</v>
      </c>
      <c r="AG148" s="475" t="s">
        <v>903</v>
      </c>
      <c r="AH148" s="470"/>
      <c r="AI148" s="470"/>
      <c r="AJ148" s="470"/>
      <c r="AK148" s="470"/>
      <c r="AL148" s="470"/>
      <c r="AM148" s="470"/>
      <c r="AN148" s="470"/>
      <c r="AO148" s="470"/>
      <c r="AP148" s="470"/>
      <c r="AQ148" s="470"/>
      <c r="AR148" s="470"/>
    </row>
    <row r="149" spans="1:44" ht="15">
      <c r="A149" s="670"/>
      <c r="B149" s="681" t="s">
        <v>912</v>
      </c>
      <c r="C149" s="673">
        <v>39</v>
      </c>
      <c r="D149" s="674">
        <v>106</v>
      </c>
      <c r="E149" s="674">
        <v>195</v>
      </c>
      <c r="F149" s="674">
        <v>95</v>
      </c>
      <c r="G149" s="674">
        <v>4</v>
      </c>
      <c r="H149" s="674">
        <v>11</v>
      </c>
      <c r="I149" s="673">
        <v>450</v>
      </c>
      <c r="J149" s="673"/>
      <c r="K149" s="674">
        <v>165</v>
      </c>
      <c r="L149" s="674">
        <v>143</v>
      </c>
      <c r="M149" s="674">
        <v>21</v>
      </c>
      <c r="N149" s="673">
        <v>329</v>
      </c>
      <c r="O149" s="673"/>
      <c r="P149" s="682"/>
      <c r="Q149"/>
      <c r="R149" s="101"/>
      <c r="S149" s="102" t="s">
        <v>737</v>
      </c>
      <c r="T149" s="103">
        <f t="shared" si="213"/>
        <v>8.5376532399299467E-3</v>
      </c>
      <c r="U149" s="104">
        <f t="shared" si="213"/>
        <v>1.9506808980493191E-2</v>
      </c>
      <c r="V149" s="104">
        <f t="shared" si="213"/>
        <v>4.018133113538018E-2</v>
      </c>
      <c r="W149" s="104">
        <f t="shared" si="213"/>
        <v>2.8963414634146343E-2</v>
      </c>
      <c r="X149" s="104">
        <f t="shared" si="213"/>
        <v>1.7094017094017096E-2</v>
      </c>
      <c r="Y149" s="471">
        <f t="shared" si="214"/>
        <v>2.5056947608200455E-2</v>
      </c>
      <c r="Z149" s="472">
        <f t="shared" si="214"/>
        <v>2.3925988940876223E-2</v>
      </c>
      <c r="AA149" s="472">
        <f t="shared" si="214"/>
        <v>0</v>
      </c>
      <c r="AB149" s="471">
        <f t="shared" si="214"/>
        <v>9.5763203714451545E-2</v>
      </c>
      <c r="AC149" s="471">
        <f t="shared" si="214"/>
        <v>7.0063694267515922E-2</v>
      </c>
      <c r="AD149" s="471">
        <f t="shared" si="214"/>
        <v>4.1095890410958902E-2</v>
      </c>
      <c r="AE149" s="472">
        <f t="shared" si="214"/>
        <v>7.695906432748538E-2</v>
      </c>
      <c r="AG149" s="476">
        <f>(T149-T148)*100</f>
        <v>-0.15591940710117397</v>
      </c>
      <c r="AH149" s="476">
        <f t="shared" ref="AH149:AR149" si="215">(U149-U148)*100</f>
        <v>-0.12280036786555919</v>
      </c>
      <c r="AI149" s="476">
        <f t="shared" si="215"/>
        <v>1.150144922901156</v>
      </c>
      <c r="AJ149" s="476">
        <f t="shared" si="215"/>
        <v>0.51084528020852726</v>
      </c>
      <c r="AK149" s="476">
        <f t="shared" si="215"/>
        <v>-0.65280301500773918</v>
      </c>
      <c r="AL149" s="476">
        <f t="shared" si="215"/>
        <v>0.92555932063945845</v>
      </c>
      <c r="AM149" s="476">
        <f t="shared" si="215"/>
        <v>0.3486567793733516</v>
      </c>
      <c r="AN149" s="476">
        <f t="shared" si="215"/>
        <v>0</v>
      </c>
      <c r="AO149" s="476">
        <f t="shared" si="215"/>
        <v>0.12987031127668219</v>
      </c>
      <c r="AP149" s="476">
        <f t="shared" si="215"/>
        <v>-1.0814987709518524</v>
      </c>
      <c r="AQ149" s="476">
        <f t="shared" si="215"/>
        <v>-0.54157374960178417</v>
      </c>
      <c r="AR149" s="476">
        <f t="shared" si="215"/>
        <v>-0.50787256749063869</v>
      </c>
    </row>
    <row r="150" spans="1:44" ht="15">
      <c r="A150" s="670"/>
      <c r="B150" s="681" t="s">
        <v>913</v>
      </c>
      <c r="C150" s="673"/>
      <c r="D150" s="674"/>
      <c r="E150" s="674"/>
      <c r="F150" s="674"/>
      <c r="G150" s="674"/>
      <c r="H150" s="674"/>
      <c r="I150" s="673"/>
      <c r="J150" s="673"/>
      <c r="K150" s="674"/>
      <c r="L150" s="674"/>
      <c r="M150" s="674"/>
      <c r="N150" s="673"/>
      <c r="O150" s="673"/>
      <c r="P150" s="682"/>
      <c r="Q150"/>
      <c r="R150" s="93" t="s">
        <v>1032</v>
      </c>
      <c r="S150" s="94" t="s">
        <v>1026</v>
      </c>
      <c r="T150" s="95">
        <f t="shared" ref="T150:X151" si="216">IF(C138&gt;0,C150/C138,)</f>
        <v>0</v>
      </c>
      <c r="U150" s="105">
        <f t="shared" si="216"/>
        <v>0</v>
      </c>
      <c r="V150" s="105">
        <f t="shared" si="216"/>
        <v>0</v>
      </c>
      <c r="W150" s="105">
        <f t="shared" si="216"/>
        <v>0</v>
      </c>
      <c r="X150" s="105">
        <f t="shared" si="216"/>
        <v>0</v>
      </c>
      <c r="Y150" s="474">
        <f t="shared" ref="Y150:AE151" si="217">IF(H138&gt;0,H150/H138,)</f>
        <v>0</v>
      </c>
      <c r="Z150" s="469">
        <f t="shared" si="217"/>
        <v>0</v>
      </c>
      <c r="AA150" s="469">
        <f t="shared" si="217"/>
        <v>0</v>
      </c>
      <c r="AB150" s="474">
        <f t="shared" si="217"/>
        <v>0</v>
      </c>
      <c r="AC150" s="474">
        <f t="shared" si="217"/>
        <v>0</v>
      </c>
      <c r="AD150" s="474">
        <f t="shared" si="217"/>
        <v>0</v>
      </c>
      <c r="AE150" s="469">
        <f t="shared" si="217"/>
        <v>0</v>
      </c>
      <c r="AG150" s="475" t="s">
        <v>903</v>
      </c>
      <c r="AH150" s="470"/>
      <c r="AI150" s="470"/>
      <c r="AJ150" s="470"/>
      <c r="AK150" s="470"/>
      <c r="AL150" s="470"/>
      <c r="AM150" s="470"/>
      <c r="AN150" s="470"/>
      <c r="AO150" s="470"/>
      <c r="AP150" s="470"/>
      <c r="AQ150" s="470"/>
      <c r="AR150" s="470"/>
    </row>
    <row r="151" spans="1:44" ht="15">
      <c r="A151" s="670"/>
      <c r="B151" s="681" t="s">
        <v>914</v>
      </c>
      <c r="C151" s="673"/>
      <c r="D151" s="674"/>
      <c r="E151" s="674"/>
      <c r="F151" s="674"/>
      <c r="G151" s="674"/>
      <c r="H151" s="674"/>
      <c r="I151" s="673"/>
      <c r="J151" s="673"/>
      <c r="K151" s="674"/>
      <c r="L151" s="674"/>
      <c r="M151" s="674"/>
      <c r="N151" s="673"/>
      <c r="O151" s="673"/>
      <c r="P151" s="682"/>
      <c r="Q151"/>
      <c r="R151" s="101"/>
      <c r="S151" s="102" t="s">
        <v>737</v>
      </c>
      <c r="T151" s="103">
        <f t="shared" si="216"/>
        <v>0</v>
      </c>
      <c r="U151" s="104">
        <f t="shared" si="216"/>
        <v>0</v>
      </c>
      <c r="V151" s="104">
        <f t="shared" si="216"/>
        <v>0</v>
      </c>
      <c r="W151" s="104">
        <f t="shared" si="216"/>
        <v>0</v>
      </c>
      <c r="X151" s="104">
        <f t="shared" si="216"/>
        <v>0</v>
      </c>
      <c r="Y151" s="471">
        <f t="shared" si="217"/>
        <v>0</v>
      </c>
      <c r="Z151" s="472">
        <f t="shared" si="217"/>
        <v>0</v>
      </c>
      <c r="AA151" s="472">
        <f t="shared" si="217"/>
        <v>0</v>
      </c>
      <c r="AB151" s="471">
        <f t="shared" si="217"/>
        <v>0</v>
      </c>
      <c r="AC151" s="471">
        <f t="shared" si="217"/>
        <v>0</v>
      </c>
      <c r="AD151" s="471">
        <f t="shared" si="217"/>
        <v>0</v>
      </c>
      <c r="AE151" s="472">
        <f t="shared" si="217"/>
        <v>0</v>
      </c>
      <c r="AG151" s="476">
        <f>(T151-T150)*100</f>
        <v>0</v>
      </c>
      <c r="AH151" s="476">
        <f t="shared" ref="AH151:AR151" si="218">(U151-U150)*100</f>
        <v>0</v>
      </c>
      <c r="AI151" s="476">
        <f t="shared" si="218"/>
        <v>0</v>
      </c>
      <c r="AJ151" s="476">
        <f t="shared" si="218"/>
        <v>0</v>
      </c>
      <c r="AK151" s="476">
        <f t="shared" si="218"/>
        <v>0</v>
      </c>
      <c r="AL151" s="476">
        <f t="shared" si="218"/>
        <v>0</v>
      </c>
      <c r="AM151" s="476">
        <f t="shared" si="218"/>
        <v>0</v>
      </c>
      <c r="AN151" s="476">
        <f t="shared" si="218"/>
        <v>0</v>
      </c>
      <c r="AO151" s="476">
        <f t="shared" si="218"/>
        <v>0</v>
      </c>
      <c r="AP151" s="476">
        <f t="shared" si="218"/>
        <v>0</v>
      </c>
      <c r="AQ151" s="476">
        <f t="shared" si="218"/>
        <v>0</v>
      </c>
      <c r="AR151" s="476">
        <f t="shared" si="218"/>
        <v>0</v>
      </c>
    </row>
    <row r="152" spans="1:44" ht="15">
      <c r="A152" s="670"/>
      <c r="B152" s="681" t="s">
        <v>915</v>
      </c>
      <c r="C152" s="673">
        <v>767</v>
      </c>
      <c r="D152" s="674">
        <v>1363</v>
      </c>
      <c r="E152" s="674">
        <v>1262</v>
      </c>
      <c r="F152" s="674">
        <v>1032</v>
      </c>
      <c r="G152" s="674">
        <v>143</v>
      </c>
      <c r="H152" s="674">
        <v>214</v>
      </c>
      <c r="I152" s="673">
        <v>4781</v>
      </c>
      <c r="J152" s="673"/>
      <c r="K152" s="674">
        <v>451</v>
      </c>
      <c r="L152" s="674">
        <v>534</v>
      </c>
      <c r="M152" s="674">
        <v>168</v>
      </c>
      <c r="N152" s="673">
        <v>1153</v>
      </c>
      <c r="O152" s="673"/>
      <c r="P152" s="682"/>
      <c r="Q152"/>
      <c r="R152" s="93" t="s">
        <v>1033</v>
      </c>
      <c r="S152" s="94" t="s">
        <v>1026</v>
      </c>
      <c r="T152" s="95">
        <f t="shared" ref="T152:X153" si="219">IF(C138&gt;0,C152/C138,)</f>
        <v>0.15804656913249537</v>
      </c>
      <c r="U152" s="105">
        <f t="shared" si="219"/>
        <v>0.24790833030192796</v>
      </c>
      <c r="V152" s="105">
        <f t="shared" si="219"/>
        <v>0.26613243357233235</v>
      </c>
      <c r="W152" s="105">
        <f t="shared" si="219"/>
        <v>0.3282442748091603</v>
      </c>
      <c r="X152" s="105">
        <f t="shared" si="219"/>
        <v>0.56299212598425197</v>
      </c>
      <c r="Y152" s="474">
        <f t="shared" ref="Y152:AE153" si="220">IF(H138&gt;0,H152/H138,)</f>
        <v>0.48306997742663654</v>
      </c>
      <c r="Z152" s="469">
        <f t="shared" si="220"/>
        <v>0.25250871448188444</v>
      </c>
      <c r="AA152" s="469">
        <f t="shared" si="220"/>
        <v>0</v>
      </c>
      <c r="AB152" s="474">
        <f t="shared" si="220"/>
        <v>0.2713598074608905</v>
      </c>
      <c r="AC152" s="474">
        <f t="shared" si="220"/>
        <v>0.26660009985022465</v>
      </c>
      <c r="AD152" s="474">
        <f t="shared" si="220"/>
        <v>0.32558139534883723</v>
      </c>
      <c r="AE152" s="469">
        <f t="shared" si="220"/>
        <v>0.27577134656780672</v>
      </c>
      <c r="AG152" s="475" t="s">
        <v>903</v>
      </c>
      <c r="AH152" s="470"/>
      <c r="AI152" s="470"/>
      <c r="AJ152" s="470"/>
      <c r="AK152" s="470"/>
      <c r="AL152" s="470"/>
      <c r="AM152" s="470"/>
      <c r="AN152" s="470"/>
      <c r="AO152" s="470"/>
      <c r="AP152" s="470"/>
      <c r="AQ152" s="470"/>
      <c r="AR152" s="470"/>
    </row>
    <row r="153" spans="1:44" ht="15">
      <c r="A153" s="670"/>
      <c r="B153" s="681" t="s">
        <v>916</v>
      </c>
      <c r="C153" s="673">
        <v>713</v>
      </c>
      <c r="D153" s="674">
        <v>1338</v>
      </c>
      <c r="E153" s="674">
        <v>1301</v>
      </c>
      <c r="F153" s="674">
        <v>1020</v>
      </c>
      <c r="G153" s="674">
        <v>138</v>
      </c>
      <c r="H153" s="674">
        <v>192</v>
      </c>
      <c r="I153" s="673">
        <v>4702</v>
      </c>
      <c r="J153" s="673"/>
      <c r="K153" s="674">
        <v>475</v>
      </c>
      <c r="L153" s="674">
        <v>526</v>
      </c>
      <c r="M153" s="674">
        <v>148</v>
      </c>
      <c r="N153" s="673">
        <v>1149</v>
      </c>
      <c r="O153" s="673"/>
      <c r="P153" s="682"/>
      <c r="Q153"/>
      <c r="R153" s="101"/>
      <c r="S153" s="102" t="s">
        <v>737</v>
      </c>
      <c r="T153" s="103">
        <f t="shared" si="219"/>
        <v>0.15608581436077057</v>
      </c>
      <c r="U153" s="104">
        <f t="shared" si="219"/>
        <v>0.24622745675377256</v>
      </c>
      <c r="V153" s="104">
        <f t="shared" si="219"/>
        <v>0.2680815990109211</v>
      </c>
      <c r="W153" s="104">
        <f t="shared" si="219"/>
        <v>0.31097560975609756</v>
      </c>
      <c r="X153" s="104">
        <f t="shared" si="219"/>
        <v>0.58974358974358976</v>
      </c>
      <c r="Y153" s="471">
        <f t="shared" si="220"/>
        <v>0.43735763097949887</v>
      </c>
      <c r="Z153" s="472">
        <f t="shared" si="220"/>
        <v>0.25</v>
      </c>
      <c r="AA153" s="472">
        <f t="shared" si="220"/>
        <v>0</v>
      </c>
      <c r="AB153" s="471">
        <f t="shared" si="220"/>
        <v>0.27568195008705748</v>
      </c>
      <c r="AC153" s="471">
        <f t="shared" si="220"/>
        <v>0.25771680548750614</v>
      </c>
      <c r="AD153" s="471">
        <f t="shared" si="220"/>
        <v>0.28962818003913893</v>
      </c>
      <c r="AE153" s="472">
        <f t="shared" si="220"/>
        <v>0.26877192982456138</v>
      </c>
      <c r="AG153" s="476">
        <f>(T153-T152)*100</f>
        <v>-0.19607547717248042</v>
      </c>
      <c r="AH153" s="476">
        <f t="shared" ref="AH153:AR153" si="221">(U153-U152)*100</f>
        <v>-0.16808735481554093</v>
      </c>
      <c r="AI153" s="476">
        <f t="shared" si="221"/>
        <v>0.19491654385887514</v>
      </c>
      <c r="AJ153" s="476">
        <f t="shared" si="221"/>
        <v>-1.7268665053062737</v>
      </c>
      <c r="AK153" s="476">
        <f t="shared" si="221"/>
        <v>2.675146375933779</v>
      </c>
      <c r="AL153" s="476">
        <f t="shared" si="221"/>
        <v>-4.5712346447137673</v>
      </c>
      <c r="AM153" s="476">
        <f t="shared" si="221"/>
        <v>-0.25087144818844442</v>
      </c>
      <c r="AN153" s="476">
        <f t="shared" si="221"/>
        <v>0</v>
      </c>
      <c r="AO153" s="476">
        <f t="shared" si="221"/>
        <v>0.43221426261669804</v>
      </c>
      <c r="AP153" s="476">
        <f t="shared" si="221"/>
        <v>-0.88832943627185079</v>
      </c>
      <c r="AQ153" s="476">
        <f t="shared" si="221"/>
        <v>-3.5953215309698305</v>
      </c>
      <c r="AR153" s="476">
        <f t="shared" si="221"/>
        <v>-0.69994167432453347</v>
      </c>
    </row>
    <row r="154" spans="1:44" ht="15">
      <c r="A154" s="670"/>
      <c r="B154" s="681" t="s">
        <v>917</v>
      </c>
      <c r="C154" s="673">
        <v>85</v>
      </c>
      <c r="D154" s="674">
        <v>594</v>
      </c>
      <c r="E154" s="674">
        <v>376</v>
      </c>
      <c r="F154" s="674">
        <v>430</v>
      </c>
      <c r="G154" s="674">
        <v>51</v>
      </c>
      <c r="H154" s="674">
        <v>85</v>
      </c>
      <c r="I154" s="673">
        <v>1621</v>
      </c>
      <c r="J154" s="673"/>
      <c r="K154" s="674">
        <v>564</v>
      </c>
      <c r="L154" s="674">
        <v>453</v>
      </c>
      <c r="M154" s="674">
        <v>189</v>
      </c>
      <c r="N154" s="673">
        <v>1206</v>
      </c>
      <c r="O154" s="673"/>
      <c r="P154" s="682"/>
      <c r="Q154"/>
      <c r="R154" s="93" t="s">
        <v>1034</v>
      </c>
      <c r="S154" s="94" t="s">
        <v>1026</v>
      </c>
      <c r="T154" s="95">
        <f t="shared" ref="T154:X155" si="222">IF(C138&gt;0,C154/C138,)</f>
        <v>1.7514939212858027E-2</v>
      </c>
      <c r="U154" s="105">
        <f t="shared" si="222"/>
        <v>0.10803928701345944</v>
      </c>
      <c r="V154" s="105">
        <f t="shared" si="222"/>
        <v>7.9291438211725004E-2</v>
      </c>
      <c r="W154" s="105">
        <f t="shared" si="222"/>
        <v>0.13676844783715011</v>
      </c>
      <c r="X154" s="105">
        <f t="shared" si="222"/>
        <v>0.20078740157480315</v>
      </c>
      <c r="Y154" s="474">
        <f t="shared" ref="Y154:AE155" si="223">IF(H138&gt;0,H154/H138,)</f>
        <v>0.19187358916478556</v>
      </c>
      <c r="Z154" s="469">
        <f t="shared" si="223"/>
        <v>8.5613182634414281E-2</v>
      </c>
      <c r="AA154" s="469">
        <f t="shared" si="223"/>
        <v>0</v>
      </c>
      <c r="AB154" s="474">
        <f t="shared" si="223"/>
        <v>0.33935018050541516</v>
      </c>
      <c r="AC154" s="474">
        <f t="shared" si="223"/>
        <v>0.22616075886170744</v>
      </c>
      <c r="AD154" s="474">
        <f t="shared" si="223"/>
        <v>0.36627906976744184</v>
      </c>
      <c r="AE154" s="469">
        <f t="shared" si="223"/>
        <v>0.28844773977517341</v>
      </c>
      <c r="AG154" s="475" t="s">
        <v>903</v>
      </c>
      <c r="AH154" s="470"/>
      <c r="AI154" s="470"/>
      <c r="AJ154" s="470"/>
      <c r="AK154" s="470"/>
      <c r="AL154" s="470"/>
      <c r="AM154" s="470"/>
      <c r="AN154" s="470"/>
      <c r="AO154" s="470"/>
      <c r="AP154" s="470"/>
      <c r="AQ154" s="470"/>
      <c r="AR154" s="470"/>
    </row>
    <row r="155" spans="1:44" ht="15">
      <c r="A155" s="670"/>
      <c r="B155" s="681" t="s">
        <v>918</v>
      </c>
      <c r="C155" s="673">
        <v>88</v>
      </c>
      <c r="D155" s="674">
        <v>558</v>
      </c>
      <c r="E155" s="674">
        <v>397</v>
      </c>
      <c r="F155" s="674">
        <v>452</v>
      </c>
      <c r="G155" s="674">
        <v>46</v>
      </c>
      <c r="H155" s="674">
        <v>113</v>
      </c>
      <c r="I155" s="673">
        <v>1654</v>
      </c>
      <c r="J155" s="673"/>
      <c r="K155" s="674">
        <v>588</v>
      </c>
      <c r="L155" s="674">
        <v>508</v>
      </c>
      <c r="M155" s="674">
        <v>185</v>
      </c>
      <c r="N155" s="673">
        <v>1281</v>
      </c>
      <c r="O155" s="673"/>
      <c r="P155" s="682"/>
      <c r="Q155"/>
      <c r="R155" s="101"/>
      <c r="S155" s="102" t="s">
        <v>737</v>
      </c>
      <c r="T155" s="103">
        <f t="shared" si="222"/>
        <v>1.9264448336252189E-2</v>
      </c>
      <c r="U155" s="104">
        <f t="shared" si="222"/>
        <v>0.10268678689731321</v>
      </c>
      <c r="V155" s="104">
        <f t="shared" si="222"/>
        <v>8.1805069029466312E-2</v>
      </c>
      <c r="W155" s="104">
        <f t="shared" si="222"/>
        <v>0.1378048780487805</v>
      </c>
      <c r="X155" s="104">
        <f t="shared" si="222"/>
        <v>0.19658119658119658</v>
      </c>
      <c r="Y155" s="471">
        <f t="shared" si="223"/>
        <v>0.25740318906605925</v>
      </c>
      <c r="Z155" s="472">
        <f t="shared" si="223"/>
        <v>8.7941301573798383E-2</v>
      </c>
      <c r="AA155" s="472">
        <f t="shared" si="223"/>
        <v>0</v>
      </c>
      <c r="AB155" s="471">
        <f t="shared" si="223"/>
        <v>0.3412652350551364</v>
      </c>
      <c r="AC155" s="471">
        <f t="shared" si="223"/>
        <v>0.24889759921607055</v>
      </c>
      <c r="AD155" s="471">
        <f t="shared" si="223"/>
        <v>0.36203522504892366</v>
      </c>
      <c r="AE155" s="472">
        <f t="shared" si="223"/>
        <v>0.29964912280701755</v>
      </c>
      <c r="AG155" s="476">
        <f>(T155-T154)*100</f>
        <v>0.17495091233941629</v>
      </c>
      <c r="AH155" s="476">
        <f t="shared" ref="AH155:AR155" si="224">(U155-U154)*100</f>
        <v>-0.53525001161462282</v>
      </c>
      <c r="AI155" s="476">
        <f t="shared" si="224"/>
        <v>0.2513630817741308</v>
      </c>
      <c r="AJ155" s="476">
        <f t="shared" si="224"/>
        <v>0.10364302116303847</v>
      </c>
      <c r="AK155" s="476">
        <f t="shared" si="224"/>
        <v>-0.42062049936065771</v>
      </c>
      <c r="AL155" s="476">
        <f t="shared" si="224"/>
        <v>6.552959990127369</v>
      </c>
      <c r="AM155" s="476">
        <f t="shared" si="224"/>
        <v>0.23281189393841023</v>
      </c>
      <c r="AN155" s="476">
        <f t="shared" si="224"/>
        <v>0</v>
      </c>
      <c r="AO155" s="476">
        <f t="shared" si="224"/>
        <v>0.19150545497212401</v>
      </c>
      <c r="AP155" s="476">
        <f t="shared" si="224"/>
        <v>2.2736840354363101</v>
      </c>
      <c r="AQ155" s="476">
        <f t="shared" si="224"/>
        <v>-0.4243844718518186</v>
      </c>
      <c r="AR155" s="476">
        <f t="shared" si="224"/>
        <v>1.1201383031844148</v>
      </c>
    </row>
    <row r="156" spans="1:44" ht="15">
      <c r="A156" s="670"/>
      <c r="B156" s="681" t="s">
        <v>919</v>
      </c>
      <c r="C156" s="673"/>
      <c r="D156" s="674"/>
      <c r="E156" s="674"/>
      <c r="F156" s="674"/>
      <c r="G156" s="674"/>
      <c r="H156" s="674"/>
      <c r="I156" s="673"/>
      <c r="J156" s="673"/>
      <c r="K156" s="674"/>
      <c r="L156" s="674"/>
      <c r="M156" s="674"/>
      <c r="N156" s="673"/>
      <c r="O156" s="673"/>
      <c r="P156" s="682"/>
      <c r="Q156"/>
      <c r="R156" s="93" t="s">
        <v>1035</v>
      </c>
      <c r="S156" s="94" t="s">
        <v>1026</v>
      </c>
      <c r="T156" s="95">
        <f t="shared" ref="T156:X157" si="225">IF(C138&gt;0,C156/C138,)</f>
        <v>0</v>
      </c>
      <c r="U156" s="105">
        <f t="shared" si="225"/>
        <v>0</v>
      </c>
      <c r="V156" s="105">
        <f t="shared" si="225"/>
        <v>0</v>
      </c>
      <c r="W156" s="105">
        <f t="shared" si="225"/>
        <v>0</v>
      </c>
      <c r="X156" s="105">
        <f t="shared" si="225"/>
        <v>0</v>
      </c>
      <c r="Y156" s="474">
        <f t="shared" ref="Y156:AE157" si="226">IF(H138&gt;0,H156/H138,)</f>
        <v>0</v>
      </c>
      <c r="Z156" s="469">
        <f t="shared" si="226"/>
        <v>0</v>
      </c>
      <c r="AA156" s="469">
        <f t="shared" si="226"/>
        <v>0</v>
      </c>
      <c r="AB156" s="474">
        <f t="shared" si="226"/>
        <v>0</v>
      </c>
      <c r="AC156" s="474">
        <f t="shared" si="226"/>
        <v>0</v>
      </c>
      <c r="AD156" s="474">
        <f t="shared" si="226"/>
        <v>0</v>
      </c>
      <c r="AE156" s="469">
        <f t="shared" si="226"/>
        <v>0</v>
      </c>
      <c r="AG156" s="475" t="s">
        <v>903</v>
      </c>
      <c r="AH156" s="470"/>
      <c r="AI156" s="470"/>
      <c r="AJ156" s="470"/>
      <c r="AK156" s="470"/>
      <c r="AL156" s="470"/>
      <c r="AM156" s="470"/>
      <c r="AN156" s="470"/>
      <c r="AO156" s="470"/>
      <c r="AP156" s="470"/>
      <c r="AQ156" s="470"/>
      <c r="AR156" s="470"/>
    </row>
    <row r="157" spans="1:44" ht="15">
      <c r="A157" s="670"/>
      <c r="B157" s="681" t="s">
        <v>920</v>
      </c>
      <c r="C157" s="673"/>
      <c r="D157" s="674"/>
      <c r="E157" s="674"/>
      <c r="F157" s="674"/>
      <c r="G157" s="674"/>
      <c r="H157" s="674"/>
      <c r="I157" s="673"/>
      <c r="J157" s="673"/>
      <c r="K157" s="674"/>
      <c r="L157" s="674"/>
      <c r="M157" s="674"/>
      <c r="N157" s="673"/>
      <c r="O157" s="673"/>
      <c r="P157" s="682"/>
      <c r="Q157"/>
      <c r="R157" s="101"/>
      <c r="S157" s="102" t="s">
        <v>737</v>
      </c>
      <c r="T157" s="103">
        <f t="shared" si="225"/>
        <v>0</v>
      </c>
      <c r="U157" s="104">
        <f t="shared" si="225"/>
        <v>0</v>
      </c>
      <c r="V157" s="104">
        <f t="shared" si="225"/>
        <v>0</v>
      </c>
      <c r="W157" s="104">
        <f t="shared" si="225"/>
        <v>0</v>
      </c>
      <c r="X157" s="104">
        <f t="shared" si="225"/>
        <v>0</v>
      </c>
      <c r="Y157" s="471">
        <f t="shared" si="226"/>
        <v>0</v>
      </c>
      <c r="Z157" s="472">
        <f t="shared" si="226"/>
        <v>0</v>
      </c>
      <c r="AA157" s="472">
        <f t="shared" si="226"/>
        <v>0</v>
      </c>
      <c r="AB157" s="471">
        <f t="shared" si="226"/>
        <v>0</v>
      </c>
      <c r="AC157" s="471">
        <f t="shared" si="226"/>
        <v>0</v>
      </c>
      <c r="AD157" s="471">
        <f t="shared" si="226"/>
        <v>0</v>
      </c>
      <c r="AE157" s="472">
        <f t="shared" si="226"/>
        <v>0</v>
      </c>
      <c r="AG157" s="476">
        <f>(T157-T156)*100</f>
        <v>0</v>
      </c>
      <c r="AH157" s="476">
        <f t="shared" ref="AH157:AR157" si="227">(U157-U156)*100</f>
        <v>0</v>
      </c>
      <c r="AI157" s="476">
        <f t="shared" si="227"/>
        <v>0</v>
      </c>
      <c r="AJ157" s="476">
        <f t="shared" si="227"/>
        <v>0</v>
      </c>
      <c r="AK157" s="476">
        <f t="shared" si="227"/>
        <v>0</v>
      </c>
      <c r="AL157" s="476">
        <f t="shared" si="227"/>
        <v>0</v>
      </c>
      <c r="AM157" s="476">
        <f t="shared" si="227"/>
        <v>0</v>
      </c>
      <c r="AN157" s="476">
        <f t="shared" si="227"/>
        <v>0</v>
      </c>
      <c r="AO157" s="476">
        <f t="shared" si="227"/>
        <v>0</v>
      </c>
      <c r="AP157" s="476">
        <f t="shared" si="227"/>
        <v>0</v>
      </c>
      <c r="AQ157" s="476">
        <f t="shared" si="227"/>
        <v>0</v>
      </c>
      <c r="AR157" s="476">
        <f t="shared" si="227"/>
        <v>0</v>
      </c>
    </row>
    <row r="158" spans="1:44" ht="15">
      <c r="A158" s="670"/>
      <c r="B158" s="681" t="s">
        <v>921</v>
      </c>
      <c r="C158" s="673"/>
      <c r="D158" s="674"/>
      <c r="E158" s="674"/>
      <c r="F158" s="674"/>
      <c r="G158" s="674"/>
      <c r="H158" s="674"/>
      <c r="I158" s="673"/>
      <c r="J158" s="673"/>
      <c r="K158" s="674"/>
      <c r="L158" s="674"/>
      <c r="M158" s="674"/>
      <c r="N158" s="673"/>
      <c r="O158" s="673"/>
      <c r="P158" s="682"/>
      <c r="Q158"/>
      <c r="R158" s="93" t="s">
        <v>1036</v>
      </c>
      <c r="S158" s="94" t="s">
        <v>1026</v>
      </c>
      <c r="T158" s="95">
        <f t="shared" ref="T158:X159" si="228">IF(C138&gt;0,C158/C138,)</f>
        <v>0</v>
      </c>
      <c r="U158" s="105">
        <f t="shared" si="228"/>
        <v>0</v>
      </c>
      <c r="V158" s="105">
        <f t="shared" si="228"/>
        <v>0</v>
      </c>
      <c r="W158" s="105">
        <f t="shared" si="228"/>
        <v>0</v>
      </c>
      <c r="X158" s="105">
        <f t="shared" si="228"/>
        <v>0</v>
      </c>
      <c r="Y158" s="474">
        <f t="shared" ref="Y158:AE159" si="229">IF(H138&gt;0,H158/H138,)</f>
        <v>0</v>
      </c>
      <c r="Z158" s="469">
        <f t="shared" si="229"/>
        <v>0</v>
      </c>
      <c r="AA158" s="469">
        <f t="shared" si="229"/>
        <v>0</v>
      </c>
      <c r="AB158" s="474">
        <f t="shared" si="229"/>
        <v>0</v>
      </c>
      <c r="AC158" s="474">
        <f t="shared" si="229"/>
        <v>0</v>
      </c>
      <c r="AD158" s="474">
        <f t="shared" si="229"/>
        <v>0</v>
      </c>
      <c r="AE158" s="469">
        <f t="shared" si="229"/>
        <v>0</v>
      </c>
      <c r="AG158" s="475" t="s">
        <v>903</v>
      </c>
      <c r="AH158" s="478"/>
      <c r="AI158" s="478"/>
      <c r="AJ158" s="478"/>
      <c r="AK158" s="478"/>
      <c r="AL158" s="478"/>
      <c r="AM158" s="478"/>
      <c r="AN158" s="478"/>
      <c r="AO158" s="478"/>
      <c r="AP158" s="478"/>
      <c r="AQ158" s="478"/>
      <c r="AR158" s="478"/>
    </row>
    <row r="159" spans="1:44" ht="15.75" thickBot="1">
      <c r="A159" s="670"/>
      <c r="B159" s="681" t="s">
        <v>922</v>
      </c>
      <c r="C159" s="673"/>
      <c r="D159" s="674"/>
      <c r="E159" s="674"/>
      <c r="F159" s="674"/>
      <c r="G159" s="674"/>
      <c r="H159" s="674"/>
      <c r="I159" s="673"/>
      <c r="J159" s="673"/>
      <c r="K159" s="674"/>
      <c r="L159" s="674"/>
      <c r="M159" s="674"/>
      <c r="N159" s="673"/>
      <c r="O159" s="673"/>
      <c r="P159" s="682"/>
      <c r="Q159"/>
      <c r="R159" s="107"/>
      <c r="S159" s="108" t="s">
        <v>737</v>
      </c>
      <c r="T159" s="109">
        <f t="shared" si="228"/>
        <v>0</v>
      </c>
      <c r="U159" s="110">
        <f t="shared" si="228"/>
        <v>0</v>
      </c>
      <c r="V159" s="110">
        <f t="shared" si="228"/>
        <v>0</v>
      </c>
      <c r="W159" s="110">
        <f t="shared" si="228"/>
        <v>0</v>
      </c>
      <c r="X159" s="110">
        <f t="shared" si="228"/>
        <v>0</v>
      </c>
      <c r="Y159" s="479">
        <f t="shared" si="229"/>
        <v>0</v>
      </c>
      <c r="Z159" s="480">
        <f t="shared" si="229"/>
        <v>0</v>
      </c>
      <c r="AA159" s="480">
        <f t="shared" si="229"/>
        <v>0</v>
      </c>
      <c r="AB159" s="479">
        <f t="shared" si="229"/>
        <v>0</v>
      </c>
      <c r="AC159" s="479">
        <f t="shared" si="229"/>
        <v>0</v>
      </c>
      <c r="AD159" s="479">
        <f t="shared" si="229"/>
        <v>0</v>
      </c>
      <c r="AE159" s="480">
        <f t="shared" si="229"/>
        <v>0</v>
      </c>
      <c r="AF159" s="481"/>
      <c r="AG159" s="111">
        <f>(T159-T158)*100</f>
        <v>0</v>
      </c>
      <c r="AH159" s="111">
        <f t="shared" ref="AH159:AR159" si="230">(U159-U158)*100</f>
        <v>0</v>
      </c>
      <c r="AI159" s="111">
        <f t="shared" si="230"/>
        <v>0</v>
      </c>
      <c r="AJ159" s="111">
        <f t="shared" si="230"/>
        <v>0</v>
      </c>
      <c r="AK159" s="111">
        <f t="shared" si="230"/>
        <v>0</v>
      </c>
      <c r="AL159" s="111">
        <f t="shared" si="230"/>
        <v>0</v>
      </c>
      <c r="AM159" s="111">
        <f t="shared" si="230"/>
        <v>0</v>
      </c>
      <c r="AN159" s="111">
        <f t="shared" si="230"/>
        <v>0</v>
      </c>
      <c r="AO159" s="111">
        <f t="shared" si="230"/>
        <v>0</v>
      </c>
      <c r="AP159" s="111">
        <f t="shared" si="230"/>
        <v>0</v>
      </c>
      <c r="AQ159" s="111">
        <f t="shared" si="230"/>
        <v>0</v>
      </c>
      <c r="AR159" s="111">
        <f t="shared" si="230"/>
        <v>0</v>
      </c>
    </row>
    <row r="160" spans="1:44" ht="15">
      <c r="A160" s="661" t="s">
        <v>1206</v>
      </c>
      <c r="B160" s="660" t="s">
        <v>900</v>
      </c>
      <c r="C160" s="657"/>
      <c r="D160" s="658"/>
      <c r="E160" s="658"/>
      <c r="F160" s="658"/>
      <c r="G160" s="658"/>
      <c r="H160" s="658"/>
      <c r="I160" s="657"/>
      <c r="J160" s="657"/>
      <c r="K160" s="658"/>
      <c r="L160" s="658"/>
      <c r="M160" s="658"/>
      <c r="N160" s="657"/>
      <c r="O160" s="657">
        <v>0</v>
      </c>
      <c r="P160" s="659">
        <v>0</v>
      </c>
      <c r="Q160"/>
      <c r="R160" s="93" t="s">
        <v>1025</v>
      </c>
      <c r="S160" s="94" t="s">
        <v>1026</v>
      </c>
      <c r="T160" s="95">
        <f t="shared" ref="T160:X161" si="231">IF(C160&gt;0,C160/C160,)</f>
        <v>0</v>
      </c>
      <c r="U160" s="105">
        <f t="shared" si="231"/>
        <v>0</v>
      </c>
      <c r="V160" s="105">
        <f t="shared" si="231"/>
        <v>0</v>
      </c>
      <c r="W160" s="105">
        <f t="shared" si="231"/>
        <v>0</v>
      </c>
      <c r="X160" s="105">
        <f t="shared" si="231"/>
        <v>0</v>
      </c>
      <c r="Y160" s="474">
        <f t="shared" ref="Y160:AE161" si="232">IF(H160&gt;0,H160/H160,)</f>
        <v>0</v>
      </c>
      <c r="Z160" s="469">
        <f t="shared" si="232"/>
        <v>0</v>
      </c>
      <c r="AA160" s="469">
        <f t="shared" si="232"/>
        <v>0</v>
      </c>
      <c r="AB160" s="474">
        <f t="shared" si="232"/>
        <v>0</v>
      </c>
      <c r="AC160" s="474">
        <f t="shared" si="232"/>
        <v>0</v>
      </c>
      <c r="AD160" s="474">
        <f t="shared" si="232"/>
        <v>0</v>
      </c>
      <c r="AE160" s="469">
        <f t="shared" si="232"/>
        <v>0</v>
      </c>
      <c r="AG160" s="470">
        <f>+T162+T164+T166+T168+T170+T172+T174+T176+T178+T180</f>
        <v>0</v>
      </c>
      <c r="AH160" s="470">
        <f t="shared" ref="AH160:AR161" si="233">+U162+U164+U166+U168+U170+U172+U174+U176+U178+U180</f>
        <v>0</v>
      </c>
      <c r="AI160" s="470">
        <f t="shared" si="233"/>
        <v>0</v>
      </c>
      <c r="AJ160" s="470">
        <f t="shared" si="233"/>
        <v>0</v>
      </c>
      <c r="AK160" s="470">
        <f t="shared" si="233"/>
        <v>0</v>
      </c>
      <c r="AL160" s="470">
        <f t="shared" si="233"/>
        <v>0</v>
      </c>
      <c r="AM160" s="470">
        <f t="shared" si="233"/>
        <v>0</v>
      </c>
      <c r="AN160" s="470">
        <f t="shared" si="233"/>
        <v>0</v>
      </c>
      <c r="AO160" s="470">
        <f t="shared" si="233"/>
        <v>0</v>
      </c>
      <c r="AP160" s="470">
        <f t="shared" si="233"/>
        <v>0</v>
      </c>
      <c r="AQ160" s="470">
        <f t="shared" si="233"/>
        <v>0</v>
      </c>
      <c r="AR160" s="470">
        <f t="shared" si="233"/>
        <v>0</v>
      </c>
    </row>
    <row r="161" spans="1:44" ht="15">
      <c r="A161" s="668"/>
      <c r="B161" s="681" t="s">
        <v>901</v>
      </c>
      <c r="C161" s="673"/>
      <c r="D161" s="674"/>
      <c r="E161" s="674"/>
      <c r="F161" s="674"/>
      <c r="G161" s="674"/>
      <c r="H161" s="674"/>
      <c r="I161" s="673"/>
      <c r="J161" s="673"/>
      <c r="K161" s="674"/>
      <c r="L161" s="674"/>
      <c r="M161" s="674"/>
      <c r="N161" s="673"/>
      <c r="O161" s="673">
        <v>0</v>
      </c>
      <c r="P161" s="682">
        <v>0</v>
      </c>
      <c r="Q161"/>
      <c r="R161" s="101"/>
      <c r="S161" s="102" t="s">
        <v>737</v>
      </c>
      <c r="T161" s="103">
        <f t="shared" si="231"/>
        <v>0</v>
      </c>
      <c r="U161" s="104">
        <f t="shared" si="231"/>
        <v>0</v>
      </c>
      <c r="V161" s="104">
        <f t="shared" si="231"/>
        <v>0</v>
      </c>
      <c r="W161" s="104">
        <f t="shared" si="231"/>
        <v>0</v>
      </c>
      <c r="X161" s="104">
        <f t="shared" si="231"/>
        <v>0</v>
      </c>
      <c r="Y161" s="471">
        <f t="shared" si="232"/>
        <v>0</v>
      </c>
      <c r="Z161" s="472">
        <f t="shared" si="232"/>
        <v>0</v>
      </c>
      <c r="AA161" s="472">
        <f t="shared" si="232"/>
        <v>0</v>
      </c>
      <c r="AB161" s="471">
        <f t="shared" si="232"/>
        <v>0</v>
      </c>
      <c r="AC161" s="471">
        <f t="shared" si="232"/>
        <v>0</v>
      </c>
      <c r="AD161" s="471">
        <f t="shared" si="232"/>
        <v>0</v>
      </c>
      <c r="AE161" s="472">
        <f t="shared" si="232"/>
        <v>0</v>
      </c>
      <c r="AG161" s="473">
        <f>+T163+T165+T167+T169+T171+T173+T175+T177+T179+T181</f>
        <v>0</v>
      </c>
      <c r="AH161" s="473">
        <f t="shared" si="233"/>
        <v>0</v>
      </c>
      <c r="AI161" s="473">
        <f t="shared" si="233"/>
        <v>0</v>
      </c>
      <c r="AJ161" s="473">
        <f t="shared" si="233"/>
        <v>0</v>
      </c>
      <c r="AK161" s="473">
        <f t="shared" si="233"/>
        <v>0</v>
      </c>
      <c r="AL161" s="473">
        <f t="shared" si="233"/>
        <v>0</v>
      </c>
      <c r="AM161" s="473">
        <f t="shared" si="233"/>
        <v>0</v>
      </c>
      <c r="AN161" s="473">
        <f t="shared" si="233"/>
        <v>0</v>
      </c>
      <c r="AO161" s="473">
        <f t="shared" si="233"/>
        <v>0</v>
      </c>
      <c r="AP161" s="473">
        <f t="shared" si="233"/>
        <v>0</v>
      </c>
      <c r="AQ161" s="473">
        <f t="shared" si="233"/>
        <v>0</v>
      </c>
      <c r="AR161" s="473">
        <f t="shared" si="233"/>
        <v>0</v>
      </c>
    </row>
    <row r="162" spans="1:44" ht="15">
      <c r="A162" s="668"/>
      <c r="B162" s="681" t="s">
        <v>902</v>
      </c>
      <c r="C162" s="673"/>
      <c r="D162" s="674"/>
      <c r="E162" s="674"/>
      <c r="F162" s="674"/>
      <c r="G162" s="674"/>
      <c r="H162" s="674"/>
      <c r="I162" s="673"/>
      <c r="J162" s="673"/>
      <c r="K162" s="674"/>
      <c r="L162" s="674"/>
      <c r="M162" s="674"/>
      <c r="N162" s="673"/>
      <c r="O162" s="673"/>
      <c r="P162" s="682"/>
      <c r="Q162"/>
      <c r="R162" s="93" t="s">
        <v>1027</v>
      </c>
      <c r="S162" s="94" t="s">
        <v>1026</v>
      </c>
      <c r="T162" s="95">
        <f t="shared" ref="T162:X163" si="234">IF(C160&gt;0,C162/C160,)</f>
        <v>0</v>
      </c>
      <c r="U162" s="105">
        <f t="shared" si="234"/>
        <v>0</v>
      </c>
      <c r="V162" s="105">
        <f t="shared" si="234"/>
        <v>0</v>
      </c>
      <c r="W162" s="105">
        <f t="shared" si="234"/>
        <v>0</v>
      </c>
      <c r="X162" s="105">
        <f t="shared" si="234"/>
        <v>0</v>
      </c>
      <c r="Y162" s="474">
        <f t="shared" ref="Y162:AE163" si="235">IF(H160&gt;0,H162/H160,)</f>
        <v>0</v>
      </c>
      <c r="Z162" s="469">
        <f t="shared" si="235"/>
        <v>0</v>
      </c>
      <c r="AA162" s="469">
        <f t="shared" si="235"/>
        <v>0</v>
      </c>
      <c r="AB162" s="474">
        <f t="shared" si="235"/>
        <v>0</v>
      </c>
      <c r="AC162" s="474">
        <f t="shared" si="235"/>
        <v>0</v>
      </c>
      <c r="AD162" s="474">
        <f t="shared" si="235"/>
        <v>0</v>
      </c>
      <c r="AE162" s="469">
        <f t="shared" si="235"/>
        <v>0</v>
      </c>
      <c r="AG162" s="475" t="s">
        <v>903</v>
      </c>
      <c r="AH162" s="470"/>
      <c r="AI162" s="470"/>
      <c r="AJ162" s="470"/>
      <c r="AK162" s="470"/>
      <c r="AL162" s="470"/>
      <c r="AM162" s="470"/>
      <c r="AN162" s="470"/>
      <c r="AO162" s="470"/>
      <c r="AP162" s="470"/>
      <c r="AQ162" s="470"/>
      <c r="AR162" s="470"/>
    </row>
    <row r="163" spans="1:44" ht="15">
      <c r="A163" s="668"/>
      <c r="B163" s="681" t="s">
        <v>904</v>
      </c>
      <c r="C163" s="673"/>
      <c r="D163" s="674"/>
      <c r="E163" s="674"/>
      <c r="F163" s="674"/>
      <c r="G163" s="674"/>
      <c r="H163" s="674"/>
      <c r="I163" s="673"/>
      <c r="J163" s="673"/>
      <c r="K163" s="674"/>
      <c r="L163" s="674"/>
      <c r="M163" s="674"/>
      <c r="N163" s="673"/>
      <c r="O163" s="673"/>
      <c r="P163" s="682"/>
      <c r="Q163"/>
      <c r="R163" s="101"/>
      <c r="S163" s="102" t="s">
        <v>737</v>
      </c>
      <c r="T163" s="103">
        <f t="shared" si="234"/>
        <v>0</v>
      </c>
      <c r="U163" s="104">
        <f t="shared" si="234"/>
        <v>0</v>
      </c>
      <c r="V163" s="104">
        <f t="shared" si="234"/>
        <v>0</v>
      </c>
      <c r="W163" s="104">
        <f t="shared" si="234"/>
        <v>0</v>
      </c>
      <c r="X163" s="104">
        <f t="shared" si="234"/>
        <v>0</v>
      </c>
      <c r="Y163" s="471">
        <f t="shared" si="235"/>
        <v>0</v>
      </c>
      <c r="Z163" s="472">
        <f t="shared" si="235"/>
        <v>0</v>
      </c>
      <c r="AA163" s="472">
        <f t="shared" si="235"/>
        <v>0</v>
      </c>
      <c r="AB163" s="471">
        <f t="shared" si="235"/>
        <v>0</v>
      </c>
      <c r="AC163" s="471">
        <f t="shared" si="235"/>
        <v>0</v>
      </c>
      <c r="AD163" s="471">
        <f t="shared" si="235"/>
        <v>0</v>
      </c>
      <c r="AE163" s="472">
        <f t="shared" si="235"/>
        <v>0</v>
      </c>
      <c r="AG163" s="476">
        <f>(T163-T162)*100</f>
        <v>0</v>
      </c>
      <c r="AH163" s="476">
        <f t="shared" ref="AH163:AR163" si="236">(U163-U162)*100</f>
        <v>0</v>
      </c>
      <c r="AI163" s="476">
        <f t="shared" si="236"/>
        <v>0</v>
      </c>
      <c r="AJ163" s="476">
        <f t="shared" si="236"/>
        <v>0</v>
      </c>
      <c r="AK163" s="476">
        <f t="shared" si="236"/>
        <v>0</v>
      </c>
      <c r="AL163" s="476">
        <f t="shared" si="236"/>
        <v>0</v>
      </c>
      <c r="AM163" s="476">
        <f t="shared" si="236"/>
        <v>0</v>
      </c>
      <c r="AN163" s="476">
        <f t="shared" si="236"/>
        <v>0</v>
      </c>
      <c r="AO163" s="476">
        <f t="shared" si="236"/>
        <v>0</v>
      </c>
      <c r="AP163" s="476">
        <f t="shared" si="236"/>
        <v>0</v>
      </c>
      <c r="AQ163" s="476">
        <f t="shared" si="236"/>
        <v>0</v>
      </c>
      <c r="AR163" s="476">
        <f t="shared" si="236"/>
        <v>0</v>
      </c>
    </row>
    <row r="164" spans="1:44" ht="15">
      <c r="A164" s="668"/>
      <c r="B164" s="681" t="s">
        <v>905</v>
      </c>
      <c r="C164" s="673"/>
      <c r="D164" s="674"/>
      <c r="E164" s="674"/>
      <c r="F164" s="674"/>
      <c r="G164" s="674"/>
      <c r="H164" s="674"/>
      <c r="I164" s="673"/>
      <c r="J164" s="673"/>
      <c r="K164" s="674"/>
      <c r="L164" s="674"/>
      <c r="M164" s="674"/>
      <c r="N164" s="673"/>
      <c r="O164" s="673"/>
      <c r="P164" s="682"/>
      <c r="Q164"/>
      <c r="R164" s="93" t="s">
        <v>1028</v>
      </c>
      <c r="S164" s="94" t="s">
        <v>1026</v>
      </c>
      <c r="T164" s="95">
        <f t="shared" ref="T164:X165" si="237">IF(C160&gt;0,C164/C160,)</f>
        <v>0</v>
      </c>
      <c r="U164" s="105">
        <f t="shared" si="237"/>
        <v>0</v>
      </c>
      <c r="V164" s="105">
        <f t="shared" si="237"/>
        <v>0</v>
      </c>
      <c r="W164" s="105">
        <f t="shared" si="237"/>
        <v>0</v>
      </c>
      <c r="X164" s="105">
        <f t="shared" si="237"/>
        <v>0</v>
      </c>
      <c r="Y164" s="474">
        <f t="shared" ref="Y164:AE165" si="238">IF(H160&gt;0,H164/H160,)</f>
        <v>0</v>
      </c>
      <c r="Z164" s="469">
        <f t="shared" si="238"/>
        <v>0</v>
      </c>
      <c r="AA164" s="469">
        <f t="shared" si="238"/>
        <v>0</v>
      </c>
      <c r="AB164" s="474">
        <f t="shared" si="238"/>
        <v>0</v>
      </c>
      <c r="AC164" s="474">
        <f t="shared" si="238"/>
        <v>0</v>
      </c>
      <c r="AD164" s="474">
        <f t="shared" si="238"/>
        <v>0</v>
      </c>
      <c r="AE164" s="469">
        <f t="shared" si="238"/>
        <v>0</v>
      </c>
      <c r="AG164" s="475" t="s">
        <v>903</v>
      </c>
      <c r="AH164" s="470"/>
      <c r="AI164" s="470"/>
      <c r="AJ164" s="470"/>
      <c r="AK164" s="470"/>
      <c r="AL164" s="470"/>
      <c r="AM164" s="470"/>
      <c r="AN164" s="470"/>
      <c r="AO164" s="470"/>
      <c r="AP164" s="470"/>
      <c r="AQ164" s="470"/>
      <c r="AR164" s="470"/>
    </row>
    <row r="165" spans="1:44" ht="15">
      <c r="A165" s="668"/>
      <c r="B165" s="681" t="s">
        <v>906</v>
      </c>
      <c r="C165" s="673"/>
      <c r="D165" s="674"/>
      <c r="E165" s="674"/>
      <c r="F165" s="674"/>
      <c r="G165" s="674"/>
      <c r="H165" s="674"/>
      <c r="I165" s="673"/>
      <c r="J165" s="673"/>
      <c r="K165" s="674"/>
      <c r="L165" s="674"/>
      <c r="M165" s="674"/>
      <c r="N165" s="673"/>
      <c r="O165" s="673"/>
      <c r="P165" s="682"/>
      <c r="Q165"/>
      <c r="R165" s="101"/>
      <c r="S165" s="102" t="s">
        <v>737</v>
      </c>
      <c r="T165" s="103">
        <f t="shared" si="237"/>
        <v>0</v>
      </c>
      <c r="U165" s="104">
        <f t="shared" si="237"/>
        <v>0</v>
      </c>
      <c r="V165" s="104">
        <f t="shared" si="237"/>
        <v>0</v>
      </c>
      <c r="W165" s="104">
        <f t="shared" si="237"/>
        <v>0</v>
      </c>
      <c r="X165" s="104">
        <f t="shared" si="237"/>
        <v>0</v>
      </c>
      <c r="Y165" s="471">
        <f t="shared" si="238"/>
        <v>0</v>
      </c>
      <c r="Z165" s="472">
        <f t="shared" si="238"/>
        <v>0</v>
      </c>
      <c r="AA165" s="472">
        <f t="shared" si="238"/>
        <v>0</v>
      </c>
      <c r="AB165" s="471">
        <f t="shared" si="238"/>
        <v>0</v>
      </c>
      <c r="AC165" s="471">
        <f t="shared" si="238"/>
        <v>0</v>
      </c>
      <c r="AD165" s="471">
        <f t="shared" si="238"/>
        <v>0</v>
      </c>
      <c r="AE165" s="472">
        <f t="shared" si="238"/>
        <v>0</v>
      </c>
      <c r="AG165" s="476">
        <f>(T165-T164)*100</f>
        <v>0</v>
      </c>
      <c r="AH165" s="476">
        <f t="shared" ref="AH165:AR165" si="239">(U165-U164)*100</f>
        <v>0</v>
      </c>
      <c r="AI165" s="476">
        <f t="shared" si="239"/>
        <v>0</v>
      </c>
      <c r="AJ165" s="476">
        <f t="shared" si="239"/>
        <v>0</v>
      </c>
      <c r="AK165" s="476">
        <f t="shared" si="239"/>
        <v>0</v>
      </c>
      <c r="AL165" s="476">
        <f t="shared" si="239"/>
        <v>0</v>
      </c>
      <c r="AM165" s="476">
        <f t="shared" si="239"/>
        <v>0</v>
      </c>
      <c r="AN165" s="476">
        <f t="shared" si="239"/>
        <v>0</v>
      </c>
      <c r="AO165" s="476">
        <f t="shared" si="239"/>
        <v>0</v>
      </c>
      <c r="AP165" s="476">
        <f t="shared" si="239"/>
        <v>0</v>
      </c>
      <c r="AQ165" s="476">
        <f t="shared" si="239"/>
        <v>0</v>
      </c>
      <c r="AR165" s="476">
        <f t="shared" si="239"/>
        <v>0</v>
      </c>
    </row>
    <row r="166" spans="1:44" ht="15">
      <c r="A166" s="668"/>
      <c r="B166" s="681" t="s">
        <v>907</v>
      </c>
      <c r="C166" s="673"/>
      <c r="D166" s="674"/>
      <c r="E166" s="674"/>
      <c r="F166" s="674"/>
      <c r="G166" s="674"/>
      <c r="H166" s="674"/>
      <c r="I166" s="673"/>
      <c r="J166" s="673"/>
      <c r="K166" s="674"/>
      <c r="L166" s="674"/>
      <c r="M166" s="674"/>
      <c r="N166" s="673"/>
      <c r="O166" s="673"/>
      <c r="P166" s="682"/>
      <c r="Q166"/>
      <c r="R166" s="93" t="s">
        <v>1029</v>
      </c>
      <c r="S166" s="94" t="s">
        <v>1026</v>
      </c>
      <c r="T166" s="95">
        <f t="shared" ref="T166:X167" si="240">IF(C160&gt;0,C166/C160,)</f>
        <v>0</v>
      </c>
      <c r="U166" s="105">
        <f t="shared" si="240"/>
        <v>0</v>
      </c>
      <c r="V166" s="105">
        <f t="shared" si="240"/>
        <v>0</v>
      </c>
      <c r="W166" s="105">
        <f t="shared" si="240"/>
        <v>0</v>
      </c>
      <c r="X166" s="105">
        <f t="shared" si="240"/>
        <v>0</v>
      </c>
      <c r="Y166" s="474">
        <f t="shared" ref="Y166:AE167" si="241">IF(H160&gt;0,H166/H160,)</f>
        <v>0</v>
      </c>
      <c r="Z166" s="469">
        <f t="shared" si="241"/>
        <v>0</v>
      </c>
      <c r="AA166" s="469">
        <f t="shared" si="241"/>
        <v>0</v>
      </c>
      <c r="AB166" s="474">
        <f t="shared" si="241"/>
        <v>0</v>
      </c>
      <c r="AC166" s="474">
        <f t="shared" si="241"/>
        <v>0</v>
      </c>
      <c r="AD166" s="474">
        <f t="shared" si="241"/>
        <v>0</v>
      </c>
      <c r="AE166" s="469">
        <f t="shared" si="241"/>
        <v>0</v>
      </c>
      <c r="AG166" s="475" t="s">
        <v>903</v>
      </c>
      <c r="AH166" s="470"/>
      <c r="AI166" s="470"/>
      <c r="AJ166" s="470"/>
      <c r="AK166" s="470"/>
      <c r="AL166" s="470"/>
      <c r="AM166" s="470"/>
      <c r="AN166" s="470"/>
      <c r="AO166" s="470"/>
      <c r="AP166" s="470"/>
      <c r="AQ166" s="470"/>
      <c r="AR166" s="470"/>
    </row>
    <row r="167" spans="1:44" ht="15">
      <c r="A167" s="668"/>
      <c r="B167" s="681" t="s">
        <v>908</v>
      </c>
      <c r="C167" s="673"/>
      <c r="D167" s="674"/>
      <c r="E167" s="674"/>
      <c r="F167" s="674"/>
      <c r="G167" s="674"/>
      <c r="H167" s="674"/>
      <c r="I167" s="673"/>
      <c r="J167" s="673"/>
      <c r="K167" s="674"/>
      <c r="L167" s="674"/>
      <c r="M167" s="674"/>
      <c r="N167" s="673"/>
      <c r="O167" s="673"/>
      <c r="P167" s="682"/>
      <c r="Q167"/>
      <c r="R167" s="101"/>
      <c r="S167" s="102" t="s">
        <v>737</v>
      </c>
      <c r="T167" s="103">
        <f t="shared" si="240"/>
        <v>0</v>
      </c>
      <c r="U167" s="104">
        <f t="shared" si="240"/>
        <v>0</v>
      </c>
      <c r="V167" s="104">
        <f t="shared" si="240"/>
        <v>0</v>
      </c>
      <c r="W167" s="104">
        <f t="shared" si="240"/>
        <v>0</v>
      </c>
      <c r="X167" s="104">
        <f t="shared" si="240"/>
        <v>0</v>
      </c>
      <c r="Y167" s="471">
        <f t="shared" si="241"/>
        <v>0</v>
      </c>
      <c r="Z167" s="472">
        <f t="shared" si="241"/>
        <v>0</v>
      </c>
      <c r="AA167" s="472">
        <f t="shared" si="241"/>
        <v>0</v>
      </c>
      <c r="AB167" s="471">
        <f t="shared" si="241"/>
        <v>0</v>
      </c>
      <c r="AC167" s="471">
        <f t="shared" si="241"/>
        <v>0</v>
      </c>
      <c r="AD167" s="471">
        <f t="shared" si="241"/>
        <v>0</v>
      </c>
      <c r="AE167" s="472">
        <f t="shared" si="241"/>
        <v>0</v>
      </c>
      <c r="AG167" s="477">
        <f>(T167-T166)*100</f>
        <v>0</v>
      </c>
      <c r="AH167" s="477">
        <f t="shared" ref="AH167:AR167" si="242">(U167-U166)*100</f>
        <v>0</v>
      </c>
      <c r="AI167" s="477">
        <f t="shared" si="242"/>
        <v>0</v>
      </c>
      <c r="AJ167" s="477">
        <f t="shared" si="242"/>
        <v>0</v>
      </c>
      <c r="AK167" s="477">
        <f t="shared" si="242"/>
        <v>0</v>
      </c>
      <c r="AL167" s="477">
        <f t="shared" si="242"/>
        <v>0</v>
      </c>
      <c r="AM167" s="477">
        <f t="shared" si="242"/>
        <v>0</v>
      </c>
      <c r="AN167" s="477">
        <f t="shared" si="242"/>
        <v>0</v>
      </c>
      <c r="AO167" s="477">
        <f t="shared" si="242"/>
        <v>0</v>
      </c>
      <c r="AP167" s="477">
        <f t="shared" si="242"/>
        <v>0</v>
      </c>
      <c r="AQ167" s="477">
        <f t="shared" si="242"/>
        <v>0</v>
      </c>
      <c r="AR167" s="477">
        <f t="shared" si="242"/>
        <v>0</v>
      </c>
    </row>
    <row r="168" spans="1:44" ht="15">
      <c r="A168" s="668"/>
      <c r="B168" s="681" t="s">
        <v>909</v>
      </c>
      <c r="C168" s="673"/>
      <c r="D168" s="674"/>
      <c r="E168" s="674"/>
      <c r="F168" s="674"/>
      <c r="G168" s="674"/>
      <c r="H168" s="674"/>
      <c r="I168" s="673"/>
      <c r="J168" s="673"/>
      <c r="K168" s="674"/>
      <c r="L168" s="674"/>
      <c r="M168" s="674"/>
      <c r="N168" s="673"/>
      <c r="O168" s="673"/>
      <c r="P168" s="682"/>
      <c r="Q168"/>
      <c r="R168" s="93" t="s">
        <v>1030</v>
      </c>
      <c r="S168" s="94" t="s">
        <v>1026</v>
      </c>
      <c r="T168" s="95">
        <f t="shared" ref="T168:X169" si="243">IF(C160&gt;0,C168/C160,)</f>
        <v>0</v>
      </c>
      <c r="U168" s="105">
        <f t="shared" si="243"/>
        <v>0</v>
      </c>
      <c r="V168" s="105">
        <f t="shared" si="243"/>
        <v>0</v>
      </c>
      <c r="W168" s="105">
        <f t="shared" si="243"/>
        <v>0</v>
      </c>
      <c r="X168" s="105">
        <f t="shared" si="243"/>
        <v>0</v>
      </c>
      <c r="Y168" s="474">
        <f t="shared" ref="Y168:AE169" si="244">IF(H160&gt;0,H168/H160,)</f>
        <v>0</v>
      </c>
      <c r="Z168" s="469">
        <f t="shared" si="244"/>
        <v>0</v>
      </c>
      <c r="AA168" s="469">
        <f t="shared" si="244"/>
        <v>0</v>
      </c>
      <c r="AB168" s="474">
        <f t="shared" si="244"/>
        <v>0</v>
      </c>
      <c r="AC168" s="474">
        <f t="shared" si="244"/>
        <v>0</v>
      </c>
      <c r="AD168" s="474">
        <f t="shared" si="244"/>
        <v>0</v>
      </c>
      <c r="AE168" s="469">
        <f t="shared" si="244"/>
        <v>0</v>
      </c>
      <c r="AG168" s="475" t="s">
        <v>903</v>
      </c>
      <c r="AH168" s="470"/>
      <c r="AI168" s="470"/>
      <c r="AJ168" s="470"/>
      <c r="AK168" s="470"/>
      <c r="AL168" s="470"/>
      <c r="AM168" s="470"/>
      <c r="AN168" s="470"/>
      <c r="AO168" s="470"/>
      <c r="AP168" s="470"/>
      <c r="AQ168" s="470"/>
      <c r="AR168" s="470"/>
    </row>
    <row r="169" spans="1:44" ht="15">
      <c r="A169" s="668"/>
      <c r="B169" s="681" t="s">
        <v>910</v>
      </c>
      <c r="C169" s="673"/>
      <c r="D169" s="674"/>
      <c r="E169" s="674"/>
      <c r="F169" s="674"/>
      <c r="G169" s="674"/>
      <c r="H169" s="674"/>
      <c r="I169" s="673"/>
      <c r="J169" s="673"/>
      <c r="K169" s="674"/>
      <c r="L169" s="674"/>
      <c r="M169" s="674"/>
      <c r="N169" s="673"/>
      <c r="O169" s="673"/>
      <c r="P169" s="682"/>
      <c r="Q169"/>
      <c r="R169" s="101"/>
      <c r="S169" s="102" t="s">
        <v>737</v>
      </c>
      <c r="T169" s="103">
        <f t="shared" si="243"/>
        <v>0</v>
      </c>
      <c r="U169" s="104">
        <f t="shared" si="243"/>
        <v>0</v>
      </c>
      <c r="V169" s="104">
        <f t="shared" si="243"/>
        <v>0</v>
      </c>
      <c r="W169" s="104">
        <f t="shared" si="243"/>
        <v>0</v>
      </c>
      <c r="X169" s="104">
        <f t="shared" si="243"/>
        <v>0</v>
      </c>
      <c r="Y169" s="471">
        <f t="shared" si="244"/>
        <v>0</v>
      </c>
      <c r="Z169" s="472">
        <f t="shared" si="244"/>
        <v>0</v>
      </c>
      <c r="AA169" s="472">
        <f t="shared" si="244"/>
        <v>0</v>
      </c>
      <c r="AB169" s="471">
        <f t="shared" si="244"/>
        <v>0</v>
      </c>
      <c r="AC169" s="471">
        <f t="shared" si="244"/>
        <v>0</v>
      </c>
      <c r="AD169" s="471">
        <f t="shared" si="244"/>
        <v>0</v>
      </c>
      <c r="AE169" s="472">
        <f t="shared" si="244"/>
        <v>0</v>
      </c>
      <c r="AG169" s="476">
        <f>(T169-T168)*100</f>
        <v>0</v>
      </c>
      <c r="AH169" s="476">
        <f t="shared" ref="AH169:AR169" si="245">(U169-U168)*100</f>
        <v>0</v>
      </c>
      <c r="AI169" s="476">
        <f t="shared" si="245"/>
        <v>0</v>
      </c>
      <c r="AJ169" s="476">
        <f t="shared" si="245"/>
        <v>0</v>
      </c>
      <c r="AK169" s="476">
        <f t="shared" si="245"/>
        <v>0</v>
      </c>
      <c r="AL169" s="476">
        <f t="shared" si="245"/>
        <v>0</v>
      </c>
      <c r="AM169" s="476">
        <f t="shared" si="245"/>
        <v>0</v>
      </c>
      <c r="AN169" s="476">
        <f t="shared" si="245"/>
        <v>0</v>
      </c>
      <c r="AO169" s="476">
        <f t="shared" si="245"/>
        <v>0</v>
      </c>
      <c r="AP169" s="476">
        <f t="shared" si="245"/>
        <v>0</v>
      </c>
      <c r="AQ169" s="476">
        <f t="shared" si="245"/>
        <v>0</v>
      </c>
      <c r="AR169" s="476">
        <f t="shared" si="245"/>
        <v>0</v>
      </c>
    </row>
    <row r="170" spans="1:44" ht="15">
      <c r="A170" s="668"/>
      <c r="B170" s="681" t="s">
        <v>911</v>
      </c>
      <c r="C170" s="673"/>
      <c r="D170" s="674"/>
      <c r="E170" s="674"/>
      <c r="F170" s="674"/>
      <c r="G170" s="674"/>
      <c r="H170" s="674"/>
      <c r="I170" s="673"/>
      <c r="J170" s="673"/>
      <c r="K170" s="674"/>
      <c r="L170" s="674"/>
      <c r="M170" s="674"/>
      <c r="N170" s="673"/>
      <c r="O170" s="673"/>
      <c r="P170" s="682"/>
      <c r="Q170"/>
      <c r="R170" s="93" t="s">
        <v>1031</v>
      </c>
      <c r="S170" s="94" t="s">
        <v>1026</v>
      </c>
      <c r="T170" s="95">
        <f t="shared" ref="T170:X171" si="246">IF(C160&gt;0,C170/C160,)</f>
        <v>0</v>
      </c>
      <c r="U170" s="105">
        <f t="shared" si="246"/>
        <v>0</v>
      </c>
      <c r="V170" s="105">
        <f t="shared" si="246"/>
        <v>0</v>
      </c>
      <c r="W170" s="105">
        <f t="shared" si="246"/>
        <v>0</v>
      </c>
      <c r="X170" s="105">
        <f t="shared" si="246"/>
        <v>0</v>
      </c>
      <c r="Y170" s="474">
        <f t="shared" ref="Y170:AE171" si="247">IF(H160&gt;0,H170/H160,)</f>
        <v>0</v>
      </c>
      <c r="Z170" s="469">
        <f t="shared" si="247"/>
        <v>0</v>
      </c>
      <c r="AA170" s="469">
        <f t="shared" si="247"/>
        <v>0</v>
      </c>
      <c r="AB170" s="474">
        <f t="shared" si="247"/>
        <v>0</v>
      </c>
      <c r="AC170" s="474">
        <f t="shared" si="247"/>
        <v>0</v>
      </c>
      <c r="AD170" s="474">
        <f t="shared" si="247"/>
        <v>0</v>
      </c>
      <c r="AE170" s="469">
        <f t="shared" si="247"/>
        <v>0</v>
      </c>
      <c r="AG170" s="475" t="s">
        <v>903</v>
      </c>
      <c r="AH170" s="470"/>
      <c r="AI170" s="470"/>
      <c r="AJ170" s="470"/>
      <c r="AK170" s="470"/>
      <c r="AL170" s="470"/>
      <c r="AM170" s="470"/>
      <c r="AN170" s="470"/>
      <c r="AO170" s="470"/>
      <c r="AP170" s="470"/>
      <c r="AQ170" s="470"/>
      <c r="AR170" s="470"/>
    </row>
    <row r="171" spans="1:44" ht="15">
      <c r="A171" s="668"/>
      <c r="B171" s="681" t="s">
        <v>912</v>
      </c>
      <c r="C171" s="673"/>
      <c r="D171" s="674"/>
      <c r="E171" s="674"/>
      <c r="F171" s="674"/>
      <c r="G171" s="674"/>
      <c r="H171" s="674"/>
      <c r="I171" s="673"/>
      <c r="J171" s="673"/>
      <c r="K171" s="674"/>
      <c r="L171" s="674"/>
      <c r="M171" s="674"/>
      <c r="N171" s="673"/>
      <c r="O171" s="673"/>
      <c r="P171" s="682"/>
      <c r="Q171"/>
      <c r="R171" s="101"/>
      <c r="S171" s="102" t="s">
        <v>737</v>
      </c>
      <c r="T171" s="103">
        <f t="shared" si="246"/>
        <v>0</v>
      </c>
      <c r="U171" s="104">
        <f t="shared" si="246"/>
        <v>0</v>
      </c>
      <c r="V171" s="104">
        <f t="shared" si="246"/>
        <v>0</v>
      </c>
      <c r="W171" s="104">
        <f t="shared" si="246"/>
        <v>0</v>
      </c>
      <c r="X171" s="104">
        <f t="shared" si="246"/>
        <v>0</v>
      </c>
      <c r="Y171" s="471">
        <f t="shared" si="247"/>
        <v>0</v>
      </c>
      <c r="Z171" s="472">
        <f t="shared" si="247"/>
        <v>0</v>
      </c>
      <c r="AA171" s="472">
        <f t="shared" si="247"/>
        <v>0</v>
      </c>
      <c r="AB171" s="471">
        <f t="shared" si="247"/>
        <v>0</v>
      </c>
      <c r="AC171" s="471">
        <f t="shared" si="247"/>
        <v>0</v>
      </c>
      <c r="AD171" s="471">
        <f t="shared" si="247"/>
        <v>0</v>
      </c>
      <c r="AE171" s="472">
        <f t="shared" si="247"/>
        <v>0</v>
      </c>
      <c r="AG171" s="476">
        <f>(T171-T170)*100</f>
        <v>0</v>
      </c>
      <c r="AH171" s="476">
        <f t="shared" ref="AH171:AR171" si="248">(U171-U170)*100</f>
        <v>0</v>
      </c>
      <c r="AI171" s="476">
        <f t="shared" si="248"/>
        <v>0</v>
      </c>
      <c r="AJ171" s="476">
        <f t="shared" si="248"/>
        <v>0</v>
      </c>
      <c r="AK171" s="476">
        <f t="shared" si="248"/>
        <v>0</v>
      </c>
      <c r="AL171" s="476">
        <f t="shared" si="248"/>
        <v>0</v>
      </c>
      <c r="AM171" s="476">
        <f t="shared" si="248"/>
        <v>0</v>
      </c>
      <c r="AN171" s="476">
        <f t="shared" si="248"/>
        <v>0</v>
      </c>
      <c r="AO171" s="476">
        <f t="shared" si="248"/>
        <v>0</v>
      </c>
      <c r="AP171" s="476">
        <f t="shared" si="248"/>
        <v>0</v>
      </c>
      <c r="AQ171" s="476">
        <f t="shared" si="248"/>
        <v>0</v>
      </c>
      <c r="AR171" s="476">
        <f t="shared" si="248"/>
        <v>0</v>
      </c>
    </row>
    <row r="172" spans="1:44" ht="15">
      <c r="A172" s="668"/>
      <c r="B172" s="681" t="s">
        <v>913</v>
      </c>
      <c r="C172" s="673"/>
      <c r="D172" s="674"/>
      <c r="E172" s="674"/>
      <c r="F172" s="674"/>
      <c r="G172" s="674"/>
      <c r="H172" s="674"/>
      <c r="I172" s="673"/>
      <c r="J172" s="673"/>
      <c r="K172" s="674"/>
      <c r="L172" s="674"/>
      <c r="M172" s="674"/>
      <c r="N172" s="673"/>
      <c r="O172" s="673"/>
      <c r="P172" s="682"/>
      <c r="Q172"/>
      <c r="R172" s="93" t="s">
        <v>1032</v>
      </c>
      <c r="S172" s="94" t="s">
        <v>1026</v>
      </c>
      <c r="T172" s="95">
        <f t="shared" ref="T172:X173" si="249">IF(C160&gt;0,C172/C160,)</f>
        <v>0</v>
      </c>
      <c r="U172" s="105">
        <f t="shared" si="249"/>
        <v>0</v>
      </c>
      <c r="V172" s="105">
        <f t="shared" si="249"/>
        <v>0</v>
      </c>
      <c r="W172" s="105">
        <f t="shared" si="249"/>
        <v>0</v>
      </c>
      <c r="X172" s="105">
        <f t="shared" si="249"/>
        <v>0</v>
      </c>
      <c r="Y172" s="474">
        <f t="shared" ref="Y172:AE173" si="250">IF(H160&gt;0,H172/H160,)</f>
        <v>0</v>
      </c>
      <c r="Z172" s="469">
        <f t="shared" si="250"/>
        <v>0</v>
      </c>
      <c r="AA172" s="469">
        <f t="shared" si="250"/>
        <v>0</v>
      </c>
      <c r="AB172" s="474">
        <f t="shared" si="250"/>
        <v>0</v>
      </c>
      <c r="AC172" s="474">
        <f t="shared" si="250"/>
        <v>0</v>
      </c>
      <c r="AD172" s="474">
        <f t="shared" si="250"/>
        <v>0</v>
      </c>
      <c r="AE172" s="469">
        <f t="shared" si="250"/>
        <v>0</v>
      </c>
      <c r="AG172" s="475" t="s">
        <v>903</v>
      </c>
      <c r="AH172" s="470"/>
      <c r="AI172" s="470"/>
      <c r="AJ172" s="470"/>
      <c r="AK172" s="470"/>
      <c r="AL172" s="470"/>
      <c r="AM172" s="470"/>
      <c r="AN172" s="470"/>
      <c r="AO172" s="470"/>
      <c r="AP172" s="470"/>
      <c r="AQ172" s="470"/>
      <c r="AR172" s="470"/>
    </row>
    <row r="173" spans="1:44" ht="15">
      <c r="A173" s="668"/>
      <c r="B173" s="681" t="s">
        <v>914</v>
      </c>
      <c r="C173" s="673"/>
      <c r="D173" s="674"/>
      <c r="E173" s="674"/>
      <c r="F173" s="674"/>
      <c r="G173" s="674"/>
      <c r="H173" s="674"/>
      <c r="I173" s="673"/>
      <c r="J173" s="673"/>
      <c r="K173" s="674"/>
      <c r="L173" s="674"/>
      <c r="M173" s="674"/>
      <c r="N173" s="673"/>
      <c r="O173" s="673"/>
      <c r="P173" s="682"/>
      <c r="Q173"/>
      <c r="R173" s="101"/>
      <c r="S173" s="102" t="s">
        <v>737</v>
      </c>
      <c r="T173" s="103">
        <f t="shared" si="249"/>
        <v>0</v>
      </c>
      <c r="U173" s="104">
        <f t="shared" si="249"/>
        <v>0</v>
      </c>
      <c r="V173" s="104">
        <f t="shared" si="249"/>
        <v>0</v>
      </c>
      <c r="W173" s="104">
        <f t="shared" si="249"/>
        <v>0</v>
      </c>
      <c r="X173" s="104">
        <f t="shared" si="249"/>
        <v>0</v>
      </c>
      <c r="Y173" s="471">
        <f t="shared" si="250"/>
        <v>0</v>
      </c>
      <c r="Z173" s="472">
        <f t="shared" si="250"/>
        <v>0</v>
      </c>
      <c r="AA173" s="472">
        <f t="shared" si="250"/>
        <v>0</v>
      </c>
      <c r="AB173" s="471">
        <f t="shared" si="250"/>
        <v>0</v>
      </c>
      <c r="AC173" s="471">
        <f t="shared" si="250"/>
        <v>0</v>
      </c>
      <c r="AD173" s="471">
        <f t="shared" si="250"/>
        <v>0</v>
      </c>
      <c r="AE173" s="472">
        <f t="shared" si="250"/>
        <v>0</v>
      </c>
      <c r="AG173" s="476">
        <f>(T173-T172)*100</f>
        <v>0</v>
      </c>
      <c r="AH173" s="476">
        <f t="shared" ref="AH173:AR173" si="251">(U173-U172)*100</f>
        <v>0</v>
      </c>
      <c r="AI173" s="476">
        <f t="shared" si="251"/>
        <v>0</v>
      </c>
      <c r="AJ173" s="476">
        <f t="shared" si="251"/>
        <v>0</v>
      </c>
      <c r="AK173" s="476">
        <f t="shared" si="251"/>
        <v>0</v>
      </c>
      <c r="AL173" s="476">
        <f t="shared" si="251"/>
        <v>0</v>
      </c>
      <c r="AM173" s="476">
        <f t="shared" si="251"/>
        <v>0</v>
      </c>
      <c r="AN173" s="476">
        <f t="shared" si="251"/>
        <v>0</v>
      </c>
      <c r="AO173" s="476">
        <f t="shared" si="251"/>
        <v>0</v>
      </c>
      <c r="AP173" s="476">
        <f t="shared" si="251"/>
        <v>0</v>
      </c>
      <c r="AQ173" s="476">
        <f t="shared" si="251"/>
        <v>0</v>
      </c>
      <c r="AR173" s="476">
        <f t="shared" si="251"/>
        <v>0</v>
      </c>
    </row>
    <row r="174" spans="1:44" ht="15">
      <c r="A174" s="668"/>
      <c r="B174" s="681" t="s">
        <v>915</v>
      </c>
      <c r="C174" s="673"/>
      <c r="D174" s="674"/>
      <c r="E174" s="674"/>
      <c r="F174" s="674"/>
      <c r="G174" s="674"/>
      <c r="H174" s="674"/>
      <c r="I174" s="673"/>
      <c r="J174" s="673"/>
      <c r="K174" s="674"/>
      <c r="L174" s="674"/>
      <c r="M174" s="674"/>
      <c r="N174" s="673"/>
      <c r="O174" s="673"/>
      <c r="P174" s="682"/>
      <c r="Q174"/>
      <c r="R174" s="93" t="s">
        <v>1033</v>
      </c>
      <c r="S174" s="94" t="s">
        <v>1026</v>
      </c>
      <c r="T174" s="95">
        <f t="shared" ref="T174:X175" si="252">IF(C160&gt;0,C174/C160,)</f>
        <v>0</v>
      </c>
      <c r="U174" s="105">
        <f t="shared" si="252"/>
        <v>0</v>
      </c>
      <c r="V174" s="105">
        <f t="shared" si="252"/>
        <v>0</v>
      </c>
      <c r="W174" s="105">
        <f t="shared" si="252"/>
        <v>0</v>
      </c>
      <c r="X174" s="105">
        <f t="shared" si="252"/>
        <v>0</v>
      </c>
      <c r="Y174" s="474">
        <f t="shared" ref="Y174:AE175" si="253">IF(H160&gt;0,H174/H160,)</f>
        <v>0</v>
      </c>
      <c r="Z174" s="469">
        <f t="shared" si="253"/>
        <v>0</v>
      </c>
      <c r="AA174" s="469">
        <f t="shared" si="253"/>
        <v>0</v>
      </c>
      <c r="AB174" s="474">
        <f t="shared" si="253"/>
        <v>0</v>
      </c>
      <c r="AC174" s="474">
        <f t="shared" si="253"/>
        <v>0</v>
      </c>
      <c r="AD174" s="474">
        <f t="shared" si="253"/>
        <v>0</v>
      </c>
      <c r="AE174" s="469">
        <f t="shared" si="253"/>
        <v>0</v>
      </c>
      <c r="AG174" s="475" t="s">
        <v>903</v>
      </c>
      <c r="AH174" s="470"/>
      <c r="AI174" s="470"/>
      <c r="AJ174" s="470"/>
      <c r="AK174" s="470"/>
      <c r="AL174" s="470"/>
      <c r="AM174" s="470"/>
      <c r="AN174" s="470"/>
      <c r="AO174" s="470"/>
      <c r="AP174" s="470"/>
      <c r="AQ174" s="470"/>
      <c r="AR174" s="470"/>
    </row>
    <row r="175" spans="1:44" ht="15">
      <c r="A175" s="668"/>
      <c r="B175" s="681" t="s">
        <v>916</v>
      </c>
      <c r="C175" s="673"/>
      <c r="D175" s="674"/>
      <c r="E175" s="674"/>
      <c r="F175" s="674"/>
      <c r="G175" s="674"/>
      <c r="H175" s="674"/>
      <c r="I175" s="673"/>
      <c r="J175" s="673"/>
      <c r="K175" s="674"/>
      <c r="L175" s="674"/>
      <c r="M175" s="674"/>
      <c r="N175" s="673"/>
      <c r="O175" s="673"/>
      <c r="P175" s="682"/>
      <c r="Q175"/>
      <c r="R175" s="101"/>
      <c r="S175" s="102" t="s">
        <v>737</v>
      </c>
      <c r="T175" s="103">
        <f t="shared" si="252"/>
        <v>0</v>
      </c>
      <c r="U175" s="104">
        <f t="shared" si="252"/>
        <v>0</v>
      </c>
      <c r="V175" s="104">
        <f t="shared" si="252"/>
        <v>0</v>
      </c>
      <c r="W175" s="104">
        <f t="shared" si="252"/>
        <v>0</v>
      </c>
      <c r="X175" s="104">
        <f t="shared" si="252"/>
        <v>0</v>
      </c>
      <c r="Y175" s="471">
        <f t="shared" si="253"/>
        <v>0</v>
      </c>
      <c r="Z175" s="472">
        <f t="shared" si="253"/>
        <v>0</v>
      </c>
      <c r="AA175" s="472">
        <f t="shared" si="253"/>
        <v>0</v>
      </c>
      <c r="AB175" s="471">
        <f t="shared" si="253"/>
        <v>0</v>
      </c>
      <c r="AC175" s="471">
        <f t="shared" si="253"/>
        <v>0</v>
      </c>
      <c r="AD175" s="471">
        <f t="shared" si="253"/>
        <v>0</v>
      </c>
      <c r="AE175" s="472">
        <f t="shared" si="253"/>
        <v>0</v>
      </c>
      <c r="AG175" s="476">
        <f>(T175-T174)*100</f>
        <v>0</v>
      </c>
      <c r="AH175" s="476">
        <f t="shared" ref="AH175:AR175" si="254">(U175-U174)*100</f>
        <v>0</v>
      </c>
      <c r="AI175" s="476">
        <f t="shared" si="254"/>
        <v>0</v>
      </c>
      <c r="AJ175" s="476">
        <f t="shared" si="254"/>
        <v>0</v>
      </c>
      <c r="AK175" s="476">
        <f t="shared" si="254"/>
        <v>0</v>
      </c>
      <c r="AL175" s="476">
        <f t="shared" si="254"/>
        <v>0</v>
      </c>
      <c r="AM175" s="476">
        <f t="shared" si="254"/>
        <v>0</v>
      </c>
      <c r="AN175" s="476">
        <f t="shared" si="254"/>
        <v>0</v>
      </c>
      <c r="AO175" s="476">
        <f t="shared" si="254"/>
        <v>0</v>
      </c>
      <c r="AP175" s="476">
        <f t="shared" si="254"/>
        <v>0</v>
      </c>
      <c r="AQ175" s="476">
        <f t="shared" si="254"/>
        <v>0</v>
      </c>
      <c r="AR175" s="476">
        <f t="shared" si="254"/>
        <v>0</v>
      </c>
    </row>
    <row r="176" spans="1:44" ht="15">
      <c r="A176" s="668"/>
      <c r="B176" s="681" t="s">
        <v>917</v>
      </c>
      <c r="C176" s="673"/>
      <c r="D176" s="674"/>
      <c r="E176" s="674"/>
      <c r="F176" s="674"/>
      <c r="G176" s="674"/>
      <c r="H176" s="674"/>
      <c r="I176" s="673"/>
      <c r="J176" s="673"/>
      <c r="K176" s="674"/>
      <c r="L176" s="674"/>
      <c r="M176" s="674"/>
      <c r="N176" s="673"/>
      <c r="O176" s="673"/>
      <c r="P176" s="682"/>
      <c r="Q176"/>
      <c r="R176" s="93" t="s">
        <v>1034</v>
      </c>
      <c r="S176" s="94" t="s">
        <v>1026</v>
      </c>
      <c r="T176" s="95">
        <f t="shared" ref="T176:X177" si="255">IF(C160&gt;0,C176/C160,)</f>
        <v>0</v>
      </c>
      <c r="U176" s="105">
        <f t="shared" si="255"/>
        <v>0</v>
      </c>
      <c r="V176" s="105">
        <f t="shared" si="255"/>
        <v>0</v>
      </c>
      <c r="W176" s="105">
        <f t="shared" si="255"/>
        <v>0</v>
      </c>
      <c r="X176" s="105">
        <f t="shared" si="255"/>
        <v>0</v>
      </c>
      <c r="Y176" s="474">
        <f t="shared" ref="Y176:AE177" si="256">IF(H160&gt;0,H176/H160,)</f>
        <v>0</v>
      </c>
      <c r="Z176" s="469">
        <f t="shared" si="256"/>
        <v>0</v>
      </c>
      <c r="AA176" s="469">
        <f t="shared" si="256"/>
        <v>0</v>
      </c>
      <c r="AB176" s="474">
        <f t="shared" si="256"/>
        <v>0</v>
      </c>
      <c r="AC176" s="474">
        <f t="shared" si="256"/>
        <v>0</v>
      </c>
      <c r="AD176" s="474">
        <f t="shared" si="256"/>
        <v>0</v>
      </c>
      <c r="AE176" s="469">
        <f t="shared" si="256"/>
        <v>0</v>
      </c>
      <c r="AG176" s="475" t="s">
        <v>903</v>
      </c>
      <c r="AH176" s="470"/>
      <c r="AI176" s="470"/>
      <c r="AJ176" s="470"/>
      <c r="AK176" s="470"/>
      <c r="AL176" s="470"/>
      <c r="AM176" s="470"/>
      <c r="AN176" s="470"/>
      <c r="AO176" s="470"/>
      <c r="AP176" s="470"/>
      <c r="AQ176" s="470"/>
      <c r="AR176" s="470"/>
    </row>
    <row r="177" spans="1:50" ht="15">
      <c r="A177" s="668"/>
      <c r="B177" s="681" t="s">
        <v>918</v>
      </c>
      <c r="C177" s="673"/>
      <c r="D177" s="674"/>
      <c r="E177" s="674"/>
      <c r="F177" s="674"/>
      <c r="G177" s="674"/>
      <c r="H177" s="674"/>
      <c r="I177" s="673"/>
      <c r="J177" s="673"/>
      <c r="K177" s="674"/>
      <c r="L177" s="674"/>
      <c r="M177" s="674"/>
      <c r="N177" s="673"/>
      <c r="O177" s="673"/>
      <c r="P177" s="682"/>
      <c r="Q177"/>
      <c r="R177" s="101"/>
      <c r="S177" s="102" t="s">
        <v>737</v>
      </c>
      <c r="T177" s="103">
        <f t="shared" si="255"/>
        <v>0</v>
      </c>
      <c r="U177" s="104">
        <f t="shared" si="255"/>
        <v>0</v>
      </c>
      <c r="V177" s="104">
        <f t="shared" si="255"/>
        <v>0</v>
      </c>
      <c r="W177" s="104">
        <f t="shared" si="255"/>
        <v>0</v>
      </c>
      <c r="X177" s="104">
        <f t="shared" si="255"/>
        <v>0</v>
      </c>
      <c r="Y177" s="471">
        <f t="shared" si="256"/>
        <v>0</v>
      </c>
      <c r="Z177" s="472">
        <f t="shared" si="256"/>
        <v>0</v>
      </c>
      <c r="AA177" s="472">
        <f t="shared" si="256"/>
        <v>0</v>
      </c>
      <c r="AB177" s="471">
        <f t="shared" si="256"/>
        <v>0</v>
      </c>
      <c r="AC177" s="471">
        <f t="shared" si="256"/>
        <v>0</v>
      </c>
      <c r="AD177" s="471">
        <f t="shared" si="256"/>
        <v>0</v>
      </c>
      <c r="AE177" s="472">
        <f t="shared" si="256"/>
        <v>0</v>
      </c>
      <c r="AG177" s="476">
        <f>(T177-T176)*100</f>
        <v>0</v>
      </c>
      <c r="AH177" s="476">
        <f t="shared" ref="AH177:AR177" si="257">(U177-U176)*100</f>
        <v>0</v>
      </c>
      <c r="AI177" s="476">
        <f t="shared" si="257"/>
        <v>0</v>
      </c>
      <c r="AJ177" s="476">
        <f t="shared" si="257"/>
        <v>0</v>
      </c>
      <c r="AK177" s="476">
        <f t="shared" si="257"/>
        <v>0</v>
      </c>
      <c r="AL177" s="476">
        <f t="shared" si="257"/>
        <v>0</v>
      </c>
      <c r="AM177" s="476">
        <f t="shared" si="257"/>
        <v>0</v>
      </c>
      <c r="AN177" s="476">
        <f t="shared" si="257"/>
        <v>0</v>
      </c>
      <c r="AO177" s="476">
        <f t="shared" si="257"/>
        <v>0</v>
      </c>
      <c r="AP177" s="476">
        <f t="shared" si="257"/>
        <v>0</v>
      </c>
      <c r="AQ177" s="476">
        <f t="shared" si="257"/>
        <v>0</v>
      </c>
      <c r="AR177" s="476">
        <f t="shared" si="257"/>
        <v>0</v>
      </c>
    </row>
    <row r="178" spans="1:50" ht="15">
      <c r="A178" s="668"/>
      <c r="B178" s="681" t="s">
        <v>919</v>
      </c>
      <c r="C178" s="673"/>
      <c r="D178" s="674"/>
      <c r="E178" s="674"/>
      <c r="F178" s="674"/>
      <c r="G178" s="674"/>
      <c r="H178" s="674"/>
      <c r="I178" s="673"/>
      <c r="J178" s="673"/>
      <c r="K178" s="674"/>
      <c r="L178" s="674"/>
      <c r="M178" s="674"/>
      <c r="N178" s="673"/>
      <c r="O178" s="673"/>
      <c r="P178" s="682"/>
      <c r="Q178"/>
      <c r="R178" s="93" t="s">
        <v>1035</v>
      </c>
      <c r="S178" s="94" t="s">
        <v>1026</v>
      </c>
      <c r="T178" s="95">
        <f t="shared" ref="T178:X179" si="258">IF(C160&gt;0,C178/C160,)</f>
        <v>0</v>
      </c>
      <c r="U178" s="105">
        <f t="shared" si="258"/>
        <v>0</v>
      </c>
      <c r="V178" s="105">
        <f t="shared" si="258"/>
        <v>0</v>
      </c>
      <c r="W178" s="105">
        <f t="shared" si="258"/>
        <v>0</v>
      </c>
      <c r="X178" s="105">
        <f t="shared" si="258"/>
        <v>0</v>
      </c>
      <c r="Y178" s="474">
        <f t="shared" ref="Y178:AE179" si="259">IF(H160&gt;0,H178/H160,)</f>
        <v>0</v>
      </c>
      <c r="Z178" s="469">
        <f t="shared" si="259"/>
        <v>0</v>
      </c>
      <c r="AA178" s="469">
        <f t="shared" si="259"/>
        <v>0</v>
      </c>
      <c r="AB178" s="474">
        <f t="shared" si="259"/>
        <v>0</v>
      </c>
      <c r="AC178" s="474">
        <f t="shared" si="259"/>
        <v>0</v>
      </c>
      <c r="AD178" s="474">
        <f t="shared" si="259"/>
        <v>0</v>
      </c>
      <c r="AE178" s="469">
        <f t="shared" si="259"/>
        <v>0</v>
      </c>
      <c r="AG178" s="475" t="s">
        <v>903</v>
      </c>
      <c r="AH178" s="470"/>
      <c r="AI178" s="470"/>
      <c r="AJ178" s="470"/>
      <c r="AK178" s="470"/>
      <c r="AL178" s="470"/>
      <c r="AM178" s="470"/>
      <c r="AN178" s="470"/>
      <c r="AO178" s="470"/>
      <c r="AP178" s="470"/>
      <c r="AQ178" s="470"/>
      <c r="AR178" s="470"/>
    </row>
    <row r="179" spans="1:50" ht="15">
      <c r="A179" s="668"/>
      <c r="B179" s="681" t="s">
        <v>920</v>
      </c>
      <c r="C179" s="673"/>
      <c r="D179" s="674"/>
      <c r="E179" s="674"/>
      <c r="F179" s="674"/>
      <c r="G179" s="674"/>
      <c r="H179" s="674"/>
      <c r="I179" s="673"/>
      <c r="J179" s="673"/>
      <c r="K179" s="674"/>
      <c r="L179" s="674"/>
      <c r="M179" s="674"/>
      <c r="N179" s="673"/>
      <c r="O179" s="673"/>
      <c r="P179" s="682"/>
      <c r="Q179"/>
      <c r="R179" s="101"/>
      <c r="S179" s="102" t="s">
        <v>737</v>
      </c>
      <c r="T179" s="103">
        <f t="shared" si="258"/>
        <v>0</v>
      </c>
      <c r="U179" s="104">
        <f t="shared" si="258"/>
        <v>0</v>
      </c>
      <c r="V179" s="104">
        <f t="shared" si="258"/>
        <v>0</v>
      </c>
      <c r="W179" s="104">
        <f t="shared" si="258"/>
        <v>0</v>
      </c>
      <c r="X179" s="104">
        <f t="shared" si="258"/>
        <v>0</v>
      </c>
      <c r="Y179" s="471">
        <f t="shared" si="259"/>
        <v>0</v>
      </c>
      <c r="Z179" s="472">
        <f t="shared" si="259"/>
        <v>0</v>
      </c>
      <c r="AA179" s="472">
        <f t="shared" si="259"/>
        <v>0</v>
      </c>
      <c r="AB179" s="471">
        <f t="shared" si="259"/>
        <v>0</v>
      </c>
      <c r="AC179" s="471">
        <f t="shared" si="259"/>
        <v>0</v>
      </c>
      <c r="AD179" s="471">
        <f t="shared" si="259"/>
        <v>0</v>
      </c>
      <c r="AE179" s="472">
        <f t="shared" si="259"/>
        <v>0</v>
      </c>
      <c r="AG179" s="476">
        <f>(T179-T178)*100</f>
        <v>0</v>
      </c>
      <c r="AH179" s="476">
        <f t="shared" ref="AH179:AR179" si="260">(U179-U178)*100</f>
        <v>0</v>
      </c>
      <c r="AI179" s="476">
        <f t="shared" si="260"/>
        <v>0</v>
      </c>
      <c r="AJ179" s="476">
        <f t="shared" si="260"/>
        <v>0</v>
      </c>
      <c r="AK179" s="476">
        <f t="shared" si="260"/>
        <v>0</v>
      </c>
      <c r="AL179" s="476">
        <f t="shared" si="260"/>
        <v>0</v>
      </c>
      <c r="AM179" s="476">
        <f t="shared" si="260"/>
        <v>0</v>
      </c>
      <c r="AN179" s="476">
        <f t="shared" si="260"/>
        <v>0</v>
      </c>
      <c r="AO179" s="476">
        <f t="shared" si="260"/>
        <v>0</v>
      </c>
      <c r="AP179" s="476">
        <f t="shared" si="260"/>
        <v>0</v>
      </c>
      <c r="AQ179" s="476">
        <f t="shared" si="260"/>
        <v>0</v>
      </c>
      <c r="AR179" s="476">
        <f t="shared" si="260"/>
        <v>0</v>
      </c>
    </row>
    <row r="180" spans="1:50" ht="15">
      <c r="A180" s="668"/>
      <c r="B180" s="681" t="s">
        <v>921</v>
      </c>
      <c r="C180" s="673"/>
      <c r="D180" s="674"/>
      <c r="E180" s="674"/>
      <c r="F180" s="674"/>
      <c r="G180" s="674"/>
      <c r="H180" s="674"/>
      <c r="I180" s="673"/>
      <c r="J180" s="673"/>
      <c r="K180" s="674"/>
      <c r="L180" s="674"/>
      <c r="M180" s="674"/>
      <c r="N180" s="673"/>
      <c r="O180" s="673"/>
      <c r="P180" s="682"/>
      <c r="Q180"/>
      <c r="R180" s="93" t="s">
        <v>1036</v>
      </c>
      <c r="S180" s="94" t="s">
        <v>1026</v>
      </c>
      <c r="T180" s="95">
        <f t="shared" ref="T180:X181" si="261">IF(C160&gt;0,C180/C160,)</f>
        <v>0</v>
      </c>
      <c r="U180" s="105">
        <f t="shared" si="261"/>
        <v>0</v>
      </c>
      <c r="V180" s="105">
        <f t="shared" si="261"/>
        <v>0</v>
      </c>
      <c r="W180" s="105">
        <f t="shared" si="261"/>
        <v>0</v>
      </c>
      <c r="X180" s="105">
        <f t="shared" si="261"/>
        <v>0</v>
      </c>
      <c r="Y180" s="474">
        <f t="shared" ref="Y180:AE181" si="262">IF(H160&gt;0,H180/H160,)</f>
        <v>0</v>
      </c>
      <c r="Z180" s="469">
        <f t="shared" si="262"/>
        <v>0</v>
      </c>
      <c r="AA180" s="469">
        <f t="shared" si="262"/>
        <v>0</v>
      </c>
      <c r="AB180" s="474">
        <f t="shared" si="262"/>
        <v>0</v>
      </c>
      <c r="AC180" s="474">
        <f t="shared" si="262"/>
        <v>0</v>
      </c>
      <c r="AD180" s="474">
        <f t="shared" si="262"/>
        <v>0</v>
      </c>
      <c r="AE180" s="469">
        <f t="shared" si="262"/>
        <v>0</v>
      </c>
      <c r="AG180" s="475" t="s">
        <v>903</v>
      </c>
      <c r="AH180" s="478"/>
      <c r="AI180" s="478"/>
      <c r="AJ180" s="478"/>
      <c r="AK180" s="478"/>
      <c r="AL180" s="478"/>
      <c r="AM180" s="478"/>
      <c r="AN180" s="478"/>
      <c r="AO180" s="478"/>
      <c r="AP180" s="478"/>
      <c r="AQ180" s="478"/>
      <c r="AR180" s="478"/>
    </row>
    <row r="181" spans="1:50" ht="15.75" thickBot="1">
      <c r="A181" s="668"/>
      <c r="B181" s="681" t="s">
        <v>922</v>
      </c>
      <c r="C181" s="673"/>
      <c r="D181" s="674"/>
      <c r="E181" s="674"/>
      <c r="F181" s="674"/>
      <c r="G181" s="674"/>
      <c r="H181" s="674"/>
      <c r="I181" s="673"/>
      <c r="J181" s="673"/>
      <c r="K181" s="674"/>
      <c r="L181" s="674"/>
      <c r="M181" s="674"/>
      <c r="N181" s="673"/>
      <c r="O181" s="673"/>
      <c r="P181" s="682"/>
      <c r="Q181"/>
      <c r="R181" s="107"/>
      <c r="S181" s="108" t="s">
        <v>737</v>
      </c>
      <c r="T181" s="109">
        <f t="shared" si="261"/>
        <v>0</v>
      </c>
      <c r="U181" s="110">
        <f t="shared" si="261"/>
        <v>0</v>
      </c>
      <c r="V181" s="110">
        <f t="shared" si="261"/>
        <v>0</v>
      </c>
      <c r="W181" s="110">
        <f t="shared" si="261"/>
        <v>0</v>
      </c>
      <c r="X181" s="110">
        <f t="shared" si="261"/>
        <v>0</v>
      </c>
      <c r="Y181" s="479">
        <f t="shared" si="262"/>
        <v>0</v>
      </c>
      <c r="Z181" s="480">
        <f t="shared" si="262"/>
        <v>0</v>
      </c>
      <c r="AA181" s="480">
        <f t="shared" si="262"/>
        <v>0</v>
      </c>
      <c r="AB181" s="479">
        <f t="shared" si="262"/>
        <v>0</v>
      </c>
      <c r="AC181" s="479">
        <f t="shared" si="262"/>
        <v>0</v>
      </c>
      <c r="AD181" s="479">
        <f t="shared" si="262"/>
        <v>0</v>
      </c>
      <c r="AE181" s="480">
        <f t="shared" si="262"/>
        <v>0</v>
      </c>
      <c r="AF181" s="481"/>
      <c r="AG181" s="111">
        <f>(T181-T180)*100</f>
        <v>0</v>
      </c>
      <c r="AH181" s="111">
        <f t="shared" ref="AH181:AR181" si="263">(U181-U180)*100</f>
        <v>0</v>
      </c>
      <c r="AI181" s="111">
        <f t="shared" si="263"/>
        <v>0</v>
      </c>
      <c r="AJ181" s="111">
        <f t="shared" si="263"/>
        <v>0</v>
      </c>
      <c r="AK181" s="111">
        <f t="shared" si="263"/>
        <v>0</v>
      </c>
      <c r="AL181" s="111">
        <f t="shared" si="263"/>
        <v>0</v>
      </c>
      <c r="AM181" s="111">
        <f t="shared" si="263"/>
        <v>0</v>
      </c>
      <c r="AN181" s="111">
        <f t="shared" si="263"/>
        <v>0</v>
      </c>
      <c r="AO181" s="111">
        <f t="shared" si="263"/>
        <v>0</v>
      </c>
      <c r="AP181" s="111">
        <f t="shared" si="263"/>
        <v>0</v>
      </c>
      <c r="AQ181" s="111">
        <f t="shared" si="263"/>
        <v>0</v>
      </c>
      <c r="AR181" s="111">
        <f t="shared" si="263"/>
        <v>0</v>
      </c>
    </row>
    <row r="182" spans="1:50" ht="15">
      <c r="A182" s="661" t="s">
        <v>480</v>
      </c>
      <c r="B182" s="660" t="s">
        <v>900</v>
      </c>
      <c r="C182" s="657">
        <v>11064</v>
      </c>
      <c r="D182" s="658">
        <v>1076</v>
      </c>
      <c r="E182" s="658"/>
      <c r="F182" s="658">
        <v>2128</v>
      </c>
      <c r="G182" s="658"/>
      <c r="H182" s="658"/>
      <c r="I182" s="657">
        <v>14268</v>
      </c>
      <c r="J182" s="657"/>
      <c r="K182" s="658">
        <v>5994</v>
      </c>
      <c r="L182" s="658">
        <v>6255</v>
      </c>
      <c r="M182" s="658">
        <v>623</v>
      </c>
      <c r="N182" s="657">
        <v>12872</v>
      </c>
      <c r="O182" s="657"/>
      <c r="P182" s="659"/>
      <c r="Q182"/>
      <c r="R182" s="93" t="s">
        <v>1025</v>
      </c>
      <c r="S182" s="94" t="s">
        <v>1026</v>
      </c>
      <c r="T182" s="95">
        <f t="shared" ref="T182:X183" si="264">IF(C182&gt;0,C182/C182,)</f>
        <v>1</v>
      </c>
      <c r="U182" s="105">
        <f t="shared" si="264"/>
        <v>1</v>
      </c>
      <c r="V182" s="105">
        <f t="shared" si="264"/>
        <v>0</v>
      </c>
      <c r="W182" s="105">
        <f t="shared" si="264"/>
        <v>1</v>
      </c>
      <c r="X182" s="105">
        <f t="shared" si="264"/>
        <v>0</v>
      </c>
      <c r="Y182" s="474">
        <f t="shared" ref="Y182:AE183" si="265">IF(H182&gt;0,H182/H182,)</f>
        <v>0</v>
      </c>
      <c r="Z182" s="469">
        <f t="shared" si="265"/>
        <v>1</v>
      </c>
      <c r="AA182" s="469">
        <f t="shared" si="265"/>
        <v>0</v>
      </c>
      <c r="AB182" s="474">
        <f t="shared" si="265"/>
        <v>1</v>
      </c>
      <c r="AC182" s="474">
        <f t="shared" si="265"/>
        <v>1</v>
      </c>
      <c r="AD182" s="474">
        <f t="shared" si="265"/>
        <v>1</v>
      </c>
      <c r="AE182" s="469">
        <f t="shared" si="265"/>
        <v>1</v>
      </c>
      <c r="AG182" s="470">
        <f>+T184+T186+T188+T190+T192+T194+T196+T198+T200+T202</f>
        <v>1</v>
      </c>
      <c r="AH182" s="470">
        <f t="shared" ref="AH182:AR183" si="266">+U184+U186+U188+U190+U192+U194+U196+U198+U200+U202</f>
        <v>1</v>
      </c>
      <c r="AI182" s="470">
        <f t="shared" si="266"/>
        <v>0</v>
      </c>
      <c r="AJ182" s="470">
        <f t="shared" si="266"/>
        <v>1</v>
      </c>
      <c r="AK182" s="470">
        <f t="shared" si="266"/>
        <v>0</v>
      </c>
      <c r="AL182" s="470">
        <f t="shared" si="266"/>
        <v>0</v>
      </c>
      <c r="AM182" s="470">
        <f t="shared" si="266"/>
        <v>0.99999999999999989</v>
      </c>
      <c r="AN182" s="470">
        <f t="shared" si="266"/>
        <v>0</v>
      </c>
      <c r="AO182" s="470">
        <f t="shared" si="266"/>
        <v>0.99999999999999989</v>
      </c>
      <c r="AP182" s="470">
        <f t="shared" si="266"/>
        <v>0.99999999999999989</v>
      </c>
      <c r="AQ182" s="470">
        <f t="shared" si="266"/>
        <v>1</v>
      </c>
      <c r="AR182" s="470">
        <f t="shared" si="266"/>
        <v>1</v>
      </c>
      <c r="AT182" s="112"/>
      <c r="AU182" s="112"/>
      <c r="AV182" s="112"/>
      <c r="AW182" s="112"/>
      <c r="AX182" s="112"/>
    </row>
    <row r="183" spans="1:50" ht="15">
      <c r="A183" s="668"/>
      <c r="B183" s="681" t="s">
        <v>901</v>
      </c>
      <c r="C183" s="673">
        <v>11386</v>
      </c>
      <c r="D183" s="674">
        <v>923</v>
      </c>
      <c r="E183" s="674"/>
      <c r="F183" s="674">
        <v>2249</v>
      </c>
      <c r="G183" s="674"/>
      <c r="H183" s="674"/>
      <c r="I183" s="673">
        <v>14558</v>
      </c>
      <c r="J183" s="673"/>
      <c r="K183" s="674">
        <v>5747</v>
      </c>
      <c r="L183" s="674">
        <v>6089</v>
      </c>
      <c r="M183" s="674">
        <v>695</v>
      </c>
      <c r="N183" s="673">
        <v>12531</v>
      </c>
      <c r="O183" s="673"/>
      <c r="P183" s="682"/>
      <c r="Q183"/>
      <c r="R183" s="101"/>
      <c r="S183" s="102" t="s">
        <v>737</v>
      </c>
      <c r="T183" s="103">
        <f t="shared" si="264"/>
        <v>1</v>
      </c>
      <c r="U183" s="104">
        <f t="shared" si="264"/>
        <v>1</v>
      </c>
      <c r="V183" s="104">
        <f t="shared" si="264"/>
        <v>0</v>
      </c>
      <c r="W183" s="104">
        <f t="shared" si="264"/>
        <v>1</v>
      </c>
      <c r="X183" s="104">
        <f t="shared" si="264"/>
        <v>0</v>
      </c>
      <c r="Y183" s="471">
        <f t="shared" si="265"/>
        <v>0</v>
      </c>
      <c r="Z183" s="472">
        <f t="shared" si="265"/>
        <v>1</v>
      </c>
      <c r="AA183" s="472">
        <f t="shared" si="265"/>
        <v>0</v>
      </c>
      <c r="AB183" s="471">
        <f t="shared" si="265"/>
        <v>1</v>
      </c>
      <c r="AC183" s="471">
        <f t="shared" si="265"/>
        <v>1</v>
      </c>
      <c r="AD183" s="471">
        <f t="shared" si="265"/>
        <v>1</v>
      </c>
      <c r="AE183" s="472">
        <f t="shared" si="265"/>
        <v>1</v>
      </c>
      <c r="AG183" s="482">
        <f>+T185+T187+T189+T191+T193+T195+T197+T199+T201+T203</f>
        <v>1</v>
      </c>
      <c r="AH183" s="473">
        <f t="shared" si="266"/>
        <v>1</v>
      </c>
      <c r="AI183" s="473">
        <f t="shared" si="266"/>
        <v>0</v>
      </c>
      <c r="AJ183" s="473">
        <f t="shared" si="266"/>
        <v>1</v>
      </c>
      <c r="AK183" s="473">
        <f t="shared" si="266"/>
        <v>0</v>
      </c>
      <c r="AL183" s="473">
        <f t="shared" si="266"/>
        <v>0</v>
      </c>
      <c r="AM183" s="482">
        <f t="shared" si="266"/>
        <v>1</v>
      </c>
      <c r="AN183" s="473">
        <f t="shared" si="266"/>
        <v>0</v>
      </c>
      <c r="AO183" s="473">
        <f t="shared" si="266"/>
        <v>0.99999999999999989</v>
      </c>
      <c r="AP183" s="473">
        <f t="shared" si="266"/>
        <v>0.99999999999999989</v>
      </c>
      <c r="AQ183" s="473">
        <f t="shared" si="266"/>
        <v>1</v>
      </c>
      <c r="AR183" s="473">
        <f t="shared" si="266"/>
        <v>1.0000000000000002</v>
      </c>
      <c r="AS183" s="112"/>
      <c r="AT183" s="112"/>
      <c r="AU183" s="112"/>
      <c r="AV183" s="112"/>
      <c r="AW183" s="112"/>
    </row>
    <row r="184" spans="1:50" ht="15">
      <c r="A184" s="668"/>
      <c r="B184" s="681" t="s">
        <v>902</v>
      </c>
      <c r="C184" s="673">
        <v>2519</v>
      </c>
      <c r="D184" s="674">
        <v>173</v>
      </c>
      <c r="E184" s="674"/>
      <c r="F184" s="674">
        <v>194</v>
      </c>
      <c r="G184" s="674"/>
      <c r="H184" s="674"/>
      <c r="I184" s="673">
        <v>2886</v>
      </c>
      <c r="J184" s="673"/>
      <c r="K184" s="674">
        <v>956</v>
      </c>
      <c r="L184" s="674">
        <v>1309</v>
      </c>
      <c r="M184" s="674">
        <v>115</v>
      </c>
      <c r="N184" s="673">
        <v>2380</v>
      </c>
      <c r="O184" s="673"/>
      <c r="P184" s="682"/>
      <c r="Q184"/>
      <c r="R184" s="93" t="s">
        <v>1027</v>
      </c>
      <c r="S184" s="94" t="s">
        <v>1026</v>
      </c>
      <c r="T184" s="95">
        <f t="shared" ref="T184:X185" si="267">IF(C182&gt;0,C184/C182,)</f>
        <v>0.22767534345625451</v>
      </c>
      <c r="U184" s="105">
        <f t="shared" si="267"/>
        <v>0.1607806691449814</v>
      </c>
      <c r="V184" s="105">
        <f t="shared" si="267"/>
        <v>0</v>
      </c>
      <c r="W184" s="105">
        <f t="shared" si="267"/>
        <v>9.1165413533834588E-2</v>
      </c>
      <c r="X184" s="105">
        <f t="shared" si="267"/>
        <v>0</v>
      </c>
      <c r="Y184" s="474">
        <f t="shared" ref="Y184:AE185" si="268">IF(H182&gt;0,H184/H182,)</f>
        <v>0</v>
      </c>
      <c r="Z184" s="469">
        <f t="shared" si="268"/>
        <v>0.20227081581160639</v>
      </c>
      <c r="AA184" s="469">
        <f t="shared" si="268"/>
        <v>0</v>
      </c>
      <c r="AB184" s="474">
        <f t="shared" si="268"/>
        <v>0.15949282615949284</v>
      </c>
      <c r="AC184" s="474">
        <f t="shared" si="268"/>
        <v>0.20927258193445245</v>
      </c>
      <c r="AD184" s="474">
        <f t="shared" si="268"/>
        <v>0.18459069020866772</v>
      </c>
      <c r="AE184" s="469">
        <f t="shared" si="268"/>
        <v>0.18489745183343692</v>
      </c>
      <c r="AG184" s="475" t="s">
        <v>903</v>
      </c>
      <c r="AH184" s="470"/>
      <c r="AI184" s="470"/>
      <c r="AJ184" s="470"/>
      <c r="AK184" s="470"/>
      <c r="AL184" s="470"/>
      <c r="AM184" s="470"/>
      <c r="AN184" s="470"/>
      <c r="AO184" s="470"/>
      <c r="AP184" s="470"/>
      <c r="AQ184" s="470"/>
      <c r="AR184" s="470"/>
    </row>
    <row r="185" spans="1:50" ht="15">
      <c r="A185" s="668"/>
      <c r="B185" s="681" t="s">
        <v>904</v>
      </c>
      <c r="C185" s="673">
        <v>2700</v>
      </c>
      <c r="D185" s="674">
        <v>117</v>
      </c>
      <c r="E185" s="674"/>
      <c r="F185" s="674">
        <v>214</v>
      </c>
      <c r="G185" s="674"/>
      <c r="H185" s="674"/>
      <c r="I185" s="673">
        <v>3031</v>
      </c>
      <c r="J185" s="673"/>
      <c r="K185" s="674">
        <v>1053</v>
      </c>
      <c r="L185" s="674">
        <v>1423</v>
      </c>
      <c r="M185" s="674">
        <v>117</v>
      </c>
      <c r="N185" s="673">
        <v>2593</v>
      </c>
      <c r="O185" s="673"/>
      <c r="P185" s="682"/>
      <c r="Q185"/>
      <c r="R185" s="101"/>
      <c r="S185" s="102" t="s">
        <v>737</v>
      </c>
      <c r="T185" s="103">
        <f t="shared" si="267"/>
        <v>0.23713332162304585</v>
      </c>
      <c r="U185" s="104">
        <f t="shared" si="267"/>
        <v>0.12676056338028169</v>
      </c>
      <c r="V185" s="104">
        <f t="shared" si="267"/>
        <v>0</v>
      </c>
      <c r="W185" s="104">
        <f t="shared" si="267"/>
        <v>9.5153401511783017E-2</v>
      </c>
      <c r="X185" s="104">
        <f t="shared" si="267"/>
        <v>0</v>
      </c>
      <c r="Y185" s="471">
        <f t="shared" si="268"/>
        <v>0</v>
      </c>
      <c r="Z185" s="472">
        <f t="shared" si="268"/>
        <v>0.20820167605440307</v>
      </c>
      <c r="AA185" s="472">
        <f t="shared" si="268"/>
        <v>0</v>
      </c>
      <c r="AB185" s="471">
        <f t="shared" si="268"/>
        <v>0.18322603097268139</v>
      </c>
      <c r="AC185" s="471">
        <f t="shared" si="268"/>
        <v>0.2337001149614058</v>
      </c>
      <c r="AD185" s="471">
        <f t="shared" si="268"/>
        <v>0.16834532374100719</v>
      </c>
      <c r="AE185" s="472">
        <f t="shared" si="268"/>
        <v>0.20692682148272284</v>
      </c>
      <c r="AG185" s="476">
        <f>(T185-T184)*100</f>
        <v>0.94579781667913365</v>
      </c>
      <c r="AH185" s="476">
        <f t="shared" ref="AH185:AR185" si="269">(U185-U184)*100</f>
        <v>-3.4020105764699715</v>
      </c>
      <c r="AI185" s="476">
        <f t="shared" si="269"/>
        <v>0</v>
      </c>
      <c r="AJ185" s="476">
        <f t="shared" si="269"/>
        <v>0.3987987977948429</v>
      </c>
      <c r="AK185" s="476">
        <f t="shared" si="269"/>
        <v>0</v>
      </c>
      <c r="AL185" s="476">
        <f t="shared" si="269"/>
        <v>0</v>
      </c>
      <c r="AM185" s="476">
        <f t="shared" si="269"/>
        <v>0.59308602427966817</v>
      </c>
      <c r="AN185" s="476">
        <f t="shared" si="269"/>
        <v>0</v>
      </c>
      <c r="AO185" s="476">
        <f t="shared" si="269"/>
        <v>2.3733204813188551</v>
      </c>
      <c r="AP185" s="476">
        <f t="shared" si="269"/>
        <v>2.4427533026953356</v>
      </c>
      <c r="AQ185" s="476">
        <f t="shared" si="269"/>
        <v>-1.6245366467660531</v>
      </c>
      <c r="AR185" s="476">
        <f t="shared" si="269"/>
        <v>2.2029369649285924</v>
      </c>
    </row>
    <row r="186" spans="1:50" ht="15">
      <c r="A186" s="668"/>
      <c r="B186" s="681" t="s">
        <v>905</v>
      </c>
      <c r="C186" s="673">
        <v>4</v>
      </c>
      <c r="D186" s="674">
        <v>2</v>
      </c>
      <c r="E186" s="674"/>
      <c r="F186" s="674">
        <v>5</v>
      </c>
      <c r="G186" s="674"/>
      <c r="H186" s="674"/>
      <c r="I186" s="673">
        <v>11</v>
      </c>
      <c r="J186" s="673"/>
      <c r="K186" s="674">
        <v>79</v>
      </c>
      <c r="L186" s="674">
        <v>98</v>
      </c>
      <c r="M186" s="674">
        <v>3</v>
      </c>
      <c r="N186" s="673">
        <v>180</v>
      </c>
      <c r="O186" s="673"/>
      <c r="P186" s="682"/>
      <c r="Q186"/>
      <c r="R186" s="93" t="s">
        <v>1028</v>
      </c>
      <c r="S186" s="94" t="s">
        <v>1026</v>
      </c>
      <c r="T186" s="95">
        <f t="shared" ref="T186:X187" si="270">IF(C182&gt;0,C186/C182,)</f>
        <v>3.6153289949385393E-4</v>
      </c>
      <c r="U186" s="105">
        <f t="shared" si="270"/>
        <v>1.8587360594795538E-3</v>
      </c>
      <c r="V186" s="105">
        <f t="shared" si="270"/>
        <v>0</v>
      </c>
      <c r="W186" s="105">
        <f t="shared" si="270"/>
        <v>2.3496240601503758E-3</v>
      </c>
      <c r="X186" s="105">
        <f t="shared" si="270"/>
        <v>0</v>
      </c>
      <c r="Y186" s="474">
        <f t="shared" ref="Y186:AE187" si="271">IF(H182&gt;0,H186/H182,)</f>
        <v>0</v>
      </c>
      <c r="Z186" s="469">
        <f t="shared" si="271"/>
        <v>7.7095598542192313E-4</v>
      </c>
      <c r="AA186" s="469">
        <f t="shared" si="271"/>
        <v>0</v>
      </c>
      <c r="AB186" s="474">
        <f t="shared" si="271"/>
        <v>1.3179846513179846E-2</v>
      </c>
      <c r="AC186" s="474">
        <f t="shared" si="271"/>
        <v>1.5667466027178258E-2</v>
      </c>
      <c r="AD186" s="474">
        <f t="shared" si="271"/>
        <v>4.815409309791332E-3</v>
      </c>
      <c r="AE186" s="469">
        <f t="shared" si="271"/>
        <v>1.3983840894965818E-2</v>
      </c>
      <c r="AG186" s="475" t="s">
        <v>903</v>
      </c>
      <c r="AH186" s="470"/>
      <c r="AI186" s="470"/>
      <c r="AJ186" s="470"/>
      <c r="AK186" s="470"/>
      <c r="AL186" s="470"/>
      <c r="AM186" s="470"/>
      <c r="AN186" s="470"/>
      <c r="AO186" s="470"/>
      <c r="AP186" s="470"/>
      <c r="AQ186" s="470"/>
      <c r="AR186" s="470"/>
    </row>
    <row r="187" spans="1:50" ht="15">
      <c r="A187" s="668"/>
      <c r="B187" s="681" t="s">
        <v>906</v>
      </c>
      <c r="C187" s="673">
        <v>8</v>
      </c>
      <c r="D187" s="674">
        <v>2</v>
      </c>
      <c r="E187" s="674"/>
      <c r="F187" s="674">
        <v>4</v>
      </c>
      <c r="G187" s="674"/>
      <c r="H187" s="674"/>
      <c r="I187" s="673">
        <v>14</v>
      </c>
      <c r="J187" s="673"/>
      <c r="K187" s="674">
        <v>71</v>
      </c>
      <c r="L187" s="674">
        <v>73</v>
      </c>
      <c r="M187" s="674">
        <v>7</v>
      </c>
      <c r="N187" s="673">
        <v>151</v>
      </c>
      <c r="O187" s="673"/>
      <c r="P187" s="682"/>
      <c r="Q187"/>
      <c r="R187" s="101"/>
      <c r="S187" s="102" t="s">
        <v>737</v>
      </c>
      <c r="T187" s="103">
        <f t="shared" si="270"/>
        <v>7.0261724925346921E-4</v>
      </c>
      <c r="U187" s="104">
        <f t="shared" si="270"/>
        <v>2.1668472372697724E-3</v>
      </c>
      <c r="V187" s="104">
        <f t="shared" si="270"/>
        <v>0</v>
      </c>
      <c r="W187" s="104">
        <f t="shared" si="270"/>
        <v>1.7785682525566918E-3</v>
      </c>
      <c r="X187" s="104">
        <f t="shared" si="270"/>
        <v>0</v>
      </c>
      <c r="Y187" s="471">
        <f t="shared" si="271"/>
        <v>0</v>
      </c>
      <c r="Z187" s="472">
        <f t="shared" si="271"/>
        <v>9.6167055914273935E-4</v>
      </c>
      <c r="AA187" s="472">
        <f t="shared" si="271"/>
        <v>0</v>
      </c>
      <c r="AB187" s="471">
        <f t="shared" si="271"/>
        <v>1.2354271793979467E-2</v>
      </c>
      <c r="AC187" s="471">
        <f t="shared" si="271"/>
        <v>1.1988832320578091E-2</v>
      </c>
      <c r="AD187" s="471">
        <f t="shared" si="271"/>
        <v>1.0071942446043165E-2</v>
      </c>
      <c r="AE187" s="472">
        <f t="shared" si="271"/>
        <v>1.2050115713031681E-2</v>
      </c>
      <c r="AG187" s="476">
        <f>(T187-T186)*100</f>
        <v>3.4108434975961527E-2</v>
      </c>
      <c r="AH187" s="476">
        <f t="shared" ref="AH187:AR187" si="272">(U187-U186)*100</f>
        <v>3.0811117779021853E-2</v>
      </c>
      <c r="AI187" s="476">
        <f t="shared" si="272"/>
        <v>0</v>
      </c>
      <c r="AJ187" s="476">
        <f t="shared" si="272"/>
        <v>-5.7105580759368398E-2</v>
      </c>
      <c r="AK187" s="476">
        <f t="shared" si="272"/>
        <v>0</v>
      </c>
      <c r="AL187" s="476">
        <f t="shared" si="272"/>
        <v>0</v>
      </c>
      <c r="AM187" s="476">
        <f t="shared" si="272"/>
        <v>1.9071457372081622E-2</v>
      </c>
      <c r="AN187" s="476">
        <f t="shared" si="272"/>
        <v>0</v>
      </c>
      <c r="AO187" s="476">
        <f t="shared" si="272"/>
        <v>-8.2557471920037886E-2</v>
      </c>
      <c r="AP187" s="476">
        <f t="shared" si="272"/>
        <v>-0.36786337066001662</v>
      </c>
      <c r="AQ187" s="476">
        <f t="shared" si="272"/>
        <v>0.5256533136251833</v>
      </c>
      <c r="AR187" s="476">
        <f t="shared" si="272"/>
        <v>-0.19337251819341369</v>
      </c>
    </row>
    <row r="188" spans="1:50" ht="15">
      <c r="A188" s="668"/>
      <c r="B188" s="681" t="s">
        <v>907</v>
      </c>
      <c r="C188" s="673"/>
      <c r="D188" s="674"/>
      <c r="E188" s="674"/>
      <c r="F188" s="674"/>
      <c r="G188" s="674"/>
      <c r="H188" s="674"/>
      <c r="I188" s="673"/>
      <c r="J188" s="673"/>
      <c r="K188" s="674"/>
      <c r="L188" s="674"/>
      <c r="M188" s="674"/>
      <c r="N188" s="673"/>
      <c r="O188" s="673"/>
      <c r="P188" s="682"/>
      <c r="Q188"/>
      <c r="R188" s="93" t="s">
        <v>1029</v>
      </c>
      <c r="S188" s="94" t="s">
        <v>1026</v>
      </c>
      <c r="T188" s="95">
        <f t="shared" ref="T188:X189" si="273">IF(C182&gt;0,C188/C182,)</f>
        <v>0</v>
      </c>
      <c r="U188" s="105">
        <f t="shared" si="273"/>
        <v>0</v>
      </c>
      <c r="V188" s="105">
        <f t="shared" si="273"/>
        <v>0</v>
      </c>
      <c r="W188" s="105">
        <f t="shared" si="273"/>
        <v>0</v>
      </c>
      <c r="X188" s="105">
        <f t="shared" si="273"/>
        <v>0</v>
      </c>
      <c r="Y188" s="474">
        <f t="shared" ref="Y188:AE189" si="274">IF(H182&gt;0,H188/H182,)</f>
        <v>0</v>
      </c>
      <c r="Z188" s="469">
        <f t="shared" si="274"/>
        <v>0</v>
      </c>
      <c r="AA188" s="469">
        <f t="shared" si="274"/>
        <v>0</v>
      </c>
      <c r="AB188" s="474">
        <f t="shared" si="274"/>
        <v>0</v>
      </c>
      <c r="AC188" s="474">
        <f t="shared" si="274"/>
        <v>0</v>
      </c>
      <c r="AD188" s="474">
        <f t="shared" si="274"/>
        <v>0</v>
      </c>
      <c r="AE188" s="469">
        <f t="shared" si="274"/>
        <v>0</v>
      </c>
      <c r="AG188" s="475" t="s">
        <v>903</v>
      </c>
      <c r="AH188" s="470"/>
      <c r="AI188" s="470"/>
      <c r="AJ188" s="470"/>
      <c r="AK188" s="470"/>
      <c r="AL188" s="470"/>
      <c r="AM188" s="470"/>
      <c r="AN188" s="470"/>
      <c r="AO188" s="470"/>
      <c r="AP188" s="470"/>
      <c r="AQ188" s="470"/>
      <c r="AR188" s="470"/>
    </row>
    <row r="189" spans="1:50" ht="15">
      <c r="A189" s="668"/>
      <c r="B189" s="681" t="s">
        <v>908</v>
      </c>
      <c r="C189" s="673"/>
      <c r="D189" s="674"/>
      <c r="E189" s="674"/>
      <c r="F189" s="674"/>
      <c r="G189" s="674"/>
      <c r="H189" s="674"/>
      <c r="I189" s="673"/>
      <c r="J189" s="673"/>
      <c r="K189" s="674"/>
      <c r="L189" s="674"/>
      <c r="M189" s="674"/>
      <c r="N189" s="673"/>
      <c r="O189" s="673"/>
      <c r="P189" s="682"/>
      <c r="Q189"/>
      <c r="R189" s="101"/>
      <c r="S189" s="102" t="s">
        <v>737</v>
      </c>
      <c r="T189" s="103">
        <f t="shared" si="273"/>
        <v>0</v>
      </c>
      <c r="U189" s="104">
        <f t="shared" si="273"/>
        <v>0</v>
      </c>
      <c r="V189" s="104">
        <f t="shared" si="273"/>
        <v>0</v>
      </c>
      <c r="W189" s="104">
        <f t="shared" si="273"/>
        <v>0</v>
      </c>
      <c r="X189" s="104">
        <f t="shared" si="273"/>
        <v>0</v>
      </c>
      <c r="Y189" s="471">
        <f t="shared" si="274"/>
        <v>0</v>
      </c>
      <c r="Z189" s="472">
        <f t="shared" si="274"/>
        <v>0</v>
      </c>
      <c r="AA189" s="472">
        <f t="shared" si="274"/>
        <v>0</v>
      </c>
      <c r="AB189" s="471">
        <f t="shared" si="274"/>
        <v>0</v>
      </c>
      <c r="AC189" s="471">
        <f t="shared" si="274"/>
        <v>0</v>
      </c>
      <c r="AD189" s="471">
        <f t="shared" si="274"/>
        <v>0</v>
      </c>
      <c r="AE189" s="472">
        <f t="shared" si="274"/>
        <v>0</v>
      </c>
      <c r="AG189" s="477">
        <f>(T189-T188)*100</f>
        <v>0</v>
      </c>
      <c r="AH189" s="477">
        <f t="shared" ref="AH189:AR189" si="275">(U189-U188)*100</f>
        <v>0</v>
      </c>
      <c r="AI189" s="477">
        <f t="shared" si="275"/>
        <v>0</v>
      </c>
      <c r="AJ189" s="477">
        <f t="shared" si="275"/>
        <v>0</v>
      </c>
      <c r="AK189" s="477">
        <f t="shared" si="275"/>
        <v>0</v>
      </c>
      <c r="AL189" s="477">
        <f t="shared" si="275"/>
        <v>0</v>
      </c>
      <c r="AM189" s="477">
        <f t="shared" si="275"/>
        <v>0</v>
      </c>
      <c r="AN189" s="477">
        <f t="shared" si="275"/>
        <v>0</v>
      </c>
      <c r="AO189" s="477">
        <f t="shared" si="275"/>
        <v>0</v>
      </c>
      <c r="AP189" s="477">
        <f t="shared" si="275"/>
        <v>0</v>
      </c>
      <c r="AQ189" s="477">
        <f t="shared" si="275"/>
        <v>0</v>
      </c>
      <c r="AR189" s="477">
        <f t="shared" si="275"/>
        <v>0</v>
      </c>
    </row>
    <row r="190" spans="1:50" ht="15">
      <c r="A190" s="668"/>
      <c r="B190" s="681" t="s">
        <v>909</v>
      </c>
      <c r="C190" s="673">
        <v>3625</v>
      </c>
      <c r="D190" s="674">
        <v>340</v>
      </c>
      <c r="E190" s="674"/>
      <c r="F190" s="674">
        <v>519</v>
      </c>
      <c r="G190" s="674"/>
      <c r="H190" s="674"/>
      <c r="I190" s="673">
        <v>4484</v>
      </c>
      <c r="J190" s="673"/>
      <c r="K190" s="674">
        <v>2482</v>
      </c>
      <c r="L190" s="674">
        <v>2619</v>
      </c>
      <c r="M190" s="674">
        <v>297</v>
      </c>
      <c r="N190" s="673">
        <v>5398</v>
      </c>
      <c r="O190" s="673"/>
      <c r="P190" s="682"/>
      <c r="Q190"/>
      <c r="R190" s="93" t="s">
        <v>1030</v>
      </c>
      <c r="S190" s="94" t="s">
        <v>1026</v>
      </c>
      <c r="T190" s="95">
        <f t="shared" ref="T190:X191" si="276">IF(C182&gt;0,C190/C182,)</f>
        <v>0.32763919016630516</v>
      </c>
      <c r="U190" s="105">
        <f t="shared" si="276"/>
        <v>0.31598513011152418</v>
      </c>
      <c r="V190" s="105">
        <f t="shared" si="276"/>
        <v>0</v>
      </c>
      <c r="W190" s="105">
        <f t="shared" si="276"/>
        <v>0.24389097744360902</v>
      </c>
      <c r="X190" s="105">
        <f t="shared" si="276"/>
        <v>0</v>
      </c>
      <c r="Y190" s="474">
        <f t="shared" ref="Y190:AE191" si="277">IF(H182&gt;0,H190/H182,)</f>
        <v>0</v>
      </c>
      <c r="Z190" s="469">
        <f t="shared" si="277"/>
        <v>0.31426969442108216</v>
      </c>
      <c r="AA190" s="469">
        <f t="shared" si="277"/>
        <v>0</v>
      </c>
      <c r="AB190" s="474">
        <f t="shared" si="277"/>
        <v>0.41408074741408074</v>
      </c>
      <c r="AC190" s="474">
        <f t="shared" si="277"/>
        <v>0.41870503597122299</v>
      </c>
      <c r="AD190" s="474">
        <f t="shared" si="277"/>
        <v>0.4767255216693419</v>
      </c>
      <c r="AE190" s="469">
        <f t="shared" si="277"/>
        <v>0.41935985083903043</v>
      </c>
      <c r="AG190" s="475" t="s">
        <v>903</v>
      </c>
      <c r="AH190" s="470"/>
      <c r="AI190" s="470"/>
      <c r="AJ190" s="470"/>
      <c r="AK190" s="470"/>
      <c r="AL190" s="470"/>
      <c r="AM190" s="470"/>
      <c r="AN190" s="470"/>
      <c r="AO190" s="470"/>
      <c r="AP190" s="470"/>
      <c r="AQ190" s="470"/>
      <c r="AR190" s="470"/>
    </row>
    <row r="191" spans="1:50" ht="15">
      <c r="A191" s="668"/>
      <c r="B191" s="681" t="s">
        <v>910</v>
      </c>
      <c r="C191" s="673">
        <v>3469</v>
      </c>
      <c r="D191" s="674">
        <v>301</v>
      </c>
      <c r="E191" s="674"/>
      <c r="F191" s="674">
        <v>517</v>
      </c>
      <c r="G191" s="674"/>
      <c r="H191" s="674"/>
      <c r="I191" s="673">
        <v>4287</v>
      </c>
      <c r="J191" s="673"/>
      <c r="K191" s="674">
        <v>2310</v>
      </c>
      <c r="L191" s="674">
        <v>2419</v>
      </c>
      <c r="M191" s="674">
        <v>340</v>
      </c>
      <c r="N191" s="673">
        <v>5069</v>
      </c>
      <c r="O191" s="673"/>
      <c r="P191" s="682"/>
      <c r="Q191"/>
      <c r="R191" s="101"/>
      <c r="S191" s="102" t="s">
        <v>737</v>
      </c>
      <c r="T191" s="103">
        <f t="shared" si="276"/>
        <v>0.30467240470753559</v>
      </c>
      <c r="U191" s="104">
        <f t="shared" si="276"/>
        <v>0.32611050920910079</v>
      </c>
      <c r="V191" s="104">
        <f t="shared" si="276"/>
        <v>0</v>
      </c>
      <c r="W191" s="104">
        <f t="shared" si="276"/>
        <v>0.22987994664295242</v>
      </c>
      <c r="X191" s="104">
        <f t="shared" si="276"/>
        <v>0</v>
      </c>
      <c r="Y191" s="471">
        <f t="shared" si="277"/>
        <v>0</v>
      </c>
      <c r="Z191" s="472">
        <f t="shared" si="277"/>
        <v>0.29447726336035168</v>
      </c>
      <c r="AA191" s="472">
        <f t="shared" si="277"/>
        <v>0</v>
      </c>
      <c r="AB191" s="471">
        <f t="shared" si="277"/>
        <v>0.40194884287454324</v>
      </c>
      <c r="AC191" s="471">
        <f t="shared" si="277"/>
        <v>0.39727377237641648</v>
      </c>
      <c r="AD191" s="471">
        <f t="shared" si="277"/>
        <v>0.48920863309352519</v>
      </c>
      <c r="AE191" s="472">
        <f t="shared" si="277"/>
        <v>0.4045167983401165</v>
      </c>
      <c r="AG191" s="476">
        <f>(T191-T190)*100</f>
        <v>-2.296678545876957</v>
      </c>
      <c r="AH191" s="476">
        <f t="shared" ref="AH191:AR191" si="278">(U191-U190)*100</f>
        <v>1.0125379097576603</v>
      </c>
      <c r="AI191" s="476">
        <f t="shared" si="278"/>
        <v>0</v>
      </c>
      <c r="AJ191" s="476">
        <f t="shared" si="278"/>
        <v>-1.4011030800656603</v>
      </c>
      <c r="AK191" s="476">
        <f t="shared" si="278"/>
        <v>0</v>
      </c>
      <c r="AL191" s="476">
        <f t="shared" si="278"/>
        <v>0</v>
      </c>
      <c r="AM191" s="476">
        <f t="shared" si="278"/>
        <v>-1.9792431060730475</v>
      </c>
      <c r="AN191" s="476">
        <f t="shared" si="278"/>
        <v>0</v>
      </c>
      <c r="AO191" s="476">
        <f t="shared" si="278"/>
        <v>-1.2131904539537497</v>
      </c>
      <c r="AP191" s="476">
        <f t="shared" si="278"/>
        <v>-2.1431263594806516</v>
      </c>
      <c r="AQ191" s="476">
        <f t="shared" si="278"/>
        <v>1.2483111424183291</v>
      </c>
      <c r="AR191" s="476">
        <f t="shared" si="278"/>
        <v>-1.4843052498913933</v>
      </c>
      <c r="AS191" s="112"/>
    </row>
    <row r="192" spans="1:50" ht="15">
      <c r="A192" s="668"/>
      <c r="B192" s="681" t="s">
        <v>911</v>
      </c>
      <c r="C192" s="673">
        <v>44</v>
      </c>
      <c r="D192" s="674">
        <v>2</v>
      </c>
      <c r="E192" s="674"/>
      <c r="F192" s="674">
        <v>21</v>
      </c>
      <c r="G192" s="674"/>
      <c r="H192" s="674"/>
      <c r="I192" s="673">
        <v>67</v>
      </c>
      <c r="J192" s="673"/>
      <c r="K192" s="674">
        <v>192</v>
      </c>
      <c r="L192" s="674">
        <v>128</v>
      </c>
      <c r="M192" s="674">
        <v>18</v>
      </c>
      <c r="N192" s="673">
        <v>338</v>
      </c>
      <c r="O192" s="673"/>
      <c r="P192" s="682"/>
      <c r="Q192"/>
      <c r="R192" s="93" t="s">
        <v>1031</v>
      </c>
      <c r="S192" s="94" t="s">
        <v>1026</v>
      </c>
      <c r="T192" s="95">
        <f t="shared" ref="T192:X193" si="279">IF(C182&gt;0,C192/C182,)</f>
        <v>3.9768618944323935E-3</v>
      </c>
      <c r="U192" s="105">
        <f t="shared" si="279"/>
        <v>1.8587360594795538E-3</v>
      </c>
      <c r="V192" s="105">
        <f t="shared" si="279"/>
        <v>0</v>
      </c>
      <c r="W192" s="105">
        <f t="shared" si="279"/>
        <v>9.8684210526315784E-3</v>
      </c>
      <c r="X192" s="105">
        <f t="shared" si="279"/>
        <v>0</v>
      </c>
      <c r="Y192" s="474">
        <f t="shared" ref="Y192:AE193" si="280">IF(H182&gt;0,H192/H182,)</f>
        <v>0</v>
      </c>
      <c r="Z192" s="469">
        <f t="shared" si="280"/>
        <v>4.6958228202971684E-3</v>
      </c>
      <c r="AA192" s="469">
        <f t="shared" si="280"/>
        <v>0</v>
      </c>
      <c r="AB192" s="474">
        <f t="shared" si="280"/>
        <v>3.2032032032032032E-2</v>
      </c>
      <c r="AC192" s="474">
        <f t="shared" si="280"/>
        <v>2.0463629096722624E-2</v>
      </c>
      <c r="AD192" s="474">
        <f t="shared" si="280"/>
        <v>2.8892455858747994E-2</v>
      </c>
      <c r="AE192" s="469">
        <f t="shared" si="280"/>
        <v>2.6258545680546922E-2</v>
      </c>
      <c r="AG192" s="475" t="s">
        <v>903</v>
      </c>
      <c r="AH192" s="470"/>
      <c r="AI192" s="470"/>
      <c r="AJ192" s="470"/>
      <c r="AK192" s="470"/>
      <c r="AL192" s="470"/>
      <c r="AM192" s="470"/>
      <c r="AN192" s="470"/>
      <c r="AO192" s="470"/>
      <c r="AP192" s="470"/>
      <c r="AQ192" s="470"/>
      <c r="AR192" s="470"/>
    </row>
    <row r="193" spans="1:44" ht="15">
      <c r="A193" s="668"/>
      <c r="B193" s="681" t="s">
        <v>912</v>
      </c>
      <c r="C193" s="673">
        <v>37</v>
      </c>
      <c r="D193" s="674">
        <v>1</v>
      </c>
      <c r="E193" s="674"/>
      <c r="F193" s="674">
        <v>9</v>
      </c>
      <c r="G193" s="674"/>
      <c r="H193" s="674"/>
      <c r="I193" s="673">
        <v>47</v>
      </c>
      <c r="J193" s="673"/>
      <c r="K193" s="674">
        <v>167</v>
      </c>
      <c r="L193" s="674">
        <v>127</v>
      </c>
      <c r="M193" s="674">
        <v>19</v>
      </c>
      <c r="N193" s="673">
        <v>313</v>
      </c>
      <c r="O193" s="673"/>
      <c r="P193" s="682"/>
      <c r="Q193"/>
      <c r="R193" s="101"/>
      <c r="S193" s="102" t="s">
        <v>737</v>
      </c>
      <c r="T193" s="103">
        <f t="shared" si="279"/>
        <v>3.249604777797295E-3</v>
      </c>
      <c r="U193" s="104">
        <f t="shared" si="279"/>
        <v>1.0834236186348862E-3</v>
      </c>
      <c r="V193" s="104">
        <f t="shared" si="279"/>
        <v>0</v>
      </c>
      <c r="W193" s="104">
        <f t="shared" si="279"/>
        <v>4.0017785682525571E-3</v>
      </c>
      <c r="X193" s="104">
        <f t="shared" si="279"/>
        <v>0</v>
      </c>
      <c r="Y193" s="471">
        <f t="shared" si="280"/>
        <v>0</v>
      </c>
      <c r="Z193" s="472">
        <f t="shared" si="280"/>
        <v>3.2284654485506253E-3</v>
      </c>
      <c r="AA193" s="472">
        <f t="shared" si="280"/>
        <v>0</v>
      </c>
      <c r="AB193" s="471">
        <f t="shared" si="280"/>
        <v>2.9058639290064383E-2</v>
      </c>
      <c r="AC193" s="471">
        <f t="shared" si="280"/>
        <v>2.0857283626211202E-2</v>
      </c>
      <c r="AD193" s="471">
        <f t="shared" si="280"/>
        <v>2.7338129496402876E-2</v>
      </c>
      <c r="AE193" s="472">
        <f t="shared" si="280"/>
        <v>2.4978054425025934E-2</v>
      </c>
      <c r="AG193" s="476">
        <f>(T193-T192)*100</f>
        <v>-7.2725711663509857E-2</v>
      </c>
      <c r="AH193" s="476">
        <f t="shared" ref="AH193:AR193" si="281">(U193-U192)*100</f>
        <v>-7.7531244084466766E-2</v>
      </c>
      <c r="AI193" s="476">
        <f t="shared" si="281"/>
        <v>0</v>
      </c>
      <c r="AJ193" s="476">
        <f t="shared" si="281"/>
        <v>-0.5866642484379021</v>
      </c>
      <c r="AK193" s="476">
        <f t="shared" si="281"/>
        <v>0</v>
      </c>
      <c r="AL193" s="476">
        <f t="shared" si="281"/>
        <v>0</v>
      </c>
      <c r="AM193" s="476">
        <f t="shared" si="281"/>
        <v>-0.14673573717465432</v>
      </c>
      <c r="AN193" s="476">
        <f t="shared" si="281"/>
        <v>0</v>
      </c>
      <c r="AO193" s="476">
        <f t="shared" si="281"/>
        <v>-0.29733927419676487</v>
      </c>
      <c r="AP193" s="476">
        <f t="shared" si="281"/>
        <v>3.9365452948857821E-2</v>
      </c>
      <c r="AQ193" s="476">
        <f t="shared" si="281"/>
        <v>-0.15543263623451176</v>
      </c>
      <c r="AR193" s="476">
        <f t="shared" si="281"/>
        <v>-0.1280491255520988</v>
      </c>
    </row>
    <row r="194" spans="1:44" ht="15">
      <c r="A194" s="668"/>
      <c r="B194" s="681" t="s">
        <v>913</v>
      </c>
      <c r="C194" s="673"/>
      <c r="D194" s="674"/>
      <c r="E194" s="674"/>
      <c r="F194" s="674"/>
      <c r="G194" s="674"/>
      <c r="H194" s="674"/>
      <c r="I194" s="673"/>
      <c r="J194" s="673"/>
      <c r="K194" s="674"/>
      <c r="L194" s="674"/>
      <c r="M194" s="674"/>
      <c r="N194" s="673"/>
      <c r="O194" s="673"/>
      <c r="P194" s="682"/>
      <c r="Q194"/>
      <c r="R194" s="93" t="s">
        <v>1032</v>
      </c>
      <c r="S194" s="94" t="s">
        <v>1026</v>
      </c>
      <c r="T194" s="95">
        <f t="shared" ref="T194:X195" si="282">IF(C182&gt;0,C194/C182,)</f>
        <v>0</v>
      </c>
      <c r="U194" s="105">
        <f t="shared" si="282"/>
        <v>0</v>
      </c>
      <c r="V194" s="105">
        <f t="shared" si="282"/>
        <v>0</v>
      </c>
      <c r="W194" s="105">
        <f t="shared" si="282"/>
        <v>0</v>
      </c>
      <c r="X194" s="105">
        <f t="shared" si="282"/>
        <v>0</v>
      </c>
      <c r="Y194" s="474">
        <f t="shared" ref="Y194:AE195" si="283">IF(H182&gt;0,H194/H182,)</f>
        <v>0</v>
      </c>
      <c r="Z194" s="469">
        <f t="shared" si="283"/>
        <v>0</v>
      </c>
      <c r="AA194" s="469">
        <f t="shared" si="283"/>
        <v>0</v>
      </c>
      <c r="AB194" s="474">
        <f t="shared" si="283"/>
        <v>0</v>
      </c>
      <c r="AC194" s="474">
        <f t="shared" si="283"/>
        <v>0</v>
      </c>
      <c r="AD194" s="474">
        <f t="shared" si="283"/>
        <v>0</v>
      </c>
      <c r="AE194" s="469">
        <f t="shared" si="283"/>
        <v>0</v>
      </c>
      <c r="AG194" s="475" t="s">
        <v>903</v>
      </c>
      <c r="AH194" s="470"/>
      <c r="AI194" s="470"/>
      <c r="AJ194" s="470"/>
      <c r="AK194" s="470"/>
      <c r="AL194" s="470"/>
      <c r="AM194" s="470"/>
      <c r="AN194" s="470"/>
      <c r="AO194" s="470"/>
      <c r="AP194" s="470"/>
      <c r="AQ194" s="470"/>
      <c r="AR194" s="470"/>
    </row>
    <row r="195" spans="1:44" ht="15">
      <c r="A195" s="668"/>
      <c r="B195" s="681" t="s">
        <v>914</v>
      </c>
      <c r="C195" s="673"/>
      <c r="D195" s="674"/>
      <c r="E195" s="674"/>
      <c r="F195" s="674"/>
      <c r="G195" s="674"/>
      <c r="H195" s="674"/>
      <c r="I195" s="673"/>
      <c r="J195" s="673"/>
      <c r="K195" s="674"/>
      <c r="L195" s="674"/>
      <c r="M195" s="674"/>
      <c r="N195" s="673"/>
      <c r="O195" s="673"/>
      <c r="P195" s="682"/>
      <c r="Q195"/>
      <c r="R195" s="101"/>
      <c r="S195" s="102" t="s">
        <v>737</v>
      </c>
      <c r="T195" s="103">
        <f t="shared" si="282"/>
        <v>0</v>
      </c>
      <c r="U195" s="104">
        <f t="shared" si="282"/>
        <v>0</v>
      </c>
      <c r="V195" s="104">
        <f t="shared" si="282"/>
        <v>0</v>
      </c>
      <c r="W195" s="104">
        <f t="shared" si="282"/>
        <v>0</v>
      </c>
      <c r="X195" s="104">
        <f t="shared" si="282"/>
        <v>0</v>
      </c>
      <c r="Y195" s="471">
        <f t="shared" si="283"/>
        <v>0</v>
      </c>
      <c r="Z195" s="472">
        <f t="shared" si="283"/>
        <v>0</v>
      </c>
      <c r="AA195" s="472">
        <f t="shared" si="283"/>
        <v>0</v>
      </c>
      <c r="AB195" s="471">
        <f t="shared" si="283"/>
        <v>0</v>
      </c>
      <c r="AC195" s="471">
        <f t="shared" si="283"/>
        <v>0</v>
      </c>
      <c r="AD195" s="471">
        <f t="shared" si="283"/>
        <v>0</v>
      </c>
      <c r="AE195" s="472">
        <f t="shared" si="283"/>
        <v>0</v>
      </c>
      <c r="AG195" s="476">
        <f>(T195-T194)*100</f>
        <v>0</v>
      </c>
      <c r="AH195" s="476">
        <f t="shared" ref="AH195:AR195" si="284">(U195-U194)*100</f>
        <v>0</v>
      </c>
      <c r="AI195" s="476">
        <f t="shared" si="284"/>
        <v>0</v>
      </c>
      <c r="AJ195" s="476">
        <f t="shared" si="284"/>
        <v>0</v>
      </c>
      <c r="AK195" s="476">
        <f t="shared" si="284"/>
        <v>0</v>
      </c>
      <c r="AL195" s="476">
        <f t="shared" si="284"/>
        <v>0</v>
      </c>
      <c r="AM195" s="476">
        <f t="shared" si="284"/>
        <v>0</v>
      </c>
      <c r="AN195" s="476">
        <f t="shared" si="284"/>
        <v>0</v>
      </c>
      <c r="AO195" s="476">
        <f t="shared" si="284"/>
        <v>0</v>
      </c>
      <c r="AP195" s="476">
        <f t="shared" si="284"/>
        <v>0</v>
      </c>
      <c r="AQ195" s="476">
        <f t="shared" si="284"/>
        <v>0</v>
      </c>
      <c r="AR195" s="476">
        <f t="shared" si="284"/>
        <v>0</v>
      </c>
    </row>
    <row r="196" spans="1:44" ht="15">
      <c r="A196" s="668"/>
      <c r="B196" s="681" t="s">
        <v>915</v>
      </c>
      <c r="C196" s="673">
        <v>3955</v>
      </c>
      <c r="D196" s="674">
        <v>427</v>
      </c>
      <c r="E196" s="674"/>
      <c r="F196" s="674">
        <v>1119</v>
      </c>
      <c r="G196" s="674"/>
      <c r="H196" s="674"/>
      <c r="I196" s="673">
        <v>5501</v>
      </c>
      <c r="J196" s="673"/>
      <c r="K196" s="674">
        <v>1143</v>
      </c>
      <c r="L196" s="674">
        <v>1177</v>
      </c>
      <c r="M196" s="674">
        <v>96</v>
      </c>
      <c r="N196" s="673">
        <v>2416</v>
      </c>
      <c r="O196" s="673"/>
      <c r="P196" s="682"/>
      <c r="Q196"/>
      <c r="R196" s="93" t="s">
        <v>1033</v>
      </c>
      <c r="S196" s="94" t="s">
        <v>1026</v>
      </c>
      <c r="T196" s="95">
        <f t="shared" ref="T196:X197" si="285">IF(C182&gt;0,C196/C182,)</f>
        <v>0.35746565437454808</v>
      </c>
      <c r="U196" s="105">
        <f t="shared" si="285"/>
        <v>0.39684014869888473</v>
      </c>
      <c r="V196" s="105">
        <f t="shared" si="285"/>
        <v>0</v>
      </c>
      <c r="W196" s="105">
        <f t="shared" si="285"/>
        <v>0.52584586466165417</v>
      </c>
      <c r="X196" s="105">
        <f t="shared" si="285"/>
        <v>0</v>
      </c>
      <c r="Y196" s="474">
        <f t="shared" ref="Y196:AE197" si="286">IF(H182&gt;0,H196/H182,)</f>
        <v>0</v>
      </c>
      <c r="Z196" s="469">
        <f t="shared" si="286"/>
        <v>0.38554807961872722</v>
      </c>
      <c r="AA196" s="469">
        <f t="shared" si="286"/>
        <v>0</v>
      </c>
      <c r="AB196" s="474">
        <f t="shared" si="286"/>
        <v>0.1906906906906907</v>
      </c>
      <c r="AC196" s="474">
        <f t="shared" si="286"/>
        <v>0.18816946442845722</v>
      </c>
      <c r="AD196" s="474">
        <f t="shared" si="286"/>
        <v>0.15409309791332262</v>
      </c>
      <c r="AE196" s="469">
        <f t="shared" si="286"/>
        <v>0.18769422001243008</v>
      </c>
      <c r="AG196" s="475" t="s">
        <v>903</v>
      </c>
      <c r="AH196" s="470"/>
      <c r="AI196" s="470"/>
      <c r="AJ196" s="470"/>
      <c r="AK196" s="470"/>
      <c r="AL196" s="470"/>
      <c r="AM196" s="470"/>
      <c r="AN196" s="470"/>
      <c r="AO196" s="470"/>
      <c r="AP196" s="470"/>
      <c r="AQ196" s="470"/>
      <c r="AR196" s="470"/>
    </row>
    <row r="197" spans="1:44" ht="15">
      <c r="A197" s="668"/>
      <c r="B197" s="681" t="s">
        <v>916</v>
      </c>
      <c r="C197" s="673">
        <v>4224</v>
      </c>
      <c r="D197" s="674">
        <v>360</v>
      </c>
      <c r="E197" s="674"/>
      <c r="F197" s="674">
        <v>1217</v>
      </c>
      <c r="G197" s="674"/>
      <c r="H197" s="674"/>
      <c r="I197" s="673">
        <v>5801</v>
      </c>
      <c r="J197" s="673"/>
      <c r="K197" s="674">
        <v>1111</v>
      </c>
      <c r="L197" s="674">
        <v>1185</v>
      </c>
      <c r="M197" s="674">
        <v>112</v>
      </c>
      <c r="N197" s="673">
        <v>2408</v>
      </c>
      <c r="O197" s="673"/>
      <c r="P197" s="682"/>
      <c r="Q197"/>
      <c r="R197" s="101"/>
      <c r="S197" s="102" t="s">
        <v>737</v>
      </c>
      <c r="T197" s="103">
        <f t="shared" si="285"/>
        <v>0.37098190760583172</v>
      </c>
      <c r="U197" s="104">
        <f t="shared" si="285"/>
        <v>0.39003250270855905</v>
      </c>
      <c r="V197" s="104">
        <f t="shared" si="285"/>
        <v>0</v>
      </c>
      <c r="W197" s="104">
        <f t="shared" si="285"/>
        <v>0.54112939084037348</v>
      </c>
      <c r="X197" s="104">
        <f t="shared" si="285"/>
        <v>0</v>
      </c>
      <c r="Y197" s="471">
        <f t="shared" si="286"/>
        <v>0</v>
      </c>
      <c r="Z197" s="472">
        <f t="shared" si="286"/>
        <v>0.39847506525621651</v>
      </c>
      <c r="AA197" s="472">
        <f t="shared" si="286"/>
        <v>0</v>
      </c>
      <c r="AB197" s="471">
        <f t="shared" si="286"/>
        <v>0.19331825300156605</v>
      </c>
      <c r="AC197" s="471">
        <f t="shared" si="286"/>
        <v>0.19461323698472655</v>
      </c>
      <c r="AD197" s="471">
        <f t="shared" si="286"/>
        <v>0.16115107913669063</v>
      </c>
      <c r="AE197" s="472">
        <f t="shared" si="286"/>
        <v>0.19216343468198868</v>
      </c>
      <c r="AG197" s="476">
        <f>(T197-T196)*100</f>
        <v>1.3516253231283637</v>
      </c>
      <c r="AH197" s="476">
        <f t="shared" ref="AH197:AR197" si="287">(U197-U196)*100</f>
        <v>-0.68076459903256836</v>
      </c>
      <c r="AI197" s="476">
        <f t="shared" si="287"/>
        <v>0</v>
      </c>
      <c r="AJ197" s="476">
        <f t="shared" si="287"/>
        <v>1.5283526178719309</v>
      </c>
      <c r="AK197" s="476">
        <f t="shared" si="287"/>
        <v>0</v>
      </c>
      <c r="AL197" s="476">
        <f t="shared" si="287"/>
        <v>0</v>
      </c>
      <c r="AM197" s="476">
        <f t="shared" si="287"/>
        <v>1.2926985637489286</v>
      </c>
      <c r="AN197" s="476">
        <f t="shared" si="287"/>
        <v>0</v>
      </c>
      <c r="AO197" s="476">
        <f t="shared" si="287"/>
        <v>0.26275623108753532</v>
      </c>
      <c r="AP197" s="476">
        <f t="shared" si="287"/>
        <v>0.64437725562693227</v>
      </c>
      <c r="AQ197" s="476">
        <f t="shared" si="287"/>
        <v>0.70579812233680095</v>
      </c>
      <c r="AR197" s="476">
        <f t="shared" si="287"/>
        <v>0.44692146695586021</v>
      </c>
    </row>
    <row r="198" spans="1:44" ht="15">
      <c r="A198" s="668"/>
      <c r="B198" s="681" t="s">
        <v>917</v>
      </c>
      <c r="C198" s="673">
        <v>348</v>
      </c>
      <c r="D198" s="674">
        <v>34</v>
      </c>
      <c r="E198" s="674"/>
      <c r="F198" s="674">
        <v>106</v>
      </c>
      <c r="G198" s="674"/>
      <c r="H198" s="674"/>
      <c r="I198" s="673">
        <v>488</v>
      </c>
      <c r="J198" s="673"/>
      <c r="K198" s="674">
        <v>383</v>
      </c>
      <c r="L198" s="674">
        <v>271</v>
      </c>
      <c r="M198" s="674">
        <v>55</v>
      </c>
      <c r="N198" s="673">
        <v>709</v>
      </c>
      <c r="O198" s="673"/>
      <c r="P198" s="682"/>
      <c r="Q198"/>
      <c r="R198" s="93" t="s">
        <v>1034</v>
      </c>
      <c r="S198" s="94" t="s">
        <v>1026</v>
      </c>
      <c r="T198" s="95">
        <f t="shared" ref="T198:X199" si="288">IF(C182&gt;0,C198/C182,)</f>
        <v>3.1453362255965296E-2</v>
      </c>
      <c r="U198" s="105">
        <f t="shared" si="288"/>
        <v>3.1598513011152414E-2</v>
      </c>
      <c r="V198" s="105">
        <f t="shared" si="288"/>
        <v>0</v>
      </c>
      <c r="W198" s="105">
        <f t="shared" si="288"/>
        <v>4.9812030075187967E-2</v>
      </c>
      <c r="X198" s="105">
        <f t="shared" si="288"/>
        <v>0</v>
      </c>
      <c r="Y198" s="474">
        <f t="shared" ref="Y198:AE199" si="289">IF(H182&gt;0,H198/H182,)</f>
        <v>0</v>
      </c>
      <c r="Z198" s="469">
        <f t="shared" si="289"/>
        <v>3.420241098962714E-2</v>
      </c>
      <c r="AA198" s="469">
        <f t="shared" si="289"/>
        <v>0</v>
      </c>
      <c r="AB198" s="474">
        <f t="shared" si="289"/>
        <v>6.3897230563897234E-2</v>
      </c>
      <c r="AC198" s="474">
        <f t="shared" si="289"/>
        <v>4.3325339728217428E-2</v>
      </c>
      <c r="AD198" s="474">
        <f t="shared" si="289"/>
        <v>8.8282504012841087E-2</v>
      </c>
      <c r="AE198" s="469">
        <f t="shared" si="289"/>
        <v>5.5080795525170916E-2</v>
      </c>
      <c r="AG198" s="475" t="s">
        <v>903</v>
      </c>
      <c r="AH198" s="470"/>
      <c r="AI198" s="470"/>
      <c r="AJ198" s="470"/>
      <c r="AK198" s="470"/>
      <c r="AL198" s="470"/>
      <c r="AM198" s="470"/>
      <c r="AN198" s="470"/>
      <c r="AO198" s="470"/>
      <c r="AP198" s="470"/>
      <c r="AQ198" s="470"/>
      <c r="AR198" s="470"/>
    </row>
    <row r="199" spans="1:44" ht="15">
      <c r="A199" s="668"/>
      <c r="B199" s="681" t="s">
        <v>918</v>
      </c>
      <c r="C199" s="673">
        <v>391</v>
      </c>
      <c r="D199" s="674">
        <v>46</v>
      </c>
      <c r="E199" s="674"/>
      <c r="F199" s="674">
        <v>94</v>
      </c>
      <c r="G199" s="674"/>
      <c r="H199" s="674"/>
      <c r="I199" s="673">
        <v>531</v>
      </c>
      <c r="J199" s="673"/>
      <c r="K199" s="674">
        <v>381</v>
      </c>
      <c r="L199" s="674">
        <v>304</v>
      </c>
      <c r="M199" s="674">
        <v>57</v>
      </c>
      <c r="N199" s="673">
        <v>742</v>
      </c>
      <c r="O199" s="673"/>
      <c r="P199" s="682"/>
      <c r="Q199"/>
      <c r="R199" s="101"/>
      <c r="S199" s="102" t="s">
        <v>737</v>
      </c>
      <c r="T199" s="103">
        <f t="shared" si="288"/>
        <v>3.4340418057263303E-2</v>
      </c>
      <c r="U199" s="104">
        <f t="shared" si="288"/>
        <v>4.9837486457204767E-2</v>
      </c>
      <c r="V199" s="104">
        <f t="shared" si="288"/>
        <v>0</v>
      </c>
      <c r="W199" s="104">
        <f t="shared" si="288"/>
        <v>4.1796353935082256E-2</v>
      </c>
      <c r="X199" s="104">
        <f t="shared" si="288"/>
        <v>0</v>
      </c>
      <c r="Y199" s="471">
        <f t="shared" si="289"/>
        <v>0</v>
      </c>
      <c r="Z199" s="472">
        <f t="shared" si="289"/>
        <v>3.6474790493199613E-2</v>
      </c>
      <c r="AA199" s="472">
        <f t="shared" si="289"/>
        <v>0</v>
      </c>
      <c r="AB199" s="471">
        <f t="shared" si="289"/>
        <v>6.6295458500087001E-2</v>
      </c>
      <c r="AC199" s="471">
        <f t="shared" si="289"/>
        <v>4.9926096239119727E-2</v>
      </c>
      <c r="AD199" s="471">
        <f t="shared" si="289"/>
        <v>8.2014388489208639E-2</v>
      </c>
      <c r="AE199" s="472">
        <f t="shared" si="289"/>
        <v>5.9213151384566273E-2</v>
      </c>
      <c r="AG199" s="476">
        <f>(T199-T198)*100</f>
        <v>0.28870558012980063</v>
      </c>
      <c r="AH199" s="476">
        <f t="shared" ref="AH199:AR199" si="290">(U199-U198)*100</f>
        <v>1.8238973446052353</v>
      </c>
      <c r="AI199" s="476">
        <f t="shared" si="290"/>
        <v>0</v>
      </c>
      <c r="AJ199" s="476">
        <f t="shared" si="290"/>
        <v>-0.80156761401057108</v>
      </c>
      <c r="AK199" s="476">
        <f t="shared" si="290"/>
        <v>0</v>
      </c>
      <c r="AL199" s="476">
        <f t="shared" si="290"/>
        <v>0</v>
      </c>
      <c r="AM199" s="476">
        <f t="shared" si="290"/>
        <v>0.22723795035724734</v>
      </c>
      <c r="AN199" s="476">
        <f t="shared" si="290"/>
        <v>0</v>
      </c>
      <c r="AO199" s="476">
        <f t="shared" si="290"/>
        <v>0.23982279361897674</v>
      </c>
      <c r="AP199" s="476">
        <f t="shared" si="290"/>
        <v>0.66007565109022992</v>
      </c>
      <c r="AQ199" s="476">
        <f t="shared" si="290"/>
        <v>-0.62681155236324471</v>
      </c>
      <c r="AR199" s="476">
        <f t="shared" si="290"/>
        <v>0.4132355859395358</v>
      </c>
    </row>
    <row r="200" spans="1:44" ht="15">
      <c r="A200" s="668"/>
      <c r="B200" s="681" t="s">
        <v>919</v>
      </c>
      <c r="C200" s="673"/>
      <c r="D200" s="674"/>
      <c r="E200" s="674"/>
      <c r="F200" s="674"/>
      <c r="G200" s="674"/>
      <c r="H200" s="674"/>
      <c r="I200" s="673"/>
      <c r="J200" s="673"/>
      <c r="K200" s="674"/>
      <c r="L200" s="674"/>
      <c r="M200" s="674"/>
      <c r="N200" s="673"/>
      <c r="O200" s="673"/>
      <c r="P200" s="682"/>
      <c r="Q200"/>
      <c r="R200" s="93" t="s">
        <v>1035</v>
      </c>
      <c r="S200" s="94" t="s">
        <v>1026</v>
      </c>
      <c r="T200" s="95">
        <f t="shared" ref="T200:X201" si="291">IF(C182&gt;0,C200/C182,)</f>
        <v>0</v>
      </c>
      <c r="U200" s="105">
        <f t="shared" si="291"/>
        <v>0</v>
      </c>
      <c r="V200" s="105">
        <f t="shared" si="291"/>
        <v>0</v>
      </c>
      <c r="W200" s="105">
        <f t="shared" si="291"/>
        <v>0</v>
      </c>
      <c r="X200" s="105">
        <f t="shared" si="291"/>
        <v>0</v>
      </c>
      <c r="Y200" s="474">
        <f t="shared" ref="Y200:AE201" si="292">IF(H182&gt;0,H200/H182,)</f>
        <v>0</v>
      </c>
      <c r="Z200" s="469">
        <f t="shared" si="292"/>
        <v>0</v>
      </c>
      <c r="AA200" s="469">
        <f t="shared" si="292"/>
        <v>0</v>
      </c>
      <c r="AB200" s="474">
        <f t="shared" si="292"/>
        <v>0</v>
      </c>
      <c r="AC200" s="474">
        <f t="shared" si="292"/>
        <v>0</v>
      </c>
      <c r="AD200" s="474">
        <f t="shared" si="292"/>
        <v>0</v>
      </c>
      <c r="AE200" s="469">
        <f t="shared" si="292"/>
        <v>0</v>
      </c>
      <c r="AG200" s="475" t="s">
        <v>903</v>
      </c>
      <c r="AH200" s="470"/>
      <c r="AI200" s="470"/>
      <c r="AJ200" s="470"/>
      <c r="AK200" s="470"/>
      <c r="AL200" s="470"/>
      <c r="AM200" s="470"/>
      <c r="AN200" s="470"/>
      <c r="AO200" s="470"/>
      <c r="AP200" s="470"/>
      <c r="AQ200" s="470"/>
      <c r="AR200" s="470"/>
    </row>
    <row r="201" spans="1:44" ht="15">
      <c r="A201" s="668"/>
      <c r="B201" s="681" t="s">
        <v>920</v>
      </c>
      <c r="C201" s="673"/>
      <c r="D201" s="674"/>
      <c r="E201" s="674"/>
      <c r="F201" s="674"/>
      <c r="G201" s="674"/>
      <c r="H201" s="674"/>
      <c r="I201" s="673"/>
      <c r="J201" s="673"/>
      <c r="K201" s="674"/>
      <c r="L201" s="674"/>
      <c r="M201" s="674"/>
      <c r="N201" s="673"/>
      <c r="O201" s="673"/>
      <c r="P201" s="682"/>
      <c r="Q201"/>
      <c r="R201" s="101"/>
      <c r="S201" s="102" t="s">
        <v>737</v>
      </c>
      <c r="T201" s="103">
        <f t="shared" si="291"/>
        <v>0</v>
      </c>
      <c r="U201" s="104">
        <f t="shared" si="291"/>
        <v>0</v>
      </c>
      <c r="V201" s="104">
        <f t="shared" si="291"/>
        <v>0</v>
      </c>
      <c r="W201" s="104">
        <f t="shared" si="291"/>
        <v>0</v>
      </c>
      <c r="X201" s="104">
        <f t="shared" si="291"/>
        <v>0</v>
      </c>
      <c r="Y201" s="471">
        <f t="shared" si="292"/>
        <v>0</v>
      </c>
      <c r="Z201" s="472">
        <f t="shared" si="292"/>
        <v>0</v>
      </c>
      <c r="AA201" s="472">
        <f t="shared" si="292"/>
        <v>0</v>
      </c>
      <c r="AB201" s="471">
        <f t="shared" si="292"/>
        <v>0</v>
      </c>
      <c r="AC201" s="471">
        <f t="shared" si="292"/>
        <v>0</v>
      </c>
      <c r="AD201" s="471">
        <f t="shared" si="292"/>
        <v>0</v>
      </c>
      <c r="AE201" s="472">
        <f t="shared" si="292"/>
        <v>0</v>
      </c>
      <c r="AG201" s="476">
        <f>(T201-T200)*100</f>
        <v>0</v>
      </c>
      <c r="AH201" s="476">
        <f t="shared" ref="AH201:AR201" si="293">(U201-U200)*100</f>
        <v>0</v>
      </c>
      <c r="AI201" s="476">
        <f t="shared" si="293"/>
        <v>0</v>
      </c>
      <c r="AJ201" s="476">
        <f t="shared" si="293"/>
        <v>0</v>
      </c>
      <c r="AK201" s="476">
        <f t="shared" si="293"/>
        <v>0</v>
      </c>
      <c r="AL201" s="476">
        <f t="shared" si="293"/>
        <v>0</v>
      </c>
      <c r="AM201" s="476">
        <f t="shared" si="293"/>
        <v>0</v>
      </c>
      <c r="AN201" s="476">
        <f t="shared" si="293"/>
        <v>0</v>
      </c>
      <c r="AO201" s="476">
        <f t="shared" si="293"/>
        <v>0</v>
      </c>
      <c r="AP201" s="476">
        <f t="shared" si="293"/>
        <v>0</v>
      </c>
      <c r="AQ201" s="476">
        <f t="shared" si="293"/>
        <v>0</v>
      </c>
      <c r="AR201" s="476">
        <f t="shared" si="293"/>
        <v>0</v>
      </c>
    </row>
    <row r="202" spans="1:44" ht="15">
      <c r="A202" s="668"/>
      <c r="B202" s="681" t="s">
        <v>921</v>
      </c>
      <c r="C202" s="673">
        <v>569</v>
      </c>
      <c r="D202" s="674">
        <v>98</v>
      </c>
      <c r="E202" s="674"/>
      <c r="F202" s="674">
        <v>164</v>
      </c>
      <c r="G202" s="674"/>
      <c r="H202" s="674"/>
      <c r="I202" s="673">
        <v>831</v>
      </c>
      <c r="J202" s="673"/>
      <c r="K202" s="674">
        <v>759</v>
      </c>
      <c r="L202" s="674">
        <v>653</v>
      </c>
      <c r="M202" s="674">
        <v>39</v>
      </c>
      <c r="N202" s="673">
        <v>1451</v>
      </c>
      <c r="O202" s="673"/>
      <c r="P202" s="682"/>
      <c r="Q202"/>
      <c r="R202" s="93" t="s">
        <v>1036</v>
      </c>
      <c r="S202" s="94" t="s">
        <v>1026</v>
      </c>
      <c r="T202" s="95">
        <f t="shared" ref="T202:X203" si="294">IF(C182&gt;0,C202/C182,)</f>
        <v>5.1428054953000721E-2</v>
      </c>
      <c r="U202" s="105">
        <f t="shared" si="294"/>
        <v>9.1078066914498143E-2</v>
      </c>
      <c r="V202" s="105">
        <f t="shared" si="294"/>
        <v>0</v>
      </c>
      <c r="W202" s="105">
        <f t="shared" si="294"/>
        <v>7.7067669172932327E-2</v>
      </c>
      <c r="X202" s="105">
        <f t="shared" si="294"/>
        <v>0</v>
      </c>
      <c r="Y202" s="474">
        <f t="shared" ref="Y202:AE203" si="295">IF(H182&gt;0,H202/H182,)</f>
        <v>0</v>
      </c>
      <c r="Z202" s="469">
        <f t="shared" si="295"/>
        <v>5.8242220353238013E-2</v>
      </c>
      <c r="AA202" s="469">
        <f t="shared" si="295"/>
        <v>0</v>
      </c>
      <c r="AB202" s="474">
        <f t="shared" si="295"/>
        <v>0.12662662662662663</v>
      </c>
      <c r="AC202" s="474">
        <f t="shared" si="295"/>
        <v>0.104396482813749</v>
      </c>
      <c r="AD202" s="474">
        <f t="shared" si="295"/>
        <v>6.2600321027287326E-2</v>
      </c>
      <c r="AE202" s="469">
        <f t="shared" si="295"/>
        <v>0.11272529521441889</v>
      </c>
      <c r="AG202" s="475" t="s">
        <v>903</v>
      </c>
      <c r="AH202" s="478"/>
      <c r="AI202" s="478"/>
      <c r="AJ202" s="478"/>
      <c r="AK202" s="478"/>
      <c r="AL202" s="478"/>
      <c r="AM202" s="478"/>
      <c r="AN202" s="478"/>
      <c r="AO202" s="478"/>
      <c r="AP202" s="478"/>
      <c r="AQ202" s="478"/>
      <c r="AR202" s="478"/>
    </row>
    <row r="203" spans="1:44" ht="15.75" thickBot="1">
      <c r="A203" s="668"/>
      <c r="B203" s="681" t="s">
        <v>922</v>
      </c>
      <c r="C203" s="673">
        <v>557</v>
      </c>
      <c r="D203" s="674">
        <v>96</v>
      </c>
      <c r="E203" s="674"/>
      <c r="F203" s="674">
        <v>194</v>
      </c>
      <c r="G203" s="674"/>
      <c r="H203" s="674"/>
      <c r="I203" s="673">
        <v>847</v>
      </c>
      <c r="J203" s="673"/>
      <c r="K203" s="674">
        <v>654</v>
      </c>
      <c r="L203" s="674">
        <v>558</v>
      </c>
      <c r="M203" s="674">
        <v>43</v>
      </c>
      <c r="N203" s="673">
        <v>1255</v>
      </c>
      <c r="O203" s="673"/>
      <c r="P203" s="682"/>
      <c r="Q203"/>
      <c r="R203" s="107"/>
      <c r="S203" s="108" t="s">
        <v>737</v>
      </c>
      <c r="T203" s="109">
        <f t="shared" si="294"/>
        <v>4.8919725979272792E-2</v>
      </c>
      <c r="U203" s="110">
        <f t="shared" si="294"/>
        <v>0.10400866738894908</v>
      </c>
      <c r="V203" s="110">
        <f t="shared" si="294"/>
        <v>0</v>
      </c>
      <c r="W203" s="110">
        <f t="shared" si="294"/>
        <v>8.6260560248999557E-2</v>
      </c>
      <c r="X203" s="110">
        <f t="shared" si="294"/>
        <v>0</v>
      </c>
      <c r="Y203" s="479">
        <f t="shared" si="295"/>
        <v>0</v>
      </c>
      <c r="Z203" s="480">
        <f t="shared" si="295"/>
        <v>5.8181068828135736E-2</v>
      </c>
      <c r="AA203" s="480">
        <f t="shared" si="295"/>
        <v>0</v>
      </c>
      <c r="AB203" s="479">
        <f t="shared" si="295"/>
        <v>0.11379850356707848</v>
      </c>
      <c r="AC203" s="479">
        <f t="shared" si="295"/>
        <v>9.1640663491542124E-2</v>
      </c>
      <c r="AD203" s="479">
        <f t="shared" si="295"/>
        <v>6.1870503597122303E-2</v>
      </c>
      <c r="AE203" s="480">
        <f t="shared" si="295"/>
        <v>0.10015162397254808</v>
      </c>
      <c r="AF203" s="481"/>
      <c r="AG203" s="111">
        <f>(T203-T202)*100</f>
        <v>-0.25083289737279291</v>
      </c>
      <c r="AH203" s="111">
        <f t="shared" ref="AH203:AR203" si="296">(U203-U202)*100</f>
        <v>1.2930600474450937</v>
      </c>
      <c r="AI203" s="111">
        <f t="shared" si="296"/>
        <v>0</v>
      </c>
      <c r="AJ203" s="111">
        <f t="shared" si="296"/>
        <v>0.91928910760672311</v>
      </c>
      <c r="AK203" s="111">
        <f t="shared" si="296"/>
        <v>0</v>
      </c>
      <c r="AL203" s="111">
        <f t="shared" si="296"/>
        <v>0</v>
      </c>
      <c r="AM203" s="111">
        <f t="shared" si="296"/>
        <v>-6.1151525102276505E-3</v>
      </c>
      <c r="AN203" s="111">
        <f t="shared" si="296"/>
        <v>0</v>
      </c>
      <c r="AO203" s="111">
        <f t="shared" si="296"/>
        <v>-1.2828123059548155</v>
      </c>
      <c r="AP203" s="111">
        <f t="shared" si="296"/>
        <v>-1.2755819322206874</v>
      </c>
      <c r="AQ203" s="111">
        <f t="shared" si="296"/>
        <v>-7.2981743016502232E-2</v>
      </c>
      <c r="AR203" s="111">
        <f t="shared" si="296"/>
        <v>-1.257367124187081</v>
      </c>
    </row>
    <row r="204" spans="1:44" ht="15">
      <c r="A204" s="661" t="s">
        <v>489</v>
      </c>
      <c r="B204" s="660" t="s">
        <v>900</v>
      </c>
      <c r="C204" s="657">
        <v>19470</v>
      </c>
      <c r="D204" s="658">
        <v>6957</v>
      </c>
      <c r="E204" s="658">
        <v>11106</v>
      </c>
      <c r="F204" s="658">
        <v>1045</v>
      </c>
      <c r="G204" s="658">
        <v>2093</v>
      </c>
      <c r="H204" s="658">
        <v>982</v>
      </c>
      <c r="I204" s="657">
        <v>41653</v>
      </c>
      <c r="J204" s="657"/>
      <c r="K204" s="658">
        <v>13446</v>
      </c>
      <c r="L204" s="658">
        <v>11233</v>
      </c>
      <c r="M204" s="658">
        <v>5633</v>
      </c>
      <c r="N204" s="657">
        <v>30312</v>
      </c>
      <c r="O204" s="657"/>
      <c r="P204" s="659"/>
      <c r="Q204"/>
      <c r="R204" s="93" t="s">
        <v>1025</v>
      </c>
      <c r="S204" s="94" t="s">
        <v>1026</v>
      </c>
      <c r="T204" s="95">
        <f t="shared" ref="T204:X205" si="297">IF(C204&gt;0,C204/C204,)</f>
        <v>1</v>
      </c>
      <c r="U204" s="105">
        <f t="shared" si="297"/>
        <v>1</v>
      </c>
      <c r="V204" s="105">
        <f t="shared" si="297"/>
        <v>1</v>
      </c>
      <c r="W204" s="105">
        <f t="shared" si="297"/>
        <v>1</v>
      </c>
      <c r="X204" s="105">
        <f t="shared" si="297"/>
        <v>1</v>
      </c>
      <c r="Y204" s="474">
        <f t="shared" ref="Y204:AE205" si="298">IF(H204&gt;0,H204/H204,)</f>
        <v>1</v>
      </c>
      <c r="Z204" s="469">
        <f t="shared" si="298"/>
        <v>1</v>
      </c>
      <c r="AA204" s="469">
        <f t="shared" si="298"/>
        <v>0</v>
      </c>
      <c r="AB204" s="474">
        <f t="shared" si="298"/>
        <v>1</v>
      </c>
      <c r="AC204" s="474">
        <f t="shared" si="298"/>
        <v>1</v>
      </c>
      <c r="AD204" s="474">
        <f t="shared" si="298"/>
        <v>1</v>
      </c>
      <c r="AE204" s="469">
        <f t="shared" si="298"/>
        <v>1</v>
      </c>
      <c r="AG204" s="470">
        <f>+T206+T208+T210+T212+T214+T216+T218+T220+T222+T224</f>
        <v>1</v>
      </c>
      <c r="AH204" s="470">
        <f t="shared" ref="AH204:AR205" si="299">+U206+U208+U210+U212+U214+U216+U218+U220+U222+U224</f>
        <v>1</v>
      </c>
      <c r="AI204" s="470">
        <f t="shared" si="299"/>
        <v>1</v>
      </c>
      <c r="AJ204" s="470">
        <f t="shared" si="299"/>
        <v>1</v>
      </c>
      <c r="AK204" s="470">
        <f t="shared" si="299"/>
        <v>0.99999999999999989</v>
      </c>
      <c r="AL204" s="470">
        <f t="shared" si="299"/>
        <v>1</v>
      </c>
      <c r="AM204" s="470">
        <f t="shared" si="299"/>
        <v>1</v>
      </c>
      <c r="AN204" s="470">
        <f t="shared" si="299"/>
        <v>0</v>
      </c>
      <c r="AO204" s="470">
        <f t="shared" si="299"/>
        <v>1</v>
      </c>
      <c r="AP204" s="470">
        <f t="shared" si="299"/>
        <v>1</v>
      </c>
      <c r="AQ204" s="470">
        <f t="shared" si="299"/>
        <v>1</v>
      </c>
      <c r="AR204" s="470">
        <f t="shared" si="299"/>
        <v>1</v>
      </c>
    </row>
    <row r="205" spans="1:44" ht="15">
      <c r="A205" s="668"/>
      <c r="B205" s="681" t="s">
        <v>901</v>
      </c>
      <c r="C205" s="673">
        <v>20351</v>
      </c>
      <c r="D205" s="674">
        <v>7044</v>
      </c>
      <c r="E205" s="674">
        <v>11322</v>
      </c>
      <c r="F205" s="674">
        <v>1061</v>
      </c>
      <c r="G205" s="674">
        <v>2311</v>
      </c>
      <c r="H205" s="674">
        <v>1014</v>
      </c>
      <c r="I205" s="673">
        <v>43103</v>
      </c>
      <c r="J205" s="673"/>
      <c r="K205" s="674">
        <v>14073</v>
      </c>
      <c r="L205" s="674">
        <v>11653</v>
      </c>
      <c r="M205" s="674">
        <v>5688</v>
      </c>
      <c r="N205" s="673">
        <v>31414</v>
      </c>
      <c r="O205" s="673"/>
      <c r="P205" s="682"/>
      <c r="Q205"/>
      <c r="R205" s="101"/>
      <c r="S205" s="102" t="s">
        <v>737</v>
      </c>
      <c r="T205" s="103">
        <f t="shared" si="297"/>
        <v>1</v>
      </c>
      <c r="U205" s="104">
        <f t="shared" si="297"/>
        <v>1</v>
      </c>
      <c r="V205" s="104">
        <f t="shared" si="297"/>
        <v>1</v>
      </c>
      <c r="W205" s="104">
        <f t="shared" si="297"/>
        <v>1</v>
      </c>
      <c r="X205" s="104">
        <f t="shared" si="297"/>
        <v>1</v>
      </c>
      <c r="Y205" s="471">
        <f t="shared" si="298"/>
        <v>1</v>
      </c>
      <c r="Z205" s="472">
        <f t="shared" si="298"/>
        <v>1</v>
      </c>
      <c r="AA205" s="472">
        <f t="shared" si="298"/>
        <v>0</v>
      </c>
      <c r="AB205" s="471">
        <f t="shared" si="298"/>
        <v>1</v>
      </c>
      <c r="AC205" s="471">
        <f t="shared" si="298"/>
        <v>1</v>
      </c>
      <c r="AD205" s="471">
        <f t="shared" si="298"/>
        <v>1</v>
      </c>
      <c r="AE205" s="472">
        <f t="shared" si="298"/>
        <v>1</v>
      </c>
      <c r="AG205" s="473">
        <f>+T207+T209+T211+T213+T215+T217+T219+T221+T223+T225</f>
        <v>0.99999999999999989</v>
      </c>
      <c r="AH205" s="473">
        <f t="shared" si="299"/>
        <v>1</v>
      </c>
      <c r="AI205" s="473">
        <f t="shared" si="299"/>
        <v>1</v>
      </c>
      <c r="AJ205" s="473">
        <f t="shared" si="299"/>
        <v>1</v>
      </c>
      <c r="AK205" s="473">
        <f t="shared" si="299"/>
        <v>1</v>
      </c>
      <c r="AL205" s="473">
        <f t="shared" si="299"/>
        <v>1</v>
      </c>
      <c r="AM205" s="473">
        <f t="shared" si="299"/>
        <v>1</v>
      </c>
      <c r="AN205" s="473">
        <f t="shared" si="299"/>
        <v>0</v>
      </c>
      <c r="AO205" s="473">
        <f t="shared" si="299"/>
        <v>1</v>
      </c>
      <c r="AP205" s="473">
        <f t="shared" si="299"/>
        <v>1</v>
      </c>
      <c r="AQ205" s="473">
        <f t="shared" si="299"/>
        <v>0.99999999999999989</v>
      </c>
      <c r="AR205" s="473">
        <f t="shared" si="299"/>
        <v>1.0000000000000002</v>
      </c>
    </row>
    <row r="206" spans="1:44" ht="15">
      <c r="A206" s="668"/>
      <c r="B206" s="681" t="s">
        <v>902</v>
      </c>
      <c r="C206" s="673">
        <v>130</v>
      </c>
      <c r="D206" s="674">
        <v>35</v>
      </c>
      <c r="E206" s="674">
        <v>27</v>
      </c>
      <c r="F206" s="674">
        <v>24</v>
      </c>
      <c r="G206" s="674">
        <v>1</v>
      </c>
      <c r="H206" s="674">
        <v>6</v>
      </c>
      <c r="I206" s="673">
        <v>223</v>
      </c>
      <c r="J206" s="673"/>
      <c r="K206" s="674">
        <v>151</v>
      </c>
      <c r="L206" s="674">
        <v>215</v>
      </c>
      <c r="M206" s="674">
        <v>200</v>
      </c>
      <c r="N206" s="673">
        <v>566</v>
      </c>
      <c r="O206" s="673"/>
      <c r="P206" s="682"/>
      <c r="Q206"/>
      <c r="R206" s="93" t="s">
        <v>1027</v>
      </c>
      <c r="S206" s="94" t="s">
        <v>1026</v>
      </c>
      <c r="T206" s="95">
        <f t="shared" ref="T206:X207" si="300">IF(C204&gt;0,C206/C204,)</f>
        <v>6.6769388803287104E-3</v>
      </c>
      <c r="U206" s="105">
        <f t="shared" si="300"/>
        <v>5.0309041253413832E-3</v>
      </c>
      <c r="V206" s="105">
        <f t="shared" si="300"/>
        <v>2.4311183144246355E-3</v>
      </c>
      <c r="W206" s="105">
        <f t="shared" si="300"/>
        <v>2.2966507177033493E-2</v>
      </c>
      <c r="X206" s="105">
        <f t="shared" si="300"/>
        <v>4.7778308647873863E-4</v>
      </c>
      <c r="Y206" s="474">
        <f t="shared" ref="Y206:AE207" si="301">IF(H204&gt;0,H206/H204,)</f>
        <v>6.1099796334012219E-3</v>
      </c>
      <c r="Z206" s="469">
        <f t="shared" si="301"/>
        <v>5.3537560319784887E-3</v>
      </c>
      <c r="AA206" s="469">
        <f t="shared" si="301"/>
        <v>0</v>
      </c>
      <c r="AB206" s="474">
        <f t="shared" si="301"/>
        <v>1.1230105607615648E-2</v>
      </c>
      <c r="AC206" s="474">
        <f t="shared" si="301"/>
        <v>1.9140033828897E-2</v>
      </c>
      <c r="AD206" s="474">
        <f t="shared" si="301"/>
        <v>3.5505059470974612E-2</v>
      </c>
      <c r="AE206" s="469">
        <f t="shared" si="301"/>
        <v>1.867247294800739E-2</v>
      </c>
      <c r="AG206" s="475" t="s">
        <v>903</v>
      </c>
      <c r="AH206" s="470"/>
      <c r="AI206" s="470"/>
      <c r="AJ206" s="470"/>
      <c r="AK206" s="470"/>
      <c r="AL206" s="470"/>
      <c r="AM206" s="470"/>
      <c r="AN206" s="470"/>
      <c r="AO206" s="470"/>
      <c r="AP206" s="470"/>
      <c r="AQ206" s="470"/>
      <c r="AR206" s="470"/>
    </row>
    <row r="207" spans="1:44" ht="15">
      <c r="A207" s="668"/>
      <c r="B207" s="681" t="s">
        <v>904</v>
      </c>
      <c r="C207" s="673">
        <v>105</v>
      </c>
      <c r="D207" s="674">
        <v>13</v>
      </c>
      <c r="E207" s="674">
        <v>4</v>
      </c>
      <c r="F207" s="674">
        <v>0</v>
      </c>
      <c r="G207" s="674">
        <v>1</v>
      </c>
      <c r="H207" s="674">
        <v>0</v>
      </c>
      <c r="I207" s="673">
        <v>123</v>
      </c>
      <c r="J207" s="673"/>
      <c r="K207" s="674">
        <v>217</v>
      </c>
      <c r="L207" s="674">
        <v>306</v>
      </c>
      <c r="M207" s="674">
        <v>241</v>
      </c>
      <c r="N207" s="673">
        <v>764</v>
      </c>
      <c r="O207" s="673"/>
      <c r="P207" s="682"/>
      <c r="Q207"/>
      <c r="R207" s="101"/>
      <c r="S207" s="102" t="s">
        <v>737</v>
      </c>
      <c r="T207" s="103">
        <f t="shared" si="300"/>
        <v>5.1594516239988203E-3</v>
      </c>
      <c r="U207" s="104">
        <f t="shared" si="300"/>
        <v>1.8455423055082339E-3</v>
      </c>
      <c r="V207" s="104">
        <f t="shared" si="300"/>
        <v>3.5329447094152979E-4</v>
      </c>
      <c r="W207" s="104">
        <f t="shared" si="300"/>
        <v>0</v>
      </c>
      <c r="X207" s="104">
        <f t="shared" si="300"/>
        <v>4.3271311120726956E-4</v>
      </c>
      <c r="Y207" s="471">
        <f t="shared" si="301"/>
        <v>0</v>
      </c>
      <c r="Z207" s="472">
        <f t="shared" si="301"/>
        <v>2.8536296777486488E-3</v>
      </c>
      <c r="AA207" s="472">
        <f t="shared" si="301"/>
        <v>0</v>
      </c>
      <c r="AB207" s="471">
        <f t="shared" si="301"/>
        <v>1.5419597811411924E-2</v>
      </c>
      <c r="AC207" s="471">
        <f t="shared" si="301"/>
        <v>2.6259332360765469E-2</v>
      </c>
      <c r="AD207" s="471">
        <f t="shared" si="301"/>
        <v>4.2369901547116735E-2</v>
      </c>
      <c r="AE207" s="472">
        <f t="shared" si="301"/>
        <v>2.4320366715477177E-2</v>
      </c>
      <c r="AG207" s="476">
        <f>(T207-T206)*100</f>
        <v>-0.15174872563298902</v>
      </c>
      <c r="AH207" s="476">
        <f t="shared" ref="AH207:AR207" si="302">(U207-U206)*100</f>
        <v>-0.31853618198331496</v>
      </c>
      <c r="AI207" s="476">
        <f t="shared" si="302"/>
        <v>-0.20778238434831059</v>
      </c>
      <c r="AJ207" s="476">
        <f t="shared" si="302"/>
        <v>-2.2966507177033493</v>
      </c>
      <c r="AK207" s="476">
        <f t="shared" si="302"/>
        <v>-4.5069975271469064E-3</v>
      </c>
      <c r="AL207" s="476">
        <f t="shared" si="302"/>
        <v>-0.61099796334012213</v>
      </c>
      <c r="AM207" s="476">
        <f t="shared" si="302"/>
        <v>-0.25001263542298402</v>
      </c>
      <c r="AN207" s="476">
        <f t="shared" si="302"/>
        <v>0</v>
      </c>
      <c r="AO207" s="476">
        <f t="shared" si="302"/>
        <v>0.41894922037962762</v>
      </c>
      <c r="AP207" s="476">
        <f t="shared" si="302"/>
        <v>0.71192985318684687</v>
      </c>
      <c r="AQ207" s="476">
        <f t="shared" si="302"/>
        <v>0.68648420761421236</v>
      </c>
      <c r="AR207" s="476">
        <f t="shared" si="302"/>
        <v>0.56478937674697871</v>
      </c>
    </row>
    <row r="208" spans="1:44" ht="15">
      <c r="A208" s="668"/>
      <c r="B208" s="681" t="s">
        <v>905</v>
      </c>
      <c r="C208" s="673">
        <v>3</v>
      </c>
      <c r="D208" s="674">
        <v>1</v>
      </c>
      <c r="E208" s="674">
        <v>1</v>
      </c>
      <c r="F208" s="674">
        <v>0</v>
      </c>
      <c r="G208" s="674">
        <v>0</v>
      </c>
      <c r="H208" s="674">
        <v>0</v>
      </c>
      <c r="I208" s="673">
        <v>5</v>
      </c>
      <c r="J208" s="673"/>
      <c r="K208" s="674">
        <v>1842</v>
      </c>
      <c r="L208" s="674">
        <v>3426</v>
      </c>
      <c r="M208" s="674">
        <v>2191</v>
      </c>
      <c r="N208" s="673">
        <v>7459</v>
      </c>
      <c r="O208" s="673"/>
      <c r="P208" s="682"/>
      <c r="Q208"/>
      <c r="R208" s="93" t="s">
        <v>1028</v>
      </c>
      <c r="S208" s="94" t="s">
        <v>1026</v>
      </c>
      <c r="T208" s="95">
        <f t="shared" ref="T208:X209" si="303">IF(C204&gt;0,C208/C204,)</f>
        <v>1.5408320493066256E-4</v>
      </c>
      <c r="U208" s="105">
        <f t="shared" si="303"/>
        <v>1.4374011786689664E-4</v>
      </c>
      <c r="V208" s="105">
        <f t="shared" si="303"/>
        <v>9.0041419052764278E-5</v>
      </c>
      <c r="W208" s="105">
        <f t="shared" si="303"/>
        <v>0</v>
      </c>
      <c r="X208" s="105">
        <f t="shared" si="303"/>
        <v>0</v>
      </c>
      <c r="Y208" s="474">
        <f t="shared" ref="Y208:AE209" si="304">IF(H204&gt;0,H208/H204,)</f>
        <v>0</v>
      </c>
      <c r="Z208" s="469">
        <f t="shared" si="304"/>
        <v>1.2003937291431589E-4</v>
      </c>
      <c r="AA208" s="469">
        <f t="shared" si="304"/>
        <v>0</v>
      </c>
      <c r="AB208" s="474">
        <f t="shared" si="304"/>
        <v>0.13699241410084784</v>
      </c>
      <c r="AC208" s="474">
        <f t="shared" si="304"/>
        <v>0.30499421347814476</v>
      </c>
      <c r="AD208" s="474">
        <f t="shared" si="304"/>
        <v>0.38895792650452687</v>
      </c>
      <c r="AE208" s="469">
        <f t="shared" si="304"/>
        <v>0.24607416204803378</v>
      </c>
      <c r="AG208" s="475" t="s">
        <v>903</v>
      </c>
      <c r="AH208" s="470"/>
      <c r="AI208" s="470"/>
      <c r="AJ208" s="470"/>
      <c r="AK208" s="470"/>
      <c r="AL208" s="470"/>
      <c r="AM208" s="470"/>
      <c r="AN208" s="470"/>
      <c r="AO208" s="470"/>
      <c r="AP208" s="470"/>
      <c r="AQ208" s="470"/>
      <c r="AR208" s="470"/>
    </row>
    <row r="209" spans="1:44" ht="15">
      <c r="A209" s="668"/>
      <c r="B209" s="681" t="s">
        <v>906</v>
      </c>
      <c r="C209" s="673">
        <v>6</v>
      </c>
      <c r="D209" s="674">
        <v>0</v>
      </c>
      <c r="E209" s="674">
        <v>0</v>
      </c>
      <c r="F209" s="674">
        <v>0</v>
      </c>
      <c r="G209" s="674">
        <v>0</v>
      </c>
      <c r="H209" s="674">
        <v>0</v>
      </c>
      <c r="I209" s="673">
        <v>6</v>
      </c>
      <c r="J209" s="673"/>
      <c r="K209" s="674">
        <v>2037</v>
      </c>
      <c r="L209" s="674">
        <v>3731</v>
      </c>
      <c r="M209" s="674">
        <v>2171</v>
      </c>
      <c r="N209" s="673">
        <v>7939</v>
      </c>
      <c r="O209" s="673"/>
      <c r="P209" s="682"/>
      <c r="Q209"/>
      <c r="R209" s="101"/>
      <c r="S209" s="102" t="s">
        <v>737</v>
      </c>
      <c r="T209" s="103">
        <f t="shared" si="303"/>
        <v>2.9482580708564687E-4</v>
      </c>
      <c r="U209" s="104">
        <f t="shared" si="303"/>
        <v>0</v>
      </c>
      <c r="V209" s="104">
        <f t="shared" si="303"/>
        <v>0</v>
      </c>
      <c r="W209" s="104">
        <f t="shared" si="303"/>
        <v>0</v>
      </c>
      <c r="X209" s="104">
        <f t="shared" si="303"/>
        <v>0</v>
      </c>
      <c r="Y209" s="471">
        <f t="shared" si="304"/>
        <v>0</v>
      </c>
      <c r="Z209" s="472">
        <f t="shared" si="304"/>
        <v>1.3920144769505603E-4</v>
      </c>
      <c r="AA209" s="472">
        <f t="shared" si="304"/>
        <v>0</v>
      </c>
      <c r="AB209" s="471">
        <f t="shared" si="304"/>
        <v>0.14474525687486678</v>
      </c>
      <c r="AC209" s="471">
        <f t="shared" si="304"/>
        <v>0.32017506221573844</v>
      </c>
      <c r="AD209" s="471">
        <f t="shared" si="304"/>
        <v>0.38168073136427566</v>
      </c>
      <c r="AE209" s="472">
        <f t="shared" si="304"/>
        <v>0.25272171643216401</v>
      </c>
      <c r="AG209" s="476">
        <f>(T209-T208)*100</f>
        <v>1.4074260215498431E-2</v>
      </c>
      <c r="AH209" s="476">
        <f t="shared" ref="AH209:AR209" si="305">(U209-U208)*100</f>
        <v>-1.4374011786689664E-2</v>
      </c>
      <c r="AI209" s="476">
        <f t="shared" si="305"/>
        <v>-9.004141905276427E-3</v>
      </c>
      <c r="AJ209" s="476">
        <f t="shared" si="305"/>
        <v>0</v>
      </c>
      <c r="AK209" s="476">
        <f t="shared" si="305"/>
        <v>0</v>
      </c>
      <c r="AL209" s="476">
        <f t="shared" si="305"/>
        <v>0</v>
      </c>
      <c r="AM209" s="476">
        <f t="shared" si="305"/>
        <v>1.9162074780740145E-3</v>
      </c>
      <c r="AN209" s="476">
        <f t="shared" si="305"/>
        <v>0</v>
      </c>
      <c r="AO209" s="476">
        <f t="shared" si="305"/>
        <v>0.77528427740189421</v>
      </c>
      <c r="AP209" s="476">
        <f t="shared" si="305"/>
        <v>1.5180848737593677</v>
      </c>
      <c r="AQ209" s="476">
        <f t="shared" si="305"/>
        <v>-0.72771951402512136</v>
      </c>
      <c r="AR209" s="476">
        <f t="shared" si="305"/>
        <v>0.66475543841302276</v>
      </c>
    </row>
    <row r="210" spans="1:44" ht="15">
      <c r="A210" s="668"/>
      <c r="B210" s="681" t="s">
        <v>907</v>
      </c>
      <c r="C210" s="673">
        <v>3</v>
      </c>
      <c r="D210" s="674">
        <v>1</v>
      </c>
      <c r="E210" s="674">
        <v>0</v>
      </c>
      <c r="F210" s="674">
        <v>0</v>
      </c>
      <c r="G210" s="674">
        <v>0</v>
      </c>
      <c r="H210" s="674">
        <v>0</v>
      </c>
      <c r="I210" s="673">
        <v>4</v>
      </c>
      <c r="J210" s="673"/>
      <c r="K210" s="674"/>
      <c r="L210" s="674"/>
      <c r="M210" s="674"/>
      <c r="N210" s="673"/>
      <c r="O210" s="673"/>
      <c r="P210" s="682"/>
      <c r="Q210"/>
      <c r="R210" s="93" t="s">
        <v>1029</v>
      </c>
      <c r="S210" s="94" t="s">
        <v>1026</v>
      </c>
      <c r="T210" s="95">
        <f t="shared" ref="T210:X211" si="306">IF(C204&gt;0,C210/C204,)</f>
        <v>1.5408320493066256E-4</v>
      </c>
      <c r="U210" s="105">
        <f t="shared" si="306"/>
        <v>1.4374011786689664E-4</v>
      </c>
      <c r="V210" s="105">
        <f t="shared" si="306"/>
        <v>0</v>
      </c>
      <c r="W210" s="105">
        <f t="shared" si="306"/>
        <v>0</v>
      </c>
      <c r="X210" s="105">
        <f t="shared" si="306"/>
        <v>0</v>
      </c>
      <c r="Y210" s="474">
        <f t="shared" ref="Y210:AE211" si="307">IF(H204&gt;0,H210/H204,)</f>
        <v>0</v>
      </c>
      <c r="Z210" s="469">
        <f t="shared" si="307"/>
        <v>9.6031498331452711E-5</v>
      </c>
      <c r="AA210" s="469">
        <f t="shared" si="307"/>
        <v>0</v>
      </c>
      <c r="AB210" s="474">
        <f t="shared" si="307"/>
        <v>0</v>
      </c>
      <c r="AC210" s="474">
        <f t="shared" si="307"/>
        <v>0</v>
      </c>
      <c r="AD210" s="474">
        <f t="shared" si="307"/>
        <v>0</v>
      </c>
      <c r="AE210" s="469">
        <f t="shared" si="307"/>
        <v>0</v>
      </c>
      <c r="AG210" s="475" t="s">
        <v>903</v>
      </c>
      <c r="AH210" s="470"/>
      <c r="AI210" s="470"/>
      <c r="AJ210" s="470"/>
      <c r="AK210" s="470"/>
      <c r="AL210" s="470"/>
      <c r="AM210" s="470"/>
      <c r="AN210" s="470"/>
      <c r="AO210" s="470"/>
      <c r="AP210" s="470"/>
      <c r="AQ210" s="470"/>
      <c r="AR210" s="470"/>
    </row>
    <row r="211" spans="1:44" ht="15">
      <c r="A211" s="668"/>
      <c r="B211" s="681" t="s">
        <v>908</v>
      </c>
      <c r="C211" s="673">
        <v>2</v>
      </c>
      <c r="D211" s="674">
        <v>0</v>
      </c>
      <c r="E211" s="674">
        <v>0</v>
      </c>
      <c r="F211" s="674">
        <v>0</v>
      </c>
      <c r="G211" s="674">
        <v>0</v>
      </c>
      <c r="H211" s="674">
        <v>0</v>
      </c>
      <c r="I211" s="673">
        <v>2</v>
      </c>
      <c r="J211" s="673"/>
      <c r="K211" s="674"/>
      <c r="L211" s="674"/>
      <c r="M211" s="674"/>
      <c r="N211" s="673"/>
      <c r="O211" s="673"/>
      <c r="P211" s="682"/>
      <c r="Q211"/>
      <c r="R211" s="101"/>
      <c r="S211" s="102" t="s">
        <v>737</v>
      </c>
      <c r="T211" s="103">
        <f t="shared" si="306"/>
        <v>9.8275269028548967E-5</v>
      </c>
      <c r="U211" s="104">
        <f t="shared" si="306"/>
        <v>0</v>
      </c>
      <c r="V211" s="104">
        <f t="shared" si="306"/>
        <v>0</v>
      </c>
      <c r="W211" s="104">
        <f t="shared" si="306"/>
        <v>0</v>
      </c>
      <c r="X211" s="104">
        <f t="shared" si="306"/>
        <v>0</v>
      </c>
      <c r="Y211" s="471">
        <f t="shared" si="307"/>
        <v>0</v>
      </c>
      <c r="Z211" s="472">
        <f t="shared" si="307"/>
        <v>4.6400482565018675E-5</v>
      </c>
      <c r="AA211" s="472">
        <f t="shared" si="307"/>
        <v>0</v>
      </c>
      <c r="AB211" s="471">
        <f t="shared" si="307"/>
        <v>0</v>
      </c>
      <c r="AC211" s="471">
        <f t="shared" si="307"/>
        <v>0</v>
      </c>
      <c r="AD211" s="471">
        <f t="shared" si="307"/>
        <v>0</v>
      </c>
      <c r="AE211" s="472">
        <f t="shared" si="307"/>
        <v>0</v>
      </c>
      <c r="AG211" s="476">
        <f>(T211-T210)*100</f>
        <v>-5.5807935902113595E-3</v>
      </c>
      <c r="AH211" s="476">
        <f t="shared" ref="AH211:AR211" si="308">(U211-U210)*100</f>
        <v>-1.4374011786689664E-2</v>
      </c>
      <c r="AI211" s="476">
        <f t="shared" si="308"/>
        <v>0</v>
      </c>
      <c r="AJ211" s="476">
        <f t="shared" si="308"/>
        <v>0</v>
      </c>
      <c r="AK211" s="476">
        <f t="shared" si="308"/>
        <v>0</v>
      </c>
      <c r="AL211" s="476">
        <f t="shared" si="308"/>
        <v>0</v>
      </c>
      <c r="AM211" s="476">
        <f t="shared" si="308"/>
        <v>-4.9631015766434033E-3</v>
      </c>
      <c r="AN211" s="476">
        <f t="shared" si="308"/>
        <v>0</v>
      </c>
      <c r="AO211" s="476">
        <f t="shared" si="308"/>
        <v>0</v>
      </c>
      <c r="AP211" s="476">
        <f t="shared" si="308"/>
        <v>0</v>
      </c>
      <c r="AQ211" s="476">
        <f t="shared" si="308"/>
        <v>0</v>
      </c>
      <c r="AR211" s="476">
        <f t="shared" si="308"/>
        <v>0</v>
      </c>
    </row>
    <row r="212" spans="1:44" ht="15">
      <c r="A212" s="668"/>
      <c r="B212" s="681" t="s">
        <v>909</v>
      </c>
      <c r="C212" s="673">
        <v>12411</v>
      </c>
      <c r="D212" s="674">
        <v>4398</v>
      </c>
      <c r="E212" s="674">
        <v>6130</v>
      </c>
      <c r="F212" s="674">
        <v>283</v>
      </c>
      <c r="G212" s="674">
        <v>1064</v>
      </c>
      <c r="H212" s="674">
        <v>541</v>
      </c>
      <c r="I212" s="673">
        <v>24827</v>
      </c>
      <c r="J212" s="673"/>
      <c r="K212" s="674">
        <v>4979</v>
      </c>
      <c r="L212" s="674">
        <v>3388</v>
      </c>
      <c r="M212" s="674">
        <v>1380</v>
      </c>
      <c r="N212" s="673">
        <v>9747</v>
      </c>
      <c r="O212" s="673"/>
      <c r="P212" s="682"/>
      <c r="Q212"/>
      <c r="R212" s="93" t="s">
        <v>1030</v>
      </c>
      <c r="S212" s="94" t="s">
        <v>1026</v>
      </c>
      <c r="T212" s="95">
        <f t="shared" ref="T212:X213" si="309">IF(C204&gt;0,C212/C204,)</f>
        <v>0.63744221879815099</v>
      </c>
      <c r="U212" s="105">
        <f t="shared" si="309"/>
        <v>0.63216903837861149</v>
      </c>
      <c r="V212" s="105">
        <f t="shared" si="309"/>
        <v>0.55195389879344503</v>
      </c>
      <c r="W212" s="105">
        <f t="shared" si="309"/>
        <v>0.27081339712918662</v>
      </c>
      <c r="X212" s="105">
        <f t="shared" si="309"/>
        <v>0.50836120401337792</v>
      </c>
      <c r="Y212" s="474">
        <f t="shared" ref="Y212:AE213" si="310">IF(H204&gt;0,H212/H204,)</f>
        <v>0.55091649694501021</v>
      </c>
      <c r="Z212" s="469">
        <f t="shared" si="310"/>
        <v>0.59604350226874414</v>
      </c>
      <c r="AA212" s="469">
        <f t="shared" si="310"/>
        <v>0</v>
      </c>
      <c r="AB212" s="474">
        <f t="shared" si="310"/>
        <v>0.37029599881005504</v>
      </c>
      <c r="AC212" s="474">
        <f t="shared" si="310"/>
        <v>0.30161132377815364</v>
      </c>
      <c r="AD212" s="474">
        <f t="shared" si="310"/>
        <v>0.24498491034972483</v>
      </c>
      <c r="AE212" s="469">
        <f t="shared" si="310"/>
        <v>0.32155581947743467</v>
      </c>
      <c r="AG212" s="475" t="s">
        <v>903</v>
      </c>
      <c r="AH212" s="470"/>
      <c r="AI212" s="470"/>
      <c r="AJ212" s="470"/>
      <c r="AK212" s="470"/>
      <c r="AL212" s="470"/>
      <c r="AM212" s="470"/>
      <c r="AN212" s="470"/>
      <c r="AO212" s="470"/>
      <c r="AP212" s="470"/>
      <c r="AQ212" s="470"/>
      <c r="AR212" s="470"/>
    </row>
    <row r="213" spans="1:44" ht="15">
      <c r="A213" s="668"/>
      <c r="B213" s="681" t="s">
        <v>910</v>
      </c>
      <c r="C213" s="673">
        <v>13159</v>
      </c>
      <c r="D213" s="674">
        <v>4397</v>
      </c>
      <c r="E213" s="674">
        <v>6317</v>
      </c>
      <c r="F213" s="674">
        <v>272</v>
      </c>
      <c r="G213" s="674">
        <v>1098</v>
      </c>
      <c r="H213" s="674">
        <v>579</v>
      </c>
      <c r="I213" s="673">
        <v>25822</v>
      </c>
      <c r="J213" s="673"/>
      <c r="K213" s="674">
        <v>5028</v>
      </c>
      <c r="L213" s="674">
        <v>3233</v>
      </c>
      <c r="M213" s="674">
        <v>1378</v>
      </c>
      <c r="N213" s="673">
        <v>9639</v>
      </c>
      <c r="O213" s="673"/>
      <c r="P213" s="682"/>
      <c r="Q213"/>
      <c r="R213" s="101"/>
      <c r="S213" s="102" t="s">
        <v>737</v>
      </c>
      <c r="T213" s="103">
        <f t="shared" si="309"/>
        <v>0.64660213257333787</v>
      </c>
      <c r="U213" s="104">
        <f t="shared" si="309"/>
        <v>0.62421919363997724</v>
      </c>
      <c r="V213" s="104">
        <f t="shared" si="309"/>
        <v>0.55794029323441086</v>
      </c>
      <c r="W213" s="104">
        <f t="shared" si="309"/>
        <v>0.25636192271442038</v>
      </c>
      <c r="X213" s="104">
        <f t="shared" si="309"/>
        <v>0.475118996105582</v>
      </c>
      <c r="Y213" s="471">
        <f t="shared" si="310"/>
        <v>0.57100591715976334</v>
      </c>
      <c r="Z213" s="472">
        <f t="shared" si="310"/>
        <v>0.59907663039695613</v>
      </c>
      <c r="AA213" s="472">
        <f t="shared" si="310"/>
        <v>0</v>
      </c>
      <c r="AB213" s="471">
        <f t="shared" si="310"/>
        <v>0.35727989767640161</v>
      </c>
      <c r="AC213" s="471">
        <f t="shared" si="310"/>
        <v>0.27743928602076717</v>
      </c>
      <c r="AD213" s="471">
        <f t="shared" si="310"/>
        <v>0.24226441631504922</v>
      </c>
      <c r="AE213" s="472">
        <f t="shared" si="310"/>
        <v>0.30683771566817342</v>
      </c>
      <c r="AG213" s="476">
        <f>(T213-T212)*100</f>
        <v>0.91599137751868787</v>
      </c>
      <c r="AH213" s="476">
        <f t="shared" ref="AH213:AR213" si="311">(U213-U212)*100</f>
        <v>-0.79498447386342486</v>
      </c>
      <c r="AI213" s="476">
        <f t="shared" si="311"/>
        <v>0.59863944409658254</v>
      </c>
      <c r="AJ213" s="476">
        <f t="shared" si="311"/>
        <v>-1.4451474414766241</v>
      </c>
      <c r="AK213" s="476">
        <f t="shared" si="311"/>
        <v>-3.3242207907795915</v>
      </c>
      <c r="AL213" s="476">
        <f t="shared" si="311"/>
        <v>2.0089420214753129</v>
      </c>
      <c r="AM213" s="476">
        <f t="shared" si="311"/>
        <v>0.30331281282119926</v>
      </c>
      <c r="AN213" s="476">
        <f t="shared" si="311"/>
        <v>0</v>
      </c>
      <c r="AO213" s="476">
        <f t="shared" si="311"/>
        <v>-1.3016101133653424</v>
      </c>
      <c r="AP213" s="476">
        <f t="shared" si="311"/>
        <v>-2.4172037757386464</v>
      </c>
      <c r="AQ213" s="476">
        <f t="shared" si="311"/>
        <v>-0.27204940346756135</v>
      </c>
      <c r="AR213" s="476">
        <f t="shared" si="311"/>
        <v>-1.4718103809261252</v>
      </c>
    </row>
    <row r="214" spans="1:44" ht="15">
      <c r="A214" s="668"/>
      <c r="B214" s="681" t="s">
        <v>911</v>
      </c>
      <c r="C214" s="673">
        <v>36</v>
      </c>
      <c r="D214" s="674">
        <v>42</v>
      </c>
      <c r="E214" s="674">
        <v>16</v>
      </c>
      <c r="F214" s="674">
        <v>2</v>
      </c>
      <c r="G214" s="674">
        <v>15</v>
      </c>
      <c r="H214" s="674">
        <v>0</v>
      </c>
      <c r="I214" s="673">
        <v>111</v>
      </c>
      <c r="J214" s="673"/>
      <c r="K214" s="674">
        <v>4143</v>
      </c>
      <c r="L214" s="674">
        <v>2318</v>
      </c>
      <c r="M214" s="674">
        <v>893</v>
      </c>
      <c r="N214" s="673">
        <v>7354</v>
      </c>
      <c r="O214" s="673"/>
      <c r="P214" s="682"/>
      <c r="Q214"/>
      <c r="R214" s="93" t="s">
        <v>1031</v>
      </c>
      <c r="S214" s="94" t="s">
        <v>1026</v>
      </c>
      <c r="T214" s="95">
        <f t="shared" ref="T214:X215" si="312">IF(C204&gt;0,C214/C204,)</f>
        <v>1.8489984591679508E-3</v>
      </c>
      <c r="U214" s="105">
        <f t="shared" si="312"/>
        <v>6.0370849504096597E-3</v>
      </c>
      <c r="V214" s="105">
        <f t="shared" si="312"/>
        <v>1.4406627048442284E-3</v>
      </c>
      <c r="W214" s="105">
        <f t="shared" si="312"/>
        <v>1.9138755980861245E-3</v>
      </c>
      <c r="X214" s="105">
        <f t="shared" si="312"/>
        <v>7.16674629718108E-3</v>
      </c>
      <c r="Y214" s="474">
        <f t="shared" ref="Y214:AE215" si="313">IF(H204&gt;0,H214/H204,)</f>
        <v>0</v>
      </c>
      <c r="Z214" s="469">
        <f t="shared" si="313"/>
        <v>2.6648740786978128E-3</v>
      </c>
      <c r="AA214" s="469">
        <f t="shared" si="313"/>
        <v>0</v>
      </c>
      <c r="AB214" s="474">
        <f t="shared" si="313"/>
        <v>0.30812137438643461</v>
      </c>
      <c r="AC214" s="474">
        <f t="shared" si="313"/>
        <v>0.20635627169945694</v>
      </c>
      <c r="AD214" s="474">
        <f t="shared" si="313"/>
        <v>0.15853009053790165</v>
      </c>
      <c r="AE214" s="469">
        <f t="shared" si="313"/>
        <v>0.24261018738453419</v>
      </c>
      <c r="AG214" s="475" t="s">
        <v>903</v>
      </c>
      <c r="AH214" s="470"/>
      <c r="AI214" s="470"/>
      <c r="AJ214" s="470"/>
      <c r="AK214" s="470"/>
      <c r="AL214" s="470"/>
      <c r="AM214" s="470"/>
      <c r="AN214" s="470"/>
      <c r="AO214" s="470"/>
      <c r="AP214" s="470"/>
      <c r="AQ214" s="470"/>
      <c r="AR214" s="470"/>
    </row>
    <row r="215" spans="1:44" ht="15">
      <c r="A215" s="668"/>
      <c r="B215" s="681" t="s">
        <v>912</v>
      </c>
      <c r="C215" s="673">
        <v>78</v>
      </c>
      <c r="D215" s="674">
        <v>44</v>
      </c>
      <c r="E215" s="674">
        <v>17</v>
      </c>
      <c r="F215" s="674">
        <v>23</v>
      </c>
      <c r="G215" s="674">
        <v>16</v>
      </c>
      <c r="H215" s="674">
        <v>1</v>
      </c>
      <c r="I215" s="673">
        <v>179</v>
      </c>
      <c r="J215" s="673"/>
      <c r="K215" s="674">
        <v>4329</v>
      </c>
      <c r="L215" s="674">
        <v>2244</v>
      </c>
      <c r="M215" s="674">
        <v>819</v>
      </c>
      <c r="N215" s="673">
        <v>7392</v>
      </c>
      <c r="O215" s="673"/>
      <c r="P215" s="682"/>
      <c r="Q215"/>
      <c r="R215" s="101"/>
      <c r="S215" s="102" t="s">
        <v>737</v>
      </c>
      <c r="T215" s="103">
        <f t="shared" si="312"/>
        <v>3.8327354921134098E-3</v>
      </c>
      <c r="U215" s="104">
        <f t="shared" si="312"/>
        <v>6.2464508801817146E-3</v>
      </c>
      <c r="V215" s="104">
        <f t="shared" si="312"/>
        <v>1.5015015015015015E-3</v>
      </c>
      <c r="W215" s="104">
        <f t="shared" si="312"/>
        <v>2.1677662582469368E-2</v>
      </c>
      <c r="X215" s="104">
        <f t="shared" si="312"/>
        <v>6.923409779316313E-3</v>
      </c>
      <c r="Y215" s="471">
        <f t="shared" si="313"/>
        <v>9.8619329388560163E-4</v>
      </c>
      <c r="Z215" s="472">
        <f t="shared" si="313"/>
        <v>4.1528431895691718E-3</v>
      </c>
      <c r="AA215" s="472">
        <f t="shared" si="313"/>
        <v>0</v>
      </c>
      <c r="AB215" s="471">
        <f t="shared" si="313"/>
        <v>0.3076103176295033</v>
      </c>
      <c r="AC215" s="471">
        <f t="shared" si="313"/>
        <v>0.1925684373122801</v>
      </c>
      <c r="AD215" s="471">
        <f t="shared" si="313"/>
        <v>0.14398734177215189</v>
      </c>
      <c r="AE215" s="472">
        <f t="shared" si="313"/>
        <v>0.2353090978544598</v>
      </c>
      <c r="AG215" s="476">
        <f>(T215-T214)*100</f>
        <v>0.1983737032945459</v>
      </c>
      <c r="AH215" s="476">
        <f t="shared" ref="AH215:AR215" si="314">(U215-U214)*100</f>
        <v>2.0936592977205491E-2</v>
      </c>
      <c r="AI215" s="476">
        <f t="shared" si="314"/>
        <v>6.0838796657273044E-3</v>
      </c>
      <c r="AJ215" s="476">
        <f t="shared" si="314"/>
        <v>1.9763786984383243</v>
      </c>
      <c r="AK215" s="476">
        <f t="shared" si="314"/>
        <v>-2.4333651786476694E-2</v>
      </c>
      <c r="AL215" s="476">
        <f t="shared" si="314"/>
        <v>9.8619329388560162E-2</v>
      </c>
      <c r="AM215" s="476">
        <f t="shared" si="314"/>
        <v>0.14879691108713589</v>
      </c>
      <c r="AN215" s="476">
        <f t="shared" si="314"/>
        <v>0</v>
      </c>
      <c r="AO215" s="476">
        <f t="shared" si="314"/>
        <v>-5.1105675693130515E-2</v>
      </c>
      <c r="AP215" s="476">
        <f t="shared" si="314"/>
        <v>-1.3787834387176845</v>
      </c>
      <c r="AQ215" s="476">
        <f t="shared" si="314"/>
        <v>-1.4542748765749764</v>
      </c>
      <c r="AR215" s="476">
        <f t="shared" si="314"/>
        <v>-0.73010895300743839</v>
      </c>
    </row>
    <row r="216" spans="1:44" ht="15">
      <c r="A216" s="668"/>
      <c r="B216" s="681" t="s">
        <v>913</v>
      </c>
      <c r="C216" s="673">
        <v>116</v>
      </c>
      <c r="D216" s="674">
        <v>21</v>
      </c>
      <c r="E216" s="674">
        <v>13</v>
      </c>
      <c r="F216" s="674">
        <v>0</v>
      </c>
      <c r="G216" s="674">
        <v>16</v>
      </c>
      <c r="H216" s="674">
        <v>4</v>
      </c>
      <c r="I216" s="673">
        <v>170</v>
      </c>
      <c r="J216" s="673"/>
      <c r="K216" s="674"/>
      <c r="L216" s="674"/>
      <c r="M216" s="674"/>
      <c r="N216" s="673"/>
      <c r="O216" s="673"/>
      <c r="P216" s="682"/>
      <c r="Q216"/>
      <c r="R216" s="93" t="s">
        <v>1032</v>
      </c>
      <c r="S216" s="94" t="s">
        <v>1026</v>
      </c>
      <c r="T216" s="95">
        <f t="shared" ref="T216:X217" si="315">IF(C204&gt;0,C216/C204,)</f>
        <v>5.9578839239856187E-3</v>
      </c>
      <c r="U216" s="105">
        <f t="shared" si="315"/>
        <v>3.0185424752048298E-3</v>
      </c>
      <c r="V216" s="105">
        <f t="shared" si="315"/>
        <v>1.1705384476859355E-3</v>
      </c>
      <c r="W216" s="105">
        <f t="shared" si="315"/>
        <v>0</v>
      </c>
      <c r="X216" s="105">
        <f t="shared" si="315"/>
        <v>7.6445293836598181E-3</v>
      </c>
      <c r="Y216" s="474">
        <f t="shared" ref="Y216:AE217" si="316">IF(H204&gt;0,H216/H204,)</f>
        <v>4.0733197556008143E-3</v>
      </c>
      <c r="Z216" s="469">
        <f t="shared" si="316"/>
        <v>4.0813386790867403E-3</v>
      </c>
      <c r="AA216" s="469">
        <f t="shared" si="316"/>
        <v>0</v>
      </c>
      <c r="AB216" s="474">
        <f t="shared" si="316"/>
        <v>0</v>
      </c>
      <c r="AC216" s="474">
        <f t="shared" si="316"/>
        <v>0</v>
      </c>
      <c r="AD216" s="474">
        <f t="shared" si="316"/>
        <v>0</v>
      </c>
      <c r="AE216" s="469">
        <f t="shared" si="316"/>
        <v>0</v>
      </c>
      <c r="AG216" s="475" t="s">
        <v>903</v>
      </c>
      <c r="AH216" s="470"/>
      <c r="AI216" s="470"/>
      <c r="AJ216" s="470"/>
      <c r="AK216" s="470"/>
      <c r="AL216" s="470"/>
      <c r="AM216" s="470"/>
      <c r="AN216" s="470"/>
      <c r="AO216" s="470"/>
      <c r="AP216" s="470"/>
      <c r="AQ216" s="470"/>
      <c r="AR216" s="470"/>
    </row>
    <row r="217" spans="1:44" ht="15">
      <c r="A217" s="668"/>
      <c r="B217" s="681" t="s">
        <v>914</v>
      </c>
      <c r="C217" s="673">
        <v>30</v>
      </c>
      <c r="D217" s="674">
        <v>1</v>
      </c>
      <c r="E217" s="674">
        <v>0</v>
      </c>
      <c r="F217" s="674">
        <v>0</v>
      </c>
      <c r="G217" s="674">
        <v>0</v>
      </c>
      <c r="H217" s="674">
        <v>0</v>
      </c>
      <c r="I217" s="673">
        <v>31</v>
      </c>
      <c r="J217" s="673"/>
      <c r="K217" s="674"/>
      <c r="L217" s="674"/>
      <c r="M217" s="674"/>
      <c r="N217" s="673"/>
      <c r="O217" s="673"/>
      <c r="P217" s="682"/>
      <c r="Q217"/>
      <c r="R217" s="101"/>
      <c r="S217" s="102" t="s">
        <v>737</v>
      </c>
      <c r="T217" s="103">
        <f t="shared" si="315"/>
        <v>1.4741290354282346E-3</v>
      </c>
      <c r="U217" s="104">
        <f t="shared" si="315"/>
        <v>1.4196479273140261E-4</v>
      </c>
      <c r="V217" s="104">
        <f t="shared" si="315"/>
        <v>0</v>
      </c>
      <c r="W217" s="104">
        <f t="shared" si="315"/>
        <v>0</v>
      </c>
      <c r="X217" s="104">
        <f t="shared" si="315"/>
        <v>0</v>
      </c>
      <c r="Y217" s="471">
        <f t="shared" si="316"/>
        <v>0</v>
      </c>
      <c r="Z217" s="472">
        <f t="shared" si="316"/>
        <v>7.1920747975778951E-4</v>
      </c>
      <c r="AA217" s="472">
        <f t="shared" si="316"/>
        <v>0</v>
      </c>
      <c r="AB217" s="471">
        <f t="shared" si="316"/>
        <v>0</v>
      </c>
      <c r="AC217" s="471">
        <f t="shared" si="316"/>
        <v>0</v>
      </c>
      <c r="AD217" s="471">
        <f t="shared" si="316"/>
        <v>0</v>
      </c>
      <c r="AE217" s="472">
        <f t="shared" si="316"/>
        <v>0</v>
      </c>
      <c r="AG217" s="476">
        <f>(T217-T216)*100</f>
        <v>-0.44837548885573841</v>
      </c>
      <c r="AH217" s="476">
        <f t="shared" ref="AH217:AR217" si="317">(U217-U216)*100</f>
        <v>-0.28765776824734274</v>
      </c>
      <c r="AI217" s="476">
        <f t="shared" si="317"/>
        <v>-0.11705384476859354</v>
      </c>
      <c r="AJ217" s="476">
        <f t="shared" si="317"/>
        <v>0</v>
      </c>
      <c r="AK217" s="476">
        <f t="shared" si="317"/>
        <v>-0.76445293836598183</v>
      </c>
      <c r="AL217" s="476">
        <f t="shared" si="317"/>
        <v>-0.40733197556008144</v>
      </c>
      <c r="AM217" s="476">
        <f t="shared" si="317"/>
        <v>-0.3362131199328951</v>
      </c>
      <c r="AN217" s="476">
        <f t="shared" si="317"/>
        <v>0</v>
      </c>
      <c r="AO217" s="476">
        <f t="shared" si="317"/>
        <v>0</v>
      </c>
      <c r="AP217" s="476">
        <f t="shared" si="317"/>
        <v>0</v>
      </c>
      <c r="AQ217" s="476">
        <f t="shared" si="317"/>
        <v>0</v>
      </c>
      <c r="AR217" s="476">
        <f t="shared" si="317"/>
        <v>0</v>
      </c>
    </row>
    <row r="218" spans="1:44" ht="15">
      <c r="A218" s="668"/>
      <c r="B218" s="681" t="s">
        <v>915</v>
      </c>
      <c r="C218" s="673">
        <v>5826</v>
      </c>
      <c r="D218" s="674">
        <v>1971</v>
      </c>
      <c r="E218" s="674">
        <v>3788</v>
      </c>
      <c r="F218" s="674">
        <v>473</v>
      </c>
      <c r="G218" s="674">
        <v>600</v>
      </c>
      <c r="H218" s="674">
        <v>358</v>
      </c>
      <c r="I218" s="673">
        <v>13016</v>
      </c>
      <c r="J218" s="673"/>
      <c r="K218" s="674">
        <v>1199</v>
      </c>
      <c r="L218" s="674">
        <v>836</v>
      </c>
      <c r="M218" s="674">
        <v>436</v>
      </c>
      <c r="N218" s="673">
        <v>2471</v>
      </c>
      <c r="O218" s="673"/>
      <c r="P218" s="682"/>
      <c r="Q218"/>
      <c r="R218" s="93" t="s">
        <v>1033</v>
      </c>
      <c r="S218" s="94" t="s">
        <v>1026</v>
      </c>
      <c r="T218" s="95">
        <f t="shared" ref="T218:X219" si="318">IF(C204&gt;0,C218/C204,)</f>
        <v>0.29922958397534671</v>
      </c>
      <c r="U218" s="105">
        <f t="shared" si="318"/>
        <v>0.2833117723156533</v>
      </c>
      <c r="V218" s="105">
        <f t="shared" si="318"/>
        <v>0.34107689537187108</v>
      </c>
      <c r="W218" s="105">
        <f t="shared" si="318"/>
        <v>0.45263157894736844</v>
      </c>
      <c r="X218" s="105">
        <f t="shared" si="318"/>
        <v>0.2866698518872432</v>
      </c>
      <c r="Y218" s="474">
        <f t="shared" ref="Y218:AE219" si="319">IF(H204&gt;0,H218/H204,)</f>
        <v>0.36456211812627293</v>
      </c>
      <c r="Z218" s="469">
        <f t="shared" si="319"/>
        <v>0.31248649557054714</v>
      </c>
      <c r="AA218" s="469">
        <f t="shared" si="319"/>
        <v>0</v>
      </c>
      <c r="AB218" s="474">
        <f t="shared" si="319"/>
        <v>8.9171500818087168E-2</v>
      </c>
      <c r="AC218" s="474">
        <f t="shared" si="319"/>
        <v>7.4423573399804155E-2</v>
      </c>
      <c r="AD218" s="474">
        <f t="shared" si="319"/>
        <v>7.7401029646724656E-2</v>
      </c>
      <c r="AE218" s="469">
        <f t="shared" si="319"/>
        <v>8.1518870414357347E-2</v>
      </c>
      <c r="AG218" s="475" t="s">
        <v>903</v>
      </c>
      <c r="AH218" s="470"/>
      <c r="AI218" s="470"/>
      <c r="AJ218" s="470"/>
      <c r="AK218" s="470"/>
      <c r="AL218" s="470"/>
      <c r="AM218" s="470"/>
      <c r="AN218" s="470"/>
      <c r="AO218" s="470"/>
      <c r="AP218" s="470"/>
      <c r="AQ218" s="470"/>
      <c r="AR218" s="470"/>
    </row>
    <row r="219" spans="1:44" ht="15">
      <c r="A219" s="668"/>
      <c r="B219" s="681" t="s">
        <v>916</v>
      </c>
      <c r="C219" s="673">
        <v>6073</v>
      </c>
      <c r="D219" s="674">
        <v>2050</v>
      </c>
      <c r="E219" s="674">
        <v>3900</v>
      </c>
      <c r="F219" s="674">
        <v>517</v>
      </c>
      <c r="G219" s="674">
        <v>827</v>
      </c>
      <c r="H219" s="674">
        <v>388</v>
      </c>
      <c r="I219" s="673">
        <v>13755</v>
      </c>
      <c r="J219" s="673"/>
      <c r="K219" s="674">
        <v>1247</v>
      </c>
      <c r="L219" s="674">
        <v>934</v>
      </c>
      <c r="M219" s="674">
        <v>487</v>
      </c>
      <c r="N219" s="673">
        <v>2668</v>
      </c>
      <c r="O219" s="673"/>
      <c r="P219" s="682"/>
      <c r="Q219"/>
      <c r="R219" s="101"/>
      <c r="S219" s="102" t="s">
        <v>737</v>
      </c>
      <c r="T219" s="103">
        <f t="shared" si="318"/>
        <v>0.29841285440518894</v>
      </c>
      <c r="U219" s="104">
        <f t="shared" si="318"/>
        <v>0.29102782509937536</v>
      </c>
      <c r="V219" s="104">
        <f t="shared" si="318"/>
        <v>0.34446210916799153</v>
      </c>
      <c r="W219" s="104">
        <f t="shared" si="318"/>
        <v>0.4872761545711593</v>
      </c>
      <c r="X219" s="104">
        <f t="shared" si="318"/>
        <v>0.35785374296841194</v>
      </c>
      <c r="Y219" s="471">
        <f t="shared" si="319"/>
        <v>0.38264299802761342</v>
      </c>
      <c r="Z219" s="472">
        <f t="shared" si="319"/>
        <v>0.31911931884091593</v>
      </c>
      <c r="AA219" s="472">
        <f t="shared" si="319"/>
        <v>0</v>
      </c>
      <c r="AB219" s="471">
        <f t="shared" si="319"/>
        <v>8.8609393874795703E-2</v>
      </c>
      <c r="AC219" s="471">
        <f t="shared" si="319"/>
        <v>8.0151034068480217E-2</v>
      </c>
      <c r="AD219" s="471">
        <f t="shared" si="319"/>
        <v>8.5618846694796066E-2</v>
      </c>
      <c r="AE219" s="472">
        <f t="shared" si="319"/>
        <v>8.4930285859807733E-2</v>
      </c>
      <c r="AG219" s="476">
        <f>(T219-T218)*100</f>
        <v>-8.1672957015777037E-2</v>
      </c>
      <c r="AH219" s="476">
        <f t="shared" ref="AH219:AR219" si="320">(U219-U218)*100</f>
        <v>0.77160527837220605</v>
      </c>
      <c r="AI219" s="476">
        <f t="shared" si="320"/>
        <v>0.33852137961204454</v>
      </c>
      <c r="AJ219" s="476">
        <f t="shared" si="320"/>
        <v>3.4644575623790863</v>
      </c>
      <c r="AK219" s="476">
        <f t="shared" si="320"/>
        <v>7.1183891081168742</v>
      </c>
      <c r="AL219" s="476">
        <f t="shared" si="320"/>
        <v>1.8080879901340496</v>
      </c>
      <c r="AM219" s="476">
        <f t="shared" si="320"/>
        <v>0.66328232703687928</v>
      </c>
      <c r="AN219" s="476">
        <f t="shared" si="320"/>
        <v>0</v>
      </c>
      <c r="AO219" s="476">
        <f t="shared" si="320"/>
        <v>-5.6210694329146549E-2</v>
      </c>
      <c r="AP219" s="476">
        <f t="shared" si="320"/>
        <v>0.57274606686760632</v>
      </c>
      <c r="AQ219" s="476">
        <f t="shared" si="320"/>
        <v>0.82178170480714097</v>
      </c>
      <c r="AR219" s="476">
        <f t="shared" si="320"/>
        <v>0.34114154454503859</v>
      </c>
    </row>
    <row r="220" spans="1:44" ht="15">
      <c r="A220" s="668"/>
      <c r="B220" s="681" t="s">
        <v>917</v>
      </c>
      <c r="C220" s="673">
        <v>886</v>
      </c>
      <c r="D220" s="674">
        <v>467</v>
      </c>
      <c r="E220" s="674">
        <v>971</v>
      </c>
      <c r="F220" s="674">
        <v>231</v>
      </c>
      <c r="G220" s="674">
        <v>295</v>
      </c>
      <c r="H220" s="674">
        <v>62</v>
      </c>
      <c r="I220" s="673">
        <v>2912</v>
      </c>
      <c r="J220" s="673"/>
      <c r="K220" s="674">
        <v>1132</v>
      </c>
      <c r="L220" s="674">
        <v>1050</v>
      </c>
      <c r="M220" s="674">
        <v>533</v>
      </c>
      <c r="N220" s="673">
        <v>2715</v>
      </c>
      <c r="O220" s="673"/>
      <c r="P220" s="682"/>
      <c r="Q220"/>
      <c r="R220" s="93" t="s">
        <v>1034</v>
      </c>
      <c r="S220" s="94" t="s">
        <v>1026</v>
      </c>
      <c r="T220" s="95">
        <f t="shared" ref="T220:X221" si="321">IF(C204&gt;0,C220/C204,)</f>
        <v>4.5505906522855674E-2</v>
      </c>
      <c r="U220" s="105">
        <f t="shared" si="321"/>
        <v>6.7126635043840741E-2</v>
      </c>
      <c r="V220" s="105">
        <f t="shared" si="321"/>
        <v>8.7430217900234114E-2</v>
      </c>
      <c r="W220" s="105">
        <f t="shared" si="321"/>
        <v>0.22105263157894736</v>
      </c>
      <c r="X220" s="105">
        <f t="shared" si="321"/>
        <v>0.1409460105112279</v>
      </c>
      <c r="Y220" s="474">
        <f t="shared" ref="Y220:AE221" si="322">IF(H204&gt;0,H220/H204,)</f>
        <v>6.313645621181263E-2</v>
      </c>
      <c r="Z220" s="469">
        <f t="shared" si="322"/>
        <v>6.9910930785297573E-2</v>
      </c>
      <c r="AA220" s="469">
        <f t="shared" si="322"/>
        <v>0</v>
      </c>
      <c r="AB220" s="474">
        <f t="shared" si="322"/>
        <v>8.418860627695969E-2</v>
      </c>
      <c r="AC220" s="474">
        <f t="shared" si="322"/>
        <v>9.3474583815543494E-2</v>
      </c>
      <c r="AD220" s="474">
        <f t="shared" si="322"/>
        <v>9.4620983490147345E-2</v>
      </c>
      <c r="AE220" s="469">
        <f t="shared" si="322"/>
        <v>8.9568487727632623E-2</v>
      </c>
      <c r="AG220" s="475" t="s">
        <v>903</v>
      </c>
      <c r="AH220" s="470"/>
      <c r="AI220" s="470"/>
      <c r="AJ220" s="470"/>
      <c r="AK220" s="470"/>
      <c r="AL220" s="470"/>
      <c r="AM220" s="470"/>
      <c r="AN220" s="470"/>
      <c r="AO220" s="470"/>
      <c r="AP220" s="470"/>
      <c r="AQ220" s="470"/>
      <c r="AR220" s="470"/>
    </row>
    <row r="221" spans="1:44" ht="15">
      <c r="A221" s="668"/>
      <c r="B221" s="681" t="s">
        <v>918</v>
      </c>
      <c r="C221" s="673">
        <v>892</v>
      </c>
      <c r="D221" s="674">
        <v>539</v>
      </c>
      <c r="E221" s="674">
        <v>1084</v>
      </c>
      <c r="F221" s="674">
        <v>249</v>
      </c>
      <c r="G221" s="674">
        <v>369</v>
      </c>
      <c r="H221" s="674">
        <v>46</v>
      </c>
      <c r="I221" s="673">
        <v>3179</v>
      </c>
      <c r="J221" s="673"/>
      <c r="K221" s="674">
        <v>1215</v>
      </c>
      <c r="L221" s="674">
        <v>1205</v>
      </c>
      <c r="M221" s="674">
        <v>592</v>
      </c>
      <c r="N221" s="673">
        <v>3012</v>
      </c>
      <c r="O221" s="673"/>
      <c r="P221" s="682"/>
      <c r="Q221"/>
      <c r="R221" s="101"/>
      <c r="S221" s="102" t="s">
        <v>737</v>
      </c>
      <c r="T221" s="103">
        <f t="shared" si="321"/>
        <v>4.383076998673284E-2</v>
      </c>
      <c r="U221" s="104">
        <f t="shared" si="321"/>
        <v>7.6519023282226012E-2</v>
      </c>
      <c r="V221" s="104">
        <f t="shared" si="321"/>
        <v>9.5742801625154569E-2</v>
      </c>
      <c r="W221" s="104">
        <f t="shared" si="321"/>
        <v>0.23468426013195098</v>
      </c>
      <c r="X221" s="104">
        <f t="shared" si="321"/>
        <v>0.15967113803548247</v>
      </c>
      <c r="Y221" s="471">
        <f t="shared" si="322"/>
        <v>4.5364891518737675E-2</v>
      </c>
      <c r="Z221" s="472">
        <f t="shared" si="322"/>
        <v>7.3753567037097192E-2</v>
      </c>
      <c r="AA221" s="472">
        <f t="shared" si="322"/>
        <v>0</v>
      </c>
      <c r="AB221" s="471">
        <f t="shared" si="322"/>
        <v>8.6335536133020682E-2</v>
      </c>
      <c r="AC221" s="471">
        <f t="shared" si="322"/>
        <v>0.10340684802196859</v>
      </c>
      <c r="AD221" s="471">
        <f t="shared" si="322"/>
        <v>0.10407876230661041</v>
      </c>
      <c r="AE221" s="472">
        <f>IF(N205&gt;0,N221/N205,)</f>
        <v>9.5880817469917876E-2</v>
      </c>
      <c r="AG221" s="476">
        <f>(T221-T220)*100</f>
        <v>-0.16751365361228343</v>
      </c>
      <c r="AH221" s="476">
        <f t="shared" ref="AH221:AR221" si="323">(U221-U220)*100</f>
        <v>0.93923882383852719</v>
      </c>
      <c r="AI221" s="476">
        <f t="shared" si="323"/>
        <v>0.83125837249204548</v>
      </c>
      <c r="AJ221" s="476">
        <f t="shared" si="323"/>
        <v>1.3631628553003621</v>
      </c>
      <c r="AK221" s="476">
        <f t="shared" si="323"/>
        <v>1.8725127524254566</v>
      </c>
      <c r="AL221" s="476">
        <f t="shared" si="323"/>
        <v>-1.7771564693074955</v>
      </c>
      <c r="AM221" s="476">
        <f t="shared" si="323"/>
        <v>0.38426362517996193</v>
      </c>
      <c r="AN221" s="476">
        <f t="shared" si="323"/>
        <v>0</v>
      </c>
      <c r="AO221" s="476">
        <f t="shared" si="323"/>
        <v>0.21469298560609917</v>
      </c>
      <c r="AP221" s="476">
        <f t="shared" si="323"/>
        <v>0.99322642064250954</v>
      </c>
      <c r="AQ221" s="476">
        <f t="shared" si="323"/>
        <v>0.94577788164630638</v>
      </c>
      <c r="AR221" s="476">
        <f t="shared" si="323"/>
        <v>0.6312329742285252</v>
      </c>
    </row>
    <row r="222" spans="1:44" ht="15">
      <c r="A222" s="668"/>
      <c r="B222" s="681" t="s">
        <v>919</v>
      </c>
      <c r="C222" s="673">
        <v>40</v>
      </c>
      <c r="D222" s="674">
        <v>12</v>
      </c>
      <c r="E222" s="674">
        <v>156</v>
      </c>
      <c r="F222" s="674">
        <v>28</v>
      </c>
      <c r="G222" s="674">
        <v>7</v>
      </c>
      <c r="H222" s="674">
        <v>1</v>
      </c>
      <c r="I222" s="673">
        <v>244</v>
      </c>
      <c r="J222" s="673"/>
      <c r="K222" s="674"/>
      <c r="L222" s="674"/>
      <c r="M222" s="674"/>
      <c r="N222" s="673"/>
      <c r="O222" s="673"/>
      <c r="P222" s="682"/>
      <c r="Q222"/>
      <c r="R222" s="93" t="s">
        <v>1035</v>
      </c>
      <c r="S222" s="94" t="s">
        <v>1026</v>
      </c>
      <c r="T222" s="95">
        <f t="shared" ref="T222:X223" si="324">IF(C204&gt;0,C222/C204,)</f>
        <v>2.0544427324088342E-3</v>
      </c>
      <c r="U222" s="105">
        <f t="shared" si="324"/>
        <v>1.7248814144027599E-3</v>
      </c>
      <c r="V222" s="105">
        <f t="shared" si="324"/>
        <v>1.4046461372231226E-2</v>
      </c>
      <c r="W222" s="105">
        <f t="shared" si="324"/>
        <v>2.6794258373205742E-2</v>
      </c>
      <c r="X222" s="105">
        <f t="shared" si="324"/>
        <v>3.3444816053511705E-3</v>
      </c>
      <c r="Y222" s="474">
        <f t="shared" ref="Y222:AE223" si="325">IF(H204&gt;0,H222/H204,)</f>
        <v>1.0183299389002036E-3</v>
      </c>
      <c r="Z222" s="469">
        <f t="shared" si="325"/>
        <v>5.8579213982186155E-3</v>
      </c>
      <c r="AA222" s="469">
        <f t="shared" si="325"/>
        <v>0</v>
      </c>
      <c r="AB222" s="474">
        <f t="shared" si="325"/>
        <v>0</v>
      </c>
      <c r="AC222" s="474">
        <f t="shared" si="325"/>
        <v>0</v>
      </c>
      <c r="AD222" s="474">
        <f t="shared" si="325"/>
        <v>0</v>
      </c>
      <c r="AE222" s="469">
        <f t="shared" si="325"/>
        <v>0</v>
      </c>
      <c r="AG222" s="475" t="s">
        <v>903</v>
      </c>
      <c r="AH222" s="470"/>
      <c r="AI222" s="470"/>
      <c r="AJ222" s="470"/>
      <c r="AK222" s="470"/>
      <c r="AL222" s="470"/>
      <c r="AM222" s="470"/>
      <c r="AN222" s="470"/>
      <c r="AO222" s="470"/>
      <c r="AP222" s="470"/>
      <c r="AQ222" s="470"/>
      <c r="AR222" s="470"/>
    </row>
    <row r="223" spans="1:44" ht="15">
      <c r="A223" s="668"/>
      <c r="B223" s="681" t="s">
        <v>920</v>
      </c>
      <c r="C223" s="673">
        <v>6</v>
      </c>
      <c r="D223" s="674">
        <v>0</v>
      </c>
      <c r="E223" s="674">
        <v>0</v>
      </c>
      <c r="F223" s="674">
        <v>0</v>
      </c>
      <c r="G223" s="674">
        <v>0</v>
      </c>
      <c r="H223" s="674">
        <v>0</v>
      </c>
      <c r="I223" s="673">
        <v>6</v>
      </c>
      <c r="J223" s="673"/>
      <c r="K223" s="674"/>
      <c r="L223" s="674"/>
      <c r="M223" s="674"/>
      <c r="N223" s="673"/>
      <c r="O223" s="673"/>
      <c r="P223" s="682"/>
      <c r="Q223"/>
      <c r="R223" s="101"/>
      <c r="S223" s="102" t="s">
        <v>737</v>
      </c>
      <c r="T223" s="103">
        <f t="shared" si="324"/>
        <v>2.9482580708564687E-4</v>
      </c>
      <c r="U223" s="104">
        <f t="shared" si="324"/>
        <v>0</v>
      </c>
      <c r="V223" s="104">
        <f t="shared" si="324"/>
        <v>0</v>
      </c>
      <c r="W223" s="104">
        <f t="shared" si="324"/>
        <v>0</v>
      </c>
      <c r="X223" s="104">
        <f t="shared" si="324"/>
        <v>0</v>
      </c>
      <c r="Y223" s="471">
        <f t="shared" si="325"/>
        <v>0</v>
      </c>
      <c r="Z223" s="472">
        <f t="shared" si="325"/>
        <v>1.3920144769505603E-4</v>
      </c>
      <c r="AA223" s="472">
        <f t="shared" si="325"/>
        <v>0</v>
      </c>
      <c r="AB223" s="471">
        <f t="shared" si="325"/>
        <v>0</v>
      </c>
      <c r="AC223" s="471">
        <f t="shared" si="325"/>
        <v>0</v>
      </c>
      <c r="AD223" s="471">
        <f t="shared" si="325"/>
        <v>0</v>
      </c>
      <c r="AE223" s="472">
        <f t="shared" si="325"/>
        <v>0</v>
      </c>
      <c r="AG223" s="476">
        <f>(T223-T222)*100</f>
        <v>-0.17596169253231872</v>
      </c>
      <c r="AH223" s="476">
        <f t="shared" ref="AH223:AR223" si="326">(U223-U222)*100</f>
        <v>-0.17248814144027599</v>
      </c>
      <c r="AI223" s="476">
        <f t="shared" si="326"/>
        <v>-1.4046461372231227</v>
      </c>
      <c r="AJ223" s="476">
        <f t="shared" si="326"/>
        <v>-2.6794258373205744</v>
      </c>
      <c r="AK223" s="476">
        <f t="shared" si="326"/>
        <v>-0.33444816053511706</v>
      </c>
      <c r="AL223" s="476">
        <f t="shared" si="326"/>
        <v>-0.10183299389002036</v>
      </c>
      <c r="AM223" s="476">
        <f t="shared" si="326"/>
        <v>-0.57187199505235597</v>
      </c>
      <c r="AN223" s="476">
        <f t="shared" si="326"/>
        <v>0</v>
      </c>
      <c r="AO223" s="476">
        <f t="shared" si="326"/>
        <v>0</v>
      </c>
      <c r="AP223" s="476">
        <f t="shared" si="326"/>
        <v>0</v>
      </c>
      <c r="AQ223" s="476">
        <f t="shared" si="326"/>
        <v>0</v>
      </c>
      <c r="AR223" s="476">
        <f t="shared" si="326"/>
        <v>0</v>
      </c>
    </row>
    <row r="224" spans="1:44" ht="15">
      <c r="A224" s="668"/>
      <c r="B224" s="681" t="s">
        <v>921</v>
      </c>
      <c r="C224" s="673">
        <v>19</v>
      </c>
      <c r="D224" s="674">
        <v>9</v>
      </c>
      <c r="E224" s="674">
        <v>4</v>
      </c>
      <c r="F224" s="674">
        <v>4</v>
      </c>
      <c r="G224" s="674">
        <v>95</v>
      </c>
      <c r="H224" s="674">
        <v>10</v>
      </c>
      <c r="I224" s="673">
        <v>141</v>
      </c>
      <c r="J224" s="673"/>
      <c r="K224" s="674"/>
      <c r="L224" s="674"/>
      <c r="M224" s="674"/>
      <c r="N224" s="673"/>
      <c r="O224" s="673"/>
      <c r="P224" s="682"/>
      <c r="Q224"/>
      <c r="R224" s="93" t="s">
        <v>1036</v>
      </c>
      <c r="S224" s="94" t="s">
        <v>1026</v>
      </c>
      <c r="T224" s="95">
        <f t="shared" ref="T224:X225" si="327">IF(C204&gt;0,C224/C204,)</f>
        <v>9.7586029789419623E-4</v>
      </c>
      <c r="U224" s="105">
        <f t="shared" si="327"/>
        <v>1.29366106080207E-3</v>
      </c>
      <c r="V224" s="105">
        <f t="shared" si="327"/>
        <v>3.6016567621105711E-4</v>
      </c>
      <c r="W224" s="105">
        <f t="shared" si="327"/>
        <v>3.8277511961722489E-3</v>
      </c>
      <c r="X224" s="105">
        <f t="shared" si="327"/>
        <v>4.5389393215480175E-2</v>
      </c>
      <c r="Y224" s="474">
        <f t="shared" ref="Y224:AE225" si="328">IF(H204&gt;0,H224/H204,)</f>
        <v>1.0183299389002037E-2</v>
      </c>
      <c r="Z224" s="469">
        <f t="shared" si="328"/>
        <v>3.3851103161837083E-3</v>
      </c>
      <c r="AA224" s="469">
        <f t="shared" si="328"/>
        <v>0</v>
      </c>
      <c r="AB224" s="474">
        <f t="shared" si="328"/>
        <v>0</v>
      </c>
      <c r="AC224" s="474">
        <f t="shared" si="328"/>
        <v>0</v>
      </c>
      <c r="AD224" s="474">
        <f t="shared" si="328"/>
        <v>0</v>
      </c>
      <c r="AE224" s="469">
        <f t="shared" si="328"/>
        <v>0</v>
      </c>
      <c r="AG224" s="475" t="s">
        <v>903</v>
      </c>
      <c r="AH224" s="478"/>
      <c r="AI224" s="478"/>
      <c r="AJ224" s="478"/>
      <c r="AK224" s="478"/>
      <c r="AL224" s="478"/>
      <c r="AM224" s="478"/>
      <c r="AN224" s="478"/>
      <c r="AO224" s="478"/>
      <c r="AP224" s="478"/>
      <c r="AQ224" s="478"/>
      <c r="AR224" s="478"/>
    </row>
    <row r="225" spans="1:49" ht="15.75" thickBot="1">
      <c r="A225" s="668"/>
      <c r="B225" s="681" t="s">
        <v>922</v>
      </c>
      <c r="C225" s="673">
        <v>0</v>
      </c>
      <c r="D225" s="674">
        <v>0</v>
      </c>
      <c r="E225" s="674">
        <v>0</v>
      </c>
      <c r="F225" s="674">
        <v>0</v>
      </c>
      <c r="G225" s="674">
        <v>0</v>
      </c>
      <c r="H225" s="674">
        <v>0</v>
      </c>
      <c r="I225" s="673">
        <v>0</v>
      </c>
      <c r="J225" s="673"/>
      <c r="K225" s="674"/>
      <c r="L225" s="674"/>
      <c r="M225" s="674"/>
      <c r="N225" s="673"/>
      <c r="O225" s="673"/>
      <c r="P225" s="682"/>
      <c r="Q225"/>
      <c r="R225" s="107"/>
      <c r="S225" s="108" t="s">
        <v>737</v>
      </c>
      <c r="T225" s="109">
        <f t="shared" si="327"/>
        <v>0</v>
      </c>
      <c r="U225" s="110">
        <f t="shared" si="327"/>
        <v>0</v>
      </c>
      <c r="V225" s="110">
        <f t="shared" si="327"/>
        <v>0</v>
      </c>
      <c r="W225" s="110">
        <f t="shared" si="327"/>
        <v>0</v>
      </c>
      <c r="X225" s="110">
        <f t="shared" si="327"/>
        <v>0</v>
      </c>
      <c r="Y225" s="479">
        <f t="shared" si="328"/>
        <v>0</v>
      </c>
      <c r="Z225" s="480">
        <f t="shared" si="328"/>
        <v>0</v>
      </c>
      <c r="AA225" s="480">
        <f t="shared" si="328"/>
        <v>0</v>
      </c>
      <c r="AB225" s="479">
        <f t="shared" si="328"/>
        <v>0</v>
      </c>
      <c r="AC225" s="479">
        <f t="shared" si="328"/>
        <v>0</v>
      </c>
      <c r="AD225" s="479">
        <f t="shared" si="328"/>
        <v>0</v>
      </c>
      <c r="AE225" s="480">
        <f t="shared" si="328"/>
        <v>0</v>
      </c>
      <c r="AF225" s="481"/>
      <c r="AG225" s="111">
        <f>(T225-T224)*100</f>
        <v>-9.7586029789419618E-2</v>
      </c>
      <c r="AH225" s="111">
        <f t="shared" ref="AH225:AR225" si="329">(U225-U224)*100</f>
        <v>-0.12936610608020699</v>
      </c>
      <c r="AI225" s="111">
        <f t="shared" si="329"/>
        <v>-3.6016567621105708E-2</v>
      </c>
      <c r="AJ225" s="111">
        <f t="shared" si="329"/>
        <v>-0.38277511961722488</v>
      </c>
      <c r="AK225" s="111">
        <f t="shared" si="329"/>
        <v>-4.5389393215480176</v>
      </c>
      <c r="AL225" s="111">
        <f t="shared" si="329"/>
        <v>-1.0183299389002036</v>
      </c>
      <c r="AM225" s="111">
        <f t="shared" si="329"/>
        <v>-0.33851103161837082</v>
      </c>
      <c r="AN225" s="111">
        <f t="shared" si="329"/>
        <v>0</v>
      </c>
      <c r="AO225" s="111">
        <f t="shared" si="329"/>
        <v>0</v>
      </c>
      <c r="AP225" s="111">
        <f t="shared" si="329"/>
        <v>0</v>
      </c>
      <c r="AQ225" s="111">
        <f t="shared" si="329"/>
        <v>0</v>
      </c>
      <c r="AR225" s="111">
        <f t="shared" si="329"/>
        <v>0</v>
      </c>
    </row>
    <row r="226" spans="1:49" ht="15">
      <c r="A226" s="661" t="s">
        <v>561</v>
      </c>
      <c r="B226" s="660" t="s">
        <v>900</v>
      </c>
      <c r="C226" s="657"/>
      <c r="D226" s="658"/>
      <c r="E226" s="658"/>
      <c r="F226" s="658"/>
      <c r="G226" s="658"/>
      <c r="H226" s="658"/>
      <c r="I226" s="657"/>
      <c r="J226" s="657"/>
      <c r="K226" s="658"/>
      <c r="L226" s="658"/>
      <c r="M226" s="658"/>
      <c r="N226" s="657"/>
      <c r="O226" s="657">
        <v>0</v>
      </c>
      <c r="P226" s="659">
        <v>0</v>
      </c>
      <c r="Q226"/>
      <c r="R226" s="93" t="s">
        <v>1025</v>
      </c>
      <c r="S226" s="94" t="s">
        <v>1026</v>
      </c>
      <c r="T226" s="95">
        <f t="shared" ref="T226:X227" si="330">IF(C226&gt;0,C226/C226,)</f>
        <v>0</v>
      </c>
      <c r="U226" s="105">
        <f t="shared" si="330"/>
        <v>0</v>
      </c>
      <c r="V226" s="105">
        <f t="shared" si="330"/>
        <v>0</v>
      </c>
      <c r="W226" s="105">
        <f t="shared" si="330"/>
        <v>0</v>
      </c>
      <c r="X226" s="105">
        <f t="shared" si="330"/>
        <v>0</v>
      </c>
      <c r="Y226" s="474">
        <f t="shared" ref="Y226:AE227" si="331">IF(H226&gt;0,H226/H226,)</f>
        <v>0</v>
      </c>
      <c r="Z226" s="469">
        <f t="shared" si="331"/>
        <v>0</v>
      </c>
      <c r="AA226" s="469">
        <f t="shared" si="331"/>
        <v>0</v>
      </c>
      <c r="AB226" s="474">
        <f t="shared" si="331"/>
        <v>0</v>
      </c>
      <c r="AC226" s="474">
        <f t="shared" si="331"/>
        <v>0</v>
      </c>
      <c r="AD226" s="474">
        <f t="shared" si="331"/>
        <v>0</v>
      </c>
      <c r="AE226" s="469">
        <f t="shared" si="331"/>
        <v>0</v>
      </c>
      <c r="AG226" s="470">
        <f>+T228+T230+T232+T234+T236+T238+T240+T242+T244+T246</f>
        <v>0</v>
      </c>
      <c r="AH226" s="470">
        <f t="shared" ref="AH226:AR227" si="332">+U228+U230+U232+U234+U236+U238+U240+U242+U244+U246</f>
        <v>0</v>
      </c>
      <c r="AI226" s="470">
        <f t="shared" si="332"/>
        <v>0</v>
      </c>
      <c r="AJ226" s="470">
        <f t="shared" si="332"/>
        <v>0</v>
      </c>
      <c r="AK226" s="470">
        <f t="shared" si="332"/>
        <v>0</v>
      </c>
      <c r="AL226" s="470">
        <f t="shared" si="332"/>
        <v>0</v>
      </c>
      <c r="AM226" s="470">
        <f t="shared" si="332"/>
        <v>0</v>
      </c>
      <c r="AN226" s="470">
        <f t="shared" si="332"/>
        <v>0</v>
      </c>
      <c r="AO226" s="470">
        <f t="shared" si="332"/>
        <v>0</v>
      </c>
      <c r="AP226" s="470">
        <f t="shared" si="332"/>
        <v>0</v>
      </c>
      <c r="AQ226" s="470">
        <f t="shared" si="332"/>
        <v>0</v>
      </c>
      <c r="AR226" s="470">
        <f t="shared" si="332"/>
        <v>0</v>
      </c>
    </row>
    <row r="227" spans="1:49" ht="15">
      <c r="A227" s="668"/>
      <c r="B227" s="681" t="s">
        <v>901</v>
      </c>
      <c r="C227" s="673"/>
      <c r="D227" s="674"/>
      <c r="E227" s="674"/>
      <c r="F227" s="674"/>
      <c r="G227" s="674"/>
      <c r="H227" s="674"/>
      <c r="I227" s="673"/>
      <c r="J227" s="673"/>
      <c r="K227" s="674"/>
      <c r="L227" s="674"/>
      <c r="M227" s="674"/>
      <c r="N227" s="673"/>
      <c r="O227" s="673">
        <v>0</v>
      </c>
      <c r="P227" s="682">
        <v>0</v>
      </c>
      <c r="Q227"/>
      <c r="R227" s="101"/>
      <c r="S227" s="102" t="s">
        <v>737</v>
      </c>
      <c r="T227" s="103">
        <f t="shared" si="330"/>
        <v>0</v>
      </c>
      <c r="U227" s="104">
        <f t="shared" si="330"/>
        <v>0</v>
      </c>
      <c r="V227" s="104">
        <f t="shared" si="330"/>
        <v>0</v>
      </c>
      <c r="W227" s="104">
        <f t="shared" si="330"/>
        <v>0</v>
      </c>
      <c r="X227" s="104">
        <f t="shared" si="330"/>
        <v>0</v>
      </c>
      <c r="Y227" s="471">
        <f t="shared" si="331"/>
        <v>0</v>
      </c>
      <c r="Z227" s="472">
        <f t="shared" si="331"/>
        <v>0</v>
      </c>
      <c r="AA227" s="472">
        <f t="shared" si="331"/>
        <v>0</v>
      </c>
      <c r="AB227" s="471">
        <f t="shared" si="331"/>
        <v>0</v>
      </c>
      <c r="AC227" s="471">
        <f t="shared" si="331"/>
        <v>0</v>
      </c>
      <c r="AD227" s="471">
        <f t="shared" si="331"/>
        <v>0</v>
      </c>
      <c r="AE227" s="472">
        <f t="shared" si="331"/>
        <v>0</v>
      </c>
      <c r="AG227" s="473">
        <f>+T229+T231+T233+T235+T237+T239+T241+T243+T245+T247</f>
        <v>0</v>
      </c>
      <c r="AH227" s="473">
        <f t="shared" si="332"/>
        <v>0</v>
      </c>
      <c r="AI227" s="473">
        <f t="shared" si="332"/>
        <v>0</v>
      </c>
      <c r="AJ227" s="473">
        <f t="shared" si="332"/>
        <v>0</v>
      </c>
      <c r="AK227" s="473">
        <f t="shared" si="332"/>
        <v>0</v>
      </c>
      <c r="AL227" s="473">
        <f t="shared" si="332"/>
        <v>0</v>
      </c>
      <c r="AM227" s="473">
        <f t="shared" si="332"/>
        <v>0</v>
      </c>
      <c r="AN227" s="473">
        <f t="shared" si="332"/>
        <v>0</v>
      </c>
      <c r="AO227" s="473">
        <f t="shared" si="332"/>
        <v>0</v>
      </c>
      <c r="AP227" s="473">
        <f t="shared" si="332"/>
        <v>0</v>
      </c>
      <c r="AQ227" s="473">
        <f t="shared" si="332"/>
        <v>0</v>
      </c>
      <c r="AR227" s="473">
        <f t="shared" si="332"/>
        <v>0</v>
      </c>
      <c r="AS227" s="112"/>
      <c r="AT227" s="112"/>
      <c r="AU227" s="112"/>
      <c r="AV227" s="112"/>
      <c r="AW227" s="112"/>
    </row>
    <row r="228" spans="1:49" ht="15">
      <c r="A228" s="668"/>
      <c r="B228" s="681" t="s">
        <v>902</v>
      </c>
      <c r="C228" s="673"/>
      <c r="D228" s="674"/>
      <c r="E228" s="674"/>
      <c r="F228" s="674"/>
      <c r="G228" s="674"/>
      <c r="H228" s="674"/>
      <c r="I228" s="673"/>
      <c r="J228" s="673"/>
      <c r="K228" s="674"/>
      <c r="L228" s="674"/>
      <c r="M228" s="674"/>
      <c r="N228" s="673"/>
      <c r="O228" s="673"/>
      <c r="P228" s="682"/>
      <c r="Q228"/>
      <c r="R228" s="93" t="s">
        <v>1027</v>
      </c>
      <c r="S228" s="94" t="s">
        <v>1026</v>
      </c>
      <c r="T228" s="95">
        <f t="shared" ref="T228:X229" si="333">IF(C226&gt;0,C228/C226,)</f>
        <v>0</v>
      </c>
      <c r="U228" s="105">
        <f t="shared" si="333"/>
        <v>0</v>
      </c>
      <c r="V228" s="105">
        <f t="shared" si="333"/>
        <v>0</v>
      </c>
      <c r="W228" s="105">
        <f t="shared" si="333"/>
        <v>0</v>
      </c>
      <c r="X228" s="105">
        <f t="shared" si="333"/>
        <v>0</v>
      </c>
      <c r="Y228" s="474">
        <f t="shared" ref="Y228:AE229" si="334">IF(H226&gt;0,H228/H226,)</f>
        <v>0</v>
      </c>
      <c r="Z228" s="469">
        <f t="shared" si="334"/>
        <v>0</v>
      </c>
      <c r="AA228" s="469">
        <f t="shared" si="334"/>
        <v>0</v>
      </c>
      <c r="AB228" s="474">
        <f t="shared" si="334"/>
        <v>0</v>
      </c>
      <c r="AC228" s="474">
        <f t="shared" si="334"/>
        <v>0</v>
      </c>
      <c r="AD228" s="474">
        <f t="shared" si="334"/>
        <v>0</v>
      </c>
      <c r="AE228" s="469">
        <f t="shared" si="334"/>
        <v>0</v>
      </c>
      <c r="AG228" s="475" t="s">
        <v>903</v>
      </c>
      <c r="AH228" s="470"/>
      <c r="AI228" s="470"/>
      <c r="AJ228" s="470"/>
      <c r="AK228" s="470"/>
      <c r="AL228" s="470"/>
      <c r="AM228" s="470"/>
      <c r="AN228" s="470"/>
      <c r="AO228" s="470"/>
      <c r="AP228" s="470"/>
      <c r="AQ228" s="470"/>
      <c r="AR228" s="470"/>
    </row>
    <row r="229" spans="1:49" ht="15">
      <c r="A229" s="668"/>
      <c r="B229" s="681" t="s">
        <v>904</v>
      </c>
      <c r="C229" s="673"/>
      <c r="D229" s="674"/>
      <c r="E229" s="674"/>
      <c r="F229" s="674"/>
      <c r="G229" s="674"/>
      <c r="H229" s="674"/>
      <c r="I229" s="673"/>
      <c r="J229" s="673"/>
      <c r="K229" s="674"/>
      <c r="L229" s="674"/>
      <c r="M229" s="674"/>
      <c r="N229" s="673"/>
      <c r="O229" s="673"/>
      <c r="P229" s="682"/>
      <c r="Q229"/>
      <c r="R229" s="101"/>
      <c r="S229" s="102" t="s">
        <v>737</v>
      </c>
      <c r="T229" s="103">
        <f t="shared" si="333"/>
        <v>0</v>
      </c>
      <c r="U229" s="104">
        <f t="shared" si="333"/>
        <v>0</v>
      </c>
      <c r="V229" s="104">
        <f t="shared" si="333"/>
        <v>0</v>
      </c>
      <c r="W229" s="104">
        <f t="shared" si="333"/>
        <v>0</v>
      </c>
      <c r="X229" s="104">
        <f t="shared" si="333"/>
        <v>0</v>
      </c>
      <c r="Y229" s="471">
        <f t="shared" si="334"/>
        <v>0</v>
      </c>
      <c r="Z229" s="472">
        <f t="shared" si="334"/>
        <v>0</v>
      </c>
      <c r="AA229" s="472">
        <f t="shared" si="334"/>
        <v>0</v>
      </c>
      <c r="AB229" s="471">
        <f t="shared" si="334"/>
        <v>0</v>
      </c>
      <c r="AC229" s="471">
        <f t="shared" si="334"/>
        <v>0</v>
      </c>
      <c r="AD229" s="471">
        <f t="shared" si="334"/>
        <v>0</v>
      </c>
      <c r="AE229" s="472">
        <f t="shared" si="334"/>
        <v>0</v>
      </c>
      <c r="AG229" s="476">
        <f>(T229-T228)*100</f>
        <v>0</v>
      </c>
      <c r="AH229" s="476">
        <f t="shared" ref="AH229:AR229" si="335">(U229-U228)*100</f>
        <v>0</v>
      </c>
      <c r="AI229" s="476">
        <f t="shared" si="335"/>
        <v>0</v>
      </c>
      <c r="AJ229" s="476">
        <f t="shared" si="335"/>
        <v>0</v>
      </c>
      <c r="AK229" s="476">
        <f t="shared" si="335"/>
        <v>0</v>
      </c>
      <c r="AL229" s="476">
        <f t="shared" si="335"/>
        <v>0</v>
      </c>
      <c r="AM229" s="476">
        <f t="shared" si="335"/>
        <v>0</v>
      </c>
      <c r="AN229" s="476">
        <f t="shared" si="335"/>
        <v>0</v>
      </c>
      <c r="AO229" s="476">
        <f t="shared" si="335"/>
        <v>0</v>
      </c>
      <c r="AP229" s="476">
        <f t="shared" si="335"/>
        <v>0</v>
      </c>
      <c r="AQ229" s="476">
        <f t="shared" si="335"/>
        <v>0</v>
      </c>
      <c r="AR229" s="476">
        <f t="shared" si="335"/>
        <v>0</v>
      </c>
    </row>
    <row r="230" spans="1:49" ht="15">
      <c r="A230" s="668"/>
      <c r="B230" s="681" t="s">
        <v>905</v>
      </c>
      <c r="C230" s="673"/>
      <c r="D230" s="674"/>
      <c r="E230" s="674"/>
      <c r="F230" s="674"/>
      <c r="G230" s="674"/>
      <c r="H230" s="674"/>
      <c r="I230" s="673"/>
      <c r="J230" s="673"/>
      <c r="K230" s="674"/>
      <c r="L230" s="674"/>
      <c r="M230" s="674"/>
      <c r="N230" s="673"/>
      <c r="O230" s="673"/>
      <c r="P230" s="682"/>
      <c r="Q230"/>
      <c r="R230" s="93" t="s">
        <v>1028</v>
      </c>
      <c r="S230" s="94" t="s">
        <v>1026</v>
      </c>
      <c r="T230" s="95">
        <f t="shared" ref="T230:X231" si="336">IF(C226&gt;0,C230/C226,)</f>
        <v>0</v>
      </c>
      <c r="U230" s="105">
        <f t="shared" si="336"/>
        <v>0</v>
      </c>
      <c r="V230" s="105">
        <f t="shared" si="336"/>
        <v>0</v>
      </c>
      <c r="W230" s="105">
        <f t="shared" si="336"/>
        <v>0</v>
      </c>
      <c r="X230" s="105">
        <f t="shared" si="336"/>
        <v>0</v>
      </c>
      <c r="Y230" s="474">
        <f t="shared" ref="Y230:AE231" si="337">IF(H226&gt;0,H230/H226,)</f>
        <v>0</v>
      </c>
      <c r="Z230" s="469">
        <f t="shared" si="337"/>
        <v>0</v>
      </c>
      <c r="AA230" s="469">
        <f t="shared" si="337"/>
        <v>0</v>
      </c>
      <c r="AB230" s="474">
        <f t="shared" si="337"/>
        <v>0</v>
      </c>
      <c r="AC230" s="474">
        <f t="shared" si="337"/>
        <v>0</v>
      </c>
      <c r="AD230" s="474">
        <f t="shared" si="337"/>
        <v>0</v>
      </c>
      <c r="AE230" s="469">
        <f t="shared" si="337"/>
        <v>0</v>
      </c>
      <c r="AG230" s="475" t="s">
        <v>903</v>
      </c>
      <c r="AH230" s="470"/>
      <c r="AI230" s="470"/>
      <c r="AJ230" s="470"/>
      <c r="AK230" s="470"/>
      <c r="AL230" s="470"/>
      <c r="AM230" s="470"/>
      <c r="AN230" s="470"/>
      <c r="AO230" s="470"/>
      <c r="AP230" s="470"/>
      <c r="AQ230" s="470"/>
      <c r="AR230" s="470"/>
    </row>
    <row r="231" spans="1:49" ht="15">
      <c r="A231" s="668"/>
      <c r="B231" s="681" t="s">
        <v>906</v>
      </c>
      <c r="C231" s="673"/>
      <c r="D231" s="674"/>
      <c r="E231" s="674"/>
      <c r="F231" s="674"/>
      <c r="G231" s="674"/>
      <c r="H231" s="674"/>
      <c r="I231" s="673"/>
      <c r="J231" s="673"/>
      <c r="K231" s="674"/>
      <c r="L231" s="674"/>
      <c r="M231" s="674"/>
      <c r="N231" s="673"/>
      <c r="O231" s="673"/>
      <c r="P231" s="682"/>
      <c r="Q231"/>
      <c r="R231" s="101"/>
      <c r="S231" s="102" t="s">
        <v>737</v>
      </c>
      <c r="T231" s="103">
        <f t="shared" si="336"/>
        <v>0</v>
      </c>
      <c r="U231" s="104">
        <f t="shared" si="336"/>
        <v>0</v>
      </c>
      <c r="V231" s="104">
        <f t="shared" si="336"/>
        <v>0</v>
      </c>
      <c r="W231" s="104">
        <f t="shared" si="336"/>
        <v>0</v>
      </c>
      <c r="X231" s="104">
        <f t="shared" si="336"/>
        <v>0</v>
      </c>
      <c r="Y231" s="471">
        <f t="shared" si="337"/>
        <v>0</v>
      </c>
      <c r="Z231" s="472">
        <f t="shared" si="337"/>
        <v>0</v>
      </c>
      <c r="AA231" s="472">
        <f t="shared" si="337"/>
        <v>0</v>
      </c>
      <c r="AB231" s="471">
        <f t="shared" si="337"/>
        <v>0</v>
      </c>
      <c r="AC231" s="471">
        <f t="shared" si="337"/>
        <v>0</v>
      </c>
      <c r="AD231" s="471">
        <f t="shared" si="337"/>
        <v>0</v>
      </c>
      <c r="AE231" s="472">
        <f t="shared" si="337"/>
        <v>0</v>
      </c>
      <c r="AG231" s="476">
        <f>(T231-T230)*100</f>
        <v>0</v>
      </c>
      <c r="AH231" s="476">
        <f t="shared" ref="AH231:AR231" si="338">(U231-U230)*100</f>
        <v>0</v>
      </c>
      <c r="AI231" s="476">
        <f t="shared" si="338"/>
        <v>0</v>
      </c>
      <c r="AJ231" s="476">
        <f t="shared" si="338"/>
        <v>0</v>
      </c>
      <c r="AK231" s="476">
        <f t="shared" si="338"/>
        <v>0</v>
      </c>
      <c r="AL231" s="476">
        <f t="shared" si="338"/>
        <v>0</v>
      </c>
      <c r="AM231" s="476">
        <f t="shared" si="338"/>
        <v>0</v>
      </c>
      <c r="AN231" s="476">
        <f t="shared" si="338"/>
        <v>0</v>
      </c>
      <c r="AO231" s="476">
        <f t="shared" si="338"/>
        <v>0</v>
      </c>
      <c r="AP231" s="476">
        <f t="shared" si="338"/>
        <v>0</v>
      </c>
      <c r="AQ231" s="476">
        <f t="shared" si="338"/>
        <v>0</v>
      </c>
      <c r="AR231" s="476">
        <f t="shared" si="338"/>
        <v>0</v>
      </c>
    </row>
    <row r="232" spans="1:49" ht="15">
      <c r="A232" s="668"/>
      <c r="B232" s="681" t="s">
        <v>907</v>
      </c>
      <c r="C232" s="673"/>
      <c r="D232" s="674"/>
      <c r="E232" s="674"/>
      <c r="F232" s="674"/>
      <c r="G232" s="674"/>
      <c r="H232" s="674"/>
      <c r="I232" s="673"/>
      <c r="J232" s="673"/>
      <c r="K232" s="674"/>
      <c r="L232" s="674"/>
      <c r="M232" s="674"/>
      <c r="N232" s="673"/>
      <c r="O232" s="673"/>
      <c r="P232" s="682"/>
      <c r="Q232"/>
      <c r="R232" s="93" t="s">
        <v>1029</v>
      </c>
      <c r="S232" s="94" t="s">
        <v>1026</v>
      </c>
      <c r="T232" s="95">
        <f t="shared" ref="T232:X233" si="339">IF(C226&gt;0,C232/C226,)</f>
        <v>0</v>
      </c>
      <c r="U232" s="105">
        <f t="shared" si="339"/>
        <v>0</v>
      </c>
      <c r="V232" s="105">
        <f t="shared" si="339"/>
        <v>0</v>
      </c>
      <c r="W232" s="105">
        <f t="shared" si="339"/>
        <v>0</v>
      </c>
      <c r="X232" s="105">
        <f t="shared" si="339"/>
        <v>0</v>
      </c>
      <c r="Y232" s="474">
        <f t="shared" ref="Y232:AE233" si="340">IF(H226&gt;0,H232/H226,)</f>
        <v>0</v>
      </c>
      <c r="Z232" s="469">
        <f t="shared" si="340"/>
        <v>0</v>
      </c>
      <c r="AA232" s="469">
        <f t="shared" si="340"/>
        <v>0</v>
      </c>
      <c r="AB232" s="474">
        <f t="shared" si="340"/>
        <v>0</v>
      </c>
      <c r="AC232" s="474">
        <f t="shared" si="340"/>
        <v>0</v>
      </c>
      <c r="AD232" s="474">
        <f t="shared" si="340"/>
        <v>0</v>
      </c>
      <c r="AE232" s="469">
        <f t="shared" si="340"/>
        <v>0</v>
      </c>
      <c r="AG232" s="475" t="s">
        <v>903</v>
      </c>
      <c r="AH232" s="470"/>
      <c r="AI232" s="470"/>
      <c r="AJ232" s="470"/>
      <c r="AK232" s="470"/>
      <c r="AL232" s="470"/>
      <c r="AM232" s="470"/>
      <c r="AN232" s="470"/>
      <c r="AO232" s="470"/>
      <c r="AP232" s="470"/>
      <c r="AQ232" s="470"/>
      <c r="AR232" s="470"/>
    </row>
    <row r="233" spans="1:49" ht="15">
      <c r="A233" s="668"/>
      <c r="B233" s="681" t="s">
        <v>908</v>
      </c>
      <c r="C233" s="673"/>
      <c r="D233" s="674"/>
      <c r="E233" s="674"/>
      <c r="F233" s="674"/>
      <c r="G233" s="674"/>
      <c r="H233" s="674"/>
      <c r="I233" s="673"/>
      <c r="J233" s="673"/>
      <c r="K233" s="674"/>
      <c r="L233" s="674"/>
      <c r="M233" s="674"/>
      <c r="N233" s="673"/>
      <c r="O233" s="673"/>
      <c r="P233" s="682"/>
      <c r="Q233"/>
      <c r="R233" s="101"/>
      <c r="S233" s="102" t="s">
        <v>737</v>
      </c>
      <c r="T233" s="103">
        <f t="shared" si="339"/>
        <v>0</v>
      </c>
      <c r="U233" s="104">
        <f t="shared" si="339"/>
        <v>0</v>
      </c>
      <c r="V233" s="104">
        <f t="shared" si="339"/>
        <v>0</v>
      </c>
      <c r="W233" s="104">
        <f t="shared" si="339"/>
        <v>0</v>
      </c>
      <c r="X233" s="104">
        <f t="shared" si="339"/>
        <v>0</v>
      </c>
      <c r="Y233" s="471">
        <f t="shared" si="340"/>
        <v>0</v>
      </c>
      <c r="Z233" s="472">
        <f t="shared" si="340"/>
        <v>0</v>
      </c>
      <c r="AA233" s="472">
        <f t="shared" si="340"/>
        <v>0</v>
      </c>
      <c r="AB233" s="471">
        <f t="shared" si="340"/>
        <v>0</v>
      </c>
      <c r="AC233" s="471">
        <f t="shared" si="340"/>
        <v>0</v>
      </c>
      <c r="AD233" s="471">
        <f t="shared" si="340"/>
        <v>0</v>
      </c>
      <c r="AE233" s="472">
        <f t="shared" si="340"/>
        <v>0</v>
      </c>
      <c r="AG233" s="476">
        <f>(T233-T232)*100</f>
        <v>0</v>
      </c>
      <c r="AH233" s="476">
        <f t="shared" ref="AH233:AR233" si="341">(U233-U232)*100</f>
        <v>0</v>
      </c>
      <c r="AI233" s="476">
        <f t="shared" si="341"/>
        <v>0</v>
      </c>
      <c r="AJ233" s="476">
        <f t="shared" si="341"/>
        <v>0</v>
      </c>
      <c r="AK233" s="476">
        <f t="shared" si="341"/>
        <v>0</v>
      </c>
      <c r="AL233" s="476">
        <f t="shared" si="341"/>
        <v>0</v>
      </c>
      <c r="AM233" s="476">
        <f t="shared" si="341"/>
        <v>0</v>
      </c>
      <c r="AN233" s="476">
        <f t="shared" si="341"/>
        <v>0</v>
      </c>
      <c r="AO233" s="476">
        <f t="shared" si="341"/>
        <v>0</v>
      </c>
      <c r="AP233" s="476">
        <f t="shared" si="341"/>
        <v>0</v>
      </c>
      <c r="AQ233" s="476">
        <f t="shared" si="341"/>
        <v>0</v>
      </c>
      <c r="AR233" s="476">
        <f t="shared" si="341"/>
        <v>0</v>
      </c>
    </row>
    <row r="234" spans="1:49" ht="15">
      <c r="A234" s="668"/>
      <c r="B234" s="681" t="s">
        <v>909</v>
      </c>
      <c r="C234" s="673"/>
      <c r="D234" s="674"/>
      <c r="E234" s="674"/>
      <c r="F234" s="674"/>
      <c r="G234" s="674"/>
      <c r="H234" s="674"/>
      <c r="I234" s="673"/>
      <c r="J234" s="673"/>
      <c r="K234" s="674"/>
      <c r="L234" s="674"/>
      <c r="M234" s="674"/>
      <c r="N234" s="673"/>
      <c r="O234" s="673"/>
      <c r="P234" s="682"/>
      <c r="Q234"/>
      <c r="R234" s="93" t="s">
        <v>1030</v>
      </c>
      <c r="S234" s="94" t="s">
        <v>1026</v>
      </c>
      <c r="T234" s="95">
        <f t="shared" ref="T234:X235" si="342">IF(C226&gt;0,C234/C226,)</f>
        <v>0</v>
      </c>
      <c r="U234" s="105">
        <f t="shared" si="342"/>
        <v>0</v>
      </c>
      <c r="V234" s="105">
        <f t="shared" si="342"/>
        <v>0</v>
      </c>
      <c r="W234" s="105">
        <f t="shared" si="342"/>
        <v>0</v>
      </c>
      <c r="X234" s="105">
        <f t="shared" si="342"/>
        <v>0</v>
      </c>
      <c r="Y234" s="474">
        <f t="shared" ref="Y234:AE235" si="343">IF(H226&gt;0,H234/H226,)</f>
        <v>0</v>
      </c>
      <c r="Z234" s="469">
        <f t="shared" si="343"/>
        <v>0</v>
      </c>
      <c r="AA234" s="469">
        <f t="shared" si="343"/>
        <v>0</v>
      </c>
      <c r="AB234" s="474">
        <f t="shared" si="343"/>
        <v>0</v>
      </c>
      <c r="AC234" s="474">
        <f t="shared" si="343"/>
        <v>0</v>
      </c>
      <c r="AD234" s="474">
        <f t="shared" si="343"/>
        <v>0</v>
      </c>
      <c r="AE234" s="469">
        <f t="shared" si="343"/>
        <v>0</v>
      </c>
      <c r="AG234" s="475" t="s">
        <v>903</v>
      </c>
      <c r="AH234" s="470"/>
      <c r="AI234" s="470"/>
      <c r="AJ234" s="470"/>
      <c r="AK234" s="470"/>
      <c r="AL234" s="470"/>
      <c r="AM234" s="470"/>
      <c r="AN234" s="470"/>
      <c r="AO234" s="470"/>
      <c r="AP234" s="470"/>
      <c r="AQ234" s="470"/>
      <c r="AR234" s="470"/>
    </row>
    <row r="235" spans="1:49" ht="15">
      <c r="A235" s="668"/>
      <c r="B235" s="681" t="s">
        <v>910</v>
      </c>
      <c r="C235" s="673"/>
      <c r="D235" s="674"/>
      <c r="E235" s="674"/>
      <c r="F235" s="674"/>
      <c r="G235" s="674"/>
      <c r="H235" s="674"/>
      <c r="I235" s="673"/>
      <c r="J235" s="673"/>
      <c r="K235" s="674"/>
      <c r="L235" s="674"/>
      <c r="M235" s="674"/>
      <c r="N235" s="673"/>
      <c r="O235" s="673"/>
      <c r="P235" s="682"/>
      <c r="Q235"/>
      <c r="R235" s="101"/>
      <c r="S235" s="102" t="s">
        <v>737</v>
      </c>
      <c r="T235" s="103">
        <f t="shared" si="342"/>
        <v>0</v>
      </c>
      <c r="U235" s="104">
        <f t="shared" si="342"/>
        <v>0</v>
      </c>
      <c r="V235" s="104">
        <f t="shared" si="342"/>
        <v>0</v>
      </c>
      <c r="W235" s="104">
        <f t="shared" si="342"/>
        <v>0</v>
      </c>
      <c r="X235" s="104">
        <f t="shared" si="342"/>
        <v>0</v>
      </c>
      <c r="Y235" s="471">
        <f t="shared" si="343"/>
        <v>0</v>
      </c>
      <c r="Z235" s="472">
        <f t="shared" si="343"/>
        <v>0</v>
      </c>
      <c r="AA235" s="472">
        <f t="shared" si="343"/>
        <v>0</v>
      </c>
      <c r="AB235" s="471">
        <f t="shared" si="343"/>
        <v>0</v>
      </c>
      <c r="AC235" s="471">
        <f t="shared" si="343"/>
        <v>0</v>
      </c>
      <c r="AD235" s="471">
        <f t="shared" si="343"/>
        <v>0</v>
      </c>
      <c r="AE235" s="472">
        <f t="shared" si="343"/>
        <v>0</v>
      </c>
      <c r="AG235" s="476">
        <f>(T235-T234)*100</f>
        <v>0</v>
      </c>
      <c r="AH235" s="476">
        <f t="shared" ref="AH235:AR235" si="344">(U235-U234)*100</f>
        <v>0</v>
      </c>
      <c r="AI235" s="476">
        <f t="shared" si="344"/>
        <v>0</v>
      </c>
      <c r="AJ235" s="476">
        <f t="shared" si="344"/>
        <v>0</v>
      </c>
      <c r="AK235" s="476">
        <f t="shared" si="344"/>
        <v>0</v>
      </c>
      <c r="AL235" s="476">
        <f t="shared" si="344"/>
        <v>0</v>
      </c>
      <c r="AM235" s="476">
        <f t="shared" si="344"/>
        <v>0</v>
      </c>
      <c r="AN235" s="476">
        <f t="shared" si="344"/>
        <v>0</v>
      </c>
      <c r="AO235" s="476">
        <f t="shared" si="344"/>
        <v>0</v>
      </c>
      <c r="AP235" s="476">
        <f t="shared" si="344"/>
        <v>0</v>
      </c>
      <c r="AQ235" s="476">
        <f t="shared" si="344"/>
        <v>0</v>
      </c>
      <c r="AR235" s="476">
        <f t="shared" si="344"/>
        <v>0</v>
      </c>
    </row>
    <row r="236" spans="1:49" ht="15">
      <c r="A236" s="668"/>
      <c r="B236" s="681" t="s">
        <v>911</v>
      </c>
      <c r="C236" s="673"/>
      <c r="D236" s="674"/>
      <c r="E236" s="674"/>
      <c r="F236" s="674"/>
      <c r="G236" s="674"/>
      <c r="H236" s="674"/>
      <c r="I236" s="673"/>
      <c r="J236" s="673"/>
      <c r="K236" s="674"/>
      <c r="L236" s="674"/>
      <c r="M236" s="674"/>
      <c r="N236" s="673"/>
      <c r="O236" s="673"/>
      <c r="P236" s="682"/>
      <c r="Q236"/>
      <c r="R236" s="93" t="s">
        <v>1031</v>
      </c>
      <c r="S236" s="94" t="s">
        <v>1026</v>
      </c>
      <c r="T236" s="95">
        <f t="shared" ref="T236:X237" si="345">IF(C226&gt;0,C236/C226,)</f>
        <v>0</v>
      </c>
      <c r="U236" s="105">
        <f t="shared" si="345"/>
        <v>0</v>
      </c>
      <c r="V236" s="105">
        <f t="shared" si="345"/>
        <v>0</v>
      </c>
      <c r="W236" s="105">
        <f t="shared" si="345"/>
        <v>0</v>
      </c>
      <c r="X236" s="105">
        <f t="shared" si="345"/>
        <v>0</v>
      </c>
      <c r="Y236" s="474">
        <f t="shared" ref="Y236:AE237" si="346">IF(H226&gt;0,H236/H226,)</f>
        <v>0</v>
      </c>
      <c r="Z236" s="469">
        <f t="shared" si="346"/>
        <v>0</v>
      </c>
      <c r="AA236" s="469">
        <f t="shared" si="346"/>
        <v>0</v>
      </c>
      <c r="AB236" s="474">
        <f t="shared" si="346"/>
        <v>0</v>
      </c>
      <c r="AC236" s="474">
        <f t="shared" si="346"/>
        <v>0</v>
      </c>
      <c r="AD236" s="474">
        <f t="shared" si="346"/>
        <v>0</v>
      </c>
      <c r="AE236" s="469">
        <f t="shared" si="346"/>
        <v>0</v>
      </c>
      <c r="AG236" s="475" t="s">
        <v>903</v>
      </c>
      <c r="AH236" s="470"/>
      <c r="AI236" s="470"/>
      <c r="AJ236" s="470"/>
      <c r="AK236" s="470"/>
      <c r="AL236" s="470"/>
      <c r="AM236" s="470"/>
      <c r="AN236" s="470"/>
      <c r="AO236" s="470"/>
      <c r="AP236" s="470"/>
      <c r="AQ236" s="470"/>
      <c r="AR236" s="470"/>
    </row>
    <row r="237" spans="1:49" ht="15">
      <c r="A237" s="668"/>
      <c r="B237" s="681" t="s">
        <v>912</v>
      </c>
      <c r="C237" s="673"/>
      <c r="D237" s="674"/>
      <c r="E237" s="674"/>
      <c r="F237" s="674"/>
      <c r="G237" s="674"/>
      <c r="H237" s="674"/>
      <c r="I237" s="673"/>
      <c r="J237" s="673"/>
      <c r="K237" s="674"/>
      <c r="L237" s="674"/>
      <c r="M237" s="674"/>
      <c r="N237" s="673"/>
      <c r="O237" s="673"/>
      <c r="P237" s="682"/>
      <c r="Q237"/>
      <c r="R237" s="101"/>
      <c r="S237" s="102" t="s">
        <v>737</v>
      </c>
      <c r="T237" s="103">
        <f t="shared" si="345"/>
        <v>0</v>
      </c>
      <c r="U237" s="104">
        <f t="shared" si="345"/>
        <v>0</v>
      </c>
      <c r="V237" s="104">
        <f t="shared" si="345"/>
        <v>0</v>
      </c>
      <c r="W237" s="104">
        <f t="shared" si="345"/>
        <v>0</v>
      </c>
      <c r="X237" s="104">
        <f t="shared" si="345"/>
        <v>0</v>
      </c>
      <c r="Y237" s="471">
        <f t="shared" si="346"/>
        <v>0</v>
      </c>
      <c r="Z237" s="472">
        <f t="shared" si="346"/>
        <v>0</v>
      </c>
      <c r="AA237" s="472">
        <f t="shared" si="346"/>
        <v>0</v>
      </c>
      <c r="AB237" s="471">
        <f t="shared" si="346"/>
        <v>0</v>
      </c>
      <c r="AC237" s="471">
        <f t="shared" si="346"/>
        <v>0</v>
      </c>
      <c r="AD237" s="471">
        <f t="shared" si="346"/>
        <v>0</v>
      </c>
      <c r="AE237" s="472">
        <f t="shared" si="346"/>
        <v>0</v>
      </c>
      <c r="AG237" s="476">
        <f>(T237-T236)*100</f>
        <v>0</v>
      </c>
      <c r="AH237" s="476">
        <f t="shared" ref="AH237:AR237" si="347">(U237-U236)*100</f>
        <v>0</v>
      </c>
      <c r="AI237" s="476">
        <f t="shared" si="347"/>
        <v>0</v>
      </c>
      <c r="AJ237" s="476">
        <f t="shared" si="347"/>
        <v>0</v>
      </c>
      <c r="AK237" s="476">
        <f t="shared" si="347"/>
        <v>0</v>
      </c>
      <c r="AL237" s="476">
        <f t="shared" si="347"/>
        <v>0</v>
      </c>
      <c r="AM237" s="476">
        <f t="shared" si="347"/>
        <v>0</v>
      </c>
      <c r="AN237" s="476">
        <f t="shared" si="347"/>
        <v>0</v>
      </c>
      <c r="AO237" s="476">
        <f t="shared" si="347"/>
        <v>0</v>
      </c>
      <c r="AP237" s="476">
        <f t="shared" si="347"/>
        <v>0</v>
      </c>
      <c r="AQ237" s="476">
        <f t="shared" si="347"/>
        <v>0</v>
      </c>
      <c r="AR237" s="476">
        <f t="shared" si="347"/>
        <v>0</v>
      </c>
    </row>
    <row r="238" spans="1:49" ht="15">
      <c r="A238" s="668"/>
      <c r="B238" s="681" t="s">
        <v>913</v>
      </c>
      <c r="C238" s="673"/>
      <c r="D238" s="674"/>
      <c r="E238" s="674"/>
      <c r="F238" s="674"/>
      <c r="G238" s="674"/>
      <c r="H238" s="674"/>
      <c r="I238" s="673"/>
      <c r="J238" s="673"/>
      <c r="K238" s="674"/>
      <c r="L238" s="674"/>
      <c r="M238" s="674"/>
      <c r="N238" s="673"/>
      <c r="O238" s="673"/>
      <c r="P238" s="682"/>
      <c r="Q238"/>
      <c r="R238" s="93" t="s">
        <v>1032</v>
      </c>
      <c r="S238" s="94" t="s">
        <v>1026</v>
      </c>
      <c r="T238" s="95">
        <f t="shared" ref="T238:X239" si="348">IF(C226&gt;0,C238/C226,)</f>
        <v>0</v>
      </c>
      <c r="U238" s="105">
        <f t="shared" si="348"/>
        <v>0</v>
      </c>
      <c r="V238" s="105">
        <f t="shared" si="348"/>
        <v>0</v>
      </c>
      <c r="W238" s="105">
        <f t="shared" si="348"/>
        <v>0</v>
      </c>
      <c r="X238" s="105">
        <f t="shared" si="348"/>
        <v>0</v>
      </c>
      <c r="Y238" s="474">
        <f t="shared" ref="Y238:AE239" si="349">IF(H226&gt;0,H238/H226,)</f>
        <v>0</v>
      </c>
      <c r="Z238" s="469">
        <f t="shared" si="349"/>
        <v>0</v>
      </c>
      <c r="AA238" s="469">
        <f t="shared" si="349"/>
        <v>0</v>
      </c>
      <c r="AB238" s="474">
        <f t="shared" si="349"/>
        <v>0</v>
      </c>
      <c r="AC238" s="474">
        <f t="shared" si="349"/>
        <v>0</v>
      </c>
      <c r="AD238" s="474">
        <f t="shared" si="349"/>
        <v>0</v>
      </c>
      <c r="AE238" s="469">
        <f t="shared" si="349"/>
        <v>0</v>
      </c>
      <c r="AG238" s="475" t="s">
        <v>903</v>
      </c>
      <c r="AH238" s="470"/>
      <c r="AI238" s="470"/>
      <c r="AJ238" s="470"/>
      <c r="AK238" s="470"/>
      <c r="AL238" s="470"/>
      <c r="AM238" s="470"/>
      <c r="AN238" s="470"/>
      <c r="AO238" s="470"/>
      <c r="AP238" s="470"/>
      <c r="AQ238" s="470"/>
      <c r="AR238" s="470"/>
    </row>
    <row r="239" spans="1:49" ht="15">
      <c r="A239" s="668"/>
      <c r="B239" s="681" t="s">
        <v>914</v>
      </c>
      <c r="C239" s="673"/>
      <c r="D239" s="674"/>
      <c r="E239" s="674"/>
      <c r="F239" s="674"/>
      <c r="G239" s="674"/>
      <c r="H239" s="674"/>
      <c r="I239" s="673"/>
      <c r="J239" s="673"/>
      <c r="K239" s="674"/>
      <c r="L239" s="674"/>
      <c r="M239" s="674"/>
      <c r="N239" s="673"/>
      <c r="O239" s="673"/>
      <c r="P239" s="682"/>
      <c r="Q239"/>
      <c r="R239" s="101"/>
      <c r="S239" s="102" t="s">
        <v>737</v>
      </c>
      <c r="T239" s="103">
        <f t="shared" si="348"/>
        <v>0</v>
      </c>
      <c r="U239" s="104">
        <f t="shared" si="348"/>
        <v>0</v>
      </c>
      <c r="V239" s="104">
        <f t="shared" si="348"/>
        <v>0</v>
      </c>
      <c r="W239" s="104">
        <f t="shared" si="348"/>
        <v>0</v>
      </c>
      <c r="X239" s="104">
        <f t="shared" si="348"/>
        <v>0</v>
      </c>
      <c r="Y239" s="471">
        <f t="shared" si="349"/>
        <v>0</v>
      </c>
      <c r="Z239" s="472">
        <f t="shared" si="349"/>
        <v>0</v>
      </c>
      <c r="AA239" s="472">
        <f t="shared" si="349"/>
        <v>0</v>
      </c>
      <c r="AB239" s="471">
        <f t="shared" si="349"/>
        <v>0</v>
      </c>
      <c r="AC239" s="471">
        <f t="shared" si="349"/>
        <v>0</v>
      </c>
      <c r="AD239" s="471">
        <f t="shared" si="349"/>
        <v>0</v>
      </c>
      <c r="AE239" s="472">
        <f t="shared" si="349"/>
        <v>0</v>
      </c>
      <c r="AG239" s="476">
        <f>(T239-T238)*100</f>
        <v>0</v>
      </c>
      <c r="AH239" s="476">
        <f t="shared" ref="AH239:AR239" si="350">(U239-U238)*100</f>
        <v>0</v>
      </c>
      <c r="AI239" s="476">
        <f t="shared" si="350"/>
        <v>0</v>
      </c>
      <c r="AJ239" s="476">
        <f t="shared" si="350"/>
        <v>0</v>
      </c>
      <c r="AK239" s="476">
        <f t="shared" si="350"/>
        <v>0</v>
      </c>
      <c r="AL239" s="476">
        <f t="shared" si="350"/>
        <v>0</v>
      </c>
      <c r="AM239" s="476">
        <f t="shared" si="350"/>
        <v>0</v>
      </c>
      <c r="AN239" s="476">
        <f t="shared" si="350"/>
        <v>0</v>
      </c>
      <c r="AO239" s="476">
        <f t="shared" si="350"/>
        <v>0</v>
      </c>
      <c r="AP239" s="476">
        <f t="shared" si="350"/>
        <v>0</v>
      </c>
      <c r="AQ239" s="476">
        <f t="shared" si="350"/>
        <v>0</v>
      </c>
      <c r="AR239" s="476">
        <f t="shared" si="350"/>
        <v>0</v>
      </c>
    </row>
    <row r="240" spans="1:49" ht="15">
      <c r="A240" s="668"/>
      <c r="B240" s="681" t="s">
        <v>915</v>
      </c>
      <c r="C240" s="673"/>
      <c r="D240" s="674"/>
      <c r="E240" s="674"/>
      <c r="F240" s="674"/>
      <c r="G240" s="674"/>
      <c r="H240" s="674"/>
      <c r="I240" s="673"/>
      <c r="J240" s="673"/>
      <c r="K240" s="674"/>
      <c r="L240" s="674"/>
      <c r="M240" s="674"/>
      <c r="N240" s="673"/>
      <c r="O240" s="673"/>
      <c r="P240" s="682"/>
      <c r="Q240"/>
      <c r="R240" s="93" t="s">
        <v>1033</v>
      </c>
      <c r="S240" s="94" t="s">
        <v>1026</v>
      </c>
      <c r="T240" s="95">
        <f t="shared" ref="T240:X241" si="351">IF(C226&gt;0,C240/C226,)</f>
        <v>0</v>
      </c>
      <c r="U240" s="105">
        <f t="shared" si="351"/>
        <v>0</v>
      </c>
      <c r="V240" s="105">
        <f t="shared" si="351"/>
        <v>0</v>
      </c>
      <c r="W240" s="105">
        <f t="shared" si="351"/>
        <v>0</v>
      </c>
      <c r="X240" s="105">
        <f t="shared" si="351"/>
        <v>0</v>
      </c>
      <c r="Y240" s="474">
        <f t="shared" ref="Y240:AE241" si="352">IF(H226&gt;0,H240/H226,)</f>
        <v>0</v>
      </c>
      <c r="Z240" s="469">
        <f t="shared" si="352"/>
        <v>0</v>
      </c>
      <c r="AA240" s="469">
        <f t="shared" si="352"/>
        <v>0</v>
      </c>
      <c r="AB240" s="474">
        <f t="shared" si="352"/>
        <v>0</v>
      </c>
      <c r="AC240" s="474">
        <f t="shared" si="352"/>
        <v>0</v>
      </c>
      <c r="AD240" s="474">
        <f t="shared" si="352"/>
        <v>0</v>
      </c>
      <c r="AE240" s="469">
        <f t="shared" si="352"/>
        <v>0</v>
      </c>
      <c r="AG240" s="475" t="s">
        <v>903</v>
      </c>
      <c r="AH240" s="470"/>
      <c r="AI240" s="470"/>
      <c r="AJ240" s="470"/>
      <c r="AK240" s="470"/>
      <c r="AL240" s="470"/>
      <c r="AM240" s="470"/>
      <c r="AN240" s="470"/>
      <c r="AO240" s="470"/>
      <c r="AP240" s="470"/>
      <c r="AQ240" s="470"/>
      <c r="AR240" s="470"/>
    </row>
    <row r="241" spans="1:44" ht="15">
      <c r="A241" s="668"/>
      <c r="B241" s="681" t="s">
        <v>916</v>
      </c>
      <c r="C241" s="673"/>
      <c r="D241" s="674"/>
      <c r="E241" s="674"/>
      <c r="F241" s="674"/>
      <c r="G241" s="674"/>
      <c r="H241" s="674"/>
      <c r="I241" s="673"/>
      <c r="J241" s="673"/>
      <c r="K241" s="674"/>
      <c r="L241" s="674"/>
      <c r="M241" s="674"/>
      <c r="N241" s="673"/>
      <c r="O241" s="673"/>
      <c r="P241" s="682"/>
      <c r="Q241"/>
      <c r="R241" s="101"/>
      <c r="S241" s="102" t="s">
        <v>737</v>
      </c>
      <c r="T241" s="103">
        <f t="shared" si="351"/>
        <v>0</v>
      </c>
      <c r="U241" s="104">
        <f t="shared" si="351"/>
        <v>0</v>
      </c>
      <c r="V241" s="104">
        <f t="shared" si="351"/>
        <v>0</v>
      </c>
      <c r="W241" s="104">
        <f t="shared" si="351"/>
        <v>0</v>
      </c>
      <c r="X241" s="104">
        <f t="shared" si="351"/>
        <v>0</v>
      </c>
      <c r="Y241" s="471">
        <f t="shared" si="352"/>
        <v>0</v>
      </c>
      <c r="Z241" s="472">
        <f t="shared" si="352"/>
        <v>0</v>
      </c>
      <c r="AA241" s="472">
        <f t="shared" si="352"/>
        <v>0</v>
      </c>
      <c r="AB241" s="471">
        <f t="shared" si="352"/>
        <v>0</v>
      </c>
      <c r="AC241" s="471">
        <f t="shared" si="352"/>
        <v>0</v>
      </c>
      <c r="AD241" s="471">
        <f t="shared" si="352"/>
        <v>0</v>
      </c>
      <c r="AE241" s="472">
        <f t="shared" si="352"/>
        <v>0</v>
      </c>
      <c r="AG241" s="476">
        <f>(T241-T240)*100</f>
        <v>0</v>
      </c>
      <c r="AH241" s="476">
        <f t="shared" ref="AH241:AR241" si="353">(U241-U240)*100</f>
        <v>0</v>
      </c>
      <c r="AI241" s="476">
        <f t="shared" si="353"/>
        <v>0</v>
      </c>
      <c r="AJ241" s="476">
        <f t="shared" si="353"/>
        <v>0</v>
      </c>
      <c r="AK241" s="476">
        <f t="shared" si="353"/>
        <v>0</v>
      </c>
      <c r="AL241" s="476">
        <f t="shared" si="353"/>
        <v>0</v>
      </c>
      <c r="AM241" s="476">
        <f t="shared" si="353"/>
        <v>0</v>
      </c>
      <c r="AN241" s="476">
        <f t="shared" si="353"/>
        <v>0</v>
      </c>
      <c r="AO241" s="476">
        <f t="shared" si="353"/>
        <v>0</v>
      </c>
      <c r="AP241" s="476">
        <f t="shared" si="353"/>
        <v>0</v>
      </c>
      <c r="AQ241" s="476">
        <f t="shared" si="353"/>
        <v>0</v>
      </c>
      <c r="AR241" s="476">
        <f t="shared" si="353"/>
        <v>0</v>
      </c>
    </row>
    <row r="242" spans="1:44" ht="15">
      <c r="A242" s="668"/>
      <c r="B242" s="681" t="s">
        <v>917</v>
      </c>
      <c r="C242" s="673"/>
      <c r="D242" s="674"/>
      <c r="E242" s="674"/>
      <c r="F242" s="674"/>
      <c r="G242" s="674"/>
      <c r="H242" s="674"/>
      <c r="I242" s="673"/>
      <c r="J242" s="673"/>
      <c r="K242" s="674"/>
      <c r="L242" s="674"/>
      <c r="M242" s="674"/>
      <c r="N242" s="673"/>
      <c r="O242" s="673"/>
      <c r="P242" s="682"/>
      <c r="Q242"/>
      <c r="R242" s="93" t="s">
        <v>1034</v>
      </c>
      <c r="S242" s="94" t="s">
        <v>1026</v>
      </c>
      <c r="T242" s="95">
        <f t="shared" ref="T242:X243" si="354">IF(C226&gt;0,C242/C226,)</f>
        <v>0</v>
      </c>
      <c r="U242" s="105">
        <f t="shared" si="354"/>
        <v>0</v>
      </c>
      <c r="V242" s="105">
        <f t="shared" si="354"/>
        <v>0</v>
      </c>
      <c r="W242" s="105">
        <f t="shared" si="354"/>
        <v>0</v>
      </c>
      <c r="X242" s="105">
        <f t="shared" si="354"/>
        <v>0</v>
      </c>
      <c r="Y242" s="474">
        <f t="shared" ref="Y242:AE243" si="355">IF(H226&gt;0,H242/H226,)</f>
        <v>0</v>
      </c>
      <c r="Z242" s="469">
        <f t="shared" si="355"/>
        <v>0</v>
      </c>
      <c r="AA242" s="469">
        <f t="shared" si="355"/>
        <v>0</v>
      </c>
      <c r="AB242" s="474">
        <f t="shared" si="355"/>
        <v>0</v>
      </c>
      <c r="AC242" s="474">
        <f t="shared" si="355"/>
        <v>0</v>
      </c>
      <c r="AD242" s="474">
        <f t="shared" si="355"/>
        <v>0</v>
      </c>
      <c r="AE242" s="469">
        <f t="shared" si="355"/>
        <v>0</v>
      </c>
      <c r="AG242" s="475" t="s">
        <v>903</v>
      </c>
      <c r="AH242" s="470"/>
      <c r="AI242" s="470"/>
      <c r="AJ242" s="470"/>
      <c r="AK242" s="470"/>
      <c r="AL242" s="470"/>
      <c r="AM242" s="470"/>
      <c r="AN242" s="470"/>
      <c r="AO242" s="470"/>
      <c r="AP242" s="470"/>
      <c r="AQ242" s="470"/>
      <c r="AR242" s="470"/>
    </row>
    <row r="243" spans="1:44" ht="15">
      <c r="A243" s="668"/>
      <c r="B243" s="681" t="s">
        <v>918</v>
      </c>
      <c r="C243" s="673"/>
      <c r="D243" s="674"/>
      <c r="E243" s="674"/>
      <c r="F243" s="674"/>
      <c r="G243" s="674"/>
      <c r="H243" s="674"/>
      <c r="I243" s="673"/>
      <c r="J243" s="673"/>
      <c r="K243" s="674"/>
      <c r="L243" s="674"/>
      <c r="M243" s="674"/>
      <c r="N243" s="673"/>
      <c r="O243" s="673"/>
      <c r="P243" s="682"/>
      <c r="Q243"/>
      <c r="R243" s="101"/>
      <c r="S243" s="102" t="s">
        <v>737</v>
      </c>
      <c r="T243" s="103">
        <f t="shared" si="354"/>
        <v>0</v>
      </c>
      <c r="U243" s="104">
        <f t="shared" si="354"/>
        <v>0</v>
      </c>
      <c r="V243" s="104">
        <f t="shared" si="354"/>
        <v>0</v>
      </c>
      <c r="W243" s="104">
        <f t="shared" si="354"/>
        <v>0</v>
      </c>
      <c r="X243" s="104">
        <f t="shared" si="354"/>
        <v>0</v>
      </c>
      <c r="Y243" s="471">
        <f t="shared" si="355"/>
        <v>0</v>
      </c>
      <c r="Z243" s="472">
        <f t="shared" si="355"/>
        <v>0</v>
      </c>
      <c r="AA243" s="472">
        <f t="shared" si="355"/>
        <v>0</v>
      </c>
      <c r="AB243" s="471">
        <f t="shared" si="355"/>
        <v>0</v>
      </c>
      <c r="AC243" s="471">
        <f t="shared" si="355"/>
        <v>0</v>
      </c>
      <c r="AD243" s="471">
        <f t="shared" si="355"/>
        <v>0</v>
      </c>
      <c r="AE243" s="472">
        <f t="shared" si="355"/>
        <v>0</v>
      </c>
      <c r="AG243" s="476">
        <f>(T243-T242)*100</f>
        <v>0</v>
      </c>
      <c r="AH243" s="476">
        <f t="shared" ref="AH243:AR243" si="356">(U243-U242)*100</f>
        <v>0</v>
      </c>
      <c r="AI243" s="476">
        <f t="shared" si="356"/>
        <v>0</v>
      </c>
      <c r="AJ243" s="476">
        <f t="shared" si="356"/>
        <v>0</v>
      </c>
      <c r="AK243" s="476">
        <f t="shared" si="356"/>
        <v>0</v>
      </c>
      <c r="AL243" s="476">
        <f t="shared" si="356"/>
        <v>0</v>
      </c>
      <c r="AM243" s="476">
        <f t="shared" si="356"/>
        <v>0</v>
      </c>
      <c r="AN243" s="476">
        <f t="shared" si="356"/>
        <v>0</v>
      </c>
      <c r="AO243" s="476">
        <f t="shared" si="356"/>
        <v>0</v>
      </c>
      <c r="AP243" s="476">
        <f t="shared" si="356"/>
        <v>0</v>
      </c>
      <c r="AQ243" s="476">
        <f t="shared" si="356"/>
        <v>0</v>
      </c>
      <c r="AR243" s="476">
        <f t="shared" si="356"/>
        <v>0</v>
      </c>
    </row>
    <row r="244" spans="1:44" ht="15">
      <c r="A244" s="668"/>
      <c r="B244" s="681" t="s">
        <v>919</v>
      </c>
      <c r="C244" s="673"/>
      <c r="D244" s="674"/>
      <c r="E244" s="674"/>
      <c r="F244" s="674"/>
      <c r="G244" s="674"/>
      <c r="H244" s="674"/>
      <c r="I244" s="673"/>
      <c r="J244" s="673"/>
      <c r="K244" s="674"/>
      <c r="L244" s="674"/>
      <c r="M244" s="674"/>
      <c r="N244" s="673"/>
      <c r="O244" s="673"/>
      <c r="P244" s="682"/>
      <c r="Q244"/>
      <c r="R244" s="93" t="s">
        <v>1035</v>
      </c>
      <c r="S244" s="94" t="s">
        <v>1026</v>
      </c>
      <c r="T244" s="95">
        <f t="shared" ref="T244:X245" si="357">IF(C226&gt;0,C244/C226,)</f>
        <v>0</v>
      </c>
      <c r="U244" s="105">
        <f t="shared" si="357"/>
        <v>0</v>
      </c>
      <c r="V244" s="105">
        <f t="shared" si="357"/>
        <v>0</v>
      </c>
      <c r="W244" s="105">
        <f t="shared" si="357"/>
        <v>0</v>
      </c>
      <c r="X244" s="105">
        <f t="shared" si="357"/>
        <v>0</v>
      </c>
      <c r="Y244" s="474">
        <f t="shared" ref="Y244:AE245" si="358">IF(H226&gt;0,H244/H226,)</f>
        <v>0</v>
      </c>
      <c r="Z244" s="469">
        <f t="shared" si="358"/>
        <v>0</v>
      </c>
      <c r="AA244" s="469">
        <f t="shared" si="358"/>
        <v>0</v>
      </c>
      <c r="AB244" s="474">
        <f t="shared" si="358"/>
        <v>0</v>
      </c>
      <c r="AC244" s="474">
        <f t="shared" si="358"/>
        <v>0</v>
      </c>
      <c r="AD244" s="474">
        <f t="shared" si="358"/>
        <v>0</v>
      </c>
      <c r="AE244" s="469">
        <f t="shared" si="358"/>
        <v>0</v>
      </c>
      <c r="AG244" s="475" t="s">
        <v>903</v>
      </c>
      <c r="AH244" s="470"/>
      <c r="AI244" s="470"/>
      <c r="AJ244" s="470"/>
      <c r="AK244" s="470"/>
      <c r="AL244" s="470"/>
      <c r="AM244" s="470"/>
      <c r="AN244" s="470"/>
      <c r="AO244" s="470"/>
      <c r="AP244" s="470"/>
      <c r="AQ244" s="470"/>
      <c r="AR244" s="470"/>
    </row>
    <row r="245" spans="1:44" ht="15">
      <c r="A245" s="668"/>
      <c r="B245" s="681" t="s">
        <v>920</v>
      </c>
      <c r="C245" s="673"/>
      <c r="D245" s="674"/>
      <c r="E245" s="674"/>
      <c r="F245" s="674"/>
      <c r="G245" s="674"/>
      <c r="H245" s="674"/>
      <c r="I245" s="673"/>
      <c r="J245" s="673"/>
      <c r="K245" s="674"/>
      <c r="L245" s="674"/>
      <c r="M245" s="674"/>
      <c r="N245" s="673"/>
      <c r="O245" s="673"/>
      <c r="P245" s="682"/>
      <c r="Q245"/>
      <c r="R245" s="101"/>
      <c r="S245" s="102" t="s">
        <v>737</v>
      </c>
      <c r="T245" s="103">
        <f t="shared" si="357"/>
        <v>0</v>
      </c>
      <c r="U245" s="104">
        <f t="shared" si="357"/>
        <v>0</v>
      </c>
      <c r="V245" s="104">
        <f t="shared" si="357"/>
        <v>0</v>
      </c>
      <c r="W245" s="104">
        <f t="shared" si="357"/>
        <v>0</v>
      </c>
      <c r="X245" s="104">
        <f t="shared" si="357"/>
        <v>0</v>
      </c>
      <c r="Y245" s="471">
        <f t="shared" si="358"/>
        <v>0</v>
      </c>
      <c r="Z245" s="472">
        <f t="shared" si="358"/>
        <v>0</v>
      </c>
      <c r="AA245" s="472">
        <f t="shared" si="358"/>
        <v>0</v>
      </c>
      <c r="AB245" s="471">
        <f t="shared" si="358"/>
        <v>0</v>
      </c>
      <c r="AC245" s="471">
        <f t="shared" si="358"/>
        <v>0</v>
      </c>
      <c r="AD245" s="471">
        <f t="shared" si="358"/>
        <v>0</v>
      </c>
      <c r="AE245" s="472">
        <f t="shared" si="358"/>
        <v>0</v>
      </c>
      <c r="AG245" s="476">
        <f>(T245-T244)*100</f>
        <v>0</v>
      </c>
      <c r="AH245" s="476">
        <f t="shared" ref="AH245:AR245" si="359">(U245-U244)*100</f>
        <v>0</v>
      </c>
      <c r="AI245" s="476">
        <f t="shared" si="359"/>
        <v>0</v>
      </c>
      <c r="AJ245" s="476">
        <f t="shared" si="359"/>
        <v>0</v>
      </c>
      <c r="AK245" s="476">
        <f t="shared" si="359"/>
        <v>0</v>
      </c>
      <c r="AL245" s="476">
        <f t="shared" si="359"/>
        <v>0</v>
      </c>
      <c r="AM245" s="476">
        <f t="shared" si="359"/>
        <v>0</v>
      </c>
      <c r="AN245" s="476">
        <f t="shared" si="359"/>
        <v>0</v>
      </c>
      <c r="AO245" s="476">
        <f t="shared" si="359"/>
        <v>0</v>
      </c>
      <c r="AP245" s="476">
        <f t="shared" si="359"/>
        <v>0</v>
      </c>
      <c r="AQ245" s="476">
        <f t="shared" si="359"/>
        <v>0</v>
      </c>
      <c r="AR245" s="476">
        <f t="shared" si="359"/>
        <v>0</v>
      </c>
    </row>
    <row r="246" spans="1:44" ht="15">
      <c r="A246" s="668"/>
      <c r="B246" s="681" t="s">
        <v>921</v>
      </c>
      <c r="C246" s="673"/>
      <c r="D246" s="674"/>
      <c r="E246" s="674"/>
      <c r="F246" s="674"/>
      <c r="G246" s="674"/>
      <c r="H246" s="674"/>
      <c r="I246" s="673"/>
      <c r="J246" s="673"/>
      <c r="K246" s="674"/>
      <c r="L246" s="674"/>
      <c r="M246" s="674"/>
      <c r="N246" s="673"/>
      <c r="O246" s="673"/>
      <c r="P246" s="682"/>
      <c r="Q246"/>
      <c r="R246" s="93" t="s">
        <v>1036</v>
      </c>
      <c r="S246" s="94" t="s">
        <v>1026</v>
      </c>
      <c r="T246" s="95">
        <f t="shared" ref="T246:X247" si="360">IF(C226&gt;0,C246/C226,)</f>
        <v>0</v>
      </c>
      <c r="U246" s="105">
        <f t="shared" si="360"/>
        <v>0</v>
      </c>
      <c r="V246" s="105">
        <f t="shared" si="360"/>
        <v>0</v>
      </c>
      <c r="W246" s="105">
        <f t="shared" si="360"/>
        <v>0</v>
      </c>
      <c r="X246" s="105">
        <f t="shared" si="360"/>
        <v>0</v>
      </c>
      <c r="Y246" s="474">
        <f t="shared" ref="Y246:AE247" si="361">IF(H226&gt;0,H246/H226,)</f>
        <v>0</v>
      </c>
      <c r="Z246" s="469">
        <f t="shared" si="361"/>
        <v>0</v>
      </c>
      <c r="AA246" s="469">
        <f t="shared" si="361"/>
        <v>0</v>
      </c>
      <c r="AB246" s="474">
        <f t="shared" si="361"/>
        <v>0</v>
      </c>
      <c r="AC246" s="474">
        <f t="shared" si="361"/>
        <v>0</v>
      </c>
      <c r="AD246" s="474">
        <f t="shared" si="361"/>
        <v>0</v>
      </c>
      <c r="AE246" s="469">
        <f t="shared" si="361"/>
        <v>0</v>
      </c>
      <c r="AG246" s="475" t="s">
        <v>903</v>
      </c>
      <c r="AH246" s="478"/>
      <c r="AI246" s="478"/>
      <c r="AJ246" s="478"/>
      <c r="AK246" s="478"/>
      <c r="AL246" s="478"/>
      <c r="AM246" s="478"/>
      <c r="AN246" s="478"/>
      <c r="AO246" s="478"/>
      <c r="AP246" s="478"/>
      <c r="AQ246" s="478"/>
      <c r="AR246" s="478"/>
    </row>
    <row r="247" spans="1:44" ht="15.75" thickBot="1">
      <c r="A247" s="668"/>
      <c r="B247" s="681" t="s">
        <v>922</v>
      </c>
      <c r="C247" s="673"/>
      <c r="D247" s="674"/>
      <c r="E247" s="674"/>
      <c r="F247" s="674"/>
      <c r="G247" s="674"/>
      <c r="H247" s="674"/>
      <c r="I247" s="673"/>
      <c r="J247" s="673"/>
      <c r="K247" s="674"/>
      <c r="L247" s="674"/>
      <c r="M247" s="674"/>
      <c r="N247" s="673"/>
      <c r="O247" s="673"/>
      <c r="P247" s="682"/>
      <c r="Q247"/>
      <c r="R247" s="107"/>
      <c r="S247" s="108" t="s">
        <v>737</v>
      </c>
      <c r="T247" s="109">
        <f t="shared" si="360"/>
        <v>0</v>
      </c>
      <c r="U247" s="110">
        <f t="shared" si="360"/>
        <v>0</v>
      </c>
      <c r="V247" s="110">
        <f t="shared" si="360"/>
        <v>0</v>
      </c>
      <c r="W247" s="110">
        <f t="shared" si="360"/>
        <v>0</v>
      </c>
      <c r="X247" s="110">
        <f t="shared" si="360"/>
        <v>0</v>
      </c>
      <c r="Y247" s="479">
        <f t="shared" si="361"/>
        <v>0</v>
      </c>
      <c r="Z247" s="480">
        <f t="shared" si="361"/>
        <v>0</v>
      </c>
      <c r="AA247" s="480">
        <f t="shared" si="361"/>
        <v>0</v>
      </c>
      <c r="AB247" s="479">
        <f t="shared" si="361"/>
        <v>0</v>
      </c>
      <c r="AC247" s="479">
        <f t="shared" si="361"/>
        <v>0</v>
      </c>
      <c r="AD247" s="479">
        <f t="shared" si="361"/>
        <v>0</v>
      </c>
      <c r="AE247" s="480">
        <f t="shared" si="361"/>
        <v>0</v>
      </c>
      <c r="AF247" s="481"/>
      <c r="AG247" s="111">
        <f>(T247-T246)*100</f>
        <v>0</v>
      </c>
      <c r="AH247" s="111">
        <f t="shared" ref="AH247:AR247" si="362">(U247-U246)*100</f>
        <v>0</v>
      </c>
      <c r="AI247" s="111">
        <f t="shared" si="362"/>
        <v>0</v>
      </c>
      <c r="AJ247" s="111">
        <f t="shared" si="362"/>
        <v>0</v>
      </c>
      <c r="AK247" s="111">
        <f t="shared" si="362"/>
        <v>0</v>
      </c>
      <c r="AL247" s="111">
        <f t="shared" si="362"/>
        <v>0</v>
      </c>
      <c r="AM247" s="111">
        <f t="shared" si="362"/>
        <v>0</v>
      </c>
      <c r="AN247" s="111">
        <f t="shared" si="362"/>
        <v>0</v>
      </c>
      <c r="AO247" s="111">
        <f t="shared" si="362"/>
        <v>0</v>
      </c>
      <c r="AP247" s="111">
        <f t="shared" si="362"/>
        <v>0</v>
      </c>
      <c r="AQ247" s="111">
        <f t="shared" si="362"/>
        <v>0</v>
      </c>
      <c r="AR247" s="111">
        <f t="shared" si="362"/>
        <v>0</v>
      </c>
    </row>
    <row r="248" spans="1:44" ht="15">
      <c r="A248" s="661" t="s">
        <v>1207</v>
      </c>
      <c r="B248" s="660" t="s">
        <v>900</v>
      </c>
      <c r="C248" s="657"/>
      <c r="D248" s="658"/>
      <c r="E248" s="658"/>
      <c r="F248" s="658"/>
      <c r="G248" s="658"/>
      <c r="H248" s="658"/>
      <c r="I248" s="657"/>
      <c r="J248" s="657"/>
      <c r="K248" s="658"/>
      <c r="L248" s="658"/>
      <c r="M248" s="658"/>
      <c r="N248" s="657"/>
      <c r="O248" s="657">
        <v>0</v>
      </c>
      <c r="P248" s="659">
        <v>0</v>
      </c>
      <c r="Q248"/>
      <c r="R248" s="93" t="s">
        <v>1025</v>
      </c>
      <c r="S248" s="94" t="s">
        <v>1026</v>
      </c>
      <c r="T248" s="95">
        <f>IF(C248&gt;0,C248/C248,)</f>
        <v>0</v>
      </c>
      <c r="U248" s="105">
        <f t="shared" ref="T248:X249" si="363">IF(D248&gt;0,D248/D248,)</f>
        <v>0</v>
      </c>
      <c r="V248" s="105">
        <f t="shared" si="363"/>
        <v>0</v>
      </c>
      <c r="W248" s="105">
        <f t="shared" si="363"/>
        <v>0</v>
      </c>
      <c r="X248" s="105">
        <f t="shared" si="363"/>
        <v>0</v>
      </c>
      <c r="Y248" s="474">
        <f t="shared" ref="Y248:AE249" si="364">IF(H248&gt;0,H248/H248,)</f>
        <v>0</v>
      </c>
      <c r="Z248" s="469">
        <f t="shared" si="364"/>
        <v>0</v>
      </c>
      <c r="AA248" s="469">
        <f t="shared" si="364"/>
        <v>0</v>
      </c>
      <c r="AB248" s="474">
        <f t="shared" si="364"/>
        <v>0</v>
      </c>
      <c r="AC248" s="474">
        <f t="shared" si="364"/>
        <v>0</v>
      </c>
      <c r="AD248" s="474">
        <f t="shared" si="364"/>
        <v>0</v>
      </c>
      <c r="AE248" s="469">
        <f t="shared" si="364"/>
        <v>0</v>
      </c>
      <c r="AG248" s="470">
        <f>+T250+T252+T254+T256+T258+T260+T262+T264+T266+T268</f>
        <v>0</v>
      </c>
      <c r="AH248" s="470">
        <f t="shared" ref="AH248:AR249" si="365">+U250+U252+U254+U256+U258+U260+U262+U264+U266+U268</f>
        <v>0</v>
      </c>
      <c r="AI248" s="470">
        <f t="shared" si="365"/>
        <v>0</v>
      </c>
      <c r="AJ248" s="470">
        <f t="shared" si="365"/>
        <v>0</v>
      </c>
      <c r="AK248" s="470">
        <f t="shared" si="365"/>
        <v>0</v>
      </c>
      <c r="AL248" s="470">
        <f t="shared" si="365"/>
        <v>0</v>
      </c>
      <c r="AM248" s="470">
        <f t="shared" si="365"/>
        <v>0</v>
      </c>
      <c r="AN248" s="470">
        <f t="shared" si="365"/>
        <v>0</v>
      </c>
      <c r="AO248" s="470">
        <f t="shared" si="365"/>
        <v>0</v>
      </c>
      <c r="AP248" s="470">
        <f t="shared" si="365"/>
        <v>0</v>
      </c>
      <c r="AQ248" s="470">
        <f t="shared" si="365"/>
        <v>0</v>
      </c>
      <c r="AR248" s="470">
        <f t="shared" si="365"/>
        <v>0</v>
      </c>
    </row>
    <row r="249" spans="1:44" ht="15">
      <c r="A249" s="668"/>
      <c r="B249" s="681" t="s">
        <v>901</v>
      </c>
      <c r="C249" s="673"/>
      <c r="D249" s="674"/>
      <c r="E249" s="674"/>
      <c r="F249" s="674"/>
      <c r="G249" s="674"/>
      <c r="H249" s="674"/>
      <c r="I249" s="673"/>
      <c r="J249" s="673"/>
      <c r="K249" s="674"/>
      <c r="L249" s="674"/>
      <c r="M249" s="674"/>
      <c r="N249" s="673"/>
      <c r="O249" s="673">
        <v>0</v>
      </c>
      <c r="P249" s="682">
        <v>0</v>
      </c>
      <c r="Q249"/>
      <c r="R249" s="101"/>
      <c r="S249" s="102" t="s">
        <v>737</v>
      </c>
      <c r="T249" s="103">
        <f t="shared" si="363"/>
        <v>0</v>
      </c>
      <c r="U249" s="104">
        <f t="shared" si="363"/>
        <v>0</v>
      </c>
      <c r="V249" s="104">
        <f t="shared" si="363"/>
        <v>0</v>
      </c>
      <c r="W249" s="104">
        <f t="shared" si="363"/>
        <v>0</v>
      </c>
      <c r="X249" s="104">
        <f t="shared" si="363"/>
        <v>0</v>
      </c>
      <c r="Y249" s="471">
        <f t="shared" si="364"/>
        <v>0</v>
      </c>
      <c r="Z249" s="472">
        <f t="shared" si="364"/>
        <v>0</v>
      </c>
      <c r="AA249" s="472">
        <f t="shared" si="364"/>
        <v>0</v>
      </c>
      <c r="AB249" s="471">
        <f t="shared" si="364"/>
        <v>0</v>
      </c>
      <c r="AC249" s="471">
        <f t="shared" si="364"/>
        <v>0</v>
      </c>
      <c r="AD249" s="471">
        <f t="shared" si="364"/>
        <v>0</v>
      </c>
      <c r="AE249" s="472">
        <f t="shared" si="364"/>
        <v>0</v>
      </c>
      <c r="AG249" s="473">
        <f>+T251+T253+T255+T257+T259+T261+T263+T265+T267+T269</f>
        <v>0</v>
      </c>
      <c r="AH249" s="473">
        <f t="shared" si="365"/>
        <v>0</v>
      </c>
      <c r="AI249" s="473">
        <f t="shared" si="365"/>
        <v>0</v>
      </c>
      <c r="AJ249" s="473">
        <f t="shared" si="365"/>
        <v>0</v>
      </c>
      <c r="AK249" s="473">
        <f t="shared" si="365"/>
        <v>0</v>
      </c>
      <c r="AL249" s="473">
        <f t="shared" si="365"/>
        <v>0</v>
      </c>
      <c r="AM249" s="473">
        <f t="shared" si="365"/>
        <v>0</v>
      </c>
      <c r="AN249" s="473">
        <f t="shared" si="365"/>
        <v>0</v>
      </c>
      <c r="AO249" s="473">
        <f t="shared" si="365"/>
        <v>0</v>
      </c>
      <c r="AP249" s="473">
        <f t="shared" si="365"/>
        <v>0</v>
      </c>
      <c r="AQ249" s="473">
        <f t="shared" si="365"/>
        <v>0</v>
      </c>
      <c r="AR249" s="473">
        <f t="shared" si="365"/>
        <v>0</v>
      </c>
    </row>
    <row r="250" spans="1:44" ht="15">
      <c r="A250" s="668"/>
      <c r="B250" s="681" t="s">
        <v>902</v>
      </c>
      <c r="C250" s="673"/>
      <c r="D250" s="674"/>
      <c r="E250" s="674"/>
      <c r="F250" s="674"/>
      <c r="G250" s="674"/>
      <c r="H250" s="674"/>
      <c r="I250" s="673"/>
      <c r="J250" s="673"/>
      <c r="K250" s="674"/>
      <c r="L250" s="674"/>
      <c r="M250" s="674"/>
      <c r="N250" s="673"/>
      <c r="O250" s="673"/>
      <c r="P250" s="682"/>
      <c r="Q250"/>
      <c r="R250" s="93" t="s">
        <v>1027</v>
      </c>
      <c r="S250" s="94" t="s">
        <v>1026</v>
      </c>
      <c r="T250" s="95">
        <f t="shared" ref="T250:X251" si="366">IF(C248&gt;0,C250/C248,)</f>
        <v>0</v>
      </c>
      <c r="U250" s="105">
        <f t="shared" si="366"/>
        <v>0</v>
      </c>
      <c r="V250" s="105">
        <f t="shared" si="366"/>
        <v>0</v>
      </c>
      <c r="W250" s="105">
        <f t="shared" si="366"/>
        <v>0</v>
      </c>
      <c r="X250" s="105">
        <f t="shared" si="366"/>
        <v>0</v>
      </c>
      <c r="Y250" s="474">
        <f t="shared" ref="Y250:AE251" si="367">IF(H248&gt;0,H250/H248,)</f>
        <v>0</v>
      </c>
      <c r="Z250" s="469">
        <f t="shared" si="367"/>
        <v>0</v>
      </c>
      <c r="AA250" s="469">
        <f t="shared" si="367"/>
        <v>0</v>
      </c>
      <c r="AB250" s="474">
        <f t="shared" si="367"/>
        <v>0</v>
      </c>
      <c r="AC250" s="474">
        <f t="shared" si="367"/>
        <v>0</v>
      </c>
      <c r="AD250" s="474">
        <f t="shared" si="367"/>
        <v>0</v>
      </c>
      <c r="AE250" s="469">
        <f t="shared" si="367"/>
        <v>0</v>
      </c>
      <c r="AG250" s="475" t="s">
        <v>903</v>
      </c>
      <c r="AH250" s="470"/>
      <c r="AI250" s="470"/>
      <c r="AJ250" s="470"/>
      <c r="AK250" s="470"/>
      <c r="AL250" s="470"/>
      <c r="AM250" s="470"/>
      <c r="AN250" s="470"/>
      <c r="AO250" s="470"/>
      <c r="AP250" s="470"/>
      <c r="AQ250" s="470"/>
      <c r="AR250" s="470"/>
    </row>
    <row r="251" spans="1:44" ht="15">
      <c r="A251" s="668"/>
      <c r="B251" s="681" t="s">
        <v>904</v>
      </c>
      <c r="C251" s="673"/>
      <c r="D251" s="674"/>
      <c r="E251" s="674"/>
      <c r="F251" s="674"/>
      <c r="G251" s="674"/>
      <c r="H251" s="674"/>
      <c r="I251" s="673"/>
      <c r="J251" s="673"/>
      <c r="K251" s="674"/>
      <c r="L251" s="674"/>
      <c r="M251" s="674"/>
      <c r="N251" s="673"/>
      <c r="O251" s="673"/>
      <c r="P251" s="682"/>
      <c r="Q251"/>
      <c r="R251" s="101"/>
      <c r="S251" s="102" t="s">
        <v>737</v>
      </c>
      <c r="T251" s="103">
        <f t="shared" si="366"/>
        <v>0</v>
      </c>
      <c r="U251" s="104">
        <f t="shared" si="366"/>
        <v>0</v>
      </c>
      <c r="V251" s="104">
        <f t="shared" si="366"/>
        <v>0</v>
      </c>
      <c r="W251" s="104">
        <f t="shared" si="366"/>
        <v>0</v>
      </c>
      <c r="X251" s="104">
        <f t="shared" si="366"/>
        <v>0</v>
      </c>
      <c r="Y251" s="471">
        <f t="shared" si="367"/>
        <v>0</v>
      </c>
      <c r="Z251" s="472">
        <f t="shared" si="367"/>
        <v>0</v>
      </c>
      <c r="AA251" s="472">
        <f t="shared" si="367"/>
        <v>0</v>
      </c>
      <c r="AB251" s="471">
        <f t="shared" si="367"/>
        <v>0</v>
      </c>
      <c r="AC251" s="471">
        <f t="shared" si="367"/>
        <v>0</v>
      </c>
      <c r="AD251" s="471">
        <f t="shared" si="367"/>
        <v>0</v>
      </c>
      <c r="AE251" s="472">
        <f t="shared" si="367"/>
        <v>0</v>
      </c>
      <c r="AG251" s="476">
        <f>(T251-T250)*100</f>
        <v>0</v>
      </c>
      <c r="AH251" s="476">
        <f t="shared" ref="AH251:AR251" si="368">(U251-U250)*100</f>
        <v>0</v>
      </c>
      <c r="AI251" s="476">
        <f t="shared" si="368"/>
        <v>0</v>
      </c>
      <c r="AJ251" s="476">
        <f t="shared" si="368"/>
        <v>0</v>
      </c>
      <c r="AK251" s="476">
        <f t="shared" si="368"/>
        <v>0</v>
      </c>
      <c r="AL251" s="476">
        <f t="shared" si="368"/>
        <v>0</v>
      </c>
      <c r="AM251" s="476">
        <f t="shared" si="368"/>
        <v>0</v>
      </c>
      <c r="AN251" s="476">
        <f t="shared" si="368"/>
        <v>0</v>
      </c>
      <c r="AO251" s="476">
        <f t="shared" si="368"/>
        <v>0</v>
      </c>
      <c r="AP251" s="476">
        <f t="shared" si="368"/>
        <v>0</v>
      </c>
      <c r="AQ251" s="476">
        <f t="shared" si="368"/>
        <v>0</v>
      </c>
      <c r="AR251" s="476">
        <f t="shared" si="368"/>
        <v>0</v>
      </c>
    </row>
    <row r="252" spans="1:44" ht="15">
      <c r="A252" s="668"/>
      <c r="B252" s="681" t="s">
        <v>905</v>
      </c>
      <c r="C252" s="673"/>
      <c r="D252" s="674"/>
      <c r="E252" s="674"/>
      <c r="F252" s="674"/>
      <c r="G252" s="674"/>
      <c r="H252" s="674"/>
      <c r="I252" s="673"/>
      <c r="J252" s="673"/>
      <c r="K252" s="674"/>
      <c r="L252" s="674"/>
      <c r="M252" s="674"/>
      <c r="N252" s="673"/>
      <c r="O252" s="673"/>
      <c r="P252" s="682"/>
      <c r="Q252"/>
      <c r="R252" s="93" t="s">
        <v>1028</v>
      </c>
      <c r="S252" s="94" t="s">
        <v>1026</v>
      </c>
      <c r="T252" s="95">
        <f t="shared" ref="T252:X253" si="369">IF(C248&gt;0,C252/C248,)</f>
        <v>0</v>
      </c>
      <c r="U252" s="105">
        <f t="shared" si="369"/>
        <v>0</v>
      </c>
      <c r="V252" s="105">
        <f t="shared" si="369"/>
        <v>0</v>
      </c>
      <c r="W252" s="105">
        <f t="shared" si="369"/>
        <v>0</v>
      </c>
      <c r="X252" s="105">
        <f t="shared" si="369"/>
        <v>0</v>
      </c>
      <c r="Y252" s="474">
        <f t="shared" ref="Y252:AE253" si="370">IF(H248&gt;0,H252/H248,)</f>
        <v>0</v>
      </c>
      <c r="Z252" s="469">
        <f t="shared" si="370"/>
        <v>0</v>
      </c>
      <c r="AA252" s="469">
        <f t="shared" si="370"/>
        <v>0</v>
      </c>
      <c r="AB252" s="474">
        <f t="shared" si="370"/>
        <v>0</v>
      </c>
      <c r="AC252" s="474">
        <f t="shared" si="370"/>
        <v>0</v>
      </c>
      <c r="AD252" s="474">
        <f t="shared" si="370"/>
        <v>0</v>
      </c>
      <c r="AE252" s="469">
        <f t="shared" si="370"/>
        <v>0</v>
      </c>
      <c r="AG252" s="475" t="s">
        <v>903</v>
      </c>
      <c r="AH252" s="470"/>
      <c r="AI252" s="470"/>
      <c r="AJ252" s="470"/>
      <c r="AK252" s="470"/>
      <c r="AL252" s="470"/>
      <c r="AM252" s="470"/>
      <c r="AN252" s="470"/>
      <c r="AO252" s="470"/>
      <c r="AP252" s="470"/>
      <c r="AQ252" s="470"/>
      <c r="AR252" s="470"/>
    </row>
    <row r="253" spans="1:44" ht="15">
      <c r="A253" s="668"/>
      <c r="B253" s="681" t="s">
        <v>906</v>
      </c>
      <c r="C253" s="673"/>
      <c r="D253" s="674"/>
      <c r="E253" s="674"/>
      <c r="F253" s="674"/>
      <c r="G253" s="674"/>
      <c r="H253" s="674"/>
      <c r="I253" s="673"/>
      <c r="J253" s="673"/>
      <c r="K253" s="674"/>
      <c r="L253" s="674"/>
      <c r="M253" s="674"/>
      <c r="N253" s="673"/>
      <c r="O253" s="673"/>
      <c r="P253" s="682"/>
      <c r="Q253"/>
      <c r="R253" s="101"/>
      <c r="S253" s="102" t="s">
        <v>737</v>
      </c>
      <c r="T253" s="103">
        <f t="shared" si="369"/>
        <v>0</v>
      </c>
      <c r="U253" s="104">
        <f t="shared" si="369"/>
        <v>0</v>
      </c>
      <c r="V253" s="104">
        <f t="shared" si="369"/>
        <v>0</v>
      </c>
      <c r="W253" s="104">
        <f t="shared" si="369"/>
        <v>0</v>
      </c>
      <c r="X253" s="104">
        <f t="shared" si="369"/>
        <v>0</v>
      </c>
      <c r="Y253" s="471">
        <f t="shared" si="370"/>
        <v>0</v>
      </c>
      <c r="Z253" s="472">
        <f t="shared" si="370"/>
        <v>0</v>
      </c>
      <c r="AA253" s="472">
        <f t="shared" si="370"/>
        <v>0</v>
      </c>
      <c r="AB253" s="471">
        <f t="shared" si="370"/>
        <v>0</v>
      </c>
      <c r="AC253" s="471">
        <f t="shared" si="370"/>
        <v>0</v>
      </c>
      <c r="AD253" s="471">
        <f t="shared" si="370"/>
        <v>0</v>
      </c>
      <c r="AE253" s="472">
        <f t="shared" si="370"/>
        <v>0</v>
      </c>
      <c r="AG253" s="476">
        <f>(T253-T252)*100</f>
        <v>0</v>
      </c>
      <c r="AH253" s="476">
        <f t="shared" ref="AH253:AR253" si="371">(U253-U252)*100</f>
        <v>0</v>
      </c>
      <c r="AI253" s="476">
        <f t="shared" si="371"/>
        <v>0</v>
      </c>
      <c r="AJ253" s="476">
        <f t="shared" si="371"/>
        <v>0</v>
      </c>
      <c r="AK253" s="476">
        <f t="shared" si="371"/>
        <v>0</v>
      </c>
      <c r="AL253" s="476">
        <f t="shared" si="371"/>
        <v>0</v>
      </c>
      <c r="AM253" s="476">
        <f t="shared" si="371"/>
        <v>0</v>
      </c>
      <c r="AN253" s="476">
        <f t="shared" si="371"/>
        <v>0</v>
      </c>
      <c r="AO253" s="476">
        <f t="shared" si="371"/>
        <v>0</v>
      </c>
      <c r="AP253" s="476">
        <f t="shared" si="371"/>
        <v>0</v>
      </c>
      <c r="AQ253" s="476">
        <f t="shared" si="371"/>
        <v>0</v>
      </c>
      <c r="AR253" s="476">
        <f t="shared" si="371"/>
        <v>0</v>
      </c>
    </row>
    <row r="254" spans="1:44" ht="15">
      <c r="A254" s="668"/>
      <c r="B254" s="681" t="s">
        <v>907</v>
      </c>
      <c r="C254" s="673"/>
      <c r="D254" s="674"/>
      <c r="E254" s="674"/>
      <c r="F254" s="674"/>
      <c r="G254" s="674"/>
      <c r="H254" s="674"/>
      <c r="I254" s="673"/>
      <c r="J254" s="673"/>
      <c r="K254" s="674"/>
      <c r="L254" s="674"/>
      <c r="M254" s="674"/>
      <c r="N254" s="673"/>
      <c r="O254" s="673"/>
      <c r="P254" s="682"/>
      <c r="Q254"/>
      <c r="R254" s="93" t="s">
        <v>1029</v>
      </c>
      <c r="S254" s="94" t="s">
        <v>1026</v>
      </c>
      <c r="T254" s="95">
        <f t="shared" ref="T254:X255" si="372">IF(C248&gt;0,C254/C248,)</f>
        <v>0</v>
      </c>
      <c r="U254" s="105">
        <f t="shared" si="372"/>
        <v>0</v>
      </c>
      <c r="V254" s="105">
        <f t="shared" si="372"/>
        <v>0</v>
      </c>
      <c r="W254" s="105">
        <f t="shared" si="372"/>
        <v>0</v>
      </c>
      <c r="X254" s="105">
        <f t="shared" si="372"/>
        <v>0</v>
      </c>
      <c r="Y254" s="474">
        <f t="shared" ref="Y254:AE255" si="373">IF(H248&gt;0,H254/H248,)</f>
        <v>0</v>
      </c>
      <c r="Z254" s="469">
        <f t="shared" si="373"/>
        <v>0</v>
      </c>
      <c r="AA254" s="469">
        <f t="shared" si="373"/>
        <v>0</v>
      </c>
      <c r="AB254" s="474">
        <f t="shared" si="373"/>
        <v>0</v>
      </c>
      <c r="AC254" s="474">
        <f t="shared" si="373"/>
        <v>0</v>
      </c>
      <c r="AD254" s="474">
        <f t="shared" si="373"/>
        <v>0</v>
      </c>
      <c r="AE254" s="469">
        <f t="shared" si="373"/>
        <v>0</v>
      </c>
      <c r="AG254" s="475" t="s">
        <v>903</v>
      </c>
      <c r="AH254" s="470"/>
      <c r="AI254" s="470"/>
      <c r="AJ254" s="470"/>
      <c r="AK254" s="470"/>
      <c r="AL254" s="470"/>
      <c r="AM254" s="470"/>
      <c r="AN254" s="470"/>
      <c r="AO254" s="470"/>
      <c r="AP254" s="470"/>
      <c r="AQ254" s="470"/>
      <c r="AR254" s="470"/>
    </row>
    <row r="255" spans="1:44" ht="15">
      <c r="A255" s="668"/>
      <c r="B255" s="681" t="s">
        <v>908</v>
      </c>
      <c r="C255" s="673"/>
      <c r="D255" s="674"/>
      <c r="E255" s="674"/>
      <c r="F255" s="674"/>
      <c r="G255" s="674"/>
      <c r="H255" s="674"/>
      <c r="I255" s="673"/>
      <c r="J255" s="673"/>
      <c r="K255" s="674"/>
      <c r="L255" s="674"/>
      <c r="M255" s="674"/>
      <c r="N255" s="673"/>
      <c r="O255" s="673"/>
      <c r="P255" s="682"/>
      <c r="Q255"/>
      <c r="R255" s="101"/>
      <c r="S255" s="102" t="s">
        <v>737</v>
      </c>
      <c r="T255" s="103">
        <f t="shared" si="372"/>
        <v>0</v>
      </c>
      <c r="U255" s="104">
        <f t="shared" si="372"/>
        <v>0</v>
      </c>
      <c r="V255" s="104">
        <f t="shared" si="372"/>
        <v>0</v>
      </c>
      <c r="W255" s="104">
        <f t="shared" si="372"/>
        <v>0</v>
      </c>
      <c r="X255" s="104">
        <f t="shared" si="372"/>
        <v>0</v>
      </c>
      <c r="Y255" s="471">
        <f t="shared" si="373"/>
        <v>0</v>
      </c>
      <c r="Z255" s="472">
        <f t="shared" si="373"/>
        <v>0</v>
      </c>
      <c r="AA255" s="472">
        <f t="shared" si="373"/>
        <v>0</v>
      </c>
      <c r="AB255" s="471">
        <f t="shared" si="373"/>
        <v>0</v>
      </c>
      <c r="AC255" s="471">
        <f t="shared" si="373"/>
        <v>0</v>
      </c>
      <c r="AD255" s="471">
        <f t="shared" si="373"/>
        <v>0</v>
      </c>
      <c r="AE255" s="472">
        <f t="shared" si="373"/>
        <v>0</v>
      </c>
      <c r="AG255" s="476">
        <f>(T255-T254)*100</f>
        <v>0</v>
      </c>
      <c r="AH255" s="476">
        <f t="shared" ref="AH255:AR255" si="374">(U255-U254)*100</f>
        <v>0</v>
      </c>
      <c r="AI255" s="476">
        <f t="shared" si="374"/>
        <v>0</v>
      </c>
      <c r="AJ255" s="476">
        <f t="shared" si="374"/>
        <v>0</v>
      </c>
      <c r="AK255" s="476">
        <f t="shared" si="374"/>
        <v>0</v>
      </c>
      <c r="AL255" s="476">
        <f t="shared" si="374"/>
        <v>0</v>
      </c>
      <c r="AM255" s="476">
        <f t="shared" si="374"/>
        <v>0</v>
      </c>
      <c r="AN255" s="476">
        <f t="shared" si="374"/>
        <v>0</v>
      </c>
      <c r="AO255" s="476">
        <f t="shared" si="374"/>
        <v>0</v>
      </c>
      <c r="AP255" s="476">
        <f t="shared" si="374"/>
        <v>0</v>
      </c>
      <c r="AQ255" s="476">
        <f t="shared" si="374"/>
        <v>0</v>
      </c>
      <c r="AR255" s="476">
        <f t="shared" si="374"/>
        <v>0</v>
      </c>
    </row>
    <row r="256" spans="1:44" ht="15">
      <c r="A256" s="668"/>
      <c r="B256" s="681" t="s">
        <v>909</v>
      </c>
      <c r="C256" s="673"/>
      <c r="D256" s="674"/>
      <c r="E256" s="674"/>
      <c r="F256" s="674"/>
      <c r="G256" s="674"/>
      <c r="H256" s="674"/>
      <c r="I256" s="673"/>
      <c r="J256" s="673"/>
      <c r="K256" s="674"/>
      <c r="L256" s="674"/>
      <c r="M256" s="674"/>
      <c r="N256" s="673"/>
      <c r="O256" s="673"/>
      <c r="P256" s="682"/>
      <c r="Q256"/>
      <c r="R256" s="93" t="s">
        <v>1030</v>
      </c>
      <c r="S256" s="94" t="s">
        <v>1026</v>
      </c>
      <c r="T256" s="95">
        <f t="shared" ref="T256:X257" si="375">IF(C248&gt;0,C256/C248,)</f>
        <v>0</v>
      </c>
      <c r="U256" s="105">
        <f t="shared" si="375"/>
        <v>0</v>
      </c>
      <c r="V256" s="105">
        <f t="shared" si="375"/>
        <v>0</v>
      </c>
      <c r="W256" s="105">
        <f t="shared" si="375"/>
        <v>0</v>
      </c>
      <c r="X256" s="105">
        <f t="shared" si="375"/>
        <v>0</v>
      </c>
      <c r="Y256" s="474">
        <f t="shared" ref="Y256:AE257" si="376">IF(H248&gt;0,H256/H248,)</f>
        <v>0</v>
      </c>
      <c r="Z256" s="469">
        <f t="shared" si="376"/>
        <v>0</v>
      </c>
      <c r="AA256" s="469">
        <f t="shared" si="376"/>
        <v>0</v>
      </c>
      <c r="AB256" s="474">
        <f t="shared" si="376"/>
        <v>0</v>
      </c>
      <c r="AC256" s="474">
        <f t="shared" si="376"/>
        <v>0</v>
      </c>
      <c r="AD256" s="474">
        <f t="shared" si="376"/>
        <v>0</v>
      </c>
      <c r="AE256" s="469">
        <f t="shared" si="376"/>
        <v>0</v>
      </c>
      <c r="AG256" s="475" t="s">
        <v>903</v>
      </c>
      <c r="AH256" s="470"/>
      <c r="AI256" s="470"/>
      <c r="AJ256" s="470"/>
      <c r="AK256" s="470"/>
      <c r="AL256" s="470"/>
      <c r="AM256" s="470"/>
      <c r="AN256" s="470"/>
      <c r="AO256" s="470"/>
      <c r="AP256" s="470"/>
      <c r="AQ256" s="470"/>
      <c r="AR256" s="470"/>
    </row>
    <row r="257" spans="1:45" ht="15">
      <c r="A257" s="668"/>
      <c r="B257" s="681" t="s">
        <v>910</v>
      </c>
      <c r="C257" s="673"/>
      <c r="D257" s="674"/>
      <c r="E257" s="674"/>
      <c r="F257" s="674"/>
      <c r="G257" s="674"/>
      <c r="H257" s="674"/>
      <c r="I257" s="673"/>
      <c r="J257" s="673"/>
      <c r="K257" s="674"/>
      <c r="L257" s="674"/>
      <c r="M257" s="674"/>
      <c r="N257" s="673"/>
      <c r="O257" s="673"/>
      <c r="P257" s="682"/>
      <c r="Q257"/>
      <c r="R257" s="101"/>
      <c r="S257" s="102" t="s">
        <v>737</v>
      </c>
      <c r="T257" s="103">
        <f t="shared" si="375"/>
        <v>0</v>
      </c>
      <c r="U257" s="104">
        <f t="shared" si="375"/>
        <v>0</v>
      </c>
      <c r="V257" s="104">
        <f t="shared" si="375"/>
        <v>0</v>
      </c>
      <c r="W257" s="104">
        <f t="shared" si="375"/>
        <v>0</v>
      </c>
      <c r="X257" s="104">
        <f t="shared" si="375"/>
        <v>0</v>
      </c>
      <c r="Y257" s="471">
        <f t="shared" si="376"/>
        <v>0</v>
      </c>
      <c r="Z257" s="472">
        <f t="shared" si="376"/>
        <v>0</v>
      </c>
      <c r="AA257" s="472">
        <f t="shared" si="376"/>
        <v>0</v>
      </c>
      <c r="AB257" s="471">
        <f t="shared" si="376"/>
        <v>0</v>
      </c>
      <c r="AC257" s="471">
        <f t="shared" si="376"/>
        <v>0</v>
      </c>
      <c r="AD257" s="471">
        <f t="shared" si="376"/>
        <v>0</v>
      </c>
      <c r="AE257" s="472">
        <f t="shared" si="376"/>
        <v>0</v>
      </c>
      <c r="AG257" s="476">
        <f>(T257-T256)*100</f>
        <v>0</v>
      </c>
      <c r="AH257" s="476">
        <f t="shared" ref="AH257:AR257" si="377">(U257-U256)*100</f>
        <v>0</v>
      </c>
      <c r="AI257" s="476">
        <f t="shared" si="377"/>
        <v>0</v>
      </c>
      <c r="AJ257" s="476">
        <f t="shared" si="377"/>
        <v>0</v>
      </c>
      <c r="AK257" s="476">
        <f t="shared" si="377"/>
        <v>0</v>
      </c>
      <c r="AL257" s="476">
        <f t="shared" si="377"/>
        <v>0</v>
      </c>
      <c r="AM257" s="476">
        <f t="shared" si="377"/>
        <v>0</v>
      </c>
      <c r="AN257" s="476">
        <f t="shared" si="377"/>
        <v>0</v>
      </c>
      <c r="AO257" s="476">
        <f t="shared" si="377"/>
        <v>0</v>
      </c>
      <c r="AP257" s="476">
        <f t="shared" si="377"/>
        <v>0</v>
      </c>
      <c r="AQ257" s="476">
        <f t="shared" si="377"/>
        <v>0</v>
      </c>
      <c r="AR257" s="476">
        <f t="shared" si="377"/>
        <v>0</v>
      </c>
    </row>
    <row r="258" spans="1:45" ht="15">
      <c r="A258" s="668"/>
      <c r="B258" s="681" t="s">
        <v>911</v>
      </c>
      <c r="C258" s="673"/>
      <c r="D258" s="674"/>
      <c r="E258" s="674"/>
      <c r="F258" s="674"/>
      <c r="G258" s="674"/>
      <c r="H258" s="674"/>
      <c r="I258" s="673"/>
      <c r="J258" s="673"/>
      <c r="K258" s="674"/>
      <c r="L258" s="674"/>
      <c r="M258" s="674"/>
      <c r="N258" s="673"/>
      <c r="O258" s="673"/>
      <c r="P258" s="682"/>
      <c r="Q258"/>
      <c r="R258" s="93" t="s">
        <v>1031</v>
      </c>
      <c r="S258" s="94" t="s">
        <v>1026</v>
      </c>
      <c r="T258" s="95">
        <f t="shared" ref="T258:X259" si="378">IF(C248&gt;0,C258/C248,)</f>
        <v>0</v>
      </c>
      <c r="U258" s="105">
        <f t="shared" si="378"/>
        <v>0</v>
      </c>
      <c r="V258" s="105">
        <f t="shared" si="378"/>
        <v>0</v>
      </c>
      <c r="W258" s="105">
        <f t="shared" si="378"/>
        <v>0</v>
      </c>
      <c r="X258" s="105">
        <f t="shared" si="378"/>
        <v>0</v>
      </c>
      <c r="Y258" s="474">
        <f t="shared" ref="Y258:AE259" si="379">IF(H248&gt;0,H258/H248,)</f>
        <v>0</v>
      </c>
      <c r="Z258" s="469">
        <f t="shared" si="379"/>
        <v>0</v>
      </c>
      <c r="AA258" s="469">
        <f t="shared" si="379"/>
        <v>0</v>
      </c>
      <c r="AB258" s="474">
        <f t="shared" si="379"/>
        <v>0</v>
      </c>
      <c r="AC258" s="474">
        <f t="shared" si="379"/>
        <v>0</v>
      </c>
      <c r="AD258" s="474">
        <f t="shared" si="379"/>
        <v>0</v>
      </c>
      <c r="AE258" s="469">
        <f t="shared" si="379"/>
        <v>0</v>
      </c>
      <c r="AG258" s="475" t="s">
        <v>903</v>
      </c>
      <c r="AH258" s="470"/>
      <c r="AI258" s="470"/>
      <c r="AJ258" s="470"/>
      <c r="AK258" s="470"/>
      <c r="AL258" s="470"/>
      <c r="AM258" s="470"/>
      <c r="AN258" s="470"/>
      <c r="AO258" s="470"/>
      <c r="AP258" s="470"/>
      <c r="AQ258" s="470"/>
      <c r="AR258" s="470"/>
    </row>
    <row r="259" spans="1:45" ht="15">
      <c r="A259" s="668"/>
      <c r="B259" s="681" t="s">
        <v>912</v>
      </c>
      <c r="C259" s="673"/>
      <c r="D259" s="674"/>
      <c r="E259" s="674"/>
      <c r="F259" s="674"/>
      <c r="G259" s="674"/>
      <c r="H259" s="674"/>
      <c r="I259" s="673"/>
      <c r="J259" s="673"/>
      <c r="K259" s="674"/>
      <c r="L259" s="674"/>
      <c r="M259" s="674"/>
      <c r="N259" s="673"/>
      <c r="O259" s="673"/>
      <c r="P259" s="682"/>
      <c r="Q259"/>
      <c r="R259" s="101"/>
      <c r="S259" s="102" t="s">
        <v>737</v>
      </c>
      <c r="T259" s="103">
        <f t="shared" si="378"/>
        <v>0</v>
      </c>
      <c r="U259" s="104">
        <f t="shared" si="378"/>
        <v>0</v>
      </c>
      <c r="V259" s="104">
        <f t="shared" si="378"/>
        <v>0</v>
      </c>
      <c r="W259" s="104">
        <f t="shared" si="378"/>
        <v>0</v>
      </c>
      <c r="X259" s="104">
        <f t="shared" si="378"/>
        <v>0</v>
      </c>
      <c r="Y259" s="471">
        <f t="shared" si="379"/>
        <v>0</v>
      </c>
      <c r="Z259" s="472">
        <f t="shared" si="379"/>
        <v>0</v>
      </c>
      <c r="AA259" s="472">
        <f t="shared" si="379"/>
        <v>0</v>
      </c>
      <c r="AB259" s="471">
        <f t="shared" si="379"/>
        <v>0</v>
      </c>
      <c r="AC259" s="471">
        <f t="shared" si="379"/>
        <v>0</v>
      </c>
      <c r="AD259" s="471">
        <f t="shared" si="379"/>
        <v>0</v>
      </c>
      <c r="AE259" s="472">
        <f t="shared" si="379"/>
        <v>0</v>
      </c>
      <c r="AG259" s="476">
        <f>(T259-T258)*100</f>
        <v>0</v>
      </c>
      <c r="AH259" s="476">
        <f t="shared" ref="AH259:AR259" si="380">(U259-U258)*100</f>
        <v>0</v>
      </c>
      <c r="AI259" s="476">
        <f t="shared" si="380"/>
        <v>0</v>
      </c>
      <c r="AJ259" s="476">
        <f t="shared" si="380"/>
        <v>0</v>
      </c>
      <c r="AK259" s="476">
        <f t="shared" si="380"/>
        <v>0</v>
      </c>
      <c r="AL259" s="476">
        <f t="shared" si="380"/>
        <v>0</v>
      </c>
      <c r="AM259" s="476">
        <f t="shared" si="380"/>
        <v>0</v>
      </c>
      <c r="AN259" s="476">
        <f t="shared" si="380"/>
        <v>0</v>
      </c>
      <c r="AO259" s="476">
        <f t="shared" si="380"/>
        <v>0</v>
      </c>
      <c r="AP259" s="476">
        <f t="shared" si="380"/>
        <v>0</v>
      </c>
      <c r="AQ259" s="476">
        <f t="shared" si="380"/>
        <v>0</v>
      </c>
      <c r="AR259" s="476">
        <f t="shared" si="380"/>
        <v>0</v>
      </c>
    </row>
    <row r="260" spans="1:45" ht="15">
      <c r="A260" s="668"/>
      <c r="B260" s="681" t="s">
        <v>913</v>
      </c>
      <c r="C260" s="673"/>
      <c r="D260" s="674"/>
      <c r="E260" s="674"/>
      <c r="F260" s="674"/>
      <c r="G260" s="674"/>
      <c r="H260" s="674"/>
      <c r="I260" s="673"/>
      <c r="J260" s="673"/>
      <c r="K260" s="674"/>
      <c r="L260" s="674"/>
      <c r="M260" s="674"/>
      <c r="N260" s="673"/>
      <c r="O260" s="673"/>
      <c r="P260" s="682"/>
      <c r="Q260"/>
      <c r="R260" s="93" t="s">
        <v>1032</v>
      </c>
      <c r="S260" s="94" t="s">
        <v>1026</v>
      </c>
      <c r="T260" s="95">
        <f t="shared" ref="T260:X261" si="381">IF(C248&gt;0,C260/C248,)</f>
        <v>0</v>
      </c>
      <c r="U260" s="105">
        <f t="shared" si="381"/>
        <v>0</v>
      </c>
      <c r="V260" s="105">
        <f t="shared" si="381"/>
        <v>0</v>
      </c>
      <c r="W260" s="105">
        <f t="shared" si="381"/>
        <v>0</v>
      </c>
      <c r="X260" s="105">
        <f t="shared" si="381"/>
        <v>0</v>
      </c>
      <c r="Y260" s="474">
        <f t="shared" ref="Y260:AE261" si="382">IF(H248&gt;0,H260/H248,)</f>
        <v>0</v>
      </c>
      <c r="Z260" s="469">
        <f t="shared" si="382"/>
        <v>0</v>
      </c>
      <c r="AA260" s="469">
        <f t="shared" si="382"/>
        <v>0</v>
      </c>
      <c r="AB260" s="474">
        <f t="shared" si="382"/>
        <v>0</v>
      </c>
      <c r="AC260" s="474">
        <f t="shared" si="382"/>
        <v>0</v>
      </c>
      <c r="AD260" s="474">
        <f t="shared" si="382"/>
        <v>0</v>
      </c>
      <c r="AE260" s="469">
        <f t="shared" si="382"/>
        <v>0</v>
      </c>
      <c r="AG260" s="475" t="s">
        <v>903</v>
      </c>
      <c r="AH260" s="470"/>
      <c r="AI260" s="470"/>
      <c r="AJ260" s="470"/>
      <c r="AK260" s="470"/>
      <c r="AL260" s="470"/>
      <c r="AM260" s="470"/>
      <c r="AN260" s="470"/>
      <c r="AO260" s="470"/>
      <c r="AP260" s="470"/>
      <c r="AQ260" s="470"/>
      <c r="AR260" s="470"/>
    </row>
    <row r="261" spans="1:45" ht="15">
      <c r="A261" s="668"/>
      <c r="B261" s="681" t="s">
        <v>914</v>
      </c>
      <c r="C261" s="673"/>
      <c r="D261" s="674"/>
      <c r="E261" s="674"/>
      <c r="F261" s="674"/>
      <c r="G261" s="674"/>
      <c r="H261" s="674"/>
      <c r="I261" s="673"/>
      <c r="J261" s="673"/>
      <c r="K261" s="674"/>
      <c r="L261" s="674"/>
      <c r="M261" s="674"/>
      <c r="N261" s="673"/>
      <c r="O261" s="673"/>
      <c r="P261" s="682"/>
      <c r="Q261"/>
      <c r="R261" s="101"/>
      <c r="S261" s="102" t="s">
        <v>737</v>
      </c>
      <c r="T261" s="103">
        <f t="shared" si="381"/>
        <v>0</v>
      </c>
      <c r="U261" s="104">
        <f t="shared" si="381"/>
        <v>0</v>
      </c>
      <c r="V261" s="104">
        <f t="shared" si="381"/>
        <v>0</v>
      </c>
      <c r="W261" s="104">
        <f t="shared" si="381"/>
        <v>0</v>
      </c>
      <c r="X261" s="104">
        <f t="shared" si="381"/>
        <v>0</v>
      </c>
      <c r="Y261" s="471">
        <f t="shared" si="382"/>
        <v>0</v>
      </c>
      <c r="Z261" s="472">
        <f t="shared" si="382"/>
        <v>0</v>
      </c>
      <c r="AA261" s="472">
        <f t="shared" si="382"/>
        <v>0</v>
      </c>
      <c r="AB261" s="471">
        <f t="shared" si="382"/>
        <v>0</v>
      </c>
      <c r="AC261" s="471">
        <f t="shared" si="382"/>
        <v>0</v>
      </c>
      <c r="AD261" s="471">
        <f t="shared" si="382"/>
        <v>0</v>
      </c>
      <c r="AE261" s="472">
        <f t="shared" si="382"/>
        <v>0</v>
      </c>
      <c r="AG261" s="476">
        <f>(T261-T260)*100</f>
        <v>0</v>
      </c>
      <c r="AH261" s="476">
        <f t="shared" ref="AH261:AR261" si="383">(U261-U260)*100</f>
        <v>0</v>
      </c>
      <c r="AI261" s="476">
        <f t="shared" si="383"/>
        <v>0</v>
      </c>
      <c r="AJ261" s="476">
        <f t="shared" si="383"/>
        <v>0</v>
      </c>
      <c r="AK261" s="476">
        <f t="shared" si="383"/>
        <v>0</v>
      </c>
      <c r="AL261" s="476">
        <f t="shared" si="383"/>
        <v>0</v>
      </c>
      <c r="AM261" s="476">
        <f t="shared" si="383"/>
        <v>0</v>
      </c>
      <c r="AN261" s="476">
        <f t="shared" si="383"/>
        <v>0</v>
      </c>
      <c r="AO261" s="476">
        <f t="shared" si="383"/>
        <v>0</v>
      </c>
      <c r="AP261" s="476">
        <f t="shared" si="383"/>
        <v>0</v>
      </c>
      <c r="AQ261" s="476">
        <f t="shared" si="383"/>
        <v>0</v>
      </c>
      <c r="AR261" s="476">
        <f t="shared" si="383"/>
        <v>0</v>
      </c>
    </row>
    <row r="262" spans="1:45" ht="15">
      <c r="A262" s="668"/>
      <c r="B262" s="681" t="s">
        <v>915</v>
      </c>
      <c r="C262" s="673"/>
      <c r="D262" s="674"/>
      <c r="E262" s="674"/>
      <c r="F262" s="674"/>
      <c r="G262" s="674"/>
      <c r="H262" s="674"/>
      <c r="I262" s="673"/>
      <c r="J262" s="673"/>
      <c r="K262" s="674"/>
      <c r="L262" s="674"/>
      <c r="M262" s="674"/>
      <c r="N262" s="673"/>
      <c r="O262" s="673"/>
      <c r="P262" s="682"/>
      <c r="Q262"/>
      <c r="R262" s="93" t="s">
        <v>1033</v>
      </c>
      <c r="S262" s="94" t="s">
        <v>1026</v>
      </c>
      <c r="T262" s="95">
        <f t="shared" ref="T262:X263" si="384">IF(C248&gt;0,C262/C248,)</f>
        <v>0</v>
      </c>
      <c r="U262" s="105">
        <f t="shared" si="384"/>
        <v>0</v>
      </c>
      <c r="V262" s="105">
        <f t="shared" si="384"/>
        <v>0</v>
      </c>
      <c r="W262" s="105">
        <f t="shared" si="384"/>
        <v>0</v>
      </c>
      <c r="X262" s="105">
        <f t="shared" si="384"/>
        <v>0</v>
      </c>
      <c r="Y262" s="474">
        <f t="shared" ref="Y262:AE263" si="385">IF(H248&gt;0,H262/H248,)</f>
        <v>0</v>
      </c>
      <c r="Z262" s="469">
        <f t="shared" si="385"/>
        <v>0</v>
      </c>
      <c r="AA262" s="469">
        <f t="shared" si="385"/>
        <v>0</v>
      </c>
      <c r="AB262" s="474">
        <f t="shared" si="385"/>
        <v>0</v>
      </c>
      <c r="AC262" s="474">
        <f t="shared" si="385"/>
        <v>0</v>
      </c>
      <c r="AD262" s="474">
        <f t="shared" si="385"/>
        <v>0</v>
      </c>
      <c r="AE262" s="469">
        <f t="shared" si="385"/>
        <v>0</v>
      </c>
      <c r="AG262" s="475" t="s">
        <v>903</v>
      </c>
      <c r="AH262" s="470"/>
      <c r="AI262" s="470"/>
      <c r="AJ262" s="470"/>
      <c r="AK262" s="470"/>
      <c r="AL262" s="470"/>
      <c r="AM262" s="470"/>
      <c r="AN262" s="470"/>
      <c r="AO262" s="470"/>
      <c r="AP262" s="470"/>
      <c r="AQ262" s="470"/>
      <c r="AR262" s="470"/>
    </row>
    <row r="263" spans="1:45" ht="15">
      <c r="A263" s="668"/>
      <c r="B263" s="681" t="s">
        <v>916</v>
      </c>
      <c r="C263" s="673"/>
      <c r="D263" s="674"/>
      <c r="E263" s="674"/>
      <c r="F263" s="674"/>
      <c r="G263" s="674"/>
      <c r="H263" s="674"/>
      <c r="I263" s="673"/>
      <c r="J263" s="673"/>
      <c r="K263" s="674"/>
      <c r="L263" s="674"/>
      <c r="M263" s="674"/>
      <c r="N263" s="673"/>
      <c r="O263" s="673"/>
      <c r="P263" s="682"/>
      <c r="Q263"/>
      <c r="R263" s="101"/>
      <c r="S263" s="102" t="s">
        <v>737</v>
      </c>
      <c r="T263" s="103">
        <f t="shared" si="384"/>
        <v>0</v>
      </c>
      <c r="U263" s="104">
        <f t="shared" si="384"/>
        <v>0</v>
      </c>
      <c r="V263" s="104">
        <f t="shared" si="384"/>
        <v>0</v>
      </c>
      <c r="W263" s="104">
        <f t="shared" si="384"/>
        <v>0</v>
      </c>
      <c r="X263" s="104">
        <f t="shared" si="384"/>
        <v>0</v>
      </c>
      <c r="Y263" s="471">
        <f t="shared" si="385"/>
        <v>0</v>
      </c>
      <c r="Z263" s="472">
        <f t="shared" si="385"/>
        <v>0</v>
      </c>
      <c r="AA263" s="472">
        <f t="shared" si="385"/>
        <v>0</v>
      </c>
      <c r="AB263" s="471">
        <f t="shared" si="385"/>
        <v>0</v>
      </c>
      <c r="AC263" s="471">
        <f t="shared" si="385"/>
        <v>0</v>
      </c>
      <c r="AD263" s="471">
        <f t="shared" si="385"/>
        <v>0</v>
      </c>
      <c r="AE263" s="472">
        <f t="shared" si="385"/>
        <v>0</v>
      </c>
      <c r="AG263" s="476">
        <f>(T263-T262)*100</f>
        <v>0</v>
      </c>
      <c r="AH263" s="476">
        <f t="shared" ref="AH263:AR263" si="386">(U263-U262)*100</f>
        <v>0</v>
      </c>
      <c r="AI263" s="476">
        <f t="shared" si="386"/>
        <v>0</v>
      </c>
      <c r="AJ263" s="476">
        <f t="shared" si="386"/>
        <v>0</v>
      </c>
      <c r="AK263" s="476">
        <f t="shared" si="386"/>
        <v>0</v>
      </c>
      <c r="AL263" s="476">
        <f t="shared" si="386"/>
        <v>0</v>
      </c>
      <c r="AM263" s="476">
        <f t="shared" si="386"/>
        <v>0</v>
      </c>
      <c r="AN263" s="476">
        <f t="shared" si="386"/>
        <v>0</v>
      </c>
      <c r="AO263" s="476">
        <f t="shared" si="386"/>
        <v>0</v>
      </c>
      <c r="AP263" s="476">
        <f t="shared" si="386"/>
        <v>0</v>
      </c>
      <c r="AQ263" s="476">
        <f t="shared" si="386"/>
        <v>0</v>
      </c>
      <c r="AR263" s="476">
        <f t="shared" si="386"/>
        <v>0</v>
      </c>
    </row>
    <row r="264" spans="1:45" ht="15">
      <c r="A264" s="668"/>
      <c r="B264" s="681" t="s">
        <v>917</v>
      </c>
      <c r="C264" s="673"/>
      <c r="D264" s="674"/>
      <c r="E264" s="674"/>
      <c r="F264" s="674"/>
      <c r="G264" s="674"/>
      <c r="H264" s="674"/>
      <c r="I264" s="673"/>
      <c r="J264" s="673"/>
      <c r="K264" s="674"/>
      <c r="L264" s="674"/>
      <c r="M264" s="674"/>
      <c r="N264" s="673"/>
      <c r="O264" s="673"/>
      <c r="P264" s="682"/>
      <c r="Q264"/>
      <c r="R264" s="93" t="s">
        <v>1034</v>
      </c>
      <c r="S264" s="94" t="s">
        <v>1026</v>
      </c>
      <c r="T264" s="95">
        <f t="shared" ref="T264:X265" si="387">IF(C248&gt;0,C264/C248,)</f>
        <v>0</v>
      </c>
      <c r="U264" s="105">
        <f t="shared" si="387"/>
        <v>0</v>
      </c>
      <c r="V264" s="105">
        <f t="shared" si="387"/>
        <v>0</v>
      </c>
      <c r="W264" s="105">
        <f t="shared" si="387"/>
        <v>0</v>
      </c>
      <c r="X264" s="105">
        <f t="shared" si="387"/>
        <v>0</v>
      </c>
      <c r="Y264" s="474">
        <f t="shared" ref="Y264:AE265" si="388">IF(H248&gt;0,H264/H248,)</f>
        <v>0</v>
      </c>
      <c r="Z264" s="469">
        <f t="shared" si="388"/>
        <v>0</v>
      </c>
      <c r="AA264" s="469">
        <f t="shared" si="388"/>
        <v>0</v>
      </c>
      <c r="AB264" s="474">
        <f t="shared" si="388"/>
        <v>0</v>
      </c>
      <c r="AC264" s="474">
        <f t="shared" si="388"/>
        <v>0</v>
      </c>
      <c r="AD264" s="474">
        <f t="shared" si="388"/>
        <v>0</v>
      </c>
      <c r="AE264" s="469">
        <f t="shared" si="388"/>
        <v>0</v>
      </c>
      <c r="AG264" s="475" t="s">
        <v>903</v>
      </c>
      <c r="AH264" s="470"/>
      <c r="AI264" s="470"/>
      <c r="AJ264" s="470"/>
      <c r="AK264" s="470"/>
      <c r="AL264" s="470"/>
      <c r="AM264" s="470"/>
      <c r="AN264" s="470"/>
      <c r="AO264" s="470"/>
      <c r="AP264" s="470"/>
      <c r="AQ264" s="470"/>
      <c r="AR264" s="470"/>
    </row>
    <row r="265" spans="1:45" ht="15">
      <c r="A265" s="668"/>
      <c r="B265" s="681" t="s">
        <v>918</v>
      </c>
      <c r="C265" s="673"/>
      <c r="D265" s="674"/>
      <c r="E265" s="674"/>
      <c r="F265" s="674"/>
      <c r="G265" s="674"/>
      <c r="H265" s="674"/>
      <c r="I265" s="673"/>
      <c r="J265" s="673"/>
      <c r="K265" s="674"/>
      <c r="L265" s="674"/>
      <c r="M265" s="674"/>
      <c r="N265" s="673"/>
      <c r="O265" s="673"/>
      <c r="P265" s="682"/>
      <c r="Q265"/>
      <c r="R265" s="101"/>
      <c r="S265" s="102" t="s">
        <v>737</v>
      </c>
      <c r="T265" s="103">
        <f t="shared" si="387"/>
        <v>0</v>
      </c>
      <c r="U265" s="104">
        <f t="shared" si="387"/>
        <v>0</v>
      </c>
      <c r="V265" s="104">
        <f t="shared" si="387"/>
        <v>0</v>
      </c>
      <c r="W265" s="104">
        <f t="shared" si="387"/>
        <v>0</v>
      </c>
      <c r="X265" s="104">
        <f t="shared" si="387"/>
        <v>0</v>
      </c>
      <c r="Y265" s="471">
        <f t="shared" si="388"/>
        <v>0</v>
      </c>
      <c r="Z265" s="472">
        <f t="shared" si="388"/>
        <v>0</v>
      </c>
      <c r="AA265" s="472">
        <f t="shared" si="388"/>
        <v>0</v>
      </c>
      <c r="AB265" s="471">
        <f t="shared" si="388"/>
        <v>0</v>
      </c>
      <c r="AC265" s="471">
        <f t="shared" si="388"/>
        <v>0</v>
      </c>
      <c r="AD265" s="471">
        <f t="shared" si="388"/>
        <v>0</v>
      </c>
      <c r="AE265" s="472">
        <f t="shared" si="388"/>
        <v>0</v>
      </c>
      <c r="AG265" s="476">
        <f>(T265-T264)*100</f>
        <v>0</v>
      </c>
      <c r="AH265" s="476">
        <f t="shared" ref="AH265:AR265" si="389">(U265-U264)*100</f>
        <v>0</v>
      </c>
      <c r="AI265" s="476">
        <f t="shared" si="389"/>
        <v>0</v>
      </c>
      <c r="AJ265" s="476">
        <f t="shared" si="389"/>
        <v>0</v>
      </c>
      <c r="AK265" s="476">
        <f t="shared" si="389"/>
        <v>0</v>
      </c>
      <c r="AL265" s="476">
        <f t="shared" si="389"/>
        <v>0</v>
      </c>
      <c r="AM265" s="476">
        <f t="shared" si="389"/>
        <v>0</v>
      </c>
      <c r="AN265" s="476">
        <f t="shared" si="389"/>
        <v>0</v>
      </c>
      <c r="AO265" s="476">
        <f t="shared" si="389"/>
        <v>0</v>
      </c>
      <c r="AP265" s="476">
        <f t="shared" si="389"/>
        <v>0</v>
      </c>
      <c r="AQ265" s="476">
        <f t="shared" si="389"/>
        <v>0</v>
      </c>
      <c r="AR265" s="476">
        <f t="shared" si="389"/>
        <v>0</v>
      </c>
    </row>
    <row r="266" spans="1:45" ht="15">
      <c r="A266" s="668"/>
      <c r="B266" s="681" t="s">
        <v>919</v>
      </c>
      <c r="C266" s="673"/>
      <c r="D266" s="674"/>
      <c r="E266" s="674"/>
      <c r="F266" s="674"/>
      <c r="G266" s="674"/>
      <c r="H266" s="674"/>
      <c r="I266" s="673"/>
      <c r="J266" s="673"/>
      <c r="K266" s="674"/>
      <c r="L266" s="674"/>
      <c r="M266" s="674"/>
      <c r="N266" s="673"/>
      <c r="O266" s="673"/>
      <c r="P266" s="682"/>
      <c r="Q266"/>
      <c r="R266" s="93" t="s">
        <v>1035</v>
      </c>
      <c r="S266" s="94" t="s">
        <v>1026</v>
      </c>
      <c r="T266" s="95">
        <f t="shared" ref="T266:X267" si="390">IF(C248&gt;0,C266/C248,)</f>
        <v>0</v>
      </c>
      <c r="U266" s="105">
        <f t="shared" si="390"/>
        <v>0</v>
      </c>
      <c r="V266" s="105">
        <f t="shared" si="390"/>
        <v>0</v>
      </c>
      <c r="W266" s="105">
        <f t="shared" si="390"/>
        <v>0</v>
      </c>
      <c r="X266" s="105">
        <f t="shared" si="390"/>
        <v>0</v>
      </c>
      <c r="Y266" s="474">
        <f t="shared" ref="Y266:AE267" si="391">IF(H248&gt;0,H266/H248,)</f>
        <v>0</v>
      </c>
      <c r="Z266" s="469">
        <f t="shared" si="391"/>
        <v>0</v>
      </c>
      <c r="AA266" s="469">
        <f t="shared" si="391"/>
        <v>0</v>
      </c>
      <c r="AB266" s="474">
        <f t="shared" si="391"/>
        <v>0</v>
      </c>
      <c r="AC266" s="474">
        <f t="shared" si="391"/>
        <v>0</v>
      </c>
      <c r="AD266" s="474">
        <f t="shared" si="391"/>
        <v>0</v>
      </c>
      <c r="AE266" s="469">
        <f t="shared" si="391"/>
        <v>0</v>
      </c>
      <c r="AG266" s="475" t="s">
        <v>903</v>
      </c>
      <c r="AH266" s="470"/>
      <c r="AI266" s="470"/>
      <c r="AJ266" s="470"/>
      <c r="AK266" s="470"/>
      <c r="AL266" s="470"/>
      <c r="AM266" s="470"/>
      <c r="AN266" s="470"/>
      <c r="AO266" s="470"/>
      <c r="AP266" s="470"/>
      <c r="AQ266" s="470"/>
      <c r="AR266" s="470"/>
    </row>
    <row r="267" spans="1:45" ht="15">
      <c r="A267" s="668"/>
      <c r="B267" s="681" t="s">
        <v>920</v>
      </c>
      <c r="C267" s="673"/>
      <c r="D267" s="674"/>
      <c r="E267" s="674"/>
      <c r="F267" s="674"/>
      <c r="G267" s="674"/>
      <c r="H267" s="674"/>
      <c r="I267" s="673"/>
      <c r="J267" s="673"/>
      <c r="K267" s="674"/>
      <c r="L267" s="674"/>
      <c r="M267" s="674"/>
      <c r="N267" s="673"/>
      <c r="O267" s="673"/>
      <c r="P267" s="682"/>
      <c r="Q267"/>
      <c r="R267" s="101"/>
      <c r="S267" s="102" t="s">
        <v>737</v>
      </c>
      <c r="T267" s="103">
        <f t="shared" si="390"/>
        <v>0</v>
      </c>
      <c r="U267" s="104">
        <f t="shared" si="390"/>
        <v>0</v>
      </c>
      <c r="V267" s="104">
        <f t="shared" si="390"/>
        <v>0</v>
      </c>
      <c r="W267" s="104">
        <f t="shared" si="390"/>
        <v>0</v>
      </c>
      <c r="X267" s="104">
        <f t="shared" si="390"/>
        <v>0</v>
      </c>
      <c r="Y267" s="471">
        <f t="shared" si="391"/>
        <v>0</v>
      </c>
      <c r="Z267" s="472">
        <f t="shared" si="391"/>
        <v>0</v>
      </c>
      <c r="AA267" s="472">
        <f t="shared" si="391"/>
        <v>0</v>
      </c>
      <c r="AB267" s="471">
        <f t="shared" si="391"/>
        <v>0</v>
      </c>
      <c r="AC267" s="471">
        <f t="shared" si="391"/>
        <v>0</v>
      </c>
      <c r="AD267" s="471">
        <f t="shared" si="391"/>
        <v>0</v>
      </c>
      <c r="AE267" s="472">
        <f t="shared" si="391"/>
        <v>0</v>
      </c>
      <c r="AG267" s="476">
        <f>(T267-T266)*100</f>
        <v>0</v>
      </c>
      <c r="AH267" s="476">
        <f t="shared" ref="AH267:AR267" si="392">(U267-U266)*100</f>
        <v>0</v>
      </c>
      <c r="AI267" s="476">
        <f t="shared" si="392"/>
        <v>0</v>
      </c>
      <c r="AJ267" s="476">
        <f t="shared" si="392"/>
        <v>0</v>
      </c>
      <c r="AK267" s="476">
        <f t="shared" si="392"/>
        <v>0</v>
      </c>
      <c r="AL267" s="476">
        <f t="shared" si="392"/>
        <v>0</v>
      </c>
      <c r="AM267" s="476">
        <f t="shared" si="392"/>
        <v>0</v>
      </c>
      <c r="AN267" s="476">
        <f t="shared" si="392"/>
        <v>0</v>
      </c>
      <c r="AO267" s="476">
        <f t="shared" si="392"/>
        <v>0</v>
      </c>
      <c r="AP267" s="476">
        <f t="shared" si="392"/>
        <v>0</v>
      </c>
      <c r="AQ267" s="476">
        <f t="shared" si="392"/>
        <v>0</v>
      </c>
      <c r="AR267" s="476">
        <f t="shared" si="392"/>
        <v>0</v>
      </c>
    </row>
    <row r="268" spans="1:45" ht="15">
      <c r="A268" s="668"/>
      <c r="B268" s="681" t="s">
        <v>921</v>
      </c>
      <c r="C268" s="673"/>
      <c r="D268" s="674"/>
      <c r="E268" s="674"/>
      <c r="F268" s="674"/>
      <c r="G268" s="674"/>
      <c r="H268" s="674"/>
      <c r="I268" s="673"/>
      <c r="J268" s="673"/>
      <c r="K268" s="674"/>
      <c r="L268" s="674"/>
      <c r="M268" s="674"/>
      <c r="N268" s="673"/>
      <c r="O268" s="673"/>
      <c r="P268" s="682"/>
      <c r="Q268"/>
      <c r="R268" s="93" t="s">
        <v>1036</v>
      </c>
      <c r="S268" s="94" t="s">
        <v>1026</v>
      </c>
      <c r="T268" s="95">
        <f t="shared" ref="T268:X269" si="393">IF(C248&gt;0,C268/C248,)</f>
        <v>0</v>
      </c>
      <c r="U268" s="105">
        <f t="shared" si="393"/>
        <v>0</v>
      </c>
      <c r="V268" s="105">
        <f t="shared" si="393"/>
        <v>0</v>
      </c>
      <c r="W268" s="105">
        <f t="shared" si="393"/>
        <v>0</v>
      </c>
      <c r="X268" s="105">
        <f t="shared" si="393"/>
        <v>0</v>
      </c>
      <c r="Y268" s="474">
        <f t="shared" ref="Y268:AE269" si="394">IF(H248&gt;0,H268/H248,)</f>
        <v>0</v>
      </c>
      <c r="Z268" s="469">
        <f t="shared" si="394"/>
        <v>0</v>
      </c>
      <c r="AA268" s="469">
        <f t="shared" si="394"/>
        <v>0</v>
      </c>
      <c r="AB268" s="474">
        <f t="shared" si="394"/>
        <v>0</v>
      </c>
      <c r="AC268" s="474">
        <f t="shared" si="394"/>
        <v>0</v>
      </c>
      <c r="AD268" s="474">
        <f t="shared" si="394"/>
        <v>0</v>
      </c>
      <c r="AE268" s="469">
        <f t="shared" si="394"/>
        <v>0</v>
      </c>
      <c r="AG268" s="475" t="s">
        <v>903</v>
      </c>
      <c r="AH268" s="478"/>
      <c r="AI268" s="478"/>
      <c r="AJ268" s="478"/>
      <c r="AK268" s="478"/>
      <c r="AL268" s="478"/>
      <c r="AM268" s="478"/>
      <c r="AN268" s="478"/>
      <c r="AO268" s="478"/>
      <c r="AP268" s="478"/>
      <c r="AQ268" s="478"/>
      <c r="AR268" s="478"/>
    </row>
    <row r="269" spans="1:45" ht="15.75" thickBot="1">
      <c r="A269" s="668"/>
      <c r="B269" s="681" t="s">
        <v>922</v>
      </c>
      <c r="C269" s="673"/>
      <c r="D269" s="674"/>
      <c r="E269" s="674"/>
      <c r="F269" s="674"/>
      <c r="G269" s="674"/>
      <c r="H269" s="674"/>
      <c r="I269" s="673"/>
      <c r="J269" s="673"/>
      <c r="K269" s="674"/>
      <c r="L269" s="674"/>
      <c r="M269" s="674"/>
      <c r="N269" s="673"/>
      <c r="O269" s="673"/>
      <c r="P269" s="682"/>
      <c r="Q269"/>
      <c r="R269" s="107"/>
      <c r="S269" s="108" t="s">
        <v>737</v>
      </c>
      <c r="T269" s="109">
        <f t="shared" si="393"/>
        <v>0</v>
      </c>
      <c r="U269" s="110">
        <f t="shared" si="393"/>
        <v>0</v>
      </c>
      <c r="V269" s="110">
        <f t="shared" si="393"/>
        <v>0</v>
      </c>
      <c r="W269" s="110">
        <f t="shared" si="393"/>
        <v>0</v>
      </c>
      <c r="X269" s="110">
        <f t="shared" si="393"/>
        <v>0</v>
      </c>
      <c r="Y269" s="479">
        <f t="shared" si="394"/>
        <v>0</v>
      </c>
      <c r="Z269" s="480">
        <f t="shared" si="394"/>
        <v>0</v>
      </c>
      <c r="AA269" s="480">
        <f t="shared" si="394"/>
        <v>0</v>
      </c>
      <c r="AB269" s="479">
        <f t="shared" si="394"/>
        <v>0</v>
      </c>
      <c r="AC269" s="479">
        <f t="shared" si="394"/>
        <v>0</v>
      </c>
      <c r="AD269" s="479">
        <f t="shared" si="394"/>
        <v>0</v>
      </c>
      <c r="AE269" s="480">
        <f t="shared" si="394"/>
        <v>0</v>
      </c>
      <c r="AF269" s="481"/>
      <c r="AG269" s="111">
        <f>(T269-T268)*100</f>
        <v>0</v>
      </c>
      <c r="AH269" s="111">
        <f t="shared" ref="AH269:AR269" si="395">(U269-U268)*100</f>
        <v>0</v>
      </c>
      <c r="AI269" s="111">
        <f t="shared" si="395"/>
        <v>0</v>
      </c>
      <c r="AJ269" s="111">
        <f t="shared" si="395"/>
        <v>0</v>
      </c>
      <c r="AK269" s="111">
        <f t="shared" si="395"/>
        <v>0</v>
      </c>
      <c r="AL269" s="111">
        <f t="shared" si="395"/>
        <v>0</v>
      </c>
      <c r="AM269" s="111">
        <f t="shared" si="395"/>
        <v>0</v>
      </c>
      <c r="AN269" s="111">
        <f t="shared" si="395"/>
        <v>0</v>
      </c>
      <c r="AO269" s="111">
        <f t="shared" si="395"/>
        <v>0</v>
      </c>
      <c r="AP269" s="111">
        <f t="shared" si="395"/>
        <v>0</v>
      </c>
      <c r="AQ269" s="111">
        <f t="shared" si="395"/>
        <v>0</v>
      </c>
      <c r="AR269" s="111">
        <f t="shared" si="395"/>
        <v>0</v>
      </c>
    </row>
    <row r="270" spans="1:45" ht="15">
      <c r="A270" s="661" t="s">
        <v>562</v>
      </c>
      <c r="B270" s="660" t="s">
        <v>900</v>
      </c>
      <c r="C270" s="657">
        <v>8119</v>
      </c>
      <c r="D270" s="658">
        <v>7510</v>
      </c>
      <c r="E270" s="658">
        <v>5609</v>
      </c>
      <c r="F270" s="658">
        <v>1073</v>
      </c>
      <c r="G270" s="658"/>
      <c r="H270" s="658"/>
      <c r="I270" s="657">
        <v>22311</v>
      </c>
      <c r="J270" s="657"/>
      <c r="K270" s="658">
        <v>5897</v>
      </c>
      <c r="L270" s="658">
        <v>5976</v>
      </c>
      <c r="M270" s="658">
        <v>365</v>
      </c>
      <c r="N270" s="657">
        <v>12238</v>
      </c>
      <c r="O270" s="657"/>
      <c r="P270" s="659"/>
      <c r="Q270"/>
      <c r="R270" s="93" t="s">
        <v>1025</v>
      </c>
      <c r="S270" s="94" t="s">
        <v>1026</v>
      </c>
      <c r="T270" s="95">
        <f t="shared" ref="T270:X271" si="396">IF(C270&gt;0,C270/C270,)</f>
        <v>1</v>
      </c>
      <c r="U270" s="105">
        <f t="shared" si="396"/>
        <v>1</v>
      </c>
      <c r="V270" s="105">
        <f t="shared" si="396"/>
        <v>1</v>
      </c>
      <c r="W270" s="105">
        <f t="shared" si="396"/>
        <v>1</v>
      </c>
      <c r="X270" s="105">
        <f t="shared" si="396"/>
        <v>0</v>
      </c>
      <c r="Y270" s="474">
        <f t="shared" ref="Y270:AE271" si="397">IF(H270&gt;0,H270/H270,)</f>
        <v>0</v>
      </c>
      <c r="Z270" s="469">
        <f t="shared" si="397"/>
        <v>1</v>
      </c>
      <c r="AA270" s="469">
        <f t="shared" si="397"/>
        <v>0</v>
      </c>
      <c r="AB270" s="474">
        <f t="shared" si="397"/>
        <v>1</v>
      </c>
      <c r="AC270" s="474">
        <f t="shared" si="397"/>
        <v>1</v>
      </c>
      <c r="AD270" s="474">
        <f t="shared" si="397"/>
        <v>1</v>
      </c>
      <c r="AE270" s="469">
        <f t="shared" si="397"/>
        <v>1</v>
      </c>
      <c r="AG270" s="470">
        <f>+T272+T274+T276+T278+T280+T282+T284+T286+T288+T290</f>
        <v>0.99950732848873025</v>
      </c>
      <c r="AH270" s="470">
        <f t="shared" ref="AH270:AR271" si="398">+U272+U274+U276+U278+U280+U282+U284+U286+U288+U290</f>
        <v>1</v>
      </c>
      <c r="AI270" s="470">
        <f t="shared" si="398"/>
        <v>1</v>
      </c>
      <c r="AJ270" s="470">
        <f t="shared" si="398"/>
        <v>1</v>
      </c>
      <c r="AK270" s="470">
        <f t="shared" si="398"/>
        <v>0</v>
      </c>
      <c r="AL270" s="470">
        <f t="shared" si="398"/>
        <v>0</v>
      </c>
      <c r="AM270" s="470">
        <f t="shared" si="398"/>
        <v>0.99982071623862678</v>
      </c>
      <c r="AN270" s="470">
        <f t="shared" si="398"/>
        <v>0</v>
      </c>
      <c r="AO270" s="470">
        <f t="shared" si="398"/>
        <v>1</v>
      </c>
      <c r="AP270" s="470">
        <f t="shared" si="398"/>
        <v>1</v>
      </c>
      <c r="AQ270" s="470">
        <f t="shared" si="398"/>
        <v>1</v>
      </c>
      <c r="AR270" s="470">
        <f t="shared" si="398"/>
        <v>1</v>
      </c>
    </row>
    <row r="271" spans="1:45" ht="15">
      <c r="A271" s="668"/>
      <c r="B271" s="681" t="s">
        <v>901</v>
      </c>
      <c r="C271" s="673">
        <v>8321</v>
      </c>
      <c r="D271" s="674">
        <v>7457</v>
      </c>
      <c r="E271" s="674">
        <v>5548</v>
      </c>
      <c r="F271" s="674">
        <v>1038</v>
      </c>
      <c r="G271" s="674"/>
      <c r="H271" s="674"/>
      <c r="I271" s="673">
        <v>22364</v>
      </c>
      <c r="J271" s="673"/>
      <c r="K271" s="674">
        <v>5963</v>
      </c>
      <c r="L271" s="674">
        <v>5798</v>
      </c>
      <c r="M271" s="674">
        <v>369</v>
      </c>
      <c r="N271" s="673">
        <v>12130</v>
      </c>
      <c r="O271" s="673"/>
      <c r="P271" s="682"/>
      <c r="Q271"/>
      <c r="R271" s="101"/>
      <c r="S271" s="102" t="s">
        <v>737</v>
      </c>
      <c r="T271" s="103">
        <f t="shared" si="396"/>
        <v>1</v>
      </c>
      <c r="U271" s="104">
        <f t="shared" si="396"/>
        <v>1</v>
      </c>
      <c r="V271" s="104">
        <f t="shared" si="396"/>
        <v>1</v>
      </c>
      <c r="W271" s="104">
        <f t="shared" si="396"/>
        <v>1</v>
      </c>
      <c r="X271" s="104">
        <f t="shared" si="396"/>
        <v>0</v>
      </c>
      <c r="Y271" s="471">
        <f t="shared" si="397"/>
        <v>0</v>
      </c>
      <c r="Z271" s="472">
        <f t="shared" si="397"/>
        <v>1</v>
      </c>
      <c r="AA271" s="472">
        <f t="shared" si="397"/>
        <v>0</v>
      </c>
      <c r="AB271" s="471">
        <f t="shared" si="397"/>
        <v>1</v>
      </c>
      <c r="AC271" s="471">
        <f t="shared" si="397"/>
        <v>1</v>
      </c>
      <c r="AD271" s="471">
        <f t="shared" si="397"/>
        <v>1</v>
      </c>
      <c r="AE271" s="472">
        <f t="shared" si="397"/>
        <v>1</v>
      </c>
      <c r="AG271" s="473">
        <f>+T273+T275+T277+T279+T281+T283+T285+T287+T289+T291</f>
        <v>0.99975964427352482</v>
      </c>
      <c r="AH271" s="473">
        <f t="shared" si="398"/>
        <v>1</v>
      </c>
      <c r="AI271" s="473">
        <f t="shared" si="398"/>
        <v>0.99963950973323723</v>
      </c>
      <c r="AJ271" s="473">
        <f t="shared" si="398"/>
        <v>1</v>
      </c>
      <c r="AK271" s="473">
        <f t="shared" si="398"/>
        <v>0</v>
      </c>
      <c r="AL271" s="473">
        <f t="shared" si="398"/>
        <v>0</v>
      </c>
      <c r="AM271" s="473">
        <f t="shared" si="398"/>
        <v>0.99982114111965648</v>
      </c>
      <c r="AN271" s="473">
        <f t="shared" si="398"/>
        <v>0</v>
      </c>
      <c r="AO271" s="473">
        <f t="shared" si="398"/>
        <v>0.99983229917826599</v>
      </c>
      <c r="AP271" s="473">
        <f t="shared" si="398"/>
        <v>1</v>
      </c>
      <c r="AQ271" s="473">
        <f t="shared" si="398"/>
        <v>1</v>
      </c>
      <c r="AR271" s="473">
        <f t="shared" si="398"/>
        <v>0.99991755976916741</v>
      </c>
      <c r="AS271" s="112"/>
    </row>
    <row r="272" spans="1:45" ht="15">
      <c r="A272" s="668"/>
      <c r="B272" s="681" t="s">
        <v>902</v>
      </c>
      <c r="C272" s="673">
        <v>1689</v>
      </c>
      <c r="D272" s="674">
        <v>848</v>
      </c>
      <c r="E272" s="674">
        <v>1241</v>
      </c>
      <c r="F272" s="674">
        <v>243</v>
      </c>
      <c r="G272" s="674"/>
      <c r="H272" s="674"/>
      <c r="I272" s="673">
        <v>4021</v>
      </c>
      <c r="J272" s="673"/>
      <c r="K272" s="674">
        <v>135</v>
      </c>
      <c r="L272" s="674">
        <v>209</v>
      </c>
      <c r="M272" s="674">
        <v>22</v>
      </c>
      <c r="N272" s="673">
        <v>366</v>
      </c>
      <c r="O272" s="673"/>
      <c r="P272" s="682"/>
      <c r="Q272"/>
      <c r="R272" s="93" t="s">
        <v>1027</v>
      </c>
      <c r="S272" s="94" t="s">
        <v>1026</v>
      </c>
      <c r="T272" s="95">
        <f t="shared" ref="T272:X273" si="399">IF(C270&gt;0,C272/C270,)</f>
        <v>0.20803054563369874</v>
      </c>
      <c r="U272" s="105">
        <f t="shared" si="399"/>
        <v>0.11291611185086552</v>
      </c>
      <c r="V272" s="105">
        <f t="shared" si="399"/>
        <v>0.22125155999286861</v>
      </c>
      <c r="W272" s="105">
        <f t="shared" si="399"/>
        <v>0.22646784715750232</v>
      </c>
      <c r="X272" s="105">
        <f t="shared" si="399"/>
        <v>0</v>
      </c>
      <c r="Y272" s="474">
        <f t="shared" ref="Y272:AE273" si="400">IF(H270&gt;0,H272/H270,)</f>
        <v>0</v>
      </c>
      <c r="Z272" s="469">
        <f t="shared" si="400"/>
        <v>0.1802250011205235</v>
      </c>
      <c r="AA272" s="469">
        <f t="shared" si="400"/>
        <v>0</v>
      </c>
      <c r="AB272" s="474">
        <f t="shared" si="400"/>
        <v>2.2892996438867219E-2</v>
      </c>
      <c r="AC272" s="474">
        <f t="shared" si="400"/>
        <v>3.4973226238286477E-2</v>
      </c>
      <c r="AD272" s="474">
        <f t="shared" si="400"/>
        <v>6.0273972602739728E-2</v>
      </c>
      <c r="AE272" s="469">
        <f t="shared" si="400"/>
        <v>2.9906847524105246E-2</v>
      </c>
      <c r="AG272" s="475" t="s">
        <v>903</v>
      </c>
      <c r="AH272" s="470"/>
      <c r="AI272" s="470"/>
      <c r="AJ272" s="470"/>
      <c r="AK272" s="470"/>
      <c r="AL272" s="470"/>
      <c r="AM272" s="470"/>
      <c r="AN272" s="470"/>
      <c r="AO272" s="470"/>
      <c r="AP272" s="470"/>
      <c r="AQ272" s="470"/>
      <c r="AR272" s="470"/>
    </row>
    <row r="273" spans="1:45" ht="15">
      <c r="A273" s="668"/>
      <c r="B273" s="681" t="s">
        <v>904</v>
      </c>
      <c r="C273" s="673">
        <v>1765</v>
      </c>
      <c r="D273" s="674">
        <v>871</v>
      </c>
      <c r="E273" s="674">
        <v>1294</v>
      </c>
      <c r="F273" s="674">
        <v>249</v>
      </c>
      <c r="G273" s="674"/>
      <c r="H273" s="674"/>
      <c r="I273" s="673">
        <v>4179</v>
      </c>
      <c r="J273" s="673"/>
      <c r="K273" s="674">
        <v>161</v>
      </c>
      <c r="L273" s="674">
        <v>216</v>
      </c>
      <c r="M273" s="674">
        <v>22</v>
      </c>
      <c r="N273" s="673">
        <v>399</v>
      </c>
      <c r="O273" s="673"/>
      <c r="P273" s="682"/>
      <c r="Q273"/>
      <c r="R273" s="101"/>
      <c r="S273" s="102" t="s">
        <v>737</v>
      </c>
      <c r="T273" s="103">
        <f t="shared" si="399"/>
        <v>0.21211392861434925</v>
      </c>
      <c r="U273" s="104">
        <f t="shared" si="399"/>
        <v>0.11680300388896339</v>
      </c>
      <c r="V273" s="104">
        <f t="shared" si="399"/>
        <v>0.23323720259552991</v>
      </c>
      <c r="W273" s="104">
        <f t="shared" si="399"/>
        <v>0.23988439306358381</v>
      </c>
      <c r="X273" s="104">
        <f t="shared" si="399"/>
        <v>0</v>
      </c>
      <c r="Y273" s="471">
        <f t="shared" si="400"/>
        <v>0</v>
      </c>
      <c r="Z273" s="472">
        <f t="shared" si="400"/>
        <v>0.1868628152387766</v>
      </c>
      <c r="AA273" s="472">
        <f t="shared" si="400"/>
        <v>0</v>
      </c>
      <c r="AB273" s="471">
        <f t="shared" si="400"/>
        <v>2.6999832299178267E-2</v>
      </c>
      <c r="AC273" s="471">
        <f t="shared" si="400"/>
        <v>3.7254225595032768E-2</v>
      </c>
      <c r="AD273" s="471">
        <f t="shared" si="400"/>
        <v>5.9620596205962058E-2</v>
      </c>
      <c r="AE273" s="472">
        <f t="shared" si="400"/>
        <v>3.2893652102225883E-2</v>
      </c>
      <c r="AG273" s="476">
        <f>(T273-T272)*100</f>
        <v>0.40833829806505018</v>
      </c>
      <c r="AH273" s="476">
        <f t="shared" ref="AH273:AR273" si="401">(U273-U272)*100</f>
        <v>0.3886892038097875</v>
      </c>
      <c r="AI273" s="476">
        <f t="shared" si="401"/>
        <v>1.1985642602661302</v>
      </c>
      <c r="AJ273" s="476">
        <f t="shared" si="401"/>
        <v>1.341654590608149</v>
      </c>
      <c r="AK273" s="476">
        <f t="shared" si="401"/>
        <v>0</v>
      </c>
      <c r="AL273" s="476">
        <f t="shared" si="401"/>
        <v>0</v>
      </c>
      <c r="AM273" s="476">
        <f t="shared" si="401"/>
        <v>0.66378141182530936</v>
      </c>
      <c r="AN273" s="476">
        <f t="shared" si="401"/>
        <v>0</v>
      </c>
      <c r="AO273" s="476">
        <f t="shared" si="401"/>
        <v>0.41068358603110477</v>
      </c>
      <c r="AP273" s="476">
        <f t="shared" si="401"/>
        <v>0.22809993567462911</v>
      </c>
      <c r="AQ273" s="476">
        <f t="shared" si="401"/>
        <v>-6.533763967776704E-2</v>
      </c>
      <c r="AR273" s="476">
        <f t="shared" si="401"/>
        <v>0.29868045781206376</v>
      </c>
    </row>
    <row r="274" spans="1:45" ht="15">
      <c r="A274" s="668"/>
      <c r="B274" s="681" t="s">
        <v>905</v>
      </c>
      <c r="C274" s="673">
        <v>27</v>
      </c>
      <c r="D274" s="674">
        <v>17</v>
      </c>
      <c r="E274" s="674">
        <v>18</v>
      </c>
      <c r="F274" s="674">
        <v>4</v>
      </c>
      <c r="G274" s="674"/>
      <c r="H274" s="674"/>
      <c r="I274" s="673">
        <v>66</v>
      </c>
      <c r="J274" s="673"/>
      <c r="K274" s="674">
        <v>11</v>
      </c>
      <c r="L274" s="674">
        <v>9</v>
      </c>
      <c r="M274" s="674">
        <v>1</v>
      </c>
      <c r="N274" s="673">
        <v>21</v>
      </c>
      <c r="O274" s="673"/>
      <c r="P274" s="682"/>
      <c r="Q274"/>
      <c r="R274" s="93" t="s">
        <v>1028</v>
      </c>
      <c r="S274" s="94" t="s">
        <v>1026</v>
      </c>
      <c r="T274" s="95">
        <f t="shared" ref="T274:X275" si="402">IF(C270&gt;0,C274/C270,)</f>
        <v>3.3255327010715606E-3</v>
      </c>
      <c r="U274" s="105">
        <f t="shared" si="402"/>
        <v>2.263648468708389E-3</v>
      </c>
      <c r="V274" s="105">
        <f t="shared" si="402"/>
        <v>3.2091281868425743E-3</v>
      </c>
      <c r="W274" s="105">
        <f t="shared" si="402"/>
        <v>3.727865796831314E-3</v>
      </c>
      <c r="X274" s="105">
        <f t="shared" si="402"/>
        <v>0</v>
      </c>
      <c r="Y274" s="474">
        <f t="shared" ref="Y274:AE275" si="403">IF(H270&gt;0,H274/H270,)</f>
        <v>0</v>
      </c>
      <c r="Z274" s="469">
        <f t="shared" si="403"/>
        <v>2.9581820626596745E-3</v>
      </c>
      <c r="AA274" s="469">
        <f t="shared" si="403"/>
        <v>0</v>
      </c>
      <c r="AB274" s="474">
        <f t="shared" si="403"/>
        <v>1.8653552653891809E-3</v>
      </c>
      <c r="AC274" s="474">
        <f t="shared" si="403"/>
        <v>1.5060240963855422E-3</v>
      </c>
      <c r="AD274" s="474">
        <f t="shared" si="403"/>
        <v>2.7397260273972603E-3</v>
      </c>
      <c r="AE274" s="469">
        <f t="shared" si="403"/>
        <v>1.7159666612191534E-3</v>
      </c>
      <c r="AG274" s="475" t="s">
        <v>903</v>
      </c>
      <c r="AH274" s="470"/>
      <c r="AI274" s="470"/>
      <c r="AJ274" s="470"/>
      <c r="AK274" s="470"/>
      <c r="AL274" s="470"/>
      <c r="AM274" s="470"/>
      <c r="AN274" s="470"/>
      <c r="AO274" s="470"/>
      <c r="AP274" s="470"/>
      <c r="AQ274" s="470"/>
      <c r="AR274" s="470"/>
    </row>
    <row r="275" spans="1:45" ht="15">
      <c r="A275" s="668"/>
      <c r="B275" s="681" t="s">
        <v>906</v>
      </c>
      <c r="C275" s="673">
        <v>45</v>
      </c>
      <c r="D275" s="674">
        <v>23</v>
      </c>
      <c r="E275" s="674">
        <v>21</v>
      </c>
      <c r="F275" s="674">
        <v>10</v>
      </c>
      <c r="G275" s="674"/>
      <c r="H275" s="674"/>
      <c r="I275" s="673">
        <v>99</v>
      </c>
      <c r="J275" s="673"/>
      <c r="K275" s="674">
        <v>9</v>
      </c>
      <c r="L275" s="674">
        <v>6</v>
      </c>
      <c r="M275" s="674">
        <v>0</v>
      </c>
      <c r="N275" s="673">
        <v>15</v>
      </c>
      <c r="O275" s="673"/>
      <c r="P275" s="682"/>
      <c r="Q275"/>
      <c r="R275" s="101"/>
      <c r="S275" s="102" t="s">
        <v>737</v>
      </c>
      <c r="T275" s="103">
        <f t="shared" si="402"/>
        <v>5.4080038456916233E-3</v>
      </c>
      <c r="U275" s="104">
        <f t="shared" si="402"/>
        <v>3.0843502749094811E-3</v>
      </c>
      <c r="V275" s="104">
        <f t="shared" si="402"/>
        <v>3.7851478010093725E-3</v>
      </c>
      <c r="W275" s="104">
        <f t="shared" si="402"/>
        <v>9.6339113680154135E-3</v>
      </c>
      <c r="X275" s="104">
        <f t="shared" si="402"/>
        <v>0</v>
      </c>
      <c r="Y275" s="471">
        <f t="shared" si="403"/>
        <v>0</v>
      </c>
      <c r="Z275" s="472">
        <f t="shared" si="403"/>
        <v>4.4267572884993736E-3</v>
      </c>
      <c r="AA275" s="472">
        <f t="shared" si="403"/>
        <v>0</v>
      </c>
      <c r="AB275" s="471">
        <f t="shared" si="403"/>
        <v>1.5093073956062384E-3</v>
      </c>
      <c r="AC275" s="471">
        <f t="shared" si="403"/>
        <v>1.0348395998620215E-3</v>
      </c>
      <c r="AD275" s="471">
        <f t="shared" si="403"/>
        <v>0</v>
      </c>
      <c r="AE275" s="472">
        <f t="shared" si="403"/>
        <v>1.2366034624896949E-3</v>
      </c>
      <c r="AG275" s="476">
        <f>(T275-T274)*100</f>
        <v>0.20824711446200628</v>
      </c>
      <c r="AH275" s="476">
        <f t="shared" ref="AH275:AR275" si="404">(U275-U274)*100</f>
        <v>8.2070180620109207E-2</v>
      </c>
      <c r="AI275" s="476">
        <f t="shared" si="404"/>
        <v>5.7601961416679823E-2</v>
      </c>
      <c r="AJ275" s="476">
        <f t="shared" si="404"/>
        <v>0.59060455711840998</v>
      </c>
      <c r="AK275" s="476">
        <f t="shared" si="404"/>
        <v>0</v>
      </c>
      <c r="AL275" s="476">
        <f t="shared" si="404"/>
        <v>0</v>
      </c>
      <c r="AM275" s="476">
        <f t="shared" si="404"/>
        <v>0.14685752258396992</v>
      </c>
      <c r="AN275" s="476">
        <f t="shared" si="404"/>
        <v>0</v>
      </c>
      <c r="AO275" s="476">
        <f t="shared" si="404"/>
        <v>-3.5604786978294244E-2</v>
      </c>
      <c r="AP275" s="476">
        <f t="shared" si="404"/>
        <v>-4.7118449652352082E-2</v>
      </c>
      <c r="AQ275" s="476">
        <f t="shared" si="404"/>
        <v>-0.27397260273972601</v>
      </c>
      <c r="AR275" s="476">
        <f t="shared" si="404"/>
        <v>-4.7936319872945846E-2</v>
      </c>
    </row>
    <row r="276" spans="1:45" ht="15">
      <c r="A276" s="668"/>
      <c r="B276" s="681" t="s">
        <v>907</v>
      </c>
      <c r="C276" s="673"/>
      <c r="D276" s="674"/>
      <c r="E276" s="674"/>
      <c r="F276" s="674"/>
      <c r="G276" s="674"/>
      <c r="H276" s="674"/>
      <c r="I276" s="673"/>
      <c r="J276" s="673"/>
      <c r="K276" s="674"/>
      <c r="L276" s="674"/>
      <c r="M276" s="674"/>
      <c r="N276" s="673"/>
      <c r="O276" s="673"/>
      <c r="P276" s="682"/>
      <c r="Q276"/>
      <c r="R276" s="93" t="s">
        <v>1029</v>
      </c>
      <c r="S276" s="94" t="s">
        <v>1026</v>
      </c>
      <c r="T276" s="95">
        <f t="shared" ref="T276:X277" si="405">IF(C270&gt;0,C276/C270,)</f>
        <v>0</v>
      </c>
      <c r="U276" s="105">
        <f t="shared" si="405"/>
        <v>0</v>
      </c>
      <c r="V276" s="105">
        <f t="shared" si="405"/>
        <v>0</v>
      </c>
      <c r="W276" s="105">
        <f t="shared" si="405"/>
        <v>0</v>
      </c>
      <c r="X276" s="105">
        <f t="shared" si="405"/>
        <v>0</v>
      </c>
      <c r="Y276" s="474">
        <f t="shared" ref="Y276:AE277" si="406">IF(H270&gt;0,H276/H270,)</f>
        <v>0</v>
      </c>
      <c r="Z276" s="469">
        <f t="shared" si="406"/>
        <v>0</v>
      </c>
      <c r="AA276" s="469">
        <f t="shared" si="406"/>
        <v>0</v>
      </c>
      <c r="AB276" s="474">
        <f t="shared" si="406"/>
        <v>0</v>
      </c>
      <c r="AC276" s="474">
        <f t="shared" si="406"/>
        <v>0</v>
      </c>
      <c r="AD276" s="474">
        <f t="shared" si="406"/>
        <v>0</v>
      </c>
      <c r="AE276" s="469">
        <f t="shared" si="406"/>
        <v>0</v>
      </c>
      <c r="AG276" s="475" t="s">
        <v>903</v>
      </c>
      <c r="AH276" s="470"/>
      <c r="AI276" s="470"/>
      <c r="AJ276" s="470"/>
      <c r="AK276" s="470"/>
      <c r="AL276" s="470"/>
      <c r="AM276" s="470"/>
      <c r="AN276" s="470"/>
      <c r="AO276" s="470"/>
      <c r="AP276" s="470"/>
      <c r="AQ276" s="470"/>
      <c r="AR276" s="470"/>
    </row>
    <row r="277" spans="1:45" ht="15">
      <c r="A277" s="668"/>
      <c r="B277" s="681" t="s">
        <v>908</v>
      </c>
      <c r="C277" s="673"/>
      <c r="D277" s="674"/>
      <c r="E277" s="674"/>
      <c r="F277" s="674"/>
      <c r="G277" s="674"/>
      <c r="H277" s="674"/>
      <c r="I277" s="673"/>
      <c r="J277" s="673"/>
      <c r="K277" s="674"/>
      <c r="L277" s="674"/>
      <c r="M277" s="674"/>
      <c r="N277" s="673"/>
      <c r="O277" s="673"/>
      <c r="P277" s="682"/>
      <c r="Q277"/>
      <c r="R277" s="101"/>
      <c r="S277" s="102" t="s">
        <v>737</v>
      </c>
      <c r="T277" s="103">
        <f t="shared" si="405"/>
        <v>0</v>
      </c>
      <c r="U277" s="104">
        <f t="shared" si="405"/>
        <v>0</v>
      </c>
      <c r="V277" s="104">
        <f t="shared" si="405"/>
        <v>0</v>
      </c>
      <c r="W277" s="104">
        <f t="shared" si="405"/>
        <v>0</v>
      </c>
      <c r="X277" s="104">
        <f t="shared" si="405"/>
        <v>0</v>
      </c>
      <c r="Y277" s="471">
        <f t="shared" si="406"/>
        <v>0</v>
      </c>
      <c r="Z277" s="472">
        <f t="shared" si="406"/>
        <v>0</v>
      </c>
      <c r="AA277" s="472">
        <f t="shared" si="406"/>
        <v>0</v>
      </c>
      <c r="AB277" s="471">
        <f t="shared" si="406"/>
        <v>0</v>
      </c>
      <c r="AC277" s="471">
        <f t="shared" si="406"/>
        <v>0</v>
      </c>
      <c r="AD277" s="471">
        <f t="shared" si="406"/>
        <v>0</v>
      </c>
      <c r="AE277" s="472">
        <f t="shared" si="406"/>
        <v>0</v>
      </c>
      <c r="AG277" s="477">
        <f>(T277-T276)*100</f>
        <v>0</v>
      </c>
      <c r="AH277" s="477">
        <f t="shared" ref="AH277:AR277" si="407">(U277-U276)*100</f>
        <v>0</v>
      </c>
      <c r="AI277" s="477">
        <f t="shared" si="407"/>
        <v>0</v>
      </c>
      <c r="AJ277" s="477">
        <f t="shared" si="407"/>
        <v>0</v>
      </c>
      <c r="AK277" s="477">
        <f t="shared" si="407"/>
        <v>0</v>
      </c>
      <c r="AL277" s="477">
        <f t="shared" si="407"/>
        <v>0</v>
      </c>
      <c r="AM277" s="477">
        <f t="shared" si="407"/>
        <v>0</v>
      </c>
      <c r="AN277" s="477">
        <f t="shared" si="407"/>
        <v>0</v>
      </c>
      <c r="AO277" s="477">
        <f t="shared" si="407"/>
        <v>0</v>
      </c>
      <c r="AP277" s="477">
        <f t="shared" si="407"/>
        <v>0</v>
      </c>
      <c r="AQ277" s="477">
        <f t="shared" si="407"/>
        <v>0</v>
      </c>
      <c r="AR277" s="477">
        <f t="shared" si="407"/>
        <v>0</v>
      </c>
    </row>
    <row r="278" spans="1:45" ht="15">
      <c r="A278" s="668"/>
      <c r="B278" s="681" t="s">
        <v>909</v>
      </c>
      <c r="C278" s="673">
        <v>3146</v>
      </c>
      <c r="D278" s="674">
        <v>2461</v>
      </c>
      <c r="E278" s="674">
        <v>1723</v>
      </c>
      <c r="F278" s="674">
        <v>299</v>
      </c>
      <c r="G278" s="674"/>
      <c r="H278" s="674"/>
      <c r="I278" s="673">
        <v>7629</v>
      </c>
      <c r="J278" s="673"/>
      <c r="K278" s="674">
        <v>2256</v>
      </c>
      <c r="L278" s="674">
        <v>2409</v>
      </c>
      <c r="M278" s="674">
        <v>116</v>
      </c>
      <c r="N278" s="673">
        <v>4781</v>
      </c>
      <c r="O278" s="673"/>
      <c r="P278" s="682"/>
      <c r="Q278"/>
      <c r="R278" s="93" t="s">
        <v>1030</v>
      </c>
      <c r="S278" s="94" t="s">
        <v>1026</v>
      </c>
      <c r="T278" s="95">
        <f t="shared" ref="T278:X279" si="408">IF(C270&gt;0,C278/C270,)</f>
        <v>0.38748614361374556</v>
      </c>
      <c r="U278" s="105">
        <f t="shared" si="408"/>
        <v>0.32769640479360851</v>
      </c>
      <c r="V278" s="105">
        <f t="shared" si="408"/>
        <v>0.30718488144054201</v>
      </c>
      <c r="W278" s="105">
        <f t="shared" si="408"/>
        <v>0.27865796831314071</v>
      </c>
      <c r="X278" s="105">
        <f t="shared" si="408"/>
        <v>0</v>
      </c>
      <c r="Y278" s="474">
        <f t="shared" ref="Y278:AE279" si="409">IF(H270&gt;0,H278/H270,)</f>
        <v>0</v>
      </c>
      <c r="Z278" s="469">
        <f t="shared" si="409"/>
        <v>0.34193895387925238</v>
      </c>
      <c r="AA278" s="469">
        <f t="shared" si="409"/>
        <v>0</v>
      </c>
      <c r="AB278" s="474">
        <f t="shared" si="409"/>
        <v>0.38256740715618109</v>
      </c>
      <c r="AC278" s="474">
        <f t="shared" si="409"/>
        <v>0.4031124497991968</v>
      </c>
      <c r="AD278" s="474">
        <f t="shared" si="409"/>
        <v>0.31780821917808222</v>
      </c>
      <c r="AE278" s="469">
        <f t="shared" si="409"/>
        <v>0.39066840987089396</v>
      </c>
      <c r="AG278" s="475" t="s">
        <v>903</v>
      </c>
      <c r="AH278" s="470"/>
      <c r="AI278" s="470"/>
      <c r="AJ278" s="470"/>
      <c r="AK278" s="470"/>
      <c r="AL278" s="470"/>
      <c r="AM278" s="470"/>
      <c r="AN278" s="470"/>
      <c r="AO278" s="470"/>
      <c r="AP278" s="470"/>
      <c r="AQ278" s="470"/>
      <c r="AR278" s="470"/>
    </row>
    <row r="279" spans="1:45" ht="15">
      <c r="A279" s="668"/>
      <c r="B279" s="681" t="s">
        <v>910</v>
      </c>
      <c r="C279" s="673">
        <v>3137</v>
      </c>
      <c r="D279" s="674">
        <v>2460</v>
      </c>
      <c r="E279" s="674">
        <v>1588</v>
      </c>
      <c r="F279" s="674">
        <v>266</v>
      </c>
      <c r="G279" s="674"/>
      <c r="H279" s="674"/>
      <c r="I279" s="673">
        <v>7451</v>
      </c>
      <c r="J279" s="673"/>
      <c r="K279" s="674">
        <v>2294</v>
      </c>
      <c r="L279" s="674">
        <v>2293</v>
      </c>
      <c r="M279" s="674">
        <v>103</v>
      </c>
      <c r="N279" s="673">
        <v>4690</v>
      </c>
      <c r="O279" s="673"/>
      <c r="P279" s="682"/>
      <c r="Q279"/>
      <c r="R279" s="101"/>
      <c r="S279" s="102" t="s">
        <v>737</v>
      </c>
      <c r="T279" s="103">
        <f t="shared" si="408"/>
        <v>0.37699795697632499</v>
      </c>
      <c r="U279" s="104">
        <f t="shared" si="408"/>
        <v>0.32989137722944883</v>
      </c>
      <c r="V279" s="104">
        <f t="shared" si="408"/>
        <v>0.28622927180966112</v>
      </c>
      <c r="W279" s="104">
        <f t="shared" si="408"/>
        <v>0.25626204238921002</v>
      </c>
      <c r="X279" s="104">
        <f t="shared" si="408"/>
        <v>0</v>
      </c>
      <c r="Y279" s="471">
        <f t="shared" si="409"/>
        <v>0</v>
      </c>
      <c r="Z279" s="472">
        <f t="shared" si="409"/>
        <v>0.33316937935968521</v>
      </c>
      <c r="AA279" s="472">
        <f t="shared" si="409"/>
        <v>0</v>
      </c>
      <c r="AB279" s="471">
        <f t="shared" si="409"/>
        <v>0.38470568505785679</v>
      </c>
      <c r="AC279" s="471">
        <f t="shared" si="409"/>
        <v>0.39548120041393586</v>
      </c>
      <c r="AD279" s="471">
        <f t="shared" si="409"/>
        <v>0.2791327913279133</v>
      </c>
      <c r="AE279" s="472">
        <f t="shared" si="409"/>
        <v>0.38664468260511131</v>
      </c>
      <c r="AG279" s="476">
        <f>(T279-T278)*100</f>
        <v>-1.0488186637420571</v>
      </c>
      <c r="AH279" s="476">
        <f t="shared" ref="AH279:AL279" si="410">(U279-U278)*100</f>
        <v>0.21949724358403255</v>
      </c>
      <c r="AI279" s="476">
        <f t="shared" si="410"/>
        <v>-2.0955609630880891</v>
      </c>
      <c r="AJ279" s="476">
        <f t="shared" si="410"/>
        <v>-2.2395925923930693</v>
      </c>
      <c r="AK279" s="476">
        <f t="shared" si="410"/>
        <v>0</v>
      </c>
      <c r="AL279" s="476">
        <f t="shared" si="410"/>
        <v>0</v>
      </c>
      <c r="AM279" s="476">
        <f>(Z279-Z278)*100</f>
        <v>-0.87695745195671693</v>
      </c>
      <c r="AN279" s="476">
        <f t="shared" ref="AN279:AR279" si="411">(AA279-AA278)*100</f>
        <v>0</v>
      </c>
      <c r="AO279" s="476">
        <f t="shared" si="411"/>
        <v>0.21382779016757003</v>
      </c>
      <c r="AP279" s="476">
        <f t="shared" si="411"/>
        <v>-0.76312493852609409</v>
      </c>
      <c r="AQ279" s="476">
        <f t="shared" si="411"/>
        <v>-3.8675427850168917</v>
      </c>
      <c r="AR279" s="476">
        <f t="shared" si="411"/>
        <v>-0.40237272657826506</v>
      </c>
      <c r="AS279" s="112"/>
    </row>
    <row r="280" spans="1:45" ht="15">
      <c r="A280" s="668"/>
      <c r="B280" s="681" t="s">
        <v>911</v>
      </c>
      <c r="C280" s="673">
        <v>125</v>
      </c>
      <c r="D280" s="674">
        <v>166</v>
      </c>
      <c r="E280" s="674">
        <v>95</v>
      </c>
      <c r="F280" s="674">
        <v>7</v>
      </c>
      <c r="G280" s="674"/>
      <c r="H280" s="674"/>
      <c r="I280" s="673">
        <v>393</v>
      </c>
      <c r="J280" s="673"/>
      <c r="K280" s="674">
        <v>501</v>
      </c>
      <c r="L280" s="674">
        <v>346</v>
      </c>
      <c r="M280" s="674">
        <v>21</v>
      </c>
      <c r="N280" s="673">
        <v>868</v>
      </c>
      <c r="O280" s="673"/>
      <c r="P280" s="682"/>
      <c r="Q280"/>
      <c r="R280" s="93" t="s">
        <v>1031</v>
      </c>
      <c r="S280" s="94" t="s">
        <v>1026</v>
      </c>
      <c r="T280" s="95">
        <f t="shared" ref="T280:X281" si="412">IF(C270&gt;0,C280/C270,)</f>
        <v>1.539598472718315E-2</v>
      </c>
      <c r="U280" s="105">
        <f t="shared" si="412"/>
        <v>2.2103861517976033E-2</v>
      </c>
      <c r="V280" s="105">
        <f t="shared" si="412"/>
        <v>1.6937065430558031E-2</v>
      </c>
      <c r="W280" s="105">
        <f t="shared" si="412"/>
        <v>6.5237651444547996E-3</v>
      </c>
      <c r="X280" s="105">
        <f t="shared" si="412"/>
        <v>0</v>
      </c>
      <c r="Y280" s="474">
        <f t="shared" ref="Y280:AE281" si="413">IF(H270&gt;0,H280/H270,)</f>
        <v>0</v>
      </c>
      <c r="Z280" s="469">
        <f t="shared" si="413"/>
        <v>1.7614629554928062E-2</v>
      </c>
      <c r="AA280" s="469">
        <f t="shared" si="413"/>
        <v>0</v>
      </c>
      <c r="AB280" s="474">
        <f t="shared" si="413"/>
        <v>8.4958453450907245E-2</v>
      </c>
      <c r="AC280" s="474">
        <f t="shared" si="413"/>
        <v>5.7898259705488619E-2</v>
      </c>
      <c r="AD280" s="474">
        <f t="shared" si="413"/>
        <v>5.7534246575342465E-2</v>
      </c>
      <c r="AE280" s="469">
        <f t="shared" si="413"/>
        <v>7.0926621997058348E-2</v>
      </c>
      <c r="AG280" s="475" t="s">
        <v>903</v>
      </c>
      <c r="AH280" s="470"/>
      <c r="AI280" s="470"/>
      <c r="AJ280" s="470"/>
      <c r="AK280" s="470"/>
      <c r="AL280" s="470"/>
      <c r="AM280" s="470"/>
      <c r="AN280" s="470"/>
      <c r="AO280" s="470"/>
      <c r="AP280" s="470"/>
      <c r="AQ280" s="470"/>
      <c r="AR280" s="470"/>
    </row>
    <row r="281" spans="1:45">
      <c r="A281" s="668"/>
      <c r="B281" s="681" t="s">
        <v>912</v>
      </c>
      <c r="C281" s="673">
        <v>120</v>
      </c>
      <c r="D281" s="674">
        <v>107</v>
      </c>
      <c r="E281" s="674">
        <v>87</v>
      </c>
      <c r="F281" s="674">
        <v>7</v>
      </c>
      <c r="G281" s="674"/>
      <c r="H281" s="674"/>
      <c r="I281" s="673">
        <v>321</v>
      </c>
      <c r="J281" s="673"/>
      <c r="K281" s="674">
        <v>540</v>
      </c>
      <c r="L281" s="674">
        <v>347</v>
      </c>
      <c r="M281" s="674">
        <v>26</v>
      </c>
      <c r="N281" s="673">
        <v>913</v>
      </c>
      <c r="O281" s="673"/>
      <c r="P281" s="682"/>
      <c r="R281" s="101"/>
      <c r="S281" s="102" t="s">
        <v>737</v>
      </c>
      <c r="T281" s="103">
        <f t="shared" si="412"/>
        <v>1.4421343588510997E-2</v>
      </c>
      <c r="U281" s="104">
        <f t="shared" si="412"/>
        <v>1.4348933887622367E-2</v>
      </c>
      <c r="V281" s="104">
        <f t="shared" si="412"/>
        <v>1.5681326604181686E-2</v>
      </c>
      <c r="W281" s="104">
        <f t="shared" si="412"/>
        <v>6.7437379576107898E-3</v>
      </c>
      <c r="X281" s="104">
        <f t="shared" si="412"/>
        <v>0</v>
      </c>
      <c r="Y281" s="471">
        <f t="shared" si="413"/>
        <v>0</v>
      </c>
      <c r="Z281" s="472">
        <f t="shared" si="413"/>
        <v>1.4353425147558576E-2</v>
      </c>
      <c r="AA281" s="472">
        <f t="shared" si="413"/>
        <v>0</v>
      </c>
      <c r="AB281" s="471">
        <f t="shared" si="413"/>
        <v>9.0558443736374311E-2</v>
      </c>
      <c r="AC281" s="471">
        <f t="shared" si="413"/>
        <v>5.9848223525353572E-2</v>
      </c>
      <c r="AD281" s="471">
        <f t="shared" si="413"/>
        <v>7.0460704607046065E-2</v>
      </c>
      <c r="AE281" s="472">
        <f t="shared" si="413"/>
        <v>7.5267930750206102E-2</v>
      </c>
      <c r="AG281" s="476">
        <f>(T281-T280)*100</f>
        <v>-9.7464113867215374E-2</v>
      </c>
      <c r="AH281" s="476">
        <f t="shared" ref="AH281:AR281" si="414">(U281-U280)*100</f>
        <v>-0.77549276303536652</v>
      </c>
      <c r="AI281" s="476">
        <f t="shared" si="414"/>
        <v>-0.12557388263763453</v>
      </c>
      <c r="AJ281" s="476">
        <f t="shared" si="414"/>
        <v>2.1997281315599016E-2</v>
      </c>
      <c r="AK281" s="476">
        <f t="shared" si="414"/>
        <v>0</v>
      </c>
      <c r="AL281" s="476">
        <f t="shared" si="414"/>
        <v>0</v>
      </c>
      <c r="AM281" s="476">
        <f t="shared" si="414"/>
        <v>-0.32612044073694857</v>
      </c>
      <c r="AN281" s="476">
        <f t="shared" si="414"/>
        <v>0</v>
      </c>
      <c r="AO281" s="476">
        <f t="shared" si="414"/>
        <v>0.55999902854670658</v>
      </c>
      <c r="AP281" s="476">
        <f t="shared" si="414"/>
        <v>0.19499638198649527</v>
      </c>
      <c r="AQ281" s="476">
        <f t="shared" si="414"/>
        <v>1.29264580317036</v>
      </c>
      <c r="AR281" s="476">
        <f t="shared" si="414"/>
        <v>0.43413087531477546</v>
      </c>
    </row>
    <row r="282" spans="1:45">
      <c r="A282" s="668"/>
      <c r="B282" s="681" t="s">
        <v>913</v>
      </c>
      <c r="C282" s="673"/>
      <c r="D282" s="674"/>
      <c r="E282" s="674"/>
      <c r="F282" s="674"/>
      <c r="G282" s="674"/>
      <c r="H282" s="674"/>
      <c r="I282" s="673"/>
      <c r="J282" s="673"/>
      <c r="K282" s="674"/>
      <c r="L282" s="674"/>
      <c r="M282" s="674"/>
      <c r="N282" s="673"/>
      <c r="O282" s="673"/>
      <c r="P282" s="682"/>
      <c r="R282" s="93" t="s">
        <v>1032</v>
      </c>
      <c r="S282" s="94" t="s">
        <v>1026</v>
      </c>
      <c r="T282" s="95">
        <f t="shared" ref="T282:X283" si="415">IF(C270&gt;0,C282/C270,)</f>
        <v>0</v>
      </c>
      <c r="U282" s="105">
        <f t="shared" si="415"/>
        <v>0</v>
      </c>
      <c r="V282" s="105">
        <f t="shared" si="415"/>
        <v>0</v>
      </c>
      <c r="W282" s="105">
        <f t="shared" si="415"/>
        <v>0</v>
      </c>
      <c r="X282" s="105">
        <f t="shared" si="415"/>
        <v>0</v>
      </c>
      <c r="Y282" s="474">
        <f t="shared" ref="Y282:AE283" si="416">IF(H270&gt;0,H282/H270,)</f>
        <v>0</v>
      </c>
      <c r="Z282" s="469">
        <f t="shared" si="416"/>
        <v>0</v>
      </c>
      <c r="AA282" s="469">
        <f t="shared" si="416"/>
        <v>0</v>
      </c>
      <c r="AB282" s="474">
        <f t="shared" si="416"/>
        <v>0</v>
      </c>
      <c r="AC282" s="474">
        <f t="shared" si="416"/>
        <v>0</v>
      </c>
      <c r="AD282" s="474">
        <f t="shared" si="416"/>
        <v>0</v>
      </c>
      <c r="AE282" s="469">
        <f t="shared" si="416"/>
        <v>0</v>
      </c>
      <c r="AG282" s="475" t="s">
        <v>903</v>
      </c>
      <c r="AH282" s="470"/>
      <c r="AI282" s="470"/>
      <c r="AJ282" s="470"/>
      <c r="AK282" s="470"/>
      <c r="AL282" s="470"/>
      <c r="AM282" s="470"/>
      <c r="AN282" s="470"/>
      <c r="AO282" s="470"/>
      <c r="AP282" s="470"/>
      <c r="AQ282" s="470"/>
      <c r="AR282" s="470"/>
    </row>
    <row r="283" spans="1:45">
      <c r="A283" s="668"/>
      <c r="B283" s="681" t="s">
        <v>914</v>
      </c>
      <c r="C283" s="673"/>
      <c r="D283" s="674"/>
      <c r="E283" s="674"/>
      <c r="F283" s="674"/>
      <c r="G283" s="674"/>
      <c r="H283" s="674"/>
      <c r="I283" s="673"/>
      <c r="J283" s="673"/>
      <c r="K283" s="674"/>
      <c r="L283" s="674"/>
      <c r="M283" s="674"/>
      <c r="N283" s="673"/>
      <c r="O283" s="673"/>
      <c r="P283" s="682"/>
      <c r="R283" s="106"/>
      <c r="S283" s="102" t="s">
        <v>737</v>
      </c>
      <c r="T283" s="103">
        <f t="shared" si="415"/>
        <v>0</v>
      </c>
      <c r="U283" s="104">
        <f t="shared" si="415"/>
        <v>0</v>
      </c>
      <c r="V283" s="104">
        <f t="shared" si="415"/>
        <v>0</v>
      </c>
      <c r="W283" s="104">
        <f t="shared" si="415"/>
        <v>0</v>
      </c>
      <c r="X283" s="104">
        <f t="shared" si="415"/>
        <v>0</v>
      </c>
      <c r="Y283" s="471">
        <f t="shared" si="416"/>
        <v>0</v>
      </c>
      <c r="Z283" s="472">
        <f t="shared" si="416"/>
        <v>0</v>
      </c>
      <c r="AA283" s="472">
        <f t="shared" si="416"/>
        <v>0</v>
      </c>
      <c r="AB283" s="471">
        <f t="shared" si="416"/>
        <v>0</v>
      </c>
      <c r="AC283" s="471">
        <f t="shared" si="416"/>
        <v>0</v>
      </c>
      <c r="AD283" s="471">
        <f t="shared" si="416"/>
        <v>0</v>
      </c>
      <c r="AE283" s="472">
        <f t="shared" si="416"/>
        <v>0</v>
      </c>
      <c r="AG283" s="476">
        <f>(T283-T282)*100</f>
        <v>0</v>
      </c>
      <c r="AH283" s="476">
        <f t="shared" ref="AH283:AR283" si="417">(U283-U282)*100</f>
        <v>0</v>
      </c>
      <c r="AI283" s="476">
        <f t="shared" si="417"/>
        <v>0</v>
      </c>
      <c r="AJ283" s="476">
        <f t="shared" si="417"/>
        <v>0</v>
      </c>
      <c r="AK283" s="476">
        <f t="shared" si="417"/>
        <v>0</v>
      </c>
      <c r="AL283" s="476">
        <f t="shared" si="417"/>
        <v>0</v>
      </c>
      <c r="AM283" s="476">
        <f t="shared" si="417"/>
        <v>0</v>
      </c>
      <c r="AN283" s="476">
        <f t="shared" si="417"/>
        <v>0</v>
      </c>
      <c r="AO283" s="476">
        <f t="shared" si="417"/>
        <v>0</v>
      </c>
      <c r="AP283" s="476">
        <f t="shared" si="417"/>
        <v>0</v>
      </c>
      <c r="AQ283" s="476">
        <f t="shared" si="417"/>
        <v>0</v>
      </c>
      <c r="AR283" s="476">
        <f t="shared" si="417"/>
        <v>0</v>
      </c>
    </row>
    <row r="284" spans="1:45">
      <c r="A284" s="668"/>
      <c r="B284" s="681" t="s">
        <v>915</v>
      </c>
      <c r="C284" s="673">
        <v>1508</v>
      </c>
      <c r="D284" s="674">
        <v>2207</v>
      </c>
      <c r="E284" s="674">
        <v>1340</v>
      </c>
      <c r="F284" s="674">
        <v>238</v>
      </c>
      <c r="G284" s="674"/>
      <c r="H284" s="674"/>
      <c r="I284" s="673">
        <v>5293</v>
      </c>
      <c r="J284" s="673"/>
      <c r="K284" s="674">
        <v>435</v>
      </c>
      <c r="L284" s="674">
        <v>360</v>
      </c>
      <c r="M284" s="674">
        <v>18</v>
      </c>
      <c r="N284" s="673">
        <v>813</v>
      </c>
      <c r="O284" s="673"/>
      <c r="P284" s="682"/>
      <c r="R284" s="93" t="s">
        <v>1033</v>
      </c>
      <c r="S284" s="94" t="s">
        <v>1026</v>
      </c>
      <c r="T284" s="95">
        <f t="shared" ref="T284:X285" si="418">IF(C270&gt;0,C284/C270,)</f>
        <v>0.18573715974873753</v>
      </c>
      <c r="U284" s="105">
        <f t="shared" si="418"/>
        <v>0.29387483355525967</v>
      </c>
      <c r="V284" s="105">
        <f t="shared" si="418"/>
        <v>0.23890176502050275</v>
      </c>
      <c r="W284" s="105">
        <f t="shared" si="418"/>
        <v>0.22180801491146318</v>
      </c>
      <c r="X284" s="105">
        <f t="shared" si="418"/>
        <v>0</v>
      </c>
      <c r="Y284" s="474">
        <f t="shared" ref="Y284:AE285" si="419">IF(H270&gt;0,H284/H270,)</f>
        <v>0</v>
      </c>
      <c r="Z284" s="469">
        <f t="shared" si="419"/>
        <v>0.23723723723723725</v>
      </c>
      <c r="AA284" s="469">
        <f t="shared" si="419"/>
        <v>0</v>
      </c>
      <c r="AB284" s="474">
        <f t="shared" si="419"/>
        <v>7.3766321858572154E-2</v>
      </c>
      <c r="AC284" s="474">
        <f t="shared" si="419"/>
        <v>6.0240963855421686E-2</v>
      </c>
      <c r="AD284" s="474">
        <f t="shared" si="419"/>
        <v>4.9315068493150684E-2</v>
      </c>
      <c r="AE284" s="469">
        <f t="shared" si="419"/>
        <v>6.6432423598627222E-2</v>
      </c>
      <c r="AG284" s="475" t="s">
        <v>903</v>
      </c>
      <c r="AH284" s="470"/>
      <c r="AI284" s="470"/>
      <c r="AJ284" s="470"/>
      <c r="AK284" s="470"/>
      <c r="AL284" s="470"/>
      <c r="AM284" s="470"/>
      <c r="AN284" s="470"/>
      <c r="AO284" s="470"/>
      <c r="AP284" s="470"/>
      <c r="AQ284" s="470"/>
      <c r="AR284" s="470"/>
    </row>
    <row r="285" spans="1:45">
      <c r="A285" s="668"/>
      <c r="B285" s="681" t="s">
        <v>916</v>
      </c>
      <c r="C285" s="673">
        <v>1471</v>
      </c>
      <c r="D285" s="674">
        <v>2251</v>
      </c>
      <c r="E285" s="674">
        <v>1371</v>
      </c>
      <c r="F285" s="674">
        <v>235</v>
      </c>
      <c r="G285" s="674"/>
      <c r="H285" s="674"/>
      <c r="I285" s="673">
        <v>5328</v>
      </c>
      <c r="J285" s="673"/>
      <c r="K285" s="674">
        <v>395</v>
      </c>
      <c r="L285" s="674">
        <v>312</v>
      </c>
      <c r="M285" s="674">
        <v>29</v>
      </c>
      <c r="N285" s="673">
        <v>736</v>
      </c>
      <c r="O285" s="673"/>
      <c r="P285" s="682"/>
      <c r="R285" s="101"/>
      <c r="S285" s="102" t="s">
        <v>737</v>
      </c>
      <c r="T285" s="103">
        <f t="shared" si="418"/>
        <v>0.17678163682249728</v>
      </c>
      <c r="U285" s="104">
        <f t="shared" si="418"/>
        <v>0.30186402038353227</v>
      </c>
      <c r="V285" s="104">
        <f t="shared" si="418"/>
        <v>0.24711607786589762</v>
      </c>
      <c r="W285" s="104">
        <f t="shared" si="418"/>
        <v>0.22639691714836224</v>
      </c>
      <c r="X285" s="104">
        <f t="shared" si="418"/>
        <v>0</v>
      </c>
      <c r="Y285" s="471">
        <f t="shared" si="419"/>
        <v>0</v>
      </c>
      <c r="Z285" s="472">
        <f t="shared" si="419"/>
        <v>0.23824002861742086</v>
      </c>
      <c r="AA285" s="472">
        <f t="shared" si="419"/>
        <v>0</v>
      </c>
      <c r="AB285" s="471">
        <f t="shared" si="419"/>
        <v>6.6241824584940462E-2</v>
      </c>
      <c r="AC285" s="471">
        <f t="shared" si="419"/>
        <v>5.3811659192825115E-2</v>
      </c>
      <c r="AD285" s="471">
        <f t="shared" si="419"/>
        <v>7.8590785907859076E-2</v>
      </c>
      <c r="AE285" s="472">
        <f t="shared" si="419"/>
        <v>6.0676009892827697E-2</v>
      </c>
      <c r="AG285" s="476">
        <f>(T285-T284)*100</f>
        <v>-0.89555229262402447</v>
      </c>
      <c r="AH285" s="476">
        <f t="shared" ref="AH285:AR285" si="420">(U285-U284)*100</f>
        <v>0.79891868282725986</v>
      </c>
      <c r="AI285" s="476">
        <f t="shared" si="420"/>
        <v>0.82143128453948666</v>
      </c>
      <c r="AJ285" s="476">
        <f t="shared" si="420"/>
        <v>0.45889022368990617</v>
      </c>
      <c r="AK285" s="476">
        <f t="shared" si="420"/>
        <v>0</v>
      </c>
      <c r="AL285" s="476">
        <f t="shared" si="420"/>
        <v>0</v>
      </c>
      <c r="AM285" s="476">
        <f t="shared" si="420"/>
        <v>0.10027913801836097</v>
      </c>
      <c r="AN285" s="476">
        <f t="shared" si="420"/>
        <v>0</v>
      </c>
      <c r="AO285" s="476">
        <f t="shared" si="420"/>
        <v>-0.75244972736316917</v>
      </c>
      <c r="AP285" s="476">
        <f t="shared" si="420"/>
        <v>-0.64293046625965711</v>
      </c>
      <c r="AQ285" s="476">
        <f t="shared" si="420"/>
        <v>2.9275717414708393</v>
      </c>
      <c r="AR285" s="476">
        <f t="shared" si="420"/>
        <v>-0.57564137057995246</v>
      </c>
    </row>
    <row r="286" spans="1:45">
      <c r="A286" s="668"/>
      <c r="B286" s="681" t="s">
        <v>917</v>
      </c>
      <c r="C286" s="673">
        <v>384</v>
      </c>
      <c r="D286" s="674">
        <v>386</v>
      </c>
      <c r="E286" s="674">
        <v>286</v>
      </c>
      <c r="F286" s="674">
        <v>62</v>
      </c>
      <c r="G286" s="674"/>
      <c r="H286" s="674"/>
      <c r="I286" s="673">
        <v>1118</v>
      </c>
      <c r="J286" s="673"/>
      <c r="K286" s="674">
        <v>387</v>
      </c>
      <c r="L286" s="674">
        <v>278</v>
      </c>
      <c r="M286" s="674">
        <v>43</v>
      </c>
      <c r="N286" s="673">
        <v>708</v>
      </c>
      <c r="O286" s="673"/>
      <c r="P286" s="682"/>
      <c r="R286" s="93" t="s">
        <v>1034</v>
      </c>
      <c r="S286" s="94" t="s">
        <v>1026</v>
      </c>
      <c r="T286" s="95">
        <f t="shared" ref="T286:X287" si="421">IF(C270&gt;0,C286/C270,)</f>
        <v>4.7296465081906637E-2</v>
      </c>
      <c r="U286" s="105">
        <f t="shared" si="421"/>
        <v>5.1398135818908119E-2</v>
      </c>
      <c r="V286" s="105">
        <f t="shared" si="421"/>
        <v>5.0989481190943126E-2</v>
      </c>
      <c r="W286" s="105">
        <f t="shared" si="421"/>
        <v>5.778191985088537E-2</v>
      </c>
      <c r="X286" s="105">
        <f t="shared" si="421"/>
        <v>0</v>
      </c>
      <c r="Y286" s="474">
        <f t="shared" ref="Y286:AE287" si="422">IF(H270&gt;0,H286/H270,)</f>
        <v>0</v>
      </c>
      <c r="Z286" s="469">
        <f t="shared" si="422"/>
        <v>5.0109811303841158E-2</v>
      </c>
      <c r="AA286" s="469">
        <f t="shared" si="422"/>
        <v>0</v>
      </c>
      <c r="AB286" s="474">
        <f t="shared" si="422"/>
        <v>6.562658979141936E-2</v>
      </c>
      <c r="AC286" s="474">
        <f t="shared" si="422"/>
        <v>4.6519410977242305E-2</v>
      </c>
      <c r="AD286" s="474">
        <f t="shared" si="422"/>
        <v>0.11780821917808219</v>
      </c>
      <c r="AE286" s="469">
        <f t="shared" si="422"/>
        <v>5.785259029253146E-2</v>
      </c>
      <c r="AG286" s="475" t="s">
        <v>903</v>
      </c>
      <c r="AH286" s="470"/>
      <c r="AI286" s="470"/>
      <c r="AJ286" s="470"/>
      <c r="AK286" s="470"/>
      <c r="AL286" s="470"/>
      <c r="AM286" s="470"/>
      <c r="AN286" s="470"/>
      <c r="AO286" s="470"/>
      <c r="AP286" s="470"/>
      <c r="AQ286" s="470"/>
      <c r="AR286" s="470"/>
    </row>
    <row r="287" spans="1:45">
      <c r="A287" s="668"/>
      <c r="B287" s="681" t="s">
        <v>918</v>
      </c>
      <c r="C287" s="673">
        <v>397</v>
      </c>
      <c r="D287" s="674">
        <v>403</v>
      </c>
      <c r="E287" s="674">
        <v>310</v>
      </c>
      <c r="F287" s="674">
        <v>50</v>
      </c>
      <c r="G287" s="674"/>
      <c r="H287" s="674"/>
      <c r="I287" s="673">
        <v>1160</v>
      </c>
      <c r="J287" s="673"/>
      <c r="K287" s="674">
        <v>420</v>
      </c>
      <c r="L287" s="674">
        <v>353</v>
      </c>
      <c r="M287" s="674">
        <v>56</v>
      </c>
      <c r="N287" s="673">
        <v>829</v>
      </c>
      <c r="O287" s="673"/>
      <c r="P287" s="682"/>
      <c r="R287" s="106"/>
      <c r="S287" s="102" t="s">
        <v>737</v>
      </c>
      <c r="T287" s="103">
        <f t="shared" si="421"/>
        <v>4.7710611705323883E-2</v>
      </c>
      <c r="U287" s="104">
        <f t="shared" si="421"/>
        <v>5.4043180903848735E-2</v>
      </c>
      <c r="V287" s="104">
        <f t="shared" si="421"/>
        <v>5.5875991348233595E-2</v>
      </c>
      <c r="W287" s="104">
        <f t="shared" si="421"/>
        <v>4.8169556840077073E-2</v>
      </c>
      <c r="X287" s="104">
        <f t="shared" si="421"/>
        <v>0</v>
      </c>
      <c r="Y287" s="471">
        <f t="shared" si="422"/>
        <v>0</v>
      </c>
      <c r="Z287" s="472">
        <f t="shared" si="422"/>
        <v>5.1869075299588625E-2</v>
      </c>
      <c r="AA287" s="472">
        <f t="shared" si="422"/>
        <v>0</v>
      </c>
      <c r="AB287" s="471">
        <f t="shared" si="422"/>
        <v>7.0434345128291123E-2</v>
      </c>
      <c r="AC287" s="471">
        <f t="shared" si="422"/>
        <v>6.0883063125215589E-2</v>
      </c>
      <c r="AD287" s="471">
        <f t="shared" si="422"/>
        <v>0.15176151761517614</v>
      </c>
      <c r="AE287" s="472">
        <f t="shared" si="422"/>
        <v>6.8342951360263804E-2</v>
      </c>
      <c r="AG287" s="476">
        <f>(T287-T286)*100</f>
        <v>4.1414662341724556E-2</v>
      </c>
      <c r="AH287" s="476">
        <f t="shared" ref="AH287:AR287" si="423">(U287-U286)*100</f>
        <v>0.2645045084940616</v>
      </c>
      <c r="AI287" s="476">
        <f t="shared" si="423"/>
        <v>0.4886510157290469</v>
      </c>
      <c r="AJ287" s="476">
        <f t="shared" si="423"/>
        <v>-0.9612363010808298</v>
      </c>
      <c r="AK287" s="476">
        <f t="shared" si="423"/>
        <v>0</v>
      </c>
      <c r="AL287" s="476">
        <f t="shared" si="423"/>
        <v>0</v>
      </c>
      <c r="AM287" s="476">
        <f t="shared" si="423"/>
        <v>0.17592639957474676</v>
      </c>
      <c r="AN287" s="476">
        <f t="shared" si="423"/>
        <v>0</v>
      </c>
      <c r="AO287" s="476">
        <f t="shared" si="423"/>
        <v>0.48077553368717635</v>
      </c>
      <c r="AP287" s="476">
        <f t="shared" si="423"/>
        <v>1.4363652147973285</v>
      </c>
      <c r="AQ287" s="476">
        <f t="shared" si="423"/>
        <v>3.3953298437093951</v>
      </c>
      <c r="AR287" s="476">
        <f t="shared" si="423"/>
        <v>1.0490361067732343</v>
      </c>
    </row>
    <row r="288" spans="1:45">
      <c r="A288" s="668"/>
      <c r="B288" s="681" t="s">
        <v>919</v>
      </c>
      <c r="C288" s="673"/>
      <c r="D288" s="674"/>
      <c r="E288" s="674"/>
      <c r="F288" s="674"/>
      <c r="G288" s="674"/>
      <c r="H288" s="674"/>
      <c r="I288" s="673"/>
      <c r="J288" s="673"/>
      <c r="K288" s="674"/>
      <c r="L288" s="674"/>
      <c r="M288" s="674"/>
      <c r="N288" s="673"/>
      <c r="O288" s="673"/>
      <c r="P288" s="682"/>
      <c r="R288" s="93" t="s">
        <v>1035</v>
      </c>
      <c r="S288" s="94" t="s">
        <v>1026</v>
      </c>
      <c r="T288" s="95">
        <f t="shared" ref="T288:X289" si="424">IF(C270&gt;0,C288/C270,)</f>
        <v>0</v>
      </c>
      <c r="U288" s="105">
        <f t="shared" si="424"/>
        <v>0</v>
      </c>
      <c r="V288" s="105">
        <f t="shared" si="424"/>
        <v>0</v>
      </c>
      <c r="W288" s="105">
        <f t="shared" si="424"/>
        <v>0</v>
      </c>
      <c r="X288" s="105">
        <f t="shared" si="424"/>
        <v>0</v>
      </c>
      <c r="Y288" s="474">
        <f t="shared" ref="Y288:AE289" si="425">IF(H270&gt;0,H288/H270,)</f>
        <v>0</v>
      </c>
      <c r="Z288" s="469">
        <f t="shared" si="425"/>
        <v>0</v>
      </c>
      <c r="AA288" s="469">
        <f t="shared" si="425"/>
        <v>0</v>
      </c>
      <c r="AB288" s="474">
        <f t="shared" si="425"/>
        <v>0</v>
      </c>
      <c r="AC288" s="474">
        <f t="shared" si="425"/>
        <v>0</v>
      </c>
      <c r="AD288" s="474">
        <f t="shared" si="425"/>
        <v>0</v>
      </c>
      <c r="AE288" s="469">
        <f t="shared" si="425"/>
        <v>0</v>
      </c>
      <c r="AG288" s="475" t="s">
        <v>903</v>
      </c>
      <c r="AH288" s="470"/>
      <c r="AI288" s="470"/>
      <c r="AJ288" s="470"/>
      <c r="AK288" s="470"/>
      <c r="AL288" s="470"/>
      <c r="AM288" s="470"/>
      <c r="AN288" s="470"/>
      <c r="AO288" s="470"/>
      <c r="AP288" s="470"/>
      <c r="AQ288" s="470"/>
      <c r="AR288" s="470"/>
    </row>
    <row r="289" spans="1:44">
      <c r="A289" s="668"/>
      <c r="B289" s="681" t="s">
        <v>920</v>
      </c>
      <c r="C289" s="673"/>
      <c r="D289" s="674"/>
      <c r="E289" s="674"/>
      <c r="F289" s="674"/>
      <c r="G289" s="674"/>
      <c r="H289" s="674"/>
      <c r="I289" s="673"/>
      <c r="J289" s="673"/>
      <c r="K289" s="674"/>
      <c r="L289" s="674"/>
      <c r="M289" s="674"/>
      <c r="N289" s="673"/>
      <c r="O289" s="673"/>
      <c r="P289" s="682"/>
      <c r="R289" s="106"/>
      <c r="S289" s="102" t="s">
        <v>737</v>
      </c>
      <c r="T289" s="103">
        <f t="shared" si="424"/>
        <v>0</v>
      </c>
      <c r="U289" s="104">
        <f t="shared" si="424"/>
        <v>0</v>
      </c>
      <c r="V289" s="104">
        <f t="shared" si="424"/>
        <v>0</v>
      </c>
      <c r="W289" s="104">
        <f t="shared" si="424"/>
        <v>0</v>
      </c>
      <c r="X289" s="104">
        <f t="shared" si="424"/>
        <v>0</v>
      </c>
      <c r="Y289" s="471">
        <f t="shared" si="425"/>
        <v>0</v>
      </c>
      <c r="Z289" s="472">
        <f t="shared" si="425"/>
        <v>0</v>
      </c>
      <c r="AA289" s="472">
        <f t="shared" si="425"/>
        <v>0</v>
      </c>
      <c r="AB289" s="471">
        <f t="shared" si="425"/>
        <v>0</v>
      </c>
      <c r="AC289" s="471">
        <f t="shared" si="425"/>
        <v>0</v>
      </c>
      <c r="AD289" s="471">
        <f t="shared" si="425"/>
        <v>0</v>
      </c>
      <c r="AE289" s="472">
        <f t="shared" si="425"/>
        <v>0</v>
      </c>
      <c r="AG289" s="476">
        <f>(T289-T288)*100</f>
        <v>0</v>
      </c>
      <c r="AH289" s="476">
        <f t="shared" ref="AH289:AR289" si="426">(U289-U288)*100</f>
        <v>0</v>
      </c>
      <c r="AI289" s="476">
        <f t="shared" si="426"/>
        <v>0</v>
      </c>
      <c r="AJ289" s="476">
        <f t="shared" si="426"/>
        <v>0</v>
      </c>
      <c r="AK289" s="476">
        <f t="shared" si="426"/>
        <v>0</v>
      </c>
      <c r="AL289" s="476">
        <f t="shared" si="426"/>
        <v>0</v>
      </c>
      <c r="AM289" s="476">
        <f t="shared" si="426"/>
        <v>0</v>
      </c>
      <c r="AN289" s="476">
        <f t="shared" si="426"/>
        <v>0</v>
      </c>
      <c r="AO289" s="476">
        <f t="shared" si="426"/>
        <v>0</v>
      </c>
      <c r="AP289" s="476">
        <f t="shared" si="426"/>
        <v>0</v>
      </c>
      <c r="AQ289" s="476">
        <f t="shared" si="426"/>
        <v>0</v>
      </c>
      <c r="AR289" s="476">
        <f t="shared" si="426"/>
        <v>0</v>
      </c>
    </row>
    <row r="290" spans="1:44">
      <c r="A290" s="668"/>
      <c r="B290" s="681" t="s">
        <v>921</v>
      </c>
      <c r="C290" s="673">
        <v>1236</v>
      </c>
      <c r="D290" s="674">
        <v>1425</v>
      </c>
      <c r="E290" s="674">
        <v>906</v>
      </c>
      <c r="F290" s="674">
        <v>220</v>
      </c>
      <c r="G290" s="674"/>
      <c r="H290" s="674"/>
      <c r="I290" s="673">
        <v>3787</v>
      </c>
      <c r="J290" s="673"/>
      <c r="K290" s="674">
        <v>2172</v>
      </c>
      <c r="L290" s="674">
        <v>2365</v>
      </c>
      <c r="M290" s="674">
        <v>144</v>
      </c>
      <c r="N290" s="673">
        <v>4681</v>
      </c>
      <c r="O290" s="673"/>
      <c r="P290" s="682"/>
      <c r="R290" s="93" t="s">
        <v>1036</v>
      </c>
      <c r="S290" s="94" t="s">
        <v>1026</v>
      </c>
      <c r="T290" s="95">
        <f t="shared" ref="T290:X291" si="427">IF(C270&gt;0,C290/C270,)</f>
        <v>0.152235496982387</v>
      </c>
      <c r="U290" s="105">
        <f t="shared" si="427"/>
        <v>0.18974700399467376</v>
      </c>
      <c r="V290" s="105">
        <f t="shared" si="427"/>
        <v>0.16152611873774292</v>
      </c>
      <c r="W290" s="105">
        <f t="shared" si="427"/>
        <v>0.20503261882572227</v>
      </c>
      <c r="X290" s="105">
        <f t="shared" si="427"/>
        <v>0</v>
      </c>
      <c r="Y290" s="474">
        <f t="shared" ref="Y290:AE291" si="428">IF(H270&gt;0,H290/H270,)</f>
        <v>0</v>
      </c>
      <c r="Z290" s="469">
        <f t="shared" si="428"/>
        <v>0.16973690108018466</v>
      </c>
      <c r="AA290" s="469">
        <f t="shared" si="428"/>
        <v>0</v>
      </c>
      <c r="AB290" s="474">
        <f t="shared" si="428"/>
        <v>0.3683228760386637</v>
      </c>
      <c r="AC290" s="474">
        <f t="shared" si="428"/>
        <v>0.39574966532797856</v>
      </c>
      <c r="AD290" s="474">
        <f t="shared" si="428"/>
        <v>0.39452054794520547</v>
      </c>
      <c r="AE290" s="469">
        <f t="shared" si="428"/>
        <v>0.38249714005556462</v>
      </c>
      <c r="AG290" s="475" t="s">
        <v>903</v>
      </c>
      <c r="AH290" s="478"/>
      <c r="AI290" s="478"/>
      <c r="AJ290" s="478"/>
      <c r="AK290" s="478"/>
      <c r="AL290" s="478"/>
      <c r="AM290" s="478"/>
      <c r="AN290" s="478"/>
      <c r="AO290" s="478"/>
      <c r="AP290" s="478"/>
      <c r="AQ290" s="478"/>
      <c r="AR290" s="478"/>
    </row>
    <row r="291" spans="1:44" ht="15.75" thickBot="1">
      <c r="A291" s="668"/>
      <c r="B291" s="681" t="s">
        <v>922</v>
      </c>
      <c r="C291" s="673">
        <v>1384</v>
      </c>
      <c r="D291" s="674">
        <v>1342</v>
      </c>
      <c r="E291" s="674">
        <v>875</v>
      </c>
      <c r="F291" s="674">
        <v>221</v>
      </c>
      <c r="G291" s="674"/>
      <c r="H291" s="674"/>
      <c r="I291" s="673">
        <v>3822</v>
      </c>
      <c r="J291" s="673"/>
      <c r="K291" s="674">
        <v>2143</v>
      </c>
      <c r="L291" s="674">
        <v>2271</v>
      </c>
      <c r="M291" s="674">
        <v>133</v>
      </c>
      <c r="N291" s="673">
        <v>4547</v>
      </c>
      <c r="O291" s="673"/>
      <c r="P291" s="682"/>
      <c r="Q291"/>
      <c r="R291" s="107"/>
      <c r="S291" s="108" t="s">
        <v>737</v>
      </c>
      <c r="T291" s="109">
        <f t="shared" si="427"/>
        <v>0.16632616272082681</v>
      </c>
      <c r="U291" s="110">
        <f t="shared" si="427"/>
        <v>0.17996513343167495</v>
      </c>
      <c r="V291" s="110">
        <f t="shared" si="427"/>
        <v>0.15771449170872387</v>
      </c>
      <c r="W291" s="110">
        <f t="shared" si="427"/>
        <v>0.21290944123314065</v>
      </c>
      <c r="X291" s="110">
        <f t="shared" si="427"/>
        <v>0</v>
      </c>
      <c r="Y291" s="479">
        <f t="shared" si="428"/>
        <v>0</v>
      </c>
      <c r="Z291" s="480">
        <f t="shared" si="428"/>
        <v>0.17089966016812735</v>
      </c>
      <c r="AA291" s="480">
        <f t="shared" si="428"/>
        <v>0</v>
      </c>
      <c r="AB291" s="479">
        <f t="shared" si="428"/>
        <v>0.35938286097601879</v>
      </c>
      <c r="AC291" s="479">
        <f t="shared" si="428"/>
        <v>0.39168678854777511</v>
      </c>
      <c r="AD291" s="479">
        <f t="shared" si="428"/>
        <v>0.36043360433604338</v>
      </c>
      <c r="AE291" s="480">
        <f t="shared" si="428"/>
        <v>0.37485572959604285</v>
      </c>
      <c r="AF291" s="481"/>
      <c r="AG291" s="111">
        <f>(T291-T290)*100</f>
        <v>1.4090665738439812</v>
      </c>
      <c r="AH291" s="111">
        <f t="shared" ref="AH291:AR291" si="429">(U291-U290)*100</f>
        <v>-0.97818705629988123</v>
      </c>
      <c r="AI291" s="111">
        <f t="shared" si="429"/>
        <v>-0.3811627029019049</v>
      </c>
      <c r="AJ291" s="111">
        <f t="shared" si="429"/>
        <v>0.78768224074183824</v>
      </c>
      <c r="AK291" s="111">
        <f t="shared" si="429"/>
        <v>0</v>
      </c>
      <c r="AL291" s="111">
        <f t="shared" si="429"/>
        <v>0</v>
      </c>
      <c r="AM291" s="111">
        <f t="shared" si="429"/>
        <v>0.11627590879426941</v>
      </c>
      <c r="AN291" s="111">
        <f t="shared" si="429"/>
        <v>0</v>
      </c>
      <c r="AO291" s="111">
        <f t="shared" si="429"/>
        <v>-0.89400150626449126</v>
      </c>
      <c r="AP291" s="111">
        <f t="shared" si="429"/>
        <v>-0.40628767802034504</v>
      </c>
      <c r="AQ291" s="111">
        <f t="shared" si="429"/>
        <v>-3.408694360916209</v>
      </c>
      <c r="AR291" s="111">
        <f t="shared" si="429"/>
        <v>-0.76414104595217691</v>
      </c>
    </row>
    <row r="292" spans="1:44" ht="15">
      <c r="A292" s="661" t="s">
        <v>585</v>
      </c>
      <c r="B292" s="660" t="s">
        <v>900</v>
      </c>
      <c r="C292" s="657">
        <v>63320</v>
      </c>
      <c r="D292" s="658">
        <v>13525</v>
      </c>
      <c r="E292" s="658">
        <v>32807</v>
      </c>
      <c r="F292" s="658">
        <v>5913</v>
      </c>
      <c r="G292" s="658">
        <v>519</v>
      </c>
      <c r="H292" s="658"/>
      <c r="I292" s="657">
        <v>116084</v>
      </c>
      <c r="J292" s="657">
        <v>5233</v>
      </c>
      <c r="K292" s="658">
        <v>66328</v>
      </c>
      <c r="L292" s="658">
        <v>14970</v>
      </c>
      <c r="M292" s="658">
        <v>2444</v>
      </c>
      <c r="N292" s="657">
        <v>88975</v>
      </c>
      <c r="O292" s="657"/>
      <c r="P292" s="659"/>
      <c r="Q292"/>
      <c r="R292" s="93" t="s">
        <v>1025</v>
      </c>
      <c r="S292" s="94" t="s">
        <v>1026</v>
      </c>
      <c r="T292" s="95">
        <f t="shared" ref="T292:X293" si="430">IF(C292&gt;0,C292/C292,)</f>
        <v>1</v>
      </c>
      <c r="U292" s="105">
        <f t="shared" si="430"/>
        <v>1</v>
      </c>
      <c r="V292" s="105">
        <f t="shared" si="430"/>
        <v>1</v>
      </c>
      <c r="W292" s="105">
        <f t="shared" si="430"/>
        <v>1</v>
      </c>
      <c r="X292" s="105">
        <f t="shared" si="430"/>
        <v>1</v>
      </c>
      <c r="Y292" s="474">
        <f t="shared" ref="Y292:AE293" si="431">IF(H292&gt;0,H292/H292,)</f>
        <v>0</v>
      </c>
      <c r="Z292" s="469">
        <f t="shared" si="431"/>
        <v>1</v>
      </c>
      <c r="AA292" s="469">
        <f t="shared" si="431"/>
        <v>1</v>
      </c>
      <c r="AB292" s="474">
        <f t="shared" si="431"/>
        <v>1</v>
      </c>
      <c r="AC292" s="474">
        <f t="shared" si="431"/>
        <v>1</v>
      </c>
      <c r="AD292" s="474">
        <f t="shared" si="431"/>
        <v>1</v>
      </c>
      <c r="AE292" s="469">
        <f t="shared" si="431"/>
        <v>1</v>
      </c>
      <c r="AG292" s="470">
        <f>+T294+T296+T298+T300+T302+T304+T306+T308+T310+T312</f>
        <v>1</v>
      </c>
      <c r="AH292" s="470">
        <f t="shared" ref="AH292:AR293" si="432">+U294+U296+U298+U300+U302+U304+U306+U308+U310+U312</f>
        <v>1</v>
      </c>
      <c r="AI292" s="470">
        <f t="shared" si="432"/>
        <v>1.0000000000000002</v>
      </c>
      <c r="AJ292" s="470">
        <f t="shared" si="432"/>
        <v>1</v>
      </c>
      <c r="AK292" s="470">
        <f t="shared" si="432"/>
        <v>1</v>
      </c>
      <c r="AL292" s="470">
        <f t="shared" si="432"/>
        <v>0</v>
      </c>
      <c r="AM292" s="470">
        <f t="shared" si="432"/>
        <v>1</v>
      </c>
      <c r="AN292" s="470">
        <f t="shared" si="432"/>
        <v>1</v>
      </c>
      <c r="AO292" s="470">
        <f t="shared" si="432"/>
        <v>1</v>
      </c>
      <c r="AP292" s="470">
        <f t="shared" si="432"/>
        <v>0.99999999999999989</v>
      </c>
      <c r="AQ292" s="470">
        <f t="shared" si="432"/>
        <v>1</v>
      </c>
      <c r="AR292" s="470">
        <f t="shared" si="432"/>
        <v>1</v>
      </c>
    </row>
    <row r="293" spans="1:44" ht="15">
      <c r="A293" s="668"/>
      <c r="B293" s="681" t="s">
        <v>901</v>
      </c>
      <c r="C293" s="673">
        <v>64812</v>
      </c>
      <c r="D293" s="674">
        <v>13725</v>
      </c>
      <c r="E293" s="674">
        <v>34083</v>
      </c>
      <c r="F293" s="674">
        <v>6260</v>
      </c>
      <c r="G293" s="674">
        <v>544</v>
      </c>
      <c r="H293" s="674"/>
      <c r="I293" s="673">
        <v>119424</v>
      </c>
      <c r="J293" s="673">
        <v>4841</v>
      </c>
      <c r="K293" s="674">
        <v>67406</v>
      </c>
      <c r="L293" s="674">
        <v>14814</v>
      </c>
      <c r="M293" s="674">
        <v>2444</v>
      </c>
      <c r="N293" s="673">
        <v>89505</v>
      </c>
      <c r="O293" s="673"/>
      <c r="P293" s="682"/>
      <c r="Q293"/>
      <c r="R293" s="101"/>
      <c r="S293" s="102" t="s">
        <v>737</v>
      </c>
      <c r="T293" s="103">
        <f t="shared" si="430"/>
        <v>1</v>
      </c>
      <c r="U293" s="104">
        <f t="shared" si="430"/>
        <v>1</v>
      </c>
      <c r="V293" s="104">
        <f t="shared" si="430"/>
        <v>1</v>
      </c>
      <c r="W293" s="104">
        <f t="shared" si="430"/>
        <v>1</v>
      </c>
      <c r="X293" s="104">
        <f t="shared" si="430"/>
        <v>1</v>
      </c>
      <c r="Y293" s="471">
        <f t="shared" si="431"/>
        <v>0</v>
      </c>
      <c r="Z293" s="472">
        <f t="shared" si="431"/>
        <v>1</v>
      </c>
      <c r="AA293" s="472">
        <f t="shared" si="431"/>
        <v>1</v>
      </c>
      <c r="AB293" s="471">
        <f t="shared" si="431"/>
        <v>1</v>
      </c>
      <c r="AC293" s="471">
        <f t="shared" si="431"/>
        <v>1</v>
      </c>
      <c r="AD293" s="471">
        <f t="shared" si="431"/>
        <v>1</v>
      </c>
      <c r="AE293" s="472">
        <f t="shared" si="431"/>
        <v>1</v>
      </c>
      <c r="AG293" s="473">
        <f>+T295+T297+T299+T301+T303+T305+T307+T309+T311+T313</f>
        <v>1</v>
      </c>
      <c r="AH293" s="473">
        <f t="shared" si="432"/>
        <v>1</v>
      </c>
      <c r="AI293" s="473">
        <f t="shared" si="432"/>
        <v>1</v>
      </c>
      <c r="AJ293" s="473">
        <f t="shared" si="432"/>
        <v>1</v>
      </c>
      <c r="AK293" s="473">
        <f t="shared" si="432"/>
        <v>1</v>
      </c>
      <c r="AL293" s="473">
        <f t="shared" si="432"/>
        <v>0</v>
      </c>
      <c r="AM293" s="473">
        <f t="shared" si="432"/>
        <v>1</v>
      </c>
      <c r="AN293" s="473">
        <f t="shared" si="432"/>
        <v>1</v>
      </c>
      <c r="AO293" s="473">
        <f t="shared" si="432"/>
        <v>1</v>
      </c>
      <c r="AP293" s="473">
        <f t="shared" si="432"/>
        <v>1</v>
      </c>
      <c r="AQ293" s="473">
        <f t="shared" si="432"/>
        <v>1</v>
      </c>
      <c r="AR293" s="473">
        <f t="shared" si="432"/>
        <v>1</v>
      </c>
    </row>
    <row r="294" spans="1:44" ht="15">
      <c r="A294" s="668"/>
      <c r="B294" s="681" t="s">
        <v>902</v>
      </c>
      <c r="C294" s="673">
        <v>11496</v>
      </c>
      <c r="D294" s="674">
        <v>2237</v>
      </c>
      <c r="E294" s="674">
        <v>5337</v>
      </c>
      <c r="F294" s="674">
        <v>194</v>
      </c>
      <c r="G294" s="674">
        <v>82</v>
      </c>
      <c r="H294" s="674"/>
      <c r="I294" s="673">
        <v>19346</v>
      </c>
      <c r="J294" s="673">
        <v>483</v>
      </c>
      <c r="K294" s="674">
        <v>4355</v>
      </c>
      <c r="L294" s="674">
        <v>1170</v>
      </c>
      <c r="M294" s="674">
        <v>210</v>
      </c>
      <c r="N294" s="673">
        <v>6218</v>
      </c>
      <c r="O294" s="673"/>
      <c r="P294" s="682"/>
      <c r="Q294"/>
      <c r="R294" s="93" t="s">
        <v>1027</v>
      </c>
      <c r="S294" s="94" t="s">
        <v>1026</v>
      </c>
      <c r="T294" s="95">
        <f t="shared" ref="T294:X295" si="433">IF(C292&gt;0,C294/C292,)</f>
        <v>0.18155401137081492</v>
      </c>
      <c r="U294" s="105">
        <f t="shared" si="433"/>
        <v>0.16539741219963031</v>
      </c>
      <c r="V294" s="105">
        <f t="shared" si="433"/>
        <v>0.16267869661962386</v>
      </c>
      <c r="W294" s="105">
        <f t="shared" si="433"/>
        <v>3.280906477253509E-2</v>
      </c>
      <c r="X294" s="105">
        <f t="shared" si="433"/>
        <v>0.15799614643545279</v>
      </c>
      <c r="Y294" s="474">
        <f t="shared" ref="Y294:AE295" si="434">IF(H292&gt;0,H294/H292,)</f>
        <v>0</v>
      </c>
      <c r="Z294" s="469">
        <f t="shared" si="434"/>
        <v>0.16665518073119465</v>
      </c>
      <c r="AA294" s="469">
        <f t="shared" si="434"/>
        <v>9.2298872539652202E-2</v>
      </c>
      <c r="AB294" s="474">
        <f t="shared" si="434"/>
        <v>6.5658545410686289E-2</v>
      </c>
      <c r="AC294" s="474">
        <f t="shared" si="434"/>
        <v>7.8156312625250496E-2</v>
      </c>
      <c r="AD294" s="474">
        <f t="shared" si="434"/>
        <v>8.5924713584288048E-2</v>
      </c>
      <c r="AE294" s="469">
        <f t="shared" si="434"/>
        <v>6.9884799100871031E-2</v>
      </c>
      <c r="AG294" s="475" t="s">
        <v>903</v>
      </c>
      <c r="AH294" s="470"/>
      <c r="AI294" s="470"/>
      <c r="AJ294" s="470"/>
      <c r="AK294" s="470"/>
      <c r="AL294" s="470"/>
      <c r="AM294" s="470"/>
      <c r="AN294" s="470"/>
      <c r="AO294" s="470"/>
      <c r="AP294" s="470"/>
      <c r="AQ294" s="470"/>
      <c r="AR294" s="470"/>
    </row>
    <row r="295" spans="1:44" ht="15">
      <c r="A295" s="668"/>
      <c r="B295" s="681" t="s">
        <v>904</v>
      </c>
      <c r="C295" s="673">
        <v>12452</v>
      </c>
      <c r="D295" s="674">
        <v>2303</v>
      </c>
      <c r="E295" s="674">
        <v>5688</v>
      </c>
      <c r="F295" s="674">
        <v>242</v>
      </c>
      <c r="G295" s="674">
        <v>58</v>
      </c>
      <c r="H295" s="674"/>
      <c r="I295" s="673">
        <v>20743</v>
      </c>
      <c r="J295" s="673">
        <v>447</v>
      </c>
      <c r="K295" s="674">
        <v>4725</v>
      </c>
      <c r="L295" s="674">
        <v>1248</v>
      </c>
      <c r="M295" s="674">
        <v>213</v>
      </c>
      <c r="N295" s="673">
        <v>6633</v>
      </c>
      <c r="O295" s="673"/>
      <c r="P295" s="682"/>
      <c r="Q295"/>
      <c r="R295" s="101"/>
      <c r="S295" s="102" t="s">
        <v>737</v>
      </c>
      <c r="T295" s="103">
        <f t="shared" si="433"/>
        <v>0.19212491513917176</v>
      </c>
      <c r="U295" s="104">
        <f t="shared" si="433"/>
        <v>0.16779599271402551</v>
      </c>
      <c r="V295" s="104">
        <f t="shared" si="433"/>
        <v>0.16688671771851069</v>
      </c>
      <c r="W295" s="104">
        <f t="shared" si="433"/>
        <v>3.8658146964856227E-2</v>
      </c>
      <c r="X295" s="104">
        <f t="shared" si="433"/>
        <v>0.10661764705882353</v>
      </c>
      <c r="Y295" s="471">
        <f t="shared" si="434"/>
        <v>0</v>
      </c>
      <c r="Z295" s="472">
        <f t="shared" si="434"/>
        <v>0.17369205519828509</v>
      </c>
      <c r="AA295" s="472">
        <f t="shared" si="434"/>
        <v>9.2336294154100398E-2</v>
      </c>
      <c r="AB295" s="471">
        <f t="shared" si="434"/>
        <v>7.0097617422781353E-2</v>
      </c>
      <c r="AC295" s="471">
        <f t="shared" si="434"/>
        <v>8.4244633454840012E-2</v>
      </c>
      <c r="AD295" s="471">
        <f t="shared" si="434"/>
        <v>8.7152209492635024E-2</v>
      </c>
      <c r="AE295" s="472">
        <f t="shared" si="434"/>
        <v>7.4107591754650579E-2</v>
      </c>
      <c r="AG295" s="476">
        <f>(T295-T294)*100</f>
        <v>1.0570903768356843</v>
      </c>
      <c r="AH295" s="476">
        <f t="shared" ref="AH295:AR295" si="435">(U295-U294)*100</f>
        <v>0.23985805143952044</v>
      </c>
      <c r="AI295" s="476">
        <f t="shared" si="435"/>
        <v>0.42080210988868216</v>
      </c>
      <c r="AJ295" s="476">
        <f t="shared" si="435"/>
        <v>0.58490821923211367</v>
      </c>
      <c r="AK295" s="476">
        <f t="shared" si="435"/>
        <v>-5.1378499376629261</v>
      </c>
      <c r="AL295" s="476">
        <f t="shared" si="435"/>
        <v>0</v>
      </c>
      <c r="AM295" s="476">
        <f t="shared" si="435"/>
        <v>0.70368744670904482</v>
      </c>
      <c r="AN295" s="476">
        <f t="shared" si="435"/>
        <v>3.7421614448196472E-3</v>
      </c>
      <c r="AO295" s="476">
        <f t="shared" si="435"/>
        <v>0.44390720120950633</v>
      </c>
      <c r="AP295" s="476">
        <f t="shared" si="435"/>
        <v>0.60883208295895164</v>
      </c>
      <c r="AQ295" s="476">
        <f t="shared" si="435"/>
        <v>0.12274959083469761</v>
      </c>
      <c r="AR295" s="476">
        <f t="shared" si="435"/>
        <v>0.42227926537795474</v>
      </c>
    </row>
    <row r="296" spans="1:44" ht="15">
      <c r="A296" s="668"/>
      <c r="B296" s="681" t="s">
        <v>905</v>
      </c>
      <c r="C296" s="673">
        <v>504</v>
      </c>
      <c r="D296" s="674">
        <v>158</v>
      </c>
      <c r="E296" s="674">
        <v>460</v>
      </c>
      <c r="F296" s="674">
        <v>9</v>
      </c>
      <c r="G296" s="674">
        <v>8</v>
      </c>
      <c r="H296" s="674"/>
      <c r="I296" s="673">
        <v>1139</v>
      </c>
      <c r="J296" s="673">
        <v>944</v>
      </c>
      <c r="K296" s="674">
        <v>3593</v>
      </c>
      <c r="L296" s="674">
        <v>884</v>
      </c>
      <c r="M296" s="674">
        <v>87</v>
      </c>
      <c r="N296" s="673">
        <v>5508</v>
      </c>
      <c r="O296" s="673"/>
      <c r="P296" s="682"/>
      <c r="Q296"/>
      <c r="R296" s="93" t="s">
        <v>1028</v>
      </c>
      <c r="S296" s="94" t="s">
        <v>1026</v>
      </c>
      <c r="T296" s="95">
        <f t="shared" ref="T296:X297" si="436">IF(C292&gt;0,C296/C292,)</f>
        <v>7.9595704358812382E-3</v>
      </c>
      <c r="U296" s="105">
        <f t="shared" si="436"/>
        <v>1.1682070240295748E-2</v>
      </c>
      <c r="V296" s="105">
        <f t="shared" si="436"/>
        <v>1.402139787240528E-2</v>
      </c>
      <c r="W296" s="105">
        <f t="shared" si="436"/>
        <v>1.5220700152207001E-3</v>
      </c>
      <c r="X296" s="105">
        <f t="shared" si="436"/>
        <v>1.5414258188824663E-2</v>
      </c>
      <c r="Y296" s="474">
        <f t="shared" ref="Y296:AE297" si="437">IF(H292&gt;0,H296/H292,)</f>
        <v>0</v>
      </c>
      <c r="Z296" s="469">
        <f t="shared" si="437"/>
        <v>9.811860376968403E-3</v>
      </c>
      <c r="AA296" s="469">
        <f t="shared" si="437"/>
        <v>0.1803936556468565</v>
      </c>
      <c r="AB296" s="474">
        <f t="shared" si="437"/>
        <v>5.4170184537450247E-2</v>
      </c>
      <c r="AC296" s="474">
        <f t="shared" si="437"/>
        <v>5.9051436205744823E-2</v>
      </c>
      <c r="AD296" s="474">
        <f t="shared" si="437"/>
        <v>3.5597381342062195E-2</v>
      </c>
      <c r="AE296" s="469">
        <f t="shared" si="437"/>
        <v>6.1905029502669288E-2</v>
      </c>
      <c r="AG296" s="475" t="s">
        <v>903</v>
      </c>
      <c r="AH296" s="470"/>
      <c r="AI296" s="470"/>
      <c r="AJ296" s="470"/>
      <c r="AK296" s="470"/>
      <c r="AL296" s="470"/>
      <c r="AM296" s="470"/>
      <c r="AN296" s="470"/>
      <c r="AO296" s="470"/>
      <c r="AP296" s="470"/>
      <c r="AQ296" s="470"/>
      <c r="AR296" s="470"/>
    </row>
    <row r="297" spans="1:44" ht="15">
      <c r="A297" s="668"/>
      <c r="B297" s="681" t="s">
        <v>906</v>
      </c>
      <c r="C297" s="673">
        <v>439</v>
      </c>
      <c r="D297" s="674">
        <v>173</v>
      </c>
      <c r="E297" s="674">
        <v>470</v>
      </c>
      <c r="F297" s="674">
        <v>19</v>
      </c>
      <c r="G297" s="674">
        <v>11</v>
      </c>
      <c r="H297" s="674"/>
      <c r="I297" s="673">
        <v>1112</v>
      </c>
      <c r="J297" s="673">
        <v>768</v>
      </c>
      <c r="K297" s="674">
        <v>3848</v>
      </c>
      <c r="L297" s="674">
        <v>961</v>
      </c>
      <c r="M297" s="674">
        <v>106</v>
      </c>
      <c r="N297" s="673">
        <v>5683</v>
      </c>
      <c r="O297" s="673"/>
      <c r="P297" s="682"/>
      <c r="Q297"/>
      <c r="R297" s="101"/>
      <c r="S297" s="102" t="s">
        <v>737</v>
      </c>
      <c r="T297" s="103">
        <f t="shared" si="436"/>
        <v>6.7734370178362032E-3</v>
      </c>
      <c r="U297" s="104">
        <f t="shared" si="436"/>
        <v>1.2604735883424409E-2</v>
      </c>
      <c r="V297" s="104">
        <f t="shared" si="436"/>
        <v>1.3789865915559077E-2</v>
      </c>
      <c r="W297" s="104">
        <f t="shared" si="436"/>
        <v>3.0351437699680513E-3</v>
      </c>
      <c r="X297" s="104">
        <f t="shared" si="436"/>
        <v>2.0220588235294119E-2</v>
      </c>
      <c r="Y297" s="471">
        <f t="shared" si="437"/>
        <v>0</v>
      </c>
      <c r="Z297" s="472">
        <f t="shared" si="437"/>
        <v>9.3113612004287246E-3</v>
      </c>
      <c r="AA297" s="472">
        <f t="shared" si="437"/>
        <v>0.15864490807684362</v>
      </c>
      <c r="AB297" s="471">
        <f t="shared" si="437"/>
        <v>5.7086906210129663E-2</v>
      </c>
      <c r="AC297" s="471">
        <f t="shared" si="437"/>
        <v>6.4871067908734981E-2</v>
      </c>
      <c r="AD297" s="471">
        <f t="shared" si="437"/>
        <v>4.3371522094926347E-2</v>
      </c>
      <c r="AE297" s="472">
        <f t="shared" si="437"/>
        <v>6.3493659572090938E-2</v>
      </c>
      <c r="AG297" s="476">
        <f>(T297-T296)*100</f>
        <v>-0.1186133418045035</v>
      </c>
      <c r="AH297" s="476">
        <f t="shared" ref="AH297:AR297" si="438">(U297-U296)*100</f>
        <v>9.2266564312866103E-2</v>
      </c>
      <c r="AI297" s="476">
        <f t="shared" si="438"/>
        <v>-2.3153195684620306E-2</v>
      </c>
      <c r="AJ297" s="476">
        <f t="shared" si="438"/>
        <v>0.15130737547473511</v>
      </c>
      <c r="AK297" s="476">
        <f t="shared" si="438"/>
        <v>0.48063300464694558</v>
      </c>
      <c r="AL297" s="476">
        <f t="shared" si="438"/>
        <v>0</v>
      </c>
      <c r="AM297" s="476">
        <f t="shared" si="438"/>
        <v>-5.0049917653967844E-2</v>
      </c>
      <c r="AN297" s="476">
        <f t="shared" si="438"/>
        <v>-2.1748747570012883</v>
      </c>
      <c r="AO297" s="476">
        <f t="shared" si="438"/>
        <v>0.29167216726794165</v>
      </c>
      <c r="AP297" s="476">
        <f t="shared" si="438"/>
        <v>0.58196317029901579</v>
      </c>
      <c r="AQ297" s="476">
        <f t="shared" si="438"/>
        <v>0.77741407528641515</v>
      </c>
      <c r="AR297" s="476">
        <f t="shared" si="438"/>
        <v>0.15886300694216496</v>
      </c>
    </row>
    <row r="298" spans="1:44" ht="15">
      <c r="A298" s="668"/>
      <c r="B298" s="681" t="s">
        <v>907</v>
      </c>
      <c r="C298" s="673"/>
      <c r="D298" s="674"/>
      <c r="E298" s="674"/>
      <c r="F298" s="674"/>
      <c r="G298" s="674"/>
      <c r="H298" s="674"/>
      <c r="I298" s="673"/>
      <c r="J298" s="673"/>
      <c r="K298" s="674"/>
      <c r="L298" s="674"/>
      <c r="M298" s="674"/>
      <c r="N298" s="673"/>
      <c r="O298" s="673"/>
      <c r="P298" s="682"/>
      <c r="Q298"/>
      <c r="R298" s="93" t="s">
        <v>1029</v>
      </c>
      <c r="S298" s="94" t="s">
        <v>1026</v>
      </c>
      <c r="T298" s="95">
        <f t="shared" ref="T298:X299" si="439">IF(C292&gt;0,C298/C292,)</f>
        <v>0</v>
      </c>
      <c r="U298" s="105">
        <f t="shared" si="439"/>
        <v>0</v>
      </c>
      <c r="V298" s="105">
        <f t="shared" si="439"/>
        <v>0</v>
      </c>
      <c r="W298" s="105">
        <f t="shared" si="439"/>
        <v>0</v>
      </c>
      <c r="X298" s="105">
        <f t="shared" si="439"/>
        <v>0</v>
      </c>
      <c r="Y298" s="474">
        <f t="shared" ref="Y298:AE299" si="440">IF(H292&gt;0,H298/H292,)</f>
        <v>0</v>
      </c>
      <c r="Z298" s="469">
        <f t="shared" si="440"/>
        <v>0</v>
      </c>
      <c r="AA298" s="469">
        <f t="shared" si="440"/>
        <v>0</v>
      </c>
      <c r="AB298" s="474">
        <f t="shared" si="440"/>
        <v>0</v>
      </c>
      <c r="AC298" s="474">
        <f t="shared" si="440"/>
        <v>0</v>
      </c>
      <c r="AD298" s="474">
        <f t="shared" si="440"/>
        <v>0</v>
      </c>
      <c r="AE298" s="469">
        <f t="shared" si="440"/>
        <v>0</v>
      </c>
      <c r="AG298" s="475" t="s">
        <v>903</v>
      </c>
      <c r="AH298" s="470"/>
      <c r="AI298" s="470"/>
      <c r="AJ298" s="470"/>
      <c r="AK298" s="470"/>
      <c r="AL298" s="470"/>
      <c r="AM298" s="470"/>
      <c r="AN298" s="470"/>
      <c r="AO298" s="470"/>
      <c r="AP298" s="470"/>
      <c r="AQ298" s="470"/>
      <c r="AR298" s="470"/>
    </row>
    <row r="299" spans="1:44" ht="15">
      <c r="A299" s="668"/>
      <c r="B299" s="681" t="s">
        <v>908</v>
      </c>
      <c r="C299" s="673"/>
      <c r="D299" s="674"/>
      <c r="E299" s="674"/>
      <c r="F299" s="674"/>
      <c r="G299" s="674"/>
      <c r="H299" s="674"/>
      <c r="I299" s="673"/>
      <c r="J299" s="673"/>
      <c r="K299" s="674"/>
      <c r="L299" s="674"/>
      <c r="M299" s="674"/>
      <c r="N299" s="673"/>
      <c r="O299" s="673"/>
      <c r="P299" s="682"/>
      <c r="Q299"/>
      <c r="R299" s="101"/>
      <c r="S299" s="102" t="s">
        <v>737</v>
      </c>
      <c r="T299" s="103">
        <f t="shared" si="439"/>
        <v>0</v>
      </c>
      <c r="U299" s="104">
        <f t="shared" si="439"/>
        <v>0</v>
      </c>
      <c r="V299" s="104">
        <f t="shared" si="439"/>
        <v>0</v>
      </c>
      <c r="W299" s="104">
        <f t="shared" si="439"/>
        <v>0</v>
      </c>
      <c r="X299" s="104">
        <f t="shared" si="439"/>
        <v>0</v>
      </c>
      <c r="Y299" s="471">
        <f t="shared" si="440"/>
        <v>0</v>
      </c>
      <c r="Z299" s="472">
        <f t="shared" si="440"/>
        <v>0</v>
      </c>
      <c r="AA299" s="472">
        <f t="shared" si="440"/>
        <v>0</v>
      </c>
      <c r="AB299" s="471">
        <f t="shared" si="440"/>
        <v>0</v>
      </c>
      <c r="AC299" s="471">
        <f t="shared" si="440"/>
        <v>0</v>
      </c>
      <c r="AD299" s="471">
        <f t="shared" si="440"/>
        <v>0</v>
      </c>
      <c r="AE299" s="472">
        <f t="shared" si="440"/>
        <v>0</v>
      </c>
      <c r="AG299" s="477">
        <f>(T299-T298)*100</f>
        <v>0</v>
      </c>
      <c r="AH299" s="477">
        <f t="shared" ref="AH299:AR299" si="441">(U299-U298)*100</f>
        <v>0</v>
      </c>
      <c r="AI299" s="477">
        <f t="shared" si="441"/>
        <v>0</v>
      </c>
      <c r="AJ299" s="477">
        <f t="shared" si="441"/>
        <v>0</v>
      </c>
      <c r="AK299" s="477">
        <f t="shared" si="441"/>
        <v>0</v>
      </c>
      <c r="AL299" s="477">
        <f t="shared" si="441"/>
        <v>0</v>
      </c>
      <c r="AM299" s="477">
        <f t="shared" si="441"/>
        <v>0</v>
      </c>
      <c r="AN299" s="477">
        <f t="shared" si="441"/>
        <v>0</v>
      </c>
      <c r="AO299" s="477">
        <f t="shared" si="441"/>
        <v>0</v>
      </c>
      <c r="AP299" s="477">
        <f t="shared" si="441"/>
        <v>0</v>
      </c>
      <c r="AQ299" s="477">
        <f t="shared" si="441"/>
        <v>0</v>
      </c>
      <c r="AR299" s="477">
        <f t="shared" si="441"/>
        <v>0</v>
      </c>
    </row>
    <row r="300" spans="1:44" ht="15">
      <c r="A300" s="668"/>
      <c r="B300" s="681" t="s">
        <v>909</v>
      </c>
      <c r="C300" s="673">
        <v>17892</v>
      </c>
      <c r="D300" s="674">
        <v>3435</v>
      </c>
      <c r="E300" s="674">
        <v>6529</v>
      </c>
      <c r="F300" s="674">
        <v>486</v>
      </c>
      <c r="G300" s="674">
        <v>110</v>
      </c>
      <c r="H300" s="674"/>
      <c r="I300" s="673">
        <v>28452</v>
      </c>
      <c r="J300" s="673">
        <v>723</v>
      </c>
      <c r="K300" s="674">
        <v>13178</v>
      </c>
      <c r="L300" s="674">
        <v>3126</v>
      </c>
      <c r="M300" s="674">
        <v>603</v>
      </c>
      <c r="N300" s="673">
        <v>17630</v>
      </c>
      <c r="O300" s="673"/>
      <c r="P300" s="682"/>
      <c r="Q300"/>
      <c r="R300" s="93" t="s">
        <v>1030</v>
      </c>
      <c r="S300" s="94" t="s">
        <v>1026</v>
      </c>
      <c r="T300" s="95">
        <f t="shared" ref="T300:X301" si="442">IF(C292&gt;0,C300/C292,)</f>
        <v>0.28256475047378393</v>
      </c>
      <c r="U300" s="105">
        <f t="shared" si="442"/>
        <v>0.25397412199630315</v>
      </c>
      <c r="V300" s="105">
        <f t="shared" si="442"/>
        <v>0.19901240588898711</v>
      </c>
      <c r="W300" s="105">
        <f t="shared" si="442"/>
        <v>8.2191780821917804E-2</v>
      </c>
      <c r="X300" s="105">
        <f t="shared" si="442"/>
        <v>0.2119460500963391</v>
      </c>
      <c r="Y300" s="474">
        <f t="shared" ref="Y300:AE301" si="443">IF(H292&gt;0,H300/H292,)</f>
        <v>0</v>
      </c>
      <c r="Z300" s="469">
        <f t="shared" si="443"/>
        <v>0.24509837703731779</v>
      </c>
      <c r="AA300" s="469">
        <f t="shared" si="443"/>
        <v>0.13816166634817503</v>
      </c>
      <c r="AB300" s="474">
        <f t="shared" si="443"/>
        <v>0.19867929079725002</v>
      </c>
      <c r="AC300" s="474">
        <f t="shared" si="443"/>
        <v>0.20881763527054109</v>
      </c>
      <c r="AD300" s="474">
        <f t="shared" si="443"/>
        <v>0.24672667757774142</v>
      </c>
      <c r="AE300" s="469">
        <f t="shared" si="443"/>
        <v>0.19814554650182636</v>
      </c>
      <c r="AG300" s="475" t="s">
        <v>903</v>
      </c>
      <c r="AH300" s="470"/>
      <c r="AI300" s="470"/>
      <c r="AJ300" s="470"/>
      <c r="AK300" s="470"/>
      <c r="AL300" s="470"/>
      <c r="AM300" s="470"/>
      <c r="AN300" s="470"/>
      <c r="AO300" s="470"/>
      <c r="AP300" s="470"/>
      <c r="AQ300" s="470"/>
      <c r="AR300" s="470"/>
    </row>
    <row r="301" spans="1:44" ht="15">
      <c r="A301" s="668"/>
      <c r="B301" s="681" t="s">
        <v>910</v>
      </c>
      <c r="C301" s="673">
        <v>18561</v>
      </c>
      <c r="D301" s="674">
        <v>3450</v>
      </c>
      <c r="E301" s="674">
        <v>6879</v>
      </c>
      <c r="F301" s="674">
        <v>476</v>
      </c>
      <c r="G301" s="674">
        <v>113</v>
      </c>
      <c r="H301" s="674"/>
      <c r="I301" s="673">
        <v>29479</v>
      </c>
      <c r="J301" s="673">
        <v>672</v>
      </c>
      <c r="K301" s="674">
        <v>13046</v>
      </c>
      <c r="L301" s="674">
        <v>3093</v>
      </c>
      <c r="M301" s="674">
        <v>559</v>
      </c>
      <c r="N301" s="673">
        <v>17370</v>
      </c>
      <c r="O301" s="673"/>
      <c r="P301" s="682"/>
      <c r="Q301"/>
      <c r="R301" s="101"/>
      <c r="S301" s="102" t="s">
        <v>737</v>
      </c>
      <c r="T301" s="103">
        <f t="shared" si="442"/>
        <v>0.28638215145343454</v>
      </c>
      <c r="U301" s="104">
        <f t="shared" si="442"/>
        <v>0.25136612021857924</v>
      </c>
      <c r="V301" s="104">
        <f t="shared" si="442"/>
        <v>0.20183082475134231</v>
      </c>
      <c r="W301" s="104">
        <f t="shared" si="442"/>
        <v>7.6038338658146964E-2</v>
      </c>
      <c r="X301" s="104">
        <f t="shared" si="442"/>
        <v>0.20772058823529413</v>
      </c>
      <c r="Y301" s="471">
        <f t="shared" si="443"/>
        <v>0</v>
      </c>
      <c r="Z301" s="472">
        <f t="shared" si="443"/>
        <v>0.24684318060021437</v>
      </c>
      <c r="AA301" s="472">
        <f t="shared" si="443"/>
        <v>0.13881429456723818</v>
      </c>
      <c r="AB301" s="471">
        <f t="shared" si="443"/>
        <v>0.1935436014598107</v>
      </c>
      <c r="AC301" s="471">
        <f t="shared" si="443"/>
        <v>0.20878898339408666</v>
      </c>
      <c r="AD301" s="471">
        <f t="shared" si="443"/>
        <v>0.22872340425531915</v>
      </c>
      <c r="AE301" s="472">
        <f t="shared" si="443"/>
        <v>0.19406737053795878</v>
      </c>
      <c r="AG301" s="476">
        <f>(T301-T300)*100</f>
        <v>0.38174009796506092</v>
      </c>
      <c r="AH301" s="476">
        <f t="shared" ref="AH301:AR301" si="444">(U301-U300)*100</f>
        <v>-0.26080017777239117</v>
      </c>
      <c r="AI301" s="476">
        <f t="shared" si="444"/>
        <v>0.28184188623552042</v>
      </c>
      <c r="AJ301" s="476">
        <f t="shared" si="444"/>
        <v>-0.61534421637708392</v>
      </c>
      <c r="AK301" s="476">
        <f t="shared" si="444"/>
        <v>-0.42254618610449712</v>
      </c>
      <c r="AL301" s="476">
        <f t="shared" si="444"/>
        <v>0</v>
      </c>
      <c r="AM301" s="476">
        <f t="shared" si="444"/>
        <v>0.17448035628965797</v>
      </c>
      <c r="AN301" s="476">
        <f t="shared" si="444"/>
        <v>6.5262821906314494E-2</v>
      </c>
      <c r="AO301" s="476">
        <f t="shared" si="444"/>
        <v>-0.51356893374393253</v>
      </c>
      <c r="AP301" s="476">
        <f t="shared" si="444"/>
        <v>-2.8651876454427461E-3</v>
      </c>
      <c r="AQ301" s="476">
        <f t="shared" si="444"/>
        <v>-1.8003273322422269</v>
      </c>
      <c r="AR301" s="476">
        <f t="shared" si="444"/>
        <v>-0.40781759638675863</v>
      </c>
    </row>
    <row r="302" spans="1:44" ht="15">
      <c r="A302" s="668"/>
      <c r="B302" s="681" t="s">
        <v>911</v>
      </c>
      <c r="C302" s="673">
        <v>710</v>
      </c>
      <c r="D302" s="674">
        <v>185</v>
      </c>
      <c r="E302" s="674">
        <v>679</v>
      </c>
      <c r="F302" s="674">
        <v>24</v>
      </c>
      <c r="G302" s="674">
        <v>16</v>
      </c>
      <c r="H302" s="674"/>
      <c r="I302" s="673">
        <v>1614</v>
      </c>
      <c r="J302" s="673">
        <v>553</v>
      </c>
      <c r="K302" s="674">
        <v>14558</v>
      </c>
      <c r="L302" s="674">
        <v>2150</v>
      </c>
      <c r="M302" s="674">
        <v>216</v>
      </c>
      <c r="N302" s="673">
        <v>17477</v>
      </c>
      <c r="O302" s="673"/>
      <c r="P302" s="682"/>
      <c r="Q302"/>
      <c r="R302" s="93" t="s">
        <v>1031</v>
      </c>
      <c r="S302" s="94" t="s">
        <v>1026</v>
      </c>
      <c r="T302" s="95">
        <f t="shared" ref="T302:X303" si="445">IF(C292&gt;0,C302/C292,)</f>
        <v>1.1212886923562855E-2</v>
      </c>
      <c r="U302" s="105">
        <f t="shared" si="445"/>
        <v>1.3678373382624769E-2</v>
      </c>
      <c r="V302" s="105">
        <f t="shared" si="445"/>
        <v>2.0696802511659097E-2</v>
      </c>
      <c r="W302" s="105">
        <f t="shared" si="445"/>
        <v>4.0588533739218668E-3</v>
      </c>
      <c r="X302" s="105">
        <f t="shared" si="445"/>
        <v>3.0828516377649325E-2</v>
      </c>
      <c r="Y302" s="474">
        <f t="shared" ref="Y302:AE303" si="446">IF(H292&gt;0,H302/H292,)</f>
        <v>0</v>
      </c>
      <c r="Z302" s="469">
        <f t="shared" si="446"/>
        <v>1.3903724888873575E-2</v>
      </c>
      <c r="AA302" s="469">
        <f t="shared" si="446"/>
        <v>0.10567552073380471</v>
      </c>
      <c r="AB302" s="474">
        <f t="shared" si="446"/>
        <v>0.21948498371728381</v>
      </c>
      <c r="AC302" s="474">
        <f t="shared" si="446"/>
        <v>0.14362057448229792</v>
      </c>
      <c r="AD302" s="474">
        <f t="shared" si="446"/>
        <v>8.8379705400982E-2</v>
      </c>
      <c r="AE302" s="469">
        <f t="shared" si="446"/>
        <v>0.19642596234897444</v>
      </c>
      <c r="AG302" s="475" t="s">
        <v>903</v>
      </c>
      <c r="AH302" s="470"/>
      <c r="AI302" s="470"/>
      <c r="AJ302" s="470"/>
      <c r="AK302" s="470"/>
      <c r="AL302" s="470"/>
      <c r="AM302" s="470"/>
      <c r="AN302" s="470"/>
      <c r="AO302" s="470"/>
      <c r="AP302" s="470"/>
      <c r="AQ302" s="470"/>
      <c r="AR302" s="470"/>
    </row>
    <row r="303" spans="1:44" ht="15">
      <c r="A303" s="668"/>
      <c r="B303" s="681" t="s">
        <v>912</v>
      </c>
      <c r="C303" s="673">
        <v>673</v>
      </c>
      <c r="D303" s="674">
        <v>215</v>
      </c>
      <c r="E303" s="674">
        <v>740</v>
      </c>
      <c r="F303" s="674">
        <v>29</v>
      </c>
      <c r="G303" s="674">
        <v>18</v>
      </c>
      <c r="H303" s="674"/>
      <c r="I303" s="673">
        <v>1675</v>
      </c>
      <c r="J303" s="673">
        <v>482</v>
      </c>
      <c r="K303" s="674">
        <v>14016</v>
      </c>
      <c r="L303" s="674">
        <v>2163</v>
      </c>
      <c r="M303" s="674">
        <v>218</v>
      </c>
      <c r="N303" s="673">
        <v>16879</v>
      </c>
      <c r="O303" s="673"/>
      <c r="P303" s="682"/>
      <c r="Q303"/>
      <c r="R303" s="101"/>
      <c r="S303" s="102" t="s">
        <v>737</v>
      </c>
      <c r="T303" s="103">
        <f t="shared" si="445"/>
        <v>1.038387952848238E-2</v>
      </c>
      <c r="U303" s="104">
        <f t="shared" si="445"/>
        <v>1.5664845173041893E-2</v>
      </c>
      <c r="V303" s="104">
        <f t="shared" si="445"/>
        <v>2.1711703781944078E-2</v>
      </c>
      <c r="W303" s="104">
        <f t="shared" si="445"/>
        <v>4.6325878594249198E-3</v>
      </c>
      <c r="X303" s="104">
        <f t="shared" si="445"/>
        <v>3.3088235294117647E-2</v>
      </c>
      <c r="Y303" s="471">
        <f t="shared" si="446"/>
        <v>0</v>
      </c>
      <c r="Z303" s="472">
        <f t="shared" si="446"/>
        <v>1.4025656484458734E-2</v>
      </c>
      <c r="AA303" s="472">
        <f t="shared" si="446"/>
        <v>9.9566205329477381E-2</v>
      </c>
      <c r="AB303" s="471">
        <f t="shared" si="446"/>
        <v>0.20793401180903778</v>
      </c>
      <c r="AC303" s="471">
        <f t="shared" si="446"/>
        <v>0.14601053057918187</v>
      </c>
      <c r="AD303" s="471">
        <f t="shared" si="446"/>
        <v>8.9198036006546647E-2</v>
      </c>
      <c r="AE303" s="472">
        <f t="shared" si="446"/>
        <v>0.18858164348360426</v>
      </c>
      <c r="AG303" s="476">
        <f>(T303-T302)*100</f>
        <v>-8.2900739508047494E-2</v>
      </c>
      <c r="AH303" s="476">
        <f t="shared" ref="AH303:AR303" si="447">(U303-U302)*100</f>
        <v>0.19864717904171242</v>
      </c>
      <c r="AI303" s="476">
        <f t="shared" si="447"/>
        <v>0.10149012702849805</v>
      </c>
      <c r="AJ303" s="476">
        <f t="shared" si="447"/>
        <v>5.7373448550305295E-2</v>
      </c>
      <c r="AK303" s="476">
        <f t="shared" si="447"/>
        <v>0.22597189164683223</v>
      </c>
      <c r="AL303" s="476">
        <f t="shared" si="447"/>
        <v>0</v>
      </c>
      <c r="AM303" s="476">
        <f t="shared" si="447"/>
        <v>1.2193159558515979E-2</v>
      </c>
      <c r="AN303" s="476">
        <f t="shared" si="447"/>
        <v>-0.61093154043273257</v>
      </c>
      <c r="AO303" s="476">
        <f t="shared" si="447"/>
        <v>-1.1550971908246028</v>
      </c>
      <c r="AP303" s="476">
        <f t="shared" si="447"/>
        <v>0.23899560968839439</v>
      </c>
      <c r="AQ303" s="476">
        <f t="shared" si="447"/>
        <v>8.183306055646461E-2</v>
      </c>
      <c r="AR303" s="476">
        <f t="shared" si="447"/>
        <v>-0.78443188653701812</v>
      </c>
    </row>
    <row r="304" spans="1:44" ht="15">
      <c r="A304" s="668"/>
      <c r="B304" s="681" t="s">
        <v>913</v>
      </c>
      <c r="C304" s="673"/>
      <c r="D304" s="674"/>
      <c r="E304" s="674"/>
      <c r="F304" s="674"/>
      <c r="G304" s="674"/>
      <c r="H304" s="674"/>
      <c r="I304" s="673"/>
      <c r="J304" s="673"/>
      <c r="K304" s="674"/>
      <c r="L304" s="674"/>
      <c r="M304" s="674"/>
      <c r="N304" s="673"/>
      <c r="O304" s="673"/>
      <c r="P304" s="682"/>
      <c r="Q304"/>
      <c r="R304" s="93" t="s">
        <v>1032</v>
      </c>
      <c r="S304" s="94" t="s">
        <v>1026</v>
      </c>
      <c r="T304" s="95">
        <f t="shared" ref="T304:X305" si="448">IF(C292&gt;0,C304/C292,)</f>
        <v>0</v>
      </c>
      <c r="U304" s="105">
        <f t="shared" si="448"/>
        <v>0</v>
      </c>
      <c r="V304" s="105">
        <f t="shared" si="448"/>
        <v>0</v>
      </c>
      <c r="W304" s="105">
        <f t="shared" si="448"/>
        <v>0</v>
      </c>
      <c r="X304" s="105">
        <f t="shared" si="448"/>
        <v>0</v>
      </c>
      <c r="Y304" s="474">
        <f t="shared" ref="Y304:AE305" si="449">IF(H292&gt;0,H304/H292,)</f>
        <v>0</v>
      </c>
      <c r="Z304" s="469">
        <f t="shared" si="449"/>
        <v>0</v>
      </c>
      <c r="AA304" s="469">
        <f t="shared" si="449"/>
        <v>0</v>
      </c>
      <c r="AB304" s="474">
        <f t="shared" si="449"/>
        <v>0</v>
      </c>
      <c r="AC304" s="474">
        <f t="shared" si="449"/>
        <v>0</v>
      </c>
      <c r="AD304" s="474">
        <f t="shared" si="449"/>
        <v>0</v>
      </c>
      <c r="AE304" s="469">
        <f t="shared" si="449"/>
        <v>0</v>
      </c>
      <c r="AG304" s="475" t="s">
        <v>903</v>
      </c>
      <c r="AH304" s="470"/>
      <c r="AI304" s="470"/>
      <c r="AJ304" s="470"/>
      <c r="AK304" s="470"/>
      <c r="AL304" s="470"/>
      <c r="AM304" s="470"/>
      <c r="AN304" s="470"/>
      <c r="AO304" s="470"/>
      <c r="AP304" s="470"/>
      <c r="AQ304" s="470"/>
      <c r="AR304" s="470"/>
    </row>
    <row r="305" spans="1:44" ht="15">
      <c r="A305" s="668"/>
      <c r="B305" s="681" t="s">
        <v>914</v>
      </c>
      <c r="C305" s="673"/>
      <c r="D305" s="674"/>
      <c r="E305" s="674"/>
      <c r="F305" s="674"/>
      <c r="G305" s="674"/>
      <c r="H305" s="674"/>
      <c r="I305" s="673"/>
      <c r="J305" s="673"/>
      <c r="K305" s="674"/>
      <c r="L305" s="674"/>
      <c r="M305" s="674"/>
      <c r="N305" s="673"/>
      <c r="O305" s="673"/>
      <c r="P305" s="682"/>
      <c r="Q305"/>
      <c r="R305" s="101"/>
      <c r="S305" s="102" t="s">
        <v>737</v>
      </c>
      <c r="T305" s="103">
        <f t="shared" si="448"/>
        <v>0</v>
      </c>
      <c r="U305" s="104">
        <f t="shared" si="448"/>
        <v>0</v>
      </c>
      <c r="V305" s="104">
        <f t="shared" si="448"/>
        <v>0</v>
      </c>
      <c r="W305" s="104">
        <f t="shared" si="448"/>
        <v>0</v>
      </c>
      <c r="X305" s="104">
        <f t="shared" si="448"/>
        <v>0</v>
      </c>
      <c r="Y305" s="471">
        <f t="shared" si="449"/>
        <v>0</v>
      </c>
      <c r="Z305" s="472">
        <f t="shared" si="449"/>
        <v>0</v>
      </c>
      <c r="AA305" s="472">
        <f t="shared" si="449"/>
        <v>0</v>
      </c>
      <c r="AB305" s="471">
        <f t="shared" si="449"/>
        <v>0</v>
      </c>
      <c r="AC305" s="471">
        <f t="shared" si="449"/>
        <v>0</v>
      </c>
      <c r="AD305" s="471">
        <f t="shared" si="449"/>
        <v>0</v>
      </c>
      <c r="AE305" s="472">
        <f t="shared" si="449"/>
        <v>0</v>
      </c>
      <c r="AG305" s="476">
        <f>(T305-T304)*100</f>
        <v>0</v>
      </c>
      <c r="AH305" s="476">
        <f t="shared" ref="AH305:AR305" si="450">(U305-U304)*100</f>
        <v>0</v>
      </c>
      <c r="AI305" s="476">
        <f t="shared" si="450"/>
        <v>0</v>
      </c>
      <c r="AJ305" s="476">
        <f t="shared" si="450"/>
        <v>0</v>
      </c>
      <c r="AK305" s="476">
        <f t="shared" si="450"/>
        <v>0</v>
      </c>
      <c r="AL305" s="476">
        <f t="shared" si="450"/>
        <v>0</v>
      </c>
      <c r="AM305" s="476">
        <f t="shared" si="450"/>
        <v>0</v>
      </c>
      <c r="AN305" s="476">
        <f t="shared" si="450"/>
        <v>0</v>
      </c>
      <c r="AO305" s="476">
        <f t="shared" si="450"/>
        <v>0</v>
      </c>
      <c r="AP305" s="476">
        <f t="shared" si="450"/>
        <v>0</v>
      </c>
      <c r="AQ305" s="476">
        <f t="shared" si="450"/>
        <v>0</v>
      </c>
      <c r="AR305" s="476">
        <f t="shared" si="450"/>
        <v>0</v>
      </c>
    </row>
    <row r="306" spans="1:44" ht="15">
      <c r="A306" s="668"/>
      <c r="B306" s="681" t="s">
        <v>915</v>
      </c>
      <c r="C306" s="673">
        <v>20584</v>
      </c>
      <c r="D306" s="674">
        <v>4696</v>
      </c>
      <c r="E306" s="674">
        <v>10888</v>
      </c>
      <c r="F306" s="674">
        <v>2287</v>
      </c>
      <c r="G306" s="674">
        <v>168</v>
      </c>
      <c r="H306" s="674"/>
      <c r="I306" s="673">
        <v>38623</v>
      </c>
      <c r="J306" s="673">
        <v>217</v>
      </c>
      <c r="K306" s="674">
        <v>4419</v>
      </c>
      <c r="L306" s="674">
        <v>1798</v>
      </c>
      <c r="M306" s="674">
        <v>461</v>
      </c>
      <c r="N306" s="673">
        <v>6895</v>
      </c>
      <c r="O306" s="673"/>
      <c r="P306" s="682"/>
      <c r="Q306"/>
      <c r="R306" s="93" t="s">
        <v>1033</v>
      </c>
      <c r="S306" s="94" t="s">
        <v>1026</v>
      </c>
      <c r="T306" s="95">
        <f t="shared" ref="T306:X307" si="451">IF(C292&gt;0,C306/C292,)</f>
        <v>0.32507896399241948</v>
      </c>
      <c r="U306" s="105">
        <f t="shared" si="451"/>
        <v>0.34720887245841037</v>
      </c>
      <c r="V306" s="105">
        <f t="shared" si="451"/>
        <v>0.33188039137988845</v>
      </c>
      <c r="W306" s="105">
        <f t="shared" si="451"/>
        <v>0.38677490275663789</v>
      </c>
      <c r="X306" s="105">
        <f t="shared" si="451"/>
        <v>0.32369942196531792</v>
      </c>
      <c r="Y306" s="474">
        <f t="shared" ref="Y306:AE307" si="452">IF(H292&gt;0,H306/H292,)</f>
        <v>0</v>
      </c>
      <c r="Z306" s="469">
        <f t="shared" si="452"/>
        <v>0.33271596430171257</v>
      </c>
      <c r="AA306" s="469">
        <f t="shared" si="452"/>
        <v>4.1467609401872732E-2</v>
      </c>
      <c r="AB306" s="474">
        <f t="shared" si="452"/>
        <v>6.6623447111325534E-2</v>
      </c>
      <c r="AC306" s="474">
        <f t="shared" si="452"/>
        <v>0.12010688042752171</v>
      </c>
      <c r="AD306" s="474">
        <f t="shared" si="452"/>
        <v>0.18862520458265139</v>
      </c>
      <c r="AE306" s="469">
        <f t="shared" si="452"/>
        <v>7.7493677999438043E-2</v>
      </c>
      <c r="AG306" s="475" t="s">
        <v>903</v>
      </c>
      <c r="AH306" s="470"/>
      <c r="AI306" s="470"/>
      <c r="AJ306" s="470"/>
      <c r="AK306" s="470"/>
      <c r="AL306" s="470"/>
      <c r="AM306" s="470"/>
      <c r="AN306" s="470"/>
      <c r="AO306" s="470"/>
      <c r="AP306" s="470"/>
      <c r="AQ306" s="470"/>
      <c r="AR306" s="470"/>
    </row>
    <row r="307" spans="1:44" ht="15">
      <c r="A307" s="668"/>
      <c r="B307" s="681" t="s">
        <v>916</v>
      </c>
      <c r="C307" s="673">
        <v>20201</v>
      </c>
      <c r="D307" s="674">
        <v>4729</v>
      </c>
      <c r="E307" s="674">
        <v>11451</v>
      </c>
      <c r="F307" s="674">
        <v>2328</v>
      </c>
      <c r="G307" s="674">
        <v>182</v>
      </c>
      <c r="H307" s="674"/>
      <c r="I307" s="673">
        <v>38891</v>
      </c>
      <c r="J307" s="673">
        <v>223</v>
      </c>
      <c r="K307" s="674">
        <v>4070</v>
      </c>
      <c r="L307" s="674">
        <v>1542</v>
      </c>
      <c r="M307" s="674">
        <v>450</v>
      </c>
      <c r="N307" s="673">
        <v>6285</v>
      </c>
      <c r="O307" s="673"/>
      <c r="P307" s="682"/>
      <c r="Q307"/>
      <c r="R307" s="101"/>
      <c r="S307" s="102" t="s">
        <v>737</v>
      </c>
      <c r="T307" s="103">
        <f t="shared" si="451"/>
        <v>0.31168610751095477</v>
      </c>
      <c r="U307" s="104">
        <f t="shared" si="451"/>
        <v>0.34455373406193079</v>
      </c>
      <c r="V307" s="104">
        <f t="shared" si="451"/>
        <v>0.33597394595546165</v>
      </c>
      <c r="W307" s="104">
        <f t="shared" si="451"/>
        <v>0.37188498402555908</v>
      </c>
      <c r="X307" s="104">
        <f t="shared" si="451"/>
        <v>0.33455882352941174</v>
      </c>
      <c r="Y307" s="471">
        <f t="shared" si="452"/>
        <v>0</v>
      </c>
      <c r="Z307" s="472">
        <f t="shared" si="452"/>
        <v>0.32565480975348338</v>
      </c>
      <c r="AA307" s="472">
        <f t="shared" si="452"/>
        <v>4.6064862631687666E-2</v>
      </c>
      <c r="AB307" s="471">
        <f t="shared" si="452"/>
        <v>6.0380381568406374E-2</v>
      </c>
      <c r="AC307" s="471">
        <f t="shared" si="452"/>
        <v>0.10409072498987444</v>
      </c>
      <c r="AD307" s="471">
        <f t="shared" si="452"/>
        <v>0.18412438625204583</v>
      </c>
      <c r="AE307" s="472">
        <f t="shared" si="452"/>
        <v>7.0219540807776107E-2</v>
      </c>
      <c r="AG307" s="476">
        <f>(T307-T306)*100</f>
        <v>-1.339285648146471</v>
      </c>
      <c r="AH307" s="476">
        <f t="shared" ref="AH307:AR307" si="453">(U307-U306)*100</f>
        <v>-0.26551383964795727</v>
      </c>
      <c r="AI307" s="476">
        <f t="shared" si="453"/>
        <v>0.40935545755731995</v>
      </c>
      <c r="AJ307" s="476">
        <f t="shared" si="453"/>
        <v>-1.4889918731078811</v>
      </c>
      <c r="AK307" s="476">
        <f t="shared" si="453"/>
        <v>1.0859401564093818</v>
      </c>
      <c r="AL307" s="476">
        <f t="shared" si="453"/>
        <v>0</v>
      </c>
      <c r="AM307" s="476">
        <f t="shared" si="453"/>
        <v>-0.70611545482291982</v>
      </c>
      <c r="AN307" s="476">
        <f t="shared" si="453"/>
        <v>0.45972532298149338</v>
      </c>
      <c r="AO307" s="476">
        <f t="shared" si="453"/>
        <v>-0.62430655429191595</v>
      </c>
      <c r="AP307" s="476">
        <f t="shared" si="453"/>
        <v>-1.601615543764727</v>
      </c>
      <c r="AQ307" s="476">
        <f t="shared" si="453"/>
        <v>-0.45008183306055605</v>
      </c>
      <c r="AR307" s="476">
        <f t="shared" si="453"/>
        <v>-0.72741371916619357</v>
      </c>
    </row>
    <row r="308" spans="1:44" ht="15">
      <c r="A308" s="668"/>
      <c r="B308" s="681" t="s">
        <v>917</v>
      </c>
      <c r="C308" s="673">
        <v>9314</v>
      </c>
      <c r="D308" s="674">
        <v>2273</v>
      </c>
      <c r="E308" s="674">
        <v>6826</v>
      </c>
      <c r="F308" s="674">
        <v>2582</v>
      </c>
      <c r="G308" s="674">
        <v>109</v>
      </c>
      <c r="H308" s="674"/>
      <c r="I308" s="673">
        <v>21104</v>
      </c>
      <c r="J308" s="673">
        <v>498</v>
      </c>
      <c r="K308" s="674">
        <v>9156</v>
      </c>
      <c r="L308" s="674">
        <v>2464</v>
      </c>
      <c r="M308" s="674">
        <v>470</v>
      </c>
      <c r="N308" s="673">
        <v>12588</v>
      </c>
      <c r="O308" s="673"/>
      <c r="P308" s="682"/>
      <c r="Q308"/>
      <c r="R308" s="93" t="s">
        <v>1034</v>
      </c>
      <c r="S308" s="94" t="s">
        <v>1026</v>
      </c>
      <c r="T308" s="95">
        <f t="shared" ref="T308:X309" si="454">IF(C292&gt;0,C308/C292,)</f>
        <v>0.14709412507896399</v>
      </c>
      <c r="U308" s="105">
        <f t="shared" si="454"/>
        <v>0.16805914972273567</v>
      </c>
      <c r="V308" s="105">
        <f t="shared" si="454"/>
        <v>0.2080653519066053</v>
      </c>
      <c r="W308" s="105">
        <f t="shared" si="454"/>
        <v>0.43666497547776084</v>
      </c>
      <c r="X308" s="105">
        <f t="shared" si="454"/>
        <v>0.21001926782273603</v>
      </c>
      <c r="Y308" s="474">
        <f t="shared" ref="Y308:AE309" si="455">IF(H292&gt;0,H308/H292,)</f>
        <v>0</v>
      </c>
      <c r="Z308" s="469">
        <f t="shared" si="455"/>
        <v>0.18179938665104581</v>
      </c>
      <c r="AA308" s="469">
        <f t="shared" si="455"/>
        <v>9.5165297152684888E-2</v>
      </c>
      <c r="AB308" s="474">
        <f t="shared" si="455"/>
        <v>0.13804124954770233</v>
      </c>
      <c r="AC308" s="474">
        <f t="shared" si="455"/>
        <v>0.16459585838343355</v>
      </c>
      <c r="AD308" s="474">
        <f t="shared" si="455"/>
        <v>0.19230769230769232</v>
      </c>
      <c r="AE308" s="469">
        <f t="shared" si="455"/>
        <v>0.14147794324248383</v>
      </c>
      <c r="AG308" s="475" t="s">
        <v>903</v>
      </c>
      <c r="AH308" s="470"/>
      <c r="AI308" s="470"/>
      <c r="AJ308" s="470"/>
      <c r="AK308" s="470"/>
      <c r="AL308" s="470"/>
      <c r="AM308" s="470"/>
      <c r="AN308" s="470"/>
      <c r="AO308" s="470"/>
      <c r="AP308" s="470"/>
      <c r="AQ308" s="470"/>
      <c r="AR308" s="470"/>
    </row>
    <row r="309" spans="1:44" ht="15">
      <c r="A309" s="668"/>
      <c r="B309" s="681" t="s">
        <v>918</v>
      </c>
      <c r="C309" s="673">
        <v>9572</v>
      </c>
      <c r="D309" s="674">
        <v>2275</v>
      </c>
      <c r="E309" s="674">
        <v>7048</v>
      </c>
      <c r="F309" s="674">
        <v>2754</v>
      </c>
      <c r="G309" s="674">
        <v>137</v>
      </c>
      <c r="H309" s="674"/>
      <c r="I309" s="673">
        <v>21786</v>
      </c>
      <c r="J309" s="673">
        <v>463</v>
      </c>
      <c r="K309" s="674">
        <v>9030</v>
      </c>
      <c r="L309" s="674">
        <v>2305</v>
      </c>
      <c r="M309" s="674">
        <v>453</v>
      </c>
      <c r="N309" s="673">
        <v>12251</v>
      </c>
      <c r="O309" s="673"/>
      <c r="P309" s="682"/>
      <c r="Q309"/>
      <c r="R309" s="101"/>
      <c r="S309" s="102" t="s">
        <v>737</v>
      </c>
      <c r="T309" s="103">
        <f t="shared" si="454"/>
        <v>0.14768869962352651</v>
      </c>
      <c r="U309" s="104">
        <f t="shared" si="454"/>
        <v>0.16575591985428051</v>
      </c>
      <c r="V309" s="104">
        <f t="shared" si="454"/>
        <v>0.20678930845289439</v>
      </c>
      <c r="W309" s="104">
        <f t="shared" si="454"/>
        <v>0.43993610223642171</v>
      </c>
      <c r="X309" s="104">
        <f t="shared" si="454"/>
        <v>0.25183823529411764</v>
      </c>
      <c r="Y309" s="471">
        <f t="shared" si="455"/>
        <v>0</v>
      </c>
      <c r="Z309" s="472">
        <f t="shared" si="455"/>
        <v>0.18242564308681672</v>
      </c>
      <c r="AA309" s="472">
        <f t="shared" si="455"/>
        <v>9.5641396405701296E-2</v>
      </c>
      <c r="AB309" s="471">
        <f t="shared" si="455"/>
        <v>0.13396433551909326</v>
      </c>
      <c r="AC309" s="471">
        <f t="shared" si="455"/>
        <v>0.15559605778317809</v>
      </c>
      <c r="AD309" s="471">
        <f t="shared" si="455"/>
        <v>0.18535188216039281</v>
      </c>
      <c r="AE309" s="472">
        <f t="shared" si="455"/>
        <v>0.1368750349142506</v>
      </c>
      <c r="AG309" s="476">
        <f>(T309-T308)*100</f>
        <v>5.9457454456252057E-2</v>
      </c>
      <c r="AH309" s="476">
        <f t="shared" ref="AH309:AR309" si="456">(U309-U308)*100</f>
        <v>-0.23032298684551589</v>
      </c>
      <c r="AI309" s="476">
        <f t="shared" si="456"/>
        <v>-0.12760434537109067</v>
      </c>
      <c r="AJ309" s="476">
        <f t="shared" si="456"/>
        <v>0.32711267586608694</v>
      </c>
      <c r="AK309" s="476">
        <f t="shared" si="456"/>
        <v>4.1818967471381612</v>
      </c>
      <c r="AL309" s="476">
        <f t="shared" si="456"/>
        <v>0</v>
      </c>
      <c r="AM309" s="476">
        <f t="shared" si="456"/>
        <v>6.2625643577091106E-2</v>
      </c>
      <c r="AN309" s="476">
        <f t="shared" si="456"/>
        <v>4.760992530164071E-2</v>
      </c>
      <c r="AO309" s="476">
        <f t="shared" si="456"/>
        <v>-0.40769140286090744</v>
      </c>
      <c r="AP309" s="476">
        <f t="shared" si="456"/>
        <v>-0.89998006002554587</v>
      </c>
      <c r="AQ309" s="476">
        <f t="shared" si="456"/>
        <v>-0.69558101472995126</v>
      </c>
      <c r="AR309" s="476">
        <f t="shared" si="456"/>
        <v>-0.4602908328233235</v>
      </c>
    </row>
    <row r="310" spans="1:44" ht="15">
      <c r="A310" s="668"/>
      <c r="B310" s="681" t="s">
        <v>919</v>
      </c>
      <c r="C310" s="673"/>
      <c r="D310" s="674"/>
      <c r="E310" s="674"/>
      <c r="F310" s="674"/>
      <c r="G310" s="674"/>
      <c r="H310" s="674"/>
      <c r="I310" s="673"/>
      <c r="J310" s="673"/>
      <c r="K310" s="674"/>
      <c r="L310" s="674"/>
      <c r="M310" s="674"/>
      <c r="N310" s="673"/>
      <c r="O310" s="673"/>
      <c r="P310" s="682"/>
      <c r="Q310"/>
      <c r="R310" s="93" t="s">
        <v>1035</v>
      </c>
      <c r="S310" s="94" t="s">
        <v>1026</v>
      </c>
      <c r="T310" s="95">
        <f t="shared" ref="T310:X311" si="457">IF(C292&gt;0,C310/C292,)</f>
        <v>0</v>
      </c>
      <c r="U310" s="105">
        <f t="shared" si="457"/>
        <v>0</v>
      </c>
      <c r="V310" s="105">
        <f t="shared" si="457"/>
        <v>0</v>
      </c>
      <c r="W310" s="105">
        <f t="shared" si="457"/>
        <v>0</v>
      </c>
      <c r="X310" s="105">
        <f t="shared" si="457"/>
        <v>0</v>
      </c>
      <c r="Y310" s="474">
        <f t="shared" ref="Y310:AE311" si="458">IF(H292&gt;0,H310/H292,)</f>
        <v>0</v>
      </c>
      <c r="Z310" s="469">
        <f t="shared" si="458"/>
        <v>0</v>
      </c>
      <c r="AA310" s="469">
        <f t="shared" si="458"/>
        <v>0</v>
      </c>
      <c r="AB310" s="474">
        <f t="shared" si="458"/>
        <v>0</v>
      </c>
      <c r="AC310" s="474">
        <f t="shared" si="458"/>
        <v>0</v>
      </c>
      <c r="AD310" s="474">
        <f t="shared" si="458"/>
        <v>0</v>
      </c>
      <c r="AE310" s="469">
        <f t="shared" si="458"/>
        <v>0</v>
      </c>
      <c r="AG310" s="475" t="s">
        <v>903</v>
      </c>
      <c r="AH310" s="470"/>
      <c r="AI310" s="470"/>
      <c r="AJ310" s="470"/>
      <c r="AK310" s="470"/>
      <c r="AL310" s="470"/>
      <c r="AM310" s="470"/>
      <c r="AN310" s="470"/>
      <c r="AO310" s="470"/>
      <c r="AP310" s="470"/>
      <c r="AQ310" s="470"/>
      <c r="AR310" s="470"/>
    </row>
    <row r="311" spans="1:44" ht="15">
      <c r="A311" s="668"/>
      <c r="B311" s="681" t="s">
        <v>920</v>
      </c>
      <c r="C311" s="673"/>
      <c r="D311" s="674"/>
      <c r="E311" s="674"/>
      <c r="F311" s="674"/>
      <c r="G311" s="674"/>
      <c r="H311" s="674"/>
      <c r="I311" s="673"/>
      <c r="J311" s="673"/>
      <c r="K311" s="674"/>
      <c r="L311" s="674"/>
      <c r="M311" s="674"/>
      <c r="N311" s="673"/>
      <c r="O311" s="673"/>
      <c r="P311" s="682"/>
      <c r="Q311"/>
      <c r="R311" s="101"/>
      <c r="S311" s="102" t="s">
        <v>737</v>
      </c>
      <c r="T311" s="103">
        <f t="shared" si="457"/>
        <v>0</v>
      </c>
      <c r="U311" s="104">
        <f t="shared" si="457"/>
        <v>0</v>
      </c>
      <c r="V311" s="104">
        <f t="shared" si="457"/>
        <v>0</v>
      </c>
      <c r="W311" s="104">
        <f t="shared" si="457"/>
        <v>0</v>
      </c>
      <c r="X311" s="104">
        <f t="shared" si="457"/>
        <v>0</v>
      </c>
      <c r="Y311" s="471">
        <f t="shared" si="458"/>
        <v>0</v>
      </c>
      <c r="Z311" s="472">
        <f t="shared" si="458"/>
        <v>0</v>
      </c>
      <c r="AA311" s="472">
        <f t="shared" si="458"/>
        <v>0</v>
      </c>
      <c r="AB311" s="471">
        <f t="shared" si="458"/>
        <v>0</v>
      </c>
      <c r="AC311" s="471">
        <f t="shared" si="458"/>
        <v>0</v>
      </c>
      <c r="AD311" s="471">
        <f t="shared" si="458"/>
        <v>0</v>
      </c>
      <c r="AE311" s="472">
        <f t="shared" si="458"/>
        <v>0</v>
      </c>
      <c r="AG311" s="476">
        <f>(T311-T310)*100</f>
        <v>0</v>
      </c>
      <c r="AH311" s="476">
        <f t="shared" ref="AH311:AR311" si="459">(U311-U310)*100</f>
        <v>0</v>
      </c>
      <c r="AI311" s="476">
        <f t="shared" si="459"/>
        <v>0</v>
      </c>
      <c r="AJ311" s="476">
        <f t="shared" si="459"/>
        <v>0</v>
      </c>
      <c r="AK311" s="476">
        <f t="shared" si="459"/>
        <v>0</v>
      </c>
      <c r="AL311" s="476">
        <f t="shared" si="459"/>
        <v>0</v>
      </c>
      <c r="AM311" s="476">
        <f t="shared" si="459"/>
        <v>0</v>
      </c>
      <c r="AN311" s="476">
        <f t="shared" si="459"/>
        <v>0</v>
      </c>
      <c r="AO311" s="476">
        <f t="shared" si="459"/>
        <v>0</v>
      </c>
      <c r="AP311" s="476">
        <f t="shared" si="459"/>
        <v>0</v>
      </c>
      <c r="AQ311" s="476">
        <f t="shared" si="459"/>
        <v>0</v>
      </c>
      <c r="AR311" s="476">
        <f t="shared" si="459"/>
        <v>0</v>
      </c>
    </row>
    <row r="312" spans="1:44" ht="15">
      <c r="A312" s="668"/>
      <c r="B312" s="681" t="s">
        <v>921</v>
      </c>
      <c r="C312" s="673">
        <v>2820</v>
      </c>
      <c r="D312" s="674">
        <v>541</v>
      </c>
      <c r="E312" s="674">
        <v>2088</v>
      </c>
      <c r="F312" s="674">
        <v>331</v>
      </c>
      <c r="G312" s="674">
        <v>26</v>
      </c>
      <c r="H312" s="674"/>
      <c r="I312" s="673">
        <v>5806</v>
      </c>
      <c r="J312" s="673">
        <v>1815</v>
      </c>
      <c r="K312" s="674">
        <v>17069</v>
      </c>
      <c r="L312" s="674">
        <v>3378</v>
      </c>
      <c r="M312" s="674">
        <v>397</v>
      </c>
      <c r="N312" s="673">
        <v>22659</v>
      </c>
      <c r="O312" s="673"/>
      <c r="P312" s="682"/>
      <c r="Q312"/>
      <c r="R312" s="93" t="s">
        <v>1036</v>
      </c>
      <c r="S312" s="94" t="s">
        <v>1026</v>
      </c>
      <c r="T312" s="95">
        <f t="shared" ref="T312:X313" si="460">IF(C292&gt;0,C312/C292,)</f>
        <v>4.4535691724573598E-2</v>
      </c>
      <c r="U312" s="105">
        <f t="shared" si="460"/>
        <v>0.04</v>
      </c>
      <c r="V312" s="105">
        <f t="shared" si="460"/>
        <v>6.3644953820830921E-2</v>
      </c>
      <c r="W312" s="105">
        <f t="shared" si="460"/>
        <v>5.5978352782005747E-2</v>
      </c>
      <c r="X312" s="105">
        <f t="shared" si="460"/>
        <v>5.0096339113680152E-2</v>
      </c>
      <c r="Y312" s="474">
        <f t="shared" ref="Y312:AE313" si="461">IF(H292&gt;0,H312/H292,)</f>
        <v>0</v>
      </c>
      <c r="Z312" s="469">
        <f t="shared" si="461"/>
        <v>5.001550601288722E-2</v>
      </c>
      <c r="AA312" s="469">
        <f t="shared" si="461"/>
        <v>0.34683737817695393</v>
      </c>
      <c r="AB312" s="474">
        <f t="shared" si="461"/>
        <v>0.25734229887830179</v>
      </c>
      <c r="AC312" s="474">
        <f t="shared" si="461"/>
        <v>0.22565130260521041</v>
      </c>
      <c r="AD312" s="474">
        <f t="shared" si="461"/>
        <v>0.16243862520458266</v>
      </c>
      <c r="AE312" s="469">
        <f t="shared" si="461"/>
        <v>0.25466704130373702</v>
      </c>
      <c r="AG312" s="475" t="s">
        <v>903</v>
      </c>
      <c r="AH312" s="478"/>
      <c r="AI312" s="478"/>
      <c r="AJ312" s="478"/>
      <c r="AK312" s="478"/>
      <c r="AL312" s="478"/>
      <c r="AM312" s="478"/>
      <c r="AN312" s="478"/>
      <c r="AO312" s="478"/>
      <c r="AP312" s="478"/>
      <c r="AQ312" s="478"/>
      <c r="AR312" s="478"/>
    </row>
    <row r="313" spans="1:44" ht="15.75" thickBot="1">
      <c r="A313" s="668"/>
      <c r="B313" s="681" t="s">
        <v>922</v>
      </c>
      <c r="C313" s="673">
        <v>2914</v>
      </c>
      <c r="D313" s="674">
        <v>580</v>
      </c>
      <c r="E313" s="674">
        <v>1807</v>
      </c>
      <c r="F313" s="674">
        <v>412</v>
      </c>
      <c r="G313" s="674">
        <v>25</v>
      </c>
      <c r="H313" s="674"/>
      <c r="I313" s="673">
        <v>5738</v>
      </c>
      <c r="J313" s="673">
        <v>1786</v>
      </c>
      <c r="K313" s="674">
        <v>18671</v>
      </c>
      <c r="L313" s="674">
        <v>3502</v>
      </c>
      <c r="M313" s="674">
        <v>445</v>
      </c>
      <c r="N313" s="673">
        <v>24404</v>
      </c>
      <c r="O313" s="673"/>
      <c r="P313" s="682"/>
      <c r="Q313"/>
      <c r="R313" s="107"/>
      <c r="S313" s="108" t="s">
        <v>737</v>
      </c>
      <c r="T313" s="109">
        <f t="shared" si="460"/>
        <v>4.4960809726593838E-2</v>
      </c>
      <c r="U313" s="110">
        <f t="shared" si="460"/>
        <v>4.2258652094717672E-2</v>
      </c>
      <c r="V313" s="110">
        <f t="shared" si="460"/>
        <v>5.3017633424287766E-2</v>
      </c>
      <c r="W313" s="110">
        <f t="shared" si="460"/>
        <v>6.5814696485623006E-2</v>
      </c>
      <c r="X313" s="110">
        <f t="shared" si="460"/>
        <v>4.595588235294118E-2</v>
      </c>
      <c r="Y313" s="479">
        <f t="shared" si="461"/>
        <v>0</v>
      </c>
      <c r="Z313" s="480">
        <f t="shared" si="461"/>
        <v>4.8047293676312969E-2</v>
      </c>
      <c r="AA313" s="480">
        <f t="shared" si="461"/>
        <v>0.36893203883495146</v>
      </c>
      <c r="AB313" s="479">
        <f t="shared" si="461"/>
        <v>0.27699314601074088</v>
      </c>
      <c r="AC313" s="479">
        <f t="shared" si="461"/>
        <v>0.23639800189010396</v>
      </c>
      <c r="AD313" s="479">
        <f t="shared" si="461"/>
        <v>0.18207855973813419</v>
      </c>
      <c r="AE313" s="480">
        <f t="shared" si="461"/>
        <v>0.27265515892966874</v>
      </c>
      <c r="AF313" s="481"/>
      <c r="AG313" s="111">
        <f>(T313-T312)*100</f>
        <v>4.2511800202024025E-2</v>
      </c>
      <c r="AH313" s="111">
        <f t="shared" ref="AH313:AR313" si="462">(U313-U312)*100</f>
        <v>0.22586520947176711</v>
      </c>
      <c r="AI313" s="111">
        <f t="shared" si="462"/>
        <v>-1.0627320396543154</v>
      </c>
      <c r="AJ313" s="111">
        <f t="shared" si="462"/>
        <v>0.98363437036172585</v>
      </c>
      <c r="AK313" s="111">
        <f t="shared" si="462"/>
        <v>-0.41404567607389725</v>
      </c>
      <c r="AL313" s="111">
        <f t="shared" si="462"/>
        <v>0</v>
      </c>
      <c r="AM313" s="111">
        <f t="shared" si="462"/>
        <v>-0.19682123365742515</v>
      </c>
      <c r="AN313" s="111">
        <f t="shared" si="462"/>
        <v>2.2094660657997531</v>
      </c>
      <c r="AO313" s="111">
        <f t="shared" si="462"/>
        <v>1.9650847132439087</v>
      </c>
      <c r="AP313" s="111">
        <f t="shared" si="462"/>
        <v>1.0746699284893553</v>
      </c>
      <c r="AQ313" s="111">
        <f t="shared" si="462"/>
        <v>1.9639934533551533</v>
      </c>
      <c r="AR313" s="111">
        <f t="shared" si="462"/>
        <v>1.7988117625931721</v>
      </c>
    </row>
    <row r="314" spans="1:44" ht="15">
      <c r="A314" s="661" t="s">
        <v>686</v>
      </c>
      <c r="B314" s="660" t="s">
        <v>900</v>
      </c>
      <c r="C314" s="657">
        <v>25666</v>
      </c>
      <c r="D314" s="658">
        <v>1604</v>
      </c>
      <c r="E314" s="658">
        <v>7236</v>
      </c>
      <c r="F314" s="658">
        <v>710</v>
      </c>
      <c r="G314" s="658">
        <v>2964</v>
      </c>
      <c r="H314" s="658">
        <v>232</v>
      </c>
      <c r="I314" s="657">
        <v>38412</v>
      </c>
      <c r="J314" s="657"/>
      <c r="K314" s="658">
        <v>9581</v>
      </c>
      <c r="L314" s="658">
        <v>5146</v>
      </c>
      <c r="M314" s="658">
        <v>2940</v>
      </c>
      <c r="N314" s="657">
        <v>17667</v>
      </c>
      <c r="O314" s="657"/>
      <c r="P314" s="659"/>
      <c r="Q314"/>
      <c r="R314" s="93" t="s">
        <v>1025</v>
      </c>
      <c r="S314" s="94" t="s">
        <v>1026</v>
      </c>
      <c r="T314" s="95">
        <f t="shared" ref="T314:X315" si="463">IF(C314&gt;0,C314/C314,)</f>
        <v>1</v>
      </c>
      <c r="U314" s="105">
        <f t="shared" si="463"/>
        <v>1</v>
      </c>
      <c r="V314" s="105">
        <f t="shared" si="463"/>
        <v>1</v>
      </c>
      <c r="W314" s="105">
        <f t="shared" si="463"/>
        <v>1</v>
      </c>
      <c r="X314" s="105">
        <f t="shared" si="463"/>
        <v>1</v>
      </c>
      <c r="Y314" s="474">
        <f t="shared" ref="Y314:AE315" si="464">IF(H314&gt;0,H314/H314,)</f>
        <v>1</v>
      </c>
      <c r="Z314" s="469">
        <f t="shared" si="464"/>
        <v>1</v>
      </c>
      <c r="AA314" s="469">
        <f t="shared" si="464"/>
        <v>0</v>
      </c>
      <c r="AB314" s="474">
        <f t="shared" si="464"/>
        <v>1</v>
      </c>
      <c r="AC314" s="474">
        <f t="shared" si="464"/>
        <v>1</v>
      </c>
      <c r="AD314" s="474">
        <f t="shared" si="464"/>
        <v>1</v>
      </c>
      <c r="AE314" s="469">
        <f t="shared" si="464"/>
        <v>1</v>
      </c>
      <c r="AG314" s="470">
        <f>+T316+T318+T320+T322+T324+T326+T328+T330+T332+T334</f>
        <v>0.99953245538845159</v>
      </c>
      <c r="AH314" s="470">
        <f t="shared" ref="AH314:AR315" si="465">+U316+U318+U320+U322+U324+U326+U328+U330+U332+U334</f>
        <v>0.99999999999999989</v>
      </c>
      <c r="AI314" s="470">
        <f t="shared" si="465"/>
        <v>1</v>
      </c>
      <c r="AJ314" s="470">
        <f t="shared" si="465"/>
        <v>1</v>
      </c>
      <c r="AK314" s="470">
        <f t="shared" si="465"/>
        <v>1.0000000000000002</v>
      </c>
      <c r="AL314" s="470">
        <f t="shared" si="465"/>
        <v>0.99999999999999989</v>
      </c>
      <c r="AM314" s="485">
        <f t="shared" si="465"/>
        <v>0.999687597625742</v>
      </c>
      <c r="AN314" s="470">
        <f t="shared" si="465"/>
        <v>0</v>
      </c>
      <c r="AO314" s="470">
        <f t="shared" si="465"/>
        <v>1</v>
      </c>
      <c r="AP314" s="470">
        <f t="shared" si="465"/>
        <v>0.99825106879129422</v>
      </c>
      <c r="AQ314" s="470">
        <f t="shared" si="465"/>
        <v>0.99761904761904763</v>
      </c>
      <c r="AR314" s="470">
        <f t="shared" si="465"/>
        <v>0.99909435671025082</v>
      </c>
    </row>
    <row r="315" spans="1:44" ht="15">
      <c r="A315" s="668"/>
      <c r="B315" s="681" t="s">
        <v>901</v>
      </c>
      <c r="C315" s="673">
        <v>27411</v>
      </c>
      <c r="D315" s="674">
        <v>1561</v>
      </c>
      <c r="E315" s="674">
        <v>7167</v>
      </c>
      <c r="F315" s="674">
        <v>700</v>
      </c>
      <c r="G315" s="674">
        <v>2869</v>
      </c>
      <c r="H315" s="674">
        <v>229</v>
      </c>
      <c r="I315" s="673">
        <v>39937</v>
      </c>
      <c r="J315" s="673"/>
      <c r="K315" s="674">
        <v>10517</v>
      </c>
      <c r="L315" s="674">
        <v>5220</v>
      </c>
      <c r="M315" s="674">
        <v>2994</v>
      </c>
      <c r="N315" s="673">
        <v>18731</v>
      </c>
      <c r="O315" s="673"/>
      <c r="P315" s="682"/>
      <c r="Q315"/>
      <c r="R315" s="101"/>
      <c r="S315" s="102" t="s">
        <v>737</v>
      </c>
      <c r="T315" s="103">
        <f t="shared" si="463"/>
        <v>1</v>
      </c>
      <c r="U315" s="104">
        <f t="shared" si="463"/>
        <v>1</v>
      </c>
      <c r="V315" s="104">
        <f t="shared" si="463"/>
        <v>1</v>
      </c>
      <c r="W315" s="104">
        <f t="shared" si="463"/>
        <v>1</v>
      </c>
      <c r="X315" s="104">
        <f t="shared" si="463"/>
        <v>1</v>
      </c>
      <c r="Y315" s="471">
        <f t="shared" si="464"/>
        <v>1</v>
      </c>
      <c r="Z315" s="472">
        <f t="shared" si="464"/>
        <v>1</v>
      </c>
      <c r="AA315" s="472">
        <f t="shared" si="464"/>
        <v>0</v>
      </c>
      <c r="AB315" s="471">
        <f t="shared" si="464"/>
        <v>1</v>
      </c>
      <c r="AC315" s="471">
        <f t="shared" si="464"/>
        <v>1</v>
      </c>
      <c r="AD315" s="471">
        <f t="shared" si="464"/>
        <v>1</v>
      </c>
      <c r="AE315" s="472">
        <f t="shared" si="464"/>
        <v>1</v>
      </c>
      <c r="AG315" s="473">
        <f>+T317+T319+T321+T323+T325+T327+T329+T331+T333+T335</f>
        <v>0.99981759147787386</v>
      </c>
      <c r="AH315" s="473">
        <f t="shared" si="465"/>
        <v>1</v>
      </c>
      <c r="AI315" s="473">
        <f t="shared" si="465"/>
        <v>1</v>
      </c>
      <c r="AJ315" s="473">
        <f t="shared" si="465"/>
        <v>0.99999999999999989</v>
      </c>
      <c r="AK315" s="473">
        <f t="shared" si="465"/>
        <v>1</v>
      </c>
      <c r="AL315" s="473">
        <f t="shared" si="465"/>
        <v>1</v>
      </c>
      <c r="AM315" s="473">
        <f t="shared" si="465"/>
        <v>0.99987480281443264</v>
      </c>
      <c r="AN315" s="473">
        <f t="shared" si="465"/>
        <v>0</v>
      </c>
      <c r="AO315" s="482">
        <f t="shared" si="465"/>
        <v>0.99980983170105542</v>
      </c>
      <c r="AP315" s="473">
        <f t="shared" si="465"/>
        <v>0.99846743295019169</v>
      </c>
      <c r="AQ315" s="473">
        <f t="shared" si="465"/>
        <v>0.9906479625918504</v>
      </c>
      <c r="AR315" s="473">
        <f t="shared" si="465"/>
        <v>0.99797127756126203</v>
      </c>
    </row>
    <row r="316" spans="1:44" ht="15">
      <c r="A316" s="668"/>
      <c r="B316" s="681" t="s">
        <v>902</v>
      </c>
      <c r="C316" s="673">
        <v>156</v>
      </c>
      <c r="D316" s="674">
        <v>22</v>
      </c>
      <c r="E316" s="674">
        <v>78</v>
      </c>
      <c r="F316" s="674">
        <v>41</v>
      </c>
      <c r="G316" s="674">
        <v>3</v>
      </c>
      <c r="H316" s="674">
        <v>1</v>
      </c>
      <c r="I316" s="673">
        <v>301</v>
      </c>
      <c r="J316" s="673"/>
      <c r="K316" s="674">
        <v>700</v>
      </c>
      <c r="L316" s="674">
        <v>858</v>
      </c>
      <c r="M316" s="674">
        <v>653</v>
      </c>
      <c r="N316" s="673">
        <v>2211</v>
      </c>
      <c r="O316" s="673"/>
      <c r="P316" s="682"/>
      <c r="Q316"/>
      <c r="R316" s="93" t="s">
        <v>1027</v>
      </c>
      <c r="S316" s="94" t="s">
        <v>1026</v>
      </c>
      <c r="T316" s="95">
        <f t="shared" ref="T316:X317" si="466">IF(C314&gt;0,C316/C314,)</f>
        <v>6.0780799501285749E-3</v>
      </c>
      <c r="U316" s="105">
        <f t="shared" si="466"/>
        <v>1.3715710723192019E-2</v>
      </c>
      <c r="V316" s="105">
        <f t="shared" si="466"/>
        <v>1.077943615257048E-2</v>
      </c>
      <c r="W316" s="105">
        <f t="shared" si="466"/>
        <v>5.7746478873239436E-2</v>
      </c>
      <c r="X316" s="105">
        <f t="shared" si="466"/>
        <v>1.0121457489878543E-3</v>
      </c>
      <c r="Y316" s="474">
        <f t="shared" ref="Y316:AE317" si="467">IF(H314&gt;0,H316/H314,)</f>
        <v>4.3103448275862068E-3</v>
      </c>
      <c r="Z316" s="469">
        <f t="shared" si="467"/>
        <v>7.8360928876392792E-3</v>
      </c>
      <c r="AA316" s="469">
        <f t="shared" si="467"/>
        <v>0</v>
      </c>
      <c r="AB316" s="474">
        <f t="shared" si="467"/>
        <v>7.3061267091117835E-2</v>
      </c>
      <c r="AC316" s="474">
        <f t="shared" si="467"/>
        <v>0.16673144189661873</v>
      </c>
      <c r="AD316" s="474">
        <f t="shared" si="467"/>
        <v>0.22210884353741497</v>
      </c>
      <c r="AE316" s="469">
        <f t="shared" si="467"/>
        <v>0.12514858210222449</v>
      </c>
      <c r="AG316" s="475" t="s">
        <v>903</v>
      </c>
      <c r="AH316" s="470"/>
      <c r="AI316" s="470"/>
      <c r="AJ316" s="470"/>
      <c r="AK316" s="470"/>
      <c r="AL316" s="470"/>
      <c r="AM316" s="470"/>
      <c r="AN316" s="470"/>
      <c r="AO316" s="470"/>
      <c r="AP316" s="470"/>
      <c r="AQ316" s="470"/>
      <c r="AR316" s="470"/>
    </row>
    <row r="317" spans="1:44" ht="15">
      <c r="A317" s="668"/>
      <c r="B317" s="681" t="s">
        <v>904</v>
      </c>
      <c r="C317" s="673">
        <v>146</v>
      </c>
      <c r="D317" s="674">
        <v>14</v>
      </c>
      <c r="E317" s="674">
        <v>64</v>
      </c>
      <c r="F317" s="674">
        <v>36</v>
      </c>
      <c r="G317" s="674">
        <v>9</v>
      </c>
      <c r="H317" s="674">
        <v>0</v>
      </c>
      <c r="I317" s="673">
        <v>269</v>
      </c>
      <c r="J317" s="673"/>
      <c r="K317" s="674">
        <v>817</v>
      </c>
      <c r="L317" s="674">
        <v>825</v>
      </c>
      <c r="M317" s="674">
        <v>691</v>
      </c>
      <c r="N317" s="673">
        <v>2333</v>
      </c>
      <c r="O317" s="673"/>
      <c r="P317" s="682"/>
      <c r="Q317"/>
      <c r="R317" s="101"/>
      <c r="S317" s="102" t="s">
        <v>737</v>
      </c>
      <c r="T317" s="103">
        <f t="shared" si="466"/>
        <v>5.3263288460836892E-3</v>
      </c>
      <c r="U317" s="104">
        <f t="shared" si="466"/>
        <v>8.9686098654708519E-3</v>
      </c>
      <c r="V317" s="104">
        <f t="shared" si="466"/>
        <v>8.9298172178038232E-3</v>
      </c>
      <c r="W317" s="104">
        <f t="shared" si="466"/>
        <v>5.1428571428571428E-2</v>
      </c>
      <c r="X317" s="104">
        <f t="shared" si="466"/>
        <v>3.1369815266643428E-3</v>
      </c>
      <c r="Y317" s="471">
        <f t="shared" si="467"/>
        <v>0</v>
      </c>
      <c r="Z317" s="472">
        <f t="shared" si="467"/>
        <v>6.7356085835190427E-3</v>
      </c>
      <c r="AA317" s="472">
        <f t="shared" si="467"/>
        <v>0</v>
      </c>
      <c r="AB317" s="471">
        <f t="shared" si="467"/>
        <v>7.7683750118855185E-2</v>
      </c>
      <c r="AC317" s="471">
        <f t="shared" si="467"/>
        <v>0.15804597701149425</v>
      </c>
      <c r="AD317" s="471">
        <f t="shared" si="467"/>
        <v>0.23079492317969272</v>
      </c>
      <c r="AE317" s="472">
        <f t="shared" si="467"/>
        <v>0.12455288025198868</v>
      </c>
      <c r="AG317" s="476">
        <f>(T317-T316)*100</f>
        <v>-7.5175110404488571E-2</v>
      </c>
      <c r="AH317" s="476">
        <f t="shared" ref="AH317:AR317" si="468">(U317-U316)*100</f>
        <v>-0.47471008577211671</v>
      </c>
      <c r="AI317" s="476">
        <f t="shared" si="468"/>
        <v>-0.18496189347666572</v>
      </c>
      <c r="AJ317" s="476">
        <f t="shared" si="468"/>
        <v>-0.63179074446680084</v>
      </c>
      <c r="AK317" s="476">
        <f t="shared" si="468"/>
        <v>0.21248357776764887</v>
      </c>
      <c r="AL317" s="476">
        <f t="shared" si="468"/>
        <v>-0.43103448275862066</v>
      </c>
      <c r="AM317" s="476">
        <f t="shared" si="468"/>
        <v>-0.11004843041202364</v>
      </c>
      <c r="AN317" s="476">
        <f t="shared" si="468"/>
        <v>0</v>
      </c>
      <c r="AO317" s="476">
        <f t="shared" si="468"/>
        <v>0.46224830277373508</v>
      </c>
      <c r="AP317" s="476">
        <f t="shared" si="468"/>
        <v>-0.86854648851244776</v>
      </c>
      <c r="AQ317" s="476">
        <f t="shared" si="468"/>
        <v>0.86860796422777442</v>
      </c>
      <c r="AR317" s="476">
        <f t="shared" si="468"/>
        <v>-5.9570185023580247E-2</v>
      </c>
    </row>
    <row r="318" spans="1:44" ht="15">
      <c r="A318" s="668"/>
      <c r="B318" s="681" t="s">
        <v>905</v>
      </c>
      <c r="C318" s="673">
        <v>3</v>
      </c>
      <c r="D318" s="674">
        <v>0</v>
      </c>
      <c r="E318" s="674">
        <v>0</v>
      </c>
      <c r="F318" s="674">
        <v>0</v>
      </c>
      <c r="G318" s="674">
        <v>0</v>
      </c>
      <c r="H318" s="674">
        <v>0</v>
      </c>
      <c r="I318" s="673">
        <v>3</v>
      </c>
      <c r="J318" s="673"/>
      <c r="K318" s="674">
        <v>252</v>
      </c>
      <c r="L318" s="674">
        <v>293</v>
      </c>
      <c r="M318" s="674">
        <v>192</v>
      </c>
      <c r="N318" s="673">
        <v>737</v>
      </c>
      <c r="O318" s="673"/>
      <c r="P318" s="682"/>
      <c r="Q318"/>
      <c r="R318" s="93" t="s">
        <v>1028</v>
      </c>
      <c r="S318" s="94" t="s">
        <v>1026</v>
      </c>
      <c r="T318" s="95">
        <f t="shared" ref="T318:X319" si="469">IF(C314&gt;0,C318/C314,)</f>
        <v>1.1688615288708798E-4</v>
      </c>
      <c r="U318" s="105">
        <f t="shared" si="469"/>
        <v>0</v>
      </c>
      <c r="V318" s="105">
        <f t="shared" si="469"/>
        <v>0</v>
      </c>
      <c r="W318" s="105">
        <f t="shared" si="469"/>
        <v>0</v>
      </c>
      <c r="X318" s="105">
        <f t="shared" si="469"/>
        <v>0</v>
      </c>
      <c r="Y318" s="474">
        <f t="shared" ref="Y318:AE319" si="470">IF(H314&gt;0,H318/H314,)</f>
        <v>0</v>
      </c>
      <c r="Z318" s="469">
        <f t="shared" si="470"/>
        <v>7.8100593564511088E-5</v>
      </c>
      <c r="AA318" s="469">
        <f t="shared" si="470"/>
        <v>0</v>
      </c>
      <c r="AB318" s="474">
        <f t="shared" si="470"/>
        <v>2.6302056152802421E-2</v>
      </c>
      <c r="AC318" s="474">
        <f t="shared" si="470"/>
        <v>5.6937427127866307E-2</v>
      </c>
      <c r="AD318" s="474">
        <f t="shared" si="470"/>
        <v>6.5306122448979598E-2</v>
      </c>
      <c r="AE318" s="469">
        <f t="shared" si="470"/>
        <v>4.1716194034074831E-2</v>
      </c>
      <c r="AG318" s="475" t="s">
        <v>903</v>
      </c>
      <c r="AH318" s="470"/>
      <c r="AI318" s="470"/>
      <c r="AJ318" s="470"/>
      <c r="AK318" s="470"/>
      <c r="AL318" s="470"/>
      <c r="AM318" s="470"/>
      <c r="AN318" s="470"/>
      <c r="AO318" s="470"/>
      <c r="AP318" s="470"/>
      <c r="AQ318" s="470"/>
      <c r="AR318" s="470"/>
    </row>
    <row r="319" spans="1:44" ht="15">
      <c r="A319" s="668"/>
      <c r="B319" s="681" t="s">
        <v>906</v>
      </c>
      <c r="C319" s="673">
        <v>3</v>
      </c>
      <c r="D319" s="674">
        <v>0</v>
      </c>
      <c r="E319" s="674">
        <v>0</v>
      </c>
      <c r="F319" s="674">
        <v>0</v>
      </c>
      <c r="G319" s="674">
        <v>0</v>
      </c>
      <c r="H319" s="674">
        <v>1</v>
      </c>
      <c r="I319" s="673">
        <v>4</v>
      </c>
      <c r="J319" s="673"/>
      <c r="K319" s="674">
        <v>315</v>
      </c>
      <c r="L319" s="674">
        <v>291</v>
      </c>
      <c r="M319" s="674">
        <v>184</v>
      </c>
      <c r="N319" s="673">
        <v>790</v>
      </c>
      <c r="O319" s="673"/>
      <c r="P319" s="682"/>
      <c r="Q319"/>
      <c r="R319" s="101"/>
      <c r="S319" s="102" t="s">
        <v>737</v>
      </c>
      <c r="T319" s="103">
        <f t="shared" si="469"/>
        <v>1.0944511327569225E-4</v>
      </c>
      <c r="U319" s="104">
        <f t="shared" si="469"/>
        <v>0</v>
      </c>
      <c r="V319" s="104">
        <f t="shared" si="469"/>
        <v>0</v>
      </c>
      <c r="W319" s="104">
        <f t="shared" si="469"/>
        <v>0</v>
      </c>
      <c r="X319" s="104">
        <f t="shared" si="469"/>
        <v>0</v>
      </c>
      <c r="Y319" s="471">
        <f t="shared" si="470"/>
        <v>4.3668122270742356E-3</v>
      </c>
      <c r="Z319" s="472">
        <f t="shared" si="470"/>
        <v>1.0015774845381476E-4</v>
      </c>
      <c r="AA319" s="472">
        <f t="shared" si="470"/>
        <v>0</v>
      </c>
      <c r="AB319" s="471">
        <f t="shared" si="470"/>
        <v>2.9951507083769136E-2</v>
      </c>
      <c r="AC319" s="471">
        <f t="shared" si="470"/>
        <v>5.5747126436781612E-2</v>
      </c>
      <c r="AD319" s="471">
        <f t="shared" si="470"/>
        <v>6.1456245824983297E-2</v>
      </c>
      <c r="AE319" s="472">
        <f t="shared" si="470"/>
        <v>4.2176071752709411E-2</v>
      </c>
      <c r="AG319" s="476">
        <f>(T319-T318)*100</f>
        <v>-7.4410396113957318E-4</v>
      </c>
      <c r="AH319" s="476">
        <f t="shared" ref="AH319:AR319" si="471">(U319-U318)*100</f>
        <v>0</v>
      </c>
      <c r="AI319" s="476">
        <f t="shared" si="471"/>
        <v>0</v>
      </c>
      <c r="AJ319" s="476">
        <f t="shared" si="471"/>
        <v>0</v>
      </c>
      <c r="AK319" s="476">
        <f t="shared" si="471"/>
        <v>0</v>
      </c>
      <c r="AL319" s="476">
        <f t="shared" si="471"/>
        <v>0.43668122270742354</v>
      </c>
      <c r="AM319" s="476">
        <f t="shared" si="471"/>
        <v>2.2057154889303676E-3</v>
      </c>
      <c r="AN319" s="476">
        <f t="shared" si="471"/>
        <v>0</v>
      </c>
      <c r="AO319" s="476">
        <f t="shared" si="471"/>
        <v>0.36494509309667156</v>
      </c>
      <c r="AP319" s="476">
        <f t="shared" si="471"/>
        <v>-0.11903006910846947</v>
      </c>
      <c r="AQ319" s="476">
        <f t="shared" si="471"/>
        <v>-0.38498766239963012</v>
      </c>
      <c r="AR319" s="476">
        <f t="shared" si="471"/>
        <v>4.5987771863457982E-2</v>
      </c>
    </row>
    <row r="320" spans="1:44" ht="15">
      <c r="A320" s="668"/>
      <c r="B320" s="681" t="s">
        <v>907</v>
      </c>
      <c r="C320" s="673">
        <v>0</v>
      </c>
      <c r="D320" s="674">
        <v>0</v>
      </c>
      <c r="E320" s="674">
        <v>0</v>
      </c>
      <c r="F320" s="674">
        <v>0</v>
      </c>
      <c r="G320" s="674">
        <v>0</v>
      </c>
      <c r="H320" s="674">
        <v>0</v>
      </c>
      <c r="I320" s="673">
        <v>0</v>
      </c>
      <c r="J320" s="673"/>
      <c r="K320" s="674">
        <v>0</v>
      </c>
      <c r="L320" s="674">
        <v>0</v>
      </c>
      <c r="M320" s="674">
        <v>0</v>
      </c>
      <c r="N320" s="673">
        <v>0</v>
      </c>
      <c r="O320" s="673"/>
      <c r="P320" s="682"/>
      <c r="Q320"/>
      <c r="R320" s="93" t="s">
        <v>1029</v>
      </c>
      <c r="S320" s="94" t="s">
        <v>1026</v>
      </c>
      <c r="T320" s="95">
        <f t="shared" ref="T320:X321" si="472">IF(C314&gt;0,C320/C314,)</f>
        <v>0</v>
      </c>
      <c r="U320" s="105">
        <f t="shared" si="472"/>
        <v>0</v>
      </c>
      <c r="V320" s="105">
        <f t="shared" si="472"/>
        <v>0</v>
      </c>
      <c r="W320" s="105">
        <f t="shared" si="472"/>
        <v>0</v>
      </c>
      <c r="X320" s="105">
        <f t="shared" si="472"/>
        <v>0</v>
      </c>
      <c r="Y320" s="474">
        <f t="shared" ref="Y320:AE321" si="473">IF(H314&gt;0,H320/H314,)</f>
        <v>0</v>
      </c>
      <c r="Z320" s="469">
        <f t="shared" si="473"/>
        <v>0</v>
      </c>
      <c r="AA320" s="469">
        <f t="shared" si="473"/>
        <v>0</v>
      </c>
      <c r="AB320" s="474">
        <f t="shared" si="473"/>
        <v>0</v>
      </c>
      <c r="AC320" s="474">
        <f t="shared" si="473"/>
        <v>0</v>
      </c>
      <c r="AD320" s="474">
        <f t="shared" si="473"/>
        <v>0</v>
      </c>
      <c r="AE320" s="469">
        <f t="shared" si="473"/>
        <v>0</v>
      </c>
      <c r="AG320" s="475" t="s">
        <v>903</v>
      </c>
      <c r="AH320" s="470"/>
      <c r="AI320" s="470"/>
      <c r="AJ320" s="470"/>
      <c r="AK320" s="470"/>
      <c r="AL320" s="470"/>
      <c r="AM320" s="470"/>
      <c r="AN320" s="470"/>
      <c r="AO320" s="470"/>
      <c r="AP320" s="470"/>
      <c r="AQ320" s="470"/>
      <c r="AR320" s="470"/>
    </row>
    <row r="321" spans="1:44" ht="15">
      <c r="A321" s="668"/>
      <c r="B321" s="681" t="s">
        <v>908</v>
      </c>
      <c r="C321" s="673"/>
      <c r="D321" s="674"/>
      <c r="E321" s="674"/>
      <c r="F321" s="674"/>
      <c r="G321" s="674"/>
      <c r="H321" s="674"/>
      <c r="I321" s="673"/>
      <c r="J321" s="673"/>
      <c r="K321" s="674"/>
      <c r="L321" s="674"/>
      <c r="M321" s="674"/>
      <c r="N321" s="673"/>
      <c r="O321" s="673"/>
      <c r="P321" s="682"/>
      <c r="Q321"/>
      <c r="R321" s="101"/>
      <c r="S321" s="102" t="s">
        <v>737</v>
      </c>
      <c r="T321" s="103">
        <f t="shared" si="472"/>
        <v>0</v>
      </c>
      <c r="U321" s="104">
        <f t="shared" si="472"/>
        <v>0</v>
      </c>
      <c r="V321" s="104">
        <f t="shared" si="472"/>
        <v>0</v>
      </c>
      <c r="W321" s="104">
        <f t="shared" si="472"/>
        <v>0</v>
      </c>
      <c r="X321" s="104">
        <f t="shared" si="472"/>
        <v>0</v>
      </c>
      <c r="Y321" s="471">
        <f t="shared" si="473"/>
        <v>0</v>
      </c>
      <c r="Z321" s="472">
        <f t="shared" si="473"/>
        <v>0</v>
      </c>
      <c r="AA321" s="472">
        <f t="shared" si="473"/>
        <v>0</v>
      </c>
      <c r="AB321" s="471">
        <f t="shared" si="473"/>
        <v>0</v>
      </c>
      <c r="AC321" s="471">
        <f t="shared" si="473"/>
        <v>0</v>
      </c>
      <c r="AD321" s="471">
        <f t="shared" si="473"/>
        <v>0</v>
      </c>
      <c r="AE321" s="472">
        <f t="shared" si="473"/>
        <v>0</v>
      </c>
      <c r="AG321" s="476">
        <f>(T321-T320)*100</f>
        <v>0</v>
      </c>
      <c r="AH321" s="476">
        <f t="shared" ref="AH321:AR321" si="474">(U321-U320)*100</f>
        <v>0</v>
      </c>
      <c r="AI321" s="476">
        <f t="shared" si="474"/>
        <v>0</v>
      </c>
      <c r="AJ321" s="476">
        <f t="shared" si="474"/>
        <v>0</v>
      </c>
      <c r="AK321" s="476">
        <f t="shared" si="474"/>
        <v>0</v>
      </c>
      <c r="AL321" s="476">
        <f t="shared" si="474"/>
        <v>0</v>
      </c>
      <c r="AM321" s="476">
        <f t="shared" si="474"/>
        <v>0</v>
      </c>
      <c r="AN321" s="476">
        <f t="shared" si="474"/>
        <v>0</v>
      </c>
      <c r="AO321" s="476">
        <f t="shared" si="474"/>
        <v>0</v>
      </c>
      <c r="AP321" s="476">
        <f t="shared" si="474"/>
        <v>0</v>
      </c>
      <c r="AQ321" s="476">
        <f t="shared" si="474"/>
        <v>0</v>
      </c>
      <c r="AR321" s="476">
        <f t="shared" si="474"/>
        <v>0</v>
      </c>
    </row>
    <row r="322" spans="1:44" ht="15">
      <c r="A322" s="668"/>
      <c r="B322" s="681" t="s">
        <v>909</v>
      </c>
      <c r="C322" s="673">
        <v>15994</v>
      </c>
      <c r="D322" s="674">
        <v>1380</v>
      </c>
      <c r="E322" s="674">
        <v>5187</v>
      </c>
      <c r="F322" s="674">
        <v>338</v>
      </c>
      <c r="G322" s="674">
        <v>2212</v>
      </c>
      <c r="H322" s="674">
        <v>120</v>
      </c>
      <c r="I322" s="673">
        <v>25231</v>
      </c>
      <c r="J322" s="673"/>
      <c r="K322" s="674">
        <v>2461</v>
      </c>
      <c r="L322" s="674">
        <v>1057</v>
      </c>
      <c r="M322" s="674">
        <v>485</v>
      </c>
      <c r="N322" s="673">
        <v>4003</v>
      </c>
      <c r="O322" s="673"/>
      <c r="P322" s="682"/>
      <c r="Q322"/>
      <c r="R322" s="93" t="s">
        <v>1030</v>
      </c>
      <c r="S322" s="94" t="s">
        <v>1026</v>
      </c>
      <c r="T322" s="95">
        <f t="shared" ref="T322:X323" si="475">IF(C314&gt;0,C322/C314,)</f>
        <v>0.62315904309202841</v>
      </c>
      <c r="U322" s="105">
        <f t="shared" si="475"/>
        <v>0.86034912718204493</v>
      </c>
      <c r="V322" s="105">
        <f t="shared" si="475"/>
        <v>0.71683250414593702</v>
      </c>
      <c r="W322" s="105">
        <f t="shared" si="475"/>
        <v>0.47605633802816899</v>
      </c>
      <c r="X322" s="105">
        <f t="shared" si="475"/>
        <v>0.74628879892037792</v>
      </c>
      <c r="Y322" s="474">
        <f t="shared" ref="Y322:AE323" si="476">IF(H314&gt;0,H322/H314,)</f>
        <v>0.51724137931034486</v>
      </c>
      <c r="Z322" s="469">
        <f t="shared" si="476"/>
        <v>0.65685202540872645</v>
      </c>
      <c r="AA322" s="469">
        <f t="shared" si="476"/>
        <v>0</v>
      </c>
      <c r="AB322" s="474">
        <f t="shared" si="476"/>
        <v>0.25686254044462997</v>
      </c>
      <c r="AC322" s="474">
        <f t="shared" si="476"/>
        <v>0.20540225417800234</v>
      </c>
      <c r="AD322" s="474">
        <f t="shared" si="476"/>
        <v>0.16496598639455781</v>
      </c>
      <c r="AE322" s="469">
        <f t="shared" si="476"/>
        <v>0.22658063055414049</v>
      </c>
      <c r="AG322" s="475" t="s">
        <v>903</v>
      </c>
      <c r="AH322" s="470"/>
      <c r="AI322" s="470"/>
      <c r="AJ322" s="470"/>
      <c r="AK322" s="470"/>
      <c r="AL322" s="470"/>
      <c r="AM322" s="470"/>
      <c r="AN322" s="470"/>
      <c r="AO322" s="470"/>
      <c r="AP322" s="470"/>
      <c r="AQ322" s="470"/>
      <c r="AR322" s="470"/>
    </row>
    <row r="323" spans="1:44" ht="15">
      <c r="A323" s="668"/>
      <c r="B323" s="681" t="s">
        <v>910</v>
      </c>
      <c r="C323" s="673">
        <v>17226</v>
      </c>
      <c r="D323" s="674">
        <v>1357</v>
      </c>
      <c r="E323" s="674">
        <v>5255</v>
      </c>
      <c r="F323" s="674">
        <v>325</v>
      </c>
      <c r="G323" s="674">
        <v>2138</v>
      </c>
      <c r="H323" s="674">
        <v>129</v>
      </c>
      <c r="I323" s="673">
        <v>26430</v>
      </c>
      <c r="J323" s="673"/>
      <c r="K323" s="674">
        <v>2640</v>
      </c>
      <c r="L323" s="674">
        <v>1104</v>
      </c>
      <c r="M323" s="674">
        <v>508</v>
      </c>
      <c r="N323" s="673">
        <v>4252</v>
      </c>
      <c r="O323" s="673"/>
      <c r="P323" s="682"/>
      <c r="Q323"/>
      <c r="R323" s="101"/>
      <c r="S323" s="102" t="s">
        <v>737</v>
      </c>
      <c r="T323" s="103">
        <f t="shared" si="475"/>
        <v>0.62843384042902484</v>
      </c>
      <c r="U323" s="104">
        <f t="shared" si="475"/>
        <v>0.86931454196028191</v>
      </c>
      <c r="V323" s="104">
        <f t="shared" si="475"/>
        <v>0.73322171061811081</v>
      </c>
      <c r="W323" s="104">
        <f t="shared" si="475"/>
        <v>0.4642857142857143</v>
      </c>
      <c r="X323" s="104">
        <f t="shared" si="475"/>
        <v>0.74520738933426278</v>
      </c>
      <c r="Y323" s="471">
        <f t="shared" si="476"/>
        <v>0.5633187772925764</v>
      </c>
      <c r="Z323" s="472">
        <f t="shared" si="476"/>
        <v>0.66179232290858103</v>
      </c>
      <c r="AA323" s="472">
        <f t="shared" si="476"/>
        <v>0</v>
      </c>
      <c r="AB323" s="471">
        <f t="shared" si="476"/>
        <v>0.25102215460682703</v>
      </c>
      <c r="AC323" s="471">
        <f t="shared" si="476"/>
        <v>0.21149425287356322</v>
      </c>
      <c r="AD323" s="471">
        <f t="shared" si="476"/>
        <v>0.16967267869071476</v>
      </c>
      <c r="AE323" s="472">
        <f t="shared" si="476"/>
        <v>0.22700336340825369</v>
      </c>
      <c r="AG323" s="476">
        <f>(T323-T322)*100</f>
        <v>0.52747973369964285</v>
      </c>
      <c r="AH323" s="476">
        <f t="shared" ref="AH323:AR323" si="477">(U323-U322)*100</f>
        <v>0.89654147782369797</v>
      </c>
      <c r="AI323" s="476">
        <f t="shared" si="477"/>
        <v>1.638920647217379</v>
      </c>
      <c r="AJ323" s="476">
        <f t="shared" si="477"/>
        <v>-1.1770623742454689</v>
      </c>
      <c r="AK323" s="476">
        <f t="shared" si="477"/>
        <v>-0.1081409586115134</v>
      </c>
      <c r="AL323" s="476">
        <f t="shared" si="477"/>
        <v>4.6077397982231538</v>
      </c>
      <c r="AM323" s="476">
        <f t="shared" si="477"/>
        <v>0.49402974998545846</v>
      </c>
      <c r="AN323" s="476">
        <f t="shared" si="477"/>
        <v>0</v>
      </c>
      <c r="AO323" s="476">
        <f t="shared" si="477"/>
        <v>-0.58403858378029416</v>
      </c>
      <c r="AP323" s="476">
        <f t="shared" si="477"/>
        <v>0.6091998695560874</v>
      </c>
      <c r="AQ323" s="476">
        <f t="shared" si="477"/>
        <v>0.47066922961569446</v>
      </c>
      <c r="AR323" s="476">
        <f t="shared" si="477"/>
        <v>4.2273285411320582E-2</v>
      </c>
    </row>
    <row r="324" spans="1:44" ht="15">
      <c r="A324" s="668"/>
      <c r="B324" s="681" t="s">
        <v>911</v>
      </c>
      <c r="C324" s="673">
        <v>376</v>
      </c>
      <c r="D324" s="674">
        <v>5</v>
      </c>
      <c r="E324" s="674">
        <v>81</v>
      </c>
      <c r="F324" s="674">
        <v>7</v>
      </c>
      <c r="G324" s="674">
        <v>58</v>
      </c>
      <c r="H324" s="674">
        <v>8</v>
      </c>
      <c r="I324" s="673">
        <v>535</v>
      </c>
      <c r="J324" s="673"/>
      <c r="K324" s="674">
        <v>2699</v>
      </c>
      <c r="L324" s="674">
        <v>1041</v>
      </c>
      <c r="M324" s="674">
        <v>445</v>
      </c>
      <c r="N324" s="673">
        <v>4185</v>
      </c>
      <c r="O324" s="673"/>
      <c r="P324" s="682"/>
      <c r="Q324"/>
      <c r="R324" s="93" t="s">
        <v>1031</v>
      </c>
      <c r="S324" s="94" t="s">
        <v>1026</v>
      </c>
      <c r="T324" s="95">
        <f t="shared" ref="T324:X325" si="478">IF(C314&gt;0,C324/C314,)</f>
        <v>1.464973116184836E-2</v>
      </c>
      <c r="U324" s="105">
        <f t="shared" si="478"/>
        <v>3.117206982543641E-3</v>
      </c>
      <c r="V324" s="105">
        <f t="shared" si="478"/>
        <v>1.1194029850746268E-2</v>
      </c>
      <c r="W324" s="105">
        <f t="shared" si="478"/>
        <v>9.8591549295774655E-3</v>
      </c>
      <c r="X324" s="105">
        <f t="shared" si="478"/>
        <v>1.9568151147098516E-2</v>
      </c>
      <c r="Y324" s="474">
        <f t="shared" ref="Y324:AE325" si="479">IF(H314&gt;0,H324/H314,)</f>
        <v>3.4482758620689655E-2</v>
      </c>
      <c r="Z324" s="469">
        <f t="shared" si="479"/>
        <v>1.3927939185671144E-2</v>
      </c>
      <c r="AA324" s="469">
        <f t="shared" si="479"/>
        <v>0</v>
      </c>
      <c r="AB324" s="474">
        <f t="shared" si="479"/>
        <v>0.28170337125561007</v>
      </c>
      <c r="AC324" s="474">
        <f t="shared" si="479"/>
        <v>0.20229304314030314</v>
      </c>
      <c r="AD324" s="474">
        <f t="shared" si="479"/>
        <v>0.15136054421768708</v>
      </c>
      <c r="AE324" s="469">
        <f t="shared" si="479"/>
        <v>0.2368823229750382</v>
      </c>
      <c r="AG324" s="475" t="s">
        <v>903</v>
      </c>
      <c r="AH324" s="470"/>
      <c r="AI324" s="470"/>
      <c r="AJ324" s="470"/>
      <c r="AK324" s="470"/>
      <c r="AL324" s="470"/>
      <c r="AM324" s="470"/>
      <c r="AN324" s="470"/>
      <c r="AO324" s="470"/>
      <c r="AP324" s="470"/>
      <c r="AQ324" s="470"/>
      <c r="AR324" s="470"/>
    </row>
    <row r="325" spans="1:44" ht="15">
      <c r="A325" s="668"/>
      <c r="B325" s="681" t="s">
        <v>912</v>
      </c>
      <c r="C325" s="673">
        <v>441</v>
      </c>
      <c r="D325" s="674">
        <v>3</v>
      </c>
      <c r="E325" s="674">
        <v>50</v>
      </c>
      <c r="F325" s="674">
        <v>24</v>
      </c>
      <c r="G325" s="674">
        <v>72</v>
      </c>
      <c r="H325" s="674">
        <v>18</v>
      </c>
      <c r="I325" s="673">
        <v>608</v>
      </c>
      <c r="J325" s="673"/>
      <c r="K325" s="674">
        <v>2753</v>
      </c>
      <c r="L325" s="674">
        <v>1010</v>
      </c>
      <c r="M325" s="674">
        <v>402</v>
      </c>
      <c r="N325" s="673">
        <v>4165</v>
      </c>
      <c r="O325" s="673"/>
      <c r="P325" s="682"/>
      <c r="Q325"/>
      <c r="R325" s="101"/>
      <c r="S325" s="102" t="s">
        <v>737</v>
      </c>
      <c r="T325" s="103">
        <f t="shared" si="478"/>
        <v>1.608843165152676E-2</v>
      </c>
      <c r="U325" s="104">
        <f t="shared" si="478"/>
        <v>1.9218449711723255E-3</v>
      </c>
      <c r="V325" s="104">
        <f t="shared" si="478"/>
        <v>6.9764197014092364E-3</v>
      </c>
      <c r="W325" s="104">
        <f t="shared" si="478"/>
        <v>3.4285714285714287E-2</v>
      </c>
      <c r="X325" s="104">
        <f t="shared" si="478"/>
        <v>2.5095852213314743E-2</v>
      </c>
      <c r="Y325" s="471">
        <f t="shared" si="479"/>
        <v>7.8602620087336247E-2</v>
      </c>
      <c r="Z325" s="472">
        <f t="shared" si="479"/>
        <v>1.5223977764979843E-2</v>
      </c>
      <c r="AA325" s="472">
        <f t="shared" si="479"/>
        <v>0</v>
      </c>
      <c r="AB325" s="471">
        <f t="shared" si="479"/>
        <v>0.26176666349719502</v>
      </c>
      <c r="AC325" s="471">
        <f t="shared" si="479"/>
        <v>0.19348659003831417</v>
      </c>
      <c r="AD325" s="471">
        <f t="shared" si="479"/>
        <v>0.13426853707414829</v>
      </c>
      <c r="AE325" s="472">
        <f t="shared" si="479"/>
        <v>0.22235865677219582</v>
      </c>
      <c r="AG325" s="476">
        <f>(T325-T324)*100</f>
        <v>0.14387004896783995</v>
      </c>
      <c r="AH325" s="476">
        <f t="shared" ref="AH325:AR325" si="480">(U325-U324)*100</f>
        <v>-0.11953620113713155</v>
      </c>
      <c r="AI325" s="476">
        <f t="shared" si="480"/>
        <v>-0.42176101493370316</v>
      </c>
      <c r="AJ325" s="476">
        <f t="shared" si="480"/>
        <v>2.4426559356136823</v>
      </c>
      <c r="AK325" s="476">
        <f t="shared" si="480"/>
        <v>0.55277010662162263</v>
      </c>
      <c r="AL325" s="476">
        <f t="shared" si="480"/>
        <v>4.4119861466646597</v>
      </c>
      <c r="AM325" s="476">
        <f t="shared" si="480"/>
        <v>0.12960385793086993</v>
      </c>
      <c r="AN325" s="476">
        <f t="shared" si="480"/>
        <v>0</v>
      </c>
      <c r="AO325" s="476">
        <f t="shared" si="480"/>
        <v>-1.9936707758415051</v>
      </c>
      <c r="AP325" s="476">
        <f t="shared" si="480"/>
        <v>-0.88064531019889647</v>
      </c>
      <c r="AQ325" s="476">
        <f t="shared" si="480"/>
        <v>-1.7092007143538783</v>
      </c>
      <c r="AR325" s="476">
        <f t="shared" si="480"/>
        <v>-1.4523666202842374</v>
      </c>
    </row>
    <row r="326" spans="1:44" ht="15">
      <c r="A326" s="668"/>
      <c r="B326" s="681" t="s">
        <v>913</v>
      </c>
      <c r="C326" s="673">
        <v>0</v>
      </c>
      <c r="D326" s="674">
        <v>0</v>
      </c>
      <c r="E326" s="674">
        <v>0</v>
      </c>
      <c r="F326" s="674">
        <v>0</v>
      </c>
      <c r="G326" s="674">
        <v>0</v>
      </c>
      <c r="H326" s="674">
        <v>0</v>
      </c>
      <c r="I326" s="673">
        <v>0</v>
      </c>
      <c r="J326" s="673"/>
      <c r="K326" s="674">
        <v>0</v>
      </c>
      <c r="L326" s="674">
        <v>0</v>
      </c>
      <c r="M326" s="674">
        <v>0</v>
      </c>
      <c r="N326" s="673">
        <v>0</v>
      </c>
      <c r="O326" s="673"/>
      <c r="P326" s="682"/>
      <c r="Q326"/>
      <c r="R326" s="93" t="s">
        <v>1032</v>
      </c>
      <c r="S326" s="94" t="s">
        <v>1026</v>
      </c>
      <c r="T326" s="95">
        <f t="shared" ref="T326:X327" si="481">IF(C314&gt;0,C326/C314,)</f>
        <v>0</v>
      </c>
      <c r="U326" s="105">
        <f t="shared" si="481"/>
        <v>0</v>
      </c>
      <c r="V326" s="105">
        <f t="shared" si="481"/>
        <v>0</v>
      </c>
      <c r="W326" s="105">
        <f t="shared" si="481"/>
        <v>0</v>
      </c>
      <c r="X326" s="105">
        <f t="shared" si="481"/>
        <v>0</v>
      </c>
      <c r="Y326" s="474">
        <f t="shared" ref="Y326:AE327" si="482">IF(H314&gt;0,H326/H314,)</f>
        <v>0</v>
      </c>
      <c r="Z326" s="469">
        <f t="shared" si="482"/>
        <v>0</v>
      </c>
      <c r="AA326" s="469">
        <f t="shared" si="482"/>
        <v>0</v>
      </c>
      <c r="AB326" s="474">
        <f t="shared" si="482"/>
        <v>0</v>
      </c>
      <c r="AC326" s="474">
        <f t="shared" si="482"/>
        <v>0</v>
      </c>
      <c r="AD326" s="474">
        <f t="shared" si="482"/>
        <v>0</v>
      </c>
      <c r="AE326" s="469">
        <f t="shared" si="482"/>
        <v>0</v>
      </c>
      <c r="AG326" s="475" t="s">
        <v>903</v>
      </c>
      <c r="AH326" s="470"/>
      <c r="AI326" s="470"/>
      <c r="AJ326" s="470"/>
      <c r="AK326" s="470"/>
      <c r="AL326" s="470"/>
      <c r="AM326" s="470"/>
      <c r="AN326" s="470"/>
      <c r="AO326" s="470"/>
      <c r="AP326" s="470"/>
      <c r="AQ326" s="470"/>
      <c r="AR326" s="470"/>
    </row>
    <row r="327" spans="1:44" ht="15">
      <c r="A327" s="668"/>
      <c r="B327" s="681" t="s">
        <v>914</v>
      </c>
      <c r="C327" s="673"/>
      <c r="D327" s="674"/>
      <c r="E327" s="674"/>
      <c r="F327" s="674"/>
      <c r="G327" s="674"/>
      <c r="H327" s="674"/>
      <c r="I327" s="673"/>
      <c r="J327" s="673"/>
      <c r="K327" s="674"/>
      <c r="L327" s="674"/>
      <c r="M327" s="674"/>
      <c r="N327" s="673"/>
      <c r="O327" s="673"/>
      <c r="P327" s="682"/>
      <c r="Q327"/>
      <c r="R327" s="101"/>
      <c r="S327" s="102" t="s">
        <v>737</v>
      </c>
      <c r="T327" s="103">
        <f t="shared" si="481"/>
        <v>0</v>
      </c>
      <c r="U327" s="104">
        <f t="shared" si="481"/>
        <v>0</v>
      </c>
      <c r="V327" s="104">
        <f t="shared" si="481"/>
        <v>0</v>
      </c>
      <c r="W327" s="104">
        <f t="shared" si="481"/>
        <v>0</v>
      </c>
      <c r="X327" s="104">
        <f t="shared" si="481"/>
        <v>0</v>
      </c>
      <c r="Y327" s="471">
        <f t="shared" si="482"/>
        <v>0</v>
      </c>
      <c r="Z327" s="472">
        <f t="shared" si="482"/>
        <v>0</v>
      </c>
      <c r="AA327" s="472">
        <f t="shared" si="482"/>
        <v>0</v>
      </c>
      <c r="AB327" s="471">
        <f t="shared" si="482"/>
        <v>0</v>
      </c>
      <c r="AC327" s="471">
        <f t="shared" si="482"/>
        <v>0</v>
      </c>
      <c r="AD327" s="471">
        <f t="shared" si="482"/>
        <v>0</v>
      </c>
      <c r="AE327" s="472">
        <f t="shared" si="482"/>
        <v>0</v>
      </c>
      <c r="AG327" s="476">
        <f>(T327-T326)*100</f>
        <v>0</v>
      </c>
      <c r="AH327" s="476">
        <f t="shared" ref="AH327:AR327" si="483">(U327-U326)*100</f>
        <v>0</v>
      </c>
      <c r="AI327" s="476">
        <f t="shared" si="483"/>
        <v>0</v>
      </c>
      <c r="AJ327" s="476">
        <f t="shared" si="483"/>
        <v>0</v>
      </c>
      <c r="AK327" s="476">
        <f t="shared" si="483"/>
        <v>0</v>
      </c>
      <c r="AL327" s="476">
        <f t="shared" si="483"/>
        <v>0</v>
      </c>
      <c r="AM327" s="476">
        <f t="shared" si="483"/>
        <v>0</v>
      </c>
      <c r="AN327" s="476">
        <f t="shared" si="483"/>
        <v>0</v>
      </c>
      <c r="AO327" s="476">
        <f t="shared" si="483"/>
        <v>0</v>
      </c>
      <c r="AP327" s="476">
        <f t="shared" si="483"/>
        <v>0</v>
      </c>
      <c r="AQ327" s="476">
        <f t="shared" si="483"/>
        <v>0</v>
      </c>
      <c r="AR327" s="476">
        <f t="shared" si="483"/>
        <v>0</v>
      </c>
    </row>
    <row r="328" spans="1:44" ht="15">
      <c r="A328" s="668"/>
      <c r="B328" s="681" t="s">
        <v>915</v>
      </c>
      <c r="C328" s="673">
        <v>6997</v>
      </c>
      <c r="D328" s="674">
        <v>191</v>
      </c>
      <c r="E328" s="674">
        <v>1525</v>
      </c>
      <c r="F328" s="674">
        <v>229</v>
      </c>
      <c r="G328" s="674">
        <v>577</v>
      </c>
      <c r="H328" s="674">
        <v>68</v>
      </c>
      <c r="I328" s="673">
        <v>9587</v>
      </c>
      <c r="J328" s="673"/>
      <c r="K328" s="674">
        <v>723</v>
      </c>
      <c r="L328" s="674">
        <v>333</v>
      </c>
      <c r="M328" s="674">
        <v>131</v>
      </c>
      <c r="N328" s="673">
        <v>1187</v>
      </c>
      <c r="O328" s="673"/>
      <c r="P328" s="682"/>
      <c r="Q328"/>
      <c r="R328" s="93" t="s">
        <v>1033</v>
      </c>
      <c r="S328" s="94" t="s">
        <v>1026</v>
      </c>
      <c r="T328" s="95">
        <f t="shared" ref="T328:X329" si="484">IF(C314&gt;0,C328/C314,)</f>
        <v>0.27261747058365154</v>
      </c>
      <c r="U328" s="105">
        <f t="shared" si="484"/>
        <v>0.11907730673316708</v>
      </c>
      <c r="V328" s="105">
        <f t="shared" si="484"/>
        <v>0.21075179657269211</v>
      </c>
      <c r="W328" s="105">
        <f t="shared" si="484"/>
        <v>0.32253521126760565</v>
      </c>
      <c r="X328" s="105">
        <f t="shared" si="484"/>
        <v>0.19466936572199731</v>
      </c>
      <c r="Y328" s="474">
        <f t="shared" ref="Y328:AE329" si="485">IF(H314&gt;0,H328/H314,)</f>
        <v>0.29310344827586204</v>
      </c>
      <c r="Z328" s="469">
        <f t="shared" si="485"/>
        <v>0.24958346350098928</v>
      </c>
      <c r="AA328" s="469">
        <f t="shared" si="485"/>
        <v>0</v>
      </c>
      <c r="AB328" s="474">
        <f t="shared" si="485"/>
        <v>7.5461851581254569E-2</v>
      </c>
      <c r="AC328" s="474">
        <f t="shared" si="485"/>
        <v>6.4710454722114258E-2</v>
      </c>
      <c r="AD328" s="474">
        <f t="shared" si="485"/>
        <v>4.4557823129251703E-2</v>
      </c>
      <c r="AE328" s="469">
        <f t="shared" si="485"/>
        <v>6.7187411558272486E-2</v>
      </c>
      <c r="AG328" s="475" t="s">
        <v>903</v>
      </c>
      <c r="AH328" s="470"/>
      <c r="AI328" s="470"/>
      <c r="AJ328" s="470"/>
      <c r="AK328" s="470"/>
      <c r="AL328" s="470"/>
      <c r="AM328" s="470"/>
      <c r="AN328" s="470"/>
      <c r="AO328" s="470"/>
      <c r="AP328" s="470"/>
      <c r="AQ328" s="470"/>
      <c r="AR328" s="470"/>
    </row>
    <row r="329" spans="1:44" ht="15">
      <c r="A329" s="668"/>
      <c r="B329" s="681" t="s">
        <v>916</v>
      </c>
      <c r="C329" s="673">
        <v>7222</v>
      </c>
      <c r="D329" s="674">
        <v>182</v>
      </c>
      <c r="E329" s="674">
        <v>1482</v>
      </c>
      <c r="F329" s="674">
        <v>231</v>
      </c>
      <c r="G329" s="674">
        <v>542</v>
      </c>
      <c r="H329" s="674">
        <v>51</v>
      </c>
      <c r="I329" s="673">
        <v>9710</v>
      </c>
      <c r="J329" s="673"/>
      <c r="K329" s="674">
        <v>756</v>
      </c>
      <c r="L329" s="674">
        <v>344</v>
      </c>
      <c r="M329" s="674">
        <v>150</v>
      </c>
      <c r="N329" s="673">
        <v>1250</v>
      </c>
      <c r="O329" s="673"/>
      <c r="P329" s="682"/>
      <c r="Q329"/>
      <c r="R329" s="101"/>
      <c r="S329" s="102" t="s">
        <v>737</v>
      </c>
      <c r="T329" s="103">
        <f t="shared" si="484"/>
        <v>0.26347086935901648</v>
      </c>
      <c r="U329" s="104">
        <f t="shared" si="484"/>
        <v>0.11659192825112108</v>
      </c>
      <c r="V329" s="104">
        <f t="shared" si="484"/>
        <v>0.20678107994976977</v>
      </c>
      <c r="W329" s="104">
        <f t="shared" si="484"/>
        <v>0.33</v>
      </c>
      <c r="X329" s="104">
        <f t="shared" si="484"/>
        <v>0.18891599860578598</v>
      </c>
      <c r="Y329" s="471">
        <f t="shared" si="485"/>
        <v>0.22270742358078602</v>
      </c>
      <c r="Z329" s="472">
        <f t="shared" si="485"/>
        <v>0.24313293437163533</v>
      </c>
      <c r="AA329" s="472">
        <f t="shared" si="485"/>
        <v>0</v>
      </c>
      <c r="AB329" s="471">
        <f t="shared" si="485"/>
        <v>7.1883617001045924E-2</v>
      </c>
      <c r="AC329" s="471">
        <f t="shared" si="485"/>
        <v>6.5900383141762456E-2</v>
      </c>
      <c r="AD329" s="471">
        <f t="shared" si="485"/>
        <v>5.0100200400801605E-2</v>
      </c>
      <c r="AE329" s="472">
        <f t="shared" si="485"/>
        <v>6.6734290747957933E-2</v>
      </c>
      <c r="AG329" s="476">
        <f>(T329-T328)*100</f>
        <v>-0.91466012246350648</v>
      </c>
      <c r="AH329" s="476">
        <f t="shared" ref="AH329:AR329" si="486">(U329-U328)*100</f>
        <v>-0.24853784820459968</v>
      </c>
      <c r="AI329" s="476">
        <f t="shared" si="486"/>
        <v>-0.39707166229223378</v>
      </c>
      <c r="AJ329" s="476">
        <f t="shared" si="486"/>
        <v>0.74647887323943674</v>
      </c>
      <c r="AK329" s="476">
        <f t="shared" si="486"/>
        <v>-0.57533671162113276</v>
      </c>
      <c r="AL329" s="476">
        <f t="shared" si="486"/>
        <v>-7.0396024695076029</v>
      </c>
      <c r="AM329" s="476">
        <f t="shared" si="486"/>
        <v>-0.64505291293539546</v>
      </c>
      <c r="AN329" s="476">
        <f t="shared" si="486"/>
        <v>0</v>
      </c>
      <c r="AO329" s="476">
        <f t="shared" si="486"/>
        <v>-0.35782345802086446</v>
      </c>
      <c r="AP329" s="476">
        <f t="shared" si="486"/>
        <v>0.1189928419648198</v>
      </c>
      <c r="AQ329" s="476">
        <f t="shared" si="486"/>
        <v>0.5542377271549902</v>
      </c>
      <c r="AR329" s="476">
        <f t="shared" si="486"/>
        <v>-4.5312081031455287E-2</v>
      </c>
    </row>
    <row r="330" spans="1:44" ht="15">
      <c r="A330" s="668"/>
      <c r="B330" s="681" t="s">
        <v>917</v>
      </c>
      <c r="C330" s="673">
        <v>1762</v>
      </c>
      <c r="D330" s="674">
        <v>4</v>
      </c>
      <c r="E330" s="674">
        <v>143</v>
      </c>
      <c r="F330" s="674">
        <v>58</v>
      </c>
      <c r="G330" s="674">
        <v>109</v>
      </c>
      <c r="H330" s="674">
        <v>6</v>
      </c>
      <c r="I330" s="673">
        <v>2082</v>
      </c>
      <c r="J330" s="673"/>
      <c r="K330" s="674">
        <v>1522</v>
      </c>
      <c r="L330" s="674">
        <v>766</v>
      </c>
      <c r="M330" s="674">
        <v>261</v>
      </c>
      <c r="N330" s="673">
        <v>2549</v>
      </c>
      <c r="O330" s="673"/>
      <c r="P330" s="682"/>
      <c r="Q330"/>
      <c r="R330" s="93" t="s">
        <v>1034</v>
      </c>
      <c r="S330" s="94" t="s">
        <v>1026</v>
      </c>
      <c r="T330" s="95">
        <f t="shared" ref="T330:X331" si="487">IF(C314&gt;0,C330/C314,)</f>
        <v>6.8651133795683009E-2</v>
      </c>
      <c r="U330" s="105">
        <f t="shared" si="487"/>
        <v>2.4937655860349127E-3</v>
      </c>
      <c r="V330" s="105">
        <f t="shared" si="487"/>
        <v>1.9762299613045882E-2</v>
      </c>
      <c r="W330" s="105">
        <f t="shared" si="487"/>
        <v>8.1690140845070425E-2</v>
      </c>
      <c r="X330" s="105">
        <f t="shared" si="487"/>
        <v>3.6774628879892038E-2</v>
      </c>
      <c r="Y330" s="474">
        <f t="shared" ref="Y330:AE331" si="488">IF(H314&gt;0,H330/H314,)</f>
        <v>2.5862068965517241E-2</v>
      </c>
      <c r="Z330" s="469">
        <f t="shared" si="488"/>
        <v>5.4201811933770695E-2</v>
      </c>
      <c r="AA330" s="469">
        <f t="shared" si="488"/>
        <v>0</v>
      </c>
      <c r="AB330" s="474">
        <f t="shared" si="488"/>
        <v>0.1588560693038305</v>
      </c>
      <c r="AC330" s="474">
        <f t="shared" si="488"/>
        <v>0.14885347842984842</v>
      </c>
      <c r="AD330" s="474">
        <f t="shared" si="488"/>
        <v>8.8775510204081629E-2</v>
      </c>
      <c r="AE330" s="469">
        <f t="shared" si="488"/>
        <v>0.1442802965981774</v>
      </c>
      <c r="AG330" s="475" t="s">
        <v>903</v>
      </c>
      <c r="AH330" s="470"/>
      <c r="AI330" s="470"/>
      <c r="AJ330" s="470"/>
      <c r="AK330" s="470"/>
      <c r="AL330" s="470"/>
      <c r="AM330" s="470"/>
      <c r="AN330" s="470"/>
      <c r="AO330" s="470"/>
      <c r="AP330" s="470"/>
      <c r="AQ330" s="470"/>
      <c r="AR330" s="470"/>
    </row>
    <row r="331" spans="1:44" ht="15">
      <c r="A331" s="668"/>
      <c r="B331" s="681" t="s">
        <v>918</v>
      </c>
      <c r="C331" s="673">
        <v>1929</v>
      </c>
      <c r="D331" s="674">
        <v>2</v>
      </c>
      <c r="E331" s="674">
        <v>117</v>
      </c>
      <c r="F331" s="674">
        <v>47</v>
      </c>
      <c r="G331" s="674">
        <v>105</v>
      </c>
      <c r="H331" s="674">
        <v>3</v>
      </c>
      <c r="I331" s="673">
        <v>2203</v>
      </c>
      <c r="J331" s="673"/>
      <c r="K331" s="674">
        <v>1606</v>
      </c>
      <c r="L331" s="674">
        <v>767</v>
      </c>
      <c r="M331" s="674">
        <v>276</v>
      </c>
      <c r="N331" s="673">
        <v>2649</v>
      </c>
      <c r="O331" s="673"/>
      <c r="P331" s="682"/>
      <c r="Q331"/>
      <c r="R331" s="101"/>
      <c r="S331" s="102" t="s">
        <v>737</v>
      </c>
      <c r="T331" s="103">
        <f t="shared" si="487"/>
        <v>7.0373207836270116E-2</v>
      </c>
      <c r="U331" s="104">
        <f t="shared" si="487"/>
        <v>1.2812299807815502E-3</v>
      </c>
      <c r="V331" s="104">
        <f t="shared" si="487"/>
        <v>1.6324822101297615E-2</v>
      </c>
      <c r="W331" s="104">
        <f t="shared" si="487"/>
        <v>6.7142857142857143E-2</v>
      </c>
      <c r="X331" s="104">
        <f t="shared" si="487"/>
        <v>3.6598117811083998E-2</v>
      </c>
      <c r="Y331" s="471">
        <f t="shared" si="488"/>
        <v>1.3100436681222707E-2</v>
      </c>
      <c r="Z331" s="472">
        <f t="shared" si="488"/>
        <v>5.5161879960938479E-2</v>
      </c>
      <c r="AA331" s="472">
        <f t="shared" si="488"/>
        <v>0</v>
      </c>
      <c r="AB331" s="471">
        <f t="shared" si="488"/>
        <v>0.15270514405248645</v>
      </c>
      <c r="AC331" s="471">
        <f t="shared" si="488"/>
        <v>0.14693486590038315</v>
      </c>
      <c r="AD331" s="471">
        <f t="shared" si="488"/>
        <v>9.2184368737474945E-2</v>
      </c>
      <c r="AE331" s="472">
        <f t="shared" si="488"/>
        <v>0.14142330895307245</v>
      </c>
      <c r="AG331" s="476">
        <f>(T331-T330)*100</f>
        <v>0.17220740405871071</v>
      </c>
      <c r="AH331" s="476">
        <f t="shared" ref="AH331:AR331" si="489">(U331-U330)*100</f>
        <v>-0.12125356052533624</v>
      </c>
      <c r="AI331" s="476">
        <f t="shared" si="489"/>
        <v>-0.34374775117482664</v>
      </c>
      <c r="AJ331" s="476">
        <f t="shared" si="489"/>
        <v>-1.4547283702213281</v>
      </c>
      <c r="AK331" s="476">
        <f t="shared" si="489"/>
        <v>-1.7651106880803985E-2</v>
      </c>
      <c r="AL331" s="476">
        <f t="shared" si="489"/>
        <v>-1.2761632284294535</v>
      </c>
      <c r="AM331" s="476">
        <f t="shared" si="489"/>
        <v>9.6006802716778333E-2</v>
      </c>
      <c r="AN331" s="476">
        <f t="shared" si="489"/>
        <v>0</v>
      </c>
      <c r="AO331" s="476">
        <f t="shared" si="489"/>
        <v>-0.61509252513440582</v>
      </c>
      <c r="AP331" s="476">
        <f t="shared" si="489"/>
        <v>-0.19186125294652634</v>
      </c>
      <c r="AQ331" s="476">
        <f t="shared" si="489"/>
        <v>0.34088585333933163</v>
      </c>
      <c r="AR331" s="476">
        <f t="shared" si="489"/>
        <v>-0.2856987645104947</v>
      </c>
    </row>
    <row r="332" spans="1:44" ht="15">
      <c r="A332" s="668"/>
      <c r="B332" s="681" t="s">
        <v>919</v>
      </c>
      <c r="C332" s="673">
        <v>0</v>
      </c>
      <c r="D332" s="674">
        <v>0</v>
      </c>
      <c r="E332" s="674">
        <v>0</v>
      </c>
      <c r="F332" s="674">
        <v>0</v>
      </c>
      <c r="G332" s="674">
        <v>0</v>
      </c>
      <c r="H332" s="674">
        <v>0</v>
      </c>
      <c r="I332" s="673">
        <v>0</v>
      </c>
      <c r="J332" s="673"/>
      <c r="K332" s="674">
        <v>0</v>
      </c>
      <c r="L332" s="674">
        <v>0</v>
      </c>
      <c r="M332" s="674">
        <v>0</v>
      </c>
      <c r="N332" s="673">
        <v>0</v>
      </c>
      <c r="O332" s="673"/>
      <c r="P332" s="682"/>
      <c r="Q332"/>
      <c r="R332" s="93" t="s">
        <v>1035</v>
      </c>
      <c r="S332" s="94" t="s">
        <v>1026</v>
      </c>
      <c r="T332" s="95">
        <f t="shared" ref="T332:X333" si="490">IF(C314&gt;0,C332/C314,)</f>
        <v>0</v>
      </c>
      <c r="U332" s="105">
        <f t="shared" si="490"/>
        <v>0</v>
      </c>
      <c r="V332" s="105">
        <f t="shared" si="490"/>
        <v>0</v>
      </c>
      <c r="W332" s="105">
        <f t="shared" si="490"/>
        <v>0</v>
      </c>
      <c r="X332" s="105">
        <f t="shared" si="490"/>
        <v>0</v>
      </c>
      <c r="Y332" s="474">
        <f t="shared" ref="Y332:AE333" si="491">IF(H314&gt;0,H332/H314,)</f>
        <v>0</v>
      </c>
      <c r="Z332" s="469">
        <f t="shared" si="491"/>
        <v>0</v>
      </c>
      <c r="AA332" s="469">
        <f t="shared" si="491"/>
        <v>0</v>
      </c>
      <c r="AB332" s="474">
        <f t="shared" si="491"/>
        <v>0</v>
      </c>
      <c r="AC332" s="474">
        <f t="shared" si="491"/>
        <v>0</v>
      </c>
      <c r="AD332" s="474">
        <f t="shared" si="491"/>
        <v>0</v>
      </c>
      <c r="AE332" s="469">
        <f t="shared" si="491"/>
        <v>0</v>
      </c>
      <c r="AG332" s="475" t="s">
        <v>903</v>
      </c>
      <c r="AH332" s="470"/>
      <c r="AI332" s="470"/>
      <c r="AJ332" s="470"/>
      <c r="AK332" s="470"/>
      <c r="AL332" s="470"/>
      <c r="AM332" s="470"/>
      <c r="AN332" s="470"/>
      <c r="AO332" s="470"/>
      <c r="AP332" s="470"/>
      <c r="AQ332" s="470"/>
      <c r="AR332" s="470"/>
    </row>
    <row r="333" spans="1:44" ht="15">
      <c r="A333" s="668"/>
      <c r="B333" s="681" t="s">
        <v>920</v>
      </c>
      <c r="C333" s="673"/>
      <c r="D333" s="674"/>
      <c r="E333" s="674"/>
      <c r="F333" s="674"/>
      <c r="G333" s="674"/>
      <c r="H333" s="674"/>
      <c r="I333" s="673"/>
      <c r="J333" s="673"/>
      <c r="K333" s="674"/>
      <c r="L333" s="674"/>
      <c r="M333" s="674"/>
      <c r="N333" s="673"/>
      <c r="O333" s="673"/>
      <c r="P333" s="682"/>
      <c r="Q333"/>
      <c r="R333" s="101"/>
      <c r="S333" s="102" t="s">
        <v>737</v>
      </c>
      <c r="T333" s="103">
        <f t="shared" si="490"/>
        <v>0</v>
      </c>
      <c r="U333" s="104">
        <f t="shared" si="490"/>
        <v>0</v>
      </c>
      <c r="V333" s="104">
        <f t="shared" si="490"/>
        <v>0</v>
      </c>
      <c r="W333" s="104">
        <f t="shared" si="490"/>
        <v>0</v>
      </c>
      <c r="X333" s="104">
        <f t="shared" si="490"/>
        <v>0</v>
      </c>
      <c r="Y333" s="471">
        <f t="shared" si="491"/>
        <v>0</v>
      </c>
      <c r="Z333" s="472">
        <f t="shared" si="491"/>
        <v>0</v>
      </c>
      <c r="AA333" s="472">
        <f t="shared" si="491"/>
        <v>0</v>
      </c>
      <c r="AB333" s="471">
        <f t="shared" si="491"/>
        <v>0</v>
      </c>
      <c r="AC333" s="471">
        <f t="shared" si="491"/>
        <v>0</v>
      </c>
      <c r="AD333" s="471">
        <f t="shared" si="491"/>
        <v>0</v>
      </c>
      <c r="AE333" s="472">
        <f t="shared" si="491"/>
        <v>0</v>
      </c>
      <c r="AG333" s="476">
        <f>(T333-T332)*100</f>
        <v>0</v>
      </c>
      <c r="AH333" s="476">
        <f t="shared" ref="AH333:AR333" si="492">(U333-U332)*100</f>
        <v>0</v>
      </c>
      <c r="AI333" s="476">
        <f t="shared" si="492"/>
        <v>0</v>
      </c>
      <c r="AJ333" s="476">
        <f t="shared" si="492"/>
        <v>0</v>
      </c>
      <c r="AK333" s="476">
        <f t="shared" si="492"/>
        <v>0</v>
      </c>
      <c r="AL333" s="476">
        <f t="shared" si="492"/>
        <v>0</v>
      </c>
      <c r="AM333" s="476">
        <f t="shared" si="492"/>
        <v>0</v>
      </c>
      <c r="AN333" s="476">
        <f t="shared" si="492"/>
        <v>0</v>
      </c>
      <c r="AO333" s="476">
        <f t="shared" si="492"/>
        <v>0</v>
      </c>
      <c r="AP333" s="476">
        <f t="shared" si="492"/>
        <v>0</v>
      </c>
      <c r="AQ333" s="476">
        <f t="shared" si="492"/>
        <v>0</v>
      </c>
      <c r="AR333" s="476">
        <f t="shared" si="492"/>
        <v>0</v>
      </c>
    </row>
    <row r="334" spans="1:44" ht="15">
      <c r="A334" s="668"/>
      <c r="B334" s="681" t="s">
        <v>921</v>
      </c>
      <c r="C334" s="673">
        <v>366</v>
      </c>
      <c r="D334" s="674">
        <v>2</v>
      </c>
      <c r="E334" s="674">
        <v>222</v>
      </c>
      <c r="F334" s="674">
        <v>37</v>
      </c>
      <c r="G334" s="674">
        <v>5</v>
      </c>
      <c r="H334" s="674">
        <v>29</v>
      </c>
      <c r="I334" s="673">
        <v>661</v>
      </c>
      <c r="J334" s="673"/>
      <c r="K334" s="674">
        <v>1224</v>
      </c>
      <c r="L334" s="674">
        <v>789</v>
      </c>
      <c r="M334" s="674">
        <v>766</v>
      </c>
      <c r="N334" s="673">
        <v>2779</v>
      </c>
      <c r="O334" s="673"/>
      <c r="P334" s="682"/>
      <c r="Q334"/>
      <c r="R334" s="93" t="s">
        <v>1036</v>
      </c>
      <c r="S334" s="94" t="s">
        <v>1026</v>
      </c>
      <c r="T334" s="95">
        <f t="shared" ref="T334:X335" si="493">IF(C314&gt;0,C334/C314,)</f>
        <v>1.4260110652224734E-2</v>
      </c>
      <c r="U334" s="105">
        <f t="shared" si="493"/>
        <v>1.2468827930174563E-3</v>
      </c>
      <c r="V334" s="105">
        <f t="shared" si="493"/>
        <v>3.0679933665008291E-2</v>
      </c>
      <c r="W334" s="105">
        <f t="shared" si="493"/>
        <v>5.2112676056338028E-2</v>
      </c>
      <c r="X334" s="105">
        <f t="shared" si="493"/>
        <v>1.6869095816464238E-3</v>
      </c>
      <c r="Y334" s="474">
        <f t="shared" ref="Y334:AE335" si="494">IF(H314&gt;0,H334/H314,)</f>
        <v>0.125</v>
      </c>
      <c r="Z334" s="469">
        <f t="shared" si="494"/>
        <v>1.7208164115380609E-2</v>
      </c>
      <c r="AA334" s="469">
        <f t="shared" si="494"/>
        <v>0</v>
      </c>
      <c r="AB334" s="474">
        <f t="shared" si="494"/>
        <v>0.12775284417075461</v>
      </c>
      <c r="AC334" s="474">
        <f t="shared" si="494"/>
        <v>0.15332296929654099</v>
      </c>
      <c r="AD334" s="474">
        <f t="shared" si="494"/>
        <v>0.26054421768707481</v>
      </c>
      <c r="AE334" s="469">
        <f t="shared" si="494"/>
        <v>0.15729891888832287</v>
      </c>
      <c r="AG334" s="475" t="s">
        <v>903</v>
      </c>
      <c r="AH334" s="478"/>
      <c r="AI334" s="478"/>
      <c r="AJ334" s="478"/>
      <c r="AK334" s="478"/>
      <c r="AL334" s="478"/>
      <c r="AM334" s="478"/>
      <c r="AN334" s="478"/>
      <c r="AO334" s="478"/>
      <c r="AP334" s="478"/>
      <c r="AQ334" s="478"/>
      <c r="AR334" s="478"/>
    </row>
    <row r="335" spans="1:44" ht="15.75" thickBot="1">
      <c r="A335" s="668"/>
      <c r="B335" s="681" t="s">
        <v>922</v>
      </c>
      <c r="C335" s="673">
        <v>439</v>
      </c>
      <c r="D335" s="674">
        <v>3</v>
      </c>
      <c r="E335" s="674">
        <v>199</v>
      </c>
      <c r="F335" s="674">
        <v>37</v>
      </c>
      <c r="G335" s="674">
        <v>3</v>
      </c>
      <c r="H335" s="674">
        <v>27</v>
      </c>
      <c r="I335" s="673">
        <v>708</v>
      </c>
      <c r="J335" s="673"/>
      <c r="K335" s="674">
        <v>1628</v>
      </c>
      <c r="L335" s="674">
        <v>871</v>
      </c>
      <c r="M335" s="674">
        <v>755</v>
      </c>
      <c r="N335" s="673">
        <v>3254</v>
      </c>
      <c r="O335" s="673"/>
      <c r="P335" s="682"/>
      <c r="Q335"/>
      <c r="R335" s="107"/>
      <c r="S335" s="108" t="s">
        <v>737</v>
      </c>
      <c r="T335" s="109">
        <f t="shared" si="493"/>
        <v>1.6015468242676297E-2</v>
      </c>
      <c r="U335" s="110">
        <f t="shared" si="493"/>
        <v>1.9218449711723255E-3</v>
      </c>
      <c r="V335" s="110">
        <f t="shared" si="493"/>
        <v>2.7766150411608761E-2</v>
      </c>
      <c r="W335" s="110">
        <f t="shared" si="493"/>
        <v>5.2857142857142859E-2</v>
      </c>
      <c r="X335" s="110">
        <f t="shared" si="493"/>
        <v>1.0456605088881143E-3</v>
      </c>
      <c r="Y335" s="479">
        <f t="shared" si="494"/>
        <v>0.11790393013100436</v>
      </c>
      <c r="Z335" s="480">
        <f t="shared" si="494"/>
        <v>1.7727921476325213E-2</v>
      </c>
      <c r="AA335" s="480">
        <f t="shared" si="494"/>
        <v>0</v>
      </c>
      <c r="AB335" s="479">
        <f t="shared" si="494"/>
        <v>0.15479699534087668</v>
      </c>
      <c r="AC335" s="479">
        <f t="shared" si="494"/>
        <v>0.16685823754789272</v>
      </c>
      <c r="AD335" s="479">
        <f t="shared" si="494"/>
        <v>0.25217100868403475</v>
      </c>
      <c r="AE335" s="480">
        <f t="shared" si="494"/>
        <v>0.17372270567508408</v>
      </c>
      <c r="AF335" s="481"/>
      <c r="AG335" s="111">
        <f>(T335-T334)*100</f>
        <v>0.17553575904515634</v>
      </c>
      <c r="AH335" s="111">
        <f t="shared" ref="AH335:AR335" si="495">(U335-U334)*100</f>
        <v>6.7496217815486925E-2</v>
      </c>
      <c r="AI335" s="111">
        <f t="shared" si="495"/>
        <v>-0.291378325339953</v>
      </c>
      <c r="AJ335" s="111">
        <f t="shared" si="495"/>
        <v>7.4446680080483135E-2</v>
      </c>
      <c r="AK335" s="111">
        <f t="shared" si="495"/>
        <v>-6.412490727583095E-2</v>
      </c>
      <c r="AL335" s="111">
        <f t="shared" si="495"/>
        <v>-0.70960698689956359</v>
      </c>
      <c r="AM335" s="111">
        <f t="shared" si="495"/>
        <v>5.1975736094460323E-2</v>
      </c>
      <c r="AN335" s="111">
        <f t="shared" si="495"/>
        <v>0</v>
      </c>
      <c r="AO335" s="111">
        <f t="shared" si="495"/>
        <v>2.704415117012207</v>
      </c>
      <c r="AP335" s="111">
        <f t="shared" si="495"/>
        <v>1.3535268251351735</v>
      </c>
      <c r="AQ335" s="111">
        <f t="shared" si="495"/>
        <v>-0.83732090030400608</v>
      </c>
      <c r="AR335" s="111">
        <f t="shared" si="495"/>
        <v>1.6423786786761208</v>
      </c>
    </row>
    <row r="336" spans="1:44">
      <c r="A336" s="661" t="s">
        <v>720</v>
      </c>
      <c r="B336" s="660" t="s">
        <v>900</v>
      </c>
      <c r="C336" s="657">
        <v>4516</v>
      </c>
      <c r="D336" s="658"/>
      <c r="E336" s="658">
        <v>1616</v>
      </c>
      <c r="F336" s="658">
        <v>755</v>
      </c>
      <c r="G336" s="658">
        <v>1561</v>
      </c>
      <c r="H336" s="658">
        <v>497</v>
      </c>
      <c r="I336" s="657">
        <v>8945</v>
      </c>
      <c r="J336" s="657">
        <v>500</v>
      </c>
      <c r="K336" s="658"/>
      <c r="L336" s="658">
        <v>327</v>
      </c>
      <c r="M336" s="658">
        <v>1470</v>
      </c>
      <c r="N336" s="657">
        <v>2297</v>
      </c>
      <c r="O336" s="657"/>
      <c r="P336" s="659"/>
      <c r="R336" s="93" t="s">
        <v>1025</v>
      </c>
      <c r="S336" s="94" t="s">
        <v>1026</v>
      </c>
      <c r="T336" s="95">
        <f t="shared" ref="T336:X337" si="496">IF(C336&gt;0,C336/C336,)</f>
        <v>1</v>
      </c>
      <c r="U336" s="105">
        <f t="shared" si="496"/>
        <v>0</v>
      </c>
      <c r="V336" s="105">
        <f t="shared" si="496"/>
        <v>1</v>
      </c>
      <c r="W336" s="105">
        <f t="shared" si="496"/>
        <v>1</v>
      </c>
      <c r="X336" s="105">
        <f t="shared" si="496"/>
        <v>1</v>
      </c>
      <c r="Y336" s="474">
        <f t="shared" ref="Y336:AE337" si="497">IF(H336&gt;0,H336/H336,)</f>
        <v>1</v>
      </c>
      <c r="Z336" s="469">
        <f t="shared" si="497"/>
        <v>1</v>
      </c>
      <c r="AA336" s="469">
        <f t="shared" si="497"/>
        <v>1</v>
      </c>
      <c r="AB336" s="474">
        <f t="shared" si="497"/>
        <v>0</v>
      </c>
      <c r="AC336" s="474">
        <f t="shared" si="497"/>
        <v>1</v>
      </c>
      <c r="AD336" s="474">
        <f t="shared" si="497"/>
        <v>1</v>
      </c>
      <c r="AE336" s="469">
        <f t="shared" si="497"/>
        <v>1</v>
      </c>
      <c r="AG336" s="470">
        <f>+T338+T340+T342+T344+T346+T348+T350+T352+T354+T356</f>
        <v>1</v>
      </c>
      <c r="AH336" s="470">
        <f t="shared" ref="AH336:AR337" si="498">+U338+U340+U342+U344+U346+U348+U350+U352+U354+U356</f>
        <v>0</v>
      </c>
      <c r="AI336" s="470">
        <f t="shared" si="498"/>
        <v>1</v>
      </c>
      <c r="AJ336" s="470">
        <f t="shared" si="498"/>
        <v>1</v>
      </c>
      <c r="AK336" s="470">
        <f t="shared" si="498"/>
        <v>1</v>
      </c>
      <c r="AL336" s="485">
        <f t="shared" si="498"/>
        <v>1</v>
      </c>
      <c r="AM336" s="485">
        <f t="shared" si="498"/>
        <v>0.99999999999999989</v>
      </c>
      <c r="AN336" s="470">
        <f t="shared" si="498"/>
        <v>1.0000000000000002</v>
      </c>
      <c r="AO336" s="470">
        <f t="shared" si="498"/>
        <v>0</v>
      </c>
      <c r="AP336" s="470">
        <f t="shared" si="498"/>
        <v>1</v>
      </c>
      <c r="AQ336" s="470">
        <f t="shared" si="498"/>
        <v>1</v>
      </c>
      <c r="AR336" s="470">
        <f t="shared" si="498"/>
        <v>1</v>
      </c>
    </row>
    <row r="337" spans="1:45">
      <c r="A337" s="668"/>
      <c r="B337" s="681" t="s">
        <v>901</v>
      </c>
      <c r="C337" s="673">
        <v>4396</v>
      </c>
      <c r="D337" s="674"/>
      <c r="E337" s="674">
        <v>1439</v>
      </c>
      <c r="F337" s="674">
        <v>772</v>
      </c>
      <c r="G337" s="674">
        <v>1523</v>
      </c>
      <c r="H337" s="674">
        <v>522</v>
      </c>
      <c r="I337" s="673">
        <v>8652</v>
      </c>
      <c r="J337" s="673">
        <v>529</v>
      </c>
      <c r="K337" s="674"/>
      <c r="L337" s="674">
        <v>347</v>
      </c>
      <c r="M337" s="674">
        <v>1646</v>
      </c>
      <c r="N337" s="673">
        <v>2522</v>
      </c>
      <c r="O337" s="673"/>
      <c r="P337" s="682"/>
      <c r="R337" s="101"/>
      <c r="S337" s="102" t="s">
        <v>737</v>
      </c>
      <c r="T337" s="103">
        <f t="shared" si="496"/>
        <v>1</v>
      </c>
      <c r="U337" s="104">
        <f t="shared" si="496"/>
        <v>0</v>
      </c>
      <c r="V337" s="104">
        <f t="shared" si="496"/>
        <v>1</v>
      </c>
      <c r="W337" s="104">
        <f t="shared" si="496"/>
        <v>1</v>
      </c>
      <c r="X337" s="104">
        <f t="shared" si="496"/>
        <v>1</v>
      </c>
      <c r="Y337" s="471">
        <f t="shared" si="497"/>
        <v>1</v>
      </c>
      <c r="Z337" s="472">
        <f t="shared" si="497"/>
        <v>1</v>
      </c>
      <c r="AA337" s="472">
        <f t="shared" si="497"/>
        <v>1</v>
      </c>
      <c r="AB337" s="471">
        <f t="shared" si="497"/>
        <v>0</v>
      </c>
      <c r="AC337" s="471">
        <f t="shared" si="497"/>
        <v>1</v>
      </c>
      <c r="AD337" s="471">
        <f t="shared" si="497"/>
        <v>1</v>
      </c>
      <c r="AE337" s="472">
        <f t="shared" si="497"/>
        <v>1</v>
      </c>
      <c r="AG337" s="473">
        <f>+T339+T341+T343+T345+T347+T349+T351+T353+T355+T357</f>
        <v>1</v>
      </c>
      <c r="AH337" s="473">
        <f t="shared" si="498"/>
        <v>0</v>
      </c>
      <c r="AI337" s="473">
        <f t="shared" si="498"/>
        <v>1</v>
      </c>
      <c r="AJ337" s="473">
        <f t="shared" si="498"/>
        <v>1</v>
      </c>
      <c r="AK337" s="473">
        <f t="shared" si="498"/>
        <v>1.0000000000000002</v>
      </c>
      <c r="AL337" s="473">
        <f t="shared" si="498"/>
        <v>1</v>
      </c>
      <c r="AM337" s="473">
        <f t="shared" si="498"/>
        <v>0.99999999999999989</v>
      </c>
      <c r="AN337" s="473">
        <f t="shared" si="498"/>
        <v>1</v>
      </c>
      <c r="AO337" s="473">
        <f t="shared" si="498"/>
        <v>0</v>
      </c>
      <c r="AP337" s="473">
        <f t="shared" si="498"/>
        <v>1</v>
      </c>
      <c r="AQ337" s="473">
        <f t="shared" si="498"/>
        <v>0.99999999999999989</v>
      </c>
      <c r="AR337" s="473">
        <f t="shared" si="498"/>
        <v>1</v>
      </c>
      <c r="AS337" s="112"/>
    </row>
    <row r="338" spans="1:45">
      <c r="A338" s="668"/>
      <c r="B338" s="681" t="s">
        <v>902</v>
      </c>
      <c r="C338" s="673">
        <v>810</v>
      </c>
      <c r="D338" s="674"/>
      <c r="E338" s="674">
        <v>503</v>
      </c>
      <c r="F338" s="674">
        <v>138</v>
      </c>
      <c r="G338" s="674">
        <v>303</v>
      </c>
      <c r="H338" s="674">
        <v>85</v>
      </c>
      <c r="I338" s="673">
        <v>1839</v>
      </c>
      <c r="J338" s="673">
        <v>94</v>
      </c>
      <c r="K338" s="674"/>
      <c r="L338" s="674">
        <v>33</v>
      </c>
      <c r="M338" s="674">
        <v>108</v>
      </c>
      <c r="N338" s="673">
        <v>235</v>
      </c>
      <c r="O338" s="673"/>
      <c r="P338" s="682"/>
      <c r="R338" s="93" t="s">
        <v>1027</v>
      </c>
      <c r="S338" s="94" t="s">
        <v>1026</v>
      </c>
      <c r="T338" s="95">
        <f t="shared" ref="T338:X339" si="499">IF(C336&gt;0,C338/C336,)</f>
        <v>0.17936226749335696</v>
      </c>
      <c r="U338" s="105">
        <f t="shared" si="499"/>
        <v>0</v>
      </c>
      <c r="V338" s="105">
        <f t="shared" si="499"/>
        <v>0.31126237623762376</v>
      </c>
      <c r="W338" s="105">
        <f t="shared" si="499"/>
        <v>0.1827814569536424</v>
      </c>
      <c r="X338" s="105">
        <f t="shared" si="499"/>
        <v>0.19410634208840488</v>
      </c>
      <c r="Y338" s="474">
        <f t="shared" ref="Y338:AE339" si="500">IF(H336&gt;0,H338/H336,)</f>
        <v>0.17102615694164991</v>
      </c>
      <c r="Z338" s="469">
        <f t="shared" si="500"/>
        <v>0.20558971492453884</v>
      </c>
      <c r="AA338" s="469">
        <f t="shared" si="500"/>
        <v>0.188</v>
      </c>
      <c r="AB338" s="474">
        <f t="shared" si="500"/>
        <v>0</v>
      </c>
      <c r="AC338" s="474">
        <f t="shared" si="500"/>
        <v>0.10091743119266056</v>
      </c>
      <c r="AD338" s="474">
        <f t="shared" si="500"/>
        <v>7.3469387755102047E-2</v>
      </c>
      <c r="AE338" s="469">
        <f t="shared" si="500"/>
        <v>0.1023073574227253</v>
      </c>
      <c r="AG338" s="475" t="s">
        <v>903</v>
      </c>
      <c r="AH338" s="470"/>
      <c r="AI338" s="470"/>
      <c r="AJ338" s="470"/>
      <c r="AK338" s="470"/>
      <c r="AL338" s="470"/>
      <c r="AM338" s="470"/>
      <c r="AN338" s="470"/>
      <c r="AO338" s="470"/>
      <c r="AP338" s="470"/>
      <c r="AQ338" s="470"/>
      <c r="AR338" s="470"/>
    </row>
    <row r="339" spans="1:45">
      <c r="A339" s="668"/>
      <c r="B339" s="681" t="s">
        <v>904</v>
      </c>
      <c r="C339" s="673">
        <v>905</v>
      </c>
      <c r="D339" s="674"/>
      <c r="E339" s="674">
        <v>458</v>
      </c>
      <c r="F339" s="674">
        <v>172</v>
      </c>
      <c r="G339" s="674">
        <v>302</v>
      </c>
      <c r="H339" s="674">
        <v>94</v>
      </c>
      <c r="I339" s="673">
        <v>1931</v>
      </c>
      <c r="J339" s="673">
        <v>108</v>
      </c>
      <c r="K339" s="674"/>
      <c r="L339" s="674">
        <v>44</v>
      </c>
      <c r="M339" s="674">
        <v>184</v>
      </c>
      <c r="N339" s="673">
        <v>336</v>
      </c>
      <c r="O339" s="673"/>
      <c r="P339" s="682"/>
      <c r="R339" s="106"/>
      <c r="S339" s="102" t="s">
        <v>737</v>
      </c>
      <c r="T339" s="103">
        <f t="shared" si="499"/>
        <v>0.20586897179253869</v>
      </c>
      <c r="U339" s="104">
        <f t="shared" si="499"/>
        <v>0</v>
      </c>
      <c r="V339" s="104">
        <f t="shared" si="499"/>
        <v>0.3182765809589993</v>
      </c>
      <c r="W339" s="104">
        <f t="shared" si="499"/>
        <v>0.22279792746113988</v>
      </c>
      <c r="X339" s="104">
        <f t="shared" si="499"/>
        <v>0.19829284307288247</v>
      </c>
      <c r="Y339" s="471">
        <f t="shared" si="500"/>
        <v>0.18007662835249041</v>
      </c>
      <c r="Z339" s="472">
        <f t="shared" si="500"/>
        <v>0.22318539066111881</v>
      </c>
      <c r="AA339" s="472">
        <f t="shared" si="500"/>
        <v>0.20415879017013233</v>
      </c>
      <c r="AB339" s="471">
        <f t="shared" si="500"/>
        <v>0</v>
      </c>
      <c r="AC339" s="471">
        <f t="shared" si="500"/>
        <v>0.12680115273775217</v>
      </c>
      <c r="AD339" s="471">
        <f t="shared" si="500"/>
        <v>0.1117861482381531</v>
      </c>
      <c r="AE339" s="472">
        <f t="shared" si="500"/>
        <v>0.13322759714512292</v>
      </c>
      <c r="AG339" s="476">
        <f>(T339-T338)*100</f>
        <v>2.6506704299181729</v>
      </c>
      <c r="AH339" s="476">
        <f t="shared" ref="AH339:AR339" si="501">(U339-U338)*100</f>
        <v>0</v>
      </c>
      <c r="AI339" s="476">
        <f t="shared" si="501"/>
        <v>0.70142047213755387</v>
      </c>
      <c r="AJ339" s="476">
        <f t="shared" si="501"/>
        <v>4.0016470507497486</v>
      </c>
      <c r="AK339" s="476">
        <f t="shared" si="501"/>
        <v>0.41865009844775924</v>
      </c>
      <c r="AL339" s="476">
        <f t="shared" si="501"/>
        <v>0.90504714108405049</v>
      </c>
      <c r="AM339" s="476">
        <f t="shared" si="501"/>
        <v>1.7595675736579968</v>
      </c>
      <c r="AN339" s="476">
        <f t="shared" si="501"/>
        <v>1.6158790170132331</v>
      </c>
      <c r="AO339" s="476">
        <f t="shared" si="501"/>
        <v>0</v>
      </c>
      <c r="AP339" s="476">
        <f t="shared" si="501"/>
        <v>2.5883721545091607</v>
      </c>
      <c r="AQ339" s="476">
        <f t="shared" si="501"/>
        <v>3.8316760483051047</v>
      </c>
      <c r="AR339" s="476">
        <f t="shared" si="501"/>
        <v>3.0920239722397618</v>
      </c>
    </row>
    <row r="340" spans="1:45">
      <c r="A340" s="668"/>
      <c r="B340" s="681" t="s">
        <v>905</v>
      </c>
      <c r="C340" s="673">
        <v>1</v>
      </c>
      <c r="D340" s="674"/>
      <c r="E340" s="674">
        <v>2</v>
      </c>
      <c r="F340" s="674">
        <v>1</v>
      </c>
      <c r="G340" s="674"/>
      <c r="H340" s="674">
        <v>1</v>
      </c>
      <c r="I340" s="673">
        <v>5</v>
      </c>
      <c r="J340" s="673">
        <v>2</v>
      </c>
      <c r="K340" s="674"/>
      <c r="L340" s="674">
        <v>6</v>
      </c>
      <c r="M340" s="674">
        <v>12</v>
      </c>
      <c r="N340" s="673">
        <v>20</v>
      </c>
      <c r="O340" s="673"/>
      <c r="P340" s="682"/>
      <c r="R340" s="93" t="s">
        <v>1028</v>
      </c>
      <c r="S340" s="94" t="s">
        <v>1026</v>
      </c>
      <c r="T340" s="95">
        <f t="shared" ref="T340:X341" si="502">IF(C336&gt;0,C340/C336,)</f>
        <v>2.2143489813994686E-4</v>
      </c>
      <c r="U340" s="105">
        <f t="shared" si="502"/>
        <v>0</v>
      </c>
      <c r="V340" s="105">
        <f t="shared" si="502"/>
        <v>1.2376237623762376E-3</v>
      </c>
      <c r="W340" s="105">
        <f t="shared" si="502"/>
        <v>1.3245033112582781E-3</v>
      </c>
      <c r="X340" s="105">
        <f t="shared" si="502"/>
        <v>0</v>
      </c>
      <c r="Y340" s="474">
        <f t="shared" ref="Y340:AE341" si="503">IF(H336&gt;0,H340/H336,)</f>
        <v>2.012072434607646E-3</v>
      </c>
      <c r="Z340" s="469">
        <f t="shared" si="503"/>
        <v>5.5897149245388487E-4</v>
      </c>
      <c r="AA340" s="469">
        <f t="shared" si="503"/>
        <v>4.0000000000000001E-3</v>
      </c>
      <c r="AB340" s="474">
        <f t="shared" si="503"/>
        <v>0</v>
      </c>
      <c r="AC340" s="474">
        <f t="shared" si="503"/>
        <v>1.834862385321101E-2</v>
      </c>
      <c r="AD340" s="474">
        <f t="shared" si="503"/>
        <v>8.1632653061224497E-3</v>
      </c>
      <c r="AE340" s="469">
        <f t="shared" si="503"/>
        <v>8.7070091423595997E-3</v>
      </c>
      <c r="AG340" s="475" t="s">
        <v>903</v>
      </c>
      <c r="AH340" s="470"/>
      <c r="AI340" s="470"/>
      <c r="AJ340" s="470"/>
      <c r="AK340" s="470"/>
      <c r="AL340" s="470"/>
      <c r="AM340" s="470"/>
      <c r="AN340" s="470"/>
      <c r="AO340" s="470"/>
      <c r="AP340" s="470"/>
      <c r="AQ340" s="470"/>
      <c r="AR340" s="470"/>
    </row>
    <row r="341" spans="1:45">
      <c r="A341" s="668"/>
      <c r="B341" s="681" t="s">
        <v>906</v>
      </c>
      <c r="C341" s="673"/>
      <c r="D341" s="674"/>
      <c r="E341" s="674"/>
      <c r="F341" s="674">
        <v>1</v>
      </c>
      <c r="G341" s="674"/>
      <c r="H341" s="674"/>
      <c r="I341" s="673">
        <v>1</v>
      </c>
      <c r="J341" s="673">
        <v>4</v>
      </c>
      <c r="K341" s="674"/>
      <c r="L341" s="674">
        <v>9</v>
      </c>
      <c r="M341" s="674">
        <v>12</v>
      </c>
      <c r="N341" s="673">
        <v>25</v>
      </c>
      <c r="O341" s="673"/>
      <c r="P341" s="682"/>
      <c r="R341" s="106"/>
      <c r="S341" s="102" t="s">
        <v>737</v>
      </c>
      <c r="T341" s="103">
        <f t="shared" si="502"/>
        <v>0</v>
      </c>
      <c r="U341" s="104">
        <f t="shared" si="502"/>
        <v>0</v>
      </c>
      <c r="V341" s="104">
        <f t="shared" si="502"/>
        <v>0</v>
      </c>
      <c r="W341" s="104">
        <f t="shared" si="502"/>
        <v>1.2953367875647669E-3</v>
      </c>
      <c r="X341" s="104">
        <f t="shared" si="502"/>
        <v>0</v>
      </c>
      <c r="Y341" s="471">
        <f t="shared" si="503"/>
        <v>0</v>
      </c>
      <c r="Z341" s="472">
        <f t="shared" si="503"/>
        <v>1.155802126675913E-4</v>
      </c>
      <c r="AA341" s="472">
        <f t="shared" si="503"/>
        <v>7.5614366729678641E-3</v>
      </c>
      <c r="AB341" s="471">
        <f t="shared" si="503"/>
        <v>0</v>
      </c>
      <c r="AC341" s="471">
        <f t="shared" si="503"/>
        <v>2.5936599423631124E-2</v>
      </c>
      <c r="AD341" s="471">
        <f t="shared" si="503"/>
        <v>7.2904009720534627E-3</v>
      </c>
      <c r="AE341" s="472">
        <f t="shared" si="503"/>
        <v>9.9127676447264071E-3</v>
      </c>
      <c r="AG341" s="476">
        <f>(T341-T340)*100</f>
        <v>-2.2143489813994686E-2</v>
      </c>
      <c r="AH341" s="476">
        <f t="shared" ref="AH341:AR341" si="504">(U341-U340)*100</f>
        <v>0</v>
      </c>
      <c r="AI341" s="476">
        <f t="shared" si="504"/>
        <v>-0.12376237623762376</v>
      </c>
      <c r="AJ341" s="476">
        <f t="shared" si="504"/>
        <v>-2.9166523693511257E-3</v>
      </c>
      <c r="AK341" s="476">
        <f t="shared" si="504"/>
        <v>0</v>
      </c>
      <c r="AL341" s="476">
        <f t="shared" si="504"/>
        <v>-0.2012072434607646</v>
      </c>
      <c r="AM341" s="476">
        <f t="shared" si="504"/>
        <v>-4.433912797862935E-2</v>
      </c>
      <c r="AN341" s="476">
        <f t="shared" si="504"/>
        <v>0.35614366729678643</v>
      </c>
      <c r="AO341" s="476">
        <f t="shared" si="504"/>
        <v>0</v>
      </c>
      <c r="AP341" s="476">
        <f t="shared" si="504"/>
        <v>0.75879755704201146</v>
      </c>
      <c r="AQ341" s="476">
        <f t="shared" si="504"/>
        <v>-8.7286433406898706E-2</v>
      </c>
      <c r="AR341" s="476">
        <f t="shared" si="504"/>
        <v>0.12057585023668074</v>
      </c>
    </row>
    <row r="342" spans="1:45">
      <c r="A342" s="668"/>
      <c r="B342" s="681" t="s">
        <v>907</v>
      </c>
      <c r="C342" s="673"/>
      <c r="D342" s="674"/>
      <c r="E342" s="674"/>
      <c r="F342" s="674"/>
      <c r="G342" s="674"/>
      <c r="H342" s="674"/>
      <c r="I342" s="673"/>
      <c r="J342" s="673"/>
      <c r="K342" s="674"/>
      <c r="L342" s="674"/>
      <c r="M342" s="674"/>
      <c r="N342" s="673"/>
      <c r="O342" s="673"/>
      <c r="P342" s="682"/>
      <c r="R342" s="93" t="s">
        <v>1029</v>
      </c>
      <c r="S342" s="94" t="s">
        <v>1026</v>
      </c>
      <c r="T342" s="95">
        <f t="shared" ref="T342:X343" si="505">IF(C336&gt;0,C342/C336,)</f>
        <v>0</v>
      </c>
      <c r="U342" s="105">
        <f t="shared" si="505"/>
        <v>0</v>
      </c>
      <c r="V342" s="105">
        <f t="shared" si="505"/>
        <v>0</v>
      </c>
      <c r="W342" s="105">
        <f t="shared" si="505"/>
        <v>0</v>
      </c>
      <c r="X342" s="105">
        <f t="shared" si="505"/>
        <v>0</v>
      </c>
      <c r="Y342" s="474">
        <f t="shared" ref="Y342:AE343" si="506">IF(H336&gt;0,H342/H336,)</f>
        <v>0</v>
      </c>
      <c r="Z342" s="469">
        <f t="shared" si="506"/>
        <v>0</v>
      </c>
      <c r="AA342" s="469">
        <f t="shared" si="506"/>
        <v>0</v>
      </c>
      <c r="AB342" s="474">
        <f t="shared" si="506"/>
        <v>0</v>
      </c>
      <c r="AC342" s="474">
        <f t="shared" si="506"/>
        <v>0</v>
      </c>
      <c r="AD342" s="474">
        <f t="shared" si="506"/>
        <v>0</v>
      </c>
      <c r="AE342" s="469">
        <f t="shared" si="506"/>
        <v>0</v>
      </c>
      <c r="AG342" s="486" t="s">
        <v>903</v>
      </c>
      <c r="AH342" s="487"/>
      <c r="AI342" s="487"/>
      <c r="AJ342" s="487"/>
      <c r="AK342" s="487"/>
      <c r="AL342" s="487"/>
      <c r="AM342" s="487"/>
      <c r="AN342" s="487"/>
      <c r="AO342" s="487"/>
      <c r="AP342" s="487"/>
      <c r="AQ342" s="487"/>
      <c r="AR342" s="487"/>
    </row>
    <row r="343" spans="1:45">
      <c r="A343" s="668"/>
      <c r="B343" s="681" t="s">
        <v>908</v>
      </c>
      <c r="C343" s="673"/>
      <c r="D343" s="674"/>
      <c r="E343" s="674"/>
      <c r="F343" s="674"/>
      <c r="G343" s="674"/>
      <c r="H343" s="674"/>
      <c r="I343" s="673"/>
      <c r="J343" s="673"/>
      <c r="K343" s="674"/>
      <c r="L343" s="674"/>
      <c r="M343" s="674"/>
      <c r="N343" s="673"/>
      <c r="O343" s="673"/>
      <c r="P343" s="682"/>
      <c r="R343" s="106"/>
      <c r="S343" s="102" t="s">
        <v>737</v>
      </c>
      <c r="T343" s="103">
        <f t="shared" si="505"/>
        <v>0</v>
      </c>
      <c r="U343" s="104">
        <f t="shared" si="505"/>
        <v>0</v>
      </c>
      <c r="V343" s="104">
        <f t="shared" si="505"/>
        <v>0</v>
      </c>
      <c r="W343" s="104">
        <f t="shared" si="505"/>
        <v>0</v>
      </c>
      <c r="X343" s="104">
        <f t="shared" si="505"/>
        <v>0</v>
      </c>
      <c r="Y343" s="471">
        <f t="shared" si="506"/>
        <v>0</v>
      </c>
      <c r="Z343" s="472">
        <f t="shared" si="506"/>
        <v>0</v>
      </c>
      <c r="AA343" s="472">
        <f t="shared" si="506"/>
        <v>0</v>
      </c>
      <c r="AB343" s="471">
        <f t="shared" si="506"/>
        <v>0</v>
      </c>
      <c r="AC343" s="471">
        <f t="shared" si="506"/>
        <v>0</v>
      </c>
      <c r="AD343" s="471">
        <f t="shared" si="506"/>
        <v>0</v>
      </c>
      <c r="AE343" s="472">
        <f t="shared" si="506"/>
        <v>0</v>
      </c>
      <c r="AG343" s="476">
        <f>(T343-T342)*100</f>
        <v>0</v>
      </c>
      <c r="AH343" s="476">
        <f t="shared" ref="AH343:AR343" si="507">(U343-U342)*100</f>
        <v>0</v>
      </c>
      <c r="AI343" s="476">
        <f t="shared" si="507"/>
        <v>0</v>
      </c>
      <c r="AJ343" s="476">
        <f t="shared" si="507"/>
        <v>0</v>
      </c>
      <c r="AK343" s="476">
        <f t="shared" si="507"/>
        <v>0</v>
      </c>
      <c r="AL343" s="476">
        <f t="shared" si="507"/>
        <v>0</v>
      </c>
      <c r="AM343" s="476">
        <f t="shared" si="507"/>
        <v>0</v>
      </c>
      <c r="AN343" s="476">
        <f t="shared" si="507"/>
        <v>0</v>
      </c>
      <c r="AO343" s="476">
        <f t="shared" si="507"/>
        <v>0</v>
      </c>
      <c r="AP343" s="476">
        <f t="shared" si="507"/>
        <v>0</v>
      </c>
      <c r="AQ343" s="476">
        <f t="shared" si="507"/>
        <v>0</v>
      </c>
      <c r="AR343" s="476">
        <f t="shared" si="507"/>
        <v>0</v>
      </c>
    </row>
    <row r="344" spans="1:45">
      <c r="A344" s="668"/>
      <c r="B344" s="681" t="s">
        <v>909</v>
      </c>
      <c r="C344" s="673">
        <v>2567</v>
      </c>
      <c r="D344" s="674"/>
      <c r="E344" s="674">
        <v>659</v>
      </c>
      <c r="F344" s="674">
        <v>282</v>
      </c>
      <c r="G344" s="674">
        <v>629</v>
      </c>
      <c r="H344" s="674">
        <v>186</v>
      </c>
      <c r="I344" s="673">
        <v>4323</v>
      </c>
      <c r="J344" s="673">
        <v>220</v>
      </c>
      <c r="K344" s="674"/>
      <c r="L344" s="674">
        <v>99</v>
      </c>
      <c r="M344" s="674">
        <v>567</v>
      </c>
      <c r="N344" s="673">
        <v>886</v>
      </c>
      <c r="O344" s="673"/>
      <c r="P344" s="682"/>
      <c r="R344" s="93" t="s">
        <v>1030</v>
      </c>
      <c r="S344" s="94" t="s">
        <v>1026</v>
      </c>
      <c r="T344" s="95">
        <f t="shared" ref="T344:X345" si="508">IF(C336&gt;0,C344/C336,)</f>
        <v>0.56842338352524358</v>
      </c>
      <c r="U344" s="105">
        <f t="shared" si="508"/>
        <v>0</v>
      </c>
      <c r="V344" s="105">
        <f t="shared" si="508"/>
        <v>0.40779702970297027</v>
      </c>
      <c r="W344" s="105">
        <f t="shared" si="508"/>
        <v>0.37350993377483444</v>
      </c>
      <c r="X344" s="105">
        <f t="shared" si="508"/>
        <v>0.40294682895579759</v>
      </c>
      <c r="Y344" s="474">
        <f t="shared" ref="Y344:AE345" si="509">IF(H336&gt;0,H344/H336,)</f>
        <v>0.37424547283702214</v>
      </c>
      <c r="Z344" s="469">
        <f t="shared" si="509"/>
        <v>0.48328675237562885</v>
      </c>
      <c r="AA344" s="469">
        <f t="shared" si="509"/>
        <v>0.44</v>
      </c>
      <c r="AB344" s="474">
        <f t="shared" si="509"/>
        <v>0</v>
      </c>
      <c r="AC344" s="474">
        <f t="shared" si="509"/>
        <v>0.30275229357798167</v>
      </c>
      <c r="AD344" s="474">
        <f t="shared" si="509"/>
        <v>0.38571428571428573</v>
      </c>
      <c r="AE344" s="469">
        <f t="shared" si="509"/>
        <v>0.38572050500653027</v>
      </c>
      <c r="AG344" s="475" t="s">
        <v>903</v>
      </c>
      <c r="AH344" s="470"/>
      <c r="AI344" s="470"/>
      <c r="AJ344" s="470"/>
      <c r="AK344" s="470"/>
      <c r="AL344" s="470"/>
      <c r="AM344" s="470"/>
      <c r="AN344" s="470"/>
      <c r="AO344" s="470"/>
      <c r="AP344" s="470"/>
      <c r="AQ344" s="470"/>
      <c r="AR344" s="470"/>
    </row>
    <row r="345" spans="1:45">
      <c r="A345" s="668"/>
      <c r="B345" s="681" t="s">
        <v>910</v>
      </c>
      <c r="C345" s="673">
        <v>2574</v>
      </c>
      <c r="D345" s="674"/>
      <c r="E345" s="674">
        <v>572</v>
      </c>
      <c r="F345" s="674">
        <v>254</v>
      </c>
      <c r="G345" s="674">
        <v>620</v>
      </c>
      <c r="H345" s="674">
        <v>210</v>
      </c>
      <c r="I345" s="673">
        <v>4230</v>
      </c>
      <c r="J345" s="673">
        <v>200</v>
      </c>
      <c r="K345" s="674"/>
      <c r="L345" s="674">
        <v>84</v>
      </c>
      <c r="M345" s="674">
        <v>587</v>
      </c>
      <c r="N345" s="673">
        <v>871</v>
      </c>
      <c r="O345" s="673"/>
      <c r="P345" s="682"/>
      <c r="R345" s="106"/>
      <c r="S345" s="102" t="s">
        <v>737</v>
      </c>
      <c r="T345" s="103">
        <f t="shared" si="508"/>
        <v>0.5855323020928116</v>
      </c>
      <c r="U345" s="104">
        <f t="shared" si="508"/>
        <v>0</v>
      </c>
      <c r="V345" s="104">
        <f t="shared" si="508"/>
        <v>0.39749826268241834</v>
      </c>
      <c r="W345" s="104">
        <f t="shared" si="508"/>
        <v>0.32901554404145078</v>
      </c>
      <c r="X345" s="104">
        <f t="shared" si="508"/>
        <v>0.40709126723571898</v>
      </c>
      <c r="Y345" s="471">
        <f t="shared" si="509"/>
        <v>0.40229885057471265</v>
      </c>
      <c r="Z345" s="472">
        <f t="shared" si="509"/>
        <v>0.48890429958391124</v>
      </c>
      <c r="AA345" s="472">
        <f t="shared" si="509"/>
        <v>0.3780718336483932</v>
      </c>
      <c r="AB345" s="471">
        <f t="shared" si="509"/>
        <v>0</v>
      </c>
      <c r="AC345" s="471">
        <f t="shared" si="509"/>
        <v>0.24207492795389049</v>
      </c>
      <c r="AD345" s="471">
        <f t="shared" si="509"/>
        <v>0.35662211421628187</v>
      </c>
      <c r="AE345" s="472">
        <f t="shared" si="509"/>
        <v>0.34536082474226804</v>
      </c>
      <c r="AG345" s="476">
        <f>(T345-T344)*100</f>
        <v>1.7108918567568021</v>
      </c>
      <c r="AH345" s="476">
        <f t="shared" ref="AH345:AR345" si="510">(U345-U344)*100</f>
        <v>0</v>
      </c>
      <c r="AI345" s="476">
        <f t="shared" si="510"/>
        <v>-1.0298767020551935</v>
      </c>
      <c r="AJ345" s="476">
        <f t="shared" si="510"/>
        <v>-4.4494389733383652</v>
      </c>
      <c r="AK345" s="476">
        <f t="shared" si="510"/>
        <v>0.41444382799213919</v>
      </c>
      <c r="AL345" s="476">
        <f t="shared" si="510"/>
        <v>2.8053377737690512</v>
      </c>
      <c r="AM345" s="476">
        <f t="shared" si="510"/>
        <v>0.56175472082823918</v>
      </c>
      <c r="AN345" s="476">
        <f t="shared" si="510"/>
        <v>-6.1928166351606801</v>
      </c>
      <c r="AO345" s="476">
        <f t="shared" si="510"/>
        <v>0</v>
      </c>
      <c r="AP345" s="476">
        <f t="shared" si="510"/>
        <v>-6.0677365624091175</v>
      </c>
      <c r="AQ345" s="476">
        <f t="shared" si="510"/>
        <v>-2.9092171498003863</v>
      </c>
      <c r="AR345" s="476">
        <f t="shared" si="510"/>
        <v>-4.0359680264262234</v>
      </c>
    </row>
    <row r="346" spans="1:45">
      <c r="A346" s="668"/>
      <c r="B346" s="681" t="s">
        <v>911</v>
      </c>
      <c r="C346" s="673">
        <v>15</v>
      </c>
      <c r="D346" s="674"/>
      <c r="E346" s="674">
        <v>4</v>
      </c>
      <c r="F346" s="674">
        <v>4</v>
      </c>
      <c r="G346" s="674">
        <v>3</v>
      </c>
      <c r="H346" s="674">
        <v>11</v>
      </c>
      <c r="I346" s="673">
        <v>37</v>
      </c>
      <c r="J346" s="673">
        <v>24</v>
      </c>
      <c r="K346" s="674"/>
      <c r="L346" s="674">
        <v>28</v>
      </c>
      <c r="M346" s="674">
        <v>108</v>
      </c>
      <c r="N346" s="673">
        <v>160</v>
      </c>
      <c r="O346" s="673"/>
      <c r="P346" s="682"/>
      <c r="R346" s="93" t="s">
        <v>1031</v>
      </c>
      <c r="S346" s="94" t="s">
        <v>1026</v>
      </c>
      <c r="T346" s="95">
        <f t="shared" ref="T346:X347" si="511">IF(C336&gt;0,C346/C336,)</f>
        <v>3.3215234720992029E-3</v>
      </c>
      <c r="U346" s="105">
        <f t="shared" si="511"/>
        <v>0</v>
      </c>
      <c r="V346" s="105">
        <f t="shared" si="511"/>
        <v>2.4752475247524753E-3</v>
      </c>
      <c r="W346" s="105">
        <f t="shared" si="511"/>
        <v>5.2980132450331126E-3</v>
      </c>
      <c r="X346" s="105">
        <f t="shared" si="511"/>
        <v>1.9218449711723255E-3</v>
      </c>
      <c r="Y346" s="474">
        <f t="shared" ref="Y346:AE347" si="512">IF(H336&gt;0,H346/H336,)</f>
        <v>2.2132796780684104E-2</v>
      </c>
      <c r="Z346" s="469">
        <f t="shared" si="512"/>
        <v>4.1363890441587477E-3</v>
      </c>
      <c r="AA346" s="469">
        <f t="shared" si="512"/>
        <v>4.8000000000000001E-2</v>
      </c>
      <c r="AB346" s="474">
        <f t="shared" si="512"/>
        <v>0</v>
      </c>
      <c r="AC346" s="474">
        <f t="shared" si="512"/>
        <v>8.5626911314984705E-2</v>
      </c>
      <c r="AD346" s="474">
        <f t="shared" si="512"/>
        <v>7.3469387755102047E-2</v>
      </c>
      <c r="AE346" s="469">
        <f t="shared" si="512"/>
        <v>6.9656073138876798E-2</v>
      </c>
      <c r="AG346" s="475" t="s">
        <v>903</v>
      </c>
      <c r="AH346" s="470"/>
      <c r="AI346" s="470"/>
      <c r="AJ346" s="470"/>
      <c r="AK346" s="470"/>
      <c r="AL346" s="470"/>
      <c r="AM346" s="470"/>
      <c r="AN346" s="470"/>
      <c r="AO346" s="470"/>
      <c r="AP346" s="470"/>
      <c r="AQ346" s="470"/>
      <c r="AR346" s="470"/>
    </row>
    <row r="347" spans="1:45">
      <c r="A347" s="668"/>
      <c r="B347" s="681" t="s">
        <v>912</v>
      </c>
      <c r="C347" s="673">
        <v>6</v>
      </c>
      <c r="D347" s="674"/>
      <c r="E347" s="674">
        <v>6</v>
      </c>
      <c r="F347" s="674">
        <v>5</v>
      </c>
      <c r="G347" s="674">
        <v>11</v>
      </c>
      <c r="H347" s="674">
        <v>12</v>
      </c>
      <c r="I347" s="673">
        <v>40</v>
      </c>
      <c r="J347" s="673">
        <v>33</v>
      </c>
      <c r="K347" s="674"/>
      <c r="L347" s="674">
        <v>42</v>
      </c>
      <c r="M347" s="674">
        <v>106</v>
      </c>
      <c r="N347" s="673">
        <v>181</v>
      </c>
      <c r="O347" s="673"/>
      <c r="P347" s="682"/>
      <c r="R347" s="106"/>
      <c r="S347" s="102" t="s">
        <v>737</v>
      </c>
      <c r="T347" s="103">
        <f t="shared" si="511"/>
        <v>1.3648771610555051E-3</v>
      </c>
      <c r="U347" s="104">
        <f t="shared" si="511"/>
        <v>0</v>
      </c>
      <c r="V347" s="104">
        <f t="shared" si="511"/>
        <v>4.1695621959694229E-3</v>
      </c>
      <c r="W347" s="104">
        <f t="shared" si="511"/>
        <v>6.4766839378238338E-3</v>
      </c>
      <c r="X347" s="104">
        <f t="shared" si="511"/>
        <v>7.222586999343401E-3</v>
      </c>
      <c r="Y347" s="471">
        <f t="shared" si="512"/>
        <v>2.2988505747126436E-2</v>
      </c>
      <c r="Z347" s="472">
        <f t="shared" si="512"/>
        <v>4.6232085067036523E-3</v>
      </c>
      <c r="AA347" s="472">
        <f t="shared" si="512"/>
        <v>6.2381852551984876E-2</v>
      </c>
      <c r="AB347" s="471">
        <f t="shared" si="512"/>
        <v>0</v>
      </c>
      <c r="AC347" s="471">
        <f t="shared" si="512"/>
        <v>0.12103746397694524</v>
      </c>
      <c r="AD347" s="471">
        <f t="shared" si="512"/>
        <v>6.4398541919805583E-2</v>
      </c>
      <c r="AE347" s="472">
        <f t="shared" si="512"/>
        <v>7.1768437747819186E-2</v>
      </c>
      <c r="AG347" s="476">
        <f>(T347-T346)*100</f>
        <v>-0.1956646311043698</v>
      </c>
      <c r="AH347" s="476">
        <f t="shared" ref="AH347:AR347" si="513">(U347-U346)*100</f>
        <v>0</v>
      </c>
      <c r="AI347" s="476">
        <f t="shared" si="513"/>
        <v>0.16943146712169477</v>
      </c>
      <c r="AJ347" s="476">
        <f t="shared" si="513"/>
        <v>0.11786706927907212</v>
      </c>
      <c r="AK347" s="476">
        <f t="shared" si="513"/>
        <v>0.5300742028171076</v>
      </c>
      <c r="AL347" s="476">
        <f t="shared" si="513"/>
        <v>8.5570896644233257E-2</v>
      </c>
      <c r="AM347" s="476">
        <f t="shared" si="513"/>
        <v>4.868194625449046E-2</v>
      </c>
      <c r="AN347" s="476">
        <f t="shared" si="513"/>
        <v>1.4381852551984875</v>
      </c>
      <c r="AO347" s="476">
        <f t="shared" si="513"/>
        <v>0</v>
      </c>
      <c r="AP347" s="476">
        <f t="shared" si="513"/>
        <v>3.5410552661960542</v>
      </c>
      <c r="AQ347" s="476">
        <f t="shared" si="513"/>
        <v>-0.90708458352964649</v>
      </c>
      <c r="AR347" s="476">
        <f t="shared" si="513"/>
        <v>0.21123646089423881</v>
      </c>
    </row>
    <row r="348" spans="1:45">
      <c r="A348" s="668"/>
      <c r="B348" s="681" t="s">
        <v>913</v>
      </c>
      <c r="C348" s="673"/>
      <c r="D348" s="674"/>
      <c r="E348" s="674"/>
      <c r="F348" s="674"/>
      <c r="G348" s="674"/>
      <c r="H348" s="674"/>
      <c r="I348" s="673"/>
      <c r="J348" s="673"/>
      <c r="K348" s="674"/>
      <c r="L348" s="674"/>
      <c r="M348" s="674"/>
      <c r="N348" s="673"/>
      <c r="O348" s="673"/>
      <c r="P348" s="682"/>
      <c r="R348" s="93" t="s">
        <v>1032</v>
      </c>
      <c r="S348" s="94" t="s">
        <v>1026</v>
      </c>
      <c r="T348" s="95">
        <f t="shared" ref="T348:X349" si="514">IF(C336&gt;0,C348/C336,)</f>
        <v>0</v>
      </c>
      <c r="U348" s="105">
        <f t="shared" si="514"/>
        <v>0</v>
      </c>
      <c r="V348" s="105">
        <f t="shared" si="514"/>
        <v>0</v>
      </c>
      <c r="W348" s="105">
        <f t="shared" si="514"/>
        <v>0</v>
      </c>
      <c r="X348" s="105">
        <f t="shared" si="514"/>
        <v>0</v>
      </c>
      <c r="Y348" s="474">
        <f t="shared" ref="Y348:AE349" si="515">IF(H336&gt;0,H348/H336,)</f>
        <v>0</v>
      </c>
      <c r="Z348" s="469">
        <f t="shared" si="515"/>
        <v>0</v>
      </c>
      <c r="AA348" s="469">
        <f t="shared" si="515"/>
        <v>0</v>
      </c>
      <c r="AB348" s="474">
        <f t="shared" si="515"/>
        <v>0</v>
      </c>
      <c r="AC348" s="474">
        <f t="shared" si="515"/>
        <v>0</v>
      </c>
      <c r="AD348" s="474">
        <f t="shared" si="515"/>
        <v>0</v>
      </c>
      <c r="AE348" s="469">
        <f t="shared" si="515"/>
        <v>0</v>
      </c>
      <c r="AG348" s="475" t="s">
        <v>903</v>
      </c>
      <c r="AH348" s="470"/>
      <c r="AI348" s="470"/>
      <c r="AJ348" s="470"/>
      <c r="AK348" s="470"/>
      <c r="AL348" s="470"/>
      <c r="AM348" s="470"/>
      <c r="AN348" s="470"/>
      <c r="AO348" s="470"/>
      <c r="AP348" s="470"/>
      <c r="AQ348" s="470"/>
      <c r="AR348" s="470"/>
    </row>
    <row r="349" spans="1:45">
      <c r="A349" s="668"/>
      <c r="B349" s="681" t="s">
        <v>914</v>
      </c>
      <c r="C349" s="673"/>
      <c r="D349" s="674"/>
      <c r="E349" s="674"/>
      <c r="F349" s="674"/>
      <c r="G349" s="674"/>
      <c r="H349" s="674"/>
      <c r="I349" s="673"/>
      <c r="J349" s="673"/>
      <c r="K349" s="674"/>
      <c r="L349" s="674"/>
      <c r="M349" s="674"/>
      <c r="N349" s="673"/>
      <c r="O349" s="673"/>
      <c r="P349" s="682"/>
      <c r="R349" s="106"/>
      <c r="S349" s="102" t="s">
        <v>737</v>
      </c>
      <c r="T349" s="103">
        <f t="shared" si="514"/>
        <v>0</v>
      </c>
      <c r="U349" s="104">
        <f t="shared" si="514"/>
        <v>0</v>
      </c>
      <c r="V349" s="104">
        <f t="shared" si="514"/>
        <v>0</v>
      </c>
      <c r="W349" s="104">
        <f t="shared" si="514"/>
        <v>0</v>
      </c>
      <c r="X349" s="104">
        <f t="shared" si="514"/>
        <v>0</v>
      </c>
      <c r="Y349" s="471">
        <f t="shared" si="515"/>
        <v>0</v>
      </c>
      <c r="Z349" s="472">
        <f t="shared" si="515"/>
        <v>0</v>
      </c>
      <c r="AA349" s="472">
        <f t="shared" si="515"/>
        <v>0</v>
      </c>
      <c r="AB349" s="471">
        <f t="shared" si="515"/>
        <v>0</v>
      </c>
      <c r="AC349" s="471">
        <f t="shared" si="515"/>
        <v>0</v>
      </c>
      <c r="AD349" s="471">
        <f t="shared" si="515"/>
        <v>0</v>
      </c>
      <c r="AE349" s="472">
        <f t="shared" si="515"/>
        <v>0</v>
      </c>
      <c r="AG349" s="476">
        <f>(T349-T348)*100</f>
        <v>0</v>
      </c>
      <c r="AH349" s="476">
        <f t="shared" ref="AH349:AR349" si="516">(U349-U348)*100</f>
        <v>0</v>
      </c>
      <c r="AI349" s="476">
        <f t="shared" si="516"/>
        <v>0</v>
      </c>
      <c r="AJ349" s="476">
        <f t="shared" si="516"/>
        <v>0</v>
      </c>
      <c r="AK349" s="476">
        <f t="shared" si="516"/>
        <v>0</v>
      </c>
      <c r="AL349" s="476">
        <f t="shared" si="516"/>
        <v>0</v>
      </c>
      <c r="AM349" s="476">
        <f t="shared" si="516"/>
        <v>0</v>
      </c>
      <c r="AN349" s="476">
        <f t="shared" si="516"/>
        <v>0</v>
      </c>
      <c r="AO349" s="476">
        <f t="shared" si="516"/>
        <v>0</v>
      </c>
      <c r="AP349" s="476">
        <f t="shared" si="516"/>
        <v>0</v>
      </c>
      <c r="AQ349" s="476">
        <f t="shared" si="516"/>
        <v>0</v>
      </c>
      <c r="AR349" s="476">
        <f t="shared" si="516"/>
        <v>0</v>
      </c>
    </row>
    <row r="350" spans="1:45">
      <c r="A350" s="668"/>
      <c r="B350" s="681" t="s">
        <v>915</v>
      </c>
      <c r="C350" s="673">
        <v>837</v>
      </c>
      <c r="D350" s="674"/>
      <c r="E350" s="674">
        <v>344</v>
      </c>
      <c r="F350" s="674">
        <v>263</v>
      </c>
      <c r="G350" s="674">
        <v>510</v>
      </c>
      <c r="H350" s="674">
        <v>147</v>
      </c>
      <c r="I350" s="673">
        <v>2101</v>
      </c>
      <c r="J350" s="673">
        <v>85</v>
      </c>
      <c r="K350" s="674"/>
      <c r="L350" s="674">
        <v>72</v>
      </c>
      <c r="M350" s="674">
        <v>410</v>
      </c>
      <c r="N350" s="673">
        <v>567</v>
      </c>
      <c r="O350" s="673"/>
      <c r="P350" s="682"/>
      <c r="R350" s="93" t="s">
        <v>1033</v>
      </c>
      <c r="S350" s="94" t="s">
        <v>1026</v>
      </c>
      <c r="T350" s="95">
        <f t="shared" ref="T350:X351" si="517">IF(C336&gt;0,C350/C336,)</f>
        <v>0.18534100974313553</v>
      </c>
      <c r="U350" s="105">
        <f t="shared" si="517"/>
        <v>0</v>
      </c>
      <c r="V350" s="105">
        <f t="shared" si="517"/>
        <v>0.21287128712871287</v>
      </c>
      <c r="W350" s="105">
        <f t="shared" si="517"/>
        <v>0.34834437086092718</v>
      </c>
      <c r="X350" s="105">
        <f t="shared" si="517"/>
        <v>0.32671364509929535</v>
      </c>
      <c r="Y350" s="474">
        <f t="shared" ref="Y350:AE351" si="518">IF(H336&gt;0,H350/H336,)</f>
        <v>0.29577464788732394</v>
      </c>
      <c r="Z350" s="469">
        <f t="shared" si="518"/>
        <v>0.23487982112912242</v>
      </c>
      <c r="AA350" s="469">
        <f t="shared" si="518"/>
        <v>0.17</v>
      </c>
      <c r="AB350" s="474">
        <f t="shared" si="518"/>
        <v>0</v>
      </c>
      <c r="AC350" s="474">
        <f t="shared" si="518"/>
        <v>0.22018348623853212</v>
      </c>
      <c r="AD350" s="474">
        <f t="shared" si="518"/>
        <v>0.27891156462585032</v>
      </c>
      <c r="AE350" s="469">
        <f t="shared" si="518"/>
        <v>0.24684370918589466</v>
      </c>
      <c r="AG350" s="475" t="s">
        <v>903</v>
      </c>
      <c r="AH350" s="470"/>
      <c r="AI350" s="470"/>
      <c r="AJ350" s="470"/>
      <c r="AK350" s="470"/>
      <c r="AL350" s="470"/>
      <c r="AM350" s="470"/>
      <c r="AN350" s="470"/>
      <c r="AO350" s="470"/>
      <c r="AP350" s="470"/>
      <c r="AQ350" s="470"/>
      <c r="AR350" s="470"/>
    </row>
    <row r="351" spans="1:45">
      <c r="A351" s="668"/>
      <c r="B351" s="681" t="s">
        <v>916</v>
      </c>
      <c r="C351" s="673">
        <v>754</v>
      </c>
      <c r="D351" s="674"/>
      <c r="E351" s="674">
        <v>310</v>
      </c>
      <c r="F351" s="674">
        <v>270</v>
      </c>
      <c r="G351" s="674">
        <v>492</v>
      </c>
      <c r="H351" s="674">
        <v>163</v>
      </c>
      <c r="I351" s="673">
        <v>1989</v>
      </c>
      <c r="J351" s="673">
        <v>114</v>
      </c>
      <c r="K351" s="674"/>
      <c r="L351" s="674">
        <v>67</v>
      </c>
      <c r="M351" s="674">
        <v>421</v>
      </c>
      <c r="N351" s="673">
        <v>602</v>
      </c>
      <c r="O351" s="673"/>
      <c r="P351" s="682"/>
      <c r="R351" s="106"/>
      <c r="S351" s="102" t="s">
        <v>737</v>
      </c>
      <c r="T351" s="103">
        <f t="shared" si="517"/>
        <v>0.17151956323930848</v>
      </c>
      <c r="U351" s="104">
        <f t="shared" si="517"/>
        <v>0</v>
      </c>
      <c r="V351" s="104">
        <f t="shared" si="517"/>
        <v>0.21542738012508686</v>
      </c>
      <c r="W351" s="104">
        <f t="shared" si="517"/>
        <v>0.34974093264248707</v>
      </c>
      <c r="X351" s="104">
        <f t="shared" si="517"/>
        <v>0.32304661851608668</v>
      </c>
      <c r="Y351" s="471">
        <f t="shared" si="518"/>
        <v>0.31226053639846746</v>
      </c>
      <c r="Z351" s="472">
        <f t="shared" si="518"/>
        <v>0.22988904299583912</v>
      </c>
      <c r="AA351" s="472">
        <f t="shared" si="518"/>
        <v>0.21550094517958412</v>
      </c>
      <c r="AB351" s="471">
        <f t="shared" si="518"/>
        <v>0</v>
      </c>
      <c r="AC351" s="471">
        <f t="shared" si="518"/>
        <v>0.1930835734870317</v>
      </c>
      <c r="AD351" s="471">
        <f t="shared" si="518"/>
        <v>0.25577156743620899</v>
      </c>
      <c r="AE351" s="472">
        <f t="shared" si="518"/>
        <v>0.23869944488501191</v>
      </c>
      <c r="AG351" s="476">
        <f>(T351-T350)*100</f>
        <v>-1.3821446503827051</v>
      </c>
      <c r="AH351" s="476">
        <f t="shared" ref="AH351:AR351" si="519">(U351-U350)*100</f>
        <v>0</v>
      </c>
      <c r="AI351" s="476">
        <f t="shared" si="519"/>
        <v>0.25560929963739931</v>
      </c>
      <c r="AJ351" s="476">
        <f t="shared" si="519"/>
        <v>0.13965617815598907</v>
      </c>
      <c r="AK351" s="476">
        <f t="shared" si="519"/>
        <v>-0.36670265832086657</v>
      </c>
      <c r="AL351" s="476">
        <f t="shared" si="519"/>
        <v>1.648588851114352</v>
      </c>
      <c r="AM351" s="476">
        <f t="shared" si="519"/>
        <v>-0.49907781332833023</v>
      </c>
      <c r="AN351" s="476">
        <f t="shared" si="519"/>
        <v>4.5500945179584109</v>
      </c>
      <c r="AO351" s="476">
        <f t="shared" si="519"/>
        <v>0</v>
      </c>
      <c r="AP351" s="476">
        <f t="shared" si="519"/>
        <v>-2.7099912751500419</v>
      </c>
      <c r="AQ351" s="476">
        <f t="shared" si="519"/>
        <v>-2.3139997189641326</v>
      </c>
      <c r="AR351" s="476">
        <f t="shared" si="519"/>
        <v>-0.81442643008827476</v>
      </c>
    </row>
    <row r="352" spans="1:45">
      <c r="A352" s="668"/>
      <c r="B352" s="681" t="s">
        <v>917</v>
      </c>
      <c r="C352" s="673">
        <v>73</v>
      </c>
      <c r="D352" s="674"/>
      <c r="E352" s="674">
        <v>62</v>
      </c>
      <c r="F352" s="674">
        <v>41</v>
      </c>
      <c r="G352" s="674">
        <v>82</v>
      </c>
      <c r="H352" s="674">
        <v>25</v>
      </c>
      <c r="I352" s="673">
        <v>283</v>
      </c>
      <c r="J352" s="673">
        <v>29</v>
      </c>
      <c r="K352" s="674"/>
      <c r="L352" s="674">
        <v>64</v>
      </c>
      <c r="M352" s="674">
        <v>196</v>
      </c>
      <c r="N352" s="673">
        <v>289</v>
      </c>
      <c r="O352" s="673"/>
      <c r="P352" s="682"/>
      <c r="R352" s="93" t="s">
        <v>1034</v>
      </c>
      <c r="S352" s="94" t="s">
        <v>1026</v>
      </c>
      <c r="T352" s="95">
        <f t="shared" ref="T352:X353" si="520">IF(C336&gt;0,C352/C336,)</f>
        <v>1.6164747564216122E-2</v>
      </c>
      <c r="U352" s="105">
        <f t="shared" si="520"/>
        <v>0</v>
      </c>
      <c r="V352" s="105">
        <f t="shared" si="520"/>
        <v>3.8366336633663366E-2</v>
      </c>
      <c r="W352" s="105">
        <f t="shared" si="520"/>
        <v>5.4304635761589407E-2</v>
      </c>
      <c r="X352" s="105">
        <f t="shared" si="520"/>
        <v>5.253042921204356E-2</v>
      </c>
      <c r="Y352" s="474">
        <f t="shared" ref="Y352:AE353" si="521">IF(H336&gt;0,H352/H336,)</f>
        <v>5.030181086519115E-2</v>
      </c>
      <c r="Z352" s="469">
        <f t="shared" si="521"/>
        <v>3.1637786472889881E-2</v>
      </c>
      <c r="AA352" s="469">
        <f t="shared" si="521"/>
        <v>5.8000000000000003E-2</v>
      </c>
      <c r="AB352" s="474">
        <f t="shared" si="521"/>
        <v>0</v>
      </c>
      <c r="AC352" s="474">
        <f t="shared" si="521"/>
        <v>0.19571865443425077</v>
      </c>
      <c r="AD352" s="474">
        <f t="shared" si="521"/>
        <v>0.13333333333333333</v>
      </c>
      <c r="AE352" s="469">
        <f t="shared" si="521"/>
        <v>0.12581628210709622</v>
      </c>
      <c r="AG352" s="475" t="s">
        <v>903</v>
      </c>
      <c r="AH352" s="470"/>
      <c r="AI352" s="470"/>
      <c r="AJ352" s="470"/>
      <c r="AK352" s="470"/>
      <c r="AL352" s="470"/>
      <c r="AM352" s="470"/>
      <c r="AN352" s="470"/>
      <c r="AO352" s="470"/>
      <c r="AP352" s="470"/>
      <c r="AQ352" s="470"/>
      <c r="AR352" s="470"/>
    </row>
    <row r="353" spans="1:45">
      <c r="A353" s="668"/>
      <c r="B353" s="681" t="s">
        <v>918</v>
      </c>
      <c r="C353" s="673">
        <v>62</v>
      </c>
      <c r="D353" s="674"/>
      <c r="E353" s="674">
        <v>59</v>
      </c>
      <c r="F353" s="674">
        <v>38</v>
      </c>
      <c r="G353" s="674">
        <v>63</v>
      </c>
      <c r="H353" s="674">
        <v>28</v>
      </c>
      <c r="I353" s="673">
        <v>250</v>
      </c>
      <c r="J353" s="673">
        <v>32</v>
      </c>
      <c r="K353" s="674"/>
      <c r="L353" s="674">
        <v>88</v>
      </c>
      <c r="M353" s="674">
        <v>218</v>
      </c>
      <c r="N353" s="673">
        <v>338</v>
      </c>
      <c r="O353" s="673"/>
      <c r="P353" s="682"/>
      <c r="R353" s="106"/>
      <c r="S353" s="102" t="s">
        <v>737</v>
      </c>
      <c r="T353" s="103">
        <f t="shared" si="520"/>
        <v>1.4103730664240218E-2</v>
      </c>
      <c r="U353" s="104">
        <f t="shared" si="520"/>
        <v>0</v>
      </c>
      <c r="V353" s="104">
        <f t="shared" si="520"/>
        <v>4.1000694927032663E-2</v>
      </c>
      <c r="W353" s="104">
        <f t="shared" si="520"/>
        <v>4.9222797927461141E-2</v>
      </c>
      <c r="X353" s="104">
        <f t="shared" si="520"/>
        <v>4.1365725541694022E-2</v>
      </c>
      <c r="Y353" s="471">
        <f t="shared" si="521"/>
        <v>5.3639846743295021E-2</v>
      </c>
      <c r="Z353" s="472">
        <f t="shared" si="521"/>
        <v>2.8895053166897826E-2</v>
      </c>
      <c r="AA353" s="472">
        <f t="shared" si="521"/>
        <v>6.0491493383742913E-2</v>
      </c>
      <c r="AB353" s="471">
        <f t="shared" si="521"/>
        <v>0</v>
      </c>
      <c r="AC353" s="471">
        <f t="shared" si="521"/>
        <v>0.25360230547550433</v>
      </c>
      <c r="AD353" s="471">
        <f t="shared" si="521"/>
        <v>0.1324422843256379</v>
      </c>
      <c r="AE353" s="472">
        <f t="shared" si="521"/>
        <v>0.13402061855670103</v>
      </c>
      <c r="AG353" s="476">
        <f>(T353-T352)*100</f>
        <v>-0.20610168999759035</v>
      </c>
      <c r="AH353" s="476">
        <f t="shared" ref="AH353:AR353" si="522">(U353-U352)*100</f>
        <v>0</v>
      </c>
      <c r="AI353" s="476">
        <f t="shared" si="522"/>
        <v>0.26343582933692977</v>
      </c>
      <c r="AJ353" s="476">
        <f t="shared" si="522"/>
        <v>-0.50818378341282655</v>
      </c>
      <c r="AK353" s="476">
        <f t="shared" si="522"/>
        <v>-1.1164703670349538</v>
      </c>
      <c r="AL353" s="476">
        <f t="shared" si="522"/>
        <v>0.33380358781038705</v>
      </c>
      <c r="AM353" s="476">
        <f t="shared" si="522"/>
        <v>-0.27427333059920556</v>
      </c>
      <c r="AN353" s="476">
        <f t="shared" si="522"/>
        <v>0.24914933837429099</v>
      </c>
      <c r="AO353" s="476">
        <f t="shared" si="522"/>
        <v>0</v>
      </c>
      <c r="AP353" s="476">
        <f t="shared" si="522"/>
        <v>5.7883651041253561</v>
      </c>
      <c r="AQ353" s="476">
        <f t="shared" si="522"/>
        <v>-8.9104900769543249E-2</v>
      </c>
      <c r="AR353" s="476">
        <f t="shared" si="522"/>
        <v>0.82043364496048043</v>
      </c>
    </row>
    <row r="354" spans="1:45">
      <c r="A354" s="668"/>
      <c r="B354" s="681" t="s">
        <v>919</v>
      </c>
      <c r="C354" s="673"/>
      <c r="D354" s="674"/>
      <c r="E354" s="674"/>
      <c r="F354" s="674"/>
      <c r="G354" s="674"/>
      <c r="H354" s="674"/>
      <c r="I354" s="673"/>
      <c r="J354" s="673"/>
      <c r="K354" s="674"/>
      <c r="L354" s="674"/>
      <c r="M354" s="674"/>
      <c r="N354" s="673"/>
      <c r="O354" s="673"/>
      <c r="P354" s="682"/>
      <c r="R354" s="93" t="s">
        <v>1035</v>
      </c>
      <c r="S354" s="94" t="s">
        <v>1026</v>
      </c>
      <c r="T354" s="95">
        <f t="shared" ref="T354:X355" si="523">IF(C336&gt;0,C354/C336,)</f>
        <v>0</v>
      </c>
      <c r="U354" s="105">
        <f t="shared" si="523"/>
        <v>0</v>
      </c>
      <c r="V354" s="105">
        <f t="shared" si="523"/>
        <v>0</v>
      </c>
      <c r="W354" s="105">
        <f t="shared" si="523"/>
        <v>0</v>
      </c>
      <c r="X354" s="105">
        <f t="shared" si="523"/>
        <v>0</v>
      </c>
      <c r="Y354" s="474">
        <f t="shared" ref="Y354:AE355" si="524">IF(H336&gt;0,H354/H336,)</f>
        <v>0</v>
      </c>
      <c r="Z354" s="469">
        <f t="shared" si="524"/>
        <v>0</v>
      </c>
      <c r="AA354" s="469">
        <f t="shared" si="524"/>
        <v>0</v>
      </c>
      <c r="AB354" s="474">
        <f t="shared" si="524"/>
        <v>0</v>
      </c>
      <c r="AC354" s="474">
        <f t="shared" si="524"/>
        <v>0</v>
      </c>
      <c r="AD354" s="474">
        <f t="shared" si="524"/>
        <v>0</v>
      </c>
      <c r="AE354" s="469">
        <f t="shared" si="524"/>
        <v>0</v>
      </c>
      <c r="AG354" s="475" t="s">
        <v>903</v>
      </c>
      <c r="AH354" s="470"/>
      <c r="AI354" s="470"/>
      <c r="AJ354" s="470"/>
      <c r="AK354" s="470"/>
      <c r="AL354" s="470"/>
      <c r="AM354" s="470"/>
      <c r="AN354" s="470"/>
      <c r="AO354" s="470"/>
      <c r="AP354" s="470"/>
      <c r="AQ354" s="470"/>
      <c r="AR354" s="470"/>
    </row>
    <row r="355" spans="1:45">
      <c r="A355" s="668"/>
      <c r="B355" s="681" t="s">
        <v>920</v>
      </c>
      <c r="C355" s="673"/>
      <c r="D355" s="674"/>
      <c r="E355" s="674"/>
      <c r="F355" s="674"/>
      <c r="G355" s="674"/>
      <c r="H355" s="674"/>
      <c r="I355" s="673"/>
      <c r="J355" s="673"/>
      <c r="K355" s="674"/>
      <c r="L355" s="674"/>
      <c r="M355" s="674"/>
      <c r="N355" s="673"/>
      <c r="O355" s="673"/>
      <c r="P355" s="682"/>
      <c r="R355" s="106"/>
      <c r="S355" s="102" t="s">
        <v>737</v>
      </c>
      <c r="T355" s="103">
        <f t="shared" si="523"/>
        <v>0</v>
      </c>
      <c r="U355" s="104">
        <f t="shared" si="523"/>
        <v>0</v>
      </c>
      <c r="V355" s="104">
        <f t="shared" si="523"/>
        <v>0</v>
      </c>
      <c r="W355" s="104">
        <f t="shared" si="523"/>
        <v>0</v>
      </c>
      <c r="X355" s="104">
        <f t="shared" si="523"/>
        <v>0</v>
      </c>
      <c r="Y355" s="471">
        <f t="shared" si="524"/>
        <v>0</v>
      </c>
      <c r="Z355" s="472">
        <f t="shared" si="524"/>
        <v>0</v>
      </c>
      <c r="AA355" s="472">
        <f t="shared" si="524"/>
        <v>0</v>
      </c>
      <c r="AB355" s="471">
        <f t="shared" si="524"/>
        <v>0</v>
      </c>
      <c r="AC355" s="471">
        <f t="shared" si="524"/>
        <v>0</v>
      </c>
      <c r="AD355" s="471">
        <f t="shared" si="524"/>
        <v>0</v>
      </c>
      <c r="AE355" s="472">
        <f t="shared" si="524"/>
        <v>0</v>
      </c>
      <c r="AG355" s="476">
        <f>(T355-T354)*100</f>
        <v>0</v>
      </c>
      <c r="AH355" s="476">
        <f t="shared" ref="AH355:AR355" si="525">(U355-U354)*100</f>
        <v>0</v>
      </c>
      <c r="AI355" s="476">
        <f t="shared" si="525"/>
        <v>0</v>
      </c>
      <c r="AJ355" s="476">
        <f t="shared" si="525"/>
        <v>0</v>
      </c>
      <c r="AK355" s="476">
        <f t="shared" si="525"/>
        <v>0</v>
      </c>
      <c r="AL355" s="476">
        <f t="shared" si="525"/>
        <v>0</v>
      </c>
      <c r="AM355" s="476">
        <f t="shared" si="525"/>
        <v>0</v>
      </c>
      <c r="AN355" s="476">
        <f t="shared" si="525"/>
        <v>0</v>
      </c>
      <c r="AO355" s="476">
        <f t="shared" si="525"/>
        <v>0</v>
      </c>
      <c r="AP355" s="476">
        <f t="shared" si="525"/>
        <v>0</v>
      </c>
      <c r="AQ355" s="476">
        <f t="shared" si="525"/>
        <v>0</v>
      </c>
      <c r="AR355" s="476">
        <f t="shared" si="525"/>
        <v>0</v>
      </c>
    </row>
    <row r="356" spans="1:45">
      <c r="A356" s="668"/>
      <c r="B356" s="681" t="s">
        <v>921</v>
      </c>
      <c r="C356" s="673">
        <v>213</v>
      </c>
      <c r="D356" s="674"/>
      <c r="E356" s="674">
        <v>42</v>
      </c>
      <c r="F356" s="674">
        <v>26</v>
      </c>
      <c r="G356" s="674">
        <v>34</v>
      </c>
      <c r="H356" s="674">
        <v>42</v>
      </c>
      <c r="I356" s="673">
        <v>357</v>
      </c>
      <c r="J356" s="673">
        <v>46</v>
      </c>
      <c r="K356" s="674"/>
      <c r="L356" s="674">
        <v>25</v>
      </c>
      <c r="M356" s="674">
        <v>69</v>
      </c>
      <c r="N356" s="673">
        <v>140</v>
      </c>
      <c r="O356" s="673"/>
      <c r="P356" s="682"/>
      <c r="R356" s="93" t="s">
        <v>1036</v>
      </c>
      <c r="S356" s="94" t="s">
        <v>1026</v>
      </c>
      <c r="T356" s="95">
        <f t="shared" ref="T356:X357" si="526">IF(C336&gt;0,C356/C336,)</f>
        <v>4.7165633303808678E-2</v>
      </c>
      <c r="U356" s="105">
        <f t="shared" si="526"/>
        <v>0</v>
      </c>
      <c r="V356" s="105">
        <f t="shared" si="526"/>
        <v>2.5990099009900989E-2</v>
      </c>
      <c r="W356" s="105">
        <f t="shared" si="526"/>
        <v>3.443708609271523E-2</v>
      </c>
      <c r="X356" s="105">
        <f t="shared" si="526"/>
        <v>2.1780909673286355E-2</v>
      </c>
      <c r="Y356" s="474">
        <f t="shared" ref="Y356:AE357" si="527">IF(H336&gt;0,H356/H336,)</f>
        <v>8.4507042253521125E-2</v>
      </c>
      <c r="Z356" s="469">
        <f t="shared" si="527"/>
        <v>3.9910564561207382E-2</v>
      </c>
      <c r="AA356" s="469">
        <f t="shared" si="527"/>
        <v>9.1999999999999998E-2</v>
      </c>
      <c r="AB356" s="474">
        <f t="shared" si="527"/>
        <v>0</v>
      </c>
      <c r="AC356" s="474">
        <f t="shared" si="527"/>
        <v>7.64525993883792E-2</v>
      </c>
      <c r="AD356" s="474">
        <f t="shared" si="527"/>
        <v>4.6938775510204082E-2</v>
      </c>
      <c r="AE356" s="469">
        <f t="shared" si="527"/>
        <v>6.0949063996517193E-2</v>
      </c>
      <c r="AG356" s="475" t="s">
        <v>903</v>
      </c>
      <c r="AH356" s="478"/>
      <c r="AI356" s="478"/>
      <c r="AJ356" s="478"/>
      <c r="AK356" s="478"/>
      <c r="AL356" s="478"/>
      <c r="AM356" s="478"/>
      <c r="AN356" s="478"/>
      <c r="AO356" s="478"/>
      <c r="AP356" s="478"/>
      <c r="AQ356" s="478"/>
      <c r="AR356" s="478"/>
    </row>
    <row r="357" spans="1:45" ht="15.75" thickBot="1">
      <c r="A357" s="668"/>
      <c r="B357" s="681" t="s">
        <v>922</v>
      </c>
      <c r="C357" s="673">
        <v>95</v>
      </c>
      <c r="D357" s="674"/>
      <c r="E357" s="674">
        <v>34</v>
      </c>
      <c r="F357" s="674">
        <v>32</v>
      </c>
      <c r="G357" s="674">
        <v>35</v>
      </c>
      <c r="H357" s="674">
        <v>15</v>
      </c>
      <c r="I357" s="673">
        <v>211</v>
      </c>
      <c r="J357" s="673">
        <v>38</v>
      </c>
      <c r="K357" s="674"/>
      <c r="L357" s="674">
        <v>13</v>
      </c>
      <c r="M357" s="674">
        <v>118</v>
      </c>
      <c r="N357" s="673">
        <v>169</v>
      </c>
      <c r="O357" s="673"/>
      <c r="P357" s="682"/>
      <c r="Q357"/>
      <c r="R357" s="107"/>
      <c r="S357" s="108" t="s">
        <v>737</v>
      </c>
      <c r="T357" s="109">
        <f t="shared" si="526"/>
        <v>2.1610555050045496E-2</v>
      </c>
      <c r="U357" s="110">
        <f t="shared" si="526"/>
        <v>0</v>
      </c>
      <c r="V357" s="110">
        <f t="shared" si="526"/>
        <v>2.3627519110493399E-2</v>
      </c>
      <c r="W357" s="110">
        <f t="shared" si="526"/>
        <v>4.145077720207254E-2</v>
      </c>
      <c r="X357" s="110">
        <f t="shared" si="526"/>
        <v>2.2980958634274459E-2</v>
      </c>
      <c r="Y357" s="479">
        <f t="shared" si="527"/>
        <v>2.8735632183908046E-2</v>
      </c>
      <c r="Z357" s="480">
        <f t="shared" si="527"/>
        <v>2.4387424872861767E-2</v>
      </c>
      <c r="AA357" s="480">
        <f t="shared" si="527"/>
        <v>7.1833648393194713E-2</v>
      </c>
      <c r="AB357" s="479">
        <f t="shared" si="527"/>
        <v>0</v>
      </c>
      <c r="AC357" s="479">
        <f t="shared" si="527"/>
        <v>3.7463976945244955E-2</v>
      </c>
      <c r="AD357" s="479">
        <f t="shared" si="527"/>
        <v>7.168894289185905E-2</v>
      </c>
      <c r="AE357" s="480">
        <f t="shared" si="527"/>
        <v>6.7010309278350513E-2</v>
      </c>
      <c r="AF357" s="481"/>
      <c r="AG357" s="111">
        <f>(T357-T356)*100</f>
        <v>-2.5555078253763184</v>
      </c>
      <c r="AH357" s="111">
        <f t="shared" ref="AH357:AR357" si="528">(U357-U356)*100</f>
        <v>0</v>
      </c>
      <c r="AI357" s="111">
        <f t="shared" si="528"/>
        <v>-0.23625798994075903</v>
      </c>
      <c r="AJ357" s="111">
        <f t="shared" si="528"/>
        <v>0.70136911093573107</v>
      </c>
      <c r="AK357" s="111">
        <f t="shared" si="528"/>
        <v>0.12000489609881038</v>
      </c>
      <c r="AL357" s="111">
        <f t="shared" si="528"/>
        <v>-5.5771410069613081</v>
      </c>
      <c r="AM357" s="111">
        <f t="shared" si="528"/>
        <v>-1.5523139688345615</v>
      </c>
      <c r="AN357" s="111">
        <f t="shared" si="528"/>
        <v>-2.0166351606805284</v>
      </c>
      <c r="AO357" s="111">
        <f t="shared" si="528"/>
        <v>0</v>
      </c>
      <c r="AP357" s="111">
        <f t="shared" si="528"/>
        <v>-3.8988622443134244</v>
      </c>
      <c r="AQ357" s="111">
        <f t="shared" si="528"/>
        <v>2.4750167381654968</v>
      </c>
      <c r="AR357" s="111">
        <f t="shared" si="528"/>
        <v>0.60612452818333207</v>
      </c>
    </row>
    <row r="358" spans="1:45">
      <c r="A358" s="662" t="s">
        <v>1209</v>
      </c>
      <c r="B358" s="663"/>
      <c r="C358" s="657">
        <v>162889</v>
      </c>
      <c r="D358" s="658">
        <v>41267</v>
      </c>
      <c r="E358" s="658">
        <v>91790</v>
      </c>
      <c r="F358" s="658">
        <v>23581</v>
      </c>
      <c r="G358" s="658">
        <v>9211</v>
      </c>
      <c r="H358" s="658">
        <v>5930</v>
      </c>
      <c r="I358" s="657">
        <v>334668</v>
      </c>
      <c r="J358" s="657">
        <v>55262</v>
      </c>
      <c r="K358" s="658">
        <v>111834</v>
      </c>
      <c r="L358" s="658">
        <v>50325</v>
      </c>
      <c r="M358" s="658">
        <v>20305</v>
      </c>
      <c r="N358" s="657">
        <v>237726</v>
      </c>
      <c r="O358" s="657">
        <v>0</v>
      </c>
      <c r="P358" s="659">
        <v>0</v>
      </c>
      <c r="R358" s="93" t="s">
        <v>1025</v>
      </c>
      <c r="S358" s="94" t="s">
        <v>1026</v>
      </c>
      <c r="T358" s="95">
        <f t="shared" ref="T358:X359" si="529">IF(C358&gt;0,C358/C358,)</f>
        <v>1</v>
      </c>
      <c r="U358" s="105">
        <f t="shared" si="529"/>
        <v>1</v>
      </c>
      <c r="V358" s="105">
        <f t="shared" si="529"/>
        <v>1</v>
      </c>
      <c r="W358" s="105">
        <f t="shared" si="529"/>
        <v>1</v>
      </c>
      <c r="X358" s="105">
        <f t="shared" si="529"/>
        <v>1</v>
      </c>
      <c r="Y358" s="474">
        <f t="shared" ref="Y358:AE359" si="530">IF(H358&gt;0,H358/H358,)</f>
        <v>1</v>
      </c>
      <c r="Z358" s="469">
        <f t="shared" si="530"/>
        <v>1</v>
      </c>
      <c r="AA358" s="469">
        <f t="shared" si="530"/>
        <v>1</v>
      </c>
      <c r="AB358" s="474">
        <f t="shared" si="530"/>
        <v>1</v>
      </c>
      <c r="AC358" s="474">
        <f t="shared" si="530"/>
        <v>1</v>
      </c>
      <c r="AD358" s="474">
        <f t="shared" si="530"/>
        <v>1</v>
      </c>
      <c r="AE358" s="469">
        <f t="shared" si="530"/>
        <v>1</v>
      </c>
      <c r="AG358" s="470">
        <f>+T360+T362+T364+T366+T368+T370+T372+T374+T376+T378</f>
        <v>0.99962551185162907</v>
      </c>
      <c r="AH358" s="470">
        <f t="shared" ref="AH358:AR359" si="531">+U360+U362+U364+U366+U368+U370+U372+U374+U376+U378</f>
        <v>1.0000000000000002</v>
      </c>
      <c r="AI358" s="484">
        <f t="shared" si="531"/>
        <v>0.99991284453644191</v>
      </c>
      <c r="AJ358" s="470">
        <f t="shared" si="531"/>
        <v>0.99974555786438224</v>
      </c>
      <c r="AK358" s="470">
        <f t="shared" si="531"/>
        <v>1.0000000000000002</v>
      </c>
      <c r="AL358" s="470">
        <f t="shared" si="531"/>
        <v>0.99983136593591915</v>
      </c>
      <c r="AM358" s="484">
        <f t="shared" si="531"/>
        <v>0.99977290927127771</v>
      </c>
      <c r="AN358" s="470">
        <f t="shared" si="531"/>
        <v>1</v>
      </c>
      <c r="AO358" s="484">
        <f t="shared" si="531"/>
        <v>0.9995529087755064</v>
      </c>
      <c r="AP358" s="470">
        <f t="shared" si="531"/>
        <v>0.99727769498261298</v>
      </c>
      <c r="AQ358" s="470">
        <f t="shared" si="531"/>
        <v>0.99758680128047272</v>
      </c>
      <c r="AR358" s="484">
        <f t="shared" si="531"/>
        <v>0.9990072604595206</v>
      </c>
    </row>
    <row r="359" spans="1:45">
      <c r="A359" s="665" t="s">
        <v>1210</v>
      </c>
      <c r="B359" s="663"/>
      <c r="C359" s="657">
        <v>167382</v>
      </c>
      <c r="D359" s="658">
        <v>41259</v>
      </c>
      <c r="E359" s="658">
        <v>92773</v>
      </c>
      <c r="F359" s="658">
        <v>24137</v>
      </c>
      <c r="G359" s="658">
        <v>9283</v>
      </c>
      <c r="H359" s="658">
        <v>5905</v>
      </c>
      <c r="I359" s="657">
        <v>340739</v>
      </c>
      <c r="J359" s="657">
        <v>57310</v>
      </c>
      <c r="K359" s="658">
        <v>114607</v>
      </c>
      <c r="L359" s="658">
        <v>50285</v>
      </c>
      <c r="M359" s="658">
        <v>20354</v>
      </c>
      <c r="N359" s="657">
        <v>242556</v>
      </c>
      <c r="O359" s="657">
        <v>0</v>
      </c>
      <c r="P359" s="659">
        <v>0</v>
      </c>
      <c r="R359" s="106"/>
      <c r="S359" s="102" t="s">
        <v>737</v>
      </c>
      <c r="T359" s="103">
        <f t="shared" si="529"/>
        <v>1</v>
      </c>
      <c r="U359" s="104">
        <f t="shared" si="529"/>
        <v>1</v>
      </c>
      <c r="V359" s="104">
        <f t="shared" si="529"/>
        <v>1</v>
      </c>
      <c r="W359" s="104">
        <f t="shared" si="529"/>
        <v>1</v>
      </c>
      <c r="X359" s="104">
        <f t="shared" si="529"/>
        <v>1</v>
      </c>
      <c r="Y359" s="471">
        <f t="shared" si="530"/>
        <v>1</v>
      </c>
      <c r="Z359" s="472">
        <f t="shared" si="530"/>
        <v>1</v>
      </c>
      <c r="AA359" s="472">
        <f t="shared" si="530"/>
        <v>1</v>
      </c>
      <c r="AB359" s="471">
        <f t="shared" si="530"/>
        <v>1</v>
      </c>
      <c r="AC359" s="471">
        <f t="shared" si="530"/>
        <v>1</v>
      </c>
      <c r="AD359" s="471">
        <f t="shared" si="530"/>
        <v>1</v>
      </c>
      <c r="AE359" s="472">
        <f t="shared" si="530"/>
        <v>1</v>
      </c>
      <c r="AG359" s="473">
        <f>+T361+T363+T365+T367+T369+T371+T373+T375+T377+T379</f>
        <v>0.99974907696168058</v>
      </c>
      <c r="AH359" s="473">
        <f t="shared" si="531"/>
        <v>0.99995152572772006</v>
      </c>
      <c r="AI359" s="483">
        <f t="shared" si="531"/>
        <v>0.9999245470126007</v>
      </c>
      <c r="AJ359" s="473">
        <f t="shared" si="531"/>
        <v>0.99987570949165172</v>
      </c>
      <c r="AK359" s="473">
        <f t="shared" si="531"/>
        <v>0.99989227620381338</v>
      </c>
      <c r="AL359" s="473">
        <f t="shared" si="531"/>
        <v>1.0000000000000002</v>
      </c>
      <c r="AM359" s="483">
        <f t="shared" si="531"/>
        <v>0.99983858613190746</v>
      </c>
      <c r="AN359" s="473">
        <f t="shared" si="531"/>
        <v>1</v>
      </c>
      <c r="AO359" s="473">
        <f t="shared" si="531"/>
        <v>0.99958990288551308</v>
      </c>
      <c r="AP359" s="473">
        <f t="shared" si="531"/>
        <v>1.0027841304563985</v>
      </c>
      <c r="AQ359" s="473">
        <f t="shared" si="531"/>
        <v>0.99464478726540229</v>
      </c>
      <c r="AR359" s="483">
        <f t="shared" si="531"/>
        <v>0.99993403585151475</v>
      </c>
      <c r="AS359" s="112"/>
    </row>
    <row r="360" spans="1:45">
      <c r="A360" s="665" t="s">
        <v>1211</v>
      </c>
      <c r="B360" s="663"/>
      <c r="C360" s="657">
        <v>21320</v>
      </c>
      <c r="D360" s="658">
        <v>5284</v>
      </c>
      <c r="E360" s="658">
        <v>13235</v>
      </c>
      <c r="F360" s="658">
        <v>2064</v>
      </c>
      <c r="G360" s="658">
        <v>430</v>
      </c>
      <c r="H360" s="658">
        <v>509</v>
      </c>
      <c r="I360" s="657">
        <v>42842</v>
      </c>
      <c r="J360" s="657">
        <v>4618</v>
      </c>
      <c r="K360" s="658">
        <v>7120</v>
      </c>
      <c r="L360" s="658">
        <v>4886</v>
      </c>
      <c r="M360" s="658">
        <v>2338</v>
      </c>
      <c r="N360" s="657">
        <v>18962</v>
      </c>
      <c r="O360" s="657"/>
      <c r="P360" s="659"/>
      <c r="R360" s="93" t="s">
        <v>1027</v>
      </c>
      <c r="S360" s="94" t="s">
        <v>1026</v>
      </c>
      <c r="T360" s="95">
        <f t="shared" ref="T360:X361" si="532">IF(C358&gt;0,C360/C358,)</f>
        <v>0.13088667743064294</v>
      </c>
      <c r="U360" s="105">
        <f t="shared" si="532"/>
        <v>0.12804419996607458</v>
      </c>
      <c r="V360" s="105">
        <f t="shared" si="532"/>
        <v>0.14418782002396774</v>
      </c>
      <c r="W360" s="105">
        <f t="shared" si="532"/>
        <v>8.752809465247445E-2</v>
      </c>
      <c r="X360" s="105">
        <f t="shared" si="532"/>
        <v>4.6683313429595051E-2</v>
      </c>
      <c r="Y360" s="474">
        <f t="shared" ref="Y360:AE361" si="533">IF(H358&gt;0,H360/H358,)</f>
        <v>8.5834738617200673E-2</v>
      </c>
      <c r="Z360" s="469">
        <f t="shared" si="533"/>
        <v>0.12801343420942546</v>
      </c>
      <c r="AA360" s="469">
        <f t="shared" si="533"/>
        <v>8.3565560421265964E-2</v>
      </c>
      <c r="AB360" s="474">
        <f t="shared" si="533"/>
        <v>6.3665790367866654E-2</v>
      </c>
      <c r="AC360" s="474">
        <f t="shared" si="533"/>
        <v>9.7088922006954792E-2</v>
      </c>
      <c r="AD360" s="474">
        <f t="shared" si="533"/>
        <v>0.11514405318886974</v>
      </c>
      <c r="AE360" s="469">
        <f t="shared" si="533"/>
        <v>7.9764098163431857E-2</v>
      </c>
      <c r="AG360" s="475" t="s">
        <v>903</v>
      </c>
      <c r="AH360" s="470"/>
      <c r="AI360" s="470"/>
      <c r="AJ360" s="470"/>
      <c r="AK360" s="470"/>
      <c r="AL360" s="470"/>
      <c r="AM360" s="470"/>
      <c r="AN360" s="470"/>
      <c r="AO360" s="470"/>
      <c r="AP360" s="470"/>
      <c r="AQ360" s="470"/>
      <c r="AR360" s="470"/>
    </row>
    <row r="361" spans="1:45">
      <c r="A361" s="665" t="s">
        <v>1212</v>
      </c>
      <c r="B361" s="663"/>
      <c r="C361" s="657">
        <v>22750</v>
      </c>
      <c r="D361" s="658">
        <v>5451</v>
      </c>
      <c r="E361" s="658">
        <v>13782</v>
      </c>
      <c r="F361" s="658">
        <v>2267</v>
      </c>
      <c r="G361" s="658">
        <v>419</v>
      </c>
      <c r="H361" s="658">
        <v>523</v>
      </c>
      <c r="I361" s="657">
        <v>45192</v>
      </c>
      <c r="J361" s="657">
        <v>4801</v>
      </c>
      <c r="K361" s="658">
        <v>7859</v>
      </c>
      <c r="L361" s="658">
        <v>5159</v>
      </c>
      <c r="M361" s="658">
        <v>2701</v>
      </c>
      <c r="N361" s="657">
        <v>20520</v>
      </c>
      <c r="O361" s="657"/>
      <c r="P361" s="659"/>
      <c r="R361" s="106"/>
      <c r="S361" s="102" t="s">
        <v>737</v>
      </c>
      <c r="T361" s="103">
        <f t="shared" si="532"/>
        <v>0.13591664575641346</v>
      </c>
      <c r="U361" s="104">
        <f t="shared" si="532"/>
        <v>0.13211662909910565</v>
      </c>
      <c r="V361" s="104">
        <f t="shared" si="532"/>
        <v>0.14855615319112242</v>
      </c>
      <c r="W361" s="104">
        <f t="shared" si="532"/>
        <v>9.3922194141774037E-2</v>
      </c>
      <c r="X361" s="104">
        <f t="shared" si="532"/>
        <v>4.5136270602176023E-2</v>
      </c>
      <c r="Y361" s="471">
        <f t="shared" si="533"/>
        <v>8.8569009314140565E-2</v>
      </c>
      <c r="Z361" s="472">
        <f t="shared" si="533"/>
        <v>0.13262937321527621</v>
      </c>
      <c r="AA361" s="472">
        <f t="shared" si="533"/>
        <v>8.3772465538300478E-2</v>
      </c>
      <c r="AB361" s="471">
        <f t="shared" si="533"/>
        <v>6.8573472824522058E-2</v>
      </c>
      <c r="AC361" s="471">
        <f t="shared" si="533"/>
        <v>0.10259520731828577</v>
      </c>
      <c r="AD361" s="471">
        <f t="shared" si="533"/>
        <v>0.13270118895548785</v>
      </c>
      <c r="AE361" s="472">
        <f t="shared" si="533"/>
        <v>8.4599020432394992E-2</v>
      </c>
      <c r="AG361" s="476">
        <f>(T361-T360)*100</f>
        <v>0.50299683257705174</v>
      </c>
      <c r="AH361" s="476">
        <f t="shared" ref="AH361:AR361" si="534">(U361-U360)*100</f>
        <v>0.40724291330310747</v>
      </c>
      <c r="AI361" s="476">
        <f t="shared" si="534"/>
        <v>0.4368333167154681</v>
      </c>
      <c r="AJ361" s="476">
        <f t="shared" si="534"/>
        <v>0.63940994892995873</v>
      </c>
      <c r="AK361" s="476">
        <f t="shared" si="534"/>
        <v>-0.15470428274190276</v>
      </c>
      <c r="AL361" s="476">
        <f t="shared" si="534"/>
        <v>0.27342706969398917</v>
      </c>
      <c r="AM361" s="476">
        <f t="shared" si="534"/>
        <v>0.46159390058507499</v>
      </c>
      <c r="AN361" s="476">
        <f t="shared" si="534"/>
        <v>2.0690511703451431E-2</v>
      </c>
      <c r="AO361" s="476">
        <f t="shared" si="534"/>
        <v>0.49076824566554045</v>
      </c>
      <c r="AP361" s="476">
        <f t="shared" si="534"/>
        <v>0.5506285311330974</v>
      </c>
      <c r="AQ361" s="476">
        <f t="shared" si="534"/>
        <v>1.7557135766618117</v>
      </c>
      <c r="AR361" s="476">
        <f t="shared" si="534"/>
        <v>0.48349222689631349</v>
      </c>
    </row>
    <row r="362" spans="1:45">
      <c r="A362" s="665" t="s">
        <v>1213</v>
      </c>
      <c r="B362" s="663"/>
      <c r="C362" s="657">
        <v>764</v>
      </c>
      <c r="D362" s="658">
        <v>257</v>
      </c>
      <c r="E362" s="658">
        <v>678</v>
      </c>
      <c r="F362" s="658">
        <v>176</v>
      </c>
      <c r="G362" s="658">
        <v>17</v>
      </c>
      <c r="H362" s="658">
        <v>22</v>
      </c>
      <c r="I362" s="657">
        <v>1914</v>
      </c>
      <c r="J362" s="657">
        <v>3186</v>
      </c>
      <c r="K362" s="658">
        <v>6049</v>
      </c>
      <c r="L362" s="658">
        <v>4939</v>
      </c>
      <c r="M362" s="658">
        <v>2911</v>
      </c>
      <c r="N362" s="657">
        <v>17085</v>
      </c>
      <c r="O362" s="657"/>
      <c r="P362" s="659"/>
      <c r="R362" s="93" t="s">
        <v>1028</v>
      </c>
      <c r="S362" s="94" t="s">
        <v>1026</v>
      </c>
      <c r="T362" s="95">
        <f t="shared" ref="T362:X363" si="535">IF(C358&gt;0,C362/C358,)</f>
        <v>4.6903105795971494E-3</v>
      </c>
      <c r="U362" s="105">
        <f t="shared" si="535"/>
        <v>6.2277364480093052E-3</v>
      </c>
      <c r="V362" s="105">
        <f t="shared" si="535"/>
        <v>7.3864255365508223E-3</v>
      </c>
      <c r="W362" s="105">
        <f t="shared" si="535"/>
        <v>7.4636359781179761E-3</v>
      </c>
      <c r="X362" s="105">
        <f t="shared" si="535"/>
        <v>1.845619368146781E-3</v>
      </c>
      <c r="Y362" s="474">
        <f t="shared" ref="Y362:AE363" si="536">IF(H358&gt;0,H362/H358,)</f>
        <v>3.7099494097807759E-3</v>
      </c>
      <c r="Z362" s="469">
        <f t="shared" si="536"/>
        <v>5.7191007207142604E-3</v>
      </c>
      <c r="AA362" s="469">
        <f t="shared" si="536"/>
        <v>5.7652636531432086E-2</v>
      </c>
      <c r="AB362" s="474">
        <f t="shared" si="536"/>
        <v>5.4089096339217053E-2</v>
      </c>
      <c r="AC362" s="474">
        <f t="shared" si="536"/>
        <v>9.8142076502732239E-2</v>
      </c>
      <c r="AD362" s="474">
        <f t="shared" si="536"/>
        <v>0.14336370352130018</v>
      </c>
      <c r="AE362" s="469">
        <f t="shared" si="536"/>
        <v>7.1868453597839527E-2</v>
      </c>
      <c r="AG362" s="475" t="s">
        <v>903</v>
      </c>
      <c r="AH362" s="470"/>
      <c r="AI362" s="470"/>
      <c r="AJ362" s="470"/>
      <c r="AK362" s="470"/>
      <c r="AL362" s="470"/>
      <c r="AM362" s="470"/>
      <c r="AN362" s="470"/>
      <c r="AO362" s="470"/>
      <c r="AP362" s="470"/>
      <c r="AQ362" s="470"/>
      <c r="AR362" s="470"/>
    </row>
    <row r="363" spans="1:45">
      <c r="A363" s="665" t="s">
        <v>1214</v>
      </c>
      <c r="B363" s="663"/>
      <c r="C363" s="657">
        <v>759</v>
      </c>
      <c r="D363" s="658">
        <v>278</v>
      </c>
      <c r="E363" s="658">
        <v>775</v>
      </c>
      <c r="F363" s="658">
        <v>212</v>
      </c>
      <c r="G363" s="658">
        <v>16</v>
      </c>
      <c r="H363" s="658">
        <v>17</v>
      </c>
      <c r="I363" s="657">
        <v>2057</v>
      </c>
      <c r="J363" s="657">
        <v>3234</v>
      </c>
      <c r="K363" s="658">
        <v>6570</v>
      </c>
      <c r="L363" s="658">
        <v>5272</v>
      </c>
      <c r="M363" s="658">
        <v>2818</v>
      </c>
      <c r="N363" s="657">
        <v>17894</v>
      </c>
      <c r="O363" s="657"/>
      <c r="P363" s="659"/>
      <c r="R363" s="106"/>
      <c r="S363" s="102" t="s">
        <v>737</v>
      </c>
      <c r="T363" s="103">
        <f t="shared" si="535"/>
        <v>4.5345377639172671E-3</v>
      </c>
      <c r="U363" s="104">
        <f t="shared" si="535"/>
        <v>6.737923846918248E-3</v>
      </c>
      <c r="V363" s="104">
        <f t="shared" si="535"/>
        <v>8.3537236049281583E-3</v>
      </c>
      <c r="W363" s="104">
        <f t="shared" si="535"/>
        <v>8.7831959232713263E-3</v>
      </c>
      <c r="X363" s="104">
        <f t="shared" si="535"/>
        <v>1.7235807389852419E-3</v>
      </c>
      <c r="Y363" s="471">
        <f t="shared" si="536"/>
        <v>2.8789161727349705E-3</v>
      </c>
      <c r="Z363" s="472">
        <f t="shared" si="536"/>
        <v>6.0368786666627535E-3</v>
      </c>
      <c r="AA363" s="472">
        <f t="shared" si="536"/>
        <v>5.6429942418426103E-2</v>
      </c>
      <c r="AB363" s="471">
        <f t="shared" si="536"/>
        <v>5.7326341322955839E-2</v>
      </c>
      <c r="AC363" s="471">
        <f t="shared" si="536"/>
        <v>0.10484239832952173</v>
      </c>
      <c r="AD363" s="471">
        <f t="shared" si="536"/>
        <v>0.13844944482656971</v>
      </c>
      <c r="AE363" s="472">
        <f t="shared" si="536"/>
        <v>7.3772654562245424E-2</v>
      </c>
      <c r="AG363" s="476">
        <f>(T363-T362)*100</f>
        <v>-1.5577281567988235E-2</v>
      </c>
      <c r="AH363" s="476">
        <f t="shared" ref="AH363:AR363" si="537">(U363-U362)*100</f>
        <v>5.1018739890894282E-2</v>
      </c>
      <c r="AI363" s="476">
        <f t="shared" si="537"/>
        <v>9.6729806837733606E-2</v>
      </c>
      <c r="AJ363" s="476">
        <f t="shared" si="537"/>
        <v>0.13195599451533502</v>
      </c>
      <c r="AK363" s="476">
        <f t="shared" si="537"/>
        <v>-1.2203862916153916E-2</v>
      </c>
      <c r="AL363" s="476">
        <f t="shared" si="537"/>
        <v>-8.310332370458054E-2</v>
      </c>
      <c r="AM363" s="476">
        <f t="shared" si="537"/>
        <v>3.1777794594849314E-2</v>
      </c>
      <c r="AN363" s="476">
        <f t="shared" si="537"/>
        <v>-0.12226941130059829</v>
      </c>
      <c r="AO363" s="476">
        <f t="shared" si="537"/>
        <v>0.32372449837387851</v>
      </c>
      <c r="AP363" s="476">
        <f t="shared" si="537"/>
        <v>0.67003218267894926</v>
      </c>
      <c r="AQ363" s="476">
        <f t="shared" si="537"/>
        <v>-0.49142586947304723</v>
      </c>
      <c r="AR363" s="476">
        <f t="shared" si="537"/>
        <v>0.19042009644058971</v>
      </c>
    </row>
    <row r="364" spans="1:45">
      <c r="A364" s="665" t="s">
        <v>1215</v>
      </c>
      <c r="B364" s="663"/>
      <c r="C364" s="657">
        <v>3</v>
      </c>
      <c r="D364" s="658">
        <v>1</v>
      </c>
      <c r="E364" s="658">
        <v>0</v>
      </c>
      <c r="F364" s="658">
        <v>0</v>
      </c>
      <c r="G364" s="658">
        <v>0</v>
      </c>
      <c r="H364" s="658">
        <v>0</v>
      </c>
      <c r="I364" s="657">
        <v>4</v>
      </c>
      <c r="J364" s="657">
        <v>2523</v>
      </c>
      <c r="K364" s="658">
        <v>159</v>
      </c>
      <c r="L364" s="658">
        <v>0</v>
      </c>
      <c r="M364" s="658">
        <v>27</v>
      </c>
      <c r="N364" s="657">
        <v>2709</v>
      </c>
      <c r="O364" s="657"/>
      <c r="P364" s="659"/>
      <c r="R364" s="93" t="s">
        <v>1029</v>
      </c>
      <c r="S364" s="94" t="s">
        <v>1026</v>
      </c>
      <c r="T364" s="95">
        <f t="shared" ref="T364:X365" si="538">IF(C358&gt;0,C364/C358,)</f>
        <v>1.8417449919884094E-5</v>
      </c>
      <c r="U364" s="105">
        <f t="shared" si="538"/>
        <v>2.4232437540892238E-5</v>
      </c>
      <c r="V364" s="105">
        <f t="shared" si="538"/>
        <v>0</v>
      </c>
      <c r="W364" s="105">
        <f t="shared" si="538"/>
        <v>0</v>
      </c>
      <c r="X364" s="105">
        <f t="shared" si="538"/>
        <v>0</v>
      </c>
      <c r="Y364" s="474">
        <f t="shared" ref="Y364:AE365" si="539">IF(H358&gt;0,H364/H358,)</f>
        <v>0</v>
      </c>
      <c r="Z364" s="469">
        <f t="shared" si="539"/>
        <v>1.1952143616957702E-5</v>
      </c>
      <c r="AA364" s="469">
        <f t="shared" si="539"/>
        <v>4.5655242300314862E-2</v>
      </c>
      <c r="AB364" s="474">
        <f t="shared" si="539"/>
        <v>1.4217500938891571E-3</v>
      </c>
      <c r="AC364" s="474">
        <f t="shared" si="539"/>
        <v>0</v>
      </c>
      <c r="AD364" s="474">
        <f t="shared" si="539"/>
        <v>1.3297217434129526E-3</v>
      </c>
      <c r="AE364" s="469">
        <f t="shared" si="539"/>
        <v>1.1395472098129779E-2</v>
      </c>
      <c r="AG364" s="475" t="s">
        <v>903</v>
      </c>
      <c r="AH364" s="470"/>
      <c r="AI364" s="470"/>
      <c r="AJ364" s="470"/>
      <c r="AK364" s="470"/>
      <c r="AL364" s="470"/>
      <c r="AM364" s="470"/>
      <c r="AN364" s="470"/>
      <c r="AO364" s="470"/>
      <c r="AP364" s="470"/>
      <c r="AQ364" s="470"/>
      <c r="AR364" s="470"/>
    </row>
    <row r="365" spans="1:45">
      <c r="A365" s="665" t="s">
        <v>1216</v>
      </c>
      <c r="B365" s="663"/>
      <c r="C365" s="657">
        <v>2</v>
      </c>
      <c r="D365" s="658">
        <v>0</v>
      </c>
      <c r="E365" s="658">
        <v>0</v>
      </c>
      <c r="F365" s="658">
        <v>0</v>
      </c>
      <c r="G365" s="658">
        <v>0</v>
      </c>
      <c r="H365" s="658">
        <v>0</v>
      </c>
      <c r="I365" s="657">
        <v>2</v>
      </c>
      <c r="J365" s="657">
        <v>2816</v>
      </c>
      <c r="K365" s="658">
        <v>105</v>
      </c>
      <c r="L365" s="658"/>
      <c r="M365" s="658">
        <v>16</v>
      </c>
      <c r="N365" s="657">
        <v>2937</v>
      </c>
      <c r="O365" s="657"/>
      <c r="P365" s="659"/>
      <c r="R365" s="106"/>
      <c r="S365" s="102" t="s">
        <v>737</v>
      </c>
      <c r="T365" s="103">
        <f t="shared" si="538"/>
        <v>1.1948716110453932E-5</v>
      </c>
      <c r="U365" s="104">
        <f t="shared" si="538"/>
        <v>0</v>
      </c>
      <c r="V365" s="104">
        <f t="shared" si="538"/>
        <v>0</v>
      </c>
      <c r="W365" s="104">
        <f t="shared" si="538"/>
        <v>0</v>
      </c>
      <c r="X365" s="104">
        <f t="shared" si="538"/>
        <v>0</v>
      </c>
      <c r="Y365" s="471">
        <f t="shared" si="539"/>
        <v>0</v>
      </c>
      <c r="Z365" s="472">
        <f t="shared" si="539"/>
        <v>5.8695952033668002E-6</v>
      </c>
      <c r="AA365" s="472">
        <f t="shared" si="539"/>
        <v>4.9136276391554705E-2</v>
      </c>
      <c r="AB365" s="471">
        <f t="shared" si="539"/>
        <v>9.1617440470477367E-4</v>
      </c>
      <c r="AC365" s="471">
        <f t="shared" si="539"/>
        <v>0</v>
      </c>
      <c r="AD365" s="471">
        <f t="shared" si="539"/>
        <v>7.8608627296845824E-4</v>
      </c>
      <c r="AE365" s="472">
        <f t="shared" si="539"/>
        <v>1.2108544006332558E-2</v>
      </c>
      <c r="AG365" s="477">
        <f>(T365-T364)*100</f>
        <v>-6.4687338094301624E-4</v>
      </c>
      <c r="AH365" s="477">
        <f t="shared" ref="AH365:AR365" si="540">(U365-U364)*100</f>
        <v>-2.4232437540892236E-3</v>
      </c>
      <c r="AI365" s="477">
        <f t="shared" si="540"/>
        <v>0</v>
      </c>
      <c r="AJ365" s="477">
        <f t="shared" si="540"/>
        <v>0</v>
      </c>
      <c r="AK365" s="477">
        <f t="shared" si="540"/>
        <v>0</v>
      </c>
      <c r="AL365" s="477">
        <f t="shared" si="540"/>
        <v>0</v>
      </c>
      <c r="AM365" s="477">
        <f t="shared" si="540"/>
        <v>-6.0825484135909017E-4</v>
      </c>
      <c r="AN365" s="477">
        <f t="shared" si="540"/>
        <v>0.3481034091239843</v>
      </c>
      <c r="AO365" s="477">
        <f t="shared" si="540"/>
        <v>-5.055756891843835E-2</v>
      </c>
      <c r="AP365" s="477">
        <f t="shared" si="540"/>
        <v>0</v>
      </c>
      <c r="AQ365" s="477">
        <f t="shared" si="540"/>
        <v>-5.4363547044449435E-2</v>
      </c>
      <c r="AR365" s="477">
        <f t="shared" si="540"/>
        <v>7.1307190820277949E-2</v>
      </c>
    </row>
    <row r="366" spans="1:45">
      <c r="A366" s="662" t="s">
        <v>1217</v>
      </c>
      <c r="B366" s="663"/>
      <c r="C366" s="657">
        <v>70368</v>
      </c>
      <c r="D366" s="658">
        <v>15932</v>
      </c>
      <c r="E366" s="658">
        <v>32170</v>
      </c>
      <c r="F366" s="658">
        <v>6608</v>
      </c>
      <c r="G366" s="658">
        <v>4990</v>
      </c>
      <c r="H366" s="658">
        <v>2608</v>
      </c>
      <c r="I366" s="657">
        <v>132676</v>
      </c>
      <c r="J366" s="657">
        <v>17593</v>
      </c>
      <c r="K366" s="658">
        <v>28518</v>
      </c>
      <c r="L366" s="658">
        <v>14464</v>
      </c>
      <c r="M366" s="658">
        <v>5055</v>
      </c>
      <c r="N366" s="657">
        <v>65630</v>
      </c>
      <c r="O366" s="657"/>
      <c r="P366" s="659"/>
      <c r="R366" s="93" t="s">
        <v>1030</v>
      </c>
      <c r="S366" s="94" t="s">
        <v>1026</v>
      </c>
      <c r="T366" s="95">
        <f t="shared" ref="T366:X367" si="541">IF(C358&gt;0,C366/C358,)</f>
        <v>0.43199970532080129</v>
      </c>
      <c r="U366" s="105">
        <f t="shared" si="541"/>
        <v>0.38607119490149516</v>
      </c>
      <c r="V366" s="105">
        <f t="shared" si="541"/>
        <v>0.35047390783309729</v>
      </c>
      <c r="W366" s="105">
        <f t="shared" si="541"/>
        <v>0.28022560536024765</v>
      </c>
      <c r="X366" s="105">
        <f t="shared" si="541"/>
        <v>0.5417435674736728</v>
      </c>
      <c r="Y366" s="474">
        <f t="shared" ref="Y366:AE367" si="542">IF(H358&gt;0,H366/H358,)</f>
        <v>0.43979763912310288</v>
      </c>
      <c r="Z366" s="469">
        <f t="shared" si="542"/>
        <v>0.39644065163087</v>
      </c>
      <c r="AA366" s="469">
        <f t="shared" si="542"/>
        <v>0.31835619412978178</v>
      </c>
      <c r="AB366" s="474">
        <f t="shared" si="542"/>
        <v>0.25500295080208163</v>
      </c>
      <c r="AC366" s="474">
        <f t="shared" si="542"/>
        <v>0.28741182314952807</v>
      </c>
      <c r="AD366" s="474">
        <f t="shared" si="542"/>
        <v>0.24895345973898056</v>
      </c>
      <c r="AE366" s="469">
        <f t="shared" si="542"/>
        <v>0.27607413576975171</v>
      </c>
      <c r="AG366" s="475" t="s">
        <v>903</v>
      </c>
      <c r="AH366" s="470"/>
      <c r="AI366" s="470"/>
      <c r="AJ366" s="470"/>
      <c r="AK366" s="470"/>
      <c r="AL366" s="470"/>
      <c r="AM366" s="470"/>
      <c r="AN366" s="470"/>
      <c r="AO366" s="470"/>
      <c r="AP366" s="470"/>
      <c r="AQ366" s="470"/>
      <c r="AR366" s="470"/>
    </row>
    <row r="367" spans="1:45">
      <c r="A367" s="665" t="s">
        <v>1218</v>
      </c>
      <c r="B367" s="663"/>
      <c r="C367" s="657">
        <v>72319</v>
      </c>
      <c r="D367" s="658">
        <v>15619</v>
      </c>
      <c r="E367" s="658">
        <v>31643</v>
      </c>
      <c r="F367" s="658">
        <v>6362</v>
      </c>
      <c r="G367" s="658">
        <v>4821</v>
      </c>
      <c r="H367" s="658">
        <v>2630</v>
      </c>
      <c r="I367" s="657">
        <v>133394</v>
      </c>
      <c r="J367" s="657">
        <v>17769</v>
      </c>
      <c r="K367" s="658">
        <v>28622</v>
      </c>
      <c r="L367" s="658">
        <v>14289</v>
      </c>
      <c r="M367" s="658">
        <v>5052</v>
      </c>
      <c r="N367" s="657">
        <v>65732</v>
      </c>
      <c r="O367" s="657"/>
      <c r="P367" s="659"/>
      <c r="R367" s="106"/>
      <c r="S367" s="102" t="s">
        <v>737</v>
      </c>
      <c r="T367" s="103">
        <f t="shared" si="541"/>
        <v>0.43205960019595896</v>
      </c>
      <c r="U367" s="104">
        <f t="shared" si="541"/>
        <v>0.3785598293705616</v>
      </c>
      <c r="V367" s="104">
        <f t="shared" si="541"/>
        <v>0.34107984003966674</v>
      </c>
      <c r="W367" s="104">
        <f t="shared" si="541"/>
        <v>0.26357873803703857</v>
      </c>
      <c r="X367" s="104">
        <f t="shared" si="541"/>
        <v>0.51933642141549063</v>
      </c>
      <c r="Y367" s="471">
        <f t="shared" si="542"/>
        <v>0.44538526672311601</v>
      </c>
      <c r="Z367" s="472">
        <f t="shared" si="542"/>
        <v>0.39148439127895546</v>
      </c>
      <c r="AA367" s="472">
        <f t="shared" si="542"/>
        <v>0.31005060198918166</v>
      </c>
      <c r="AB367" s="471">
        <f t="shared" si="542"/>
        <v>0.2497404172520003</v>
      </c>
      <c r="AC367" s="471">
        <f t="shared" si="542"/>
        <v>0.28416028636770407</v>
      </c>
      <c r="AD367" s="471">
        <f t="shared" si="542"/>
        <v>0.24820674068979071</v>
      </c>
      <c r="AE367" s="472">
        <f t="shared" si="542"/>
        <v>0.27099721301472651</v>
      </c>
      <c r="AG367" s="476">
        <f>(T367-T366)*100</f>
        <v>5.9894875157673333E-3</v>
      </c>
      <c r="AH367" s="476">
        <f t="shared" ref="AH367:AR367" si="543">(U367-U366)*100</f>
        <v>-0.7511365530933567</v>
      </c>
      <c r="AI367" s="476">
        <f t="shared" si="543"/>
        <v>-0.93940677934305494</v>
      </c>
      <c r="AJ367" s="476">
        <f t="shared" si="543"/>
        <v>-1.664686732320908</v>
      </c>
      <c r="AK367" s="476">
        <f t="shared" si="543"/>
        <v>-2.240714605818217</v>
      </c>
      <c r="AL367" s="476">
        <f t="shared" si="543"/>
        <v>0.55876276000131342</v>
      </c>
      <c r="AM367" s="476">
        <f t="shared" si="543"/>
        <v>-0.49562603519145432</v>
      </c>
      <c r="AN367" s="476">
        <f t="shared" si="543"/>
        <v>-0.83055921406001154</v>
      </c>
      <c r="AO367" s="476">
        <f t="shared" si="543"/>
        <v>-0.52625335500813275</v>
      </c>
      <c r="AP367" s="476">
        <f t="shared" si="543"/>
        <v>-0.32515367818239937</v>
      </c>
      <c r="AQ367" s="476">
        <f t="shared" si="543"/>
        <v>-7.4671904918985343E-2</v>
      </c>
      <c r="AR367" s="476">
        <f t="shared" si="543"/>
        <v>-0.50769227550251927</v>
      </c>
    </row>
    <row r="368" spans="1:45">
      <c r="A368" s="662" t="s">
        <v>1219</v>
      </c>
      <c r="B368" s="663"/>
      <c r="C368" s="657">
        <v>2396</v>
      </c>
      <c r="D368" s="658">
        <v>781</v>
      </c>
      <c r="E368" s="658">
        <v>1847</v>
      </c>
      <c r="F368" s="658">
        <v>609</v>
      </c>
      <c r="G368" s="658">
        <v>184</v>
      </c>
      <c r="H368" s="658">
        <v>208</v>
      </c>
      <c r="I368" s="657">
        <v>6025</v>
      </c>
      <c r="J368" s="657">
        <v>9043</v>
      </c>
      <c r="K368" s="658">
        <v>23322</v>
      </c>
      <c r="L368" s="658">
        <v>6634</v>
      </c>
      <c r="M368" s="658">
        <v>2340</v>
      </c>
      <c r="N368" s="657">
        <v>41339</v>
      </c>
      <c r="O368" s="657"/>
      <c r="P368" s="659"/>
      <c r="R368" s="93" t="s">
        <v>1031</v>
      </c>
      <c r="S368" s="94" t="s">
        <v>1026</v>
      </c>
      <c r="T368" s="95">
        <f t="shared" ref="T368:X369" si="544">IF(C358&gt;0,C368/C358,)</f>
        <v>1.4709403336014096E-2</v>
      </c>
      <c r="U368" s="105">
        <f t="shared" si="544"/>
        <v>1.8925533719436838E-2</v>
      </c>
      <c r="V368" s="105">
        <f t="shared" si="544"/>
        <v>2.0122017648981371E-2</v>
      </c>
      <c r="W368" s="105">
        <f t="shared" si="544"/>
        <v>2.5825876765192317E-2</v>
      </c>
      <c r="X368" s="105">
        <f t="shared" si="544"/>
        <v>1.9976115514059277E-2</v>
      </c>
      <c r="Y368" s="474">
        <f t="shared" ref="Y368:AE369" si="545">IF(H358&gt;0,H368/H358,)</f>
        <v>3.5075885328836424E-2</v>
      </c>
      <c r="Z368" s="469">
        <f t="shared" si="545"/>
        <v>1.8002916323042538E-2</v>
      </c>
      <c r="AA368" s="469">
        <f t="shared" si="545"/>
        <v>0.16363866671492164</v>
      </c>
      <c r="AB368" s="474">
        <f t="shared" si="545"/>
        <v>0.20854123075272279</v>
      </c>
      <c r="AC368" s="474">
        <f t="shared" si="545"/>
        <v>0.13182314952806756</v>
      </c>
      <c r="AD368" s="474">
        <f t="shared" si="545"/>
        <v>0.11524255109578921</v>
      </c>
      <c r="AE368" s="469">
        <f t="shared" si="545"/>
        <v>0.17389347399947838</v>
      </c>
      <c r="AG368" s="475" t="s">
        <v>903</v>
      </c>
      <c r="AH368" s="470"/>
      <c r="AI368" s="470"/>
      <c r="AJ368" s="470"/>
      <c r="AK368" s="470"/>
      <c r="AL368" s="470"/>
      <c r="AM368" s="470"/>
      <c r="AN368" s="470"/>
      <c r="AO368" s="470"/>
      <c r="AP368" s="470"/>
      <c r="AQ368" s="470"/>
      <c r="AR368" s="470"/>
    </row>
    <row r="369" spans="1:44">
      <c r="A369" s="665" t="s">
        <v>1220</v>
      </c>
      <c r="B369" s="663"/>
      <c r="C369" s="657">
        <v>2451</v>
      </c>
      <c r="D369" s="658">
        <v>767</v>
      </c>
      <c r="E369" s="658">
        <v>1919</v>
      </c>
      <c r="F369" s="658">
        <v>597</v>
      </c>
      <c r="G369" s="658">
        <v>197</v>
      </c>
      <c r="H369" s="658">
        <v>234</v>
      </c>
      <c r="I369" s="657">
        <v>6165</v>
      </c>
      <c r="J369" s="657">
        <v>9543</v>
      </c>
      <c r="K369" s="658">
        <v>23137</v>
      </c>
      <c r="L369" s="658">
        <v>6483</v>
      </c>
      <c r="M369" s="658">
        <v>2097</v>
      </c>
      <c r="N369" s="657">
        <v>41260</v>
      </c>
      <c r="O369" s="657"/>
      <c r="P369" s="659"/>
      <c r="R369" s="106"/>
      <c r="S369" s="102" t="s">
        <v>737</v>
      </c>
      <c r="T369" s="103">
        <f t="shared" si="544"/>
        <v>1.4643151593361292E-2</v>
      </c>
      <c r="U369" s="104">
        <f t="shared" si="544"/>
        <v>1.8589883419375168E-2</v>
      </c>
      <c r="V369" s="104">
        <f t="shared" si="544"/>
        <v>2.0684897545622111E-2</v>
      </c>
      <c r="W369" s="104">
        <f t="shared" si="544"/>
        <v>2.4733811161287651E-2</v>
      </c>
      <c r="X369" s="104">
        <f t="shared" si="544"/>
        <v>2.1221587848755791E-2</v>
      </c>
      <c r="Y369" s="471">
        <f t="shared" si="545"/>
        <v>3.9627434377646063E-2</v>
      </c>
      <c r="Z369" s="472">
        <f t="shared" si="545"/>
        <v>1.8093027214378159E-2</v>
      </c>
      <c r="AA369" s="472">
        <f t="shared" si="545"/>
        <v>0.16651544233118129</v>
      </c>
      <c r="AB369" s="471">
        <f t="shared" si="545"/>
        <v>0.20188121144432714</v>
      </c>
      <c r="AC369" s="471">
        <f t="shared" si="545"/>
        <v>0.128925126777369</v>
      </c>
      <c r="AD369" s="471">
        <f t="shared" si="545"/>
        <v>0.10302643215092856</v>
      </c>
      <c r="AE369" s="472">
        <f t="shared" si="545"/>
        <v>0.17010504790646283</v>
      </c>
      <c r="AG369" s="476">
        <f>(T369-T368)*100</f>
        <v>-6.6251742652803647E-3</v>
      </c>
      <c r="AH369" s="476">
        <f t="shared" ref="AH369:AR369" si="546">(U369-U368)*100</f>
        <v>-3.3565030006166979E-2</v>
      </c>
      <c r="AI369" s="476">
        <f t="shared" si="546"/>
        <v>5.6287989664073959E-2</v>
      </c>
      <c r="AJ369" s="476">
        <f t="shared" si="546"/>
        <v>-0.10920656039046656</v>
      </c>
      <c r="AK369" s="476">
        <f t="shared" si="546"/>
        <v>0.12454723346965145</v>
      </c>
      <c r="AL369" s="476">
        <f t="shared" si="546"/>
        <v>0.45515490488096388</v>
      </c>
      <c r="AM369" s="476">
        <f t="shared" si="546"/>
        <v>9.011089133562078E-3</v>
      </c>
      <c r="AN369" s="476">
        <f t="shared" si="546"/>
        <v>0.28767756162596525</v>
      </c>
      <c r="AO369" s="476">
        <f t="shared" si="546"/>
        <v>-0.66600193083956594</v>
      </c>
      <c r="AP369" s="476">
        <f t="shared" si="546"/>
        <v>-0.2898022750698559</v>
      </c>
      <c r="AQ369" s="476">
        <f t="shared" si="546"/>
        <v>-1.2216118944860646</v>
      </c>
      <c r="AR369" s="476">
        <f t="shared" si="546"/>
        <v>-0.37884260930155511</v>
      </c>
    </row>
    <row r="370" spans="1:44">
      <c r="A370" s="662" t="s">
        <v>1221</v>
      </c>
      <c r="B370" s="663"/>
      <c r="C370" s="657">
        <v>116</v>
      </c>
      <c r="D370" s="658">
        <v>21</v>
      </c>
      <c r="E370" s="658">
        <v>13</v>
      </c>
      <c r="F370" s="658">
        <v>0</v>
      </c>
      <c r="G370" s="658">
        <v>16</v>
      </c>
      <c r="H370" s="658">
        <v>4</v>
      </c>
      <c r="I370" s="657">
        <v>170</v>
      </c>
      <c r="J370" s="657">
        <v>0</v>
      </c>
      <c r="K370" s="658">
        <v>0</v>
      </c>
      <c r="L370" s="658">
        <v>0</v>
      </c>
      <c r="M370" s="658">
        <v>0</v>
      </c>
      <c r="N370" s="657">
        <v>0</v>
      </c>
      <c r="O370" s="657"/>
      <c r="P370" s="659"/>
      <c r="R370" s="93" t="s">
        <v>1032</v>
      </c>
      <c r="S370" s="94" t="s">
        <v>1026</v>
      </c>
      <c r="T370" s="95">
        <f t="shared" ref="T370:X371" si="547">IF(C358&gt;0,C370/C358,)</f>
        <v>7.1214139690218496E-4</v>
      </c>
      <c r="U370" s="105">
        <f t="shared" si="547"/>
        <v>5.0888118835873701E-4</v>
      </c>
      <c r="V370" s="105">
        <f t="shared" si="547"/>
        <v>1.4162762828194792E-4</v>
      </c>
      <c r="W370" s="105">
        <f t="shared" si="547"/>
        <v>0</v>
      </c>
      <c r="X370" s="105">
        <f t="shared" si="547"/>
        <v>1.7370535229616763E-3</v>
      </c>
      <c r="Y370" s="474">
        <f t="shared" ref="Y370:AE371" si="548">IF(H358&gt;0,H370/H358,)</f>
        <v>6.7453625632377741E-4</v>
      </c>
      <c r="Z370" s="469">
        <f t="shared" si="548"/>
        <v>5.0796610372070227E-4</v>
      </c>
      <c r="AA370" s="469">
        <f t="shared" si="548"/>
        <v>0</v>
      </c>
      <c r="AB370" s="474">
        <f t="shared" si="548"/>
        <v>0</v>
      </c>
      <c r="AC370" s="474">
        <f t="shared" si="548"/>
        <v>0</v>
      </c>
      <c r="AD370" s="474">
        <f t="shared" si="548"/>
        <v>0</v>
      </c>
      <c r="AE370" s="469">
        <f t="shared" si="548"/>
        <v>0</v>
      </c>
      <c r="AG370" s="475" t="s">
        <v>903</v>
      </c>
      <c r="AH370" s="470"/>
      <c r="AI370" s="470"/>
      <c r="AJ370" s="470"/>
      <c r="AK370" s="470"/>
      <c r="AL370" s="470"/>
      <c r="AM370" s="470"/>
      <c r="AN370" s="470"/>
      <c r="AO370" s="470"/>
      <c r="AP370" s="470"/>
      <c r="AQ370" s="470"/>
      <c r="AR370" s="470"/>
    </row>
    <row r="371" spans="1:44">
      <c r="A371" s="665" t="s">
        <v>1222</v>
      </c>
      <c r="B371" s="663"/>
      <c r="C371" s="657">
        <v>30</v>
      </c>
      <c r="D371" s="658">
        <v>1</v>
      </c>
      <c r="E371" s="658">
        <v>0</v>
      </c>
      <c r="F371" s="658">
        <v>0</v>
      </c>
      <c r="G371" s="658">
        <v>0</v>
      </c>
      <c r="H371" s="658">
        <v>0</v>
      </c>
      <c r="I371" s="657">
        <v>31</v>
      </c>
      <c r="J371" s="657">
        <v>1</v>
      </c>
      <c r="K371" s="658">
        <v>0</v>
      </c>
      <c r="L371" s="658"/>
      <c r="M371" s="658">
        <v>0</v>
      </c>
      <c r="N371" s="657">
        <v>1</v>
      </c>
      <c r="O371" s="657"/>
      <c r="P371" s="659"/>
      <c r="R371" s="106"/>
      <c r="S371" s="102" t="s">
        <v>737</v>
      </c>
      <c r="T371" s="103">
        <f t="shared" si="547"/>
        <v>1.7923074165680897E-4</v>
      </c>
      <c r="U371" s="104">
        <f t="shared" si="547"/>
        <v>2.42371361399937E-5</v>
      </c>
      <c r="V371" s="104">
        <f t="shared" si="547"/>
        <v>0</v>
      </c>
      <c r="W371" s="104">
        <f t="shared" si="547"/>
        <v>0</v>
      </c>
      <c r="X371" s="104">
        <f t="shared" si="547"/>
        <v>0</v>
      </c>
      <c r="Y371" s="471">
        <f t="shared" si="548"/>
        <v>0</v>
      </c>
      <c r="Z371" s="472">
        <f t="shared" si="548"/>
        <v>9.0978725652185403E-5</v>
      </c>
      <c r="AA371" s="472">
        <f t="shared" si="548"/>
        <v>1.7448961786773687E-5</v>
      </c>
      <c r="AB371" s="471">
        <f t="shared" si="548"/>
        <v>0</v>
      </c>
      <c r="AC371" s="471">
        <f t="shared" si="548"/>
        <v>0</v>
      </c>
      <c r="AD371" s="471">
        <f t="shared" si="548"/>
        <v>0</v>
      </c>
      <c r="AE371" s="472">
        <f t="shared" si="548"/>
        <v>4.1227592803311402E-6</v>
      </c>
      <c r="AG371" s="476">
        <f>(T371-T370)*100</f>
        <v>-5.3291065524537599E-2</v>
      </c>
      <c r="AH371" s="476">
        <f t="shared" ref="AH371:AR371" si="549">(U371-U370)*100</f>
        <v>-4.8464405221874333E-2</v>
      </c>
      <c r="AI371" s="476">
        <f t="shared" si="549"/>
        <v>-1.4162762828194791E-2</v>
      </c>
      <c r="AJ371" s="476">
        <f t="shared" si="549"/>
        <v>0</v>
      </c>
      <c r="AK371" s="476">
        <f t="shared" si="549"/>
        <v>-0.17370535229616763</v>
      </c>
      <c r="AL371" s="476">
        <f t="shared" si="549"/>
        <v>-6.7453625632377737E-2</v>
      </c>
      <c r="AM371" s="476">
        <f t="shared" si="549"/>
        <v>-4.1698737806851689E-2</v>
      </c>
      <c r="AN371" s="476">
        <f t="shared" si="549"/>
        <v>1.7448961786773686E-3</v>
      </c>
      <c r="AO371" s="476">
        <f t="shared" si="549"/>
        <v>0</v>
      </c>
      <c r="AP371" s="476">
        <f t="shared" si="549"/>
        <v>0</v>
      </c>
      <c r="AQ371" s="476">
        <f t="shared" si="549"/>
        <v>0</v>
      </c>
      <c r="AR371" s="476">
        <f t="shared" si="549"/>
        <v>4.1227592803311404E-4</v>
      </c>
    </row>
    <row r="372" spans="1:44">
      <c r="A372" s="662" t="s">
        <v>1223</v>
      </c>
      <c r="B372" s="663"/>
      <c r="C372" s="657">
        <v>47515</v>
      </c>
      <c r="D372" s="658">
        <v>12626</v>
      </c>
      <c r="E372" s="658">
        <v>28332</v>
      </c>
      <c r="F372" s="658">
        <v>8682</v>
      </c>
      <c r="G372" s="658">
        <v>2539</v>
      </c>
      <c r="H372" s="658">
        <v>1821</v>
      </c>
      <c r="I372" s="657">
        <v>101515</v>
      </c>
      <c r="J372" s="657">
        <v>5521</v>
      </c>
      <c r="K372" s="658">
        <v>10065</v>
      </c>
      <c r="L372" s="658">
        <v>6041</v>
      </c>
      <c r="M372" s="658">
        <v>3038</v>
      </c>
      <c r="N372" s="657">
        <v>24665</v>
      </c>
      <c r="O372" s="657"/>
      <c r="P372" s="659"/>
      <c r="R372" s="93" t="s">
        <v>1033</v>
      </c>
      <c r="S372" s="94" t="s">
        <v>1026</v>
      </c>
      <c r="T372" s="95">
        <f t="shared" ref="T372:X373" si="550">IF(C358&gt;0,C372/C358,)</f>
        <v>0.29170171098109754</v>
      </c>
      <c r="U372" s="105">
        <f t="shared" si="550"/>
        <v>0.30595875639130538</v>
      </c>
      <c r="V372" s="105">
        <f t="shared" si="550"/>
        <v>0.30866107419108835</v>
      </c>
      <c r="W372" s="105">
        <f t="shared" si="550"/>
        <v>0.36817777023875153</v>
      </c>
      <c r="X372" s="105">
        <f t="shared" si="550"/>
        <v>0.27564868092498102</v>
      </c>
      <c r="Y372" s="474">
        <f t="shared" ref="Y372:AE373" si="551">IF(H358&gt;0,H372/H358,)</f>
        <v>0.30708263069139968</v>
      </c>
      <c r="Z372" s="469">
        <f t="shared" si="551"/>
        <v>0.30333046481886528</v>
      </c>
      <c r="AA372" s="469">
        <f t="shared" si="551"/>
        <v>9.9905902790344184E-2</v>
      </c>
      <c r="AB372" s="474">
        <f t="shared" si="551"/>
        <v>8.9999463490530604E-2</v>
      </c>
      <c r="AC372" s="474">
        <f t="shared" si="551"/>
        <v>0.12003974167908595</v>
      </c>
      <c r="AD372" s="474">
        <f t="shared" si="551"/>
        <v>0.14961832061068703</v>
      </c>
      <c r="AE372" s="469">
        <f t="shared" si="551"/>
        <v>0.10375390155052455</v>
      </c>
      <c r="AG372" s="475" t="s">
        <v>903</v>
      </c>
      <c r="AH372" s="470"/>
      <c r="AI372" s="470"/>
      <c r="AJ372" s="470"/>
      <c r="AK372" s="470"/>
      <c r="AL372" s="470"/>
      <c r="AM372" s="470"/>
      <c r="AN372" s="470"/>
      <c r="AO372" s="470"/>
      <c r="AP372" s="470"/>
      <c r="AQ372" s="470"/>
      <c r="AR372" s="470"/>
    </row>
    <row r="373" spans="1:44">
      <c r="A373" s="665" t="s">
        <v>1224</v>
      </c>
      <c r="B373" s="663"/>
      <c r="C373" s="657">
        <v>48174</v>
      </c>
      <c r="D373" s="658">
        <v>12697</v>
      </c>
      <c r="E373" s="658">
        <v>29203</v>
      </c>
      <c r="F373" s="658">
        <v>8959</v>
      </c>
      <c r="G373" s="658">
        <v>2783</v>
      </c>
      <c r="H373" s="658">
        <v>1787</v>
      </c>
      <c r="I373" s="657">
        <v>103603</v>
      </c>
      <c r="J373" s="657">
        <v>5948</v>
      </c>
      <c r="K373" s="658">
        <v>9895</v>
      </c>
      <c r="L373" s="658">
        <v>5837</v>
      </c>
      <c r="M373" s="658">
        <v>2967</v>
      </c>
      <c r="N373" s="657">
        <v>24647</v>
      </c>
      <c r="O373" s="657"/>
      <c r="P373" s="659"/>
      <c r="R373" s="106"/>
      <c r="S373" s="102" t="s">
        <v>737</v>
      </c>
      <c r="T373" s="103">
        <f t="shared" si="550"/>
        <v>0.28780872495250387</v>
      </c>
      <c r="U373" s="104">
        <f t="shared" si="550"/>
        <v>0.3077389175695</v>
      </c>
      <c r="V373" s="104">
        <f t="shared" si="550"/>
        <v>0.3147790844318929</v>
      </c>
      <c r="W373" s="104">
        <f t="shared" si="550"/>
        <v>0.3711728880971123</v>
      </c>
      <c r="X373" s="104">
        <f t="shared" si="550"/>
        <v>0.29979532478724552</v>
      </c>
      <c r="Y373" s="471">
        <f t="shared" si="551"/>
        <v>0.30262489415749366</v>
      </c>
      <c r="Z373" s="472">
        <f t="shared" si="551"/>
        <v>0.30405383592720531</v>
      </c>
      <c r="AA373" s="472">
        <f t="shared" si="551"/>
        <v>0.10378642470772989</v>
      </c>
      <c r="AB373" s="471">
        <f t="shared" si="551"/>
        <v>8.6338530805273678E-2</v>
      </c>
      <c r="AC373" s="471">
        <f t="shared" si="551"/>
        <v>0.11607835338570151</v>
      </c>
      <c r="AD373" s="471">
        <f t="shared" si="551"/>
        <v>0.14576987324358848</v>
      </c>
      <c r="AE373" s="472">
        <f t="shared" si="551"/>
        <v>0.10161364798232161</v>
      </c>
      <c r="AG373" s="476">
        <f>(T373-T372)*100</f>
        <v>-0.38929860285936702</v>
      </c>
      <c r="AH373" s="476">
        <f t="shared" ref="AH373:AR373" si="552">(U373-U372)*100</f>
        <v>0.1780161178194628</v>
      </c>
      <c r="AI373" s="476">
        <f t="shared" si="552"/>
        <v>0.611801024080455</v>
      </c>
      <c r="AJ373" s="476">
        <f t="shared" si="552"/>
        <v>0.29951178583607629</v>
      </c>
      <c r="AK373" s="476">
        <f t="shared" si="552"/>
        <v>2.4146643862264505</v>
      </c>
      <c r="AL373" s="476">
        <f t="shared" si="552"/>
        <v>-0.44577365339060204</v>
      </c>
      <c r="AM373" s="476">
        <f t="shared" si="552"/>
        <v>7.2337110834003182E-2</v>
      </c>
      <c r="AN373" s="476">
        <f t="shared" si="552"/>
        <v>0.3880521917385707</v>
      </c>
      <c r="AO373" s="476">
        <f t="shared" si="552"/>
        <v>-0.36609326852569263</v>
      </c>
      <c r="AP373" s="476">
        <f t="shared" si="552"/>
        <v>-0.3961388293384438</v>
      </c>
      <c r="AQ373" s="476">
        <f t="shared" si="552"/>
        <v>-0.38484473670985508</v>
      </c>
      <c r="AR373" s="476">
        <f t="shared" si="552"/>
        <v>-0.21402535682029378</v>
      </c>
    </row>
    <row r="374" spans="1:44">
      <c r="A374" s="662" t="s">
        <v>1225</v>
      </c>
      <c r="B374" s="663"/>
      <c r="C374" s="657">
        <v>14897</v>
      </c>
      <c r="D374" s="658">
        <v>4164</v>
      </c>
      <c r="E374" s="658">
        <v>11667</v>
      </c>
      <c r="F374" s="658">
        <v>4572</v>
      </c>
      <c r="G374" s="658">
        <v>865</v>
      </c>
      <c r="H374" s="658">
        <v>659</v>
      </c>
      <c r="I374" s="657">
        <v>36824</v>
      </c>
      <c r="J374" s="657">
        <v>5851</v>
      </c>
      <c r="K374" s="658">
        <v>14222</v>
      </c>
      <c r="L374" s="658">
        <v>5782</v>
      </c>
      <c r="M374" s="658">
        <v>2583</v>
      </c>
      <c r="N374" s="657">
        <v>28438</v>
      </c>
      <c r="O374" s="657"/>
      <c r="P374" s="659"/>
      <c r="R374" s="93" t="s">
        <v>1034</v>
      </c>
      <c r="S374" s="94" t="s">
        <v>1026</v>
      </c>
      <c r="T374" s="95">
        <f t="shared" ref="T374:X375" si="553">IF(C358&gt;0,C374/C358,)</f>
        <v>9.1454917152171106E-2</v>
      </c>
      <c r="U374" s="105">
        <f t="shared" si="553"/>
        <v>0.10090386992027528</v>
      </c>
      <c r="V374" s="105">
        <f t="shared" si="553"/>
        <v>0.12710534916657587</v>
      </c>
      <c r="W374" s="105">
        <f t="shared" si="553"/>
        <v>0.19388490734065561</v>
      </c>
      <c r="X374" s="105">
        <f t="shared" si="553"/>
        <v>9.3909456085115625E-2</v>
      </c>
      <c r="Y374" s="474">
        <f t="shared" ref="Y374:AE375" si="554">IF(H358&gt;0,H374/H358,)</f>
        <v>0.11112984822934233</v>
      </c>
      <c r="Z374" s="469">
        <f t="shared" si="554"/>
        <v>0.1100314341377126</v>
      </c>
      <c r="AA374" s="469">
        <f t="shared" si="554"/>
        <v>0.10587745648004053</v>
      </c>
      <c r="AB374" s="474">
        <f t="shared" si="554"/>
        <v>0.12717062789491568</v>
      </c>
      <c r="AC374" s="474">
        <f t="shared" si="554"/>
        <v>0.11489319423745653</v>
      </c>
      <c r="AD374" s="474">
        <f t="shared" si="554"/>
        <v>0.1272100467865058</v>
      </c>
      <c r="AE374" s="469">
        <f t="shared" si="554"/>
        <v>0.11962511462776473</v>
      </c>
      <c r="AG374" s="475" t="s">
        <v>903</v>
      </c>
      <c r="AH374" s="470"/>
      <c r="AI374" s="470"/>
      <c r="AJ374" s="470"/>
      <c r="AK374" s="470"/>
      <c r="AL374" s="470"/>
      <c r="AM374" s="470"/>
      <c r="AN374" s="470"/>
      <c r="AO374" s="470"/>
      <c r="AP374" s="470"/>
      <c r="AQ374" s="470"/>
      <c r="AR374" s="470"/>
    </row>
    <row r="375" spans="1:44">
      <c r="A375" s="665" t="s">
        <v>1226</v>
      </c>
      <c r="B375" s="663"/>
      <c r="C375" s="657">
        <v>15327</v>
      </c>
      <c r="D375" s="658">
        <v>4307</v>
      </c>
      <c r="E375" s="658">
        <v>12083</v>
      </c>
      <c r="F375" s="658">
        <v>4777</v>
      </c>
      <c r="G375" s="658">
        <v>979</v>
      </c>
      <c r="H375" s="658">
        <v>658</v>
      </c>
      <c r="I375" s="657">
        <v>38131</v>
      </c>
      <c r="J375" s="657">
        <v>6461</v>
      </c>
      <c r="K375" s="658">
        <v>14318</v>
      </c>
      <c r="L375" s="658">
        <v>5934</v>
      </c>
      <c r="M375" s="658">
        <v>2659</v>
      </c>
      <c r="N375" s="657">
        <v>29372</v>
      </c>
      <c r="O375" s="657"/>
      <c r="P375" s="659"/>
      <c r="R375" s="106"/>
      <c r="S375" s="102" t="s">
        <v>737</v>
      </c>
      <c r="T375" s="103">
        <f t="shared" si="553"/>
        <v>9.1568985912463707E-2</v>
      </c>
      <c r="U375" s="104">
        <f t="shared" si="553"/>
        <v>0.10438934535495285</v>
      </c>
      <c r="V375" s="104">
        <f t="shared" si="553"/>
        <v>0.1302426352494799</v>
      </c>
      <c r="W375" s="104">
        <f t="shared" si="553"/>
        <v>0.19791191945975059</v>
      </c>
      <c r="X375" s="104">
        <f t="shared" si="553"/>
        <v>0.10546159646665948</v>
      </c>
      <c r="Y375" s="471">
        <f t="shared" si="554"/>
        <v>0.11143099068585945</v>
      </c>
      <c r="Z375" s="472">
        <f t="shared" si="554"/>
        <v>0.11190676734978972</v>
      </c>
      <c r="AA375" s="472">
        <f t="shared" si="554"/>
        <v>0.11273774210434478</v>
      </c>
      <c r="AB375" s="471">
        <f t="shared" si="554"/>
        <v>0.12493128691964714</v>
      </c>
      <c r="AC375" s="471">
        <f t="shared" si="554"/>
        <v>0.11800735805906334</v>
      </c>
      <c r="AD375" s="471">
        <f t="shared" si="554"/>
        <v>0.13063771248894565</v>
      </c>
      <c r="AE375" s="472">
        <f t="shared" si="554"/>
        <v>0.12109368558188624</v>
      </c>
      <c r="AG375" s="476">
        <f>(T375-T374)*100</f>
        <v>1.140687602926016E-2</v>
      </c>
      <c r="AH375" s="476">
        <f t="shared" ref="AH375:AR375" si="555">(U375-U374)*100</f>
        <v>0.34854754346775735</v>
      </c>
      <c r="AI375" s="476">
        <f t="shared" si="555"/>
        <v>0.31372860829040339</v>
      </c>
      <c r="AJ375" s="476">
        <f t="shared" si="555"/>
        <v>0.40270121190949804</v>
      </c>
      <c r="AK375" s="476">
        <f t="shared" si="555"/>
        <v>1.1552140381543854</v>
      </c>
      <c r="AL375" s="476">
        <f t="shared" si="555"/>
        <v>3.0114245651712002E-2</v>
      </c>
      <c r="AM375" s="476">
        <f t="shared" si="555"/>
        <v>0.18753332120771127</v>
      </c>
      <c r="AN375" s="476">
        <f t="shared" si="555"/>
        <v>0.68602856243042543</v>
      </c>
      <c r="AO375" s="476">
        <f t="shared" si="555"/>
        <v>-0.22393409752685389</v>
      </c>
      <c r="AP375" s="476">
        <f t="shared" si="555"/>
        <v>0.31141638216068135</v>
      </c>
      <c r="AQ375" s="476">
        <f t="shared" si="555"/>
        <v>0.34276657024398527</v>
      </c>
      <c r="AR375" s="476">
        <f t="shared" si="555"/>
        <v>0.14685709541215064</v>
      </c>
    </row>
    <row r="376" spans="1:44">
      <c r="A376" s="662" t="s">
        <v>1227</v>
      </c>
      <c r="B376" s="663"/>
      <c r="C376" s="657">
        <v>40</v>
      </c>
      <c r="D376" s="658">
        <v>12</v>
      </c>
      <c r="E376" s="658">
        <v>156</v>
      </c>
      <c r="F376" s="658">
        <v>28</v>
      </c>
      <c r="G376" s="658">
        <v>7</v>
      </c>
      <c r="H376" s="658">
        <v>1</v>
      </c>
      <c r="I376" s="657">
        <v>244</v>
      </c>
      <c r="J376" s="657">
        <v>0</v>
      </c>
      <c r="K376" s="658">
        <v>0</v>
      </c>
      <c r="L376" s="658">
        <v>0</v>
      </c>
      <c r="M376" s="658">
        <v>0</v>
      </c>
      <c r="N376" s="657">
        <v>0</v>
      </c>
      <c r="O376" s="657"/>
      <c r="P376" s="659"/>
      <c r="R376" s="93" t="s">
        <v>1035</v>
      </c>
      <c r="S376" s="94" t="s">
        <v>1026</v>
      </c>
      <c r="T376" s="95">
        <f t="shared" ref="T376:X377" si="556">IF(C358&gt;0,C376/C358,)</f>
        <v>2.4556599893178793E-4</v>
      </c>
      <c r="U376" s="105">
        <f t="shared" si="556"/>
        <v>2.9078925049070685E-4</v>
      </c>
      <c r="V376" s="105">
        <f t="shared" si="556"/>
        <v>1.699531539383375E-3</v>
      </c>
      <c r="W376" s="105">
        <f t="shared" si="556"/>
        <v>1.1873966328824054E-3</v>
      </c>
      <c r="X376" s="105">
        <f t="shared" si="556"/>
        <v>7.5996091629573336E-4</v>
      </c>
      <c r="Y376" s="474">
        <f t="shared" ref="Y376:AE377" si="557">IF(H358&gt;0,H376/H358,)</f>
        <v>1.6863406408094435E-4</v>
      </c>
      <c r="Z376" s="469">
        <f t="shared" si="557"/>
        <v>7.2908076063441982E-4</v>
      </c>
      <c r="AA376" s="469">
        <f t="shared" si="557"/>
        <v>0</v>
      </c>
      <c r="AB376" s="474">
        <f t="shared" si="557"/>
        <v>0</v>
      </c>
      <c r="AC376" s="474">
        <f t="shared" si="557"/>
        <v>0</v>
      </c>
      <c r="AD376" s="474">
        <f t="shared" si="557"/>
        <v>0</v>
      </c>
      <c r="AE376" s="469">
        <f t="shared" si="557"/>
        <v>0</v>
      </c>
      <c r="AG376" s="475" t="s">
        <v>903</v>
      </c>
      <c r="AH376" s="470"/>
      <c r="AI376" s="470"/>
      <c r="AJ376" s="470"/>
      <c r="AK376" s="470"/>
      <c r="AL376" s="470"/>
      <c r="AM376" s="470"/>
      <c r="AN376" s="470"/>
      <c r="AO376" s="470"/>
      <c r="AP376" s="470"/>
      <c r="AQ376" s="470"/>
      <c r="AR376" s="470"/>
    </row>
    <row r="377" spans="1:44">
      <c r="A377" s="665" t="s">
        <v>1228</v>
      </c>
      <c r="B377" s="663"/>
      <c r="C377" s="657">
        <v>6</v>
      </c>
      <c r="D377" s="658">
        <v>0</v>
      </c>
      <c r="E377" s="658">
        <v>0</v>
      </c>
      <c r="F377" s="658">
        <v>0</v>
      </c>
      <c r="G377" s="658">
        <v>0</v>
      </c>
      <c r="H377" s="658">
        <v>0</v>
      </c>
      <c r="I377" s="657">
        <v>6</v>
      </c>
      <c r="J377" s="657">
        <v>0</v>
      </c>
      <c r="K377" s="658">
        <v>0</v>
      </c>
      <c r="L377" s="658"/>
      <c r="M377" s="658">
        <v>0</v>
      </c>
      <c r="N377" s="657">
        <v>0</v>
      </c>
      <c r="O377" s="657"/>
      <c r="P377" s="659"/>
      <c r="R377" s="106"/>
      <c r="S377" s="102" t="s">
        <v>737</v>
      </c>
      <c r="T377" s="103">
        <f t="shared" si="556"/>
        <v>3.5846148331361796E-5</v>
      </c>
      <c r="U377" s="104">
        <f t="shared" si="556"/>
        <v>0</v>
      </c>
      <c r="V377" s="104">
        <f t="shared" si="556"/>
        <v>0</v>
      </c>
      <c r="W377" s="104">
        <f t="shared" si="556"/>
        <v>0</v>
      </c>
      <c r="X377" s="104">
        <f t="shared" si="556"/>
        <v>0</v>
      </c>
      <c r="Y377" s="471">
        <f t="shared" si="557"/>
        <v>0</v>
      </c>
      <c r="Z377" s="472">
        <f t="shared" si="557"/>
        <v>1.7608785610100399E-5</v>
      </c>
      <c r="AA377" s="472">
        <f t="shared" si="557"/>
        <v>0</v>
      </c>
      <c r="AB377" s="471">
        <f t="shared" si="557"/>
        <v>0</v>
      </c>
      <c r="AC377" s="471">
        <f t="shared" si="557"/>
        <v>0</v>
      </c>
      <c r="AD377" s="471">
        <f t="shared" si="557"/>
        <v>0</v>
      </c>
      <c r="AE377" s="472">
        <f t="shared" si="557"/>
        <v>0</v>
      </c>
      <c r="AG377" s="476">
        <f>(T377-T376)*100</f>
        <v>-2.0971985060042612E-2</v>
      </c>
      <c r="AH377" s="476">
        <f t="shared" ref="AH377:AR377" si="558">(U377-U376)*100</f>
        <v>-2.9078925049070687E-2</v>
      </c>
      <c r="AI377" s="476">
        <f t="shared" si="558"/>
        <v>-0.16995315393833749</v>
      </c>
      <c r="AJ377" s="476">
        <f t="shared" si="558"/>
        <v>-0.11873966328824054</v>
      </c>
      <c r="AK377" s="476">
        <f t="shared" si="558"/>
        <v>-7.599609162957334E-2</v>
      </c>
      <c r="AL377" s="476">
        <f t="shared" si="558"/>
        <v>-1.6863406408094434E-2</v>
      </c>
      <c r="AM377" s="476">
        <f t="shared" si="558"/>
        <v>-7.1147197502431939E-2</v>
      </c>
      <c r="AN377" s="476">
        <f t="shared" si="558"/>
        <v>0</v>
      </c>
      <c r="AO377" s="476">
        <f t="shared" si="558"/>
        <v>0</v>
      </c>
      <c r="AP377" s="476">
        <f t="shared" si="558"/>
        <v>0</v>
      </c>
      <c r="AQ377" s="476">
        <f t="shared" si="558"/>
        <v>0</v>
      </c>
      <c r="AR377" s="476">
        <f t="shared" si="558"/>
        <v>0</v>
      </c>
    </row>
    <row r="378" spans="1:44">
      <c r="A378" s="662" t="s">
        <v>1229</v>
      </c>
      <c r="B378" s="663"/>
      <c r="C378" s="657">
        <v>5409</v>
      </c>
      <c r="D378" s="658">
        <v>2189</v>
      </c>
      <c r="E378" s="658">
        <v>3684</v>
      </c>
      <c r="F378" s="658">
        <v>836</v>
      </c>
      <c r="G378" s="658">
        <v>163</v>
      </c>
      <c r="H378" s="658">
        <v>97</v>
      </c>
      <c r="I378" s="657">
        <v>12378</v>
      </c>
      <c r="J378" s="657">
        <v>6927</v>
      </c>
      <c r="K378" s="658">
        <v>22329</v>
      </c>
      <c r="L378" s="658">
        <v>7442</v>
      </c>
      <c r="M378" s="658">
        <v>1964</v>
      </c>
      <c r="N378" s="657">
        <v>38662</v>
      </c>
      <c r="O378" s="657"/>
      <c r="P378" s="659"/>
      <c r="R378" s="93" t="s">
        <v>1036</v>
      </c>
      <c r="S378" s="94" t="s">
        <v>1026</v>
      </c>
      <c r="T378" s="95">
        <f t="shared" ref="T378:X379" si="559">IF(C358&gt;0,C378/C358,)</f>
        <v>3.3206662205551019E-2</v>
      </c>
      <c r="U378" s="105">
        <f t="shared" si="559"/>
        <v>5.3044805777013107E-2</v>
      </c>
      <c r="V378" s="105">
        <f t="shared" si="559"/>
        <v>4.0135090968515086E-2</v>
      </c>
      <c r="W378" s="105">
        <f t="shared" si="559"/>
        <v>3.5452270896060387E-2</v>
      </c>
      <c r="X378" s="105">
        <f t="shared" si="559"/>
        <v>1.7696232765172078E-2</v>
      </c>
      <c r="Y378" s="474">
        <f t="shared" ref="Y378:AE379" si="560">IF(H358&gt;0,H378/H358,)</f>
        <v>1.6357504215851602E-2</v>
      </c>
      <c r="Z378" s="469">
        <f t="shared" si="560"/>
        <v>3.6985908422675608E-2</v>
      </c>
      <c r="AA378" s="469">
        <f t="shared" si="560"/>
        <v>0.12534834063189895</v>
      </c>
      <c r="AB378" s="474">
        <f t="shared" si="560"/>
        <v>0.19966199903428294</v>
      </c>
      <c r="AC378" s="474">
        <f t="shared" si="560"/>
        <v>0.14787878787878789</v>
      </c>
      <c r="AD378" s="474">
        <f t="shared" si="560"/>
        <v>9.6724944594927365E-2</v>
      </c>
      <c r="AE378" s="469">
        <f t="shared" si="560"/>
        <v>0.16263261065260004</v>
      </c>
      <c r="AG378" s="475" t="s">
        <v>903</v>
      </c>
      <c r="AH378" s="478"/>
      <c r="AI378" s="478"/>
      <c r="AJ378" s="478"/>
      <c r="AK378" s="478"/>
      <c r="AL378" s="478"/>
      <c r="AM378" s="478"/>
      <c r="AN378" s="478"/>
      <c r="AO378" s="478"/>
      <c r="AP378" s="478"/>
      <c r="AQ378" s="478"/>
      <c r="AR378" s="478"/>
    </row>
    <row r="379" spans="1:44" ht="15.75" thickBot="1">
      <c r="A379" s="671" t="s">
        <v>1230</v>
      </c>
      <c r="B379" s="672"/>
      <c r="C379" s="683">
        <v>5522</v>
      </c>
      <c r="D379" s="684">
        <v>2137</v>
      </c>
      <c r="E379" s="684">
        <v>3361</v>
      </c>
      <c r="F379" s="684">
        <v>960</v>
      </c>
      <c r="G379" s="684">
        <v>67</v>
      </c>
      <c r="H379" s="684">
        <v>56</v>
      </c>
      <c r="I379" s="683">
        <v>12103</v>
      </c>
      <c r="J379" s="683">
        <v>6737</v>
      </c>
      <c r="K379" s="684">
        <v>24054</v>
      </c>
      <c r="L379" s="684">
        <v>7451</v>
      </c>
      <c r="M379" s="684">
        <v>1935</v>
      </c>
      <c r="N379" s="683">
        <v>40177</v>
      </c>
      <c r="O379" s="683"/>
      <c r="P379" s="685"/>
      <c r="Q379"/>
      <c r="R379" s="107"/>
      <c r="S379" s="108" t="s">
        <v>737</v>
      </c>
      <c r="T379" s="109">
        <f t="shared" si="559"/>
        <v>3.2990405180963307E-2</v>
      </c>
      <c r="U379" s="110">
        <f t="shared" si="559"/>
        <v>5.1794759931166535E-2</v>
      </c>
      <c r="V379" s="110">
        <f t="shared" si="559"/>
        <v>3.6228212949888434E-2</v>
      </c>
      <c r="W379" s="110">
        <f t="shared" si="559"/>
        <v>3.9772962671417326E-2</v>
      </c>
      <c r="X379" s="110">
        <f t="shared" si="559"/>
        <v>7.2174943445007002E-3</v>
      </c>
      <c r="Y379" s="479">
        <f t="shared" si="560"/>
        <v>9.4834885690093136E-3</v>
      </c>
      <c r="Z379" s="480">
        <f t="shared" si="560"/>
        <v>3.5519855373174189E-2</v>
      </c>
      <c r="AA379" s="480">
        <f t="shared" si="560"/>
        <v>0.11755365555749434</v>
      </c>
      <c r="AB379" s="479">
        <f t="shared" si="560"/>
        <v>0.20988246791208215</v>
      </c>
      <c r="AC379" s="479">
        <f t="shared" si="560"/>
        <v>0.14817540021875311</v>
      </c>
      <c r="AD379" s="479">
        <f t="shared" si="560"/>
        <v>9.5067308637122927E-2</v>
      </c>
      <c r="AE379" s="480">
        <f t="shared" si="560"/>
        <v>0.16564009960586421</v>
      </c>
      <c r="AF379" s="481"/>
      <c r="AG379" s="111">
        <f>(T379-T378)*100</f>
        <v>-2.1625702458771129E-2</v>
      </c>
      <c r="AH379" s="111">
        <f t="shared" ref="AH379:AR379" si="561">(U379-U378)*100</f>
        <v>-0.12500458458465716</v>
      </c>
      <c r="AI379" s="111">
        <f t="shared" si="561"/>
        <v>-0.39068780186266516</v>
      </c>
      <c r="AJ379" s="111">
        <f t="shared" si="561"/>
        <v>0.43206917753569396</v>
      </c>
      <c r="AK379" s="111">
        <f t="shared" si="561"/>
        <v>-1.0478738420671379</v>
      </c>
      <c r="AL379" s="111">
        <f t="shared" si="561"/>
        <v>-0.68740156468422886</v>
      </c>
      <c r="AM379" s="111">
        <f t="shared" si="561"/>
        <v>-0.14660530495014187</v>
      </c>
      <c r="AN379" s="111">
        <f t="shared" si="561"/>
        <v>-0.7794685074404617</v>
      </c>
      <c r="AO379" s="111">
        <f t="shared" si="561"/>
        <v>1.0220468877799205</v>
      </c>
      <c r="AP379" s="111">
        <f t="shared" si="561"/>
        <v>2.9661233996522429E-2</v>
      </c>
      <c r="AQ379" s="111">
        <f t="shared" si="561"/>
        <v>-0.16576359578044375</v>
      </c>
      <c r="AR379" s="111">
        <f t="shared" si="561"/>
        <v>0.30074889532641647</v>
      </c>
    </row>
    <row r="380" spans="1:44">
      <c r="R380" s="67"/>
      <c r="S380" s="67"/>
      <c r="AG380" s="67"/>
      <c r="AH380" s="67"/>
      <c r="AI380" s="67"/>
      <c r="AJ380" s="67"/>
      <c r="AK380" s="67"/>
      <c r="AL380" s="67"/>
      <c r="AM380" s="67"/>
      <c r="AN380" s="67"/>
      <c r="AO380" s="67"/>
      <c r="AP380" s="67"/>
      <c r="AQ380" s="67"/>
      <c r="AR380" s="67"/>
    </row>
    <row r="381" spans="1:44">
      <c r="R381" s="67"/>
      <c r="S381" s="67"/>
      <c r="AG381" s="67"/>
      <c r="AH381" s="67"/>
      <c r="AI381" s="67"/>
      <c r="AJ381" s="67"/>
      <c r="AK381" s="67"/>
      <c r="AL381" s="67"/>
      <c r="AM381" s="67"/>
      <c r="AN381" s="67"/>
      <c r="AO381" s="67"/>
      <c r="AP381" s="67"/>
      <c r="AQ381" s="67"/>
      <c r="AR381" s="67"/>
    </row>
    <row r="382" spans="1:44">
      <c r="R382" s="67"/>
      <c r="S382" s="67"/>
      <c r="AG382" s="67"/>
      <c r="AH382" s="67"/>
      <c r="AI382" s="67"/>
      <c r="AJ382" s="67"/>
      <c r="AK382" s="67"/>
      <c r="AL382" s="67"/>
      <c r="AM382" s="67"/>
      <c r="AN382" s="67"/>
      <c r="AO382" s="67"/>
      <c r="AP382" s="67"/>
      <c r="AQ382" s="67"/>
      <c r="AR382" s="67"/>
    </row>
    <row r="383" spans="1:44">
      <c r="R383" s="67"/>
      <c r="S383" s="67"/>
      <c r="AG383" s="67"/>
      <c r="AH383" s="67"/>
      <c r="AI383" s="67"/>
      <c r="AJ383" s="67"/>
      <c r="AK383" s="67"/>
      <c r="AL383" s="67"/>
      <c r="AM383" s="67"/>
      <c r="AN383" s="67"/>
      <c r="AO383" s="67"/>
      <c r="AP383" s="67"/>
      <c r="AQ383" s="67"/>
      <c r="AR383" s="67"/>
    </row>
    <row r="384" spans="1:44">
      <c r="R384" s="67"/>
      <c r="S384" s="67"/>
      <c r="AG384" s="67"/>
      <c r="AH384" s="67"/>
      <c r="AI384" s="67"/>
      <c r="AJ384" s="67"/>
      <c r="AK384" s="67"/>
      <c r="AL384" s="67"/>
      <c r="AM384" s="67"/>
      <c r="AN384" s="67"/>
      <c r="AO384" s="67"/>
      <c r="AP384" s="67"/>
      <c r="AQ384" s="67"/>
      <c r="AR384" s="67"/>
    </row>
    <row r="385" s="67" customFormat="1"/>
    <row r="386" s="67" customFormat="1"/>
    <row r="387" s="67" customFormat="1"/>
    <row r="388" s="67" customFormat="1"/>
    <row r="389" s="67" customFormat="1"/>
    <row r="390" s="67" customFormat="1"/>
    <row r="391" s="67" customFormat="1"/>
    <row r="392" s="67" customFormat="1"/>
    <row r="393" s="67" customFormat="1"/>
    <row r="394" s="67" customFormat="1"/>
    <row r="395" s="67" customFormat="1"/>
    <row r="407" s="67" customFormat="1"/>
    <row r="408" s="67" customFormat="1"/>
    <row r="409" s="67" customFormat="1"/>
    <row r="410" s="67" customFormat="1"/>
    <row r="411" s="67" customFormat="1"/>
    <row r="412" s="67" customFormat="1"/>
    <row r="413" s="67" customFormat="1"/>
    <row r="414" s="67" customFormat="1"/>
    <row r="415" s="67" customFormat="1"/>
    <row r="416" s="67" customFormat="1"/>
    <row r="417" s="67" customFormat="1"/>
    <row r="418" s="67" customFormat="1"/>
    <row r="419" s="67" customFormat="1"/>
    <row r="420" s="67" customFormat="1"/>
    <row r="421" s="67" customFormat="1"/>
    <row r="422" s="67" customFormat="1"/>
    <row r="423" s="67" customFormat="1"/>
  </sheetData>
  <conditionalFormatting sqref="AG6:AR7">
    <cfRule type="cellIs" dxfId="33" priority="6" operator="notEqual">
      <formula>1</formula>
    </cfRule>
  </conditionalFormatting>
  <conditionalFormatting sqref="AG28:AR29">
    <cfRule type="cellIs" dxfId="32" priority="16" operator="notEqual">
      <formula>1</formula>
    </cfRule>
  </conditionalFormatting>
  <conditionalFormatting sqref="AG50:AR51">
    <cfRule type="cellIs" dxfId="31" priority="5" operator="notEqual">
      <formula>1</formula>
    </cfRule>
  </conditionalFormatting>
  <conditionalFormatting sqref="AG72:AR73">
    <cfRule type="cellIs" dxfId="30" priority="17" operator="notEqual">
      <formula>1</formula>
    </cfRule>
  </conditionalFormatting>
  <conditionalFormatting sqref="AG94:AR95">
    <cfRule type="cellIs" dxfId="29" priority="15" operator="notEqual">
      <formula>1</formula>
    </cfRule>
  </conditionalFormatting>
  <conditionalFormatting sqref="AG116:AR117">
    <cfRule type="cellIs" dxfId="28" priority="14" operator="notEqual">
      <formula>1</formula>
    </cfRule>
  </conditionalFormatting>
  <conditionalFormatting sqref="AG138:AR139">
    <cfRule type="cellIs" dxfId="27" priority="13" operator="notEqual">
      <formula>1</formula>
    </cfRule>
  </conditionalFormatting>
  <conditionalFormatting sqref="AG160:AR161">
    <cfRule type="cellIs" dxfId="26" priority="4" operator="notEqual">
      <formula>1</formula>
    </cfRule>
  </conditionalFormatting>
  <conditionalFormatting sqref="AG182:AR183">
    <cfRule type="cellIs" dxfId="25" priority="12" operator="notEqual">
      <formula>1</formula>
    </cfRule>
  </conditionalFormatting>
  <conditionalFormatting sqref="AG204:AR205">
    <cfRule type="cellIs" dxfId="24" priority="11" operator="notEqual">
      <formula>1</formula>
    </cfRule>
  </conditionalFormatting>
  <conditionalFormatting sqref="AG226:AR227">
    <cfRule type="cellIs" dxfId="23" priority="10" operator="notEqual">
      <formula>1</formula>
    </cfRule>
  </conditionalFormatting>
  <conditionalFormatting sqref="AG248:AR249">
    <cfRule type="cellIs" dxfId="22" priority="3" operator="notEqual">
      <formula>1</formula>
    </cfRule>
  </conditionalFormatting>
  <conditionalFormatting sqref="AG270:AR271">
    <cfRule type="cellIs" dxfId="21" priority="9" operator="notEqual">
      <formula>1</formula>
    </cfRule>
  </conditionalFormatting>
  <conditionalFormatting sqref="AG292:AR293">
    <cfRule type="cellIs" dxfId="20" priority="1" operator="notEqual">
      <formula>1</formula>
    </cfRule>
  </conditionalFormatting>
  <conditionalFormatting sqref="AG314:AR315">
    <cfRule type="cellIs" dxfId="19" priority="2" operator="notEqual">
      <formula>1</formula>
    </cfRule>
  </conditionalFormatting>
  <conditionalFormatting sqref="AG336:AR337">
    <cfRule type="cellIs" dxfId="18" priority="8" operator="notEqual">
      <formula>1</formula>
    </cfRule>
  </conditionalFormatting>
  <conditionalFormatting sqref="AG358:AR359">
    <cfRule type="cellIs" dxfId="17" priority="7"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E739090-5734-41EA-9C6E-392232911A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B03A94-ACD3-4CCE-8780-9B319624CB90}">
  <ds:schemaRefs>
    <ds:schemaRef ds:uri="http://schemas.microsoft.com/sharepoint/v3/contenttype/forms"/>
  </ds:schemaRefs>
</ds:datastoreItem>
</file>

<file path=customXml/itemProps3.xml><?xml version="1.0" encoding="utf-8"?>
<ds:datastoreItem xmlns:ds="http://schemas.openxmlformats.org/officeDocument/2006/customXml" ds:itemID="{51F9DEDD-3A90-4083-986F-4270347E6184}">
  <ds:schemaRefs>
    <ds:schemaRef ds:uri="http://schemas.microsoft.com/office/2006/metadata/properties"/>
    <ds:schemaRef ds:uri="http://purl.org/dc/dcmitype/"/>
    <ds:schemaRef ds:uri="http://purl.org/dc/terms/"/>
    <ds:schemaRef ds:uri="http://schemas.microsoft.com/office/2006/documentManagement/types"/>
    <ds:schemaRef ds:uri="d3553cee-4ecc-4eb5-80d8-f24f98131822"/>
    <ds:schemaRef ds:uri="http://purl.org/dc/elements/1.1/"/>
    <ds:schemaRef ds:uri="fc2f2499-f938-4cc0-a2cd-f3e7b3a200ae"/>
    <ds:schemaRef ds:uri="http://schemas.microsoft.com/office/infopath/2007/PartnerControl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0ac9ed1e-d379-44d2-a256-c06a80f1e3a1}" enabled="1" method="Privileged" siteId="{eb20950b-168c-497a-9845-2b099844f3e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Sheet1</vt:lpstr>
      <vt:lpstr>TTA Pivot Table</vt:lpstr>
      <vt:lpstr>Sheet2</vt:lpstr>
      <vt:lpstr>Sheet4</vt:lpstr>
      <vt:lpstr>CTA Pivot Table</vt:lpstr>
      <vt:lpstr>Hours Pivot Table</vt:lpstr>
      <vt:lpstr>03TimeToDegree</vt:lpstr>
      <vt:lpstr>Sheet3</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SREB</dc:creator>
  <cp:lastModifiedBy>Robert Aycock</cp:lastModifiedBy>
  <cp:lastPrinted>2016-03-24T20:10:13Z</cp:lastPrinted>
  <dcterms:created xsi:type="dcterms:W3CDTF">2009-05-07T18:30:49Z</dcterms:created>
  <dcterms:modified xsi:type="dcterms:W3CDTF">2023-10-18T19:30:03Z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rvey">
    <vt:lpwstr>03TimeToDegree</vt:lpwstr>
  </property>
  <property fmtid="{D5CDD505-2E9C-101B-9397-08002B2CF9AE}" pid="3" name="Survey Status">
    <vt:lpwstr>Template</vt:lpwstr>
  </property>
  <property fmtid="{D5CDD505-2E9C-101B-9397-08002B2CF9AE}" pid="4" name="State">
    <vt:lpwstr>AR</vt:lpwstr>
  </property>
  <property fmtid="{D5CDD505-2E9C-101B-9397-08002B2CF9AE}" pid="5" name="Agency">
    <vt:lpwstr>DHE</vt:lpwstr>
  </property>
  <property fmtid="{D5CDD505-2E9C-101B-9397-08002B2CF9AE}" pid="6" name="ContentTypeId">
    <vt:lpwstr>0x0101008C9207C4D8AB6E4A9864D320D8693611</vt:lpwstr>
  </property>
  <property fmtid="{D5CDD505-2E9C-101B-9397-08002B2CF9AE}" pid="7" name="WorkflowChangePath">
    <vt:lpwstr>b235b74d-9ae4-4a41-8004-7794dce0e6d9,2;b235b74d-9ae4-4a41-8004-7794dce0e6d9,2;b235b74d-9ae4-4a41-8004-7794dce0e6d9,2;174aa824-b68b-432b-9a94-9f44d7273531,4;174aa824-b68b-432b-9a94-9f44d7273531,4;174aa824-b68b-432b-9a94-9f44d7273531,4;174aa824-b68b-432b-9a</vt:lpwstr>
  </property>
  <property fmtid="{D5CDD505-2E9C-101B-9397-08002B2CF9AE}" pid="8" name="MSIP_Label_0ac9ed1e-d379-44d2-a256-c06a80f1e3a1_Enabled">
    <vt:lpwstr>true</vt:lpwstr>
  </property>
  <property fmtid="{D5CDD505-2E9C-101B-9397-08002B2CF9AE}" pid="9" name="MSIP_Label_0ac9ed1e-d379-44d2-a256-c06a80f1e3a1_SetDate">
    <vt:lpwstr>2021-05-20T19:23:14Z</vt:lpwstr>
  </property>
  <property fmtid="{D5CDD505-2E9C-101B-9397-08002B2CF9AE}" pid="10" name="MSIP_Label_0ac9ed1e-d379-44d2-a256-c06a80f1e3a1_Method">
    <vt:lpwstr>Privileged</vt:lpwstr>
  </property>
  <property fmtid="{D5CDD505-2E9C-101B-9397-08002B2CF9AE}" pid="11" name="MSIP_Label_0ac9ed1e-d379-44d2-a256-c06a80f1e3a1_Name">
    <vt:lpwstr>0ac9ed1e-d379-44d2-a256-c06a80f1e3a1</vt:lpwstr>
  </property>
  <property fmtid="{D5CDD505-2E9C-101B-9397-08002B2CF9AE}" pid="12" name="MSIP_Label_0ac9ed1e-d379-44d2-a256-c06a80f1e3a1_SiteId">
    <vt:lpwstr>eb20950b-168c-497a-9845-2b099844f3ef</vt:lpwstr>
  </property>
  <property fmtid="{D5CDD505-2E9C-101B-9397-08002B2CF9AE}" pid="13" name="MSIP_Label_0ac9ed1e-d379-44d2-a256-c06a80f1e3a1_ActionId">
    <vt:lpwstr>4278669c-e2c7-495d-afae-6e2fcb93defe</vt:lpwstr>
  </property>
  <property fmtid="{D5CDD505-2E9C-101B-9397-08002B2CF9AE}" pid="14" name="MSIP_Label_0ac9ed1e-d379-44d2-a256-c06a80f1e3a1_ContentBits">
    <vt:lpwstr>0</vt:lpwstr>
  </property>
</Properties>
</file>